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xl/tables/table1.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C:\Users\Cassidy Leamon\Documents\JAMSHOW WEBSITE\DOCUMENTS\DONORS\"/>
    </mc:Choice>
  </mc:AlternateContent>
  <xr:revisionPtr revIDLastSave="0" documentId="8_{5C6D0331-0EA4-452C-9424-170D0C456EAE}" xr6:coauthVersionLast="47" xr6:coauthVersionMax="47" xr10:uidLastSave="{00000000-0000-0000-0000-000000000000}"/>
  <bookViews>
    <workbookView xWindow="-108" yWindow="-108" windowWidth="23256" windowHeight="12456" xr2:uid="{00000000-000D-0000-FFFF-FFFF00000000}"/>
  </bookViews>
  <sheets>
    <sheet name="2026 Sponsors" sheetId="2" r:id="rId1"/>
    <sheet name="2026 - Full Balance Sheet" sheetId="3" state="hidden" r:id="rId2"/>
    <sheet name="2025 Donors" sheetId="4" state="hidden" r:id="rId3"/>
    <sheet name="2025 - Needs Updating" sheetId="5" state="hidden" r:id="rId4"/>
    <sheet name="2025" sheetId="6" state="hidden" r:id="rId5"/>
    <sheet name="Sheet8" sheetId="7" state="hidden" r:id="rId6"/>
    <sheet name="Lookup 2024" sheetId="8" state="hidden" r:id="rId7"/>
    <sheet name="Donors 2024" sheetId="9" state="hidden" r:id="rId8"/>
    <sheet name="Expenses 2024" sheetId="10" state="hidden" r:id="rId9"/>
    <sheet name="Budget 2024" sheetId="11" state="hidden" r:id="rId10"/>
    <sheet name="Balance Sheet 2024" sheetId="12" state="hidden" r:id="rId11"/>
    <sheet name="Benefits 2024" sheetId="13" state="hidden" r:id="rId12"/>
    <sheet name="Benefits 2021 (2)" sheetId="14" state="hidden" r:id="rId13"/>
    <sheet name="Benefits 2021" sheetId="15" state="hidden" r:id="rId14"/>
    <sheet name="Trade Show 2020" sheetId="16" state="hidden" r:id="rId15"/>
    <sheet name="Balance Sheet 2020" sheetId="17" state="hidden" r:id="rId16"/>
    <sheet name="Donors 2020" sheetId="18" state="hidden" r:id="rId17"/>
    <sheet name="Benefits 2020" sheetId="19" state="hidden" r:id="rId18"/>
    <sheet name="2020 Benefits Pricing" sheetId="20" state="hidden" r:id="rId19"/>
    <sheet name="Lookup" sheetId="21" state="hidden" r:id="rId20"/>
    <sheet name="Donors Board 19" sheetId="22" state="hidden" r:id="rId21"/>
    <sheet name="Budget 20" sheetId="23" state="hidden" r:id="rId22"/>
    <sheet name="Balance Sheet 2019" sheetId="24" state="hidden" r:id="rId23"/>
    <sheet name="Donors 2019" sheetId="25" state="hidden" r:id="rId24"/>
    <sheet name="Sheet3" sheetId="26" state="hidden" r:id="rId25"/>
    <sheet name="Sheet4" sheetId="27" state="hidden" r:id="rId26"/>
    <sheet name="Expenses 2019" sheetId="28" state="hidden" r:id="rId27"/>
    <sheet name="Donors 2018" sheetId="29" state="hidden" r:id="rId28"/>
    <sheet name="Expenses 2018" sheetId="30" state="hidden" r:id="rId29"/>
    <sheet name="Sheet2" sheetId="31" state="hidden" r:id="rId30"/>
    <sheet name="Sheet1" sheetId="32" state="hidden" r:id="rId31"/>
    <sheet name="Benefits 18" sheetId="33" state="hidden" r:id="rId32"/>
    <sheet name="Mailing Labels" sheetId="34" state="hidden" r:id="rId33"/>
    <sheet name="Benefits 2019" sheetId="35" state="hidden" r:id="rId34"/>
    <sheet name="Donors 2017" sheetId="36" state="hidden" r:id="rId35"/>
    <sheet name="Expenses 2017" sheetId="37" state="hidden" r:id="rId36"/>
    <sheet name="Sheet6" sheetId="38" state="hidden" r:id="rId37"/>
    <sheet name="Sheet5" sheetId="39" state="hidden" r:id="rId38"/>
    <sheet name="Donors 2016" sheetId="40" state="hidden" r:id="rId39"/>
    <sheet name="Expenses 2016" sheetId="41" state="hidden" r:id="rId40"/>
    <sheet name="Labels" sheetId="42" state="hidden" r:id="rId41"/>
    <sheet name="2016 Reporting" sheetId="43" state="hidden" r:id="rId42"/>
    <sheet name="Expenses 2015" sheetId="44" state="hidden" r:id="rId43"/>
    <sheet name="Donors 2015" sheetId="45" state="hidden" r:id="rId44"/>
  </sheets>
  <definedNames>
    <definedName name="_xlnm._FilterDatabase" localSheetId="4" hidden="1">'2025'!$A$1:$V$106</definedName>
    <definedName name="_xlnm._FilterDatabase" localSheetId="3" hidden="1">'2025 - Needs Updating'!$A$1:$V$106</definedName>
    <definedName name="_xlnm._FilterDatabase" localSheetId="2" hidden="1">'2025 Donors'!$A$1:$G$106</definedName>
    <definedName name="_xlnm._FilterDatabase" localSheetId="1" hidden="1">'2026 - Full Balance Sheet'!$A$1:$W$156</definedName>
    <definedName name="_xlnm._FilterDatabase" localSheetId="0" hidden="1">'2026 Sponsors'!$A$1:$E$140</definedName>
    <definedName name="_xlnm._FilterDatabase" localSheetId="31" hidden="1">'Benefits 18'!$A$1:$T$116</definedName>
    <definedName name="_xlnm._FilterDatabase" localSheetId="33" hidden="1">'Benefits 2019'!$A$1:$AJ$126</definedName>
    <definedName name="_xlnm._FilterDatabase" localSheetId="12" hidden="1">'Benefits 2021 (2)'!$A$1:$AP$170</definedName>
    <definedName name="_xlnm._FilterDatabase" localSheetId="11" hidden="1">'Benefits 2024'!$A$1:$AT$204</definedName>
    <definedName name="_xlnm._FilterDatabase" localSheetId="21" hidden="1">'Budget 20'!$A$3:$J$3</definedName>
    <definedName name="_xlnm._FilterDatabase" localSheetId="9" hidden="1">'Budget 2024'!$A$3:$U$3</definedName>
    <definedName name="_xlnm._FilterDatabase" localSheetId="43" hidden="1">'Donors 2015'!$A$6:$Q$82</definedName>
    <definedName name="_xlnm._FilterDatabase" localSheetId="38" hidden="1">'Donors 2016'!$A$6:$AD$134</definedName>
    <definedName name="_xlnm._FilterDatabase" localSheetId="34" hidden="1">'Donors 2017'!$A$6:$AO$167</definedName>
    <definedName name="_xlnm._FilterDatabase" localSheetId="27" hidden="1">'Donors 2018'!$A$6:$AW$296</definedName>
    <definedName name="_xlnm._FilterDatabase" localSheetId="23" hidden="1">'Donors 2019'!$A$6:$CA$211</definedName>
    <definedName name="_xlnm._FilterDatabase" localSheetId="16" hidden="1">'Donors 2020'!$6:$210</definedName>
    <definedName name="_xlnm._FilterDatabase" localSheetId="7" hidden="1">'Donors 2024'!$A$6:$BU$501</definedName>
    <definedName name="_xlnm._FilterDatabase" localSheetId="20" hidden="1">'Donors Board 19'!$A$6</definedName>
    <definedName name="_xlnm._FilterDatabase" localSheetId="42" hidden="1">'Expenses 2015'!$A$6:$O$19</definedName>
    <definedName name="_xlnm._FilterDatabase" localSheetId="39" hidden="1">'Expenses 2016'!$A$6:$O$56</definedName>
    <definedName name="_xlnm._FilterDatabase" localSheetId="35" hidden="1">'Expenses 2017'!$A$6:$Q$68</definedName>
    <definedName name="_xlnm._FilterDatabase" localSheetId="28" hidden="1">'Expenses 2018'!$A$6:$Q$79</definedName>
    <definedName name="_xlnm._FilterDatabase" localSheetId="26" hidden="1">'Expenses 2019'!$A$6:$Q$76</definedName>
    <definedName name="_xlnm._FilterDatabase" localSheetId="8" hidden="1">'Expenses 2024'!$A$6:$Q$111</definedName>
    <definedName name="_xlnm._FilterDatabase" localSheetId="32" hidden="1">'Mailing Labels'!$A$1:$G$115</definedName>
    <definedName name="_xlnm._FilterDatabase" localSheetId="25" hidden="1">Sheet4!$A$1:$AA$1</definedName>
    <definedName name="_xlnm._FilterDatabase" localSheetId="14" hidden="1">'Trade Show 2020'!$A$1:$N$28</definedName>
  </definedNames>
  <calcPr calcId="191029"/>
  <pivotCaches>
    <pivotCache cacheId="4" r:id="rId45"/>
  </pivotCaches>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45" l="1"/>
  <c r="F4" i="45"/>
  <c r="H3" i="45"/>
  <c r="F3" i="45"/>
  <c r="L35" i="44"/>
  <c r="F35" i="44"/>
  <c r="L34" i="44"/>
  <c r="F34" i="44"/>
  <c r="L33" i="44"/>
  <c r="F33" i="44"/>
  <c r="L32" i="44"/>
  <c r="F32" i="44"/>
  <c r="L31" i="44"/>
  <c r="F31" i="44"/>
  <c r="L30" i="44"/>
  <c r="F30" i="44"/>
  <c r="L29" i="44"/>
  <c r="F29" i="44" s="1"/>
  <c r="L28" i="44"/>
  <c r="F28" i="44"/>
  <c r="L27" i="44"/>
  <c r="F27" i="44"/>
  <c r="L26" i="44"/>
  <c r="F26" i="44"/>
  <c r="L25" i="44"/>
  <c r="F25" i="44"/>
  <c r="L24" i="44"/>
  <c r="F24" i="44"/>
  <c r="L23" i="44"/>
  <c r="F23" i="44"/>
  <c r="L22" i="44"/>
  <c r="F22" i="44"/>
  <c r="L21" i="44"/>
  <c r="F21" i="44" s="1"/>
  <c r="L20" i="44"/>
  <c r="F20" i="44"/>
  <c r="L19" i="44"/>
  <c r="F19" i="44"/>
  <c r="L18" i="44"/>
  <c r="F18" i="44"/>
  <c r="L16" i="44"/>
  <c r="F16" i="44"/>
  <c r="L15" i="44"/>
  <c r="F15" i="44"/>
  <c r="L14" i="44"/>
  <c r="F14" i="44"/>
  <c r="L13" i="44"/>
  <c r="F13" i="44"/>
  <c r="L12" i="44"/>
  <c r="F12" i="44" s="1"/>
  <c r="L11" i="44"/>
  <c r="J3" i="45" s="1"/>
  <c r="J4" i="45" s="1"/>
  <c r="F11" i="44"/>
  <c r="L10" i="44"/>
  <c r="F10" i="44"/>
  <c r="L9" i="44"/>
  <c r="F9" i="44"/>
  <c r="L8" i="44"/>
  <c r="F8" i="44"/>
  <c r="L7" i="44"/>
  <c r="F7" i="44"/>
  <c r="F4" i="44"/>
  <c r="Q53" i="43"/>
  <c r="R53" i="43" s="1"/>
  <c r="R52" i="43"/>
  <c r="Q52" i="43"/>
  <c r="R51" i="43"/>
  <c r="Q51" i="43"/>
  <c r="P51" i="43"/>
  <c r="N51" i="43"/>
  <c r="R50" i="43"/>
  <c r="Q50" i="43"/>
  <c r="P50" i="43"/>
  <c r="N50" i="43"/>
  <c r="Q49" i="43"/>
  <c r="Q54" i="43" s="1"/>
  <c r="P49" i="43"/>
  <c r="R49" i="43" s="1"/>
  <c r="N49" i="43"/>
  <c r="Q48" i="43"/>
  <c r="R48" i="43" s="1"/>
  <c r="P48" i="43"/>
  <c r="N48" i="43"/>
  <c r="G48" i="43"/>
  <c r="F48" i="43"/>
  <c r="R47" i="43"/>
  <c r="Q47" i="43"/>
  <c r="P47" i="43"/>
  <c r="N47" i="43"/>
  <c r="R46" i="43"/>
  <c r="Q46" i="43"/>
  <c r="P46" i="43"/>
  <c r="N46" i="43"/>
  <c r="G46" i="43"/>
  <c r="F46" i="43"/>
  <c r="H46" i="43" s="1"/>
  <c r="D46" i="43"/>
  <c r="R45" i="43"/>
  <c r="Q45" i="43"/>
  <c r="P45" i="43"/>
  <c r="N45" i="43"/>
  <c r="H45" i="43"/>
  <c r="G45" i="43"/>
  <c r="F45" i="43"/>
  <c r="D45" i="43"/>
  <c r="R44" i="43"/>
  <c r="Q44" i="43"/>
  <c r="P44" i="43"/>
  <c r="N44" i="43"/>
  <c r="G44" i="43"/>
  <c r="F44" i="43"/>
  <c r="H44" i="43" s="1"/>
  <c r="D44" i="43"/>
  <c r="R43" i="43"/>
  <c r="Q43" i="43"/>
  <c r="P43" i="43"/>
  <c r="N43" i="43"/>
  <c r="H43" i="43"/>
  <c r="G43" i="43"/>
  <c r="F43" i="43"/>
  <c r="D43" i="43"/>
  <c r="R42" i="43"/>
  <c r="Q42" i="43"/>
  <c r="P42" i="43"/>
  <c r="N42" i="43"/>
  <c r="G42" i="43"/>
  <c r="F42" i="43"/>
  <c r="H42" i="43" s="1"/>
  <c r="D42" i="43"/>
  <c r="R41" i="43"/>
  <c r="Q41" i="43"/>
  <c r="P41" i="43"/>
  <c r="N41" i="43"/>
  <c r="H41" i="43"/>
  <c r="G41" i="43"/>
  <c r="F41" i="43"/>
  <c r="D41" i="43"/>
  <c r="R40" i="43"/>
  <c r="Q40" i="43"/>
  <c r="P40" i="43"/>
  <c r="N40" i="43"/>
  <c r="G40" i="43"/>
  <c r="F40" i="43"/>
  <c r="H40" i="43" s="1"/>
  <c r="D40" i="43"/>
  <c r="R39" i="43"/>
  <c r="Q39" i="43"/>
  <c r="P39" i="43"/>
  <c r="N39" i="43"/>
  <c r="H39" i="43"/>
  <c r="G39" i="43"/>
  <c r="F39" i="43"/>
  <c r="D39" i="43"/>
  <c r="R38" i="43"/>
  <c r="Q38" i="43"/>
  <c r="P38" i="43"/>
  <c r="N38" i="43"/>
  <c r="G38" i="43"/>
  <c r="F38" i="43"/>
  <c r="H38" i="43" s="1"/>
  <c r="D38" i="43"/>
  <c r="R37" i="43"/>
  <c r="Q37" i="43"/>
  <c r="P37" i="43"/>
  <c r="N37" i="43"/>
  <c r="H37" i="43"/>
  <c r="G37" i="43"/>
  <c r="F37" i="43"/>
  <c r="D37" i="43"/>
  <c r="R36" i="43"/>
  <c r="Q36" i="43"/>
  <c r="P36" i="43"/>
  <c r="N36" i="43"/>
  <c r="G36" i="43"/>
  <c r="F36" i="43"/>
  <c r="H36" i="43" s="1"/>
  <c r="D36" i="43"/>
  <c r="R35" i="43"/>
  <c r="Q35" i="43"/>
  <c r="P35" i="43"/>
  <c r="N35" i="43"/>
  <c r="H35" i="43"/>
  <c r="G35" i="43"/>
  <c r="F35" i="43"/>
  <c r="D35" i="43"/>
  <c r="R34" i="43"/>
  <c r="Q34" i="43"/>
  <c r="P34" i="43"/>
  <c r="N34" i="43"/>
  <c r="G34" i="43"/>
  <c r="F34" i="43"/>
  <c r="H34" i="43" s="1"/>
  <c r="D34" i="43"/>
  <c r="R33" i="43"/>
  <c r="Q33" i="43"/>
  <c r="P33" i="43"/>
  <c r="N33" i="43"/>
  <c r="H33" i="43"/>
  <c r="G33" i="43"/>
  <c r="F33" i="43"/>
  <c r="D33" i="43"/>
  <c r="R32" i="43"/>
  <c r="Q32" i="43"/>
  <c r="P32" i="43"/>
  <c r="P54" i="43" s="1"/>
  <c r="N32" i="43"/>
  <c r="G32" i="43"/>
  <c r="F32" i="43"/>
  <c r="H32" i="43" s="1"/>
  <c r="D32" i="43"/>
  <c r="R31" i="43"/>
  <c r="Q31" i="43"/>
  <c r="P31" i="43"/>
  <c r="N31" i="43"/>
  <c r="H31" i="43"/>
  <c r="G31" i="43"/>
  <c r="F31" i="43"/>
  <c r="D31" i="43"/>
  <c r="C27" i="43"/>
  <c r="C12" i="43"/>
  <c r="L55" i="41"/>
  <c r="L54" i="41"/>
  <c r="L53" i="41"/>
  <c r="L52" i="41"/>
  <c r="L51" i="41"/>
  <c r="L50" i="41"/>
  <c r="L49" i="41"/>
  <c r="L48" i="41"/>
  <c r="L47" i="41"/>
  <c r="L46" i="41"/>
  <c r="L45" i="41"/>
  <c r="L44" i="41"/>
  <c r="L43" i="41"/>
  <c r="L42" i="41"/>
  <c r="L41" i="41"/>
  <c r="L40" i="41"/>
  <c r="L39" i="41"/>
  <c r="L27" i="41"/>
  <c r="L26" i="41"/>
  <c r="L25" i="41"/>
  <c r="L24" i="41"/>
  <c r="L22" i="41"/>
  <c r="L21" i="41"/>
  <c r="L20" i="41"/>
  <c r="L17" i="41"/>
  <c r="L16" i="41"/>
  <c r="L15" i="41"/>
  <c r="L14" i="41"/>
  <c r="L13" i="41"/>
  <c r="L12" i="41"/>
  <c r="L11" i="41"/>
  <c r="L10" i="41"/>
  <c r="L9" i="41"/>
  <c r="L8" i="41"/>
  <c r="L7" i="41"/>
  <c r="F4" i="41"/>
  <c r="H3" i="41"/>
  <c r="F3" i="41"/>
  <c r="I146" i="40"/>
  <c r="Y134" i="40"/>
  <c r="Y133" i="40"/>
  <c r="Y132" i="40"/>
  <c r="Y131" i="40"/>
  <c r="Y130" i="40"/>
  <c r="Y129" i="40"/>
  <c r="Y128" i="40"/>
  <c r="Y127" i="40"/>
  <c r="Y126" i="40"/>
  <c r="Y124" i="40"/>
  <c r="Y123" i="40"/>
  <c r="Y122" i="40"/>
  <c r="Y121" i="40"/>
  <c r="Y119" i="40"/>
  <c r="Y118" i="40"/>
  <c r="Y117" i="40"/>
  <c r="Y116" i="40"/>
  <c r="Y115" i="40"/>
  <c r="Y114" i="40"/>
  <c r="Y113" i="40"/>
  <c r="Y112" i="40"/>
  <c r="Y111" i="40"/>
  <c r="Y110" i="40"/>
  <c r="Y109" i="40"/>
  <c r="Y108" i="40"/>
  <c r="Y107" i="40"/>
  <c r="Y106" i="40"/>
  <c r="Y105" i="40"/>
  <c r="Y104" i="40"/>
  <c r="Y103" i="40"/>
  <c r="Y102" i="40"/>
  <c r="Y101" i="40"/>
  <c r="Y100" i="40"/>
  <c r="Y99" i="40"/>
  <c r="Y98" i="40"/>
  <c r="Y97" i="40"/>
  <c r="Y96" i="40"/>
  <c r="Y95" i="40"/>
  <c r="Y94" i="40"/>
  <c r="Y93" i="40"/>
  <c r="Y92" i="40"/>
  <c r="Y91" i="40"/>
  <c r="Y90" i="40"/>
  <c r="Y89" i="40"/>
  <c r="Y88" i="40"/>
  <c r="Y86" i="40"/>
  <c r="Y85" i="40"/>
  <c r="Y84" i="40"/>
  <c r="Y83" i="40"/>
  <c r="Y82" i="40"/>
  <c r="Y81" i="40"/>
  <c r="Y80" i="40"/>
  <c r="Y78" i="40"/>
  <c r="Y77" i="40"/>
  <c r="Y76" i="40"/>
  <c r="Y75" i="40"/>
  <c r="Y74" i="40"/>
  <c r="Y73" i="40"/>
  <c r="Y72" i="40"/>
  <c r="Y71" i="40"/>
  <c r="Y70" i="40"/>
  <c r="Y69" i="40"/>
  <c r="Y68" i="40"/>
  <c r="Y67" i="40"/>
  <c r="Y66" i="40"/>
  <c r="Y65" i="40"/>
  <c r="Y64" i="40"/>
  <c r="Y63" i="40"/>
  <c r="Y62" i="40"/>
  <c r="Y61" i="40"/>
  <c r="Y60" i="40"/>
  <c r="Y59" i="40"/>
  <c r="Y58" i="40"/>
  <c r="Y57" i="40"/>
  <c r="Y56" i="40"/>
  <c r="Y55" i="40"/>
  <c r="Y54" i="40"/>
  <c r="Y52" i="40"/>
  <c r="Y51" i="40"/>
  <c r="Y50" i="40"/>
  <c r="Y49" i="40"/>
  <c r="Y48" i="40"/>
  <c r="Y47" i="40"/>
  <c r="Y46" i="40"/>
  <c r="Y45" i="40"/>
  <c r="Y44" i="40"/>
  <c r="Y43" i="40"/>
  <c r="Y42" i="40"/>
  <c r="Y41" i="40"/>
  <c r="Y40" i="40"/>
  <c r="Y39" i="40"/>
  <c r="Y38" i="40"/>
  <c r="Y37" i="40"/>
  <c r="Y36" i="40"/>
  <c r="Y35" i="40"/>
  <c r="Y34" i="40"/>
  <c r="Y33" i="40"/>
  <c r="Y32" i="40"/>
  <c r="Y31" i="40"/>
  <c r="Y30" i="40"/>
  <c r="Y29" i="40"/>
  <c r="Y28" i="40"/>
  <c r="Y27" i="40"/>
  <c r="Y26" i="40"/>
  <c r="Y25" i="40"/>
  <c r="Y24" i="40"/>
  <c r="Y23" i="40"/>
  <c r="Y22" i="40"/>
  <c r="Y21" i="40"/>
  <c r="Y20" i="40"/>
  <c r="Y19" i="40"/>
  <c r="Y18" i="40"/>
  <c r="Y17" i="40"/>
  <c r="Y16" i="40"/>
  <c r="Y15" i="40"/>
  <c r="Y14" i="40"/>
  <c r="Y13" i="40"/>
  <c r="Y12" i="40"/>
  <c r="Y11" i="40"/>
  <c r="Y10" i="40"/>
  <c r="Y9" i="40"/>
  <c r="Y8" i="40"/>
  <c r="Y7" i="40"/>
  <c r="I4" i="40"/>
  <c r="G4" i="40"/>
  <c r="I141" i="40" s="1"/>
  <c r="K3" i="40"/>
  <c r="K4" i="40" s="1"/>
  <c r="I3" i="40"/>
  <c r="G3" i="40"/>
  <c r="M68" i="37"/>
  <c r="M67" i="37"/>
  <c r="M66" i="37"/>
  <c r="M65" i="37"/>
  <c r="M64" i="37"/>
  <c r="M63" i="37"/>
  <c r="M62" i="37"/>
  <c r="M61" i="37"/>
  <c r="M60" i="37"/>
  <c r="M59" i="37"/>
  <c r="M58" i="37"/>
  <c r="M57" i="37"/>
  <c r="M56" i="37"/>
  <c r="M55" i="37"/>
  <c r="M54" i="37"/>
  <c r="M53" i="37"/>
  <c r="M52" i="37"/>
  <c r="M51" i="37"/>
  <c r="M50" i="37"/>
  <c r="M49" i="37"/>
  <c r="M48" i="37"/>
  <c r="M47" i="37"/>
  <c r="M46" i="37"/>
  <c r="M45" i="37"/>
  <c r="M44" i="37"/>
  <c r="M43" i="37"/>
  <c r="M42" i="37"/>
  <c r="M41" i="37"/>
  <c r="M40" i="37"/>
  <c r="M30" i="37"/>
  <c r="M29" i="37"/>
  <c r="M28" i="37"/>
  <c r="M27" i="37"/>
  <c r="M25" i="37"/>
  <c r="M24" i="37"/>
  <c r="M23" i="37"/>
  <c r="M20" i="37"/>
  <c r="M19" i="37"/>
  <c r="M18" i="37"/>
  <c r="M17" i="37"/>
  <c r="M16" i="37"/>
  <c r="M15" i="37"/>
  <c r="M14" i="37"/>
  <c r="M13" i="37"/>
  <c r="M12" i="37"/>
  <c r="M11" i="37"/>
  <c r="M10" i="37"/>
  <c r="M9" i="37"/>
  <c r="M8" i="37"/>
  <c r="M7" i="37"/>
  <c r="I3" i="37"/>
  <c r="G3" i="37"/>
  <c r="AA167" i="36"/>
  <c r="Z167" i="36"/>
  <c r="Y167" i="36"/>
  <c r="X167" i="36"/>
  <c r="W167" i="36"/>
  <c r="V167" i="36"/>
  <c r="U167" i="36"/>
  <c r="T167" i="36"/>
  <c r="R167" i="36"/>
  <c r="Q167" i="36"/>
  <c r="O167" i="36"/>
  <c r="N167" i="36"/>
  <c r="M167" i="36"/>
  <c r="Y166" i="36"/>
  <c r="X166" i="36"/>
  <c r="U166" i="36"/>
  <c r="R166" i="36"/>
  <c r="N166" i="36"/>
  <c r="M166" i="36"/>
  <c r="Z166" i="36" s="1"/>
  <c r="Y165" i="36"/>
  <c r="X165" i="36"/>
  <c r="W165" i="36"/>
  <c r="M165" i="36"/>
  <c r="AA164" i="36"/>
  <c r="Z164" i="36"/>
  <c r="Y164" i="36"/>
  <c r="X164" i="36"/>
  <c r="W164" i="36"/>
  <c r="V164" i="36"/>
  <c r="U164" i="36"/>
  <c r="T164" i="36"/>
  <c r="R164" i="36"/>
  <c r="Q164" i="36"/>
  <c r="O164" i="36"/>
  <c r="N164" i="36"/>
  <c r="M164" i="36"/>
  <c r="AA163" i="36"/>
  <c r="Z163" i="36"/>
  <c r="Y163" i="36"/>
  <c r="X163" i="36"/>
  <c r="W163" i="36"/>
  <c r="V163" i="36"/>
  <c r="U163" i="36"/>
  <c r="T163" i="36"/>
  <c r="R163" i="36"/>
  <c r="Q163" i="36"/>
  <c r="O163" i="36"/>
  <c r="N163" i="36"/>
  <c r="M163" i="36"/>
  <c r="AA162" i="36"/>
  <c r="Z162" i="36"/>
  <c r="Y162" i="36"/>
  <c r="X162" i="36"/>
  <c r="W162" i="36"/>
  <c r="V162" i="36"/>
  <c r="U162" i="36"/>
  <c r="T162" i="36"/>
  <c r="R162" i="36"/>
  <c r="Q162" i="36"/>
  <c r="O162" i="36"/>
  <c r="N162" i="36"/>
  <c r="M162" i="36"/>
  <c r="AA161" i="36"/>
  <c r="Z161" i="36"/>
  <c r="X161" i="36"/>
  <c r="W161" i="36"/>
  <c r="T161" i="36"/>
  <c r="R161" i="36"/>
  <c r="O161" i="36"/>
  <c r="M161" i="36"/>
  <c r="Y161" i="36" s="1"/>
  <c r="Z160" i="36"/>
  <c r="Y160" i="36"/>
  <c r="X160" i="36"/>
  <c r="W160" i="36"/>
  <c r="U160" i="36"/>
  <c r="T160" i="36"/>
  <c r="O160" i="36"/>
  <c r="N160" i="36"/>
  <c r="M160" i="36"/>
  <c r="V160" i="36" s="1"/>
  <c r="AA159" i="36"/>
  <c r="Z159" i="36"/>
  <c r="Y159" i="36"/>
  <c r="W159" i="36"/>
  <c r="V159" i="36"/>
  <c r="U159" i="36"/>
  <c r="T159" i="36"/>
  <c r="Q159" i="36"/>
  <c r="O159" i="36"/>
  <c r="M159" i="36"/>
  <c r="R159" i="36" s="1"/>
  <c r="AA158" i="36"/>
  <c r="Z158" i="36"/>
  <c r="T158" i="36"/>
  <c r="R158" i="36"/>
  <c r="Q158" i="36"/>
  <c r="O158" i="36"/>
  <c r="M158" i="36"/>
  <c r="N158" i="36" s="1"/>
  <c r="M157" i="36"/>
  <c r="AA156" i="36"/>
  <c r="Z156" i="36"/>
  <c r="Y156" i="36"/>
  <c r="X156" i="36"/>
  <c r="W156" i="36"/>
  <c r="V156" i="36"/>
  <c r="U156" i="36"/>
  <c r="T156" i="36"/>
  <c r="R156" i="36"/>
  <c r="Q156" i="36"/>
  <c r="O156" i="36"/>
  <c r="N156" i="36"/>
  <c r="M156" i="36"/>
  <c r="AA155" i="36"/>
  <c r="Z155" i="36"/>
  <c r="Y155" i="36"/>
  <c r="X155" i="36"/>
  <c r="V155" i="36"/>
  <c r="U155" i="36"/>
  <c r="Q155" i="36"/>
  <c r="O155" i="36"/>
  <c r="M155" i="36"/>
  <c r="W155" i="36" s="1"/>
  <c r="AA154" i="36"/>
  <c r="Z154" i="36"/>
  <c r="X154" i="36"/>
  <c r="W154" i="36"/>
  <c r="V154" i="36"/>
  <c r="U154" i="36"/>
  <c r="R154" i="36"/>
  <c r="O154" i="36"/>
  <c r="M154" i="36"/>
  <c r="T154" i="36" s="1"/>
  <c r="AA153" i="36"/>
  <c r="Z153" i="36"/>
  <c r="T153" i="36"/>
  <c r="R153" i="36"/>
  <c r="Q153" i="36"/>
  <c r="O153" i="36"/>
  <c r="M153" i="36"/>
  <c r="N153" i="36" s="1"/>
  <c r="M152" i="36"/>
  <c r="AA151" i="36"/>
  <c r="Y151" i="36"/>
  <c r="X151" i="36"/>
  <c r="V151" i="36"/>
  <c r="U151" i="36"/>
  <c r="T151" i="36"/>
  <c r="R151" i="36"/>
  <c r="Q151" i="36"/>
  <c r="O151" i="36"/>
  <c r="N151" i="36"/>
  <c r="M151" i="36"/>
  <c r="Z151" i="36" s="1"/>
  <c r="AA150" i="36"/>
  <c r="Z150" i="36"/>
  <c r="Y150" i="36"/>
  <c r="X150" i="36"/>
  <c r="V150" i="36"/>
  <c r="U150" i="36"/>
  <c r="Q150" i="36"/>
  <c r="O150" i="36"/>
  <c r="M150" i="36"/>
  <c r="W150" i="36" s="1"/>
  <c r="X149" i="36"/>
  <c r="W149" i="36"/>
  <c r="V149" i="36"/>
  <c r="U149" i="36"/>
  <c r="M149" i="36"/>
  <c r="T149" i="36" s="1"/>
  <c r="AA148" i="36"/>
  <c r="U148" i="36"/>
  <c r="T148" i="36"/>
  <c r="R148" i="36"/>
  <c r="Q148" i="36"/>
  <c r="M148" i="36"/>
  <c r="O148" i="36" s="1"/>
  <c r="AA147" i="36"/>
  <c r="Z147" i="36"/>
  <c r="Y147" i="36"/>
  <c r="X147" i="36"/>
  <c r="W147" i="36"/>
  <c r="V147" i="36"/>
  <c r="U147" i="36"/>
  <c r="T147" i="36"/>
  <c r="R147" i="36"/>
  <c r="Q147" i="36"/>
  <c r="O147" i="36"/>
  <c r="N147" i="36"/>
  <c r="M147" i="36"/>
  <c r="AA146" i="36"/>
  <c r="Z146" i="36"/>
  <c r="Y146" i="36"/>
  <c r="X146" i="36"/>
  <c r="W146" i="36"/>
  <c r="V146" i="36"/>
  <c r="U146" i="36"/>
  <c r="T146" i="36"/>
  <c r="R146" i="36"/>
  <c r="Q146" i="36"/>
  <c r="O146" i="36"/>
  <c r="N146" i="36"/>
  <c r="M146" i="36"/>
  <c r="AA145" i="36"/>
  <c r="Z145" i="36"/>
  <c r="Y145" i="36"/>
  <c r="W145" i="36"/>
  <c r="V145" i="36"/>
  <c r="R145" i="36"/>
  <c r="O145" i="36"/>
  <c r="M145" i="36"/>
  <c r="X145" i="36" s="1"/>
  <c r="X144" i="36"/>
  <c r="W144" i="36"/>
  <c r="V144" i="36"/>
  <c r="U144" i="36"/>
  <c r="M144" i="36"/>
  <c r="T144" i="36" s="1"/>
  <c r="AA143" i="36"/>
  <c r="U143" i="36"/>
  <c r="T143" i="36"/>
  <c r="R143" i="36"/>
  <c r="Q143" i="36"/>
  <c r="M143" i="36"/>
  <c r="O143" i="36" s="1"/>
  <c r="AA142" i="36"/>
  <c r="Z142" i="36"/>
  <c r="Y142" i="36"/>
  <c r="X142" i="36"/>
  <c r="W142" i="36"/>
  <c r="V142" i="36"/>
  <c r="U142" i="36"/>
  <c r="T142" i="36"/>
  <c r="R142" i="36"/>
  <c r="Q142" i="36"/>
  <c r="O142" i="36"/>
  <c r="N142" i="36"/>
  <c r="M142" i="36"/>
  <c r="AA141" i="36"/>
  <c r="Z141" i="36"/>
  <c r="Y141" i="36"/>
  <c r="X141" i="36"/>
  <c r="W141" i="36"/>
  <c r="V141" i="36"/>
  <c r="U141" i="36"/>
  <c r="T141" i="36"/>
  <c r="R141" i="36"/>
  <c r="Q141" i="36"/>
  <c r="O141" i="36"/>
  <c r="N141" i="36"/>
  <c r="M141" i="36"/>
  <c r="AA140" i="36"/>
  <c r="Z140" i="36"/>
  <c r="Y140" i="36"/>
  <c r="W140" i="36"/>
  <c r="V140" i="36"/>
  <c r="R140" i="36"/>
  <c r="O140" i="36"/>
  <c r="M140" i="36"/>
  <c r="X140" i="36" s="1"/>
  <c r="X139" i="36"/>
  <c r="W139" i="36"/>
  <c r="V139" i="36"/>
  <c r="U139" i="36"/>
  <c r="M139" i="36"/>
  <c r="AA138" i="36"/>
  <c r="U138" i="36"/>
  <c r="T138" i="36"/>
  <c r="R138" i="36"/>
  <c r="O138" i="36"/>
  <c r="M138" i="36"/>
  <c r="N138" i="36" s="1"/>
  <c r="N137" i="36"/>
  <c r="M137" i="36"/>
  <c r="AA136" i="36"/>
  <c r="Y136" i="36"/>
  <c r="X136" i="36"/>
  <c r="V136" i="36"/>
  <c r="U136" i="36"/>
  <c r="T136" i="36"/>
  <c r="Q136" i="36"/>
  <c r="O136" i="36"/>
  <c r="N136" i="36"/>
  <c r="M136" i="36"/>
  <c r="Z136" i="36" s="1"/>
  <c r="AA135" i="36"/>
  <c r="Z135" i="36"/>
  <c r="Y135" i="36"/>
  <c r="X135" i="36"/>
  <c r="V135" i="36"/>
  <c r="U135" i="36"/>
  <c r="Q135" i="36"/>
  <c r="O135" i="36"/>
  <c r="M135" i="36"/>
  <c r="W135" i="36" s="1"/>
  <c r="V134" i="36"/>
  <c r="U134" i="36"/>
  <c r="M134" i="36"/>
  <c r="AA133" i="36"/>
  <c r="U133" i="36"/>
  <c r="T133" i="36"/>
  <c r="R133" i="36"/>
  <c r="Q133" i="36"/>
  <c r="M133" i="36"/>
  <c r="O133" i="36" s="1"/>
  <c r="AA132" i="36"/>
  <c r="Z132" i="36"/>
  <c r="Y132" i="36"/>
  <c r="X132" i="36"/>
  <c r="W132" i="36"/>
  <c r="V132" i="36"/>
  <c r="U132" i="36"/>
  <c r="T132" i="36"/>
  <c r="R132" i="36"/>
  <c r="Q132" i="36"/>
  <c r="O132" i="36"/>
  <c r="N132" i="36"/>
  <c r="M132" i="36"/>
  <c r="AA131" i="36"/>
  <c r="Z131" i="36"/>
  <c r="Y131" i="36"/>
  <c r="X131" i="36"/>
  <c r="W131" i="36"/>
  <c r="V131" i="36"/>
  <c r="U131" i="36"/>
  <c r="T131" i="36"/>
  <c r="R131" i="36"/>
  <c r="Q131" i="36"/>
  <c r="O131" i="36"/>
  <c r="N131" i="36"/>
  <c r="M131" i="36"/>
  <c r="AA130" i="36"/>
  <c r="Z130" i="36"/>
  <c r="Y130" i="36"/>
  <c r="W130" i="36"/>
  <c r="V130" i="36"/>
  <c r="R130" i="36"/>
  <c r="Q130" i="36"/>
  <c r="N130" i="36"/>
  <c r="M130" i="36"/>
  <c r="X130" i="36" s="1"/>
  <c r="R129" i="36"/>
  <c r="M129" i="36"/>
  <c r="AA128" i="36"/>
  <c r="Z128" i="36"/>
  <c r="Y128" i="36"/>
  <c r="X128" i="36"/>
  <c r="W128" i="36"/>
  <c r="V128" i="36"/>
  <c r="U128" i="36"/>
  <c r="T128" i="36"/>
  <c r="R128" i="36"/>
  <c r="Q128" i="36"/>
  <c r="O128" i="36"/>
  <c r="N128" i="36"/>
  <c r="M128" i="36"/>
  <c r="AA127" i="36"/>
  <c r="Z127" i="36"/>
  <c r="Y127" i="36"/>
  <c r="X127" i="36"/>
  <c r="W127" i="36"/>
  <c r="V127" i="36"/>
  <c r="U127" i="36"/>
  <c r="T127" i="36"/>
  <c r="R127" i="36"/>
  <c r="Q127" i="36"/>
  <c r="O127" i="36"/>
  <c r="N127" i="36"/>
  <c r="M127" i="36"/>
  <c r="AA126" i="36"/>
  <c r="Z126" i="36"/>
  <c r="Y126" i="36"/>
  <c r="X126" i="36"/>
  <c r="W126" i="36"/>
  <c r="V126" i="36"/>
  <c r="U126" i="36"/>
  <c r="T126" i="36"/>
  <c r="R126" i="36"/>
  <c r="Q126" i="36"/>
  <c r="O126" i="36"/>
  <c r="N126" i="36"/>
  <c r="M126" i="36"/>
  <c r="AA125" i="36"/>
  <c r="Z125" i="36"/>
  <c r="X125" i="36"/>
  <c r="W125" i="36"/>
  <c r="T125" i="36"/>
  <c r="R125" i="36"/>
  <c r="O125" i="36"/>
  <c r="N125" i="36"/>
  <c r="M125" i="36"/>
  <c r="Y125" i="36" s="1"/>
  <c r="Z124" i="36"/>
  <c r="Y124" i="36"/>
  <c r="X124" i="36"/>
  <c r="W124" i="36"/>
  <c r="U124" i="36"/>
  <c r="T124" i="36"/>
  <c r="O124" i="36"/>
  <c r="N124" i="36"/>
  <c r="M124" i="36"/>
  <c r="V124" i="36" s="1"/>
  <c r="AA123" i="36"/>
  <c r="Z123" i="36"/>
  <c r="Y123" i="36"/>
  <c r="X123" i="36"/>
  <c r="W123" i="36"/>
  <c r="V123" i="36"/>
  <c r="U123" i="36"/>
  <c r="T123" i="36"/>
  <c r="Q123" i="36"/>
  <c r="O123" i="36"/>
  <c r="M123" i="36"/>
  <c r="R123" i="36" s="1"/>
  <c r="AA122" i="36"/>
  <c r="Z122" i="36"/>
  <c r="T122" i="36"/>
  <c r="R122" i="36"/>
  <c r="Q122" i="36"/>
  <c r="O122" i="36"/>
  <c r="M122" i="36"/>
  <c r="N122" i="36" s="1"/>
  <c r="N121" i="36"/>
  <c r="M121" i="36"/>
  <c r="AA120" i="36"/>
  <c r="Y120" i="36"/>
  <c r="X120" i="36"/>
  <c r="U120" i="36"/>
  <c r="T120" i="36"/>
  <c r="Q120" i="36"/>
  <c r="O120" i="36"/>
  <c r="N120" i="36"/>
  <c r="M120" i="36"/>
  <c r="Z120" i="36" s="1"/>
  <c r="AA119" i="36"/>
  <c r="Z119" i="36"/>
  <c r="Y119" i="36"/>
  <c r="X119" i="36"/>
  <c r="V119" i="36"/>
  <c r="U119" i="36"/>
  <c r="Q119" i="36"/>
  <c r="O119" i="36"/>
  <c r="M119" i="36"/>
  <c r="W119" i="36" s="1"/>
  <c r="M118" i="36"/>
  <c r="AA117" i="36"/>
  <c r="Z117" i="36"/>
  <c r="Y117" i="36"/>
  <c r="X117" i="36"/>
  <c r="W117" i="36"/>
  <c r="V117" i="36"/>
  <c r="U117" i="36"/>
  <c r="T117" i="36"/>
  <c r="R117" i="36"/>
  <c r="Q117" i="36"/>
  <c r="O117" i="36"/>
  <c r="N117" i="36"/>
  <c r="M117" i="36"/>
  <c r="AA116" i="36"/>
  <c r="Z116" i="36"/>
  <c r="Y116" i="36"/>
  <c r="X116" i="36"/>
  <c r="W116" i="36"/>
  <c r="V116" i="36"/>
  <c r="U116" i="36"/>
  <c r="T116" i="36"/>
  <c r="R116" i="36"/>
  <c r="Q116" i="36"/>
  <c r="O116" i="36"/>
  <c r="N116" i="36"/>
  <c r="M116" i="36"/>
  <c r="AA115" i="36"/>
  <c r="Z115" i="36"/>
  <c r="Y115" i="36"/>
  <c r="W115" i="36"/>
  <c r="V115" i="36"/>
  <c r="R115" i="36"/>
  <c r="Q115" i="36"/>
  <c r="N115" i="36"/>
  <c r="M115" i="36"/>
  <c r="X115" i="36" s="1"/>
  <c r="Y114" i="36"/>
  <c r="X114" i="36"/>
  <c r="W114" i="36"/>
  <c r="V114" i="36"/>
  <c r="T114" i="36"/>
  <c r="R114" i="36"/>
  <c r="N114" i="36"/>
  <c r="M114" i="36"/>
  <c r="AA113" i="36"/>
  <c r="Z113" i="36"/>
  <c r="Y113" i="36"/>
  <c r="X113" i="36"/>
  <c r="W113" i="36"/>
  <c r="V113" i="36"/>
  <c r="U113" i="36"/>
  <c r="T113" i="36"/>
  <c r="R113" i="36"/>
  <c r="Q113" i="36"/>
  <c r="O113" i="36"/>
  <c r="N113" i="36"/>
  <c r="M113" i="36"/>
  <c r="AA112" i="36"/>
  <c r="Z112" i="36"/>
  <c r="Y112" i="36"/>
  <c r="X112" i="36"/>
  <c r="W112" i="36"/>
  <c r="V112" i="36"/>
  <c r="U112" i="36"/>
  <c r="T112" i="36"/>
  <c r="R112" i="36"/>
  <c r="Q112" i="36"/>
  <c r="O112" i="36"/>
  <c r="N112" i="36"/>
  <c r="M112" i="36"/>
  <c r="AA111" i="36"/>
  <c r="Z111" i="36"/>
  <c r="Y111" i="36"/>
  <c r="X111" i="36"/>
  <c r="W111" i="36"/>
  <c r="V111" i="36"/>
  <c r="U111" i="36"/>
  <c r="T111" i="36"/>
  <c r="R111" i="36"/>
  <c r="Q111" i="36"/>
  <c r="O111" i="36"/>
  <c r="N111" i="36"/>
  <c r="M111" i="36"/>
  <c r="AA110" i="36"/>
  <c r="Z110" i="36"/>
  <c r="X110" i="36"/>
  <c r="W110" i="36"/>
  <c r="T110" i="36"/>
  <c r="R110" i="36"/>
  <c r="O110" i="36"/>
  <c r="N110" i="36"/>
  <c r="M110" i="36"/>
  <c r="Y110" i="36" s="1"/>
  <c r="AA109" i="36"/>
  <c r="Z109" i="36"/>
  <c r="Y109" i="36"/>
  <c r="X109" i="36"/>
  <c r="W109" i="36"/>
  <c r="U109" i="36"/>
  <c r="T109" i="36"/>
  <c r="O109" i="36"/>
  <c r="N109" i="36"/>
  <c r="M109" i="36"/>
  <c r="V109" i="36" s="1"/>
  <c r="AA108" i="36"/>
  <c r="Z108" i="36"/>
  <c r="Y108" i="36"/>
  <c r="X108" i="36"/>
  <c r="W108" i="36"/>
  <c r="V108" i="36"/>
  <c r="U108" i="36"/>
  <c r="T108" i="36"/>
  <c r="Q108" i="36"/>
  <c r="O108" i="36"/>
  <c r="M108" i="36"/>
  <c r="R108" i="36" s="1"/>
  <c r="AA107" i="36"/>
  <c r="Z107" i="36"/>
  <c r="X107" i="36"/>
  <c r="W107" i="36"/>
  <c r="T107" i="36"/>
  <c r="R107" i="36"/>
  <c r="Q107" i="36"/>
  <c r="O107" i="36"/>
  <c r="M107" i="36"/>
  <c r="M106" i="36"/>
  <c r="AA105" i="36"/>
  <c r="Y105" i="36"/>
  <c r="X105" i="36"/>
  <c r="U105" i="36"/>
  <c r="T105" i="36"/>
  <c r="Q105" i="36"/>
  <c r="O105" i="36"/>
  <c r="M105" i="36"/>
  <c r="Z105" i="36" s="1"/>
  <c r="AA104" i="36"/>
  <c r="Z104" i="36"/>
  <c r="Y104" i="36"/>
  <c r="X104" i="36"/>
  <c r="V104" i="36"/>
  <c r="U104" i="36"/>
  <c r="Q104" i="36"/>
  <c r="N104" i="36"/>
  <c r="M104" i="36"/>
  <c r="W104" i="36" s="1"/>
  <c r="AA103" i="36"/>
  <c r="Z103" i="36"/>
  <c r="Y103" i="36"/>
  <c r="X103" i="36"/>
  <c r="W103" i="36"/>
  <c r="V103" i="36"/>
  <c r="U103" i="36"/>
  <c r="T103" i="36"/>
  <c r="Q103" i="36"/>
  <c r="O103" i="36"/>
  <c r="M103" i="36"/>
  <c r="R103" i="36" s="1"/>
  <c r="O102" i="36"/>
  <c r="M102" i="36"/>
  <c r="AA101" i="36"/>
  <c r="X101" i="36"/>
  <c r="O101" i="36"/>
  <c r="N101" i="36"/>
  <c r="M101" i="36"/>
  <c r="AA100" i="36"/>
  <c r="Y100" i="36"/>
  <c r="X100" i="36"/>
  <c r="U100" i="36"/>
  <c r="T100" i="36"/>
  <c r="Q100" i="36"/>
  <c r="O100" i="36"/>
  <c r="M100" i="36"/>
  <c r="Z100" i="36" s="1"/>
  <c r="AA99" i="36"/>
  <c r="Z99" i="36"/>
  <c r="M99" i="36"/>
  <c r="M98" i="36"/>
  <c r="N97" i="36"/>
  <c r="M97" i="36"/>
  <c r="AA96" i="36"/>
  <c r="Z96" i="36"/>
  <c r="Y96" i="36"/>
  <c r="X96" i="36"/>
  <c r="W96" i="36"/>
  <c r="V96" i="36"/>
  <c r="U96" i="36"/>
  <c r="T96" i="36"/>
  <c r="R96" i="36"/>
  <c r="Q96" i="36"/>
  <c r="O96" i="36"/>
  <c r="N96" i="36"/>
  <c r="M96" i="36"/>
  <c r="AA95" i="36"/>
  <c r="Z95" i="36"/>
  <c r="Y95" i="36"/>
  <c r="X95" i="36"/>
  <c r="W95" i="36"/>
  <c r="V95" i="36"/>
  <c r="U95" i="36"/>
  <c r="T95" i="36"/>
  <c r="R95" i="36"/>
  <c r="Q95" i="36"/>
  <c r="O95" i="36"/>
  <c r="N95" i="36"/>
  <c r="M95" i="36"/>
  <c r="M94" i="36"/>
  <c r="Z93" i="36"/>
  <c r="Y93" i="36"/>
  <c r="X93" i="36"/>
  <c r="N93" i="36"/>
  <c r="M93" i="36"/>
  <c r="AA92" i="36"/>
  <c r="Z92" i="36"/>
  <c r="Y92" i="36"/>
  <c r="X92" i="36"/>
  <c r="W92" i="36"/>
  <c r="V92" i="36"/>
  <c r="U92" i="36"/>
  <c r="T92" i="36"/>
  <c r="R92" i="36"/>
  <c r="Q92" i="36"/>
  <c r="O92" i="36"/>
  <c r="N92" i="36"/>
  <c r="M92" i="36"/>
  <c r="AA91" i="36"/>
  <c r="Z91" i="36"/>
  <c r="Y91" i="36"/>
  <c r="X91" i="36"/>
  <c r="W91" i="36"/>
  <c r="V91" i="36"/>
  <c r="U91" i="36"/>
  <c r="T91" i="36"/>
  <c r="R91" i="36"/>
  <c r="Q91" i="36"/>
  <c r="O91" i="36"/>
  <c r="N91" i="36"/>
  <c r="M91" i="36"/>
  <c r="AA90" i="36"/>
  <c r="Z90" i="36"/>
  <c r="Y90" i="36"/>
  <c r="X90" i="36"/>
  <c r="W90" i="36"/>
  <c r="V90" i="36"/>
  <c r="U90" i="36"/>
  <c r="T90" i="36"/>
  <c r="R90" i="36"/>
  <c r="Q90" i="36"/>
  <c r="O90" i="36"/>
  <c r="N90" i="36"/>
  <c r="M90" i="36"/>
  <c r="AA89" i="36"/>
  <c r="Z89" i="36"/>
  <c r="X89" i="36"/>
  <c r="N89" i="36"/>
  <c r="M89" i="36"/>
  <c r="AA88" i="36"/>
  <c r="Z88" i="36"/>
  <c r="Y88" i="36"/>
  <c r="X88" i="36"/>
  <c r="W88" i="36"/>
  <c r="U88" i="36"/>
  <c r="T88" i="36"/>
  <c r="O88" i="36"/>
  <c r="N88" i="36"/>
  <c r="M88" i="36"/>
  <c r="V88" i="36" s="1"/>
  <c r="AA87" i="36"/>
  <c r="Z87" i="36"/>
  <c r="Y87" i="36"/>
  <c r="X87" i="36"/>
  <c r="W87" i="36"/>
  <c r="V87" i="36"/>
  <c r="U87" i="36"/>
  <c r="T87" i="36"/>
  <c r="Q87" i="36"/>
  <c r="O87" i="36"/>
  <c r="M87" i="36"/>
  <c r="R87" i="36" s="1"/>
  <c r="Z86" i="36"/>
  <c r="Y86" i="36"/>
  <c r="X86" i="36"/>
  <c r="W86" i="36"/>
  <c r="M86" i="36"/>
  <c r="N86" i="36" s="1"/>
  <c r="AA85" i="36"/>
  <c r="X85" i="36"/>
  <c r="W85" i="36"/>
  <c r="V85" i="36"/>
  <c r="U85" i="36"/>
  <c r="T85" i="36"/>
  <c r="R85" i="36"/>
  <c r="Q85" i="36"/>
  <c r="O85" i="36"/>
  <c r="N85" i="36"/>
  <c r="M85" i="36"/>
  <c r="X84" i="36"/>
  <c r="T84" i="36"/>
  <c r="R84" i="36"/>
  <c r="Q84" i="36"/>
  <c r="O84" i="36"/>
  <c r="N84" i="36"/>
  <c r="M84" i="36"/>
  <c r="AA83" i="36"/>
  <c r="Z83" i="36"/>
  <c r="Y83" i="36"/>
  <c r="X83" i="36"/>
  <c r="N83" i="36"/>
  <c r="M83" i="36"/>
  <c r="AA82" i="36"/>
  <c r="Z82" i="36"/>
  <c r="Y82" i="36"/>
  <c r="X82" i="36"/>
  <c r="W82" i="36"/>
  <c r="V82" i="36"/>
  <c r="U82" i="36"/>
  <c r="R82" i="36"/>
  <c r="O82" i="36"/>
  <c r="M82" i="36"/>
  <c r="T82" i="36" s="1"/>
  <c r="W81" i="36"/>
  <c r="V81" i="36"/>
  <c r="U81" i="36"/>
  <c r="T81" i="36"/>
  <c r="R81" i="36"/>
  <c r="Q81" i="36"/>
  <c r="O81" i="36"/>
  <c r="M81" i="36"/>
  <c r="N81" i="36" s="1"/>
  <c r="AA80" i="36"/>
  <c r="X80" i="36"/>
  <c r="W80" i="36"/>
  <c r="V80" i="36"/>
  <c r="M80" i="36"/>
  <c r="AA79" i="36"/>
  <c r="Y79" i="36"/>
  <c r="X79" i="36"/>
  <c r="U79" i="36"/>
  <c r="T79" i="36"/>
  <c r="R79" i="36"/>
  <c r="Q79" i="36"/>
  <c r="O79" i="36"/>
  <c r="N79" i="36"/>
  <c r="M79" i="36"/>
  <c r="M78" i="36"/>
  <c r="Z77" i="36"/>
  <c r="Y77" i="36"/>
  <c r="X77" i="36"/>
  <c r="W77" i="36"/>
  <c r="M77" i="36"/>
  <c r="AA77" i="36" s="1"/>
  <c r="AA76" i="36"/>
  <c r="Z76" i="36"/>
  <c r="Y76" i="36"/>
  <c r="X76" i="36"/>
  <c r="W76" i="36"/>
  <c r="V76" i="36"/>
  <c r="U76" i="36"/>
  <c r="T76" i="36"/>
  <c r="R76" i="36"/>
  <c r="Q76" i="36"/>
  <c r="N76" i="36"/>
  <c r="M76" i="36"/>
  <c r="O76" i="36" s="1"/>
  <c r="AA75" i="36"/>
  <c r="Z75" i="36"/>
  <c r="Y75" i="36"/>
  <c r="X75" i="36"/>
  <c r="W75" i="36"/>
  <c r="V75" i="36"/>
  <c r="U75" i="36"/>
  <c r="T75" i="36"/>
  <c r="R75" i="36"/>
  <c r="Q75" i="36"/>
  <c r="O75" i="36"/>
  <c r="N75" i="36"/>
  <c r="M75" i="36"/>
  <c r="AA74" i="36"/>
  <c r="Z74" i="36"/>
  <c r="Y74" i="36"/>
  <c r="X74" i="36"/>
  <c r="W74" i="36"/>
  <c r="V74" i="36"/>
  <c r="U74" i="36"/>
  <c r="T74" i="36"/>
  <c r="R74" i="36"/>
  <c r="Q74" i="36"/>
  <c r="O74" i="36"/>
  <c r="N74" i="36"/>
  <c r="M74" i="36"/>
  <c r="Z73" i="36"/>
  <c r="Y73" i="36"/>
  <c r="W73" i="36"/>
  <c r="V73" i="36"/>
  <c r="M73" i="36"/>
  <c r="AA73" i="36" s="1"/>
  <c r="X72" i="36"/>
  <c r="V72" i="36"/>
  <c r="R72" i="36"/>
  <c r="M72" i="36"/>
  <c r="AA71" i="36"/>
  <c r="Z71" i="36"/>
  <c r="N71" i="36"/>
  <c r="M71" i="36"/>
  <c r="O71" i="36" s="1"/>
  <c r="AA70" i="36"/>
  <c r="Z70" i="36"/>
  <c r="Y70" i="36"/>
  <c r="X70" i="36"/>
  <c r="W70" i="36"/>
  <c r="V70" i="36"/>
  <c r="U70" i="36"/>
  <c r="T70" i="36"/>
  <c r="R70" i="36"/>
  <c r="Q70" i="36"/>
  <c r="O70" i="36"/>
  <c r="N70" i="36"/>
  <c r="M70" i="36"/>
  <c r="AA69" i="36"/>
  <c r="Z69" i="36"/>
  <c r="Y69" i="36"/>
  <c r="X69" i="36"/>
  <c r="W69" i="36"/>
  <c r="V69" i="36"/>
  <c r="U69" i="36"/>
  <c r="T69" i="36"/>
  <c r="R69" i="36"/>
  <c r="Q69" i="36"/>
  <c r="O69" i="36"/>
  <c r="N69" i="36"/>
  <c r="M69" i="36"/>
  <c r="V68" i="36"/>
  <c r="M68" i="36"/>
  <c r="AA67" i="36"/>
  <c r="Z67" i="36"/>
  <c r="M67" i="36"/>
  <c r="AA66" i="36"/>
  <c r="Z66" i="36"/>
  <c r="Y66" i="36"/>
  <c r="X66" i="36"/>
  <c r="W66" i="36"/>
  <c r="V66" i="36"/>
  <c r="U66" i="36"/>
  <c r="T66" i="36"/>
  <c r="R66" i="36"/>
  <c r="Q66" i="36"/>
  <c r="O66" i="36"/>
  <c r="N66" i="36"/>
  <c r="M66" i="36"/>
  <c r="AA65" i="36"/>
  <c r="Z65" i="36"/>
  <c r="Y65" i="36"/>
  <c r="X65" i="36"/>
  <c r="W65" i="36"/>
  <c r="V65" i="36"/>
  <c r="U65" i="36"/>
  <c r="T65" i="36"/>
  <c r="R65" i="36"/>
  <c r="Q65" i="36"/>
  <c r="O65" i="36"/>
  <c r="N65" i="36"/>
  <c r="M65" i="36"/>
  <c r="AA64" i="36"/>
  <c r="Z64" i="36"/>
  <c r="Y64" i="36"/>
  <c r="X64" i="36"/>
  <c r="W64" i="36"/>
  <c r="V64" i="36"/>
  <c r="U64" i="36"/>
  <c r="T64" i="36"/>
  <c r="R64" i="36"/>
  <c r="Q64" i="36"/>
  <c r="O64" i="36"/>
  <c r="N64" i="36"/>
  <c r="M64" i="36"/>
  <c r="AA63" i="36"/>
  <c r="M63" i="36"/>
  <c r="AA62" i="36"/>
  <c r="Z62" i="36"/>
  <c r="Y62" i="36"/>
  <c r="X62" i="36"/>
  <c r="W62" i="36"/>
  <c r="U62" i="36"/>
  <c r="T62" i="36"/>
  <c r="O62" i="36"/>
  <c r="N62" i="36"/>
  <c r="M62" i="36"/>
  <c r="AA61" i="36"/>
  <c r="Z61" i="36"/>
  <c r="Y61" i="36"/>
  <c r="X61" i="36"/>
  <c r="W61" i="36"/>
  <c r="V61" i="36"/>
  <c r="U61" i="36"/>
  <c r="T61" i="36"/>
  <c r="R61" i="36"/>
  <c r="Q61" i="36"/>
  <c r="N61" i="36"/>
  <c r="M61" i="36"/>
  <c r="Z60" i="36"/>
  <c r="Y60" i="36"/>
  <c r="X60" i="36"/>
  <c r="W60" i="36"/>
  <c r="V60" i="36"/>
  <c r="U60" i="36"/>
  <c r="T60" i="36"/>
  <c r="R60" i="36"/>
  <c r="Q60" i="36"/>
  <c r="O60" i="36"/>
  <c r="N60" i="36"/>
  <c r="M60" i="36"/>
  <c r="AA60" i="36" s="1"/>
  <c r="AA59" i="36"/>
  <c r="Z59" i="36"/>
  <c r="Y59" i="36"/>
  <c r="X59" i="36"/>
  <c r="W59" i="36"/>
  <c r="V59" i="36"/>
  <c r="U59" i="36"/>
  <c r="T59" i="36"/>
  <c r="R59" i="36"/>
  <c r="Q59" i="36"/>
  <c r="O59" i="36"/>
  <c r="N59" i="36"/>
  <c r="M59" i="36"/>
  <c r="AA58" i="36"/>
  <c r="Z58" i="36"/>
  <c r="X58" i="36"/>
  <c r="W58" i="36"/>
  <c r="T58" i="36"/>
  <c r="R58" i="36"/>
  <c r="Q58" i="36"/>
  <c r="O58" i="36"/>
  <c r="N58" i="36"/>
  <c r="M58" i="36"/>
  <c r="Z57" i="36"/>
  <c r="Y57" i="36"/>
  <c r="W57" i="36"/>
  <c r="U57" i="36"/>
  <c r="T57" i="36"/>
  <c r="O57" i="36"/>
  <c r="N57" i="36"/>
  <c r="M57" i="36"/>
  <c r="AA56" i="36"/>
  <c r="Z56" i="36"/>
  <c r="Y56" i="36"/>
  <c r="X56" i="36"/>
  <c r="W56" i="36"/>
  <c r="V56" i="36"/>
  <c r="U56" i="36"/>
  <c r="T56" i="36"/>
  <c r="Q56" i="36"/>
  <c r="O56" i="36"/>
  <c r="M56" i="36"/>
  <c r="R56" i="36" s="1"/>
  <c r="AA55" i="36"/>
  <c r="Z55" i="36"/>
  <c r="Y55" i="36"/>
  <c r="X55" i="36"/>
  <c r="W55" i="36"/>
  <c r="V55" i="36"/>
  <c r="U55" i="36"/>
  <c r="T55" i="36"/>
  <c r="R55" i="36"/>
  <c r="Q55" i="36"/>
  <c r="O55" i="36"/>
  <c r="M55" i="36"/>
  <c r="N55" i="36" s="1"/>
  <c r="Y54" i="36"/>
  <c r="W54" i="36"/>
  <c r="V54" i="36"/>
  <c r="U54" i="36"/>
  <c r="T54" i="36"/>
  <c r="R54" i="36"/>
  <c r="O54" i="36"/>
  <c r="N54" i="36"/>
  <c r="M54" i="36"/>
  <c r="N53" i="36"/>
  <c r="M53" i="36"/>
  <c r="AA52" i="36"/>
  <c r="Y52" i="36"/>
  <c r="X52" i="36"/>
  <c r="W52" i="36"/>
  <c r="V52" i="36"/>
  <c r="U52" i="36"/>
  <c r="O52" i="36"/>
  <c r="N52" i="36"/>
  <c r="M52" i="36"/>
  <c r="T52" i="36" s="1"/>
  <c r="AA51" i="36"/>
  <c r="Z51" i="36"/>
  <c r="Y51" i="36"/>
  <c r="X51" i="36"/>
  <c r="W51" i="36"/>
  <c r="V51" i="36"/>
  <c r="U51" i="36"/>
  <c r="T51" i="36"/>
  <c r="R51" i="36"/>
  <c r="Q51" i="36"/>
  <c r="N51" i="36"/>
  <c r="M51" i="36"/>
  <c r="O51" i="36" s="1"/>
  <c r="Y50" i="36"/>
  <c r="W50" i="36"/>
  <c r="V50" i="36"/>
  <c r="U50" i="36"/>
  <c r="N50" i="36"/>
  <c r="M50" i="36"/>
  <c r="Q49" i="36"/>
  <c r="N49" i="36"/>
  <c r="M49" i="36"/>
  <c r="Z48" i="36"/>
  <c r="Y48" i="36"/>
  <c r="W48" i="36"/>
  <c r="V48" i="36"/>
  <c r="M48" i="36"/>
  <c r="AA47" i="36"/>
  <c r="Z47" i="36"/>
  <c r="Y47" i="36"/>
  <c r="X47" i="36"/>
  <c r="W47" i="36"/>
  <c r="V47" i="36"/>
  <c r="T47" i="36"/>
  <c r="R47" i="36"/>
  <c r="Q47" i="36"/>
  <c r="O47" i="36"/>
  <c r="N47" i="36"/>
  <c r="M47" i="36"/>
  <c r="U47" i="36" s="1"/>
  <c r="Z46" i="36"/>
  <c r="X46" i="36"/>
  <c r="M46" i="36"/>
  <c r="AA45" i="36"/>
  <c r="Z45" i="36"/>
  <c r="Y45" i="36"/>
  <c r="X45" i="36"/>
  <c r="W45" i="36"/>
  <c r="V45" i="36"/>
  <c r="U45" i="36"/>
  <c r="T45" i="36"/>
  <c r="R45" i="36"/>
  <c r="Q45" i="36"/>
  <c r="O45" i="36"/>
  <c r="N45" i="36"/>
  <c r="M45" i="36"/>
  <c r="R44" i="36"/>
  <c r="N44" i="36"/>
  <c r="M44" i="36"/>
  <c r="AA43" i="36"/>
  <c r="Z43" i="36"/>
  <c r="W43" i="36"/>
  <c r="V43" i="36"/>
  <c r="U43" i="36"/>
  <c r="T43" i="36"/>
  <c r="M43" i="36"/>
  <c r="AA42" i="36"/>
  <c r="Z42" i="36"/>
  <c r="Y42" i="36"/>
  <c r="X42" i="36"/>
  <c r="W42" i="36"/>
  <c r="V42" i="36"/>
  <c r="U42" i="36"/>
  <c r="T42" i="36"/>
  <c r="R42" i="36"/>
  <c r="Q42" i="36"/>
  <c r="O42" i="36"/>
  <c r="N42" i="36"/>
  <c r="M42" i="36"/>
  <c r="M41" i="36"/>
  <c r="AA40" i="36"/>
  <c r="Z40" i="36"/>
  <c r="W40" i="36"/>
  <c r="V40" i="36"/>
  <c r="T40" i="36"/>
  <c r="R40" i="36"/>
  <c r="Q40" i="36"/>
  <c r="O40" i="36"/>
  <c r="N40" i="36"/>
  <c r="M40" i="36"/>
  <c r="Y40" i="36" s="1"/>
  <c r="R39" i="36"/>
  <c r="N39" i="36"/>
  <c r="M39" i="36"/>
  <c r="AA38" i="36"/>
  <c r="Z38" i="36"/>
  <c r="Y38" i="36"/>
  <c r="X38" i="36"/>
  <c r="W38" i="36"/>
  <c r="V38" i="36"/>
  <c r="U38" i="36"/>
  <c r="T38" i="36"/>
  <c r="O38" i="36"/>
  <c r="N38" i="36"/>
  <c r="M38" i="36"/>
  <c r="R38" i="36" s="1"/>
  <c r="AA37" i="36"/>
  <c r="Z37" i="36"/>
  <c r="Y37" i="36"/>
  <c r="X37" i="36"/>
  <c r="W37" i="36"/>
  <c r="V37" i="36"/>
  <c r="U37" i="36"/>
  <c r="T37" i="36"/>
  <c r="R37" i="36"/>
  <c r="Q37" i="36"/>
  <c r="O37" i="36"/>
  <c r="N37" i="36"/>
  <c r="M37" i="36"/>
  <c r="V36" i="36"/>
  <c r="U36" i="36"/>
  <c r="Q36" i="36"/>
  <c r="O36" i="36"/>
  <c r="N36" i="36"/>
  <c r="M36" i="36"/>
  <c r="AA35" i="36"/>
  <c r="W35" i="36"/>
  <c r="M35" i="36"/>
  <c r="M34" i="36"/>
  <c r="AA33" i="36"/>
  <c r="M33" i="36"/>
  <c r="AA32" i="36"/>
  <c r="Z32" i="36"/>
  <c r="Y32" i="36"/>
  <c r="X32" i="36"/>
  <c r="V32" i="36"/>
  <c r="U32" i="36"/>
  <c r="T32" i="36"/>
  <c r="R32" i="36"/>
  <c r="Q32" i="36"/>
  <c r="M32" i="36"/>
  <c r="O32" i="36" s="1"/>
  <c r="Q31" i="36"/>
  <c r="N31" i="36"/>
  <c r="M31" i="36"/>
  <c r="Y30" i="36"/>
  <c r="X30" i="36"/>
  <c r="V30" i="36"/>
  <c r="U30" i="36"/>
  <c r="N30" i="36"/>
  <c r="M30" i="36"/>
  <c r="M29" i="36"/>
  <c r="Z28" i="36"/>
  <c r="M28" i="36"/>
  <c r="AA27" i="36"/>
  <c r="Z27" i="36"/>
  <c r="Y27" i="36"/>
  <c r="W27" i="36"/>
  <c r="V27" i="36"/>
  <c r="U27" i="36"/>
  <c r="T27" i="36"/>
  <c r="R27" i="36"/>
  <c r="M27" i="36"/>
  <c r="AA26" i="36"/>
  <c r="Z26" i="36"/>
  <c r="Y26" i="36"/>
  <c r="X26" i="36"/>
  <c r="W26" i="36"/>
  <c r="V26" i="36"/>
  <c r="U26" i="36"/>
  <c r="T26" i="36"/>
  <c r="R26" i="36"/>
  <c r="Q26" i="36"/>
  <c r="O26" i="36"/>
  <c r="N26" i="36"/>
  <c r="M26" i="36"/>
  <c r="Z25" i="36"/>
  <c r="O25" i="36"/>
  <c r="N25" i="36"/>
  <c r="M25" i="36"/>
  <c r="AA24" i="36"/>
  <c r="Z24" i="36"/>
  <c r="W24" i="36"/>
  <c r="V24" i="36"/>
  <c r="T24" i="36"/>
  <c r="R24" i="36"/>
  <c r="M24" i="36"/>
  <c r="X23" i="36"/>
  <c r="W23" i="36"/>
  <c r="R23" i="36"/>
  <c r="O23" i="36"/>
  <c r="N23" i="36"/>
  <c r="M23" i="36"/>
  <c r="AA22" i="36"/>
  <c r="Z22" i="36"/>
  <c r="Y22" i="36"/>
  <c r="X22" i="36"/>
  <c r="W22" i="36"/>
  <c r="V22" i="36"/>
  <c r="U22" i="36"/>
  <c r="T22" i="36"/>
  <c r="O22" i="36"/>
  <c r="N22" i="36"/>
  <c r="M22" i="36"/>
  <c r="R22" i="36" s="1"/>
  <c r="AA21" i="36"/>
  <c r="Z21" i="36"/>
  <c r="Y21" i="36"/>
  <c r="X21" i="36"/>
  <c r="W21" i="36"/>
  <c r="V21" i="36"/>
  <c r="U21" i="36"/>
  <c r="T21" i="36"/>
  <c r="R21" i="36"/>
  <c r="Q21" i="36"/>
  <c r="O21" i="36"/>
  <c r="N21" i="36"/>
  <c r="M21" i="36"/>
  <c r="AA20" i="36"/>
  <c r="Z20" i="36"/>
  <c r="X20" i="36"/>
  <c r="W20" i="36"/>
  <c r="V20" i="36"/>
  <c r="U20" i="36"/>
  <c r="T20" i="36"/>
  <c r="R20" i="36"/>
  <c r="Q20" i="36"/>
  <c r="O20" i="36"/>
  <c r="M20" i="36"/>
  <c r="Y20" i="36" s="1"/>
  <c r="N19" i="36"/>
  <c r="M19" i="36"/>
  <c r="AA18" i="36"/>
  <c r="Z18" i="36"/>
  <c r="Y18" i="36"/>
  <c r="X18" i="36"/>
  <c r="M18" i="36"/>
  <c r="Y17" i="36"/>
  <c r="W17" i="36"/>
  <c r="V17" i="36"/>
  <c r="U17" i="36"/>
  <c r="O17" i="36"/>
  <c r="M17" i="36"/>
  <c r="M16" i="36"/>
  <c r="AA15" i="36"/>
  <c r="Y15" i="36"/>
  <c r="X15" i="36"/>
  <c r="W15" i="36"/>
  <c r="V15" i="36"/>
  <c r="M15" i="36"/>
  <c r="Z15" i="36" s="1"/>
  <c r="Y14" i="36"/>
  <c r="X14" i="36"/>
  <c r="V14" i="36"/>
  <c r="U14" i="36"/>
  <c r="T14" i="36"/>
  <c r="R14" i="36"/>
  <c r="Q14" i="36"/>
  <c r="O14" i="36"/>
  <c r="N14" i="36"/>
  <c r="M14" i="36"/>
  <c r="M13" i="36"/>
  <c r="AA12" i="36"/>
  <c r="Z12" i="36"/>
  <c r="Y12" i="36"/>
  <c r="X12" i="36"/>
  <c r="W12" i="36"/>
  <c r="R12" i="36"/>
  <c r="N12" i="36"/>
  <c r="M12" i="36"/>
  <c r="V11" i="36"/>
  <c r="U11" i="36"/>
  <c r="T11" i="36"/>
  <c r="N11" i="36"/>
  <c r="M11" i="36"/>
  <c r="AA10" i="36"/>
  <c r="Z10" i="36"/>
  <c r="Y10" i="36"/>
  <c r="X10" i="36"/>
  <c r="W10" i="36"/>
  <c r="V10" i="36"/>
  <c r="U10" i="36"/>
  <c r="T10" i="36"/>
  <c r="R10" i="36"/>
  <c r="Q10" i="36"/>
  <c r="O10" i="36"/>
  <c r="N10" i="36"/>
  <c r="M10" i="36"/>
  <c r="Y9" i="36"/>
  <c r="M9" i="36"/>
  <c r="AA9" i="36" s="1"/>
  <c r="AA8" i="36"/>
  <c r="Z8" i="36"/>
  <c r="W8" i="36"/>
  <c r="V8" i="36"/>
  <c r="U8" i="36"/>
  <c r="T8" i="36"/>
  <c r="R8" i="36"/>
  <c r="M8" i="36"/>
  <c r="R7" i="36"/>
  <c r="M7" i="36"/>
  <c r="I4" i="36"/>
  <c r="G4" i="36"/>
  <c r="I4" i="37" s="1"/>
  <c r="K3" i="36"/>
  <c r="I3" i="36"/>
  <c r="G3" i="36"/>
  <c r="AO2" i="36"/>
  <c r="AN2" i="36"/>
  <c r="AM2" i="36"/>
  <c r="AL2" i="36"/>
  <c r="E35" i="31"/>
  <c r="I2" i="31"/>
  <c r="G2" i="31"/>
  <c r="C2" i="31"/>
  <c r="M79" i="30"/>
  <c r="M78" i="30"/>
  <c r="M77" i="30"/>
  <c r="M76" i="30"/>
  <c r="M75" i="30"/>
  <c r="M74" i="30"/>
  <c r="M73" i="30"/>
  <c r="M72" i="30"/>
  <c r="M71" i="30"/>
  <c r="M70" i="30"/>
  <c r="M69" i="30"/>
  <c r="M68" i="30"/>
  <c r="M67" i="30"/>
  <c r="M66" i="30"/>
  <c r="M65" i="30"/>
  <c r="M64" i="30"/>
  <c r="M63" i="30"/>
  <c r="M61" i="30"/>
  <c r="M60" i="30"/>
  <c r="M59" i="30"/>
  <c r="M58" i="30"/>
  <c r="M57" i="30"/>
  <c r="M56" i="30"/>
  <c r="M53" i="30"/>
  <c r="M52" i="30"/>
  <c r="M51" i="30"/>
  <c r="M50" i="30"/>
  <c r="M49" i="30"/>
  <c r="M48" i="30"/>
  <c r="M47" i="30"/>
  <c r="M46" i="30"/>
  <c r="M45" i="30"/>
  <c r="M44" i="30"/>
  <c r="M43" i="30"/>
  <c r="M42" i="30"/>
  <c r="M39" i="30"/>
  <c r="M38" i="30"/>
  <c r="M36" i="30"/>
  <c r="M35" i="30"/>
  <c r="M32" i="30"/>
  <c r="M31" i="30"/>
  <c r="M30" i="30"/>
  <c r="M29" i="30"/>
  <c r="M28" i="30"/>
  <c r="M27" i="30"/>
  <c r="M26" i="30"/>
  <c r="M25" i="30"/>
  <c r="M24" i="30"/>
  <c r="M23" i="30"/>
  <c r="M22" i="30"/>
  <c r="M21" i="30"/>
  <c r="M20" i="30"/>
  <c r="M19" i="30"/>
  <c r="M18" i="30"/>
  <c r="M17" i="30"/>
  <c r="M15" i="30"/>
  <c r="M14" i="30"/>
  <c r="U13" i="30"/>
  <c r="M13" i="30"/>
  <c r="M12" i="30"/>
  <c r="U11" i="30"/>
  <c r="M11" i="30"/>
  <c r="U10" i="30"/>
  <c r="M10" i="30"/>
  <c r="L10" i="30"/>
  <c r="M9" i="30"/>
  <c r="L8" i="30"/>
  <c r="M8" i="30" s="1"/>
  <c r="M7" i="30"/>
  <c r="L7" i="30"/>
  <c r="I3" i="30"/>
  <c r="G3" i="30" s="1"/>
  <c r="AA296" i="29"/>
  <c r="V296" i="29"/>
  <c r="U296" i="29"/>
  <c r="N296" i="29"/>
  <c r="M296" i="29"/>
  <c r="M295" i="29"/>
  <c r="AA294" i="29"/>
  <c r="X294" i="29"/>
  <c r="W294" i="29"/>
  <c r="V294" i="29"/>
  <c r="U294" i="29"/>
  <c r="T294" i="29"/>
  <c r="Q294" i="29"/>
  <c r="O294" i="29"/>
  <c r="M294" i="29"/>
  <c r="N294" i="29" s="1"/>
  <c r="W293" i="29"/>
  <c r="V293" i="29"/>
  <c r="R293" i="29"/>
  <c r="O293" i="29"/>
  <c r="M293" i="29"/>
  <c r="Z292" i="29"/>
  <c r="Y292" i="29"/>
  <c r="Q292" i="29"/>
  <c r="O292" i="29"/>
  <c r="M292" i="29"/>
  <c r="AA292" i="29" s="1"/>
  <c r="AA291" i="29"/>
  <c r="Z291" i="29"/>
  <c r="Y291" i="29"/>
  <c r="X291" i="29"/>
  <c r="W291" i="29"/>
  <c r="V291" i="29"/>
  <c r="R291" i="29"/>
  <c r="Q291" i="29"/>
  <c r="O291" i="29"/>
  <c r="N291" i="29"/>
  <c r="M291" i="29"/>
  <c r="Z290" i="29"/>
  <c r="Y290" i="29"/>
  <c r="W290" i="29"/>
  <c r="V290" i="29"/>
  <c r="U290" i="29"/>
  <c r="T290" i="29"/>
  <c r="R290" i="29"/>
  <c r="N290" i="29"/>
  <c r="M290" i="29"/>
  <c r="AA289" i="29"/>
  <c r="Z289" i="29"/>
  <c r="Y289" i="29"/>
  <c r="X289" i="29"/>
  <c r="W289" i="29"/>
  <c r="V289" i="29"/>
  <c r="U289" i="29"/>
  <c r="T289" i="29"/>
  <c r="R289" i="29"/>
  <c r="Q289" i="29"/>
  <c r="O289" i="29"/>
  <c r="N289" i="29"/>
  <c r="M289" i="29"/>
  <c r="Z288" i="29"/>
  <c r="Y288" i="29"/>
  <c r="X288" i="29"/>
  <c r="W288" i="29"/>
  <c r="V288" i="29"/>
  <c r="U288" i="29"/>
  <c r="T288" i="29"/>
  <c r="Q288" i="29"/>
  <c r="O288" i="29"/>
  <c r="N288" i="29"/>
  <c r="M288" i="29"/>
  <c r="AA288" i="29" s="1"/>
  <c r="Z287" i="29"/>
  <c r="V287" i="29"/>
  <c r="U287" i="29"/>
  <c r="T287" i="29"/>
  <c r="Q287" i="29"/>
  <c r="O287" i="29"/>
  <c r="M287" i="29"/>
  <c r="AA287" i="29" s="1"/>
  <c r="R286" i="29"/>
  <c r="M286" i="29"/>
  <c r="Z285" i="29"/>
  <c r="Y285" i="29"/>
  <c r="T285" i="29"/>
  <c r="O285" i="29"/>
  <c r="M285" i="29"/>
  <c r="AA285" i="29" s="1"/>
  <c r="AA284" i="29"/>
  <c r="Z284" i="29"/>
  <c r="Y284" i="29"/>
  <c r="X284" i="29"/>
  <c r="W284" i="29"/>
  <c r="V284" i="29"/>
  <c r="U284" i="29"/>
  <c r="T284" i="29"/>
  <c r="R284" i="29"/>
  <c r="Q284" i="29"/>
  <c r="O284" i="29"/>
  <c r="N284" i="29"/>
  <c r="M284" i="29"/>
  <c r="AA283" i="29"/>
  <c r="X283" i="29"/>
  <c r="V283" i="29"/>
  <c r="U283" i="29"/>
  <c r="T283" i="29"/>
  <c r="Q283" i="29"/>
  <c r="O283" i="29"/>
  <c r="M283" i="29"/>
  <c r="N283" i="29" s="1"/>
  <c r="O282" i="29"/>
  <c r="M282" i="29"/>
  <c r="Z281" i="29"/>
  <c r="Y281" i="29"/>
  <c r="U281" i="29"/>
  <c r="Q281" i="29"/>
  <c r="O281" i="29"/>
  <c r="M281" i="29"/>
  <c r="AA281" i="29" s="1"/>
  <c r="AA280" i="29"/>
  <c r="Z280" i="29"/>
  <c r="Y280" i="29"/>
  <c r="X280" i="29"/>
  <c r="W280" i="29"/>
  <c r="V280" i="29"/>
  <c r="U280" i="29"/>
  <c r="Q280" i="29"/>
  <c r="O280" i="29"/>
  <c r="N280" i="29"/>
  <c r="M280" i="29"/>
  <c r="Z279" i="29"/>
  <c r="Y279" i="29"/>
  <c r="W279" i="29"/>
  <c r="V279" i="29"/>
  <c r="U279" i="29"/>
  <c r="T279" i="29"/>
  <c r="R279" i="29"/>
  <c r="Q279" i="29"/>
  <c r="M279" i="29"/>
  <c r="O278" i="29"/>
  <c r="M278" i="29"/>
  <c r="Y277" i="29"/>
  <c r="X277" i="29"/>
  <c r="M277" i="29"/>
  <c r="Z276" i="29"/>
  <c r="Y276" i="29"/>
  <c r="V276" i="29"/>
  <c r="U276" i="29"/>
  <c r="T276" i="29"/>
  <c r="R276" i="29"/>
  <c r="Q276" i="29"/>
  <c r="O276" i="29"/>
  <c r="N276" i="29"/>
  <c r="M276" i="29"/>
  <c r="AA276" i="29" s="1"/>
  <c r="X275" i="29"/>
  <c r="W275" i="29"/>
  <c r="Q275" i="29"/>
  <c r="M275" i="29"/>
  <c r="AA274" i="29"/>
  <c r="Z274" i="29"/>
  <c r="Y274" i="29"/>
  <c r="X274" i="29"/>
  <c r="W274" i="29"/>
  <c r="V274" i="29"/>
  <c r="T274" i="29"/>
  <c r="R274" i="29"/>
  <c r="N274" i="29"/>
  <c r="M274" i="29"/>
  <c r="AA273" i="29"/>
  <c r="Z273" i="29"/>
  <c r="Y273" i="29"/>
  <c r="X273" i="29"/>
  <c r="W273" i="29"/>
  <c r="V273" i="29"/>
  <c r="U273" i="29"/>
  <c r="T273" i="29"/>
  <c r="R273" i="29"/>
  <c r="Q273" i="29"/>
  <c r="O273" i="29"/>
  <c r="N273" i="29"/>
  <c r="M273" i="29"/>
  <c r="Z272" i="29"/>
  <c r="Y272" i="29"/>
  <c r="V272" i="29"/>
  <c r="T272" i="29"/>
  <c r="R272" i="29"/>
  <c r="Q272" i="29"/>
  <c r="N272" i="29"/>
  <c r="M272" i="29"/>
  <c r="M271" i="29"/>
  <c r="Z270" i="29"/>
  <c r="X270" i="29"/>
  <c r="W270" i="29"/>
  <c r="N270" i="29"/>
  <c r="M270" i="29"/>
  <c r="Z269" i="29"/>
  <c r="Y269" i="29"/>
  <c r="X269" i="29"/>
  <c r="W269" i="29"/>
  <c r="V269" i="29"/>
  <c r="U269" i="29"/>
  <c r="T269" i="29"/>
  <c r="O269" i="29"/>
  <c r="N269" i="29"/>
  <c r="M269" i="29"/>
  <c r="AA269" i="29" s="1"/>
  <c r="AA268" i="29"/>
  <c r="Z268" i="29"/>
  <c r="Y268" i="29"/>
  <c r="X268" i="29"/>
  <c r="W268" i="29"/>
  <c r="V268" i="29"/>
  <c r="U268" i="29"/>
  <c r="T268" i="29"/>
  <c r="R268" i="29"/>
  <c r="Q268" i="29"/>
  <c r="O268" i="29"/>
  <c r="M268" i="29"/>
  <c r="N268" i="29" s="1"/>
  <c r="Z267" i="29"/>
  <c r="Y267" i="29"/>
  <c r="W267" i="29"/>
  <c r="T267" i="29"/>
  <c r="R267" i="29"/>
  <c r="O267" i="29"/>
  <c r="N267" i="29"/>
  <c r="M267" i="29"/>
  <c r="X267" i="29" s="1"/>
  <c r="M266" i="29"/>
  <c r="AA265" i="29"/>
  <c r="N265" i="29"/>
  <c r="M265" i="29"/>
  <c r="W264" i="29"/>
  <c r="V264" i="29"/>
  <c r="O264" i="29"/>
  <c r="M264" i="29"/>
  <c r="Q263" i="29"/>
  <c r="M263" i="29"/>
  <c r="AA262" i="29"/>
  <c r="Z262" i="29"/>
  <c r="Y262" i="29"/>
  <c r="X262" i="29"/>
  <c r="W262" i="29"/>
  <c r="V262" i="29"/>
  <c r="U262" i="29"/>
  <c r="T262" i="29"/>
  <c r="R262" i="29"/>
  <c r="Q262" i="29"/>
  <c r="O262" i="29"/>
  <c r="N262" i="29"/>
  <c r="M262" i="29"/>
  <c r="X261" i="29"/>
  <c r="W261" i="29"/>
  <c r="U261" i="29"/>
  <c r="T261" i="29"/>
  <c r="R261" i="29"/>
  <c r="Q261" i="29"/>
  <c r="O261" i="29"/>
  <c r="N261" i="29"/>
  <c r="M261" i="29"/>
  <c r="AA260" i="29"/>
  <c r="Z260" i="29"/>
  <c r="R260" i="29"/>
  <c r="Q260" i="29"/>
  <c r="M260" i="29"/>
  <c r="AA259" i="29"/>
  <c r="Z259" i="29"/>
  <c r="Y259" i="29"/>
  <c r="X259" i="29"/>
  <c r="V259" i="29"/>
  <c r="R259" i="29"/>
  <c r="O259" i="29"/>
  <c r="M259" i="29"/>
  <c r="W259" i="29" s="1"/>
  <c r="Z258" i="29"/>
  <c r="U258" i="29"/>
  <c r="T258" i="29"/>
  <c r="R258" i="29"/>
  <c r="N258" i="29"/>
  <c r="M258" i="29"/>
  <c r="AA257" i="29"/>
  <c r="Z257" i="29"/>
  <c r="Y257" i="29"/>
  <c r="X257" i="29"/>
  <c r="W257" i="29"/>
  <c r="V257" i="29"/>
  <c r="U257" i="29"/>
  <c r="T257" i="29"/>
  <c r="R257" i="29"/>
  <c r="Q257" i="29"/>
  <c r="O257" i="29"/>
  <c r="N257" i="29"/>
  <c r="M257" i="29"/>
  <c r="Z256" i="29"/>
  <c r="Y256" i="29"/>
  <c r="W256" i="29"/>
  <c r="T256" i="29"/>
  <c r="R256" i="29"/>
  <c r="O256" i="29"/>
  <c r="N256" i="29"/>
  <c r="M256" i="29"/>
  <c r="X256" i="29" s="1"/>
  <c r="AA255" i="29"/>
  <c r="Z255" i="29"/>
  <c r="Y255" i="29"/>
  <c r="X255" i="29"/>
  <c r="W255" i="29"/>
  <c r="V255" i="29"/>
  <c r="U255" i="29"/>
  <c r="T255" i="29"/>
  <c r="Q255" i="29"/>
  <c r="O255" i="29"/>
  <c r="N255" i="29"/>
  <c r="M255" i="29"/>
  <c r="R255" i="29" s="1"/>
  <c r="AA254" i="29"/>
  <c r="Z254" i="29"/>
  <c r="Y254" i="29"/>
  <c r="X254" i="29"/>
  <c r="W254" i="29"/>
  <c r="V254" i="29"/>
  <c r="T254" i="29"/>
  <c r="R254" i="29"/>
  <c r="O254" i="29"/>
  <c r="M254" i="29"/>
  <c r="Q254" i="29" s="1"/>
  <c r="AA253" i="29"/>
  <c r="Z253" i="29"/>
  <c r="X253" i="29"/>
  <c r="W253" i="29"/>
  <c r="V253" i="29"/>
  <c r="U253" i="29"/>
  <c r="T253" i="29"/>
  <c r="R253" i="29"/>
  <c r="O253" i="29"/>
  <c r="N253" i="29"/>
  <c r="M253" i="29"/>
  <c r="Y253" i="29" s="1"/>
  <c r="AA252" i="29"/>
  <c r="Y252" i="29"/>
  <c r="X252" i="29"/>
  <c r="W252" i="29"/>
  <c r="U252" i="29"/>
  <c r="T252" i="29"/>
  <c r="R252" i="29"/>
  <c r="Q252" i="29"/>
  <c r="O252" i="29"/>
  <c r="N252" i="29"/>
  <c r="M252" i="29"/>
  <c r="Z252" i="29" s="1"/>
  <c r="AA251" i="29"/>
  <c r="Z251" i="29"/>
  <c r="X251" i="29"/>
  <c r="U251" i="29"/>
  <c r="M251" i="29"/>
  <c r="AA250" i="29"/>
  <c r="X250" i="29"/>
  <c r="W250" i="29"/>
  <c r="U250" i="29"/>
  <c r="Q250" i="29"/>
  <c r="M250" i="29"/>
  <c r="AA249" i="29"/>
  <c r="Y249" i="29"/>
  <c r="X249" i="29"/>
  <c r="W249" i="29"/>
  <c r="M249" i="29"/>
  <c r="V248" i="29"/>
  <c r="T248" i="29"/>
  <c r="M248" i="29"/>
  <c r="Y247" i="29"/>
  <c r="X247" i="29"/>
  <c r="V247" i="29"/>
  <c r="M247" i="29"/>
  <c r="R246" i="29"/>
  <c r="M246" i="29"/>
  <c r="M245" i="29"/>
  <c r="X244" i="29"/>
  <c r="V244" i="29"/>
  <c r="M244" i="29"/>
  <c r="AA243" i="29"/>
  <c r="Z243" i="29"/>
  <c r="Y243" i="29"/>
  <c r="X243" i="29"/>
  <c r="W243" i="29"/>
  <c r="V243" i="29"/>
  <c r="U243" i="29"/>
  <c r="T243" i="29"/>
  <c r="R243" i="29"/>
  <c r="Q243" i="29"/>
  <c r="O243" i="29"/>
  <c r="N243" i="29"/>
  <c r="M243" i="29"/>
  <c r="Z242" i="29"/>
  <c r="Y242" i="29"/>
  <c r="W242" i="29"/>
  <c r="V242" i="29"/>
  <c r="T242" i="29"/>
  <c r="R242" i="29"/>
  <c r="M242" i="29"/>
  <c r="W241" i="29"/>
  <c r="T241" i="29"/>
  <c r="R241" i="29"/>
  <c r="O241" i="29"/>
  <c r="N241" i="29"/>
  <c r="M241" i="29"/>
  <c r="Z240" i="29"/>
  <c r="Y240" i="29"/>
  <c r="W240" i="29"/>
  <c r="T240" i="29"/>
  <c r="R240" i="29"/>
  <c r="O240" i="29"/>
  <c r="N240" i="29"/>
  <c r="M240" i="29"/>
  <c r="X240" i="29" s="1"/>
  <c r="AA239" i="29"/>
  <c r="Z239" i="29"/>
  <c r="Y239" i="29"/>
  <c r="X239" i="29"/>
  <c r="W239" i="29"/>
  <c r="V239" i="29"/>
  <c r="U239" i="29"/>
  <c r="T239" i="29"/>
  <c r="Q239" i="29"/>
  <c r="O239" i="29"/>
  <c r="N239" i="29"/>
  <c r="M239" i="29"/>
  <c r="R239" i="29" s="1"/>
  <c r="AA238" i="29"/>
  <c r="Z238" i="29"/>
  <c r="X238" i="29"/>
  <c r="W238" i="29"/>
  <c r="V238" i="29"/>
  <c r="T238" i="29"/>
  <c r="R238" i="29"/>
  <c r="O238" i="29"/>
  <c r="M238" i="29"/>
  <c r="Q238" i="29" s="1"/>
  <c r="AA236" i="29"/>
  <c r="Z236" i="29"/>
  <c r="X236" i="29"/>
  <c r="W236" i="29"/>
  <c r="V236" i="29"/>
  <c r="U236" i="29"/>
  <c r="T236" i="29"/>
  <c r="R236" i="29"/>
  <c r="O236" i="29"/>
  <c r="N236" i="29"/>
  <c r="M236" i="29"/>
  <c r="Y236" i="29" s="1"/>
  <c r="AA235" i="29"/>
  <c r="Y235" i="29"/>
  <c r="X235" i="29"/>
  <c r="W235" i="29"/>
  <c r="U235" i="29"/>
  <c r="T235" i="29"/>
  <c r="R235" i="29"/>
  <c r="Q235" i="29"/>
  <c r="O235" i="29"/>
  <c r="N235" i="29"/>
  <c r="M235" i="29"/>
  <c r="Z235" i="29" s="1"/>
  <c r="AA234" i="29"/>
  <c r="Z234" i="29"/>
  <c r="Q234" i="29"/>
  <c r="M234" i="29"/>
  <c r="Q233" i="29"/>
  <c r="O233" i="29"/>
  <c r="M233" i="29"/>
  <c r="N232" i="29"/>
  <c r="M232" i="29"/>
  <c r="AA231" i="29"/>
  <c r="Y231" i="29"/>
  <c r="X231" i="29"/>
  <c r="V231" i="29"/>
  <c r="U231" i="29"/>
  <c r="T231" i="29"/>
  <c r="Q231" i="29"/>
  <c r="M231" i="29"/>
  <c r="X230" i="29"/>
  <c r="U230" i="29"/>
  <c r="R230" i="29"/>
  <c r="Q230" i="29"/>
  <c r="O230" i="29"/>
  <c r="M230" i="29"/>
  <c r="AA229" i="29"/>
  <c r="Y229" i="29"/>
  <c r="W229" i="29"/>
  <c r="V229" i="29"/>
  <c r="U229" i="29"/>
  <c r="M229" i="29"/>
  <c r="M228" i="29"/>
  <c r="Z227" i="29"/>
  <c r="Y227" i="29"/>
  <c r="X227" i="29"/>
  <c r="N227" i="29"/>
  <c r="M227" i="29"/>
  <c r="AA226" i="29"/>
  <c r="Z226" i="29"/>
  <c r="Y226" i="29"/>
  <c r="X226" i="29"/>
  <c r="W226" i="29"/>
  <c r="V226" i="29"/>
  <c r="U226" i="29"/>
  <c r="T226" i="29"/>
  <c r="R226" i="29"/>
  <c r="Q226" i="29"/>
  <c r="O226" i="29"/>
  <c r="N226" i="29"/>
  <c r="M226" i="29"/>
  <c r="V225" i="29"/>
  <c r="T225" i="29"/>
  <c r="N225" i="29"/>
  <c r="M225" i="29"/>
  <c r="Z224" i="29"/>
  <c r="M224" i="29"/>
  <c r="Z223" i="29"/>
  <c r="Y223" i="29"/>
  <c r="W223" i="29"/>
  <c r="U223" i="29"/>
  <c r="T223" i="29"/>
  <c r="R223" i="29"/>
  <c r="O223" i="29"/>
  <c r="N223" i="29"/>
  <c r="M223" i="29"/>
  <c r="AA222" i="29"/>
  <c r="Z222" i="29"/>
  <c r="Y222" i="29"/>
  <c r="X222" i="29"/>
  <c r="W222" i="29"/>
  <c r="V222" i="29"/>
  <c r="U222" i="29"/>
  <c r="T222" i="29"/>
  <c r="Q222" i="29"/>
  <c r="O222" i="29"/>
  <c r="N222" i="29"/>
  <c r="M222" i="29"/>
  <c r="R222" i="29" s="1"/>
  <c r="Z221" i="29"/>
  <c r="R221" i="29"/>
  <c r="M221" i="29"/>
  <c r="AA220" i="29"/>
  <c r="Z220" i="29"/>
  <c r="X220" i="29"/>
  <c r="W220" i="29"/>
  <c r="V220" i="29"/>
  <c r="U220" i="29"/>
  <c r="T220" i="29"/>
  <c r="R220" i="29"/>
  <c r="O220" i="29"/>
  <c r="N220" i="29"/>
  <c r="M220" i="29"/>
  <c r="Y220" i="29" s="1"/>
  <c r="AA219" i="29"/>
  <c r="Y219" i="29"/>
  <c r="X219" i="29"/>
  <c r="W219" i="29"/>
  <c r="U219" i="29"/>
  <c r="T219" i="29"/>
  <c r="R219" i="29"/>
  <c r="Q219" i="29"/>
  <c r="O219" i="29"/>
  <c r="N219" i="29"/>
  <c r="M219" i="29"/>
  <c r="Z219" i="29" s="1"/>
  <c r="Z218" i="29"/>
  <c r="X218" i="29"/>
  <c r="M218" i="29"/>
  <c r="AA217" i="29"/>
  <c r="Z217" i="29"/>
  <c r="X217" i="29"/>
  <c r="U217" i="29"/>
  <c r="R217" i="29"/>
  <c r="Q217" i="29"/>
  <c r="O217" i="29"/>
  <c r="M217" i="29"/>
  <c r="M216" i="29"/>
  <c r="AA215" i="29"/>
  <c r="Y215" i="29"/>
  <c r="X215" i="29"/>
  <c r="W215" i="29"/>
  <c r="V215" i="29"/>
  <c r="U215" i="29"/>
  <c r="M215" i="29"/>
  <c r="Z214" i="29"/>
  <c r="X214" i="29"/>
  <c r="V214" i="29"/>
  <c r="M214" i="29"/>
  <c r="AA213" i="29"/>
  <c r="Y213" i="29"/>
  <c r="Q213" i="29"/>
  <c r="N213" i="29"/>
  <c r="M213" i="29"/>
  <c r="AA212" i="29"/>
  <c r="Y212" i="29"/>
  <c r="X212" i="29"/>
  <c r="V212" i="29"/>
  <c r="T212" i="29"/>
  <c r="R212" i="29"/>
  <c r="Q212" i="29"/>
  <c r="N212" i="29"/>
  <c r="M212" i="29"/>
  <c r="M185" i="29"/>
  <c r="M184" i="29"/>
  <c r="M183" i="29"/>
  <c r="M182" i="29"/>
  <c r="AA181" i="29"/>
  <c r="Z181" i="29"/>
  <c r="Y181" i="29"/>
  <c r="M181" i="29"/>
  <c r="AA180" i="29"/>
  <c r="Z180" i="29"/>
  <c r="Y180" i="29"/>
  <c r="X180" i="29"/>
  <c r="W180" i="29"/>
  <c r="V180" i="29"/>
  <c r="U180" i="29"/>
  <c r="T180" i="29"/>
  <c r="R180" i="29"/>
  <c r="Q180" i="29"/>
  <c r="O180" i="29"/>
  <c r="N180" i="29"/>
  <c r="M180" i="29"/>
  <c r="Q179" i="29"/>
  <c r="M179" i="29"/>
  <c r="AA179" i="29" s="1"/>
  <c r="M178" i="29"/>
  <c r="Z177" i="29"/>
  <c r="Y177" i="29"/>
  <c r="W177" i="29"/>
  <c r="U177" i="29"/>
  <c r="T177" i="29"/>
  <c r="R177" i="29"/>
  <c r="O177" i="29"/>
  <c r="M177" i="29"/>
  <c r="AA176" i="29"/>
  <c r="Z176" i="29"/>
  <c r="Y176" i="29"/>
  <c r="W176" i="29"/>
  <c r="V176" i="29"/>
  <c r="T176" i="29"/>
  <c r="Q176" i="29"/>
  <c r="O176" i="29"/>
  <c r="N176" i="29"/>
  <c r="M176" i="29"/>
  <c r="U176" i="29" s="1"/>
  <c r="AA175" i="29"/>
  <c r="Z175" i="29"/>
  <c r="Y175" i="29"/>
  <c r="X175" i="29"/>
  <c r="O175" i="29"/>
  <c r="M175" i="29"/>
  <c r="AA174" i="29"/>
  <c r="Z174" i="29"/>
  <c r="X174" i="29"/>
  <c r="W174" i="29"/>
  <c r="V174" i="29"/>
  <c r="U174" i="29"/>
  <c r="T174" i="29"/>
  <c r="R174" i="29"/>
  <c r="O174" i="29"/>
  <c r="N174" i="29"/>
  <c r="M174" i="29"/>
  <c r="Y174" i="29" s="1"/>
  <c r="AA173" i="29"/>
  <c r="Y173" i="29"/>
  <c r="X173" i="29"/>
  <c r="W173" i="29"/>
  <c r="U173" i="29"/>
  <c r="T173" i="29"/>
  <c r="R173" i="29"/>
  <c r="Q173" i="29"/>
  <c r="O173" i="29"/>
  <c r="N173" i="29"/>
  <c r="M173" i="29"/>
  <c r="Z173" i="29" s="1"/>
  <c r="M169" i="29"/>
  <c r="AA168" i="29"/>
  <c r="Z168" i="29"/>
  <c r="Y168" i="29"/>
  <c r="Q168" i="29"/>
  <c r="M168" i="29"/>
  <c r="Z167" i="29"/>
  <c r="X167" i="29"/>
  <c r="W167" i="29"/>
  <c r="V167" i="29"/>
  <c r="U167" i="29"/>
  <c r="R167" i="29"/>
  <c r="Q167" i="29"/>
  <c r="O167" i="29"/>
  <c r="M167" i="29"/>
  <c r="X166" i="29"/>
  <c r="U166" i="29"/>
  <c r="T166" i="29"/>
  <c r="R166" i="29"/>
  <c r="Q166" i="29"/>
  <c r="M166" i="29"/>
  <c r="V165" i="29"/>
  <c r="M165" i="29"/>
  <c r="AA164" i="29"/>
  <c r="Y164" i="29"/>
  <c r="X164" i="29"/>
  <c r="W164" i="29"/>
  <c r="V164" i="29"/>
  <c r="U164" i="29"/>
  <c r="T164" i="29"/>
  <c r="R164" i="29"/>
  <c r="Q164" i="29"/>
  <c r="M164" i="29"/>
  <c r="Z164" i="29" s="1"/>
  <c r="U162" i="29"/>
  <c r="R162" i="29"/>
  <c r="N162" i="29"/>
  <c r="M162" i="29"/>
  <c r="Z161" i="29"/>
  <c r="U161" i="29"/>
  <c r="Q161" i="29"/>
  <c r="O161" i="29"/>
  <c r="M161" i="29"/>
  <c r="AA160" i="29"/>
  <c r="Z160" i="29"/>
  <c r="Y160" i="29"/>
  <c r="X160" i="29"/>
  <c r="W160" i="29"/>
  <c r="V160" i="29"/>
  <c r="O160" i="29"/>
  <c r="M160" i="29"/>
  <c r="N160" i="29" s="1"/>
  <c r="Z159" i="29"/>
  <c r="Y159" i="29"/>
  <c r="X159" i="29"/>
  <c r="W159" i="29"/>
  <c r="U159" i="29"/>
  <c r="T159" i="29"/>
  <c r="R159" i="29"/>
  <c r="Q159" i="29"/>
  <c r="O159" i="29"/>
  <c r="N159" i="29"/>
  <c r="M159" i="29"/>
  <c r="U158" i="29"/>
  <c r="M158" i="29"/>
  <c r="AA157" i="29"/>
  <c r="Z157" i="29"/>
  <c r="Y157" i="29"/>
  <c r="X157" i="29"/>
  <c r="W157" i="29"/>
  <c r="M157" i="29"/>
  <c r="AA156" i="29"/>
  <c r="Z156" i="29"/>
  <c r="Y156" i="29"/>
  <c r="X156" i="29"/>
  <c r="W156" i="29"/>
  <c r="V156" i="29"/>
  <c r="U156" i="29"/>
  <c r="T156" i="29"/>
  <c r="R156" i="29"/>
  <c r="M156" i="29"/>
  <c r="N156" i="29" s="1"/>
  <c r="X155" i="29"/>
  <c r="V155" i="29"/>
  <c r="U155" i="29"/>
  <c r="T155" i="29"/>
  <c r="M155" i="29"/>
  <c r="Z154" i="29"/>
  <c r="M154" i="29"/>
  <c r="AA153" i="29"/>
  <c r="Z153" i="29"/>
  <c r="Y153" i="29"/>
  <c r="X153" i="29"/>
  <c r="W153" i="29"/>
  <c r="U153" i="29"/>
  <c r="M153" i="29"/>
  <c r="W152" i="29"/>
  <c r="Q152" i="29"/>
  <c r="M152" i="29"/>
  <c r="V151" i="29"/>
  <c r="T151" i="29"/>
  <c r="R151" i="29"/>
  <c r="O151" i="29"/>
  <c r="M151" i="29"/>
  <c r="M148" i="29"/>
  <c r="AA147" i="29"/>
  <c r="Z147" i="29"/>
  <c r="Y147" i="29"/>
  <c r="X147" i="29"/>
  <c r="W147" i="29"/>
  <c r="U147" i="29"/>
  <c r="T147" i="29"/>
  <c r="R147" i="29"/>
  <c r="N147" i="29"/>
  <c r="M147" i="29"/>
  <c r="V147" i="29" s="1"/>
  <c r="AA146" i="29"/>
  <c r="U146" i="29"/>
  <c r="Q146" i="29"/>
  <c r="O146" i="29"/>
  <c r="M146" i="29"/>
  <c r="O145" i="29"/>
  <c r="M145" i="29"/>
  <c r="X144" i="29"/>
  <c r="O144" i="29"/>
  <c r="N144" i="29"/>
  <c r="M144" i="29"/>
  <c r="T142" i="29"/>
  <c r="M142" i="29"/>
  <c r="AA142" i="29" s="1"/>
  <c r="AA140" i="29"/>
  <c r="Z140" i="29"/>
  <c r="Y140" i="29"/>
  <c r="X140" i="29"/>
  <c r="V140" i="29"/>
  <c r="U140" i="29"/>
  <c r="T140" i="29"/>
  <c r="R140" i="29"/>
  <c r="Q140" i="29"/>
  <c r="O140" i="29"/>
  <c r="N140" i="29"/>
  <c r="M140" i="29"/>
  <c r="W140" i="29" s="1"/>
  <c r="M139" i="29"/>
  <c r="AA138" i="29"/>
  <c r="Z138" i="29"/>
  <c r="Y138" i="29"/>
  <c r="X138" i="29"/>
  <c r="R138" i="29"/>
  <c r="O138" i="29"/>
  <c r="M138" i="29"/>
  <c r="Y137" i="29"/>
  <c r="X137" i="29"/>
  <c r="T137" i="29"/>
  <c r="M137" i="29"/>
  <c r="AA136" i="29"/>
  <c r="Y136" i="29"/>
  <c r="X136" i="29"/>
  <c r="W136" i="29"/>
  <c r="V136" i="29"/>
  <c r="U136" i="29"/>
  <c r="T136" i="29"/>
  <c r="R136" i="29"/>
  <c r="Q136" i="29"/>
  <c r="O136" i="29"/>
  <c r="N136" i="29"/>
  <c r="M136" i="29"/>
  <c r="Z136" i="29" s="1"/>
  <c r="T135" i="29"/>
  <c r="Q135" i="29"/>
  <c r="O135" i="29"/>
  <c r="M135" i="29"/>
  <c r="O134" i="29"/>
  <c r="N134" i="29"/>
  <c r="M134" i="29"/>
  <c r="AA133" i="29"/>
  <c r="Z133" i="29"/>
  <c r="Y133" i="29"/>
  <c r="X133" i="29"/>
  <c r="W133" i="29"/>
  <c r="V133" i="29"/>
  <c r="U133" i="29"/>
  <c r="T133" i="29"/>
  <c r="M133" i="29"/>
  <c r="N133" i="29" s="1"/>
  <c r="AA132" i="29"/>
  <c r="Z132" i="29"/>
  <c r="Y132" i="29"/>
  <c r="X132" i="29"/>
  <c r="W132" i="29"/>
  <c r="V132" i="29"/>
  <c r="U132" i="29"/>
  <c r="T132" i="29"/>
  <c r="R132" i="29"/>
  <c r="Q132" i="29"/>
  <c r="O132" i="29"/>
  <c r="N132" i="29"/>
  <c r="M132" i="29"/>
  <c r="N131" i="29"/>
  <c r="M131" i="29"/>
  <c r="W131" i="29" s="1"/>
  <c r="R130" i="29"/>
  <c r="O130" i="29"/>
  <c r="N130" i="29"/>
  <c r="M130" i="29"/>
  <c r="U129" i="29"/>
  <c r="M129" i="29"/>
  <c r="AA129" i="29" s="1"/>
  <c r="AA128" i="29"/>
  <c r="Z128" i="29"/>
  <c r="Y128" i="29"/>
  <c r="X128" i="29"/>
  <c r="W128" i="29"/>
  <c r="V128" i="29"/>
  <c r="U128" i="29"/>
  <c r="T128" i="29"/>
  <c r="R128" i="29"/>
  <c r="Q128" i="29"/>
  <c r="N128" i="29"/>
  <c r="M128" i="29"/>
  <c r="O128" i="29" s="1"/>
  <c r="M127" i="29"/>
  <c r="Y126" i="29"/>
  <c r="X126" i="29"/>
  <c r="R126" i="29"/>
  <c r="O126" i="29"/>
  <c r="M126" i="29"/>
  <c r="Z125" i="29"/>
  <c r="Y125" i="29"/>
  <c r="T125" i="29"/>
  <c r="M125" i="29"/>
  <c r="AA124" i="29"/>
  <c r="Z124" i="29"/>
  <c r="Y124" i="29"/>
  <c r="X124" i="29"/>
  <c r="W124" i="29"/>
  <c r="V124" i="29"/>
  <c r="U124" i="29"/>
  <c r="R124" i="29"/>
  <c r="Q124" i="29"/>
  <c r="O124" i="29"/>
  <c r="N124" i="29"/>
  <c r="M124" i="29"/>
  <c r="T124" i="29" s="1"/>
  <c r="X123" i="29"/>
  <c r="W123" i="29"/>
  <c r="V123" i="29"/>
  <c r="U123" i="29"/>
  <c r="T123" i="29"/>
  <c r="R123" i="29"/>
  <c r="Q123" i="29"/>
  <c r="N123" i="29"/>
  <c r="M123" i="29"/>
  <c r="AA120" i="29"/>
  <c r="R120" i="29"/>
  <c r="Q120" i="29"/>
  <c r="O120" i="29"/>
  <c r="N120" i="29"/>
  <c r="M120" i="29"/>
  <c r="Z119" i="29"/>
  <c r="Y119" i="29"/>
  <c r="X119" i="29"/>
  <c r="W119" i="29"/>
  <c r="V119" i="29"/>
  <c r="U119" i="29"/>
  <c r="M119" i="29"/>
  <c r="AA118" i="29"/>
  <c r="Z118" i="29"/>
  <c r="Y118" i="29"/>
  <c r="W118" i="29"/>
  <c r="V118" i="29"/>
  <c r="U118" i="29"/>
  <c r="T118" i="29"/>
  <c r="R118" i="29"/>
  <c r="Q118" i="29"/>
  <c r="O118" i="29"/>
  <c r="N118" i="29"/>
  <c r="M118" i="29"/>
  <c r="X118" i="29" s="1"/>
  <c r="Y117" i="29"/>
  <c r="X117" i="29"/>
  <c r="O117" i="29"/>
  <c r="N117" i="29"/>
  <c r="M117" i="29"/>
  <c r="T116" i="29"/>
  <c r="Q116" i="29"/>
  <c r="N116" i="29"/>
  <c r="M116" i="29"/>
  <c r="AA115" i="29"/>
  <c r="U115" i="29"/>
  <c r="N115" i="29"/>
  <c r="M115" i="29"/>
  <c r="M114" i="29"/>
  <c r="AA113" i="29"/>
  <c r="Z113" i="29"/>
  <c r="Y113" i="29"/>
  <c r="X113" i="29"/>
  <c r="W113" i="29"/>
  <c r="V113" i="29"/>
  <c r="U113" i="29"/>
  <c r="T113" i="29"/>
  <c r="R113" i="29"/>
  <c r="Q113" i="29"/>
  <c r="M113" i="29"/>
  <c r="O113" i="29" s="1"/>
  <c r="Z112" i="29"/>
  <c r="X112" i="29"/>
  <c r="T112" i="29"/>
  <c r="Q112" i="29"/>
  <c r="O112" i="29"/>
  <c r="N112" i="29"/>
  <c r="M112" i="29"/>
  <c r="Y112" i="29" s="1"/>
  <c r="O111" i="29"/>
  <c r="N111" i="29"/>
  <c r="M111" i="29"/>
  <c r="Y110" i="29"/>
  <c r="Q110" i="29"/>
  <c r="O110" i="29"/>
  <c r="N110" i="29"/>
  <c r="M110" i="29"/>
  <c r="AA109" i="29"/>
  <c r="Z109" i="29"/>
  <c r="Y109" i="29"/>
  <c r="X109" i="29"/>
  <c r="W109" i="29"/>
  <c r="V109" i="29"/>
  <c r="U109" i="29"/>
  <c r="T109" i="29"/>
  <c r="M109" i="29"/>
  <c r="N109" i="29" s="1"/>
  <c r="AA107" i="29"/>
  <c r="Z107" i="29"/>
  <c r="Y107" i="29"/>
  <c r="X107" i="29"/>
  <c r="W107" i="29"/>
  <c r="V107" i="29"/>
  <c r="U107" i="29"/>
  <c r="T107" i="29"/>
  <c r="R107" i="29"/>
  <c r="Q107" i="29"/>
  <c r="O107" i="29"/>
  <c r="N107" i="29"/>
  <c r="M107" i="29"/>
  <c r="W106" i="29"/>
  <c r="R106" i="29"/>
  <c r="O106" i="29"/>
  <c r="N106" i="29"/>
  <c r="M106" i="29"/>
  <c r="M105" i="29"/>
  <c r="Z104" i="29"/>
  <c r="Y104" i="29"/>
  <c r="X104" i="29"/>
  <c r="W104" i="29"/>
  <c r="V104" i="29"/>
  <c r="U104" i="29"/>
  <c r="T104" i="29"/>
  <c r="M104" i="29"/>
  <c r="R104" i="29" s="1"/>
  <c r="AA103" i="29"/>
  <c r="U103" i="29"/>
  <c r="T103" i="29"/>
  <c r="M103" i="29"/>
  <c r="W102" i="29"/>
  <c r="V102" i="29"/>
  <c r="U102" i="29"/>
  <c r="T102" i="29"/>
  <c r="R102" i="29"/>
  <c r="O102" i="29"/>
  <c r="M102" i="29"/>
  <c r="O101" i="29"/>
  <c r="M101" i="29"/>
  <c r="M100" i="29"/>
  <c r="AA99" i="29"/>
  <c r="Z99" i="29"/>
  <c r="W99" i="29"/>
  <c r="U99" i="29"/>
  <c r="T99" i="29"/>
  <c r="Q99" i="29"/>
  <c r="O99" i="29"/>
  <c r="M99" i="29"/>
  <c r="R99" i="29" s="1"/>
  <c r="V98" i="29"/>
  <c r="U98" i="29"/>
  <c r="T98" i="29"/>
  <c r="O98" i="29"/>
  <c r="M98" i="29"/>
  <c r="AA97" i="29"/>
  <c r="Z97" i="29"/>
  <c r="Y97" i="29"/>
  <c r="X97" i="29"/>
  <c r="M97" i="29"/>
  <c r="AA96" i="29"/>
  <c r="Y96" i="29"/>
  <c r="X96" i="29"/>
  <c r="W96" i="29"/>
  <c r="V96" i="29"/>
  <c r="U96" i="29"/>
  <c r="T96" i="29"/>
  <c r="R96" i="29"/>
  <c r="N96" i="29"/>
  <c r="M96" i="29"/>
  <c r="V95" i="29"/>
  <c r="U95" i="29"/>
  <c r="O95" i="29"/>
  <c r="M95" i="29"/>
  <c r="M94" i="29"/>
  <c r="Z93" i="29"/>
  <c r="Y93" i="29"/>
  <c r="W93" i="29"/>
  <c r="Q93" i="29"/>
  <c r="O93" i="29"/>
  <c r="N93" i="29"/>
  <c r="M93" i="29"/>
  <c r="AA92" i="29"/>
  <c r="Z92" i="29"/>
  <c r="Y92" i="29"/>
  <c r="V92" i="29"/>
  <c r="U92" i="29"/>
  <c r="T92" i="29"/>
  <c r="R92" i="29"/>
  <c r="N92" i="29"/>
  <c r="M92" i="29"/>
  <c r="AA91" i="29"/>
  <c r="Z91" i="29"/>
  <c r="Y91" i="29"/>
  <c r="X91" i="29"/>
  <c r="W91" i="29"/>
  <c r="V91" i="29"/>
  <c r="U91" i="29"/>
  <c r="T91" i="29"/>
  <c r="R91" i="29"/>
  <c r="Q91" i="29"/>
  <c r="O91" i="29"/>
  <c r="N91" i="29"/>
  <c r="M91" i="29"/>
  <c r="V90" i="29"/>
  <c r="U90" i="29"/>
  <c r="M90" i="29"/>
  <c r="M89" i="29"/>
  <c r="AA88" i="29"/>
  <c r="V88" i="29"/>
  <c r="T88" i="29"/>
  <c r="R88" i="29"/>
  <c r="Q88" i="29"/>
  <c r="O88" i="29"/>
  <c r="M88" i="29"/>
  <c r="X88" i="29" s="1"/>
  <c r="W87" i="29"/>
  <c r="T87" i="29"/>
  <c r="R87" i="29"/>
  <c r="N87" i="29"/>
  <c r="M87" i="29"/>
  <c r="Z86" i="29"/>
  <c r="Y86" i="29"/>
  <c r="X86" i="29"/>
  <c r="W86" i="29"/>
  <c r="T86" i="29"/>
  <c r="M86" i="29"/>
  <c r="Z84" i="29"/>
  <c r="Y84" i="29"/>
  <c r="X84" i="29"/>
  <c r="W84" i="29"/>
  <c r="V84" i="29"/>
  <c r="U84" i="29"/>
  <c r="T84" i="29"/>
  <c r="R84" i="29"/>
  <c r="Q84" i="29"/>
  <c r="O84" i="29"/>
  <c r="N84" i="29"/>
  <c r="M84" i="29"/>
  <c r="AA83" i="29"/>
  <c r="U83" i="29"/>
  <c r="T83" i="29"/>
  <c r="R83" i="29"/>
  <c r="N83" i="29"/>
  <c r="M83" i="29"/>
  <c r="AA82" i="29"/>
  <c r="Z82" i="29"/>
  <c r="Y82" i="29"/>
  <c r="X82" i="29"/>
  <c r="N82" i="29"/>
  <c r="M82" i="29"/>
  <c r="M81" i="29"/>
  <c r="Z80" i="29"/>
  <c r="Y80" i="29"/>
  <c r="X80" i="29"/>
  <c r="W80" i="29"/>
  <c r="V80" i="29"/>
  <c r="U80" i="29"/>
  <c r="T80" i="29"/>
  <c r="R80" i="29"/>
  <c r="Q80" i="29"/>
  <c r="O80" i="29"/>
  <c r="M80" i="29"/>
  <c r="N80" i="29" s="1"/>
  <c r="Z79" i="29"/>
  <c r="Y79" i="29"/>
  <c r="X79" i="29"/>
  <c r="V79" i="29"/>
  <c r="Q79" i="29"/>
  <c r="O79" i="29"/>
  <c r="N79" i="29"/>
  <c r="M79" i="29"/>
  <c r="W79" i="29" s="1"/>
  <c r="Z78" i="29"/>
  <c r="Y78" i="29"/>
  <c r="V78" i="29"/>
  <c r="U78" i="29"/>
  <c r="T78" i="29"/>
  <c r="R78" i="29"/>
  <c r="Q78" i="29"/>
  <c r="N78" i="29"/>
  <c r="M78" i="29"/>
  <c r="M77" i="29"/>
  <c r="AA76" i="29"/>
  <c r="Z76" i="29"/>
  <c r="X76" i="29"/>
  <c r="T76" i="29"/>
  <c r="R76" i="29"/>
  <c r="N76" i="29"/>
  <c r="M76" i="29"/>
  <c r="AA75" i="29"/>
  <c r="Z75" i="29"/>
  <c r="Y75" i="29"/>
  <c r="X75" i="29"/>
  <c r="W75" i="29"/>
  <c r="V75" i="29"/>
  <c r="U75" i="29"/>
  <c r="T75" i="29"/>
  <c r="R75" i="29"/>
  <c r="Q75" i="29"/>
  <c r="O75" i="29"/>
  <c r="N75" i="29"/>
  <c r="M75" i="29"/>
  <c r="M74" i="29"/>
  <c r="V73" i="29"/>
  <c r="U73" i="29"/>
  <c r="T73" i="29"/>
  <c r="O73" i="29"/>
  <c r="N73" i="29"/>
  <c r="M73" i="29"/>
  <c r="Y72" i="29"/>
  <c r="X72" i="29"/>
  <c r="V72" i="29"/>
  <c r="N72" i="29"/>
  <c r="M72" i="29"/>
  <c r="Z71" i="29"/>
  <c r="Y71" i="29"/>
  <c r="X71" i="29"/>
  <c r="W71" i="29"/>
  <c r="V71" i="29"/>
  <c r="U71" i="29"/>
  <c r="T71" i="29"/>
  <c r="R71" i="29"/>
  <c r="Q71" i="29"/>
  <c r="M71" i="29"/>
  <c r="M70" i="29"/>
  <c r="M69" i="29"/>
  <c r="Z68" i="29"/>
  <c r="Y68" i="29"/>
  <c r="X68" i="29"/>
  <c r="W68" i="29"/>
  <c r="V68" i="29"/>
  <c r="U68" i="29"/>
  <c r="R68" i="29"/>
  <c r="Q68" i="29"/>
  <c r="N68" i="29"/>
  <c r="M68" i="29"/>
  <c r="T68" i="29" s="1"/>
  <c r="X67" i="29"/>
  <c r="T67" i="29"/>
  <c r="R67" i="29"/>
  <c r="Q67" i="29"/>
  <c r="N67" i="29"/>
  <c r="M67" i="29"/>
  <c r="Y67" i="29" s="1"/>
  <c r="M66" i="29"/>
  <c r="M65" i="29"/>
  <c r="Z64" i="29"/>
  <c r="Y64" i="29"/>
  <c r="X64" i="29"/>
  <c r="W64" i="29"/>
  <c r="V64" i="29"/>
  <c r="T64" i="29"/>
  <c r="R64" i="29"/>
  <c r="Q64" i="29"/>
  <c r="O64" i="29"/>
  <c r="N64" i="29"/>
  <c r="M64" i="29"/>
  <c r="U64" i="29" s="1"/>
  <c r="W63" i="29"/>
  <c r="U63" i="29"/>
  <c r="Q63" i="29"/>
  <c r="O63" i="29"/>
  <c r="N63" i="29"/>
  <c r="M63" i="29"/>
  <c r="AA63" i="29" s="1"/>
  <c r="M62" i="29"/>
  <c r="M61" i="29"/>
  <c r="AA60" i="29"/>
  <c r="Z60" i="29"/>
  <c r="Y60" i="29"/>
  <c r="X60" i="29"/>
  <c r="W60" i="29"/>
  <c r="V60" i="29"/>
  <c r="U60" i="29"/>
  <c r="T60" i="29"/>
  <c r="R60" i="29"/>
  <c r="O60" i="29"/>
  <c r="M60" i="29"/>
  <c r="Q60" i="29" s="1"/>
  <c r="AA59" i="29"/>
  <c r="Z59" i="29"/>
  <c r="Y59" i="29"/>
  <c r="X59" i="29"/>
  <c r="W59" i="29"/>
  <c r="V59" i="29"/>
  <c r="U59" i="29"/>
  <c r="T59" i="29"/>
  <c r="R59" i="29"/>
  <c r="Q59" i="29"/>
  <c r="O59" i="29"/>
  <c r="N59" i="29"/>
  <c r="M59" i="29"/>
  <c r="M57" i="29"/>
  <c r="M56" i="29"/>
  <c r="M55" i="29"/>
  <c r="U54" i="29"/>
  <c r="M54" i="29"/>
  <c r="Z53" i="29"/>
  <c r="V53" i="29"/>
  <c r="R53" i="29"/>
  <c r="Q53" i="29"/>
  <c r="O53" i="29"/>
  <c r="M53" i="29"/>
  <c r="W52" i="29"/>
  <c r="V52" i="29"/>
  <c r="U52" i="29"/>
  <c r="T52" i="29"/>
  <c r="Q52" i="29"/>
  <c r="O52" i="29"/>
  <c r="N52" i="29"/>
  <c r="M52" i="29"/>
  <c r="Z51" i="29"/>
  <c r="Y51" i="29"/>
  <c r="W51" i="29"/>
  <c r="R51" i="29"/>
  <c r="Q51" i="29"/>
  <c r="O51" i="29"/>
  <c r="N51" i="29"/>
  <c r="M51" i="29"/>
  <c r="X51" i="29" s="1"/>
  <c r="Z50" i="29"/>
  <c r="Y50" i="29"/>
  <c r="X50" i="29"/>
  <c r="W50" i="29"/>
  <c r="V50" i="29"/>
  <c r="U50" i="29"/>
  <c r="R50" i="29"/>
  <c r="M50" i="29"/>
  <c r="AA49" i="29"/>
  <c r="Z49" i="29"/>
  <c r="Y49" i="29"/>
  <c r="X49" i="29"/>
  <c r="W49" i="29"/>
  <c r="V49" i="29"/>
  <c r="U49" i="29"/>
  <c r="T49" i="29"/>
  <c r="R49" i="29"/>
  <c r="Q49" i="29"/>
  <c r="O49" i="29"/>
  <c r="N49" i="29"/>
  <c r="M49" i="29"/>
  <c r="X48" i="29"/>
  <c r="M48" i="29"/>
  <c r="Z47" i="29"/>
  <c r="X47" i="29"/>
  <c r="R47" i="29"/>
  <c r="Q47" i="29"/>
  <c r="O47" i="29"/>
  <c r="N47" i="29"/>
  <c r="M47" i="29"/>
  <c r="Y47" i="29" s="1"/>
  <c r="AA46" i="29"/>
  <c r="M46" i="29"/>
  <c r="Z45" i="29"/>
  <c r="Y45" i="29"/>
  <c r="X45" i="29"/>
  <c r="W45" i="29"/>
  <c r="V45" i="29"/>
  <c r="U45" i="29"/>
  <c r="T45" i="29"/>
  <c r="R45" i="29"/>
  <c r="Q45" i="29"/>
  <c r="O45" i="29"/>
  <c r="N45" i="29"/>
  <c r="M45" i="29"/>
  <c r="M44" i="29"/>
  <c r="AA43" i="29"/>
  <c r="Y43" i="29"/>
  <c r="U43" i="29"/>
  <c r="T43" i="29"/>
  <c r="N43" i="29"/>
  <c r="M43" i="29"/>
  <c r="M42" i="29"/>
  <c r="Z41" i="29"/>
  <c r="Y41" i="29"/>
  <c r="X41" i="29"/>
  <c r="W41" i="29"/>
  <c r="V41" i="29"/>
  <c r="U41" i="29"/>
  <c r="T41" i="29"/>
  <c r="Q41" i="29"/>
  <c r="M41" i="29"/>
  <c r="R41" i="29" s="1"/>
  <c r="Z40" i="29"/>
  <c r="Y40" i="29"/>
  <c r="X40" i="29"/>
  <c r="W40" i="29"/>
  <c r="V40" i="29"/>
  <c r="U40" i="29"/>
  <c r="T40" i="29"/>
  <c r="R40" i="29"/>
  <c r="Q40" i="29"/>
  <c r="O40" i="29"/>
  <c r="N40" i="29"/>
  <c r="M40" i="29"/>
  <c r="Z39" i="29"/>
  <c r="Q39" i="29"/>
  <c r="N39" i="29"/>
  <c r="M39" i="29"/>
  <c r="AA38" i="29"/>
  <c r="Z38" i="29"/>
  <c r="Y38" i="29"/>
  <c r="X38" i="29"/>
  <c r="V38" i="29"/>
  <c r="Q38" i="29"/>
  <c r="O38" i="29"/>
  <c r="M38" i="29"/>
  <c r="Z36" i="29"/>
  <c r="Y36" i="29"/>
  <c r="X36" i="29"/>
  <c r="W36" i="29"/>
  <c r="U36" i="29"/>
  <c r="T36" i="29"/>
  <c r="R36" i="29"/>
  <c r="O36" i="29"/>
  <c r="M36" i="29"/>
  <c r="Q36" i="29" s="1"/>
  <c r="Y35" i="29"/>
  <c r="X35" i="29"/>
  <c r="W35" i="29"/>
  <c r="U35" i="29"/>
  <c r="R35" i="29"/>
  <c r="N35" i="29"/>
  <c r="M35" i="29"/>
  <c r="Z34" i="29"/>
  <c r="X34" i="29"/>
  <c r="R34" i="29"/>
  <c r="Q34" i="29"/>
  <c r="O34" i="29"/>
  <c r="N34" i="29"/>
  <c r="M34" i="29"/>
  <c r="Y34" i="29" s="1"/>
  <c r="Z32" i="29"/>
  <c r="Y32" i="29"/>
  <c r="X32" i="29"/>
  <c r="W32" i="29"/>
  <c r="V32" i="29"/>
  <c r="M32" i="29"/>
  <c r="Z31" i="29"/>
  <c r="Y31" i="29"/>
  <c r="X31" i="29"/>
  <c r="W31" i="29"/>
  <c r="U31" i="29"/>
  <c r="T31" i="29"/>
  <c r="R31" i="29"/>
  <c r="Q31" i="29"/>
  <c r="O31" i="29"/>
  <c r="N31" i="29"/>
  <c r="M31" i="29"/>
  <c r="Z30" i="29"/>
  <c r="U30" i="29"/>
  <c r="Q30" i="29"/>
  <c r="M30" i="29"/>
  <c r="M29" i="29"/>
  <c r="Z28" i="29"/>
  <c r="Y28" i="29"/>
  <c r="X28" i="29"/>
  <c r="W28" i="29"/>
  <c r="U28" i="29"/>
  <c r="T28" i="29"/>
  <c r="R28" i="29"/>
  <c r="Q28" i="29"/>
  <c r="N28" i="29"/>
  <c r="M28" i="29"/>
  <c r="X27" i="29"/>
  <c r="W27" i="29"/>
  <c r="U27" i="29"/>
  <c r="T27" i="29"/>
  <c r="R27" i="29"/>
  <c r="Q27" i="29"/>
  <c r="O27" i="29"/>
  <c r="M27" i="29"/>
  <c r="AA26" i="29"/>
  <c r="R26" i="29"/>
  <c r="N26" i="29"/>
  <c r="M26" i="29"/>
  <c r="Z25" i="29"/>
  <c r="Y25" i="29"/>
  <c r="X25" i="29"/>
  <c r="W25" i="29"/>
  <c r="U25" i="29"/>
  <c r="R25" i="29"/>
  <c r="M25" i="29"/>
  <c r="T25" i="29" s="1"/>
  <c r="M24" i="29"/>
  <c r="Z24" i="29" s="1"/>
  <c r="AA23" i="29"/>
  <c r="Y23" i="29"/>
  <c r="U23" i="29"/>
  <c r="T23" i="29"/>
  <c r="O23" i="29"/>
  <c r="N23" i="29"/>
  <c r="M23" i="29"/>
  <c r="M22" i="29"/>
  <c r="N22" i="29" s="1"/>
  <c r="M21" i="29"/>
  <c r="Z20" i="29"/>
  <c r="Y20" i="29"/>
  <c r="X20" i="29"/>
  <c r="T20" i="29"/>
  <c r="M20" i="29"/>
  <c r="N20" i="29" s="1"/>
  <c r="M19" i="29"/>
  <c r="Z18" i="29"/>
  <c r="Y18" i="29"/>
  <c r="X18" i="29"/>
  <c r="W18" i="29"/>
  <c r="U18" i="29"/>
  <c r="T18" i="29"/>
  <c r="R18" i="29"/>
  <c r="Q18" i="29"/>
  <c r="O18" i="29"/>
  <c r="N18" i="29"/>
  <c r="Y16" i="29"/>
  <c r="X16" i="29"/>
  <c r="W16" i="29"/>
  <c r="V16" i="29"/>
  <c r="U16" i="29"/>
  <c r="T16" i="29"/>
  <c r="R16" i="29"/>
  <c r="Q16" i="29"/>
  <c r="N16" i="29"/>
  <c r="M16" i="29"/>
  <c r="T15" i="29"/>
  <c r="O15" i="29"/>
  <c r="N15" i="29"/>
  <c r="M15" i="29"/>
  <c r="M14" i="29"/>
  <c r="Z13" i="29"/>
  <c r="Y13" i="29"/>
  <c r="X13" i="29"/>
  <c r="W13" i="29"/>
  <c r="U13" i="29"/>
  <c r="T13" i="29"/>
  <c r="R13" i="29"/>
  <c r="Q13" i="29"/>
  <c r="O13" i="29"/>
  <c r="N13" i="29"/>
  <c r="M13" i="29"/>
  <c r="V10" i="29"/>
  <c r="U10" i="29"/>
  <c r="T10" i="29"/>
  <c r="R10" i="29"/>
  <c r="M10" i="29"/>
  <c r="Z10" i="29" s="1"/>
  <c r="X9" i="29"/>
  <c r="V9" i="29"/>
  <c r="Q9" i="29"/>
  <c r="N9" i="29"/>
  <c r="M9" i="29"/>
  <c r="AA7" i="29"/>
  <c r="Z7" i="29"/>
  <c r="Y7" i="29"/>
  <c r="X7" i="29"/>
  <c r="W7" i="29"/>
  <c r="R7" i="29"/>
  <c r="M7" i="29"/>
  <c r="D5" i="29"/>
  <c r="I4" i="29"/>
  <c r="G4" i="29"/>
  <c r="D4" i="29"/>
  <c r="M3" i="29" s="1"/>
  <c r="M4" i="29" s="1"/>
  <c r="N4" i="29" s="1"/>
  <c r="L3" i="30" s="1"/>
  <c r="BF3" i="29"/>
  <c r="BF2" i="29" s="1"/>
  <c r="BE3" i="29"/>
  <c r="BD3" i="29"/>
  <c r="BC3" i="29"/>
  <c r="BC2" i="29" s="1"/>
  <c r="BB3" i="29"/>
  <c r="BA3" i="29"/>
  <c r="K3" i="29"/>
  <c r="I3" i="29"/>
  <c r="G3" i="29"/>
  <c r="D3" i="29"/>
  <c r="BE2" i="29"/>
  <c r="BD2" i="29"/>
  <c r="BB2" i="29"/>
  <c r="BA2" i="29"/>
  <c r="AZ2" i="29"/>
  <c r="AO2" i="29"/>
  <c r="AN2" i="29"/>
  <c r="AM2" i="29"/>
  <c r="AL2" i="29"/>
  <c r="D1" i="29"/>
  <c r="M76" i="28"/>
  <c r="M75" i="28"/>
  <c r="M74" i="28"/>
  <c r="M73" i="28"/>
  <c r="M72" i="28"/>
  <c r="M71" i="28"/>
  <c r="M70" i="28"/>
  <c r="M69" i="28"/>
  <c r="M68" i="28"/>
  <c r="M67" i="28"/>
  <c r="M66" i="28"/>
  <c r="M65" i="28"/>
  <c r="M64" i="28"/>
  <c r="M63" i="28"/>
  <c r="M62" i="28"/>
  <c r="M61" i="28"/>
  <c r="M59" i="28"/>
  <c r="M58" i="28"/>
  <c r="M57" i="28"/>
  <c r="M56" i="28"/>
  <c r="M54" i="28"/>
  <c r="M53" i="28"/>
  <c r="M52" i="28"/>
  <c r="M51" i="28"/>
  <c r="M50" i="28"/>
  <c r="M49" i="28"/>
  <c r="M48" i="28"/>
  <c r="M47" i="28"/>
  <c r="M46" i="28"/>
  <c r="M44" i="28"/>
  <c r="M43" i="28"/>
  <c r="M41" i="28"/>
  <c r="M38" i="28"/>
  <c r="M37" i="28"/>
  <c r="M36" i="28"/>
  <c r="M35" i="28"/>
  <c r="M34" i="28"/>
  <c r="M33" i="28"/>
  <c r="M32" i="28"/>
  <c r="M29" i="28"/>
  <c r="M28" i="28"/>
  <c r="M27" i="28"/>
  <c r="M26" i="28"/>
  <c r="M25" i="28"/>
  <c r="M24" i="28"/>
  <c r="M23" i="28"/>
  <c r="M22" i="28"/>
  <c r="M21" i="28"/>
  <c r="M20" i="28"/>
  <c r="M19" i="28"/>
  <c r="M18" i="28"/>
  <c r="M16" i="28"/>
  <c r="M15" i="28"/>
  <c r="M14" i="28"/>
  <c r="M13" i="28"/>
  <c r="M12" i="28"/>
  <c r="M11" i="28"/>
  <c r="M10" i="28"/>
  <c r="M9" i="28"/>
  <c r="M8" i="28"/>
  <c r="M7" i="28"/>
  <c r="K4" i="28"/>
  <c r="AN211" i="25"/>
  <c r="AL211" i="25"/>
  <c r="AH211" i="25"/>
  <c r="AF211" i="25"/>
  <c r="Z211" i="25"/>
  <c r="AO211" i="25" s="1"/>
  <c r="AA210" i="25"/>
  <c r="Z209" i="25"/>
  <c r="AO208" i="25"/>
  <c r="AN208" i="25"/>
  <c r="Z208" i="25"/>
  <c r="AN204" i="25"/>
  <c r="AM204" i="25"/>
  <c r="AL204" i="25"/>
  <c r="AK204" i="25"/>
  <c r="AJ204" i="25"/>
  <c r="AI204" i="25"/>
  <c r="AH204" i="25"/>
  <c r="AF204" i="25"/>
  <c r="AE204" i="25"/>
  <c r="AC204" i="25"/>
  <c r="Z204" i="25"/>
  <c r="AA204" i="25" s="1"/>
  <c r="AF203" i="25"/>
  <c r="Z203" i="25"/>
  <c r="AM202" i="25"/>
  <c r="AL202" i="25"/>
  <c r="AI202" i="25"/>
  <c r="AE202" i="25"/>
  <c r="AC202" i="25"/>
  <c r="AA202" i="25"/>
  <c r="Z202" i="25"/>
  <c r="AN201" i="25"/>
  <c r="AM201" i="25"/>
  <c r="AL201" i="25"/>
  <c r="AK201" i="25"/>
  <c r="AI201" i="25"/>
  <c r="AH201" i="25"/>
  <c r="AF201" i="25"/>
  <c r="AE201" i="25"/>
  <c r="AC201" i="25"/>
  <c r="AA201" i="25"/>
  <c r="AN200" i="25"/>
  <c r="AM200" i="25"/>
  <c r="AL200" i="25"/>
  <c r="AK200" i="25"/>
  <c r="AI200" i="25"/>
  <c r="AH200" i="25"/>
  <c r="AF200" i="25"/>
  <c r="AE200" i="25"/>
  <c r="AC200" i="25"/>
  <c r="AA200" i="25"/>
  <c r="AH199" i="25"/>
  <c r="AF199" i="25"/>
  <c r="AE199" i="25"/>
  <c r="AC199" i="25"/>
  <c r="AA199" i="25"/>
  <c r="AE198" i="25"/>
  <c r="Z198" i="25"/>
  <c r="AN197" i="25"/>
  <c r="AM197" i="25"/>
  <c r="AL197" i="25"/>
  <c r="AK197" i="25"/>
  <c r="AJ197" i="25"/>
  <c r="AI197" i="25"/>
  <c r="AH197" i="25"/>
  <c r="AF197" i="25"/>
  <c r="AC197" i="25"/>
  <c r="Z197" i="25"/>
  <c r="AE197" i="25" s="1"/>
  <c r="AN196" i="25"/>
  <c r="AM196" i="25"/>
  <c r="AL196" i="25"/>
  <c r="AK196" i="25"/>
  <c r="AI196" i="25"/>
  <c r="AH196" i="25"/>
  <c r="AF196" i="25"/>
  <c r="AA196" i="25"/>
  <c r="Z196" i="25"/>
  <c r="AE196" i="25" s="1"/>
  <c r="Z195" i="25"/>
  <c r="AO194" i="25"/>
  <c r="AN194" i="25"/>
  <c r="AM194" i="25"/>
  <c r="AI194" i="25"/>
  <c r="AA194" i="25"/>
  <c r="Z194" i="25"/>
  <c r="AA193" i="25"/>
  <c r="Z193" i="25"/>
  <c r="AN192" i="25"/>
  <c r="AM192" i="25"/>
  <c r="AH192" i="25"/>
  <c r="AA192" i="25"/>
  <c r="Z192" i="25"/>
  <c r="AF192" i="25" s="1"/>
  <c r="AN191" i="25"/>
  <c r="AM191" i="25"/>
  <c r="AL191" i="25"/>
  <c r="AK191" i="25"/>
  <c r="AI191" i="25"/>
  <c r="AH191" i="25"/>
  <c r="AF191" i="25"/>
  <c r="AE191" i="25"/>
  <c r="AC191" i="25"/>
  <c r="AA191" i="25"/>
  <c r="Z190" i="25"/>
  <c r="AN189" i="25"/>
  <c r="AM189" i="25"/>
  <c r="AL189" i="25"/>
  <c r="AF189" i="25"/>
  <c r="AA189" i="25"/>
  <c r="Z189" i="25"/>
  <c r="AK189" i="25" s="1"/>
  <c r="AN188" i="25"/>
  <c r="AM188" i="25"/>
  <c r="AL188" i="25"/>
  <c r="AK188" i="25"/>
  <c r="AI188" i="25"/>
  <c r="AH188" i="25"/>
  <c r="AF188" i="25"/>
  <c r="AE188" i="25"/>
  <c r="AC188" i="25"/>
  <c r="Z188" i="25"/>
  <c r="AA188" i="25" s="1"/>
  <c r="Z187" i="25"/>
  <c r="AN186" i="25"/>
  <c r="AM186" i="25"/>
  <c r="AC186" i="25"/>
  <c r="Z186" i="25"/>
  <c r="AL186" i="25" s="1"/>
  <c r="AN185" i="25"/>
  <c r="AL185" i="25"/>
  <c r="AK185" i="25"/>
  <c r="AJ185" i="25"/>
  <c r="AI185" i="25"/>
  <c r="AH185" i="25"/>
  <c r="AC185" i="25"/>
  <c r="Z185" i="25"/>
  <c r="AF185" i="25" s="1"/>
  <c r="AO184" i="25"/>
  <c r="AN184" i="25"/>
  <c r="AM184" i="25"/>
  <c r="AL184" i="25"/>
  <c r="AK184" i="25"/>
  <c r="AI184" i="25"/>
  <c r="AA184" i="25"/>
  <c r="T183" i="25"/>
  <c r="T182" i="25"/>
  <c r="T181" i="25"/>
  <c r="T180" i="25"/>
  <c r="T179" i="25"/>
  <c r="T178" i="25"/>
  <c r="T177" i="25"/>
  <c r="Z177" i="25" s="1"/>
  <c r="AE176" i="25"/>
  <c r="Z176" i="25"/>
  <c r="AH176" i="25" s="1"/>
  <c r="T176" i="25"/>
  <c r="AH175" i="25"/>
  <c r="AA175" i="25"/>
  <c r="Z175" i="25"/>
  <c r="AE175" i="25" s="1"/>
  <c r="T175" i="25"/>
  <c r="T174" i="25"/>
  <c r="Z174" i="25" s="1"/>
  <c r="AN173" i="25"/>
  <c r="AM173" i="25"/>
  <c r="AL173" i="25"/>
  <c r="AJ173" i="25"/>
  <c r="AH173" i="25"/>
  <c r="AE173" i="25"/>
  <c r="AC173" i="25"/>
  <c r="AA173" i="25"/>
  <c r="Z173" i="25"/>
  <c r="AK173" i="25" s="1"/>
  <c r="T173" i="25"/>
  <c r="Z172" i="25"/>
  <c r="T172" i="25"/>
  <c r="AH171" i="25"/>
  <c r="AF171" i="25"/>
  <c r="Z171" i="25"/>
  <c r="AE171" i="25" s="1"/>
  <c r="T171" i="25"/>
  <c r="T170" i="25"/>
  <c r="T169" i="25"/>
  <c r="T168" i="25"/>
  <c r="T167" i="25"/>
  <c r="Z167" i="25" s="1"/>
  <c r="T166" i="25"/>
  <c r="T165" i="25"/>
  <c r="T164" i="25"/>
  <c r="T163" i="25"/>
  <c r="T162" i="25"/>
  <c r="T161" i="25"/>
  <c r="T160" i="25"/>
  <c r="T159" i="25"/>
  <c r="AN158" i="25"/>
  <c r="AM158" i="25"/>
  <c r="AI158" i="25"/>
  <c r="Z158" i="25"/>
  <c r="AL158" i="25" s="1"/>
  <c r="T158" i="25"/>
  <c r="T157" i="25"/>
  <c r="Z157" i="25" s="1"/>
  <c r="T156" i="25"/>
  <c r="T155" i="25"/>
  <c r="Z154" i="25"/>
  <c r="T154" i="25"/>
  <c r="T153" i="25"/>
  <c r="T152" i="25"/>
  <c r="T151" i="25"/>
  <c r="T150" i="25"/>
  <c r="T149" i="25"/>
  <c r="T148" i="25"/>
  <c r="T147" i="25"/>
  <c r="T146" i="25"/>
  <c r="T145" i="25"/>
  <c r="T144" i="25"/>
  <c r="T143" i="25"/>
  <c r="T142" i="25"/>
  <c r="T141" i="25"/>
  <c r="T140" i="25"/>
  <c r="T139" i="25"/>
  <c r="T138" i="25"/>
  <c r="T137" i="25"/>
  <c r="T136" i="25"/>
  <c r="T135" i="25"/>
  <c r="T134" i="25"/>
  <c r="T133" i="25"/>
  <c r="T132" i="25"/>
  <c r="Z132" i="25" s="1"/>
  <c r="AA132" i="25" s="1"/>
  <c r="T131" i="25"/>
  <c r="T130" i="25"/>
  <c r="Z130" i="25" s="1"/>
  <c r="AA130" i="25" s="1"/>
  <c r="T129" i="25"/>
  <c r="T128" i="25"/>
  <c r="T127" i="25"/>
  <c r="AO126" i="25"/>
  <c r="AN126" i="25"/>
  <c r="AJ126" i="25"/>
  <c r="AF126" i="25"/>
  <c r="AC126" i="25"/>
  <c r="Z126" i="25"/>
  <c r="AM126" i="25" s="1"/>
  <c r="T126" i="25"/>
  <c r="T125" i="25"/>
  <c r="T124" i="25"/>
  <c r="T123" i="25"/>
  <c r="T122" i="25"/>
  <c r="T121" i="25"/>
  <c r="T120" i="25"/>
  <c r="T119" i="25"/>
  <c r="Z118" i="25"/>
  <c r="T118" i="25"/>
  <c r="T117" i="25"/>
  <c r="Z117" i="25" s="1"/>
  <c r="T116" i="25"/>
  <c r="Z116" i="25" s="1"/>
  <c r="T115" i="25"/>
  <c r="Z115" i="25" s="1"/>
  <c r="T114" i="25"/>
  <c r="Z114" i="25" s="1"/>
  <c r="T113" i="25"/>
  <c r="Z113" i="25" s="1"/>
  <c r="T112" i="25"/>
  <c r="Z112" i="25" s="1"/>
  <c r="AA112" i="25" s="1"/>
  <c r="Z111" i="25"/>
  <c r="T111" i="25"/>
  <c r="AN110" i="25"/>
  <c r="AL110" i="25"/>
  <c r="AH110" i="25"/>
  <c r="AF110" i="25"/>
  <c r="AE110" i="25"/>
  <c r="AC110" i="25"/>
  <c r="T110" i="25"/>
  <c r="Z110" i="25" s="1"/>
  <c r="AN109" i="25"/>
  <c r="AM109" i="25"/>
  <c r="AL109" i="25"/>
  <c r="AK109" i="25"/>
  <c r="AI109" i="25"/>
  <c r="AH109" i="25"/>
  <c r="AF109" i="25"/>
  <c r="AE109" i="25"/>
  <c r="AC109" i="25"/>
  <c r="AA109" i="25"/>
  <c r="T109" i="25"/>
  <c r="AN108" i="25"/>
  <c r="AM108" i="25"/>
  <c r="AH108" i="25"/>
  <c r="AC108" i="25"/>
  <c r="Z108" i="25"/>
  <c r="T108" i="25"/>
  <c r="Z107" i="25"/>
  <c r="T107" i="25"/>
  <c r="T106" i="25"/>
  <c r="Z105" i="25"/>
  <c r="T105" i="25"/>
  <c r="Z104" i="25"/>
  <c r="T104" i="25"/>
  <c r="Z103" i="25"/>
  <c r="T103" i="25"/>
  <c r="AH102" i="25"/>
  <c r="T102" i="25"/>
  <c r="Z102" i="25" s="1"/>
  <c r="AH101" i="25"/>
  <c r="AF101" i="25"/>
  <c r="AA101" i="25"/>
  <c r="Z101" i="25"/>
  <c r="T101" i="25"/>
  <c r="T100" i="25"/>
  <c r="Z100" i="25" s="1"/>
  <c r="T99" i="25"/>
  <c r="Z99" i="25" s="1"/>
  <c r="AH99" i="25" s="1"/>
  <c r="AC98" i="25"/>
  <c r="T98" i="25"/>
  <c r="Z98" i="25" s="1"/>
  <c r="AM97" i="25"/>
  <c r="AK97" i="25"/>
  <c r="AH97" i="25"/>
  <c r="AF97" i="25"/>
  <c r="AE97" i="25"/>
  <c r="AA97" i="25"/>
  <c r="Z97" i="25"/>
  <c r="AN97" i="25" s="1"/>
  <c r="T97" i="25"/>
  <c r="Z96" i="25"/>
  <c r="T96" i="25"/>
  <c r="Z95" i="25"/>
  <c r="T95" i="25"/>
  <c r="AF94" i="25"/>
  <c r="AE94" i="25"/>
  <c r="AA94" i="25"/>
  <c r="Z94" i="25"/>
  <c r="T94" i="25"/>
  <c r="T93" i="25"/>
  <c r="Z93" i="25" s="1"/>
  <c r="AN92" i="25"/>
  <c r="Z92" i="25"/>
  <c r="T92" i="25"/>
  <c r="AN91" i="25"/>
  <c r="AH91" i="25"/>
  <c r="Z91" i="25"/>
  <c r="T91" i="25"/>
  <c r="AM90" i="25"/>
  <c r="Z90" i="25"/>
  <c r="T90" i="25"/>
  <c r="AA89" i="25"/>
  <c r="T89" i="25"/>
  <c r="Z89" i="25" s="1"/>
  <c r="AN88" i="25"/>
  <c r="AL88" i="25"/>
  <c r="AJ88" i="25"/>
  <c r="AH88" i="25"/>
  <c r="AE88" i="25"/>
  <c r="AC88" i="25"/>
  <c r="AA88" i="25"/>
  <c r="Z88" i="25"/>
  <c r="T88" i="25"/>
  <c r="AE87" i="25"/>
  <c r="T87" i="25"/>
  <c r="Z87" i="25" s="1"/>
  <c r="Z86" i="25"/>
  <c r="T86" i="25"/>
  <c r="AN85" i="25"/>
  <c r="AA85" i="25"/>
  <c r="T85" i="25"/>
  <c r="Z85" i="25" s="1"/>
  <c r="AH84" i="25"/>
  <c r="AA84" i="25"/>
  <c r="T84" i="25"/>
  <c r="Z84" i="25" s="1"/>
  <c r="AE84" i="25" s="1"/>
  <c r="T83" i="25"/>
  <c r="Z83" i="25" s="1"/>
  <c r="AO82" i="25"/>
  <c r="AI82" i="25"/>
  <c r="T82" i="25"/>
  <c r="Z82" i="25" s="1"/>
  <c r="Z81" i="25"/>
  <c r="T81" i="25"/>
  <c r="AE80" i="25"/>
  <c r="T80" i="25"/>
  <c r="Z80" i="25" s="1"/>
  <c r="Z79" i="25"/>
  <c r="T79" i="25"/>
  <c r="AN78" i="25"/>
  <c r="AL78" i="25"/>
  <c r="T78" i="25"/>
  <c r="Z78" i="25" s="1"/>
  <c r="AE77" i="25"/>
  <c r="Z77" i="25"/>
  <c r="T77" i="25"/>
  <c r="AA76" i="25"/>
  <c r="Z76" i="25"/>
  <c r="T76" i="25"/>
  <c r="T75" i="25"/>
  <c r="Z75" i="25" s="1"/>
  <c r="AJ74" i="25"/>
  <c r="Z74" i="25"/>
  <c r="T74" i="25"/>
  <c r="T73" i="25"/>
  <c r="Z73" i="25" s="1"/>
  <c r="T72" i="25"/>
  <c r="Z72" i="25" s="1"/>
  <c r="T71" i="25"/>
  <c r="Z71" i="25" s="1"/>
  <c r="AM70" i="25"/>
  <c r="Z70" i="25"/>
  <c r="T70" i="25"/>
  <c r="AO69" i="25"/>
  <c r="AM69" i="25"/>
  <c r="AL69" i="25"/>
  <c r="AK69" i="25"/>
  <c r="T69" i="25"/>
  <c r="Z69" i="25" s="1"/>
  <c r="AO68" i="25"/>
  <c r="AM68" i="25"/>
  <c r="AA68" i="25"/>
  <c r="Z68" i="25"/>
  <c r="T68" i="25"/>
  <c r="T67" i="25"/>
  <c r="Z67" i="25" s="1"/>
  <c r="AM66" i="25"/>
  <c r="AA66" i="25"/>
  <c r="T66" i="25"/>
  <c r="Z66" i="25" s="1"/>
  <c r="AM65" i="25"/>
  <c r="AL65" i="25"/>
  <c r="T65" i="25"/>
  <c r="Z65" i="25" s="1"/>
  <c r="T64" i="25"/>
  <c r="Z64" i="25" s="1"/>
  <c r="T63" i="25"/>
  <c r="Z63" i="25" s="1"/>
  <c r="T62" i="25"/>
  <c r="Z62" i="25" s="1"/>
  <c r="AO61" i="25"/>
  <c r="T61" i="25"/>
  <c r="Z61" i="25" s="1"/>
  <c r="T60" i="25"/>
  <c r="Z60" i="25" s="1"/>
  <c r="AN59" i="25"/>
  <c r="T59" i="25"/>
  <c r="Z59" i="25" s="1"/>
  <c r="AA58" i="25"/>
  <c r="T58" i="25"/>
  <c r="Z58" i="25" s="1"/>
  <c r="AN57" i="25"/>
  <c r="T57" i="25"/>
  <c r="Z57" i="25" s="1"/>
  <c r="T56" i="25"/>
  <c r="Z56" i="25" s="1"/>
  <c r="AN55" i="25"/>
  <c r="AM55" i="25"/>
  <c r="AL55" i="25"/>
  <c r="AJ55" i="25"/>
  <c r="AH55" i="25"/>
  <c r="AE55" i="25"/>
  <c r="AC55" i="25"/>
  <c r="AA55" i="25"/>
  <c r="T55" i="25"/>
  <c r="Z55" i="25" s="1"/>
  <c r="Z54" i="25"/>
  <c r="T54" i="25"/>
  <c r="AH53" i="25"/>
  <c r="AF53" i="25"/>
  <c r="AA53" i="25"/>
  <c r="T53" i="25"/>
  <c r="Z53" i="25" s="1"/>
  <c r="AK52" i="25"/>
  <c r="AF52" i="25"/>
  <c r="AC52" i="25"/>
  <c r="AA52" i="25"/>
  <c r="Z52" i="25"/>
  <c r="AN52" i="25" s="1"/>
  <c r="T52" i="25"/>
  <c r="AJ51" i="25"/>
  <c r="AI51" i="25"/>
  <c r="AF51" i="25"/>
  <c r="T51" i="25"/>
  <c r="Z51" i="25" s="1"/>
  <c r="AN50" i="25"/>
  <c r="AM50" i="25"/>
  <c r="AL50" i="25"/>
  <c r="AJ50" i="25"/>
  <c r="AH50" i="25"/>
  <c r="AF50" i="25"/>
  <c r="AE50" i="25"/>
  <c r="AC50" i="25"/>
  <c r="T50" i="25"/>
  <c r="Z50" i="25" s="1"/>
  <c r="Z49" i="25"/>
  <c r="T49" i="25"/>
  <c r="AO48" i="25"/>
  <c r="AL48" i="25"/>
  <c r="Z48" i="25"/>
  <c r="T48" i="25"/>
  <c r="T47" i="25"/>
  <c r="Z47" i="25" s="1"/>
  <c r="AN46" i="25"/>
  <c r="AL46" i="25"/>
  <c r="AJ46" i="25"/>
  <c r="AH46" i="25"/>
  <c r="AF46" i="25"/>
  <c r="AE46" i="25"/>
  <c r="Z46" i="25"/>
  <c r="T46" i="25"/>
  <c r="AI45" i="25"/>
  <c r="AF45" i="25"/>
  <c r="AE45" i="25"/>
  <c r="AA45" i="25"/>
  <c r="Z45" i="25"/>
  <c r="AO45" i="25" s="1"/>
  <c r="T45" i="25"/>
  <c r="T44" i="25"/>
  <c r="Z44" i="25" s="1"/>
  <c r="AN43" i="25"/>
  <c r="AM43" i="25"/>
  <c r="AL43" i="25"/>
  <c r="AI43" i="25"/>
  <c r="AE43" i="25"/>
  <c r="AC43" i="25"/>
  <c r="AA43" i="25"/>
  <c r="Z43" i="25"/>
  <c r="T43" i="25"/>
  <c r="T42" i="25"/>
  <c r="Z42" i="25" s="1"/>
  <c r="AO41" i="25"/>
  <c r="AN41" i="25"/>
  <c r="AL41" i="25"/>
  <c r="AJ41" i="25"/>
  <c r="Z41" i="25"/>
  <c r="T41" i="25"/>
  <c r="Z40" i="25"/>
  <c r="T40" i="25"/>
  <c r="Z39" i="25"/>
  <c r="T39" i="25"/>
  <c r="AM38" i="25"/>
  <c r="AL38" i="25"/>
  <c r="AI38" i="25"/>
  <c r="AF38" i="25"/>
  <c r="AE38" i="25"/>
  <c r="AC38" i="25"/>
  <c r="AA38" i="25"/>
  <c r="T38" i="25"/>
  <c r="Z38" i="25" s="1"/>
  <c r="AN38" i="25" s="1"/>
  <c r="T37" i="25"/>
  <c r="Z37" i="25" s="1"/>
  <c r="AN36" i="25"/>
  <c r="AL36" i="25"/>
  <c r="AI36" i="25"/>
  <c r="AH36" i="25"/>
  <c r="AF36" i="25"/>
  <c r="AE36" i="25"/>
  <c r="AC36" i="25"/>
  <c r="T36" i="25"/>
  <c r="Z36" i="25" s="1"/>
  <c r="T35" i="25"/>
  <c r="Z35" i="25" s="1"/>
  <c r="AM34" i="25"/>
  <c r="AK34" i="25"/>
  <c r="AI34" i="25"/>
  <c r="AF34" i="25"/>
  <c r="AE34" i="25"/>
  <c r="Z34" i="25"/>
  <c r="T34" i="25"/>
  <c r="T33" i="25"/>
  <c r="Z33" i="25" s="1"/>
  <c r="AN32" i="25"/>
  <c r="AL32" i="25"/>
  <c r="AJ32" i="25"/>
  <c r="Z32" i="25"/>
  <c r="T32" i="25"/>
  <c r="AN31" i="25"/>
  <c r="AJ31" i="25"/>
  <c r="AH31" i="25"/>
  <c r="AF31" i="25"/>
  <c r="AE31" i="25"/>
  <c r="AC31" i="25"/>
  <c r="AA31" i="25"/>
  <c r="T31" i="25"/>
  <c r="Z31" i="25" s="1"/>
  <c r="AI31" i="25" s="1"/>
  <c r="Z30" i="25"/>
  <c r="T30" i="25"/>
  <c r="AK29" i="25"/>
  <c r="T29" i="25"/>
  <c r="Z29" i="25" s="1"/>
  <c r="AH28" i="25"/>
  <c r="AE28" i="25"/>
  <c r="AC28" i="25"/>
  <c r="AA28" i="25"/>
  <c r="Z28" i="25"/>
  <c r="AN28" i="25" s="1"/>
  <c r="T28" i="25"/>
  <c r="T27" i="25"/>
  <c r="Z27" i="25" s="1"/>
  <c r="AN26" i="25"/>
  <c r="AM26" i="25"/>
  <c r="AL26" i="25"/>
  <c r="AK26" i="25"/>
  <c r="AJ26" i="25"/>
  <c r="AE26" i="25"/>
  <c r="AC26" i="25"/>
  <c r="T26" i="25"/>
  <c r="Z26" i="25" s="1"/>
  <c r="AA26" i="25" s="1"/>
  <c r="Z25" i="25"/>
  <c r="T25" i="25"/>
  <c r="AN24" i="25"/>
  <c r="AM24" i="25"/>
  <c r="AL24" i="25"/>
  <c r="AK24" i="25"/>
  <c r="AJ24" i="25"/>
  <c r="AI24" i="25"/>
  <c r="AH24" i="25"/>
  <c r="AF24" i="25"/>
  <c r="AE24" i="25"/>
  <c r="AC24" i="25"/>
  <c r="T24" i="25"/>
  <c r="AN23" i="25"/>
  <c r="AK23" i="25"/>
  <c r="T23" i="25"/>
  <c r="Z23" i="25" s="1"/>
  <c r="AN22" i="25"/>
  <c r="AI22" i="25"/>
  <c r="AH22" i="25"/>
  <c r="AF22" i="25"/>
  <c r="AE22" i="25"/>
  <c r="Z22" i="25"/>
  <c r="AO22" i="25" s="1"/>
  <c r="T22" i="25"/>
  <c r="AI21" i="25"/>
  <c r="AA21" i="25"/>
  <c r="Z21" i="25"/>
  <c r="AN21" i="25" s="1"/>
  <c r="T21" i="25"/>
  <c r="Z20" i="25"/>
  <c r="T20" i="25"/>
  <c r="AM19" i="25"/>
  <c r="AJ19" i="25"/>
  <c r="AH19" i="25"/>
  <c r="AF19" i="25"/>
  <c r="AE19" i="25"/>
  <c r="AA19" i="25"/>
  <c r="Z19" i="25"/>
  <c r="AO19" i="25" s="1"/>
  <c r="T19" i="25"/>
  <c r="AK18" i="25"/>
  <c r="T18" i="25"/>
  <c r="Z18" i="25" s="1"/>
  <c r="AN17" i="25"/>
  <c r="AM17" i="25"/>
  <c r="AL17" i="25"/>
  <c r="AK17" i="25"/>
  <c r="AJ17" i="25"/>
  <c r="AI17" i="25"/>
  <c r="AH17" i="25"/>
  <c r="AF17" i="25"/>
  <c r="AE17" i="25"/>
  <c r="AC17" i="25"/>
  <c r="AA17" i="25"/>
  <c r="T17" i="25"/>
  <c r="AN16" i="25"/>
  <c r="AM16" i="25"/>
  <c r="AL16" i="25"/>
  <c r="AK16" i="25"/>
  <c r="AJ16" i="25"/>
  <c r="AI16" i="25"/>
  <c r="AH16" i="25"/>
  <c r="AE16" i="25"/>
  <c r="AC16" i="25"/>
  <c r="AA16" i="25"/>
  <c r="T16" i="25"/>
  <c r="AH15" i="25"/>
  <c r="Z15" i="25"/>
  <c r="T15" i="25"/>
  <c r="AM14" i="25"/>
  <c r="T14" i="25"/>
  <c r="Z14" i="25" s="1"/>
  <c r="AK13" i="25"/>
  <c r="AJ13" i="25"/>
  <c r="AI13" i="25"/>
  <c r="AH13" i="25"/>
  <c r="AC13" i="25"/>
  <c r="Z13" i="25"/>
  <c r="AO13" i="25" s="1"/>
  <c r="T13" i="25"/>
  <c r="AJ12" i="25"/>
  <c r="AC12" i="25"/>
  <c r="T12" i="25"/>
  <c r="Z12" i="25" s="1"/>
  <c r="AA12" i="25" s="1"/>
  <c r="AN11" i="25"/>
  <c r="AM11" i="25"/>
  <c r="AL11" i="25"/>
  <c r="AK11" i="25"/>
  <c r="AH11" i="25"/>
  <c r="AF11" i="25"/>
  <c r="AA11" i="25"/>
  <c r="Z11" i="25"/>
  <c r="AO11" i="25" s="1"/>
  <c r="T11" i="25"/>
  <c r="AH10" i="25"/>
  <c r="AF10" i="25"/>
  <c r="T10" i="25"/>
  <c r="Z10" i="25" s="1"/>
  <c r="Z9" i="25"/>
  <c r="T9" i="25"/>
  <c r="AC8" i="25"/>
  <c r="T8" i="25"/>
  <c r="Z8" i="25" s="1"/>
  <c r="T7" i="25"/>
  <c r="D5" i="25"/>
  <c r="V4" i="25"/>
  <c r="S4" i="25"/>
  <c r="R4" i="25"/>
  <c r="Q4" i="25"/>
  <c r="P4" i="25"/>
  <c r="C10" i="24" s="1"/>
  <c r="O4" i="25"/>
  <c r="N4" i="25"/>
  <c r="M4" i="25"/>
  <c r="L4" i="25"/>
  <c r="D4" i="25"/>
  <c r="CA3" i="25"/>
  <c r="BZ3" i="25"/>
  <c r="BY3" i="25"/>
  <c r="BX3" i="25"/>
  <c r="BW3" i="25"/>
  <c r="BV3" i="25"/>
  <c r="V3" i="25"/>
  <c r="S3" i="25"/>
  <c r="R3" i="25"/>
  <c r="Q3" i="25"/>
  <c r="P3" i="25"/>
  <c r="O3" i="25"/>
  <c r="C9" i="24" s="1"/>
  <c r="N3" i="25"/>
  <c r="M3" i="25"/>
  <c r="L3" i="25"/>
  <c r="D3" i="25"/>
  <c r="CA2" i="25"/>
  <c r="BZ2" i="25"/>
  <c r="BY2" i="25"/>
  <c r="BX2" i="25"/>
  <c r="BW2" i="25"/>
  <c r="BV2" i="25"/>
  <c r="BU2" i="25"/>
  <c r="BJ2" i="25"/>
  <c r="BI2" i="25"/>
  <c r="BH2" i="25"/>
  <c r="BG2" i="25"/>
  <c r="Q2" i="25"/>
  <c r="N2" i="25"/>
  <c r="Q1" i="25"/>
  <c r="D1" i="25"/>
  <c r="G31" i="24"/>
  <c r="G30" i="24"/>
  <c r="G29" i="24"/>
  <c r="G28" i="24"/>
  <c r="L27" i="24"/>
  <c r="L2" i="24" s="1"/>
  <c r="K27" i="24"/>
  <c r="K2" i="24" s="1"/>
  <c r="J27" i="24"/>
  <c r="I27" i="24"/>
  <c r="G27" i="24"/>
  <c r="G26" i="24"/>
  <c r="G25" i="24"/>
  <c r="G24" i="24"/>
  <c r="G23" i="24"/>
  <c r="G22" i="24"/>
  <c r="G21" i="24"/>
  <c r="G20" i="24"/>
  <c r="G19" i="24"/>
  <c r="G18" i="24"/>
  <c r="G17" i="24"/>
  <c r="G16" i="24"/>
  <c r="G15" i="24"/>
  <c r="G14" i="24"/>
  <c r="G13" i="24"/>
  <c r="G12" i="24"/>
  <c r="G11" i="24"/>
  <c r="C11" i="24"/>
  <c r="G10" i="24"/>
  <c r="G9" i="24"/>
  <c r="G8" i="24"/>
  <c r="C8" i="24"/>
  <c r="G7" i="24"/>
  <c r="C7" i="24"/>
  <c r="G6" i="24"/>
  <c r="C6" i="24"/>
  <c r="G5" i="24"/>
  <c r="G2" i="24" s="1"/>
  <c r="C5" i="24"/>
  <c r="J2" i="24"/>
  <c r="I2" i="24"/>
  <c r="L1" i="24"/>
  <c r="K1" i="24"/>
  <c r="J1" i="24"/>
  <c r="I1" i="24"/>
  <c r="L46" i="23"/>
  <c r="K46" i="23"/>
  <c r="J46" i="23"/>
  <c r="H46" i="23"/>
  <c r="G46" i="23"/>
  <c r="E46" i="23"/>
  <c r="H19" i="23"/>
  <c r="H47" i="23" s="1"/>
  <c r="G19" i="23"/>
  <c r="G47" i="23" s="1"/>
  <c r="E19" i="23"/>
  <c r="E47" i="23" s="1"/>
  <c r="L15" i="23"/>
  <c r="L19" i="23" s="1"/>
  <c r="L47" i="23" s="1"/>
  <c r="K15" i="23"/>
  <c r="K19" i="23" s="1"/>
  <c r="K47" i="23" s="1"/>
  <c r="H15" i="23"/>
  <c r="G15" i="23"/>
  <c r="E15" i="23"/>
  <c r="L10" i="23"/>
  <c r="K10" i="23"/>
  <c r="L9" i="23"/>
  <c r="K9" i="23"/>
  <c r="L8" i="23"/>
  <c r="J8" i="23"/>
  <c r="J15" i="23" s="1"/>
  <c r="J19" i="23" s="1"/>
  <c r="J47" i="23" s="1"/>
  <c r="L7" i="23"/>
  <c r="AP431" i="22"/>
  <c r="AO431" i="22"/>
  <c r="AN431" i="22"/>
  <c r="AM431" i="22"/>
  <c r="AL431" i="22"/>
  <c r="AJ431" i="22"/>
  <c r="AI431" i="22"/>
  <c r="AG431" i="22"/>
  <c r="AF431" i="22"/>
  <c r="AD431" i="22"/>
  <c r="AB431" i="22"/>
  <c r="AA431" i="22"/>
  <c r="AK431" i="22" s="1"/>
  <c r="AO430" i="22"/>
  <c r="AN430" i="22"/>
  <c r="AM430" i="22"/>
  <c r="AL430" i="22"/>
  <c r="AK430" i="22"/>
  <c r="AJ430" i="22"/>
  <c r="AD430" i="22"/>
  <c r="AB430" i="22"/>
  <c r="AA430" i="22"/>
  <c r="AI430" i="22" s="1"/>
  <c r="AP429" i="22"/>
  <c r="AM429" i="22"/>
  <c r="AL429" i="22"/>
  <c r="AK429" i="22"/>
  <c r="AJ429" i="22"/>
  <c r="AI429" i="22"/>
  <c r="AG429" i="22"/>
  <c r="AF429" i="22"/>
  <c r="AD429" i="22"/>
  <c r="AA429" i="22"/>
  <c r="AB429" i="22" s="1"/>
  <c r="AM428" i="22"/>
  <c r="AD428" i="22"/>
  <c r="AA428" i="22"/>
  <c r="AA427" i="22"/>
  <c r="AP426" i="22"/>
  <c r="AO426" i="22"/>
  <c r="AN426" i="22"/>
  <c r="AM426" i="22"/>
  <c r="AJ426" i="22"/>
  <c r="AI426" i="22"/>
  <c r="AF426" i="22"/>
  <c r="AA426" i="22"/>
  <c r="AL426" i="22" s="1"/>
  <c r="AO425" i="22"/>
  <c r="AM425" i="22"/>
  <c r="AA425" i="22"/>
  <c r="AK424" i="22"/>
  <c r="AA424" i="22"/>
  <c r="AP423" i="22"/>
  <c r="AN423" i="22"/>
  <c r="AI423" i="22"/>
  <c r="AG423" i="22"/>
  <c r="AF423" i="22"/>
  <c r="AD423" i="22"/>
  <c r="AB423" i="22"/>
  <c r="AA423" i="22"/>
  <c r="AO423" i="22" s="1"/>
  <c r="AD422" i="22"/>
  <c r="AA422" i="22"/>
  <c r="AP421" i="22"/>
  <c r="AO421" i="22"/>
  <c r="AK421" i="22"/>
  <c r="AJ421" i="22"/>
  <c r="AG421" i="22"/>
  <c r="AA421" i="22"/>
  <c r="AN421" i="22" s="1"/>
  <c r="AP420" i="22"/>
  <c r="AO420" i="22"/>
  <c r="AN420" i="22"/>
  <c r="AM420" i="22"/>
  <c r="AL420" i="22"/>
  <c r="AK420" i="22"/>
  <c r="AI420" i="22"/>
  <c r="AG420" i="22"/>
  <c r="AF420" i="22"/>
  <c r="AD420" i="22"/>
  <c r="AB420" i="22"/>
  <c r="AA420" i="22"/>
  <c r="AJ420" i="22" s="1"/>
  <c r="AL419" i="22"/>
  <c r="AK419" i="22"/>
  <c r="AI419" i="22"/>
  <c r="AA419" i="22"/>
  <c r="AM419" i="22" s="1"/>
  <c r="AP418" i="22"/>
  <c r="AO418" i="22"/>
  <c r="AN418" i="22"/>
  <c r="AM418" i="22"/>
  <c r="AL418" i="22"/>
  <c r="AK418" i="22"/>
  <c r="AJ418" i="22"/>
  <c r="AI418" i="22"/>
  <c r="AG418" i="22"/>
  <c r="AF418" i="22"/>
  <c r="AD418" i="22"/>
  <c r="AB418" i="22"/>
  <c r="AA418" i="22"/>
  <c r="AO417" i="22"/>
  <c r="AL417" i="22"/>
  <c r="AF417" i="22"/>
  <c r="AD417" i="22"/>
  <c r="AB417" i="22"/>
  <c r="AA417" i="22"/>
  <c r="AA416" i="22"/>
  <c r="AP415" i="22"/>
  <c r="AO415" i="22"/>
  <c r="AN415" i="22"/>
  <c r="AM415" i="22"/>
  <c r="AL415" i="22"/>
  <c r="AJ415" i="22"/>
  <c r="AI415" i="22"/>
  <c r="AG415" i="22"/>
  <c r="AF415" i="22"/>
  <c r="AD415" i="22"/>
  <c r="AB415" i="22"/>
  <c r="AA415" i="22"/>
  <c r="AK415" i="22" s="1"/>
  <c r="AO414" i="22"/>
  <c r="AN414" i="22"/>
  <c r="AM414" i="22"/>
  <c r="AL414" i="22"/>
  <c r="AK414" i="22"/>
  <c r="AJ414" i="22"/>
  <c r="AI414" i="22"/>
  <c r="AD414" i="22"/>
  <c r="AB414" i="22"/>
  <c r="AA414" i="22"/>
  <c r="AG414" i="22" s="1"/>
  <c r="AP413" i="22"/>
  <c r="AM413" i="22"/>
  <c r="AL413" i="22"/>
  <c r="AK413" i="22"/>
  <c r="AJ413" i="22"/>
  <c r="AI413" i="22"/>
  <c r="AG413" i="22"/>
  <c r="AF413" i="22"/>
  <c r="AD413" i="22"/>
  <c r="AA413" i="22"/>
  <c r="AB413" i="22" s="1"/>
  <c r="AO412" i="22"/>
  <c r="AM412" i="22"/>
  <c r="AF412" i="22"/>
  <c r="AB412" i="22"/>
  <c r="AA412" i="22"/>
  <c r="AP412" i="22" s="1"/>
  <c r="AL411" i="22"/>
  <c r="AB411" i="22"/>
  <c r="AA411" i="22"/>
  <c r="AP410" i="22"/>
  <c r="AO410" i="22"/>
  <c r="AN410" i="22"/>
  <c r="AM410" i="22"/>
  <c r="AJ410" i="22"/>
  <c r="AI410" i="22"/>
  <c r="AG410" i="22"/>
  <c r="AF410" i="22"/>
  <c r="AA410" i="22"/>
  <c r="AL410" i="22" s="1"/>
  <c r="AO409" i="22"/>
  <c r="AF409" i="22"/>
  <c r="AA409" i="22"/>
  <c r="AL408" i="22"/>
  <c r="AK408" i="22"/>
  <c r="AJ408" i="22"/>
  <c r="AI408" i="22"/>
  <c r="AG408" i="22"/>
  <c r="AA408" i="22"/>
  <c r="AP407" i="22"/>
  <c r="AN407" i="22"/>
  <c r="AI407" i="22"/>
  <c r="AG407" i="22"/>
  <c r="AF407" i="22"/>
  <c r="AD407" i="22"/>
  <c r="AB407" i="22"/>
  <c r="AA407" i="22"/>
  <c r="AO407" i="22" s="1"/>
  <c r="AD406" i="22"/>
  <c r="AA406" i="22"/>
  <c r="AP405" i="22"/>
  <c r="AO405" i="22"/>
  <c r="AN405" i="22"/>
  <c r="AK405" i="22"/>
  <c r="AJ405" i="22"/>
  <c r="AG405" i="22"/>
  <c r="AA405" i="22"/>
  <c r="AM405" i="22" s="1"/>
  <c r="AP404" i="22"/>
  <c r="AO404" i="22"/>
  <c r="AN404" i="22"/>
  <c r="AM404" i="22"/>
  <c r="AL404" i="22"/>
  <c r="AK404" i="22"/>
  <c r="AI404" i="22"/>
  <c r="AG404" i="22"/>
  <c r="AF404" i="22"/>
  <c r="AD404" i="22"/>
  <c r="AB404" i="22"/>
  <c r="AA404" i="22"/>
  <c r="AJ404" i="22" s="1"/>
  <c r="AL403" i="22"/>
  <c r="AI403" i="22"/>
  <c r="AB403" i="22"/>
  <c r="AA403" i="22"/>
  <c r="AP402" i="22"/>
  <c r="AO402" i="22"/>
  <c r="AN402" i="22"/>
  <c r="AM402" i="22"/>
  <c r="AL402" i="22"/>
  <c r="AK402" i="22"/>
  <c r="AJ402" i="22"/>
  <c r="AI402" i="22"/>
  <c r="AG402" i="22"/>
  <c r="AF402" i="22"/>
  <c r="AD402" i="22"/>
  <c r="AB402" i="22"/>
  <c r="AA402" i="22"/>
  <c r="AN401" i="22"/>
  <c r="AL401" i="22"/>
  <c r="AF401" i="22"/>
  <c r="AD401" i="22"/>
  <c r="AB401" i="22"/>
  <c r="AA401" i="22"/>
  <c r="AK400" i="22"/>
  <c r="AA400" i="22"/>
  <c r="AP399" i="22"/>
  <c r="AO399" i="22"/>
  <c r="AN399" i="22"/>
  <c r="AM399" i="22"/>
  <c r="AL399" i="22"/>
  <c r="AJ399" i="22"/>
  <c r="AI399" i="22"/>
  <c r="AG399" i="22"/>
  <c r="AF399" i="22"/>
  <c r="AD399" i="22"/>
  <c r="AB399" i="22"/>
  <c r="AA399" i="22"/>
  <c r="AK399" i="22" s="1"/>
  <c r="AO398" i="22"/>
  <c r="AN398" i="22"/>
  <c r="AM398" i="22"/>
  <c r="AL398" i="22"/>
  <c r="AK398" i="22"/>
  <c r="AJ398" i="22"/>
  <c r="AI398" i="22"/>
  <c r="AD398" i="22"/>
  <c r="AB398" i="22"/>
  <c r="AA398" i="22"/>
  <c r="AG398" i="22" s="1"/>
  <c r="AP397" i="22"/>
  <c r="AM397" i="22"/>
  <c r="AL397" i="22"/>
  <c r="AK397" i="22"/>
  <c r="AJ397" i="22"/>
  <c r="AI397" i="22"/>
  <c r="AG397" i="22"/>
  <c r="AF397" i="22"/>
  <c r="AD397" i="22"/>
  <c r="AA397" i="22"/>
  <c r="AB397" i="22" s="1"/>
  <c r="AM396" i="22"/>
  <c r="AF396" i="22"/>
  <c r="AB396" i="22"/>
  <c r="AA396" i="22"/>
  <c r="AA395" i="22"/>
  <c r="AP394" i="22"/>
  <c r="AO394" i="22"/>
  <c r="AN394" i="22"/>
  <c r="AM394" i="22"/>
  <c r="AJ394" i="22"/>
  <c r="AI394" i="22"/>
  <c r="AG394" i="22"/>
  <c r="AF394" i="22"/>
  <c r="AA394" i="22"/>
  <c r="AL394" i="22" s="1"/>
  <c r="AP393" i="22"/>
  <c r="AO393" i="22"/>
  <c r="AM393" i="22"/>
  <c r="AL393" i="22"/>
  <c r="AJ393" i="22"/>
  <c r="AD393" i="22"/>
  <c r="AA393" i="22"/>
  <c r="AN393" i="22" s="1"/>
  <c r="AA392" i="22"/>
  <c r="AN391" i="22"/>
  <c r="AJ391" i="22"/>
  <c r="AG391" i="22"/>
  <c r="AD391" i="22"/>
  <c r="AB391" i="22"/>
  <c r="AA391" i="22"/>
  <c r="AP391" i="22" s="1"/>
  <c r="AK390" i="22"/>
  <c r="AA390" i="22"/>
  <c r="AA389" i="22"/>
  <c r="AP388" i="22"/>
  <c r="AO388" i="22"/>
  <c r="AN388" i="22"/>
  <c r="AM388" i="22"/>
  <c r="AL388" i="22"/>
  <c r="AK388" i="22"/>
  <c r="AI388" i="22"/>
  <c r="AG388" i="22"/>
  <c r="AF388" i="22"/>
  <c r="AD388" i="22"/>
  <c r="AB388" i="22"/>
  <c r="AA388" i="22"/>
  <c r="AJ388" i="22" s="1"/>
  <c r="AM387" i="22"/>
  <c r="AK387" i="22"/>
  <c r="AA387" i="22"/>
  <c r="AP386" i="22"/>
  <c r="AO386" i="22"/>
  <c r="AN386" i="22"/>
  <c r="AM386" i="22"/>
  <c r="AL386" i="22"/>
  <c r="AK386" i="22"/>
  <c r="AJ386" i="22"/>
  <c r="AI386" i="22"/>
  <c r="AG386" i="22"/>
  <c r="AF386" i="22"/>
  <c r="AD386" i="22"/>
  <c r="AB386" i="22"/>
  <c r="AA386" i="22"/>
  <c r="AM385" i="22"/>
  <c r="AD385" i="22"/>
  <c r="AA385" i="22"/>
  <c r="AP384" i="22"/>
  <c r="AL384" i="22"/>
  <c r="AJ384" i="22"/>
  <c r="AA384" i="22"/>
  <c r="AP383" i="22"/>
  <c r="AO383" i="22"/>
  <c r="AN383" i="22"/>
  <c r="AM383" i="22"/>
  <c r="AL383" i="22"/>
  <c r="AJ383" i="22"/>
  <c r="AI383" i="22"/>
  <c r="AG383" i="22"/>
  <c r="AF383" i="22"/>
  <c r="AD383" i="22"/>
  <c r="AB383" i="22"/>
  <c r="AA383" i="22"/>
  <c r="AK383" i="22" s="1"/>
  <c r="AA382" i="22"/>
  <c r="AP381" i="22"/>
  <c r="AL381" i="22"/>
  <c r="AK381" i="22"/>
  <c r="AJ381" i="22"/>
  <c r="AI381" i="22"/>
  <c r="AG381" i="22"/>
  <c r="AF381" i="22"/>
  <c r="AD381" i="22"/>
  <c r="AA381" i="22"/>
  <c r="AB381" i="22" s="1"/>
  <c r="AN380" i="22"/>
  <c r="AF380" i="22"/>
  <c r="AB380" i="22"/>
  <c r="AA380" i="22"/>
  <c r="AM379" i="22"/>
  <c r="AK379" i="22"/>
  <c r="AJ379" i="22"/>
  <c r="AB379" i="22"/>
  <c r="AA379" i="22"/>
  <c r="AP378" i="22"/>
  <c r="AO378" i="22"/>
  <c r="AN378" i="22"/>
  <c r="AM378" i="22"/>
  <c r="AJ378" i="22"/>
  <c r="AI378" i="22"/>
  <c r="AG378" i="22"/>
  <c r="AF378" i="22"/>
  <c r="AA378" i="22"/>
  <c r="AL378" i="22" s="1"/>
  <c r="AP377" i="22"/>
  <c r="AN377" i="22"/>
  <c r="AK377" i="22"/>
  <c r="AF377" i="22"/>
  <c r="AB377" i="22"/>
  <c r="AA377" i="22"/>
  <c r="AM376" i="22"/>
  <c r="AA376" i="22"/>
  <c r="AP375" i="22"/>
  <c r="AN375" i="22"/>
  <c r="AJ375" i="22"/>
  <c r="AI375" i="22"/>
  <c r="AG375" i="22"/>
  <c r="AF375" i="22"/>
  <c r="AD375" i="22"/>
  <c r="AB375" i="22"/>
  <c r="AA375" i="22"/>
  <c r="AN374" i="22"/>
  <c r="AM374" i="22"/>
  <c r="AL374" i="22"/>
  <c r="AK374" i="22"/>
  <c r="AD374" i="22"/>
  <c r="AB374" i="22"/>
  <c r="AA374" i="22"/>
  <c r="AP373" i="22"/>
  <c r="AO373" i="22"/>
  <c r="AN373" i="22"/>
  <c r="AK373" i="22"/>
  <c r="AJ373" i="22"/>
  <c r="AI373" i="22"/>
  <c r="AG373" i="22"/>
  <c r="AA373" i="22"/>
  <c r="AP372" i="22"/>
  <c r="AO372" i="22"/>
  <c r="AN372" i="22"/>
  <c r="AM372" i="22"/>
  <c r="AL372" i="22"/>
  <c r="AK372" i="22"/>
  <c r="AI372" i="22"/>
  <c r="AG372" i="22"/>
  <c r="AF372" i="22"/>
  <c r="AD372" i="22"/>
  <c r="AB372" i="22"/>
  <c r="AA372" i="22"/>
  <c r="AJ372" i="22" s="1"/>
  <c r="AN371" i="22"/>
  <c r="AM371" i="22"/>
  <c r="AL371" i="22"/>
  <c r="AK371" i="22"/>
  <c r="AJ371" i="22"/>
  <c r="AI371" i="22"/>
  <c r="AG371" i="22"/>
  <c r="AB371" i="22"/>
  <c r="AA371" i="22"/>
  <c r="AP370" i="22"/>
  <c r="AO370" i="22"/>
  <c r="AN370" i="22"/>
  <c r="AM370" i="22"/>
  <c r="AL370" i="22"/>
  <c r="AK370" i="22"/>
  <c r="AJ370" i="22"/>
  <c r="AI370" i="22"/>
  <c r="AG370" i="22"/>
  <c r="AF370" i="22"/>
  <c r="AD370" i="22"/>
  <c r="AB370" i="22"/>
  <c r="AA370" i="22"/>
  <c r="AL369" i="22"/>
  <c r="AA369" i="22"/>
  <c r="AD368" i="22"/>
  <c r="AA368" i="22"/>
  <c r="AP367" i="22"/>
  <c r="AO367" i="22"/>
  <c r="AN367" i="22"/>
  <c r="AM367" i="22"/>
  <c r="AL367" i="22"/>
  <c r="AJ367" i="22"/>
  <c r="AI367" i="22"/>
  <c r="AG367" i="22"/>
  <c r="AF367" i="22"/>
  <c r="AD367" i="22"/>
  <c r="AB367" i="22"/>
  <c r="AA367" i="22"/>
  <c r="AK367" i="22" s="1"/>
  <c r="AP366" i="22"/>
  <c r="AO366" i="22"/>
  <c r="AM366" i="22"/>
  <c r="AK366" i="22"/>
  <c r="AJ366" i="22"/>
  <c r="AF366" i="22"/>
  <c r="AB366" i="22"/>
  <c r="AA366" i="22"/>
  <c r="AG366" i="22" s="1"/>
  <c r="AP365" i="22"/>
  <c r="AM365" i="22"/>
  <c r="AK365" i="22"/>
  <c r="AJ365" i="22"/>
  <c r="AG365" i="22"/>
  <c r="AD365" i="22"/>
  <c r="AA365" i="22"/>
  <c r="AO365" i="22" s="1"/>
  <c r="AO364" i="22"/>
  <c r="AN364" i="22"/>
  <c r="AM364" i="22"/>
  <c r="AL364" i="22"/>
  <c r="AJ364" i="22"/>
  <c r="AI364" i="22"/>
  <c r="AG364" i="22"/>
  <c r="AD364" i="22"/>
  <c r="AB364" i="22"/>
  <c r="AA364" i="22"/>
  <c r="AK364" i="22" s="1"/>
  <c r="AP363" i="22"/>
  <c r="AM363" i="22"/>
  <c r="AJ363" i="22"/>
  <c r="AF363" i="22"/>
  <c r="AB363" i="22"/>
  <c r="AA363" i="22"/>
  <c r="AP362" i="22"/>
  <c r="AN362" i="22"/>
  <c r="AM362" i="22"/>
  <c r="AJ362" i="22"/>
  <c r="AG362" i="22"/>
  <c r="AA362" i="22"/>
  <c r="AO362" i="22" s="1"/>
  <c r="AP361" i="22"/>
  <c r="AO361" i="22"/>
  <c r="AN361" i="22"/>
  <c r="AM361" i="22"/>
  <c r="AL361" i="22"/>
  <c r="AK361" i="22"/>
  <c r="AJ361" i="22"/>
  <c r="AG361" i="22"/>
  <c r="AF361" i="22"/>
  <c r="AD361" i="22"/>
  <c r="AB361" i="22"/>
  <c r="AA361" i="22"/>
  <c r="AI361" i="22" s="1"/>
  <c r="AP360" i="22"/>
  <c r="AN360" i="22"/>
  <c r="AL360" i="22"/>
  <c r="AK360" i="22"/>
  <c r="AJ360" i="22"/>
  <c r="AI360" i="22"/>
  <c r="AG360" i="22"/>
  <c r="AF360" i="22"/>
  <c r="AB360" i="22"/>
  <c r="AA360" i="22"/>
  <c r="AP359" i="22"/>
  <c r="AO359" i="22"/>
  <c r="AM359" i="22"/>
  <c r="AJ359" i="22"/>
  <c r="AI359" i="22"/>
  <c r="AF359" i="22"/>
  <c r="AB359" i="22"/>
  <c r="AA359" i="22"/>
  <c r="AL359" i="22" s="1"/>
  <c r="AO358" i="22"/>
  <c r="AM358" i="22"/>
  <c r="AK358" i="22"/>
  <c r="AJ358" i="22"/>
  <c r="AF358" i="22"/>
  <c r="AB358" i="22"/>
  <c r="AA358" i="22"/>
  <c r="AN358" i="22" s="1"/>
  <c r="AL357" i="22"/>
  <c r="AJ357" i="22"/>
  <c r="AB357" i="22"/>
  <c r="AA357" i="22"/>
  <c r="AO356" i="22"/>
  <c r="AM356" i="22"/>
  <c r="AL356" i="22"/>
  <c r="AI356" i="22"/>
  <c r="AF356" i="22"/>
  <c r="AB356" i="22"/>
  <c r="AA356" i="22"/>
  <c r="AJ356" i="22" s="1"/>
  <c r="AA355" i="22"/>
  <c r="AP354" i="22"/>
  <c r="AO354" i="22"/>
  <c r="AN354" i="22"/>
  <c r="AM354" i="22"/>
  <c r="AL354" i="22"/>
  <c r="AK354" i="22"/>
  <c r="AJ354" i="22"/>
  <c r="AI354" i="22"/>
  <c r="AG354" i="22"/>
  <c r="AF354" i="22"/>
  <c r="AD354" i="22"/>
  <c r="AB354" i="22"/>
  <c r="AA354" i="22"/>
  <c r="AL353" i="22"/>
  <c r="AI353" i="22"/>
  <c r="AB353" i="22"/>
  <c r="AA353" i="22"/>
  <c r="AA352" i="22"/>
  <c r="AP351" i="22"/>
  <c r="AO351" i="22"/>
  <c r="AN351" i="22"/>
  <c r="AM351" i="22"/>
  <c r="AL351" i="22"/>
  <c r="AJ351" i="22"/>
  <c r="AI351" i="22"/>
  <c r="AG351" i="22"/>
  <c r="AF351" i="22"/>
  <c r="AD351" i="22"/>
  <c r="AB351" i="22"/>
  <c r="AA351" i="22"/>
  <c r="AK351" i="22" s="1"/>
  <c r="AP350" i="22"/>
  <c r="AO350" i="22"/>
  <c r="AN350" i="22"/>
  <c r="AM350" i="22"/>
  <c r="AL350" i="22"/>
  <c r="AK350" i="22"/>
  <c r="AJ350" i="22"/>
  <c r="AI350" i="22"/>
  <c r="AF350" i="22"/>
  <c r="AD350" i="22"/>
  <c r="AB350" i="22"/>
  <c r="AA350" i="22"/>
  <c r="AG350" i="22" s="1"/>
  <c r="AP349" i="22"/>
  <c r="AO349" i="22"/>
  <c r="AL349" i="22"/>
  <c r="AK349" i="22"/>
  <c r="AJ349" i="22"/>
  <c r="AI349" i="22"/>
  <c r="AG349" i="22"/>
  <c r="AF349" i="22"/>
  <c r="AD349" i="22"/>
  <c r="AA349" i="22"/>
  <c r="AP348" i="22"/>
  <c r="AO348" i="22"/>
  <c r="AM348" i="22"/>
  <c r="AJ348" i="22"/>
  <c r="AI348" i="22"/>
  <c r="AF348" i="22"/>
  <c r="AB348" i="22"/>
  <c r="AA348" i="22"/>
  <c r="AK348" i="22" s="1"/>
  <c r="AP347" i="22"/>
  <c r="AN347" i="22"/>
  <c r="AM347" i="22"/>
  <c r="AK347" i="22"/>
  <c r="AJ347" i="22"/>
  <c r="AF347" i="22"/>
  <c r="AA347" i="22"/>
  <c r="AA346" i="22"/>
  <c r="AB345" i="22"/>
  <c r="AA345" i="22"/>
  <c r="AF344" i="22"/>
  <c r="AA344" i="22"/>
  <c r="AP343" i="22"/>
  <c r="AO343" i="22"/>
  <c r="AN343" i="22"/>
  <c r="AM343" i="22"/>
  <c r="AK343" i="22"/>
  <c r="AJ343" i="22"/>
  <c r="AI343" i="22"/>
  <c r="AG343" i="22"/>
  <c r="AF343" i="22"/>
  <c r="AD343" i="22"/>
  <c r="AB343" i="22"/>
  <c r="AA343" i="22"/>
  <c r="AL343" i="22" s="1"/>
  <c r="AO342" i="22"/>
  <c r="AN342" i="22"/>
  <c r="AL342" i="22"/>
  <c r="AK342" i="22"/>
  <c r="AJ342" i="22"/>
  <c r="AG342" i="22"/>
  <c r="AF342" i="22"/>
  <c r="AD342" i="22"/>
  <c r="AB342" i="22"/>
  <c r="AA342" i="22"/>
  <c r="AP341" i="22"/>
  <c r="AO341" i="22"/>
  <c r="AL341" i="22"/>
  <c r="AI341" i="22"/>
  <c r="AF341" i="22"/>
  <c r="AA341" i="22"/>
  <c r="AO340" i="22"/>
  <c r="AN340" i="22"/>
  <c r="AM340" i="22"/>
  <c r="AK340" i="22"/>
  <c r="AI340" i="22"/>
  <c r="AF340" i="22"/>
  <c r="AB340" i="22"/>
  <c r="AA340" i="22"/>
  <c r="AN339" i="22"/>
  <c r="AL339" i="22"/>
  <c r="AJ339" i="22"/>
  <c r="AI339" i="22"/>
  <c r="AB339" i="22"/>
  <c r="AA339" i="22"/>
  <c r="AP338" i="22"/>
  <c r="AO338" i="22"/>
  <c r="AN338" i="22"/>
  <c r="AM338" i="22"/>
  <c r="AL338" i="22"/>
  <c r="AK338" i="22"/>
  <c r="AJ338" i="22"/>
  <c r="AI338" i="22"/>
  <c r="AG338" i="22"/>
  <c r="AF338" i="22"/>
  <c r="AD338" i="22"/>
  <c r="AB338" i="22"/>
  <c r="AA338" i="22"/>
  <c r="AI337" i="22"/>
  <c r="AF337" i="22"/>
  <c r="AB337" i="22"/>
  <c r="AA337" i="22"/>
  <c r="AP336" i="22"/>
  <c r="AO336" i="22"/>
  <c r="AM336" i="22"/>
  <c r="AL336" i="22"/>
  <c r="AK336" i="22"/>
  <c r="AJ336" i="22"/>
  <c r="AI336" i="22"/>
  <c r="AG336" i="22"/>
  <c r="AD336" i="22"/>
  <c r="AB336" i="22"/>
  <c r="AA336" i="22"/>
  <c r="AN336" i="22" s="1"/>
  <c r="AA335" i="22"/>
  <c r="AO334" i="22"/>
  <c r="AN334" i="22"/>
  <c r="AL334" i="22"/>
  <c r="AK334" i="22"/>
  <c r="AJ334" i="22"/>
  <c r="AI334" i="22"/>
  <c r="AF334" i="22"/>
  <c r="AD334" i="22"/>
  <c r="AB334" i="22"/>
  <c r="AA334" i="22"/>
  <c r="AG334" i="22" s="1"/>
  <c r="AP333" i="22"/>
  <c r="AO333" i="22"/>
  <c r="AN333" i="22"/>
  <c r="AM333" i="22"/>
  <c r="AK333" i="22"/>
  <c r="AJ333" i="22"/>
  <c r="AG333" i="22"/>
  <c r="AF333" i="22"/>
  <c r="AD333" i="22"/>
  <c r="AA333" i="22"/>
  <c r="AK332" i="22"/>
  <c r="AJ332" i="22"/>
  <c r="AF332" i="22"/>
  <c r="AA332" i="22"/>
  <c r="AP331" i="22"/>
  <c r="AN331" i="22"/>
  <c r="AM331" i="22"/>
  <c r="AL331" i="22"/>
  <c r="AK331" i="22"/>
  <c r="AJ331" i="22"/>
  <c r="AI331" i="22"/>
  <c r="AG331" i="22"/>
  <c r="AF331" i="22"/>
  <c r="AD331" i="22"/>
  <c r="AB331" i="22"/>
  <c r="AA331" i="22"/>
  <c r="AO331" i="22" s="1"/>
  <c r="AP330" i="22"/>
  <c r="AO330" i="22"/>
  <c r="AM330" i="22"/>
  <c r="AK330" i="22"/>
  <c r="AJ330" i="22"/>
  <c r="AI330" i="22"/>
  <c r="AG330" i="22"/>
  <c r="AF330" i="22"/>
  <c r="AD330" i="22"/>
  <c r="AA330" i="22"/>
  <c r="AK329" i="22"/>
  <c r="AG329" i="22"/>
  <c r="AD329" i="22"/>
  <c r="AA329" i="22"/>
  <c r="AP328" i="22"/>
  <c r="AO328" i="22"/>
  <c r="AM328" i="22"/>
  <c r="AL328" i="22"/>
  <c r="AK328" i="22"/>
  <c r="AJ328" i="22"/>
  <c r="AG328" i="22"/>
  <c r="AF328" i="22"/>
  <c r="AA328" i="22"/>
  <c r="AO327" i="22"/>
  <c r="AD327" i="22"/>
  <c r="AA327" i="22"/>
  <c r="AG326" i="22"/>
  <c r="AA326" i="22"/>
  <c r="AP325" i="22"/>
  <c r="AO325" i="22"/>
  <c r="AL325" i="22"/>
  <c r="AK325" i="22"/>
  <c r="AI325" i="22"/>
  <c r="AG325" i="22"/>
  <c r="AF325" i="22"/>
  <c r="AB325" i="22"/>
  <c r="AA325" i="22"/>
  <c r="AN324" i="22"/>
  <c r="AM324" i="22"/>
  <c r="AL324" i="22"/>
  <c r="AG324" i="22"/>
  <c r="AF324" i="22"/>
  <c r="AB324" i="22"/>
  <c r="AA324" i="22"/>
  <c r="AA323" i="22"/>
  <c r="AP322" i="22"/>
  <c r="AO322" i="22"/>
  <c r="AN322" i="22"/>
  <c r="AM322" i="22"/>
  <c r="AL322" i="22"/>
  <c r="AK322" i="22"/>
  <c r="AJ322" i="22"/>
  <c r="AI322" i="22"/>
  <c r="AG322" i="22"/>
  <c r="AF322" i="22"/>
  <c r="AD322" i="22"/>
  <c r="AB322" i="22"/>
  <c r="AA322" i="22"/>
  <c r="AP321" i="22"/>
  <c r="AN321" i="22"/>
  <c r="AM321" i="22"/>
  <c r="AK321" i="22"/>
  <c r="AJ321" i="22"/>
  <c r="AI321" i="22"/>
  <c r="AG321" i="22"/>
  <c r="AF321" i="22"/>
  <c r="AD321" i="22"/>
  <c r="AB321" i="22"/>
  <c r="AA321" i="22"/>
  <c r="AO321" i="22" s="1"/>
  <c r="AP320" i="22"/>
  <c r="AO320" i="22"/>
  <c r="AF320" i="22"/>
  <c r="AD320" i="22"/>
  <c r="AB320" i="22"/>
  <c r="AA320" i="22"/>
  <c r="AP319" i="22"/>
  <c r="AO319" i="22"/>
  <c r="AN319" i="22"/>
  <c r="AM319" i="22"/>
  <c r="AL319" i="22"/>
  <c r="AJ319" i="22"/>
  <c r="AI319" i="22"/>
  <c r="AG319" i="22"/>
  <c r="AD319" i="22"/>
  <c r="AB319" i="22"/>
  <c r="AA319" i="22"/>
  <c r="AK319" i="22" s="1"/>
  <c r="AN318" i="22"/>
  <c r="AM318" i="22"/>
  <c r="AA318" i="22"/>
  <c r="AO317" i="22"/>
  <c r="AN317" i="22"/>
  <c r="AL317" i="22"/>
  <c r="AK317" i="22"/>
  <c r="AJ317" i="22"/>
  <c r="AI317" i="22"/>
  <c r="AG317" i="22"/>
  <c r="AF317" i="22"/>
  <c r="AD317" i="22"/>
  <c r="AA317" i="22"/>
  <c r="AB317" i="22" s="1"/>
  <c r="AP316" i="22"/>
  <c r="AO316" i="22"/>
  <c r="AN316" i="22"/>
  <c r="AM316" i="22"/>
  <c r="AK316" i="22"/>
  <c r="AJ316" i="22"/>
  <c r="AG316" i="22"/>
  <c r="AF316" i="22"/>
  <c r="AB316" i="22"/>
  <c r="AA316" i="22"/>
  <c r="AN315" i="22"/>
  <c r="AL315" i="22"/>
  <c r="AK315" i="22"/>
  <c r="AI315" i="22"/>
  <c r="AF315" i="22"/>
  <c r="AD315" i="22"/>
  <c r="AA315" i="22"/>
  <c r="AP314" i="22"/>
  <c r="AO314" i="22"/>
  <c r="AN314" i="22"/>
  <c r="AM314" i="22"/>
  <c r="AK314" i="22"/>
  <c r="AJ314" i="22"/>
  <c r="AI314" i="22"/>
  <c r="AG314" i="22"/>
  <c r="AF314" i="22"/>
  <c r="AD314" i="22"/>
  <c r="AB314" i="22"/>
  <c r="AA314" i="22"/>
  <c r="AL314" i="22" s="1"/>
  <c r="AP313" i="22"/>
  <c r="AO313" i="22"/>
  <c r="AM313" i="22"/>
  <c r="AL313" i="22"/>
  <c r="AK313" i="22"/>
  <c r="AJ313" i="22"/>
  <c r="AG313" i="22"/>
  <c r="AF313" i="22"/>
  <c r="AA313" i="22"/>
  <c r="AN312" i="22"/>
  <c r="AL312" i="22"/>
  <c r="AK312" i="22"/>
  <c r="AG312" i="22"/>
  <c r="AF312" i="22"/>
  <c r="AB312" i="22"/>
  <c r="AA312" i="22"/>
  <c r="AP311" i="22"/>
  <c r="AL311" i="22"/>
  <c r="AB311" i="22"/>
  <c r="AA311" i="22"/>
  <c r="AL310" i="22"/>
  <c r="AK310" i="22"/>
  <c r="AG310" i="22"/>
  <c r="AF310" i="22"/>
  <c r="AD310" i="22"/>
  <c r="AA310" i="22"/>
  <c r="AO310" i="22" s="1"/>
  <c r="AG309" i="22"/>
  <c r="AA309" i="22"/>
  <c r="AP308" i="22"/>
  <c r="AO308" i="22"/>
  <c r="AM308" i="22"/>
  <c r="AL308" i="22"/>
  <c r="AI308" i="22"/>
  <c r="AG308" i="22"/>
  <c r="AF308" i="22"/>
  <c r="AD308" i="22"/>
  <c r="AB308" i="22"/>
  <c r="AA308" i="22"/>
  <c r="AA307" i="22"/>
  <c r="AP306" i="22"/>
  <c r="AO306" i="22"/>
  <c r="AN306" i="22"/>
  <c r="AM306" i="22"/>
  <c r="AL306" i="22"/>
  <c r="AK306" i="22"/>
  <c r="AJ306" i="22"/>
  <c r="AI306" i="22"/>
  <c r="AG306" i="22"/>
  <c r="AF306" i="22"/>
  <c r="AD306" i="22"/>
  <c r="AB306" i="22"/>
  <c r="AA306" i="22"/>
  <c r="AO305" i="22"/>
  <c r="AM305" i="22"/>
  <c r="AL305" i="22"/>
  <c r="AK305" i="22"/>
  <c r="AJ305" i="22"/>
  <c r="AA305" i="22"/>
  <c r="AO304" i="22"/>
  <c r="AM304" i="22"/>
  <c r="AK304" i="22"/>
  <c r="AJ304" i="22"/>
  <c r="AI304" i="22"/>
  <c r="AG304" i="22"/>
  <c r="AF304" i="22"/>
  <c r="AD304" i="22"/>
  <c r="AB304" i="22"/>
  <c r="AA304" i="22"/>
  <c r="AN304" i="22" s="1"/>
  <c r="AF303" i="22"/>
  <c r="AD303" i="22"/>
  <c r="AA303" i="22"/>
  <c r="AP302" i="22"/>
  <c r="AO302" i="22"/>
  <c r="AN302" i="22"/>
  <c r="AM302" i="22"/>
  <c r="AL302" i="22"/>
  <c r="AK302" i="22"/>
  <c r="AJ302" i="22"/>
  <c r="AI302" i="22"/>
  <c r="AD302" i="22"/>
  <c r="AB302" i="22"/>
  <c r="AA302" i="22"/>
  <c r="AG302" i="22" s="1"/>
  <c r="AN301" i="22"/>
  <c r="AA301" i="22"/>
  <c r="AJ300" i="22"/>
  <c r="AI300" i="22"/>
  <c r="AA300" i="22"/>
  <c r="AK299" i="22"/>
  <c r="AJ299" i="22"/>
  <c r="AA299" i="22"/>
  <c r="AM298" i="22"/>
  <c r="AK298" i="22"/>
  <c r="AJ298" i="22"/>
  <c r="AF298" i="22"/>
  <c r="AD298" i="22"/>
  <c r="AA298" i="22"/>
  <c r="AP298" i="22" s="1"/>
  <c r="AP297" i="22"/>
  <c r="AO297" i="22"/>
  <c r="AN297" i="22"/>
  <c r="AM297" i="22"/>
  <c r="AL297" i="22"/>
  <c r="AK297" i="22"/>
  <c r="AJ297" i="22"/>
  <c r="AG297" i="22"/>
  <c r="AF297" i="22"/>
  <c r="AD297" i="22"/>
  <c r="AB297" i="22"/>
  <c r="AA297" i="22"/>
  <c r="AI297" i="22" s="1"/>
  <c r="AO296" i="22"/>
  <c r="AN296" i="22"/>
  <c r="AM296" i="22"/>
  <c r="AL296" i="22"/>
  <c r="AJ296" i="22"/>
  <c r="AD295" i="22"/>
  <c r="AA295" i="22"/>
  <c r="AA294" i="22"/>
  <c r="AP293" i="22"/>
  <c r="AM293" i="22"/>
  <c r="AF293" i="22"/>
  <c r="AA293" i="22"/>
  <c r="AL292" i="22"/>
  <c r="AK292" i="22"/>
  <c r="AI292" i="22"/>
  <c r="AA292" i="22"/>
  <c r="AN291" i="22"/>
  <c r="AM291" i="22"/>
  <c r="AL291" i="22"/>
  <c r="AK291" i="22"/>
  <c r="AB291" i="22"/>
  <c r="AA291" i="22"/>
  <c r="AO290" i="22"/>
  <c r="AN290" i="22"/>
  <c r="AM290" i="22"/>
  <c r="AK290" i="22"/>
  <c r="AJ290" i="22"/>
  <c r="AI290" i="22"/>
  <c r="AG290" i="22"/>
  <c r="AF290" i="22"/>
  <c r="AD290" i="22"/>
  <c r="AB290" i="22"/>
  <c r="AA290" i="22"/>
  <c r="AK289" i="22"/>
  <c r="AJ289" i="22"/>
  <c r="AG289" i="22"/>
  <c r="AD289" i="22"/>
  <c r="AA289" i="22"/>
  <c r="AL288" i="22"/>
  <c r="AA288" i="22"/>
  <c r="AP287" i="22"/>
  <c r="AO287" i="22"/>
  <c r="AN287" i="22"/>
  <c r="AM287" i="22"/>
  <c r="AL287" i="22"/>
  <c r="AK287" i="22"/>
  <c r="AJ287" i="22"/>
  <c r="AI287" i="22"/>
  <c r="AG287" i="22"/>
  <c r="AD287" i="22"/>
  <c r="AB287" i="22"/>
  <c r="AA287" i="22"/>
  <c r="AF287" i="22" s="1"/>
  <c r="AL286" i="22"/>
  <c r="AK286" i="22"/>
  <c r="AJ286" i="22"/>
  <c r="AG286" i="22"/>
  <c r="AF286" i="22"/>
  <c r="AA286" i="22"/>
  <c r="AO285" i="22"/>
  <c r="AN285" i="22"/>
  <c r="AK285" i="22"/>
  <c r="AD285" i="22"/>
  <c r="AB285" i="22"/>
  <c r="AA285" i="22"/>
  <c r="AP284" i="22"/>
  <c r="AO284" i="22"/>
  <c r="AN284" i="22"/>
  <c r="AM284" i="22"/>
  <c r="AK284" i="22"/>
  <c r="AI284" i="22"/>
  <c r="AF284" i="22"/>
  <c r="AD284" i="22"/>
  <c r="AB284" i="22"/>
  <c r="AA284" i="22"/>
  <c r="AP283" i="22"/>
  <c r="AO283" i="22"/>
  <c r="AN283" i="22"/>
  <c r="AM283" i="22"/>
  <c r="AL283" i="22"/>
  <c r="AK283" i="22"/>
  <c r="AJ283" i="22"/>
  <c r="AI283" i="22"/>
  <c r="AD283" i="22"/>
  <c r="AB283" i="22"/>
  <c r="AA283" i="22"/>
  <c r="AF283" i="22" s="1"/>
  <c r="AP282" i="22"/>
  <c r="AO282" i="22"/>
  <c r="AN282" i="22"/>
  <c r="AM282" i="22"/>
  <c r="AL282" i="22"/>
  <c r="AK282" i="22"/>
  <c r="AJ282" i="22"/>
  <c r="AI282" i="22"/>
  <c r="AG282" i="22"/>
  <c r="AF282" i="22"/>
  <c r="AD282" i="22"/>
  <c r="AB282" i="22"/>
  <c r="AA282" i="22"/>
  <c r="AP281" i="22"/>
  <c r="AO281" i="22"/>
  <c r="AL281" i="22"/>
  <c r="AK281" i="22"/>
  <c r="AJ281" i="22"/>
  <c r="AI281" i="22"/>
  <c r="AA281" i="22"/>
  <c r="AO280" i="22"/>
  <c r="AL280" i="22"/>
  <c r="AJ280" i="22"/>
  <c r="AI280" i="22"/>
  <c r="AF280" i="22"/>
  <c r="AD280" i="22"/>
  <c r="AA280" i="22"/>
  <c r="AP280" i="22" s="1"/>
  <c r="AL279" i="22"/>
  <c r="AD279" i="22"/>
  <c r="AB279" i="22"/>
  <c r="AA279" i="22"/>
  <c r="AA278" i="22"/>
  <c r="AP277" i="22"/>
  <c r="AO277" i="22"/>
  <c r="AN277" i="22"/>
  <c r="AM277" i="22"/>
  <c r="AL277" i="22"/>
  <c r="AK277" i="22"/>
  <c r="AJ277" i="22"/>
  <c r="AI277" i="22"/>
  <c r="AG277" i="22"/>
  <c r="AF277" i="22"/>
  <c r="AA277" i="22"/>
  <c r="AB277" i="22" s="1"/>
  <c r="AM276" i="22"/>
  <c r="AL276" i="22"/>
  <c r="AK276" i="22"/>
  <c r="AI276" i="22"/>
  <c r="AG276" i="22"/>
  <c r="AF276" i="22"/>
  <c r="AB276" i="22"/>
  <c r="AA276" i="22"/>
  <c r="AD275" i="22"/>
  <c r="AA275" i="22"/>
  <c r="AP274" i="22"/>
  <c r="AO274" i="22"/>
  <c r="AN274" i="22"/>
  <c r="AM274" i="22"/>
  <c r="AK274" i="22"/>
  <c r="AJ274" i="22"/>
  <c r="AG274" i="22"/>
  <c r="AF274" i="22"/>
  <c r="AD274" i="22"/>
  <c r="AB274" i="22"/>
  <c r="AA274" i="22"/>
  <c r="AP273" i="22"/>
  <c r="AL273" i="22"/>
  <c r="AK273" i="22"/>
  <c r="AJ273" i="22"/>
  <c r="AA273" i="22"/>
  <c r="AP272" i="22"/>
  <c r="AK272" i="22"/>
  <c r="AJ272" i="22"/>
  <c r="AI272" i="22"/>
  <c r="AF272" i="22"/>
  <c r="AA272" i="22"/>
  <c r="AO271" i="22"/>
  <c r="AN271" i="22"/>
  <c r="AM271" i="22"/>
  <c r="AL271" i="22"/>
  <c r="AK271" i="22"/>
  <c r="AD271" i="22"/>
  <c r="AB271" i="22"/>
  <c r="AA271" i="22"/>
  <c r="AP270" i="22"/>
  <c r="AO270" i="22"/>
  <c r="AN270" i="22"/>
  <c r="AL270" i="22"/>
  <c r="AK270" i="22"/>
  <c r="AJ270" i="22"/>
  <c r="AI270" i="22"/>
  <c r="AG270" i="22"/>
  <c r="AF270" i="22"/>
  <c r="AB270" i="22"/>
  <c r="AA270" i="22"/>
  <c r="AM270" i="22" s="1"/>
  <c r="AA269" i="22"/>
  <c r="AB268" i="22"/>
  <c r="AA268" i="22"/>
  <c r="AF267" i="22"/>
  <c r="AD267" i="22"/>
  <c r="AA267" i="22"/>
  <c r="AM266" i="22"/>
  <c r="AJ266" i="22"/>
  <c r="AB266" i="22"/>
  <c r="AA266" i="22"/>
  <c r="AP265" i="22"/>
  <c r="AO265" i="22"/>
  <c r="AN265" i="22"/>
  <c r="AM265" i="22"/>
  <c r="AL265" i="22"/>
  <c r="AK265" i="22"/>
  <c r="AJ265" i="22"/>
  <c r="AI265" i="22"/>
  <c r="AG265" i="22"/>
  <c r="AF265" i="22"/>
  <c r="AB265" i="22"/>
  <c r="AA265" i="22"/>
  <c r="AD265" i="22" s="1"/>
  <c r="AD264" i="22"/>
  <c r="AA264" i="22"/>
  <c r="AB263" i="22"/>
  <c r="AA263" i="22"/>
  <c r="AA262" i="22"/>
  <c r="AM261" i="22"/>
  <c r="AD261" i="22"/>
  <c r="AB261" i="22"/>
  <c r="AA261" i="22"/>
  <c r="AP260" i="22"/>
  <c r="AO260" i="22"/>
  <c r="AN260" i="22"/>
  <c r="AM260" i="22"/>
  <c r="AL260" i="22"/>
  <c r="AK260" i="22"/>
  <c r="AJ260" i="22"/>
  <c r="AI260" i="22"/>
  <c r="AG260" i="22"/>
  <c r="AF260" i="22"/>
  <c r="AD260" i="22"/>
  <c r="AB260" i="22"/>
  <c r="AA260" i="22"/>
  <c r="AP259" i="22"/>
  <c r="AO259" i="22"/>
  <c r="AN259" i="22"/>
  <c r="AM259" i="22"/>
  <c r="AL259" i="22"/>
  <c r="AK259" i="22"/>
  <c r="AJ259" i="22"/>
  <c r="AI259" i="22"/>
  <c r="AG259" i="22"/>
  <c r="AF259" i="22"/>
  <c r="AD259" i="22"/>
  <c r="AB259" i="22"/>
  <c r="AA259" i="22"/>
  <c r="AM258" i="22"/>
  <c r="AJ258" i="22"/>
  <c r="AI258" i="22"/>
  <c r="AG258" i="22"/>
  <c r="AB258" i="22"/>
  <c r="AA258" i="22"/>
  <c r="AP257" i="22"/>
  <c r="AO257" i="22"/>
  <c r="AJ257" i="22"/>
  <c r="AI257" i="22"/>
  <c r="AD257" i="22"/>
  <c r="AB257" i="22"/>
  <c r="AA257" i="22"/>
  <c r="AP256" i="22"/>
  <c r="AB256" i="22"/>
  <c r="AA256" i="22"/>
  <c r="AP255" i="22"/>
  <c r="AI255" i="22"/>
  <c r="AA255" i="22"/>
  <c r="AP254" i="22"/>
  <c r="AO254" i="22"/>
  <c r="AN254" i="22"/>
  <c r="AM254" i="22"/>
  <c r="AL254" i="22"/>
  <c r="AK254" i="22"/>
  <c r="AJ254" i="22"/>
  <c r="AI254" i="22"/>
  <c r="AG254" i="22"/>
  <c r="AF254" i="22"/>
  <c r="AD254" i="22"/>
  <c r="AA254" i="22"/>
  <c r="AB254" i="22" s="1"/>
  <c r="AA253" i="22"/>
  <c r="AP252" i="22"/>
  <c r="AB252" i="22"/>
  <c r="AA252" i="22"/>
  <c r="AP251" i="22"/>
  <c r="AM251" i="22"/>
  <c r="AF251" i="22"/>
  <c r="AD251" i="22"/>
  <c r="AB251" i="22"/>
  <c r="AA251" i="22"/>
  <c r="AO251" i="22" s="1"/>
  <c r="AN250" i="22"/>
  <c r="AK250" i="22"/>
  <c r="AJ250" i="22"/>
  <c r="AB250" i="22"/>
  <c r="AA250" i="22"/>
  <c r="AP249" i="22"/>
  <c r="AO249" i="22"/>
  <c r="AN249" i="22"/>
  <c r="AM249" i="22"/>
  <c r="AL249" i="22"/>
  <c r="AK249" i="22"/>
  <c r="AJ249" i="22"/>
  <c r="AI249" i="22"/>
  <c r="AG249" i="22"/>
  <c r="AF249" i="22"/>
  <c r="AB249" i="22"/>
  <c r="AA249" i="22"/>
  <c r="AD249" i="22" s="1"/>
  <c r="AO248" i="22"/>
  <c r="AN248" i="22"/>
  <c r="AM248" i="22"/>
  <c r="AL248" i="22"/>
  <c r="AK248" i="22"/>
  <c r="AJ248" i="22"/>
  <c r="AI248" i="22"/>
  <c r="AG248" i="22"/>
  <c r="AF248" i="22"/>
  <c r="AD248" i="22"/>
  <c r="AB248" i="22"/>
  <c r="AA248" i="22"/>
  <c r="AP248" i="22" s="1"/>
  <c r="AL247" i="22"/>
  <c r="AI247" i="22"/>
  <c r="AG247" i="22"/>
  <c r="AA247" i="22"/>
  <c r="AP246" i="22"/>
  <c r="AO246" i="22"/>
  <c r="AN246" i="22"/>
  <c r="AL246" i="22"/>
  <c r="AI246" i="22"/>
  <c r="AD246" i="22"/>
  <c r="AA246" i="22"/>
  <c r="AP245" i="22"/>
  <c r="AA245" i="22"/>
  <c r="AP244" i="22"/>
  <c r="AO244" i="22"/>
  <c r="AN244" i="22"/>
  <c r="AM244" i="22"/>
  <c r="AL244" i="22"/>
  <c r="AK244" i="22"/>
  <c r="AJ244" i="22"/>
  <c r="AI244" i="22"/>
  <c r="AG244" i="22"/>
  <c r="AD244" i="22"/>
  <c r="AB244" i="22"/>
  <c r="AA244" i="22"/>
  <c r="AF244" i="22" s="1"/>
  <c r="AP243" i="22"/>
  <c r="AO243" i="22"/>
  <c r="AN243" i="22"/>
  <c r="AM243" i="22"/>
  <c r="AL243" i="22"/>
  <c r="AK243" i="22"/>
  <c r="AJ243" i="22"/>
  <c r="AI243" i="22"/>
  <c r="AG243" i="22"/>
  <c r="AF243" i="22"/>
  <c r="AD243" i="22"/>
  <c r="AB243" i="22"/>
  <c r="AA243" i="22"/>
  <c r="AJ242" i="22"/>
  <c r="AI242" i="22"/>
  <c r="AG242" i="22"/>
  <c r="AA242" i="22"/>
  <c r="AP242" i="22" s="1"/>
  <c r="AA241" i="22"/>
  <c r="AP240" i="22"/>
  <c r="AO240" i="22"/>
  <c r="AB240" i="22"/>
  <c r="AA240" i="22"/>
  <c r="AP239" i="22"/>
  <c r="AO239" i="22"/>
  <c r="AN239" i="22"/>
  <c r="AM239" i="22"/>
  <c r="AL239" i="22"/>
  <c r="AK239" i="22"/>
  <c r="AJ239" i="22"/>
  <c r="AI239" i="22"/>
  <c r="AF239" i="22"/>
  <c r="AA239" i="22"/>
  <c r="AA238" i="22"/>
  <c r="AN237" i="22"/>
  <c r="AM237" i="22"/>
  <c r="AI237" i="22"/>
  <c r="AD237" i="22"/>
  <c r="AB237" i="22"/>
  <c r="AA237" i="22"/>
  <c r="AP236" i="22"/>
  <c r="AK236" i="22"/>
  <c r="AJ236" i="22"/>
  <c r="AI236" i="22"/>
  <c r="AG236" i="22"/>
  <c r="AF236" i="22"/>
  <c r="AD236" i="22"/>
  <c r="AA236" i="22"/>
  <c r="AN236" i="22" s="1"/>
  <c r="AA235" i="22"/>
  <c r="AP234" i="22"/>
  <c r="AO234" i="22"/>
  <c r="AK234" i="22"/>
  <c r="AF234" i="22"/>
  <c r="AB234" i="22"/>
  <c r="AA234" i="22"/>
  <c r="AP233" i="22"/>
  <c r="AN233" i="22"/>
  <c r="AM233" i="22"/>
  <c r="AL233" i="22"/>
  <c r="AK233" i="22"/>
  <c r="AJ233" i="22"/>
  <c r="AI233" i="22"/>
  <c r="AB233" i="22"/>
  <c r="AA233" i="22"/>
  <c r="AD233" i="22" s="1"/>
  <c r="AN232" i="22"/>
  <c r="AM232" i="22"/>
  <c r="AL232" i="22"/>
  <c r="AI232" i="22"/>
  <c r="AF232" i="22"/>
  <c r="AD232" i="22"/>
  <c r="AB232" i="22"/>
  <c r="AA232" i="22"/>
  <c r="AP232" i="22" s="1"/>
  <c r="AL231" i="22"/>
  <c r="AI231" i="22"/>
  <c r="AG231" i="22"/>
  <c r="AA231" i="22"/>
  <c r="AO230" i="22"/>
  <c r="AN230" i="22"/>
  <c r="AL230" i="22"/>
  <c r="AA230" i="22"/>
  <c r="AP229" i="22"/>
  <c r="AO229" i="22"/>
  <c r="AN229" i="22"/>
  <c r="AM229" i="22"/>
  <c r="AL229" i="22"/>
  <c r="AK229" i="22"/>
  <c r="AI229" i="22"/>
  <c r="AG229" i="22"/>
  <c r="AD229" i="22"/>
  <c r="AB229" i="22"/>
  <c r="AA229" i="22"/>
  <c r="AP228" i="22"/>
  <c r="AO228" i="22"/>
  <c r="AN228" i="22"/>
  <c r="AM228" i="22"/>
  <c r="AL228" i="22"/>
  <c r="AK228" i="22"/>
  <c r="AJ228" i="22"/>
  <c r="AI228" i="22"/>
  <c r="AG228" i="22"/>
  <c r="AD228" i="22"/>
  <c r="AB228" i="22"/>
  <c r="AA228" i="22"/>
  <c r="AF228" i="22" s="1"/>
  <c r="AP227" i="22"/>
  <c r="AO227" i="22"/>
  <c r="AN227" i="22"/>
  <c r="AM227" i="22"/>
  <c r="AL227" i="22"/>
  <c r="AK227" i="22"/>
  <c r="AJ227" i="22"/>
  <c r="AI227" i="22"/>
  <c r="AG227" i="22"/>
  <c r="AF227" i="22"/>
  <c r="AD227" i="22"/>
  <c r="AB227" i="22"/>
  <c r="AA227" i="22"/>
  <c r="AL226" i="22"/>
  <c r="AA226" i="22"/>
  <c r="AP225" i="22"/>
  <c r="AO225" i="22"/>
  <c r="AM225" i="22"/>
  <c r="AL225" i="22"/>
  <c r="AJ225" i="22"/>
  <c r="AI225" i="22"/>
  <c r="AG225" i="22"/>
  <c r="AF225" i="22"/>
  <c r="AD225" i="22"/>
  <c r="AB225" i="22"/>
  <c r="AA225" i="22"/>
  <c r="AO224" i="22"/>
  <c r="AL224" i="22"/>
  <c r="AJ224" i="22"/>
  <c r="AI224" i="22"/>
  <c r="AB224" i="22"/>
  <c r="AA224" i="22"/>
  <c r="AP223" i="22"/>
  <c r="AO223" i="22"/>
  <c r="AN223" i="22"/>
  <c r="AD223" i="22"/>
  <c r="AA223" i="22"/>
  <c r="AK222" i="22"/>
  <c r="AJ222" i="22"/>
  <c r="AI222" i="22"/>
  <c r="AA222" i="22"/>
  <c r="AB222" i="22" s="1"/>
  <c r="AM221" i="22"/>
  <c r="AD221" i="22"/>
  <c r="AB221" i="22"/>
  <c r="AA221" i="22"/>
  <c r="AP220" i="22"/>
  <c r="AM220" i="22"/>
  <c r="AK220" i="22"/>
  <c r="AJ220" i="22"/>
  <c r="AI220" i="22"/>
  <c r="AG220" i="22"/>
  <c r="AF220" i="22"/>
  <c r="AD220" i="22"/>
  <c r="AB220" i="22"/>
  <c r="AA220" i="22"/>
  <c r="AP219" i="22"/>
  <c r="AO219" i="22"/>
  <c r="AN219" i="22"/>
  <c r="AM219" i="22"/>
  <c r="AK219" i="22"/>
  <c r="AJ219" i="22"/>
  <c r="AD219" i="22"/>
  <c r="AB219" i="22"/>
  <c r="AA219" i="22"/>
  <c r="AP218" i="22"/>
  <c r="AO218" i="22"/>
  <c r="AN218" i="22"/>
  <c r="AK218" i="22"/>
  <c r="AG218" i="22"/>
  <c r="AF218" i="22"/>
  <c r="AB218" i="22"/>
  <c r="AA218" i="22"/>
  <c r="AM218" i="22" s="1"/>
  <c r="AN217" i="22"/>
  <c r="AK217" i="22"/>
  <c r="AJ217" i="22"/>
  <c r="AI217" i="22"/>
  <c r="AB217" i="22"/>
  <c r="AA217" i="22"/>
  <c r="AD217" i="22" s="1"/>
  <c r="AO216" i="22"/>
  <c r="AN216" i="22"/>
  <c r="AM216" i="22"/>
  <c r="AI216" i="22"/>
  <c r="AD216" i="22"/>
  <c r="AB216" i="22"/>
  <c r="AA216" i="22"/>
  <c r="AP216" i="22" s="1"/>
  <c r="AA215" i="22"/>
  <c r="AL214" i="22"/>
  <c r="AB214" i="22"/>
  <c r="AA214" i="22"/>
  <c r="AP213" i="22"/>
  <c r="AO213" i="22"/>
  <c r="AL213" i="22"/>
  <c r="AG213" i="22"/>
  <c r="AD213" i="22"/>
  <c r="AB213" i="22"/>
  <c r="AA213" i="22"/>
  <c r="AP212" i="22"/>
  <c r="AO212" i="22"/>
  <c r="AN212" i="22"/>
  <c r="AM212" i="22"/>
  <c r="AL212" i="22"/>
  <c r="AK212" i="22"/>
  <c r="AJ212" i="22"/>
  <c r="AI212" i="22"/>
  <c r="AG212" i="22"/>
  <c r="AD212" i="22"/>
  <c r="AB212" i="22"/>
  <c r="AA212" i="22"/>
  <c r="AF212" i="22" s="1"/>
  <c r="AP211" i="22"/>
  <c r="AO211" i="22"/>
  <c r="AN211" i="22"/>
  <c r="AM211" i="22"/>
  <c r="AL211" i="22"/>
  <c r="AK211" i="22"/>
  <c r="AJ211" i="22"/>
  <c r="AI211" i="22"/>
  <c r="AG211" i="22"/>
  <c r="AF211" i="22"/>
  <c r="AD211" i="22"/>
  <c r="AB211" i="22"/>
  <c r="AA211" i="22"/>
  <c r="AP210" i="22"/>
  <c r="AL210" i="22"/>
  <c r="AK210" i="22"/>
  <c r="AA210" i="22"/>
  <c r="AP209" i="22"/>
  <c r="AO209" i="22"/>
  <c r="AJ209" i="22"/>
  <c r="AF209" i="22"/>
  <c r="AD209" i="22"/>
  <c r="AB209" i="22"/>
  <c r="AA209" i="22"/>
  <c r="AO208" i="22"/>
  <c r="AN208" i="22"/>
  <c r="AM208" i="22"/>
  <c r="AL208" i="22"/>
  <c r="AJ208" i="22"/>
  <c r="AI208" i="22"/>
  <c r="AB208" i="22"/>
  <c r="AA208" i="22"/>
  <c r="AP208" i="22" s="1"/>
  <c r="AO207" i="22"/>
  <c r="AN207" i="22"/>
  <c r="AF207" i="22"/>
  <c r="AD207" i="22"/>
  <c r="AA207" i="22"/>
  <c r="AM206" i="22"/>
  <c r="AJ206" i="22"/>
  <c r="AI206" i="22"/>
  <c r="AA206" i="22"/>
  <c r="AB206" i="22" s="1"/>
  <c r="AM205" i="22"/>
  <c r="AG205" i="22"/>
  <c r="AA205" i="22"/>
  <c r="AP204" i="22"/>
  <c r="AN204" i="22"/>
  <c r="AK204" i="22"/>
  <c r="AJ204" i="22"/>
  <c r="AI204" i="22"/>
  <c r="AG204" i="22"/>
  <c r="AF204" i="22"/>
  <c r="AD204" i="22"/>
  <c r="AA204" i="22"/>
  <c r="AM204" i="22" s="1"/>
  <c r="AM203" i="22"/>
  <c r="AK203" i="22"/>
  <c r="AA203" i="22"/>
  <c r="AP202" i="22"/>
  <c r="AO202" i="22"/>
  <c r="AK202" i="22"/>
  <c r="AF202" i="22"/>
  <c r="AB202" i="22"/>
  <c r="AA202" i="22"/>
  <c r="AN201" i="22"/>
  <c r="AM201" i="22"/>
  <c r="AL201" i="22"/>
  <c r="AK201" i="22"/>
  <c r="AJ201" i="22"/>
  <c r="AI201" i="22"/>
  <c r="AB201" i="22"/>
  <c r="AA201" i="22"/>
  <c r="AD201" i="22" s="1"/>
  <c r="AN200" i="22"/>
  <c r="AM200" i="22"/>
  <c r="AL200" i="22"/>
  <c r="AI200" i="22"/>
  <c r="AF200" i="22"/>
  <c r="AD200" i="22"/>
  <c r="AB200" i="22"/>
  <c r="AA200" i="22"/>
  <c r="AP200" i="22" s="1"/>
  <c r="AL199" i="22"/>
  <c r="AI199" i="22"/>
  <c r="AG199" i="22"/>
  <c r="AA199" i="22"/>
  <c r="AO198" i="22"/>
  <c r="AN198" i="22"/>
  <c r="AG198" i="22"/>
  <c r="AB198" i="22"/>
  <c r="AA198" i="22"/>
  <c r="AK197" i="22"/>
  <c r="AI197" i="22"/>
  <c r="AA197" i="22"/>
  <c r="AN196" i="22"/>
  <c r="AM196" i="22"/>
  <c r="AL196" i="22"/>
  <c r="AI196" i="22"/>
  <c r="AF196" i="22"/>
  <c r="AD196" i="22"/>
  <c r="AB196" i="22"/>
  <c r="AA196" i="22"/>
  <c r="AP196" i="22" s="1"/>
  <c r="AK195" i="22"/>
  <c r="AJ195" i="22"/>
  <c r="AA195" i="22"/>
  <c r="AP194" i="22"/>
  <c r="AO194" i="22"/>
  <c r="AN194" i="22"/>
  <c r="AL194" i="22"/>
  <c r="AK194" i="22"/>
  <c r="AJ194" i="22"/>
  <c r="AI194" i="22"/>
  <c r="AG194" i="22"/>
  <c r="AF194" i="22"/>
  <c r="AD194" i="22"/>
  <c r="AB194" i="22"/>
  <c r="AA194" i="22"/>
  <c r="AM194" i="22" s="1"/>
  <c r="AM193" i="22"/>
  <c r="AL193" i="22"/>
  <c r="AB193" i="22"/>
  <c r="AA193" i="22"/>
  <c r="AP192" i="22"/>
  <c r="AM192" i="22"/>
  <c r="AL192" i="22"/>
  <c r="AK192" i="22"/>
  <c r="AJ192" i="22"/>
  <c r="AI192" i="22"/>
  <c r="AG192" i="22"/>
  <c r="AB192" i="22"/>
  <c r="AA192" i="22"/>
  <c r="AF192" i="22" s="1"/>
  <c r="AP191" i="22"/>
  <c r="AO191" i="22"/>
  <c r="AN191" i="22"/>
  <c r="AM191" i="22"/>
  <c r="AL191" i="22"/>
  <c r="AK191" i="22"/>
  <c r="AJ191" i="22"/>
  <c r="AI191" i="22"/>
  <c r="AG191" i="22"/>
  <c r="AF191" i="22"/>
  <c r="AD191" i="22"/>
  <c r="AB191" i="22"/>
  <c r="AA191" i="22"/>
  <c r="AA190" i="22"/>
  <c r="AP189" i="22"/>
  <c r="AI189" i="22"/>
  <c r="AA189" i="22"/>
  <c r="AO188" i="22"/>
  <c r="AN188" i="22"/>
  <c r="AM188" i="22"/>
  <c r="AI188" i="22"/>
  <c r="AD188" i="22"/>
  <c r="AB188" i="22"/>
  <c r="AA188" i="22"/>
  <c r="AL188" i="22" s="1"/>
  <c r="AP187" i="22"/>
  <c r="AN187" i="22"/>
  <c r="AM187" i="22"/>
  <c r="AL187" i="22"/>
  <c r="AK187" i="22"/>
  <c r="AJ187" i="22"/>
  <c r="AI187" i="22"/>
  <c r="AD187" i="22"/>
  <c r="AB187" i="22"/>
  <c r="AA187" i="22"/>
  <c r="AG187" i="22" s="1"/>
  <c r="AP186" i="22"/>
  <c r="AO186" i="22"/>
  <c r="AN186" i="22"/>
  <c r="AM186" i="22"/>
  <c r="AK186" i="22"/>
  <c r="AJ186" i="22"/>
  <c r="AI186" i="22"/>
  <c r="AG186" i="22"/>
  <c r="AF186" i="22"/>
  <c r="AD186" i="22"/>
  <c r="AA186" i="22"/>
  <c r="AB186" i="22" s="1"/>
  <c r="AA185" i="22"/>
  <c r="AP184" i="22"/>
  <c r="AM184" i="22"/>
  <c r="AJ184" i="22"/>
  <c r="AI184" i="22"/>
  <c r="AG184" i="22"/>
  <c r="AB184" i="22"/>
  <c r="AA184" i="22"/>
  <c r="AO184" i="22" s="1"/>
  <c r="AP183" i="22"/>
  <c r="AO183" i="22"/>
  <c r="AN183" i="22"/>
  <c r="AM183" i="22"/>
  <c r="AJ183" i="22"/>
  <c r="AF183" i="22"/>
  <c r="AD183" i="22"/>
  <c r="AB183" i="22"/>
  <c r="AA183" i="22"/>
  <c r="AL183" i="22" s="1"/>
  <c r="AO182" i="22"/>
  <c r="AM182" i="22"/>
  <c r="AA182" i="22"/>
  <c r="AL181" i="22"/>
  <c r="AJ181" i="22"/>
  <c r="AG181" i="22"/>
  <c r="AA181" i="22"/>
  <c r="AN180" i="22"/>
  <c r="AM180" i="22"/>
  <c r="AI180" i="22"/>
  <c r="AF180" i="22"/>
  <c r="AD180" i="22"/>
  <c r="AB180" i="22"/>
  <c r="AA180" i="22"/>
  <c r="AP180" i="22" s="1"/>
  <c r="AA179" i="22"/>
  <c r="AP178" i="22"/>
  <c r="AO178" i="22"/>
  <c r="AN178" i="22"/>
  <c r="AL178" i="22"/>
  <c r="AK178" i="22"/>
  <c r="AJ178" i="22"/>
  <c r="AI178" i="22"/>
  <c r="AG178" i="22"/>
  <c r="AF178" i="22"/>
  <c r="AD178" i="22"/>
  <c r="AB178" i="22"/>
  <c r="AA178" i="22"/>
  <c r="AM178" i="22" s="1"/>
  <c r="AL177" i="22"/>
  <c r="AK177" i="22"/>
  <c r="AB177" i="22"/>
  <c r="AA177" i="22"/>
  <c r="AP176" i="22"/>
  <c r="AO176" i="22"/>
  <c r="AM176" i="22"/>
  <c r="AL176" i="22"/>
  <c r="AK176" i="22"/>
  <c r="AJ176" i="22"/>
  <c r="AI176" i="22"/>
  <c r="AG176" i="22"/>
  <c r="AB176" i="22"/>
  <c r="AA176" i="22"/>
  <c r="AF176" i="22" s="1"/>
  <c r="AP175" i="22"/>
  <c r="AO175" i="22"/>
  <c r="AN175" i="22"/>
  <c r="AM175" i="22"/>
  <c r="AL175" i="22"/>
  <c r="AK175" i="22"/>
  <c r="AJ175" i="22"/>
  <c r="AI175" i="22"/>
  <c r="AG175" i="22"/>
  <c r="AF175" i="22"/>
  <c r="AD175" i="22"/>
  <c r="AB175" i="22"/>
  <c r="AA175" i="22"/>
  <c r="AO174" i="22"/>
  <c r="AL174" i="22"/>
  <c r="AK174" i="22"/>
  <c r="AF174" i="22"/>
  <c r="AB174" i="22"/>
  <c r="AA174" i="22"/>
  <c r="AA172" i="22"/>
  <c r="AO171" i="22"/>
  <c r="AA171" i="22"/>
  <c r="R168" i="22"/>
  <c r="AA168" i="22" s="1"/>
  <c r="AB167" i="22"/>
  <c r="Y167" i="22"/>
  <c r="AB166" i="22"/>
  <c r="Y166" i="22" s="1"/>
  <c r="AB165" i="22"/>
  <c r="AA165" i="22"/>
  <c r="Y165" i="22"/>
  <c r="AK164" i="22"/>
  <c r="AI164" i="22"/>
  <c r="AG164" i="22"/>
  <c r="AB164" i="22"/>
  <c r="Y164" i="22" s="1"/>
  <c r="AA164" i="22"/>
  <c r="AF164" i="22" s="1"/>
  <c r="AP163" i="22"/>
  <c r="AO163" i="22"/>
  <c r="AN163" i="22"/>
  <c r="AM163" i="22"/>
  <c r="AK163" i="22"/>
  <c r="AJ163" i="22"/>
  <c r="AI163" i="22"/>
  <c r="AG163" i="22"/>
  <c r="AF163" i="22"/>
  <c r="AD163" i="22"/>
  <c r="AA163" i="22"/>
  <c r="AB163" i="22" s="1"/>
  <c r="Y163" i="22" s="1"/>
  <c r="R162" i="22"/>
  <c r="AA162" i="22" s="1"/>
  <c r="AB162" i="22" s="1"/>
  <c r="Y162" i="22" s="1"/>
  <c r="R161" i="22"/>
  <c r="AA161" i="22" s="1"/>
  <c r="AB161" i="22" s="1"/>
  <c r="Y161" i="22" s="1"/>
  <c r="R160" i="22"/>
  <c r="AA160" i="22" s="1"/>
  <c r="AB160" i="22" s="1"/>
  <c r="Y160" i="22" s="1"/>
  <c r="AM159" i="22"/>
  <c r="AJ159" i="22"/>
  <c r="AI159" i="22"/>
  <c r="R159" i="22"/>
  <c r="AA159" i="22" s="1"/>
  <c r="AP159" i="22" s="1"/>
  <c r="AA158" i="22"/>
  <c r="AB158" i="22" s="1"/>
  <c r="Y158" i="22" s="1"/>
  <c r="R158" i="22"/>
  <c r="R157" i="22"/>
  <c r="AA157" i="22" s="1"/>
  <c r="AB157" i="22" s="1"/>
  <c r="Y157" i="22" s="1"/>
  <c r="R156" i="22"/>
  <c r="AA156" i="22" s="1"/>
  <c r="AI156" i="22" s="1"/>
  <c r="R155" i="22"/>
  <c r="AA155" i="22" s="1"/>
  <c r="R154" i="22"/>
  <c r="AA154" i="22" s="1"/>
  <c r="AI153" i="22"/>
  <c r="AB153" i="22"/>
  <c r="Y153" i="22" s="1"/>
  <c r="R153" i="22"/>
  <c r="AA153" i="22" s="1"/>
  <c r="AF152" i="22"/>
  <c r="AB152" i="22"/>
  <c r="Y152" i="22" s="1"/>
  <c r="AA152" i="22"/>
  <c r="AI152" i="22" s="1"/>
  <c r="R152" i="22"/>
  <c r="R151" i="22"/>
  <c r="AA151" i="22" s="1"/>
  <c r="AI150" i="22"/>
  <c r="AB150" i="22"/>
  <c r="Y150" i="22" s="1"/>
  <c r="R150" i="22"/>
  <c r="AA150" i="22" s="1"/>
  <c r="AI149" i="22"/>
  <c r="AF149" i="22"/>
  <c r="Y149" i="22"/>
  <c r="R149" i="22"/>
  <c r="AA149" i="22" s="1"/>
  <c r="AB149" i="22" s="1"/>
  <c r="AN148" i="22"/>
  <c r="AM148" i="22"/>
  <c r="AI148" i="22"/>
  <c r="AA148" i="22"/>
  <c r="R148" i="22"/>
  <c r="AN147" i="22"/>
  <c r="AK147" i="22"/>
  <c r="AI147" i="22"/>
  <c r="AB147" i="22"/>
  <c r="Y147" i="22"/>
  <c r="R147" i="22"/>
  <c r="AA147" i="22" s="1"/>
  <c r="AO146" i="22"/>
  <c r="AN146" i="22"/>
  <c r="AF146" i="22"/>
  <c r="R146" i="22"/>
  <c r="AA146" i="22" s="1"/>
  <c r="AN145" i="22"/>
  <c r="AM145" i="22"/>
  <c r="AL145" i="22"/>
  <c r="AA145" i="22"/>
  <c r="AO145" i="22" s="1"/>
  <c r="R145" i="22"/>
  <c r="AB144" i="22"/>
  <c r="Y144" i="22" s="1"/>
  <c r="AA144" i="22"/>
  <c r="AB143" i="22"/>
  <c r="Y143" i="22" s="1"/>
  <c r="AA143" i="22"/>
  <c r="R143" i="22"/>
  <c r="AA142" i="22"/>
  <c r="AB142" i="22" s="1"/>
  <c r="Y142" i="22" s="1"/>
  <c r="R142" i="22"/>
  <c r="AB141" i="22"/>
  <c r="Y141" i="22" s="1"/>
  <c r="AA141" i="22"/>
  <c r="R141" i="22"/>
  <c r="R140" i="22"/>
  <c r="AA140" i="22" s="1"/>
  <c r="AB140" i="22" s="1"/>
  <c r="Y140" i="22" s="1"/>
  <c r="AA139" i="22"/>
  <c r="AB139" i="22" s="1"/>
  <c r="Y139" i="22" s="1"/>
  <c r="R139" i="22"/>
  <c r="AA138" i="22"/>
  <c r="AB138" i="22" s="1"/>
  <c r="Y138" i="22" s="1"/>
  <c r="R138" i="22"/>
  <c r="AA137" i="22"/>
  <c r="AB137" i="22" s="1"/>
  <c r="Y137" i="22" s="1"/>
  <c r="R137" i="22"/>
  <c r="R136" i="22"/>
  <c r="AA136" i="22" s="1"/>
  <c r="AB136" i="22" s="1"/>
  <c r="Y136" i="22" s="1"/>
  <c r="AA135" i="22"/>
  <c r="AI135" i="22" s="1"/>
  <c r="R135" i="22"/>
  <c r="R134" i="22"/>
  <c r="AA134" i="22" s="1"/>
  <c r="AB134" i="22" s="1"/>
  <c r="Y134" i="22" s="1"/>
  <c r="AB133" i="22"/>
  <c r="Y133" i="22" s="1"/>
  <c r="AA133" i="22"/>
  <c r="R133" i="22"/>
  <c r="R132" i="22"/>
  <c r="AA132" i="22" s="1"/>
  <c r="AB132" i="22" s="1"/>
  <c r="Y132" i="22" s="1"/>
  <c r="AA131" i="22"/>
  <c r="AB131" i="22" s="1"/>
  <c r="Y131" i="22" s="1"/>
  <c r="R131" i="22"/>
  <c r="R130" i="22"/>
  <c r="AA130" i="22" s="1"/>
  <c r="R129" i="22"/>
  <c r="AA129" i="22" s="1"/>
  <c r="AI128" i="22"/>
  <c r="Y128" i="22"/>
  <c r="R128" i="22"/>
  <c r="AA128" i="22" s="1"/>
  <c r="AB128" i="22" s="1"/>
  <c r="AN127" i="22"/>
  <c r="AM127" i="22"/>
  <c r="AL127" i="22"/>
  <c r="AI127" i="22"/>
  <c r="AF127" i="22"/>
  <c r="AD127" i="22"/>
  <c r="AA127" i="22"/>
  <c r="R127" i="22"/>
  <c r="AO126" i="22"/>
  <c r="AK126" i="22"/>
  <c r="AJ126" i="22"/>
  <c r="R126" i="22"/>
  <c r="AA126" i="22" s="1"/>
  <c r="AO125" i="22"/>
  <c r="AN125" i="22"/>
  <c r="AK125" i="22"/>
  <c r="AF125" i="22"/>
  <c r="AD125" i="22"/>
  <c r="AB125" i="22"/>
  <c r="Y125" i="22" s="1"/>
  <c r="R125" i="22"/>
  <c r="AA125" i="22" s="1"/>
  <c r="AA124" i="22"/>
  <c r="AI124" i="22" s="1"/>
  <c r="R124" i="22"/>
  <c r="AN123" i="22"/>
  <c r="AJ123" i="22"/>
  <c r="R123" i="22"/>
  <c r="AA123" i="22" s="1"/>
  <c r="AI122" i="22"/>
  <c r="AF122" i="22"/>
  <c r="Y122" i="22"/>
  <c r="R122" i="22"/>
  <c r="AA122" i="22" s="1"/>
  <c r="AB122" i="22" s="1"/>
  <c r="AA121" i="22"/>
  <c r="AI121" i="22" s="1"/>
  <c r="R121" i="22"/>
  <c r="AO120" i="22"/>
  <c r="AM120" i="22"/>
  <c r="AK120" i="22"/>
  <c r="AJ120" i="22"/>
  <c r="AA120" i="22"/>
  <c r="R120" i="22"/>
  <c r="R119" i="22"/>
  <c r="AA119" i="22" s="1"/>
  <c r="AA118" i="22"/>
  <c r="AI118" i="22" s="1"/>
  <c r="R118" i="22"/>
  <c r="R117" i="22"/>
  <c r="AA117" i="22" s="1"/>
  <c r="AA116" i="22"/>
  <c r="R116" i="22"/>
  <c r="R115" i="22"/>
  <c r="AA115" i="22" s="1"/>
  <c r="AI115" i="22" s="1"/>
  <c r="AA114" i="22"/>
  <c r="AI114" i="22" s="1"/>
  <c r="R114" i="22"/>
  <c r="R113" i="22"/>
  <c r="AA113" i="22" s="1"/>
  <c r="AI112" i="22"/>
  <c r="R112" i="22"/>
  <c r="AA112" i="22" s="1"/>
  <c r="AF112" i="22" s="1"/>
  <c r="AN111" i="22"/>
  <c r="AL111" i="22"/>
  <c r="AI111" i="22"/>
  <c r="AB111" i="22"/>
  <c r="Y111" i="22" s="1"/>
  <c r="AA111" i="22"/>
  <c r="R111" i="22"/>
  <c r="AI110" i="22"/>
  <c r="R110" i="22"/>
  <c r="AA110" i="22" s="1"/>
  <c r="AL109" i="22"/>
  <c r="AI109" i="22"/>
  <c r="AF109" i="22"/>
  <c r="AA109" i="22"/>
  <c r="R109" i="22"/>
  <c r="AO108" i="22"/>
  <c r="AN108" i="22"/>
  <c r="AM108" i="22"/>
  <c r="AJ108" i="22"/>
  <c r="AF108" i="22"/>
  <c r="R108" i="22"/>
  <c r="AA108" i="22" s="1"/>
  <c r="AK107" i="22"/>
  <c r="AA107" i="22"/>
  <c r="R107" i="22"/>
  <c r="AM106" i="22"/>
  <c r="AK106" i="22"/>
  <c r="AJ106" i="22"/>
  <c r="AI106" i="22"/>
  <c r="AD106" i="22"/>
  <c r="R106" i="22"/>
  <c r="AA106" i="22" s="1"/>
  <c r="AM105" i="22"/>
  <c r="AI105" i="22"/>
  <c r="AF105" i="22"/>
  <c r="AB105" i="22"/>
  <c r="Y105" i="22" s="1"/>
  <c r="AA105" i="22"/>
  <c r="R105" i="22"/>
  <c r="AJ104" i="22"/>
  <c r="AF104" i="22"/>
  <c r="R104" i="22"/>
  <c r="AA104" i="22" s="1"/>
  <c r="AI103" i="22"/>
  <c r="AA103" i="22"/>
  <c r="R103" i="22"/>
  <c r="AA102" i="22"/>
  <c r="R102" i="22"/>
  <c r="AL101" i="22"/>
  <c r="AJ101" i="22"/>
  <c r="AI101" i="22"/>
  <c r="R101" i="22"/>
  <c r="AA101" i="22" s="1"/>
  <c r="AO100" i="22"/>
  <c r="AN100" i="22"/>
  <c r="AM100" i="22"/>
  <c r="AL100" i="22"/>
  <c r="AK100" i="22"/>
  <c r="AJ100" i="22"/>
  <c r="AI100" i="22"/>
  <c r="AF100" i="22"/>
  <c r="AD100" i="22"/>
  <c r="AB100" i="22"/>
  <c r="Y100" i="22"/>
  <c r="R100" i="22"/>
  <c r="AN99" i="22"/>
  <c r="AL99" i="22"/>
  <c r="AA99" i="22"/>
  <c r="R99" i="22"/>
  <c r="AK98" i="22"/>
  <c r="AA98" i="22"/>
  <c r="R98" i="22"/>
  <c r="AF97" i="22"/>
  <c r="AB97" i="22"/>
  <c r="Y97" i="22" s="1"/>
  <c r="AA97" i="22"/>
  <c r="AG97" i="22" s="1"/>
  <c r="R97" i="22"/>
  <c r="AA96" i="22"/>
  <c r="R96" i="22"/>
  <c r="R95" i="22"/>
  <c r="AA95" i="22" s="1"/>
  <c r="AA94" i="22"/>
  <c r="R94" i="22"/>
  <c r="R93" i="22"/>
  <c r="AA93" i="22" s="1"/>
  <c r="AB93" i="22" s="1"/>
  <c r="Y93" i="22" s="1"/>
  <c r="AO92" i="22"/>
  <c r="AM92" i="22"/>
  <c r="AI92" i="22"/>
  <c r="AB92" i="22"/>
  <c r="Y92" i="22" s="1"/>
  <c r="AA92" i="22"/>
  <c r="R92" i="22"/>
  <c r="R91" i="22"/>
  <c r="AA91" i="22" s="1"/>
  <c r="AK90" i="22"/>
  <c r="AJ90" i="22"/>
  <c r="AG90" i="22"/>
  <c r="AB90" i="22"/>
  <c r="Y90" i="22" s="1"/>
  <c r="R90" i="22"/>
  <c r="AA90" i="22" s="1"/>
  <c r="AP89" i="22"/>
  <c r="AO89" i="22"/>
  <c r="AL89" i="22"/>
  <c r="AJ89" i="22"/>
  <c r="AI89" i="22"/>
  <c r="AA89" i="22"/>
  <c r="R89" i="22"/>
  <c r="AM88" i="22"/>
  <c r="AI88" i="22"/>
  <c r="R88" i="22"/>
  <c r="AA88" i="22" s="1"/>
  <c r="AM87" i="22"/>
  <c r="AL87" i="22"/>
  <c r="AA87" i="22"/>
  <c r="R87" i="22"/>
  <c r="AA86" i="22"/>
  <c r="R86" i="22"/>
  <c r="AA85" i="22"/>
  <c r="R85" i="22"/>
  <c r="AA84" i="22"/>
  <c r="R84" i="22"/>
  <c r="AJ83" i="22"/>
  <c r="AA83" i="22"/>
  <c r="R83" i="22"/>
  <c r="AM82" i="22"/>
  <c r="AL82" i="22"/>
  <c r="AK82" i="22"/>
  <c r="AJ82" i="22"/>
  <c r="AI82" i="22"/>
  <c r="R82" i="22"/>
  <c r="AA82" i="22" s="1"/>
  <c r="AO81" i="22"/>
  <c r="AN81" i="22"/>
  <c r="AK81" i="22"/>
  <c r="AJ81" i="22"/>
  <c r="AI81" i="22"/>
  <c r="AG81" i="22"/>
  <c r="AF81" i="22"/>
  <c r="AD81" i="22"/>
  <c r="AA81" i="22"/>
  <c r="AB81" i="22" s="1"/>
  <c r="Y81" i="22" s="1"/>
  <c r="R81" i="22"/>
  <c r="AN80" i="22"/>
  <c r="AM80" i="22"/>
  <c r="AA80" i="22"/>
  <c r="R80" i="22"/>
  <c r="AO79" i="22"/>
  <c r="AN79" i="22"/>
  <c r="AM79" i="22"/>
  <c r="AL79" i="22"/>
  <c r="AK79" i="22"/>
  <c r="AJ79" i="22"/>
  <c r="AI79" i="22"/>
  <c r="AG79" i="22"/>
  <c r="AF79" i="22"/>
  <c r="AD79" i="22"/>
  <c r="Y79" i="22"/>
  <c r="R79" i="22"/>
  <c r="AO78" i="22"/>
  <c r="AN78" i="22"/>
  <c r="AM78" i="22"/>
  <c r="AL78" i="22"/>
  <c r="AK78" i="22"/>
  <c r="AJ78" i="22"/>
  <c r="AI78" i="22"/>
  <c r="AG78" i="22"/>
  <c r="AF78" i="22"/>
  <c r="AD78" i="22"/>
  <c r="AB78" i="22"/>
  <c r="Y78" i="22" s="1"/>
  <c r="R78" i="22"/>
  <c r="R3" i="22" s="1"/>
  <c r="AJ77" i="22"/>
  <c r="AI77" i="22"/>
  <c r="AB77" i="22"/>
  <c r="Y77" i="22" s="1"/>
  <c r="AA77" i="22"/>
  <c r="R77" i="22"/>
  <c r="AL76" i="22"/>
  <c r="AK76" i="22"/>
  <c r="R76" i="22"/>
  <c r="AA76" i="22" s="1"/>
  <c r="AP75" i="22"/>
  <c r="AN75" i="22"/>
  <c r="AM75" i="22"/>
  <c r="AL75" i="22"/>
  <c r="AK75" i="22"/>
  <c r="AJ75" i="22"/>
  <c r="AI75" i="22"/>
  <c r="AF75" i="22"/>
  <c r="AD75" i="22"/>
  <c r="AB75" i="22"/>
  <c r="AA75" i="22"/>
  <c r="AG75" i="22" s="1"/>
  <c r="Y75" i="22"/>
  <c r="AO74" i="22"/>
  <c r="AK74" i="22"/>
  <c r="AJ74" i="22"/>
  <c r="AG74" i="22"/>
  <c r="AF74" i="22"/>
  <c r="AA74" i="22"/>
  <c r="AN73" i="22"/>
  <c r="AM73" i="22"/>
  <c r="AL73" i="22"/>
  <c r="AI73" i="22"/>
  <c r="AG73" i="22"/>
  <c r="AF73" i="22"/>
  <c r="AD73" i="22"/>
  <c r="AB73" i="22"/>
  <c r="Y73" i="22" s="1"/>
  <c r="AA73" i="22"/>
  <c r="AO72" i="22"/>
  <c r="AN72" i="22"/>
  <c r="AJ72" i="22"/>
  <c r="AI72" i="22"/>
  <c r="AB72" i="22"/>
  <c r="AA72" i="22"/>
  <c r="Y72" i="22"/>
  <c r="AN71" i="22"/>
  <c r="AM71" i="22"/>
  <c r="AI71" i="22"/>
  <c r="AD71" i="22"/>
  <c r="AB71" i="22"/>
  <c r="Y71" i="22" s="1"/>
  <c r="AA71" i="22"/>
  <c r="AN70" i="22"/>
  <c r="AM70" i="22"/>
  <c r="AL70" i="22"/>
  <c r="AK70" i="22"/>
  <c r="AJ70" i="22"/>
  <c r="AI70" i="22"/>
  <c r="AF70" i="22"/>
  <c r="AD70" i="22"/>
  <c r="AA70" i="22"/>
  <c r="AG70" i="22" s="1"/>
  <c r="AO69" i="22"/>
  <c r="AN69" i="22"/>
  <c r="AM69" i="22"/>
  <c r="AJ69" i="22"/>
  <c r="AI69" i="22"/>
  <c r="AG69" i="22"/>
  <c r="AF69" i="22"/>
  <c r="AD69" i="22"/>
  <c r="AB69" i="22"/>
  <c r="AA69" i="22"/>
  <c r="AL69" i="22" s="1"/>
  <c r="Y69" i="22"/>
  <c r="AO68" i="22"/>
  <c r="AL68" i="22"/>
  <c r="AJ68" i="22"/>
  <c r="AI68" i="22"/>
  <c r="AD68" i="22"/>
  <c r="AB68" i="22"/>
  <c r="Y68" i="22" s="1"/>
  <c r="AA68" i="22"/>
  <c r="AO67" i="22"/>
  <c r="AN67" i="22"/>
  <c r="AL67" i="22"/>
  <c r="AJ67" i="22"/>
  <c r="AF67" i="22"/>
  <c r="AD67" i="22"/>
  <c r="AB67" i="22"/>
  <c r="Y67" i="22" s="1"/>
  <c r="AA67" i="22"/>
  <c r="AM67" i="22" s="1"/>
  <c r="AO66" i="22"/>
  <c r="AN66" i="22"/>
  <c r="AM66" i="22"/>
  <c r="AL66" i="22"/>
  <c r="AJ66" i="22"/>
  <c r="AI66" i="22"/>
  <c r="AF66" i="22"/>
  <c r="AD66" i="22"/>
  <c r="AA66" i="22"/>
  <c r="AG66" i="22" s="1"/>
  <c r="AO65" i="22"/>
  <c r="AN65" i="22"/>
  <c r="AM65" i="22"/>
  <c r="AJ65" i="22"/>
  <c r="AI65" i="22"/>
  <c r="AG65" i="22"/>
  <c r="AF65" i="22"/>
  <c r="AD65" i="22"/>
  <c r="AB65" i="22"/>
  <c r="AA65" i="22"/>
  <c r="AL65" i="22" s="1"/>
  <c r="Y65" i="22"/>
  <c r="AO64" i="22"/>
  <c r="AA64" i="22"/>
  <c r="R64" i="22"/>
  <c r="AB63" i="22"/>
  <c r="Y63" i="22" s="1"/>
  <c r="AA63" i="22"/>
  <c r="R63" i="22"/>
  <c r="AJ62" i="22"/>
  <c r="AF62" i="22"/>
  <c r="AB62" i="22"/>
  <c r="Y62" i="22" s="1"/>
  <c r="R62" i="22"/>
  <c r="AA62" i="22" s="1"/>
  <c r="R61" i="22"/>
  <c r="AA61" i="22" s="1"/>
  <c r="AB61" i="22" s="1"/>
  <c r="Y61" i="22" s="1"/>
  <c r="R60" i="22"/>
  <c r="AA60" i="22" s="1"/>
  <c r="AA59" i="22"/>
  <c r="R59" i="22"/>
  <c r="AG58" i="22"/>
  <c r="AA58" i="22"/>
  <c r="R58" i="22"/>
  <c r="AK57" i="22"/>
  <c r="AJ57" i="22"/>
  <c r="AI57" i="22"/>
  <c r="R57" i="22"/>
  <c r="AA57" i="22" s="1"/>
  <c r="AM57" i="22" s="1"/>
  <c r="AN56" i="22"/>
  <c r="AK56" i="22"/>
  <c r="AI56" i="22"/>
  <c r="AG56" i="22"/>
  <c r="AD56" i="22"/>
  <c r="AA56" i="22"/>
  <c r="R56" i="22"/>
  <c r="R55" i="22"/>
  <c r="AA55" i="22" s="1"/>
  <c r="AF54" i="22"/>
  <c r="R54" i="22"/>
  <c r="AA54" i="22" s="1"/>
  <c r="H54" i="22"/>
  <c r="G54" i="22"/>
  <c r="F54" i="22"/>
  <c r="E54" i="22"/>
  <c r="D54" i="22"/>
  <c r="C54" i="22"/>
  <c r="B54" i="22"/>
  <c r="AO53" i="22"/>
  <c r="AN53" i="22"/>
  <c r="AL53" i="22"/>
  <c r="AK53" i="22"/>
  <c r="AJ53" i="22"/>
  <c r="AG53" i="22"/>
  <c r="AF53" i="22"/>
  <c r="AB53" i="22"/>
  <c r="Y53" i="22" s="1"/>
  <c r="AA53" i="22"/>
  <c r="R53" i="22"/>
  <c r="AM52" i="22"/>
  <c r="AA52" i="22"/>
  <c r="R52" i="22"/>
  <c r="AL51" i="22"/>
  <c r="AJ51" i="22"/>
  <c r="AG51" i="22"/>
  <c r="AD51" i="22"/>
  <c r="AB51" i="22"/>
  <c r="Y51" i="22" s="1"/>
  <c r="AA51" i="22"/>
  <c r="R51" i="22"/>
  <c r="AN50" i="22"/>
  <c r="AK50" i="22"/>
  <c r="AA50" i="22"/>
  <c r="AO50" i="22" s="1"/>
  <c r="R50" i="22"/>
  <c r="AO49" i="22"/>
  <c r="AA49" i="22"/>
  <c r="R49" i="22"/>
  <c r="AL48" i="22"/>
  <c r="AK48" i="22"/>
  <c r="AG48" i="22"/>
  <c r="R48" i="22"/>
  <c r="AA48" i="22" s="1"/>
  <c r="AA47" i="22"/>
  <c r="R47" i="22"/>
  <c r="AK46" i="22"/>
  <c r="AI46" i="22"/>
  <c r="R46" i="22"/>
  <c r="AA46" i="22" s="1"/>
  <c r="AN45" i="22"/>
  <c r="R45" i="22"/>
  <c r="AA45" i="22" s="1"/>
  <c r="AI44" i="22"/>
  <c r="AG44" i="22"/>
  <c r="AF44" i="22"/>
  <c r="AD44" i="22"/>
  <c r="AB44" i="22"/>
  <c r="Y44" i="22"/>
  <c r="AI43" i="22"/>
  <c r="AF43" i="22"/>
  <c r="AD43" i="22"/>
  <c r="AA43" i="22"/>
  <c r="AB43" i="22" s="1"/>
  <c r="Y43" i="22"/>
  <c r="R43" i="22"/>
  <c r="AN42" i="22"/>
  <c r="AA42" i="22"/>
  <c r="R42" i="22"/>
  <c r="AO41" i="22"/>
  <c r="AN41" i="22"/>
  <c r="AM41" i="22"/>
  <c r="AL41" i="22"/>
  <c r="AJ41" i="22"/>
  <c r="AI41" i="22"/>
  <c r="AG41" i="22"/>
  <c r="AF41" i="22"/>
  <c r="AD41" i="22"/>
  <c r="AB41" i="22"/>
  <c r="Y41" i="22"/>
  <c r="R41" i="22"/>
  <c r="AN40" i="22"/>
  <c r="R40" i="22"/>
  <c r="AA40" i="22" s="1"/>
  <c r="AO39" i="22"/>
  <c r="R39" i="22"/>
  <c r="AA39" i="22" s="1"/>
  <c r="AJ38" i="22"/>
  <c r="AI38" i="22"/>
  <c r="AG38" i="22"/>
  <c r="R38" i="22"/>
  <c r="AA38" i="22" s="1"/>
  <c r="AM38" i="22" s="1"/>
  <c r="AL37" i="22"/>
  <c r="AI37" i="22"/>
  <c r="R37" i="22"/>
  <c r="AA37" i="22" s="1"/>
  <c r="AO36" i="22"/>
  <c r="AM36" i="22"/>
  <c r="R36" i="22"/>
  <c r="AA36" i="22" s="1"/>
  <c r="AO35" i="22"/>
  <c r="AB35" i="22"/>
  <c r="Y35" i="22" s="1"/>
  <c r="R35" i="22"/>
  <c r="AA35" i="22" s="1"/>
  <c r="R34" i="22"/>
  <c r="AA34" i="22" s="1"/>
  <c r="R33" i="22"/>
  <c r="AA33" i="22" s="1"/>
  <c r="AJ32" i="22"/>
  <c r="R32" i="22"/>
  <c r="AA32" i="22" s="1"/>
  <c r="R31" i="22"/>
  <c r="AA31" i="22" s="1"/>
  <c r="AM30" i="22"/>
  <c r="AI30" i="22"/>
  <c r="AG30" i="22"/>
  <c r="AB30" i="22"/>
  <c r="Y30" i="22" s="1"/>
  <c r="AA30" i="22"/>
  <c r="AL30" i="22" s="1"/>
  <c r="R30" i="22"/>
  <c r="R29" i="22"/>
  <c r="AA29" i="22" s="1"/>
  <c r="AO28" i="22"/>
  <c r="AN28" i="22"/>
  <c r="AM28" i="22"/>
  <c r="AL28" i="22"/>
  <c r="AJ28" i="22"/>
  <c r="AI28" i="22"/>
  <c r="AG28" i="22"/>
  <c r="AF28" i="22"/>
  <c r="AD28" i="22"/>
  <c r="AB28" i="22"/>
  <c r="Y28" i="22" s="1"/>
  <c r="AM27" i="22"/>
  <c r="AJ27" i="22"/>
  <c r="AI27" i="22"/>
  <c r="AF27" i="22"/>
  <c r="AB27" i="22"/>
  <c r="Y27" i="22" s="1"/>
  <c r="AA27" i="22"/>
  <c r="AD27" i="22" s="1"/>
  <c r="AM26" i="22"/>
  <c r="AJ26" i="22"/>
  <c r="AA26" i="22"/>
  <c r="AL26" i="22" s="1"/>
  <c r="R26" i="22"/>
  <c r="AO25" i="22"/>
  <c r="AD25" i="22"/>
  <c r="R25" i="22"/>
  <c r="AA25" i="22" s="1"/>
  <c r="R24" i="22"/>
  <c r="AA24" i="22" s="1"/>
  <c r="AO23" i="22"/>
  <c r="AA23" i="22"/>
  <c r="R23" i="22"/>
  <c r="AL22" i="22"/>
  <c r="R22" i="22"/>
  <c r="AA22" i="22" s="1"/>
  <c r="AB21" i="22"/>
  <c r="Y21" i="22" s="1"/>
  <c r="R21" i="22"/>
  <c r="AA21" i="22" s="1"/>
  <c r="AO20" i="22"/>
  <c r="AN20" i="22"/>
  <c r="AM20" i="22"/>
  <c r="AL20" i="22"/>
  <c r="AJ20" i="22"/>
  <c r="AI20" i="22"/>
  <c r="AG20" i="22"/>
  <c r="AF20" i="22"/>
  <c r="AD20" i="22"/>
  <c r="AB20" i="22"/>
  <c r="Y20" i="22" s="1"/>
  <c r="AN19" i="22"/>
  <c r="AA19" i="22"/>
  <c r="AI18" i="22"/>
  <c r="AA18" i="22"/>
  <c r="AG18" i="22" s="1"/>
  <c r="AO17" i="22"/>
  <c r="AN17" i="22"/>
  <c r="AM17" i="22"/>
  <c r="AL17" i="22"/>
  <c r="AJ17" i="22"/>
  <c r="AI17" i="22"/>
  <c r="AG17" i="22"/>
  <c r="AF17" i="22"/>
  <c r="AD17" i="22"/>
  <c r="AB17" i="22"/>
  <c r="Y17" i="22"/>
  <c r="AO16" i="22"/>
  <c r="AN16" i="22"/>
  <c r="AM16" i="22"/>
  <c r="AL16" i="22"/>
  <c r="AI16" i="22"/>
  <c r="AG16" i="22"/>
  <c r="AF16" i="22"/>
  <c r="AA16" i="22"/>
  <c r="AJ16" i="22" s="1"/>
  <c r="AO15" i="22"/>
  <c r="AM15" i="22"/>
  <c r="AL15" i="22"/>
  <c r="AI15" i="22"/>
  <c r="AG15" i="22"/>
  <c r="AB15" i="22"/>
  <c r="AA15" i="22"/>
  <c r="AD15" i="22" s="1"/>
  <c r="Y15" i="22"/>
  <c r="AP14" i="22"/>
  <c r="AN14" i="22"/>
  <c r="AD14" i="22"/>
  <c r="AA14" i="22"/>
  <c r="R14" i="22"/>
  <c r="AP13" i="22"/>
  <c r="AO13" i="22"/>
  <c r="AN13" i="22"/>
  <c r="AM13" i="22"/>
  <c r="AL13" i="22"/>
  <c r="AJ13" i="22"/>
  <c r="AB13" i="22"/>
  <c r="R11" i="22"/>
  <c r="R4" i="22" s="1"/>
  <c r="AO10" i="22"/>
  <c r="AD10" i="22"/>
  <c r="R10" i="22"/>
  <c r="AA10" i="22" s="1"/>
  <c r="AJ9" i="22"/>
  <c r="AI9" i="22"/>
  <c r="AG9" i="22"/>
  <c r="AA9" i="22"/>
  <c r="AL9" i="22" s="1"/>
  <c r="R9" i="22"/>
  <c r="R8" i="22"/>
  <c r="AA8" i="22" s="1"/>
  <c r="AL7" i="22"/>
  <c r="AJ7" i="22"/>
  <c r="AI7" i="22"/>
  <c r="AF7" i="22"/>
  <c r="AB7" i="22"/>
  <c r="AA7" i="22"/>
  <c r="D5" i="22"/>
  <c r="T4" i="22"/>
  <c r="Q4" i="22"/>
  <c r="P4" i="22"/>
  <c r="O4" i="22"/>
  <c r="N4" i="22"/>
  <c r="M4" i="22"/>
  <c r="L4" i="22"/>
  <c r="D4" i="22"/>
  <c r="CB3" i="22"/>
  <c r="CA3" i="22"/>
  <c r="BZ3" i="22"/>
  <c r="BY3" i="22"/>
  <c r="BY2" i="22" s="1"/>
  <c r="BX3" i="22"/>
  <c r="BX2" i="22" s="1"/>
  <c r="BW3" i="22"/>
  <c r="BW2" i="22" s="1"/>
  <c r="T3" i="22"/>
  <c r="Q3" i="22"/>
  <c r="P3" i="22"/>
  <c r="O3" i="22"/>
  <c r="N3" i="22"/>
  <c r="M3" i="22"/>
  <c r="L3" i="22"/>
  <c r="D3" i="22"/>
  <c r="CB2" i="22"/>
  <c r="CA2" i="22"/>
  <c r="BZ2" i="22"/>
  <c r="BV2" i="22"/>
  <c r="BK2" i="22"/>
  <c r="BJ2" i="22"/>
  <c r="BI2" i="22"/>
  <c r="BH2" i="22"/>
  <c r="D1" i="22"/>
  <c r="R8" i="21"/>
  <c r="R7" i="21"/>
  <c r="R6" i="21"/>
  <c r="R5" i="21"/>
  <c r="R4" i="21"/>
  <c r="R3" i="21"/>
  <c r="R2" i="21"/>
  <c r="H9" i="20"/>
  <c r="T7" i="20"/>
  <c r="R7" i="20"/>
  <c r="P7" i="20"/>
  <c r="N7" i="20"/>
  <c r="L7" i="20"/>
  <c r="J7" i="20"/>
  <c r="J9" i="20" s="1"/>
  <c r="H7" i="20"/>
  <c r="F7" i="20"/>
  <c r="D7" i="20"/>
  <c r="T6" i="20"/>
  <c r="R6" i="20"/>
  <c r="P6" i="20"/>
  <c r="N6" i="20"/>
  <c r="L6" i="20"/>
  <c r="J6" i="20"/>
  <c r="H6" i="20"/>
  <c r="F6" i="20"/>
  <c r="D6" i="20"/>
  <c r="T5" i="20"/>
  <c r="R5" i="20"/>
  <c r="P5" i="20"/>
  <c r="N5" i="20"/>
  <c r="N9" i="20" s="1"/>
  <c r="L5" i="20"/>
  <c r="J5" i="20"/>
  <c r="H5" i="20"/>
  <c r="F5" i="20"/>
  <c r="D5" i="20"/>
  <c r="T4" i="20"/>
  <c r="R4" i="20"/>
  <c r="P4" i="20"/>
  <c r="N4" i="20"/>
  <c r="L4" i="20"/>
  <c r="J4" i="20"/>
  <c r="H4" i="20"/>
  <c r="F4" i="20"/>
  <c r="D4" i="20"/>
  <c r="T3" i="20"/>
  <c r="R3" i="20"/>
  <c r="P3" i="20"/>
  <c r="N3" i="20"/>
  <c r="L3" i="20"/>
  <c r="J3" i="20"/>
  <c r="H3" i="20"/>
  <c r="F3" i="20"/>
  <c r="D3" i="20"/>
  <c r="T2" i="20"/>
  <c r="T9" i="20" s="1"/>
  <c r="R2" i="20"/>
  <c r="R9" i="20" s="1"/>
  <c r="P2" i="20"/>
  <c r="N2" i="20"/>
  <c r="L2" i="20"/>
  <c r="J2" i="20"/>
  <c r="H2" i="20"/>
  <c r="F2" i="20"/>
  <c r="F9" i="20" s="1"/>
  <c r="D2" i="20"/>
  <c r="D9" i="20" s="1"/>
  <c r="X171" i="19"/>
  <c r="W171" i="19"/>
  <c r="V171" i="19"/>
  <c r="U171" i="19"/>
  <c r="T171" i="19"/>
  <c r="S171" i="19"/>
  <c r="CE378" i="18"/>
  <c r="CD378" i="18"/>
  <c r="CE377" i="18"/>
  <c r="CD377" i="18"/>
  <c r="CE376" i="18"/>
  <c r="CD376" i="18"/>
  <c r="CE375" i="18"/>
  <c r="CD375" i="18"/>
  <c r="CE374" i="18"/>
  <c r="CD374" i="18"/>
  <c r="CE373" i="18"/>
  <c r="CD373" i="18"/>
  <c r="CE372" i="18"/>
  <c r="CD372" i="18"/>
  <c r="CE371" i="18"/>
  <c r="CD371" i="18"/>
  <c r="CE370" i="18"/>
  <c r="CD370" i="18"/>
  <c r="CE369" i="18"/>
  <c r="CD369" i="18"/>
  <c r="CE368" i="18"/>
  <c r="CD368" i="18"/>
  <c r="CE367" i="18"/>
  <c r="CD367" i="18"/>
  <c r="CE366" i="18"/>
  <c r="CD366" i="18"/>
  <c r="CE365" i="18"/>
  <c r="CD365" i="18"/>
  <c r="CE364" i="18"/>
  <c r="CD364" i="18"/>
  <c r="CE363" i="18"/>
  <c r="CD363" i="18"/>
  <c r="CE362" i="18"/>
  <c r="CD362" i="18"/>
  <c r="CE361" i="18"/>
  <c r="CD361" i="18"/>
  <c r="CE360" i="18"/>
  <c r="CD360" i="18"/>
  <c r="CE359" i="18"/>
  <c r="CD359" i="18"/>
  <c r="CE358" i="18"/>
  <c r="CD358" i="18"/>
  <c r="CE357" i="18"/>
  <c r="CD357" i="18"/>
  <c r="CE356" i="18"/>
  <c r="CD356" i="18"/>
  <c r="CE355" i="18"/>
  <c r="CD355" i="18"/>
  <c r="CE354" i="18"/>
  <c r="CD354" i="18"/>
  <c r="CE353" i="18"/>
  <c r="CD353" i="18"/>
  <c r="CE352" i="18"/>
  <c r="CD352" i="18"/>
  <c r="CE351" i="18"/>
  <c r="CD351" i="18"/>
  <c r="CE350" i="18"/>
  <c r="CD350" i="18"/>
  <c r="CE349" i="18"/>
  <c r="CD349" i="18"/>
  <c r="CE348" i="18"/>
  <c r="CD348" i="18"/>
  <c r="CE347" i="18"/>
  <c r="CD347" i="18"/>
  <c r="CE346" i="18"/>
  <c r="CD346" i="18"/>
  <c r="CE345" i="18"/>
  <c r="CD345" i="18"/>
  <c r="CE344" i="18"/>
  <c r="CD344" i="18"/>
  <c r="CE343" i="18"/>
  <c r="CD343" i="18"/>
  <c r="CE342" i="18"/>
  <c r="CD342" i="18"/>
  <c r="CE341" i="18"/>
  <c r="CD341" i="18"/>
  <c r="CE340" i="18"/>
  <c r="CD340" i="18"/>
  <c r="CE339" i="18"/>
  <c r="CD339" i="18"/>
  <c r="CE338" i="18"/>
  <c r="CD338" i="18"/>
  <c r="CE337" i="18"/>
  <c r="CD337" i="18"/>
  <c r="CE336" i="18"/>
  <c r="CD336" i="18"/>
  <c r="CE335" i="18"/>
  <c r="CD335" i="18"/>
  <c r="CE334" i="18"/>
  <c r="CD334" i="18"/>
  <c r="CE333" i="18"/>
  <c r="CD333" i="18"/>
  <c r="CE332" i="18"/>
  <c r="CD332" i="18"/>
  <c r="CE331" i="18"/>
  <c r="CD331" i="18"/>
  <c r="CE330" i="18"/>
  <c r="CD330" i="18"/>
  <c r="CE329" i="18"/>
  <c r="CD329" i="18"/>
  <c r="CE328" i="18"/>
  <c r="CD328" i="18"/>
  <c r="CE327" i="18"/>
  <c r="CD327" i="18"/>
  <c r="CE326" i="18"/>
  <c r="CD326" i="18"/>
  <c r="CE325" i="18"/>
  <c r="CD325" i="18"/>
  <c r="CE324" i="18"/>
  <c r="CD324" i="18"/>
  <c r="CE323" i="18"/>
  <c r="CD323" i="18"/>
  <c r="CE322" i="18"/>
  <c r="CD322" i="18"/>
  <c r="CE321" i="18"/>
  <c r="CD321" i="18"/>
  <c r="CE320" i="18"/>
  <c r="CD320" i="18"/>
  <c r="CE319" i="18"/>
  <c r="CD319" i="18"/>
  <c r="CE318" i="18"/>
  <c r="CD318" i="18"/>
  <c r="CE317" i="18"/>
  <c r="CD317" i="18"/>
  <c r="CE316" i="18"/>
  <c r="CD316" i="18"/>
  <c r="CE315" i="18"/>
  <c r="CD315" i="18"/>
  <c r="CE314" i="18"/>
  <c r="CD314" i="18"/>
  <c r="CE313" i="18"/>
  <c r="CD313" i="18"/>
  <c r="CE312" i="18"/>
  <c r="CD312" i="18"/>
  <c r="CE311" i="18"/>
  <c r="CD311" i="18"/>
  <c r="CE310" i="18"/>
  <c r="CD310" i="18"/>
  <c r="CE309" i="18"/>
  <c r="CD309" i="18"/>
  <c r="CE308" i="18"/>
  <c r="CD308" i="18"/>
  <c r="CE307" i="18"/>
  <c r="CD307" i="18"/>
  <c r="CE306" i="18"/>
  <c r="CD306" i="18"/>
  <c r="CE305" i="18"/>
  <c r="CD305" i="18"/>
  <c r="CE304" i="18"/>
  <c r="CD304" i="18"/>
  <c r="CE303" i="18"/>
  <c r="CD303" i="18"/>
  <c r="CE302" i="18"/>
  <c r="CD302" i="18"/>
  <c r="CE301" i="18"/>
  <c r="CD301" i="18"/>
  <c r="CE300" i="18"/>
  <c r="CD300" i="18"/>
  <c r="CE299" i="18"/>
  <c r="CD299" i="18"/>
  <c r="CE298" i="18"/>
  <c r="CD298" i="18"/>
  <c r="CE297" i="18"/>
  <c r="CD297" i="18"/>
  <c r="CE296" i="18"/>
  <c r="CD296" i="18"/>
  <c r="CE295" i="18"/>
  <c r="CD295" i="18"/>
  <c r="CE294" i="18"/>
  <c r="CD294" i="18"/>
  <c r="CE293" i="18"/>
  <c r="CD293" i="18"/>
  <c r="CE292" i="18"/>
  <c r="CD292" i="18"/>
  <c r="CE291" i="18"/>
  <c r="CD291" i="18"/>
  <c r="CE290" i="18"/>
  <c r="CD290" i="18"/>
  <c r="CE289" i="18"/>
  <c r="CD289" i="18"/>
  <c r="CE288" i="18"/>
  <c r="CD288" i="18"/>
  <c r="CE287" i="18"/>
  <c r="CD287" i="18"/>
  <c r="CE286" i="18"/>
  <c r="CD286" i="18"/>
  <c r="CE285" i="18"/>
  <c r="CD285" i="18"/>
  <c r="CE284" i="18"/>
  <c r="CD284" i="18"/>
  <c r="CE283" i="18"/>
  <c r="CD283" i="18"/>
  <c r="CE282" i="18"/>
  <c r="CD282" i="18"/>
  <c r="CE281" i="18"/>
  <c r="CD281" i="18"/>
  <c r="CE280" i="18"/>
  <c r="CD280" i="18"/>
  <c r="CE279" i="18"/>
  <c r="CD279" i="18"/>
  <c r="CE278" i="18"/>
  <c r="CD278" i="18"/>
  <c r="CE277" i="18"/>
  <c r="CD277" i="18"/>
  <c r="CE276" i="18"/>
  <c r="CD276" i="18"/>
  <c r="CE275" i="18"/>
  <c r="CD275" i="18"/>
  <c r="CE274" i="18"/>
  <c r="CD274" i="18"/>
  <c r="CE273" i="18"/>
  <c r="CD273" i="18"/>
  <c r="CE272" i="18"/>
  <c r="CD272" i="18"/>
  <c r="CE271" i="18"/>
  <c r="CD271" i="18"/>
  <c r="CE270" i="18"/>
  <c r="CD270" i="18"/>
  <c r="CE269" i="18"/>
  <c r="CD269" i="18"/>
  <c r="CE268" i="18"/>
  <c r="CD268" i="18"/>
  <c r="CE267" i="18"/>
  <c r="CD267" i="18"/>
  <c r="CE266" i="18"/>
  <c r="CD266" i="18"/>
  <c r="CE265" i="18"/>
  <c r="CD265" i="18"/>
  <c r="CE264" i="18"/>
  <c r="CD264" i="18"/>
  <c r="CE263" i="18"/>
  <c r="CD263" i="18"/>
  <c r="CE262" i="18"/>
  <c r="CD262" i="18"/>
  <c r="CE261" i="18"/>
  <c r="CD261" i="18"/>
  <c r="CE260" i="18"/>
  <c r="CD260" i="18"/>
  <c r="CE259" i="18"/>
  <c r="CD259" i="18"/>
  <c r="CE258" i="18"/>
  <c r="CD258" i="18"/>
  <c r="CE257" i="18"/>
  <c r="CD257" i="18"/>
  <c r="CE256" i="18"/>
  <c r="CD256" i="18"/>
  <c r="CE255" i="18"/>
  <c r="CD255" i="18"/>
  <c r="CE254" i="18"/>
  <c r="CD254" i="18"/>
  <c r="CE253" i="18"/>
  <c r="CD253" i="18"/>
  <c r="CE252" i="18"/>
  <c r="CD252" i="18"/>
  <c r="CE251" i="18"/>
  <c r="CD251" i="18"/>
  <c r="CE250" i="18"/>
  <c r="CD250" i="18"/>
  <c r="CE249" i="18"/>
  <c r="CD249" i="18"/>
  <c r="CE248" i="18"/>
  <c r="CD248" i="18"/>
  <c r="CE247" i="18"/>
  <c r="CD247" i="18"/>
  <c r="CE246" i="18"/>
  <c r="CD246" i="18"/>
  <c r="CE245" i="18"/>
  <c r="CD245" i="18"/>
  <c r="CE244" i="18"/>
  <c r="CD244" i="18"/>
  <c r="CE243" i="18"/>
  <c r="CD243" i="18"/>
  <c r="CE242" i="18"/>
  <c r="CD242" i="18"/>
  <c r="CE241" i="18"/>
  <c r="CD241" i="18"/>
  <c r="CE240" i="18"/>
  <c r="CD240" i="18"/>
  <c r="CE239" i="18"/>
  <c r="CD239" i="18"/>
  <c r="CE238" i="18"/>
  <c r="CD238" i="18"/>
  <c r="CE237" i="18"/>
  <c r="CD237" i="18"/>
  <c r="CE236" i="18"/>
  <c r="CD236" i="18"/>
  <c r="CE235" i="18"/>
  <c r="CD235" i="18"/>
  <c r="CE234" i="18"/>
  <c r="CD234" i="18"/>
  <c r="CE233" i="18"/>
  <c r="CD233" i="18"/>
  <c r="CE232" i="18"/>
  <c r="CD232" i="18"/>
  <c r="CE231" i="18"/>
  <c r="CD231" i="18"/>
  <c r="CE230" i="18"/>
  <c r="CD230" i="18"/>
  <c r="CE229" i="18"/>
  <c r="CD229" i="18"/>
  <c r="CE228" i="18"/>
  <c r="CD228" i="18"/>
  <c r="CE227" i="18"/>
  <c r="CD227" i="18"/>
  <c r="CE226" i="18"/>
  <c r="CD226" i="18"/>
  <c r="CE225" i="18"/>
  <c r="CD225" i="18"/>
  <c r="CE224" i="18"/>
  <c r="CD224" i="18"/>
  <c r="CE223" i="18"/>
  <c r="CD223" i="18"/>
  <c r="CE222" i="18"/>
  <c r="CD222" i="18"/>
  <c r="CE221" i="18"/>
  <c r="CD221" i="18"/>
  <c r="CE220" i="18"/>
  <c r="CD220" i="18"/>
  <c r="CE219" i="18"/>
  <c r="CD219" i="18"/>
  <c r="CE218" i="18"/>
  <c r="CD218" i="18"/>
  <c r="CE217" i="18"/>
  <c r="CD217" i="18"/>
  <c r="CE216" i="18"/>
  <c r="CD216" i="18"/>
  <c r="CE215" i="18"/>
  <c r="CD215" i="18"/>
  <c r="CE214" i="18"/>
  <c r="CD214" i="18"/>
  <c r="CE213" i="18"/>
  <c r="CD213" i="18"/>
  <c r="CE212" i="18"/>
  <c r="CD212" i="18"/>
  <c r="CE211" i="18"/>
  <c r="CD211" i="18"/>
  <c r="CG210" i="18"/>
  <c r="CE210" i="18"/>
  <c r="CD210" i="18"/>
  <c r="CC210" i="18"/>
  <c r="AA210" i="18"/>
  <c r="Z210" i="18"/>
  <c r="CG209" i="18"/>
  <c r="CF209" i="18"/>
  <c r="CE209" i="18"/>
  <c r="CD209" i="18"/>
  <c r="T209" i="18"/>
  <c r="Z209" i="18" s="1"/>
  <c r="AA209" i="18" s="1"/>
  <c r="CG208" i="18"/>
  <c r="CF208" i="18"/>
  <c r="CE208" i="18"/>
  <c r="CD208" i="18"/>
  <c r="AU208" i="18"/>
  <c r="AO208" i="18"/>
  <c r="AI208" i="18"/>
  <c r="AG208" i="18"/>
  <c r="Z208" i="18"/>
  <c r="T208" i="18"/>
  <c r="CG207" i="18"/>
  <c r="CF207" i="18"/>
  <c r="CE207" i="18"/>
  <c r="CD207" i="18"/>
  <c r="AU207" i="18"/>
  <c r="T207" i="18"/>
  <c r="Z207" i="18" s="1"/>
  <c r="AA207" i="18" s="1"/>
  <c r="CG206" i="18"/>
  <c r="CF206" i="18"/>
  <c r="CE206" i="18"/>
  <c r="CD206" i="18"/>
  <c r="AU206" i="18"/>
  <c r="Z206" i="18"/>
  <c r="AA206" i="18" s="1"/>
  <c r="T206" i="18"/>
  <c r="CG205" i="18"/>
  <c r="CF205" i="18"/>
  <c r="CE205" i="18"/>
  <c r="CD205" i="18"/>
  <c r="AU205" i="18"/>
  <c r="T205" i="18"/>
  <c r="Z205" i="18" s="1"/>
  <c r="AA205" i="18" s="1"/>
  <c r="CG204" i="18"/>
  <c r="CF204" i="18"/>
  <c r="CE204" i="18"/>
  <c r="CD204" i="18"/>
  <c r="AU204" i="18"/>
  <c r="Z204" i="18"/>
  <c r="AA204" i="18" s="1"/>
  <c r="T204" i="18"/>
  <c r="CG203" i="18"/>
  <c r="CF203" i="18"/>
  <c r="CE203" i="18"/>
  <c r="CD203" i="18"/>
  <c r="AU203" i="18"/>
  <c r="T203" i="18"/>
  <c r="Z203" i="18" s="1"/>
  <c r="CG202" i="18"/>
  <c r="CF202" i="18"/>
  <c r="CE202" i="18"/>
  <c r="CD202" i="18"/>
  <c r="AU202" i="18"/>
  <c r="Z202" i="18"/>
  <c r="AA202" i="18" s="1"/>
  <c r="T202" i="18"/>
  <c r="CG201" i="18"/>
  <c r="CF201" i="18"/>
  <c r="CE201" i="18"/>
  <c r="CD201" i="18"/>
  <c r="AU201" i="18"/>
  <c r="T201" i="18"/>
  <c r="Z201" i="18" s="1"/>
  <c r="AA201" i="18" s="1"/>
  <c r="CG200" i="18"/>
  <c r="CF200" i="18"/>
  <c r="CE200" i="18"/>
  <c r="CD200" i="18"/>
  <c r="CC200" i="18"/>
  <c r="AU200" i="18"/>
  <c r="AP200" i="18"/>
  <c r="AI200" i="18"/>
  <c r="AG200" i="18"/>
  <c r="AD200" i="18"/>
  <c r="Z200" i="18"/>
  <c r="T200" i="18"/>
  <c r="CG199" i="18"/>
  <c r="CF199" i="18"/>
  <c r="CE199" i="18"/>
  <c r="CD199" i="18"/>
  <c r="AU199" i="18"/>
  <c r="T199" i="18"/>
  <c r="Z199" i="18" s="1"/>
  <c r="AA199" i="18" s="1"/>
  <c r="CG198" i="18"/>
  <c r="CF198" i="18"/>
  <c r="CE198" i="18"/>
  <c r="CD198" i="18"/>
  <c r="AU198" i="18"/>
  <c r="T198" i="18"/>
  <c r="Z198" i="18" s="1"/>
  <c r="AA198" i="18" s="1"/>
  <c r="CG197" i="18"/>
  <c r="CF197" i="18"/>
  <c r="CE197" i="18"/>
  <c r="CD197" i="18"/>
  <c r="AU197" i="18"/>
  <c r="AA197" i="18"/>
  <c r="T197" i="18"/>
  <c r="Z197" i="18" s="1"/>
  <c r="CG196" i="18"/>
  <c r="CF196" i="18"/>
  <c r="CE196" i="18"/>
  <c r="CD196" i="18"/>
  <c r="AU196" i="18"/>
  <c r="T196" i="18"/>
  <c r="Z196" i="18" s="1"/>
  <c r="AA196" i="18" s="1"/>
  <c r="CG195" i="18"/>
  <c r="CF195" i="18"/>
  <c r="CE195" i="18"/>
  <c r="CD195" i="18"/>
  <c r="AU195" i="18"/>
  <c r="AA195" i="18"/>
  <c r="T195" i="18"/>
  <c r="Z195" i="18" s="1"/>
  <c r="CG194" i="18"/>
  <c r="CF194" i="18"/>
  <c r="CE194" i="18"/>
  <c r="CD194" i="18"/>
  <c r="AU194" i="18"/>
  <c r="T194" i="18"/>
  <c r="Z194" i="18" s="1"/>
  <c r="AA194" i="18" s="1"/>
  <c r="CG193" i="18"/>
  <c r="CF193" i="18"/>
  <c r="CE193" i="18"/>
  <c r="CD193" i="18"/>
  <c r="CC193" i="18"/>
  <c r="AU193" i="18"/>
  <c r="T193" i="18"/>
  <c r="Z193" i="18" s="1"/>
  <c r="AA193" i="18" s="1"/>
  <c r="CG192" i="18"/>
  <c r="CF192" i="18"/>
  <c r="CE192" i="18"/>
  <c r="CD192" i="18"/>
  <c r="AU192" i="18"/>
  <c r="Z192" i="18"/>
  <c r="AA192" i="18" s="1"/>
  <c r="T192" i="18"/>
  <c r="CG191" i="18"/>
  <c r="CF191" i="18"/>
  <c r="CE191" i="18"/>
  <c r="CD191" i="18"/>
  <c r="AU191" i="18"/>
  <c r="T191" i="18"/>
  <c r="Z191" i="18" s="1"/>
  <c r="AA191" i="18" s="1"/>
  <c r="CG190" i="18"/>
  <c r="CF190" i="18"/>
  <c r="CE190" i="18"/>
  <c r="CD190" i="18"/>
  <c r="AU190" i="18"/>
  <c r="T190" i="18"/>
  <c r="Z190" i="18" s="1"/>
  <c r="AA190" i="18" s="1"/>
  <c r="CG189" i="18"/>
  <c r="CF189" i="18"/>
  <c r="CE189" i="18"/>
  <c r="CD189" i="18"/>
  <c r="AU189" i="18"/>
  <c r="T189" i="18"/>
  <c r="Z189" i="18" s="1"/>
  <c r="AA189" i="18" s="1"/>
  <c r="CG188" i="18"/>
  <c r="CF188" i="18"/>
  <c r="CE188" i="18"/>
  <c r="CD188" i="18"/>
  <c r="AU188" i="18"/>
  <c r="AA188" i="18"/>
  <c r="Z188" i="18"/>
  <c r="T188" i="18"/>
  <c r="CG187" i="18"/>
  <c r="CF187" i="18"/>
  <c r="CE187" i="18"/>
  <c r="CD187" i="18"/>
  <c r="AU187" i="18"/>
  <c r="T187" i="18"/>
  <c r="Z187" i="18" s="1"/>
  <c r="AA187" i="18" s="1"/>
  <c r="CG186" i="18"/>
  <c r="CF186" i="18"/>
  <c r="CE186" i="18"/>
  <c r="CD186" i="18"/>
  <c r="CC186" i="18"/>
  <c r="AU186" i="18"/>
  <c r="AA186" i="18"/>
  <c r="Z186" i="18"/>
  <c r="T186" i="18"/>
  <c r="CG185" i="18"/>
  <c r="CF185" i="18"/>
  <c r="CE185" i="18"/>
  <c r="CD185" i="18"/>
  <c r="CC185" i="18"/>
  <c r="AU185" i="18"/>
  <c r="Z185" i="18"/>
  <c r="AA185" i="18" s="1"/>
  <c r="T185" i="18"/>
  <c r="CG184" i="18"/>
  <c r="CF184" i="18"/>
  <c r="CE184" i="18"/>
  <c r="CD184" i="18"/>
  <c r="CC184" i="18"/>
  <c r="AU184" i="18"/>
  <c r="AA184" i="18"/>
  <c r="Z184" i="18"/>
  <c r="T184" i="18"/>
  <c r="CG183" i="18"/>
  <c r="CF183" i="18"/>
  <c r="CE183" i="18"/>
  <c r="CD183" i="18"/>
  <c r="AU183" i="18"/>
  <c r="T183" i="18"/>
  <c r="Z183" i="18" s="1"/>
  <c r="AA183" i="18" s="1"/>
  <c r="CG182" i="18"/>
  <c r="CF182" i="18"/>
  <c r="CE182" i="18"/>
  <c r="CD182" i="18"/>
  <c r="AU182" i="18"/>
  <c r="AA182" i="18"/>
  <c r="Z182" i="18"/>
  <c r="T182" i="18"/>
  <c r="CG181" i="18"/>
  <c r="CF181" i="18"/>
  <c r="CE181" i="18"/>
  <c r="CD181" i="18"/>
  <c r="AU181" i="18"/>
  <c r="T181" i="18"/>
  <c r="Z181" i="18" s="1"/>
  <c r="AA181" i="18" s="1"/>
  <c r="CG180" i="18"/>
  <c r="CF180" i="18"/>
  <c r="CE180" i="18"/>
  <c r="CD180" i="18"/>
  <c r="AU180" i="18"/>
  <c r="AA180" i="18"/>
  <c r="Z180" i="18"/>
  <c r="T180" i="18"/>
  <c r="CG179" i="18"/>
  <c r="CF179" i="18"/>
  <c r="CE179" i="18"/>
  <c r="CD179" i="18"/>
  <c r="AU179" i="18"/>
  <c r="T179" i="18"/>
  <c r="Z179" i="18" s="1"/>
  <c r="AA179" i="18" s="1"/>
  <c r="CG178" i="18"/>
  <c r="CF178" i="18"/>
  <c r="CE178" i="18"/>
  <c r="CD178" i="18"/>
  <c r="AU178" i="18"/>
  <c r="AA178" i="18"/>
  <c r="Z178" i="18"/>
  <c r="T178" i="18"/>
  <c r="CG177" i="18"/>
  <c r="CF177" i="18"/>
  <c r="CE177" i="18"/>
  <c r="CD177" i="18"/>
  <c r="AU177" i="18"/>
  <c r="AA177" i="18"/>
  <c r="T177" i="18"/>
  <c r="Z177" i="18" s="1"/>
  <c r="CG176" i="18"/>
  <c r="CF176" i="18"/>
  <c r="CE176" i="18"/>
  <c r="CD176" i="18"/>
  <c r="CC176" i="18"/>
  <c r="AU176" i="18"/>
  <c r="T176" i="18"/>
  <c r="Z176" i="18" s="1"/>
  <c r="AA176" i="18" s="1"/>
  <c r="CG175" i="18"/>
  <c r="CF175" i="18"/>
  <c r="CE175" i="18"/>
  <c r="CD175" i="18"/>
  <c r="AU175" i="18"/>
  <c r="Z175" i="18"/>
  <c r="AA175" i="18" s="1"/>
  <c r="T175" i="18"/>
  <c r="CG174" i="18"/>
  <c r="CF174" i="18"/>
  <c r="CE174" i="18"/>
  <c r="CD174" i="18"/>
  <c r="CC174" i="18"/>
  <c r="AU174" i="18"/>
  <c r="T174" i="18"/>
  <c r="Z174" i="18" s="1"/>
  <c r="AA174" i="18" s="1"/>
  <c r="CG173" i="18"/>
  <c r="CF173" i="18"/>
  <c r="CE173" i="18"/>
  <c r="CD173" i="18"/>
  <c r="AU173" i="18"/>
  <c r="AA173" i="18"/>
  <c r="Z173" i="18"/>
  <c r="T173" i="18"/>
  <c r="CG172" i="18"/>
  <c r="CF172" i="18"/>
  <c r="CE172" i="18"/>
  <c r="CD172" i="18"/>
  <c r="CC172" i="18"/>
  <c r="AU172" i="18"/>
  <c r="AP172" i="18"/>
  <c r="AO172" i="18"/>
  <c r="AJ172" i="18"/>
  <c r="AI172" i="18"/>
  <c r="AF172" i="18"/>
  <c r="Z172" i="18"/>
  <c r="T172" i="18"/>
  <c r="CG171" i="18"/>
  <c r="CF171" i="18"/>
  <c r="CE171" i="18"/>
  <c r="CD171" i="18"/>
  <c r="CC171" i="18"/>
  <c r="AU171" i="18"/>
  <c r="AO171" i="18"/>
  <c r="AN171" i="18"/>
  <c r="AJ171" i="18"/>
  <c r="AI171" i="18"/>
  <c r="AA171" i="18"/>
  <c r="Z171" i="18"/>
  <c r="T171" i="18"/>
  <c r="CG170" i="18"/>
  <c r="CF170" i="18"/>
  <c r="CE170" i="18"/>
  <c r="CD170" i="18"/>
  <c r="CC170" i="18"/>
  <c r="AU170" i="18"/>
  <c r="AL170" i="18"/>
  <c r="T170" i="18"/>
  <c r="Z170" i="18" s="1"/>
  <c r="CG169" i="18"/>
  <c r="CF169" i="18"/>
  <c r="CE169" i="18"/>
  <c r="CD169" i="18"/>
  <c r="CC169" i="18"/>
  <c r="AU169" i="18"/>
  <c r="T169" i="18"/>
  <c r="Z169" i="18" s="1"/>
  <c r="CG168" i="18"/>
  <c r="CF168" i="18"/>
  <c r="CE168" i="18"/>
  <c r="CD168" i="18"/>
  <c r="AU168" i="18"/>
  <c r="Z168" i="18"/>
  <c r="T168" i="18"/>
  <c r="CG167" i="18"/>
  <c r="CF167" i="18"/>
  <c r="CE167" i="18"/>
  <c r="CD167" i="18"/>
  <c r="CC167" i="18"/>
  <c r="AU167" i="18"/>
  <c r="T167" i="18"/>
  <c r="Z167" i="18" s="1"/>
  <c r="CG166" i="18"/>
  <c r="CF166" i="18"/>
  <c r="CE166" i="18"/>
  <c r="CD166" i="18"/>
  <c r="CC166" i="18"/>
  <c r="AU166" i="18"/>
  <c r="AO166" i="18"/>
  <c r="AN166" i="18"/>
  <c r="AF166" i="18"/>
  <c r="AD166" i="18"/>
  <c r="AA166" i="18"/>
  <c r="Z166" i="18"/>
  <c r="T166" i="18"/>
  <c r="CG165" i="18"/>
  <c r="CF165" i="18"/>
  <c r="CE165" i="18"/>
  <c r="CD165" i="18"/>
  <c r="CC165" i="18"/>
  <c r="AU165" i="18"/>
  <c r="AP165" i="18"/>
  <c r="AO165" i="18"/>
  <c r="AN165" i="18"/>
  <c r="AL165" i="18"/>
  <c r="AI165" i="18"/>
  <c r="AG165" i="18"/>
  <c r="AF165" i="18"/>
  <c r="AD165" i="18"/>
  <c r="Z165" i="18"/>
  <c r="AJ165" i="18" s="1"/>
  <c r="T165" i="18"/>
  <c r="CG164" i="18"/>
  <c r="CF164" i="18"/>
  <c r="CE164" i="18"/>
  <c r="CD164" i="18"/>
  <c r="AU164" i="18"/>
  <c r="AP164" i="18"/>
  <c r="AM164" i="18"/>
  <c r="AL164" i="18"/>
  <c r="AI164" i="18"/>
  <c r="AG164" i="18"/>
  <c r="AD164" i="18"/>
  <c r="AA164" i="18"/>
  <c r="Z164" i="18"/>
  <c r="AN164" i="18" s="1"/>
  <c r="T164" i="18"/>
  <c r="CG163" i="18"/>
  <c r="CF163" i="18"/>
  <c r="CE163" i="18"/>
  <c r="CD163" i="18"/>
  <c r="CC163" i="18"/>
  <c r="AU163" i="18"/>
  <c r="AG163" i="18"/>
  <c r="T163" i="18"/>
  <c r="Z163" i="18" s="1"/>
  <c r="CG162" i="18"/>
  <c r="CF162" i="18"/>
  <c r="CE162" i="18"/>
  <c r="CD162" i="18"/>
  <c r="AU162" i="18"/>
  <c r="AI162" i="18"/>
  <c r="Z162" i="18"/>
  <c r="T162" i="18"/>
  <c r="CG161" i="18"/>
  <c r="CF161" i="18"/>
  <c r="CE161" i="18"/>
  <c r="CD161" i="18"/>
  <c r="AU161" i="18"/>
  <c r="AM161" i="18"/>
  <c r="AL161" i="18"/>
  <c r="AJ161" i="18"/>
  <c r="AI161" i="18"/>
  <c r="AA161" i="18"/>
  <c r="T161" i="18"/>
  <c r="Z161" i="18" s="1"/>
  <c r="CG160" i="18"/>
  <c r="CF160" i="18"/>
  <c r="CE160" i="18"/>
  <c r="CD160" i="18"/>
  <c r="CC160" i="18"/>
  <c r="AU160" i="18"/>
  <c r="AP160" i="18"/>
  <c r="AO160" i="18"/>
  <c r="AN160" i="18"/>
  <c r="AM160" i="18"/>
  <c r="AG160" i="18"/>
  <c r="AA160" i="18"/>
  <c r="Z160" i="18"/>
  <c r="T160" i="18"/>
  <c r="CG159" i="18"/>
  <c r="CF159" i="18"/>
  <c r="CE159" i="18"/>
  <c r="CD159" i="18"/>
  <c r="CC159" i="18"/>
  <c r="AU159" i="18"/>
  <c r="AP159" i="18"/>
  <c r="AL159" i="18"/>
  <c r="AG159" i="18"/>
  <c r="AF159" i="18"/>
  <c r="AA159" i="18"/>
  <c r="Z159" i="18"/>
  <c r="AO159" i="18" s="1"/>
  <c r="T159" i="18"/>
  <c r="CG158" i="18"/>
  <c r="CF158" i="18"/>
  <c r="CE158" i="18"/>
  <c r="CD158" i="18"/>
  <c r="CC158" i="18"/>
  <c r="AU158" i="18"/>
  <c r="T158" i="18"/>
  <c r="Z158" i="18" s="1"/>
  <c r="CG157" i="18"/>
  <c r="CF157" i="18"/>
  <c r="CE157" i="18"/>
  <c r="CD157" i="18"/>
  <c r="CC157" i="18"/>
  <c r="AU157" i="18"/>
  <c r="AO157" i="18"/>
  <c r="AN157" i="18"/>
  <c r="AL157" i="18"/>
  <c r="AJ157" i="18"/>
  <c r="AG157" i="18"/>
  <c r="AF157" i="18"/>
  <c r="AD157" i="18"/>
  <c r="AA157" i="18"/>
  <c r="Z157" i="18"/>
  <c r="AP157" i="18" s="1"/>
  <c r="T157" i="18"/>
  <c r="CG156" i="18"/>
  <c r="CF156" i="18"/>
  <c r="CE156" i="18"/>
  <c r="CD156" i="18"/>
  <c r="CC156" i="18"/>
  <c r="AU156" i="18"/>
  <c r="AJ156" i="18"/>
  <c r="Z156" i="18"/>
  <c r="T156" i="18"/>
  <c r="CG155" i="18"/>
  <c r="CF155" i="18"/>
  <c r="CE155" i="18"/>
  <c r="CD155" i="18"/>
  <c r="CC155" i="18"/>
  <c r="AU155" i="18"/>
  <c r="AO155" i="18"/>
  <c r="Z155" i="18"/>
  <c r="AN155" i="18" s="1"/>
  <c r="T155" i="18"/>
  <c r="CG154" i="18"/>
  <c r="CF154" i="18"/>
  <c r="CE154" i="18"/>
  <c r="CD154" i="18"/>
  <c r="CC154" i="18"/>
  <c r="AU154" i="18"/>
  <c r="Z154" i="18"/>
  <c r="AA154" i="18" s="1"/>
  <c r="T154" i="18"/>
  <c r="CG153" i="18"/>
  <c r="CF153" i="18"/>
  <c r="CE153" i="18"/>
  <c r="CD153" i="18"/>
  <c r="CC153" i="18"/>
  <c r="AU153" i="18"/>
  <c r="AI153" i="18"/>
  <c r="T153" i="18"/>
  <c r="Z153" i="18" s="1"/>
  <c r="CG152" i="18"/>
  <c r="CF152" i="18"/>
  <c r="CE152" i="18"/>
  <c r="CD152" i="18"/>
  <c r="AU152" i="18"/>
  <c r="AM152" i="18"/>
  <c r="AL152" i="18"/>
  <c r="AJ152" i="18"/>
  <c r="AI152" i="18"/>
  <c r="AA152" i="18"/>
  <c r="T152" i="18"/>
  <c r="Z152" i="18" s="1"/>
  <c r="CG151" i="18"/>
  <c r="CF151" i="18"/>
  <c r="CE151" i="18"/>
  <c r="CD151" i="18"/>
  <c r="AU151" i="18"/>
  <c r="AN151" i="18"/>
  <c r="AM151" i="18"/>
  <c r="AF151" i="18"/>
  <c r="Z151" i="18"/>
  <c r="T151" i="18"/>
  <c r="CG150" i="18"/>
  <c r="CF150" i="18"/>
  <c r="CE150" i="18"/>
  <c r="CD150" i="18"/>
  <c r="CC150" i="18"/>
  <c r="AU150" i="18"/>
  <c r="Z150" i="18"/>
  <c r="T150" i="18"/>
  <c r="CG149" i="18"/>
  <c r="CF149" i="18"/>
  <c r="CE149" i="18"/>
  <c r="CD149" i="18"/>
  <c r="CC149" i="18"/>
  <c r="AU149" i="18"/>
  <c r="T149" i="18"/>
  <c r="Z149" i="18" s="1"/>
  <c r="CG148" i="18"/>
  <c r="CF148" i="18"/>
  <c r="CE148" i="18"/>
  <c r="CD148" i="18"/>
  <c r="CC148" i="18"/>
  <c r="AU148" i="18"/>
  <c r="AF148" i="18"/>
  <c r="Z148" i="18"/>
  <c r="T148" i="18"/>
  <c r="CG147" i="18"/>
  <c r="CF147" i="18"/>
  <c r="CE147" i="18"/>
  <c r="CD147" i="18"/>
  <c r="CC147" i="18"/>
  <c r="AU147" i="18"/>
  <c r="AP147" i="18"/>
  <c r="AN147" i="18"/>
  <c r="AJ147" i="18"/>
  <c r="AI147" i="18"/>
  <c r="AG147" i="18"/>
  <c r="AF147" i="18"/>
  <c r="T147" i="18"/>
  <c r="Z147" i="18" s="1"/>
  <c r="CG146" i="18"/>
  <c r="CF146" i="18"/>
  <c r="CE146" i="18"/>
  <c r="CD146" i="18"/>
  <c r="CC146" i="18"/>
  <c r="AU146" i="18"/>
  <c r="AN146" i="18"/>
  <c r="AM146" i="18"/>
  <c r="AJ146" i="18"/>
  <c r="AA146" i="18"/>
  <c r="T146" i="18"/>
  <c r="Z146" i="18" s="1"/>
  <c r="AL146" i="18" s="1"/>
  <c r="CG145" i="18"/>
  <c r="CF145" i="18"/>
  <c r="CE145" i="18"/>
  <c r="CD145" i="18"/>
  <c r="CC145" i="18"/>
  <c r="AU145" i="18"/>
  <c r="Z145" i="18"/>
  <c r="T145" i="18"/>
  <c r="CG144" i="18"/>
  <c r="CF144" i="18"/>
  <c r="CE144" i="18"/>
  <c r="CD144" i="18"/>
  <c r="AU144" i="18"/>
  <c r="AP144" i="18"/>
  <c r="AI144" i="18"/>
  <c r="T144" i="18"/>
  <c r="Z144" i="18" s="1"/>
  <c r="CG143" i="18"/>
  <c r="CF143" i="18"/>
  <c r="CE143" i="18"/>
  <c r="CD143" i="18"/>
  <c r="CC143" i="18"/>
  <c r="AU143" i="18"/>
  <c r="AM143" i="18"/>
  <c r="AI143" i="18"/>
  <c r="AG143" i="18"/>
  <c r="AD143" i="18"/>
  <c r="T143" i="18"/>
  <c r="Z143" i="18" s="1"/>
  <c r="CG142" i="18"/>
  <c r="CF142" i="18"/>
  <c r="CE142" i="18"/>
  <c r="CD142" i="18"/>
  <c r="CC142" i="18"/>
  <c r="AU142" i="18"/>
  <c r="AP142" i="18"/>
  <c r="AL142" i="18"/>
  <c r="Z142" i="18"/>
  <c r="AM142" i="18" s="1"/>
  <c r="T142" i="18"/>
  <c r="CG141" i="18"/>
  <c r="CF141" i="18"/>
  <c r="CE141" i="18"/>
  <c r="CD141" i="18"/>
  <c r="CC141" i="18"/>
  <c r="AU141" i="18"/>
  <c r="AO141" i="18"/>
  <c r="AL141" i="18"/>
  <c r="T141" i="18"/>
  <c r="Z141" i="18" s="1"/>
  <c r="AP141" i="18" s="1"/>
  <c r="CG140" i="18"/>
  <c r="CF140" i="18"/>
  <c r="CE140" i="18"/>
  <c r="CD140" i="18"/>
  <c r="CC140" i="18"/>
  <c r="AU140" i="18"/>
  <c r="AP140" i="18"/>
  <c r="AO140" i="18"/>
  <c r="AM140" i="18"/>
  <c r="AL140" i="18"/>
  <c r="AJ140" i="18"/>
  <c r="AI140" i="18"/>
  <c r="AD140" i="18"/>
  <c r="T140" i="18"/>
  <c r="Z140" i="18" s="1"/>
  <c r="CG139" i="18"/>
  <c r="CF139" i="18"/>
  <c r="CE139" i="18"/>
  <c r="CD139" i="18"/>
  <c r="CC139" i="18"/>
  <c r="AU139" i="18"/>
  <c r="AP139" i="18"/>
  <c r="AN139" i="18"/>
  <c r="AM139" i="18"/>
  <c r="AG139" i="18"/>
  <c r="AA139" i="18"/>
  <c r="Z139" i="18"/>
  <c r="AO139" i="18" s="1"/>
  <c r="T139" i="18"/>
  <c r="CG138" i="18"/>
  <c r="CF138" i="18"/>
  <c r="CE138" i="18"/>
  <c r="CD138" i="18"/>
  <c r="CC138" i="18"/>
  <c r="AU138" i="18"/>
  <c r="AF138" i="18"/>
  <c r="Z138" i="18"/>
  <c r="T138" i="18"/>
  <c r="CG137" i="18"/>
  <c r="CF137" i="18"/>
  <c r="CE137" i="18"/>
  <c r="CD137" i="18"/>
  <c r="AU137" i="18"/>
  <c r="T137" i="18"/>
  <c r="Z137" i="18" s="1"/>
  <c r="CG136" i="18"/>
  <c r="CF136" i="18"/>
  <c r="CE136" i="18"/>
  <c r="CD136" i="18"/>
  <c r="CC136" i="18"/>
  <c r="AU136" i="18"/>
  <c r="AN136" i="18"/>
  <c r="AI136" i="18"/>
  <c r="AA136" i="18"/>
  <c r="Z136" i="18"/>
  <c r="T136" i="18"/>
  <c r="CG135" i="18"/>
  <c r="CF135" i="18"/>
  <c r="CE135" i="18"/>
  <c r="CD135" i="18"/>
  <c r="AU135" i="18"/>
  <c r="AM135" i="18"/>
  <c r="AG135" i="18"/>
  <c r="T135" i="18"/>
  <c r="Z135" i="18" s="1"/>
  <c r="CG134" i="18"/>
  <c r="CF134" i="18"/>
  <c r="CE134" i="18"/>
  <c r="CD134" i="18"/>
  <c r="CC134" i="18"/>
  <c r="AU134" i="18"/>
  <c r="AP134" i="18"/>
  <c r="AL134" i="18"/>
  <c r="AD134" i="18"/>
  <c r="T134" i="18"/>
  <c r="Z134" i="18" s="1"/>
  <c r="CG133" i="18"/>
  <c r="CF133" i="18"/>
  <c r="CE133" i="18"/>
  <c r="CD133" i="18"/>
  <c r="CC133" i="18"/>
  <c r="AU133" i="18"/>
  <c r="AP133" i="18"/>
  <c r="AI133" i="18"/>
  <c r="Z133" i="18"/>
  <c r="T133" i="18"/>
  <c r="CG132" i="18"/>
  <c r="CF132" i="18"/>
  <c r="CE132" i="18"/>
  <c r="CD132" i="18"/>
  <c r="CC132" i="18"/>
  <c r="AU132" i="18"/>
  <c r="AP132" i="18"/>
  <c r="AM132" i="18"/>
  <c r="AL132" i="18"/>
  <c r="AG132" i="18"/>
  <c r="AF132" i="18"/>
  <c r="AA132" i="18"/>
  <c r="Z132" i="18"/>
  <c r="T132" i="18"/>
  <c r="CG131" i="18"/>
  <c r="CF131" i="18"/>
  <c r="CE131" i="18"/>
  <c r="CD131" i="18"/>
  <c r="CC131" i="18"/>
  <c r="AU131" i="18"/>
  <c r="AP131" i="18"/>
  <c r="AL131" i="18"/>
  <c r="Z131" i="18"/>
  <c r="AO131" i="18" s="1"/>
  <c r="T131" i="18"/>
  <c r="CG130" i="18"/>
  <c r="CF130" i="18"/>
  <c r="CE130" i="18"/>
  <c r="CD130" i="18"/>
  <c r="CC130" i="18"/>
  <c r="AU130" i="18"/>
  <c r="AO130" i="18"/>
  <c r="AN130" i="18"/>
  <c r="AL130" i="18"/>
  <c r="AJ130" i="18"/>
  <c r="AG130" i="18"/>
  <c r="AF130" i="18"/>
  <c r="AD130" i="18"/>
  <c r="AA130" i="18"/>
  <c r="Z130" i="18"/>
  <c r="AP130" i="18" s="1"/>
  <c r="T130" i="18"/>
  <c r="CG129" i="18"/>
  <c r="CF129" i="18"/>
  <c r="CE129" i="18"/>
  <c r="CD129" i="18"/>
  <c r="CC129" i="18"/>
  <c r="AU129" i="18"/>
  <c r="T129" i="18"/>
  <c r="Z129" i="18" s="1"/>
  <c r="CG128" i="18"/>
  <c r="CF128" i="18"/>
  <c r="CE128" i="18"/>
  <c r="CD128" i="18"/>
  <c r="AU128" i="18"/>
  <c r="AP128" i="18"/>
  <c r="AN128" i="18"/>
  <c r="AM128" i="18"/>
  <c r="AL128" i="18"/>
  <c r="AJ128" i="18"/>
  <c r="AF128" i="18"/>
  <c r="AD128" i="18"/>
  <c r="AA128" i="18"/>
  <c r="T128" i="18"/>
  <c r="Z128" i="18" s="1"/>
  <c r="CG127" i="18"/>
  <c r="CF127" i="18"/>
  <c r="CE127" i="18"/>
  <c r="CD127" i="18"/>
  <c r="AU127" i="18"/>
  <c r="AI127" i="18"/>
  <c r="AG127" i="18"/>
  <c r="AA127" i="18"/>
  <c r="Z127" i="18"/>
  <c r="T127" i="18"/>
  <c r="CG126" i="18"/>
  <c r="CF126" i="18"/>
  <c r="CE126" i="18"/>
  <c r="CD126" i="18"/>
  <c r="CC126" i="18"/>
  <c r="AU126" i="18"/>
  <c r="AF126" i="18"/>
  <c r="Z126" i="18"/>
  <c r="T126" i="18"/>
  <c r="CG125" i="18"/>
  <c r="CF125" i="18"/>
  <c r="CE125" i="18"/>
  <c r="CD125" i="18"/>
  <c r="CC125" i="18"/>
  <c r="AU125" i="18"/>
  <c r="AF125" i="18"/>
  <c r="Z125" i="18"/>
  <c r="T125" i="18"/>
  <c r="CG124" i="18"/>
  <c r="CF124" i="18"/>
  <c r="CE124" i="18"/>
  <c r="CD124" i="18"/>
  <c r="AU124" i="18"/>
  <c r="AN124" i="18"/>
  <c r="AI124" i="18"/>
  <c r="AD124" i="18"/>
  <c r="AA124" i="18"/>
  <c r="Z124" i="18"/>
  <c r="T124" i="18"/>
  <c r="CG123" i="18"/>
  <c r="CF123" i="18"/>
  <c r="CE123" i="18"/>
  <c r="CD123" i="18"/>
  <c r="AU123" i="18"/>
  <c r="T123" i="18"/>
  <c r="Z123" i="18" s="1"/>
  <c r="CG122" i="18"/>
  <c r="CF122" i="18"/>
  <c r="CE122" i="18"/>
  <c r="CD122" i="18"/>
  <c r="CC122" i="18"/>
  <c r="AU122" i="18"/>
  <c r="AP122" i="18"/>
  <c r="Z122" i="18"/>
  <c r="T122" i="18"/>
  <c r="CG121" i="18"/>
  <c r="CF121" i="18"/>
  <c r="CE121" i="18"/>
  <c r="CD121" i="18"/>
  <c r="CC121" i="18"/>
  <c r="AU121" i="18"/>
  <c r="AP121" i="18"/>
  <c r="Z121" i="18"/>
  <c r="T121" i="18"/>
  <c r="CG120" i="18"/>
  <c r="CF120" i="18"/>
  <c r="CE120" i="18"/>
  <c r="CD120" i="18"/>
  <c r="CC120" i="18"/>
  <c r="AU120" i="18"/>
  <c r="AP120" i="18"/>
  <c r="AJ120" i="18"/>
  <c r="AA120" i="18"/>
  <c r="Z120" i="18"/>
  <c r="T120" i="18"/>
  <c r="CG119" i="18"/>
  <c r="CF119" i="18"/>
  <c r="CE119" i="18"/>
  <c r="CD119" i="18"/>
  <c r="AU119" i="18"/>
  <c r="T119" i="18"/>
  <c r="Z119" i="18" s="1"/>
  <c r="CG118" i="18"/>
  <c r="CF118" i="18"/>
  <c r="CE118" i="18"/>
  <c r="CD118" i="18"/>
  <c r="CC118" i="18"/>
  <c r="AU118" i="18"/>
  <c r="AP118" i="18"/>
  <c r="AJ118" i="18"/>
  <c r="AD118" i="18"/>
  <c r="Z118" i="18"/>
  <c r="T118" i="18"/>
  <c r="CG117" i="18"/>
  <c r="CF117" i="18"/>
  <c r="CE117" i="18"/>
  <c r="CD117" i="18"/>
  <c r="CC117" i="18"/>
  <c r="AU117" i="18"/>
  <c r="T117" i="18"/>
  <c r="Z117" i="18" s="1"/>
  <c r="CG116" i="18"/>
  <c r="CF116" i="18"/>
  <c r="CE116" i="18"/>
  <c r="CD116" i="18"/>
  <c r="AU116" i="18"/>
  <c r="AP116" i="18"/>
  <c r="AO116" i="18"/>
  <c r="AI116" i="18"/>
  <c r="Z116" i="18"/>
  <c r="T116" i="18"/>
  <c r="CG115" i="18"/>
  <c r="CF115" i="18"/>
  <c r="CE115" i="18"/>
  <c r="CD115" i="18"/>
  <c r="AU115" i="18"/>
  <c r="Z115" i="18"/>
  <c r="AP115" i="18" s="1"/>
  <c r="T115" i="18"/>
  <c r="CG114" i="18"/>
  <c r="CF114" i="18"/>
  <c r="CE114" i="18"/>
  <c r="CD114" i="18"/>
  <c r="AU114" i="18"/>
  <c r="AN114" i="18"/>
  <c r="AI114" i="18"/>
  <c r="AD114" i="18"/>
  <c r="AA114" i="18"/>
  <c r="Z114" i="18"/>
  <c r="T114" i="18"/>
  <c r="CG113" i="18"/>
  <c r="CF113" i="18"/>
  <c r="CE113" i="18"/>
  <c r="CD113" i="18"/>
  <c r="CC113" i="18"/>
  <c r="AU113" i="18"/>
  <c r="Z113" i="18"/>
  <c r="T113" i="18"/>
  <c r="CG112" i="18"/>
  <c r="CF112" i="18"/>
  <c r="CE112" i="18"/>
  <c r="CD112" i="18"/>
  <c r="CC112" i="18"/>
  <c r="AU112" i="18"/>
  <c r="T112" i="18"/>
  <c r="Z112" i="18" s="1"/>
  <c r="CG111" i="18"/>
  <c r="CF111" i="18"/>
  <c r="CE111" i="18"/>
  <c r="CD111" i="18"/>
  <c r="CC111" i="18"/>
  <c r="AU111" i="18"/>
  <c r="T111" i="18"/>
  <c r="Z111" i="18" s="1"/>
  <c r="CG110" i="18"/>
  <c r="CF110" i="18"/>
  <c r="CE110" i="18"/>
  <c r="CD110" i="18"/>
  <c r="CC110" i="18"/>
  <c r="AU110" i="18"/>
  <c r="AM110" i="18"/>
  <c r="AG110" i="18"/>
  <c r="T110" i="18"/>
  <c r="Z110" i="18" s="1"/>
  <c r="CG109" i="18"/>
  <c r="CF109" i="18"/>
  <c r="CE109" i="18"/>
  <c r="CD109" i="18"/>
  <c r="AU109" i="18"/>
  <c r="T109" i="18"/>
  <c r="Z109" i="18" s="1"/>
  <c r="CG108" i="18"/>
  <c r="CF108" i="18"/>
  <c r="CE108" i="18"/>
  <c r="CD108" i="18"/>
  <c r="AU108" i="18"/>
  <c r="AP108" i="18"/>
  <c r="AF108" i="18"/>
  <c r="Z108" i="18"/>
  <c r="AN108" i="18" s="1"/>
  <c r="T108" i="18"/>
  <c r="CG107" i="18"/>
  <c r="CF107" i="18"/>
  <c r="CE107" i="18"/>
  <c r="CD107" i="18"/>
  <c r="CC107" i="18"/>
  <c r="AU107" i="18"/>
  <c r="T107" i="18"/>
  <c r="Z107" i="18" s="1"/>
  <c r="CG106" i="18"/>
  <c r="CF106" i="18"/>
  <c r="CE106" i="18"/>
  <c r="CD106" i="18"/>
  <c r="CC106" i="18"/>
  <c r="AU106" i="18"/>
  <c r="AP106" i="18"/>
  <c r="AN106" i="18"/>
  <c r="AM106" i="18"/>
  <c r="AL106" i="18"/>
  <c r="AJ106" i="18"/>
  <c r="AF106" i="18"/>
  <c r="AD106" i="18"/>
  <c r="T106" i="18"/>
  <c r="Z106" i="18" s="1"/>
  <c r="CG105" i="18"/>
  <c r="CF105" i="18"/>
  <c r="CE105" i="18"/>
  <c r="CD105" i="18"/>
  <c r="AU105" i="18"/>
  <c r="AO105" i="18"/>
  <c r="AM105" i="18"/>
  <c r="Z105" i="18"/>
  <c r="AP105" i="18" s="1"/>
  <c r="T105" i="18"/>
  <c r="CG104" i="18"/>
  <c r="CF104" i="18"/>
  <c r="CE104" i="18"/>
  <c r="CD104" i="18"/>
  <c r="AU104" i="18"/>
  <c r="AO104" i="18"/>
  <c r="AL104" i="18"/>
  <c r="AJ104" i="18"/>
  <c r="AI104" i="18"/>
  <c r="AF104" i="18"/>
  <c r="AD104" i="18"/>
  <c r="Z104" i="18"/>
  <c r="AP104" i="18" s="1"/>
  <c r="T104" i="18"/>
  <c r="CG103" i="18"/>
  <c r="CF103" i="18"/>
  <c r="CE103" i="18"/>
  <c r="CD103" i="18"/>
  <c r="CC103" i="18"/>
  <c r="AU103" i="18"/>
  <c r="AO103" i="18"/>
  <c r="AM103" i="18"/>
  <c r="AJ103" i="18"/>
  <c r="AF103" i="18"/>
  <c r="AD103" i="18"/>
  <c r="Z103" i="18"/>
  <c r="AN103" i="18" s="1"/>
  <c r="T103" i="18"/>
  <c r="CG102" i="18"/>
  <c r="CF102" i="18"/>
  <c r="CE102" i="18"/>
  <c r="CD102" i="18"/>
  <c r="CC102" i="18"/>
  <c r="AU102" i="18"/>
  <c r="AN102" i="18"/>
  <c r="AJ102" i="18"/>
  <c r="AI102" i="18"/>
  <c r="AD102" i="18"/>
  <c r="AA102" i="18"/>
  <c r="Z102" i="18"/>
  <c r="AP102" i="18" s="1"/>
  <c r="T102" i="18"/>
  <c r="CG101" i="18"/>
  <c r="CF101" i="18"/>
  <c r="CE101" i="18"/>
  <c r="CD101" i="18"/>
  <c r="CC101" i="18"/>
  <c r="AU101" i="18"/>
  <c r="AJ101" i="18"/>
  <c r="AI101" i="18"/>
  <c r="AF101" i="18"/>
  <c r="Z101" i="18"/>
  <c r="T101" i="18"/>
  <c r="CG100" i="18"/>
  <c r="CF100" i="18"/>
  <c r="CE100" i="18"/>
  <c r="CD100" i="18"/>
  <c r="CC100" i="18"/>
  <c r="AU100" i="18"/>
  <c r="AJ100" i="18"/>
  <c r="AF100" i="18"/>
  <c r="AA100" i="18"/>
  <c r="T100" i="18"/>
  <c r="Z100" i="18" s="1"/>
  <c r="CG99" i="18"/>
  <c r="CF99" i="18"/>
  <c r="CE99" i="18"/>
  <c r="CD99" i="18"/>
  <c r="CC99" i="18"/>
  <c r="AU99" i="18"/>
  <c r="AD99" i="18"/>
  <c r="T99" i="18"/>
  <c r="Z99" i="18" s="1"/>
  <c r="CG98" i="18"/>
  <c r="CF98" i="18"/>
  <c r="CE98" i="18"/>
  <c r="CD98" i="18"/>
  <c r="CC98" i="18"/>
  <c r="AU98" i="18"/>
  <c r="T98" i="18"/>
  <c r="Z98" i="18" s="1"/>
  <c r="CG97" i="18"/>
  <c r="CF97" i="18"/>
  <c r="CE97" i="18"/>
  <c r="CD97" i="18"/>
  <c r="CC97" i="18"/>
  <c r="AU97" i="18"/>
  <c r="T97" i="18"/>
  <c r="Z97" i="18" s="1"/>
  <c r="CG96" i="18"/>
  <c r="CF96" i="18"/>
  <c r="CE96" i="18"/>
  <c r="CD96" i="18"/>
  <c r="AU96" i="18"/>
  <c r="AO96" i="18"/>
  <c r="AN96" i="18"/>
  <c r="AL96" i="18"/>
  <c r="AJ96" i="18"/>
  <c r="AG96" i="18"/>
  <c r="AF96" i="18"/>
  <c r="AD96" i="18"/>
  <c r="AA96" i="18"/>
  <c r="Z96" i="18"/>
  <c r="AP96" i="18" s="1"/>
  <c r="T96" i="18"/>
  <c r="CG95" i="18"/>
  <c r="CF95" i="18"/>
  <c r="CE95" i="18"/>
  <c r="CD95" i="18"/>
  <c r="CC95" i="18"/>
  <c r="AU95" i="18"/>
  <c r="AN95" i="18"/>
  <c r="AI95" i="18"/>
  <c r="Z95" i="18"/>
  <c r="T95" i="18"/>
  <c r="CG94" i="18"/>
  <c r="CF94" i="18"/>
  <c r="CE94" i="18"/>
  <c r="CD94" i="18"/>
  <c r="AU94" i="18"/>
  <c r="AP94" i="18"/>
  <c r="AN94" i="18"/>
  <c r="AL94" i="18"/>
  <c r="AD94" i="18"/>
  <c r="T94" i="18"/>
  <c r="Z94" i="18" s="1"/>
  <c r="CG93" i="18"/>
  <c r="CF93" i="18"/>
  <c r="CE93" i="18"/>
  <c r="CD93" i="18"/>
  <c r="CC93" i="18"/>
  <c r="AU93" i="18"/>
  <c r="AP93" i="18"/>
  <c r="AO93" i="18"/>
  <c r="AN93" i="18"/>
  <c r="AJ93" i="18"/>
  <c r="AI93" i="18"/>
  <c r="AA93" i="18"/>
  <c r="T93" i="18"/>
  <c r="Z93" i="18" s="1"/>
  <c r="CG92" i="18"/>
  <c r="CF92" i="18"/>
  <c r="CE92" i="18"/>
  <c r="CD92" i="18"/>
  <c r="CC92" i="18"/>
  <c r="AU92" i="18"/>
  <c r="AN92" i="18"/>
  <c r="AM92" i="18"/>
  <c r="AL92" i="18"/>
  <c r="AI92" i="18"/>
  <c r="AG92" i="18"/>
  <c r="AD92" i="18"/>
  <c r="T92" i="18"/>
  <c r="Z92" i="18" s="1"/>
  <c r="CG91" i="18"/>
  <c r="CF91" i="18"/>
  <c r="CE91" i="18"/>
  <c r="CD91" i="18"/>
  <c r="CC91" i="18"/>
  <c r="AU91" i="18"/>
  <c r="T91" i="18"/>
  <c r="Z91" i="18" s="1"/>
  <c r="CG90" i="18"/>
  <c r="CF90" i="18"/>
  <c r="CE90" i="18"/>
  <c r="CD90" i="18"/>
  <c r="CC90" i="18"/>
  <c r="AU90" i="18"/>
  <c r="AP90" i="18"/>
  <c r="AO90" i="18"/>
  <c r="AM90" i="18"/>
  <c r="AL90" i="18"/>
  <c r="AI90" i="18"/>
  <c r="AG90" i="18"/>
  <c r="AF90" i="18"/>
  <c r="AD90" i="18"/>
  <c r="T90" i="18"/>
  <c r="Z90" i="18" s="1"/>
  <c r="CG89" i="18"/>
  <c r="CF89" i="18"/>
  <c r="CE89" i="18"/>
  <c r="CD89" i="18"/>
  <c r="CC89" i="18"/>
  <c r="AU89" i="18"/>
  <c r="AO89" i="18"/>
  <c r="AL89" i="18"/>
  <c r="Z89" i="18"/>
  <c r="AP89" i="18" s="1"/>
  <c r="T89" i="18"/>
  <c r="CG88" i="18"/>
  <c r="CF88" i="18"/>
  <c r="CE88" i="18"/>
  <c r="CD88" i="18"/>
  <c r="CC88" i="18"/>
  <c r="AU88" i="18"/>
  <c r="AO88" i="18"/>
  <c r="AM88" i="18"/>
  <c r="Z88" i="18"/>
  <c r="AP88" i="18" s="1"/>
  <c r="T88" i="18"/>
  <c r="CG87" i="18"/>
  <c r="CF87" i="18"/>
  <c r="CE87" i="18"/>
  <c r="CD87" i="18"/>
  <c r="CC87" i="18"/>
  <c r="AU87" i="18"/>
  <c r="AP87" i="18"/>
  <c r="AM87" i="18"/>
  <c r="AL87" i="18"/>
  <c r="AJ87" i="18"/>
  <c r="AG87" i="18"/>
  <c r="AF87" i="18"/>
  <c r="Z87" i="18"/>
  <c r="T87" i="18"/>
  <c r="CG86" i="18"/>
  <c r="CF86" i="18"/>
  <c r="CE86" i="18"/>
  <c r="CD86" i="18"/>
  <c r="CC86" i="18"/>
  <c r="AU86" i="18"/>
  <c r="T86" i="18"/>
  <c r="Z86" i="18" s="1"/>
  <c r="CG85" i="18"/>
  <c r="CF85" i="18"/>
  <c r="CE85" i="18"/>
  <c r="CD85" i="18"/>
  <c r="CC85" i="18"/>
  <c r="AU85" i="18"/>
  <c r="AN85" i="18"/>
  <c r="AL85" i="18"/>
  <c r="AG85" i="18"/>
  <c r="AF85" i="18"/>
  <c r="AD85" i="18"/>
  <c r="Z85" i="18"/>
  <c r="AO85" i="18" s="1"/>
  <c r="T85" i="18"/>
  <c r="CG84" i="18"/>
  <c r="CF84" i="18"/>
  <c r="CE84" i="18"/>
  <c r="CD84" i="18"/>
  <c r="CC84" i="18"/>
  <c r="AU84" i="18"/>
  <c r="T84" i="18"/>
  <c r="Z84" i="18" s="1"/>
  <c r="CG83" i="18"/>
  <c r="CF83" i="18"/>
  <c r="CE83" i="18"/>
  <c r="CD83" i="18"/>
  <c r="AU83" i="18"/>
  <c r="AP83" i="18"/>
  <c r="AM83" i="18"/>
  <c r="AL83" i="18"/>
  <c r="AI83" i="18"/>
  <c r="AF83" i="18"/>
  <c r="AD83" i="18"/>
  <c r="T83" i="18"/>
  <c r="Z83" i="18" s="1"/>
  <c r="AN83" i="18" s="1"/>
  <c r="CG82" i="18"/>
  <c r="CF82" i="18"/>
  <c r="CE82" i="18"/>
  <c r="CD82" i="18"/>
  <c r="CC82" i="18"/>
  <c r="AU82" i="18"/>
  <c r="AP82" i="18"/>
  <c r="AN82" i="18"/>
  <c r="AM82" i="18"/>
  <c r="AI82" i="18"/>
  <c r="AG82" i="18"/>
  <c r="T82" i="18"/>
  <c r="Z82" i="18" s="1"/>
  <c r="AO82" i="18" s="1"/>
  <c r="CG81" i="18"/>
  <c r="CF81" i="18"/>
  <c r="CE81" i="18"/>
  <c r="CD81" i="18"/>
  <c r="CC81" i="18"/>
  <c r="AU81" i="18"/>
  <c r="AP81" i="18"/>
  <c r="AM81" i="18"/>
  <c r="AL81" i="18"/>
  <c r="AI81" i="18"/>
  <c r="AG81" i="18"/>
  <c r="AD81" i="18"/>
  <c r="AA81" i="18"/>
  <c r="T81" i="18"/>
  <c r="Z81" i="18" s="1"/>
  <c r="AN81" i="18" s="1"/>
  <c r="CG80" i="18"/>
  <c r="CF80" i="18"/>
  <c r="CE80" i="18"/>
  <c r="CD80" i="18"/>
  <c r="AU80" i="18"/>
  <c r="AJ80" i="18"/>
  <c r="AG80" i="18"/>
  <c r="AA80" i="18"/>
  <c r="Z80" i="18"/>
  <c r="T80" i="18"/>
  <c r="CG79" i="18"/>
  <c r="CF79" i="18"/>
  <c r="CE79" i="18"/>
  <c r="CD79" i="18"/>
  <c r="AU79" i="18"/>
  <c r="AD79" i="18"/>
  <c r="Z79" i="18"/>
  <c r="T79" i="18"/>
  <c r="CG78" i="18"/>
  <c r="CF78" i="18"/>
  <c r="CE78" i="18"/>
  <c r="CD78" i="18"/>
  <c r="CC78" i="18"/>
  <c r="AU78" i="18"/>
  <c r="AF78" i="18"/>
  <c r="Z78" i="18"/>
  <c r="T78" i="18"/>
  <c r="CG77" i="18"/>
  <c r="CF77" i="18"/>
  <c r="CE77" i="18"/>
  <c r="CD77" i="18"/>
  <c r="AU77" i="18"/>
  <c r="AD77" i="18"/>
  <c r="Z77" i="18"/>
  <c r="T77" i="18"/>
  <c r="CG76" i="18"/>
  <c r="CF76" i="18"/>
  <c r="CE76" i="18"/>
  <c r="CD76" i="18"/>
  <c r="CC76" i="18"/>
  <c r="AU76" i="18"/>
  <c r="AP76" i="18"/>
  <c r="AI76" i="18"/>
  <c r="AG76" i="18"/>
  <c r="AA76" i="18"/>
  <c r="Z76" i="18"/>
  <c r="T76" i="18"/>
  <c r="CG75" i="18"/>
  <c r="CF75" i="18"/>
  <c r="CE75" i="18"/>
  <c r="CD75" i="18"/>
  <c r="CC75" i="18"/>
  <c r="AU75" i="18"/>
  <c r="AN75" i="18"/>
  <c r="AL75" i="18"/>
  <c r="AJ75" i="18"/>
  <c r="AF75" i="18"/>
  <c r="AA75" i="18"/>
  <c r="Z75" i="18"/>
  <c r="AP75" i="18" s="1"/>
  <c r="T75" i="18"/>
  <c r="CG74" i="18"/>
  <c r="CF74" i="18"/>
  <c r="CE74" i="18"/>
  <c r="CD74" i="18"/>
  <c r="AU74" i="18"/>
  <c r="T74" i="18"/>
  <c r="Z74" i="18" s="1"/>
  <c r="CG73" i="18"/>
  <c r="CF73" i="18"/>
  <c r="CE73" i="18"/>
  <c r="CD73" i="18"/>
  <c r="CC73" i="18"/>
  <c r="AU73" i="18"/>
  <c r="T73" i="18"/>
  <c r="Z73" i="18" s="1"/>
  <c r="CG72" i="18"/>
  <c r="CF72" i="18"/>
  <c r="CE72" i="18"/>
  <c r="CD72" i="18"/>
  <c r="CC72" i="18"/>
  <c r="AU72" i="18"/>
  <c r="T72" i="18"/>
  <c r="Z72" i="18" s="1"/>
  <c r="CG71" i="18"/>
  <c r="CF71" i="18"/>
  <c r="CE71" i="18"/>
  <c r="CD71" i="18"/>
  <c r="CC71" i="18"/>
  <c r="AU71" i="18"/>
  <c r="T71" i="18"/>
  <c r="Z71" i="18" s="1"/>
  <c r="CG70" i="18"/>
  <c r="CF70" i="18"/>
  <c r="CE70" i="18"/>
  <c r="CD70" i="18"/>
  <c r="AU70" i="18"/>
  <c r="T70" i="18"/>
  <c r="Z70" i="18" s="1"/>
  <c r="CG69" i="18"/>
  <c r="CF69" i="18"/>
  <c r="CE69" i="18"/>
  <c r="CD69" i="18"/>
  <c r="CC69" i="18"/>
  <c r="AU69" i="18"/>
  <c r="AO69" i="18"/>
  <c r="AL69" i="18"/>
  <c r="AI69" i="18"/>
  <c r="AG69" i="18"/>
  <c r="AD69" i="18"/>
  <c r="AA69" i="18"/>
  <c r="Z69" i="18"/>
  <c r="AP69" i="18" s="1"/>
  <c r="T69" i="18"/>
  <c r="CG68" i="18"/>
  <c r="CF68" i="18"/>
  <c r="CE68" i="18"/>
  <c r="CD68" i="18"/>
  <c r="CC68" i="18"/>
  <c r="AU68" i="18"/>
  <c r="AL68" i="18"/>
  <c r="AI68" i="18"/>
  <c r="Z68" i="18"/>
  <c r="AF68" i="18" s="1"/>
  <c r="T68" i="18"/>
  <c r="CG67" i="18"/>
  <c r="CF67" i="18"/>
  <c r="CE67" i="18"/>
  <c r="CD67" i="18"/>
  <c r="CC67" i="18"/>
  <c r="AU67" i="18"/>
  <c r="AP67" i="18"/>
  <c r="AO67" i="18"/>
  <c r="AM67" i="18"/>
  <c r="AF67" i="18"/>
  <c r="Z67" i="18"/>
  <c r="AJ67" i="18" s="1"/>
  <c r="T67" i="18"/>
  <c r="CG66" i="18"/>
  <c r="CF66" i="18"/>
  <c r="CE66" i="18"/>
  <c r="CD66" i="18"/>
  <c r="AU66" i="18"/>
  <c r="T66" i="18"/>
  <c r="Z66" i="18" s="1"/>
  <c r="CG65" i="18"/>
  <c r="CF65" i="18"/>
  <c r="CE65" i="18"/>
  <c r="CD65" i="18"/>
  <c r="AU65" i="18"/>
  <c r="T65" i="18"/>
  <c r="Z65" i="18" s="1"/>
  <c r="CG64" i="18"/>
  <c r="CF64" i="18"/>
  <c r="CE64" i="18"/>
  <c r="CD64" i="18"/>
  <c r="CC64" i="18"/>
  <c r="AU64" i="18"/>
  <c r="T64" i="18"/>
  <c r="Z64" i="18" s="1"/>
  <c r="CG63" i="18"/>
  <c r="CF63" i="18"/>
  <c r="CE63" i="18"/>
  <c r="CD63" i="18"/>
  <c r="CC63" i="18"/>
  <c r="AU63" i="18"/>
  <c r="AO63" i="18"/>
  <c r="AL63" i="18"/>
  <c r="AI63" i="18"/>
  <c r="AG63" i="18"/>
  <c r="AD63" i="18"/>
  <c r="AA63" i="18"/>
  <c r="Z63" i="18"/>
  <c r="AP63" i="18" s="1"/>
  <c r="T63" i="18"/>
  <c r="CG62" i="18"/>
  <c r="CF62" i="18"/>
  <c r="CE62" i="18"/>
  <c r="CD62" i="18"/>
  <c r="CC62" i="18"/>
  <c r="AU62" i="18"/>
  <c r="AL62" i="18"/>
  <c r="AI62" i="18"/>
  <c r="Z62" i="18"/>
  <c r="AF62" i="18" s="1"/>
  <c r="T62" i="18"/>
  <c r="CG61" i="18"/>
  <c r="CF61" i="18"/>
  <c r="CE61" i="18"/>
  <c r="CD61" i="18"/>
  <c r="CC61" i="18"/>
  <c r="AU61" i="18"/>
  <c r="AP61" i="18"/>
  <c r="AO61" i="18"/>
  <c r="AM61" i="18"/>
  <c r="AF61" i="18"/>
  <c r="Z61" i="18"/>
  <c r="AJ61" i="18" s="1"/>
  <c r="T61" i="18"/>
  <c r="CG60" i="18"/>
  <c r="CF60" i="18"/>
  <c r="CE60" i="18"/>
  <c r="CD60" i="18"/>
  <c r="CC60" i="18"/>
  <c r="AU60" i="18"/>
  <c r="AP60" i="18"/>
  <c r="AO60" i="18"/>
  <c r="AJ60" i="18"/>
  <c r="AF60" i="18"/>
  <c r="Z60" i="18"/>
  <c r="AN60" i="18" s="1"/>
  <c r="T60" i="18"/>
  <c r="CG59" i="18"/>
  <c r="CF59" i="18"/>
  <c r="CE59" i="18"/>
  <c r="CD59" i="18"/>
  <c r="CC59" i="18"/>
  <c r="AU59" i="18"/>
  <c r="Z59" i="18"/>
  <c r="AP59" i="18" s="1"/>
  <c r="T59" i="18"/>
  <c r="CG58" i="18"/>
  <c r="CF58" i="18"/>
  <c r="CE58" i="18"/>
  <c r="CD58" i="18"/>
  <c r="CC58" i="18"/>
  <c r="AU58" i="18"/>
  <c r="AN58" i="18"/>
  <c r="AG58" i="18"/>
  <c r="AF58" i="18"/>
  <c r="AA58" i="18"/>
  <c r="Z58" i="18"/>
  <c r="AP58" i="18" s="1"/>
  <c r="T58" i="18"/>
  <c r="CG57" i="18"/>
  <c r="CF57" i="18"/>
  <c r="CE57" i="18"/>
  <c r="CD57" i="18"/>
  <c r="CC57" i="18"/>
  <c r="AU57" i="18"/>
  <c r="T57" i="18"/>
  <c r="Z57" i="18" s="1"/>
  <c r="CG56" i="18"/>
  <c r="CF56" i="18"/>
  <c r="CE56" i="18"/>
  <c r="CD56" i="18"/>
  <c r="CC56" i="18"/>
  <c r="AU56" i="18"/>
  <c r="T56" i="18"/>
  <c r="Z56" i="18" s="1"/>
  <c r="CG55" i="18"/>
  <c r="CF55" i="18"/>
  <c r="CE55" i="18"/>
  <c r="CD55" i="18"/>
  <c r="AU55" i="18"/>
  <c r="T55" i="18"/>
  <c r="Z55" i="18" s="1"/>
  <c r="CG54" i="18"/>
  <c r="CF54" i="18"/>
  <c r="CE54" i="18"/>
  <c r="CD54" i="18"/>
  <c r="AU54" i="18"/>
  <c r="AP54" i="18"/>
  <c r="AJ54" i="18"/>
  <c r="AF54" i="18"/>
  <c r="Z54" i="18"/>
  <c r="AN54" i="18" s="1"/>
  <c r="T54" i="18"/>
  <c r="CG53" i="18"/>
  <c r="CF53" i="18"/>
  <c r="CE53" i="18"/>
  <c r="CD53" i="18"/>
  <c r="AU53" i="18"/>
  <c r="T53" i="18"/>
  <c r="Z53" i="18" s="1"/>
  <c r="CG52" i="18"/>
  <c r="CF52" i="18"/>
  <c r="CE52" i="18"/>
  <c r="CD52" i="18"/>
  <c r="CC52" i="18"/>
  <c r="AU52" i="18"/>
  <c r="AD52" i="18"/>
  <c r="Z52" i="18"/>
  <c r="AP52" i="18" s="1"/>
  <c r="T52" i="18"/>
  <c r="CG51" i="18"/>
  <c r="CF51" i="18"/>
  <c r="CE51" i="18"/>
  <c r="CD51" i="18"/>
  <c r="AU51" i="18"/>
  <c r="AO51" i="18"/>
  <c r="AL51" i="18"/>
  <c r="AI51" i="18"/>
  <c r="AG51" i="18"/>
  <c r="AD51" i="18"/>
  <c r="AA51" i="18"/>
  <c r="Z51" i="18"/>
  <c r="AP51" i="18" s="1"/>
  <c r="T51" i="18"/>
  <c r="CG50" i="18"/>
  <c r="CF50" i="18"/>
  <c r="CE50" i="18"/>
  <c r="CD50" i="18"/>
  <c r="CC50" i="18"/>
  <c r="AU50" i="18"/>
  <c r="AL50" i="18"/>
  <c r="AI50" i="18"/>
  <c r="Z50" i="18"/>
  <c r="AF50" i="18" s="1"/>
  <c r="T50" i="18"/>
  <c r="CG49" i="18"/>
  <c r="CF49" i="18"/>
  <c r="CE49" i="18"/>
  <c r="CD49" i="18"/>
  <c r="AU49" i="18"/>
  <c r="T49" i="18"/>
  <c r="Z49" i="18" s="1"/>
  <c r="CG48" i="18"/>
  <c r="CF48" i="18"/>
  <c r="CE48" i="18"/>
  <c r="CD48" i="18"/>
  <c r="CC48" i="18"/>
  <c r="AU48" i="18"/>
  <c r="T48" i="18"/>
  <c r="Z48" i="18" s="1"/>
  <c r="CG47" i="18"/>
  <c r="CF47" i="18"/>
  <c r="CE47" i="18"/>
  <c r="CD47" i="18"/>
  <c r="CC47" i="18"/>
  <c r="AU47" i="18"/>
  <c r="T47" i="18"/>
  <c r="Z47" i="18" s="1"/>
  <c r="CG46" i="18"/>
  <c r="CF46" i="18"/>
  <c r="CE46" i="18"/>
  <c r="CD46" i="18"/>
  <c r="CC46" i="18"/>
  <c r="AU46" i="18"/>
  <c r="AD46" i="18"/>
  <c r="Z46" i="18"/>
  <c r="AP46" i="18" s="1"/>
  <c r="T46" i="18"/>
  <c r="CG45" i="18"/>
  <c r="CF45" i="18"/>
  <c r="CE45" i="18"/>
  <c r="CD45" i="18"/>
  <c r="AU45" i="18"/>
  <c r="AO45" i="18"/>
  <c r="AL45" i="18"/>
  <c r="AI45" i="18"/>
  <c r="AG45" i="18"/>
  <c r="AD45" i="18"/>
  <c r="AA45" i="18"/>
  <c r="Z45" i="18"/>
  <c r="AP45" i="18" s="1"/>
  <c r="T45" i="18"/>
  <c r="CG44" i="18"/>
  <c r="CF44" i="18"/>
  <c r="CE44" i="18"/>
  <c r="CD44" i="18"/>
  <c r="AU44" i="18"/>
  <c r="T44" i="18"/>
  <c r="Z44" i="18" s="1"/>
  <c r="CG43" i="18"/>
  <c r="CF43" i="18"/>
  <c r="CE43" i="18"/>
  <c r="CD43" i="18"/>
  <c r="CC43" i="18"/>
  <c r="AU43" i="18"/>
  <c r="T43" i="18"/>
  <c r="Z43" i="18" s="1"/>
  <c r="CG42" i="18"/>
  <c r="CF42" i="18"/>
  <c r="CE42" i="18"/>
  <c r="CD42" i="18"/>
  <c r="CC42" i="18"/>
  <c r="AU42" i="18"/>
  <c r="T42" i="18"/>
  <c r="Z42" i="18" s="1"/>
  <c r="CG41" i="18"/>
  <c r="CF41" i="18"/>
  <c r="CE41" i="18"/>
  <c r="CD41" i="18"/>
  <c r="AU41" i="18"/>
  <c r="T41" i="18"/>
  <c r="Z41" i="18" s="1"/>
  <c r="CG40" i="18"/>
  <c r="CF40" i="18"/>
  <c r="CE40" i="18"/>
  <c r="CD40" i="18"/>
  <c r="AU40" i="18"/>
  <c r="Z40" i="18"/>
  <c r="AP40" i="18" s="1"/>
  <c r="T40" i="18"/>
  <c r="CG39" i="18"/>
  <c r="CF39" i="18"/>
  <c r="CE39" i="18"/>
  <c r="CD39" i="18"/>
  <c r="AU39" i="18"/>
  <c r="AD39" i="18"/>
  <c r="Z39" i="18"/>
  <c r="AP39" i="18" s="1"/>
  <c r="T39" i="18"/>
  <c r="CG38" i="18"/>
  <c r="CF38" i="18"/>
  <c r="CE38" i="18"/>
  <c r="CD38" i="18"/>
  <c r="CC38" i="18"/>
  <c r="AU38" i="18"/>
  <c r="T38" i="18"/>
  <c r="Z38" i="18" s="1"/>
  <c r="CG37" i="18"/>
  <c r="CF37" i="18"/>
  <c r="CE37" i="18"/>
  <c r="CD37" i="18"/>
  <c r="CC37" i="18"/>
  <c r="AU37" i="18"/>
  <c r="T37" i="18"/>
  <c r="Z37" i="18" s="1"/>
  <c r="CG36" i="18"/>
  <c r="CF36" i="18"/>
  <c r="CE36" i="18"/>
  <c r="CD36" i="18"/>
  <c r="AU36" i="18"/>
  <c r="AO36" i="18"/>
  <c r="AM36" i="18"/>
  <c r="AF36" i="18"/>
  <c r="Z36" i="18"/>
  <c r="AJ36" i="18" s="1"/>
  <c r="T36" i="18"/>
  <c r="CG35" i="18"/>
  <c r="CF35" i="18"/>
  <c r="CE35" i="18"/>
  <c r="CD35" i="18"/>
  <c r="CC35" i="18"/>
  <c r="AU35" i="18"/>
  <c r="T35" i="18"/>
  <c r="Z35" i="18" s="1"/>
  <c r="CG34" i="18"/>
  <c r="CF34" i="18"/>
  <c r="CE34" i="18"/>
  <c r="CD34" i="18"/>
  <c r="CC34" i="18"/>
  <c r="AU34" i="18"/>
  <c r="T34" i="18"/>
  <c r="Z34" i="18" s="1"/>
  <c r="CG33" i="18"/>
  <c r="CF33" i="18"/>
  <c r="CE33" i="18"/>
  <c r="CD33" i="18"/>
  <c r="CC33" i="18"/>
  <c r="AU33" i="18"/>
  <c r="AD33" i="18"/>
  <c r="Z33" i="18"/>
  <c r="AP33" i="18" s="1"/>
  <c r="T33" i="18"/>
  <c r="CG32" i="18"/>
  <c r="CF32" i="18"/>
  <c r="CE32" i="18"/>
  <c r="CD32" i="18"/>
  <c r="CC32" i="18"/>
  <c r="AU32" i="18"/>
  <c r="AP32" i="18"/>
  <c r="AM32" i="18"/>
  <c r="AJ32" i="18"/>
  <c r="AI32" i="18"/>
  <c r="AF32" i="18"/>
  <c r="AA32" i="18"/>
  <c r="Z32" i="18"/>
  <c r="AO32" i="18" s="1"/>
  <c r="T32" i="18"/>
  <c r="CG31" i="18"/>
  <c r="CF31" i="18"/>
  <c r="CE31" i="18"/>
  <c r="CD31" i="18"/>
  <c r="CC31" i="18"/>
  <c r="T31" i="18"/>
  <c r="CG30" i="18"/>
  <c r="CF30" i="18"/>
  <c r="CE30" i="18"/>
  <c r="CD30" i="18"/>
  <c r="CC30" i="18"/>
  <c r="AU30" i="18"/>
  <c r="T30" i="18"/>
  <c r="Z30" i="18" s="1"/>
  <c r="CG29" i="18"/>
  <c r="CF29" i="18"/>
  <c r="CE29" i="18"/>
  <c r="CD29" i="18"/>
  <c r="CC29" i="18"/>
  <c r="AU29" i="18"/>
  <c r="T29" i="18"/>
  <c r="Z29" i="18" s="1"/>
  <c r="CG28" i="18"/>
  <c r="CF28" i="18"/>
  <c r="CE28" i="18"/>
  <c r="CD28" i="18"/>
  <c r="CC28" i="18"/>
  <c r="AU28" i="18"/>
  <c r="Z28" i="18"/>
  <c r="AP28" i="18" s="1"/>
  <c r="T28" i="18"/>
  <c r="CG27" i="18"/>
  <c r="CF27" i="18"/>
  <c r="CE27" i="18"/>
  <c r="CD27" i="18"/>
  <c r="CC27" i="18"/>
  <c r="AU27" i="18"/>
  <c r="AF27" i="18"/>
  <c r="Z27" i="18"/>
  <c r="AP27" i="18" s="1"/>
  <c r="T27" i="18"/>
  <c r="CG26" i="18"/>
  <c r="CF26" i="18"/>
  <c r="CE26" i="18"/>
  <c r="CD26" i="18"/>
  <c r="CC26" i="18"/>
  <c r="AU26" i="18"/>
  <c r="AP26" i="18"/>
  <c r="AM26" i="18"/>
  <c r="AJ26" i="18"/>
  <c r="AI26" i="18"/>
  <c r="AF26" i="18"/>
  <c r="AA26" i="18"/>
  <c r="Z26" i="18"/>
  <c r="AO26" i="18" s="1"/>
  <c r="T26" i="18"/>
  <c r="CG25" i="18"/>
  <c r="CF25" i="18"/>
  <c r="CE25" i="18"/>
  <c r="CD25" i="18"/>
  <c r="CC25" i="18"/>
  <c r="AU25" i="18"/>
  <c r="AL25" i="18"/>
  <c r="AI25" i="18"/>
  <c r="Z25" i="18"/>
  <c r="AF25" i="18" s="1"/>
  <c r="T25" i="18"/>
  <c r="CG24" i="18"/>
  <c r="CF24" i="18"/>
  <c r="CE24" i="18"/>
  <c r="CD24" i="18"/>
  <c r="AU24" i="18"/>
  <c r="T24" i="18"/>
  <c r="Z24" i="18" s="1"/>
  <c r="CG23" i="18"/>
  <c r="CF23" i="18"/>
  <c r="CE23" i="18"/>
  <c r="CD23" i="18"/>
  <c r="CC23" i="18"/>
  <c r="AU23" i="18"/>
  <c r="T23" i="18"/>
  <c r="Z23" i="18" s="1"/>
  <c r="CG22" i="18"/>
  <c r="CF22" i="18"/>
  <c r="CE22" i="18"/>
  <c r="CD22" i="18"/>
  <c r="AU22" i="18"/>
  <c r="T22" i="18"/>
  <c r="Z22" i="18" s="1"/>
  <c r="CG21" i="18"/>
  <c r="CF21" i="18"/>
  <c r="CE21" i="18"/>
  <c r="CD21" i="18"/>
  <c r="AU21" i="18"/>
  <c r="Z21" i="18"/>
  <c r="AP21" i="18" s="1"/>
  <c r="T21" i="18"/>
  <c r="CG20" i="18"/>
  <c r="CF20" i="18"/>
  <c r="CE20" i="18"/>
  <c r="CD20" i="18"/>
  <c r="CC20" i="18"/>
  <c r="AU20" i="18"/>
  <c r="AN20" i="18"/>
  <c r="AJ20" i="18"/>
  <c r="AG20" i="18"/>
  <c r="AF20" i="18"/>
  <c r="AA20" i="18"/>
  <c r="Z20" i="18"/>
  <c r="AP20" i="18" s="1"/>
  <c r="T20" i="18"/>
  <c r="CG19" i="18"/>
  <c r="CF19" i="18"/>
  <c r="CE19" i="18"/>
  <c r="CD19" i="18"/>
  <c r="AU19" i="18"/>
  <c r="T19" i="18"/>
  <c r="Z19" i="18" s="1"/>
  <c r="CG18" i="18"/>
  <c r="CF18" i="18"/>
  <c r="CE18" i="18"/>
  <c r="CD18" i="18"/>
  <c r="CC18" i="18"/>
  <c r="AU18" i="18"/>
  <c r="AP18" i="18"/>
  <c r="AN18" i="18"/>
  <c r="AM18" i="18"/>
  <c r="AL18" i="18"/>
  <c r="AJ18" i="18"/>
  <c r="AI18" i="18"/>
  <c r="AG18" i="18"/>
  <c r="AF18" i="18"/>
  <c r="AD18" i="18"/>
  <c r="AA18" i="18"/>
  <c r="Z18" i="18"/>
  <c r="AO18" i="18" s="1"/>
  <c r="T18" i="18"/>
  <c r="CG17" i="18"/>
  <c r="CF17" i="18"/>
  <c r="CE17" i="18"/>
  <c r="CD17" i="18"/>
  <c r="AU17" i="18"/>
  <c r="AO17" i="18"/>
  <c r="AM17" i="18"/>
  <c r="AF17" i="18"/>
  <c r="Z17" i="18"/>
  <c r="AJ17" i="18" s="1"/>
  <c r="T17" i="18"/>
  <c r="CG16" i="18"/>
  <c r="CF16" i="18"/>
  <c r="CE16" i="18"/>
  <c r="CD16" i="18"/>
  <c r="AU16" i="18"/>
  <c r="T16" i="18"/>
  <c r="Z16" i="18" s="1"/>
  <c r="CG15" i="18"/>
  <c r="CF15" i="18"/>
  <c r="CE15" i="18"/>
  <c r="CD15" i="18"/>
  <c r="CC15" i="18"/>
  <c r="AU15" i="18"/>
  <c r="T15" i="18"/>
  <c r="Z15" i="18" s="1"/>
  <c r="CG14" i="18"/>
  <c r="CF14" i="18"/>
  <c r="CE14" i="18"/>
  <c r="CD14" i="18"/>
  <c r="AU14" i="18"/>
  <c r="T14" i="18"/>
  <c r="Z14" i="18" s="1"/>
  <c r="CG13" i="18"/>
  <c r="CF13" i="18"/>
  <c r="CE13" i="18"/>
  <c r="CD13" i="18"/>
  <c r="CC13" i="18"/>
  <c r="AU13" i="18"/>
  <c r="AO13" i="18"/>
  <c r="AL13" i="18"/>
  <c r="AI13" i="18"/>
  <c r="AG13" i="18"/>
  <c r="AD13" i="18"/>
  <c r="AA13" i="18"/>
  <c r="Z13" i="18"/>
  <c r="AP13" i="18" s="1"/>
  <c r="T13" i="18"/>
  <c r="CG12" i="18"/>
  <c r="CF12" i="18"/>
  <c r="CE12" i="18"/>
  <c r="CD12" i="18"/>
  <c r="CC12" i="18"/>
  <c r="AU12" i="18"/>
  <c r="AL12" i="18"/>
  <c r="AI12" i="18"/>
  <c r="Z12" i="18"/>
  <c r="AF12" i="18" s="1"/>
  <c r="T12" i="18"/>
  <c r="CG11" i="18"/>
  <c r="CF11" i="18"/>
  <c r="CE11" i="18"/>
  <c r="CD11" i="18"/>
  <c r="AU11" i="18"/>
  <c r="T11" i="18"/>
  <c r="Z11" i="18" s="1"/>
  <c r="CG10" i="18"/>
  <c r="CF10" i="18"/>
  <c r="CE10" i="18"/>
  <c r="CD10" i="18"/>
  <c r="CC10" i="18"/>
  <c r="AU10" i="18"/>
  <c r="T10" i="18"/>
  <c r="Z10" i="18" s="1"/>
  <c r="CG9" i="18"/>
  <c r="CF9" i="18"/>
  <c r="CE9" i="18"/>
  <c r="CD9" i="18"/>
  <c r="CC9" i="18"/>
  <c r="AU9" i="18"/>
  <c r="AP9" i="18"/>
  <c r="AO9" i="18"/>
  <c r="AN9" i="18"/>
  <c r="AM9" i="18"/>
  <c r="AL9" i="18"/>
  <c r="AJ9" i="18"/>
  <c r="AI9" i="18"/>
  <c r="AG9" i="18"/>
  <c r="AF9" i="18"/>
  <c r="AD9" i="18"/>
  <c r="AA9" i="18"/>
  <c r="T9" i="18"/>
  <c r="CG8" i="18"/>
  <c r="CF8" i="18"/>
  <c r="CE8" i="18"/>
  <c r="CD8" i="18"/>
  <c r="CC8" i="18"/>
  <c r="AU8" i="18"/>
  <c r="T8" i="18"/>
  <c r="T4" i="18" s="1"/>
  <c r="CG7" i="18"/>
  <c r="CF7" i="18"/>
  <c r="CE7" i="18"/>
  <c r="CD7" i="18"/>
  <c r="AU7" i="18"/>
  <c r="AN7" i="18"/>
  <c r="AJ7" i="18"/>
  <c r="AG7" i="18"/>
  <c r="AF7" i="18"/>
  <c r="AA7" i="18"/>
  <c r="Z7" i="18"/>
  <c r="AP7" i="18" s="1"/>
  <c r="T7" i="18"/>
  <c r="D5" i="18"/>
  <c r="V4" i="18"/>
  <c r="S4" i="18"/>
  <c r="R4" i="18"/>
  <c r="Q4" i="18"/>
  <c r="P4" i="18"/>
  <c r="O4" i="18"/>
  <c r="N4" i="18"/>
  <c r="C6" i="17" s="1"/>
  <c r="M4" i="18"/>
  <c r="C8" i="17" s="1"/>
  <c r="L4" i="18"/>
  <c r="D4" i="18"/>
  <c r="CB3" i="18"/>
  <c r="CA3" i="18"/>
  <c r="BZ3" i="18"/>
  <c r="BY3" i="18"/>
  <c r="BX3" i="18"/>
  <c r="BW3" i="18"/>
  <c r="X3" i="18"/>
  <c r="V3" i="18"/>
  <c r="S3" i="18"/>
  <c r="C11" i="17" s="1"/>
  <c r="R3" i="18"/>
  <c r="Q3" i="18"/>
  <c r="P3" i="18"/>
  <c r="O3" i="18"/>
  <c r="C9" i="17" s="1"/>
  <c r="N3" i="18"/>
  <c r="M3" i="18"/>
  <c r="L3" i="18"/>
  <c r="C7" i="17" s="1"/>
  <c r="D3" i="18"/>
  <c r="CB2" i="18"/>
  <c r="CA2" i="18"/>
  <c r="BZ2" i="18"/>
  <c r="BY2" i="18"/>
  <c r="BX2" i="18"/>
  <c r="BW2" i="18"/>
  <c r="BV2" i="18"/>
  <c r="BK2" i="18"/>
  <c r="BJ2" i="18"/>
  <c r="BI2" i="18"/>
  <c r="BH2" i="18"/>
  <c r="Q2" i="18"/>
  <c r="P2" i="18"/>
  <c r="N2" i="18"/>
  <c r="Q1" i="18"/>
  <c r="D1" i="18"/>
  <c r="G31" i="17"/>
  <c r="G30" i="17"/>
  <c r="G29" i="17"/>
  <c r="G28" i="17"/>
  <c r="J27" i="17"/>
  <c r="I27" i="17"/>
  <c r="G27" i="17"/>
  <c r="G26" i="17"/>
  <c r="G25" i="17"/>
  <c r="G24" i="17"/>
  <c r="G23" i="17"/>
  <c r="G22" i="17"/>
  <c r="G21" i="17"/>
  <c r="G20" i="17"/>
  <c r="G19" i="17"/>
  <c r="G18" i="17"/>
  <c r="G17" i="17"/>
  <c r="G16" i="17"/>
  <c r="G15" i="17"/>
  <c r="G14" i="17"/>
  <c r="G13" i="17"/>
  <c r="G12" i="17"/>
  <c r="G11" i="17"/>
  <c r="G10" i="17"/>
  <c r="C10" i="17"/>
  <c r="G9" i="17"/>
  <c r="G8" i="17"/>
  <c r="G7" i="17"/>
  <c r="G6" i="17"/>
  <c r="G5" i="17"/>
  <c r="G2" i="17" s="1"/>
  <c r="C5" i="17"/>
  <c r="J2" i="17"/>
  <c r="I2" i="17"/>
  <c r="J1" i="17"/>
  <c r="I1" i="17"/>
  <c r="X170" i="15"/>
  <c r="W170" i="15"/>
  <c r="V170" i="15"/>
  <c r="U170" i="15"/>
  <c r="T170" i="15"/>
  <c r="S170" i="15"/>
  <c r="X169" i="14"/>
  <c r="W169" i="14"/>
  <c r="V169" i="14"/>
  <c r="U169" i="14"/>
  <c r="T169" i="14"/>
  <c r="S169" i="14"/>
  <c r="G32" i="12"/>
  <c r="G31" i="12"/>
  <c r="G30" i="12"/>
  <c r="G29" i="12"/>
  <c r="G28" i="12"/>
  <c r="G27" i="12"/>
  <c r="G26" i="12"/>
  <c r="M25" i="12"/>
  <c r="L25" i="12"/>
  <c r="G25" i="12"/>
  <c r="M24" i="12"/>
  <c r="G24" i="12"/>
  <c r="M23" i="12"/>
  <c r="G23" i="12"/>
  <c r="M22" i="12"/>
  <c r="G22" i="12"/>
  <c r="M21" i="12"/>
  <c r="G21" i="12"/>
  <c r="M20" i="12"/>
  <c r="G20" i="12"/>
  <c r="M19" i="12"/>
  <c r="G19" i="12"/>
  <c r="M18" i="12"/>
  <c r="G18" i="12"/>
  <c r="M17" i="12"/>
  <c r="G17" i="12"/>
  <c r="M16" i="12"/>
  <c r="G16" i="12"/>
  <c r="M15" i="12"/>
  <c r="G15" i="12"/>
  <c r="M14" i="12"/>
  <c r="G14" i="12"/>
  <c r="N32" i="11" s="1"/>
  <c r="M13" i="12"/>
  <c r="G13" i="12"/>
  <c r="M12" i="12"/>
  <c r="G12" i="12"/>
  <c r="M11" i="12"/>
  <c r="G11" i="12"/>
  <c r="M10" i="12"/>
  <c r="G10" i="12"/>
  <c r="M9" i="12"/>
  <c r="G9" i="12"/>
  <c r="M8" i="12"/>
  <c r="G8" i="12"/>
  <c r="M7" i="12"/>
  <c r="G7" i="12"/>
  <c r="N25" i="11" s="1"/>
  <c r="M6" i="12"/>
  <c r="M1" i="12" s="1"/>
  <c r="G6" i="12"/>
  <c r="N24" i="11" s="1"/>
  <c r="M5" i="12"/>
  <c r="M2" i="12" s="1"/>
  <c r="L5" i="12"/>
  <c r="G5" i="12"/>
  <c r="G2" i="12" s="1"/>
  <c r="C5" i="12"/>
  <c r="K2" i="12"/>
  <c r="J2" i="12"/>
  <c r="I2" i="12"/>
  <c r="K1" i="12"/>
  <c r="J1" i="12"/>
  <c r="I1" i="12"/>
  <c r="N51" i="11"/>
  <c r="M48" i="11"/>
  <c r="K48" i="11"/>
  <c r="J48" i="11"/>
  <c r="H48" i="11"/>
  <c r="G48" i="11"/>
  <c r="E48" i="11"/>
  <c r="N43" i="11"/>
  <c r="N40" i="11"/>
  <c r="N33" i="11"/>
  <c r="N20" i="11"/>
  <c r="M20" i="11"/>
  <c r="J20" i="11"/>
  <c r="J49" i="11" s="1"/>
  <c r="N16" i="11"/>
  <c r="M16" i="11"/>
  <c r="K16" i="11"/>
  <c r="K20" i="11" s="1"/>
  <c r="K49" i="11" s="1"/>
  <c r="J16" i="11"/>
  <c r="H16" i="11"/>
  <c r="H20" i="11" s="1"/>
  <c r="H49" i="11" s="1"/>
  <c r="G16" i="11"/>
  <c r="G20" i="11" s="1"/>
  <c r="G49" i="11" s="1"/>
  <c r="E16" i="11"/>
  <c r="E20" i="11" s="1"/>
  <c r="E49" i="11" s="1"/>
  <c r="L83" i="10"/>
  <c r="M82" i="10"/>
  <c r="L82" i="10"/>
  <c r="M81" i="10"/>
  <c r="L81" i="10"/>
  <c r="M80" i="10"/>
  <c r="L80" i="10"/>
  <c r="M79" i="10"/>
  <c r="L79" i="10"/>
  <c r="M78" i="10"/>
  <c r="L78" i="10"/>
  <c r="L77" i="10"/>
  <c r="M77" i="10" s="1"/>
  <c r="M76" i="10"/>
  <c r="L76" i="10"/>
  <c r="L75" i="10"/>
  <c r="M75" i="10" s="1"/>
  <c r="M74" i="10"/>
  <c r="L74" i="10"/>
  <c r="M73" i="10"/>
  <c r="L73" i="10"/>
  <c r="M72" i="10"/>
  <c r="L72" i="10"/>
  <c r="M71" i="10"/>
  <c r="L71" i="10"/>
  <c r="M70" i="10"/>
  <c r="L70" i="10"/>
  <c r="L69" i="10"/>
  <c r="M69" i="10" s="1"/>
  <c r="M68" i="10"/>
  <c r="L68" i="10"/>
  <c r="L67" i="10"/>
  <c r="M67" i="10" s="1"/>
  <c r="M66" i="10"/>
  <c r="L66" i="10"/>
  <c r="M65" i="10"/>
  <c r="L65" i="10"/>
  <c r="M64" i="10"/>
  <c r="L64" i="10"/>
  <c r="M63" i="10"/>
  <c r="L63" i="10"/>
  <c r="M62" i="10"/>
  <c r="L62" i="10"/>
  <c r="L61" i="10"/>
  <c r="M61" i="10" s="1"/>
  <c r="M60" i="10"/>
  <c r="L60" i="10"/>
  <c r="L59" i="10"/>
  <c r="M59" i="10" s="1"/>
  <c r="M58" i="10"/>
  <c r="L58" i="10"/>
  <c r="M57" i="10"/>
  <c r="L57" i="10"/>
  <c r="M56" i="10"/>
  <c r="L56" i="10"/>
  <c r="M55" i="10"/>
  <c r="L55" i="10"/>
  <c r="M54" i="10"/>
  <c r="L54" i="10"/>
  <c r="L53" i="10"/>
  <c r="M53" i="10" s="1"/>
  <c r="L52" i="10"/>
  <c r="M52" i="10" s="1"/>
  <c r="S52" i="10" s="1"/>
  <c r="S51" i="10"/>
  <c r="M51" i="10"/>
  <c r="L51" i="10"/>
  <c r="M50" i="10"/>
  <c r="L50" i="10"/>
  <c r="L49" i="10"/>
  <c r="M49" i="10" s="1"/>
  <c r="M48" i="10"/>
  <c r="L48" i="10"/>
  <c r="M47" i="10"/>
  <c r="L47" i="10"/>
  <c r="L46" i="10"/>
  <c r="M46" i="10" s="1"/>
  <c r="S45" i="10"/>
  <c r="L45" i="10"/>
  <c r="M45" i="10" s="1"/>
  <c r="L44" i="10"/>
  <c r="M44" i="10" s="1"/>
  <c r="L43" i="10"/>
  <c r="M43" i="10" s="1"/>
  <c r="L42" i="10"/>
  <c r="M42" i="10" s="1"/>
  <c r="L41" i="10"/>
  <c r="M41" i="10" s="1"/>
  <c r="L40" i="10"/>
  <c r="M40" i="10" s="1"/>
  <c r="L39" i="10"/>
  <c r="M39" i="10" s="1"/>
  <c r="S39" i="10" s="1"/>
  <c r="M38" i="10"/>
  <c r="L38" i="10"/>
  <c r="L37" i="10"/>
  <c r="M37" i="10" s="1"/>
  <c r="M36" i="10"/>
  <c r="L36" i="10"/>
  <c r="M35" i="10"/>
  <c r="L35" i="10"/>
  <c r="M34" i="10"/>
  <c r="L34" i="10"/>
  <c r="L33" i="10"/>
  <c r="M33" i="10" s="1"/>
  <c r="S33" i="10" s="1"/>
  <c r="L32" i="10"/>
  <c r="M32" i="10" s="1"/>
  <c r="S32" i="10" s="1"/>
  <c r="L31" i="10"/>
  <c r="M31" i="10" s="1"/>
  <c r="S31" i="10" s="1"/>
  <c r="S30" i="10"/>
  <c r="M30" i="10"/>
  <c r="L30" i="10"/>
  <c r="S29" i="10"/>
  <c r="L29" i="10"/>
  <c r="M29" i="10" s="1"/>
  <c r="M28" i="10"/>
  <c r="L28" i="10"/>
  <c r="S27" i="10"/>
  <c r="M26" i="10"/>
  <c r="L26" i="10"/>
  <c r="L25" i="10"/>
  <c r="M25" i="10" s="1"/>
  <c r="L24" i="10"/>
  <c r="M24" i="10" s="1"/>
  <c r="S24" i="10" s="1"/>
  <c r="M23" i="10"/>
  <c r="S23" i="10" s="1"/>
  <c r="L23" i="10"/>
  <c r="S22" i="10"/>
  <c r="L22" i="10"/>
  <c r="M22" i="10" s="1"/>
  <c r="L21" i="10"/>
  <c r="M21" i="10" s="1"/>
  <c r="L20" i="10"/>
  <c r="M20" i="10" s="1"/>
  <c r="L19" i="10"/>
  <c r="M19" i="10" s="1"/>
  <c r="L18" i="10"/>
  <c r="M18" i="10" s="1"/>
  <c r="K4" i="10"/>
  <c r="I3" i="10"/>
  <c r="G3" i="10"/>
  <c r="AP501" i="9"/>
  <c r="AL501" i="9"/>
  <c r="AF501" i="9"/>
  <c r="Z501" i="9"/>
  <c r="W501" i="9"/>
  <c r="U501" i="9"/>
  <c r="T501" i="9"/>
  <c r="AM500" i="9"/>
  <c r="AJ500" i="9"/>
  <c r="W500" i="9"/>
  <c r="U500" i="9"/>
  <c r="T500" i="9"/>
  <c r="Z500" i="9" s="1"/>
  <c r="AO500" i="9" s="1"/>
  <c r="W499" i="9"/>
  <c r="U499" i="9"/>
  <c r="T499" i="9"/>
  <c r="Z499" i="9" s="1"/>
  <c r="AO498" i="9"/>
  <c r="AM498" i="9"/>
  <c r="Z498" i="9"/>
  <c r="AP498" i="9" s="1"/>
  <c r="W498" i="9"/>
  <c r="U498" i="9"/>
  <c r="T498" i="9"/>
  <c r="W497" i="9"/>
  <c r="U497" i="9"/>
  <c r="T497" i="9"/>
  <c r="Z497" i="9" s="1"/>
  <c r="AO496" i="9"/>
  <c r="AN496" i="9"/>
  <c r="AI496" i="9"/>
  <c r="AG496" i="9"/>
  <c r="AD496" i="9"/>
  <c r="W496" i="9"/>
  <c r="U496" i="9"/>
  <c r="T496" i="9"/>
  <c r="Z496" i="9" s="1"/>
  <c r="AO495" i="9"/>
  <c r="AN495" i="9"/>
  <c r="AM495" i="9"/>
  <c r="AL495" i="9"/>
  <c r="AI495" i="9"/>
  <c r="AA495" i="9"/>
  <c r="W495" i="9"/>
  <c r="U495" i="9"/>
  <c r="T495" i="9"/>
  <c r="Z495" i="9" s="1"/>
  <c r="Z494" i="9"/>
  <c r="W494" i="9"/>
  <c r="U494" i="9"/>
  <c r="T494" i="9"/>
  <c r="AP493" i="9"/>
  <c r="AO493" i="9"/>
  <c r="AN493" i="9"/>
  <c r="AM493" i="9"/>
  <c r="AL493" i="9"/>
  <c r="AJ493" i="9"/>
  <c r="AI493" i="9"/>
  <c r="AG493" i="9"/>
  <c r="AF493" i="9"/>
  <c r="AD493" i="9"/>
  <c r="AA493" i="9"/>
  <c r="Z493" i="9"/>
  <c r="W493" i="9"/>
  <c r="U493" i="9"/>
  <c r="T493" i="9"/>
  <c r="AL492" i="9"/>
  <c r="Z492" i="9"/>
  <c r="W492" i="9"/>
  <c r="U492" i="9"/>
  <c r="T492" i="9"/>
  <c r="AN491" i="9"/>
  <c r="AL491" i="9"/>
  <c r="AJ491" i="9"/>
  <c r="AF491" i="9"/>
  <c r="Z491" i="9"/>
  <c r="W491" i="9"/>
  <c r="U491" i="9"/>
  <c r="T491" i="9"/>
  <c r="AM490" i="9"/>
  <c r="AJ490" i="9"/>
  <c r="AI490" i="9"/>
  <c r="AG490" i="9"/>
  <c r="AF490" i="9"/>
  <c r="AD490" i="9"/>
  <c r="AA490" i="9"/>
  <c r="Z490" i="9"/>
  <c r="W490" i="9"/>
  <c r="U490" i="9"/>
  <c r="T490" i="9"/>
  <c r="W489" i="9"/>
  <c r="U489" i="9"/>
  <c r="T489" i="9"/>
  <c r="Z489" i="9" s="1"/>
  <c r="AO488" i="9"/>
  <c r="AF488" i="9"/>
  <c r="Z488" i="9"/>
  <c r="W488" i="9"/>
  <c r="U488" i="9"/>
  <c r="T488" i="9"/>
  <c r="W487" i="9"/>
  <c r="U487" i="9"/>
  <c r="T487" i="9"/>
  <c r="Z487" i="9" s="1"/>
  <c r="Z486" i="9"/>
  <c r="W486" i="9"/>
  <c r="U486" i="9"/>
  <c r="T486" i="9"/>
  <c r="AP485" i="9"/>
  <c r="W485" i="9"/>
  <c r="U485" i="9"/>
  <c r="T485" i="9"/>
  <c r="Z485" i="9" s="1"/>
  <c r="Z484" i="9"/>
  <c r="W484" i="9"/>
  <c r="U484" i="9"/>
  <c r="T484" i="9"/>
  <c r="AP483" i="9"/>
  <c r="AO483" i="9"/>
  <c r="AL483" i="9"/>
  <c r="AI483" i="9"/>
  <c r="AA483" i="9"/>
  <c r="W483" i="9"/>
  <c r="U483" i="9"/>
  <c r="T483" i="9"/>
  <c r="Z483" i="9" s="1"/>
  <c r="Z482" i="9"/>
  <c r="W482" i="9"/>
  <c r="U482" i="9"/>
  <c r="T482" i="9"/>
  <c r="AP481" i="9"/>
  <c r="AO481" i="9"/>
  <c r="AN481" i="9"/>
  <c r="AM481" i="9"/>
  <c r="AL481" i="9"/>
  <c r="AJ481" i="9"/>
  <c r="AI481" i="9"/>
  <c r="AF481" i="9"/>
  <c r="W481" i="9"/>
  <c r="U481" i="9"/>
  <c r="T481" i="9"/>
  <c r="Z481" i="9" s="1"/>
  <c r="AO480" i="9"/>
  <c r="AJ480" i="9"/>
  <c r="AD480" i="9"/>
  <c r="W480" i="9"/>
  <c r="U480" i="9"/>
  <c r="T480" i="9"/>
  <c r="Z480" i="9" s="1"/>
  <c r="AP479" i="9"/>
  <c r="AO479" i="9"/>
  <c r="AN479" i="9"/>
  <c r="AJ479" i="9"/>
  <c r="W479" i="9"/>
  <c r="U479" i="9"/>
  <c r="T479" i="9"/>
  <c r="Z479" i="9" s="1"/>
  <c r="AD479" i="9" s="1"/>
  <c r="AO478" i="9"/>
  <c r="AN478" i="9"/>
  <c r="AM478" i="9"/>
  <c r="AL478" i="9"/>
  <c r="AJ478" i="9"/>
  <c r="AI478" i="9"/>
  <c r="AF478" i="9"/>
  <c r="AD478" i="9"/>
  <c r="Z478" i="9"/>
  <c r="W478" i="9"/>
  <c r="U478" i="9"/>
  <c r="T478" i="9"/>
  <c r="AP477" i="9"/>
  <c r="AO477" i="9"/>
  <c r="AN477" i="9"/>
  <c r="AM477" i="9"/>
  <c r="AL477" i="9"/>
  <c r="AJ477" i="9"/>
  <c r="AI477" i="9"/>
  <c r="AG477" i="9"/>
  <c r="AF477" i="9"/>
  <c r="AD477" i="9"/>
  <c r="AA477" i="9"/>
  <c r="Z477" i="9"/>
  <c r="W477" i="9"/>
  <c r="U477" i="9"/>
  <c r="T477" i="9"/>
  <c r="AD476" i="9"/>
  <c r="AA476" i="9"/>
  <c r="Z476" i="9"/>
  <c r="W476" i="9"/>
  <c r="U476" i="9"/>
  <c r="T476" i="9"/>
  <c r="W475" i="9"/>
  <c r="U475" i="9"/>
  <c r="T475" i="9"/>
  <c r="Z475" i="9" s="1"/>
  <c r="AL474" i="9"/>
  <c r="AJ474" i="9"/>
  <c r="AF474" i="9"/>
  <c r="AD474" i="9"/>
  <c r="AA474" i="9"/>
  <c r="Z474" i="9"/>
  <c r="W474" i="9"/>
  <c r="U474" i="9"/>
  <c r="T474" i="9"/>
  <c r="AL473" i="9"/>
  <c r="AJ473" i="9"/>
  <c r="AD473" i="9"/>
  <c r="W473" i="9"/>
  <c r="U473" i="9"/>
  <c r="T473" i="9"/>
  <c r="Z473" i="9" s="1"/>
  <c r="W472" i="9"/>
  <c r="U472" i="9"/>
  <c r="T472" i="9"/>
  <c r="Z472" i="9" s="1"/>
  <c r="W471" i="9"/>
  <c r="U471" i="9"/>
  <c r="T471" i="9"/>
  <c r="Z471" i="9" s="1"/>
  <c r="AP470" i="9"/>
  <c r="AO470" i="9"/>
  <c r="AG470" i="9"/>
  <c r="AF470" i="9"/>
  <c r="Z470" i="9"/>
  <c r="W470" i="9"/>
  <c r="U470" i="9"/>
  <c r="T470" i="9"/>
  <c r="W469" i="9"/>
  <c r="U469" i="9"/>
  <c r="T469" i="9"/>
  <c r="Z469" i="9" s="1"/>
  <c r="W468" i="9"/>
  <c r="U468" i="9"/>
  <c r="T468" i="9"/>
  <c r="Z468" i="9" s="1"/>
  <c r="W467" i="9"/>
  <c r="U467" i="9"/>
  <c r="T467" i="9"/>
  <c r="Z467" i="9" s="1"/>
  <c r="AO466" i="9"/>
  <c r="AN466" i="9"/>
  <c r="AM466" i="9"/>
  <c r="AL466" i="9"/>
  <c r="AJ466" i="9"/>
  <c r="Z466" i="9"/>
  <c r="AP466" i="9" s="1"/>
  <c r="W466" i="9"/>
  <c r="U466" i="9"/>
  <c r="T466" i="9"/>
  <c r="W465" i="9"/>
  <c r="U465" i="9"/>
  <c r="T465" i="9"/>
  <c r="Z465" i="9" s="1"/>
  <c r="AN464" i="9"/>
  <c r="W464" i="9"/>
  <c r="U464" i="9"/>
  <c r="T464" i="9"/>
  <c r="Z464" i="9" s="1"/>
  <c r="AP463" i="9"/>
  <c r="AO463" i="9"/>
  <c r="AN463" i="9"/>
  <c r="AM463" i="9"/>
  <c r="AJ463" i="9"/>
  <c r="AI463" i="9"/>
  <c r="AA463" i="9"/>
  <c r="W463" i="9"/>
  <c r="U463" i="9"/>
  <c r="T463" i="9"/>
  <c r="Z463" i="9" s="1"/>
  <c r="AD463" i="9" s="1"/>
  <c r="AP462" i="9"/>
  <c r="AO462" i="9"/>
  <c r="AN462" i="9"/>
  <c r="AM462" i="9"/>
  <c r="AL462" i="9"/>
  <c r="AJ462" i="9"/>
  <c r="AI462" i="9"/>
  <c r="AF462" i="9"/>
  <c r="AD462" i="9"/>
  <c r="Z462" i="9"/>
  <c r="AA462" i="9" s="1"/>
  <c r="W462" i="9"/>
  <c r="U462" i="9"/>
  <c r="T462" i="9"/>
  <c r="AP461" i="9"/>
  <c r="AO461" i="9"/>
  <c r="AN461" i="9"/>
  <c r="AM461" i="9"/>
  <c r="AL461" i="9"/>
  <c r="AJ461" i="9"/>
  <c r="AI461" i="9"/>
  <c r="AG461" i="9"/>
  <c r="AF461" i="9"/>
  <c r="AA461" i="9"/>
  <c r="W461" i="9"/>
  <c r="U461" i="9"/>
  <c r="T461" i="9"/>
  <c r="Z461" i="9" s="1"/>
  <c r="AD461" i="9" s="1"/>
  <c r="AD460" i="9"/>
  <c r="AA460" i="9"/>
  <c r="Z460" i="9"/>
  <c r="AP460" i="9" s="1"/>
  <c r="W460" i="9"/>
  <c r="U460" i="9"/>
  <c r="T460" i="9"/>
  <c r="W459" i="9"/>
  <c r="U459" i="9"/>
  <c r="T459" i="9"/>
  <c r="Z459" i="9" s="1"/>
  <c r="AL458" i="9"/>
  <c r="AJ458" i="9"/>
  <c r="AF458" i="9"/>
  <c r="AD458" i="9"/>
  <c r="AA458" i="9"/>
  <c r="Z458" i="9"/>
  <c r="W458" i="9"/>
  <c r="U458" i="9"/>
  <c r="T458" i="9"/>
  <c r="W457" i="9"/>
  <c r="U457" i="9"/>
  <c r="T457" i="9"/>
  <c r="Z457" i="9" s="1"/>
  <c r="AD456" i="9"/>
  <c r="AA456" i="9"/>
  <c r="Z456" i="9"/>
  <c r="W456" i="9"/>
  <c r="U456" i="9"/>
  <c r="T456" i="9"/>
  <c r="W455" i="9"/>
  <c r="U455" i="9"/>
  <c r="T455" i="9"/>
  <c r="Z455" i="9" s="1"/>
  <c r="AP454" i="9"/>
  <c r="AO454" i="9"/>
  <c r="AG454" i="9"/>
  <c r="AF454" i="9"/>
  <c r="Z454" i="9"/>
  <c r="W454" i="9"/>
  <c r="U454" i="9"/>
  <c r="T454" i="9"/>
  <c r="AF453" i="9"/>
  <c r="AD453" i="9"/>
  <c r="AA453" i="9"/>
  <c r="W453" i="9"/>
  <c r="U453" i="9"/>
  <c r="T453" i="9"/>
  <c r="Z453" i="9" s="1"/>
  <c r="W452" i="9"/>
  <c r="U452" i="9"/>
  <c r="T452" i="9"/>
  <c r="Z452" i="9" s="1"/>
  <c r="AM451" i="9"/>
  <c r="W451" i="9"/>
  <c r="U451" i="9"/>
  <c r="T451" i="9"/>
  <c r="Z451" i="9" s="1"/>
  <c r="AO450" i="9"/>
  <c r="AM450" i="9"/>
  <c r="AL450" i="9"/>
  <c r="AJ450" i="9"/>
  <c r="Z450" i="9"/>
  <c r="AP450" i="9" s="1"/>
  <c r="W450" i="9"/>
  <c r="U450" i="9"/>
  <c r="T450" i="9"/>
  <c r="Z449" i="9"/>
  <c r="W449" i="9"/>
  <c r="U449" i="9"/>
  <c r="T449" i="9"/>
  <c r="AO448" i="9"/>
  <c r="AJ448" i="9"/>
  <c r="AD448" i="9"/>
  <c r="W448" i="9"/>
  <c r="U448" i="9"/>
  <c r="T448" i="9"/>
  <c r="Z448" i="9" s="1"/>
  <c r="AP447" i="9"/>
  <c r="AO447" i="9"/>
  <c r="AN447" i="9"/>
  <c r="AJ447" i="9"/>
  <c r="W447" i="9"/>
  <c r="U447" i="9"/>
  <c r="T447" i="9"/>
  <c r="Z447" i="9" s="1"/>
  <c r="AD447" i="9" s="1"/>
  <c r="AM446" i="9"/>
  <c r="AL446" i="9"/>
  <c r="AF446" i="9"/>
  <c r="W446" i="9"/>
  <c r="U446" i="9"/>
  <c r="T446" i="9"/>
  <c r="Z446" i="9" s="1"/>
  <c r="AJ445" i="9"/>
  <c r="AI445" i="9"/>
  <c r="AG445" i="9"/>
  <c r="AA445" i="9"/>
  <c r="W445" i="9"/>
  <c r="U445" i="9"/>
  <c r="T445" i="9"/>
  <c r="Z445" i="9" s="1"/>
  <c r="Z444" i="9"/>
  <c r="W444" i="9"/>
  <c r="U444" i="9"/>
  <c r="T444" i="9"/>
  <c r="AP443" i="9"/>
  <c r="AM443" i="9"/>
  <c r="AJ443" i="9"/>
  <c r="AG443" i="9"/>
  <c r="AF443" i="9"/>
  <c r="AD443" i="9"/>
  <c r="Z443" i="9"/>
  <c r="AA443" i="9" s="1"/>
  <c r="W443" i="9"/>
  <c r="U443" i="9"/>
  <c r="T443" i="9"/>
  <c r="AD442" i="9"/>
  <c r="AA442" i="9"/>
  <c r="W442" i="9"/>
  <c r="U442" i="9"/>
  <c r="T442" i="9"/>
  <c r="Z442" i="9" s="1"/>
  <c r="W441" i="9"/>
  <c r="U441" i="9"/>
  <c r="T441" i="9"/>
  <c r="Z441" i="9" s="1"/>
  <c r="AA440" i="9"/>
  <c r="Z440" i="9"/>
  <c r="W440" i="9"/>
  <c r="U440" i="9"/>
  <c r="T440" i="9"/>
  <c r="Z439" i="9"/>
  <c r="W439" i="9"/>
  <c r="U439" i="9"/>
  <c r="T439" i="9"/>
  <c r="W438" i="9"/>
  <c r="U438" i="9"/>
  <c r="T438" i="9"/>
  <c r="Z438" i="9" s="1"/>
  <c r="AN437" i="9"/>
  <c r="W437" i="9"/>
  <c r="U437" i="9"/>
  <c r="T437" i="9"/>
  <c r="Z437" i="9" s="1"/>
  <c r="W436" i="9"/>
  <c r="U436" i="9"/>
  <c r="T436" i="9"/>
  <c r="Z436" i="9" s="1"/>
  <c r="AP435" i="9"/>
  <c r="AO435" i="9"/>
  <c r="AL435" i="9"/>
  <c r="Z435" i="9"/>
  <c r="AN435" i="9" s="1"/>
  <c r="W435" i="9"/>
  <c r="U435" i="9"/>
  <c r="T435" i="9"/>
  <c r="AP434" i="9"/>
  <c r="AO434" i="9"/>
  <c r="AN434" i="9"/>
  <c r="AJ434" i="9"/>
  <c r="W434" i="9"/>
  <c r="U434" i="9"/>
  <c r="T434" i="9"/>
  <c r="Z434" i="9" s="1"/>
  <c r="AO433" i="9"/>
  <c r="AN433" i="9"/>
  <c r="AM433" i="9"/>
  <c r="AI433" i="9"/>
  <c r="AA433" i="9"/>
  <c r="Z433" i="9"/>
  <c r="AL433" i="9" s="1"/>
  <c r="W433" i="9"/>
  <c r="U433" i="9"/>
  <c r="T433" i="9"/>
  <c r="AN432" i="9"/>
  <c r="AM432" i="9"/>
  <c r="AL432" i="9"/>
  <c r="AG432" i="9"/>
  <c r="W432" i="9"/>
  <c r="U432" i="9"/>
  <c r="T432" i="9"/>
  <c r="Z432" i="9" s="1"/>
  <c r="AP431" i="9"/>
  <c r="AO431" i="9"/>
  <c r="AN431" i="9"/>
  <c r="AM431" i="9"/>
  <c r="AL431" i="9"/>
  <c r="AJ431" i="9"/>
  <c r="AG431" i="9"/>
  <c r="AF431" i="9"/>
  <c r="Z431" i="9"/>
  <c r="AI431" i="9" s="1"/>
  <c r="W431" i="9"/>
  <c r="U431" i="9"/>
  <c r="T431" i="9"/>
  <c r="AL430" i="9"/>
  <c r="W430" i="9"/>
  <c r="U430" i="9"/>
  <c r="T430" i="9"/>
  <c r="Z430" i="9" s="1"/>
  <c r="W429" i="9"/>
  <c r="U429" i="9"/>
  <c r="T429" i="9"/>
  <c r="Z429" i="9" s="1"/>
  <c r="AI428" i="9"/>
  <c r="AG428" i="9"/>
  <c r="AF428" i="9"/>
  <c r="Z428" i="9"/>
  <c r="W428" i="9"/>
  <c r="U428" i="9"/>
  <c r="T428" i="9"/>
  <c r="AP427" i="9"/>
  <c r="AO427" i="9"/>
  <c r="AM427" i="9"/>
  <c r="AJ427" i="9"/>
  <c r="AG427" i="9"/>
  <c r="AF427" i="9"/>
  <c r="AD427" i="9"/>
  <c r="Z427" i="9"/>
  <c r="AA427" i="9" s="1"/>
  <c r="W427" i="9"/>
  <c r="U427" i="9"/>
  <c r="T427" i="9"/>
  <c r="AF426" i="9"/>
  <c r="W426" i="9"/>
  <c r="U426" i="9"/>
  <c r="T426" i="9"/>
  <c r="Z426" i="9" s="1"/>
  <c r="W425" i="9"/>
  <c r="U425" i="9"/>
  <c r="T425" i="9"/>
  <c r="Z425" i="9" s="1"/>
  <c r="Z424" i="9"/>
  <c r="W424" i="9"/>
  <c r="U424" i="9"/>
  <c r="T424" i="9"/>
  <c r="Z423" i="9"/>
  <c r="W423" i="9"/>
  <c r="U423" i="9"/>
  <c r="T423" i="9"/>
  <c r="W422" i="9"/>
  <c r="U422" i="9"/>
  <c r="T422" i="9"/>
  <c r="Z422" i="9" s="1"/>
  <c r="W421" i="9"/>
  <c r="U421" i="9"/>
  <c r="T421" i="9"/>
  <c r="Z421" i="9" s="1"/>
  <c r="AP420" i="9"/>
  <c r="AM420" i="9"/>
  <c r="W420" i="9"/>
  <c r="U420" i="9"/>
  <c r="T420" i="9"/>
  <c r="Z420" i="9" s="1"/>
  <c r="AP419" i="9"/>
  <c r="AO419" i="9"/>
  <c r="AL419" i="9"/>
  <c r="Z419" i="9"/>
  <c r="AN419" i="9" s="1"/>
  <c r="W419" i="9"/>
  <c r="U419" i="9"/>
  <c r="T419" i="9"/>
  <c r="AN418" i="9"/>
  <c r="AJ418" i="9"/>
  <c r="W418" i="9"/>
  <c r="U418" i="9"/>
  <c r="T418" i="9"/>
  <c r="Z418" i="9" s="1"/>
  <c r="AO417" i="9"/>
  <c r="AN417" i="9"/>
  <c r="AM417" i="9"/>
  <c r="AI417" i="9"/>
  <c r="AA417" i="9"/>
  <c r="Z417" i="9"/>
  <c r="AL417" i="9" s="1"/>
  <c r="W417" i="9"/>
  <c r="U417" i="9"/>
  <c r="T417" i="9"/>
  <c r="AL416" i="9"/>
  <c r="AG416" i="9"/>
  <c r="W416" i="9"/>
  <c r="U416" i="9"/>
  <c r="T416" i="9"/>
  <c r="Z416" i="9" s="1"/>
  <c r="AP415" i="9"/>
  <c r="AO415" i="9"/>
  <c r="AN415" i="9"/>
  <c r="AM415" i="9"/>
  <c r="AL415" i="9"/>
  <c r="AJ415" i="9"/>
  <c r="AG415" i="9"/>
  <c r="AF415" i="9"/>
  <c r="Z415" i="9"/>
  <c r="AI415" i="9" s="1"/>
  <c r="W415" i="9"/>
  <c r="U415" i="9"/>
  <c r="T415" i="9"/>
  <c r="AN414" i="9"/>
  <c r="AL414" i="9"/>
  <c r="AJ414" i="9"/>
  <c r="AI414" i="9"/>
  <c r="W414" i="9"/>
  <c r="U414" i="9"/>
  <c r="T414" i="9"/>
  <c r="Z414" i="9" s="1"/>
  <c r="W413" i="9"/>
  <c r="U413" i="9"/>
  <c r="T413" i="9"/>
  <c r="Z413" i="9" s="1"/>
  <c r="AL412" i="9"/>
  <c r="AI412" i="9"/>
  <c r="AG412" i="9"/>
  <c r="AF412" i="9"/>
  <c r="Z412" i="9"/>
  <c r="W412" i="9"/>
  <c r="U412" i="9"/>
  <c r="T412" i="9"/>
  <c r="AP411" i="9"/>
  <c r="AO411" i="9"/>
  <c r="AM411" i="9"/>
  <c r="AJ411" i="9"/>
  <c r="AG411" i="9"/>
  <c r="AF411" i="9"/>
  <c r="AD411" i="9"/>
  <c r="Z411" i="9"/>
  <c r="AA411" i="9" s="1"/>
  <c r="W411" i="9"/>
  <c r="U411" i="9"/>
  <c r="T411" i="9"/>
  <c r="AI410" i="9"/>
  <c r="W410" i="9"/>
  <c r="U410" i="9"/>
  <c r="T410" i="9"/>
  <c r="Z410" i="9" s="1"/>
  <c r="W409" i="9"/>
  <c r="U409" i="9"/>
  <c r="T409" i="9"/>
  <c r="Z409" i="9" s="1"/>
  <c r="AF408" i="9"/>
  <c r="AA408" i="9"/>
  <c r="Z408" i="9"/>
  <c r="W408" i="9"/>
  <c r="U408" i="9"/>
  <c r="T408" i="9"/>
  <c r="AP407" i="9"/>
  <c r="AD407" i="9"/>
  <c r="Z407" i="9"/>
  <c r="W407" i="9"/>
  <c r="U407" i="9"/>
  <c r="T407" i="9"/>
  <c r="W406" i="9"/>
  <c r="U406" i="9"/>
  <c r="T406" i="9"/>
  <c r="Z406" i="9" s="1"/>
  <c r="AN405" i="9"/>
  <c r="Z405" i="9"/>
  <c r="W405" i="9"/>
  <c r="U405" i="9"/>
  <c r="T405" i="9"/>
  <c r="AP404" i="9"/>
  <c r="AM404" i="9"/>
  <c r="W404" i="9"/>
  <c r="U404" i="9"/>
  <c r="T404" i="9"/>
  <c r="Z404" i="9" s="1"/>
  <c r="AP403" i="9"/>
  <c r="AO403" i="9"/>
  <c r="AL403" i="9"/>
  <c r="Z403" i="9"/>
  <c r="AN403" i="9" s="1"/>
  <c r="W403" i="9"/>
  <c r="U403" i="9"/>
  <c r="T403" i="9"/>
  <c r="AP402" i="9"/>
  <c r="W402" i="9"/>
  <c r="U402" i="9"/>
  <c r="T402" i="9"/>
  <c r="Z402" i="9" s="1"/>
  <c r="AO401" i="9"/>
  <c r="AN401" i="9"/>
  <c r="AM401" i="9"/>
  <c r="AI401" i="9"/>
  <c r="AA401" i="9"/>
  <c r="Z401" i="9"/>
  <c r="AL401" i="9" s="1"/>
  <c r="W401" i="9"/>
  <c r="U401" i="9"/>
  <c r="T401" i="9"/>
  <c r="AP400" i="9"/>
  <c r="AG400" i="9"/>
  <c r="W400" i="9"/>
  <c r="U400" i="9"/>
  <c r="T400" i="9"/>
  <c r="Z400" i="9" s="1"/>
  <c r="AP399" i="9"/>
  <c r="AO399" i="9"/>
  <c r="AN399" i="9"/>
  <c r="AM399" i="9"/>
  <c r="AL399" i="9"/>
  <c r="AJ399" i="9"/>
  <c r="AG399" i="9"/>
  <c r="AF399" i="9"/>
  <c r="Z399" i="9"/>
  <c r="AI399" i="9" s="1"/>
  <c r="W399" i="9"/>
  <c r="U399" i="9"/>
  <c r="T399" i="9"/>
  <c r="W398" i="9"/>
  <c r="U398" i="9"/>
  <c r="T398" i="9"/>
  <c r="Z398" i="9" s="1"/>
  <c r="AM397" i="9"/>
  <c r="AJ397" i="9"/>
  <c r="AI397" i="9"/>
  <c r="AG397" i="9"/>
  <c r="AA397" i="9"/>
  <c r="W397" i="9"/>
  <c r="U397" i="9"/>
  <c r="T397" i="9"/>
  <c r="Z397" i="9" s="1"/>
  <c r="AL396" i="9"/>
  <c r="AI396" i="9"/>
  <c r="AF396" i="9"/>
  <c r="Z396" i="9"/>
  <c r="W396" i="9"/>
  <c r="U396" i="9"/>
  <c r="T396" i="9"/>
  <c r="AP395" i="9"/>
  <c r="AO395" i="9"/>
  <c r="AM395" i="9"/>
  <c r="AL395" i="9"/>
  <c r="AJ395" i="9"/>
  <c r="AG395" i="9"/>
  <c r="AF395" i="9"/>
  <c r="AD395" i="9"/>
  <c r="Z395" i="9"/>
  <c r="AA395" i="9" s="1"/>
  <c r="W395" i="9"/>
  <c r="U395" i="9"/>
  <c r="T395" i="9"/>
  <c r="W394" i="9"/>
  <c r="U394" i="9"/>
  <c r="T394" i="9"/>
  <c r="Z394" i="9" s="1"/>
  <c r="AG393" i="9"/>
  <c r="W393" i="9"/>
  <c r="U393" i="9"/>
  <c r="T393" i="9"/>
  <c r="Z393" i="9" s="1"/>
  <c r="AA392" i="9"/>
  <c r="Z392" i="9"/>
  <c r="W392" i="9"/>
  <c r="U392" i="9"/>
  <c r="T392" i="9"/>
  <c r="AP391" i="9"/>
  <c r="AD391" i="9"/>
  <c r="Z391" i="9"/>
  <c r="W391" i="9"/>
  <c r="U391" i="9"/>
  <c r="T391" i="9"/>
  <c r="W390" i="9"/>
  <c r="U390" i="9"/>
  <c r="T390" i="9"/>
  <c r="Z390" i="9" s="1"/>
  <c r="W389" i="9"/>
  <c r="U389" i="9"/>
  <c r="T389" i="9"/>
  <c r="Z389" i="9" s="1"/>
  <c r="AP388" i="9"/>
  <c r="AM388" i="9"/>
  <c r="W388" i="9"/>
  <c r="U388" i="9"/>
  <c r="T388" i="9"/>
  <c r="Z388" i="9" s="1"/>
  <c r="AP387" i="9"/>
  <c r="AO387" i="9"/>
  <c r="AL387" i="9"/>
  <c r="Z387" i="9"/>
  <c r="AN387" i="9" s="1"/>
  <c r="W387" i="9"/>
  <c r="U387" i="9"/>
  <c r="T387" i="9"/>
  <c r="W386" i="9"/>
  <c r="U386" i="9"/>
  <c r="T386" i="9"/>
  <c r="Z386" i="9" s="1"/>
  <c r="AO385" i="9"/>
  <c r="AN385" i="9"/>
  <c r="AM385" i="9"/>
  <c r="AI385" i="9"/>
  <c r="AA385" i="9"/>
  <c r="Z385" i="9"/>
  <c r="AL385" i="9" s="1"/>
  <c r="W385" i="9"/>
  <c r="U385" i="9"/>
  <c r="T385" i="9"/>
  <c r="W384" i="9"/>
  <c r="U384" i="9"/>
  <c r="T384" i="9"/>
  <c r="Z384" i="9" s="1"/>
  <c r="AO383" i="9"/>
  <c r="AF383" i="9"/>
  <c r="W383" i="9"/>
  <c r="U383" i="9"/>
  <c r="T383" i="9"/>
  <c r="Z383" i="9" s="1"/>
  <c r="W382" i="9"/>
  <c r="U382" i="9"/>
  <c r="T382" i="9"/>
  <c r="Z382" i="9" s="1"/>
  <c r="AM381" i="9"/>
  <c r="AA381" i="9"/>
  <c r="W381" i="9"/>
  <c r="U381" i="9"/>
  <c r="T381" i="9"/>
  <c r="Z381" i="9" s="1"/>
  <c r="Z380" i="9"/>
  <c r="W380" i="9"/>
  <c r="U380" i="9"/>
  <c r="T380" i="9"/>
  <c r="AP379" i="9"/>
  <c r="AO379" i="9"/>
  <c r="AM379" i="9"/>
  <c r="AL379" i="9"/>
  <c r="AJ379" i="9"/>
  <c r="AG379" i="9"/>
  <c r="AF379" i="9"/>
  <c r="AD379" i="9"/>
  <c r="Z379" i="9"/>
  <c r="AA379" i="9" s="1"/>
  <c r="W379" i="9"/>
  <c r="U379" i="9"/>
  <c r="T379" i="9"/>
  <c r="AI378" i="9"/>
  <c r="AF378" i="9"/>
  <c r="AD378" i="9"/>
  <c r="AA378" i="9"/>
  <c r="W378" i="9"/>
  <c r="U378" i="9"/>
  <c r="T378" i="9"/>
  <c r="Z378" i="9" s="1"/>
  <c r="W377" i="9"/>
  <c r="U377" i="9"/>
  <c r="T377" i="9"/>
  <c r="Z377" i="9" s="1"/>
  <c r="Z376" i="9"/>
  <c r="W376" i="9"/>
  <c r="U376" i="9"/>
  <c r="T376" i="9"/>
  <c r="AP375" i="9"/>
  <c r="Z375" i="9"/>
  <c r="W375" i="9"/>
  <c r="U375" i="9"/>
  <c r="T375" i="9"/>
  <c r="AO374" i="9"/>
  <c r="AA374" i="9"/>
  <c r="W374" i="9"/>
  <c r="U374" i="9"/>
  <c r="T374" i="9"/>
  <c r="Z374" i="9" s="1"/>
  <c r="W373" i="9"/>
  <c r="U373" i="9"/>
  <c r="T373" i="9"/>
  <c r="Z373" i="9" s="1"/>
  <c r="AP372" i="9"/>
  <c r="W372" i="9"/>
  <c r="U372" i="9"/>
  <c r="T372" i="9"/>
  <c r="Z372" i="9" s="1"/>
  <c r="AP371" i="9"/>
  <c r="AO371" i="9"/>
  <c r="AL371" i="9"/>
  <c r="Z371" i="9"/>
  <c r="AN371" i="9" s="1"/>
  <c r="W371" i="9"/>
  <c r="U371" i="9"/>
  <c r="T371" i="9"/>
  <c r="AP370" i="9"/>
  <c r="AO370" i="9"/>
  <c r="AN370" i="9"/>
  <c r="AJ370" i="9"/>
  <c r="W370" i="9"/>
  <c r="U370" i="9"/>
  <c r="T370" i="9"/>
  <c r="Z370" i="9" s="1"/>
  <c r="AO369" i="9"/>
  <c r="AN369" i="9"/>
  <c r="AM369" i="9"/>
  <c r="AI369" i="9"/>
  <c r="AA369" i="9"/>
  <c r="Z369" i="9"/>
  <c r="AL369" i="9" s="1"/>
  <c r="W369" i="9"/>
  <c r="U369" i="9"/>
  <c r="T369" i="9"/>
  <c r="AP368" i="9"/>
  <c r="AN368" i="9"/>
  <c r="AM368" i="9"/>
  <c r="AL368" i="9"/>
  <c r="AG368" i="9"/>
  <c r="W368" i="9"/>
  <c r="U368" i="9"/>
  <c r="T368" i="9"/>
  <c r="Z368" i="9" s="1"/>
  <c r="AU367" i="9"/>
  <c r="W367" i="9"/>
  <c r="U367" i="9"/>
  <c r="T367" i="9"/>
  <c r="Z367" i="9" s="1"/>
  <c r="AO366" i="9"/>
  <c r="AM366" i="9"/>
  <c r="AL366" i="9"/>
  <c r="AJ366" i="9"/>
  <c r="W366" i="9"/>
  <c r="U366" i="9"/>
  <c r="T366" i="9"/>
  <c r="Z366" i="9" s="1"/>
  <c r="AU365" i="9"/>
  <c r="W365" i="9"/>
  <c r="U365" i="9"/>
  <c r="T365" i="9"/>
  <c r="Z365" i="9" s="1"/>
  <c r="AU364" i="9"/>
  <c r="AO364" i="9"/>
  <c r="AM364" i="9"/>
  <c r="W364" i="9"/>
  <c r="U364" i="9"/>
  <c r="T364" i="9"/>
  <c r="Z364" i="9" s="1"/>
  <c r="W363" i="9"/>
  <c r="U363" i="9"/>
  <c r="T363" i="9"/>
  <c r="Z363" i="9" s="1"/>
  <c r="AU362" i="9"/>
  <c r="AJ362" i="9"/>
  <c r="AI362" i="9"/>
  <c r="AD362" i="9"/>
  <c r="W362" i="9"/>
  <c r="U362" i="9"/>
  <c r="T362" i="9"/>
  <c r="Z362" i="9" s="1"/>
  <c r="AO361" i="9"/>
  <c r="AM361" i="9"/>
  <c r="AJ361" i="9"/>
  <c r="AI361" i="9"/>
  <c r="AG361" i="9"/>
  <c r="AA361" i="9"/>
  <c r="W361" i="9"/>
  <c r="U361" i="9"/>
  <c r="T361" i="9"/>
  <c r="Z361" i="9" s="1"/>
  <c r="AU360" i="9"/>
  <c r="W360" i="9"/>
  <c r="U360" i="9"/>
  <c r="T360" i="9"/>
  <c r="Z360" i="9" s="1"/>
  <c r="AU359" i="9"/>
  <c r="AO359" i="9"/>
  <c r="AM359" i="9"/>
  <c r="AJ359" i="9"/>
  <c r="W359" i="9"/>
  <c r="U359" i="9"/>
  <c r="T359" i="9"/>
  <c r="Z359" i="9" s="1"/>
  <c r="AU358" i="9"/>
  <c r="AG358" i="9"/>
  <c r="AA358" i="9"/>
  <c r="W358" i="9"/>
  <c r="U358" i="9"/>
  <c r="T358" i="9"/>
  <c r="Z358" i="9" s="1"/>
  <c r="AU357" i="9"/>
  <c r="AJ357" i="9"/>
  <c r="AI357" i="9"/>
  <c r="AG357" i="9"/>
  <c r="AA357" i="9"/>
  <c r="W357" i="9"/>
  <c r="U357" i="9"/>
  <c r="T357" i="9"/>
  <c r="Z357" i="9" s="1"/>
  <c r="AU356" i="9"/>
  <c r="AO356" i="9"/>
  <c r="AM356" i="9"/>
  <c r="AJ356" i="9"/>
  <c r="AI356" i="9"/>
  <c r="AG356" i="9"/>
  <c r="W356" i="9"/>
  <c r="U356" i="9"/>
  <c r="T356" i="9"/>
  <c r="Z356" i="9" s="1"/>
  <c r="AU355" i="9"/>
  <c r="W355" i="9"/>
  <c r="U355" i="9"/>
  <c r="T355" i="9"/>
  <c r="Z355" i="9" s="1"/>
  <c r="AU354" i="9"/>
  <c r="AO354" i="9"/>
  <c r="AG354" i="9"/>
  <c r="AA354" i="9"/>
  <c r="W354" i="9"/>
  <c r="U354" i="9"/>
  <c r="T354" i="9"/>
  <c r="Z354" i="9" s="1"/>
  <c r="AU353" i="9"/>
  <c r="AO353" i="9"/>
  <c r="AM353" i="9"/>
  <c r="AJ353" i="9"/>
  <c r="AI353" i="9"/>
  <c r="AG353" i="9"/>
  <c r="AA353" i="9"/>
  <c r="W353" i="9"/>
  <c r="U353" i="9"/>
  <c r="T353" i="9"/>
  <c r="Z353" i="9" s="1"/>
  <c r="AN352" i="9"/>
  <c r="AL352" i="9"/>
  <c r="AI352" i="9"/>
  <c r="AG352" i="9"/>
  <c r="AF352" i="9"/>
  <c r="Z352" i="9"/>
  <c r="W352" i="9"/>
  <c r="U352" i="9"/>
  <c r="T352" i="9"/>
  <c r="AP351" i="9"/>
  <c r="AO351" i="9"/>
  <c r="AM351" i="9"/>
  <c r="AL351" i="9"/>
  <c r="AJ351" i="9"/>
  <c r="AG351" i="9"/>
  <c r="AF351" i="9"/>
  <c r="AD351" i="9"/>
  <c r="Z351" i="9"/>
  <c r="AA351" i="9" s="1"/>
  <c r="W351" i="9"/>
  <c r="U351" i="9"/>
  <c r="T351" i="9"/>
  <c r="AO350" i="9"/>
  <c r="AN350" i="9"/>
  <c r="AL350" i="9"/>
  <c r="AI350" i="9"/>
  <c r="AF350" i="9"/>
  <c r="AD350" i="9"/>
  <c r="AA350" i="9"/>
  <c r="W350" i="9"/>
  <c r="U350" i="9"/>
  <c r="T350" i="9"/>
  <c r="Z350" i="9" s="1"/>
  <c r="W349" i="9"/>
  <c r="U349" i="9"/>
  <c r="T349" i="9"/>
  <c r="Z349" i="9" s="1"/>
  <c r="AU348" i="9"/>
  <c r="AN348" i="9"/>
  <c r="AM348" i="9"/>
  <c r="AJ348" i="9"/>
  <c r="Z348" i="9"/>
  <c r="W348" i="9"/>
  <c r="U348" i="9"/>
  <c r="T348" i="9"/>
  <c r="AA347" i="9"/>
  <c r="Z347" i="9"/>
  <c r="W347" i="9"/>
  <c r="U347" i="9"/>
  <c r="T347" i="9"/>
  <c r="AG346" i="9"/>
  <c r="AD346" i="9"/>
  <c r="Z346" i="9"/>
  <c r="W346" i="9"/>
  <c r="U346" i="9"/>
  <c r="T346" i="9"/>
  <c r="AO345" i="9"/>
  <c r="AJ345" i="9"/>
  <c r="AI345" i="9"/>
  <c r="AF345" i="9"/>
  <c r="AA345" i="9"/>
  <c r="W345" i="9"/>
  <c r="U345" i="9"/>
  <c r="T345" i="9"/>
  <c r="Z345" i="9" s="1"/>
  <c r="AG344" i="9"/>
  <c r="AD344" i="9"/>
  <c r="Z344" i="9"/>
  <c r="W344" i="9"/>
  <c r="U344" i="9"/>
  <c r="T344" i="9"/>
  <c r="AU343" i="9"/>
  <c r="AI343" i="9"/>
  <c r="AD343" i="9"/>
  <c r="Z343" i="9"/>
  <c r="W343" i="9"/>
  <c r="U343" i="9"/>
  <c r="T343" i="9"/>
  <c r="AU342" i="9"/>
  <c r="W342" i="9"/>
  <c r="U342" i="9"/>
  <c r="T342" i="9"/>
  <c r="Z342" i="9" s="1"/>
  <c r="AU341" i="9"/>
  <c r="AN341" i="9"/>
  <c r="AI341" i="9"/>
  <c r="AG341" i="9"/>
  <c r="W341" i="9"/>
  <c r="U341" i="9"/>
  <c r="T341" i="9"/>
  <c r="Z341" i="9" s="1"/>
  <c r="AU340" i="9"/>
  <c r="W340" i="9"/>
  <c r="U340" i="9"/>
  <c r="T340" i="9"/>
  <c r="Z340" i="9" s="1"/>
  <c r="AP339" i="9"/>
  <c r="AM339" i="9"/>
  <c r="AG339" i="9"/>
  <c r="W339" i="9"/>
  <c r="U339" i="9"/>
  <c r="T339" i="9"/>
  <c r="Z339" i="9" s="1"/>
  <c r="Z338" i="9"/>
  <c r="W338" i="9"/>
  <c r="U338" i="9"/>
  <c r="T338" i="9"/>
  <c r="AP337" i="9"/>
  <c r="AO337" i="9"/>
  <c r="AA337" i="9"/>
  <c r="W337" i="9"/>
  <c r="U337" i="9"/>
  <c r="T337" i="9"/>
  <c r="Z337" i="9" s="1"/>
  <c r="AU336" i="9"/>
  <c r="AP336" i="9"/>
  <c r="AO336" i="9"/>
  <c r="AN336" i="9"/>
  <c r="AJ336" i="9"/>
  <c r="AD336" i="9"/>
  <c r="AA336" i="9"/>
  <c r="W336" i="9"/>
  <c r="U336" i="9"/>
  <c r="T336" i="9"/>
  <c r="Z336" i="9" s="1"/>
  <c r="AM335" i="9"/>
  <c r="AI335" i="9"/>
  <c r="AA335" i="9"/>
  <c r="Z335" i="9"/>
  <c r="W335" i="9"/>
  <c r="U335" i="9"/>
  <c r="T335" i="9"/>
  <c r="AN334" i="9"/>
  <c r="AM334" i="9"/>
  <c r="AL334" i="9"/>
  <c r="AG334" i="9"/>
  <c r="Z334" i="9"/>
  <c r="W334" i="9"/>
  <c r="U334" i="9"/>
  <c r="T334" i="9"/>
  <c r="AP333" i="9"/>
  <c r="AO333" i="9"/>
  <c r="AN333" i="9"/>
  <c r="AM333" i="9"/>
  <c r="AL333" i="9"/>
  <c r="AJ333" i="9"/>
  <c r="AG333" i="9"/>
  <c r="AF333" i="9"/>
  <c r="Z333" i="9"/>
  <c r="AI333" i="9" s="1"/>
  <c r="W333" i="9"/>
  <c r="U333" i="9"/>
  <c r="T333" i="9"/>
  <c r="AU332" i="9"/>
  <c r="AP332" i="9"/>
  <c r="AO332" i="9"/>
  <c r="AN332" i="9"/>
  <c r="AM332" i="9"/>
  <c r="AL332" i="9"/>
  <c r="AJ332" i="9"/>
  <c r="AG332" i="9"/>
  <c r="AF332" i="9"/>
  <c r="Z332" i="9"/>
  <c r="AI332" i="9" s="1"/>
  <c r="W332" i="9"/>
  <c r="U332" i="9"/>
  <c r="T332" i="9"/>
  <c r="AP331" i="9"/>
  <c r="AO331" i="9"/>
  <c r="AN331" i="9"/>
  <c r="AL331" i="9"/>
  <c r="W331" i="9"/>
  <c r="U331" i="9"/>
  <c r="T331" i="9"/>
  <c r="Z331" i="9" s="1"/>
  <c r="AU330" i="9"/>
  <c r="AP330" i="9"/>
  <c r="AO330" i="9"/>
  <c r="AN330" i="9"/>
  <c r="AL330" i="9"/>
  <c r="AJ330" i="9"/>
  <c r="AI330" i="9"/>
  <c r="AD330" i="9"/>
  <c r="W330" i="9"/>
  <c r="U330" i="9"/>
  <c r="T330" i="9"/>
  <c r="Z330" i="9" s="1"/>
  <c r="AM329" i="9"/>
  <c r="AJ329" i="9"/>
  <c r="W329" i="9"/>
  <c r="U329" i="9"/>
  <c r="T329" i="9"/>
  <c r="Z329" i="9" s="1"/>
  <c r="AU328" i="9"/>
  <c r="AO328" i="9"/>
  <c r="AN328" i="9"/>
  <c r="AM328" i="9"/>
  <c r="AJ328" i="9"/>
  <c r="W328" i="9"/>
  <c r="U328" i="9"/>
  <c r="T328" i="9"/>
  <c r="Z328" i="9" s="1"/>
  <c r="AU327" i="9"/>
  <c r="AO327" i="9"/>
  <c r="AN327" i="9"/>
  <c r="AM327" i="9"/>
  <c r="AJ327" i="9"/>
  <c r="AI327" i="9"/>
  <c r="AG327" i="9"/>
  <c r="AA327" i="9"/>
  <c r="W327" i="9"/>
  <c r="U327" i="9"/>
  <c r="T327" i="9"/>
  <c r="Z327" i="9" s="1"/>
  <c r="AM326" i="9"/>
  <c r="AL326" i="9"/>
  <c r="AI326" i="9"/>
  <c r="AF326" i="9"/>
  <c r="Z326" i="9"/>
  <c r="W326" i="9"/>
  <c r="U326" i="9"/>
  <c r="T326" i="9"/>
  <c r="AP325" i="9"/>
  <c r="AO325" i="9"/>
  <c r="AM325" i="9"/>
  <c r="AL325" i="9"/>
  <c r="AJ325" i="9"/>
  <c r="AG325" i="9"/>
  <c r="AF325" i="9"/>
  <c r="AD325" i="9"/>
  <c r="Z325" i="9"/>
  <c r="AA325" i="9" s="1"/>
  <c r="W325" i="9"/>
  <c r="U325" i="9"/>
  <c r="T325" i="9"/>
  <c r="AU324" i="9"/>
  <c r="AP324" i="9"/>
  <c r="AO324" i="9"/>
  <c r="AM324" i="9"/>
  <c r="AL324" i="9"/>
  <c r="AJ324" i="9"/>
  <c r="AG324" i="9"/>
  <c r="AF324" i="9"/>
  <c r="AD324" i="9"/>
  <c r="Z324" i="9"/>
  <c r="AA324" i="9" s="1"/>
  <c r="W324" i="9"/>
  <c r="U324" i="9"/>
  <c r="T324" i="9"/>
  <c r="AD323" i="9"/>
  <c r="AA323" i="9"/>
  <c r="W323" i="9"/>
  <c r="U323" i="9"/>
  <c r="T323" i="9"/>
  <c r="Z323" i="9" s="1"/>
  <c r="AU322" i="9"/>
  <c r="W322" i="9"/>
  <c r="U322" i="9"/>
  <c r="T322" i="9"/>
  <c r="Z322" i="9" s="1"/>
  <c r="AU321" i="9"/>
  <c r="AO321" i="9"/>
  <c r="AN321" i="9"/>
  <c r="AL321" i="9"/>
  <c r="AD321" i="9"/>
  <c r="AA321" i="9"/>
  <c r="W321" i="9"/>
  <c r="U321" i="9"/>
  <c r="T321" i="9"/>
  <c r="Z321" i="9" s="1"/>
  <c r="AU320" i="9"/>
  <c r="AL320" i="9"/>
  <c r="AJ320" i="9"/>
  <c r="AI320" i="9"/>
  <c r="AF320" i="9"/>
  <c r="AD320" i="9"/>
  <c r="W320" i="9"/>
  <c r="U320" i="9"/>
  <c r="T320" i="9"/>
  <c r="Z320" i="9" s="1"/>
  <c r="AO320" i="9" s="1"/>
  <c r="AU319" i="9"/>
  <c r="AD319" i="9"/>
  <c r="AA319" i="9"/>
  <c r="W319" i="9"/>
  <c r="U319" i="9"/>
  <c r="T319" i="9"/>
  <c r="Z319" i="9" s="1"/>
  <c r="AU318" i="9"/>
  <c r="W318" i="9"/>
  <c r="U318" i="9"/>
  <c r="T318" i="9"/>
  <c r="Z318" i="9" s="1"/>
  <c r="AN317" i="9"/>
  <c r="AM317" i="9"/>
  <c r="AJ317" i="9"/>
  <c r="AI317" i="9"/>
  <c r="Z317" i="9"/>
  <c r="W317" i="9"/>
  <c r="U317" i="9"/>
  <c r="T317" i="9"/>
  <c r="AF316" i="9"/>
  <c r="Z316" i="9"/>
  <c r="W316" i="9"/>
  <c r="U316" i="9"/>
  <c r="T316" i="9"/>
  <c r="AU315" i="9"/>
  <c r="W315" i="9"/>
  <c r="U315" i="9"/>
  <c r="T315" i="9"/>
  <c r="Z315" i="9" s="1"/>
  <c r="AU314" i="9"/>
  <c r="AM314" i="9"/>
  <c r="AL314" i="9"/>
  <c r="AI314" i="9"/>
  <c r="Z314" i="9"/>
  <c r="W314" i="9"/>
  <c r="U314" i="9"/>
  <c r="T314" i="9"/>
  <c r="AU313" i="9"/>
  <c r="Z313" i="9"/>
  <c r="W313" i="9"/>
  <c r="U313" i="9"/>
  <c r="T313" i="9"/>
  <c r="T312" i="9"/>
  <c r="AU311" i="9"/>
  <c r="W311" i="9"/>
  <c r="U311" i="9"/>
  <c r="T311" i="9"/>
  <c r="Z311" i="9" s="1"/>
  <c r="AU310" i="9"/>
  <c r="W310" i="9"/>
  <c r="U310" i="9"/>
  <c r="T310" i="9"/>
  <c r="Z310" i="9" s="1"/>
  <c r="AI309" i="9"/>
  <c r="AG309" i="9"/>
  <c r="W309" i="9"/>
  <c r="U309" i="9"/>
  <c r="T309" i="9"/>
  <c r="Z309" i="9" s="1"/>
  <c r="Z308" i="9"/>
  <c r="W308" i="9"/>
  <c r="U308" i="9"/>
  <c r="T308" i="9"/>
  <c r="AU307" i="9"/>
  <c r="AG307" i="9"/>
  <c r="AF307" i="9"/>
  <c r="AD307" i="9"/>
  <c r="Z307" i="9"/>
  <c r="W307" i="9"/>
  <c r="U307" i="9"/>
  <c r="T307" i="9"/>
  <c r="AU306" i="9"/>
  <c r="AP306" i="9"/>
  <c r="AL306" i="9"/>
  <c r="AJ306" i="9"/>
  <c r="AG306" i="9"/>
  <c r="AF306" i="9"/>
  <c r="AD306" i="9"/>
  <c r="Z306" i="9"/>
  <c r="W306" i="9"/>
  <c r="U306" i="9"/>
  <c r="T306" i="9"/>
  <c r="AU305" i="9"/>
  <c r="AD305" i="9"/>
  <c r="Z305" i="9"/>
  <c r="W305" i="9"/>
  <c r="U305" i="9"/>
  <c r="T305" i="9"/>
  <c r="AU304" i="9"/>
  <c r="AJ304" i="9"/>
  <c r="AG304" i="9"/>
  <c r="AF304" i="9"/>
  <c r="Z304" i="9"/>
  <c r="W304" i="9"/>
  <c r="U304" i="9"/>
  <c r="T304" i="9"/>
  <c r="AU303" i="9"/>
  <c r="AP303" i="9"/>
  <c r="AL303" i="9"/>
  <c r="AJ303" i="9"/>
  <c r="AG303" i="9"/>
  <c r="Z303" i="9"/>
  <c r="W303" i="9"/>
  <c r="U303" i="9"/>
  <c r="T303" i="9"/>
  <c r="AU302" i="9"/>
  <c r="Z302" i="9"/>
  <c r="W302" i="9"/>
  <c r="U302" i="9"/>
  <c r="T302" i="9"/>
  <c r="AU301" i="9"/>
  <c r="AL301" i="9"/>
  <c r="AJ301" i="9"/>
  <c r="AG301" i="9"/>
  <c r="AD301" i="9"/>
  <c r="Z301" i="9"/>
  <c r="W301" i="9"/>
  <c r="U301" i="9"/>
  <c r="T301" i="9"/>
  <c r="AU300" i="9"/>
  <c r="AJ300" i="9"/>
  <c r="Z300" i="9"/>
  <c r="W300" i="9"/>
  <c r="U300" i="9"/>
  <c r="T300" i="9"/>
  <c r="AU299" i="9"/>
  <c r="Z299" i="9"/>
  <c r="W299" i="9"/>
  <c r="U299" i="9"/>
  <c r="T299" i="9"/>
  <c r="AU298" i="9"/>
  <c r="AP298" i="9"/>
  <c r="AL298" i="9"/>
  <c r="AJ298" i="9"/>
  <c r="AF298" i="9"/>
  <c r="Z298" i="9"/>
  <c r="W298" i="9"/>
  <c r="U298" i="9"/>
  <c r="T298" i="9"/>
  <c r="AP297" i="9"/>
  <c r="AO297" i="9"/>
  <c r="AJ297" i="9"/>
  <c r="AA297" i="9"/>
  <c r="W297" i="9"/>
  <c r="U297" i="9"/>
  <c r="T297" i="9"/>
  <c r="Z297" i="9" s="1"/>
  <c r="AU296" i="9"/>
  <c r="Z296" i="9"/>
  <c r="W296" i="9"/>
  <c r="U296" i="9"/>
  <c r="T296" i="9"/>
  <c r="W295" i="9"/>
  <c r="U295" i="9"/>
  <c r="T295" i="9"/>
  <c r="Z295" i="9" s="1"/>
  <c r="Z294" i="9"/>
  <c r="W294" i="9"/>
  <c r="U294" i="9"/>
  <c r="T294" i="9"/>
  <c r="AF293" i="9"/>
  <c r="AD293" i="9"/>
  <c r="Z293" i="9"/>
  <c r="W293" i="9"/>
  <c r="U293" i="9"/>
  <c r="T293" i="9"/>
  <c r="AU292" i="9"/>
  <c r="AO292" i="9"/>
  <c r="W292" i="9"/>
  <c r="U292" i="9"/>
  <c r="T292" i="9"/>
  <c r="Z292" i="9" s="1"/>
  <c r="AP291" i="9"/>
  <c r="AO291" i="9"/>
  <c r="AN291" i="9"/>
  <c r="AL291" i="9"/>
  <c r="W291" i="9"/>
  <c r="U291" i="9"/>
  <c r="T291" i="9"/>
  <c r="Z291" i="9" s="1"/>
  <c r="AI290" i="9"/>
  <c r="Z290" i="9"/>
  <c r="W290" i="9"/>
  <c r="U290" i="9"/>
  <c r="T290" i="9"/>
  <c r="AU289" i="9"/>
  <c r="W289" i="9"/>
  <c r="U289" i="9"/>
  <c r="T289" i="9"/>
  <c r="Z289" i="9" s="1"/>
  <c r="AP288" i="9"/>
  <c r="AO288" i="9"/>
  <c r="AN288" i="9"/>
  <c r="AG288" i="9"/>
  <c r="Z288" i="9"/>
  <c r="W288" i="9"/>
  <c r="U288" i="9"/>
  <c r="T288" i="9"/>
  <c r="AP287" i="9"/>
  <c r="AO287" i="9"/>
  <c r="AN287" i="9"/>
  <c r="AM287" i="9"/>
  <c r="AL287" i="9"/>
  <c r="AJ287" i="9"/>
  <c r="AG287" i="9"/>
  <c r="AF287" i="9"/>
  <c r="Z287" i="9"/>
  <c r="AI287" i="9" s="1"/>
  <c r="W287" i="9"/>
  <c r="U287" i="9"/>
  <c r="T287" i="9"/>
  <c r="AU286" i="9"/>
  <c r="AP286" i="9"/>
  <c r="AO286" i="9"/>
  <c r="AN286" i="9"/>
  <c r="AM286" i="9"/>
  <c r="AL286" i="9"/>
  <c r="AJ286" i="9"/>
  <c r="AG286" i="9"/>
  <c r="AF286" i="9"/>
  <c r="Z286" i="9"/>
  <c r="AI286" i="9" s="1"/>
  <c r="W286" i="9"/>
  <c r="U286" i="9"/>
  <c r="T286" i="9"/>
  <c r="W285" i="9"/>
  <c r="U285" i="9"/>
  <c r="T285" i="9"/>
  <c r="Z285" i="9" s="1"/>
  <c r="AU284" i="9"/>
  <c r="AP284" i="9"/>
  <c r="AO284" i="9"/>
  <c r="AJ284" i="9"/>
  <c r="AI284" i="9"/>
  <c r="AF284" i="9"/>
  <c r="W284" i="9"/>
  <c r="U284" i="9"/>
  <c r="T284" i="9"/>
  <c r="Z284" i="9" s="1"/>
  <c r="AU283" i="9"/>
  <c r="AP283" i="9"/>
  <c r="AO283" i="9"/>
  <c r="AN283" i="9"/>
  <c r="AM283" i="9"/>
  <c r="AL283" i="9"/>
  <c r="AD283" i="9"/>
  <c r="W283" i="9"/>
  <c r="U283" i="9"/>
  <c r="T283" i="9"/>
  <c r="Z283" i="9" s="1"/>
  <c r="AO282" i="9"/>
  <c r="AN282" i="9"/>
  <c r="AM282" i="9"/>
  <c r="AL282" i="9"/>
  <c r="AJ282" i="9"/>
  <c r="AI282" i="9"/>
  <c r="AG282" i="9"/>
  <c r="AD282" i="9"/>
  <c r="AA282" i="9"/>
  <c r="W282" i="9"/>
  <c r="U282" i="9"/>
  <c r="T282" i="9"/>
  <c r="Z282" i="9" s="1"/>
  <c r="AU281" i="9"/>
  <c r="AD281" i="9"/>
  <c r="W281" i="9"/>
  <c r="U281" i="9"/>
  <c r="T281" i="9"/>
  <c r="Z281" i="9" s="1"/>
  <c r="AU280" i="9"/>
  <c r="AM280" i="9"/>
  <c r="W280" i="9"/>
  <c r="U280" i="9"/>
  <c r="T280" i="9"/>
  <c r="Z280" i="9" s="1"/>
  <c r="AP279" i="9"/>
  <c r="AN279" i="9"/>
  <c r="AM279" i="9"/>
  <c r="AG279" i="9"/>
  <c r="AF279" i="9"/>
  <c r="AA279" i="9"/>
  <c r="Z279" i="9"/>
  <c r="W279" i="9"/>
  <c r="U279" i="9"/>
  <c r="T279" i="9"/>
  <c r="AU278" i="9"/>
  <c r="AN278" i="9"/>
  <c r="AA278" i="9"/>
  <c r="Z278" i="9"/>
  <c r="W278" i="9"/>
  <c r="U278" i="9"/>
  <c r="T278" i="9"/>
  <c r="AU277" i="9"/>
  <c r="AP277" i="9"/>
  <c r="AN277" i="9"/>
  <c r="AM277" i="9"/>
  <c r="AL277" i="9"/>
  <c r="AJ277" i="9"/>
  <c r="AI277" i="9"/>
  <c r="AG277" i="9"/>
  <c r="Z277" i="9"/>
  <c r="W277" i="9"/>
  <c r="U277" i="9"/>
  <c r="T277" i="9"/>
  <c r="AF276" i="9"/>
  <c r="Z276" i="9"/>
  <c r="W276" i="9"/>
  <c r="U276" i="9"/>
  <c r="T276" i="9"/>
  <c r="AU275" i="9"/>
  <c r="AP275" i="9"/>
  <c r="AD275" i="9"/>
  <c r="Z275" i="9"/>
  <c r="W275" i="9"/>
  <c r="U275" i="9"/>
  <c r="T275" i="9"/>
  <c r="W274" i="9"/>
  <c r="U274" i="9"/>
  <c r="T274" i="9"/>
  <c r="Z274" i="9" s="1"/>
  <c r="AU273" i="9"/>
  <c r="W273" i="9"/>
  <c r="U273" i="9"/>
  <c r="T273" i="9"/>
  <c r="Z273" i="9" s="1"/>
  <c r="AU272" i="9"/>
  <c r="AP272" i="9"/>
  <c r="AO272" i="9"/>
  <c r="AN272" i="9"/>
  <c r="AG272" i="9"/>
  <c r="AF272" i="9"/>
  <c r="AD272" i="9"/>
  <c r="W272" i="9"/>
  <c r="U272" i="9"/>
  <c r="T272" i="9"/>
  <c r="Z272" i="9" s="1"/>
  <c r="AM272" i="9" s="1"/>
  <c r="AU271" i="9"/>
  <c r="AP271" i="9"/>
  <c r="AO271" i="9"/>
  <c r="AN271" i="9"/>
  <c r="AL271" i="9"/>
  <c r="AJ271" i="9"/>
  <c r="AD271" i="9"/>
  <c r="AA271" i="9"/>
  <c r="W271" i="9"/>
  <c r="U271" i="9"/>
  <c r="T271" i="9"/>
  <c r="Z271" i="9" s="1"/>
  <c r="AM271" i="9" s="1"/>
  <c r="AU270" i="9"/>
  <c r="AO270" i="9"/>
  <c r="AN270" i="9"/>
  <c r="AL270" i="9"/>
  <c r="AJ270" i="9"/>
  <c r="AI270" i="9"/>
  <c r="AG270" i="9"/>
  <c r="W270" i="9"/>
  <c r="U270" i="9"/>
  <c r="T270" i="9"/>
  <c r="Z270" i="9" s="1"/>
  <c r="AM270" i="9" s="1"/>
  <c r="AU269" i="9"/>
  <c r="W269" i="9"/>
  <c r="U269" i="9"/>
  <c r="T269" i="9"/>
  <c r="Z269" i="9" s="1"/>
  <c r="AU268" i="9"/>
  <c r="AP268" i="9"/>
  <c r="AO268" i="9"/>
  <c r="AN268" i="9"/>
  <c r="AL268" i="9"/>
  <c r="AJ268" i="9"/>
  <c r="AI268" i="9"/>
  <c r="AG268" i="9"/>
  <c r="AF268" i="9"/>
  <c r="AD268" i="9"/>
  <c r="AA268" i="9"/>
  <c r="W268" i="9"/>
  <c r="U268" i="9"/>
  <c r="T268" i="9"/>
  <c r="Z268" i="9" s="1"/>
  <c r="AM268" i="9" s="1"/>
  <c r="W267" i="9"/>
  <c r="U267" i="9"/>
  <c r="T267" i="9"/>
  <c r="Z267" i="9" s="1"/>
  <c r="AU266" i="9"/>
  <c r="W266" i="9"/>
  <c r="U266" i="9"/>
  <c r="T266" i="9"/>
  <c r="Z266" i="9" s="1"/>
  <c r="AU265" i="9"/>
  <c r="AO265" i="9"/>
  <c r="AN265" i="9"/>
  <c r="AG265" i="9"/>
  <c r="AF265" i="9"/>
  <c r="W265" i="9"/>
  <c r="U265" i="9"/>
  <c r="T265" i="9"/>
  <c r="Z265" i="9" s="1"/>
  <c r="AU264" i="9"/>
  <c r="AM264" i="9"/>
  <c r="W264" i="9"/>
  <c r="U264" i="9"/>
  <c r="T264" i="9"/>
  <c r="Z264" i="9" s="1"/>
  <c r="AU263" i="9"/>
  <c r="AP263" i="9"/>
  <c r="AO263" i="9"/>
  <c r="AN263" i="9"/>
  <c r="AD263" i="9"/>
  <c r="W263" i="9"/>
  <c r="U263" i="9"/>
  <c r="T263" i="9"/>
  <c r="Z263" i="9" s="1"/>
  <c r="AU262" i="9"/>
  <c r="AP262" i="9"/>
  <c r="AO262" i="9"/>
  <c r="AN262" i="9"/>
  <c r="AM262" i="9"/>
  <c r="AL262" i="9"/>
  <c r="AF262" i="9"/>
  <c r="AD262" i="9"/>
  <c r="W262" i="9"/>
  <c r="U262" i="9"/>
  <c r="T262" i="9"/>
  <c r="Z262" i="9" s="1"/>
  <c r="AU261" i="9"/>
  <c r="W261" i="9"/>
  <c r="U261" i="9"/>
  <c r="T261" i="9"/>
  <c r="Z261" i="9" s="1"/>
  <c r="AU260" i="9"/>
  <c r="AP260" i="9"/>
  <c r="AO260" i="9"/>
  <c r="AM260" i="9"/>
  <c r="AF260" i="9"/>
  <c r="AD260" i="9"/>
  <c r="W260" i="9"/>
  <c r="U260" i="9"/>
  <c r="T260" i="9"/>
  <c r="Z260" i="9" s="1"/>
  <c r="AP259" i="9"/>
  <c r="AO259" i="9"/>
  <c r="AN259" i="9"/>
  <c r="AM259" i="9"/>
  <c r="AL259" i="9"/>
  <c r="AJ259" i="9"/>
  <c r="AD259" i="9"/>
  <c r="AA259" i="9"/>
  <c r="Z259" i="9"/>
  <c r="AI259" i="9" s="1"/>
  <c r="W259" i="9"/>
  <c r="U259" i="9"/>
  <c r="T259" i="9"/>
  <c r="AU258" i="9"/>
  <c r="AA258" i="9"/>
  <c r="Z258" i="9"/>
  <c r="W258" i="9"/>
  <c r="U258" i="9"/>
  <c r="T258" i="9"/>
  <c r="AM257" i="9"/>
  <c r="AJ257" i="9"/>
  <c r="Z257" i="9"/>
  <c r="W257" i="9"/>
  <c r="U257" i="9"/>
  <c r="T257" i="9"/>
  <c r="AU256" i="9"/>
  <c r="AO256" i="9"/>
  <c r="AN256" i="9"/>
  <c r="AM256" i="9"/>
  <c r="AA256" i="9"/>
  <c r="Z256" i="9"/>
  <c r="W256" i="9"/>
  <c r="U256" i="9"/>
  <c r="T256" i="9"/>
  <c r="AI255" i="9"/>
  <c r="Z255" i="9"/>
  <c r="W255" i="9"/>
  <c r="U255" i="9"/>
  <c r="T255" i="9"/>
  <c r="AU254" i="9"/>
  <c r="Z254" i="9"/>
  <c r="W254" i="9"/>
  <c r="U254" i="9"/>
  <c r="T254" i="9"/>
  <c r="AM253" i="9"/>
  <c r="AL253" i="9"/>
  <c r="W253" i="9"/>
  <c r="U253" i="9"/>
  <c r="T253" i="9"/>
  <c r="Z253" i="9" s="1"/>
  <c r="AJ253" i="9" s="1"/>
  <c r="W252" i="9"/>
  <c r="U252" i="9"/>
  <c r="T252" i="9"/>
  <c r="Z252" i="9" s="1"/>
  <c r="AU251" i="9"/>
  <c r="AG251" i="9"/>
  <c r="AD251" i="9"/>
  <c r="W251" i="9"/>
  <c r="U251" i="9"/>
  <c r="T251" i="9"/>
  <c r="Z251" i="9" s="1"/>
  <c r="AP250" i="9"/>
  <c r="AJ250" i="9"/>
  <c r="AI250" i="9"/>
  <c r="AG250" i="9"/>
  <c r="AF250" i="9"/>
  <c r="AD250" i="9"/>
  <c r="AA250" i="9"/>
  <c r="W250" i="9"/>
  <c r="U250" i="9"/>
  <c r="T250" i="9"/>
  <c r="Z250" i="9" s="1"/>
  <c r="AP249" i="9"/>
  <c r="AI249" i="9"/>
  <c r="AA249" i="9"/>
  <c r="Z249" i="9"/>
  <c r="W249" i="9"/>
  <c r="U249" i="9"/>
  <c r="T249" i="9"/>
  <c r="AP248" i="9"/>
  <c r="Z248" i="9"/>
  <c r="AO248" i="9" s="1"/>
  <c r="W248" i="9"/>
  <c r="U248" i="9"/>
  <c r="T248" i="9"/>
  <c r="AO247" i="9"/>
  <c r="AF247" i="9"/>
  <c r="AD247" i="9"/>
  <c r="AA247" i="9"/>
  <c r="Z247" i="9"/>
  <c r="W247" i="9"/>
  <c r="U247" i="9"/>
  <c r="T247" i="9"/>
  <c r="W246" i="9"/>
  <c r="U246" i="9"/>
  <c r="T246" i="9"/>
  <c r="Z246" i="9" s="1"/>
  <c r="AU245" i="9"/>
  <c r="W245" i="9"/>
  <c r="U245" i="9"/>
  <c r="T245" i="9"/>
  <c r="Z245" i="9" s="1"/>
  <c r="AM245" i="9" s="1"/>
  <c r="W244" i="9"/>
  <c r="U244" i="9"/>
  <c r="T244" i="9"/>
  <c r="Z244" i="9" s="1"/>
  <c r="W243" i="9"/>
  <c r="U243" i="9"/>
  <c r="T243" i="9"/>
  <c r="Z243" i="9" s="1"/>
  <c r="W242" i="9"/>
  <c r="U242" i="9"/>
  <c r="T242" i="9"/>
  <c r="Z242" i="9" s="1"/>
  <c r="AP241" i="9"/>
  <c r="AO241" i="9"/>
  <c r="AI241" i="9"/>
  <c r="AF241" i="9"/>
  <c r="AA241" i="9"/>
  <c r="W241" i="9"/>
  <c r="U241" i="9"/>
  <c r="T241" i="9"/>
  <c r="Z241" i="9" s="1"/>
  <c r="AO240" i="9"/>
  <c r="AG240" i="9"/>
  <c r="AF240" i="9"/>
  <c r="AD240" i="9"/>
  <c r="Z240" i="9"/>
  <c r="W240" i="9"/>
  <c r="U240" i="9"/>
  <c r="T240" i="9"/>
  <c r="AU239" i="9"/>
  <c r="W239" i="9"/>
  <c r="U239" i="9"/>
  <c r="T239" i="9"/>
  <c r="Z239" i="9" s="1"/>
  <c r="W238" i="9"/>
  <c r="U238" i="9"/>
  <c r="T238" i="9"/>
  <c r="Z238" i="9" s="1"/>
  <c r="AP238" i="9" s="1"/>
  <c r="AU237" i="9"/>
  <c r="AO237" i="9"/>
  <c r="AN237" i="9"/>
  <c r="AM237" i="9"/>
  <c r="W237" i="9"/>
  <c r="U237" i="9"/>
  <c r="T237" i="9"/>
  <c r="Z237" i="9" s="1"/>
  <c r="AP237" i="9" s="1"/>
  <c r="AU236" i="9"/>
  <c r="AN236" i="9"/>
  <c r="AM236" i="9"/>
  <c r="AL236" i="9"/>
  <c r="AF236" i="9"/>
  <c r="AD236" i="9"/>
  <c r="AA236" i="9"/>
  <c r="W236" i="9"/>
  <c r="U236" i="9"/>
  <c r="T236" i="9"/>
  <c r="Z236" i="9" s="1"/>
  <c r="AP236" i="9" s="1"/>
  <c r="AU235" i="9"/>
  <c r="W235" i="9"/>
  <c r="U235" i="9"/>
  <c r="T235" i="9"/>
  <c r="Z235" i="9" s="1"/>
  <c r="AU234" i="9"/>
  <c r="W234" i="9"/>
  <c r="U234" i="9"/>
  <c r="T234" i="9"/>
  <c r="Z234" i="9" s="1"/>
  <c r="AP234" i="9" s="1"/>
  <c r="AU233" i="9"/>
  <c r="AO233" i="9"/>
  <c r="AN233" i="9"/>
  <c r="AM233" i="9"/>
  <c r="AL233" i="9"/>
  <c r="W233" i="9"/>
  <c r="U233" i="9"/>
  <c r="T233" i="9"/>
  <c r="Z233" i="9" s="1"/>
  <c r="AP233" i="9" s="1"/>
  <c r="AD232" i="9"/>
  <c r="Z232" i="9"/>
  <c r="W232" i="9"/>
  <c r="U232" i="9"/>
  <c r="T232" i="9"/>
  <c r="AU231" i="9"/>
  <c r="AN231" i="9"/>
  <c r="AD231" i="9"/>
  <c r="Z231" i="9"/>
  <c r="W231" i="9"/>
  <c r="U231" i="9"/>
  <c r="T231" i="9"/>
  <c r="AU230" i="9"/>
  <c r="AM230" i="9"/>
  <c r="AJ230" i="9"/>
  <c r="Z230" i="9"/>
  <c r="W230" i="9"/>
  <c r="U230" i="9"/>
  <c r="T230" i="9"/>
  <c r="AU229" i="9"/>
  <c r="AP229" i="9"/>
  <c r="AO229" i="9"/>
  <c r="AN229" i="9"/>
  <c r="Z229" i="9"/>
  <c r="W229" i="9"/>
  <c r="U229" i="9"/>
  <c r="T229" i="9"/>
  <c r="AU228" i="9"/>
  <c r="AP228" i="9"/>
  <c r="AO228" i="9"/>
  <c r="AN228" i="9"/>
  <c r="AM228" i="9"/>
  <c r="AL228" i="9"/>
  <c r="AJ228" i="9"/>
  <c r="AA228" i="9"/>
  <c r="Z228" i="9"/>
  <c r="W228" i="9"/>
  <c r="U228" i="9"/>
  <c r="T228" i="9"/>
  <c r="AU227" i="9"/>
  <c r="AJ227" i="9"/>
  <c r="AD227" i="9"/>
  <c r="AA227" i="9"/>
  <c r="Z227" i="9"/>
  <c r="W227" i="9"/>
  <c r="U227" i="9"/>
  <c r="T227" i="9"/>
  <c r="AU226" i="9"/>
  <c r="Z226" i="9"/>
  <c r="W226" i="9"/>
  <c r="U226" i="9"/>
  <c r="T226" i="9"/>
  <c r="W225" i="9"/>
  <c r="U225" i="9"/>
  <c r="T225" i="9"/>
  <c r="Z225" i="9" s="1"/>
  <c r="AU224" i="9"/>
  <c r="AP224" i="9"/>
  <c r="AO224" i="9"/>
  <c r="AN224" i="9"/>
  <c r="Z224" i="9"/>
  <c r="W224" i="9"/>
  <c r="U224" i="9"/>
  <c r="T224" i="9"/>
  <c r="AO223" i="9"/>
  <c r="AN223" i="9"/>
  <c r="AM223" i="9"/>
  <c r="AL223" i="9"/>
  <c r="AJ223" i="9"/>
  <c r="AI223" i="9"/>
  <c r="AG223" i="9"/>
  <c r="Z223" i="9"/>
  <c r="W223" i="9"/>
  <c r="U223" i="9"/>
  <c r="T223" i="9"/>
  <c r="W222" i="9"/>
  <c r="U222" i="9"/>
  <c r="T222" i="9"/>
  <c r="Z222" i="9" s="1"/>
  <c r="AO221" i="9"/>
  <c r="W221" i="9"/>
  <c r="U221" i="9"/>
  <c r="T221" i="9"/>
  <c r="Z221" i="9" s="1"/>
  <c r="AU220" i="9"/>
  <c r="AM220" i="9"/>
  <c r="AL220" i="9"/>
  <c r="AJ220" i="9"/>
  <c r="AI220" i="9"/>
  <c r="W220" i="9"/>
  <c r="U220" i="9"/>
  <c r="T220" i="9"/>
  <c r="Z220" i="9" s="1"/>
  <c r="AO220" i="9" s="1"/>
  <c r="AU219" i="9"/>
  <c r="AL219" i="9"/>
  <c r="AJ219" i="9"/>
  <c r="AI219" i="9"/>
  <c r="AG219" i="9"/>
  <c r="AF219" i="9"/>
  <c r="AD219" i="9"/>
  <c r="W219" i="9"/>
  <c r="U219" i="9"/>
  <c r="T219" i="9"/>
  <c r="Z219" i="9" s="1"/>
  <c r="AO219" i="9" s="1"/>
  <c r="AU218" i="9"/>
  <c r="W218" i="9"/>
  <c r="U218" i="9"/>
  <c r="T218" i="9"/>
  <c r="Z218" i="9" s="1"/>
  <c r="AU217" i="9"/>
  <c r="AI217" i="9"/>
  <c r="W217" i="9"/>
  <c r="U217" i="9"/>
  <c r="T217" i="9"/>
  <c r="Z217" i="9" s="1"/>
  <c r="AU216" i="9"/>
  <c r="AO216" i="9"/>
  <c r="AN216" i="9"/>
  <c r="AM216" i="9"/>
  <c r="AG216" i="9"/>
  <c r="AD216" i="9"/>
  <c r="W216" i="9"/>
  <c r="U216" i="9"/>
  <c r="T216" i="9"/>
  <c r="Z216" i="9" s="1"/>
  <c r="AU215" i="9"/>
  <c r="AM215" i="9"/>
  <c r="AL215" i="9"/>
  <c r="AJ215" i="9"/>
  <c r="AI215" i="9"/>
  <c r="W215" i="9"/>
  <c r="U215" i="9"/>
  <c r="T215" i="9"/>
  <c r="Z215" i="9" s="1"/>
  <c r="AO215" i="9" s="1"/>
  <c r="AU214" i="9"/>
  <c r="AO214" i="9"/>
  <c r="AN214" i="9"/>
  <c r="AM214" i="9"/>
  <c r="AL214" i="9"/>
  <c r="AJ214" i="9"/>
  <c r="AI214" i="9"/>
  <c r="AG214" i="9"/>
  <c r="AF214" i="9"/>
  <c r="AD214" i="9"/>
  <c r="W214" i="9"/>
  <c r="U214" i="9"/>
  <c r="T214" i="9"/>
  <c r="Z214" i="9" s="1"/>
  <c r="AA213" i="9"/>
  <c r="W213" i="9"/>
  <c r="U213" i="9"/>
  <c r="T213" i="9"/>
  <c r="Z213" i="9" s="1"/>
  <c r="AO213" i="9" s="1"/>
  <c r="W212" i="9"/>
  <c r="U212" i="9"/>
  <c r="T212" i="9"/>
  <c r="Z212" i="9" s="1"/>
  <c r="AP211" i="9"/>
  <c r="AO211" i="9"/>
  <c r="AI211" i="9"/>
  <c r="AF211" i="9"/>
  <c r="Z211" i="9"/>
  <c r="AM211" i="9" s="1"/>
  <c r="W211" i="9"/>
  <c r="U211" i="9"/>
  <c r="T211" i="9"/>
  <c r="AU210" i="9"/>
  <c r="AP210" i="9"/>
  <c r="AO210" i="9"/>
  <c r="AN210" i="9"/>
  <c r="AJ210" i="9"/>
  <c r="AG210" i="9"/>
  <c r="AF210" i="9"/>
  <c r="AD210" i="9"/>
  <c r="AA210" i="9"/>
  <c r="Z210" i="9"/>
  <c r="AM210" i="9" s="1"/>
  <c r="W210" i="9"/>
  <c r="U210" i="9"/>
  <c r="T210" i="9"/>
  <c r="AU209" i="9"/>
  <c r="AP209" i="9"/>
  <c r="AO209" i="9"/>
  <c r="AN209" i="9"/>
  <c r="AL209" i="9"/>
  <c r="AI209" i="9"/>
  <c r="AF209" i="9"/>
  <c r="AD209" i="9"/>
  <c r="AA209" i="9"/>
  <c r="Z209" i="9"/>
  <c r="AM209" i="9" s="1"/>
  <c r="W209" i="9"/>
  <c r="U209" i="9"/>
  <c r="T209" i="9"/>
  <c r="AP208" i="9"/>
  <c r="AO208" i="9"/>
  <c r="AN208" i="9"/>
  <c r="AM208" i="9"/>
  <c r="AJ208" i="9"/>
  <c r="AI208" i="9"/>
  <c r="AF208" i="9"/>
  <c r="AA208" i="9"/>
  <c r="Z208" i="9"/>
  <c r="AL208" i="9" s="1"/>
  <c r="W208" i="9"/>
  <c r="U208" i="9"/>
  <c r="T208" i="9"/>
  <c r="AU207" i="9"/>
  <c r="AP207" i="9"/>
  <c r="AN207" i="9"/>
  <c r="AM207" i="9"/>
  <c r="AJ207" i="9"/>
  <c r="AI207" i="9"/>
  <c r="AG207" i="9"/>
  <c r="Z207" i="9"/>
  <c r="AL207" i="9" s="1"/>
  <c r="W207" i="9"/>
  <c r="U207" i="9"/>
  <c r="T207" i="9"/>
  <c r="AU206" i="9"/>
  <c r="AO206" i="9"/>
  <c r="AM206" i="9"/>
  <c r="AL206" i="9"/>
  <c r="AJ206" i="9"/>
  <c r="AI206" i="9"/>
  <c r="AG206" i="9"/>
  <c r="Z206" i="9"/>
  <c r="AF206" i="9" s="1"/>
  <c r="W206" i="9"/>
  <c r="U206" i="9"/>
  <c r="T206" i="9"/>
  <c r="AM205" i="9"/>
  <c r="AL205" i="9"/>
  <c r="AJ205" i="9"/>
  <c r="AI205" i="9"/>
  <c r="AG205" i="9"/>
  <c r="AF205" i="9"/>
  <c r="AD205" i="9"/>
  <c r="Z205" i="9"/>
  <c r="AP205" i="9" s="1"/>
  <c r="W205" i="9"/>
  <c r="U205" i="9"/>
  <c r="T205" i="9"/>
  <c r="AU204" i="9"/>
  <c r="AF204" i="9"/>
  <c r="W204" i="9"/>
  <c r="U204" i="9"/>
  <c r="T204" i="9"/>
  <c r="Z204" i="9" s="1"/>
  <c r="AU203" i="9"/>
  <c r="Z203" i="9"/>
  <c r="W203" i="9"/>
  <c r="U203" i="9"/>
  <c r="T203" i="9"/>
  <c r="AU202" i="9"/>
  <c r="AA202" i="9"/>
  <c r="Z202" i="9"/>
  <c r="W202" i="9"/>
  <c r="U202" i="9"/>
  <c r="T202" i="9"/>
  <c r="AU201" i="9"/>
  <c r="AA201" i="9"/>
  <c r="Z201" i="9"/>
  <c r="W201" i="9"/>
  <c r="U201" i="9"/>
  <c r="T201" i="9"/>
  <c r="W200" i="9"/>
  <c r="U200" i="9"/>
  <c r="T200" i="9"/>
  <c r="Z200" i="9" s="1"/>
  <c r="AU199" i="9"/>
  <c r="W199" i="9"/>
  <c r="U199" i="9"/>
  <c r="T199" i="9"/>
  <c r="Z199" i="9" s="1"/>
  <c r="AU198" i="9"/>
  <c r="AN198" i="9"/>
  <c r="AL198" i="9"/>
  <c r="W198" i="9"/>
  <c r="U198" i="9"/>
  <c r="T198" i="9"/>
  <c r="Z198" i="9" s="1"/>
  <c r="AU197" i="9"/>
  <c r="AN197" i="9"/>
  <c r="AM197" i="9"/>
  <c r="AL197" i="9"/>
  <c r="AJ197" i="9"/>
  <c r="AI197" i="9"/>
  <c r="AF197" i="9"/>
  <c r="AA197" i="9"/>
  <c r="Z197" i="9"/>
  <c r="W197" i="9"/>
  <c r="U197" i="9"/>
  <c r="T197" i="9"/>
  <c r="AU196" i="9"/>
  <c r="W196" i="9"/>
  <c r="U196" i="9"/>
  <c r="T196" i="9"/>
  <c r="Z196" i="9" s="1"/>
  <c r="AF195" i="9"/>
  <c r="AA195" i="9"/>
  <c r="Z195" i="9"/>
  <c r="W195" i="9"/>
  <c r="U195" i="9"/>
  <c r="T195" i="9"/>
  <c r="AU194" i="9"/>
  <c r="AA194" i="9"/>
  <c r="Z194" i="9"/>
  <c r="W194" i="9"/>
  <c r="U194" i="9"/>
  <c r="T194" i="9"/>
  <c r="AU193" i="9"/>
  <c r="W193" i="9"/>
  <c r="U193" i="9"/>
  <c r="T193" i="9"/>
  <c r="Z193" i="9" s="1"/>
  <c r="AU192" i="9"/>
  <c r="W192" i="9"/>
  <c r="U192" i="9"/>
  <c r="T192" i="9"/>
  <c r="Z192" i="9" s="1"/>
  <c r="AU191" i="9"/>
  <c r="AP191" i="9"/>
  <c r="W191" i="9"/>
  <c r="U191" i="9"/>
  <c r="T191" i="9"/>
  <c r="Z191" i="9" s="1"/>
  <c r="AP190" i="9"/>
  <c r="AO190" i="9"/>
  <c r="AL190" i="9"/>
  <c r="AJ190" i="9"/>
  <c r="AI190" i="9"/>
  <c r="AF190" i="9"/>
  <c r="AA190" i="9"/>
  <c r="Z190" i="9"/>
  <c r="W190" i="9"/>
  <c r="U190" i="9"/>
  <c r="T190" i="9"/>
  <c r="AO189" i="9"/>
  <c r="AN189" i="9"/>
  <c r="AJ189" i="9"/>
  <c r="AI189" i="9"/>
  <c r="AG189" i="9"/>
  <c r="AF189" i="9"/>
  <c r="AD189" i="9"/>
  <c r="Z189" i="9"/>
  <c r="AP189" i="9" s="1"/>
  <c r="W189" i="9"/>
  <c r="U189" i="9"/>
  <c r="T189" i="9"/>
  <c r="AD188" i="9"/>
  <c r="Z188" i="9"/>
  <c r="W188" i="9"/>
  <c r="U188" i="9"/>
  <c r="T188" i="9"/>
  <c r="AU187" i="9"/>
  <c r="W187" i="9"/>
  <c r="U187" i="9"/>
  <c r="T187" i="9"/>
  <c r="Z187" i="9" s="1"/>
  <c r="AU186" i="9"/>
  <c r="AA186" i="9"/>
  <c r="W186" i="9"/>
  <c r="U186" i="9"/>
  <c r="T186" i="9"/>
  <c r="Z186" i="9" s="1"/>
  <c r="AU185" i="9"/>
  <c r="W185" i="9"/>
  <c r="U185" i="9"/>
  <c r="T185" i="9"/>
  <c r="Z185" i="9" s="1"/>
  <c r="AU184" i="9"/>
  <c r="W184" i="9"/>
  <c r="U184" i="9"/>
  <c r="T184" i="9"/>
  <c r="Z184" i="9" s="1"/>
  <c r="AO183" i="9"/>
  <c r="AN183" i="9"/>
  <c r="AM183" i="9"/>
  <c r="AL183" i="9"/>
  <c r="AG183" i="9"/>
  <c r="Z183" i="9"/>
  <c r="AP183" i="9" s="1"/>
  <c r="W183" i="9"/>
  <c r="U183" i="9"/>
  <c r="T183" i="9"/>
  <c r="AU182" i="9"/>
  <c r="AO182" i="9"/>
  <c r="AN182" i="9"/>
  <c r="AM182" i="9"/>
  <c r="AL182" i="9"/>
  <c r="AG182" i="9"/>
  <c r="AF182" i="9"/>
  <c r="AD182" i="9"/>
  <c r="Z182" i="9"/>
  <c r="AP182" i="9" s="1"/>
  <c r="W182" i="9"/>
  <c r="U182" i="9"/>
  <c r="T182" i="9"/>
  <c r="AU181" i="9"/>
  <c r="AM181" i="9"/>
  <c r="AF181" i="9"/>
  <c r="AA181" i="9"/>
  <c r="Z181" i="9"/>
  <c r="W181" i="9"/>
  <c r="U181" i="9"/>
  <c r="T181" i="9"/>
  <c r="AU180" i="9"/>
  <c r="AO180" i="9"/>
  <c r="AD180" i="9"/>
  <c r="AA180" i="9"/>
  <c r="Z180" i="9"/>
  <c r="W180" i="9"/>
  <c r="U180" i="9"/>
  <c r="T180" i="9"/>
  <c r="AU179" i="9"/>
  <c r="W179" i="9"/>
  <c r="U179" i="9"/>
  <c r="T179" i="9"/>
  <c r="Z179" i="9" s="1"/>
  <c r="AU178" i="9"/>
  <c r="W178" i="9"/>
  <c r="U178" i="9"/>
  <c r="T178" i="9"/>
  <c r="Z178" i="9" s="1"/>
  <c r="AU177" i="9"/>
  <c r="AP177" i="9"/>
  <c r="AD177" i="9"/>
  <c r="W177" i="9"/>
  <c r="U177" i="9"/>
  <c r="T177" i="9"/>
  <c r="Z177" i="9" s="1"/>
  <c r="AP176" i="9"/>
  <c r="AO176" i="9"/>
  <c r="AN176" i="9"/>
  <c r="AM176" i="9"/>
  <c r="AL176" i="9"/>
  <c r="AF176" i="9"/>
  <c r="AA176" i="9"/>
  <c r="Z176" i="9"/>
  <c r="W176" i="9"/>
  <c r="U176" i="9"/>
  <c r="T176" i="9"/>
  <c r="AO175" i="9"/>
  <c r="AN175" i="9"/>
  <c r="AM175" i="9"/>
  <c r="AL175" i="9"/>
  <c r="AJ175" i="9"/>
  <c r="AI175" i="9"/>
  <c r="AD175" i="9"/>
  <c r="Z175" i="9"/>
  <c r="AP175" i="9" s="1"/>
  <c r="W175" i="9"/>
  <c r="U175" i="9"/>
  <c r="T175" i="9"/>
  <c r="AP174" i="9"/>
  <c r="AL174" i="9"/>
  <c r="AI174" i="9"/>
  <c r="AG174" i="9"/>
  <c r="AA174" i="9"/>
  <c r="Z174" i="9"/>
  <c r="W174" i="9"/>
  <c r="U174" i="9"/>
  <c r="T174" i="9"/>
  <c r="AU173" i="9"/>
  <c r="Z173" i="9"/>
  <c r="AI173" i="9" s="1"/>
  <c r="W173" i="9"/>
  <c r="U173" i="9"/>
  <c r="T173" i="9"/>
  <c r="AJ172" i="9"/>
  <c r="Z172" i="9"/>
  <c r="W172" i="9"/>
  <c r="U172" i="9"/>
  <c r="T172" i="9"/>
  <c r="AU171" i="9"/>
  <c r="W171" i="9"/>
  <c r="U171" i="9"/>
  <c r="T171" i="9"/>
  <c r="Z171" i="9" s="1"/>
  <c r="AU170" i="9"/>
  <c r="AP170" i="9"/>
  <c r="AN170" i="9"/>
  <c r="AM170" i="9"/>
  <c r="Z170" i="9"/>
  <c r="W170" i="9"/>
  <c r="U170" i="9"/>
  <c r="T170" i="9"/>
  <c r="AI169" i="9"/>
  <c r="W169" i="9"/>
  <c r="U169" i="9"/>
  <c r="T169" i="9"/>
  <c r="Z169" i="9" s="1"/>
  <c r="AU168" i="9"/>
  <c r="AN168" i="9"/>
  <c r="AL168" i="9"/>
  <c r="AJ168" i="9"/>
  <c r="AI168" i="9"/>
  <c r="AG168" i="9"/>
  <c r="AF168" i="9"/>
  <c r="W168" i="9"/>
  <c r="U168" i="9"/>
  <c r="T168" i="9"/>
  <c r="Z168" i="9" s="1"/>
  <c r="AA168" i="9" s="1"/>
  <c r="AU167" i="9"/>
  <c r="AP167" i="9"/>
  <c r="AL167" i="9"/>
  <c r="AJ167" i="9"/>
  <c r="AI167" i="9"/>
  <c r="AG167" i="9"/>
  <c r="AF167" i="9"/>
  <c r="AD167" i="9"/>
  <c r="W167" i="9"/>
  <c r="U167" i="9"/>
  <c r="T167" i="9"/>
  <c r="Z167" i="9" s="1"/>
  <c r="AA167" i="9" s="1"/>
  <c r="AU166" i="9"/>
  <c r="W166" i="9"/>
  <c r="U166" i="9"/>
  <c r="T166" i="9"/>
  <c r="Z166" i="9" s="1"/>
  <c r="AU165" i="9"/>
  <c r="AL165" i="9"/>
  <c r="AF165" i="9"/>
  <c r="W165" i="9"/>
  <c r="U165" i="9"/>
  <c r="T165" i="9"/>
  <c r="Z165" i="9" s="1"/>
  <c r="AU164" i="9"/>
  <c r="AL164" i="9"/>
  <c r="W164" i="9"/>
  <c r="U164" i="9"/>
  <c r="T164" i="9"/>
  <c r="Z164" i="9" s="1"/>
  <c r="AU163" i="9"/>
  <c r="AP163" i="9"/>
  <c r="AO163" i="9"/>
  <c r="AN163" i="9"/>
  <c r="AI163" i="9"/>
  <c r="AF163" i="9"/>
  <c r="W163" i="9"/>
  <c r="U163" i="9"/>
  <c r="T163" i="9"/>
  <c r="Z163" i="9" s="1"/>
  <c r="AU162" i="9"/>
  <c r="AP162" i="9"/>
  <c r="AO162" i="9"/>
  <c r="AN162" i="9"/>
  <c r="AM162" i="9"/>
  <c r="AL162" i="9"/>
  <c r="AI162" i="9"/>
  <c r="AF162" i="9"/>
  <c r="AD162" i="9"/>
  <c r="W162" i="9"/>
  <c r="U162" i="9"/>
  <c r="T162" i="9"/>
  <c r="Z162" i="9" s="1"/>
  <c r="AA162" i="9" s="1"/>
  <c r="AU161" i="9"/>
  <c r="AJ161" i="9"/>
  <c r="W161" i="9"/>
  <c r="U161" i="9"/>
  <c r="T161" i="9"/>
  <c r="Z161" i="9" s="1"/>
  <c r="AM160" i="9"/>
  <c r="AL160" i="9"/>
  <c r="AJ160" i="9"/>
  <c r="AI160" i="9"/>
  <c r="AG160" i="9"/>
  <c r="AF160" i="9"/>
  <c r="W160" i="9"/>
  <c r="U160" i="9"/>
  <c r="T160" i="9"/>
  <c r="Z160" i="9" s="1"/>
  <c r="AU159" i="9"/>
  <c r="AP159" i="9"/>
  <c r="AO159" i="9"/>
  <c r="AN159" i="9"/>
  <c r="AM159" i="9"/>
  <c r="AL159" i="9"/>
  <c r="AJ159" i="9"/>
  <c r="AI159" i="9"/>
  <c r="AG159" i="9"/>
  <c r="AF159" i="9"/>
  <c r="AD159" i="9"/>
  <c r="AA159" i="9"/>
  <c r="W159" i="9"/>
  <c r="U159" i="9"/>
  <c r="T159" i="9"/>
  <c r="Z159" i="9" s="1"/>
  <c r="AU158" i="9"/>
  <c r="W158" i="9"/>
  <c r="U158" i="9"/>
  <c r="T158" i="9"/>
  <c r="Z158" i="9" s="1"/>
  <c r="AU157" i="9"/>
  <c r="AP157" i="9"/>
  <c r="AO157" i="9"/>
  <c r="AN157" i="9"/>
  <c r="AM157" i="9"/>
  <c r="AL157" i="9"/>
  <c r="AJ157" i="9"/>
  <c r="AI157" i="9"/>
  <c r="AG157" i="9"/>
  <c r="AF157" i="9"/>
  <c r="AD157" i="9"/>
  <c r="AA157" i="9"/>
  <c r="W157" i="9"/>
  <c r="U157" i="9"/>
  <c r="T157" i="9"/>
  <c r="Z157" i="9" s="1"/>
  <c r="AU156" i="9"/>
  <c r="AO156" i="9"/>
  <c r="AM156" i="9"/>
  <c r="AF156" i="9"/>
  <c r="AD156" i="9"/>
  <c r="AA156" i="9"/>
  <c r="W156" i="9"/>
  <c r="U156" i="9"/>
  <c r="T156" i="9"/>
  <c r="Z156" i="9" s="1"/>
  <c r="AU155" i="9"/>
  <c r="AP155" i="9"/>
  <c r="AN155" i="9"/>
  <c r="AL155" i="9"/>
  <c r="AF155" i="9"/>
  <c r="AD155" i="9"/>
  <c r="AA155" i="9"/>
  <c r="W155" i="9"/>
  <c r="U155" i="9"/>
  <c r="T155" i="9"/>
  <c r="Z155" i="9" s="1"/>
  <c r="W154" i="9"/>
  <c r="U154" i="9"/>
  <c r="T154" i="9"/>
  <c r="Z154" i="9" s="1"/>
  <c r="AU153" i="9"/>
  <c r="W153" i="9"/>
  <c r="U153" i="9"/>
  <c r="T153" i="9"/>
  <c r="Z153" i="9" s="1"/>
  <c r="AO152" i="9"/>
  <c r="Z152" i="9"/>
  <c r="W152" i="9"/>
  <c r="U152" i="9"/>
  <c r="T152" i="9"/>
  <c r="AP151" i="9"/>
  <c r="AO151" i="9"/>
  <c r="AN151" i="9"/>
  <c r="AL151" i="9"/>
  <c r="AI151" i="9"/>
  <c r="AG151" i="9"/>
  <c r="AF151" i="9"/>
  <c r="Z151" i="9"/>
  <c r="AM151" i="9" s="1"/>
  <c r="W151" i="9"/>
  <c r="U151" i="9"/>
  <c r="T151" i="9"/>
  <c r="AU150" i="9"/>
  <c r="AP150" i="9"/>
  <c r="AO150" i="9"/>
  <c r="AN150" i="9"/>
  <c r="AL150" i="9"/>
  <c r="AI150" i="9"/>
  <c r="AG150" i="9"/>
  <c r="AF150" i="9"/>
  <c r="Z150" i="9"/>
  <c r="AM150" i="9" s="1"/>
  <c r="W150" i="9"/>
  <c r="U150" i="9"/>
  <c r="T150" i="9"/>
  <c r="AU149" i="9"/>
  <c r="AP149" i="9"/>
  <c r="AO149" i="9"/>
  <c r="AN149" i="9"/>
  <c r="AL149" i="9"/>
  <c r="AI149" i="9"/>
  <c r="AG149" i="9"/>
  <c r="AF149" i="9"/>
  <c r="Z149" i="9"/>
  <c r="AM149" i="9" s="1"/>
  <c r="W149" i="9"/>
  <c r="U149" i="9"/>
  <c r="T149" i="9"/>
  <c r="AU148" i="9"/>
  <c r="AP148" i="9"/>
  <c r="AO148" i="9"/>
  <c r="AN148" i="9"/>
  <c r="AL148" i="9"/>
  <c r="AI148" i="9"/>
  <c r="AG148" i="9"/>
  <c r="AF148" i="9"/>
  <c r="Z148" i="9"/>
  <c r="AM148" i="9" s="1"/>
  <c r="W148" i="9"/>
  <c r="U148" i="9"/>
  <c r="T148" i="9"/>
  <c r="AU147" i="9"/>
  <c r="AP147" i="9"/>
  <c r="AO147" i="9"/>
  <c r="AN147" i="9"/>
  <c r="AL147" i="9"/>
  <c r="AI147" i="9"/>
  <c r="AG147" i="9"/>
  <c r="AF147" i="9"/>
  <c r="Z147" i="9"/>
  <c r="AM147" i="9" s="1"/>
  <c r="W147" i="9"/>
  <c r="U147" i="9"/>
  <c r="T147" i="9"/>
  <c r="AN146" i="9"/>
  <c r="AL146" i="9"/>
  <c r="AI146" i="9"/>
  <c r="AF146" i="9"/>
  <c r="AA146" i="9"/>
  <c r="W146" i="9"/>
  <c r="U146" i="9"/>
  <c r="T146" i="9"/>
  <c r="Z146" i="9" s="1"/>
  <c r="AO146" i="9" s="1"/>
  <c r="AU145" i="9"/>
  <c r="AM145" i="9"/>
  <c r="AJ145" i="9"/>
  <c r="AD145" i="9"/>
  <c r="Z145" i="9"/>
  <c r="W145" i="9"/>
  <c r="U145" i="9"/>
  <c r="T145" i="9"/>
  <c r="AU144" i="9"/>
  <c r="AO144" i="9"/>
  <c r="AN144" i="9"/>
  <c r="AM144" i="9"/>
  <c r="AL144" i="9"/>
  <c r="AJ144" i="9"/>
  <c r="AI144" i="9"/>
  <c r="AF144" i="9"/>
  <c r="AA144" i="9"/>
  <c r="Z144" i="9"/>
  <c r="AP144" i="9" s="1"/>
  <c r="W144" i="9"/>
  <c r="U144" i="9"/>
  <c r="T144" i="9"/>
  <c r="AU143" i="9"/>
  <c r="AO143" i="9"/>
  <c r="AN143" i="9"/>
  <c r="AM143" i="9"/>
  <c r="AL143" i="9"/>
  <c r="AI143" i="9"/>
  <c r="Z143" i="9"/>
  <c r="W143" i="9"/>
  <c r="U143" i="9"/>
  <c r="T143" i="9"/>
  <c r="AU142" i="9"/>
  <c r="AN142" i="9"/>
  <c r="AM142" i="9"/>
  <c r="AL142" i="9"/>
  <c r="AJ142" i="9"/>
  <c r="AI142" i="9"/>
  <c r="AG142" i="9"/>
  <c r="AF142" i="9"/>
  <c r="W142" i="9"/>
  <c r="U142" i="9"/>
  <c r="T142" i="9"/>
  <c r="Z142" i="9" s="1"/>
  <c r="AU141" i="9"/>
  <c r="Z141" i="9"/>
  <c r="W141" i="9"/>
  <c r="U141" i="9"/>
  <c r="T141" i="9"/>
  <c r="W140" i="9"/>
  <c r="U140" i="9"/>
  <c r="T140" i="9"/>
  <c r="Z140" i="9" s="1"/>
  <c r="AJ139" i="9"/>
  <c r="AD139" i="9"/>
  <c r="AA139" i="9"/>
  <c r="Z139" i="9"/>
  <c r="W139" i="9"/>
  <c r="U139" i="9"/>
  <c r="T139" i="9"/>
  <c r="AI138" i="9"/>
  <c r="AF138" i="9"/>
  <c r="W138" i="9"/>
  <c r="U138" i="9"/>
  <c r="T138" i="9"/>
  <c r="Z138" i="9" s="1"/>
  <c r="AP137" i="9"/>
  <c r="AO137" i="9"/>
  <c r="AN137" i="9"/>
  <c r="AJ137" i="9"/>
  <c r="AG137" i="9"/>
  <c r="AA137" i="9"/>
  <c r="Z137" i="9"/>
  <c r="W137" i="9"/>
  <c r="U137" i="9"/>
  <c r="T137" i="9"/>
  <c r="AU136" i="9"/>
  <c r="Z136" i="9"/>
  <c r="W136" i="9"/>
  <c r="U136" i="9"/>
  <c r="T136" i="9"/>
  <c r="W135" i="9"/>
  <c r="U135" i="9"/>
  <c r="T135" i="9"/>
  <c r="Z135" i="9" s="1"/>
  <c r="AU134" i="9"/>
  <c r="AP134" i="9"/>
  <c r="AI134" i="9"/>
  <c r="AG134" i="9"/>
  <c r="AD134" i="9"/>
  <c r="AA134" i="9"/>
  <c r="Z134" i="9"/>
  <c r="W134" i="9"/>
  <c r="U134" i="9"/>
  <c r="T134" i="9"/>
  <c r="AU133" i="9"/>
  <c r="Z133" i="9"/>
  <c r="AP133" i="9" s="1"/>
  <c r="W133" i="9"/>
  <c r="U133" i="9"/>
  <c r="T133" i="9"/>
  <c r="AU132" i="9"/>
  <c r="W132" i="9"/>
  <c r="U132" i="9"/>
  <c r="T132" i="9"/>
  <c r="Z132" i="9" s="1"/>
  <c r="AU131" i="9"/>
  <c r="AP131" i="9"/>
  <c r="AN131" i="9"/>
  <c r="AI131" i="9"/>
  <c r="AF131" i="9"/>
  <c r="W131" i="9"/>
  <c r="U131" i="9"/>
  <c r="T131" i="9"/>
  <c r="Z131" i="9" s="1"/>
  <c r="AU130" i="9"/>
  <c r="AA130" i="9"/>
  <c r="W130" i="9"/>
  <c r="U130" i="9"/>
  <c r="T130" i="9"/>
  <c r="Z130" i="9" s="1"/>
  <c r="AO129" i="9"/>
  <c r="AG129" i="9"/>
  <c r="Z129" i="9"/>
  <c r="W129" i="9"/>
  <c r="U129" i="9"/>
  <c r="T129" i="9"/>
  <c r="W128" i="9"/>
  <c r="U128" i="9"/>
  <c r="T128" i="9"/>
  <c r="Z128" i="9" s="1"/>
  <c r="AL127" i="9"/>
  <c r="AJ127" i="9"/>
  <c r="AI127" i="9"/>
  <c r="AG127" i="9"/>
  <c r="AF127" i="9"/>
  <c r="AD127" i="9"/>
  <c r="AA127" i="9"/>
  <c r="W127" i="9"/>
  <c r="U127" i="9"/>
  <c r="T127" i="9"/>
  <c r="Z127" i="9" s="1"/>
  <c r="AP127" i="9" s="1"/>
  <c r="Z126" i="9"/>
  <c r="W126" i="9"/>
  <c r="U126" i="9"/>
  <c r="T126" i="9"/>
  <c r="AP125" i="9"/>
  <c r="AO125" i="9"/>
  <c r="Z125" i="9"/>
  <c r="AN125" i="9" s="1"/>
  <c r="W125" i="9"/>
  <c r="U125" i="9"/>
  <c r="T125" i="9"/>
  <c r="AO124" i="9"/>
  <c r="AN124" i="9"/>
  <c r="AM124" i="9"/>
  <c r="AG124" i="9"/>
  <c r="AF124" i="9"/>
  <c r="AD124" i="9"/>
  <c r="AA124" i="9"/>
  <c r="Z124" i="9"/>
  <c r="W124" i="9"/>
  <c r="U124" i="9"/>
  <c r="T124" i="9"/>
  <c r="W123" i="9"/>
  <c r="U123" i="9"/>
  <c r="T123" i="9"/>
  <c r="Z123" i="9" s="1"/>
  <c r="Z122" i="9"/>
  <c r="AO122" i="9" s="1"/>
  <c r="W122" i="9"/>
  <c r="U122" i="9"/>
  <c r="T122" i="9"/>
  <c r="AJ121" i="9"/>
  <c r="AI121" i="9"/>
  <c r="AA121" i="9"/>
  <c r="Z121" i="9"/>
  <c r="W121" i="9"/>
  <c r="U121" i="9"/>
  <c r="T121" i="9"/>
  <c r="W120" i="9"/>
  <c r="U120" i="9"/>
  <c r="T120" i="9"/>
  <c r="Z120" i="9" s="1"/>
  <c r="AP119" i="9"/>
  <c r="AO119" i="9"/>
  <c r="AN119" i="9"/>
  <c r="AL119" i="9"/>
  <c r="AI119" i="9"/>
  <c r="AG119" i="9"/>
  <c r="AF119" i="9"/>
  <c r="W119" i="9"/>
  <c r="U119" i="9"/>
  <c r="T119" i="9"/>
  <c r="Z119" i="9" s="1"/>
  <c r="AN118" i="9"/>
  <c r="AJ118" i="9"/>
  <c r="AG118" i="9"/>
  <c r="AF118" i="9"/>
  <c r="AD118" i="9"/>
  <c r="W118" i="9"/>
  <c r="U118" i="9"/>
  <c r="T118" i="9"/>
  <c r="Z118" i="9" s="1"/>
  <c r="AP118" i="9" s="1"/>
  <c r="W117" i="9"/>
  <c r="U117" i="9"/>
  <c r="T117" i="9"/>
  <c r="Z117" i="9" s="1"/>
  <c r="AP116" i="9"/>
  <c r="AO116" i="9"/>
  <c r="AM116" i="9"/>
  <c r="AD116" i="9"/>
  <c r="Z116" i="9"/>
  <c r="W116" i="9"/>
  <c r="U116" i="9"/>
  <c r="T116" i="9"/>
  <c r="AP115" i="9"/>
  <c r="AO115" i="9"/>
  <c r="AN115" i="9"/>
  <c r="AM115" i="9"/>
  <c r="AL115" i="9"/>
  <c r="AI115" i="9"/>
  <c r="Z115" i="9"/>
  <c r="W115" i="9"/>
  <c r="U115" i="9"/>
  <c r="T115" i="9"/>
  <c r="AO114" i="9"/>
  <c r="AN114" i="9"/>
  <c r="AM114" i="9"/>
  <c r="AL114" i="9"/>
  <c r="AJ114" i="9"/>
  <c r="AI114" i="9"/>
  <c r="AG114" i="9"/>
  <c r="AD114" i="9"/>
  <c r="Z114" i="9"/>
  <c r="W114" i="9"/>
  <c r="U114" i="9"/>
  <c r="T114" i="9"/>
  <c r="W113" i="9"/>
  <c r="U113" i="9"/>
  <c r="T113" i="9"/>
  <c r="Z113" i="9" s="1"/>
  <c r="AN113" i="9" s="1"/>
  <c r="W112" i="9"/>
  <c r="U112" i="9"/>
  <c r="T112" i="9"/>
  <c r="Z112" i="9" s="1"/>
  <c r="AP111" i="9"/>
  <c r="AL111" i="9"/>
  <c r="AJ111" i="9"/>
  <c r="AI111" i="9"/>
  <c r="AG111" i="9"/>
  <c r="AF111" i="9"/>
  <c r="AA111" i="9"/>
  <c r="W111" i="9"/>
  <c r="U111" i="9"/>
  <c r="T111" i="9"/>
  <c r="Z111" i="9" s="1"/>
  <c r="AA110" i="9"/>
  <c r="Z110" i="9"/>
  <c r="W110" i="9"/>
  <c r="U110" i="9"/>
  <c r="T110" i="9"/>
  <c r="W109" i="9"/>
  <c r="U109" i="9"/>
  <c r="T109" i="9"/>
  <c r="Z109" i="9" s="1"/>
  <c r="AO108" i="9"/>
  <c r="AN108" i="9"/>
  <c r="AM108" i="9"/>
  <c r="AF108" i="9"/>
  <c r="Z108" i="9"/>
  <c r="W108" i="9"/>
  <c r="U108" i="9"/>
  <c r="T108" i="9"/>
  <c r="AF107" i="9"/>
  <c r="AD107" i="9"/>
  <c r="AA107" i="9"/>
  <c r="Z107" i="9"/>
  <c r="W107" i="9"/>
  <c r="U107" i="9"/>
  <c r="T107" i="9"/>
  <c r="W106" i="9"/>
  <c r="U106" i="9"/>
  <c r="T106" i="9"/>
  <c r="Z106" i="9" s="1"/>
  <c r="AP105" i="9"/>
  <c r="AN105" i="9"/>
  <c r="AL105" i="9"/>
  <c r="AI105" i="9"/>
  <c r="AA105" i="9"/>
  <c r="Z105" i="9"/>
  <c r="W105" i="9"/>
  <c r="U105" i="9"/>
  <c r="T105" i="9"/>
  <c r="AG104" i="9"/>
  <c r="Z104" i="9"/>
  <c r="W104" i="9"/>
  <c r="U104" i="9"/>
  <c r="T104" i="9"/>
  <c r="AP103" i="9"/>
  <c r="AI103" i="9"/>
  <c r="AF103" i="9"/>
  <c r="W103" i="9"/>
  <c r="U103" i="9"/>
  <c r="T103" i="9"/>
  <c r="Z103" i="9" s="1"/>
  <c r="AO102" i="9"/>
  <c r="AN102" i="9"/>
  <c r="AM102" i="9"/>
  <c r="W102" i="9"/>
  <c r="U102" i="9"/>
  <c r="T102" i="9"/>
  <c r="Z102" i="9" s="1"/>
  <c r="AP102" i="9" s="1"/>
  <c r="AF101" i="9"/>
  <c r="AD101" i="9"/>
  <c r="AA101" i="9"/>
  <c r="W101" i="9"/>
  <c r="U101" i="9"/>
  <c r="T101" i="9"/>
  <c r="Z101" i="9" s="1"/>
  <c r="AP101" i="9" s="1"/>
  <c r="W100" i="9"/>
  <c r="U100" i="9"/>
  <c r="T100" i="9"/>
  <c r="Z100" i="9" s="1"/>
  <c r="AU99" i="9"/>
  <c r="W99" i="9"/>
  <c r="U99" i="9"/>
  <c r="T99" i="9"/>
  <c r="Z99" i="9" s="1"/>
  <c r="AU98" i="9"/>
  <c r="AP98" i="9"/>
  <c r="AO98" i="9"/>
  <c r="AM98" i="9"/>
  <c r="AD98" i="9"/>
  <c r="Z98" i="9"/>
  <c r="W98" i="9"/>
  <c r="U98" i="9"/>
  <c r="T98" i="9"/>
  <c r="AP97" i="9"/>
  <c r="AO97" i="9"/>
  <c r="AN97" i="9"/>
  <c r="AM97" i="9"/>
  <c r="AL97" i="9"/>
  <c r="AI97" i="9"/>
  <c r="Z97" i="9"/>
  <c r="W97" i="9"/>
  <c r="U97" i="9"/>
  <c r="T97" i="9"/>
  <c r="AU96" i="9"/>
  <c r="AP96" i="9"/>
  <c r="AO96" i="9"/>
  <c r="AN96" i="9"/>
  <c r="AM96" i="9"/>
  <c r="AL96" i="9"/>
  <c r="AJ96" i="9"/>
  <c r="AI96" i="9"/>
  <c r="AA96" i="9"/>
  <c r="Z96" i="9"/>
  <c r="W96" i="9"/>
  <c r="U96" i="9"/>
  <c r="T96" i="9"/>
  <c r="AI95" i="9"/>
  <c r="AG95" i="9"/>
  <c r="AD95" i="9"/>
  <c r="Z95" i="9"/>
  <c r="W95" i="9"/>
  <c r="U95" i="9"/>
  <c r="T95" i="9"/>
  <c r="AU94" i="9"/>
  <c r="AD94" i="9"/>
  <c r="Z94" i="9"/>
  <c r="W94" i="9"/>
  <c r="U94" i="9"/>
  <c r="T94" i="9"/>
  <c r="AU93" i="9"/>
  <c r="AM93" i="9"/>
  <c r="Z93" i="9"/>
  <c r="W93" i="9"/>
  <c r="U93" i="9"/>
  <c r="T93" i="9"/>
  <c r="AU92" i="9"/>
  <c r="AJ92" i="9"/>
  <c r="Z92" i="9"/>
  <c r="W92" i="9"/>
  <c r="U92" i="9"/>
  <c r="T92" i="9"/>
  <c r="AU91" i="9"/>
  <c r="AP91" i="9"/>
  <c r="AO91" i="9"/>
  <c r="AM91" i="9"/>
  <c r="AG91" i="9"/>
  <c r="Z91" i="9"/>
  <c r="W91" i="9"/>
  <c r="U91" i="9"/>
  <c r="T91" i="9"/>
  <c r="AU90" i="9"/>
  <c r="AP90" i="9"/>
  <c r="AO90" i="9"/>
  <c r="AN90" i="9"/>
  <c r="Z90" i="9"/>
  <c r="AM90" i="9" s="1"/>
  <c r="W90" i="9"/>
  <c r="U90" i="9"/>
  <c r="T90" i="9"/>
  <c r="AU89" i="9"/>
  <c r="AP89" i="9"/>
  <c r="AO89" i="9"/>
  <c r="AN89" i="9"/>
  <c r="AM89" i="9"/>
  <c r="AL89" i="9"/>
  <c r="AJ89" i="9"/>
  <c r="AG89" i="9"/>
  <c r="Z89" i="9"/>
  <c r="W89" i="9"/>
  <c r="U89" i="9"/>
  <c r="T89" i="9"/>
  <c r="AO88" i="9"/>
  <c r="AN88" i="9"/>
  <c r="AM88" i="9"/>
  <c r="AL88" i="9"/>
  <c r="AJ88" i="9"/>
  <c r="AI88" i="9"/>
  <c r="AG88" i="9"/>
  <c r="AF88" i="9"/>
  <c r="AA88" i="9"/>
  <c r="W88" i="9"/>
  <c r="U88" i="9"/>
  <c r="T88" i="9"/>
  <c r="Z88" i="9" s="1"/>
  <c r="W87" i="9"/>
  <c r="U87" i="9"/>
  <c r="T87" i="9"/>
  <c r="Z87" i="9" s="1"/>
  <c r="AU86" i="9"/>
  <c r="W86" i="9"/>
  <c r="U86" i="9"/>
  <c r="T86" i="9"/>
  <c r="Z86" i="9" s="1"/>
  <c r="AU85" i="9"/>
  <c r="AN85" i="9"/>
  <c r="AM85" i="9"/>
  <c r="Z85" i="9"/>
  <c r="AL85" i="9" s="1"/>
  <c r="W85" i="9"/>
  <c r="U85" i="9"/>
  <c r="T85" i="9"/>
  <c r="AL84" i="9"/>
  <c r="AJ84" i="9"/>
  <c r="AI84" i="9"/>
  <c r="W84" i="9"/>
  <c r="U84" i="9"/>
  <c r="T84" i="9"/>
  <c r="Z84" i="9" s="1"/>
  <c r="AN84" i="9" s="1"/>
  <c r="AU83" i="9"/>
  <c r="AP83" i="9"/>
  <c r="AO83" i="9"/>
  <c r="AM83" i="9"/>
  <c r="AL83" i="9"/>
  <c r="AJ83" i="9"/>
  <c r="AI83" i="9"/>
  <c r="AG83" i="9"/>
  <c r="AF83" i="9"/>
  <c r="AD83" i="9"/>
  <c r="W83" i="9"/>
  <c r="U83" i="9"/>
  <c r="T83" i="9"/>
  <c r="Z83" i="9" s="1"/>
  <c r="AN83" i="9" s="1"/>
  <c r="Z82" i="9"/>
  <c r="AM82" i="9" s="1"/>
  <c r="W82" i="9"/>
  <c r="U82" i="9"/>
  <c r="T82" i="9"/>
  <c r="Z81" i="9"/>
  <c r="AL81" i="9" s="1"/>
  <c r="W81" i="9"/>
  <c r="U81" i="9"/>
  <c r="T81" i="9"/>
  <c r="AG80" i="9"/>
  <c r="Z80" i="9"/>
  <c r="W80" i="9"/>
  <c r="U80" i="9"/>
  <c r="T80" i="9"/>
  <c r="W79" i="9"/>
  <c r="U79" i="9"/>
  <c r="T79" i="9"/>
  <c r="Z79" i="9" s="1"/>
  <c r="W78" i="9"/>
  <c r="U78" i="9"/>
  <c r="T78" i="9"/>
  <c r="Z78" i="9" s="1"/>
  <c r="AU77" i="9"/>
  <c r="AF77" i="9"/>
  <c r="AD77" i="9"/>
  <c r="AA77" i="9"/>
  <c r="Z77" i="9"/>
  <c r="W77" i="9"/>
  <c r="U77" i="9"/>
  <c r="T77" i="9"/>
  <c r="AU76" i="9"/>
  <c r="Z76" i="9"/>
  <c r="AJ76" i="9" s="1"/>
  <c r="W76" i="9"/>
  <c r="U76" i="9"/>
  <c r="T76" i="9"/>
  <c r="AU75" i="9"/>
  <c r="W75" i="9"/>
  <c r="U75" i="9"/>
  <c r="T75" i="9"/>
  <c r="Z75" i="9" s="1"/>
  <c r="AP74" i="9"/>
  <c r="AN74" i="9"/>
  <c r="AJ74" i="9"/>
  <c r="AD74" i="9"/>
  <c r="Z74" i="9"/>
  <c r="W74" i="9"/>
  <c r="U74" i="9"/>
  <c r="T74" i="9"/>
  <c r="AU73" i="9"/>
  <c r="AP73" i="9"/>
  <c r="AN73" i="9"/>
  <c r="AL73" i="9"/>
  <c r="Z73" i="9"/>
  <c r="AJ73" i="9" s="1"/>
  <c r="W73" i="9"/>
  <c r="U73" i="9"/>
  <c r="T73" i="9"/>
  <c r="AU72" i="9"/>
  <c r="AP72" i="9"/>
  <c r="AN72" i="9"/>
  <c r="AL72" i="9"/>
  <c r="AJ72" i="9"/>
  <c r="AI72" i="9"/>
  <c r="AG72" i="9"/>
  <c r="AD72" i="9"/>
  <c r="Z72" i="9"/>
  <c r="W72" i="9"/>
  <c r="U72" i="9"/>
  <c r="T72" i="9"/>
  <c r="AU71" i="9"/>
  <c r="AJ71" i="9"/>
  <c r="AI71" i="9"/>
  <c r="AG71" i="9"/>
  <c r="AF71" i="9"/>
  <c r="AD71" i="9"/>
  <c r="Z71" i="9"/>
  <c r="AP71" i="9" s="1"/>
  <c r="W71" i="9"/>
  <c r="U71" i="9"/>
  <c r="T71" i="9"/>
  <c r="AU70" i="9"/>
  <c r="AF70" i="9"/>
  <c r="AD70" i="9"/>
  <c r="AA70" i="9"/>
  <c r="Z70" i="9"/>
  <c r="W70" i="9"/>
  <c r="U70" i="9"/>
  <c r="T70" i="9"/>
  <c r="AU69" i="9"/>
  <c r="Z69" i="9"/>
  <c r="AO69" i="9" s="1"/>
  <c r="W69" i="9"/>
  <c r="U69" i="9"/>
  <c r="T69" i="9"/>
  <c r="Z68" i="9"/>
  <c r="AN68" i="9" s="1"/>
  <c r="W68" i="9"/>
  <c r="U68" i="9"/>
  <c r="T68" i="9"/>
  <c r="W67" i="9"/>
  <c r="U67" i="9"/>
  <c r="T67" i="9"/>
  <c r="Z67" i="9" s="1"/>
  <c r="W66" i="9"/>
  <c r="U66" i="9"/>
  <c r="T66" i="9"/>
  <c r="Z66" i="9" s="1"/>
  <c r="AU65" i="9"/>
  <c r="AP65" i="9"/>
  <c r="AO65" i="9"/>
  <c r="AN65" i="9"/>
  <c r="AJ65" i="9"/>
  <c r="AD65" i="9"/>
  <c r="Z65" i="9"/>
  <c r="AL65" i="9" s="1"/>
  <c r="W65" i="9"/>
  <c r="U65" i="9"/>
  <c r="T65" i="9"/>
  <c r="AO64" i="9"/>
  <c r="AN64" i="9"/>
  <c r="AM64" i="9"/>
  <c r="Z64" i="9"/>
  <c r="AJ64" i="9" s="1"/>
  <c r="W64" i="9"/>
  <c r="U64" i="9"/>
  <c r="T64" i="9"/>
  <c r="AU63" i="9"/>
  <c r="W63" i="9"/>
  <c r="U63" i="9"/>
  <c r="T63" i="9"/>
  <c r="Z63" i="9" s="1"/>
  <c r="AU62" i="9"/>
  <c r="AP62" i="9"/>
  <c r="AO62" i="9"/>
  <c r="AN62" i="9"/>
  <c r="AM62" i="9"/>
  <c r="AL62" i="9"/>
  <c r="AI62" i="9"/>
  <c r="AG62" i="9"/>
  <c r="AD62" i="9"/>
  <c r="Z62" i="9"/>
  <c r="AJ62" i="9" s="1"/>
  <c r="W62" i="9"/>
  <c r="U62" i="9"/>
  <c r="T62" i="9"/>
  <c r="AU61" i="9"/>
  <c r="W61" i="9"/>
  <c r="U61" i="9"/>
  <c r="T61" i="9"/>
  <c r="Z61" i="9" s="1"/>
  <c r="AU60" i="9"/>
  <c r="AI60" i="9"/>
  <c r="AG60" i="9"/>
  <c r="AF60" i="9"/>
  <c r="AD60" i="9"/>
  <c r="Z60" i="9"/>
  <c r="AJ60" i="9" s="1"/>
  <c r="W60" i="9"/>
  <c r="U60" i="9"/>
  <c r="T60" i="9"/>
  <c r="AU59" i="9"/>
  <c r="W59" i="9"/>
  <c r="U59" i="9"/>
  <c r="T59" i="9"/>
  <c r="Z59" i="9" s="1"/>
  <c r="AU58" i="9"/>
  <c r="AP58" i="9"/>
  <c r="AF58" i="9"/>
  <c r="AD58" i="9"/>
  <c r="AA58" i="9"/>
  <c r="Z58" i="9"/>
  <c r="AJ58" i="9" s="1"/>
  <c r="W58" i="9"/>
  <c r="U58" i="9"/>
  <c r="T58" i="9"/>
  <c r="AA57" i="9"/>
  <c r="Z57" i="9"/>
  <c r="AI57" i="9" s="1"/>
  <c r="W57" i="9"/>
  <c r="U57" i="9"/>
  <c r="T57" i="9"/>
  <c r="AU56" i="9"/>
  <c r="Z56" i="9"/>
  <c r="AI56" i="9" s="1"/>
  <c r="W56" i="9"/>
  <c r="U56" i="9"/>
  <c r="T56" i="9"/>
  <c r="AU55" i="9"/>
  <c r="W55" i="9"/>
  <c r="U55" i="9"/>
  <c r="T55" i="9"/>
  <c r="Z55" i="9" s="1"/>
  <c r="AU54" i="9"/>
  <c r="W54" i="9"/>
  <c r="U54" i="9"/>
  <c r="T54" i="9"/>
  <c r="Z54" i="9" s="1"/>
  <c r="AU53" i="9"/>
  <c r="W53" i="9"/>
  <c r="U53" i="9"/>
  <c r="T53" i="9"/>
  <c r="Z53" i="9" s="1"/>
  <c r="AU52" i="9"/>
  <c r="W52" i="9"/>
  <c r="U52" i="9"/>
  <c r="T52" i="9"/>
  <c r="Z52" i="9" s="1"/>
  <c r="AU51" i="9"/>
  <c r="AP51" i="9"/>
  <c r="AO51" i="9"/>
  <c r="AN51" i="9"/>
  <c r="AL51" i="9"/>
  <c r="AD51" i="9"/>
  <c r="Z51" i="9"/>
  <c r="AI51" i="9" s="1"/>
  <c r="W51" i="9"/>
  <c r="U51" i="9"/>
  <c r="T51" i="9"/>
  <c r="AU50" i="9"/>
  <c r="W50" i="9"/>
  <c r="U50" i="9"/>
  <c r="T50" i="9"/>
  <c r="Z50" i="9" s="1"/>
  <c r="AU49" i="9"/>
  <c r="AO49" i="9"/>
  <c r="AN49" i="9"/>
  <c r="AM49" i="9"/>
  <c r="Z49" i="9"/>
  <c r="AI49" i="9" s="1"/>
  <c r="W49" i="9"/>
  <c r="U49" i="9"/>
  <c r="T49" i="9"/>
  <c r="AP48" i="9"/>
  <c r="AO48" i="9"/>
  <c r="AN48" i="9"/>
  <c r="AM48" i="9"/>
  <c r="AL48" i="9"/>
  <c r="AJ48" i="9"/>
  <c r="AI48" i="9"/>
  <c r="AD48" i="9"/>
  <c r="Z48" i="9"/>
  <c r="AG48" i="9" s="1"/>
  <c r="W48" i="9"/>
  <c r="U48" i="9"/>
  <c r="T48" i="9"/>
  <c r="AU47" i="9"/>
  <c r="W47" i="9"/>
  <c r="U47" i="9"/>
  <c r="T47" i="9"/>
  <c r="Z47" i="9" s="1"/>
  <c r="AU46" i="9"/>
  <c r="AJ46" i="9"/>
  <c r="AI46" i="9"/>
  <c r="AF46" i="9"/>
  <c r="AD46" i="9"/>
  <c r="Z46" i="9"/>
  <c r="AG46" i="9" s="1"/>
  <c r="W46" i="9"/>
  <c r="U46" i="9"/>
  <c r="T46" i="9"/>
  <c r="AU45" i="9"/>
  <c r="W45" i="9"/>
  <c r="U45" i="9"/>
  <c r="T45" i="9"/>
  <c r="Z45" i="9" s="1"/>
  <c r="AU44" i="9"/>
  <c r="AP44" i="9"/>
  <c r="AF44" i="9"/>
  <c r="AD44" i="9"/>
  <c r="AA44" i="9"/>
  <c r="Z44" i="9"/>
  <c r="AG44" i="9" s="1"/>
  <c r="W44" i="9"/>
  <c r="U44" i="9"/>
  <c r="T44" i="9"/>
  <c r="AA43" i="9"/>
  <c r="Z43" i="9"/>
  <c r="AF43" i="9" s="1"/>
  <c r="W43" i="9"/>
  <c r="U43" i="9"/>
  <c r="T43" i="9"/>
  <c r="AU42" i="9"/>
  <c r="Z42" i="9"/>
  <c r="AF42" i="9" s="1"/>
  <c r="W42" i="9"/>
  <c r="U42" i="9"/>
  <c r="T42" i="9"/>
  <c r="AU41" i="9"/>
  <c r="W41" i="9"/>
  <c r="U41" i="9"/>
  <c r="T41" i="9"/>
  <c r="Z41" i="9" s="1"/>
  <c r="W40" i="9"/>
  <c r="U40" i="9"/>
  <c r="T40" i="9"/>
  <c r="Z40" i="9" s="1"/>
  <c r="AP39" i="9"/>
  <c r="AO39" i="9"/>
  <c r="AN39" i="9"/>
  <c r="AL39" i="9"/>
  <c r="AF39" i="9"/>
  <c r="Z39" i="9"/>
  <c r="AA39" i="9" s="1"/>
  <c r="W39" i="9"/>
  <c r="U39" i="9"/>
  <c r="T39" i="9"/>
  <c r="AP38" i="9"/>
  <c r="AO38" i="9"/>
  <c r="AN38" i="9"/>
  <c r="AM38" i="9"/>
  <c r="AL38" i="9"/>
  <c r="AI38" i="9"/>
  <c r="AD38" i="9"/>
  <c r="AA38" i="9"/>
  <c r="W38" i="9"/>
  <c r="U38" i="9"/>
  <c r="T38" i="9"/>
  <c r="Z38" i="9" s="1"/>
  <c r="AJ38" i="9" s="1"/>
  <c r="AU37" i="9"/>
  <c r="AO37" i="9"/>
  <c r="AN37" i="9"/>
  <c r="AM37" i="9"/>
  <c r="AL37" i="9"/>
  <c r="AJ37" i="9"/>
  <c r="AG37" i="9"/>
  <c r="W37" i="9"/>
  <c r="U37" i="9"/>
  <c r="T37" i="9"/>
  <c r="Z37" i="9" s="1"/>
  <c r="AI37" i="9" s="1"/>
  <c r="AU36" i="9"/>
  <c r="AP36" i="9"/>
  <c r="AO36" i="9"/>
  <c r="AN36" i="9"/>
  <c r="AM36" i="9"/>
  <c r="AL36" i="9"/>
  <c r="AJ36" i="9"/>
  <c r="AI36" i="9"/>
  <c r="AF36" i="9"/>
  <c r="AD36" i="9"/>
  <c r="AA36" i="9"/>
  <c r="W36" i="9"/>
  <c r="U36" i="9"/>
  <c r="T36" i="9"/>
  <c r="Z36" i="9" s="1"/>
  <c r="AG36" i="9" s="1"/>
  <c r="W35" i="9"/>
  <c r="U35" i="9"/>
  <c r="T35" i="9"/>
  <c r="Z35" i="9" s="1"/>
  <c r="AU34" i="9"/>
  <c r="W34" i="9"/>
  <c r="U34" i="9"/>
  <c r="T34" i="9"/>
  <c r="Z34" i="9" s="1"/>
  <c r="AI33" i="9"/>
  <c r="AG33" i="9"/>
  <c r="AF33" i="9"/>
  <c r="Z33" i="9"/>
  <c r="AA33" i="9" s="1"/>
  <c r="W33" i="9"/>
  <c r="U33" i="9"/>
  <c r="T33" i="9"/>
  <c r="AU32" i="9"/>
  <c r="AI32" i="9"/>
  <c r="AG32" i="9"/>
  <c r="AF32" i="9"/>
  <c r="Z32" i="9"/>
  <c r="AA32" i="9" s="1"/>
  <c r="W32" i="9"/>
  <c r="U32" i="9"/>
  <c r="T32" i="9"/>
  <c r="AP31" i="9"/>
  <c r="AN31" i="9"/>
  <c r="AM31" i="9"/>
  <c r="AL31" i="9"/>
  <c r="AJ31" i="9"/>
  <c r="AI31" i="9"/>
  <c r="AG31" i="9"/>
  <c r="AF31" i="9"/>
  <c r="AD31" i="9"/>
  <c r="AA31" i="9"/>
  <c r="Z31" i="9"/>
  <c r="AO31" i="9" s="1"/>
  <c r="W31" i="9"/>
  <c r="U31" i="9"/>
  <c r="T31" i="9"/>
  <c r="AU30" i="9"/>
  <c r="AP30" i="9"/>
  <c r="AN30" i="9"/>
  <c r="AM30" i="9"/>
  <c r="AL30" i="9"/>
  <c r="AJ30" i="9"/>
  <c r="AI30" i="9"/>
  <c r="AG30" i="9"/>
  <c r="AF30" i="9"/>
  <c r="AD30" i="9"/>
  <c r="AA30" i="9"/>
  <c r="Z30" i="9"/>
  <c r="AO30" i="9" s="1"/>
  <c r="W30" i="9"/>
  <c r="U30" i="9"/>
  <c r="T30" i="9"/>
  <c r="AO29" i="9"/>
  <c r="AF29" i="9"/>
  <c r="AD29" i="9"/>
  <c r="AA29" i="9"/>
  <c r="Z29" i="9"/>
  <c r="AP29" i="9" s="1"/>
  <c r="W29" i="9"/>
  <c r="U29" i="9"/>
  <c r="T29" i="9"/>
  <c r="AU28" i="9"/>
  <c r="AO28" i="9"/>
  <c r="AF28" i="9"/>
  <c r="AD28" i="9"/>
  <c r="AA28" i="9"/>
  <c r="Z28" i="9"/>
  <c r="AP28" i="9" s="1"/>
  <c r="W28" i="9"/>
  <c r="U28" i="9"/>
  <c r="T28" i="9"/>
  <c r="AU27" i="9"/>
  <c r="AO27" i="9"/>
  <c r="AF27" i="9"/>
  <c r="AD27" i="9"/>
  <c r="AA27" i="9"/>
  <c r="Z27" i="9"/>
  <c r="AP27" i="9" s="1"/>
  <c r="W27" i="9"/>
  <c r="U27" i="9"/>
  <c r="T27" i="9"/>
  <c r="AA26" i="9"/>
  <c r="Z26" i="9"/>
  <c r="AP26" i="9" s="1"/>
  <c r="W26" i="9"/>
  <c r="U26" i="9"/>
  <c r="T26" i="9"/>
  <c r="AU25" i="9"/>
  <c r="AA25" i="9"/>
  <c r="Z25" i="9"/>
  <c r="AP25" i="9" s="1"/>
  <c r="W25" i="9"/>
  <c r="U25" i="9"/>
  <c r="T25" i="9"/>
  <c r="AU24" i="9"/>
  <c r="AA24" i="9"/>
  <c r="Z24" i="9"/>
  <c r="AP24" i="9" s="1"/>
  <c r="W24" i="9"/>
  <c r="U24" i="9"/>
  <c r="T24" i="9"/>
  <c r="AU23" i="9"/>
  <c r="AA23" i="9"/>
  <c r="Z23" i="9"/>
  <c r="AP23" i="9" s="1"/>
  <c r="W23" i="9"/>
  <c r="U23" i="9"/>
  <c r="T23" i="9"/>
  <c r="Z22" i="9"/>
  <c r="AP22" i="9" s="1"/>
  <c r="W22" i="9"/>
  <c r="U22" i="9"/>
  <c r="S3" i="9" s="1"/>
  <c r="T22" i="9"/>
  <c r="W21" i="9"/>
  <c r="V4" i="9" s="1"/>
  <c r="U21" i="9"/>
  <c r="T21" i="9"/>
  <c r="Z21" i="9" s="1"/>
  <c r="W20" i="9"/>
  <c r="U20" i="9"/>
  <c r="N3" i="9" s="1"/>
  <c r="T20" i="9"/>
  <c r="Z20" i="9" s="1"/>
  <c r="W19" i="9"/>
  <c r="U19" i="9"/>
  <c r="T19" i="9"/>
  <c r="Z19" i="9" s="1"/>
  <c r="AU18" i="9"/>
  <c r="W18" i="9"/>
  <c r="U18" i="9"/>
  <c r="D3" i="9" s="1"/>
  <c r="T18" i="9"/>
  <c r="Z18" i="9" s="1"/>
  <c r="W17" i="9"/>
  <c r="U17" i="9"/>
  <c r="T17" i="9"/>
  <c r="Z17" i="9" s="1"/>
  <c r="AP16" i="9"/>
  <c r="AO16" i="9"/>
  <c r="AN16" i="9"/>
  <c r="AM16" i="9"/>
  <c r="AJ16" i="9"/>
  <c r="AD16" i="9"/>
  <c r="Z16" i="9"/>
  <c r="AL16" i="9" s="1"/>
  <c r="W16" i="9"/>
  <c r="U16" i="9"/>
  <c r="T16" i="9"/>
  <c r="AU15" i="9"/>
  <c r="AP15" i="9"/>
  <c r="AO15" i="9"/>
  <c r="AN15" i="9"/>
  <c r="AM15" i="9"/>
  <c r="AJ15" i="9"/>
  <c r="AD15" i="9"/>
  <c r="Z15" i="9"/>
  <c r="AL15" i="9" s="1"/>
  <c r="W15" i="9"/>
  <c r="U15" i="9"/>
  <c r="T15" i="9"/>
  <c r="AU14" i="9"/>
  <c r="AP14" i="9"/>
  <c r="AO14" i="9"/>
  <c r="AN14" i="9"/>
  <c r="AM14" i="9"/>
  <c r="AJ14" i="9"/>
  <c r="AD14" i="9"/>
  <c r="Z14" i="9"/>
  <c r="AL14" i="9" s="1"/>
  <c r="W14" i="9"/>
  <c r="U14" i="9"/>
  <c r="T14" i="9"/>
  <c r="W13" i="9"/>
  <c r="U13" i="9"/>
  <c r="T13" i="9"/>
  <c r="Z13" i="9" s="1"/>
  <c r="AU12" i="9"/>
  <c r="W12" i="9"/>
  <c r="U12" i="9"/>
  <c r="T12" i="9"/>
  <c r="Z12" i="9" s="1"/>
  <c r="AU11" i="9"/>
  <c r="W11" i="9"/>
  <c r="U11" i="9"/>
  <c r="T11" i="9"/>
  <c r="Z11" i="9" s="1"/>
  <c r="AU10" i="9"/>
  <c r="W10" i="9"/>
  <c r="U10" i="9"/>
  <c r="T10" i="9"/>
  <c r="Z10" i="9" s="1"/>
  <c r="AU9" i="9"/>
  <c r="W9" i="9"/>
  <c r="V3" i="9" s="1"/>
  <c r="U9" i="9"/>
  <c r="T9" i="9"/>
  <c r="Z9" i="9" s="1"/>
  <c r="AN8" i="9"/>
  <c r="AM8" i="9"/>
  <c r="AL8" i="9"/>
  <c r="Z8" i="9"/>
  <c r="AI8" i="9" s="1"/>
  <c r="W8" i="9"/>
  <c r="U8" i="9"/>
  <c r="T8" i="9"/>
  <c r="AU7" i="9"/>
  <c r="AN7" i="9"/>
  <c r="AM7" i="9"/>
  <c r="AL7" i="9"/>
  <c r="AJ7" i="9"/>
  <c r="Z7" i="9"/>
  <c r="AI7" i="9" s="1"/>
  <c r="W7" i="9"/>
  <c r="U7" i="9"/>
  <c r="R4" i="9" s="1"/>
  <c r="T7" i="9"/>
  <c r="T4" i="9"/>
  <c r="I4" i="10" s="1"/>
  <c r="X3" i="9"/>
  <c r="Q3" i="9"/>
  <c r="Q2" i="9" s="1"/>
  <c r="R8" i="8"/>
  <c r="R7" i="8"/>
  <c r="R6" i="8"/>
  <c r="R5" i="8"/>
  <c r="R4" i="8"/>
  <c r="R3" i="8"/>
  <c r="R2" i="8"/>
  <c r="I26" i="7"/>
  <c r="I25" i="7"/>
  <c r="I24" i="7"/>
  <c r="I23" i="7"/>
  <c r="I22" i="7"/>
  <c r="I21" i="7"/>
  <c r="I20" i="7"/>
  <c r="I19" i="7"/>
  <c r="I18" i="7"/>
  <c r="I17" i="7"/>
  <c r="I16" i="7"/>
  <c r="I15" i="7"/>
  <c r="I14" i="7"/>
  <c r="I13" i="7"/>
  <c r="I12" i="7"/>
  <c r="I11" i="7"/>
  <c r="I10" i="7"/>
  <c r="I9" i="7"/>
  <c r="I8" i="7"/>
  <c r="I7" i="7"/>
  <c r="I6" i="7"/>
  <c r="I5" i="7"/>
  <c r="I4" i="7"/>
  <c r="I3" i="7"/>
  <c r="I2" i="7"/>
  <c r="T115" i="6"/>
  <c r="Q115" i="6"/>
  <c r="P115" i="6"/>
  <c r="O115" i="6"/>
  <c r="N115" i="6"/>
  <c r="M115" i="6"/>
  <c r="U114" i="6"/>
  <c r="S114" i="6"/>
  <c r="R114" i="6"/>
  <c r="S113" i="6"/>
  <c r="R113" i="6"/>
  <c r="U113" i="6" s="1"/>
  <c r="S112" i="6"/>
  <c r="U112" i="6" s="1"/>
  <c r="R112" i="6"/>
  <c r="S111" i="6"/>
  <c r="R111" i="6"/>
  <c r="U111" i="6" s="1"/>
  <c r="S110" i="6"/>
  <c r="R110" i="6"/>
  <c r="U110" i="6" s="1"/>
  <c r="S109" i="6"/>
  <c r="R109" i="6"/>
  <c r="U109" i="6" s="1"/>
  <c r="S108" i="6"/>
  <c r="R108" i="6"/>
  <c r="U108" i="6" s="1"/>
  <c r="S107" i="6"/>
  <c r="R107" i="6"/>
  <c r="U107" i="6" s="1"/>
  <c r="U106" i="6"/>
  <c r="S106" i="6"/>
  <c r="R106" i="6"/>
  <c r="S105" i="6"/>
  <c r="R105" i="6"/>
  <c r="U105" i="6" s="1"/>
  <c r="U104" i="6"/>
  <c r="S104" i="6"/>
  <c r="R104" i="6"/>
  <c r="S103" i="6"/>
  <c r="R103" i="6"/>
  <c r="U103" i="6" s="1"/>
  <c r="S102" i="6"/>
  <c r="R102" i="6"/>
  <c r="U102" i="6" s="1"/>
  <c r="U101" i="6"/>
  <c r="S101" i="6"/>
  <c r="R101" i="6"/>
  <c r="U100" i="6"/>
  <c r="S100" i="6"/>
  <c r="R100" i="6"/>
  <c r="S99" i="6"/>
  <c r="U99" i="6" s="1"/>
  <c r="R99" i="6"/>
  <c r="U98" i="6"/>
  <c r="S98" i="6"/>
  <c r="R98" i="6"/>
  <c r="S97" i="6"/>
  <c r="R97" i="6"/>
  <c r="U97" i="6" s="1"/>
  <c r="S96" i="6"/>
  <c r="U96" i="6" s="1"/>
  <c r="R96" i="6"/>
  <c r="S95" i="6"/>
  <c r="R95" i="6"/>
  <c r="U95" i="6" s="1"/>
  <c r="S94" i="6"/>
  <c r="R94" i="6"/>
  <c r="U94" i="6" s="1"/>
  <c r="S93" i="6"/>
  <c r="R93" i="6"/>
  <c r="U93" i="6" s="1"/>
  <c r="S92" i="6"/>
  <c r="R92" i="6"/>
  <c r="U92" i="6" s="1"/>
  <c r="S91" i="6"/>
  <c r="R91" i="6"/>
  <c r="U91" i="6" s="1"/>
  <c r="U90" i="6"/>
  <c r="S90" i="6"/>
  <c r="R90" i="6"/>
  <c r="S89" i="6"/>
  <c r="R89" i="6"/>
  <c r="U89" i="6" s="1"/>
  <c r="U88" i="6"/>
  <c r="S88" i="6"/>
  <c r="R88" i="6"/>
  <c r="S87" i="6"/>
  <c r="R87" i="6"/>
  <c r="U87" i="6" s="1"/>
  <c r="S86" i="6"/>
  <c r="R86" i="6"/>
  <c r="U86" i="6" s="1"/>
  <c r="U85" i="6"/>
  <c r="S85" i="6"/>
  <c r="R85" i="6"/>
  <c r="U84" i="6"/>
  <c r="S84" i="6"/>
  <c r="R84" i="6"/>
  <c r="S83" i="6"/>
  <c r="U83" i="6" s="1"/>
  <c r="R83" i="6"/>
  <c r="U82" i="6"/>
  <c r="S82" i="6"/>
  <c r="R82" i="6"/>
  <c r="S81" i="6"/>
  <c r="R81" i="6"/>
  <c r="U81" i="6" s="1"/>
  <c r="S80" i="6"/>
  <c r="U80" i="6" s="1"/>
  <c r="R80" i="6"/>
  <c r="S79" i="6"/>
  <c r="R79" i="6"/>
  <c r="U79" i="6" s="1"/>
  <c r="S78" i="6"/>
  <c r="R78" i="6"/>
  <c r="U78" i="6" s="1"/>
  <c r="S77" i="6"/>
  <c r="R77" i="6"/>
  <c r="U77" i="6" s="1"/>
  <c r="S76" i="6"/>
  <c r="R76" i="6"/>
  <c r="U76" i="6" s="1"/>
  <c r="S75" i="6"/>
  <c r="R75" i="6"/>
  <c r="U75" i="6" s="1"/>
  <c r="U74" i="6"/>
  <c r="S74" i="6"/>
  <c r="R74" i="6"/>
  <c r="S73" i="6"/>
  <c r="R73" i="6"/>
  <c r="U73" i="6" s="1"/>
  <c r="U72" i="6"/>
  <c r="S72" i="6"/>
  <c r="R72" i="6"/>
  <c r="S71" i="6"/>
  <c r="R71" i="6"/>
  <c r="U71" i="6" s="1"/>
  <c r="S70" i="6"/>
  <c r="R70" i="6"/>
  <c r="U70" i="6" s="1"/>
  <c r="U69" i="6"/>
  <c r="S69" i="6"/>
  <c r="R69" i="6"/>
  <c r="U68" i="6"/>
  <c r="S68" i="6"/>
  <c r="R68" i="6"/>
  <c r="S67" i="6"/>
  <c r="U67" i="6" s="1"/>
  <c r="R67" i="6"/>
  <c r="U66" i="6"/>
  <c r="S66" i="6"/>
  <c r="R66" i="6"/>
  <c r="S65" i="6"/>
  <c r="R65" i="6"/>
  <c r="U65" i="6" s="1"/>
  <c r="S64" i="6"/>
  <c r="U64" i="6" s="1"/>
  <c r="R64" i="6"/>
  <c r="S63" i="6"/>
  <c r="R63" i="6"/>
  <c r="U63" i="6" s="1"/>
  <c r="S62" i="6"/>
  <c r="R62" i="6"/>
  <c r="U62" i="6" s="1"/>
  <c r="S61" i="6"/>
  <c r="R61" i="6"/>
  <c r="U61" i="6" s="1"/>
  <c r="S60" i="6"/>
  <c r="R60" i="6"/>
  <c r="U60" i="6" s="1"/>
  <c r="S59" i="6"/>
  <c r="R59" i="6"/>
  <c r="U59" i="6" s="1"/>
  <c r="U58" i="6"/>
  <c r="S58" i="6"/>
  <c r="R58" i="6"/>
  <c r="S57" i="6"/>
  <c r="R57" i="6"/>
  <c r="U57" i="6" s="1"/>
  <c r="U56" i="6"/>
  <c r="S56" i="6"/>
  <c r="R56" i="6"/>
  <c r="S55" i="6"/>
  <c r="R55" i="6"/>
  <c r="U55" i="6" s="1"/>
  <c r="S54" i="6"/>
  <c r="R54" i="6"/>
  <c r="U54" i="6" s="1"/>
  <c r="U53" i="6"/>
  <c r="S53" i="6"/>
  <c r="R53" i="6"/>
  <c r="U52" i="6"/>
  <c r="S52" i="6"/>
  <c r="R52" i="6"/>
  <c r="S51" i="6"/>
  <c r="U51" i="6" s="1"/>
  <c r="R51" i="6"/>
  <c r="S50" i="6"/>
  <c r="R50" i="6"/>
  <c r="U50" i="6" s="1"/>
  <c r="S49" i="6"/>
  <c r="R49" i="6"/>
  <c r="U49" i="6" s="1"/>
  <c r="S48" i="6"/>
  <c r="U48" i="6" s="1"/>
  <c r="R48" i="6"/>
  <c r="S47" i="6"/>
  <c r="R47" i="6"/>
  <c r="U47" i="6" s="1"/>
  <c r="S46" i="6"/>
  <c r="R46" i="6"/>
  <c r="U46" i="6" s="1"/>
  <c r="S45" i="6"/>
  <c r="R45" i="6"/>
  <c r="U45" i="6" s="1"/>
  <c r="S44" i="6"/>
  <c r="R44" i="6"/>
  <c r="U44" i="6" s="1"/>
  <c r="S43" i="6"/>
  <c r="R43" i="6"/>
  <c r="U43" i="6" s="1"/>
  <c r="U42" i="6"/>
  <c r="S42" i="6"/>
  <c r="R42" i="6"/>
  <c r="S41" i="6"/>
  <c r="R41" i="6"/>
  <c r="U41" i="6" s="1"/>
  <c r="U40" i="6"/>
  <c r="S40" i="6"/>
  <c r="R40" i="6"/>
  <c r="S39" i="6"/>
  <c r="R39" i="6"/>
  <c r="U39" i="6" s="1"/>
  <c r="S38" i="6"/>
  <c r="R38" i="6"/>
  <c r="U38" i="6" s="1"/>
  <c r="U37" i="6"/>
  <c r="S37" i="6"/>
  <c r="R37" i="6"/>
  <c r="U36" i="6"/>
  <c r="S36" i="6"/>
  <c r="R36" i="6"/>
  <c r="S35" i="6"/>
  <c r="U35" i="6" s="1"/>
  <c r="R35" i="6"/>
  <c r="U34" i="6"/>
  <c r="S34" i="6"/>
  <c r="R34" i="6"/>
  <c r="S33" i="6"/>
  <c r="R33" i="6"/>
  <c r="U33" i="6" s="1"/>
  <c r="S32" i="6"/>
  <c r="U32" i="6" s="1"/>
  <c r="R32" i="6"/>
  <c r="S31" i="6"/>
  <c r="R31" i="6"/>
  <c r="U31" i="6" s="1"/>
  <c r="S30" i="6"/>
  <c r="R30" i="6"/>
  <c r="U30" i="6" s="1"/>
  <c r="S29" i="6"/>
  <c r="R29" i="6"/>
  <c r="U29" i="6" s="1"/>
  <c r="S28" i="6"/>
  <c r="R28" i="6"/>
  <c r="U28" i="6" s="1"/>
  <c r="S27" i="6"/>
  <c r="R27" i="6"/>
  <c r="U27" i="6" s="1"/>
  <c r="U26" i="6"/>
  <c r="S26" i="6"/>
  <c r="R26" i="6"/>
  <c r="S24" i="6"/>
  <c r="R24" i="6"/>
  <c r="U24" i="6" s="1"/>
  <c r="U23" i="6"/>
  <c r="S23" i="6"/>
  <c r="R23" i="6"/>
  <c r="S22" i="6"/>
  <c r="R22" i="6"/>
  <c r="U22" i="6" s="1"/>
  <c r="S21" i="6"/>
  <c r="R21" i="6"/>
  <c r="U21" i="6" s="1"/>
  <c r="U20" i="6"/>
  <c r="S20" i="6"/>
  <c r="R20" i="6"/>
  <c r="U19" i="6"/>
  <c r="S19" i="6"/>
  <c r="R19" i="6"/>
  <c r="S18" i="6"/>
  <c r="U18" i="6" s="1"/>
  <c r="R18" i="6"/>
  <c r="U17" i="6"/>
  <c r="S17" i="6"/>
  <c r="R17" i="6"/>
  <c r="S16" i="6"/>
  <c r="R16" i="6"/>
  <c r="U16" i="6" s="1"/>
  <c r="S15" i="6"/>
  <c r="U15" i="6" s="1"/>
  <c r="R15" i="6"/>
  <c r="S14" i="6"/>
  <c r="R14" i="6"/>
  <c r="U14" i="6" s="1"/>
  <c r="S13" i="6"/>
  <c r="R13" i="6"/>
  <c r="U13" i="6" s="1"/>
  <c r="S12" i="6"/>
  <c r="R12" i="6"/>
  <c r="U12" i="6" s="1"/>
  <c r="S11" i="6"/>
  <c r="R11" i="6"/>
  <c r="U11" i="6" s="1"/>
  <c r="S10" i="6"/>
  <c r="R10" i="6"/>
  <c r="U10" i="6" s="1"/>
  <c r="U9" i="6"/>
  <c r="S9" i="6"/>
  <c r="R9" i="6"/>
  <c r="S8" i="6"/>
  <c r="R8" i="6"/>
  <c r="U8" i="6" s="1"/>
  <c r="U7" i="6"/>
  <c r="S7" i="6"/>
  <c r="R7" i="6"/>
  <c r="S6" i="6"/>
  <c r="R6" i="6"/>
  <c r="U6" i="6" s="1"/>
  <c r="S5" i="6"/>
  <c r="R5" i="6"/>
  <c r="R115" i="6" s="1"/>
  <c r="U4" i="6"/>
  <c r="S4" i="6"/>
  <c r="R4" i="6"/>
  <c r="U3" i="6"/>
  <c r="S3" i="6"/>
  <c r="R3" i="6"/>
  <c r="S2" i="6"/>
  <c r="S115" i="6" s="1"/>
  <c r="R2" i="6"/>
  <c r="T115" i="5"/>
  <c r="Q115" i="5"/>
  <c r="P115" i="5"/>
  <c r="O115" i="5"/>
  <c r="N115" i="5"/>
  <c r="M115" i="5"/>
  <c r="S114" i="5"/>
  <c r="R114" i="5"/>
  <c r="U114" i="5" s="1"/>
  <c r="S113" i="5"/>
  <c r="R113" i="5"/>
  <c r="U113" i="5" s="1"/>
  <c r="S112" i="5"/>
  <c r="R112" i="5"/>
  <c r="U112" i="5" s="1"/>
  <c r="S111" i="5"/>
  <c r="R111" i="5"/>
  <c r="U111" i="5" s="1"/>
  <c r="S110" i="5"/>
  <c r="R110" i="5"/>
  <c r="U110" i="5" s="1"/>
  <c r="U109" i="5"/>
  <c r="S109" i="5"/>
  <c r="R109" i="5"/>
  <c r="S108" i="5"/>
  <c r="R108" i="5"/>
  <c r="U108" i="5" s="1"/>
  <c r="U107" i="5"/>
  <c r="S107" i="5"/>
  <c r="R107" i="5"/>
  <c r="S106" i="5"/>
  <c r="R106" i="5"/>
  <c r="U106" i="5" s="1"/>
  <c r="S105" i="5"/>
  <c r="R105" i="5"/>
  <c r="U105" i="5" s="1"/>
  <c r="U104" i="5"/>
  <c r="S104" i="5"/>
  <c r="R104" i="5"/>
  <c r="U103" i="5"/>
  <c r="S103" i="5"/>
  <c r="R103" i="5"/>
  <c r="S102" i="5"/>
  <c r="U102" i="5" s="1"/>
  <c r="R102" i="5"/>
  <c r="S101" i="5"/>
  <c r="R101" i="5"/>
  <c r="U101" i="5" s="1"/>
  <c r="S100" i="5"/>
  <c r="R100" i="5"/>
  <c r="U100" i="5" s="1"/>
  <c r="S99" i="5"/>
  <c r="U99" i="5" s="1"/>
  <c r="R99" i="5"/>
  <c r="S98" i="5"/>
  <c r="R98" i="5"/>
  <c r="U98" i="5" s="1"/>
  <c r="S97" i="5"/>
  <c r="R97" i="5"/>
  <c r="U97" i="5" s="1"/>
  <c r="S96" i="5"/>
  <c r="R96" i="5"/>
  <c r="U96" i="5" s="1"/>
  <c r="S95" i="5"/>
  <c r="R95" i="5"/>
  <c r="U95" i="5" s="1"/>
  <c r="S94" i="5"/>
  <c r="R94" i="5"/>
  <c r="U94" i="5" s="1"/>
  <c r="U93" i="5"/>
  <c r="S93" i="5"/>
  <c r="R93" i="5"/>
  <c r="S92" i="5"/>
  <c r="R92" i="5"/>
  <c r="U92" i="5" s="1"/>
  <c r="U91" i="5"/>
  <c r="S91" i="5"/>
  <c r="R91" i="5"/>
  <c r="S90" i="5"/>
  <c r="R90" i="5"/>
  <c r="U90" i="5" s="1"/>
  <c r="S89" i="5"/>
  <c r="R89" i="5"/>
  <c r="U89" i="5" s="1"/>
  <c r="U88" i="5"/>
  <c r="S88" i="5"/>
  <c r="R88" i="5"/>
  <c r="U87" i="5"/>
  <c r="S87" i="5"/>
  <c r="R87" i="5"/>
  <c r="S86" i="5"/>
  <c r="U86" i="5" s="1"/>
  <c r="R86" i="5"/>
  <c r="S85" i="5"/>
  <c r="R85" i="5"/>
  <c r="U85" i="5" s="1"/>
  <c r="S84" i="5"/>
  <c r="R84" i="5"/>
  <c r="U84" i="5" s="1"/>
  <c r="S83" i="5"/>
  <c r="U83" i="5" s="1"/>
  <c r="R83" i="5"/>
  <c r="S82" i="5"/>
  <c r="R82" i="5"/>
  <c r="U82" i="5" s="1"/>
  <c r="S81" i="5"/>
  <c r="R81" i="5"/>
  <c r="U81" i="5" s="1"/>
  <c r="S80" i="5"/>
  <c r="R80" i="5"/>
  <c r="U80" i="5" s="1"/>
  <c r="S79" i="5"/>
  <c r="R79" i="5"/>
  <c r="U79" i="5" s="1"/>
  <c r="S78" i="5"/>
  <c r="R78" i="5"/>
  <c r="U78" i="5" s="1"/>
  <c r="U77" i="5"/>
  <c r="S77" i="5"/>
  <c r="R77" i="5"/>
  <c r="S76" i="5"/>
  <c r="R76" i="5"/>
  <c r="U76" i="5" s="1"/>
  <c r="U75" i="5"/>
  <c r="S75" i="5"/>
  <c r="R75" i="5"/>
  <c r="S74" i="5"/>
  <c r="R74" i="5"/>
  <c r="U74" i="5" s="1"/>
  <c r="S73" i="5"/>
  <c r="R73" i="5"/>
  <c r="U73" i="5" s="1"/>
  <c r="U72" i="5"/>
  <c r="S72" i="5"/>
  <c r="R72" i="5"/>
  <c r="U71" i="5"/>
  <c r="S71" i="5"/>
  <c r="R71" i="5"/>
  <c r="S70" i="5"/>
  <c r="U70" i="5" s="1"/>
  <c r="R70" i="5"/>
  <c r="S69" i="5"/>
  <c r="R69" i="5"/>
  <c r="U69" i="5" s="1"/>
  <c r="S68" i="5"/>
  <c r="R68" i="5"/>
  <c r="U68" i="5" s="1"/>
  <c r="S67" i="5"/>
  <c r="U67" i="5" s="1"/>
  <c r="R67" i="5"/>
  <c r="S66" i="5"/>
  <c r="R66" i="5"/>
  <c r="U66" i="5" s="1"/>
  <c r="S65" i="5"/>
  <c r="R65" i="5"/>
  <c r="U65" i="5" s="1"/>
  <c r="S64" i="5"/>
  <c r="R64" i="5"/>
  <c r="U64" i="5" s="1"/>
  <c r="S63" i="5"/>
  <c r="R63" i="5"/>
  <c r="U63" i="5" s="1"/>
  <c r="S62" i="5"/>
  <c r="R62" i="5"/>
  <c r="U62" i="5" s="1"/>
  <c r="U61" i="5"/>
  <c r="S61" i="5"/>
  <c r="R61" i="5"/>
  <c r="S60" i="5"/>
  <c r="R60" i="5"/>
  <c r="U60" i="5" s="1"/>
  <c r="U59" i="5"/>
  <c r="S59" i="5"/>
  <c r="R59" i="5"/>
  <c r="S58" i="5"/>
  <c r="R58" i="5"/>
  <c r="U58" i="5" s="1"/>
  <c r="S57" i="5"/>
  <c r="R57" i="5"/>
  <c r="U57" i="5" s="1"/>
  <c r="U56" i="5"/>
  <c r="S56" i="5"/>
  <c r="R56" i="5"/>
  <c r="U55" i="5"/>
  <c r="S55" i="5"/>
  <c r="R55" i="5"/>
  <c r="S54" i="5"/>
  <c r="U54" i="5" s="1"/>
  <c r="R54" i="5"/>
  <c r="S53" i="5"/>
  <c r="R53" i="5"/>
  <c r="U53" i="5" s="1"/>
  <c r="S52" i="5"/>
  <c r="R52" i="5"/>
  <c r="U52" i="5" s="1"/>
  <c r="S51" i="5"/>
  <c r="U51" i="5" s="1"/>
  <c r="R51" i="5"/>
  <c r="S50" i="5"/>
  <c r="R50" i="5"/>
  <c r="U50" i="5" s="1"/>
  <c r="S49" i="5"/>
  <c r="R49" i="5"/>
  <c r="U49" i="5" s="1"/>
  <c r="S48" i="5"/>
  <c r="R48" i="5"/>
  <c r="U48" i="5" s="1"/>
  <c r="S47" i="5"/>
  <c r="R47" i="5"/>
  <c r="U47" i="5" s="1"/>
  <c r="S46" i="5"/>
  <c r="R46" i="5"/>
  <c r="U46" i="5" s="1"/>
  <c r="U45" i="5"/>
  <c r="S45" i="5"/>
  <c r="R45" i="5"/>
  <c r="S44" i="5"/>
  <c r="R44" i="5"/>
  <c r="U44" i="5" s="1"/>
  <c r="U43" i="5"/>
  <c r="S43" i="5"/>
  <c r="R43" i="5"/>
  <c r="S42" i="5"/>
  <c r="R42" i="5"/>
  <c r="U42" i="5" s="1"/>
  <c r="S41" i="5"/>
  <c r="R41" i="5"/>
  <c r="U41" i="5" s="1"/>
  <c r="U40" i="5"/>
  <c r="S40" i="5"/>
  <c r="R40" i="5"/>
  <c r="U39" i="5"/>
  <c r="S39" i="5"/>
  <c r="R39" i="5"/>
  <c r="S38" i="5"/>
  <c r="U38" i="5" s="1"/>
  <c r="R38" i="5"/>
  <c r="S37" i="5"/>
  <c r="R37" i="5"/>
  <c r="U37" i="5" s="1"/>
  <c r="S36" i="5"/>
  <c r="R36" i="5"/>
  <c r="U36" i="5" s="1"/>
  <c r="S35" i="5"/>
  <c r="U35" i="5" s="1"/>
  <c r="R35" i="5"/>
  <c r="S34" i="5"/>
  <c r="R34" i="5"/>
  <c r="U34" i="5" s="1"/>
  <c r="S33" i="5"/>
  <c r="R33" i="5"/>
  <c r="U33" i="5" s="1"/>
  <c r="S32" i="5"/>
  <c r="R32" i="5"/>
  <c r="U32" i="5" s="1"/>
  <c r="S31" i="5"/>
  <c r="R31" i="5"/>
  <c r="U31" i="5" s="1"/>
  <c r="S30" i="5"/>
  <c r="R30" i="5"/>
  <c r="U30" i="5" s="1"/>
  <c r="U29" i="5"/>
  <c r="S29" i="5"/>
  <c r="R29" i="5"/>
  <c r="S28" i="5"/>
  <c r="R28" i="5"/>
  <c r="U28" i="5" s="1"/>
  <c r="U27" i="5"/>
  <c r="S27" i="5"/>
  <c r="R27" i="5"/>
  <c r="S26" i="5"/>
  <c r="R26" i="5"/>
  <c r="U26" i="5" s="1"/>
  <c r="S24" i="5"/>
  <c r="R24" i="5"/>
  <c r="U24" i="5" s="1"/>
  <c r="U23" i="5"/>
  <c r="S23" i="5"/>
  <c r="R23" i="5"/>
  <c r="U22" i="5"/>
  <c r="S22" i="5"/>
  <c r="R22" i="5"/>
  <c r="S21" i="5"/>
  <c r="U21" i="5" s="1"/>
  <c r="R21" i="5"/>
  <c r="S20" i="5"/>
  <c r="R20" i="5"/>
  <c r="U20" i="5" s="1"/>
  <c r="S19" i="5"/>
  <c r="R19" i="5"/>
  <c r="U19" i="5" s="1"/>
  <c r="S18" i="5"/>
  <c r="U18" i="5" s="1"/>
  <c r="R18" i="5"/>
  <c r="S17" i="5"/>
  <c r="R17" i="5"/>
  <c r="U17" i="5" s="1"/>
  <c r="S16" i="5"/>
  <c r="R16" i="5"/>
  <c r="U16" i="5" s="1"/>
  <c r="S15" i="5"/>
  <c r="R15" i="5"/>
  <c r="U15" i="5" s="1"/>
  <c r="S14" i="5"/>
  <c r="R14" i="5"/>
  <c r="U14" i="5" s="1"/>
  <c r="S13" i="5"/>
  <c r="R13" i="5"/>
  <c r="U13" i="5" s="1"/>
  <c r="U12" i="5"/>
  <c r="S12" i="5"/>
  <c r="R12" i="5"/>
  <c r="S11" i="5"/>
  <c r="R11" i="5"/>
  <c r="U11" i="5" s="1"/>
  <c r="U10" i="5"/>
  <c r="S10" i="5"/>
  <c r="R10" i="5"/>
  <c r="S9" i="5"/>
  <c r="R9" i="5"/>
  <c r="U9" i="5" s="1"/>
  <c r="S8" i="5"/>
  <c r="R8" i="5"/>
  <c r="U8" i="5" s="1"/>
  <c r="U7" i="5"/>
  <c r="S7" i="5"/>
  <c r="R7" i="5"/>
  <c r="U6" i="5"/>
  <c r="S6" i="5"/>
  <c r="R6" i="5"/>
  <c r="S5" i="5"/>
  <c r="U5" i="5" s="1"/>
  <c r="R5" i="5"/>
  <c r="S4" i="5"/>
  <c r="R4" i="5"/>
  <c r="U4" i="5" s="1"/>
  <c r="S3" i="5"/>
  <c r="R3" i="5"/>
  <c r="U3" i="5" s="1"/>
  <c r="S2" i="5"/>
  <c r="S115" i="5" s="1"/>
  <c r="R2" i="5"/>
  <c r="R115" i="5" s="1"/>
  <c r="U156" i="3"/>
  <c r="R156" i="3"/>
  <c r="Q156" i="3"/>
  <c r="P156" i="3"/>
  <c r="O156" i="3"/>
  <c r="N156" i="3"/>
  <c r="T155" i="3"/>
  <c r="S155" i="3"/>
  <c r="V155" i="3" s="1"/>
  <c r="T143" i="3"/>
  <c r="S143" i="3"/>
  <c r="V143" i="3" s="1"/>
  <c r="V142" i="3"/>
  <c r="T142" i="3"/>
  <c r="S142" i="3"/>
  <c r="T141" i="3"/>
  <c r="S141" i="3"/>
  <c r="V141" i="3" s="1"/>
  <c r="V140" i="3"/>
  <c r="S140" i="3"/>
  <c r="T139" i="3"/>
  <c r="S139" i="3"/>
  <c r="V139" i="3" s="1"/>
  <c r="T138" i="3"/>
  <c r="S138" i="3"/>
  <c r="V138" i="3" s="1"/>
  <c r="S137" i="3"/>
  <c r="V137" i="3" s="1"/>
  <c r="V136" i="3"/>
  <c r="T136" i="3"/>
  <c r="S136" i="3"/>
  <c r="T135" i="3"/>
  <c r="S135" i="3"/>
  <c r="V135" i="3" s="1"/>
  <c r="V134" i="3"/>
  <c r="T134" i="3"/>
  <c r="S134" i="3"/>
  <c r="S133" i="3"/>
  <c r="V133" i="3" s="1"/>
  <c r="T132" i="3"/>
  <c r="S132" i="3"/>
  <c r="V132" i="3" s="1"/>
  <c r="T131" i="3"/>
  <c r="V131" i="3" s="1"/>
  <c r="S131" i="3"/>
  <c r="T130" i="3"/>
  <c r="S130" i="3"/>
  <c r="V130" i="3" s="1"/>
  <c r="S129" i="3"/>
  <c r="V129" i="3" s="1"/>
  <c r="V128" i="3"/>
  <c r="T128" i="3"/>
  <c r="S128" i="3"/>
  <c r="O128" i="3"/>
  <c r="V127" i="3"/>
  <c r="S127" i="3"/>
  <c r="S126" i="3"/>
  <c r="V126" i="3" s="1"/>
  <c r="T125" i="3"/>
  <c r="V125" i="3" s="1"/>
  <c r="S125" i="3"/>
  <c r="T124" i="3"/>
  <c r="S124" i="3"/>
  <c r="V124" i="3" s="1"/>
  <c r="T123" i="3"/>
  <c r="S123" i="3"/>
  <c r="V123" i="3" s="1"/>
  <c r="T122" i="3"/>
  <c r="S122" i="3"/>
  <c r="V122" i="3" s="1"/>
  <c r="V121" i="3"/>
  <c r="S121" i="3"/>
  <c r="T120" i="3"/>
  <c r="S120" i="3"/>
  <c r="V120" i="3" s="1"/>
  <c r="V119" i="3"/>
  <c r="S119" i="3"/>
  <c r="T118" i="3"/>
  <c r="S118" i="3"/>
  <c r="V118" i="3" s="1"/>
  <c r="T117" i="3"/>
  <c r="S117" i="3"/>
  <c r="V117" i="3" s="1"/>
  <c r="T116" i="3"/>
  <c r="S116" i="3"/>
  <c r="V116" i="3" s="1"/>
  <c r="V115" i="3"/>
  <c r="S115" i="3"/>
  <c r="T114" i="3"/>
  <c r="S114" i="3"/>
  <c r="V114" i="3" s="1"/>
  <c r="V113" i="3"/>
  <c r="S113" i="3"/>
  <c r="T112" i="3"/>
  <c r="S112" i="3"/>
  <c r="V112" i="3" s="1"/>
  <c r="S111" i="3"/>
  <c r="V111" i="3" s="1"/>
  <c r="V110" i="3"/>
  <c r="T110" i="3"/>
  <c r="S110" i="3"/>
  <c r="T109" i="3"/>
  <c r="S109" i="3"/>
  <c r="V109" i="3" s="1"/>
  <c r="T108" i="3"/>
  <c r="S108" i="3"/>
  <c r="V108" i="3" s="1"/>
  <c r="V107" i="3"/>
  <c r="S107" i="3"/>
  <c r="T106" i="3"/>
  <c r="S106" i="3"/>
  <c r="V106" i="3" s="1"/>
  <c r="T105" i="3"/>
  <c r="S105" i="3"/>
  <c r="V105" i="3" s="1"/>
  <c r="T104" i="3"/>
  <c r="S104" i="3"/>
  <c r="V104" i="3" s="1"/>
  <c r="T103" i="3"/>
  <c r="S103" i="3"/>
  <c r="V103" i="3" s="1"/>
  <c r="V102" i="3"/>
  <c r="S102" i="3"/>
  <c r="V101" i="3"/>
  <c r="T101" i="3"/>
  <c r="S101" i="3"/>
  <c r="V100" i="3"/>
  <c r="T100" i="3"/>
  <c r="S100" i="3"/>
  <c r="T99" i="3"/>
  <c r="V99" i="3" s="1"/>
  <c r="S99" i="3"/>
  <c r="V98" i="3"/>
  <c r="T98" i="3"/>
  <c r="S98" i="3"/>
  <c r="T97" i="3"/>
  <c r="S97" i="3"/>
  <c r="V97" i="3" s="1"/>
  <c r="S96" i="3"/>
  <c r="V96" i="3" s="1"/>
  <c r="V95" i="3"/>
  <c r="T95" i="3"/>
  <c r="S95" i="3"/>
  <c r="T94" i="3"/>
  <c r="S94" i="3"/>
  <c r="V94" i="3" s="1"/>
  <c r="V93" i="3"/>
  <c r="T93" i="3"/>
  <c r="S93" i="3"/>
  <c r="T92" i="3"/>
  <c r="S92" i="3"/>
  <c r="V92" i="3" s="1"/>
  <c r="T91" i="3"/>
  <c r="S91" i="3"/>
  <c r="V91" i="3" s="1"/>
  <c r="V90" i="3"/>
  <c r="T90" i="3"/>
  <c r="S90" i="3"/>
  <c r="V89" i="3"/>
  <c r="T89" i="3"/>
  <c r="S89" i="3"/>
  <c r="S88" i="3"/>
  <c r="V88" i="3" s="1"/>
  <c r="S87" i="3"/>
  <c r="V87" i="3" s="1"/>
  <c r="T86" i="3"/>
  <c r="S86" i="3"/>
  <c r="V86" i="3" s="1"/>
  <c r="T85" i="3"/>
  <c r="S85" i="3"/>
  <c r="V85" i="3" s="1"/>
  <c r="V84" i="3"/>
  <c r="T84" i="3"/>
  <c r="S84" i="3"/>
  <c r="V83" i="3"/>
  <c r="T83" i="3"/>
  <c r="S83" i="3"/>
  <c r="T82" i="3"/>
  <c r="V82" i="3" s="1"/>
  <c r="S82" i="3"/>
  <c r="V81" i="3"/>
  <c r="T81" i="3"/>
  <c r="S81" i="3"/>
  <c r="T80" i="3"/>
  <c r="S80" i="3"/>
  <c r="V80" i="3" s="1"/>
  <c r="T79" i="3"/>
  <c r="V79" i="3" s="1"/>
  <c r="S79" i="3"/>
  <c r="T78" i="3"/>
  <c r="S78" i="3"/>
  <c r="V78" i="3" s="1"/>
  <c r="T77" i="3"/>
  <c r="S77" i="3"/>
  <c r="V77" i="3" s="1"/>
  <c r="T76" i="3"/>
  <c r="S76" i="3"/>
  <c r="V76" i="3" s="1"/>
  <c r="T75" i="3"/>
  <c r="S75" i="3"/>
  <c r="V75" i="3" s="1"/>
  <c r="T74" i="3"/>
  <c r="S74" i="3"/>
  <c r="V74" i="3" s="1"/>
  <c r="V73" i="3"/>
  <c r="T73" i="3"/>
  <c r="S73" i="3"/>
  <c r="T72" i="3"/>
  <c r="S72" i="3"/>
  <c r="V72" i="3" s="1"/>
  <c r="V71" i="3"/>
  <c r="S71" i="3"/>
  <c r="V70" i="3"/>
  <c r="S70" i="3"/>
  <c r="V69" i="3"/>
  <c r="S69" i="3"/>
  <c r="T68" i="3"/>
  <c r="S68" i="3"/>
  <c r="V68" i="3" s="1"/>
  <c r="V67" i="3"/>
  <c r="T67" i="3"/>
  <c r="S67" i="3"/>
  <c r="V66" i="3"/>
  <c r="T66" i="3"/>
  <c r="S66" i="3"/>
  <c r="T65" i="3"/>
  <c r="V65" i="3" s="1"/>
  <c r="S65" i="3"/>
  <c r="V64" i="3"/>
  <c r="S64" i="3"/>
  <c r="T63" i="3"/>
  <c r="S63" i="3"/>
  <c r="V63" i="3" s="1"/>
  <c r="V62" i="3"/>
  <c r="S62" i="3"/>
  <c r="V61" i="3"/>
  <c r="T61" i="3"/>
  <c r="S61" i="3"/>
  <c r="V60" i="3"/>
  <c r="S60" i="3"/>
  <c r="T59" i="3"/>
  <c r="S59" i="3"/>
  <c r="V59" i="3" s="1"/>
  <c r="T58" i="3"/>
  <c r="S58" i="3"/>
  <c r="V58" i="3" s="1"/>
  <c r="T57" i="3"/>
  <c r="S57" i="3"/>
  <c r="V57" i="3" s="1"/>
  <c r="V56" i="3"/>
  <c r="S56" i="3"/>
  <c r="V55" i="3"/>
  <c r="T55" i="3"/>
  <c r="S55" i="3"/>
  <c r="V54" i="3"/>
  <c r="T54" i="3"/>
  <c r="S54" i="3"/>
  <c r="T53" i="3"/>
  <c r="V53" i="3" s="1"/>
  <c r="S53" i="3"/>
  <c r="T52" i="3"/>
  <c r="S52" i="3"/>
  <c r="V52" i="3" s="1"/>
  <c r="T51" i="3"/>
  <c r="S51" i="3"/>
  <c r="V51" i="3" s="1"/>
  <c r="T50" i="3"/>
  <c r="V50" i="3" s="1"/>
  <c r="S50" i="3"/>
  <c r="T49" i="3"/>
  <c r="S49" i="3"/>
  <c r="V49" i="3" s="1"/>
  <c r="S48" i="3"/>
  <c r="V48" i="3" s="1"/>
  <c r="V47" i="3"/>
  <c r="T47" i="3"/>
  <c r="S47" i="3"/>
  <c r="T46" i="3"/>
  <c r="S46" i="3"/>
  <c r="V46" i="3" s="1"/>
  <c r="S45" i="3"/>
  <c r="V45" i="3" s="1"/>
  <c r="T44" i="3"/>
  <c r="V44" i="3" s="1"/>
  <c r="S44" i="3"/>
  <c r="T43" i="3"/>
  <c r="S43" i="3"/>
  <c r="V43" i="3" s="1"/>
  <c r="T42" i="3"/>
  <c r="S42" i="3"/>
  <c r="V42" i="3" s="1"/>
  <c r="T41" i="3"/>
  <c r="S41" i="3"/>
  <c r="V41" i="3" s="1"/>
  <c r="T40" i="3"/>
  <c r="S40" i="3"/>
  <c r="V40" i="3" s="1"/>
  <c r="T39" i="3"/>
  <c r="S39" i="3"/>
  <c r="V39" i="3" s="1"/>
  <c r="V38" i="3"/>
  <c r="T38" i="3"/>
  <c r="S38" i="3"/>
  <c r="T37" i="3"/>
  <c r="S37" i="3"/>
  <c r="V37" i="3" s="1"/>
  <c r="V36" i="3"/>
  <c r="S36" i="3"/>
  <c r="V35" i="3"/>
  <c r="T35" i="3"/>
  <c r="S35" i="3"/>
  <c r="T34" i="3"/>
  <c r="S34" i="3"/>
  <c r="V34" i="3" s="1"/>
  <c r="T33" i="3"/>
  <c r="V33" i="3" s="1"/>
  <c r="S33" i="3"/>
  <c r="T30" i="3"/>
  <c r="S30" i="3"/>
  <c r="V30" i="3" s="1"/>
  <c r="S29" i="3"/>
  <c r="V29" i="3" s="1"/>
  <c r="V28" i="3"/>
  <c r="T28" i="3"/>
  <c r="S28" i="3"/>
  <c r="T27" i="3"/>
  <c r="S27" i="3"/>
  <c r="V27" i="3" s="1"/>
  <c r="T26" i="3"/>
  <c r="S26" i="3"/>
  <c r="V26" i="3" s="1"/>
  <c r="V25" i="3"/>
  <c r="S25" i="3"/>
  <c r="T24" i="3"/>
  <c r="S24" i="3"/>
  <c r="V24" i="3" s="1"/>
  <c r="T23" i="3"/>
  <c r="S23" i="3"/>
  <c r="V23" i="3" s="1"/>
  <c r="T22" i="3"/>
  <c r="S22" i="3"/>
  <c r="V22" i="3" s="1"/>
  <c r="V21" i="3"/>
  <c r="S21" i="3"/>
  <c r="T20" i="3"/>
  <c r="S20" i="3"/>
  <c r="V20" i="3" s="1"/>
  <c r="V19" i="3"/>
  <c r="T19" i="3"/>
  <c r="S19" i="3"/>
  <c r="V18" i="3"/>
  <c r="T18" i="3"/>
  <c r="S18" i="3"/>
  <c r="T17" i="3"/>
  <c r="V17" i="3" s="1"/>
  <c r="S17" i="3"/>
  <c r="V16" i="3"/>
  <c r="S16" i="3"/>
  <c r="T15" i="3"/>
  <c r="S15" i="3"/>
  <c r="V15" i="3" s="1"/>
  <c r="V14" i="3"/>
  <c r="S14" i="3"/>
  <c r="V13" i="3"/>
  <c r="T13" i="3"/>
  <c r="S13" i="3"/>
  <c r="V12" i="3"/>
  <c r="T12" i="3"/>
  <c r="S12" i="3"/>
  <c r="T11" i="3"/>
  <c r="V11" i="3" s="1"/>
  <c r="S11" i="3"/>
  <c r="T10" i="3"/>
  <c r="S10" i="3"/>
  <c r="V10" i="3" s="1"/>
  <c r="T9" i="3"/>
  <c r="S9" i="3"/>
  <c r="V9" i="3" s="1"/>
  <c r="T8" i="3"/>
  <c r="V8" i="3" s="1"/>
  <c r="S8" i="3"/>
  <c r="S7" i="3"/>
  <c r="V7" i="3" s="1"/>
  <c r="T6" i="3"/>
  <c r="S6" i="3"/>
  <c r="V6" i="3" s="1"/>
  <c r="V5" i="3"/>
  <c r="T5" i="3"/>
  <c r="S5" i="3"/>
  <c r="T4" i="3"/>
  <c r="S4" i="3"/>
  <c r="V4" i="3" s="1"/>
  <c r="T3" i="3"/>
  <c r="T156" i="3" s="1"/>
  <c r="S3" i="3"/>
  <c r="V3" i="3" s="1"/>
  <c r="V2" i="3"/>
  <c r="S2" i="3"/>
  <c r="S156" i="3" s="1"/>
  <c r="V156" i="3" l="1"/>
  <c r="AJ63" i="9"/>
  <c r="AG63" i="9"/>
  <c r="AN63" i="9"/>
  <c r="AF63" i="9"/>
  <c r="AD63" i="9"/>
  <c r="AA63" i="9"/>
  <c r="AL63" i="9"/>
  <c r="AP63" i="9"/>
  <c r="AO63" i="9"/>
  <c r="AM63" i="9"/>
  <c r="AI63" i="9"/>
  <c r="AA86" i="9"/>
  <c r="AP86" i="9"/>
  <c r="AO86" i="9"/>
  <c r="AN86" i="9"/>
  <c r="AM86" i="9"/>
  <c r="AL86" i="9"/>
  <c r="AJ86" i="9"/>
  <c r="AI86" i="9"/>
  <c r="AG86" i="9"/>
  <c r="AF86" i="9"/>
  <c r="AD86" i="9"/>
  <c r="AP106" i="9"/>
  <c r="AN106" i="9"/>
  <c r="AI106" i="9"/>
  <c r="AG106" i="9"/>
  <c r="AF106" i="9"/>
  <c r="AO106" i="9"/>
  <c r="AM106" i="9"/>
  <c r="AL106" i="9"/>
  <c r="AJ106" i="9"/>
  <c r="AD106" i="9"/>
  <c r="AA106" i="9"/>
  <c r="AJ178" i="9"/>
  <c r="AI178" i="9"/>
  <c r="AP178" i="9"/>
  <c r="AO178" i="9"/>
  <c r="AN178" i="9"/>
  <c r="AM178" i="9"/>
  <c r="AL178" i="9"/>
  <c r="AF178" i="9"/>
  <c r="AD178" i="9"/>
  <c r="AA178" i="9"/>
  <c r="AG178" i="9"/>
  <c r="AI50" i="9"/>
  <c r="AL50" i="9"/>
  <c r="AN50" i="9"/>
  <c r="AJ50" i="9"/>
  <c r="AG50" i="9"/>
  <c r="AF50" i="9"/>
  <c r="AD50" i="9"/>
  <c r="AA50" i="9"/>
  <c r="AP50" i="9"/>
  <c r="AO50" i="9"/>
  <c r="AM50" i="9"/>
  <c r="AD40" i="9"/>
  <c r="AO40" i="9"/>
  <c r="AN40" i="9"/>
  <c r="AM40" i="9"/>
  <c r="AL40" i="9"/>
  <c r="AJ40" i="9"/>
  <c r="AI40" i="9"/>
  <c r="AG40" i="9"/>
  <c r="AF40" i="9"/>
  <c r="AA40" i="9"/>
  <c r="AP40" i="9"/>
  <c r="AJ59" i="9"/>
  <c r="AG59" i="9"/>
  <c r="AD59" i="9"/>
  <c r="AP59" i="9"/>
  <c r="AO59" i="9"/>
  <c r="AN59" i="9"/>
  <c r="AM59" i="9"/>
  <c r="AL59" i="9"/>
  <c r="AI59" i="9"/>
  <c r="AF59" i="9"/>
  <c r="AA59" i="9"/>
  <c r="AP75" i="9"/>
  <c r="AN75" i="9"/>
  <c r="AO75" i="9"/>
  <c r="AM75" i="9"/>
  <c r="AL75" i="9"/>
  <c r="AJ75" i="9"/>
  <c r="AI75" i="9"/>
  <c r="AG75" i="9"/>
  <c r="AF75" i="9"/>
  <c r="AD75" i="9"/>
  <c r="AA75" i="9"/>
  <c r="AM109" i="9"/>
  <c r="AL109" i="9"/>
  <c r="AJ109" i="9"/>
  <c r="AP109" i="9"/>
  <c r="AO109" i="9"/>
  <c r="AN109" i="9"/>
  <c r="AI109" i="9"/>
  <c r="AG109" i="9"/>
  <c r="AF109" i="9"/>
  <c r="AD109" i="9"/>
  <c r="AA109" i="9"/>
  <c r="AO154" i="9"/>
  <c r="AM154" i="9"/>
  <c r="AJ154" i="9"/>
  <c r="AG154" i="9"/>
  <c r="AF154" i="9"/>
  <c r="AD154" i="9"/>
  <c r="AP154" i="9"/>
  <c r="AN154" i="9"/>
  <c r="AL154" i="9"/>
  <c r="AI154" i="9"/>
  <c r="AA154" i="9"/>
  <c r="AL132" i="9"/>
  <c r="AJ132" i="9"/>
  <c r="AO132" i="9"/>
  <c r="AG132" i="9"/>
  <c r="AF132" i="9"/>
  <c r="AD132" i="9"/>
  <c r="AP132" i="9"/>
  <c r="AN132" i="9"/>
  <c r="AM132" i="9"/>
  <c r="AI132" i="9"/>
  <c r="AA132" i="9"/>
  <c r="AA87" i="9"/>
  <c r="AP87" i="9"/>
  <c r="AO87" i="9"/>
  <c r="AN87" i="9"/>
  <c r="AM87" i="9"/>
  <c r="AL87" i="9"/>
  <c r="AJ87" i="9"/>
  <c r="AI87" i="9"/>
  <c r="AG87" i="9"/>
  <c r="AF87" i="9"/>
  <c r="AD87" i="9"/>
  <c r="AA112" i="9"/>
  <c r="AP112" i="9"/>
  <c r="AO112" i="9"/>
  <c r="AN112" i="9"/>
  <c r="AL112" i="9"/>
  <c r="AJ112" i="9"/>
  <c r="AI112" i="9"/>
  <c r="AG112" i="9"/>
  <c r="AF112" i="9"/>
  <c r="AD112" i="9"/>
  <c r="AM112" i="9"/>
  <c r="AP140" i="9"/>
  <c r="AO140" i="9"/>
  <c r="AM140" i="9"/>
  <c r="AL140" i="9"/>
  <c r="AJ140" i="9"/>
  <c r="AN140" i="9"/>
  <c r="AI140" i="9"/>
  <c r="AG140" i="9"/>
  <c r="AF140" i="9"/>
  <c r="AD140" i="9"/>
  <c r="AA140" i="9"/>
  <c r="AJ179" i="9"/>
  <c r="AI179" i="9"/>
  <c r="AP179" i="9"/>
  <c r="AO179" i="9"/>
  <c r="AN179" i="9"/>
  <c r="AL179" i="9"/>
  <c r="AG179" i="9"/>
  <c r="AF179" i="9"/>
  <c r="AA179" i="9"/>
  <c r="AM179" i="9"/>
  <c r="AD179" i="9"/>
  <c r="AN19" i="9"/>
  <c r="AM19" i="9"/>
  <c r="AL19" i="9"/>
  <c r="AG19" i="9"/>
  <c r="AJ19" i="9"/>
  <c r="AI19" i="9"/>
  <c r="AF19" i="9"/>
  <c r="AD19" i="9"/>
  <c r="AA19" i="9"/>
  <c r="AP19" i="9"/>
  <c r="AO19" i="9"/>
  <c r="AF41" i="9"/>
  <c r="AP41" i="9"/>
  <c r="AO41" i="9"/>
  <c r="AL41" i="9"/>
  <c r="AN41" i="9"/>
  <c r="AM41" i="9"/>
  <c r="AJ41" i="9"/>
  <c r="AI41" i="9"/>
  <c r="AG41" i="9"/>
  <c r="AD41" i="9"/>
  <c r="AA41" i="9"/>
  <c r="AL66" i="9"/>
  <c r="AN66" i="9"/>
  <c r="AM66" i="9"/>
  <c r="AJ66" i="9"/>
  <c r="AI66" i="9"/>
  <c r="AG66" i="9"/>
  <c r="AP66" i="9"/>
  <c r="AF66" i="9"/>
  <c r="AD66" i="9"/>
  <c r="AA66" i="9"/>
  <c r="AO66" i="9"/>
  <c r="AO79" i="9"/>
  <c r="AI79" i="9"/>
  <c r="AL79" i="9"/>
  <c r="AJ79" i="9"/>
  <c r="AG79" i="9"/>
  <c r="AF79" i="9"/>
  <c r="AD79" i="9"/>
  <c r="AN79" i="9"/>
  <c r="AA79" i="9"/>
  <c r="AP79" i="9"/>
  <c r="AM79" i="9"/>
  <c r="AJ11" i="9"/>
  <c r="AI11" i="9"/>
  <c r="AG11" i="9"/>
  <c r="AO11" i="9"/>
  <c r="AF11" i="9"/>
  <c r="AA11" i="9"/>
  <c r="AM11" i="9"/>
  <c r="AD11" i="9"/>
  <c r="AP11" i="9"/>
  <c r="AN11" i="9"/>
  <c r="AL11" i="9"/>
  <c r="AP78" i="9"/>
  <c r="AN78" i="9"/>
  <c r="AG78" i="9"/>
  <c r="AD78" i="9"/>
  <c r="AL78" i="9"/>
  <c r="AA78" i="9"/>
  <c r="AI78" i="9"/>
  <c r="AO78" i="9"/>
  <c r="AM78" i="9"/>
  <c r="AJ78" i="9"/>
  <c r="AF78" i="9"/>
  <c r="AJ12" i="9"/>
  <c r="AI12" i="9"/>
  <c r="AG12" i="9"/>
  <c r="AF12" i="9"/>
  <c r="AA12" i="9"/>
  <c r="AD12" i="9"/>
  <c r="AO12" i="9"/>
  <c r="AM12" i="9"/>
  <c r="AP12" i="9"/>
  <c r="AN12" i="9"/>
  <c r="AL12" i="9"/>
  <c r="AI54" i="9"/>
  <c r="AP54" i="9"/>
  <c r="AO54" i="9"/>
  <c r="AN54" i="9"/>
  <c r="AM54" i="9"/>
  <c r="AL54" i="9"/>
  <c r="AJ54" i="9"/>
  <c r="AG54" i="9"/>
  <c r="AF54" i="9"/>
  <c r="AD54" i="9"/>
  <c r="AA54" i="9"/>
  <c r="AO20" i="9"/>
  <c r="AN20" i="9"/>
  <c r="AM20" i="9"/>
  <c r="AL20" i="9"/>
  <c r="AJ20" i="9"/>
  <c r="AI20" i="9"/>
  <c r="AG20" i="9"/>
  <c r="AF20" i="9"/>
  <c r="AD20" i="9"/>
  <c r="AA20" i="9"/>
  <c r="AP20" i="9"/>
  <c r="AM67" i="9"/>
  <c r="AP67" i="9"/>
  <c r="AO67" i="9"/>
  <c r="AN67" i="9"/>
  <c r="AL67" i="9"/>
  <c r="AJ67" i="9"/>
  <c r="AI67" i="9"/>
  <c r="AG67" i="9"/>
  <c r="AF67" i="9"/>
  <c r="AD67" i="9"/>
  <c r="AA67" i="9"/>
  <c r="T7" i="11"/>
  <c r="S7" i="11"/>
  <c r="N2" i="9"/>
  <c r="Q1" i="9" s="1"/>
  <c r="AG47" i="9"/>
  <c r="AD47" i="9"/>
  <c r="AA47" i="9"/>
  <c r="AL47" i="9"/>
  <c r="AP47" i="9"/>
  <c r="AO47" i="9"/>
  <c r="AN47" i="9"/>
  <c r="AM47" i="9"/>
  <c r="AJ47" i="9"/>
  <c r="AI47" i="9"/>
  <c r="AF47" i="9"/>
  <c r="AI99" i="9"/>
  <c r="AF99" i="9"/>
  <c r="AP99" i="9"/>
  <c r="AO99" i="9"/>
  <c r="AN99" i="9"/>
  <c r="AM99" i="9"/>
  <c r="AL99" i="9"/>
  <c r="AJ99" i="9"/>
  <c r="AG99" i="9"/>
  <c r="AD99" i="9"/>
  <c r="AA99" i="9"/>
  <c r="AD35" i="9"/>
  <c r="AA35" i="9"/>
  <c r="AJ35" i="9"/>
  <c r="AG35" i="9"/>
  <c r="AP35" i="9"/>
  <c r="AO35" i="9"/>
  <c r="AN35" i="9"/>
  <c r="AM35" i="9"/>
  <c r="AL35" i="9"/>
  <c r="AI35" i="9"/>
  <c r="AF35" i="9"/>
  <c r="AL187" i="9"/>
  <c r="AJ187" i="9"/>
  <c r="AP187" i="9"/>
  <c r="AO187" i="9"/>
  <c r="AN187" i="9"/>
  <c r="AM187" i="9"/>
  <c r="AI187" i="9"/>
  <c r="AG187" i="9"/>
  <c r="AD187" i="9"/>
  <c r="AF187" i="9"/>
  <c r="AA187" i="9"/>
  <c r="AJ9" i="9"/>
  <c r="AI9" i="9"/>
  <c r="AG9" i="9"/>
  <c r="AF9" i="9"/>
  <c r="AA9" i="9"/>
  <c r="AD9" i="9"/>
  <c r="AM9" i="9"/>
  <c r="AO9" i="9"/>
  <c r="AP9" i="9"/>
  <c r="AN9" i="9"/>
  <c r="AL9" i="9"/>
  <c r="AJ13" i="9"/>
  <c r="AI13" i="9"/>
  <c r="AG13" i="9"/>
  <c r="AF13" i="9"/>
  <c r="AA13" i="9"/>
  <c r="AD13" i="9"/>
  <c r="AO13" i="9"/>
  <c r="AM13" i="9"/>
  <c r="AP13" i="9"/>
  <c r="AN13" i="9"/>
  <c r="AL13" i="9"/>
  <c r="AP21" i="9"/>
  <c r="AO21" i="9"/>
  <c r="AN21" i="9"/>
  <c r="AM21" i="9"/>
  <c r="AL21" i="9"/>
  <c r="AJ21" i="9"/>
  <c r="AI21" i="9"/>
  <c r="AG21" i="9"/>
  <c r="AF21" i="9"/>
  <c r="AD21" i="9"/>
  <c r="AA21" i="9"/>
  <c r="AI55" i="9"/>
  <c r="AP55" i="9"/>
  <c r="AO55" i="9"/>
  <c r="AN55" i="9"/>
  <c r="AM55" i="9"/>
  <c r="AL55" i="9"/>
  <c r="AJ55" i="9"/>
  <c r="AG55" i="9"/>
  <c r="AF55" i="9"/>
  <c r="AD55" i="9"/>
  <c r="AA55" i="9"/>
  <c r="AO123" i="9"/>
  <c r="AJ123" i="9"/>
  <c r="AI123" i="9"/>
  <c r="AG123" i="9"/>
  <c r="AP123" i="9"/>
  <c r="AN123" i="9"/>
  <c r="AM123" i="9"/>
  <c r="AL123" i="9"/>
  <c r="AF123" i="9"/>
  <c r="AD123" i="9"/>
  <c r="AA123" i="9"/>
  <c r="AG45" i="9"/>
  <c r="AD45" i="9"/>
  <c r="AP45" i="9"/>
  <c r="AO45" i="9"/>
  <c r="AN45" i="9"/>
  <c r="AM45" i="9"/>
  <c r="AL45" i="9"/>
  <c r="AJ45" i="9"/>
  <c r="AI45" i="9"/>
  <c r="AF45" i="9"/>
  <c r="AA45" i="9"/>
  <c r="AI100" i="9"/>
  <c r="AF100" i="9"/>
  <c r="AP100" i="9"/>
  <c r="AO100" i="9"/>
  <c r="AN100" i="9"/>
  <c r="AM100" i="9"/>
  <c r="AL100" i="9"/>
  <c r="AJ100" i="9"/>
  <c r="AG100" i="9"/>
  <c r="AD100" i="9"/>
  <c r="AA100" i="9"/>
  <c r="AN120" i="9"/>
  <c r="AL120" i="9"/>
  <c r="AF120" i="9"/>
  <c r="AD120" i="9"/>
  <c r="AA120" i="9"/>
  <c r="AP120" i="9"/>
  <c r="AO120" i="9"/>
  <c r="AM120" i="9"/>
  <c r="AJ120" i="9"/>
  <c r="AI120" i="9"/>
  <c r="AG120" i="9"/>
  <c r="AI128" i="9"/>
  <c r="AA128" i="9"/>
  <c r="AP128" i="9"/>
  <c r="AO128" i="9"/>
  <c r="AF128" i="9"/>
  <c r="AD128" i="9"/>
  <c r="AM128" i="9"/>
  <c r="AN128" i="9"/>
  <c r="AL128" i="9"/>
  <c r="AJ128" i="9"/>
  <c r="AG128" i="9"/>
  <c r="AM17" i="9"/>
  <c r="AL17" i="9"/>
  <c r="AJ17" i="9"/>
  <c r="AI17" i="9"/>
  <c r="AG17" i="9"/>
  <c r="AF17" i="9"/>
  <c r="AD17" i="9"/>
  <c r="AO17" i="9"/>
  <c r="AA17" i="9"/>
  <c r="AP17" i="9"/>
  <c r="AN17" i="9"/>
  <c r="AO153" i="9"/>
  <c r="AM153" i="9"/>
  <c r="AJ153" i="9"/>
  <c r="AG153" i="9"/>
  <c r="AF153" i="9"/>
  <c r="AD153" i="9"/>
  <c r="AI153" i="9"/>
  <c r="AN153" i="9"/>
  <c r="AP153" i="9"/>
  <c r="AL153" i="9"/>
  <c r="AA153" i="9"/>
  <c r="AN18" i="9"/>
  <c r="AM18" i="9"/>
  <c r="AL18" i="9"/>
  <c r="AJ18" i="9"/>
  <c r="AG18" i="9"/>
  <c r="AP18" i="9"/>
  <c r="AI18" i="9"/>
  <c r="AF18" i="9"/>
  <c r="AD18" i="9"/>
  <c r="AA18" i="9"/>
  <c r="AO18" i="9"/>
  <c r="AI53" i="9"/>
  <c r="AO53" i="9"/>
  <c r="AN53" i="9"/>
  <c r="AM53" i="9"/>
  <c r="AL53" i="9"/>
  <c r="AJ53" i="9"/>
  <c r="AG53" i="9"/>
  <c r="AF53" i="9"/>
  <c r="AD53" i="9"/>
  <c r="AA53" i="9"/>
  <c r="AP53" i="9"/>
  <c r="AJ10" i="9"/>
  <c r="AI10" i="9"/>
  <c r="AG10" i="9"/>
  <c r="AA10" i="9"/>
  <c r="AM10" i="9"/>
  <c r="AF10" i="9"/>
  <c r="AD10" i="9"/>
  <c r="AP10" i="9"/>
  <c r="AO10" i="9"/>
  <c r="AN10" i="9"/>
  <c r="AL10" i="9"/>
  <c r="S2" i="9"/>
  <c r="AD34" i="9"/>
  <c r="AA34" i="9"/>
  <c r="AG34" i="9"/>
  <c r="AJ34" i="9"/>
  <c r="AP34" i="9"/>
  <c r="AO34" i="9"/>
  <c r="AN34" i="9"/>
  <c r="AM34" i="9"/>
  <c r="AL34" i="9"/>
  <c r="AI34" i="9"/>
  <c r="AF34" i="9"/>
  <c r="AI52" i="9"/>
  <c r="AN52" i="9"/>
  <c r="AM52" i="9"/>
  <c r="AL52" i="9"/>
  <c r="AJ52" i="9"/>
  <c r="AP52" i="9"/>
  <c r="AG52" i="9"/>
  <c r="AF52" i="9"/>
  <c r="AD52" i="9"/>
  <c r="AA52" i="9"/>
  <c r="AO52" i="9"/>
  <c r="AJ61" i="9"/>
  <c r="AD61" i="9"/>
  <c r="AL61" i="9"/>
  <c r="AA61" i="9"/>
  <c r="AG61" i="9"/>
  <c r="AP61" i="9"/>
  <c r="AO61" i="9"/>
  <c r="AN61" i="9"/>
  <c r="AM61" i="9"/>
  <c r="AI61" i="9"/>
  <c r="AF61" i="9"/>
  <c r="AA166" i="9"/>
  <c r="AP166" i="9"/>
  <c r="AO166" i="9"/>
  <c r="AM166" i="9"/>
  <c r="AL166" i="9"/>
  <c r="AJ166" i="9"/>
  <c r="AG166" i="9"/>
  <c r="P3" i="9"/>
  <c r="S4" i="9"/>
  <c r="C11" i="12" s="1"/>
  <c r="AJ8" i="9"/>
  <c r="AD32" i="9"/>
  <c r="AD33" i="9"/>
  <c r="AL49" i="9"/>
  <c r="AL64" i="9"/>
  <c r="AO70" i="9"/>
  <c r="AM70" i="9"/>
  <c r="AP77" i="9"/>
  <c r="AN77" i="9"/>
  <c r="AG77" i="9"/>
  <c r="AG84" i="9"/>
  <c r="AF95" i="9"/>
  <c r="AA95" i="9"/>
  <c r="AJ102" i="9"/>
  <c r="AO107" i="9"/>
  <c r="AJ107" i="9"/>
  <c r="AI107" i="9"/>
  <c r="AG107" i="9"/>
  <c r="AO121" i="9"/>
  <c r="AM121" i="9"/>
  <c r="AG121" i="9"/>
  <c r="AF121" i="9"/>
  <c r="AD121" i="9"/>
  <c r="AL130" i="9"/>
  <c r="AJ130" i="9"/>
  <c r="AM130" i="9"/>
  <c r="AG130" i="9"/>
  <c r="AO139" i="9"/>
  <c r="AN139" i="9"/>
  <c r="AP139" i="9"/>
  <c r="AI139" i="9"/>
  <c r="AG139" i="9"/>
  <c r="AF139" i="9"/>
  <c r="AA169" i="9"/>
  <c r="AG169" i="9"/>
  <c r="AF169" i="9"/>
  <c r="AD169" i="9"/>
  <c r="AO169" i="9"/>
  <c r="AO193" i="9"/>
  <c r="AN193" i="9"/>
  <c r="AP193" i="9"/>
  <c r="AM193" i="9"/>
  <c r="AL193" i="9"/>
  <c r="AJ193" i="9"/>
  <c r="AI193" i="9"/>
  <c r="AG193" i="9"/>
  <c r="AF193" i="9"/>
  <c r="AD193" i="9"/>
  <c r="AA193" i="9"/>
  <c r="AN212" i="9"/>
  <c r="AP212" i="9"/>
  <c r="AO212" i="9"/>
  <c r="AM212" i="9"/>
  <c r="AL212" i="9"/>
  <c r="AJ212" i="9"/>
  <c r="AI212" i="9"/>
  <c r="AG212" i="9"/>
  <c r="AF212" i="9"/>
  <c r="AD212" i="9"/>
  <c r="AA212" i="9"/>
  <c r="AI226" i="9"/>
  <c r="AG226" i="9"/>
  <c r="AF226" i="9"/>
  <c r="AP226" i="9"/>
  <c r="AO226" i="9"/>
  <c r="AN226" i="9"/>
  <c r="AM226" i="9"/>
  <c r="AL226" i="9"/>
  <c r="AJ226" i="9"/>
  <c r="AD226" i="9"/>
  <c r="AA226" i="9"/>
  <c r="AP244" i="9"/>
  <c r="AO244" i="9"/>
  <c r="AN244" i="9"/>
  <c r="AI244" i="9"/>
  <c r="AG244" i="9"/>
  <c r="AF244" i="9"/>
  <c r="AD244" i="9"/>
  <c r="AM244" i="9"/>
  <c r="AL244" i="9"/>
  <c r="AJ244" i="9"/>
  <c r="AA244" i="9"/>
  <c r="AM136" i="9"/>
  <c r="AL136" i="9"/>
  <c r="AF136" i="9"/>
  <c r="AA136" i="9"/>
  <c r="AL184" i="9"/>
  <c r="AJ184" i="9"/>
  <c r="AM184" i="9"/>
  <c r="AI184" i="9"/>
  <c r="AG184" i="9"/>
  <c r="AF184" i="9"/>
  <c r="AD184" i="9"/>
  <c r="AA184" i="9"/>
  <c r="AP196" i="9"/>
  <c r="AO196" i="9"/>
  <c r="AD196" i="9"/>
  <c r="AA196" i="9"/>
  <c r="AN196" i="9"/>
  <c r="AM196" i="9"/>
  <c r="AL196" i="9"/>
  <c r="AP200" i="9"/>
  <c r="AO200" i="9"/>
  <c r="AN200" i="9"/>
  <c r="AM200" i="9"/>
  <c r="AL200" i="9"/>
  <c r="AJ200" i="9"/>
  <c r="AI200" i="9"/>
  <c r="AG200" i="9"/>
  <c r="AF200" i="9"/>
  <c r="AD200" i="9"/>
  <c r="AA200" i="9"/>
  <c r="AG285" i="9"/>
  <c r="AA285" i="9"/>
  <c r="AP285" i="9"/>
  <c r="AO285" i="9"/>
  <c r="AM285" i="9"/>
  <c r="AL285" i="9"/>
  <c r="AJ285" i="9"/>
  <c r="AI285" i="9"/>
  <c r="AF285" i="9"/>
  <c r="AD285" i="9"/>
  <c r="AN285" i="9"/>
  <c r="AP15" i="18"/>
  <c r="AO15" i="18"/>
  <c r="AN15" i="18"/>
  <c r="AM15" i="18"/>
  <c r="AL15" i="18"/>
  <c r="AJ15" i="18"/>
  <c r="AI15" i="18"/>
  <c r="AG15" i="18"/>
  <c r="AF15" i="18"/>
  <c r="AD15" i="18"/>
  <c r="AA15" i="18"/>
  <c r="AI24" i="18"/>
  <c r="AG24" i="18"/>
  <c r="AF24" i="18"/>
  <c r="AD24" i="18"/>
  <c r="AA24" i="18"/>
  <c r="AP24" i="18"/>
  <c r="AO24" i="18"/>
  <c r="AN24" i="18"/>
  <c r="AM24" i="18"/>
  <c r="AL24" i="18"/>
  <c r="AJ24" i="18"/>
  <c r="AD57" i="18"/>
  <c r="AA57" i="18"/>
  <c r="AP57" i="18"/>
  <c r="AO57" i="18"/>
  <c r="AN57" i="18"/>
  <c r="AM57" i="18"/>
  <c r="AL57" i="18"/>
  <c r="AJ57" i="18"/>
  <c r="AI57" i="18"/>
  <c r="AG57" i="18"/>
  <c r="AF57" i="18"/>
  <c r="U2" i="5"/>
  <c r="U115" i="5" s="1"/>
  <c r="D1" i="9"/>
  <c r="R3" i="9"/>
  <c r="R2" i="9" s="1"/>
  <c r="AA69" i="9"/>
  <c r="AA82" i="9"/>
  <c r="AF94" i="9"/>
  <c r="AA94" i="9"/>
  <c r="AN104" i="9"/>
  <c r="AL104" i="9"/>
  <c r="AF104" i="9"/>
  <c r="AD104" i="9"/>
  <c r="AA104" i="9"/>
  <c r="AN110" i="9"/>
  <c r="AM110" i="9"/>
  <c r="AL110" i="9"/>
  <c r="AJ117" i="9"/>
  <c r="AG117" i="9"/>
  <c r="AA133" i="9"/>
  <c r="AD136" i="9"/>
  <c r="AP158" i="9"/>
  <c r="AN158" i="9"/>
  <c r="AM158" i="9"/>
  <c r="AL158" i="9"/>
  <c r="AD171" i="9"/>
  <c r="AA171" i="9"/>
  <c r="AN171" i="9"/>
  <c r="AM171" i="9"/>
  <c r="AL171" i="9"/>
  <c r="AJ171" i="9"/>
  <c r="AI171" i="9"/>
  <c r="AF171" i="9"/>
  <c r="AA173" i="9"/>
  <c r="AP438" i="9"/>
  <c r="AN438" i="9"/>
  <c r="AM438" i="9"/>
  <c r="AL438" i="9"/>
  <c r="AJ438" i="9"/>
  <c r="AI438" i="9"/>
  <c r="AG438" i="9"/>
  <c r="AF438" i="9"/>
  <c r="AD438" i="9"/>
  <c r="AA438" i="9"/>
  <c r="AO438" i="9"/>
  <c r="AP141" i="9"/>
  <c r="AA141" i="9"/>
  <c r="AO141" i="9"/>
  <c r="AN141" i="9"/>
  <c r="AP267" i="9"/>
  <c r="AL267" i="9"/>
  <c r="AO267" i="9"/>
  <c r="AJ267" i="9"/>
  <c r="AI267" i="9"/>
  <c r="AG267" i="9"/>
  <c r="AF267" i="9"/>
  <c r="AD267" i="9"/>
  <c r="AN267" i="9"/>
  <c r="AA267" i="9"/>
  <c r="T3" i="9"/>
  <c r="AO7" i="9"/>
  <c r="AO8" i="9"/>
  <c r="AA22" i="9"/>
  <c r="AD23" i="9"/>
  <c r="AD24" i="9"/>
  <c r="AD25" i="9"/>
  <c r="AD26" i="9"/>
  <c r="AG27" i="9"/>
  <c r="AG28" i="9"/>
  <c r="AG29" i="9"/>
  <c r="AJ32" i="9"/>
  <c r="AJ33" i="9"/>
  <c r="AA42" i="9"/>
  <c r="AD43" i="9"/>
  <c r="AI44" i="9"/>
  <c r="AL46" i="9"/>
  <c r="AP49" i="9"/>
  <c r="AA56" i="9"/>
  <c r="AD57" i="9"/>
  <c r="AG58" i="9"/>
  <c r="AL60" i="9"/>
  <c r="AP64" i="9"/>
  <c r="AA68" i="9"/>
  <c r="AF69" i="9"/>
  <c r="AG70" i="9"/>
  <c r="AA76" i="9"/>
  <c r="AI77" i="9"/>
  <c r="AA81" i="9"/>
  <c r="AF82" i="9"/>
  <c r="AM84" i="9"/>
  <c r="AF93" i="9"/>
  <c r="AA93" i="9"/>
  <c r="AG94" i="9"/>
  <c r="AJ95" i="9"/>
  <c r="AI101" i="9"/>
  <c r="AI104" i="9"/>
  <c r="AL107" i="9"/>
  <c r="AD110" i="9"/>
  <c r="AA113" i="9"/>
  <c r="AL121" i="9"/>
  <c r="AD130" i="9"/>
  <c r="AF133" i="9"/>
  <c r="AL135" i="9"/>
  <c r="AJ135" i="9"/>
  <c r="AP135" i="9"/>
  <c r="AO135" i="9"/>
  <c r="AI136" i="9"/>
  <c r="AL139" i="9"/>
  <c r="AD141" i="9"/>
  <c r="AJ169" i="9"/>
  <c r="AN173" i="9"/>
  <c r="AN184" i="9"/>
  <c r="AF196" i="9"/>
  <c r="AP203" i="9"/>
  <c r="AO203" i="9"/>
  <c r="AN203" i="9"/>
  <c r="AM203" i="9"/>
  <c r="AL203" i="9"/>
  <c r="AJ203" i="9"/>
  <c r="AI203" i="9"/>
  <c r="AG203" i="9"/>
  <c r="AD222" i="9"/>
  <c r="AA222" i="9"/>
  <c r="AO222" i="9"/>
  <c r="AP222" i="9"/>
  <c r="AN222" i="9"/>
  <c r="AM222" i="9"/>
  <c r="AL222" i="9"/>
  <c r="AJ222" i="9"/>
  <c r="AI222" i="9"/>
  <c r="AG222" i="9"/>
  <c r="AF222" i="9"/>
  <c r="AO302" i="9"/>
  <c r="AN302" i="9"/>
  <c r="AM302" i="9"/>
  <c r="AI302" i="9"/>
  <c r="AA302" i="9"/>
  <c r="AP302" i="9"/>
  <c r="AL302" i="9"/>
  <c r="AJ302" i="9"/>
  <c r="AG302" i="9"/>
  <c r="AF302" i="9"/>
  <c r="AD302" i="9"/>
  <c r="U5" i="6"/>
  <c r="D5" i="9"/>
  <c r="AP7" i="9"/>
  <c r="AP8" i="9"/>
  <c r="AD22" i="9"/>
  <c r="AF23" i="9"/>
  <c r="AF24" i="9"/>
  <c r="AF25" i="9"/>
  <c r="AF26" i="9"/>
  <c r="AI27" i="9"/>
  <c r="AI28" i="9"/>
  <c r="AI29" i="9"/>
  <c r="AL32" i="9"/>
  <c r="AL33" i="9"/>
  <c r="AP37" i="9"/>
  <c r="AD42" i="9"/>
  <c r="AG43" i="9"/>
  <c r="AJ44" i="9"/>
  <c r="AM46" i="9"/>
  <c r="AD56" i="9"/>
  <c r="AF57" i="9"/>
  <c r="AI58" i="9"/>
  <c r="AM60" i="9"/>
  <c r="AD68" i="9"/>
  <c r="AG69" i="9"/>
  <c r="AI70" i="9"/>
  <c r="AL71" i="9"/>
  <c r="AD76" i="9"/>
  <c r="AJ77" i="9"/>
  <c r="AD81" i="9"/>
  <c r="AG82" i="9"/>
  <c r="AO84" i="9"/>
  <c r="AD93" i="9"/>
  <c r="AI94" i="9"/>
  <c r="AL95" i="9"/>
  <c r="AL101" i="9"/>
  <c r="AM103" i="9"/>
  <c r="AJ103" i="9"/>
  <c r="AD103" i="9"/>
  <c r="AA103" i="9"/>
  <c r="AJ104" i="9"/>
  <c r="AM107" i="9"/>
  <c r="AF110" i="9"/>
  <c r="AF113" i="9"/>
  <c r="AA117" i="9"/>
  <c r="AM118" i="9"/>
  <c r="AN121" i="9"/>
  <c r="AF130" i="9"/>
  <c r="AN133" i="9"/>
  <c r="AJ136" i="9"/>
  <c r="AN138" i="9"/>
  <c r="AM138" i="9"/>
  <c r="AO138" i="9"/>
  <c r="AJ138" i="9"/>
  <c r="AD138" i="9"/>
  <c r="AA138" i="9"/>
  <c r="AM139" i="9"/>
  <c r="AF141" i="9"/>
  <c r="AP145" i="9"/>
  <c r="AI145" i="9"/>
  <c r="AF145" i="9"/>
  <c r="AA145" i="9"/>
  <c r="AM146" i="9"/>
  <c r="AA158" i="9"/>
  <c r="AL169" i="9"/>
  <c r="AG171" i="9"/>
  <c r="AJ177" i="9"/>
  <c r="AI177" i="9"/>
  <c r="AN177" i="9"/>
  <c r="AM177" i="9"/>
  <c r="AL177" i="9"/>
  <c r="AG177" i="9"/>
  <c r="AF177" i="9"/>
  <c r="AA177" i="9"/>
  <c r="AJ181" i="9"/>
  <c r="AI181" i="9"/>
  <c r="AP181" i="9"/>
  <c r="AO181" i="9"/>
  <c r="AN181" i="9"/>
  <c r="AL181" i="9"/>
  <c r="AO184" i="9"/>
  <c r="AG196" i="9"/>
  <c r="AP198" i="9"/>
  <c r="AO198" i="9"/>
  <c r="AJ198" i="9"/>
  <c r="AI198" i="9"/>
  <c r="AG198" i="9"/>
  <c r="AF198" i="9"/>
  <c r="AD198" i="9"/>
  <c r="AA198" i="9"/>
  <c r="AA203" i="9"/>
  <c r="AL239" i="9"/>
  <c r="AJ239" i="9"/>
  <c r="AI239" i="9"/>
  <c r="AA239" i="9"/>
  <c r="AP239" i="9"/>
  <c r="AO239" i="9"/>
  <c r="AN239" i="9"/>
  <c r="AM239" i="9"/>
  <c r="AG239" i="9"/>
  <c r="AF239" i="9"/>
  <c r="AD239" i="9"/>
  <c r="AM269" i="9"/>
  <c r="AA269" i="9"/>
  <c r="AP269" i="9"/>
  <c r="AO269" i="9"/>
  <c r="AN269" i="9"/>
  <c r="AL269" i="9"/>
  <c r="AJ269" i="9"/>
  <c r="AI269" i="9"/>
  <c r="AG269" i="9"/>
  <c r="AF269" i="9"/>
  <c r="AD269" i="9"/>
  <c r="AF22" i="9"/>
  <c r="AG23" i="9"/>
  <c r="AG24" i="9"/>
  <c r="AG25" i="9"/>
  <c r="AG26" i="9"/>
  <c r="AJ27" i="9"/>
  <c r="AJ28" i="9"/>
  <c r="AJ29" i="9"/>
  <c r="AM32" i="9"/>
  <c r="AM33" i="9"/>
  <c r="AG42" i="9"/>
  <c r="AI43" i="9"/>
  <c r="AL44" i="9"/>
  <c r="AN46" i="9"/>
  <c r="AF56" i="9"/>
  <c r="AG57" i="9"/>
  <c r="AL58" i="9"/>
  <c r="AN60" i="9"/>
  <c r="AF68" i="9"/>
  <c r="AI69" i="9"/>
  <c r="AJ70" i="9"/>
  <c r="AN71" i="9"/>
  <c r="AF76" i="9"/>
  <c r="AL77" i="9"/>
  <c r="AP80" i="9"/>
  <c r="AJ80" i="9"/>
  <c r="AF81" i="9"/>
  <c r="AI82" i="9"/>
  <c r="AP84" i="9"/>
  <c r="AF92" i="9"/>
  <c r="AA92" i="9"/>
  <c r="AG93" i="9"/>
  <c r="AJ94" i="9"/>
  <c r="AM95" i="9"/>
  <c r="AM101" i="9"/>
  <c r="AM104" i="9"/>
  <c r="AN107" i="9"/>
  <c r="AG110" i="9"/>
  <c r="AG113" i="9"/>
  <c r="AD117" i="9"/>
  <c r="AP121" i="9"/>
  <c r="AN126" i="9"/>
  <c r="AM126" i="9"/>
  <c r="AL126" i="9"/>
  <c r="AI130" i="9"/>
  <c r="AO133" i="9"/>
  <c r="AN136" i="9"/>
  <c r="AG141" i="9"/>
  <c r="AN152" i="9"/>
  <c r="AL152" i="9"/>
  <c r="AI152" i="9"/>
  <c r="AF152" i="9"/>
  <c r="AD152" i="9"/>
  <c r="AA152" i="9"/>
  <c r="AD158" i="9"/>
  <c r="AA161" i="9"/>
  <c r="AG161" i="9"/>
  <c r="AF161" i="9"/>
  <c r="AD161" i="9"/>
  <c r="AA164" i="9"/>
  <c r="AO164" i="9"/>
  <c r="AN164" i="9"/>
  <c r="AM164" i="9"/>
  <c r="AJ164" i="9"/>
  <c r="AG164" i="9"/>
  <c r="AF164" i="9"/>
  <c r="AD164" i="9"/>
  <c r="AD166" i="9"/>
  <c r="AM169" i="9"/>
  <c r="AO171" i="9"/>
  <c r="AP184" i="9"/>
  <c r="AO191" i="9"/>
  <c r="AN191" i="9"/>
  <c r="AL191" i="9"/>
  <c r="AJ191" i="9"/>
  <c r="AI191" i="9"/>
  <c r="AG191" i="9"/>
  <c r="AF191" i="9"/>
  <c r="AD191" i="9"/>
  <c r="AA191" i="9"/>
  <c r="AI196" i="9"/>
  <c r="AD203" i="9"/>
  <c r="AM267" i="9"/>
  <c r="AJ367" i="9"/>
  <c r="AI367" i="9"/>
  <c r="AF367" i="9"/>
  <c r="AD367" i="9"/>
  <c r="AA367" i="9"/>
  <c r="AO367" i="9"/>
  <c r="AP367" i="9"/>
  <c r="AN367" i="9"/>
  <c r="AM367" i="9"/>
  <c r="AL367" i="9"/>
  <c r="AG367" i="9"/>
  <c r="AD82" i="9"/>
  <c r="AP245" i="9"/>
  <c r="AO245" i="9"/>
  <c r="AJ245" i="9"/>
  <c r="AI245" i="9"/>
  <c r="AG245" i="9"/>
  <c r="AF245" i="9"/>
  <c r="AD245" i="9"/>
  <c r="AA245" i="9"/>
  <c r="AN245" i="9"/>
  <c r="AL245" i="9"/>
  <c r="AG22" i="9"/>
  <c r="AI23" i="9"/>
  <c r="AI24" i="9"/>
  <c r="AI25" i="9"/>
  <c r="AI26" i="9"/>
  <c r="AL27" i="9"/>
  <c r="AL28" i="9"/>
  <c r="AL29" i="9"/>
  <c r="AN32" i="9"/>
  <c r="AN33" i="9"/>
  <c r="AI42" i="9"/>
  <c r="AJ43" i="9"/>
  <c r="AM44" i="9"/>
  <c r="AO46" i="9"/>
  <c r="AG56" i="9"/>
  <c r="AJ57" i="9"/>
  <c r="AM58" i="9"/>
  <c r="AO60" i="9"/>
  <c r="AG68" i="9"/>
  <c r="AJ69" i="9"/>
  <c r="AL70" i="9"/>
  <c r="AI76" i="9"/>
  <c r="AM77" i="9"/>
  <c r="AA80" i="9"/>
  <c r="AG81" i="9"/>
  <c r="AJ82" i="9"/>
  <c r="AD92" i="9"/>
  <c r="AI93" i="9"/>
  <c r="AL94" i="9"/>
  <c r="AN95" i="9"/>
  <c r="AN101" i="9"/>
  <c r="AO104" i="9"/>
  <c r="AP107" i="9"/>
  <c r="AI110" i="9"/>
  <c r="AI113" i="9"/>
  <c r="AF117" i="9"/>
  <c r="AO118" i="9"/>
  <c r="AA126" i="9"/>
  <c r="AN130" i="9"/>
  <c r="AA135" i="9"/>
  <c r="AO136" i="9"/>
  <c r="AI141" i="9"/>
  <c r="AG145" i="9"/>
  <c r="AG152" i="9"/>
  <c r="AF158" i="9"/>
  <c r="AF166" i="9"/>
  <c r="AN169" i="9"/>
  <c r="AP171" i="9"/>
  <c r="AD181" i="9"/>
  <c r="AO194" i="9"/>
  <c r="AN194" i="9"/>
  <c r="AP194" i="9"/>
  <c r="AM194" i="9"/>
  <c r="AL194" i="9"/>
  <c r="AJ194" i="9"/>
  <c r="AI194" i="9"/>
  <c r="AG194" i="9"/>
  <c r="AF194" i="9"/>
  <c r="AD194" i="9"/>
  <c r="AJ196" i="9"/>
  <c r="AP201" i="9"/>
  <c r="AO201" i="9"/>
  <c r="AN201" i="9"/>
  <c r="AM201" i="9"/>
  <c r="AL201" i="9"/>
  <c r="AJ201" i="9"/>
  <c r="AI201" i="9"/>
  <c r="AG201" i="9"/>
  <c r="AF201" i="9"/>
  <c r="AD201" i="9"/>
  <c r="AF203" i="9"/>
  <c r="AD380" i="9"/>
  <c r="AA380" i="9"/>
  <c r="AP380" i="9"/>
  <c r="AO380" i="9"/>
  <c r="AN380" i="9"/>
  <c r="AM380" i="9"/>
  <c r="AJ380" i="9"/>
  <c r="AL380" i="9"/>
  <c r="AI380" i="9"/>
  <c r="AG380" i="9"/>
  <c r="AF380" i="9"/>
  <c r="AI22" i="9"/>
  <c r="AJ23" i="9"/>
  <c r="AJ24" i="9"/>
  <c r="AJ25" i="9"/>
  <c r="AJ26" i="9"/>
  <c r="AM27" i="9"/>
  <c r="AM28" i="9"/>
  <c r="AM29" i="9"/>
  <c r="AO32" i="9"/>
  <c r="AO33" i="9"/>
  <c r="AJ42" i="9"/>
  <c r="AL43" i="9"/>
  <c r="AN44" i="9"/>
  <c r="AP46" i="9"/>
  <c r="AJ56" i="9"/>
  <c r="AL57" i="9"/>
  <c r="AN58" i="9"/>
  <c r="AP60" i="9"/>
  <c r="AI68" i="9"/>
  <c r="AL69" i="9"/>
  <c r="AN70" i="9"/>
  <c r="AO74" i="9"/>
  <c r="AM74" i="9"/>
  <c r="AO77" i="9"/>
  <c r="AD80" i="9"/>
  <c r="AI81" i="9"/>
  <c r="AL82" i="9"/>
  <c r="AF91" i="9"/>
  <c r="AA91" i="9"/>
  <c r="AG92" i="9"/>
  <c r="AJ93" i="9"/>
  <c r="AM94" i="9"/>
  <c r="AO95" i="9"/>
  <c r="AI98" i="9"/>
  <c r="AF98" i="9"/>
  <c r="AO101" i="9"/>
  <c r="AP104" i="9"/>
  <c r="AJ110" i="9"/>
  <c r="AJ113" i="9"/>
  <c r="AI116" i="9"/>
  <c r="AF116" i="9"/>
  <c r="AI117" i="9"/>
  <c r="AD126" i="9"/>
  <c r="AJ129" i="9"/>
  <c r="AI129" i="9"/>
  <c r="AF129" i="9"/>
  <c r="AA129" i="9"/>
  <c r="AO130" i="9"/>
  <c r="AD135" i="9"/>
  <c r="AP136" i="9"/>
  <c r="AJ141" i="9"/>
  <c r="AJ152" i="9"/>
  <c r="AG158" i="9"/>
  <c r="AI166" i="9"/>
  <c r="AP169" i="9"/>
  <c r="AL185" i="9"/>
  <c r="AJ185" i="9"/>
  <c r="AO185" i="9"/>
  <c r="AN185" i="9"/>
  <c r="AM185" i="9"/>
  <c r="AI185" i="9"/>
  <c r="AG185" i="9"/>
  <c r="AF185" i="9"/>
  <c r="AD185" i="9"/>
  <c r="AA185" i="9"/>
  <c r="AP246" i="9"/>
  <c r="AO246" i="9"/>
  <c r="AJ246" i="9"/>
  <c r="AI246" i="9"/>
  <c r="AG246" i="9"/>
  <c r="AF246" i="9"/>
  <c r="AN246" i="9"/>
  <c r="AM246" i="9"/>
  <c r="AL246" i="9"/>
  <c r="AD246" i="9"/>
  <c r="AA246" i="9"/>
  <c r="AL133" i="9"/>
  <c r="AJ133" i="9"/>
  <c r="AM133" i="9"/>
  <c r="AI133" i="9"/>
  <c r="AG133" i="9"/>
  <c r="AP76" i="9"/>
  <c r="AN76" i="9"/>
  <c r="AG76" i="9"/>
  <c r="AD133" i="9"/>
  <c r="AG136" i="9"/>
  <c r="D4" i="9"/>
  <c r="Z3" i="9" s="1"/>
  <c r="Z4" i="9" s="1"/>
  <c r="L4" i="9"/>
  <c r="AA14" i="9"/>
  <c r="AA15" i="9"/>
  <c r="AA16" i="9"/>
  <c r="AJ22" i="9"/>
  <c r="AL23" i="9"/>
  <c r="AL24" i="9"/>
  <c r="AL25" i="9"/>
  <c r="AL26" i="9"/>
  <c r="AN27" i="9"/>
  <c r="AN28" i="9"/>
  <c r="AN29" i="9"/>
  <c r="AP32" i="9"/>
  <c r="AP33" i="9"/>
  <c r="AD39" i="9"/>
  <c r="AL42" i="9"/>
  <c r="AM43" i="9"/>
  <c r="AO44" i="9"/>
  <c r="AA51" i="9"/>
  <c r="AL56" i="9"/>
  <c r="AM57" i="9"/>
  <c r="AO58" i="9"/>
  <c r="AA65" i="9"/>
  <c r="AJ68" i="9"/>
  <c r="AM69" i="9"/>
  <c r="AP70" i="9"/>
  <c r="AA74" i="9"/>
  <c r="AL76" i="9"/>
  <c r="AF80" i="9"/>
  <c r="AJ81" i="9"/>
  <c r="AN82" i="9"/>
  <c r="AD91" i="9"/>
  <c r="AI92" i="9"/>
  <c r="AL93" i="9"/>
  <c r="AN94" i="9"/>
  <c r="AP95" i="9"/>
  <c r="AA98" i="9"/>
  <c r="AG103" i="9"/>
  <c r="AO110" i="9"/>
  <c r="AL113" i="9"/>
  <c r="AA116" i="9"/>
  <c r="AL117" i="9"/>
  <c r="AM119" i="9"/>
  <c r="AJ119" i="9"/>
  <c r="AD119" i="9"/>
  <c r="AA119" i="9"/>
  <c r="AF126" i="9"/>
  <c r="AD129" i="9"/>
  <c r="AP130" i="9"/>
  <c r="AF135" i="9"/>
  <c r="AG138" i="9"/>
  <c r="AL141" i="9"/>
  <c r="AL145" i="9"/>
  <c r="AM152" i="9"/>
  <c r="AP156" i="9"/>
  <c r="AN156" i="9"/>
  <c r="AL156" i="9"/>
  <c r="AJ156" i="9"/>
  <c r="AI156" i="9"/>
  <c r="AI158" i="9"/>
  <c r="AI161" i="9"/>
  <c r="AI164" i="9"/>
  <c r="AN166" i="9"/>
  <c r="AF174" i="9"/>
  <c r="AD174" i="9"/>
  <c r="AO174" i="9"/>
  <c r="AN174" i="9"/>
  <c r="AM174" i="9"/>
  <c r="AJ174" i="9"/>
  <c r="AO177" i="9"/>
  <c r="AG181" i="9"/>
  <c r="AM191" i="9"/>
  <c r="AM198" i="9"/>
  <c r="AP204" i="9"/>
  <c r="AO204" i="9"/>
  <c r="AN204" i="9"/>
  <c r="AM204" i="9"/>
  <c r="AL204" i="9"/>
  <c r="AJ204" i="9"/>
  <c r="AI204" i="9"/>
  <c r="AA276" i="9"/>
  <c r="AN276" i="9"/>
  <c r="AP276" i="9"/>
  <c r="AO276" i="9"/>
  <c r="AM276" i="9"/>
  <c r="AL276" i="9"/>
  <c r="AJ276" i="9"/>
  <c r="AI276" i="9"/>
  <c r="AG276" i="9"/>
  <c r="AD276" i="9"/>
  <c r="AP349" i="9"/>
  <c r="AO349" i="9"/>
  <c r="AL349" i="9"/>
  <c r="AI349" i="9"/>
  <c r="AF349" i="9"/>
  <c r="AN349" i="9"/>
  <c r="AM349" i="9"/>
  <c r="AJ349" i="9"/>
  <c r="AG349" i="9"/>
  <c r="AD349" i="9"/>
  <c r="AA349" i="9"/>
  <c r="AM24" i="9"/>
  <c r="AM56" i="9"/>
  <c r="AN57" i="9"/>
  <c r="AL68" i="9"/>
  <c r="AN69" i="9"/>
  <c r="AO73" i="9"/>
  <c r="AM73" i="9"/>
  <c r="AM76" i="9"/>
  <c r="AM81" i="9"/>
  <c r="AO82" i="9"/>
  <c r="AA85" i="9"/>
  <c r="AP85" i="9"/>
  <c r="AO85" i="9"/>
  <c r="AF90" i="9"/>
  <c r="AA90" i="9"/>
  <c r="AO94" i="9"/>
  <c r="AL102" i="9"/>
  <c r="AI102" i="9"/>
  <c r="AA102" i="9"/>
  <c r="AP110" i="9"/>
  <c r="AM113" i="9"/>
  <c r="AM117" i="9"/>
  <c r="AP122" i="9"/>
  <c r="AN122" i="9"/>
  <c r="AI122" i="9"/>
  <c r="AG122" i="9"/>
  <c r="AF122" i="9"/>
  <c r="AM125" i="9"/>
  <c r="AL125" i="9"/>
  <c r="AJ125" i="9"/>
  <c r="AG126" i="9"/>
  <c r="AG135" i="9"/>
  <c r="AM141" i="9"/>
  <c r="AJ158" i="9"/>
  <c r="AA218" i="9"/>
  <c r="AP218" i="9"/>
  <c r="AO218" i="9"/>
  <c r="AN218" i="9"/>
  <c r="AM218" i="9"/>
  <c r="AL218" i="9"/>
  <c r="AJ218" i="9"/>
  <c r="AI218" i="9"/>
  <c r="AG218" i="9"/>
  <c r="AF218" i="9"/>
  <c r="AD218" i="9"/>
  <c r="AG225" i="9"/>
  <c r="AF225" i="9"/>
  <c r="AD225" i="9"/>
  <c r="AP225" i="9"/>
  <c r="AO225" i="9"/>
  <c r="AN225" i="9"/>
  <c r="AM225" i="9"/>
  <c r="AL225" i="9"/>
  <c r="AJ225" i="9"/>
  <c r="AI225" i="9"/>
  <c r="AA225" i="9"/>
  <c r="AN296" i="9"/>
  <c r="AM296" i="9"/>
  <c r="AL296" i="9"/>
  <c r="AG296" i="9"/>
  <c r="AP296" i="9"/>
  <c r="AO296" i="9"/>
  <c r="AJ296" i="9"/>
  <c r="AI296" i="9"/>
  <c r="AF296" i="9"/>
  <c r="AA296" i="9"/>
  <c r="AM23" i="9"/>
  <c r="AM42" i="9"/>
  <c r="N4" i="9"/>
  <c r="C6" i="12" s="1"/>
  <c r="AA7" i="9"/>
  <c r="AA8" i="9"/>
  <c r="AF14" i="9"/>
  <c r="AF15" i="9"/>
  <c r="AF16" i="9"/>
  <c r="AM22" i="9"/>
  <c r="AN23" i="9"/>
  <c r="AN24" i="9"/>
  <c r="AN25" i="9"/>
  <c r="AN26" i="9"/>
  <c r="AA37" i="9"/>
  <c r="AG39" i="9"/>
  <c r="AN42" i="9"/>
  <c r="AO43" i="9"/>
  <c r="AA49" i="9"/>
  <c r="AF51" i="9"/>
  <c r="AN56" i="9"/>
  <c r="AO57" i="9"/>
  <c r="AA64" i="9"/>
  <c r="AF65" i="9"/>
  <c r="AM68" i="9"/>
  <c r="AP69" i="9"/>
  <c r="AA73" i="9"/>
  <c r="AF74" i="9"/>
  <c r="AO76" i="9"/>
  <c r="AI80" i="9"/>
  <c r="AN81" i="9"/>
  <c r="AP82" i="9"/>
  <c r="AD85" i="9"/>
  <c r="AD90" i="9"/>
  <c r="AI91" i="9"/>
  <c r="AL92" i="9"/>
  <c r="AN93" i="9"/>
  <c r="AP94" i="9"/>
  <c r="AG97" i="9"/>
  <c r="AD97" i="9"/>
  <c r="AG98" i="9"/>
  <c r="AL103" i="9"/>
  <c r="AP108" i="9"/>
  <c r="AL108" i="9"/>
  <c r="AJ108" i="9"/>
  <c r="AI108" i="9"/>
  <c r="AO111" i="9"/>
  <c r="AN111" i="9"/>
  <c r="AM111" i="9"/>
  <c r="AG115" i="9"/>
  <c r="AD115" i="9"/>
  <c r="AG116" i="9"/>
  <c r="AN117" i="9"/>
  <c r="AA122" i="9"/>
  <c r="AA125" i="9"/>
  <c r="AI126" i="9"/>
  <c r="AL129" i="9"/>
  <c r="AL131" i="9"/>
  <c r="AJ131" i="9"/>
  <c r="AO131" i="9"/>
  <c r="AM131" i="9"/>
  <c r="AD131" i="9"/>
  <c r="AA131" i="9"/>
  <c r="AI135" i="9"/>
  <c r="AL138" i="9"/>
  <c r="AP143" i="9"/>
  <c r="AF143" i="9"/>
  <c r="AA143" i="9"/>
  <c r="AN145" i="9"/>
  <c r="AP152" i="9"/>
  <c r="AO158" i="9"/>
  <c r="AL161" i="9"/>
  <c r="AP164" i="9"/>
  <c r="AP185" i="9"/>
  <c r="AJ261" i="9"/>
  <c r="AI261" i="9"/>
  <c r="AG261" i="9"/>
  <c r="AA261" i="9"/>
  <c r="AP261" i="9"/>
  <c r="AO261" i="9"/>
  <c r="AN261" i="9"/>
  <c r="AM261" i="9"/>
  <c r="AL261" i="9"/>
  <c r="AF261" i="9"/>
  <c r="AD261" i="9"/>
  <c r="AD296" i="9"/>
  <c r="AD113" i="9"/>
  <c r="AP113" i="9"/>
  <c r="AO113" i="9"/>
  <c r="AP421" i="9"/>
  <c r="AO421" i="9"/>
  <c r="AM421" i="9"/>
  <c r="AL421" i="9"/>
  <c r="AJ421" i="9"/>
  <c r="AI421" i="9"/>
  <c r="AG421" i="9"/>
  <c r="AF421" i="9"/>
  <c r="AD421" i="9"/>
  <c r="AA421" i="9"/>
  <c r="AN421" i="9"/>
  <c r="L3" i="9"/>
  <c r="O4" i="9"/>
  <c r="AD7" i="9"/>
  <c r="AD8" i="9"/>
  <c r="AG14" i="9"/>
  <c r="AG15" i="9"/>
  <c r="AG16" i="9"/>
  <c r="AN22" i="9"/>
  <c r="AO23" i="9"/>
  <c r="AO24" i="9"/>
  <c r="AO25" i="9"/>
  <c r="AO26" i="9"/>
  <c r="AD37" i="9"/>
  <c r="AF38" i="9"/>
  <c r="AI39" i="9"/>
  <c r="AO42" i="9"/>
  <c r="AP43" i="9"/>
  <c r="AD49" i="9"/>
  <c r="AG51" i="9"/>
  <c r="AO56" i="9"/>
  <c r="AP57" i="9"/>
  <c r="AD64" i="9"/>
  <c r="AG65" i="9"/>
  <c r="AO68" i="9"/>
  <c r="AO72" i="9"/>
  <c r="AM72" i="9"/>
  <c r="AD73" i="9"/>
  <c r="AG74" i="9"/>
  <c r="AL80" i="9"/>
  <c r="AO81" i="9"/>
  <c r="AF85" i="9"/>
  <c r="AF89" i="9"/>
  <c r="AA89" i="9"/>
  <c r="AG90" i="9"/>
  <c r="AJ91" i="9"/>
  <c r="AM92" i="9"/>
  <c r="AO93" i="9"/>
  <c r="AA97" i="9"/>
  <c r="AJ98" i="9"/>
  <c r="AN103" i="9"/>
  <c r="AO105" i="9"/>
  <c r="AM105" i="9"/>
  <c r="AG105" i="9"/>
  <c r="AF105" i="9"/>
  <c r="AD105" i="9"/>
  <c r="AA108" i="9"/>
  <c r="AA115" i="9"/>
  <c r="AJ116" i="9"/>
  <c r="AO117" i="9"/>
  <c r="AD122" i="9"/>
  <c r="AD125" i="9"/>
  <c r="AJ126" i="9"/>
  <c r="AM129" i="9"/>
  <c r="AL134" i="9"/>
  <c r="AJ134" i="9"/>
  <c r="AO134" i="9"/>
  <c r="AN134" i="9"/>
  <c r="AM134" i="9"/>
  <c r="AM135" i="9"/>
  <c r="AP138" i="9"/>
  <c r="AP142" i="9"/>
  <c r="AD142" i="9"/>
  <c r="AO142" i="9"/>
  <c r="AD143" i="9"/>
  <c r="AO145" i="9"/>
  <c r="AA160" i="9"/>
  <c r="AP160" i="9"/>
  <c r="AO160" i="9"/>
  <c r="AN160" i="9"/>
  <c r="AM161" i="9"/>
  <c r="AD170" i="9"/>
  <c r="AA170" i="9"/>
  <c r="AL170" i="9"/>
  <c r="AJ170" i="9"/>
  <c r="AI170" i="9"/>
  <c r="AG170" i="9"/>
  <c r="AF170" i="9"/>
  <c r="AD172" i="9"/>
  <c r="AA172" i="9"/>
  <c r="AP172" i="9"/>
  <c r="AO172" i="9"/>
  <c r="AN172" i="9"/>
  <c r="AM172" i="9"/>
  <c r="AL172" i="9"/>
  <c r="AI172" i="9"/>
  <c r="AG172" i="9"/>
  <c r="AF172" i="9"/>
  <c r="AJ180" i="9"/>
  <c r="AI180" i="9"/>
  <c r="AP180" i="9"/>
  <c r="AN180" i="9"/>
  <c r="AM180" i="9"/>
  <c r="AL180" i="9"/>
  <c r="AF180" i="9"/>
  <c r="AL188" i="9"/>
  <c r="AJ188" i="9"/>
  <c r="AP188" i="9"/>
  <c r="AO188" i="9"/>
  <c r="AN188" i="9"/>
  <c r="AM188" i="9"/>
  <c r="AG188" i="9"/>
  <c r="AF188" i="9"/>
  <c r="AO192" i="9"/>
  <c r="AN192" i="9"/>
  <c r="AP192" i="9"/>
  <c r="AM192" i="9"/>
  <c r="AL192" i="9"/>
  <c r="AJ192" i="9"/>
  <c r="AI192" i="9"/>
  <c r="AG192" i="9"/>
  <c r="AF192" i="9"/>
  <c r="AD192" i="9"/>
  <c r="AA192" i="9"/>
  <c r="AP199" i="9"/>
  <c r="AO199" i="9"/>
  <c r="AM199" i="9"/>
  <c r="AL199" i="9"/>
  <c r="AJ199" i="9"/>
  <c r="AI199" i="9"/>
  <c r="AG199" i="9"/>
  <c r="AF199" i="9"/>
  <c r="AD199" i="9"/>
  <c r="AA199" i="9"/>
  <c r="AA204" i="9"/>
  <c r="AO243" i="9"/>
  <c r="AN243" i="9"/>
  <c r="AM243" i="9"/>
  <c r="AG243" i="9"/>
  <c r="AF243" i="9"/>
  <c r="AD243" i="9"/>
  <c r="AA243" i="9"/>
  <c r="AJ243" i="9"/>
  <c r="AI243" i="9"/>
  <c r="AL243" i="9"/>
  <c r="AM274" i="9"/>
  <c r="AP274" i="9"/>
  <c r="AO274" i="9"/>
  <c r="AJ274" i="9"/>
  <c r="AI274" i="9"/>
  <c r="AG274" i="9"/>
  <c r="AF274" i="9"/>
  <c r="AD274" i="9"/>
  <c r="AA274" i="9"/>
  <c r="AN274" i="9"/>
  <c r="AL274" i="9"/>
  <c r="M4" i="9"/>
  <c r="AL22" i="9"/>
  <c r="AM25" i="9"/>
  <c r="AM26" i="9"/>
  <c r="AN43" i="9"/>
  <c r="U2" i="6"/>
  <c r="U115" i="6" s="1"/>
  <c r="M3" i="9"/>
  <c r="P4" i="9"/>
  <c r="AF7" i="9"/>
  <c r="AF8" i="9"/>
  <c r="AI14" i="9"/>
  <c r="AI15" i="9"/>
  <c r="AI16" i="9"/>
  <c r="AO22" i="9"/>
  <c r="AF37" i="9"/>
  <c r="AG38" i="9"/>
  <c r="AJ39" i="9"/>
  <c r="AP42" i="9"/>
  <c r="AA48" i="9"/>
  <c r="AF49" i="9"/>
  <c r="AJ51" i="9"/>
  <c r="AP56" i="9"/>
  <c r="AA62" i="9"/>
  <c r="AF64" i="9"/>
  <c r="AI65" i="9"/>
  <c r="AP68" i="9"/>
  <c r="AA72" i="9"/>
  <c r="AF73" i="9"/>
  <c r="AI74" i="9"/>
  <c r="AM80" i="9"/>
  <c r="AP81" i="9"/>
  <c r="AA84" i="9"/>
  <c r="AG85" i="9"/>
  <c r="AD88" i="9"/>
  <c r="AP88" i="9"/>
  <c r="AD89" i="9"/>
  <c r="AI90" i="9"/>
  <c r="AL91" i="9"/>
  <c r="AN92" i="9"/>
  <c r="AP93" i="9"/>
  <c r="AG96" i="9"/>
  <c r="AD96" i="9"/>
  <c r="AF97" i="9"/>
  <c r="AL98" i="9"/>
  <c r="AD102" i="9"/>
  <c r="AO103" i="9"/>
  <c r="AD108" i="9"/>
  <c r="AF115" i="9"/>
  <c r="AL116" i="9"/>
  <c r="AP117" i="9"/>
  <c r="AJ122" i="9"/>
  <c r="AF125" i="9"/>
  <c r="AO126" i="9"/>
  <c r="AN129" i="9"/>
  <c r="AN135" i="9"/>
  <c r="AM137" i="9"/>
  <c r="AL137" i="9"/>
  <c r="AI137" i="9"/>
  <c r="AF137" i="9"/>
  <c r="AG143" i="9"/>
  <c r="AN161" i="9"/>
  <c r="AA163" i="9"/>
  <c r="AM163" i="9"/>
  <c r="AL163" i="9"/>
  <c r="AJ163" i="9"/>
  <c r="AG163" i="9"/>
  <c r="AD163" i="9"/>
  <c r="AA165" i="9"/>
  <c r="AP165" i="9"/>
  <c r="AO165" i="9"/>
  <c r="AN165" i="9"/>
  <c r="AM165" i="9"/>
  <c r="AJ165" i="9"/>
  <c r="AI165" i="9"/>
  <c r="AG165" i="9"/>
  <c r="AD165" i="9"/>
  <c r="AL186" i="9"/>
  <c r="AJ186" i="9"/>
  <c r="AP186" i="9"/>
  <c r="AO186" i="9"/>
  <c r="AN186" i="9"/>
  <c r="AM186" i="9"/>
  <c r="AI186" i="9"/>
  <c r="AG186" i="9"/>
  <c r="AF186" i="9"/>
  <c r="AD186" i="9"/>
  <c r="AA188" i="9"/>
  <c r="AO195" i="9"/>
  <c r="AN195" i="9"/>
  <c r="AP195" i="9"/>
  <c r="AM195" i="9"/>
  <c r="AL195" i="9"/>
  <c r="AJ195" i="9"/>
  <c r="AI195" i="9"/>
  <c r="AG195" i="9"/>
  <c r="AP202" i="9"/>
  <c r="AO202" i="9"/>
  <c r="AN202" i="9"/>
  <c r="AM202" i="9"/>
  <c r="AL202" i="9"/>
  <c r="AJ202" i="9"/>
  <c r="AI202" i="9"/>
  <c r="AG202" i="9"/>
  <c r="AF202" i="9"/>
  <c r="AD204" i="9"/>
  <c r="AP311" i="9"/>
  <c r="AO311" i="9"/>
  <c r="AL311" i="9"/>
  <c r="AF311" i="9"/>
  <c r="AN311" i="9"/>
  <c r="AM311" i="9"/>
  <c r="AJ311" i="9"/>
  <c r="AI311" i="9"/>
  <c r="AG311" i="9"/>
  <c r="AD311" i="9"/>
  <c r="AA311" i="9"/>
  <c r="AP373" i="9"/>
  <c r="AO373" i="9"/>
  <c r="AM373" i="9"/>
  <c r="AL373" i="9"/>
  <c r="AJ373" i="9"/>
  <c r="AI373" i="9"/>
  <c r="AG373" i="9"/>
  <c r="AF373" i="9"/>
  <c r="AD373" i="9"/>
  <c r="AA373" i="9"/>
  <c r="AN373" i="9"/>
  <c r="Q4" i="9"/>
  <c r="AG8" i="9"/>
  <c r="AG49" i="9"/>
  <c r="AG64" i="9"/>
  <c r="AO71" i="9"/>
  <c r="AM71" i="9"/>
  <c r="AG73" i="9"/>
  <c r="AN80" i="9"/>
  <c r="AD84" i="9"/>
  <c r="AI85" i="9"/>
  <c r="AJ90" i="9"/>
  <c r="AO92" i="9"/>
  <c r="AJ101" i="9"/>
  <c r="AG101" i="9"/>
  <c r="AF102" i="9"/>
  <c r="AL118" i="9"/>
  <c r="AI118" i="9"/>
  <c r="AA118" i="9"/>
  <c r="AL122" i="9"/>
  <c r="AG125" i="9"/>
  <c r="AP126" i="9"/>
  <c r="AP146" i="9"/>
  <c r="AJ146" i="9"/>
  <c r="AG146" i="9"/>
  <c r="AD146" i="9"/>
  <c r="AO161" i="9"/>
  <c r="AF173" i="9"/>
  <c r="AD173" i="9"/>
  <c r="AP173" i="9"/>
  <c r="AO173" i="9"/>
  <c r="AM173" i="9"/>
  <c r="AL173" i="9"/>
  <c r="AJ173" i="9"/>
  <c r="AG173" i="9"/>
  <c r="AD69" i="9"/>
  <c r="AG7" i="9"/>
  <c r="O3" i="9"/>
  <c r="AM39" i="9"/>
  <c r="AA46" i="9"/>
  <c r="AF48" i="9"/>
  <c r="AJ49" i="9"/>
  <c r="AM51" i="9"/>
  <c r="AA60" i="9"/>
  <c r="AF62" i="9"/>
  <c r="AI64" i="9"/>
  <c r="AM65" i="9"/>
  <c r="AA71" i="9"/>
  <c r="AF72" i="9"/>
  <c r="AI73" i="9"/>
  <c r="AL74" i="9"/>
  <c r="AO80" i="9"/>
  <c r="AA83" i="9"/>
  <c r="AF84" i="9"/>
  <c r="AJ85" i="9"/>
  <c r="AI89" i="9"/>
  <c r="AL90" i="9"/>
  <c r="AN91" i="9"/>
  <c r="AP92" i="9"/>
  <c r="AF96" i="9"/>
  <c r="AJ97" i="9"/>
  <c r="AN98" i="9"/>
  <c r="AG102" i="9"/>
  <c r="AJ105" i="9"/>
  <c r="AG108" i="9"/>
  <c r="AD111" i="9"/>
  <c r="AF114" i="9"/>
  <c r="AA114" i="9"/>
  <c r="AP114" i="9"/>
  <c r="AJ115" i="9"/>
  <c r="AN116" i="9"/>
  <c r="AM122" i="9"/>
  <c r="AP124" i="9"/>
  <c r="AL124" i="9"/>
  <c r="AJ124" i="9"/>
  <c r="AI124" i="9"/>
  <c r="AI125" i="9"/>
  <c r="AO127" i="9"/>
  <c r="AN127" i="9"/>
  <c r="AM127" i="9"/>
  <c r="AP129" i="9"/>
  <c r="AG131" i="9"/>
  <c r="AF134" i="9"/>
  <c r="AD137" i="9"/>
  <c r="AA142" i="9"/>
  <c r="AJ143" i="9"/>
  <c r="AO155" i="9"/>
  <c r="AM155" i="9"/>
  <c r="AJ155" i="9"/>
  <c r="AI155" i="9"/>
  <c r="AG155" i="9"/>
  <c r="AG156" i="9"/>
  <c r="AD160" i="9"/>
  <c r="AP161" i="9"/>
  <c r="AO170" i="9"/>
  <c r="AG180" i="9"/>
  <c r="AI188" i="9"/>
  <c r="AD195" i="9"/>
  <c r="AN199" i="9"/>
  <c r="AD202" i="9"/>
  <c r="AG204" i="9"/>
  <c r="AI232" i="9"/>
  <c r="AG232" i="9"/>
  <c r="AF232" i="9"/>
  <c r="AP232" i="9"/>
  <c r="AO232" i="9"/>
  <c r="AN232" i="9"/>
  <c r="AM232" i="9"/>
  <c r="AL232" i="9"/>
  <c r="AJ232" i="9"/>
  <c r="AA232" i="9"/>
  <c r="AP243" i="9"/>
  <c r="AA252" i="9"/>
  <c r="AP252" i="9"/>
  <c r="AO252" i="9"/>
  <c r="AN252" i="9"/>
  <c r="AM252" i="9"/>
  <c r="AL252" i="9"/>
  <c r="AJ252" i="9"/>
  <c r="AI252" i="9"/>
  <c r="AG252" i="9"/>
  <c r="AF252" i="9"/>
  <c r="AD252" i="9"/>
  <c r="AF255" i="9"/>
  <c r="AD255" i="9"/>
  <c r="AA255" i="9"/>
  <c r="AP255" i="9"/>
  <c r="AO255" i="9"/>
  <c r="AN255" i="9"/>
  <c r="AM255" i="9"/>
  <c r="AL255" i="9"/>
  <c r="AJ255" i="9"/>
  <c r="AG255" i="9"/>
  <c r="AI227" i="9"/>
  <c r="AG227" i="9"/>
  <c r="AF227" i="9"/>
  <c r="AL237" i="9"/>
  <c r="AL240" i="9"/>
  <c r="AJ240" i="9"/>
  <c r="AI240" i="9"/>
  <c r="AA240" i="9"/>
  <c r="AP247" i="9"/>
  <c r="AL247" i="9"/>
  <c r="AJ247" i="9"/>
  <c r="AI247" i="9"/>
  <c r="AG247" i="9"/>
  <c r="AN293" i="9"/>
  <c r="AJ293" i="9"/>
  <c r="AI293" i="9"/>
  <c r="AG293" i="9"/>
  <c r="AA293" i="9"/>
  <c r="AP293" i="9"/>
  <c r="AO293" i="9"/>
  <c r="AM293" i="9"/>
  <c r="AL293" i="9"/>
  <c r="AP425" i="9"/>
  <c r="AO425" i="9"/>
  <c r="AN425" i="9"/>
  <c r="AM425" i="9"/>
  <c r="AL425" i="9"/>
  <c r="AJ425" i="9"/>
  <c r="AI425" i="9"/>
  <c r="AG425" i="9"/>
  <c r="AF425" i="9"/>
  <c r="AD425" i="9"/>
  <c r="AA425" i="9"/>
  <c r="AJ235" i="9"/>
  <c r="AI235" i="9"/>
  <c r="AG235" i="9"/>
  <c r="AN242" i="9"/>
  <c r="AM242" i="9"/>
  <c r="AL242" i="9"/>
  <c r="AF242" i="9"/>
  <c r="AD242" i="9"/>
  <c r="AA242" i="9"/>
  <c r="AI258" i="9"/>
  <c r="AG258" i="9"/>
  <c r="AF258" i="9"/>
  <c r="AO300" i="9"/>
  <c r="AN300" i="9"/>
  <c r="AM300" i="9"/>
  <c r="AI300" i="9"/>
  <c r="AA300" i="9"/>
  <c r="AG300" i="9"/>
  <c r="AF300" i="9"/>
  <c r="AD300" i="9"/>
  <c r="AJ384" i="9"/>
  <c r="AI384" i="9"/>
  <c r="AF384" i="9"/>
  <c r="AD384" i="9"/>
  <c r="AA384" i="9"/>
  <c r="AO384" i="9"/>
  <c r="AP384" i="9"/>
  <c r="AN384" i="9"/>
  <c r="AM384" i="9"/>
  <c r="AL384" i="9"/>
  <c r="AP409" i="9"/>
  <c r="AO409" i="9"/>
  <c r="AN409" i="9"/>
  <c r="AM409" i="9"/>
  <c r="AL409" i="9"/>
  <c r="AJ409" i="9"/>
  <c r="AI409" i="9"/>
  <c r="AF409" i="9"/>
  <c r="AG409" i="9"/>
  <c r="AD409" i="9"/>
  <c r="AA409" i="9"/>
  <c r="AD213" i="9"/>
  <c r="AN215" i="9"/>
  <c r="AA217" i="9"/>
  <c r="AP217" i="9"/>
  <c r="AL227" i="9"/>
  <c r="AI231" i="9"/>
  <c r="AG231" i="9"/>
  <c r="AF231" i="9"/>
  <c r="AM240" i="9"/>
  <c r="AM247" i="9"/>
  <c r="AD258" i="9"/>
  <c r="AP264" i="9"/>
  <c r="AJ264" i="9"/>
  <c r="AI264" i="9"/>
  <c r="AG264" i="9"/>
  <c r="AA264" i="9"/>
  <c r="AL300" i="9"/>
  <c r="AO308" i="9"/>
  <c r="AN308" i="9"/>
  <c r="AM308" i="9"/>
  <c r="AI308" i="9"/>
  <c r="AA308" i="9"/>
  <c r="AP308" i="9"/>
  <c r="AL308" i="9"/>
  <c r="AJ308" i="9"/>
  <c r="AG308" i="9"/>
  <c r="AF308" i="9"/>
  <c r="AD308" i="9"/>
  <c r="AM168" i="9"/>
  <c r="AN206" i="9"/>
  <c r="AO207" i="9"/>
  <c r="AF213" i="9"/>
  <c r="AM227" i="9"/>
  <c r="AA231" i="9"/>
  <c r="AA235" i="9"/>
  <c r="AN240" i="9"/>
  <c r="AG242" i="9"/>
  <c r="AN247" i="9"/>
  <c r="AN249" i="9"/>
  <c r="AM249" i="9"/>
  <c r="AL249" i="9"/>
  <c r="AJ249" i="9"/>
  <c r="AJ258" i="9"/>
  <c r="AD278" i="9"/>
  <c r="AO278" i="9"/>
  <c r="AI278" i="9"/>
  <c r="AG278" i="9"/>
  <c r="AF278" i="9"/>
  <c r="AP300" i="9"/>
  <c r="AP309" i="9"/>
  <c r="AO309" i="9"/>
  <c r="AN309" i="9"/>
  <c r="AJ309" i="9"/>
  <c r="AD309" i="9"/>
  <c r="AA309" i="9"/>
  <c r="AP322" i="9"/>
  <c r="AM322" i="9"/>
  <c r="AG322" i="9"/>
  <c r="AO322" i="9"/>
  <c r="AN322" i="9"/>
  <c r="AL322" i="9"/>
  <c r="AJ322" i="9"/>
  <c r="AI322" i="9"/>
  <c r="AF322" i="9"/>
  <c r="AD322" i="9"/>
  <c r="AA322" i="9"/>
  <c r="AG384" i="9"/>
  <c r="AG213" i="9"/>
  <c r="AA221" i="9"/>
  <c r="AP221" i="9"/>
  <c r="AN221" i="9"/>
  <c r="AN227" i="9"/>
  <c r="AJ234" i="9"/>
  <c r="AI234" i="9"/>
  <c r="AG234" i="9"/>
  <c r="AD235" i="9"/>
  <c r="AJ238" i="9"/>
  <c r="AI238" i="9"/>
  <c r="AG238" i="9"/>
  <c r="AI242" i="9"/>
  <c r="AF254" i="9"/>
  <c r="AD254" i="9"/>
  <c r="AA254" i="9"/>
  <c r="AP254" i="9"/>
  <c r="AO254" i="9"/>
  <c r="AL258" i="9"/>
  <c r="AP266" i="9"/>
  <c r="AL266" i="9"/>
  <c r="AO266" i="9"/>
  <c r="AN266" i="9"/>
  <c r="AM266" i="9"/>
  <c r="AG266" i="9"/>
  <c r="AF266" i="9"/>
  <c r="AD266" i="9"/>
  <c r="AA266" i="9"/>
  <c r="AL289" i="9"/>
  <c r="AG289" i="9"/>
  <c r="AF289" i="9"/>
  <c r="AD289" i="9"/>
  <c r="AP289" i="9"/>
  <c r="AN289" i="9"/>
  <c r="AM289" i="9"/>
  <c r="AJ289" i="9"/>
  <c r="AI289" i="9"/>
  <c r="AA289" i="9"/>
  <c r="AO294" i="9"/>
  <c r="AL294" i="9"/>
  <c r="AJ294" i="9"/>
  <c r="AI294" i="9"/>
  <c r="AD294" i="9"/>
  <c r="AG294" i="9"/>
  <c r="AF294" i="9"/>
  <c r="AA294" i="9"/>
  <c r="AP342" i="9"/>
  <c r="AO342" i="9"/>
  <c r="AM342" i="9"/>
  <c r="AL342" i="9"/>
  <c r="AJ342" i="9"/>
  <c r="AF342" i="9"/>
  <c r="AA342" i="9"/>
  <c r="AN342" i="9"/>
  <c r="AI342" i="9"/>
  <c r="AG342" i="9"/>
  <c r="AD342" i="9"/>
  <c r="AF355" i="9"/>
  <c r="AD355" i="9"/>
  <c r="AP355" i="9"/>
  <c r="AN355" i="9"/>
  <c r="AL355" i="9"/>
  <c r="AO355" i="9"/>
  <c r="AM355" i="9"/>
  <c r="AJ355" i="9"/>
  <c r="AI355" i="9"/>
  <c r="AG355" i="9"/>
  <c r="AA355" i="9"/>
  <c r="AI365" i="9"/>
  <c r="AG365" i="9"/>
  <c r="AD365" i="9"/>
  <c r="AA365" i="9"/>
  <c r="AP365" i="9"/>
  <c r="AN365" i="9"/>
  <c r="AO365" i="9"/>
  <c r="AM365" i="9"/>
  <c r="AL365" i="9"/>
  <c r="AJ365" i="9"/>
  <c r="AF365" i="9"/>
  <c r="AM167" i="9"/>
  <c r="AO168" i="9"/>
  <c r="AN205" i="9"/>
  <c r="AP206" i="9"/>
  <c r="AI213" i="9"/>
  <c r="AA216" i="9"/>
  <c r="AP216" i="9"/>
  <c r="AD217" i="9"/>
  <c r="AM219" i="9"/>
  <c r="AO227" i="9"/>
  <c r="AI230" i="9"/>
  <c r="AG230" i="9"/>
  <c r="AF230" i="9"/>
  <c r="AJ231" i="9"/>
  <c r="AF235" i="9"/>
  <c r="AO236" i="9"/>
  <c r="AP240" i="9"/>
  <c r="AJ242" i="9"/>
  <c r="AD249" i="9"/>
  <c r="AA251" i="9"/>
  <c r="AP251" i="9"/>
  <c r="AO251" i="9"/>
  <c r="AN251" i="9"/>
  <c r="AM251" i="9"/>
  <c r="AG254" i="9"/>
  <c r="AG257" i="9"/>
  <c r="AF257" i="9"/>
  <c r="AD257" i="9"/>
  <c r="AP257" i="9"/>
  <c r="AM258" i="9"/>
  <c r="AD264" i="9"/>
  <c r="AJ278" i="9"/>
  <c r="AF280" i="9"/>
  <c r="AP280" i="9"/>
  <c r="AO280" i="9"/>
  <c r="AN280" i="9"/>
  <c r="AL280" i="9"/>
  <c r="AJ280" i="9"/>
  <c r="AI280" i="9"/>
  <c r="AG280" i="9"/>
  <c r="AD280" i="9"/>
  <c r="AA280" i="9"/>
  <c r="AM294" i="9"/>
  <c r="AP315" i="9"/>
  <c r="AO315" i="9"/>
  <c r="AN315" i="9"/>
  <c r="AJ315" i="9"/>
  <c r="AD315" i="9"/>
  <c r="AM315" i="9"/>
  <c r="AL315" i="9"/>
  <c r="AI315" i="9"/>
  <c r="AG315" i="9"/>
  <c r="AF315" i="9"/>
  <c r="AA315" i="9"/>
  <c r="AA147" i="9"/>
  <c r="AA148" i="9"/>
  <c r="AA149" i="9"/>
  <c r="AA150" i="9"/>
  <c r="AA151" i="9"/>
  <c r="AN167" i="9"/>
  <c r="AP168" i="9"/>
  <c r="AO205" i="9"/>
  <c r="AA211" i="9"/>
  <c r="AJ213" i="9"/>
  <c r="AF217" i="9"/>
  <c r="AP227" i="9"/>
  <c r="AA230" i="9"/>
  <c r="AL231" i="9"/>
  <c r="AL235" i="9"/>
  <c r="AM241" i="9"/>
  <c r="AL241" i="9"/>
  <c r="AJ241" i="9"/>
  <c r="AD241" i="9"/>
  <c r="AO242" i="9"/>
  <c r="AF249" i="9"/>
  <c r="AI254" i="9"/>
  <c r="AA257" i="9"/>
  <c r="AN258" i="9"/>
  <c r="AJ260" i="9"/>
  <c r="AI260" i="9"/>
  <c r="AG260" i="9"/>
  <c r="AA260" i="9"/>
  <c r="AF264" i="9"/>
  <c r="AL278" i="9"/>
  <c r="AN292" i="9"/>
  <c r="AJ292" i="9"/>
  <c r="AI292" i="9"/>
  <c r="AG292" i="9"/>
  <c r="AA292" i="9"/>
  <c r="AP292" i="9"/>
  <c r="AM292" i="9"/>
  <c r="AL292" i="9"/>
  <c r="AF292" i="9"/>
  <c r="AD292" i="9"/>
  <c r="AN294" i="9"/>
  <c r="AF309" i="9"/>
  <c r="AF360" i="9"/>
  <c r="AD360" i="9"/>
  <c r="AP360" i="9"/>
  <c r="AN360" i="9"/>
  <c r="AL360" i="9"/>
  <c r="AO360" i="9"/>
  <c r="AM360" i="9"/>
  <c r="AJ360" i="9"/>
  <c r="AI360" i="9"/>
  <c r="AG360" i="9"/>
  <c r="AA360" i="9"/>
  <c r="AD147" i="9"/>
  <c r="AD148" i="9"/>
  <c r="AD149" i="9"/>
  <c r="AD150" i="9"/>
  <c r="AD151" i="9"/>
  <c r="AO167" i="9"/>
  <c r="AD211" i="9"/>
  <c r="AL213" i="9"/>
  <c r="AG217" i="9"/>
  <c r="AD221" i="9"/>
  <c r="AD230" i="9"/>
  <c r="AM231" i="9"/>
  <c r="AA234" i="9"/>
  <c r="AM235" i="9"/>
  <c r="AA238" i="9"/>
  <c r="AP242" i="9"/>
  <c r="AG249" i="9"/>
  <c r="AJ254" i="9"/>
  <c r="AI257" i="9"/>
  <c r="AO258" i="9"/>
  <c r="AJ263" i="9"/>
  <c r="AI263" i="9"/>
  <c r="AG263" i="9"/>
  <c r="AA263" i="9"/>
  <c r="AL264" i="9"/>
  <c r="AI266" i="9"/>
  <c r="AA275" i="9"/>
  <c r="AN275" i="9"/>
  <c r="AO275" i="9"/>
  <c r="AM275" i="9"/>
  <c r="AL275" i="9"/>
  <c r="AJ275" i="9"/>
  <c r="AI275" i="9"/>
  <c r="AG275" i="9"/>
  <c r="AM278" i="9"/>
  <c r="AO289" i="9"/>
  <c r="AP294" i="9"/>
  <c r="AP318" i="9"/>
  <c r="AM318" i="9"/>
  <c r="AG318" i="9"/>
  <c r="AO318" i="9"/>
  <c r="AN318" i="9"/>
  <c r="AL318" i="9"/>
  <c r="AJ318" i="9"/>
  <c r="AI318" i="9"/>
  <c r="AF318" i="9"/>
  <c r="AD318" i="9"/>
  <c r="AA318" i="9"/>
  <c r="AP347" i="9"/>
  <c r="AO347" i="9"/>
  <c r="AN347" i="9"/>
  <c r="AJ347" i="9"/>
  <c r="AG347" i="9"/>
  <c r="AD347" i="9"/>
  <c r="AM347" i="9"/>
  <c r="AL347" i="9"/>
  <c r="AI347" i="9"/>
  <c r="AF347" i="9"/>
  <c r="AP376" i="9"/>
  <c r="AO376" i="9"/>
  <c r="AN376" i="9"/>
  <c r="AM376" i="9"/>
  <c r="AL376" i="9"/>
  <c r="AJ376" i="9"/>
  <c r="AI376" i="9"/>
  <c r="AG376" i="9"/>
  <c r="AD376" i="9"/>
  <c r="AF376" i="9"/>
  <c r="AA376" i="9"/>
  <c r="AG382" i="9"/>
  <c r="AF382" i="9"/>
  <c r="AA382" i="9"/>
  <c r="AP382" i="9"/>
  <c r="AO382" i="9"/>
  <c r="AM382" i="9"/>
  <c r="AN382" i="9"/>
  <c r="AL382" i="9"/>
  <c r="AJ382" i="9"/>
  <c r="AI382" i="9"/>
  <c r="AF429" i="9"/>
  <c r="AD429" i="9"/>
  <c r="AP429" i="9"/>
  <c r="AO429" i="9"/>
  <c r="AN429" i="9"/>
  <c r="AM429" i="9"/>
  <c r="AL429" i="9"/>
  <c r="AJ429" i="9"/>
  <c r="AI429" i="9"/>
  <c r="AG429" i="9"/>
  <c r="AA429" i="9"/>
  <c r="AM213" i="9"/>
  <c r="AA215" i="9"/>
  <c r="AP215" i="9"/>
  <c r="AA220" i="9"/>
  <c r="AP220" i="9"/>
  <c r="AN220" i="9"/>
  <c r="AF221" i="9"/>
  <c r="AG224" i="9"/>
  <c r="AF224" i="9"/>
  <c r="AD224" i="9"/>
  <c r="AI229" i="9"/>
  <c r="AG229" i="9"/>
  <c r="AF229" i="9"/>
  <c r="AJ233" i="9"/>
  <c r="AI233" i="9"/>
  <c r="AG233" i="9"/>
  <c r="AD234" i="9"/>
  <c r="AN235" i="9"/>
  <c r="AJ237" i="9"/>
  <c r="AI237" i="9"/>
  <c r="AG237" i="9"/>
  <c r="AD238" i="9"/>
  <c r="AM248" i="9"/>
  <c r="AL248" i="9"/>
  <c r="AJ248" i="9"/>
  <c r="AI248" i="9"/>
  <c r="AD253" i="9"/>
  <c r="AA253" i="9"/>
  <c r="AP253" i="9"/>
  <c r="AO253" i="9"/>
  <c r="AN253" i="9"/>
  <c r="AL254" i="9"/>
  <c r="AP258" i="9"/>
  <c r="AJ266" i="9"/>
  <c r="AM273" i="9"/>
  <c r="AO273" i="9"/>
  <c r="AN273" i="9"/>
  <c r="AL273" i="9"/>
  <c r="AG273" i="9"/>
  <c r="AF273" i="9"/>
  <c r="AD273" i="9"/>
  <c r="AA273" i="9"/>
  <c r="AP295" i="9"/>
  <c r="AM295" i="9"/>
  <c r="AL295" i="9"/>
  <c r="AJ295" i="9"/>
  <c r="AF295" i="9"/>
  <c r="AN295" i="9"/>
  <c r="AI295" i="9"/>
  <c r="AG295" i="9"/>
  <c r="AD295" i="9"/>
  <c r="AA295" i="9"/>
  <c r="AO299" i="9"/>
  <c r="AN299" i="9"/>
  <c r="AM299" i="9"/>
  <c r="AI299" i="9"/>
  <c r="AA299" i="9"/>
  <c r="AP299" i="9"/>
  <c r="AL299" i="9"/>
  <c r="AJ299" i="9"/>
  <c r="AP313" i="9"/>
  <c r="AO313" i="9"/>
  <c r="AN313" i="9"/>
  <c r="AJ313" i="9"/>
  <c r="AD313" i="9"/>
  <c r="AM313" i="9"/>
  <c r="AL313" i="9"/>
  <c r="AI313" i="9"/>
  <c r="AP377" i="9"/>
  <c r="AO377" i="9"/>
  <c r="AN377" i="9"/>
  <c r="AM377" i="9"/>
  <c r="AL377" i="9"/>
  <c r="AJ377" i="9"/>
  <c r="AI377" i="9"/>
  <c r="AF377" i="9"/>
  <c r="AG377" i="9"/>
  <c r="AD377" i="9"/>
  <c r="AA377" i="9"/>
  <c r="AI176" i="9"/>
  <c r="AG176" i="9"/>
  <c r="AN190" i="9"/>
  <c r="AM190" i="9"/>
  <c r="AP197" i="9"/>
  <c r="AO197" i="9"/>
  <c r="AG211" i="9"/>
  <c r="AN213" i="9"/>
  <c r="AF216" i="9"/>
  <c r="AJ217" i="9"/>
  <c r="AG221" i="9"/>
  <c r="AA224" i="9"/>
  <c r="AA229" i="9"/>
  <c r="AL230" i="9"/>
  <c r="AO231" i="9"/>
  <c r="AF234" i="9"/>
  <c r="AO235" i="9"/>
  <c r="AF238" i="9"/>
  <c r="AA248" i="9"/>
  <c r="AO249" i="9"/>
  <c r="AF251" i="9"/>
  <c r="AM254" i="9"/>
  <c r="AG256" i="9"/>
  <c r="AF256" i="9"/>
  <c r="AD256" i="9"/>
  <c r="AP256" i="9"/>
  <c r="AL257" i="9"/>
  <c r="AN264" i="9"/>
  <c r="AF275" i="9"/>
  <c r="AP278" i="9"/>
  <c r="AD299" i="9"/>
  <c r="AO305" i="9"/>
  <c r="AN305" i="9"/>
  <c r="AM305" i="9"/>
  <c r="AI305" i="9"/>
  <c r="AA305" i="9"/>
  <c r="AP305" i="9"/>
  <c r="AL305" i="9"/>
  <c r="AJ305" i="9"/>
  <c r="AG305" i="9"/>
  <c r="AF305" i="9"/>
  <c r="AL309" i="9"/>
  <c r="AA313" i="9"/>
  <c r="AP340" i="9"/>
  <c r="AO340" i="9"/>
  <c r="AM340" i="9"/>
  <c r="AL340" i="9"/>
  <c r="AJ340" i="9"/>
  <c r="AF340" i="9"/>
  <c r="AA340" i="9"/>
  <c r="AN340" i="9"/>
  <c r="AI340" i="9"/>
  <c r="AG340" i="9"/>
  <c r="AD340" i="9"/>
  <c r="AJ183" i="9"/>
  <c r="AI183" i="9"/>
  <c r="AP213" i="9"/>
  <c r="AL217" i="9"/>
  <c r="AI221" i="9"/>
  <c r="AI224" i="9"/>
  <c r="AD229" i="9"/>
  <c r="AP231" i="9"/>
  <c r="AL234" i="9"/>
  <c r="AP235" i="9"/>
  <c r="AL238" i="9"/>
  <c r="AD248" i="9"/>
  <c r="AN254" i="9"/>
  <c r="AO264" i="9"/>
  <c r="AF281" i="9"/>
  <c r="AP281" i="9"/>
  <c r="AO281" i="9"/>
  <c r="AN281" i="9"/>
  <c r="AM281" i="9"/>
  <c r="AL281" i="9"/>
  <c r="AJ281" i="9"/>
  <c r="AI281" i="9"/>
  <c r="AG281" i="9"/>
  <c r="AF299" i="9"/>
  <c r="AM309" i="9"/>
  <c r="AF313" i="9"/>
  <c r="AG363" i="9"/>
  <c r="AF363" i="9"/>
  <c r="AA363" i="9"/>
  <c r="AO363" i="9"/>
  <c r="AM363" i="9"/>
  <c r="AP363" i="9"/>
  <c r="AN363" i="9"/>
  <c r="AL363" i="9"/>
  <c r="AJ363" i="9"/>
  <c r="AI363" i="9"/>
  <c r="AD382" i="9"/>
  <c r="AF413" i="9"/>
  <c r="AD413" i="9"/>
  <c r="AP413" i="9"/>
  <c r="AO413" i="9"/>
  <c r="AN413" i="9"/>
  <c r="AL413" i="9"/>
  <c r="AM413" i="9"/>
  <c r="AJ413" i="9"/>
  <c r="AI413" i="9"/>
  <c r="AG413" i="9"/>
  <c r="AA413" i="9"/>
  <c r="AD144" i="9"/>
  <c r="AJ147" i="9"/>
  <c r="AJ148" i="9"/>
  <c r="AJ149" i="9"/>
  <c r="AJ150" i="9"/>
  <c r="AJ151" i="9"/>
  <c r="AG162" i="9"/>
  <c r="AD176" i="9"/>
  <c r="AA183" i="9"/>
  <c r="AD190" i="9"/>
  <c r="AD197" i="9"/>
  <c r="AA206" i="9"/>
  <c r="AA207" i="9"/>
  <c r="AD208" i="9"/>
  <c r="AG209" i="9"/>
  <c r="AI210" i="9"/>
  <c r="AJ211" i="9"/>
  <c r="AA214" i="9"/>
  <c r="AP214" i="9"/>
  <c r="AD215" i="9"/>
  <c r="AI216" i="9"/>
  <c r="AM217" i="9"/>
  <c r="AD220" i="9"/>
  <c r="AJ221" i="9"/>
  <c r="AJ224" i="9"/>
  <c r="AI228" i="9"/>
  <c r="AG228" i="9"/>
  <c r="AF228" i="9"/>
  <c r="AJ229" i="9"/>
  <c r="AN230" i="9"/>
  <c r="AA233" i="9"/>
  <c r="AM234" i="9"/>
  <c r="AA237" i="9"/>
  <c r="AM238" i="9"/>
  <c r="AG241" i="9"/>
  <c r="AF248" i="9"/>
  <c r="AO250" i="9"/>
  <c r="AN250" i="9"/>
  <c r="AM250" i="9"/>
  <c r="AL250" i="9"/>
  <c r="AI251" i="9"/>
  <c r="AF253" i="9"/>
  <c r="AI256" i="9"/>
  <c r="AN257" i="9"/>
  <c r="AL260" i="9"/>
  <c r="AF263" i="9"/>
  <c r="AI273" i="9"/>
  <c r="AO295" i="9"/>
  <c r="AG299" i="9"/>
  <c r="AP310" i="9"/>
  <c r="AO310" i="9"/>
  <c r="AL310" i="9"/>
  <c r="AF310" i="9"/>
  <c r="AN310" i="9"/>
  <c r="AM310" i="9"/>
  <c r="AJ310" i="9"/>
  <c r="AI310" i="9"/>
  <c r="AG310" i="9"/>
  <c r="AD310" i="9"/>
  <c r="AA310" i="9"/>
  <c r="AG313" i="9"/>
  <c r="AP343" i="9"/>
  <c r="AO343" i="9"/>
  <c r="AM343" i="9"/>
  <c r="AL343" i="9"/>
  <c r="AJ343" i="9"/>
  <c r="AF343" i="9"/>
  <c r="AA343" i="9"/>
  <c r="AN343" i="9"/>
  <c r="AP441" i="9"/>
  <c r="AO441" i="9"/>
  <c r="AN441" i="9"/>
  <c r="AM441" i="9"/>
  <c r="AL441" i="9"/>
  <c r="AJ441" i="9"/>
  <c r="AI441" i="9"/>
  <c r="AG441" i="9"/>
  <c r="AF441" i="9"/>
  <c r="AD441" i="9"/>
  <c r="AA441" i="9"/>
  <c r="AG175" i="9"/>
  <c r="AF175" i="9"/>
  <c r="AJ182" i="9"/>
  <c r="AI182" i="9"/>
  <c r="AD183" i="9"/>
  <c r="AM189" i="9"/>
  <c r="AL189" i="9"/>
  <c r="AD206" i="9"/>
  <c r="AD207" i="9"/>
  <c r="AL211" i="9"/>
  <c r="AF215" i="9"/>
  <c r="AJ216" i="9"/>
  <c r="AN217" i="9"/>
  <c r="AA219" i="9"/>
  <c r="AP219" i="9"/>
  <c r="AN219" i="9"/>
  <c r="AF220" i="9"/>
  <c r="AL221" i="9"/>
  <c r="AL224" i="9"/>
  <c r="AL229" i="9"/>
  <c r="AO230" i="9"/>
  <c r="AD233" i="9"/>
  <c r="AN234" i="9"/>
  <c r="AJ236" i="9"/>
  <c r="AI236" i="9"/>
  <c r="AG236" i="9"/>
  <c r="AD237" i="9"/>
  <c r="AN238" i="9"/>
  <c r="AG248" i="9"/>
  <c r="AJ251" i="9"/>
  <c r="AG253" i="9"/>
  <c r="AJ256" i="9"/>
  <c r="AO257" i="9"/>
  <c r="AJ262" i="9"/>
  <c r="AI262" i="9"/>
  <c r="AG262" i="9"/>
  <c r="AA262" i="9"/>
  <c r="AL263" i="9"/>
  <c r="AP265" i="9"/>
  <c r="AL265" i="9"/>
  <c r="AM265" i="9"/>
  <c r="AJ265" i="9"/>
  <c r="AI265" i="9"/>
  <c r="AD265" i="9"/>
  <c r="AA265" i="9"/>
  <c r="AJ273" i="9"/>
  <c r="AL290" i="9"/>
  <c r="AG290" i="9"/>
  <c r="AF290" i="9"/>
  <c r="AD290" i="9"/>
  <c r="AP290" i="9"/>
  <c r="AO290" i="9"/>
  <c r="AN290" i="9"/>
  <c r="AM290" i="9"/>
  <c r="AJ290" i="9"/>
  <c r="AP316" i="9"/>
  <c r="AO316" i="9"/>
  <c r="AN316" i="9"/>
  <c r="AJ316" i="9"/>
  <c r="AD316" i="9"/>
  <c r="AM316" i="9"/>
  <c r="AL316" i="9"/>
  <c r="AI316" i="9"/>
  <c r="AG316" i="9"/>
  <c r="AP389" i="9"/>
  <c r="AO389" i="9"/>
  <c r="AM389" i="9"/>
  <c r="AL389" i="9"/>
  <c r="AJ389" i="9"/>
  <c r="AI389" i="9"/>
  <c r="AG389" i="9"/>
  <c r="AF389" i="9"/>
  <c r="AD389" i="9"/>
  <c r="AA389" i="9"/>
  <c r="AN389" i="9"/>
  <c r="AP424" i="9"/>
  <c r="AO424" i="9"/>
  <c r="AN424" i="9"/>
  <c r="AM424" i="9"/>
  <c r="AL424" i="9"/>
  <c r="AJ424" i="9"/>
  <c r="AI424" i="9"/>
  <c r="AG424" i="9"/>
  <c r="AF424" i="9"/>
  <c r="AD424" i="9"/>
  <c r="AG144" i="9"/>
  <c r="AJ162" i="9"/>
  <c r="AD168" i="9"/>
  <c r="AA175" i="9"/>
  <c r="AJ176" i="9"/>
  <c r="AA182" i="9"/>
  <c r="AF183" i="9"/>
  <c r="AA189" i="9"/>
  <c r="AG190" i="9"/>
  <c r="AG197" i="9"/>
  <c r="AA205" i="9"/>
  <c r="AF207" i="9"/>
  <c r="AG208" i="9"/>
  <c r="AJ209" i="9"/>
  <c r="AL210" i="9"/>
  <c r="AN211" i="9"/>
  <c r="AG215" i="9"/>
  <c r="AL216" i="9"/>
  <c r="AO217" i="9"/>
  <c r="AG220" i="9"/>
  <c r="AM221" i="9"/>
  <c r="AF223" i="9"/>
  <c r="AD223" i="9"/>
  <c r="AA223" i="9"/>
  <c r="AP223" i="9"/>
  <c r="AM224" i="9"/>
  <c r="AD228" i="9"/>
  <c r="AM229" i="9"/>
  <c r="AP230" i="9"/>
  <c r="AF233" i="9"/>
  <c r="AO234" i="9"/>
  <c r="AF237" i="9"/>
  <c r="AO238" i="9"/>
  <c r="AN241" i="9"/>
  <c r="AN248" i="9"/>
  <c r="AL251" i="9"/>
  <c r="AI253" i="9"/>
  <c r="AL256" i="9"/>
  <c r="AN260" i="9"/>
  <c r="AM263" i="9"/>
  <c r="AP273" i="9"/>
  <c r="AA281" i="9"/>
  <c r="AA290" i="9"/>
  <c r="AA316" i="9"/>
  <c r="AP341" i="9"/>
  <c r="AO341" i="9"/>
  <c r="AM341" i="9"/>
  <c r="AL341" i="9"/>
  <c r="AJ341" i="9"/>
  <c r="AF341" i="9"/>
  <c r="AA341" i="9"/>
  <c r="AD341" i="9"/>
  <c r="AG343" i="9"/>
  <c r="AD363" i="9"/>
  <c r="AP393" i="9"/>
  <c r="AO393" i="9"/>
  <c r="AN393" i="9"/>
  <c r="AM393" i="9"/>
  <c r="AL393" i="9"/>
  <c r="AJ393" i="9"/>
  <c r="AI393" i="9"/>
  <c r="AF393" i="9"/>
  <c r="AA393" i="9"/>
  <c r="AD393" i="9"/>
  <c r="AA424" i="9"/>
  <c r="AP319" i="9"/>
  <c r="AM319" i="9"/>
  <c r="AG319" i="9"/>
  <c r="AP323" i="9"/>
  <c r="AM323" i="9"/>
  <c r="AG323" i="9"/>
  <c r="AJ334" i="9"/>
  <c r="AI334" i="9"/>
  <c r="AF334" i="9"/>
  <c r="AD334" i="9"/>
  <c r="AA334" i="9"/>
  <c r="AO334" i="9"/>
  <c r="AF358" i="9"/>
  <c r="AD358" i="9"/>
  <c r="AP358" i="9"/>
  <c r="AN358" i="9"/>
  <c r="AL358" i="9"/>
  <c r="AO388" i="9"/>
  <c r="AN388" i="9"/>
  <c r="AL388" i="9"/>
  <c r="AJ388" i="9"/>
  <c r="AI388" i="9"/>
  <c r="AG388" i="9"/>
  <c r="AF388" i="9"/>
  <c r="AD388" i="9"/>
  <c r="AA388" i="9"/>
  <c r="AP405" i="9"/>
  <c r="AO405" i="9"/>
  <c r="AM405" i="9"/>
  <c r="AL405" i="9"/>
  <c r="AJ405" i="9"/>
  <c r="AI405" i="9"/>
  <c r="AG405" i="9"/>
  <c r="AF405" i="9"/>
  <c r="AD405" i="9"/>
  <c r="AA405" i="9"/>
  <c r="AP408" i="9"/>
  <c r="AO408" i="9"/>
  <c r="AN408" i="9"/>
  <c r="AM408" i="9"/>
  <c r="AL408" i="9"/>
  <c r="AJ408" i="9"/>
  <c r="AI408" i="9"/>
  <c r="AG408" i="9"/>
  <c r="AD408" i="9"/>
  <c r="AJ416" i="9"/>
  <c r="AI416" i="9"/>
  <c r="AF416" i="9"/>
  <c r="AD416" i="9"/>
  <c r="AA416" i="9"/>
  <c r="AP416" i="9"/>
  <c r="AO416" i="9"/>
  <c r="AM418" i="9"/>
  <c r="AL418" i="9"/>
  <c r="AI418" i="9"/>
  <c r="AG418" i="9"/>
  <c r="AF418" i="9"/>
  <c r="AD418" i="9"/>
  <c r="AA418" i="9"/>
  <c r="AP437" i="9"/>
  <c r="AO437" i="9"/>
  <c r="AM437" i="9"/>
  <c r="AL437" i="9"/>
  <c r="AJ437" i="9"/>
  <c r="AI437" i="9"/>
  <c r="AG437" i="9"/>
  <c r="AF437" i="9"/>
  <c r="AD437" i="9"/>
  <c r="AA437" i="9"/>
  <c r="AP440" i="9"/>
  <c r="AO440" i="9"/>
  <c r="AN440" i="9"/>
  <c r="AM440" i="9"/>
  <c r="AL440" i="9"/>
  <c r="AJ440" i="9"/>
  <c r="AI440" i="9"/>
  <c r="AG440" i="9"/>
  <c r="AF440" i="9"/>
  <c r="AD440" i="9"/>
  <c r="AO489" i="9"/>
  <c r="AN489" i="9"/>
  <c r="AM489" i="9"/>
  <c r="AJ489" i="9"/>
  <c r="AP489" i="9"/>
  <c r="AL489" i="9"/>
  <c r="AI489" i="9"/>
  <c r="AG489" i="9"/>
  <c r="AF489" i="9"/>
  <c r="AD489" i="9"/>
  <c r="AA489" i="9"/>
  <c r="AM386" i="9"/>
  <c r="AL386" i="9"/>
  <c r="AI386" i="9"/>
  <c r="AG386" i="9"/>
  <c r="AF386" i="9"/>
  <c r="AD386" i="9"/>
  <c r="AA386" i="9"/>
  <c r="AO391" i="9"/>
  <c r="AN391" i="9"/>
  <c r="AM391" i="9"/>
  <c r="AL391" i="9"/>
  <c r="AJ391" i="9"/>
  <c r="AI391" i="9"/>
  <c r="AG391" i="9"/>
  <c r="AF391" i="9"/>
  <c r="AA391" i="9"/>
  <c r="AP394" i="9"/>
  <c r="AO394" i="9"/>
  <c r="AN394" i="9"/>
  <c r="AM394" i="9"/>
  <c r="AL394" i="9"/>
  <c r="AJ394" i="9"/>
  <c r="AG394" i="9"/>
  <c r="AP406" i="9"/>
  <c r="AN406" i="9"/>
  <c r="AM406" i="9"/>
  <c r="AL406" i="9"/>
  <c r="AJ406" i="9"/>
  <c r="AI406" i="9"/>
  <c r="AG406" i="9"/>
  <c r="AF406" i="9"/>
  <c r="AD406" i="9"/>
  <c r="AN456" i="9"/>
  <c r="AM456" i="9"/>
  <c r="AL456" i="9"/>
  <c r="AP456" i="9"/>
  <c r="AO456" i="9"/>
  <c r="AJ456" i="9"/>
  <c r="AI456" i="9"/>
  <c r="AG456" i="9"/>
  <c r="AF456" i="9"/>
  <c r="AG467" i="9"/>
  <c r="AF467" i="9"/>
  <c r="AD467" i="9"/>
  <c r="AJ467" i="9"/>
  <c r="AO467" i="9"/>
  <c r="AN467" i="9"/>
  <c r="AL467" i="9"/>
  <c r="AI467" i="9"/>
  <c r="AA467" i="9"/>
  <c r="AP467" i="9"/>
  <c r="AN35" i="18"/>
  <c r="AM35" i="18"/>
  <c r="AL35" i="18"/>
  <c r="AJ35" i="18"/>
  <c r="AI35" i="18"/>
  <c r="AG35" i="18"/>
  <c r="AF35" i="18"/>
  <c r="AA35" i="18"/>
  <c r="AP35" i="18"/>
  <c r="AO35" i="18"/>
  <c r="AN91" i="18"/>
  <c r="AJ91" i="18"/>
  <c r="AF91" i="18"/>
  <c r="AI91" i="18"/>
  <c r="AG91" i="18"/>
  <c r="AD91" i="18"/>
  <c r="AA91" i="18"/>
  <c r="AP91" i="18"/>
  <c r="AO91" i="18"/>
  <c r="AM91" i="18"/>
  <c r="AL91" i="18"/>
  <c r="AP119" i="18"/>
  <c r="AL119" i="18"/>
  <c r="AG119" i="18"/>
  <c r="AA119" i="18"/>
  <c r="AO119" i="18"/>
  <c r="AN119" i="18"/>
  <c r="AM119" i="18"/>
  <c r="AJ119" i="18"/>
  <c r="AI119" i="18"/>
  <c r="AF119" i="18"/>
  <c r="AD119" i="18"/>
  <c r="AF319" i="9"/>
  <c r="AN320" i="9"/>
  <c r="AF323" i="9"/>
  <c r="AF329" i="9"/>
  <c r="AD329" i="9"/>
  <c r="AP329" i="9"/>
  <c r="AL329" i="9"/>
  <c r="AP334" i="9"/>
  <c r="AN338" i="9"/>
  <c r="AM338" i="9"/>
  <c r="AJ338" i="9"/>
  <c r="AI338" i="9"/>
  <c r="AG338" i="9"/>
  <c r="AA338" i="9"/>
  <c r="AI358" i="9"/>
  <c r="AJ386" i="9"/>
  <c r="AA394" i="9"/>
  <c r="AG398" i="9"/>
  <c r="AF398" i="9"/>
  <c r="AA398" i="9"/>
  <c r="AP398" i="9"/>
  <c r="AO398" i="9"/>
  <c r="AM398" i="9"/>
  <c r="AA406" i="9"/>
  <c r="AM416" i="9"/>
  <c r="AO418" i="9"/>
  <c r="AO457" i="9"/>
  <c r="AN457" i="9"/>
  <c r="AM457" i="9"/>
  <c r="AG457" i="9"/>
  <c r="AF457" i="9"/>
  <c r="AA457" i="9"/>
  <c r="AP457" i="9"/>
  <c r="AP459" i="9"/>
  <c r="AO459" i="9"/>
  <c r="AN459" i="9"/>
  <c r="AM459" i="9"/>
  <c r="AL459" i="9"/>
  <c r="AJ459" i="9"/>
  <c r="AI459" i="9"/>
  <c r="AG459" i="9"/>
  <c r="AF459" i="9"/>
  <c r="AD459" i="9"/>
  <c r="AA459" i="9"/>
  <c r="AM467" i="9"/>
  <c r="AM487" i="9"/>
  <c r="AL487" i="9"/>
  <c r="AJ487" i="9"/>
  <c r="AG487" i="9"/>
  <c r="AO487" i="9"/>
  <c r="AP487" i="9"/>
  <c r="AN487" i="9"/>
  <c r="AI487" i="9"/>
  <c r="AF487" i="9"/>
  <c r="AP270" i="9"/>
  <c r="AG284" i="9"/>
  <c r="AA284" i="9"/>
  <c r="AO298" i="9"/>
  <c r="AN298" i="9"/>
  <c r="AM298" i="9"/>
  <c r="AI298" i="9"/>
  <c r="AA298" i="9"/>
  <c r="AI319" i="9"/>
  <c r="AI323" i="9"/>
  <c r="AD338" i="9"/>
  <c r="AF357" i="9"/>
  <c r="AD357" i="9"/>
  <c r="AP357" i="9"/>
  <c r="AN357" i="9"/>
  <c r="AL357" i="9"/>
  <c r="AJ358" i="9"/>
  <c r="AP374" i="9"/>
  <c r="AN374" i="9"/>
  <c r="AM374" i="9"/>
  <c r="AL374" i="9"/>
  <c r="AJ374" i="9"/>
  <c r="AI374" i="9"/>
  <c r="AG374" i="9"/>
  <c r="AF374" i="9"/>
  <c r="AD374" i="9"/>
  <c r="AN386" i="9"/>
  <c r="AD394" i="9"/>
  <c r="AO406" i="9"/>
  <c r="AN416" i="9"/>
  <c r="AP418" i="9"/>
  <c r="AA446" i="9"/>
  <c r="AI446" i="9"/>
  <c r="AG446" i="9"/>
  <c r="AD446" i="9"/>
  <c r="AP446" i="9"/>
  <c r="AO446" i="9"/>
  <c r="AN446" i="9"/>
  <c r="AG451" i="9"/>
  <c r="AF451" i="9"/>
  <c r="AD451" i="9"/>
  <c r="AJ451" i="9"/>
  <c r="AO451" i="9"/>
  <c r="AN451" i="9"/>
  <c r="AL451" i="9"/>
  <c r="AI451" i="9"/>
  <c r="AA451" i="9"/>
  <c r="AI468" i="9"/>
  <c r="AG468" i="9"/>
  <c r="AF468" i="9"/>
  <c r="AL468" i="9"/>
  <c r="AP468" i="9"/>
  <c r="AO468" i="9"/>
  <c r="AN468" i="9"/>
  <c r="AM468" i="9"/>
  <c r="AJ468" i="9"/>
  <c r="AD468" i="9"/>
  <c r="AA468" i="9"/>
  <c r="AM471" i="9"/>
  <c r="AL471" i="9"/>
  <c r="AJ471" i="9"/>
  <c r="AO471" i="9"/>
  <c r="AP471" i="9"/>
  <c r="AN471" i="9"/>
  <c r="AI471" i="9"/>
  <c r="AG471" i="9"/>
  <c r="AF471" i="9"/>
  <c r="AD471" i="9"/>
  <c r="AA471" i="9"/>
  <c r="AD298" i="9"/>
  <c r="AO301" i="9"/>
  <c r="AN301" i="9"/>
  <c r="AM301" i="9"/>
  <c r="AI301" i="9"/>
  <c r="AA301" i="9"/>
  <c r="AJ319" i="9"/>
  <c r="AJ323" i="9"/>
  <c r="AD326" i="9"/>
  <c r="AA326" i="9"/>
  <c r="AO326" i="9"/>
  <c r="AJ326" i="9"/>
  <c r="AF338" i="9"/>
  <c r="AD352" i="9"/>
  <c r="AA352" i="9"/>
  <c r="AO352" i="9"/>
  <c r="AM352" i="9"/>
  <c r="AJ352" i="9"/>
  <c r="AM358" i="9"/>
  <c r="AG362" i="9"/>
  <c r="AF362" i="9"/>
  <c r="AA362" i="9"/>
  <c r="AO362" i="9"/>
  <c r="AM362" i="9"/>
  <c r="AO386" i="9"/>
  <c r="AF394" i="9"/>
  <c r="AP422" i="9"/>
  <c r="AN422" i="9"/>
  <c r="AM422" i="9"/>
  <c r="AL422" i="9"/>
  <c r="AJ422" i="9"/>
  <c r="AI422" i="9"/>
  <c r="AG422" i="9"/>
  <c r="AF422" i="9"/>
  <c r="AD422" i="9"/>
  <c r="AA422" i="9"/>
  <c r="AO304" i="9"/>
  <c r="AN304" i="9"/>
  <c r="AM304" i="9"/>
  <c r="AI304" i="9"/>
  <c r="AA304" i="9"/>
  <c r="AL319" i="9"/>
  <c r="AP321" i="9"/>
  <c r="AM321" i="9"/>
  <c r="AG321" i="9"/>
  <c r="AL323" i="9"/>
  <c r="AA329" i="9"/>
  <c r="AL338" i="9"/>
  <c r="AF354" i="9"/>
  <c r="AD354" i="9"/>
  <c r="AP354" i="9"/>
  <c r="AN354" i="9"/>
  <c r="AL354" i="9"/>
  <c r="AO358" i="9"/>
  <c r="AP386" i="9"/>
  <c r="AP392" i="9"/>
  <c r="AO392" i="9"/>
  <c r="AN392" i="9"/>
  <c r="AM392" i="9"/>
  <c r="AL392" i="9"/>
  <c r="AJ392" i="9"/>
  <c r="AI392" i="9"/>
  <c r="AG392" i="9"/>
  <c r="AD392" i="9"/>
  <c r="AI394" i="9"/>
  <c r="AD396" i="9"/>
  <c r="AA396" i="9"/>
  <c r="AP396" i="9"/>
  <c r="AO396" i="9"/>
  <c r="AN396" i="9"/>
  <c r="AM396" i="9"/>
  <c r="AJ396" i="9"/>
  <c r="AD398" i="9"/>
  <c r="AO404" i="9"/>
  <c r="AN404" i="9"/>
  <c r="AL404" i="9"/>
  <c r="AJ404" i="9"/>
  <c r="AI404" i="9"/>
  <c r="AG404" i="9"/>
  <c r="AF404" i="9"/>
  <c r="AD404" i="9"/>
  <c r="AA404" i="9"/>
  <c r="AP442" i="9"/>
  <c r="AO442" i="9"/>
  <c r="AN442" i="9"/>
  <c r="AM442" i="9"/>
  <c r="AL442" i="9"/>
  <c r="AJ442" i="9"/>
  <c r="AI442" i="9"/>
  <c r="AG442" i="9"/>
  <c r="AD457" i="9"/>
  <c r="AA487" i="9"/>
  <c r="AA272" i="9"/>
  <c r="AD279" i="9"/>
  <c r="AO279" i="9"/>
  <c r="AG283" i="9"/>
  <c r="AA283" i="9"/>
  <c r="AD284" i="9"/>
  <c r="AN297" i="9"/>
  <c r="AM297" i="9"/>
  <c r="AL297" i="9"/>
  <c r="AG297" i="9"/>
  <c r="AG298" i="9"/>
  <c r="AF301" i="9"/>
  <c r="AD304" i="9"/>
  <c r="AO307" i="9"/>
  <c r="AN307" i="9"/>
  <c r="AM307" i="9"/>
  <c r="AI307" i="9"/>
  <c r="AA307" i="9"/>
  <c r="AN319" i="9"/>
  <c r="AN323" i="9"/>
  <c r="AG326" i="9"/>
  <c r="AG329" i="9"/>
  <c r="AL335" i="9"/>
  <c r="AJ335" i="9"/>
  <c r="AG335" i="9"/>
  <c r="AF335" i="9"/>
  <c r="AD335" i="9"/>
  <c r="AP335" i="9"/>
  <c r="AM337" i="9"/>
  <c r="AL337" i="9"/>
  <c r="AI337" i="9"/>
  <c r="AG337" i="9"/>
  <c r="AF337" i="9"/>
  <c r="AO338" i="9"/>
  <c r="AF381" i="9"/>
  <c r="AD381" i="9"/>
  <c r="AP381" i="9"/>
  <c r="AO381" i="9"/>
  <c r="AN381" i="9"/>
  <c r="AL381" i="9"/>
  <c r="AI383" i="9"/>
  <c r="AG383" i="9"/>
  <c r="AD383" i="9"/>
  <c r="AA383" i="9"/>
  <c r="AP383" i="9"/>
  <c r="AN383" i="9"/>
  <c r="AI398" i="9"/>
  <c r="AJ400" i="9"/>
  <c r="AI400" i="9"/>
  <c r="AF400" i="9"/>
  <c r="AD400" i="9"/>
  <c r="AA400" i="9"/>
  <c r="AO400" i="9"/>
  <c r="AI457" i="9"/>
  <c r="AJ469" i="9"/>
  <c r="AI469" i="9"/>
  <c r="AG469" i="9"/>
  <c r="AM469" i="9"/>
  <c r="AP469" i="9"/>
  <c r="AO469" i="9"/>
  <c r="AN469" i="9"/>
  <c r="AL469" i="9"/>
  <c r="AA469" i="9"/>
  <c r="AN472" i="9"/>
  <c r="AM472" i="9"/>
  <c r="AL472" i="9"/>
  <c r="AP472" i="9"/>
  <c r="AO472" i="9"/>
  <c r="AJ472" i="9"/>
  <c r="AI472" i="9"/>
  <c r="AG472" i="9"/>
  <c r="AF472" i="9"/>
  <c r="AD487" i="9"/>
  <c r="AM291" i="9"/>
  <c r="AI291" i="9"/>
  <c r="AG291" i="9"/>
  <c r="AF291" i="9"/>
  <c r="AO319" i="9"/>
  <c r="AO323" i="9"/>
  <c r="AF328" i="9"/>
  <c r="AD328" i="9"/>
  <c r="AP328" i="9"/>
  <c r="AL328" i="9"/>
  <c r="AI329" i="9"/>
  <c r="AG331" i="9"/>
  <c r="AF331" i="9"/>
  <c r="AA331" i="9"/>
  <c r="AM331" i="9"/>
  <c r="AP338" i="9"/>
  <c r="AP344" i="9"/>
  <c r="AO344" i="9"/>
  <c r="AM344" i="9"/>
  <c r="AL344" i="9"/>
  <c r="AJ344" i="9"/>
  <c r="AF344" i="9"/>
  <c r="AA344" i="9"/>
  <c r="AO346" i="9"/>
  <c r="AN346" i="9"/>
  <c r="AM346" i="9"/>
  <c r="AI346" i="9"/>
  <c r="AF346" i="9"/>
  <c r="AA346" i="9"/>
  <c r="AF359" i="9"/>
  <c r="AD359" i="9"/>
  <c r="AP359" i="9"/>
  <c r="AN359" i="9"/>
  <c r="AL359" i="9"/>
  <c r="AI364" i="9"/>
  <c r="AG364" i="9"/>
  <c r="AD364" i="9"/>
  <c r="AA364" i="9"/>
  <c r="AP364" i="9"/>
  <c r="AN364" i="9"/>
  <c r="AP390" i="9"/>
  <c r="AN390" i="9"/>
  <c r="AM390" i="9"/>
  <c r="AL390" i="9"/>
  <c r="AJ390" i="9"/>
  <c r="AI390" i="9"/>
  <c r="AG390" i="9"/>
  <c r="AF390" i="9"/>
  <c r="AD390" i="9"/>
  <c r="AF392" i="9"/>
  <c r="AG396" i="9"/>
  <c r="AJ398" i="9"/>
  <c r="AM402" i="9"/>
  <c r="AL402" i="9"/>
  <c r="AI402" i="9"/>
  <c r="AG402" i="9"/>
  <c r="AF402" i="9"/>
  <c r="AD402" i="9"/>
  <c r="AA402" i="9"/>
  <c r="AO407" i="9"/>
  <c r="AN407" i="9"/>
  <c r="AM407" i="9"/>
  <c r="AL407" i="9"/>
  <c r="AJ407" i="9"/>
  <c r="AI407" i="9"/>
  <c r="AG407" i="9"/>
  <c r="AF407" i="9"/>
  <c r="AA407" i="9"/>
  <c r="AP410" i="9"/>
  <c r="AO410" i="9"/>
  <c r="AN410" i="9"/>
  <c r="AM410" i="9"/>
  <c r="AL410" i="9"/>
  <c r="AJ410" i="9"/>
  <c r="AG410" i="9"/>
  <c r="AO422" i="9"/>
  <c r="AG430" i="9"/>
  <c r="AF430" i="9"/>
  <c r="AA430" i="9"/>
  <c r="AP430" i="9"/>
  <c r="AO430" i="9"/>
  <c r="AN430" i="9"/>
  <c r="AM430" i="9"/>
  <c r="AJ446" i="9"/>
  <c r="AP451" i="9"/>
  <c r="AJ457" i="9"/>
  <c r="AI484" i="9"/>
  <c r="AG484" i="9"/>
  <c r="AF484" i="9"/>
  <c r="AA484" i="9"/>
  <c r="AL484" i="9"/>
  <c r="AP484" i="9"/>
  <c r="AO484" i="9"/>
  <c r="AN484" i="9"/>
  <c r="AM484" i="9"/>
  <c r="AJ484" i="9"/>
  <c r="AD484" i="9"/>
  <c r="AJ288" i="9"/>
  <c r="AF288" i="9"/>
  <c r="AD288" i="9"/>
  <c r="AA288" i="9"/>
  <c r="AO339" i="9"/>
  <c r="AN339" i="9"/>
  <c r="AL339" i="9"/>
  <c r="AJ339" i="9"/>
  <c r="AI339" i="9"/>
  <c r="AD339" i="9"/>
  <c r="AL398" i="9"/>
  <c r="AP426" i="9"/>
  <c r="AO426" i="9"/>
  <c r="AN426" i="9"/>
  <c r="AM426" i="9"/>
  <c r="AL426" i="9"/>
  <c r="AJ426" i="9"/>
  <c r="AI426" i="9"/>
  <c r="AG426" i="9"/>
  <c r="AO436" i="9"/>
  <c r="AN436" i="9"/>
  <c r="AL436" i="9"/>
  <c r="AJ436" i="9"/>
  <c r="AI436" i="9"/>
  <c r="AG436" i="9"/>
  <c r="AF436" i="9"/>
  <c r="AD436" i="9"/>
  <c r="AA436" i="9"/>
  <c r="AO439" i="9"/>
  <c r="AN439" i="9"/>
  <c r="AM439" i="9"/>
  <c r="AL439" i="9"/>
  <c r="AJ439" i="9"/>
  <c r="AI439" i="9"/>
  <c r="AG439" i="9"/>
  <c r="AF439" i="9"/>
  <c r="AD439" i="9"/>
  <c r="AA439" i="9"/>
  <c r="AD444" i="9"/>
  <c r="AA444" i="9"/>
  <c r="AP444" i="9"/>
  <c r="AO444" i="9"/>
  <c r="AN444" i="9"/>
  <c r="AM444" i="9"/>
  <c r="AL444" i="9"/>
  <c r="AJ444" i="9"/>
  <c r="AI452" i="9"/>
  <c r="AG452" i="9"/>
  <c r="AF452" i="9"/>
  <c r="AL452" i="9"/>
  <c r="AP452" i="9"/>
  <c r="AO452" i="9"/>
  <c r="AN452" i="9"/>
  <c r="AM452" i="9"/>
  <c r="AJ452" i="9"/>
  <c r="AD452" i="9"/>
  <c r="AA452" i="9"/>
  <c r="AL457" i="9"/>
  <c r="AJ485" i="9"/>
  <c r="AI485" i="9"/>
  <c r="AG485" i="9"/>
  <c r="AD485" i="9"/>
  <c r="AM485" i="9"/>
  <c r="AL485" i="9"/>
  <c r="AF485" i="9"/>
  <c r="AN485" i="9"/>
  <c r="AP314" i="9"/>
  <c r="AO314" i="9"/>
  <c r="AN314" i="9"/>
  <c r="AJ314" i="9"/>
  <c r="AD314" i="9"/>
  <c r="AP317" i="9"/>
  <c r="AO317" i="9"/>
  <c r="AL317" i="9"/>
  <c r="AF317" i="9"/>
  <c r="AP320" i="9"/>
  <c r="AM320" i="9"/>
  <c r="AG320" i="9"/>
  <c r="AP348" i="9"/>
  <c r="AO348" i="9"/>
  <c r="AL348" i="9"/>
  <c r="AI348" i="9"/>
  <c r="AF348" i="9"/>
  <c r="AF356" i="9"/>
  <c r="AD356" i="9"/>
  <c r="AP356" i="9"/>
  <c r="AN356" i="9"/>
  <c r="AL356" i="9"/>
  <c r="AI366" i="9"/>
  <c r="AG366" i="9"/>
  <c r="AD366" i="9"/>
  <c r="AA366" i="9"/>
  <c r="AP366" i="9"/>
  <c r="AN366" i="9"/>
  <c r="AO372" i="9"/>
  <c r="AN372" i="9"/>
  <c r="AL372" i="9"/>
  <c r="AJ372" i="9"/>
  <c r="AI372" i="9"/>
  <c r="AG372" i="9"/>
  <c r="AF372" i="9"/>
  <c r="AD372" i="9"/>
  <c r="AA372" i="9"/>
  <c r="AN398" i="9"/>
  <c r="AG414" i="9"/>
  <c r="AF414" i="9"/>
  <c r="AA414" i="9"/>
  <c r="AP414" i="9"/>
  <c r="AO414" i="9"/>
  <c r="AM414" i="9"/>
  <c r="AP439" i="9"/>
  <c r="AF444" i="9"/>
  <c r="AM455" i="9"/>
  <c r="AL455" i="9"/>
  <c r="AJ455" i="9"/>
  <c r="AO455" i="9"/>
  <c r="AP455" i="9"/>
  <c r="AN455" i="9"/>
  <c r="AI455" i="9"/>
  <c r="AG455" i="9"/>
  <c r="AF455" i="9"/>
  <c r="AD455" i="9"/>
  <c r="AA455" i="9"/>
  <c r="AD469" i="9"/>
  <c r="AA472" i="9"/>
  <c r="AF482" i="9"/>
  <c r="AD482" i="9"/>
  <c r="AA482" i="9"/>
  <c r="AI482" i="9"/>
  <c r="AJ482" i="9"/>
  <c r="AG482" i="9"/>
  <c r="AP482" i="9"/>
  <c r="AO482" i="9"/>
  <c r="AL482" i="9"/>
  <c r="AF259" i="9"/>
  <c r="AA270" i="9"/>
  <c r="AF271" i="9"/>
  <c r="AI272" i="9"/>
  <c r="AD277" i="9"/>
  <c r="AO277" i="9"/>
  <c r="AI279" i="9"/>
  <c r="AF282" i="9"/>
  <c r="AP282" i="9"/>
  <c r="AF283" i="9"/>
  <c r="AL284" i="9"/>
  <c r="AI288" i="9"/>
  <c r="AA291" i="9"/>
  <c r="AD297" i="9"/>
  <c r="AP301" i="9"/>
  <c r="AO303" i="9"/>
  <c r="AN303" i="9"/>
  <c r="AM303" i="9"/>
  <c r="AI303" i="9"/>
  <c r="AA303" i="9"/>
  <c r="AL304" i="9"/>
  <c r="AJ307" i="9"/>
  <c r="AA314" i="9"/>
  <c r="AA317" i="9"/>
  <c r="AF321" i="9"/>
  <c r="AN326" i="9"/>
  <c r="AA328" i="9"/>
  <c r="AN329" i="9"/>
  <c r="AD331" i="9"/>
  <c r="AN335" i="9"/>
  <c r="AD337" i="9"/>
  <c r="AI344" i="9"/>
  <c r="AJ346" i="9"/>
  <c r="AA348" i="9"/>
  <c r="AP352" i="9"/>
  <c r="AI354" i="9"/>
  <c r="AM357" i="9"/>
  <c r="AA359" i="9"/>
  <c r="AL362" i="9"/>
  <c r="AF364" i="9"/>
  <c r="AJ368" i="9"/>
  <c r="AI368" i="9"/>
  <c r="AF368" i="9"/>
  <c r="AD368" i="9"/>
  <c r="AA368" i="9"/>
  <c r="AO368" i="9"/>
  <c r="AG381" i="9"/>
  <c r="AJ383" i="9"/>
  <c r="AA390" i="9"/>
  <c r="AF397" i="9"/>
  <c r="AD397" i="9"/>
  <c r="AP397" i="9"/>
  <c r="AO397" i="9"/>
  <c r="AN397" i="9"/>
  <c r="AL397" i="9"/>
  <c r="AL400" i="9"/>
  <c r="AJ402" i="9"/>
  <c r="AA410" i="9"/>
  <c r="AD430" i="9"/>
  <c r="AJ432" i="9"/>
  <c r="AI432" i="9"/>
  <c r="AF432" i="9"/>
  <c r="AD432" i="9"/>
  <c r="AA432" i="9"/>
  <c r="AP432" i="9"/>
  <c r="AO432" i="9"/>
  <c r="AM434" i="9"/>
  <c r="AL434" i="9"/>
  <c r="AI434" i="9"/>
  <c r="AG434" i="9"/>
  <c r="AF434" i="9"/>
  <c r="AD434" i="9"/>
  <c r="AA434" i="9"/>
  <c r="AF442" i="9"/>
  <c r="AG444" i="9"/>
  <c r="AD449" i="9"/>
  <c r="AA449" i="9"/>
  <c r="AG449" i="9"/>
  <c r="AP449" i="9"/>
  <c r="AO449" i="9"/>
  <c r="AN449" i="9"/>
  <c r="AM449" i="9"/>
  <c r="AL449" i="9"/>
  <c r="AJ449" i="9"/>
  <c r="AI449" i="9"/>
  <c r="AF449" i="9"/>
  <c r="AF469" i="9"/>
  <c r="AD472" i="9"/>
  <c r="AP475" i="9"/>
  <c r="AO475" i="9"/>
  <c r="AN475" i="9"/>
  <c r="AM475" i="9"/>
  <c r="AL475" i="9"/>
  <c r="AJ475" i="9"/>
  <c r="AI475" i="9"/>
  <c r="AG475" i="9"/>
  <c r="AF475" i="9"/>
  <c r="AD475" i="9"/>
  <c r="AA475" i="9"/>
  <c r="AM482" i="9"/>
  <c r="AP494" i="9"/>
  <c r="AO494" i="9"/>
  <c r="AI494" i="9"/>
  <c r="AA494" i="9"/>
  <c r="AN494" i="9"/>
  <c r="AM494" i="9"/>
  <c r="AL494" i="9"/>
  <c r="AJ494" i="9"/>
  <c r="AG494" i="9"/>
  <c r="AF494" i="9"/>
  <c r="AD494" i="9"/>
  <c r="M49" i="11"/>
  <c r="AG259" i="9"/>
  <c r="AD270" i="9"/>
  <c r="AG271" i="9"/>
  <c r="AJ272" i="9"/>
  <c r="AA277" i="9"/>
  <c r="AJ279" i="9"/>
  <c r="AI283" i="9"/>
  <c r="AM284" i="9"/>
  <c r="AL288" i="9"/>
  <c r="AD291" i="9"/>
  <c r="AF297" i="9"/>
  <c r="AD303" i="9"/>
  <c r="AP304" i="9"/>
  <c r="AO306" i="9"/>
  <c r="AN306" i="9"/>
  <c r="AM306" i="9"/>
  <c r="AI306" i="9"/>
  <c r="AA306" i="9"/>
  <c r="AL307" i="9"/>
  <c r="AF314" i="9"/>
  <c r="AD317" i="9"/>
  <c r="AI321" i="9"/>
  <c r="AP326" i="9"/>
  <c r="AG328" i="9"/>
  <c r="AO329" i="9"/>
  <c r="AI331" i="9"/>
  <c r="AO335" i="9"/>
  <c r="AJ337" i="9"/>
  <c r="AA339" i="9"/>
  <c r="AN344" i="9"/>
  <c r="AL346" i="9"/>
  <c r="AD348" i="9"/>
  <c r="AP350" i="9"/>
  <c r="AM350" i="9"/>
  <c r="AJ350" i="9"/>
  <c r="AG350" i="9"/>
  <c r="AF353" i="9"/>
  <c r="AD353" i="9"/>
  <c r="AP353" i="9"/>
  <c r="AN353" i="9"/>
  <c r="AL353" i="9"/>
  <c r="AJ354" i="9"/>
  <c r="AO357" i="9"/>
  <c r="AG359" i="9"/>
  <c r="AF361" i="9"/>
  <c r="AD361" i="9"/>
  <c r="AP361" i="9"/>
  <c r="AN361" i="9"/>
  <c r="AL361" i="9"/>
  <c r="AN362" i="9"/>
  <c r="AJ364" i="9"/>
  <c r="AM370" i="9"/>
  <c r="AL370" i="9"/>
  <c r="AI370" i="9"/>
  <c r="AG370" i="9"/>
  <c r="AF370" i="9"/>
  <c r="AD370" i="9"/>
  <c r="AA370" i="9"/>
  <c r="AO375" i="9"/>
  <c r="AN375" i="9"/>
  <c r="AM375" i="9"/>
  <c r="AL375" i="9"/>
  <c r="AJ375" i="9"/>
  <c r="AI375" i="9"/>
  <c r="AG375" i="9"/>
  <c r="AF375" i="9"/>
  <c r="AA375" i="9"/>
  <c r="AP378" i="9"/>
  <c r="AO378" i="9"/>
  <c r="AN378" i="9"/>
  <c r="AM378" i="9"/>
  <c r="AL378" i="9"/>
  <c r="AJ378" i="9"/>
  <c r="AG378" i="9"/>
  <c r="AI381" i="9"/>
  <c r="AL383" i="9"/>
  <c r="AO390" i="9"/>
  <c r="AM400" i="9"/>
  <c r="AN402" i="9"/>
  <c r="AD410" i="9"/>
  <c r="AO420" i="9"/>
  <c r="AN420" i="9"/>
  <c r="AL420" i="9"/>
  <c r="AJ420" i="9"/>
  <c r="AI420" i="9"/>
  <c r="AG420" i="9"/>
  <c r="AF420" i="9"/>
  <c r="AD420" i="9"/>
  <c r="AA420" i="9"/>
  <c r="AO423" i="9"/>
  <c r="AN423" i="9"/>
  <c r="AM423" i="9"/>
  <c r="AL423" i="9"/>
  <c r="AJ423" i="9"/>
  <c r="AI423" i="9"/>
  <c r="AG423" i="9"/>
  <c r="AF423" i="9"/>
  <c r="AD423" i="9"/>
  <c r="AA423" i="9"/>
  <c r="AA426" i="9"/>
  <c r="AI430" i="9"/>
  <c r="AM436" i="9"/>
  <c r="AI444" i="9"/>
  <c r="AJ453" i="9"/>
  <c r="AI453" i="9"/>
  <c r="AG453" i="9"/>
  <c r="AM453" i="9"/>
  <c r="AP453" i="9"/>
  <c r="AO453" i="9"/>
  <c r="AN453" i="9"/>
  <c r="AL453" i="9"/>
  <c r="AO473" i="9"/>
  <c r="AN473" i="9"/>
  <c r="AM473" i="9"/>
  <c r="AG473" i="9"/>
  <c r="AF473" i="9"/>
  <c r="AA473" i="9"/>
  <c r="AP473" i="9"/>
  <c r="AI473" i="9"/>
  <c r="AN482" i="9"/>
  <c r="AA485" i="9"/>
  <c r="AF270" i="9"/>
  <c r="AI271" i="9"/>
  <c r="AL272" i="9"/>
  <c r="AF277" i="9"/>
  <c r="AL279" i="9"/>
  <c r="AJ283" i="9"/>
  <c r="AN284" i="9"/>
  <c r="AM288" i="9"/>
  <c r="AJ291" i="9"/>
  <c r="AI297" i="9"/>
  <c r="AF303" i="9"/>
  <c r="AP307" i="9"/>
  <c r="AG314" i="9"/>
  <c r="AG317" i="9"/>
  <c r="AA320" i="9"/>
  <c r="AJ321" i="9"/>
  <c r="AF327" i="9"/>
  <c r="AD327" i="9"/>
  <c r="AP327" i="9"/>
  <c r="AL327" i="9"/>
  <c r="AI328" i="9"/>
  <c r="AG330" i="9"/>
  <c r="AF330" i="9"/>
  <c r="AA330" i="9"/>
  <c r="AM330" i="9"/>
  <c r="AJ331" i="9"/>
  <c r="AM336" i="9"/>
  <c r="AL336" i="9"/>
  <c r="AI336" i="9"/>
  <c r="AG336" i="9"/>
  <c r="AF336" i="9"/>
  <c r="AN337" i="9"/>
  <c r="AF339" i="9"/>
  <c r="AP345" i="9"/>
  <c r="AN345" i="9"/>
  <c r="AM345" i="9"/>
  <c r="AL345" i="9"/>
  <c r="AG345" i="9"/>
  <c r="AD345" i="9"/>
  <c r="AP346" i="9"/>
  <c r="AG348" i="9"/>
  <c r="AM354" i="9"/>
  <c r="AA356" i="9"/>
  <c r="AI359" i="9"/>
  <c r="AP362" i="9"/>
  <c r="AL364" i="9"/>
  <c r="AF366" i="9"/>
  <c r="AM372" i="9"/>
  <c r="AD375" i="9"/>
  <c r="AJ381" i="9"/>
  <c r="AM383" i="9"/>
  <c r="AN400" i="9"/>
  <c r="AO402" i="9"/>
  <c r="AF410" i="9"/>
  <c r="AD412" i="9"/>
  <c r="AA412" i="9"/>
  <c r="AP412" i="9"/>
  <c r="AO412" i="9"/>
  <c r="AN412" i="9"/>
  <c r="AM412" i="9"/>
  <c r="AJ412" i="9"/>
  <c r="AD414" i="9"/>
  <c r="AP423" i="9"/>
  <c r="AD426" i="9"/>
  <c r="AD428" i="9"/>
  <c r="AA428" i="9"/>
  <c r="AP428" i="9"/>
  <c r="AO428" i="9"/>
  <c r="AN428" i="9"/>
  <c r="AM428" i="9"/>
  <c r="AL428" i="9"/>
  <c r="AJ428" i="9"/>
  <c r="AJ430" i="9"/>
  <c r="AP436" i="9"/>
  <c r="AF445" i="9"/>
  <c r="AD445" i="9"/>
  <c r="AP445" i="9"/>
  <c r="AO445" i="9"/>
  <c r="AN445" i="9"/>
  <c r="AM445" i="9"/>
  <c r="AL445" i="9"/>
  <c r="AO485" i="9"/>
  <c r="AD465" i="9"/>
  <c r="AA465" i="9"/>
  <c r="AG465" i="9"/>
  <c r="AP476" i="9"/>
  <c r="AN476" i="9"/>
  <c r="AD497" i="9"/>
  <c r="AA497" i="9"/>
  <c r="AM497" i="9"/>
  <c r="AG497" i="9"/>
  <c r="AL498" i="9"/>
  <c r="AD500" i="9"/>
  <c r="AP29" i="18"/>
  <c r="AO29" i="18"/>
  <c r="AN29" i="18"/>
  <c r="AM29" i="18"/>
  <c r="AL29" i="18"/>
  <c r="AJ29" i="18"/>
  <c r="AI29" i="18"/>
  <c r="AG29" i="18"/>
  <c r="AF29" i="18"/>
  <c r="AA29" i="18"/>
  <c r="AO41" i="18"/>
  <c r="AN41" i="18"/>
  <c r="AM41" i="18"/>
  <c r="AL41" i="18"/>
  <c r="AJ41" i="18"/>
  <c r="AI41" i="18"/>
  <c r="AG41" i="18"/>
  <c r="AF41" i="18"/>
  <c r="AD41" i="18"/>
  <c r="AA41" i="18"/>
  <c r="AP41" i="18"/>
  <c r="AP47" i="18"/>
  <c r="AO47" i="18"/>
  <c r="AN47" i="18"/>
  <c r="AM47" i="18"/>
  <c r="AL47" i="18"/>
  <c r="AJ47" i="18"/>
  <c r="AI47" i="18"/>
  <c r="AG47" i="18"/>
  <c r="AF47" i="18"/>
  <c r="AD47" i="18"/>
  <c r="AA47" i="18"/>
  <c r="AM72" i="18"/>
  <c r="AL72" i="18"/>
  <c r="AJ72" i="18"/>
  <c r="AI72" i="18"/>
  <c r="AG72" i="18"/>
  <c r="AF72" i="18"/>
  <c r="AD72" i="18"/>
  <c r="AA72" i="18"/>
  <c r="AP72" i="18"/>
  <c r="AO72" i="18"/>
  <c r="AN72" i="18"/>
  <c r="AD117" i="18"/>
  <c r="AA117" i="18"/>
  <c r="AO117" i="18"/>
  <c r="AL117" i="18"/>
  <c r="AP117" i="18"/>
  <c r="AN117" i="18"/>
  <c r="AM117" i="18"/>
  <c r="AJ117" i="18"/>
  <c r="AI117" i="18"/>
  <c r="AG117" i="18"/>
  <c r="AF117" i="18"/>
  <c r="AF129" i="18"/>
  <c r="AD129" i="18"/>
  <c r="AP129" i="18"/>
  <c r="AM129" i="18"/>
  <c r="AG129" i="18"/>
  <c r="AA129" i="18"/>
  <c r="AO129" i="18"/>
  <c r="AN129" i="18"/>
  <c r="AL129" i="18"/>
  <c r="AJ129" i="18"/>
  <c r="AI129" i="18"/>
  <c r="AI324" i="9"/>
  <c r="AI325" i="9"/>
  <c r="AI351" i="9"/>
  <c r="AP369" i="9"/>
  <c r="AI379" i="9"/>
  <c r="AP385" i="9"/>
  <c r="AI395" i="9"/>
  <c r="AP401" i="9"/>
  <c r="AI411" i="9"/>
  <c r="AP417" i="9"/>
  <c r="AI427" i="9"/>
  <c r="AP433" i="9"/>
  <c r="AI443" i="9"/>
  <c r="AA448" i="9"/>
  <c r="AF448" i="9"/>
  <c r="AN450" i="9"/>
  <c r="AF460" i="9"/>
  <c r="AF465" i="9"/>
  <c r="AF476" i="9"/>
  <c r="AA480" i="9"/>
  <c r="AF480" i="9"/>
  <c r="AF497" i="9"/>
  <c r="AN500" i="9"/>
  <c r="AG37" i="18"/>
  <c r="AF37" i="18"/>
  <c r="AD37" i="18"/>
  <c r="AA37" i="18"/>
  <c r="AP37" i="18"/>
  <c r="AO37" i="18"/>
  <c r="AN37" i="18"/>
  <c r="AM37" i="18"/>
  <c r="AL37" i="18"/>
  <c r="AJ37" i="18"/>
  <c r="AI37" i="18"/>
  <c r="AO65" i="18"/>
  <c r="AN65" i="18"/>
  <c r="AM65" i="18"/>
  <c r="AL65" i="18"/>
  <c r="AJ65" i="18"/>
  <c r="AI65" i="18"/>
  <c r="AG65" i="18"/>
  <c r="AF65" i="18"/>
  <c r="AD65" i="18"/>
  <c r="AA65" i="18"/>
  <c r="AP65" i="18"/>
  <c r="AP70" i="18"/>
  <c r="AO70" i="18"/>
  <c r="AN70" i="18"/>
  <c r="AM70" i="18"/>
  <c r="AL70" i="18"/>
  <c r="AJ70" i="18"/>
  <c r="AI70" i="18"/>
  <c r="AG70" i="18"/>
  <c r="AF70" i="18"/>
  <c r="AD70" i="18"/>
  <c r="AA70" i="18"/>
  <c r="AG460" i="9"/>
  <c r="AA464" i="9"/>
  <c r="AF464" i="9"/>
  <c r="AI465" i="9"/>
  <c r="AG476" i="9"/>
  <c r="AI497" i="9"/>
  <c r="AG499" i="9"/>
  <c r="AF499" i="9"/>
  <c r="AD499" i="9"/>
  <c r="AO499" i="9"/>
  <c r="AJ499" i="9"/>
  <c r="AO22" i="18"/>
  <c r="AN22" i="18"/>
  <c r="AM22" i="18"/>
  <c r="AL22" i="18"/>
  <c r="AJ22" i="18"/>
  <c r="AI22" i="18"/>
  <c r="AG22" i="18"/>
  <c r="AF22" i="18"/>
  <c r="AD22" i="18"/>
  <c r="AA22" i="18"/>
  <c r="AP22" i="18"/>
  <c r="AD44" i="18"/>
  <c r="AA44" i="18"/>
  <c r="AP44" i="18"/>
  <c r="AO44" i="18"/>
  <c r="AN44" i="18"/>
  <c r="AM44" i="18"/>
  <c r="AL44" i="18"/>
  <c r="AJ44" i="18"/>
  <c r="AI44" i="18"/>
  <c r="AG44" i="18"/>
  <c r="AF44" i="18"/>
  <c r="AP53" i="18"/>
  <c r="AO53" i="18"/>
  <c r="AN53" i="18"/>
  <c r="AM53" i="18"/>
  <c r="AL53" i="18"/>
  <c r="AJ53" i="18"/>
  <c r="AI53" i="18"/>
  <c r="AG53" i="18"/>
  <c r="AF53" i="18"/>
  <c r="AD53" i="18"/>
  <c r="AA53" i="18"/>
  <c r="AL55" i="18"/>
  <c r="AJ55" i="18"/>
  <c r="AI55" i="18"/>
  <c r="AG55" i="18"/>
  <c r="AF55" i="18"/>
  <c r="AD55" i="18"/>
  <c r="AA55" i="18"/>
  <c r="AP55" i="18"/>
  <c r="AO55" i="18"/>
  <c r="AN55" i="18"/>
  <c r="AM55" i="18"/>
  <c r="AL411" i="9"/>
  <c r="AL427" i="9"/>
  <c r="AL443" i="9"/>
  <c r="AI460" i="9"/>
  <c r="AJ465" i="9"/>
  <c r="AI476" i="9"/>
  <c r="AG483" i="9"/>
  <c r="AF483" i="9"/>
  <c r="AD483" i="9"/>
  <c r="AJ483" i="9"/>
  <c r="AA496" i="9"/>
  <c r="AL496" i="9"/>
  <c r="AF496" i="9"/>
  <c r="AJ497" i="9"/>
  <c r="N22" i="11"/>
  <c r="N48" i="11" s="1"/>
  <c r="N49" i="11" s="1"/>
  <c r="N53" i="11" s="1"/>
  <c r="AP158" i="18"/>
  <c r="AN158" i="18"/>
  <c r="AM158" i="18"/>
  <c r="AI158" i="18"/>
  <c r="AG158" i="18"/>
  <c r="AF158" i="18"/>
  <c r="AD158" i="18"/>
  <c r="AO158" i="18"/>
  <c r="AL158" i="18"/>
  <c r="AJ158" i="18"/>
  <c r="AA158" i="18"/>
  <c r="AJ460" i="9"/>
  <c r="AL465" i="9"/>
  <c r="AJ476" i="9"/>
  <c r="AL486" i="9"/>
  <c r="AJ486" i="9"/>
  <c r="AI486" i="9"/>
  <c r="AF486" i="9"/>
  <c r="AN486" i="9"/>
  <c r="AP492" i="9"/>
  <c r="AN492" i="9"/>
  <c r="AL497" i="9"/>
  <c r="C2" i="17"/>
  <c r="AM10" i="18"/>
  <c r="AL10" i="18"/>
  <c r="AJ10" i="18"/>
  <c r="AI10" i="18"/>
  <c r="AG10" i="18"/>
  <c r="AF10" i="18"/>
  <c r="AD10" i="18"/>
  <c r="AA10" i="18"/>
  <c r="AP10" i="18"/>
  <c r="AO10" i="18"/>
  <c r="AN10" i="18"/>
  <c r="AM42" i="18"/>
  <c r="AL42" i="18"/>
  <c r="AJ42" i="18"/>
  <c r="AI42" i="18"/>
  <c r="AG42" i="18"/>
  <c r="AF42" i="18"/>
  <c r="AD42" i="18"/>
  <c r="AA42" i="18"/>
  <c r="AP42" i="18"/>
  <c r="AO42" i="18"/>
  <c r="AN42" i="18"/>
  <c r="AD84" i="18"/>
  <c r="AP84" i="18"/>
  <c r="AM84" i="18"/>
  <c r="AF84" i="18"/>
  <c r="AA84" i="18"/>
  <c r="AO84" i="18"/>
  <c r="AN84" i="18"/>
  <c r="AL84" i="18"/>
  <c r="AJ84" i="18"/>
  <c r="AI84" i="18"/>
  <c r="AG84" i="18"/>
  <c r="AN97" i="18"/>
  <c r="AJ97" i="18"/>
  <c r="AF97" i="18"/>
  <c r="AP97" i="18"/>
  <c r="AO97" i="18"/>
  <c r="AM97" i="18"/>
  <c r="AL97" i="18"/>
  <c r="AI97" i="18"/>
  <c r="AG97" i="18"/>
  <c r="AD97" i="18"/>
  <c r="AA97" i="18"/>
  <c r="AP137" i="18"/>
  <c r="AM137" i="18"/>
  <c r="AL137" i="18"/>
  <c r="AG137" i="18"/>
  <c r="AA137" i="18"/>
  <c r="AO137" i="18"/>
  <c r="AN137" i="18"/>
  <c r="AJ137" i="18"/>
  <c r="AI137" i="18"/>
  <c r="AF137" i="18"/>
  <c r="AD137" i="18"/>
  <c r="AN324" i="9"/>
  <c r="AN325" i="9"/>
  <c r="AN351" i="9"/>
  <c r="AA371" i="9"/>
  <c r="AN379" i="9"/>
  <c r="AA387" i="9"/>
  <c r="AN395" i="9"/>
  <c r="AA403" i="9"/>
  <c r="AN411" i="9"/>
  <c r="AA419" i="9"/>
  <c r="AN427" i="9"/>
  <c r="AA435" i="9"/>
  <c r="AN443" i="9"/>
  <c r="AG448" i="9"/>
  <c r="AP458" i="9"/>
  <c r="AO458" i="9"/>
  <c r="AN458" i="9"/>
  <c r="AL460" i="9"/>
  <c r="AD464" i="9"/>
  <c r="AM465" i="9"/>
  <c r="AP474" i="9"/>
  <c r="AO474" i="9"/>
  <c r="AN474" i="9"/>
  <c r="AL476" i="9"/>
  <c r="AG480" i="9"/>
  <c r="AA486" i="9"/>
  <c r="AA492" i="9"/>
  <c r="AN497" i="9"/>
  <c r="AA499" i="9"/>
  <c r="AN30" i="18"/>
  <c r="AM30" i="18"/>
  <c r="AL30" i="18"/>
  <c r="AJ30" i="18"/>
  <c r="AI30" i="18"/>
  <c r="AG30" i="18"/>
  <c r="AF30" i="18"/>
  <c r="AA30" i="18"/>
  <c r="AP30" i="18"/>
  <c r="AO30" i="18"/>
  <c r="AM48" i="18"/>
  <c r="AL48" i="18"/>
  <c r="AJ48" i="18"/>
  <c r="AI48" i="18"/>
  <c r="AG48" i="18"/>
  <c r="AF48" i="18"/>
  <c r="AD48" i="18"/>
  <c r="AA48" i="18"/>
  <c r="AP48" i="18"/>
  <c r="AO48" i="18"/>
  <c r="AN48" i="18"/>
  <c r="AI73" i="18"/>
  <c r="AG73" i="18"/>
  <c r="AF73" i="18"/>
  <c r="AD73" i="18"/>
  <c r="AA73" i="18"/>
  <c r="AP73" i="18"/>
  <c r="AO73" i="18"/>
  <c r="AN73" i="18"/>
  <c r="AM73" i="18"/>
  <c r="AL73" i="18"/>
  <c r="AJ73" i="18"/>
  <c r="AD371" i="9"/>
  <c r="AD387" i="9"/>
  <c r="AD403" i="9"/>
  <c r="AD419" i="9"/>
  <c r="AD435" i="9"/>
  <c r="AO443" i="9"/>
  <c r="AI448" i="9"/>
  <c r="AM460" i="9"/>
  <c r="AG464" i="9"/>
  <c r="AN465" i="9"/>
  <c r="AM476" i="9"/>
  <c r="AI480" i="9"/>
  <c r="AD486" i="9"/>
  <c r="AD492" i="9"/>
  <c r="AO497" i="9"/>
  <c r="AI499" i="9"/>
  <c r="AJ501" i="9"/>
  <c r="AI501" i="9"/>
  <c r="AG501" i="9"/>
  <c r="AD501" i="9"/>
  <c r="AA501" i="9"/>
  <c r="AM501" i="9"/>
  <c r="AM16" i="18"/>
  <c r="AL16" i="18"/>
  <c r="AJ16" i="18"/>
  <c r="AI16" i="18"/>
  <c r="AG16" i="18"/>
  <c r="AF16" i="18"/>
  <c r="AD16" i="18"/>
  <c r="AA16" i="18"/>
  <c r="AP16" i="18"/>
  <c r="AO16" i="18"/>
  <c r="AN16" i="18"/>
  <c r="AF371" i="9"/>
  <c r="AF387" i="9"/>
  <c r="AF403" i="9"/>
  <c r="AF419" i="9"/>
  <c r="AF435" i="9"/>
  <c r="AA447" i="9"/>
  <c r="AN460" i="9"/>
  <c r="AI464" i="9"/>
  <c r="AO465" i="9"/>
  <c r="AO476" i="9"/>
  <c r="AA479" i="9"/>
  <c r="AG486" i="9"/>
  <c r="AF492" i="9"/>
  <c r="AP497" i="9"/>
  <c r="AL499" i="9"/>
  <c r="AM66" i="18"/>
  <c r="AL66" i="18"/>
  <c r="AJ66" i="18"/>
  <c r="AI66" i="18"/>
  <c r="AG66" i="18"/>
  <c r="AF66" i="18"/>
  <c r="AD66" i="18"/>
  <c r="AA66" i="18"/>
  <c r="AP66" i="18"/>
  <c r="AO66" i="18"/>
  <c r="AN66" i="18"/>
  <c r="AP71" i="18"/>
  <c r="AO71" i="18"/>
  <c r="AN71" i="18"/>
  <c r="AM71" i="18"/>
  <c r="AL71" i="18"/>
  <c r="AJ71" i="18"/>
  <c r="AI71" i="18"/>
  <c r="AG71" i="18"/>
  <c r="AF71" i="18"/>
  <c r="AD71" i="18"/>
  <c r="AA71" i="18"/>
  <c r="AD369" i="9"/>
  <c r="AG371" i="9"/>
  <c r="AD385" i="9"/>
  <c r="AG387" i="9"/>
  <c r="AD401" i="9"/>
  <c r="AG403" i="9"/>
  <c r="AD417" i="9"/>
  <c r="AG419" i="9"/>
  <c r="AD433" i="9"/>
  <c r="AG435" i="9"/>
  <c r="AF447" i="9"/>
  <c r="AL448" i="9"/>
  <c r="AL454" i="9"/>
  <c r="AJ454" i="9"/>
  <c r="AI454" i="9"/>
  <c r="AN454" i="9"/>
  <c r="AO460" i="9"/>
  <c r="AJ464" i="9"/>
  <c r="AP465" i="9"/>
  <c r="AL470" i="9"/>
  <c r="AJ470" i="9"/>
  <c r="AI470" i="9"/>
  <c r="AN470" i="9"/>
  <c r="AF479" i="9"/>
  <c r="AL480" i="9"/>
  <c r="AM486" i="9"/>
  <c r="AN488" i="9"/>
  <c r="AM488" i="9"/>
  <c r="AL488" i="9"/>
  <c r="AI488" i="9"/>
  <c r="AP488" i="9"/>
  <c r="AP491" i="9"/>
  <c r="AO491" i="9"/>
  <c r="AM491" i="9"/>
  <c r="AG492" i="9"/>
  <c r="AP495" i="9"/>
  <c r="AJ495" i="9"/>
  <c r="AD495" i="9"/>
  <c r="AM499" i="9"/>
  <c r="AA19" i="18"/>
  <c r="AP19" i="18"/>
  <c r="AO19" i="18"/>
  <c r="AN19" i="18"/>
  <c r="AM19" i="18"/>
  <c r="AL19" i="18"/>
  <c r="AJ19" i="18"/>
  <c r="AI19" i="18"/>
  <c r="AG19" i="18"/>
  <c r="AF19" i="18"/>
  <c r="AD19" i="18"/>
  <c r="AM23" i="18"/>
  <c r="AL23" i="18"/>
  <c r="AJ23" i="18"/>
  <c r="AI23" i="18"/>
  <c r="AG23" i="18"/>
  <c r="AF23" i="18"/>
  <c r="AD23" i="18"/>
  <c r="AA23" i="18"/>
  <c r="AP23" i="18"/>
  <c r="AO23" i="18"/>
  <c r="AN23" i="18"/>
  <c r="AA38" i="18"/>
  <c r="AP38" i="18"/>
  <c r="AO38" i="18"/>
  <c r="AN38" i="18"/>
  <c r="AM38" i="18"/>
  <c r="AL38" i="18"/>
  <c r="AJ38" i="18"/>
  <c r="AI38" i="18"/>
  <c r="AG38" i="18"/>
  <c r="AF38" i="18"/>
  <c r="AD38" i="18"/>
  <c r="AI56" i="18"/>
  <c r="AG56" i="18"/>
  <c r="AF56" i="18"/>
  <c r="AD56" i="18"/>
  <c r="AA56" i="18"/>
  <c r="AP56" i="18"/>
  <c r="AO56" i="18"/>
  <c r="AN56" i="18"/>
  <c r="AM56" i="18"/>
  <c r="AL56" i="18"/>
  <c r="AJ56" i="18"/>
  <c r="AM86" i="18"/>
  <c r="AI86" i="18"/>
  <c r="AD86" i="18"/>
  <c r="AF86" i="18"/>
  <c r="AA86" i="18"/>
  <c r="AP86" i="18"/>
  <c r="AO86" i="18"/>
  <c r="AN86" i="18"/>
  <c r="AL86" i="18"/>
  <c r="AJ86" i="18"/>
  <c r="AG86" i="18"/>
  <c r="AA286" i="9"/>
  <c r="AA287" i="9"/>
  <c r="AA332" i="9"/>
  <c r="AA333" i="9"/>
  <c r="AF369" i="9"/>
  <c r="AI371" i="9"/>
  <c r="AF385" i="9"/>
  <c r="AI387" i="9"/>
  <c r="AA399" i="9"/>
  <c r="AF401" i="9"/>
  <c r="AI403" i="9"/>
  <c r="AA415" i="9"/>
  <c r="AF417" i="9"/>
  <c r="AI419" i="9"/>
  <c r="AA431" i="9"/>
  <c r="AF433" i="9"/>
  <c r="AI435" i="9"/>
  <c r="AG447" i="9"/>
  <c r="AM448" i="9"/>
  <c r="AA454" i="9"/>
  <c r="AG458" i="9"/>
  <c r="AF463" i="9"/>
  <c r="AL464" i="9"/>
  <c r="AA470" i="9"/>
  <c r="AG474" i="9"/>
  <c r="AG479" i="9"/>
  <c r="AM480" i="9"/>
  <c r="AM483" i="9"/>
  <c r="AO486" i="9"/>
  <c r="AA488" i="9"/>
  <c r="AA491" i="9"/>
  <c r="AI492" i="9"/>
  <c r="AJ496" i="9"/>
  <c r="AN499" i="9"/>
  <c r="AN501" i="9"/>
  <c r="AP14" i="18"/>
  <c r="AO14" i="18"/>
  <c r="AN14" i="18"/>
  <c r="AM14" i="18"/>
  <c r="AL14" i="18"/>
  <c r="AJ14" i="18"/>
  <c r="AI14" i="18"/>
  <c r="AG14" i="18"/>
  <c r="AF14" i="18"/>
  <c r="AD14" i="18"/>
  <c r="AA14" i="18"/>
  <c r="AP34" i="18"/>
  <c r="AO34" i="18"/>
  <c r="AN34" i="18"/>
  <c r="AM34" i="18"/>
  <c r="AL34" i="18"/>
  <c r="AJ34" i="18"/>
  <c r="AI34" i="18"/>
  <c r="AG34" i="18"/>
  <c r="AF34" i="18"/>
  <c r="AD34" i="18"/>
  <c r="AA34" i="18"/>
  <c r="AM169" i="18"/>
  <c r="AO169" i="18"/>
  <c r="AN169" i="18"/>
  <c r="AI169" i="18"/>
  <c r="AG169" i="18"/>
  <c r="AF169" i="18"/>
  <c r="AA169" i="18"/>
  <c r="AL169" i="18"/>
  <c r="AJ169" i="18"/>
  <c r="AP169" i="18"/>
  <c r="AD286" i="9"/>
  <c r="AD287" i="9"/>
  <c r="AD332" i="9"/>
  <c r="AD333" i="9"/>
  <c r="AG369" i="9"/>
  <c r="AJ371" i="9"/>
  <c r="AG385" i="9"/>
  <c r="AJ387" i="9"/>
  <c r="AD399" i="9"/>
  <c r="AG401" i="9"/>
  <c r="AJ403" i="9"/>
  <c r="AD415" i="9"/>
  <c r="AG417" i="9"/>
  <c r="AJ419" i="9"/>
  <c r="AD431" i="9"/>
  <c r="AG433" i="9"/>
  <c r="AJ435" i="9"/>
  <c r="AI447" i="9"/>
  <c r="AN448" i="9"/>
  <c r="AD454" i="9"/>
  <c r="AI458" i="9"/>
  <c r="AG463" i="9"/>
  <c r="AM464" i="9"/>
  <c r="AD470" i="9"/>
  <c r="AI474" i="9"/>
  <c r="AP478" i="9"/>
  <c r="AA478" i="9"/>
  <c r="AI479" i="9"/>
  <c r="AN480" i="9"/>
  <c r="AN483" i="9"/>
  <c r="AP486" i="9"/>
  <c r="AD488" i="9"/>
  <c r="AD491" i="9"/>
  <c r="AJ492" i="9"/>
  <c r="AM496" i="9"/>
  <c r="AP499" i="9"/>
  <c r="AO501" i="9"/>
  <c r="AP64" i="18"/>
  <c r="AO64" i="18"/>
  <c r="AN64" i="18"/>
  <c r="AM64" i="18"/>
  <c r="AL64" i="18"/>
  <c r="AJ64" i="18"/>
  <c r="AI64" i="18"/>
  <c r="AG64" i="18"/>
  <c r="AF64" i="18"/>
  <c r="AD64" i="18"/>
  <c r="AA64" i="18"/>
  <c r="AF498" i="9"/>
  <c r="AD498" i="9"/>
  <c r="AA498" i="9"/>
  <c r="AN498" i="9"/>
  <c r="AI498" i="9"/>
  <c r="AI500" i="9"/>
  <c r="AG500" i="9"/>
  <c r="AF500" i="9"/>
  <c r="AA500" i="9"/>
  <c r="AP500" i="9"/>
  <c r="AL500" i="9"/>
  <c r="AI11" i="18"/>
  <c r="AG11" i="18"/>
  <c r="AF11" i="18"/>
  <c r="AD11" i="18"/>
  <c r="AA11" i="18"/>
  <c r="AP11" i="18"/>
  <c r="AO11" i="18"/>
  <c r="AN11" i="18"/>
  <c r="AM11" i="18"/>
  <c r="AL11" i="18"/>
  <c r="AJ11" i="18"/>
  <c r="AI43" i="18"/>
  <c r="AG43" i="18"/>
  <c r="AF43" i="18"/>
  <c r="AD43" i="18"/>
  <c r="AA43" i="18"/>
  <c r="AP43" i="18"/>
  <c r="AO43" i="18"/>
  <c r="AN43" i="18"/>
  <c r="AM43" i="18"/>
  <c r="AL43" i="18"/>
  <c r="AJ43" i="18"/>
  <c r="AD167" i="18"/>
  <c r="AP167" i="18"/>
  <c r="AO167" i="18"/>
  <c r="AN167" i="18"/>
  <c r="AJ167" i="18"/>
  <c r="AI167" i="18"/>
  <c r="AG167" i="18"/>
  <c r="AF167" i="18"/>
  <c r="AM167" i="18"/>
  <c r="AL167" i="18"/>
  <c r="AA167" i="18"/>
  <c r="AJ369" i="9"/>
  <c r="AM371" i="9"/>
  <c r="AJ385" i="9"/>
  <c r="AM387" i="9"/>
  <c r="AJ401" i="9"/>
  <c r="AM403" i="9"/>
  <c r="AJ417" i="9"/>
  <c r="AM419" i="9"/>
  <c r="AJ433" i="9"/>
  <c r="AM435" i="9"/>
  <c r="AL447" i="9"/>
  <c r="AP448" i="9"/>
  <c r="AF450" i="9"/>
  <c r="AD450" i="9"/>
  <c r="AA450" i="9"/>
  <c r="AI450" i="9"/>
  <c r="AO464" i="9"/>
  <c r="AF466" i="9"/>
  <c r="AD466" i="9"/>
  <c r="AA466" i="9"/>
  <c r="AI466" i="9"/>
  <c r="AL479" i="9"/>
  <c r="AP480" i="9"/>
  <c r="AG488" i="9"/>
  <c r="AG491" i="9"/>
  <c r="AM492" i="9"/>
  <c r="AF495" i="9"/>
  <c r="AG498" i="9"/>
  <c r="AI49" i="18"/>
  <c r="AG49" i="18"/>
  <c r="AF49" i="18"/>
  <c r="AD49" i="18"/>
  <c r="AA49" i="18"/>
  <c r="AP49" i="18"/>
  <c r="AO49" i="18"/>
  <c r="AN49" i="18"/>
  <c r="AM49" i="18"/>
  <c r="AL49" i="18"/>
  <c r="AJ49" i="18"/>
  <c r="AD74" i="18"/>
  <c r="AA74" i="18"/>
  <c r="AP74" i="18"/>
  <c r="AO74" i="18"/>
  <c r="AN74" i="18"/>
  <c r="AM74" i="18"/>
  <c r="AL74" i="18"/>
  <c r="AJ74" i="18"/>
  <c r="AI74" i="18"/>
  <c r="AG74" i="18"/>
  <c r="AF74" i="18"/>
  <c r="AM447" i="9"/>
  <c r="AG450" i="9"/>
  <c r="AM454" i="9"/>
  <c r="AM458" i="9"/>
  <c r="AG462" i="9"/>
  <c r="AL463" i="9"/>
  <c r="AP464" i="9"/>
  <c r="AG466" i="9"/>
  <c r="AM470" i="9"/>
  <c r="AM474" i="9"/>
  <c r="AG478" i="9"/>
  <c r="AM479" i="9"/>
  <c r="AD481" i="9"/>
  <c r="AA481" i="9"/>
  <c r="AG481" i="9"/>
  <c r="AJ488" i="9"/>
  <c r="AP490" i="9"/>
  <c r="AO490" i="9"/>
  <c r="AN490" i="9"/>
  <c r="AL490" i="9"/>
  <c r="AI491" i="9"/>
  <c r="AO492" i="9"/>
  <c r="AG495" i="9"/>
  <c r="AP496" i="9"/>
  <c r="AJ498" i="9"/>
  <c r="AD107" i="18"/>
  <c r="AA107" i="18"/>
  <c r="AO107" i="18"/>
  <c r="AL107" i="18"/>
  <c r="AM107" i="18"/>
  <c r="AJ107" i="18"/>
  <c r="AI107" i="18"/>
  <c r="AG107" i="18"/>
  <c r="AF107" i="18"/>
  <c r="AP107" i="18"/>
  <c r="AN107" i="18"/>
  <c r="AM109" i="18"/>
  <c r="AI109" i="18"/>
  <c r="AD109" i="18"/>
  <c r="AO109" i="18"/>
  <c r="AN109" i="18"/>
  <c r="AL109" i="18"/>
  <c r="AJ109" i="18"/>
  <c r="AG109" i="18"/>
  <c r="AF109" i="18"/>
  <c r="AA109" i="18"/>
  <c r="AP109" i="18"/>
  <c r="AP149" i="18"/>
  <c r="AO149" i="18"/>
  <c r="AM149" i="18"/>
  <c r="AL149" i="18"/>
  <c r="AG149" i="18"/>
  <c r="AD149" i="18"/>
  <c r="AA149" i="18"/>
  <c r="AN149" i="18"/>
  <c r="AJ149" i="18"/>
  <c r="AI149" i="18"/>
  <c r="AF149" i="18"/>
  <c r="AG12" i="18"/>
  <c r="AL17" i="18"/>
  <c r="AG25" i="18"/>
  <c r="AL36" i="18"/>
  <c r="AG50" i="18"/>
  <c r="AO54" i="18"/>
  <c r="AL61" i="18"/>
  <c r="AG62" i="18"/>
  <c r="AL67" i="18"/>
  <c r="AG68" i="18"/>
  <c r="AJ76" i="18"/>
  <c r="AD76" i="18"/>
  <c r="AM80" i="18"/>
  <c r="AI80" i="18"/>
  <c r="AD80" i="18"/>
  <c r="AI88" i="18"/>
  <c r="AJ89" i="18"/>
  <c r="AI100" i="18"/>
  <c r="AG100" i="18"/>
  <c r="AO100" i="18"/>
  <c r="AD101" i="18"/>
  <c r="AA101" i="18"/>
  <c r="AO101" i="18"/>
  <c r="AL101" i="18"/>
  <c r="AI105" i="18"/>
  <c r="AL127" i="18"/>
  <c r="AJ127" i="18"/>
  <c r="AD127" i="18"/>
  <c r="AJ131" i="18"/>
  <c r="AI141" i="18"/>
  <c r="AI142" i="18"/>
  <c r="AJ151" i="18"/>
  <c r="AI151" i="18"/>
  <c r="AG151" i="18"/>
  <c r="AD151" i="18"/>
  <c r="AA151" i="18"/>
  <c r="AP151" i="18"/>
  <c r="T3" i="18"/>
  <c r="AF77" i="18"/>
  <c r="AN77" i="18"/>
  <c r="AA78" i="18"/>
  <c r="AO78" i="18"/>
  <c r="AL78" i="18"/>
  <c r="AO79" i="18"/>
  <c r="AL79" i="18"/>
  <c r="AG79" i="18"/>
  <c r="AM99" i="18"/>
  <c r="AL99" i="18"/>
  <c r="AF99" i="18"/>
  <c r="AM125" i="18"/>
  <c r="AI125" i="18"/>
  <c r="AD125" i="18"/>
  <c r="AO126" i="18"/>
  <c r="AN126" i="18"/>
  <c r="AI126" i="18"/>
  <c r="AD126" i="18"/>
  <c r="AO138" i="18"/>
  <c r="AN138" i="18"/>
  <c r="AJ138" i="18"/>
  <c r="AI138" i="18"/>
  <c r="AD138" i="18"/>
  <c r="AJ163" i="18"/>
  <c r="AD163" i="18"/>
  <c r="AA163" i="18"/>
  <c r="AP163" i="18"/>
  <c r="AO163" i="18"/>
  <c r="AN163" i="18"/>
  <c r="AM163" i="18"/>
  <c r="AL47" i="22"/>
  <c r="AI47" i="22"/>
  <c r="AN47" i="22"/>
  <c r="AM47" i="22"/>
  <c r="AK47" i="22"/>
  <c r="AJ47" i="22"/>
  <c r="AG47" i="22"/>
  <c r="AF47" i="22"/>
  <c r="AB47" i="22"/>
  <c r="Y47" i="22" s="1"/>
  <c r="AP47" i="22"/>
  <c r="AO47" i="22"/>
  <c r="AD47" i="22"/>
  <c r="AD7" i="18"/>
  <c r="Z8" i="18"/>
  <c r="AJ12" i="18"/>
  <c r="AF13" i="18"/>
  <c r="AN17" i="18"/>
  <c r="AD20" i="18"/>
  <c r="AJ25" i="18"/>
  <c r="AG26" i="18"/>
  <c r="AA27" i="18"/>
  <c r="AG32" i="18"/>
  <c r="AA33" i="18"/>
  <c r="AN36" i="18"/>
  <c r="AA39" i="18"/>
  <c r="AF45" i="18"/>
  <c r="AA46" i="18"/>
  <c r="AJ50" i="18"/>
  <c r="AF51" i="18"/>
  <c r="AA52" i="18"/>
  <c r="AD58" i="18"/>
  <c r="AN61" i="18"/>
  <c r="AJ62" i="18"/>
  <c r="AF63" i="18"/>
  <c r="AN67" i="18"/>
  <c r="AJ68" i="18"/>
  <c r="AF69" i="18"/>
  <c r="AG75" i="18"/>
  <c r="AF76" i="18"/>
  <c r="AA77" i="18"/>
  <c r="AD78" i="18"/>
  <c r="AA79" i="18"/>
  <c r="AF80" i="18"/>
  <c r="AJ82" i="18"/>
  <c r="AJ83" i="18"/>
  <c r="AJ85" i="18"/>
  <c r="AN88" i="18"/>
  <c r="AM89" i="18"/>
  <c r="AA99" i="18"/>
  <c r="AD100" i="18"/>
  <c r="AG101" i="18"/>
  <c r="AF102" i="18"/>
  <c r="AI103" i="18"/>
  <c r="AN105" i="18"/>
  <c r="AO114" i="18"/>
  <c r="AL114" i="18"/>
  <c r="AG114" i="18"/>
  <c r="AA115" i="18"/>
  <c r="AO124" i="18"/>
  <c r="AL124" i="18"/>
  <c r="AG124" i="18"/>
  <c r="AA125" i="18"/>
  <c r="AA126" i="18"/>
  <c r="AF127" i="18"/>
  <c r="AA138" i="18"/>
  <c r="AI139" i="18"/>
  <c r="AM141" i="18"/>
  <c r="AL151" i="18"/>
  <c r="AF163" i="18"/>
  <c r="AP98" i="18"/>
  <c r="AO98" i="18"/>
  <c r="AJ98" i="18"/>
  <c r="AF98" i="18"/>
  <c r="AI112" i="18"/>
  <c r="AG112" i="18"/>
  <c r="AO112" i="18"/>
  <c r="AD113" i="18"/>
  <c r="AA113" i="18"/>
  <c r="AO113" i="18"/>
  <c r="AL113" i="18"/>
  <c r="AA123" i="18"/>
  <c r="AN123" i="18"/>
  <c r="AJ123" i="18"/>
  <c r="AL145" i="18"/>
  <c r="AJ145" i="18"/>
  <c r="AI145" i="18"/>
  <c r="AF145" i="18"/>
  <c r="AA145" i="18"/>
  <c r="AN150" i="18"/>
  <c r="AM150" i="18"/>
  <c r="AL150" i="18"/>
  <c r="AI150" i="18"/>
  <c r="AG150" i="18"/>
  <c r="AA150" i="18"/>
  <c r="AN168" i="18"/>
  <c r="AO168" i="18"/>
  <c r="AM168" i="18"/>
  <c r="AI168" i="18"/>
  <c r="AG168" i="18"/>
  <c r="AF168" i="18"/>
  <c r="AA168" i="18"/>
  <c r="AM12" i="18"/>
  <c r="AP17" i="18"/>
  <c r="AA21" i="18"/>
  <c r="AM25" i="18"/>
  <c r="AG27" i="18"/>
  <c r="AA28" i="18"/>
  <c r="AF33" i="18"/>
  <c r="AP36" i="18"/>
  <c r="AF39" i="18"/>
  <c r="AA40" i="18"/>
  <c r="AF46" i="18"/>
  <c r="AM50" i="18"/>
  <c r="AF52" i="18"/>
  <c r="AA59" i="18"/>
  <c r="AM62" i="18"/>
  <c r="AM68" i="18"/>
  <c r="AG77" i="18"/>
  <c r="AG78" i="18"/>
  <c r="AF79" i="18"/>
  <c r="AA98" i="18"/>
  <c r="AG99" i="18"/>
  <c r="AM111" i="18"/>
  <c r="AL111" i="18"/>
  <c r="AF111" i="18"/>
  <c r="AA112" i="18"/>
  <c r="AF113" i="18"/>
  <c r="AL121" i="18"/>
  <c r="AJ121" i="18"/>
  <c r="AD121" i="18"/>
  <c r="AG122" i="18"/>
  <c r="AF122" i="18"/>
  <c r="AN122" i="18"/>
  <c r="AD123" i="18"/>
  <c r="AG125" i="18"/>
  <c r="AG126" i="18"/>
  <c r="AG138" i="18"/>
  <c r="AG145" i="18"/>
  <c r="AD150" i="18"/>
  <c r="AI163" i="18"/>
  <c r="AJ168" i="18"/>
  <c r="AI203" i="18"/>
  <c r="AG203" i="18"/>
  <c r="AF203" i="18"/>
  <c r="AP203" i="18"/>
  <c r="AO203" i="18"/>
  <c r="AN203" i="18"/>
  <c r="AM203" i="18"/>
  <c r="AJ203" i="18"/>
  <c r="AD203" i="18"/>
  <c r="AA203" i="18"/>
  <c r="AG8" i="22"/>
  <c r="AP8" i="22"/>
  <c r="AO8" i="22"/>
  <c r="AM8" i="22"/>
  <c r="AJ8" i="22"/>
  <c r="AI8" i="22"/>
  <c r="AF8" i="22"/>
  <c r="AD8" i="22"/>
  <c r="AB8" i="22"/>
  <c r="AN8" i="22"/>
  <c r="AL8" i="22"/>
  <c r="AN172" i="22"/>
  <c r="AM172" i="22"/>
  <c r="AK172" i="22"/>
  <c r="AJ172" i="22"/>
  <c r="AD172" i="22"/>
  <c r="AB172" i="22"/>
  <c r="AP172" i="22"/>
  <c r="AO172" i="22"/>
  <c r="AL172" i="22"/>
  <c r="AI172" i="22"/>
  <c r="AG172" i="22"/>
  <c r="AF172" i="22"/>
  <c r="AI7" i="18"/>
  <c r="AN12" i="18"/>
  <c r="AJ13" i="18"/>
  <c r="AI20" i="18"/>
  <c r="AD21" i="18"/>
  <c r="AN25" i="18"/>
  <c r="AL26" i="18"/>
  <c r="AI27" i="18"/>
  <c r="AF28" i="18"/>
  <c r="AL32" i="18"/>
  <c r="AG33" i="18"/>
  <c r="AG39" i="18"/>
  <c r="AD40" i="18"/>
  <c r="AJ45" i="18"/>
  <c r="AG46" i="18"/>
  <c r="AN50" i="18"/>
  <c r="AJ51" i="18"/>
  <c r="AG52" i="18"/>
  <c r="AI58" i="18"/>
  <c r="AD59" i="18"/>
  <c r="AN62" i="18"/>
  <c r="AJ63" i="18"/>
  <c r="AN68" i="18"/>
  <c r="AJ69" i="18"/>
  <c r="AM75" i="18"/>
  <c r="AL76" i="18"/>
  <c r="AI77" i="18"/>
  <c r="AI78" i="18"/>
  <c r="AI79" i="18"/>
  <c r="AL80" i="18"/>
  <c r="AD98" i="18"/>
  <c r="AI99" i="18"/>
  <c r="AL100" i="18"/>
  <c r="AM101" i="18"/>
  <c r="AM102" i="18"/>
  <c r="AA111" i="18"/>
  <c r="AD112" i="18"/>
  <c r="AG113" i="18"/>
  <c r="AF114" i="18"/>
  <c r="AO120" i="18"/>
  <c r="AN120" i="18"/>
  <c r="AI120" i="18"/>
  <c r="AD120" i="18"/>
  <c r="AA121" i="18"/>
  <c r="AA122" i="18"/>
  <c r="AF123" i="18"/>
  <c r="AF124" i="18"/>
  <c r="AJ125" i="18"/>
  <c r="AJ126" i="18"/>
  <c r="AM127" i="18"/>
  <c r="AP136" i="18"/>
  <c r="AO136" i="18"/>
  <c r="AL136" i="18"/>
  <c r="AG136" i="18"/>
  <c r="AL138" i="18"/>
  <c r="AM145" i="18"/>
  <c r="AF150" i="18"/>
  <c r="AO151" i="18"/>
  <c r="AL163" i="18"/>
  <c r="AL168" i="18"/>
  <c r="AL203" i="18"/>
  <c r="AO12" i="18"/>
  <c r="AF21" i="18"/>
  <c r="AO25" i="18"/>
  <c r="AJ27" i="18"/>
  <c r="AG28" i="18"/>
  <c r="AI33" i="18"/>
  <c r="AI39" i="18"/>
  <c r="AF40" i="18"/>
  <c r="AI46" i="18"/>
  <c r="AO50" i="18"/>
  <c r="AI52" i="18"/>
  <c r="AJ58" i="18"/>
  <c r="AF59" i="18"/>
  <c r="AO62" i="18"/>
  <c r="AO68" i="18"/>
  <c r="AM76" i="18"/>
  <c r="AJ77" i="18"/>
  <c r="AJ78" i="18"/>
  <c r="AJ79" i="18"/>
  <c r="AN80" i="18"/>
  <c r="AF95" i="18"/>
  <c r="AD95" i="18"/>
  <c r="AP95" i="18"/>
  <c r="AM95" i="18"/>
  <c r="AG98" i="18"/>
  <c r="AJ99" i="18"/>
  <c r="AM100" i="18"/>
  <c r="AN101" i="18"/>
  <c r="AP110" i="18"/>
  <c r="AO110" i="18"/>
  <c r="AJ110" i="18"/>
  <c r="AF110" i="18"/>
  <c r="AD111" i="18"/>
  <c r="AF112" i="18"/>
  <c r="AI113" i="18"/>
  <c r="AF121" i="18"/>
  <c r="AD122" i="18"/>
  <c r="AG123" i="18"/>
  <c r="AL125" i="18"/>
  <c r="AL126" i="18"/>
  <c r="AN127" i="18"/>
  <c r="AA135" i="18"/>
  <c r="AN135" i="18"/>
  <c r="AJ135" i="18"/>
  <c r="AM138" i="18"/>
  <c r="AM144" i="18"/>
  <c r="AL144" i="18"/>
  <c r="AJ144" i="18"/>
  <c r="AG144" i="18"/>
  <c r="AF144" i="18"/>
  <c r="AN145" i="18"/>
  <c r="AJ150" i="18"/>
  <c r="AD153" i="18"/>
  <c r="AA153" i="18"/>
  <c r="AO153" i="18"/>
  <c r="AN153" i="18"/>
  <c r="AM153" i="18"/>
  <c r="AL153" i="18"/>
  <c r="AP168" i="18"/>
  <c r="AL7" i="18"/>
  <c r="AP12" i="18"/>
  <c r="AM13" i="18"/>
  <c r="AL20" i="18"/>
  <c r="AG21" i="18"/>
  <c r="AP25" i="18"/>
  <c r="AN26" i="18"/>
  <c r="AL27" i="18"/>
  <c r="AI28" i="18"/>
  <c r="AN32" i="18"/>
  <c r="AJ33" i="18"/>
  <c r="AJ39" i="18"/>
  <c r="AG40" i="18"/>
  <c r="AM45" i="18"/>
  <c r="AJ46" i="18"/>
  <c r="AP50" i="18"/>
  <c r="AM51" i="18"/>
  <c r="AJ52" i="18"/>
  <c r="AA54" i="18"/>
  <c r="AL58" i="18"/>
  <c r="AG59" i="18"/>
  <c r="AA60" i="18"/>
  <c r="AP62" i="18"/>
  <c r="AM63" i="18"/>
  <c r="AP68" i="18"/>
  <c r="AM69" i="18"/>
  <c r="AO75" i="18"/>
  <c r="AN76" i="18"/>
  <c r="AL77" i="18"/>
  <c r="AM78" i="18"/>
  <c r="AM79" i="18"/>
  <c r="AO80" i="18"/>
  <c r="AI94" i="18"/>
  <c r="AG94" i="18"/>
  <c r="AO94" i="18"/>
  <c r="AA95" i="18"/>
  <c r="AI98" i="18"/>
  <c r="AN99" i="18"/>
  <c r="AN100" i="18"/>
  <c r="AP101" i="18"/>
  <c r="AA110" i="18"/>
  <c r="AG111" i="18"/>
  <c r="AJ112" i="18"/>
  <c r="AJ113" i="18"/>
  <c r="AJ114" i="18"/>
  <c r="AO118" i="18"/>
  <c r="AL118" i="18"/>
  <c r="AG118" i="18"/>
  <c r="AF120" i="18"/>
  <c r="AG121" i="18"/>
  <c r="AI122" i="18"/>
  <c r="AI123" i="18"/>
  <c r="AJ124" i="18"/>
  <c r="AN125" i="18"/>
  <c r="AM126" i="18"/>
  <c r="AO127" i="18"/>
  <c r="AG134" i="18"/>
  <c r="AF134" i="18"/>
  <c r="AN134" i="18"/>
  <c r="AD135" i="18"/>
  <c r="AD136" i="18"/>
  <c r="AP138" i="18"/>
  <c r="AA144" i="18"/>
  <c r="AO145" i="18"/>
  <c r="AO150" i="18"/>
  <c r="AF153" i="18"/>
  <c r="AM162" i="18"/>
  <c r="AF162" i="18"/>
  <c r="AD162" i="18"/>
  <c r="AA162" i="18"/>
  <c r="AP162" i="18"/>
  <c r="AO162" i="18"/>
  <c r="AN162" i="18"/>
  <c r="AJ170" i="18"/>
  <c r="AP170" i="18"/>
  <c r="AN170" i="18"/>
  <c r="AM170" i="18"/>
  <c r="AG170" i="18"/>
  <c r="AF170" i="18"/>
  <c r="AA170" i="18"/>
  <c r="AM7" i="18"/>
  <c r="AN13" i="18"/>
  <c r="AM20" i="18"/>
  <c r="AI21" i="18"/>
  <c r="AM27" i="18"/>
  <c r="AJ28" i="18"/>
  <c r="AL33" i="18"/>
  <c r="AL39" i="18"/>
  <c r="AI40" i="18"/>
  <c r="AN45" i="18"/>
  <c r="AL46" i="18"/>
  <c r="AN51" i="18"/>
  <c r="AL52" i="18"/>
  <c r="AD54" i="18"/>
  <c r="AM58" i="18"/>
  <c r="AI59" i="18"/>
  <c r="AD60" i="18"/>
  <c r="AN63" i="18"/>
  <c r="AN69" i="18"/>
  <c r="AO76" i="18"/>
  <c r="AM77" i="18"/>
  <c r="AN78" i="18"/>
  <c r="AN79" i="18"/>
  <c r="AP80" i="18"/>
  <c r="AM93" i="18"/>
  <c r="AL93" i="18"/>
  <c r="AF93" i="18"/>
  <c r="AA94" i="18"/>
  <c r="AG95" i="18"/>
  <c r="AL98" i="18"/>
  <c r="AO99" i="18"/>
  <c r="AP100" i="18"/>
  <c r="AD110" i="18"/>
  <c r="AI111" i="18"/>
  <c r="AL112" i="18"/>
  <c r="AM113" i="18"/>
  <c r="AM114" i="18"/>
  <c r="AA118" i="18"/>
  <c r="AG120" i="18"/>
  <c r="AI121" i="18"/>
  <c r="AJ122" i="18"/>
  <c r="AL123" i="18"/>
  <c r="AM124" i="18"/>
  <c r="AO125" i="18"/>
  <c r="AP126" i="18"/>
  <c r="AP127" i="18"/>
  <c r="AA134" i="18"/>
  <c r="AF135" i="18"/>
  <c r="AF136" i="18"/>
  <c r="AD144" i="18"/>
  <c r="AP145" i="18"/>
  <c r="AP150" i="18"/>
  <c r="AG153" i="18"/>
  <c r="AG162" i="18"/>
  <c r="AI170" i="18"/>
  <c r="AJ21" i="18"/>
  <c r="AN27" i="18"/>
  <c r="AL28" i="18"/>
  <c r="AM33" i="18"/>
  <c r="AM39" i="18"/>
  <c r="AJ40" i="18"/>
  <c r="AM46" i="18"/>
  <c r="AM52" i="18"/>
  <c r="AJ59" i="18"/>
  <c r="AO77" i="18"/>
  <c r="AP78" i="18"/>
  <c r="AP79" i="18"/>
  <c r="AM98" i="18"/>
  <c r="AP99" i="18"/>
  <c r="AO108" i="18"/>
  <c r="AL108" i="18"/>
  <c r="AG108" i="18"/>
  <c r="AJ111" i="18"/>
  <c r="AM112" i="18"/>
  <c r="AN113" i="18"/>
  <c r="AG116" i="18"/>
  <c r="AF116" i="18"/>
  <c r="AN116" i="18"/>
  <c r="AM121" i="18"/>
  <c r="AL122" i="18"/>
  <c r="AM123" i="18"/>
  <c r="AP125" i="18"/>
  <c r="AL133" i="18"/>
  <c r="AJ133" i="18"/>
  <c r="AF133" i="18"/>
  <c r="AD133" i="18"/>
  <c r="AP148" i="18"/>
  <c r="AO148" i="18"/>
  <c r="AL148" i="18"/>
  <c r="AI148" i="18"/>
  <c r="AG148" i="18"/>
  <c r="AF156" i="18"/>
  <c r="AD156" i="18"/>
  <c r="AA156" i="18"/>
  <c r="AP156" i="18"/>
  <c r="AO156" i="18"/>
  <c r="AN156" i="18"/>
  <c r="AM156" i="18"/>
  <c r="AO7" i="18"/>
  <c r="AA17" i="18"/>
  <c r="AO20" i="18"/>
  <c r="AL21" i="18"/>
  <c r="AO27" i="18"/>
  <c r="AM28" i="18"/>
  <c r="AN33" i="18"/>
  <c r="AA36" i="18"/>
  <c r="AN39" i="18"/>
  <c r="AL40" i="18"/>
  <c r="AN46" i="18"/>
  <c r="AN52" i="18"/>
  <c r="AG54" i="18"/>
  <c r="AO58" i="18"/>
  <c r="AL59" i="18"/>
  <c r="AG60" i="18"/>
  <c r="AA61" i="18"/>
  <c r="AA67" i="18"/>
  <c r="AP77" i="18"/>
  <c r="AP92" i="18"/>
  <c r="AO92" i="18"/>
  <c r="AJ92" i="18"/>
  <c r="AF92" i="18"/>
  <c r="AD93" i="18"/>
  <c r="AF94" i="18"/>
  <c r="AJ95" i="18"/>
  <c r="AN98" i="18"/>
  <c r="AI106" i="18"/>
  <c r="AG106" i="18"/>
  <c r="AO106" i="18"/>
  <c r="AA108" i="18"/>
  <c r="AI110" i="18"/>
  <c r="AN111" i="18"/>
  <c r="AN112" i="18"/>
  <c r="AP113" i="18"/>
  <c r="AP114" i="18"/>
  <c r="AA116" i="18"/>
  <c r="AF118" i="18"/>
  <c r="AL120" i="18"/>
  <c r="AN121" i="18"/>
  <c r="AM122" i="18"/>
  <c r="AO123" i="18"/>
  <c r="AP124" i="18"/>
  <c r="AA133" i="18"/>
  <c r="AI134" i="18"/>
  <c r="AI135" i="18"/>
  <c r="AJ136" i="18"/>
  <c r="AP143" i="18"/>
  <c r="AO143" i="18"/>
  <c r="AN143" i="18"/>
  <c r="AL143" i="18"/>
  <c r="AJ143" i="18"/>
  <c r="AF143" i="18"/>
  <c r="AN144" i="18"/>
  <c r="AA148" i="18"/>
  <c r="AJ153" i="18"/>
  <c r="AG156" i="18"/>
  <c r="AJ162" i="18"/>
  <c r="AO170" i="18"/>
  <c r="AD17" i="18"/>
  <c r="AM21" i="18"/>
  <c r="AN28" i="18"/>
  <c r="AO33" i="18"/>
  <c r="AD36" i="18"/>
  <c r="AO39" i="18"/>
  <c r="AM40" i="18"/>
  <c r="AO46" i="18"/>
  <c r="AO52" i="18"/>
  <c r="AI54" i="18"/>
  <c r="AM59" i="18"/>
  <c r="AI60" i="18"/>
  <c r="AD61" i="18"/>
  <c r="AD67" i="18"/>
  <c r="AA90" i="18"/>
  <c r="AN90" i="18"/>
  <c r="AJ90" i="18"/>
  <c r="AA92" i="18"/>
  <c r="AG93" i="18"/>
  <c r="AJ94" i="18"/>
  <c r="AL95" i="18"/>
  <c r="AA106" i="18"/>
  <c r="AD108" i="18"/>
  <c r="AL110" i="18"/>
  <c r="AO111" i="18"/>
  <c r="AP112" i="18"/>
  <c r="AD116" i="18"/>
  <c r="AI118" i="18"/>
  <c r="AM120" i="18"/>
  <c r="AO121" i="18"/>
  <c r="AO122" i="18"/>
  <c r="AP123" i="18"/>
  <c r="AO132" i="18"/>
  <c r="AN132" i="18"/>
  <c r="AJ132" i="18"/>
  <c r="AI132" i="18"/>
  <c r="AD132" i="18"/>
  <c r="AG133" i="18"/>
  <c r="AJ134" i="18"/>
  <c r="AL135" i="18"/>
  <c r="AM136" i="18"/>
  <c r="AA143" i="18"/>
  <c r="AO144" i="18"/>
  <c r="AD147" i="18"/>
  <c r="AA147" i="18"/>
  <c r="AO147" i="18"/>
  <c r="AM147" i="18"/>
  <c r="AL147" i="18"/>
  <c r="AD148" i="18"/>
  <c r="AG152" i="18"/>
  <c r="AF152" i="18"/>
  <c r="AD152" i="18"/>
  <c r="AP152" i="18"/>
  <c r="AO152" i="18"/>
  <c r="AN152" i="18"/>
  <c r="AP153" i="18"/>
  <c r="AI156" i="18"/>
  <c r="AO161" i="18"/>
  <c r="AG161" i="18"/>
  <c r="AF161" i="18"/>
  <c r="AD161" i="18"/>
  <c r="AP161" i="18"/>
  <c r="AN161" i="18"/>
  <c r="AL162" i="18"/>
  <c r="AI166" i="18"/>
  <c r="AP166" i="18"/>
  <c r="AM166" i="18"/>
  <c r="AL166" i="18"/>
  <c r="AJ166" i="18"/>
  <c r="AG166" i="18"/>
  <c r="AN21" i="18"/>
  <c r="AO28" i="18"/>
  <c r="AN40" i="18"/>
  <c r="AN59" i="18"/>
  <c r="AL88" i="18"/>
  <c r="AJ88" i="18"/>
  <c r="AD88" i="18"/>
  <c r="AG89" i="18"/>
  <c r="AF89" i="18"/>
  <c r="AN89" i="18"/>
  <c r="AL105" i="18"/>
  <c r="AJ105" i="18"/>
  <c r="AD105" i="18"/>
  <c r="AP111" i="18"/>
  <c r="AN131" i="18"/>
  <c r="AM131" i="18"/>
  <c r="AI131" i="18"/>
  <c r="AD131" i="18"/>
  <c r="AA141" i="18"/>
  <c r="AN141" i="18"/>
  <c r="AJ141" i="18"/>
  <c r="AO142" i="18"/>
  <c r="AN142" i="18"/>
  <c r="AJ142" i="18"/>
  <c r="AF142" i="18"/>
  <c r="AJ155" i="18"/>
  <c r="AI155" i="18"/>
  <c r="AG155" i="18"/>
  <c r="AD155" i="18"/>
  <c r="AA155" i="18"/>
  <c r="AP155" i="18"/>
  <c r="AA12" i="18"/>
  <c r="AG17" i="18"/>
  <c r="AO21" i="18"/>
  <c r="AA25" i="18"/>
  <c r="AG36" i="18"/>
  <c r="AO40" i="18"/>
  <c r="AA50" i="18"/>
  <c r="AL54" i="18"/>
  <c r="AO59" i="18"/>
  <c r="AL60" i="18"/>
  <c r="AG61" i="18"/>
  <c r="AA62" i="18"/>
  <c r="AG67" i="18"/>
  <c r="AA68" i="18"/>
  <c r="AL82" i="18"/>
  <c r="AF82" i="18"/>
  <c r="AG83" i="18"/>
  <c r="AO83" i="18"/>
  <c r="AP85" i="18"/>
  <c r="AM85" i="18"/>
  <c r="AI85" i="18"/>
  <c r="AO87" i="18"/>
  <c r="AN87" i="18"/>
  <c r="AI87" i="18"/>
  <c r="AD87" i="18"/>
  <c r="AA88" i="18"/>
  <c r="AA89" i="18"/>
  <c r="AM94" i="18"/>
  <c r="AO95" i="18"/>
  <c r="AA105" i="18"/>
  <c r="AI108" i="18"/>
  <c r="AN110" i="18"/>
  <c r="AJ116" i="18"/>
  <c r="AM118" i="18"/>
  <c r="AA131" i="18"/>
  <c r="AM133" i="18"/>
  <c r="AM134" i="18"/>
  <c r="AO135" i="18"/>
  <c r="AG140" i="18"/>
  <c r="AF140" i="18"/>
  <c r="AN140" i="18"/>
  <c r="AD141" i="18"/>
  <c r="AA142" i="18"/>
  <c r="AJ148" i="18"/>
  <c r="AF155" i="18"/>
  <c r="AL156" i="18"/>
  <c r="AD12" i="18"/>
  <c r="AI17" i="18"/>
  <c r="AD25" i="18"/>
  <c r="AI36" i="18"/>
  <c r="AD50" i="18"/>
  <c r="AM54" i="18"/>
  <c r="AM60" i="18"/>
  <c r="AI61" i="18"/>
  <c r="AD62" i="18"/>
  <c r="AI67" i="18"/>
  <c r="AD68" i="18"/>
  <c r="AO81" i="18"/>
  <c r="AJ81" i="18"/>
  <c r="AF81" i="18"/>
  <c r="AA82" i="18"/>
  <c r="AA83" i="18"/>
  <c r="AA85" i="18"/>
  <c r="AA87" i="18"/>
  <c r="AF88" i="18"/>
  <c r="AD89" i="18"/>
  <c r="AN104" i="18"/>
  <c r="AM104" i="18"/>
  <c r="AG104" i="18"/>
  <c r="AA104" i="18"/>
  <c r="AF105" i="18"/>
  <c r="AJ108" i="18"/>
  <c r="AL116" i="18"/>
  <c r="AN118" i="18"/>
  <c r="AI128" i="18"/>
  <c r="AG128" i="18"/>
  <c r="AO128" i="18"/>
  <c r="AF131" i="18"/>
  <c r="AN133" i="18"/>
  <c r="AO134" i="18"/>
  <c r="AP135" i="18"/>
  <c r="AA140" i="18"/>
  <c r="AF141" i="18"/>
  <c r="AD142" i="18"/>
  <c r="AM148" i="18"/>
  <c r="AL155" i="18"/>
  <c r="AL160" i="18"/>
  <c r="AJ160" i="18"/>
  <c r="AI160" i="18"/>
  <c r="AF160" i="18"/>
  <c r="AD160" i="18"/>
  <c r="AI75" i="18"/>
  <c r="AD75" i="18"/>
  <c r="AD82" i="18"/>
  <c r="AG88" i="18"/>
  <c r="AI89" i="18"/>
  <c r="AO102" i="18"/>
  <c r="AL102" i="18"/>
  <c r="AG102" i="18"/>
  <c r="AP103" i="18"/>
  <c r="AL103" i="18"/>
  <c r="AG103" i="18"/>
  <c r="AA103" i="18"/>
  <c r="AG105" i="18"/>
  <c r="AM108" i="18"/>
  <c r="AM116" i="18"/>
  <c r="AG131" i="18"/>
  <c r="AO133" i="18"/>
  <c r="AL139" i="18"/>
  <c r="AJ139" i="18"/>
  <c r="AF139" i="18"/>
  <c r="AD139" i="18"/>
  <c r="AG141" i="18"/>
  <c r="AG142" i="18"/>
  <c r="AI146" i="18"/>
  <c r="AG146" i="18"/>
  <c r="AF146" i="18"/>
  <c r="AP146" i="18"/>
  <c r="AO146" i="18"/>
  <c r="AN148" i="18"/>
  <c r="AM155" i="18"/>
  <c r="AL84" i="22"/>
  <c r="AK84" i="22"/>
  <c r="AG84" i="22"/>
  <c r="AF84" i="22"/>
  <c r="AO84" i="22"/>
  <c r="AN84" i="22"/>
  <c r="AM84" i="22"/>
  <c r="AJ84" i="22"/>
  <c r="AD84" i="22"/>
  <c r="AB84" i="22"/>
  <c r="Y84" i="22" s="1"/>
  <c r="AG25" i="22"/>
  <c r="AB25" i="22"/>
  <c r="Y25" i="22" s="1"/>
  <c r="AN25" i="22"/>
  <c r="AM25" i="22"/>
  <c r="AL25" i="22"/>
  <c r="AJ25" i="22"/>
  <c r="AI25" i="22"/>
  <c r="AJ35" i="22"/>
  <c r="AP35" i="22"/>
  <c r="AN35" i="22"/>
  <c r="AM35" i="22"/>
  <c r="AL35" i="22"/>
  <c r="AI35" i="22"/>
  <c r="AG35" i="22"/>
  <c r="AF45" i="22"/>
  <c r="AO45" i="22"/>
  <c r="AM45" i="22"/>
  <c r="AJ45" i="22"/>
  <c r="AI45" i="22"/>
  <c r="AG45" i="22"/>
  <c r="AD45" i="22"/>
  <c r="AB45" i="22"/>
  <c r="Y45" i="22" s="1"/>
  <c r="AI119" i="22"/>
  <c r="AF119" i="22"/>
  <c r="AF208" i="18"/>
  <c r="AD208" i="18"/>
  <c r="AA208" i="18"/>
  <c r="AL40" i="22"/>
  <c r="AG40" i="22"/>
  <c r="AO40" i="22"/>
  <c r="AM40" i="22"/>
  <c r="AI40" i="22"/>
  <c r="AF40" i="22"/>
  <c r="AB40" i="22"/>
  <c r="Y40" i="22" s="1"/>
  <c r="AI42" i="22"/>
  <c r="AL42" i="22"/>
  <c r="AJ42" i="22"/>
  <c r="AG42" i="22"/>
  <c r="AF42" i="22"/>
  <c r="AD42" i="22"/>
  <c r="AB42" i="22"/>
  <c r="Y42" i="22" s="1"/>
  <c r="AO42" i="22"/>
  <c r="AN49" i="22"/>
  <c r="AK49" i="22"/>
  <c r="AJ49" i="22"/>
  <c r="AB49" i="22"/>
  <c r="Y49" i="22" s="1"/>
  <c r="AM49" i="22"/>
  <c r="AL49" i="22"/>
  <c r="AI49" i="22"/>
  <c r="AG49" i="22"/>
  <c r="AF49" i="22"/>
  <c r="AJ52" i="22"/>
  <c r="AN52" i="22"/>
  <c r="AL52" i="22"/>
  <c r="AI52" i="22"/>
  <c r="AG52" i="22"/>
  <c r="AF52" i="22"/>
  <c r="AD52" i="22"/>
  <c r="AB119" i="22"/>
  <c r="Y119" i="22" s="1"/>
  <c r="AN21" i="22"/>
  <c r="AP21" i="22"/>
  <c r="AM21" i="22"/>
  <c r="AL21" i="22"/>
  <c r="AJ21" i="22"/>
  <c r="AI21" i="22"/>
  <c r="AG21" i="22"/>
  <c r="AF25" i="22"/>
  <c r="AN31" i="22"/>
  <c r="AP31" i="22"/>
  <c r="AO31" i="22"/>
  <c r="AL31" i="22"/>
  <c r="AJ31" i="22"/>
  <c r="AI31" i="22"/>
  <c r="AG31" i="22"/>
  <c r="AF31" i="22"/>
  <c r="AB31" i="22"/>
  <c r="Y31" i="22" s="1"/>
  <c r="AF35" i="22"/>
  <c r="AJ40" i="22"/>
  <c r="AM42" i="22"/>
  <c r="AL45" i="22"/>
  <c r="AD49" i="22"/>
  <c r="AB52" i="22"/>
  <c r="Y52" i="22" s="1"/>
  <c r="AG294" i="22"/>
  <c r="AO294" i="22"/>
  <c r="AJ294" i="22"/>
  <c r="AI294" i="22"/>
  <c r="AF294" i="22"/>
  <c r="AD294" i="22"/>
  <c r="AP294" i="22"/>
  <c r="AN294" i="22"/>
  <c r="AM294" i="22"/>
  <c r="AL294" i="22"/>
  <c r="AK294" i="22"/>
  <c r="AB294" i="22"/>
  <c r="AI96" i="18"/>
  <c r="AI130" i="18"/>
  <c r="AI157" i="18"/>
  <c r="AJ164" i="18"/>
  <c r="AJ208" i="18"/>
  <c r="AL14" i="22"/>
  <c r="AM14" i="22"/>
  <c r="AK14" i="22"/>
  <c r="AJ14" i="22"/>
  <c r="AI14" i="22"/>
  <c r="AG14" i="22"/>
  <c r="AF14" i="22"/>
  <c r="AB14" i="22"/>
  <c r="AF21" i="22"/>
  <c r="AK31" i="22"/>
  <c r="AN36" i="22"/>
  <c r="AJ36" i="22"/>
  <c r="AL36" i="22"/>
  <c r="AI36" i="22"/>
  <c r="AG36" i="22"/>
  <c r="AF36" i="22"/>
  <c r="AB36" i="22"/>
  <c r="Y36" i="22" s="1"/>
  <c r="AJ46" i="22"/>
  <c r="AF46" i="22"/>
  <c r="AG46" i="22"/>
  <c r="AD46" i="22"/>
  <c r="AB46" i="22"/>
  <c r="Y46" i="22" s="1"/>
  <c r="AO46" i="22"/>
  <c r="AN46" i="22"/>
  <c r="AM46" i="22"/>
  <c r="AL46" i="22"/>
  <c r="AO52" i="22"/>
  <c r="AP171" i="18"/>
  <c r="AG171" i="18"/>
  <c r="AN172" i="18"/>
  <c r="AA172" i="18"/>
  <c r="AM200" i="18"/>
  <c r="AL200" i="18"/>
  <c r="AJ200" i="18"/>
  <c r="AA200" i="18"/>
  <c r="AL208" i="18"/>
  <c r="L9" i="20"/>
  <c r="AN10" i="22"/>
  <c r="AB10" i="22"/>
  <c r="AL10" i="22"/>
  <c r="AK10" i="22"/>
  <c r="AJ10" i="22"/>
  <c r="AI10" i="22"/>
  <c r="AG10" i="22"/>
  <c r="AF10" i="22"/>
  <c r="AP10" i="22"/>
  <c r="AB19" i="22"/>
  <c r="Y19" i="22" s="1"/>
  <c r="AM19" i="22"/>
  <c r="AL19" i="22"/>
  <c r="AJ19" i="22"/>
  <c r="AI19" i="22"/>
  <c r="AG19" i="22"/>
  <c r="AF19" i="22"/>
  <c r="AD19" i="22"/>
  <c r="AP19" i="22"/>
  <c r="AO21" i="22"/>
  <c r="AM31" i="22"/>
  <c r="AO63" i="22"/>
  <c r="AL63" i="22"/>
  <c r="AK63" i="22"/>
  <c r="AF63" i="22"/>
  <c r="AD63" i="22"/>
  <c r="AP63" i="22"/>
  <c r="AN63" i="22"/>
  <c r="AM63" i="22"/>
  <c r="AJ63" i="22"/>
  <c r="AI63" i="22"/>
  <c r="AG63" i="22"/>
  <c r="AJ269" i="22"/>
  <c r="AP269" i="22"/>
  <c r="AL269" i="22"/>
  <c r="AN269" i="22"/>
  <c r="AM269" i="22"/>
  <c r="AK269" i="22"/>
  <c r="AI269" i="22"/>
  <c r="AG269" i="22"/>
  <c r="AF269" i="22"/>
  <c r="AO269" i="22"/>
  <c r="AD269" i="22"/>
  <c r="AM208" i="18"/>
  <c r="AD22" i="22"/>
  <c r="AI22" i="22"/>
  <c r="AG22" i="22"/>
  <c r="AF22" i="22"/>
  <c r="AB22" i="22"/>
  <c r="Y22" i="22" s="1"/>
  <c r="AO22" i="22"/>
  <c r="AN22" i="22"/>
  <c r="AM22" i="22"/>
  <c r="AF32" i="22"/>
  <c r="AB32" i="22"/>
  <c r="Y32" i="22" s="1"/>
  <c r="AP32" i="22"/>
  <c r="AO32" i="22"/>
  <c r="AN32" i="22"/>
  <c r="AM32" i="22"/>
  <c r="AL32" i="22"/>
  <c r="AO54" i="22"/>
  <c r="AN54" i="22"/>
  <c r="AG54" i="22"/>
  <c r="AB54" i="22"/>
  <c r="Y54" i="22" s="1"/>
  <c r="AP54" i="22"/>
  <c r="AM54" i="22"/>
  <c r="AL54" i="22"/>
  <c r="AJ54" i="22"/>
  <c r="AI54" i="22"/>
  <c r="AB269" i="22"/>
  <c r="AM96" i="18"/>
  <c r="AM130" i="18"/>
  <c r="AM157" i="18"/>
  <c r="AD159" i="18"/>
  <c r="AF171" i="18"/>
  <c r="AG172" i="18"/>
  <c r="AF200" i="18"/>
  <c r="AN208" i="18"/>
  <c r="P9" i="20"/>
  <c r="AM10" i="22"/>
  <c r="AO19" i="22"/>
  <c r="AJ22" i="22"/>
  <c r="AG32" i="22"/>
  <c r="AO37" i="22"/>
  <c r="AG37" i="22"/>
  <c r="AN37" i="22"/>
  <c r="AM37" i="22"/>
  <c r="AJ37" i="22"/>
  <c r="AF37" i="22"/>
  <c r="AB37" i="22"/>
  <c r="Y37" i="22" s="1"/>
  <c r="AD54" i="22"/>
  <c r="AO113" i="22"/>
  <c r="AM113" i="22"/>
  <c r="AL113" i="22"/>
  <c r="AF113" i="22"/>
  <c r="AB113" i="22"/>
  <c r="Y113" i="22" s="1"/>
  <c r="AN113" i="22"/>
  <c r="AK113" i="22"/>
  <c r="AJ113" i="22"/>
  <c r="AI113" i="22"/>
  <c r="AP208" i="18"/>
  <c r="AI29" i="22"/>
  <c r="AP29" i="22"/>
  <c r="AK29" i="22"/>
  <c r="AJ29" i="22"/>
  <c r="AG29" i="22"/>
  <c r="AF29" i="22"/>
  <c r="AB29" i="22"/>
  <c r="AO29" i="22"/>
  <c r="AN29" i="22"/>
  <c r="AL33" i="22"/>
  <c r="AN33" i="22"/>
  <c r="AM33" i="22"/>
  <c r="AJ33" i="22"/>
  <c r="AI33" i="22"/>
  <c r="AG33" i="22"/>
  <c r="AF33" i="22"/>
  <c r="AO55" i="22"/>
  <c r="AK55" i="22"/>
  <c r="AJ55" i="22"/>
  <c r="AM55" i="22"/>
  <c r="AL55" i="22"/>
  <c r="AI55" i="22"/>
  <c r="AG55" i="22"/>
  <c r="AF55" i="22"/>
  <c r="AD55" i="22"/>
  <c r="AO86" i="22"/>
  <c r="AM86" i="22"/>
  <c r="AL86" i="22"/>
  <c r="AG86" i="22"/>
  <c r="AF86" i="22"/>
  <c r="AN86" i="22"/>
  <c r="AK86" i="22"/>
  <c r="AJ86" i="22"/>
  <c r="AI86" i="22"/>
  <c r="AD86" i="22"/>
  <c r="AB86" i="22"/>
  <c r="Y86" i="22" s="1"/>
  <c r="AL94" i="22"/>
  <c r="AK94" i="22"/>
  <c r="AI94" i="22"/>
  <c r="AD94" i="22"/>
  <c r="AO94" i="22"/>
  <c r="AN94" i="22"/>
  <c r="AM94" i="22"/>
  <c r="AJ94" i="22"/>
  <c r="AB94" i="22"/>
  <c r="Y94" i="22" s="1"/>
  <c r="AI159" i="18"/>
  <c r="AL171" i="18"/>
  <c r="AL172" i="18"/>
  <c r="AN200" i="18"/>
  <c r="AI23" i="22"/>
  <c r="AN23" i="22"/>
  <c r="AM23" i="22"/>
  <c r="AL23" i="22"/>
  <c r="AJ23" i="22"/>
  <c r="AG23" i="22"/>
  <c r="AF23" i="22"/>
  <c r="AB23" i="22"/>
  <c r="Y23" i="22" s="1"/>
  <c r="AL29" i="22"/>
  <c r="AB33" i="22"/>
  <c r="Y33" i="22" s="1"/>
  <c r="AB55" i="22"/>
  <c r="Y55" i="22" s="1"/>
  <c r="AN95" i="22"/>
  <c r="AM95" i="22"/>
  <c r="AK95" i="22"/>
  <c r="AJ95" i="22"/>
  <c r="AD95" i="22"/>
  <c r="AB95" i="22"/>
  <c r="Y95" i="22" s="1"/>
  <c r="AO95" i="22"/>
  <c r="AL95" i="22"/>
  <c r="AI95" i="22"/>
  <c r="AG95" i="22"/>
  <c r="AF95" i="22"/>
  <c r="AL102" i="22"/>
  <c r="AK102" i="22"/>
  <c r="AI102" i="22"/>
  <c r="AD102" i="22"/>
  <c r="AO102" i="22"/>
  <c r="AN102" i="22"/>
  <c r="AM102" i="22"/>
  <c r="AJ102" i="22"/>
  <c r="AF130" i="22"/>
  <c r="AB130" i="22"/>
  <c r="Y130" i="22" s="1"/>
  <c r="AJ159" i="18"/>
  <c r="AM171" i="18"/>
  <c r="AM172" i="18"/>
  <c r="AO200" i="18"/>
  <c r="AD23" i="22"/>
  <c r="AM29" i="22"/>
  <c r="AO33" i="22"/>
  <c r="AN55" i="22"/>
  <c r="AL59" i="22"/>
  <c r="AG59" i="22"/>
  <c r="AF59" i="22"/>
  <c r="AO59" i="22"/>
  <c r="AN59" i="22"/>
  <c r="AM59" i="22"/>
  <c r="AJ59" i="22"/>
  <c r="AI59" i="22"/>
  <c r="AD59" i="22"/>
  <c r="AB59" i="22"/>
  <c r="Y59" i="22" s="1"/>
  <c r="AI76" i="22"/>
  <c r="AD76" i="22"/>
  <c r="AB76" i="22"/>
  <c r="Y76" i="22" s="1"/>
  <c r="AJ76" i="22"/>
  <c r="AG76" i="22"/>
  <c r="AF76" i="22"/>
  <c r="AO76" i="22"/>
  <c r="AN76" i="22"/>
  <c r="AM76" i="22"/>
  <c r="AB102" i="22"/>
  <c r="Y102" i="22" s="1"/>
  <c r="AI130" i="22"/>
  <c r="AP33" i="22"/>
  <c r="AN60" i="22"/>
  <c r="AK60" i="22"/>
  <c r="AJ60" i="22"/>
  <c r="AD60" i="22"/>
  <c r="AB60" i="22"/>
  <c r="Y60" i="22" s="1"/>
  <c r="AL60" i="22"/>
  <c r="AI60" i="22"/>
  <c r="AG60" i="22"/>
  <c r="AF60" i="22"/>
  <c r="AO96" i="22"/>
  <c r="AM96" i="22"/>
  <c r="AL96" i="22"/>
  <c r="AG96" i="22"/>
  <c r="AF96" i="22"/>
  <c r="AB96" i="22"/>
  <c r="Y96" i="22" s="1"/>
  <c r="AN96" i="22"/>
  <c r="AK96" i="22"/>
  <c r="AJ96" i="22"/>
  <c r="AI96" i="22"/>
  <c r="AO110" i="22"/>
  <c r="AM110" i="22"/>
  <c r="AL110" i="22"/>
  <c r="AG110" i="22"/>
  <c r="AF110" i="22"/>
  <c r="AB110" i="22"/>
  <c r="Y110" i="22" s="1"/>
  <c r="AD110" i="22"/>
  <c r="AN110" i="22"/>
  <c r="AK110" i="22"/>
  <c r="AF116" i="22"/>
  <c r="AB116" i="22"/>
  <c r="Y116" i="22" s="1"/>
  <c r="AI116" i="22"/>
  <c r="AM159" i="18"/>
  <c r="AB24" i="22"/>
  <c r="Y24" i="22" s="1"/>
  <c r="AM24" i="22"/>
  <c r="AO24" i="22"/>
  <c r="AN24" i="22"/>
  <c r="AJ24" i="22"/>
  <c r="AG24" i="22"/>
  <c r="AF24" i="22"/>
  <c r="AD24" i="22"/>
  <c r="AF34" i="22"/>
  <c r="AO34" i="22"/>
  <c r="AP34" i="22"/>
  <c r="AN34" i="22"/>
  <c r="AM34" i="22"/>
  <c r="AJ34" i="22"/>
  <c r="AG34" i="22"/>
  <c r="AB34" i="22"/>
  <c r="Y34" i="22" s="1"/>
  <c r="AM60" i="22"/>
  <c r="AI91" i="22"/>
  <c r="AG91" i="22"/>
  <c r="AD91" i="22"/>
  <c r="AB91" i="22"/>
  <c r="Y91" i="22" s="1"/>
  <c r="AN91" i="22"/>
  <c r="AF91" i="22"/>
  <c r="AO91" i="22"/>
  <c r="AM91" i="22"/>
  <c r="AL91" i="22"/>
  <c r="AD96" i="22"/>
  <c r="AP117" i="22"/>
  <c r="AN117" i="22"/>
  <c r="AM117" i="22"/>
  <c r="AI117" i="22"/>
  <c r="AF117" i="22"/>
  <c r="AB117" i="22"/>
  <c r="Y117" i="22" s="1"/>
  <c r="AO117" i="22"/>
  <c r="AL117" i="22"/>
  <c r="AK117" i="22"/>
  <c r="AJ117" i="22"/>
  <c r="AD117" i="22"/>
  <c r="AI155" i="22"/>
  <c r="AB155" i="22"/>
  <c r="Y155" i="22" s="1"/>
  <c r="AN159" i="18"/>
  <c r="AI24" i="22"/>
  <c r="AI34" i="22"/>
  <c r="AG39" i="22"/>
  <c r="AP39" i="22"/>
  <c r="AN39" i="22"/>
  <c r="AM39" i="22"/>
  <c r="AL39" i="22"/>
  <c r="AJ39" i="22"/>
  <c r="AI39" i="22"/>
  <c r="AF39" i="22"/>
  <c r="AO60" i="22"/>
  <c r="AJ91" i="22"/>
  <c r="AJ110" i="22"/>
  <c r="AO164" i="18"/>
  <c r="AF164" i="18"/>
  <c r="AM165" i="18"/>
  <c r="AA165" i="18"/>
  <c r="AL24" i="22"/>
  <c r="AL34" i="22"/>
  <c r="AB39" i="22"/>
  <c r="Y39" i="22" s="1"/>
  <c r="AK91" i="22"/>
  <c r="AN104" i="22"/>
  <c r="AM104" i="22"/>
  <c r="AI104" i="22"/>
  <c r="AG104" i="22"/>
  <c r="AD104" i="22"/>
  <c r="AB104" i="22"/>
  <c r="Y104" i="22" s="1"/>
  <c r="AO104" i="22"/>
  <c r="AL104" i="22"/>
  <c r="AK104" i="22"/>
  <c r="AB301" i="22"/>
  <c r="AM301" i="22"/>
  <c r="AI301" i="22"/>
  <c r="AP301" i="22"/>
  <c r="AO301" i="22"/>
  <c r="AL301" i="22"/>
  <c r="AK301" i="22"/>
  <c r="AJ301" i="22"/>
  <c r="AG301" i="22"/>
  <c r="AF301" i="22"/>
  <c r="AD301" i="22"/>
  <c r="AN190" i="25"/>
  <c r="AM190" i="25"/>
  <c r="AL190" i="25"/>
  <c r="AK190" i="25"/>
  <c r="AI190" i="25"/>
  <c r="AH190" i="25"/>
  <c r="AF190" i="25"/>
  <c r="AE190" i="25"/>
  <c r="AC190" i="25"/>
  <c r="AA190" i="25"/>
  <c r="AH193" i="25"/>
  <c r="AF193" i="25"/>
  <c r="AE193" i="25"/>
  <c r="AC193" i="25"/>
  <c r="R216" i="29"/>
  <c r="O216" i="29"/>
  <c r="V216" i="29"/>
  <c r="AA216" i="29"/>
  <c r="Z216" i="29"/>
  <c r="Y216" i="29"/>
  <c r="X216" i="29"/>
  <c r="U216" i="29"/>
  <c r="W216" i="29"/>
  <c r="T216" i="29"/>
  <c r="Q216" i="29"/>
  <c r="N216" i="29"/>
  <c r="W245" i="29"/>
  <c r="U245" i="29"/>
  <c r="T245" i="29"/>
  <c r="O245" i="29"/>
  <c r="Z245" i="29"/>
  <c r="V245" i="29"/>
  <c r="R245" i="29"/>
  <c r="Q245" i="29"/>
  <c r="N245" i="29"/>
  <c r="AA245" i="29"/>
  <c r="Y245" i="29"/>
  <c r="X245" i="29"/>
  <c r="AN26" i="22"/>
  <c r="AM48" i="22"/>
  <c r="AJ48" i="22"/>
  <c r="AL88" i="22"/>
  <c r="AK88" i="22"/>
  <c r="AP99" i="22"/>
  <c r="AO99" i="22"/>
  <c r="AK99" i="22"/>
  <c r="AJ99" i="22"/>
  <c r="AG99" i="22"/>
  <c r="AG168" i="22"/>
  <c r="AF168" i="22"/>
  <c r="AB168" i="22"/>
  <c r="AP168" i="22"/>
  <c r="AO168" i="22"/>
  <c r="AM168" i="22"/>
  <c r="AO185" i="22"/>
  <c r="AN185" i="22"/>
  <c r="AK185" i="22"/>
  <c r="AJ185" i="22"/>
  <c r="AI185" i="22"/>
  <c r="AF185" i="22"/>
  <c r="AP253" i="22"/>
  <c r="AO253" i="22"/>
  <c r="AN253" i="22"/>
  <c r="AM253" i="22"/>
  <c r="AK253" i="22"/>
  <c r="AJ253" i="22"/>
  <c r="AI253" i="22"/>
  <c r="AG253" i="22"/>
  <c r="AF253" i="22"/>
  <c r="AD253" i="22"/>
  <c r="AM262" i="22"/>
  <c r="AL262" i="22"/>
  <c r="AK262" i="22"/>
  <c r="AJ262" i="22"/>
  <c r="AD262" i="22"/>
  <c r="AP262" i="22"/>
  <c r="AO262" i="22"/>
  <c r="AN262" i="22"/>
  <c r="AI262" i="22"/>
  <c r="AG262" i="22"/>
  <c r="AG278" i="22"/>
  <c r="AB278" i="22"/>
  <c r="AK278" i="22"/>
  <c r="AJ278" i="22"/>
  <c r="AI278" i="22"/>
  <c r="AF278" i="22"/>
  <c r="AP278" i="22"/>
  <c r="AO278" i="22"/>
  <c r="AN278" i="22"/>
  <c r="AM278" i="22"/>
  <c r="AL278" i="22"/>
  <c r="AM54" i="25"/>
  <c r="AH54" i="25"/>
  <c r="AE54" i="25"/>
  <c r="AN54" i="25"/>
  <c r="AL54" i="25"/>
  <c r="AK54" i="25"/>
  <c r="AJ54" i="25"/>
  <c r="AI54" i="25"/>
  <c r="AC54" i="25"/>
  <c r="AF54" i="25"/>
  <c r="AA54" i="25"/>
  <c r="AM9" i="22"/>
  <c r="AB18" i="22"/>
  <c r="Y18" i="22" s="1"/>
  <c r="AO26" i="22"/>
  <c r="AL38" i="22"/>
  <c r="AB56" i="22"/>
  <c r="Y56" i="22" s="1"/>
  <c r="AM56" i="22"/>
  <c r="AL56" i="22"/>
  <c r="AL57" i="22"/>
  <c r="AM72" i="22"/>
  <c r="AL72" i="22"/>
  <c r="AG72" i="22"/>
  <c r="AF72" i="22"/>
  <c r="AB88" i="22"/>
  <c r="Y88" i="22" s="1"/>
  <c r="AB99" i="22"/>
  <c r="Y99" i="22" s="1"/>
  <c r="AO123" i="22"/>
  <c r="AM123" i="22"/>
  <c r="AL123" i="22"/>
  <c r="AF123" i="22"/>
  <c r="AD123" i="22"/>
  <c r="AI151" i="22"/>
  <c r="AB151" i="22"/>
  <c r="Y151" i="22" s="1"/>
  <c r="AD168" i="22"/>
  <c r="AB185" i="22"/>
  <c r="AN210" i="22"/>
  <c r="AO210" i="22"/>
  <c r="AM210" i="22"/>
  <c r="AJ210" i="22"/>
  <c r="AI210" i="22"/>
  <c r="AG210" i="22"/>
  <c r="AF210" i="22"/>
  <c r="AD210" i="22"/>
  <c r="AB253" i="22"/>
  <c r="AB262" i="22"/>
  <c r="AD278" i="22"/>
  <c r="AN9" i="22"/>
  <c r="AA11" i="22"/>
  <c r="AD18" i="22"/>
  <c r="AN38" i="22"/>
  <c r="AB48" i="22"/>
  <c r="Y48" i="22" s="1"/>
  <c r="AD74" i="22"/>
  <c r="AN74" i="22"/>
  <c r="AM74" i="22"/>
  <c r="AD88" i="22"/>
  <c r="AD99" i="22"/>
  <c r="AM146" i="22"/>
  <c r="AL146" i="22"/>
  <c r="AJ146" i="22"/>
  <c r="AI146" i="22"/>
  <c r="AO148" i="22"/>
  <c r="AK148" i="22"/>
  <c r="AJ148" i="22"/>
  <c r="AF148" i="22"/>
  <c r="AI168" i="22"/>
  <c r="AD185" i="22"/>
  <c r="AF197" i="22"/>
  <c r="AG197" i="22"/>
  <c r="AD197" i="22"/>
  <c r="AB197" i="22"/>
  <c r="AP197" i="22"/>
  <c r="AO197" i="22"/>
  <c r="AN197" i="22"/>
  <c r="AM197" i="22"/>
  <c r="AL197" i="22"/>
  <c r="AB210" i="22"/>
  <c r="AL253" i="22"/>
  <c r="AK256" i="22"/>
  <c r="AJ256" i="22"/>
  <c r="AI256" i="22"/>
  <c r="AG256" i="22"/>
  <c r="AO256" i="22"/>
  <c r="AN256" i="22"/>
  <c r="AM256" i="22"/>
  <c r="AL256" i="22"/>
  <c r="AF256" i="22"/>
  <c r="AD256" i="22"/>
  <c r="AF262" i="22"/>
  <c r="AD7" i="22"/>
  <c r="AM7" i="22"/>
  <c r="AO9" i="22"/>
  <c r="AF15" i="22"/>
  <c r="AF18" i="22"/>
  <c r="AO38" i="22"/>
  <c r="AD48" i="22"/>
  <c r="AO51" i="22"/>
  <c r="AN51" i="22"/>
  <c r="AI51" i="22"/>
  <c r="AF56" i="22"/>
  <c r="AD72" i="22"/>
  <c r="AB74" i="22"/>
  <c r="Y74" i="22" s="1"/>
  <c r="AF88" i="22"/>
  <c r="AF90" i="22"/>
  <c r="AD90" i="22"/>
  <c r="AO90" i="22"/>
  <c r="AN90" i="22"/>
  <c r="AL90" i="22"/>
  <c r="AF99" i="22"/>
  <c r="AI120" i="22"/>
  <c r="AB120" i="22"/>
  <c r="Y120" i="22" s="1"/>
  <c r="AN120" i="22"/>
  <c r="AB123" i="22"/>
  <c r="Y123" i="22" s="1"/>
  <c r="AB146" i="22"/>
  <c r="Y146" i="22" s="1"/>
  <c r="AB148" i="22"/>
  <c r="Y148" i="22" s="1"/>
  <c r="AF151" i="22"/>
  <c r="AB156" i="22"/>
  <c r="Y156" i="22" s="1"/>
  <c r="AJ168" i="22"/>
  <c r="AG185" i="22"/>
  <c r="AO189" i="22"/>
  <c r="AN189" i="22"/>
  <c r="AM189" i="22"/>
  <c r="AK189" i="22"/>
  <c r="AJ189" i="22"/>
  <c r="AF189" i="22"/>
  <c r="AD189" i="22"/>
  <c r="AB189" i="22"/>
  <c r="AO205" i="22"/>
  <c r="AK205" i="22"/>
  <c r="AJ205" i="22"/>
  <c r="AI205" i="22"/>
  <c r="AF205" i="22"/>
  <c r="AD205" i="22"/>
  <c r="AP205" i="22"/>
  <c r="AN352" i="22"/>
  <c r="AF352" i="22"/>
  <c r="AP352" i="22"/>
  <c r="AM352" i="22"/>
  <c r="AJ352" i="22"/>
  <c r="AG352" i="22"/>
  <c r="AB352" i="22"/>
  <c r="AO352" i="22"/>
  <c r="AL352" i="22"/>
  <c r="AK352" i="22"/>
  <c r="AP9" i="22"/>
  <c r="AP38" i="22"/>
  <c r="AF48" i="22"/>
  <c r="AM62" i="22"/>
  <c r="AI62" i="22"/>
  <c r="AG62" i="22"/>
  <c r="AK77" i="22"/>
  <c r="AG77" i="22"/>
  <c r="AF77" i="22"/>
  <c r="AG88" i="22"/>
  <c r="AL92" i="22"/>
  <c r="AJ92" i="22"/>
  <c r="AG92" i="22"/>
  <c r="AF92" i="22"/>
  <c r="AI99" i="22"/>
  <c r="AG101" i="22"/>
  <c r="AF101" i="22"/>
  <c r="AB101" i="22"/>
  <c r="Y101" i="22" s="1"/>
  <c r="AO101" i="22"/>
  <c r="AM101" i="22"/>
  <c r="AO105" i="22"/>
  <c r="AK105" i="22"/>
  <c r="AJ105" i="22"/>
  <c r="AG105" i="22"/>
  <c r="AN109" i="22"/>
  <c r="AM109" i="22"/>
  <c r="AK109" i="22"/>
  <c r="AJ109" i="22"/>
  <c r="AD109" i="22"/>
  <c r="AB109" i="22"/>
  <c r="Y109" i="22" s="1"/>
  <c r="AP111" i="22"/>
  <c r="AO111" i="22"/>
  <c r="AK111" i="22"/>
  <c r="AJ111" i="22"/>
  <c r="AF111" i="22"/>
  <c r="AI123" i="22"/>
  <c r="AN126" i="22"/>
  <c r="AM126" i="22"/>
  <c r="AI126" i="22"/>
  <c r="AD126" i="22"/>
  <c r="AD146" i="22"/>
  <c r="AD148" i="22"/>
  <c r="AK168" i="22"/>
  <c r="AJ177" i="22"/>
  <c r="AI177" i="22"/>
  <c r="AF177" i="22"/>
  <c r="AD177" i="22"/>
  <c r="AO177" i="22"/>
  <c r="AF181" i="22"/>
  <c r="AD181" i="22"/>
  <c r="AB181" i="22"/>
  <c r="AO181" i="22"/>
  <c r="AN181" i="22"/>
  <c r="AM181" i="22"/>
  <c r="AK181" i="22"/>
  <c r="AL185" i="22"/>
  <c r="AG189" i="22"/>
  <c r="AK193" i="22"/>
  <c r="AJ193" i="22"/>
  <c r="AI193" i="22"/>
  <c r="AF193" i="22"/>
  <c r="AD193" i="22"/>
  <c r="AP193" i="22"/>
  <c r="AO193" i="22"/>
  <c r="AJ197" i="22"/>
  <c r="AB205" i="22"/>
  <c r="AD352" i="22"/>
  <c r="AI58" i="22"/>
  <c r="AD58" i="22"/>
  <c r="AB58" i="22"/>
  <c r="Y58" i="22" s="1"/>
  <c r="AI83" i="22"/>
  <c r="AG83" i="22"/>
  <c r="AD83" i="22"/>
  <c r="AB83" i="22"/>
  <c r="Y83" i="22" s="1"/>
  <c r="AO103" i="22"/>
  <c r="AN103" i="22"/>
  <c r="AL103" i="22"/>
  <c r="AK103" i="22"/>
  <c r="AD103" i="22"/>
  <c r="AB103" i="22"/>
  <c r="Y103" i="22" s="1"/>
  <c r="AJ107" i="22"/>
  <c r="AI107" i="22"/>
  <c r="AD107" i="22"/>
  <c r="AB107" i="22"/>
  <c r="Y107" i="22" s="1"/>
  <c r="AO107" i="22"/>
  <c r="AL168" i="22"/>
  <c r="AM185" i="22"/>
  <c r="AN226" i="22"/>
  <c r="AJ226" i="22"/>
  <c r="AI226" i="22"/>
  <c r="AG226" i="22"/>
  <c r="AF226" i="22"/>
  <c r="AD226" i="22"/>
  <c r="AB226" i="22"/>
  <c r="AP226" i="22"/>
  <c r="AO226" i="22"/>
  <c r="AP264" i="22"/>
  <c r="AL264" i="22"/>
  <c r="AO264" i="22"/>
  <c r="AM264" i="22"/>
  <c r="AK264" i="22"/>
  <c r="AJ264" i="22"/>
  <c r="AI264" i="22"/>
  <c r="AG264" i="22"/>
  <c r="AF264" i="22"/>
  <c r="AF323" i="22"/>
  <c r="AB323" i="22"/>
  <c r="AK323" i="22"/>
  <c r="AL323" i="22"/>
  <c r="AJ323" i="22"/>
  <c r="AI323" i="22"/>
  <c r="AG323" i="22"/>
  <c r="AD323" i="22"/>
  <c r="AP323" i="22"/>
  <c r="AO323" i="22"/>
  <c r="AN323" i="22"/>
  <c r="AM323" i="22"/>
  <c r="AI352" i="22"/>
  <c r="AG7" i="22"/>
  <c r="AJ15" i="22"/>
  <c r="AG27" i="22"/>
  <c r="AF30" i="22"/>
  <c r="AG43" i="22"/>
  <c r="AI48" i="22"/>
  <c r="AF51" i="22"/>
  <c r="AJ56" i="22"/>
  <c r="AF58" i="22"/>
  <c r="AD62" i="22"/>
  <c r="AK72" i="22"/>
  <c r="AI74" i="22"/>
  <c r="AD77" i="22"/>
  <c r="AF83" i="22"/>
  <c r="AJ88" i="22"/>
  <c r="AI90" i="22"/>
  <c r="AD92" i="22"/>
  <c r="AM99" i="22"/>
  <c r="AD101" i="22"/>
  <c r="AF103" i="22"/>
  <c r="AD105" i="22"/>
  <c r="AG107" i="22"/>
  <c r="AG109" i="22"/>
  <c r="AD111" i="22"/>
  <c r="AL120" i="22"/>
  <c r="AK123" i="22"/>
  <c r="AB126" i="22"/>
  <c r="Y126" i="22" s="1"/>
  <c r="AG128" i="22"/>
  <c r="AK146" i="22"/>
  <c r="AL148" i="22"/>
  <c r="AN168" i="22"/>
  <c r="AP174" i="22"/>
  <c r="AN174" i="22"/>
  <c r="AM174" i="22"/>
  <c r="AI174" i="22"/>
  <c r="AG174" i="22"/>
  <c r="AD174" i="22"/>
  <c r="AG177" i="22"/>
  <c r="AI181" i="22"/>
  <c r="AP185" i="22"/>
  <c r="AL189" i="22"/>
  <c r="AG193" i="22"/>
  <c r="AP195" i="22"/>
  <c r="AO195" i="22"/>
  <c r="AM195" i="22"/>
  <c r="AL195" i="22"/>
  <c r="AI195" i="22"/>
  <c r="AG195" i="22"/>
  <c r="AF195" i="22"/>
  <c r="AD195" i="22"/>
  <c r="AB195" i="22"/>
  <c r="AJ198" i="22"/>
  <c r="AL198" i="22"/>
  <c r="AK198" i="22"/>
  <c r="AI198" i="22"/>
  <c r="AF198" i="22"/>
  <c r="AD198" i="22"/>
  <c r="AP198" i="22"/>
  <c r="AL203" i="22"/>
  <c r="AI203" i="22"/>
  <c r="AO203" i="22"/>
  <c r="AN203" i="22"/>
  <c r="AJ203" i="22"/>
  <c r="AG203" i="22"/>
  <c r="AF203" i="22"/>
  <c r="AD203" i="22"/>
  <c r="AB203" i="22"/>
  <c r="AL205" i="22"/>
  <c r="AM214" i="22"/>
  <c r="AJ214" i="22"/>
  <c r="AP214" i="22"/>
  <c r="AO214" i="22"/>
  <c r="AK214" i="22"/>
  <c r="AI214" i="22"/>
  <c r="AG214" i="22"/>
  <c r="AF214" i="22"/>
  <c r="AD214" i="22"/>
  <c r="AO221" i="22"/>
  <c r="AP221" i="22"/>
  <c r="AN221" i="22"/>
  <c r="AK221" i="22"/>
  <c r="AJ221" i="22"/>
  <c r="AI221" i="22"/>
  <c r="AG221" i="22"/>
  <c r="AF221" i="22"/>
  <c r="AK226" i="22"/>
  <c r="AB264" i="22"/>
  <c r="AO80" i="22"/>
  <c r="AK80" i="22"/>
  <c r="AJ80" i="22"/>
  <c r="AN85" i="22"/>
  <c r="AM85" i="22"/>
  <c r="AK85" i="22"/>
  <c r="AJ85" i="22"/>
  <c r="AD85" i="22"/>
  <c r="AB85" i="22"/>
  <c r="Y85" i="22" s="1"/>
  <c r="AK171" i="22"/>
  <c r="AJ171" i="22"/>
  <c r="AG171" i="22"/>
  <c r="AF171" i="22"/>
  <c r="AP171" i="22"/>
  <c r="AM50" i="22"/>
  <c r="AL50" i="22"/>
  <c r="AF50" i="22"/>
  <c r="AJ58" i="22"/>
  <c r="AN64" i="22"/>
  <c r="AM64" i="22"/>
  <c r="AG64" i="22"/>
  <c r="AF64" i="22"/>
  <c r="AB80" i="22"/>
  <c r="Y80" i="22" s="1"/>
  <c r="AK83" i="22"/>
  <c r="AF85" i="22"/>
  <c r="AO87" i="22"/>
  <c r="AN87" i="22"/>
  <c r="AJ87" i="22"/>
  <c r="AI87" i="22"/>
  <c r="AN88" i="22"/>
  <c r="AJ103" i="22"/>
  <c r="AL107" i="22"/>
  <c r="AB114" i="22"/>
  <c r="Y114" i="22" s="1"/>
  <c r="AI129" i="22"/>
  <c r="AG129" i="22"/>
  <c r="AB171" i="22"/>
  <c r="AP179" i="22"/>
  <c r="AO179" i="22"/>
  <c r="AM179" i="22"/>
  <c r="AL179" i="22"/>
  <c r="AI179" i="22"/>
  <c r="AG179" i="22"/>
  <c r="AF179" i="22"/>
  <c r="AB179" i="22"/>
  <c r="AP190" i="22"/>
  <c r="AN190" i="22"/>
  <c r="AM190" i="22"/>
  <c r="AJ190" i="22"/>
  <c r="AI190" i="22"/>
  <c r="AG190" i="22"/>
  <c r="AD190" i="22"/>
  <c r="AN205" i="22"/>
  <c r="AM226" i="22"/>
  <c r="AN264" i="22"/>
  <c r="AK7" i="22"/>
  <c r="AN15" i="22"/>
  <c r="AB26" i="22"/>
  <c r="Y26" i="22" s="1"/>
  <c r="AL27" i="22"/>
  <c r="AJ30" i="22"/>
  <c r="AN48" i="22"/>
  <c r="AB50" i="22"/>
  <c r="Y50" i="22" s="1"/>
  <c r="AK51" i="22"/>
  <c r="AD53" i="22"/>
  <c r="AM53" i="22"/>
  <c r="AO56" i="22"/>
  <c r="AK58" i="22"/>
  <c r="AL62" i="22"/>
  <c r="AB64" i="22"/>
  <c r="Y64" i="22" s="1"/>
  <c r="AL71" i="22"/>
  <c r="AG71" i="22"/>
  <c r="AF71" i="22"/>
  <c r="AO73" i="22"/>
  <c r="AK73" i="22"/>
  <c r="AJ73" i="22"/>
  <c r="AL74" i="22"/>
  <c r="AL77" i="22"/>
  <c r="AD80" i="22"/>
  <c r="AL83" i="22"/>
  <c r="AG85" i="22"/>
  <c r="AB87" i="22"/>
  <c r="Y87" i="22" s="1"/>
  <c r="AO88" i="22"/>
  <c r="AM90" i="22"/>
  <c r="AN92" i="22"/>
  <c r="AI97" i="22"/>
  <c r="AK101" i="22"/>
  <c r="AM103" i="22"/>
  <c r="AL105" i="22"/>
  <c r="AM107" i="22"/>
  <c r="AO109" i="22"/>
  <c r="AM111" i="22"/>
  <c r="AF114" i="22"/>
  <c r="AL126" i="22"/>
  <c r="AO147" i="22"/>
  <c r="AM147" i="22"/>
  <c r="AL147" i="22"/>
  <c r="AF147" i="22"/>
  <c r="AD147" i="22"/>
  <c r="AD171" i="22"/>
  <c r="AJ174" i="22"/>
  <c r="AM177" i="22"/>
  <c r="AD179" i="22"/>
  <c r="AP181" i="22"/>
  <c r="AB190" i="22"/>
  <c r="AN193" i="22"/>
  <c r="AN195" i="22"/>
  <c r="AM198" i="22"/>
  <c r="AP203" i="22"/>
  <c r="AN214" i="22"/>
  <c r="AL221" i="22"/>
  <c r="AL267" i="22"/>
  <c r="AK267" i="22"/>
  <c r="AJ267" i="22"/>
  <c r="AI267" i="22"/>
  <c r="AB267" i="22"/>
  <c r="AP267" i="22"/>
  <c r="AO267" i="22"/>
  <c r="AN267" i="22"/>
  <c r="AM267" i="22"/>
  <c r="AG267" i="22"/>
  <c r="AD26" i="22"/>
  <c r="AO48" i="22"/>
  <c r="AD50" i="22"/>
  <c r="AF57" i="22"/>
  <c r="AO57" i="22"/>
  <c r="AN57" i="22"/>
  <c r="AL58" i="22"/>
  <c r="AN62" i="22"/>
  <c r="AD64" i="22"/>
  <c r="AM77" i="22"/>
  <c r="AF80" i="22"/>
  <c r="AM83" i="22"/>
  <c r="AI85" i="22"/>
  <c r="AD87" i="22"/>
  <c r="AN107" i="22"/>
  <c r="AB129" i="22"/>
  <c r="Y129" i="22" s="1"/>
  <c r="AK145" i="22"/>
  <c r="AJ145" i="22"/>
  <c r="AG145" i="22"/>
  <c r="AF145" i="22"/>
  <c r="AP145" i="22"/>
  <c r="AO159" i="22"/>
  <c r="AN159" i="22"/>
  <c r="AL159" i="22"/>
  <c r="AK159" i="22"/>
  <c r="AF159" i="22"/>
  <c r="AD159" i="22"/>
  <c r="AI171" i="22"/>
  <c r="AN177" i="22"/>
  <c r="AJ179" i="22"/>
  <c r="AJ182" i="22"/>
  <c r="AI182" i="22"/>
  <c r="AG182" i="22"/>
  <c r="AD182" i="22"/>
  <c r="AB182" i="22"/>
  <c r="AP182" i="22"/>
  <c r="AN182" i="22"/>
  <c r="AF190" i="22"/>
  <c r="AP215" i="22"/>
  <c r="AM215" i="22"/>
  <c r="AF215" i="22"/>
  <c r="AD215" i="22"/>
  <c r="AB215" i="22"/>
  <c r="AO215" i="22"/>
  <c r="AN215" i="22"/>
  <c r="AL215" i="22"/>
  <c r="AK215" i="22"/>
  <c r="AG382" i="22"/>
  <c r="AF382" i="22"/>
  <c r="AP382" i="22"/>
  <c r="AN382" i="22"/>
  <c r="AM382" i="22"/>
  <c r="AL382" i="22"/>
  <c r="AK382" i="22"/>
  <c r="AI382" i="22"/>
  <c r="AD382" i="22"/>
  <c r="AB382" i="22"/>
  <c r="AO382" i="22"/>
  <c r="AJ382" i="22"/>
  <c r="AN7" i="22"/>
  <c r="AB9" i="22"/>
  <c r="AF26" i="22"/>
  <c r="AN27" i="22"/>
  <c r="AN30" i="22"/>
  <c r="AP48" i="22"/>
  <c r="AG50" i="22"/>
  <c r="AM51" i="22"/>
  <c r="AB57" i="22"/>
  <c r="Y57" i="22" s="1"/>
  <c r="AM58" i="22"/>
  <c r="AO62" i="22"/>
  <c r="AI64" i="22"/>
  <c r="AP74" i="22"/>
  <c r="AN77" i="22"/>
  <c r="AG80" i="22"/>
  <c r="AF82" i="22"/>
  <c r="AD82" i="22"/>
  <c r="AO82" i="22"/>
  <c r="AN82" i="22"/>
  <c r="AN83" i="22"/>
  <c r="AL85" i="22"/>
  <c r="AF87" i="22"/>
  <c r="AD89" i="22"/>
  <c r="AB89" i="22"/>
  <c r="Y89" i="22" s="1"/>
  <c r="AN89" i="22"/>
  <c r="AM89" i="22"/>
  <c r="AK89" i="22"/>
  <c r="AJ98" i="22"/>
  <c r="AF98" i="22"/>
  <c r="AN101" i="22"/>
  <c r="AN105" i="22"/>
  <c r="AL108" i="22"/>
  <c r="AK108" i="22"/>
  <c r="AI108" i="22"/>
  <c r="AG108" i="22"/>
  <c r="AB115" i="22"/>
  <c r="Y115" i="22" s="1"/>
  <c r="AB121" i="22"/>
  <c r="Y121" i="22" s="1"/>
  <c r="AB124" i="22"/>
  <c r="Y124" i="22" s="1"/>
  <c r="AB145" i="22"/>
  <c r="Y145" i="22" s="1"/>
  <c r="AL171" i="22"/>
  <c r="AP177" i="22"/>
  <c r="AK179" i="22"/>
  <c r="AF182" i="22"/>
  <c r="AK190" i="22"/>
  <c r="AG215" i="22"/>
  <c r="AJ245" i="22"/>
  <c r="AG245" i="22"/>
  <c r="AF245" i="22"/>
  <c r="AO245" i="22"/>
  <c r="AN245" i="22"/>
  <c r="AM245" i="22"/>
  <c r="AL245" i="22"/>
  <c r="AK245" i="22"/>
  <c r="AI245" i="22"/>
  <c r="AF307" i="22"/>
  <c r="AJ307" i="22"/>
  <c r="AD307" i="22"/>
  <c r="AO307" i="22"/>
  <c r="AL307" i="22"/>
  <c r="AB307" i="22"/>
  <c r="AP307" i="22"/>
  <c r="AN307" i="22"/>
  <c r="AM307" i="22"/>
  <c r="AK307" i="22"/>
  <c r="AI307" i="22"/>
  <c r="AG307" i="22"/>
  <c r="AO7" i="22"/>
  <c r="AD9" i="22"/>
  <c r="AB16" i="22"/>
  <c r="Y16" i="22" s="1"/>
  <c r="AG26" i="22"/>
  <c r="AO27" i="22"/>
  <c r="AO30" i="22"/>
  <c r="AB38" i="22"/>
  <c r="Y38" i="22" s="1"/>
  <c r="AI50" i="22"/>
  <c r="AP51" i="22"/>
  <c r="AD57" i="22"/>
  <c r="AN58" i="22"/>
  <c r="AJ64" i="22"/>
  <c r="AO77" i="22"/>
  <c r="AI80" i="22"/>
  <c r="AB82" i="22"/>
  <c r="Y82" i="22" s="1"/>
  <c r="AO83" i="22"/>
  <c r="AO85" i="22"/>
  <c r="AG87" i="22"/>
  <c r="AF89" i="22"/>
  <c r="AB98" i="22"/>
  <c r="Y98" i="22" s="1"/>
  <c r="AB106" i="22"/>
  <c r="Y106" i="22" s="1"/>
  <c r="AO106" i="22"/>
  <c r="AN106" i="22"/>
  <c r="AL106" i="22"/>
  <c r="AB108" i="22"/>
  <c r="Y108" i="22" s="1"/>
  <c r="AB112" i="22"/>
  <c r="Y112" i="22" s="1"/>
  <c r="AF115" i="22"/>
  <c r="AB118" i="22"/>
  <c r="Y118" i="22" s="1"/>
  <c r="AF121" i="22"/>
  <c r="AF124" i="22"/>
  <c r="AO127" i="22"/>
  <c r="AK127" i="22"/>
  <c r="AJ127" i="22"/>
  <c r="AG127" i="22"/>
  <c r="AB135" i="22"/>
  <c r="Y135" i="22" s="1"/>
  <c r="AD145" i="22"/>
  <c r="AI154" i="22"/>
  <c r="AD154" i="22"/>
  <c r="AB159" i="22"/>
  <c r="Y159" i="22" s="1"/>
  <c r="AM171" i="22"/>
  <c r="AN179" i="22"/>
  <c r="AK182" i="22"/>
  <c r="AL190" i="22"/>
  <c r="AI215" i="22"/>
  <c r="AL235" i="22"/>
  <c r="AI235" i="22"/>
  <c r="AP235" i="22"/>
  <c r="AO235" i="22"/>
  <c r="AN235" i="22"/>
  <c r="AK235" i="22"/>
  <c r="AJ235" i="22"/>
  <c r="AG235" i="22"/>
  <c r="AF235" i="22"/>
  <c r="AD235" i="22"/>
  <c r="AB235" i="22"/>
  <c r="AB238" i="22"/>
  <c r="AP238" i="22"/>
  <c r="AO238" i="22"/>
  <c r="AN238" i="22"/>
  <c r="AM238" i="22"/>
  <c r="AK238" i="22"/>
  <c r="AJ238" i="22"/>
  <c r="AI238" i="22"/>
  <c r="AG238" i="22"/>
  <c r="AF238" i="22"/>
  <c r="AD238" i="22"/>
  <c r="AN241" i="22"/>
  <c r="AL241" i="22"/>
  <c r="AK241" i="22"/>
  <c r="AP241" i="22"/>
  <c r="AO241" i="22"/>
  <c r="AJ241" i="22"/>
  <c r="AI241" i="22"/>
  <c r="AG241" i="22"/>
  <c r="AF241" i="22"/>
  <c r="AD241" i="22"/>
  <c r="AB241" i="22"/>
  <c r="AB245" i="22"/>
  <c r="AP7" i="22"/>
  <c r="AF9" i="22"/>
  <c r="AD16" i="22"/>
  <c r="AI26" i="22"/>
  <c r="AP30" i="22"/>
  <c r="AF38" i="22"/>
  <c r="AJ50" i="22"/>
  <c r="AI53" i="22"/>
  <c r="AG57" i="22"/>
  <c r="AO58" i="22"/>
  <c r="AL64" i="22"/>
  <c r="AN68" i="22"/>
  <c r="AM68" i="22"/>
  <c r="AG68" i="22"/>
  <c r="AF68" i="22"/>
  <c r="AJ71" i="22"/>
  <c r="AP77" i="22"/>
  <c r="AL80" i="22"/>
  <c r="AG82" i="22"/>
  <c r="AK87" i="22"/>
  <c r="AG89" i="22"/>
  <c r="AD98" i="22"/>
  <c r="AD108" i="22"/>
  <c r="AF118" i="22"/>
  <c r="AM125" i="22"/>
  <c r="AL125" i="22"/>
  <c r="AJ125" i="22"/>
  <c r="AI125" i="22"/>
  <c r="AB127" i="22"/>
  <c r="Y127" i="22" s="1"/>
  <c r="AI145" i="22"/>
  <c r="AJ147" i="22"/>
  <c r="AF150" i="22"/>
  <c r="AD150" i="22"/>
  <c r="AB154" i="22"/>
  <c r="Y154" i="22" s="1"/>
  <c r="AG159" i="22"/>
  <c r="AN171" i="22"/>
  <c r="AL182" i="22"/>
  <c r="AO190" i="22"/>
  <c r="AG207" i="22"/>
  <c r="AB207" i="22"/>
  <c r="AP207" i="22"/>
  <c r="AM207" i="22"/>
  <c r="AL207" i="22"/>
  <c r="AK207" i="22"/>
  <c r="AJ207" i="22"/>
  <c r="AI207" i="22"/>
  <c r="AJ215" i="22"/>
  <c r="AM230" i="22"/>
  <c r="AJ230" i="22"/>
  <c r="AK230" i="22"/>
  <c r="AI230" i="22"/>
  <c r="AG230" i="22"/>
  <c r="AF230" i="22"/>
  <c r="AD230" i="22"/>
  <c r="AB230" i="22"/>
  <c r="AP230" i="22"/>
  <c r="AM235" i="22"/>
  <c r="AL238" i="22"/>
  <c r="AM241" i="22"/>
  <c r="AD245" i="22"/>
  <c r="AG180" i="22"/>
  <c r="AP188" i="22"/>
  <c r="AG196" i="22"/>
  <c r="AG200" i="22"/>
  <c r="AJ218" i="22"/>
  <c r="AL222" i="22"/>
  <c r="AK224" i="22"/>
  <c r="AG224" i="22"/>
  <c r="AG232" i="22"/>
  <c r="AK242" i="22"/>
  <c r="AG251" i="22"/>
  <c r="AP258" i="22"/>
  <c r="AO258" i="22"/>
  <c r="AN258" i="22"/>
  <c r="AD392" i="22"/>
  <c r="AB392" i="22"/>
  <c r="AP392" i="22"/>
  <c r="AO392" i="22"/>
  <c r="AN392" i="22"/>
  <c r="AM392" i="22"/>
  <c r="AL392" i="22"/>
  <c r="AK392" i="22"/>
  <c r="AI392" i="22"/>
  <c r="AG392" i="22"/>
  <c r="AF392" i="22"/>
  <c r="AJ392" i="22"/>
  <c r="AK40" i="25"/>
  <c r="AH40" i="25"/>
  <c r="AO40" i="25"/>
  <c r="AN40" i="25"/>
  <c r="AM40" i="25"/>
  <c r="AL40" i="25"/>
  <c r="AI40" i="25"/>
  <c r="AF40" i="25"/>
  <c r="AC40" i="25"/>
  <c r="AA40" i="25"/>
  <c r="AE40" i="25"/>
  <c r="AP199" i="22"/>
  <c r="AM199" i="22"/>
  <c r="AM222" i="22"/>
  <c r="AP231" i="22"/>
  <c r="AM231" i="22"/>
  <c r="AL242" i="22"/>
  <c r="AP247" i="22"/>
  <c r="AN247" i="22"/>
  <c r="AM247" i="22"/>
  <c r="AI273" i="22"/>
  <c r="AD273" i="22"/>
  <c r="AM273" i="22"/>
  <c r="AG273" i="22"/>
  <c r="AJ292" i="22"/>
  <c r="AF292" i="22"/>
  <c r="AP292" i="22"/>
  <c r="AO292" i="22"/>
  <c r="AN292" i="22"/>
  <c r="AM292" i="22"/>
  <c r="AG292" i="22"/>
  <c r="AG318" i="22"/>
  <c r="AI318" i="22"/>
  <c r="AP318" i="22"/>
  <c r="AO318" i="22"/>
  <c r="AL318" i="22"/>
  <c r="AJ318" i="22"/>
  <c r="AF318" i="22"/>
  <c r="AD318" i="22"/>
  <c r="AO395" i="22"/>
  <c r="AN395" i="22"/>
  <c r="AK395" i="22"/>
  <c r="AI395" i="22"/>
  <c r="AG395" i="22"/>
  <c r="AF395" i="22"/>
  <c r="AD395" i="22"/>
  <c r="AB395" i="22"/>
  <c r="AM395" i="22"/>
  <c r="AP395" i="22"/>
  <c r="AL395" i="22"/>
  <c r="AO70" i="22"/>
  <c r="AO75" i="22"/>
  <c r="AL81" i="22"/>
  <c r="AL163" i="22"/>
  <c r="AN176" i="22"/>
  <c r="AJ180" i="22"/>
  <c r="AD184" i="22"/>
  <c r="AL186" i="22"/>
  <c r="AO187" i="22"/>
  <c r="AN192" i="22"/>
  <c r="AJ196" i="22"/>
  <c r="AB199" i="22"/>
  <c r="AJ200" i="22"/>
  <c r="AO201" i="22"/>
  <c r="AD206" i="22"/>
  <c r="AF217" i="22"/>
  <c r="AL218" i="22"/>
  <c r="AO220" i="22"/>
  <c r="AL220" i="22"/>
  <c r="AN222" i="22"/>
  <c r="AD224" i="22"/>
  <c r="AB231" i="22"/>
  <c r="AJ232" i="22"/>
  <c r="AO233" i="22"/>
  <c r="AM242" i="22"/>
  <c r="AB247" i="22"/>
  <c r="AN251" i="22"/>
  <c r="AD258" i="22"/>
  <c r="AP271" i="22"/>
  <c r="AJ271" i="22"/>
  <c r="AI271" i="22"/>
  <c r="AG271" i="22"/>
  <c r="AF271" i="22"/>
  <c r="AB273" i="22"/>
  <c r="AP286" i="22"/>
  <c r="AO286" i="22"/>
  <c r="AN286" i="22"/>
  <c r="AM286" i="22"/>
  <c r="AI286" i="22"/>
  <c r="AB286" i="22"/>
  <c r="AB292" i="22"/>
  <c r="AO298" i="22"/>
  <c r="AM310" i="22"/>
  <c r="AB318" i="22"/>
  <c r="AF355" i="22"/>
  <c r="AP355" i="22"/>
  <c r="AK355" i="22"/>
  <c r="AI355" i="22"/>
  <c r="AD355" i="22"/>
  <c r="AB355" i="22"/>
  <c r="AN355" i="22"/>
  <c r="AO355" i="22"/>
  <c r="AM355" i="22"/>
  <c r="AL355" i="22"/>
  <c r="AJ355" i="22"/>
  <c r="AJ395" i="22"/>
  <c r="AM81" i="22"/>
  <c r="AK180" i="22"/>
  <c r="AF184" i="22"/>
  <c r="AO192" i="22"/>
  <c r="AK196" i="22"/>
  <c r="AD199" i="22"/>
  <c r="AK200" i="22"/>
  <c r="AP201" i="22"/>
  <c r="AF206" i="22"/>
  <c r="AN209" i="22"/>
  <c r="AK209" i="22"/>
  <c r="AJ213" i="22"/>
  <c r="AF213" i="22"/>
  <c r="AG217" i="22"/>
  <c r="AO222" i="22"/>
  <c r="AF224" i="22"/>
  <c r="AD231" i="22"/>
  <c r="AK232" i="22"/>
  <c r="AD247" i="22"/>
  <c r="AI250" i="22"/>
  <c r="AG250" i="22"/>
  <c r="AF250" i="22"/>
  <c r="AD250" i="22"/>
  <c r="AF258" i="22"/>
  <c r="AF273" i="22"/>
  <c r="AN281" i="22"/>
  <c r="AG281" i="22"/>
  <c r="AF281" i="22"/>
  <c r="AD281" i="22"/>
  <c r="AB281" i="22"/>
  <c r="AM281" i="22"/>
  <c r="AD286" i="22"/>
  <c r="AD292" i="22"/>
  <c r="AP305" i="22"/>
  <c r="AG305" i="22"/>
  <c r="AI305" i="22"/>
  <c r="AF305" i="22"/>
  <c r="AD305" i="22"/>
  <c r="AB305" i="22"/>
  <c r="AN305" i="22"/>
  <c r="AK318" i="22"/>
  <c r="AD344" i="22"/>
  <c r="AO344" i="22"/>
  <c r="AK344" i="22"/>
  <c r="AI344" i="22"/>
  <c r="AB344" i="22"/>
  <c r="AN344" i="22"/>
  <c r="AP344" i="22"/>
  <c r="AM344" i="22"/>
  <c r="AL344" i="22"/>
  <c r="AJ344" i="22"/>
  <c r="AG344" i="22"/>
  <c r="AG355" i="22"/>
  <c r="AD376" i="22"/>
  <c r="AB376" i="22"/>
  <c r="AP376" i="22"/>
  <c r="AO376" i="22"/>
  <c r="AN376" i="22"/>
  <c r="AI376" i="22"/>
  <c r="AF376" i="22"/>
  <c r="AL376" i="22"/>
  <c r="AK376" i="22"/>
  <c r="AJ376" i="22"/>
  <c r="AG376" i="22"/>
  <c r="AL180" i="22"/>
  <c r="AF199" i="22"/>
  <c r="AI202" i="22"/>
  <c r="AD202" i="22"/>
  <c r="AG206" i="22"/>
  <c r="AP222" i="22"/>
  <c r="AF231" i="22"/>
  <c r="AI234" i="22"/>
  <c r="AD234" i="22"/>
  <c r="AP237" i="22"/>
  <c r="AO237" i="22"/>
  <c r="AF247" i="22"/>
  <c r="AJ261" i="22"/>
  <c r="AI261" i="22"/>
  <c r="AG261" i="22"/>
  <c r="AF261" i="22"/>
  <c r="AI266" i="22"/>
  <c r="AG266" i="22"/>
  <c r="AF266" i="22"/>
  <c r="AD266" i="22"/>
  <c r="AK279" i="22"/>
  <c r="AG279" i="22"/>
  <c r="AP279" i="22"/>
  <c r="AO279" i="22"/>
  <c r="AN279" i="22"/>
  <c r="AM279" i="22"/>
  <c r="AF279" i="22"/>
  <c r="AO299" i="22"/>
  <c r="AL299" i="22"/>
  <c r="AI299" i="22"/>
  <c r="AG299" i="22"/>
  <c r="AF299" i="22"/>
  <c r="AD299" i="22"/>
  <c r="AB299" i="22"/>
  <c r="AP299" i="22"/>
  <c r="AK303" i="22"/>
  <c r="AL303" i="22"/>
  <c r="AG303" i="22"/>
  <c r="AO303" i="22"/>
  <c r="AN303" i="22"/>
  <c r="AM303" i="22"/>
  <c r="AJ303" i="22"/>
  <c r="AB303" i="22"/>
  <c r="AI311" i="22"/>
  <c r="AD311" i="22"/>
  <c r="AN311" i="22"/>
  <c r="AK311" i="22"/>
  <c r="AJ311" i="22"/>
  <c r="AG311" i="22"/>
  <c r="AF311" i="22"/>
  <c r="AP326" i="22"/>
  <c r="AN326" i="22"/>
  <c r="AD326" i="22"/>
  <c r="AM326" i="22"/>
  <c r="AL326" i="22"/>
  <c r="AK326" i="22"/>
  <c r="AJ326" i="22"/>
  <c r="AI326" i="22"/>
  <c r="AB326" i="22"/>
  <c r="AG223" i="22"/>
  <c r="AB223" i="22"/>
  <c r="AK240" i="22"/>
  <c r="AI240" i="22"/>
  <c r="AG240" i="22"/>
  <c r="AO252" i="22"/>
  <c r="AN252" i="22"/>
  <c r="AM252" i="22"/>
  <c r="AL252" i="22"/>
  <c r="AG255" i="22"/>
  <c r="AF255" i="22"/>
  <c r="AD255" i="22"/>
  <c r="AB255" i="22"/>
  <c r="AP263" i="22"/>
  <c r="AO263" i="22"/>
  <c r="AN263" i="22"/>
  <c r="AM263" i="22"/>
  <c r="AI263" i="22"/>
  <c r="AO268" i="22"/>
  <c r="AN268" i="22"/>
  <c r="AM268" i="22"/>
  <c r="AL268" i="22"/>
  <c r="AG268" i="22"/>
  <c r="AO275" i="22"/>
  <c r="AL275" i="22"/>
  <c r="AM275" i="22"/>
  <c r="AK275" i="22"/>
  <c r="AJ275" i="22"/>
  <c r="AI275" i="22"/>
  <c r="AB275" i="22"/>
  <c r="AD288" i="22"/>
  <c r="AK288" i="22"/>
  <c r="AG288" i="22"/>
  <c r="AJ288" i="22"/>
  <c r="AI288" i="22"/>
  <c r="AF288" i="22"/>
  <c r="AB288" i="22"/>
  <c r="AP288" i="22"/>
  <c r="AK295" i="22"/>
  <c r="AB295" i="22"/>
  <c r="AP295" i="22"/>
  <c r="AO295" i="22"/>
  <c r="AN295" i="22"/>
  <c r="AM295" i="22"/>
  <c r="AG295" i="22"/>
  <c r="AF326" i="22"/>
  <c r="AI345" i="22"/>
  <c r="AP345" i="22"/>
  <c r="AN345" i="22"/>
  <c r="AK345" i="22"/>
  <c r="AG345" i="22"/>
  <c r="AD345" i="22"/>
  <c r="AO345" i="22"/>
  <c r="AM345" i="22"/>
  <c r="AL345" i="22"/>
  <c r="AN368" i="22"/>
  <c r="AM368" i="22"/>
  <c r="AG368" i="22"/>
  <c r="AF368" i="22"/>
  <c r="AB368" i="22"/>
  <c r="AP368" i="22"/>
  <c r="AO368" i="22"/>
  <c r="AL368" i="22"/>
  <c r="AJ368" i="22"/>
  <c r="AK368" i="22"/>
  <c r="AI368" i="22"/>
  <c r="AG67" i="22"/>
  <c r="AO180" i="22"/>
  <c r="AG183" i="22"/>
  <c r="AK184" i="22"/>
  <c r="AF188" i="22"/>
  <c r="AO196" i="22"/>
  <c r="AJ199" i="22"/>
  <c r="AO200" i="22"/>
  <c r="AG202" i="22"/>
  <c r="AK206" i="22"/>
  <c r="AG209" i="22"/>
  <c r="AI213" i="22"/>
  <c r="AF216" i="22"/>
  <c r="AL217" i="22"/>
  <c r="AL219" i="22"/>
  <c r="AI219" i="22"/>
  <c r="AF223" i="22"/>
  <c r="AM224" i="22"/>
  <c r="AJ231" i="22"/>
  <c r="AO232" i="22"/>
  <c r="AG234" i="22"/>
  <c r="AF237" i="22"/>
  <c r="AD240" i="22"/>
  <c r="AM246" i="22"/>
  <c r="AK246" i="22"/>
  <c r="AJ246" i="22"/>
  <c r="AJ247" i="22"/>
  <c r="AL250" i="22"/>
  <c r="AD252" i="22"/>
  <c r="AJ255" i="22"/>
  <c r="AN257" i="22"/>
  <c r="AM257" i="22"/>
  <c r="AL257" i="22"/>
  <c r="AK257" i="22"/>
  <c r="AK258" i="22"/>
  <c r="AK261" i="22"/>
  <c r="AD263" i="22"/>
  <c r="AK266" i="22"/>
  <c r="AD268" i="22"/>
  <c r="AN273" i="22"/>
  <c r="AF275" i="22"/>
  <c r="AI279" i="22"/>
  <c r="AM288" i="22"/>
  <c r="AB293" i="22"/>
  <c r="AN293" i="22"/>
  <c r="AK293" i="22"/>
  <c r="AO293" i="22"/>
  <c r="AI293" i="22"/>
  <c r="AF295" i="22"/>
  <c r="AM299" i="22"/>
  <c r="AI303" i="22"/>
  <c r="AM309" i="22"/>
  <c r="AO309" i="22"/>
  <c r="AD309" i="22"/>
  <c r="AP309" i="22"/>
  <c r="AN309" i="22"/>
  <c r="AL309" i="22"/>
  <c r="AK309" i="22"/>
  <c r="AF309" i="22"/>
  <c r="AM311" i="22"/>
  <c r="AO326" i="22"/>
  <c r="AF345" i="22"/>
  <c r="AN400" i="22"/>
  <c r="AM400" i="22"/>
  <c r="AJ400" i="22"/>
  <c r="AG400" i="22"/>
  <c r="AF400" i="22"/>
  <c r="AD400" i="22"/>
  <c r="AB400" i="22"/>
  <c r="AL400" i="22"/>
  <c r="AI400" i="22"/>
  <c r="AP400" i="22"/>
  <c r="AB66" i="22"/>
  <c r="Y66" i="22" s="1"/>
  <c r="AI67" i="22"/>
  <c r="AB70" i="22"/>
  <c r="Y70" i="22" s="1"/>
  <c r="AI183" i="22"/>
  <c r="AL184" i="22"/>
  <c r="AG188" i="22"/>
  <c r="AK199" i="22"/>
  <c r="AJ202" i="22"/>
  <c r="AL206" i="22"/>
  <c r="AK208" i="22"/>
  <c r="AG208" i="22"/>
  <c r="AI209" i="22"/>
  <c r="AK213" i="22"/>
  <c r="AG216" i="22"/>
  <c r="AM217" i="22"/>
  <c r="AI223" i="22"/>
  <c r="AN224" i="22"/>
  <c r="AK231" i="22"/>
  <c r="AJ234" i="22"/>
  <c r="AG237" i="22"/>
  <c r="AF240" i="22"/>
  <c r="AB246" i="22"/>
  <c r="AK247" i="22"/>
  <c r="AM250" i="22"/>
  <c r="AF252" i="22"/>
  <c r="AK255" i="22"/>
  <c r="AL258" i="22"/>
  <c r="AL261" i="22"/>
  <c r="AF263" i="22"/>
  <c r="AL266" i="22"/>
  <c r="AF268" i="22"/>
  <c r="AO273" i="22"/>
  <c r="AG275" i="22"/>
  <c r="AJ279" i="22"/>
  <c r="AN288" i="22"/>
  <c r="AD293" i="22"/>
  <c r="AI295" i="22"/>
  <c r="AN299" i="22"/>
  <c r="AP303" i="22"/>
  <c r="AB309" i="22"/>
  <c r="AO311" i="22"/>
  <c r="AB327" i="22"/>
  <c r="AJ327" i="22"/>
  <c r="AP327" i="22"/>
  <c r="AM327" i="22"/>
  <c r="AK327" i="22"/>
  <c r="AI327" i="22"/>
  <c r="AG327" i="22"/>
  <c r="AJ345" i="22"/>
  <c r="AJ223" i="22"/>
  <c r="AJ240" i="22"/>
  <c r="AO242" i="22"/>
  <c r="AN242" i="22"/>
  <c r="AG252" i="22"/>
  <c r="AL255" i="22"/>
  <c r="AG263" i="22"/>
  <c r="AI268" i="22"/>
  <c r="AN275" i="22"/>
  <c r="AO288" i="22"/>
  <c r="AJ295" i="22"/>
  <c r="AP300" i="22"/>
  <c r="AM300" i="22"/>
  <c r="AO300" i="22"/>
  <c r="AN300" i="22"/>
  <c r="AL300" i="22"/>
  <c r="AK300" i="22"/>
  <c r="AF300" i="22"/>
  <c r="AK335" i="22"/>
  <c r="AO335" i="22"/>
  <c r="AG335" i="22"/>
  <c r="AP335" i="22"/>
  <c r="AN335" i="22"/>
  <c r="AJ335" i="22"/>
  <c r="AF335" i="22"/>
  <c r="AD335" i="22"/>
  <c r="AB335" i="22"/>
  <c r="AL346" i="22"/>
  <c r="AB346" i="22"/>
  <c r="AP346" i="22"/>
  <c r="AN346" i="22"/>
  <c r="AK346" i="22"/>
  <c r="AF346" i="22"/>
  <c r="AO346" i="22"/>
  <c r="AM346" i="22"/>
  <c r="AJ346" i="22"/>
  <c r="AD346" i="22"/>
  <c r="AO400" i="22"/>
  <c r="AL9" i="25"/>
  <c r="AK9" i="25"/>
  <c r="AO9" i="25"/>
  <c r="AN9" i="25"/>
  <c r="AM9" i="25"/>
  <c r="AI9" i="25"/>
  <c r="AH9" i="25"/>
  <c r="AF9" i="25"/>
  <c r="AE9" i="25"/>
  <c r="AA9" i="25"/>
  <c r="AC9" i="25"/>
  <c r="AJ9" i="25"/>
  <c r="AD164" i="22"/>
  <c r="AD176" i="22"/>
  <c r="AK183" i="22"/>
  <c r="AN184" i="22"/>
  <c r="AF187" i="22"/>
  <c r="AJ188" i="22"/>
  <c r="AD192" i="22"/>
  <c r="AN199" i="22"/>
  <c r="AF201" i="22"/>
  <c r="AL202" i="22"/>
  <c r="AO204" i="22"/>
  <c r="AL204" i="22"/>
  <c r="AN206" i="22"/>
  <c r="AD208" i="22"/>
  <c r="AL209" i="22"/>
  <c r="AM213" i="22"/>
  <c r="AJ216" i="22"/>
  <c r="AO217" i="22"/>
  <c r="AF219" i="22"/>
  <c r="AD222" i="22"/>
  <c r="AK223" i="22"/>
  <c r="AP224" i="22"/>
  <c r="AN231" i="22"/>
  <c r="AF233" i="22"/>
  <c r="AL234" i="22"/>
  <c r="AO236" i="22"/>
  <c r="AM236" i="22"/>
  <c r="AL236" i="22"/>
  <c r="AJ237" i="22"/>
  <c r="AL240" i="22"/>
  <c r="AB242" i="22"/>
  <c r="AF246" i="22"/>
  <c r="AO247" i="22"/>
  <c r="AO250" i="22"/>
  <c r="AI252" i="22"/>
  <c r="AM255" i="22"/>
  <c r="AF257" i="22"/>
  <c r="AN261" i="22"/>
  <c r="AJ263" i="22"/>
  <c r="AN266" i="22"/>
  <c r="AJ268" i="22"/>
  <c r="AD272" i="22"/>
  <c r="AO272" i="22"/>
  <c r="AN272" i="22"/>
  <c r="AM272" i="22"/>
  <c r="AL272" i="22"/>
  <c r="AG272" i="22"/>
  <c r="AP275" i="22"/>
  <c r="AN280" i="22"/>
  <c r="AK280" i="22"/>
  <c r="AM280" i="22"/>
  <c r="AG280" i="22"/>
  <c r="AI289" i="22"/>
  <c r="AO289" i="22"/>
  <c r="AL289" i="22"/>
  <c r="AP289" i="22"/>
  <c r="AN289" i="22"/>
  <c r="AM289" i="22"/>
  <c r="AF289" i="22"/>
  <c r="AG293" i="22"/>
  <c r="AL295" i="22"/>
  <c r="AB300" i="22"/>
  <c r="AI309" i="22"/>
  <c r="AF327" i="22"/>
  <c r="AI335" i="22"/>
  <c r="AG346" i="22"/>
  <c r="AK188" i="22"/>
  <c r="AO199" i="22"/>
  <c r="AG201" i="22"/>
  <c r="AM202" i="22"/>
  <c r="AB204" i="22"/>
  <c r="AO206" i="22"/>
  <c r="AF208" i="22"/>
  <c r="AM209" i="22"/>
  <c r="AN213" i="22"/>
  <c r="AK216" i="22"/>
  <c r="AP217" i="22"/>
  <c r="AG219" i="22"/>
  <c r="AN220" i="22"/>
  <c r="AF222" i="22"/>
  <c r="AL223" i="22"/>
  <c r="AN225" i="22"/>
  <c r="AK225" i="22"/>
  <c r="AJ229" i="22"/>
  <c r="AF229" i="22"/>
  <c r="AO231" i="22"/>
  <c r="AG233" i="22"/>
  <c r="AM234" i="22"/>
  <c r="AB236" i="22"/>
  <c r="AK237" i="22"/>
  <c r="AG239" i="22"/>
  <c r="AD239" i="22"/>
  <c r="AB239" i="22"/>
  <c r="AM240" i="22"/>
  <c r="AD242" i="22"/>
  <c r="AG246" i="22"/>
  <c r="AP250" i="22"/>
  <c r="AJ252" i="22"/>
  <c r="AN255" i="22"/>
  <c r="AG257" i="22"/>
  <c r="AO261" i="22"/>
  <c r="AK263" i="22"/>
  <c r="AO266" i="22"/>
  <c r="AK268" i="22"/>
  <c r="AB272" i="22"/>
  <c r="AO276" i="22"/>
  <c r="AP276" i="22"/>
  <c r="AN276" i="22"/>
  <c r="AJ276" i="22"/>
  <c r="AD276" i="22"/>
  <c r="AB280" i="22"/>
  <c r="AB289" i="22"/>
  <c r="AO291" i="22"/>
  <c r="AD291" i="22"/>
  <c r="AJ291" i="22"/>
  <c r="AI291" i="22"/>
  <c r="AG291" i="22"/>
  <c r="AF291" i="22"/>
  <c r="AP291" i="22"/>
  <c r="AJ293" i="22"/>
  <c r="AD300" i="22"/>
  <c r="AJ309" i="22"/>
  <c r="AL327" i="22"/>
  <c r="AL335" i="22"/>
  <c r="AI346" i="22"/>
  <c r="AN202" i="22"/>
  <c r="AP206" i="22"/>
  <c r="AL216" i="22"/>
  <c r="AI218" i="22"/>
  <c r="AD218" i="22"/>
  <c r="AG222" i="22"/>
  <c r="AM223" i="22"/>
  <c r="AN234" i="22"/>
  <c r="AL237" i="22"/>
  <c r="AN240" i="22"/>
  <c r="AF242" i="22"/>
  <c r="AL251" i="22"/>
  <c r="AK251" i="22"/>
  <c r="AJ251" i="22"/>
  <c r="AI251" i="22"/>
  <c r="AK252" i="22"/>
  <c r="AO255" i="22"/>
  <c r="AP261" i="22"/>
  <c r="AL263" i="22"/>
  <c r="AP266" i="22"/>
  <c r="AP268" i="22"/>
  <c r="AM285" i="22"/>
  <c r="AP285" i="22"/>
  <c r="AL285" i="22"/>
  <c r="AJ285" i="22"/>
  <c r="AI285" i="22"/>
  <c r="AG285" i="22"/>
  <c r="AF285" i="22"/>
  <c r="AL293" i="22"/>
  <c r="AL298" i="22"/>
  <c r="AG298" i="22"/>
  <c r="AB298" i="22"/>
  <c r="AN298" i="22"/>
  <c r="AI298" i="22"/>
  <c r="AG300" i="22"/>
  <c r="AP310" i="22"/>
  <c r="AB310" i="22"/>
  <c r="AJ310" i="22"/>
  <c r="AN310" i="22"/>
  <c r="AI310" i="22"/>
  <c r="AN327" i="22"/>
  <c r="AM335" i="22"/>
  <c r="AO416" i="22"/>
  <c r="AN416" i="22"/>
  <c r="AM416" i="22"/>
  <c r="AJ416" i="22"/>
  <c r="AG416" i="22"/>
  <c r="AF416" i="22"/>
  <c r="AD416" i="22"/>
  <c r="AB416" i="22"/>
  <c r="AL416" i="22"/>
  <c r="AK416" i="22"/>
  <c r="AI416" i="22"/>
  <c r="AN25" i="25"/>
  <c r="AM25" i="25"/>
  <c r="AL25" i="25"/>
  <c r="AK25" i="25"/>
  <c r="AJ25" i="25"/>
  <c r="AI25" i="25"/>
  <c r="AC25" i="25"/>
  <c r="AH25" i="25"/>
  <c r="AI47" i="25"/>
  <c r="AH47" i="25"/>
  <c r="AE47" i="25"/>
  <c r="AO47" i="25"/>
  <c r="AN47" i="25"/>
  <c r="AM47" i="25"/>
  <c r="AL47" i="25"/>
  <c r="AK47" i="25"/>
  <c r="AF47" i="25"/>
  <c r="AA47" i="25"/>
  <c r="U77" i="29"/>
  <c r="T77" i="29"/>
  <c r="AA77" i="29"/>
  <c r="Z77" i="29"/>
  <c r="V77" i="29"/>
  <c r="R77" i="29"/>
  <c r="Y77" i="29"/>
  <c r="X77" i="29"/>
  <c r="W77" i="29"/>
  <c r="Q77" i="29"/>
  <c r="O77" i="29"/>
  <c r="N77" i="29"/>
  <c r="W182" i="29"/>
  <c r="U182" i="29"/>
  <c r="O182" i="29"/>
  <c r="Z182" i="29"/>
  <c r="Y182" i="29"/>
  <c r="Q182" i="29"/>
  <c r="AA182" i="29"/>
  <c r="X182" i="29"/>
  <c r="V182" i="29"/>
  <c r="T182" i="29"/>
  <c r="N182" i="29"/>
  <c r="R182" i="29"/>
  <c r="AD312" i="22"/>
  <c r="AM312" i="22"/>
  <c r="AJ312" i="22"/>
  <c r="AO315" i="22"/>
  <c r="AG315" i="22"/>
  <c r="AB315" i="22"/>
  <c r="AM315" i="22"/>
  <c r="AJ324" i="22"/>
  <c r="AI324" i="22"/>
  <c r="AD324" i="22"/>
  <c r="AO324" i="22"/>
  <c r="AJ340" i="22"/>
  <c r="AG340" i="22"/>
  <c r="AD340" i="22"/>
  <c r="AP340" i="22"/>
  <c r="AL340" i="22"/>
  <c r="AP416" i="22"/>
  <c r="AF23" i="25"/>
  <c r="AE23" i="25"/>
  <c r="AA23" i="25"/>
  <c r="AJ23" i="25"/>
  <c r="AI23" i="25"/>
  <c r="AH23" i="25"/>
  <c r="AC23" i="25"/>
  <c r="AM23" i="25"/>
  <c r="AL23" i="25"/>
  <c r="AA25" i="25"/>
  <c r="AI329" i="22"/>
  <c r="AM329" i="22"/>
  <c r="AJ329" i="22"/>
  <c r="AG332" i="22"/>
  <c r="AB332" i="22"/>
  <c r="AM332" i="22"/>
  <c r="AB329" i="22"/>
  <c r="AD332" i="22"/>
  <c r="AJ353" i="22"/>
  <c r="AP353" i="22"/>
  <c r="AO353" i="22"/>
  <c r="AM353" i="22"/>
  <c r="AK353" i="22"/>
  <c r="AG353" i="22"/>
  <c r="AD353" i="22"/>
  <c r="AM357" i="22"/>
  <c r="AD357" i="22"/>
  <c r="AP357" i="22"/>
  <c r="AN357" i="22"/>
  <c r="AK357" i="22"/>
  <c r="AI357" i="22"/>
  <c r="AF357" i="22"/>
  <c r="AP369" i="22"/>
  <c r="AK369" i="22"/>
  <c r="AJ369" i="22"/>
  <c r="AI369" i="22"/>
  <c r="AO369" i="22"/>
  <c r="AM369" i="22"/>
  <c r="AG369" i="22"/>
  <c r="AF369" i="22"/>
  <c r="AD369" i="22"/>
  <c r="AB369" i="22"/>
  <c r="AN428" i="22"/>
  <c r="AL428" i="22"/>
  <c r="AK428" i="22"/>
  <c r="AJ428" i="22"/>
  <c r="AI428" i="22"/>
  <c r="AB428" i="22"/>
  <c r="AP428" i="22"/>
  <c r="AO428" i="22"/>
  <c r="AG428" i="22"/>
  <c r="AH83" i="25"/>
  <c r="AE83" i="25"/>
  <c r="AA83" i="25"/>
  <c r="AN93" i="25"/>
  <c r="AL93" i="25"/>
  <c r="AK93" i="25"/>
  <c r="AI93" i="25"/>
  <c r="AC93" i="25"/>
  <c r="AM93" i="25"/>
  <c r="AJ93" i="25"/>
  <c r="AA93" i="25"/>
  <c r="AH93" i="25"/>
  <c r="AI312" i="22"/>
  <c r="AJ315" i="22"/>
  <c r="AN320" i="22"/>
  <c r="AK320" i="22"/>
  <c r="AG320" i="22"/>
  <c r="AK324" i="22"/>
  <c r="AF329" i="22"/>
  <c r="AI332" i="22"/>
  <c r="AM337" i="22"/>
  <c r="AK337" i="22"/>
  <c r="AG337" i="22"/>
  <c r="AD337" i="22"/>
  <c r="AP337" i="22"/>
  <c r="AF353" i="22"/>
  <c r="AG357" i="22"/>
  <c r="AN369" i="22"/>
  <c r="AF424" i="22"/>
  <c r="AD424" i="22"/>
  <c r="AB424" i="22"/>
  <c r="AP424" i="22"/>
  <c r="AO424" i="22"/>
  <c r="AN424" i="22"/>
  <c r="AM424" i="22"/>
  <c r="AL424" i="22"/>
  <c r="AJ424" i="22"/>
  <c r="AI424" i="22"/>
  <c r="AG424" i="22"/>
  <c r="AF428" i="22"/>
  <c r="AN20" i="25"/>
  <c r="AL20" i="25"/>
  <c r="AK20" i="25"/>
  <c r="AI20" i="25"/>
  <c r="AH20" i="25"/>
  <c r="AF20" i="25"/>
  <c r="AE20" i="25"/>
  <c r="AC20" i="25"/>
  <c r="AA20" i="25"/>
  <c r="AM20" i="25"/>
  <c r="AL329" i="22"/>
  <c r="AL332" i="22"/>
  <c r="AN353" i="22"/>
  <c r="AO357" i="22"/>
  <c r="AM389" i="22"/>
  <c r="AL389" i="22"/>
  <c r="AI389" i="22"/>
  <c r="AF389" i="22"/>
  <c r="AD389" i="22"/>
  <c r="AB389" i="22"/>
  <c r="AK389" i="22"/>
  <c r="AG389" i="22"/>
  <c r="AP389" i="22"/>
  <c r="AL274" i="22"/>
  <c r="AI274" i="22"/>
  <c r="AJ308" i="22"/>
  <c r="AN308" i="22"/>
  <c r="AK308" i="22"/>
  <c r="AO312" i="22"/>
  <c r="AP315" i="22"/>
  <c r="AI320" i="22"/>
  <c r="AP324" i="22"/>
  <c r="AD328" i="22"/>
  <c r="AI328" i="22"/>
  <c r="AB328" i="22"/>
  <c r="AN328" i="22"/>
  <c r="AN329" i="22"/>
  <c r="AN332" i="22"/>
  <c r="AJ337" i="22"/>
  <c r="AM341" i="22"/>
  <c r="AD341" i="22"/>
  <c r="AN341" i="22"/>
  <c r="AK341" i="22"/>
  <c r="AG341" i="22"/>
  <c r="AB341" i="22"/>
  <c r="AL380" i="22"/>
  <c r="AK380" i="22"/>
  <c r="AJ380" i="22"/>
  <c r="AP380" i="22"/>
  <c r="AO380" i="22"/>
  <c r="AM380" i="22"/>
  <c r="AI380" i="22"/>
  <c r="AG380" i="22"/>
  <c r="AD380" i="22"/>
  <c r="AP385" i="22"/>
  <c r="AK385" i="22"/>
  <c r="AJ385" i="22"/>
  <c r="AI385" i="22"/>
  <c r="AO385" i="22"/>
  <c r="AN385" i="22"/>
  <c r="AL385" i="22"/>
  <c r="AG385" i="22"/>
  <c r="AF385" i="22"/>
  <c r="AB385" i="22"/>
  <c r="AF387" i="22"/>
  <c r="AD387" i="22"/>
  <c r="AP387" i="22"/>
  <c r="AO387" i="22"/>
  <c r="AN387" i="22"/>
  <c r="AL387" i="22"/>
  <c r="AJ387" i="22"/>
  <c r="AI387" i="22"/>
  <c r="AG387" i="22"/>
  <c r="AB387" i="22"/>
  <c r="AJ389" i="22"/>
  <c r="AP312" i="22"/>
  <c r="AL316" i="22"/>
  <c r="AI316" i="22"/>
  <c r="AJ320" i="22"/>
  <c r="AM325" i="22"/>
  <c r="AN325" i="22"/>
  <c r="AJ325" i="22"/>
  <c r="AO329" i="22"/>
  <c r="AO332" i="22"/>
  <c r="AL337" i="22"/>
  <c r="AF339" i="22"/>
  <c r="AP339" i="22"/>
  <c r="AO339" i="22"/>
  <c r="AM339" i="22"/>
  <c r="AK339" i="22"/>
  <c r="AD339" i="22"/>
  <c r="AN389" i="22"/>
  <c r="AI313" i="22"/>
  <c r="AN313" i="22"/>
  <c r="AB313" i="22"/>
  <c r="AL320" i="22"/>
  <c r="AP329" i="22"/>
  <c r="AP332" i="22"/>
  <c r="AN337" i="22"/>
  <c r="AO347" i="22"/>
  <c r="AG347" i="22"/>
  <c r="AI347" i="22"/>
  <c r="AD347" i="22"/>
  <c r="AL347" i="22"/>
  <c r="AO389" i="22"/>
  <c r="AN72" i="25"/>
  <c r="AM72" i="25"/>
  <c r="AK72" i="25"/>
  <c r="AI72" i="25"/>
  <c r="AF72" i="25"/>
  <c r="AL72" i="25"/>
  <c r="AJ72" i="25"/>
  <c r="AH72" i="25"/>
  <c r="AE72" i="25"/>
  <c r="AA72" i="25"/>
  <c r="AC72" i="25"/>
  <c r="AD270" i="22"/>
  <c r="AD277" i="22"/>
  <c r="AJ284" i="22"/>
  <c r="AL284" i="22"/>
  <c r="AG284" i="22"/>
  <c r="AL290" i="22"/>
  <c r="AP290" i="22"/>
  <c r="AD313" i="22"/>
  <c r="AD316" i="22"/>
  <c r="AM320" i="22"/>
  <c r="AD325" i="22"/>
  <c r="AL330" i="22"/>
  <c r="AN330" i="22"/>
  <c r="AB330" i="22"/>
  <c r="AB333" i="22"/>
  <c r="AL333" i="22"/>
  <c r="AI333" i="22"/>
  <c r="AO337" i="22"/>
  <c r="AG339" i="22"/>
  <c r="AJ341" i="22"/>
  <c r="AB347" i="22"/>
  <c r="AP390" i="22"/>
  <c r="AO390" i="22"/>
  <c r="AL390" i="22"/>
  <c r="AJ390" i="22"/>
  <c r="AI390" i="22"/>
  <c r="AG390" i="22"/>
  <c r="AN390" i="22"/>
  <c r="AM390" i="22"/>
  <c r="AF390" i="22"/>
  <c r="AD390" i="22"/>
  <c r="AB390" i="22"/>
  <c r="AP406" i="22"/>
  <c r="AO406" i="22"/>
  <c r="AL406" i="22"/>
  <c r="AJ406" i="22"/>
  <c r="AI406" i="22"/>
  <c r="AG406" i="22"/>
  <c r="AF406" i="22"/>
  <c r="AN406" i="22"/>
  <c r="AM406" i="22"/>
  <c r="AK406" i="22"/>
  <c r="AB406" i="22"/>
  <c r="AP342" i="22"/>
  <c r="AI342" i="22"/>
  <c r="AB349" i="22"/>
  <c r="AN349" i="22"/>
  <c r="AL358" i="22"/>
  <c r="AD360" i="22"/>
  <c r="AO360" i="22"/>
  <c r="AF364" i="22"/>
  <c r="AL365" i="22"/>
  <c r="AM373" i="22"/>
  <c r="AL373" i="22"/>
  <c r="AF373" i="22"/>
  <c r="AD373" i="22"/>
  <c r="AB373" i="22"/>
  <c r="AM375" i="22"/>
  <c r="AL375" i="22"/>
  <c r="AK375" i="22"/>
  <c r="AP401" i="22"/>
  <c r="AM401" i="22"/>
  <c r="AK401" i="22"/>
  <c r="AJ401" i="22"/>
  <c r="AI401" i="22"/>
  <c r="AG401" i="22"/>
  <c r="AM29" i="25"/>
  <c r="AL29" i="25"/>
  <c r="AJ29" i="25"/>
  <c r="AI29" i="25"/>
  <c r="AH29" i="25"/>
  <c r="AF29" i="25"/>
  <c r="AE29" i="25"/>
  <c r="AC29" i="25"/>
  <c r="AA29" i="25"/>
  <c r="AN58" i="25"/>
  <c r="AM58" i="25"/>
  <c r="AH58" i="25"/>
  <c r="AE58" i="25"/>
  <c r="AL58" i="25"/>
  <c r="AK58" i="25"/>
  <c r="AI58" i="25"/>
  <c r="AF58" i="25"/>
  <c r="AN172" i="25"/>
  <c r="AM172" i="25"/>
  <c r="AL172" i="25"/>
  <c r="AK172" i="25"/>
  <c r="AI172" i="25"/>
  <c r="AH172" i="25"/>
  <c r="AF172" i="25"/>
  <c r="AE172" i="25"/>
  <c r="AC172" i="25"/>
  <c r="AA172" i="25"/>
  <c r="AO363" i="22"/>
  <c r="AG363" i="22"/>
  <c r="AI377" i="22"/>
  <c r="AG377" i="22"/>
  <c r="AN396" i="22"/>
  <c r="AL396" i="22"/>
  <c r="AK396" i="22"/>
  <c r="AJ396" i="22"/>
  <c r="AI396" i="22"/>
  <c r="AO10" i="25"/>
  <c r="AN10" i="25"/>
  <c r="AL10" i="25"/>
  <c r="AE10" i="25"/>
  <c r="AA10" i="25"/>
  <c r="AM10" i="25"/>
  <c r="AK10" i="25"/>
  <c r="AI10" i="25"/>
  <c r="AN29" i="25"/>
  <c r="AI33" i="25"/>
  <c r="AH33" i="25"/>
  <c r="AE33" i="25"/>
  <c r="AO33" i="25"/>
  <c r="AN33" i="25"/>
  <c r="AM33" i="25"/>
  <c r="AL33" i="25"/>
  <c r="AK33" i="25"/>
  <c r="AF33" i="25"/>
  <c r="AA33" i="25"/>
  <c r="AN44" i="25"/>
  <c r="AM44" i="25"/>
  <c r="AK44" i="25"/>
  <c r="AE44" i="25"/>
  <c r="AA44" i="25"/>
  <c r="AL44" i="25"/>
  <c r="AJ44" i="25"/>
  <c r="AI44" i="25"/>
  <c r="AH44" i="25"/>
  <c r="AF44" i="25"/>
  <c r="AC44" i="25"/>
  <c r="AJ409" i="22"/>
  <c r="AI409" i="22"/>
  <c r="AG409" i="22"/>
  <c r="AB409" i="22"/>
  <c r="AP409" i="22"/>
  <c r="AP422" i="22"/>
  <c r="AO422" i="22"/>
  <c r="AL422" i="22"/>
  <c r="AJ422" i="22"/>
  <c r="AI422" i="22"/>
  <c r="AG422" i="22"/>
  <c r="AF422" i="22"/>
  <c r="AH37" i="25"/>
  <c r="AF37" i="25"/>
  <c r="AC37" i="25"/>
  <c r="AN37" i="25"/>
  <c r="AM37" i="25"/>
  <c r="AL37" i="25"/>
  <c r="AK37" i="25"/>
  <c r="AJ37" i="25"/>
  <c r="AI37" i="25"/>
  <c r="AE37" i="25"/>
  <c r="AA37" i="25"/>
  <c r="AN71" i="25"/>
  <c r="AM71" i="25"/>
  <c r="AK71" i="25"/>
  <c r="AJ71" i="25"/>
  <c r="AH71" i="25"/>
  <c r="AE71" i="25"/>
  <c r="AA71" i="25"/>
  <c r="AL71" i="25"/>
  <c r="AI71" i="25"/>
  <c r="AF71" i="25"/>
  <c r="AC71" i="25"/>
  <c r="AD356" i="22"/>
  <c r="AD363" i="22"/>
  <c r="AD377" i="22"/>
  <c r="AD396" i="22"/>
  <c r="AF403" i="22"/>
  <c r="AD403" i="22"/>
  <c r="AP403" i="22"/>
  <c r="AO403" i="22"/>
  <c r="AN403" i="22"/>
  <c r="AD409" i="22"/>
  <c r="AP411" i="22"/>
  <c r="AO411" i="22"/>
  <c r="AN411" i="22"/>
  <c r="AK411" i="22"/>
  <c r="AI411" i="22"/>
  <c r="AG411" i="22"/>
  <c r="AF411" i="22"/>
  <c r="AD411" i="22"/>
  <c r="AB422" i="22"/>
  <c r="C2" i="24"/>
  <c r="E2" i="24" s="1"/>
  <c r="AM30" i="25"/>
  <c r="AN30" i="25"/>
  <c r="AL30" i="25"/>
  <c r="AK30" i="25"/>
  <c r="AJ30" i="25"/>
  <c r="AI30" i="25"/>
  <c r="AH30" i="25"/>
  <c r="AF30" i="25"/>
  <c r="AE30" i="25"/>
  <c r="AC30" i="25"/>
  <c r="AA30" i="25"/>
  <c r="AF60" i="25"/>
  <c r="AE60" i="25"/>
  <c r="AA60" i="25"/>
  <c r="AN60" i="25"/>
  <c r="AM60" i="25"/>
  <c r="AL60" i="25"/>
  <c r="AK60" i="25"/>
  <c r="AI60" i="25"/>
  <c r="AC60" i="25"/>
  <c r="AN67" i="25"/>
  <c r="AL67" i="25"/>
  <c r="AK67" i="25"/>
  <c r="AE67" i="25"/>
  <c r="AA67" i="25"/>
  <c r="AI67" i="25"/>
  <c r="AH67" i="25"/>
  <c r="AF67" i="25"/>
  <c r="AC67" i="25"/>
  <c r="AJ10" i="25"/>
  <c r="AH60" i="25"/>
  <c r="AM67" i="25"/>
  <c r="AD348" i="22"/>
  <c r="AG356" i="22"/>
  <c r="AD359" i="22"/>
  <c r="AI363" i="22"/>
  <c r="AD366" i="22"/>
  <c r="AJ377" i="22"/>
  <c r="AO379" i="22"/>
  <c r="AN379" i="22"/>
  <c r="AI379" i="22"/>
  <c r="AG379" i="22"/>
  <c r="AF379" i="22"/>
  <c r="AG396" i="22"/>
  <c r="AO401" i="22"/>
  <c r="AG403" i="22"/>
  <c r="AK409" i="22"/>
  <c r="AJ411" i="22"/>
  <c r="AP417" i="22"/>
  <c r="AM417" i="22"/>
  <c r="AK417" i="22"/>
  <c r="AJ417" i="22"/>
  <c r="AI417" i="22"/>
  <c r="AG417" i="22"/>
  <c r="AK422" i="22"/>
  <c r="AH18" i="25"/>
  <c r="AF18" i="25"/>
  <c r="AA18" i="25"/>
  <c r="AO18" i="25"/>
  <c r="AN18" i="25"/>
  <c r="AM18" i="25"/>
  <c r="AL18" i="25"/>
  <c r="AI18" i="25"/>
  <c r="AE18" i="25"/>
  <c r="AL362" i="22"/>
  <c r="AB362" i="22"/>
  <c r="AN384" i="22"/>
  <c r="AM384" i="22"/>
  <c r="AG384" i="22"/>
  <c r="AF384" i="22"/>
  <c r="AD384" i="22"/>
  <c r="AL409" i="22"/>
  <c r="AM422" i="22"/>
  <c r="AJ425" i="22"/>
  <c r="AI425" i="22"/>
  <c r="AG425" i="22"/>
  <c r="AB425" i="22"/>
  <c r="AP425" i="22"/>
  <c r="AP427" i="22"/>
  <c r="AO427" i="22"/>
  <c r="AN427" i="22"/>
  <c r="AK427" i="22"/>
  <c r="AI427" i="22"/>
  <c r="AG427" i="22"/>
  <c r="AF427" i="22"/>
  <c r="AD427" i="22"/>
  <c r="AE95" i="25"/>
  <c r="AC95" i="25"/>
  <c r="AA95" i="25"/>
  <c r="AM95" i="25"/>
  <c r="AK95" i="25"/>
  <c r="AN95" i="25"/>
  <c r="AL95" i="25"/>
  <c r="AJ95" i="25"/>
  <c r="AH95" i="25"/>
  <c r="AH157" i="25"/>
  <c r="AE157" i="25"/>
  <c r="AC157" i="25"/>
  <c r="AN157" i="25"/>
  <c r="AM157" i="25"/>
  <c r="AL157" i="25"/>
  <c r="AK157" i="25"/>
  <c r="AI157" i="25"/>
  <c r="AF167" i="25"/>
  <c r="AE167" i="25"/>
  <c r="AC167" i="25"/>
  <c r="AA167" i="25"/>
  <c r="AO167" i="25"/>
  <c r="AN167" i="25"/>
  <c r="AM167" i="25"/>
  <c r="AL167" i="25"/>
  <c r="AK167" i="25"/>
  <c r="AJ167" i="25"/>
  <c r="AI167" i="25"/>
  <c r="AH167" i="25"/>
  <c r="Y57" i="29"/>
  <c r="X57" i="29"/>
  <c r="W57" i="29"/>
  <c r="O57" i="29"/>
  <c r="Z57" i="29"/>
  <c r="U57" i="29"/>
  <c r="T57" i="29"/>
  <c r="R57" i="29"/>
  <c r="Q57" i="29"/>
  <c r="N57" i="29"/>
  <c r="AL304" i="22"/>
  <c r="AM317" i="22"/>
  <c r="AL321" i="22"/>
  <c r="AM334" i="22"/>
  <c r="AM342" i="22"/>
  <c r="AG348" i="22"/>
  <c r="AM349" i="22"/>
  <c r="AK356" i="22"/>
  <c r="AG359" i="22"/>
  <c r="AM360" i="22"/>
  <c r="AD362" i="22"/>
  <c r="AK363" i="22"/>
  <c r="AP364" i="22"/>
  <c r="AI366" i="22"/>
  <c r="AP374" i="22"/>
  <c r="AO374" i="22"/>
  <c r="AJ374" i="22"/>
  <c r="AI374" i="22"/>
  <c r="AG374" i="22"/>
  <c r="AO375" i="22"/>
  <c r="AL377" i="22"/>
  <c r="AD379" i="22"/>
  <c r="AB384" i="22"/>
  <c r="AO391" i="22"/>
  <c r="AM391" i="22"/>
  <c r="AL391" i="22"/>
  <c r="AK391" i="22"/>
  <c r="AO396" i="22"/>
  <c r="AJ403" i="22"/>
  <c r="AM409" i="22"/>
  <c r="AM411" i="22"/>
  <c r="AN422" i="22"/>
  <c r="AD425" i="22"/>
  <c r="AB427" i="22"/>
  <c r="T3" i="25"/>
  <c r="AF42" i="25"/>
  <c r="AE42" i="25"/>
  <c r="AA42" i="25"/>
  <c r="AM42" i="25"/>
  <c r="AN42" i="25"/>
  <c r="AL42" i="25"/>
  <c r="AK42" i="25"/>
  <c r="AJ42" i="25"/>
  <c r="AI42" i="25"/>
  <c r="AH42" i="25"/>
  <c r="AC42" i="25"/>
  <c r="AM49" i="25"/>
  <c r="AH49" i="25"/>
  <c r="AE49" i="25"/>
  <c r="AN49" i="25"/>
  <c r="AL49" i="25"/>
  <c r="AK49" i="25"/>
  <c r="AJ49" i="25"/>
  <c r="AI49" i="25"/>
  <c r="AF49" i="25"/>
  <c r="AC49" i="25"/>
  <c r="AA49" i="25"/>
  <c r="AM62" i="25"/>
  <c r="AL62" i="25"/>
  <c r="AJ62" i="25"/>
  <c r="AI62" i="25"/>
  <c r="AC62" i="25"/>
  <c r="AN62" i="25"/>
  <c r="AK62" i="25"/>
  <c r="AH62" i="25"/>
  <c r="AF62" i="25"/>
  <c r="AA62" i="25"/>
  <c r="AF95" i="25"/>
  <c r="AA157" i="25"/>
  <c r="AP358" i="22"/>
  <c r="AI358" i="22"/>
  <c r="AF362" i="22"/>
  <c r="AL363" i="22"/>
  <c r="AB365" i="22"/>
  <c r="AN365" i="22"/>
  <c r="AM377" i="22"/>
  <c r="AI384" i="22"/>
  <c r="AI393" i="22"/>
  <c r="AG393" i="22"/>
  <c r="AB393" i="22"/>
  <c r="AP396" i="22"/>
  <c r="AK403" i="22"/>
  <c r="AN409" i="22"/>
  <c r="AN412" i="22"/>
  <c r="AL412" i="22"/>
  <c r="AK412" i="22"/>
  <c r="AJ412" i="22"/>
  <c r="AI412" i="22"/>
  <c r="AF425" i="22"/>
  <c r="AJ427" i="22"/>
  <c r="AI14" i="25"/>
  <c r="AH14" i="25"/>
  <c r="AE14" i="25"/>
  <c r="AL14" i="25"/>
  <c r="AK14" i="25"/>
  <c r="AJ14" i="25"/>
  <c r="AF14" i="25"/>
  <c r="AC14" i="25"/>
  <c r="AA14" i="25"/>
  <c r="AH27" i="25"/>
  <c r="AF27" i="25"/>
  <c r="AC27" i="25"/>
  <c r="AO27" i="25"/>
  <c r="AN27" i="25"/>
  <c r="AM27" i="25"/>
  <c r="AL27" i="25"/>
  <c r="AK27" i="25"/>
  <c r="AJ27" i="25"/>
  <c r="AI27" i="25"/>
  <c r="AE27" i="25"/>
  <c r="AA27" i="25"/>
  <c r="AE62" i="25"/>
  <c r="AI74" i="25"/>
  <c r="AH74" i="25"/>
  <c r="AC74" i="25"/>
  <c r="AA74" i="25"/>
  <c r="AO74" i="25"/>
  <c r="AN74" i="25"/>
  <c r="AM74" i="25"/>
  <c r="AL74" i="25"/>
  <c r="AK74" i="25"/>
  <c r="AE74" i="25"/>
  <c r="AI95" i="25"/>
  <c r="AJ157" i="25"/>
  <c r="AG419" i="22"/>
  <c r="AF419" i="22"/>
  <c r="AD419" i="22"/>
  <c r="AP419" i="22"/>
  <c r="AO419" i="22"/>
  <c r="AN419" i="22"/>
  <c r="AK425" i="22"/>
  <c r="AL427" i="22"/>
  <c r="AN35" i="25"/>
  <c r="AI35" i="25"/>
  <c r="AF35" i="25"/>
  <c r="AM35" i="25"/>
  <c r="AL35" i="25"/>
  <c r="AK35" i="25"/>
  <c r="AJ35" i="25"/>
  <c r="AH35" i="25"/>
  <c r="AE35" i="25"/>
  <c r="AC35" i="25"/>
  <c r="AA35" i="25"/>
  <c r="AM63" i="25"/>
  <c r="AL63" i="25"/>
  <c r="AH63" i="25"/>
  <c r="AE63" i="25"/>
  <c r="AK63" i="25"/>
  <c r="AJ63" i="25"/>
  <c r="AI63" i="25"/>
  <c r="AF63" i="25"/>
  <c r="AC63" i="25"/>
  <c r="AA63" i="25"/>
  <c r="AH81" i="25"/>
  <c r="AA81" i="25"/>
  <c r="AG283" i="22"/>
  <c r="AF302" i="22"/>
  <c r="AP304" i="22"/>
  <c r="AP317" i="22"/>
  <c r="AF319" i="22"/>
  <c r="AP334" i="22"/>
  <c r="AF336" i="22"/>
  <c r="AL348" i="22"/>
  <c r="AN356" i="22"/>
  <c r="AD358" i="22"/>
  <c r="AK359" i="22"/>
  <c r="AI362" i="22"/>
  <c r="AN363" i="22"/>
  <c r="AF365" i="22"/>
  <c r="AL366" i="22"/>
  <c r="AF371" i="22"/>
  <c r="AD371" i="22"/>
  <c r="AP371" i="22"/>
  <c r="AO371" i="22"/>
  <c r="AF374" i="22"/>
  <c r="AO377" i="22"/>
  <c r="AL379" i="22"/>
  <c r="AK384" i="22"/>
  <c r="AF391" i="22"/>
  <c r="AF393" i="22"/>
  <c r="AM403" i="22"/>
  <c r="AD412" i="22"/>
  <c r="AN417" i="22"/>
  <c r="AB419" i="22"/>
  <c r="AL425" i="22"/>
  <c r="AM427" i="22"/>
  <c r="AN14" i="25"/>
  <c r="AN63" i="25"/>
  <c r="AE81" i="25"/>
  <c r="AI8" i="25"/>
  <c r="AH8" i="25"/>
  <c r="AO8" i="25"/>
  <c r="AN8" i="25"/>
  <c r="AM8" i="25"/>
  <c r="AL8" i="25"/>
  <c r="AK8" i="25"/>
  <c r="AF8" i="25"/>
  <c r="AE8" i="25"/>
  <c r="AA8" i="25"/>
  <c r="AK64" i="25"/>
  <c r="AI64" i="25"/>
  <c r="AN64" i="25"/>
  <c r="AM64" i="25"/>
  <c r="AL64" i="25"/>
  <c r="AJ64" i="25"/>
  <c r="AH64" i="25"/>
  <c r="AF64" i="25"/>
  <c r="AE64" i="25"/>
  <c r="AA64" i="25"/>
  <c r="AK209" i="25"/>
  <c r="AI209" i="25"/>
  <c r="AH209" i="25"/>
  <c r="AF209" i="25"/>
  <c r="AO209" i="25"/>
  <c r="AN209" i="25"/>
  <c r="AM209" i="25"/>
  <c r="AL209" i="25"/>
  <c r="AJ209" i="25"/>
  <c r="AE209" i="25"/>
  <c r="AC209" i="25"/>
  <c r="AA209" i="25"/>
  <c r="AN348" i="22"/>
  <c r="AP356" i="22"/>
  <c r="AG358" i="22"/>
  <c r="AN359" i="22"/>
  <c r="AK362" i="22"/>
  <c r="AI365" i="22"/>
  <c r="AN366" i="22"/>
  <c r="AP379" i="22"/>
  <c r="AO384" i="22"/>
  <c r="AI391" i="22"/>
  <c r="AK393" i="22"/>
  <c r="AF408" i="22"/>
  <c r="AD408" i="22"/>
  <c r="AB408" i="22"/>
  <c r="AP408" i="22"/>
  <c r="AO408" i="22"/>
  <c r="AN408" i="22"/>
  <c r="AM408" i="22"/>
  <c r="AG412" i="22"/>
  <c r="AJ419" i="22"/>
  <c r="AN425" i="22"/>
  <c r="G29" i="28"/>
  <c r="I3" i="28" s="1"/>
  <c r="G3" i="28" s="1"/>
  <c r="AL15" i="25"/>
  <c r="AK15" i="25"/>
  <c r="AI15" i="25"/>
  <c r="AO15" i="25"/>
  <c r="AN15" i="25"/>
  <c r="AM15" i="25"/>
  <c r="AJ15" i="25"/>
  <c r="AF15" i="25"/>
  <c r="AE15" i="25"/>
  <c r="AC15" i="25"/>
  <c r="AA15" i="25"/>
  <c r="AH56" i="25"/>
  <c r="AC56" i="25"/>
  <c r="AN56" i="25"/>
  <c r="AM56" i="25"/>
  <c r="AL56" i="25"/>
  <c r="AK56" i="25"/>
  <c r="AJ56" i="25"/>
  <c r="AI56" i="25"/>
  <c r="AA56" i="25"/>
  <c r="AC64" i="25"/>
  <c r="AE102" i="25"/>
  <c r="AA102" i="25"/>
  <c r="AK66" i="25"/>
  <c r="AJ66" i="25"/>
  <c r="AH66" i="25"/>
  <c r="AF66" i="25"/>
  <c r="AL68" i="25"/>
  <c r="AI68" i="25"/>
  <c r="AH77" i="25"/>
  <c r="AA77" i="25"/>
  <c r="AI85" i="25"/>
  <c r="AH85" i="25"/>
  <c r="AC91" i="25"/>
  <c r="AA91" i="25"/>
  <c r="AM91" i="25"/>
  <c r="AH98" i="25"/>
  <c r="AF98" i="25"/>
  <c r="AE98" i="25"/>
  <c r="AA98" i="25"/>
  <c r="AN98" i="25"/>
  <c r="Y65" i="29"/>
  <c r="T65" i="29"/>
  <c r="Q65" i="29"/>
  <c r="O65" i="29"/>
  <c r="N65" i="29"/>
  <c r="Z65" i="29"/>
  <c r="X65" i="29"/>
  <c r="W65" i="29"/>
  <c r="V65" i="29"/>
  <c r="U65" i="29"/>
  <c r="R65" i="29"/>
  <c r="V158" i="29"/>
  <c r="Y158" i="29"/>
  <c r="X158" i="29"/>
  <c r="W158" i="29"/>
  <c r="T158" i="29"/>
  <c r="R158" i="29"/>
  <c r="Q158" i="29"/>
  <c r="O158" i="29"/>
  <c r="N158" i="29"/>
  <c r="AJ407" i="22"/>
  <c r="AJ423" i="22"/>
  <c r="T4" i="25"/>
  <c r="I4" i="28" s="1"/>
  <c r="AE12" i="25"/>
  <c r="AL13" i="25"/>
  <c r="AC21" i="25"/>
  <c r="AJ22" i="25"/>
  <c r="AK28" i="25"/>
  <c r="AL45" i="25"/>
  <c r="AL52" i="25"/>
  <c r="AC66" i="25"/>
  <c r="AE68" i="25"/>
  <c r="AK70" i="25"/>
  <c r="AI70" i="25"/>
  <c r="AF70" i="25"/>
  <c r="AE70" i="25"/>
  <c r="AA70" i="25"/>
  <c r="AI78" i="25"/>
  <c r="AH78" i="25"/>
  <c r="AA78" i="25"/>
  <c r="AJ85" i="25"/>
  <c r="AI91" i="25"/>
  <c r="AI98" i="25"/>
  <c r="AH177" i="25"/>
  <c r="AA177" i="25"/>
  <c r="W29" i="29"/>
  <c r="U29" i="29"/>
  <c r="T29" i="29"/>
  <c r="R29" i="29"/>
  <c r="AA29" i="29"/>
  <c r="Z29" i="29"/>
  <c r="Y29" i="29"/>
  <c r="X29" i="29"/>
  <c r="V29" i="29"/>
  <c r="Q29" i="29"/>
  <c r="W42" i="29"/>
  <c r="U42" i="29"/>
  <c r="T42" i="29"/>
  <c r="R42" i="29"/>
  <c r="AA42" i="29"/>
  <c r="Z42" i="29"/>
  <c r="Y42" i="29"/>
  <c r="X42" i="29"/>
  <c r="V42" i="29"/>
  <c r="Q42" i="29"/>
  <c r="O42" i="29"/>
  <c r="N42" i="29"/>
  <c r="X69" i="29"/>
  <c r="V69" i="29"/>
  <c r="T69" i="29"/>
  <c r="R69" i="29"/>
  <c r="Q69" i="29"/>
  <c r="Z69" i="29"/>
  <c r="Y69" i="29"/>
  <c r="W69" i="29"/>
  <c r="U69" i="29"/>
  <c r="O69" i="29"/>
  <c r="AM381" i="22"/>
  <c r="AP398" i="22"/>
  <c r="AB405" i="22"/>
  <c r="AK407" i="22"/>
  <c r="AP414" i="22"/>
  <c r="AB421" i="22"/>
  <c r="AK423" i="22"/>
  <c r="AP430" i="22"/>
  <c r="AF12" i="25"/>
  <c r="AM13" i="25"/>
  <c r="AN19" i="25"/>
  <c r="AE21" i="25"/>
  <c r="AK22" i="25"/>
  <c r="AL28" i="25"/>
  <c r="AK31" i="25"/>
  <c r="AM45" i="25"/>
  <c r="AM52" i="25"/>
  <c r="AE66" i="25"/>
  <c r="AF68" i="25"/>
  <c r="AC70" i="25"/>
  <c r="AE78" i="25"/>
  <c r="AN82" i="25"/>
  <c r="AM82" i="25"/>
  <c r="AK82" i="25"/>
  <c r="AJ82" i="25"/>
  <c r="AH82" i="25"/>
  <c r="AC82" i="25"/>
  <c r="AK85" i="25"/>
  <c r="AJ91" i="25"/>
  <c r="AK98" i="25"/>
  <c r="AJ103" i="25"/>
  <c r="AI103" i="25"/>
  <c r="AC103" i="25"/>
  <c r="AA103" i="25"/>
  <c r="N29" i="29"/>
  <c r="N69" i="29"/>
  <c r="AB378" i="22"/>
  <c r="AN381" i="22"/>
  <c r="AB394" i="22"/>
  <c r="AN397" i="22"/>
  <c r="AD405" i="22"/>
  <c r="AL407" i="22"/>
  <c r="AB410" i="22"/>
  <c r="AN413" i="22"/>
  <c r="AD421" i="22"/>
  <c r="AL423" i="22"/>
  <c r="AB426" i="22"/>
  <c r="AN429" i="22"/>
  <c r="AH12" i="25"/>
  <c r="AN13" i="25"/>
  <c r="AF21" i="25"/>
  <c r="AL22" i="25"/>
  <c r="AM28" i="25"/>
  <c r="AL31" i="25"/>
  <c r="AN45" i="25"/>
  <c r="AE51" i="25"/>
  <c r="AC51" i="25"/>
  <c r="AN51" i="25"/>
  <c r="AL51" i="25"/>
  <c r="AI66" i="25"/>
  <c r="AH68" i="25"/>
  <c r="AH70" i="25"/>
  <c r="AJ78" i="25"/>
  <c r="AA82" i="25"/>
  <c r="AL85" i="25"/>
  <c r="AK91" i="25"/>
  <c r="AL98" i="25"/>
  <c r="AE103" i="25"/>
  <c r="AH132" i="25"/>
  <c r="O29" i="29"/>
  <c r="AD378" i="22"/>
  <c r="AO381" i="22"/>
  <c r="AD394" i="22"/>
  <c r="AO397" i="22"/>
  <c r="AF405" i="22"/>
  <c r="AM407" i="22"/>
  <c r="AD410" i="22"/>
  <c r="AO413" i="22"/>
  <c r="AF421" i="22"/>
  <c r="AM423" i="22"/>
  <c r="AD426" i="22"/>
  <c r="AO429" i="22"/>
  <c r="P2" i="25"/>
  <c r="AI12" i="25"/>
  <c r="AH21" i="25"/>
  <c r="AM22" i="25"/>
  <c r="AM31" i="25"/>
  <c r="AA51" i="25"/>
  <c r="AM53" i="25"/>
  <c r="AL53" i="25"/>
  <c r="AJ53" i="25"/>
  <c r="AC53" i="25"/>
  <c r="AL66" i="25"/>
  <c r="AK68" i="25"/>
  <c r="AL70" i="25"/>
  <c r="AK78" i="25"/>
  <c r="AE82" i="25"/>
  <c r="AM85" i="25"/>
  <c r="AH89" i="25"/>
  <c r="AE89" i="25"/>
  <c r="AL91" i="25"/>
  <c r="AN94" i="25"/>
  <c r="AL94" i="25"/>
  <c r="AJ94" i="25"/>
  <c r="AH94" i="25"/>
  <c r="AM98" i="25"/>
  <c r="Z19" i="29"/>
  <c r="Y19" i="29"/>
  <c r="X19" i="29"/>
  <c r="W19" i="29"/>
  <c r="U19" i="29"/>
  <c r="T19" i="29"/>
  <c r="R19" i="29"/>
  <c r="Q19" i="29"/>
  <c r="N19" i="29"/>
  <c r="AN39" i="25"/>
  <c r="AL39" i="25"/>
  <c r="AE39" i="25"/>
  <c r="AA39" i="25"/>
  <c r="AA59" i="25"/>
  <c r="AL59" i="25"/>
  <c r="AJ59" i="25"/>
  <c r="AK61" i="25"/>
  <c r="AJ61" i="25"/>
  <c r="AH61" i="25"/>
  <c r="AF61" i="25"/>
  <c r="AA73" i="25"/>
  <c r="AM73" i="25"/>
  <c r="AK73" i="25"/>
  <c r="AL75" i="25"/>
  <c r="AK75" i="25"/>
  <c r="AH75" i="25"/>
  <c r="AF75" i="25"/>
  <c r="AC75" i="25"/>
  <c r="AH96" i="25"/>
  <c r="AE96" i="25"/>
  <c r="AA96" i="25"/>
  <c r="AM195" i="25"/>
  <c r="AK195" i="25"/>
  <c r="AN195" i="25"/>
  <c r="AL195" i="25"/>
  <c r="AI195" i="25"/>
  <c r="AH195" i="25"/>
  <c r="AF195" i="25"/>
  <c r="AE195" i="25"/>
  <c r="AC195" i="25"/>
  <c r="AI405" i="22"/>
  <c r="AI421" i="22"/>
  <c r="AG426" i="22"/>
  <c r="AE11" i="25"/>
  <c r="AK12" i="25"/>
  <c r="AJ21" i="25"/>
  <c r="AO31" i="25"/>
  <c r="AC39" i="25"/>
  <c r="AC46" i="25"/>
  <c r="AA46" i="25"/>
  <c r="AM46" i="25"/>
  <c r="AK46" i="25"/>
  <c r="AH51" i="25"/>
  <c r="AE53" i="25"/>
  <c r="AK55" i="25"/>
  <c r="AI55" i="25"/>
  <c r="AC59" i="25"/>
  <c r="AA61" i="25"/>
  <c r="AN66" i="25"/>
  <c r="AN68" i="25"/>
  <c r="AN70" i="25"/>
  <c r="AC73" i="25"/>
  <c r="AA75" i="25"/>
  <c r="AM78" i="25"/>
  <c r="AL82" i="25"/>
  <c r="AC94" i="25"/>
  <c r="AF96" i="25"/>
  <c r="AA99" i="25"/>
  <c r="AH112" i="25"/>
  <c r="AA195" i="25"/>
  <c r="AL12" i="25"/>
  <c r="AK21" i="25"/>
  <c r="AF39" i="25"/>
  <c r="AL57" i="25"/>
  <c r="AK57" i="25"/>
  <c r="AI57" i="25"/>
  <c r="AH57" i="25"/>
  <c r="AE59" i="25"/>
  <c r="AC61" i="25"/>
  <c r="AE73" i="25"/>
  <c r="AE75" i="25"/>
  <c r="AH86" i="25"/>
  <c r="AA86" i="25"/>
  <c r="AN90" i="25"/>
  <c r="AL90" i="25"/>
  <c r="AJ90" i="25"/>
  <c r="AH90" i="25"/>
  <c r="AJ92" i="25"/>
  <c r="AI92" i="25"/>
  <c r="AF92" i="25"/>
  <c r="AE92" i="25"/>
  <c r="AA92" i="25"/>
  <c r="AH100" i="25"/>
  <c r="AA100" i="25"/>
  <c r="Z7" i="25"/>
  <c r="AM12" i="25"/>
  <c r="AL21" i="25"/>
  <c r="AC32" i="25"/>
  <c r="AA32" i="25"/>
  <c r="AM32" i="25"/>
  <c r="AK32" i="25"/>
  <c r="AH39" i="25"/>
  <c r="AC41" i="25"/>
  <c r="AA41" i="25"/>
  <c r="AM41" i="25"/>
  <c r="AK41" i="25"/>
  <c r="AN48" i="25"/>
  <c r="AM48" i="25"/>
  <c r="AK48" i="25"/>
  <c r="AA48" i="25"/>
  <c r="AA57" i="25"/>
  <c r="AF59" i="25"/>
  <c r="AE61" i="25"/>
  <c r="AF65" i="25"/>
  <c r="AE65" i="25"/>
  <c r="AN65" i="25"/>
  <c r="AF69" i="25"/>
  <c r="AE69" i="25"/>
  <c r="AN69" i="25"/>
  <c r="AF73" i="25"/>
  <c r="AI75" i="25"/>
  <c r="AE86" i="25"/>
  <c r="AA90" i="25"/>
  <c r="AC92" i="25"/>
  <c r="AF100" i="25"/>
  <c r="AH174" i="25"/>
  <c r="AE174" i="25"/>
  <c r="AA174" i="25"/>
  <c r="V100" i="29"/>
  <c r="Q100" i="29"/>
  <c r="O100" i="29"/>
  <c r="N100" i="29"/>
  <c r="X100" i="29"/>
  <c r="W100" i="29"/>
  <c r="U100" i="29"/>
  <c r="T100" i="29"/>
  <c r="R100" i="29"/>
  <c r="AA100" i="29"/>
  <c r="AK378" i="22"/>
  <c r="AK394" i="22"/>
  <c r="AF398" i="22"/>
  <c r="AL405" i="22"/>
  <c r="AK410" i="22"/>
  <c r="AF414" i="22"/>
  <c r="AL421" i="22"/>
  <c r="AK426" i="22"/>
  <c r="AF430" i="22"/>
  <c r="AI11" i="25"/>
  <c r="AO12" i="25"/>
  <c r="AM21" i="25"/>
  <c r="AH26" i="25"/>
  <c r="AE32" i="25"/>
  <c r="AI39" i="25"/>
  <c r="AE41" i="25"/>
  <c r="AE48" i="25"/>
  <c r="AK50" i="25"/>
  <c r="AI50" i="25"/>
  <c r="AK51" i="25"/>
  <c r="AI53" i="25"/>
  <c r="AC57" i="25"/>
  <c r="AH59" i="25"/>
  <c r="AI61" i="25"/>
  <c r="AA65" i="25"/>
  <c r="AA69" i="25"/>
  <c r="AH73" i="25"/>
  <c r="AM75" i="25"/>
  <c r="AH79" i="25"/>
  <c r="AA79" i="25"/>
  <c r="AH87" i="25"/>
  <c r="AA87" i="25"/>
  <c r="AC90" i="25"/>
  <c r="AH92" i="25"/>
  <c r="AI94" i="25"/>
  <c r="T14" i="29"/>
  <c r="Q14" i="29"/>
  <c r="O14" i="29"/>
  <c r="N14" i="29"/>
  <c r="Z14" i="29"/>
  <c r="Y14" i="29"/>
  <c r="X14" i="29"/>
  <c r="W14" i="29"/>
  <c r="Y100" i="29"/>
  <c r="AM421" i="22"/>
  <c r="AG430" i="22"/>
  <c r="AJ11" i="25"/>
  <c r="AI26" i="25"/>
  <c r="AF32" i="25"/>
  <c r="AO34" i="25"/>
  <c r="AN34" i="25"/>
  <c r="AL34" i="25"/>
  <c r="AA34" i="25"/>
  <c r="AA36" i="25"/>
  <c r="AM36" i="25"/>
  <c r="AK36" i="25"/>
  <c r="AK39" i="25"/>
  <c r="AF41" i="25"/>
  <c r="AI46" i="25"/>
  <c r="AF48" i="25"/>
  <c r="AA50" i="25"/>
  <c r="AM51" i="25"/>
  <c r="AK53" i="25"/>
  <c r="AF55" i="25"/>
  <c r="AF57" i="25"/>
  <c r="AI59" i="25"/>
  <c r="AL61" i="25"/>
  <c r="AH65" i="25"/>
  <c r="AH69" i="25"/>
  <c r="AI73" i="25"/>
  <c r="AN75" i="25"/>
  <c r="AE79" i="25"/>
  <c r="AE90" i="25"/>
  <c r="AK92" i="25"/>
  <c r="AK94" i="25"/>
  <c r="AH154" i="25"/>
  <c r="AE154" i="25"/>
  <c r="AC154" i="25"/>
  <c r="AA154" i="25"/>
  <c r="AH198" i="25"/>
  <c r="AF198" i="25"/>
  <c r="AJ198" i="25"/>
  <c r="R14" i="29"/>
  <c r="X21" i="29"/>
  <c r="U21" i="29"/>
  <c r="T21" i="29"/>
  <c r="R21" i="29"/>
  <c r="Z21" i="29"/>
  <c r="Y21" i="29"/>
  <c r="W21" i="29"/>
  <c r="Q21" i="29"/>
  <c r="N21" i="29"/>
  <c r="U61" i="29"/>
  <c r="R61" i="29"/>
  <c r="Q61" i="29"/>
  <c r="O61" i="29"/>
  <c r="Z61" i="29"/>
  <c r="Y61" i="29"/>
  <c r="X61" i="29"/>
  <c r="W61" i="29"/>
  <c r="V61" i="29"/>
  <c r="Z100" i="29"/>
  <c r="AF13" i="25"/>
  <c r="AE13" i="25"/>
  <c r="AA13" i="25"/>
  <c r="AL19" i="25"/>
  <c r="AK19" i="25"/>
  <c r="AI19" i="25"/>
  <c r="AH32" i="25"/>
  <c r="AK38" i="25"/>
  <c r="AJ38" i="25"/>
  <c r="AH38" i="25"/>
  <c r="AM39" i="25"/>
  <c r="AH41" i="25"/>
  <c r="AK43" i="25"/>
  <c r="AJ43" i="25"/>
  <c r="AF43" i="25"/>
  <c r="AH48" i="25"/>
  <c r="AN53" i="25"/>
  <c r="AJ57" i="25"/>
  <c r="AK59" i="25"/>
  <c r="AM61" i="25"/>
  <c r="AI65" i="25"/>
  <c r="AI69" i="25"/>
  <c r="AL73" i="25"/>
  <c r="AH80" i="25"/>
  <c r="AA80" i="25"/>
  <c r="AI90" i="25"/>
  <c r="AL92" i="25"/>
  <c r="AM94" i="25"/>
  <c r="AN187" i="25"/>
  <c r="AM187" i="25"/>
  <c r="AL187" i="25"/>
  <c r="AK187" i="25"/>
  <c r="AI187" i="25"/>
  <c r="AH187" i="25"/>
  <c r="AF187" i="25"/>
  <c r="AE187" i="25"/>
  <c r="AC187" i="25"/>
  <c r="AA198" i="25"/>
  <c r="U14" i="29"/>
  <c r="T54" i="29"/>
  <c r="Q54" i="29"/>
  <c r="O54" i="29"/>
  <c r="N54" i="29"/>
  <c r="AA54" i="29"/>
  <c r="Z54" i="29"/>
  <c r="Y54" i="29"/>
  <c r="X54" i="29"/>
  <c r="W54" i="29"/>
  <c r="V54" i="29"/>
  <c r="N61" i="29"/>
  <c r="AC22" i="25"/>
  <c r="AA22" i="25"/>
  <c r="AJ28" i="25"/>
  <c r="AI28" i="25"/>
  <c r="AF28" i="25"/>
  <c r="AI32" i="25"/>
  <c r="AI41" i="25"/>
  <c r="AK45" i="25"/>
  <c r="AH45" i="25"/>
  <c r="AI48" i="25"/>
  <c r="AI52" i="25"/>
  <c r="AH52" i="25"/>
  <c r="AE52" i="25"/>
  <c r="AM57" i="25"/>
  <c r="AM59" i="25"/>
  <c r="AN61" i="25"/>
  <c r="AK65" i="25"/>
  <c r="AN73" i="25"/>
  <c r="AM88" i="25"/>
  <c r="AK88" i="25"/>
  <c r="AI88" i="25"/>
  <c r="AK90" i="25"/>
  <c r="AM92" i="25"/>
  <c r="AL108" i="25"/>
  <c r="AK108" i="25"/>
  <c r="AI108" i="25"/>
  <c r="AF108" i="25"/>
  <c r="AE108" i="25"/>
  <c r="AA108" i="25"/>
  <c r="AA110" i="25"/>
  <c r="AO110" i="25"/>
  <c r="AM110" i="25"/>
  <c r="AK110" i="25"/>
  <c r="AJ110" i="25"/>
  <c r="AI110" i="25"/>
  <c r="AA187" i="25"/>
  <c r="AC198" i="25"/>
  <c r="R54" i="29"/>
  <c r="T61" i="29"/>
  <c r="Z44" i="29"/>
  <c r="Y44" i="29"/>
  <c r="T44" i="29"/>
  <c r="R139" i="29"/>
  <c r="Z139" i="29"/>
  <c r="Y139" i="29"/>
  <c r="X139" i="29"/>
  <c r="W139" i="29"/>
  <c r="V139" i="29"/>
  <c r="T139" i="29"/>
  <c r="Q139" i="29"/>
  <c r="O139" i="29"/>
  <c r="N139" i="29"/>
  <c r="AI97" i="25"/>
  <c r="AI173" i="25"/>
  <c r="AM185" i="25"/>
  <c r="I4" i="30"/>
  <c r="W9" i="29"/>
  <c r="U9" i="29"/>
  <c r="T9" i="29"/>
  <c r="R9" i="29"/>
  <c r="N24" i="29"/>
  <c r="Y26" i="29"/>
  <c r="W26" i="29"/>
  <c r="V26" i="29"/>
  <c r="U26" i="29"/>
  <c r="N44" i="29"/>
  <c r="V63" i="29"/>
  <c r="W67" i="29"/>
  <c r="Y101" i="29"/>
  <c r="V101" i="29"/>
  <c r="U101" i="29"/>
  <c r="T101" i="29"/>
  <c r="AA101" i="29"/>
  <c r="W101" i="29"/>
  <c r="R101" i="29"/>
  <c r="Q101" i="29"/>
  <c r="N101" i="29"/>
  <c r="U139" i="29"/>
  <c r="AN203" i="25"/>
  <c r="AM203" i="25"/>
  <c r="AL203" i="25"/>
  <c r="Q24" i="29"/>
  <c r="O44" i="29"/>
  <c r="AA74" i="29"/>
  <c r="N74" i="29"/>
  <c r="X74" i="29"/>
  <c r="W74" i="29"/>
  <c r="T81" i="29"/>
  <c r="R81" i="29"/>
  <c r="N81" i="29"/>
  <c r="Z81" i="29"/>
  <c r="Y81" i="29"/>
  <c r="W81" i="29"/>
  <c r="AL97" i="25"/>
  <c r="AA126" i="25"/>
  <c r="AA176" i="25"/>
  <c r="AO185" i="25"/>
  <c r="AA203" i="25"/>
  <c r="G4" i="30"/>
  <c r="K4" i="29"/>
  <c r="O9" i="29"/>
  <c r="R24" i="29"/>
  <c r="O26" i="29"/>
  <c r="Y39" i="29"/>
  <c r="X39" i="29"/>
  <c r="W39" i="29"/>
  <c r="O39" i="29"/>
  <c r="Q44" i="29"/>
  <c r="N53" i="29"/>
  <c r="W53" i="29"/>
  <c r="O74" i="29"/>
  <c r="O81" i="29"/>
  <c r="X101" i="29"/>
  <c r="AC203" i="25"/>
  <c r="Z15" i="29"/>
  <c r="X15" i="29"/>
  <c r="W15" i="29"/>
  <c r="U15" i="29"/>
  <c r="T24" i="29"/>
  <c r="Q26" i="29"/>
  <c r="R44" i="29"/>
  <c r="Q74" i="29"/>
  <c r="Q81" i="29"/>
  <c r="U89" i="29"/>
  <c r="T89" i="29"/>
  <c r="R89" i="29"/>
  <c r="Q89" i="29"/>
  <c r="O89" i="29"/>
  <c r="Z89" i="29"/>
  <c r="Z101" i="29"/>
  <c r="AE126" i="25"/>
  <c r="AA158" i="25"/>
  <c r="AA186" i="25"/>
  <c r="AH194" i="25"/>
  <c r="AE194" i="25"/>
  <c r="AE203" i="25"/>
  <c r="U24" i="29"/>
  <c r="U44" i="29"/>
  <c r="U46" i="29"/>
  <c r="R46" i="29"/>
  <c r="Q46" i="29"/>
  <c r="O46" i="29"/>
  <c r="Z48" i="29"/>
  <c r="Y48" i="29"/>
  <c r="T48" i="29"/>
  <c r="W55" i="29"/>
  <c r="U55" i="29"/>
  <c r="T55" i="29"/>
  <c r="R55" i="29"/>
  <c r="Y62" i="29"/>
  <c r="W62" i="29"/>
  <c r="V62" i="29"/>
  <c r="U62" i="29"/>
  <c r="O62" i="29"/>
  <c r="N62" i="29"/>
  <c r="Y70" i="29"/>
  <c r="X70" i="29"/>
  <c r="W70" i="29"/>
  <c r="R70" i="29"/>
  <c r="Q70" i="29"/>
  <c r="R74" i="29"/>
  <c r="U81" i="29"/>
  <c r="N89" i="29"/>
  <c r="AA127" i="29"/>
  <c r="Z127" i="29"/>
  <c r="Y127" i="29"/>
  <c r="X127" i="29"/>
  <c r="W127" i="29"/>
  <c r="U127" i="29"/>
  <c r="T127" i="29"/>
  <c r="R127" i="29"/>
  <c r="Q127" i="29"/>
  <c r="N127" i="29"/>
  <c r="Y148" i="29"/>
  <c r="V148" i="29"/>
  <c r="U148" i="29"/>
  <c r="T148" i="29"/>
  <c r="R148" i="29"/>
  <c r="O148" i="29"/>
  <c r="AA148" i="29"/>
  <c r="X148" i="29"/>
  <c r="W148" i="29"/>
  <c r="Q148" i="29"/>
  <c r="N148" i="29"/>
  <c r="AC158" i="25"/>
  <c r="AH208" i="25"/>
  <c r="AE208" i="25"/>
  <c r="AC208" i="25"/>
  <c r="AA208" i="25"/>
  <c r="W24" i="29"/>
  <c r="T26" i="29"/>
  <c r="Y30" i="29"/>
  <c r="X30" i="29"/>
  <c r="W30" i="29"/>
  <c r="R39" i="29"/>
  <c r="V44" i="29"/>
  <c r="N46" i="29"/>
  <c r="N48" i="29"/>
  <c r="N55" i="29"/>
  <c r="Q62" i="29"/>
  <c r="Y66" i="29"/>
  <c r="W66" i="29"/>
  <c r="V66" i="29"/>
  <c r="U66" i="29"/>
  <c r="O66" i="29"/>
  <c r="N66" i="29"/>
  <c r="N70" i="29"/>
  <c r="U72" i="29"/>
  <c r="T72" i="29"/>
  <c r="W72" i="29"/>
  <c r="R72" i="29"/>
  <c r="Q72" i="29"/>
  <c r="O72" i="29"/>
  <c r="T74" i="29"/>
  <c r="V81" i="29"/>
  <c r="V89" i="29"/>
  <c r="O127" i="29"/>
  <c r="Z148" i="29"/>
  <c r="W154" i="29"/>
  <c r="X154" i="29"/>
  <c r="V154" i="29"/>
  <c r="U154" i="29"/>
  <c r="T154" i="29"/>
  <c r="Q154" i="29"/>
  <c r="Y154" i="29"/>
  <c r="R154" i="29"/>
  <c r="O154" i="29"/>
  <c r="N154" i="29"/>
  <c r="AH126" i="25"/>
  <c r="AE158" i="25"/>
  <c r="AE186" i="25"/>
  <c r="AC189" i="25"/>
  <c r="AC192" i="25"/>
  <c r="AC194" i="25"/>
  <c r="AH203" i="25"/>
  <c r="AF208" i="25"/>
  <c r="Y9" i="29"/>
  <c r="Q15" i="29"/>
  <c r="Q20" i="29"/>
  <c r="Z23" i="29"/>
  <c r="X23" i="29"/>
  <c r="W23" i="29"/>
  <c r="V23" i="29"/>
  <c r="X24" i="29"/>
  <c r="X26" i="29"/>
  <c r="N30" i="29"/>
  <c r="T39" i="29"/>
  <c r="W44" i="29"/>
  <c r="T46" i="29"/>
  <c r="O48" i="29"/>
  <c r="T53" i="29"/>
  <c r="O55" i="29"/>
  <c r="R62" i="29"/>
  <c r="Q66" i="29"/>
  <c r="O70" i="29"/>
  <c r="U74" i="29"/>
  <c r="X81" i="29"/>
  <c r="W89" i="29"/>
  <c r="V127" i="29"/>
  <c r="AI126" i="25"/>
  <c r="AH158" i="25"/>
  <c r="AA185" i="25"/>
  <c r="AF186" i="25"/>
  <c r="AE189" i="25"/>
  <c r="AE192" i="25"/>
  <c r="AF194" i="25"/>
  <c r="AI203" i="25"/>
  <c r="AI208" i="25"/>
  <c r="T7" i="29"/>
  <c r="Q7" i="29"/>
  <c r="O7" i="29"/>
  <c r="N7" i="29"/>
  <c r="Z9" i="29"/>
  <c r="R15" i="29"/>
  <c r="R20" i="29"/>
  <c r="Y24" i="29"/>
  <c r="Z26" i="29"/>
  <c r="O30" i="29"/>
  <c r="Z35" i="29"/>
  <c r="T35" i="29"/>
  <c r="U39" i="29"/>
  <c r="Z43" i="29"/>
  <c r="X43" i="29"/>
  <c r="W43" i="29"/>
  <c r="V43" i="29"/>
  <c r="O43" i="29"/>
  <c r="X44" i="29"/>
  <c r="V46" i="29"/>
  <c r="Q48" i="29"/>
  <c r="U53" i="29"/>
  <c r="Q55" i="29"/>
  <c r="T62" i="29"/>
  <c r="R66" i="29"/>
  <c r="T70" i="29"/>
  <c r="V74" i="29"/>
  <c r="AA81" i="29"/>
  <c r="X89" i="29"/>
  <c r="W105" i="29"/>
  <c r="X105" i="29"/>
  <c r="V105" i="29"/>
  <c r="U105" i="29"/>
  <c r="T105" i="29"/>
  <c r="Z105" i="29"/>
  <c r="Y105" i="29"/>
  <c r="R105" i="29"/>
  <c r="Q105" i="29"/>
  <c r="O105" i="29"/>
  <c r="AH186" i="25"/>
  <c r="AJ203" i="25"/>
  <c r="AJ208" i="25"/>
  <c r="AM211" i="25"/>
  <c r="AK211" i="25"/>
  <c r="AJ211" i="25"/>
  <c r="AI211" i="25"/>
  <c r="Y10" i="29"/>
  <c r="X10" i="29"/>
  <c r="W10" i="29"/>
  <c r="T32" i="29"/>
  <c r="Q32" i="29"/>
  <c r="O32" i="29"/>
  <c r="N32" i="29"/>
  <c r="W46" i="29"/>
  <c r="R48" i="29"/>
  <c r="V55" i="29"/>
  <c r="X62" i="29"/>
  <c r="T66" i="29"/>
  <c r="U70" i="29"/>
  <c r="Y74" i="29"/>
  <c r="W82" i="29"/>
  <c r="V82" i="29"/>
  <c r="U82" i="29"/>
  <c r="R82" i="29"/>
  <c r="Q82" i="29"/>
  <c r="O82" i="29"/>
  <c r="Y89" i="29"/>
  <c r="N105" i="29"/>
  <c r="AK126" i="25"/>
  <c r="AJ158" i="25"/>
  <c r="AA171" i="25"/>
  <c r="AE185" i="25"/>
  <c r="AI186" i="25"/>
  <c r="AH189" i="25"/>
  <c r="AI192" i="25"/>
  <c r="AK194" i="25"/>
  <c r="AC196" i="25"/>
  <c r="AK203" i="25"/>
  <c r="AK208" i="25"/>
  <c r="AA211" i="25"/>
  <c r="U7" i="29"/>
  <c r="N10" i="29"/>
  <c r="Y15" i="29"/>
  <c r="U20" i="29"/>
  <c r="Q23" i="29"/>
  <c r="Z27" i="29"/>
  <c r="Y27" i="29"/>
  <c r="R30" i="29"/>
  <c r="R32" i="29"/>
  <c r="O35" i="29"/>
  <c r="W38" i="29"/>
  <c r="U38" i="29"/>
  <c r="T38" i="29"/>
  <c r="R38" i="29"/>
  <c r="Q43" i="29"/>
  <c r="X46" i="29"/>
  <c r="U48" i="29"/>
  <c r="X53" i="29"/>
  <c r="X55" i="29"/>
  <c r="Z62" i="29"/>
  <c r="X66" i="29"/>
  <c r="V70" i="29"/>
  <c r="Z74" i="29"/>
  <c r="O90" i="29"/>
  <c r="N90" i="29"/>
  <c r="AA90" i="29"/>
  <c r="Z90" i="29"/>
  <c r="Y90" i="29"/>
  <c r="X90" i="29"/>
  <c r="W90" i="29"/>
  <c r="R90" i="29"/>
  <c r="Q90" i="29"/>
  <c r="V97" i="29"/>
  <c r="U97" i="29"/>
  <c r="W97" i="29"/>
  <c r="T97" i="29"/>
  <c r="R97" i="29"/>
  <c r="Q97" i="29"/>
  <c r="O97" i="29"/>
  <c r="AA105" i="29"/>
  <c r="AA178" i="29"/>
  <c r="Y178" i="29"/>
  <c r="U178" i="29"/>
  <c r="X178" i="29"/>
  <c r="W178" i="29"/>
  <c r="V178" i="29"/>
  <c r="T178" i="29"/>
  <c r="Q178" i="29"/>
  <c r="Z178" i="29"/>
  <c r="R178" i="29"/>
  <c r="N178" i="29"/>
  <c r="AL126" i="25"/>
  <c r="AK158" i="25"/>
  <c r="AC171" i="25"/>
  <c r="AK186" i="25"/>
  <c r="AI189" i="25"/>
  <c r="AK192" i="25"/>
  <c r="AL194" i="25"/>
  <c r="AK202" i="25"/>
  <c r="AH202" i="25"/>
  <c r="AF202" i="25"/>
  <c r="AL208" i="25"/>
  <c r="AC211" i="25"/>
  <c r="V7" i="29"/>
  <c r="O10" i="29"/>
  <c r="W20" i="29"/>
  <c r="R23" i="29"/>
  <c r="N27" i="29"/>
  <c r="T30" i="29"/>
  <c r="U32" i="29"/>
  <c r="Q35" i="29"/>
  <c r="N38" i="29"/>
  <c r="R43" i="29"/>
  <c r="Y46" i="29"/>
  <c r="V48" i="29"/>
  <c r="T50" i="29"/>
  <c r="Q50" i="29"/>
  <c r="O50" i="29"/>
  <c r="N50" i="29"/>
  <c r="Z52" i="29"/>
  <c r="Y52" i="29"/>
  <c r="X52" i="29"/>
  <c r="R52" i="29"/>
  <c r="Y53" i="29"/>
  <c r="Y55" i="29"/>
  <c r="AA62" i="29"/>
  <c r="Z66" i="29"/>
  <c r="Z70" i="29"/>
  <c r="Z72" i="29"/>
  <c r="T82" i="29"/>
  <c r="T90" i="29"/>
  <c r="N97" i="29"/>
  <c r="Z106" i="29"/>
  <c r="AA106" i="29"/>
  <c r="Y106" i="29"/>
  <c r="X106" i="29"/>
  <c r="V106" i="29"/>
  <c r="U106" i="29"/>
  <c r="T106" i="29"/>
  <c r="Q106" i="29"/>
  <c r="O178" i="29"/>
  <c r="AL192" i="25"/>
  <c r="AM208" i="25"/>
  <c r="AE211" i="25"/>
  <c r="Q10" i="29"/>
  <c r="Z46" i="29"/>
  <c r="W48" i="29"/>
  <c r="Z55" i="29"/>
  <c r="Z63" i="29"/>
  <c r="Y63" i="29"/>
  <c r="X63" i="29"/>
  <c r="T63" i="29"/>
  <c r="R63" i="29"/>
  <c r="O67" i="29"/>
  <c r="AA67" i="29"/>
  <c r="Z67" i="29"/>
  <c r="V67" i="29"/>
  <c r="U67" i="29"/>
  <c r="Y73" i="29"/>
  <c r="X73" i="29"/>
  <c r="AA73" i="29"/>
  <c r="Z73" i="29"/>
  <c r="W73" i="29"/>
  <c r="R73" i="29"/>
  <c r="Q73" i="29"/>
  <c r="W95" i="29"/>
  <c r="AA95" i="29"/>
  <c r="Z95" i="29"/>
  <c r="Y95" i="29"/>
  <c r="X95" i="29"/>
  <c r="T95" i="29"/>
  <c r="R95" i="29"/>
  <c r="Q95" i="29"/>
  <c r="N95" i="29"/>
  <c r="N103" i="29"/>
  <c r="Z103" i="29"/>
  <c r="Y103" i="29"/>
  <c r="X103" i="29"/>
  <c r="W103" i="29"/>
  <c r="V103" i="29"/>
  <c r="R103" i="29"/>
  <c r="Q103" i="29"/>
  <c r="O103" i="29"/>
  <c r="N152" i="29"/>
  <c r="Z152" i="29"/>
  <c r="Y152" i="29"/>
  <c r="X152" i="29"/>
  <c r="V152" i="29"/>
  <c r="U152" i="29"/>
  <c r="T152" i="29"/>
  <c r="R152" i="29"/>
  <c r="O152" i="29"/>
  <c r="R110" i="29"/>
  <c r="W110" i="29"/>
  <c r="V110" i="29"/>
  <c r="U110" i="29"/>
  <c r="T110" i="29"/>
  <c r="V131" i="29"/>
  <c r="V135" i="29"/>
  <c r="Z135" i="29"/>
  <c r="Y135" i="29"/>
  <c r="X135" i="29"/>
  <c r="R146" i="29"/>
  <c r="Z146" i="29"/>
  <c r="T244" i="29"/>
  <c r="Q244" i="29"/>
  <c r="O244" i="29"/>
  <c r="AA244" i="29"/>
  <c r="W244" i="29"/>
  <c r="Z244" i="29"/>
  <c r="R244" i="29"/>
  <c r="N244" i="29"/>
  <c r="O116" i="29"/>
  <c r="X116" i="29"/>
  <c r="W116" i="29"/>
  <c r="V116" i="29"/>
  <c r="U116" i="29"/>
  <c r="W130" i="29"/>
  <c r="X130" i="29"/>
  <c r="V130" i="29"/>
  <c r="U130" i="29"/>
  <c r="T130" i="29"/>
  <c r="N135" i="29"/>
  <c r="W144" i="29"/>
  <c r="V144" i="29"/>
  <c r="U144" i="29"/>
  <c r="T144" i="29"/>
  <c r="Q144" i="29"/>
  <c r="N146" i="29"/>
  <c r="X225" i="29"/>
  <c r="O225" i="29"/>
  <c r="AA225" i="29"/>
  <c r="Y225" i="29"/>
  <c r="R225" i="29"/>
  <c r="Q225" i="29"/>
  <c r="U244" i="29"/>
  <c r="Q221" i="29"/>
  <c r="N221" i="29"/>
  <c r="U221" i="29"/>
  <c r="X221" i="29"/>
  <c r="W221" i="29"/>
  <c r="V221" i="29"/>
  <c r="T221" i="29"/>
  <c r="O221" i="29"/>
  <c r="N248" i="29"/>
  <c r="Z248" i="29"/>
  <c r="W248" i="29"/>
  <c r="R248" i="29"/>
  <c r="Y248" i="29"/>
  <c r="Q248" i="29"/>
  <c r="O248" i="29"/>
  <c r="O263" i="29"/>
  <c r="N263" i="29"/>
  <c r="V263" i="29"/>
  <c r="U263" i="29"/>
  <c r="T263" i="29"/>
  <c r="R263" i="29"/>
  <c r="Y263" i="29"/>
  <c r="AA263" i="29"/>
  <c r="Z263" i="29"/>
  <c r="W263" i="29"/>
  <c r="Z83" i="29"/>
  <c r="Y83" i="29"/>
  <c r="V87" i="29"/>
  <c r="U87" i="29"/>
  <c r="U88" i="29"/>
  <c r="N98" i="29"/>
  <c r="Z98" i="29"/>
  <c r="Y98" i="29"/>
  <c r="V99" i="29"/>
  <c r="X110" i="29"/>
  <c r="R112" i="29"/>
  <c r="R116" i="29"/>
  <c r="W125" i="29"/>
  <c r="R125" i="29"/>
  <c r="Q125" i="29"/>
  <c r="O125" i="29"/>
  <c r="N125" i="29"/>
  <c r="Q130" i="29"/>
  <c r="R135" i="29"/>
  <c r="R137" i="29"/>
  <c r="Q137" i="29"/>
  <c r="O137" i="29"/>
  <c r="N137" i="29"/>
  <c r="R144" i="29"/>
  <c r="T146" i="29"/>
  <c r="W162" i="29"/>
  <c r="AA162" i="29"/>
  <c r="Y162" i="29"/>
  <c r="Y221" i="29"/>
  <c r="U225" i="29"/>
  <c r="R232" i="29"/>
  <c r="O232" i="29"/>
  <c r="Z232" i="29"/>
  <c r="V232" i="29"/>
  <c r="AA232" i="29"/>
  <c r="Y232" i="29"/>
  <c r="X232" i="29"/>
  <c r="W232" i="29"/>
  <c r="T232" i="29"/>
  <c r="Y244" i="29"/>
  <c r="U248" i="29"/>
  <c r="X263" i="29"/>
  <c r="O83" i="29"/>
  <c r="O87" i="29"/>
  <c r="W88" i="29"/>
  <c r="Q98" i="29"/>
  <c r="X99" i="29"/>
  <c r="Z110" i="29"/>
  <c r="U112" i="29"/>
  <c r="Y116" i="29"/>
  <c r="X120" i="29"/>
  <c r="W120" i="29"/>
  <c r="V120" i="29"/>
  <c r="U120" i="29"/>
  <c r="U125" i="29"/>
  <c r="Y130" i="29"/>
  <c r="U135" i="29"/>
  <c r="U137" i="29"/>
  <c r="Y144" i="29"/>
  <c r="V146" i="29"/>
  <c r="O162" i="29"/>
  <c r="Z213" i="29"/>
  <c r="X213" i="29"/>
  <c r="T213" i="29"/>
  <c r="W213" i="29"/>
  <c r="V213" i="29"/>
  <c r="U213" i="29"/>
  <c r="R213" i="29"/>
  <c r="O213" i="29"/>
  <c r="AA221" i="29"/>
  <c r="W225" i="29"/>
  <c r="Q232" i="29"/>
  <c r="X248" i="29"/>
  <c r="Q76" i="29"/>
  <c r="O76" i="29"/>
  <c r="Q83" i="29"/>
  <c r="Q87" i="29"/>
  <c r="U93" i="29"/>
  <c r="AA93" i="29"/>
  <c r="R98" i="29"/>
  <c r="Y99" i="29"/>
  <c r="AA110" i="29"/>
  <c r="V112" i="29"/>
  <c r="Z116" i="29"/>
  <c r="V125" i="29"/>
  <c r="Z130" i="29"/>
  <c r="W135" i="29"/>
  <c r="V137" i="29"/>
  <c r="Z144" i="29"/>
  <c r="W146" i="29"/>
  <c r="Q162" i="29"/>
  <c r="Y218" i="29"/>
  <c r="W218" i="29"/>
  <c r="R218" i="29"/>
  <c r="V218" i="29"/>
  <c r="U218" i="29"/>
  <c r="T218" i="29"/>
  <c r="Q218" i="29"/>
  <c r="N218" i="29"/>
  <c r="Z225" i="29"/>
  <c r="U232" i="29"/>
  <c r="AA248" i="29"/>
  <c r="V111" i="29"/>
  <c r="AA111" i="29"/>
  <c r="Z111" i="29"/>
  <c r="Y111" i="29"/>
  <c r="X111" i="29"/>
  <c r="W112" i="29"/>
  <c r="T115" i="29"/>
  <c r="R115" i="29"/>
  <c r="Q115" i="29"/>
  <c r="O115" i="29"/>
  <c r="U117" i="29"/>
  <c r="AA117" i="29"/>
  <c r="Z117" i="29"/>
  <c r="X125" i="29"/>
  <c r="AA130" i="29"/>
  <c r="R134" i="29"/>
  <c r="W134" i="29"/>
  <c r="V134" i="29"/>
  <c r="U134" i="29"/>
  <c r="T134" i="29"/>
  <c r="W137" i="29"/>
  <c r="AA144" i="29"/>
  <c r="X146" i="29"/>
  <c r="Y165" i="29"/>
  <c r="U165" i="29"/>
  <c r="T165" i="29"/>
  <c r="R165" i="29"/>
  <c r="Q165" i="29"/>
  <c r="N165" i="29"/>
  <c r="X179" i="29"/>
  <c r="O179" i="29"/>
  <c r="Z179" i="29"/>
  <c r="T179" i="29"/>
  <c r="O218" i="29"/>
  <c r="V233" i="29"/>
  <c r="T233" i="29"/>
  <c r="N233" i="29"/>
  <c r="Y233" i="29"/>
  <c r="W233" i="29"/>
  <c r="U233" i="29"/>
  <c r="T129" i="29"/>
  <c r="R129" i="29"/>
  <c r="Q129" i="29"/>
  <c r="O129" i="29"/>
  <c r="N129" i="29"/>
  <c r="Z131" i="29"/>
  <c r="AA131" i="29"/>
  <c r="Y131" i="29"/>
  <c r="X131" i="29"/>
  <c r="Z142" i="29"/>
  <c r="R142" i="29"/>
  <c r="Q142" i="29"/>
  <c r="O142" i="29"/>
  <c r="N142" i="29"/>
  <c r="N145" i="29"/>
  <c r="AA145" i="29"/>
  <c r="Z145" i="29"/>
  <c r="Y145" i="29"/>
  <c r="X145" i="29"/>
  <c r="V145" i="29"/>
  <c r="Y146" i="29"/>
  <c r="T162" i="29"/>
  <c r="O165" i="29"/>
  <c r="N179" i="29"/>
  <c r="Z246" i="29"/>
  <c r="X246" i="29"/>
  <c r="W246" i="29"/>
  <c r="T246" i="29"/>
  <c r="O246" i="29"/>
  <c r="AA246" i="29"/>
  <c r="Q246" i="29"/>
  <c r="N246" i="29"/>
  <c r="W228" i="29"/>
  <c r="U228" i="29"/>
  <c r="O228" i="29"/>
  <c r="Z228" i="29"/>
  <c r="Y228" i="29"/>
  <c r="Q228" i="29"/>
  <c r="N228" i="29"/>
  <c r="T34" i="29"/>
  <c r="T47" i="29"/>
  <c r="T51" i="29"/>
  <c r="U76" i="29"/>
  <c r="R79" i="29"/>
  <c r="V83" i="29"/>
  <c r="O86" i="29"/>
  <c r="N86" i="29"/>
  <c r="X87" i="29"/>
  <c r="R93" i="29"/>
  <c r="W98" i="29"/>
  <c r="Q111" i="29"/>
  <c r="AA112" i="29"/>
  <c r="V115" i="29"/>
  <c r="Q117" i="29"/>
  <c r="T120" i="29"/>
  <c r="AA125" i="29"/>
  <c r="V129" i="29"/>
  <c r="O131" i="29"/>
  <c r="Q134" i="29"/>
  <c r="Z137" i="29"/>
  <c r="U142" i="29"/>
  <c r="Q145" i="29"/>
  <c r="Y155" i="29"/>
  <c r="W155" i="29"/>
  <c r="V162" i="29"/>
  <c r="W165" i="29"/>
  <c r="R179" i="29"/>
  <c r="AA214" i="29"/>
  <c r="W214" i="29"/>
  <c r="N214" i="29"/>
  <c r="Y214" i="29"/>
  <c r="R214" i="29"/>
  <c r="AA218" i="29"/>
  <c r="R228" i="29"/>
  <c r="R233" i="29"/>
  <c r="U246" i="29"/>
  <c r="N25" i="29"/>
  <c r="U34" i="29"/>
  <c r="N41" i="29"/>
  <c r="U47" i="29"/>
  <c r="U51" i="29"/>
  <c r="V76" i="29"/>
  <c r="T79" i="29"/>
  <c r="W83" i="29"/>
  <c r="Q86" i="29"/>
  <c r="Y87" i="29"/>
  <c r="T93" i="29"/>
  <c r="X98" i="29"/>
  <c r="Z102" i="29"/>
  <c r="Y102" i="29"/>
  <c r="X102" i="29"/>
  <c r="R111" i="29"/>
  <c r="W115" i="29"/>
  <c r="R117" i="29"/>
  <c r="Y120" i="29"/>
  <c r="Z126" i="29"/>
  <c r="W126" i="29"/>
  <c r="V126" i="29"/>
  <c r="U126" i="29"/>
  <c r="T126" i="29"/>
  <c r="W129" i="29"/>
  <c r="Q131" i="29"/>
  <c r="X134" i="29"/>
  <c r="AA137" i="29"/>
  <c r="V142" i="29"/>
  <c r="R145" i="29"/>
  <c r="Z151" i="29"/>
  <c r="Y151" i="29"/>
  <c r="X151" i="29"/>
  <c r="W151" i="29"/>
  <c r="U151" i="29"/>
  <c r="N155" i="29"/>
  <c r="X162" i="29"/>
  <c r="X165" i="29"/>
  <c r="U179" i="29"/>
  <c r="O214" i="29"/>
  <c r="AA224" i="29"/>
  <c r="Y224" i="29"/>
  <c r="U224" i="29"/>
  <c r="W224" i="29"/>
  <c r="V224" i="29"/>
  <c r="T224" i="29"/>
  <c r="R224" i="29"/>
  <c r="O224" i="29"/>
  <c r="T228" i="29"/>
  <c r="X233" i="29"/>
  <c r="V246" i="29"/>
  <c r="Z266" i="29"/>
  <c r="Y266" i="29"/>
  <c r="R266" i="29"/>
  <c r="Q266" i="29"/>
  <c r="O266" i="29"/>
  <c r="N266" i="29"/>
  <c r="V266" i="29"/>
  <c r="AA266" i="29"/>
  <c r="X266" i="29"/>
  <c r="W266" i="29"/>
  <c r="T266" i="29"/>
  <c r="AA197" i="25"/>
  <c r="Q25" i="29"/>
  <c r="W34" i="29"/>
  <c r="N36" i="29"/>
  <c r="O41" i="29"/>
  <c r="W47" i="29"/>
  <c r="V51" i="29"/>
  <c r="N60" i="29"/>
  <c r="W76" i="29"/>
  <c r="X78" i="29"/>
  <c r="W78" i="29"/>
  <c r="U79" i="29"/>
  <c r="X83" i="29"/>
  <c r="R86" i="29"/>
  <c r="Z87" i="29"/>
  <c r="Q92" i="29"/>
  <c r="X92" i="29"/>
  <c r="W92" i="29"/>
  <c r="V93" i="29"/>
  <c r="AA98" i="29"/>
  <c r="N102" i="29"/>
  <c r="T111" i="29"/>
  <c r="X115" i="29"/>
  <c r="T117" i="29"/>
  <c r="Z120" i="29"/>
  <c r="N126" i="29"/>
  <c r="X129" i="29"/>
  <c r="R131" i="29"/>
  <c r="Y134" i="29"/>
  <c r="N138" i="29"/>
  <c r="W138" i="29"/>
  <c r="V138" i="29"/>
  <c r="U138" i="29"/>
  <c r="T138" i="29"/>
  <c r="W142" i="29"/>
  <c r="T145" i="29"/>
  <c r="N151" i="29"/>
  <c r="T153" i="29"/>
  <c r="R153" i="29"/>
  <c r="Q153" i="29"/>
  <c r="O153" i="29"/>
  <c r="N153" i="29"/>
  <c r="O155" i="29"/>
  <c r="Z162" i="29"/>
  <c r="Z165" i="29"/>
  <c r="V179" i="29"/>
  <c r="Q214" i="29"/>
  <c r="N224" i="29"/>
  <c r="V228" i="29"/>
  <c r="Z233" i="29"/>
  <c r="Y246" i="29"/>
  <c r="U266" i="29"/>
  <c r="Z88" i="29"/>
  <c r="Y88" i="29"/>
  <c r="U111" i="29"/>
  <c r="Y115" i="29"/>
  <c r="V117" i="29"/>
  <c r="AA119" i="29"/>
  <c r="T119" i="29"/>
  <c r="R119" i="29"/>
  <c r="Q119" i="29"/>
  <c r="O119" i="29"/>
  <c r="Y129" i="29"/>
  <c r="T131" i="29"/>
  <c r="Z134" i="29"/>
  <c r="X142" i="29"/>
  <c r="U145" i="29"/>
  <c r="Q155" i="29"/>
  <c r="R157" i="29"/>
  <c r="V157" i="29"/>
  <c r="U157" i="29"/>
  <c r="T157" i="29"/>
  <c r="Q157" i="29"/>
  <c r="N157" i="29"/>
  <c r="R161" i="29"/>
  <c r="Y161" i="29"/>
  <c r="X161" i="29"/>
  <c r="W161" i="29"/>
  <c r="V161" i="29"/>
  <c r="T161" i="29"/>
  <c r="O166" i="29"/>
  <c r="V166" i="29"/>
  <c r="AA166" i="29"/>
  <c r="Z166" i="29"/>
  <c r="Y166" i="29"/>
  <c r="W166" i="29"/>
  <c r="X168" i="29"/>
  <c r="T168" i="29"/>
  <c r="W168" i="29"/>
  <c r="V168" i="29"/>
  <c r="U168" i="29"/>
  <c r="R168" i="29"/>
  <c r="O168" i="29"/>
  <c r="W179" i="29"/>
  <c r="T181" i="29"/>
  <c r="Q181" i="29"/>
  <c r="W181" i="29"/>
  <c r="X181" i="29"/>
  <c r="V181" i="29"/>
  <c r="U181" i="29"/>
  <c r="R181" i="29"/>
  <c r="N181" i="29"/>
  <c r="T214" i="29"/>
  <c r="Q224" i="29"/>
  <c r="X228" i="29"/>
  <c r="AA233" i="29"/>
  <c r="AA247" i="29"/>
  <c r="Z247" i="29"/>
  <c r="W247" i="29"/>
  <c r="T247" i="29"/>
  <c r="N247" i="29"/>
  <c r="U247" i="29"/>
  <c r="R247" i="29"/>
  <c r="Q247" i="29"/>
  <c r="O247" i="29"/>
  <c r="O68" i="29"/>
  <c r="O71" i="29"/>
  <c r="N71" i="29"/>
  <c r="Y76" i="29"/>
  <c r="O78" i="29"/>
  <c r="U86" i="29"/>
  <c r="N88" i="29"/>
  <c r="O92" i="29"/>
  <c r="X93" i="29"/>
  <c r="Z96" i="29"/>
  <c r="Q96" i="29"/>
  <c r="O96" i="29"/>
  <c r="N99" i="29"/>
  <c r="Q102" i="29"/>
  <c r="W111" i="29"/>
  <c r="Z115" i="29"/>
  <c r="W117" i="29"/>
  <c r="N119" i="29"/>
  <c r="O123" i="29"/>
  <c r="AA123" i="29"/>
  <c r="Z123" i="29"/>
  <c r="Y123" i="29"/>
  <c r="Q126" i="29"/>
  <c r="Z129" i="29"/>
  <c r="U131" i="29"/>
  <c r="AA134" i="29"/>
  <c r="Q138" i="29"/>
  <c r="Y142" i="29"/>
  <c r="W145" i="29"/>
  <c r="Q151" i="29"/>
  <c r="V153" i="29"/>
  <c r="R155" i="29"/>
  <c r="O157" i="29"/>
  <c r="N161" i="29"/>
  <c r="N166" i="29"/>
  <c r="N168" i="29"/>
  <c r="Y179" i="29"/>
  <c r="O181" i="29"/>
  <c r="U214" i="29"/>
  <c r="V217" i="29"/>
  <c r="T217" i="29"/>
  <c r="N217" i="29"/>
  <c r="Y217" i="29"/>
  <c r="W217" i="29"/>
  <c r="X224" i="29"/>
  <c r="AA228" i="29"/>
  <c r="Y234" i="29"/>
  <c r="W234" i="29"/>
  <c r="R234" i="29"/>
  <c r="N234" i="29"/>
  <c r="X234" i="29"/>
  <c r="V234" i="29"/>
  <c r="U234" i="29"/>
  <c r="T234" i="29"/>
  <c r="O234" i="29"/>
  <c r="X13" i="36"/>
  <c r="W13" i="36"/>
  <c r="T13" i="36"/>
  <c r="AA13" i="36"/>
  <c r="Z13" i="36"/>
  <c r="Y13" i="36"/>
  <c r="V13" i="36"/>
  <c r="U13" i="36"/>
  <c r="R13" i="36"/>
  <c r="Q13" i="36"/>
  <c r="O13" i="36"/>
  <c r="N13" i="36"/>
  <c r="Z282" i="29"/>
  <c r="Y282" i="29"/>
  <c r="AA282" i="29"/>
  <c r="X282" i="29"/>
  <c r="U282" i="29"/>
  <c r="T282" i="29"/>
  <c r="Q282" i="29"/>
  <c r="V286" i="29"/>
  <c r="U286" i="29"/>
  <c r="AA286" i="29"/>
  <c r="Z286" i="29"/>
  <c r="W286" i="29"/>
  <c r="T286" i="29"/>
  <c r="Q286" i="29"/>
  <c r="N286" i="29"/>
  <c r="O16" i="36"/>
  <c r="N16" i="36"/>
  <c r="AA16" i="36"/>
  <c r="Z16" i="36"/>
  <c r="Y16" i="36"/>
  <c r="X16" i="36"/>
  <c r="W16" i="36"/>
  <c r="V16" i="36"/>
  <c r="U16" i="36"/>
  <c r="T16" i="36"/>
  <c r="R16" i="36"/>
  <c r="Q16" i="36"/>
  <c r="Y278" i="29"/>
  <c r="X278" i="29"/>
  <c r="W278" i="29"/>
  <c r="V278" i="29"/>
  <c r="R278" i="29"/>
  <c r="Q278" i="29"/>
  <c r="N278" i="29"/>
  <c r="Z278" i="29"/>
  <c r="N282" i="29"/>
  <c r="O286" i="29"/>
  <c r="W34" i="36"/>
  <c r="V34" i="36"/>
  <c r="U34" i="36"/>
  <c r="R34" i="36"/>
  <c r="AA34" i="36"/>
  <c r="Z34" i="36"/>
  <c r="Y34" i="36"/>
  <c r="X34" i="36"/>
  <c r="T34" i="36"/>
  <c r="Q34" i="36"/>
  <c r="O34" i="36"/>
  <c r="N34" i="36"/>
  <c r="V250" i="29"/>
  <c r="T250" i="29"/>
  <c r="R250" i="29"/>
  <c r="N250" i="29"/>
  <c r="Y250" i="29"/>
  <c r="T278" i="29"/>
  <c r="R282" i="29"/>
  <c r="X286" i="29"/>
  <c r="AA230" i="29"/>
  <c r="W230" i="29"/>
  <c r="T230" i="29"/>
  <c r="N230" i="29"/>
  <c r="AA241" i="29"/>
  <c r="Y241" i="29"/>
  <c r="X241" i="29"/>
  <c r="U241" i="29"/>
  <c r="Q241" i="29"/>
  <c r="O250" i="29"/>
  <c r="Q258" i="29"/>
  <c r="Y258" i="29"/>
  <c r="X258" i="29"/>
  <c r="V258" i="29"/>
  <c r="O258" i="29"/>
  <c r="X260" i="29"/>
  <c r="W260" i="29"/>
  <c r="Y260" i="29"/>
  <c r="V260" i="29"/>
  <c r="U260" i="29"/>
  <c r="T260" i="29"/>
  <c r="O260" i="29"/>
  <c r="N260" i="29"/>
  <c r="V270" i="29"/>
  <c r="U270" i="29"/>
  <c r="T270" i="29"/>
  <c r="R270" i="29"/>
  <c r="Q270" i="29"/>
  <c r="O270" i="29"/>
  <c r="Y270" i="29"/>
  <c r="U278" i="29"/>
  <c r="V282" i="29"/>
  <c r="Y286" i="29"/>
  <c r="T264" i="29"/>
  <c r="R264" i="29"/>
  <c r="AA264" i="29"/>
  <c r="Z264" i="29"/>
  <c r="Y264" i="29"/>
  <c r="X264" i="29"/>
  <c r="U264" i="29"/>
  <c r="Q264" i="29"/>
  <c r="N264" i="29"/>
  <c r="AA278" i="29"/>
  <c r="W282" i="29"/>
  <c r="Q175" i="29"/>
  <c r="N175" i="29"/>
  <c r="U175" i="29"/>
  <c r="T227" i="29"/>
  <c r="Q227" i="29"/>
  <c r="AA227" i="29"/>
  <c r="W227" i="29"/>
  <c r="V230" i="29"/>
  <c r="V241" i="29"/>
  <c r="Z250" i="29"/>
  <c r="W258" i="29"/>
  <c r="W265" i="29"/>
  <c r="V265" i="29"/>
  <c r="Z265" i="29"/>
  <c r="Y265" i="29"/>
  <c r="U265" i="29"/>
  <c r="O265" i="29"/>
  <c r="AA270" i="29"/>
  <c r="V7" i="36"/>
  <c r="U7" i="36"/>
  <c r="AA7" i="36"/>
  <c r="Z7" i="36"/>
  <c r="Y7" i="36"/>
  <c r="X7" i="36"/>
  <c r="W7" i="36"/>
  <c r="T7" i="36"/>
  <c r="Q7" i="36"/>
  <c r="O7" i="36"/>
  <c r="N7" i="36"/>
  <c r="Y271" i="29"/>
  <c r="X271" i="29"/>
  <c r="AA271" i="29"/>
  <c r="Z271" i="29"/>
  <c r="W271" i="29"/>
  <c r="V271" i="29"/>
  <c r="R271" i="29"/>
  <c r="Q271" i="29"/>
  <c r="N271" i="29"/>
  <c r="X29" i="36"/>
  <c r="W29" i="36"/>
  <c r="T29" i="36"/>
  <c r="AA29" i="36"/>
  <c r="Z29" i="36"/>
  <c r="Y29" i="36"/>
  <c r="V29" i="36"/>
  <c r="U29" i="36"/>
  <c r="Q29" i="36"/>
  <c r="O29" i="36"/>
  <c r="N29" i="36"/>
  <c r="Q160" i="29"/>
  <c r="R175" i="29"/>
  <c r="N215" i="29"/>
  <c r="Z215" i="29"/>
  <c r="R215" i="29"/>
  <c r="O227" i="29"/>
  <c r="Z229" i="29"/>
  <c r="X229" i="29"/>
  <c r="T229" i="29"/>
  <c r="O229" i="29"/>
  <c r="Y230" i="29"/>
  <c r="Z241" i="29"/>
  <c r="R249" i="29"/>
  <c r="O249" i="29"/>
  <c r="N249" i="29"/>
  <c r="Z249" i="29"/>
  <c r="V249" i="29"/>
  <c r="Y251" i="29"/>
  <c r="W251" i="29"/>
  <c r="V251" i="29"/>
  <c r="R251" i="29"/>
  <c r="N251" i="29"/>
  <c r="AA258" i="29"/>
  <c r="Q265" i="29"/>
  <c r="O271" i="29"/>
  <c r="O295" i="29"/>
  <c r="N295" i="29"/>
  <c r="U295" i="29"/>
  <c r="T295" i="29"/>
  <c r="R295" i="29"/>
  <c r="Q295" i="29"/>
  <c r="Z295" i="29"/>
  <c r="Y295" i="29"/>
  <c r="X295" i="29"/>
  <c r="V295" i="29"/>
  <c r="R29" i="36"/>
  <c r="N104" i="29"/>
  <c r="O109" i="29"/>
  <c r="N113" i="29"/>
  <c r="O133" i="29"/>
  <c r="R160" i="29"/>
  <c r="T175" i="29"/>
  <c r="O215" i="29"/>
  <c r="R227" i="29"/>
  <c r="N229" i="29"/>
  <c r="Z230" i="29"/>
  <c r="AA242" i="29"/>
  <c r="X242" i="29"/>
  <c r="U242" i="29"/>
  <c r="O242" i="29"/>
  <c r="Q249" i="29"/>
  <c r="O251" i="29"/>
  <c r="R265" i="29"/>
  <c r="T271" i="29"/>
  <c r="AA277" i="29"/>
  <c r="Z277" i="29"/>
  <c r="T277" i="29"/>
  <c r="R277" i="29"/>
  <c r="Q277" i="29"/>
  <c r="O277" i="29"/>
  <c r="W277" i="29"/>
  <c r="U277" i="29"/>
  <c r="W295" i="29"/>
  <c r="O104" i="29"/>
  <c r="Q109" i="29"/>
  <c r="Q133" i="29"/>
  <c r="O147" i="29"/>
  <c r="O156" i="29"/>
  <c r="T160" i="29"/>
  <c r="N164" i="29"/>
  <c r="V175" i="29"/>
  <c r="X177" i="29"/>
  <c r="V177" i="29"/>
  <c r="Q177" i="29"/>
  <c r="AA177" i="29"/>
  <c r="Q215" i="29"/>
  <c r="U227" i="29"/>
  <c r="Q229" i="29"/>
  <c r="N231" i="29"/>
  <c r="Z231" i="29"/>
  <c r="W231" i="29"/>
  <c r="R231" i="29"/>
  <c r="N242" i="29"/>
  <c r="T249" i="29"/>
  <c r="Q251" i="29"/>
  <c r="T265" i="29"/>
  <c r="U271" i="29"/>
  <c r="U275" i="29"/>
  <c r="T275" i="29"/>
  <c r="AA275" i="29"/>
  <c r="Z275" i="29"/>
  <c r="Y275" i="29"/>
  <c r="V275" i="29"/>
  <c r="R275" i="29"/>
  <c r="O275" i="29"/>
  <c r="N277" i="29"/>
  <c r="AA295" i="29"/>
  <c r="Q104" i="29"/>
  <c r="R109" i="29"/>
  <c r="R133" i="29"/>
  <c r="Q147" i="29"/>
  <c r="Q156" i="29"/>
  <c r="U160" i="29"/>
  <c r="O164" i="29"/>
  <c r="T167" i="29"/>
  <c r="N167" i="29"/>
  <c r="Y167" i="29"/>
  <c r="W175" i="29"/>
  <c r="N177" i="29"/>
  <c r="W212" i="29"/>
  <c r="U212" i="29"/>
  <c r="O212" i="29"/>
  <c r="Z212" i="29"/>
  <c r="T215" i="29"/>
  <c r="X223" i="29"/>
  <c r="V223" i="29"/>
  <c r="Q223" i="29"/>
  <c r="AA223" i="29"/>
  <c r="V227" i="29"/>
  <c r="R229" i="29"/>
  <c r="O231" i="29"/>
  <c r="Q242" i="29"/>
  <c r="U249" i="29"/>
  <c r="T251" i="29"/>
  <c r="X265" i="29"/>
  <c r="AA272" i="29"/>
  <c r="X272" i="29"/>
  <c r="W272" i="29"/>
  <c r="U272" i="29"/>
  <c r="O272" i="29"/>
  <c r="N275" i="29"/>
  <c r="V277" i="29"/>
  <c r="X9" i="36"/>
  <c r="Q11" i="36"/>
  <c r="O11" i="36"/>
  <c r="T17" i="36"/>
  <c r="R17" i="36"/>
  <c r="N17" i="36"/>
  <c r="Y63" i="36"/>
  <c r="V63" i="36"/>
  <c r="U63" i="36"/>
  <c r="Z63" i="36"/>
  <c r="X63" i="36"/>
  <c r="W63" i="36"/>
  <c r="T63" i="36"/>
  <c r="R63" i="36"/>
  <c r="Q63" i="36"/>
  <c r="O63" i="36"/>
  <c r="N63" i="36"/>
  <c r="Q174" i="29"/>
  <c r="X176" i="29"/>
  <c r="Q220" i="29"/>
  <c r="Q236" i="29"/>
  <c r="U238" i="29"/>
  <c r="AA240" i="29"/>
  <c r="Q253" i="29"/>
  <c r="U254" i="29"/>
  <c r="AA256" i="29"/>
  <c r="AA261" i="29"/>
  <c r="Z261" i="29"/>
  <c r="AA267" i="29"/>
  <c r="O279" i="29"/>
  <c r="N279" i="29"/>
  <c r="R283" i="29"/>
  <c r="R287" i="29"/>
  <c r="Q290" i="29"/>
  <c r="O290" i="29"/>
  <c r="R294" i="29"/>
  <c r="Z9" i="36"/>
  <c r="R11" i="36"/>
  <c r="Q17" i="36"/>
  <c r="V23" i="36"/>
  <c r="U23" i="36"/>
  <c r="Q23" i="36"/>
  <c r="AA36" i="36"/>
  <c r="Y36" i="36"/>
  <c r="R36" i="36"/>
  <c r="AA293" i="29"/>
  <c r="Z293" i="29"/>
  <c r="U129" i="36"/>
  <c r="T129" i="36"/>
  <c r="Q129" i="36"/>
  <c r="O129" i="36"/>
  <c r="AA129" i="36"/>
  <c r="Z129" i="36"/>
  <c r="Y129" i="36"/>
  <c r="X129" i="36"/>
  <c r="W129" i="36"/>
  <c r="V129" i="36"/>
  <c r="N293" i="29"/>
  <c r="Z19" i="36"/>
  <c r="Y19" i="36"/>
  <c r="V19" i="36"/>
  <c r="Z31" i="36"/>
  <c r="T31" i="36"/>
  <c r="V39" i="36"/>
  <c r="U39" i="36"/>
  <c r="T39" i="36"/>
  <c r="Q39" i="36"/>
  <c r="W44" i="36"/>
  <c r="V44" i="36"/>
  <c r="U44" i="36"/>
  <c r="T44" i="36"/>
  <c r="Q44" i="36"/>
  <c r="AA49" i="36"/>
  <c r="Y49" i="36"/>
  <c r="X49" i="36"/>
  <c r="W49" i="36"/>
  <c r="V49" i="36"/>
  <c r="T49" i="36"/>
  <c r="Z121" i="36"/>
  <c r="Y121" i="36"/>
  <c r="V121" i="36"/>
  <c r="U121" i="36"/>
  <c r="T121" i="36"/>
  <c r="R121" i="36"/>
  <c r="Q121" i="36"/>
  <c r="AA121" i="36"/>
  <c r="X121" i="36"/>
  <c r="N129" i="36"/>
  <c r="T98" i="36"/>
  <c r="O98" i="36"/>
  <c r="N98" i="36"/>
  <c r="Z98" i="36"/>
  <c r="AA98" i="36"/>
  <c r="Y98" i="36"/>
  <c r="X98" i="36"/>
  <c r="W98" i="36"/>
  <c r="V98" i="36"/>
  <c r="Y238" i="29"/>
  <c r="W283" i="29"/>
  <c r="W287" i="29"/>
  <c r="Q293" i="29"/>
  <c r="T296" i="29"/>
  <c r="R296" i="29"/>
  <c r="M3" i="36"/>
  <c r="G4" i="37"/>
  <c r="W11" i="36"/>
  <c r="X17" i="36"/>
  <c r="O19" i="36"/>
  <c r="T23" i="36"/>
  <c r="AA25" i="36"/>
  <c r="X25" i="36"/>
  <c r="O31" i="36"/>
  <c r="T36" i="36"/>
  <c r="O39" i="36"/>
  <c r="O44" i="36"/>
  <c r="O49" i="36"/>
  <c r="Q98" i="36"/>
  <c r="O121" i="36"/>
  <c r="X11" i="36"/>
  <c r="Q19" i="36"/>
  <c r="AA41" i="36"/>
  <c r="Z41" i="36"/>
  <c r="X41" i="36"/>
  <c r="Q41" i="36"/>
  <c r="R98" i="36"/>
  <c r="W121" i="36"/>
  <c r="AA157" i="36"/>
  <c r="Z157" i="36"/>
  <c r="Y157" i="36"/>
  <c r="X157" i="36"/>
  <c r="V157" i="36"/>
  <c r="U157" i="36"/>
  <c r="T157" i="36"/>
  <c r="R157" i="36"/>
  <c r="Q157" i="36"/>
  <c r="W157" i="36"/>
  <c r="W281" i="29"/>
  <c r="V281" i="29"/>
  <c r="Y283" i="29"/>
  <c r="R285" i="29"/>
  <c r="Q285" i="29"/>
  <c r="X292" i="29"/>
  <c r="W292" i="29"/>
  <c r="T293" i="29"/>
  <c r="Y294" i="29"/>
  <c r="O296" i="29"/>
  <c r="N9" i="36"/>
  <c r="Y11" i="36"/>
  <c r="Z17" i="36"/>
  <c r="R19" i="36"/>
  <c r="U28" i="36"/>
  <c r="T28" i="36"/>
  <c r="O28" i="36"/>
  <c r="AA28" i="36"/>
  <c r="R31" i="36"/>
  <c r="W39" i="36"/>
  <c r="N41" i="36"/>
  <c r="X44" i="36"/>
  <c r="R49" i="36"/>
  <c r="X94" i="36"/>
  <c r="U94" i="36"/>
  <c r="T94" i="36"/>
  <c r="O94" i="36"/>
  <c r="AA94" i="36"/>
  <c r="Z94" i="36"/>
  <c r="Y94" i="36"/>
  <c r="W94" i="36"/>
  <c r="V94" i="36"/>
  <c r="R94" i="36"/>
  <c r="Q94" i="36"/>
  <c r="N94" i="36"/>
  <c r="U98" i="36"/>
  <c r="N157" i="36"/>
  <c r="V173" i="29"/>
  <c r="V219" i="29"/>
  <c r="V235" i="29"/>
  <c r="Q240" i="29"/>
  <c r="V252" i="29"/>
  <c r="Q256" i="29"/>
  <c r="V261" i="29"/>
  <c r="Q267" i="29"/>
  <c r="Q274" i="29"/>
  <c r="O274" i="29"/>
  <c r="X279" i="29"/>
  <c r="N281" i="29"/>
  <c r="Z283" i="29"/>
  <c r="N285" i="29"/>
  <c r="X290" i="29"/>
  <c r="N292" i="29"/>
  <c r="U293" i="29"/>
  <c r="Z294" i="29"/>
  <c r="Q296" i="29"/>
  <c r="O9" i="36"/>
  <c r="Z11" i="36"/>
  <c r="AA17" i="36"/>
  <c r="T19" i="36"/>
  <c r="Y23" i="36"/>
  <c r="Q25" i="36"/>
  <c r="N28" i="36"/>
  <c r="U31" i="36"/>
  <c r="T33" i="36"/>
  <c r="R33" i="36"/>
  <c r="Q33" i="36"/>
  <c r="N33" i="36"/>
  <c r="Z33" i="36"/>
  <c r="W36" i="36"/>
  <c r="X39" i="36"/>
  <c r="O41" i="36"/>
  <c r="Y44" i="36"/>
  <c r="Q46" i="36"/>
  <c r="AA46" i="36"/>
  <c r="Y46" i="36"/>
  <c r="R46" i="36"/>
  <c r="U49" i="36"/>
  <c r="Z53" i="36"/>
  <c r="W53" i="36"/>
  <c r="Y53" i="36"/>
  <c r="X53" i="36"/>
  <c r="V53" i="36"/>
  <c r="U53" i="36"/>
  <c r="R53" i="36"/>
  <c r="N102" i="36"/>
  <c r="Y102" i="36"/>
  <c r="V102" i="36"/>
  <c r="U102" i="36"/>
  <c r="AA102" i="36"/>
  <c r="Z102" i="36"/>
  <c r="X102" i="36"/>
  <c r="W102" i="36"/>
  <c r="T102" i="36"/>
  <c r="R102" i="36"/>
  <c r="Q102" i="36"/>
  <c r="O157" i="36"/>
  <c r="Q9" i="36"/>
  <c r="AA11" i="36"/>
  <c r="N15" i="36"/>
  <c r="W18" i="36"/>
  <c r="V18" i="36"/>
  <c r="R18" i="36"/>
  <c r="U19" i="36"/>
  <c r="Z23" i="36"/>
  <c r="R25" i="36"/>
  <c r="Q28" i="36"/>
  <c r="V31" i="36"/>
  <c r="O33" i="36"/>
  <c r="Z35" i="36"/>
  <c r="Y35" i="36"/>
  <c r="X35" i="36"/>
  <c r="V35" i="36"/>
  <c r="N35" i="36"/>
  <c r="X36" i="36"/>
  <c r="Y39" i="36"/>
  <c r="R41" i="36"/>
  <c r="Z44" i="36"/>
  <c r="N46" i="36"/>
  <c r="Z49" i="36"/>
  <c r="R9" i="36"/>
  <c r="R3" i="36" s="1"/>
  <c r="U12" i="36"/>
  <c r="T12" i="36"/>
  <c r="O12" i="36"/>
  <c r="O15" i="36"/>
  <c r="N18" i="36"/>
  <c r="W19" i="36"/>
  <c r="AA23" i="36"/>
  <c r="T25" i="36"/>
  <c r="R28" i="36"/>
  <c r="AA30" i="36"/>
  <c r="Z30" i="36"/>
  <c r="W30" i="36"/>
  <c r="O30" i="36"/>
  <c r="W31" i="36"/>
  <c r="U33" i="36"/>
  <c r="O35" i="36"/>
  <c r="Z36" i="36"/>
  <c r="Z39" i="36"/>
  <c r="T41" i="36"/>
  <c r="AA44" i="36"/>
  <c r="O46" i="36"/>
  <c r="AA50" i="36"/>
  <c r="Z50" i="36"/>
  <c r="X50" i="36"/>
  <c r="Q50" i="36"/>
  <c r="O53" i="36"/>
  <c r="U240" i="29"/>
  <c r="U256" i="29"/>
  <c r="U259" i="29"/>
  <c r="T259" i="29"/>
  <c r="Y261" i="29"/>
  <c r="U267" i="29"/>
  <c r="AA279" i="29"/>
  <c r="R281" i="29"/>
  <c r="U285" i="29"/>
  <c r="AA290" i="29"/>
  <c r="R292" i="29"/>
  <c r="X293" i="29"/>
  <c r="W296" i="29"/>
  <c r="Y8" i="36"/>
  <c r="X8" i="36"/>
  <c r="T9" i="36"/>
  <c r="Q15" i="36"/>
  <c r="O18" i="36"/>
  <c r="X19" i="36"/>
  <c r="Y24" i="36"/>
  <c r="X24" i="36"/>
  <c r="U24" i="36"/>
  <c r="U25" i="36"/>
  <c r="V28" i="36"/>
  <c r="X31" i="36"/>
  <c r="V33" i="36"/>
  <c r="Q35" i="36"/>
  <c r="AA39" i="36"/>
  <c r="U41" i="36"/>
  <c r="T46" i="36"/>
  <c r="Q53" i="36"/>
  <c r="X68" i="36"/>
  <c r="U68" i="36"/>
  <c r="T68" i="36"/>
  <c r="AA68" i="36"/>
  <c r="Z68" i="36"/>
  <c r="Y68" i="36"/>
  <c r="W68" i="36"/>
  <c r="O68" i="36"/>
  <c r="R176" i="29"/>
  <c r="N238" i="29"/>
  <c r="V240" i="29"/>
  <c r="N254" i="29"/>
  <c r="V256" i="29"/>
  <c r="N259" i="29"/>
  <c r="V267" i="29"/>
  <c r="U274" i="29"/>
  <c r="T280" i="29"/>
  <c r="R280" i="29"/>
  <c r="T281" i="29"/>
  <c r="V285" i="29"/>
  <c r="R288" i="29"/>
  <c r="U291" i="29"/>
  <c r="T291" i="29"/>
  <c r="T292" i="29"/>
  <c r="Y293" i="29"/>
  <c r="X296" i="29"/>
  <c r="N8" i="36"/>
  <c r="U9" i="36"/>
  <c r="Q12" i="36"/>
  <c r="R15" i="36"/>
  <c r="Q18" i="36"/>
  <c r="AA19" i="36"/>
  <c r="N24" i="36"/>
  <c r="V25" i="36"/>
  <c r="W28" i="36"/>
  <c r="Q30" i="36"/>
  <c r="Y31" i="36"/>
  <c r="W33" i="36"/>
  <c r="R35" i="36"/>
  <c r="V41" i="36"/>
  <c r="Y43" i="36"/>
  <c r="R43" i="36"/>
  <c r="Q43" i="36"/>
  <c r="O43" i="36"/>
  <c r="N43" i="36"/>
  <c r="X43" i="36"/>
  <c r="U46" i="36"/>
  <c r="O50" i="36"/>
  <c r="T53" i="36"/>
  <c r="N68" i="36"/>
  <c r="W285" i="29"/>
  <c r="Y287" i="29"/>
  <c r="X287" i="29"/>
  <c r="U292" i="29"/>
  <c r="Y296" i="29"/>
  <c r="O8" i="36"/>
  <c r="V9" i="36"/>
  <c r="T15" i="36"/>
  <c r="T18" i="36"/>
  <c r="O24" i="36"/>
  <c r="W25" i="36"/>
  <c r="Q27" i="36"/>
  <c r="O27" i="36"/>
  <c r="X27" i="36"/>
  <c r="X28" i="36"/>
  <c r="R30" i="36"/>
  <c r="AA31" i="36"/>
  <c r="X33" i="36"/>
  <c r="T35" i="36"/>
  <c r="W41" i="36"/>
  <c r="V46" i="36"/>
  <c r="X48" i="36"/>
  <c r="U48" i="36"/>
  <c r="T48" i="36"/>
  <c r="R48" i="36"/>
  <c r="Q48" i="36"/>
  <c r="N48" i="36"/>
  <c r="AA48" i="36"/>
  <c r="R50" i="36"/>
  <c r="AA53" i="36"/>
  <c r="Q68" i="36"/>
  <c r="Q259" i="29"/>
  <c r="R269" i="29"/>
  <c r="Q269" i="29"/>
  <c r="X276" i="29"/>
  <c r="W276" i="29"/>
  <c r="X281" i="29"/>
  <c r="X285" i="29"/>
  <c r="N287" i="29"/>
  <c r="V292" i="29"/>
  <c r="Z296" i="29"/>
  <c r="K4" i="36"/>
  <c r="Q8" i="36"/>
  <c r="W9" i="36"/>
  <c r="V12" i="36"/>
  <c r="AA14" i="36"/>
  <c r="Z14" i="36"/>
  <c r="W14" i="36"/>
  <c r="U15" i="36"/>
  <c r="U18" i="36"/>
  <c r="N20" i="36"/>
  <c r="Q24" i="36"/>
  <c r="Y25" i="36"/>
  <c r="N27" i="36"/>
  <c r="Y28" i="36"/>
  <c r="T30" i="36"/>
  <c r="Y33" i="36"/>
  <c r="U35" i="36"/>
  <c r="Y41" i="36"/>
  <c r="W46" i="36"/>
  <c r="O48" i="36"/>
  <c r="T50" i="36"/>
  <c r="Z54" i="36"/>
  <c r="AA54" i="36"/>
  <c r="X54" i="36"/>
  <c r="Q54" i="36"/>
  <c r="R68" i="36"/>
  <c r="U72" i="36"/>
  <c r="O72" i="36"/>
  <c r="N72" i="36"/>
  <c r="AA72" i="36"/>
  <c r="Z72" i="36"/>
  <c r="Y72" i="36"/>
  <c r="W72" i="36"/>
  <c r="T72" i="36"/>
  <c r="T134" i="36"/>
  <c r="R134" i="36"/>
  <c r="Q134" i="36"/>
  <c r="O134" i="36"/>
  <c r="N134" i="36"/>
  <c r="AA134" i="36"/>
  <c r="Z134" i="36"/>
  <c r="Y134" i="36"/>
  <c r="X134" i="36"/>
  <c r="W134" i="36"/>
  <c r="W32" i="36"/>
  <c r="Z52" i="36"/>
  <c r="V57" i="36"/>
  <c r="R57" i="36"/>
  <c r="Q57" i="36"/>
  <c r="Z84" i="36"/>
  <c r="W84" i="36"/>
  <c r="V84" i="36"/>
  <c r="AA86" i="36"/>
  <c r="T139" i="36"/>
  <c r="R139" i="36"/>
  <c r="Q139" i="36"/>
  <c r="O139" i="36"/>
  <c r="N139" i="36"/>
  <c r="AA139" i="36"/>
  <c r="Z139" i="36"/>
  <c r="Y139" i="36"/>
  <c r="R54" i="43"/>
  <c r="W78" i="36"/>
  <c r="T78" i="36"/>
  <c r="R78" i="36"/>
  <c r="N78" i="36"/>
  <c r="O97" i="36"/>
  <c r="Z97" i="36"/>
  <c r="W97" i="36"/>
  <c r="O78" i="36"/>
  <c r="Z106" i="36"/>
  <c r="Y106" i="36"/>
  <c r="V106" i="36"/>
  <c r="R106" i="36"/>
  <c r="Q106" i="36"/>
  <c r="AA152" i="36"/>
  <c r="Z152" i="36"/>
  <c r="Y152" i="36"/>
  <c r="X152" i="36"/>
  <c r="V152" i="36"/>
  <c r="U152" i="36"/>
  <c r="T152" i="36"/>
  <c r="R152" i="36"/>
  <c r="Q152" i="36"/>
  <c r="U67" i="36"/>
  <c r="Q67" i="36"/>
  <c r="O67" i="36"/>
  <c r="Q71" i="36"/>
  <c r="Q78" i="36"/>
  <c r="Q97" i="36"/>
  <c r="N106" i="36"/>
  <c r="R118" i="36"/>
  <c r="AA118" i="36"/>
  <c r="Z118" i="36"/>
  <c r="Y118" i="36"/>
  <c r="N152" i="36"/>
  <c r="N67" i="36"/>
  <c r="R71" i="36"/>
  <c r="U78" i="36"/>
  <c r="Z80" i="36"/>
  <c r="Y80" i="36"/>
  <c r="R97" i="36"/>
  <c r="W99" i="36"/>
  <c r="T99" i="36"/>
  <c r="R99" i="36"/>
  <c r="N99" i="36"/>
  <c r="O106" i="36"/>
  <c r="N118" i="36"/>
  <c r="AA137" i="36"/>
  <c r="Z137" i="36"/>
  <c r="Y137" i="36"/>
  <c r="V137" i="36"/>
  <c r="U137" i="36"/>
  <c r="T137" i="36"/>
  <c r="R137" i="36"/>
  <c r="Q137" i="36"/>
  <c r="O152" i="36"/>
  <c r="H48" i="43"/>
  <c r="U40" i="36"/>
  <c r="X57" i="36"/>
  <c r="R67" i="36"/>
  <c r="T71" i="36"/>
  <c r="V78" i="36"/>
  <c r="N80" i="36"/>
  <c r="W83" i="36"/>
  <c r="T83" i="36"/>
  <c r="R83" i="36"/>
  <c r="U84" i="36"/>
  <c r="O86" i="36"/>
  <c r="Y89" i="36"/>
  <c r="V89" i="36"/>
  <c r="U89" i="36"/>
  <c r="Q89" i="36"/>
  <c r="U93" i="36"/>
  <c r="Q93" i="36"/>
  <c r="O93" i="36"/>
  <c r="AA93" i="36"/>
  <c r="T97" i="36"/>
  <c r="O99" i="36"/>
  <c r="Z101" i="36"/>
  <c r="Y101" i="36"/>
  <c r="V101" i="36"/>
  <c r="R101" i="36"/>
  <c r="Q101" i="36"/>
  <c r="T106" i="36"/>
  <c r="U118" i="36"/>
  <c r="W152" i="36"/>
  <c r="T67" i="36"/>
  <c r="U71" i="36"/>
  <c r="X73" i="36"/>
  <c r="U73" i="36"/>
  <c r="T73" i="36"/>
  <c r="T77" i="36"/>
  <c r="O77" i="36"/>
  <c r="N77" i="36"/>
  <c r="X78" i="36"/>
  <c r="O80" i="36"/>
  <c r="Q86" i="36"/>
  <c r="U97" i="36"/>
  <c r="Q99" i="36"/>
  <c r="U106" i="36"/>
  <c r="V118" i="36"/>
  <c r="O137" i="36"/>
  <c r="V67" i="36"/>
  <c r="V71" i="36"/>
  <c r="N73" i="36"/>
  <c r="Q77" i="36"/>
  <c r="Y78" i="36"/>
  <c r="Q80" i="36"/>
  <c r="X81" i="36"/>
  <c r="O83" i="36"/>
  <c r="Y84" i="36"/>
  <c r="R86" i="36"/>
  <c r="O89" i="36"/>
  <c r="R93" i="36"/>
  <c r="V97" i="36"/>
  <c r="U99" i="36"/>
  <c r="W106" i="36"/>
  <c r="W118" i="36"/>
  <c r="W137" i="36"/>
  <c r="Q22" i="36"/>
  <c r="N32" i="36"/>
  <c r="Q38" i="36"/>
  <c r="X40" i="36"/>
  <c r="Q52" i="36"/>
  <c r="AA57" i="36"/>
  <c r="V62" i="36"/>
  <c r="R62" i="36"/>
  <c r="Q62" i="36"/>
  <c r="W67" i="36"/>
  <c r="W71" i="36"/>
  <c r="O73" i="36"/>
  <c r="R77" i="36"/>
  <c r="Z78" i="36"/>
  <c r="R80" i="36"/>
  <c r="Y81" i="36"/>
  <c r="Q83" i="36"/>
  <c r="AA84" i="36"/>
  <c r="T86" i="36"/>
  <c r="R89" i="36"/>
  <c r="T93" i="36"/>
  <c r="X97" i="36"/>
  <c r="V99" i="36"/>
  <c r="T101" i="36"/>
  <c r="X106" i="36"/>
  <c r="U114" i="36"/>
  <c r="Q114" i="36"/>
  <c r="O114" i="36"/>
  <c r="AA114" i="36"/>
  <c r="Z114" i="36"/>
  <c r="X118" i="36"/>
  <c r="X137" i="36"/>
  <c r="F3" i="44"/>
  <c r="H3" i="44" s="1"/>
  <c r="R52" i="36"/>
  <c r="Y58" i="36"/>
  <c r="V58" i="36"/>
  <c r="U58" i="36"/>
  <c r="X67" i="36"/>
  <c r="X71" i="36"/>
  <c r="Q73" i="36"/>
  <c r="U77" i="36"/>
  <c r="AA78" i="36"/>
  <c r="T80" i="36"/>
  <c r="Z81" i="36"/>
  <c r="U83" i="36"/>
  <c r="Z85" i="36"/>
  <c r="Y85" i="36"/>
  <c r="U86" i="36"/>
  <c r="T89" i="36"/>
  <c r="V93" i="36"/>
  <c r="Y97" i="36"/>
  <c r="X99" i="36"/>
  <c r="U101" i="36"/>
  <c r="AA106" i="36"/>
  <c r="U165" i="36"/>
  <c r="T165" i="36"/>
  <c r="R165" i="36"/>
  <c r="Q165" i="36"/>
  <c r="O165" i="36"/>
  <c r="N165" i="36"/>
  <c r="AA165" i="36"/>
  <c r="Z165" i="36"/>
  <c r="Y67" i="36"/>
  <c r="Y71" i="36"/>
  <c r="R73" i="36"/>
  <c r="V77" i="36"/>
  <c r="Z79" i="36"/>
  <c r="W79" i="36"/>
  <c r="V79" i="36"/>
  <c r="U80" i="36"/>
  <c r="AA81" i="36"/>
  <c r="V83" i="36"/>
  <c r="V86" i="36"/>
  <c r="W89" i="36"/>
  <c r="W93" i="36"/>
  <c r="AA97" i="36"/>
  <c r="Y99" i="36"/>
  <c r="W101" i="36"/>
  <c r="N107" i="36"/>
  <c r="Y107" i="36"/>
  <c r="V107" i="36"/>
  <c r="U107" i="36"/>
  <c r="V165" i="36"/>
  <c r="U122" i="36"/>
  <c r="AA124" i="36"/>
  <c r="V133" i="36"/>
  <c r="V138" i="36"/>
  <c r="V143" i="36"/>
  <c r="Y144" i="36"/>
  <c r="V148" i="36"/>
  <c r="Y149" i="36"/>
  <c r="U153" i="36"/>
  <c r="Y154" i="36"/>
  <c r="U158" i="36"/>
  <c r="X159" i="36"/>
  <c r="AA160" i="36"/>
  <c r="N100" i="36"/>
  <c r="N105" i="36"/>
  <c r="V122" i="36"/>
  <c r="W133" i="36"/>
  <c r="W138" i="36"/>
  <c r="W143" i="36"/>
  <c r="Z144" i="36"/>
  <c r="W148" i="36"/>
  <c r="Z149" i="36"/>
  <c r="V153" i="36"/>
  <c r="V158" i="36"/>
  <c r="W122" i="36"/>
  <c r="X133" i="36"/>
  <c r="X138" i="36"/>
  <c r="X143" i="36"/>
  <c r="AA144" i="36"/>
  <c r="X148" i="36"/>
  <c r="AA149" i="36"/>
  <c r="W153" i="36"/>
  <c r="W158" i="36"/>
  <c r="N161" i="36"/>
  <c r="X122" i="36"/>
  <c r="Y133" i="36"/>
  <c r="Y138" i="36"/>
  <c r="Y143" i="36"/>
  <c r="Y148" i="36"/>
  <c r="X153" i="36"/>
  <c r="X158" i="36"/>
  <c r="R100" i="36"/>
  <c r="R105" i="36"/>
  <c r="Q110" i="36"/>
  <c r="O115" i="36"/>
  <c r="N119" i="36"/>
  <c r="R120" i="36"/>
  <c r="Y122" i="36"/>
  <c r="Q125" i="36"/>
  <c r="O130" i="36"/>
  <c r="Z133" i="36"/>
  <c r="N135" i="36"/>
  <c r="R136" i="36"/>
  <c r="Z138" i="36"/>
  <c r="N140" i="36"/>
  <c r="Z143" i="36"/>
  <c r="N145" i="36"/>
  <c r="Z148" i="36"/>
  <c r="N150" i="36"/>
  <c r="Y153" i="36"/>
  <c r="N155" i="36"/>
  <c r="Y158" i="36"/>
  <c r="Q161" i="36"/>
  <c r="O166" i="36"/>
  <c r="M3" i="40"/>
  <c r="Q88" i="36"/>
  <c r="V100" i="36"/>
  <c r="R104" i="36"/>
  <c r="V105" i="36"/>
  <c r="Q109" i="36"/>
  <c r="U110" i="36"/>
  <c r="T115" i="36"/>
  <c r="R119" i="36"/>
  <c r="V120" i="36"/>
  <c r="Q124" i="36"/>
  <c r="U125" i="36"/>
  <c r="T130" i="36"/>
  <c r="R135" i="36"/>
  <c r="T140" i="36"/>
  <c r="N144" i="36"/>
  <c r="T145" i="36"/>
  <c r="N149" i="36"/>
  <c r="R150" i="36"/>
  <c r="R155" i="36"/>
  <c r="Q160" i="36"/>
  <c r="U161" i="36"/>
  <c r="V166" i="36"/>
  <c r="N56" i="36"/>
  <c r="N82" i="36"/>
  <c r="N87" i="36"/>
  <c r="R88" i="36"/>
  <c r="W100" i="36"/>
  <c r="N103" i="36"/>
  <c r="T104" i="36"/>
  <c r="W105" i="36"/>
  <c r="N108" i="36"/>
  <c r="R109" i="36"/>
  <c r="V110" i="36"/>
  <c r="U115" i="36"/>
  <c r="T119" i="36"/>
  <c r="W120" i="36"/>
  <c r="N123" i="36"/>
  <c r="R124" i="36"/>
  <c r="V125" i="36"/>
  <c r="U130" i="36"/>
  <c r="T135" i="36"/>
  <c r="W136" i="36"/>
  <c r="U140" i="36"/>
  <c r="O144" i="36"/>
  <c r="U145" i="36"/>
  <c r="O149" i="36"/>
  <c r="T150" i="36"/>
  <c r="W151" i="36"/>
  <c r="N154" i="36"/>
  <c r="T155" i="36"/>
  <c r="N159" i="36"/>
  <c r="R160" i="36"/>
  <c r="V161" i="36"/>
  <c r="W166" i="36"/>
  <c r="Q144" i="36"/>
  <c r="Q149" i="36"/>
  <c r="N133" i="36"/>
  <c r="N143" i="36"/>
  <c r="R144" i="36"/>
  <c r="N148" i="36"/>
  <c r="R149" i="36"/>
  <c r="T5" i="18" l="1"/>
  <c r="X4" i="18"/>
  <c r="I2" i="18"/>
  <c r="T1" i="18"/>
  <c r="O3" i="29"/>
  <c r="AP8" i="18"/>
  <c r="AO8" i="18"/>
  <c r="AN8" i="18"/>
  <c r="AM8" i="18"/>
  <c r="AL8" i="18"/>
  <c r="AJ8" i="18"/>
  <c r="AI8" i="18"/>
  <c r="AG8" i="18"/>
  <c r="AG3" i="18" s="1"/>
  <c r="AF8" i="18"/>
  <c r="AD8" i="18"/>
  <c r="AA8" i="18"/>
  <c r="R3" i="29"/>
  <c r="AD3" i="18"/>
  <c r="D194" i="36"/>
  <c r="K3" i="37"/>
  <c r="D323" i="29"/>
  <c r="D501" i="25"/>
  <c r="D458" i="22"/>
  <c r="D549" i="18"/>
  <c r="D528" i="9"/>
  <c r="AD3" i="22"/>
  <c r="C10" i="12"/>
  <c r="T11" i="11"/>
  <c r="S11" i="11"/>
  <c r="P2" i="9"/>
  <c r="T9" i="11"/>
  <c r="S9" i="11"/>
  <c r="C8" i="12"/>
  <c r="M2" i="9"/>
  <c r="Q3" i="29"/>
  <c r="Q5" i="29"/>
  <c r="G4" i="28"/>
  <c r="K3" i="28" s="1"/>
  <c r="O3" i="36"/>
  <c r="AG3" i="22"/>
  <c r="AI3" i="18"/>
  <c r="Q3" i="36"/>
  <c r="Q5" i="36"/>
  <c r="Z3" i="18"/>
  <c r="Z4" i="18" s="1"/>
  <c r="C9" i="12"/>
  <c r="T10" i="11"/>
  <c r="S10" i="11"/>
  <c r="O2" i="9"/>
  <c r="T3" i="36"/>
  <c r="AE7" i="25"/>
  <c r="AC7" i="25"/>
  <c r="AC3" i="25" s="1"/>
  <c r="AI7" i="25"/>
  <c r="AH7" i="25"/>
  <c r="AH3" i="25" s="1"/>
  <c r="AF7" i="25"/>
  <c r="AF3" i="25" s="1"/>
  <c r="AA7" i="25"/>
  <c r="AO7" i="25"/>
  <c r="AM7" i="25"/>
  <c r="AN7" i="25"/>
  <c r="AL7" i="25"/>
  <c r="AK7" i="25"/>
  <c r="E2" i="17"/>
  <c r="B2" i="17"/>
  <c r="T3" i="29"/>
  <c r="K3" i="30"/>
  <c r="T8" i="11"/>
  <c r="T16" i="11" s="1"/>
  <c r="T20" i="11" s="1"/>
  <c r="C7" i="12"/>
  <c r="C2" i="12" s="1"/>
  <c r="S8" i="11"/>
  <c r="S16" i="11" s="1"/>
  <c r="S20" i="11" s="1"/>
  <c r="X3" i="25"/>
  <c r="Z3" i="25" s="1"/>
  <c r="Z4" i="25" s="1"/>
  <c r="V3" i="22"/>
  <c r="AF11" i="22"/>
  <c r="AF3" i="22" s="1"/>
  <c r="AP11" i="22"/>
  <c r="AN11" i="22"/>
  <c r="AM11" i="22"/>
  <c r="AL11" i="22"/>
  <c r="AK11" i="22"/>
  <c r="AI11" i="22"/>
  <c r="AI3" i="22" s="1"/>
  <c r="AD11" i="22"/>
  <c r="AB11" i="22"/>
  <c r="AJ11" i="22"/>
  <c r="AG11" i="22"/>
  <c r="G4" i="10"/>
  <c r="K3" i="10" s="1"/>
  <c r="X4" i="9"/>
  <c r="T5" i="9"/>
  <c r="E2" i="12" l="1"/>
  <c r="B2" i="12"/>
  <c r="X4" i="25"/>
  <c r="AA3" i="22"/>
  <c r="AA4" i="22" s="1"/>
  <c r="V4" i="22"/>
  <c r="AE5" i="25"/>
  <c r="AE3" i="25"/>
  <c r="AF5" i="22"/>
  <c r="AF5" i="18"/>
  <c r="AF3" i="18"/>
  <c r="T32" i="11" l="1"/>
  <c r="S25" i="11"/>
  <c r="L7" i="12" s="1"/>
  <c r="T46" i="11"/>
  <c r="T39" i="11"/>
  <c r="S32" i="11"/>
  <c r="L14" i="12" s="1"/>
  <c r="S46" i="11"/>
  <c r="S39" i="11"/>
  <c r="L20" i="12" s="1"/>
  <c r="T24" i="11"/>
  <c r="S45" i="11"/>
  <c r="S38" i="11"/>
  <c r="L19" i="12" s="1"/>
  <c r="S31" i="11"/>
  <c r="L13" i="12" s="1"/>
  <c r="T44" i="11"/>
  <c r="T37" i="11"/>
  <c r="T30" i="11"/>
  <c r="T23" i="11"/>
  <c r="S44" i="11"/>
  <c r="L24" i="12" s="1"/>
  <c r="S37" i="11"/>
  <c r="L18" i="12" s="1"/>
  <c r="S30" i="11"/>
  <c r="L12" i="12" s="1"/>
  <c r="S23" i="11"/>
  <c r="S43" i="11"/>
  <c r="L23" i="12" s="1"/>
  <c r="S36" i="11"/>
  <c r="L17" i="12" s="1"/>
  <c r="S29" i="11"/>
  <c r="L11" i="12" s="1"/>
  <c r="S22" i="11"/>
  <c r="T42" i="11"/>
  <c r="S35" i="11"/>
  <c r="S28" i="11"/>
  <c r="L10" i="12" s="1"/>
  <c r="T40" i="11"/>
  <c r="S33" i="11"/>
  <c r="L15" i="12" s="1"/>
  <c r="S26" i="11"/>
  <c r="L8" i="12" s="1"/>
  <c r="S40" i="11"/>
  <c r="L21" i="12" s="1"/>
  <c r="T25" i="11"/>
  <c r="T33" i="11"/>
  <c r="T31" i="11"/>
  <c r="T29" i="11"/>
  <c r="T45" i="11"/>
  <c r="T28" i="11"/>
  <c r="T43" i="11"/>
  <c r="T27" i="11"/>
  <c r="S27" i="11"/>
  <c r="L9" i="12" s="1"/>
  <c r="S42" i="11"/>
  <c r="T26" i="11"/>
  <c r="T41" i="11"/>
  <c r="S24" i="11"/>
  <c r="L6" i="12" s="1"/>
  <c r="S41" i="11"/>
  <c r="L22" i="12" s="1"/>
  <c r="T22" i="11"/>
  <c r="T51" i="11"/>
  <c r="T38" i="11"/>
  <c r="T36" i="11"/>
  <c r="S34" i="11"/>
  <c r="L16" i="12" s="1"/>
  <c r="T34" i="11"/>
  <c r="T35" i="11"/>
  <c r="T48" i="11" l="1"/>
  <c r="T49" i="11" s="1"/>
  <c r="T53" i="11" s="1"/>
  <c r="S48" i="11"/>
  <c r="S49"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tc={0c2f9d89-4475-417f-96d5-c16461007cd1}</author>
  </authors>
  <commentList>
    <comment ref="D30" authorId="0" shapeId="0" xr:uid="{0C2F9D89-4475-417F-96D5-C16461007CD1}">
      <text>
        <t>[Threaded comment]
Your version of Excel allows you to read this threaded comment; however, any edits to it will get removed if the file is opened in a newer version of Excel. Learn more: https://go.microsoft.com/fwlink/?linkid=870924
Comment:
    Buckle Sponsors</t>
      </text>
    </comment>
  </commentList>
</comments>
</file>

<file path=xl/sharedStrings.xml><?xml version="1.0" encoding="utf-8"?>
<sst xmlns="http://schemas.openxmlformats.org/spreadsheetml/2006/main" count="38884" uniqueCount="4848">
  <si>
    <t>Ordered</t>
  </si>
  <si>
    <t>A4 Construction - Chase Anderson</t>
  </si>
  <si>
    <t>N</t>
  </si>
  <si>
    <t>CCC Group Fabrication Division</t>
  </si>
  <si>
    <t>Comfort Air Engineering Inc. - Debra K</t>
  </si>
  <si>
    <t>Lee Plus Associates</t>
  </si>
  <si>
    <t>New Braunfels Welders Supply - Troy Lehman</t>
  </si>
  <si>
    <t>OBR Metal Buildings</t>
  </si>
  <si>
    <t>Traugott/South Texas Drywall</t>
  </si>
  <si>
    <t>AirGas - Air Liquid Co</t>
  </si>
  <si>
    <t>All Seasons Feeders</t>
  </si>
  <si>
    <t>Bartlett Cocke General Contractors</t>
  </si>
  <si>
    <t>Broaddus USA - Michael Monreal</t>
  </si>
  <si>
    <t>Circle Bar Foundation</t>
  </si>
  <si>
    <t>ESAB - Christopher Haines</t>
  </si>
  <si>
    <t>Hypertherm - David Sullens</t>
  </si>
  <si>
    <t>J Bar B Foods</t>
  </si>
  <si>
    <t>Joeris</t>
  </si>
  <si>
    <t>JSR - Danny Frias</t>
  </si>
  <si>
    <t>Kiolbassa - Beth Parsons</t>
  </si>
  <si>
    <t>Lincoln Electric - Paul Buffington</t>
  </si>
  <si>
    <t>Linde Gas &amp; Equipment</t>
  </si>
  <si>
    <t>Longhorn Concrete</t>
  </si>
  <si>
    <t>Miller Electric - Carlos Garza</t>
  </si>
  <si>
    <t>Performance Top Drive - Rodney Gisler</t>
  </si>
  <si>
    <t>Pete Pennington</t>
  </si>
  <si>
    <t>Texas Farm Bureau</t>
  </si>
  <si>
    <t>TIMS South Texas</t>
  </si>
  <si>
    <t>Urban Concrete</t>
  </si>
  <si>
    <t>Voestalpine Bohler Welding</t>
  </si>
  <si>
    <t>Name</t>
  </si>
  <si>
    <t>Address</t>
  </si>
  <si>
    <t>City</t>
  </si>
  <si>
    <t>State</t>
  </si>
  <si>
    <t>Zip</t>
  </si>
  <si>
    <t>A. Bargus &amp; Associates</t>
  </si>
  <si>
    <t>P.O. Box 792056</t>
  </si>
  <si>
    <t>San Antonio</t>
  </si>
  <si>
    <t>Tx</t>
  </si>
  <si>
    <t>PO Box 90078</t>
  </si>
  <si>
    <t>TX</t>
  </si>
  <si>
    <t>AA Farm - Charles &amp; Robin Prause</t>
  </si>
  <si>
    <t>296 CR 3545</t>
  </si>
  <si>
    <t>Valley Mills</t>
  </si>
  <si>
    <t>ABC South Texas Chapter</t>
  </si>
  <si>
    <t>814 Arion Pkwy #111</t>
  </si>
  <si>
    <t>Ace Private Investigations</t>
  </si>
  <si>
    <t>10515 Alcantara</t>
  </si>
  <si>
    <t>Helotes</t>
  </si>
  <si>
    <t>Air Power Solutions</t>
  </si>
  <si>
    <t>40212 Industrial Park Cir #104</t>
  </si>
  <si>
    <t>Georgetown</t>
  </si>
  <si>
    <t>335 N WW White Rd</t>
  </si>
  <si>
    <t>Alamo Iron Works + SSS Steel</t>
  </si>
  <si>
    <t>943 Frost Bank Center Dr</t>
  </si>
  <si>
    <t>8424 US Hwy 87 East</t>
  </si>
  <si>
    <t>Alterman</t>
  </si>
  <si>
    <t>7805 N Loop 1604 E</t>
  </si>
  <si>
    <t>Live Oak</t>
  </si>
  <si>
    <t>American Abatement</t>
  </si>
  <si>
    <t>3725 Pitluk Ave.</t>
  </si>
  <si>
    <t>Americrane USA - Jim Robetson</t>
  </si>
  <si>
    <t>5807 Schertz Pkwy #2</t>
  </si>
  <si>
    <t>Schertz</t>
  </si>
  <si>
    <t>Ameriprise Financial</t>
  </si>
  <si>
    <t>10001 Reunion Pl Ste 422</t>
  </si>
  <si>
    <t>Arclabs Welding School</t>
  </si>
  <si>
    <t>9510 North Houston Rosslyn Road</t>
  </si>
  <si>
    <t>Houston</t>
  </si>
  <si>
    <t>Associated Builders &amp; Contractors</t>
  </si>
  <si>
    <t>814 Arion Pkwy., Ste. 204</t>
  </si>
  <si>
    <t>Automatic Fire Protection</t>
  </si>
  <si>
    <t>18745 Goll St #101</t>
  </si>
  <si>
    <t>8706 Lockway</t>
  </si>
  <si>
    <t>Beverly McComas</t>
  </si>
  <si>
    <t>11221 Paloma Dr.</t>
  </si>
  <si>
    <t>Bierschwale Family Heritage Oak Mortuary</t>
  </si>
  <si>
    <t>2502 S WW White Rd</t>
  </si>
  <si>
    <t>Bottom Line Equipment</t>
  </si>
  <si>
    <t>3307 SE Loop 410 Acc Rd</t>
  </si>
  <si>
    <t>Brenda Tadefa-Garcia</t>
  </si>
  <si>
    <t>3015 Nantucket Dr</t>
  </si>
  <si>
    <t>Brian Beckendorf</t>
  </si>
  <si>
    <t>3873 FM 2728</t>
  </si>
  <si>
    <t>Kaufman</t>
  </si>
  <si>
    <t>Brian K Howes</t>
  </si>
  <si>
    <t>13215 East Pittman Rd Lot 3</t>
  </si>
  <si>
    <t>Adkins</t>
  </si>
  <si>
    <t>2163 FM 536</t>
  </si>
  <si>
    <t>Floresville</t>
  </si>
  <si>
    <t>Brock Coleman</t>
  </si>
  <si>
    <t>2 Sheffield Park Drive</t>
  </si>
  <si>
    <t>Burnell and Laura Gates</t>
  </si>
  <si>
    <t>4829 Beck Rd.</t>
  </si>
  <si>
    <t>C &amp; F Steel Company</t>
  </si>
  <si>
    <t>P.O. Box 72</t>
  </si>
  <si>
    <t>Hamilton</t>
  </si>
  <si>
    <t>Carfest - Seymours Garage</t>
  </si>
  <si>
    <t>8411 Speedway Drive</t>
  </si>
  <si>
    <t>Carilyn Kosub</t>
  </si>
  <si>
    <t>160 Legacy Ranch Dr</t>
  </si>
  <si>
    <t>La Vernia</t>
  </si>
  <si>
    <t>Catrina Smith</t>
  </si>
  <si>
    <t>PO Box 95</t>
  </si>
  <si>
    <t>5797 Dietrich Rd</t>
  </si>
  <si>
    <t>Chaparral Ford</t>
  </si>
  <si>
    <t>102 County Road 773</t>
  </si>
  <si>
    <t>Devine</t>
  </si>
  <si>
    <t>Christina H. Forestier</t>
  </si>
  <si>
    <t>2902 Falling Brook</t>
  </si>
  <si>
    <t>P.O. Box 791000</t>
  </si>
  <si>
    <t>11411 Jones-Maltsberger</t>
  </si>
  <si>
    <t>Comfort Air Engineering Inc. - Tom</t>
  </si>
  <si>
    <t>Dan Barrow</t>
  </si>
  <si>
    <t>43 Pulliam Dr</t>
  </si>
  <si>
    <t>Pleasanton</t>
  </si>
  <si>
    <t>Darcy Loessberg &amp; Jacob Rosier</t>
  </si>
  <si>
    <t>5915 Cliffbrier Drive</t>
  </si>
  <si>
    <t>SAn Antonio</t>
  </si>
  <si>
    <t>DeWinne Equipment</t>
  </si>
  <si>
    <t>11002 bandera Rd</t>
  </si>
  <si>
    <t>DNT Construction</t>
  </si>
  <si>
    <t>2300 Picadilly Drive</t>
  </si>
  <si>
    <t>Round Rock</t>
  </si>
  <si>
    <t>Donna Barrett</t>
  </si>
  <si>
    <t>1833 S Houston Ave</t>
  </si>
  <si>
    <t>Humble</t>
  </si>
  <si>
    <t>Drs Bryan &amp; Julie Stuckey</t>
  </si>
  <si>
    <t>168 Lakeside Dr</t>
  </si>
  <si>
    <t>Seguin</t>
  </si>
  <si>
    <t>E-Z Bel Construction - Chad Frymire</t>
  </si>
  <si>
    <t>203 Recoleta Rd</t>
  </si>
  <si>
    <t>Ed La Grone</t>
  </si>
  <si>
    <t>2020 Stagecoach Dr.</t>
  </si>
  <si>
    <t>Canyon Lake</t>
  </si>
  <si>
    <t>Eilers Steel Erection Inc - John Eilers</t>
  </si>
  <si>
    <t>PO Box 1093</t>
  </si>
  <si>
    <t>Fredericksburg</t>
  </si>
  <si>
    <t>Equipment One Company - Vermeer &amp; Bobcat</t>
  </si>
  <si>
    <t>3025 State Hwy 161</t>
  </si>
  <si>
    <t>Irving</t>
  </si>
  <si>
    <t>Eric and Stacy Sedillo</t>
  </si>
  <si>
    <t>10308 Lost Bluff</t>
  </si>
  <si>
    <t>2800 Airport Blvd.</t>
  </si>
  <si>
    <t>Denton</t>
  </si>
  <si>
    <t>ESAB - SwiftCut</t>
  </si>
  <si>
    <t>10141 N Interstate 35, Building 3</t>
  </si>
  <si>
    <t>Jarrell</t>
  </si>
  <si>
    <t>Graff Family Fund - Ken and Laurie Graff</t>
  </si>
  <si>
    <t>533 PR 4420</t>
  </si>
  <si>
    <t>Hondo</t>
  </si>
  <si>
    <t>Graff Grown - Colin Graff</t>
  </si>
  <si>
    <t>Gregg Anders</t>
  </si>
  <si>
    <t>111 Stanford</t>
  </si>
  <si>
    <t>HoltCat - RIick Elmore</t>
  </si>
  <si>
    <t>5665 SE Loop 410 Acc Rd</t>
  </si>
  <si>
    <t>HP Transmissions and Automotive</t>
  </si>
  <si>
    <t>210 CR 2616</t>
  </si>
  <si>
    <t>Mico</t>
  </si>
  <si>
    <t>515 W US-90</t>
  </si>
  <si>
    <t>Waelder</t>
  </si>
  <si>
    <t>JCB</t>
  </si>
  <si>
    <t>3744 SE Loop 410 Acc Rd</t>
  </si>
  <si>
    <t>Jeanne Ploch</t>
  </si>
  <si>
    <t>15071 Scenic Loop Rd.</t>
  </si>
  <si>
    <t>Jim &amp; Janet Smith</t>
  </si>
  <si>
    <t>142 Elk Hollow</t>
  </si>
  <si>
    <t>Bulverde</t>
  </si>
  <si>
    <t>Joeris General Contractors</t>
  </si>
  <si>
    <t>823 Arion Parkway</t>
  </si>
  <si>
    <t>John Wayne Service Co.</t>
  </si>
  <si>
    <t>9272 US Hwy. 87 E</t>
  </si>
  <si>
    <t>8835 Greaves Ln.</t>
  </si>
  <si>
    <t>JVL Investments</t>
  </si>
  <si>
    <t>PO Box 63412</t>
  </si>
  <si>
    <t>Pipe Creek</t>
  </si>
  <si>
    <t>Kenneth D. Enderlin</t>
  </si>
  <si>
    <t>1140 PR 8022</t>
  </si>
  <si>
    <t>Lincoln</t>
  </si>
  <si>
    <t>2053 Thousand Oaks</t>
  </si>
  <si>
    <t>Kuhl Haus</t>
  </si>
  <si>
    <t>329 Columbine St</t>
  </si>
  <si>
    <t>Meadowlakes</t>
  </si>
  <si>
    <t>Larry &amp; Jamie Brown</t>
  </si>
  <si>
    <t>615 S 8th St.</t>
  </si>
  <si>
    <t>Kenedy</t>
  </si>
  <si>
    <t>Latka Cattle Company LLC</t>
  </si>
  <si>
    <t>PO BOX 88</t>
  </si>
  <si>
    <t>Lawrence P</t>
  </si>
  <si>
    <t>PO Box 132</t>
  </si>
  <si>
    <t>St. Hedwig</t>
  </si>
  <si>
    <t>8618 Carmel Rose</t>
  </si>
  <si>
    <t>Boerne</t>
  </si>
  <si>
    <t>4702 North Sam Houston Parkway. Suite 200</t>
  </si>
  <si>
    <t>822 Frost Bank Center Drive</t>
  </si>
  <si>
    <t>Lindy &amp; Rita Mechler</t>
  </si>
  <si>
    <t>PO Box 908</t>
  </si>
  <si>
    <t>Lion Street</t>
  </si>
  <si>
    <t>300 Colorado St Suite 2600</t>
  </si>
  <si>
    <t>Austin</t>
  </si>
  <si>
    <t>Local 142 Plumbers and Pipefitters</t>
  </si>
  <si>
    <t>3630 Belgium Lane</t>
  </si>
  <si>
    <t>13620 NW Military Hwy., Bldg.3, Ste.2</t>
  </si>
  <si>
    <t>M&amp;W Truck and Auto Sercive LLC</t>
  </si>
  <si>
    <t>105 Dixon Drive</t>
  </si>
  <si>
    <t>Maldonado Landscapint - Crystal Somers</t>
  </si>
  <si>
    <t>16348 Nacogdoches Rd</t>
  </si>
  <si>
    <t>Maldonado Nursery - Crystal Somers</t>
  </si>
  <si>
    <t>PO Box 79100</t>
  </si>
  <si>
    <t>Marisa Ellerson</t>
  </si>
  <si>
    <t>7011 Mark Dr</t>
  </si>
  <si>
    <t>Mark Carroll</t>
  </si>
  <si>
    <t>PO Box 70</t>
  </si>
  <si>
    <t>Bigfoot</t>
  </si>
  <si>
    <t>Mark Stanley - Stanco</t>
  </si>
  <si>
    <t>2004 W Main PO BOX 1148</t>
  </si>
  <si>
    <t>Atlanta</t>
  </si>
  <si>
    <t>Mike Tessman</t>
  </si>
  <si>
    <t>1914 County Road 189</t>
  </si>
  <si>
    <t>Karnes City</t>
  </si>
  <si>
    <t>Miles Matthews</t>
  </si>
  <si>
    <t>2814 Bent Bow Dr</t>
  </si>
  <si>
    <t>15331 Vantage Pkwy East</t>
  </si>
  <si>
    <t>Modern Woodmen of America</t>
  </si>
  <si>
    <t>10127 Morocco St</t>
  </si>
  <si>
    <t>Morales Feed and Supply</t>
  </si>
  <si>
    <t>PO Box 470</t>
  </si>
  <si>
    <t>Mrs. Chris Hinojosa III</t>
  </si>
  <si>
    <t>P.O. Box 682</t>
  </si>
  <si>
    <t>Cotulla</t>
  </si>
  <si>
    <t>Neals Welding Service</t>
  </si>
  <si>
    <t>336 Private Rd #4733</t>
  </si>
  <si>
    <t>Castroville</t>
  </si>
  <si>
    <t>1236 Industrial Dr.</t>
  </si>
  <si>
    <t>New Braunfels</t>
  </si>
  <si>
    <t>Nick Hudek</t>
  </si>
  <si>
    <t>PO Box 227</t>
  </si>
  <si>
    <t>PO Box 238</t>
  </si>
  <si>
    <t>Sutherland Springs</t>
  </si>
  <si>
    <t>10 Eitips Street PO Box 562</t>
  </si>
  <si>
    <t>Three Rovers</t>
  </si>
  <si>
    <t>Pernernales Electric Coop</t>
  </si>
  <si>
    <t>PO Box 1</t>
  </si>
  <si>
    <t>Johnson City</t>
  </si>
  <si>
    <t>100 Cross Creek Ranch Rd</t>
  </si>
  <si>
    <t>Jourdanton</t>
  </si>
  <si>
    <t>PumpCo INC</t>
  </si>
  <si>
    <t>PO Box 742</t>
  </si>
  <si>
    <t>Giddings</t>
  </si>
  <si>
    <t>Quality Fasteners</t>
  </si>
  <si>
    <t>10507 N. IH-35</t>
  </si>
  <si>
    <t>Rachel Enderlin</t>
  </si>
  <si>
    <t>Ralph Flores</t>
  </si>
  <si>
    <t>3402 HuntersWind</t>
  </si>
  <si>
    <t>RDO Equipment</t>
  </si>
  <si>
    <t>16415 N Interstate Hwy 35</t>
  </si>
  <si>
    <t>Pflugerville</t>
  </si>
  <si>
    <t>Richard &amp; Laura Smith</t>
  </si>
  <si>
    <t>533 Brisco Rd</t>
  </si>
  <si>
    <t>Marion</t>
  </si>
  <si>
    <t>Robert Brockwell</t>
  </si>
  <si>
    <t>472 Turtle Ln</t>
  </si>
  <si>
    <t>Roberta &amp; Jarvis Boriak</t>
  </si>
  <si>
    <t>1158 Private Rd. 8022</t>
  </si>
  <si>
    <t>Rogers Land Work</t>
  </si>
  <si>
    <t>670 Fallen Oak</t>
  </si>
  <si>
    <t>Rogers Ranch</t>
  </si>
  <si>
    <t>Roy Cubillo</t>
  </si>
  <si>
    <t>15754 Knollcliff</t>
  </si>
  <si>
    <t>Rudd and Adams Masonry/Enchanted Springs Ranch</t>
  </si>
  <si>
    <t>242 State Hwy 46 W Unit A</t>
  </si>
  <si>
    <t>Rush Enterprises</t>
  </si>
  <si>
    <t>367 Turkey CV</t>
  </si>
  <si>
    <t>Ryan Walser</t>
  </si>
  <si>
    <t>146 Settlers Way</t>
  </si>
  <si>
    <t>Comfort</t>
  </si>
  <si>
    <t>Saint Gobain</t>
  </si>
  <si>
    <t xml:space="preserve">2130 August Dr. </t>
  </si>
  <si>
    <t>San Antonio Sheet Metel</t>
  </si>
  <si>
    <t>206 E. Nakoma</t>
  </si>
  <si>
    <t>Scott  and Susana Lehmann</t>
  </si>
  <si>
    <t>6127 Bear Branch</t>
  </si>
  <si>
    <t>Sherry Lockley</t>
  </si>
  <si>
    <t>PO Box 310991</t>
  </si>
  <si>
    <t>Southern Carrier Institute</t>
  </si>
  <si>
    <t>238 SW Military Dr. Suite 101</t>
  </si>
  <si>
    <t>Southwest Research Institute</t>
  </si>
  <si>
    <t>9503 west commerce street</t>
  </si>
  <si>
    <t>Specht Properties</t>
  </si>
  <si>
    <t>20 Park DeVille</t>
  </si>
  <si>
    <t>Steven Snow</t>
  </si>
  <si>
    <t>16427 FM 775</t>
  </si>
  <si>
    <t>Stockdale Masonic Lodge 470</t>
  </si>
  <si>
    <t>PO Box 123</t>
  </si>
  <si>
    <t>Stockdale</t>
  </si>
  <si>
    <t>Stuart Nietenhoefer</t>
  </si>
  <si>
    <t>2940 County Road 251</t>
  </si>
  <si>
    <t>Teel Basile - MKB Tools</t>
  </si>
  <si>
    <t>24165 IH 10 W Suite 217-442</t>
  </si>
  <si>
    <t>Terry &amp; Patsy Bolf</t>
  </si>
  <si>
    <t>471 County Road 198</t>
  </si>
  <si>
    <t>Falls City</t>
  </si>
  <si>
    <t>Texas Corrugators South Texas - Lindon Schuchart</t>
  </si>
  <si>
    <t>18231 FM 2252</t>
  </si>
  <si>
    <t>PO Box 2689</t>
  </si>
  <si>
    <t>Waco</t>
  </si>
  <si>
    <t>Texas State Technical College &amp; TX FAME Lone Star</t>
  </si>
  <si>
    <t>2189 FM 758</t>
  </si>
  <si>
    <t>4055 E. Main St.</t>
  </si>
  <si>
    <t>Uvalde</t>
  </si>
  <si>
    <t>Track Pro LLC</t>
  </si>
  <si>
    <t>11249 US HWY 875</t>
  </si>
  <si>
    <t>9330 US Hwy 87e</t>
  </si>
  <si>
    <t>Travis Hicks</t>
  </si>
  <si>
    <t>P.O. Box 601</t>
  </si>
  <si>
    <t>Elmendorf</t>
  </si>
  <si>
    <t>University Technical Institute</t>
  </si>
  <si>
    <t>2611 Corporate W Dr</t>
  </si>
  <si>
    <t>Lisle</t>
  </si>
  <si>
    <t>IL</t>
  </si>
  <si>
    <t>24114 Blanco Rd.</t>
  </si>
  <si>
    <t>USSV Security - Melissa McCoy</t>
  </si>
  <si>
    <t>13621 Inwood Rd</t>
  </si>
  <si>
    <t>Dallas</t>
  </si>
  <si>
    <t>Victor Cummings</t>
  </si>
  <si>
    <t>Vikki Gomez</t>
  </si>
  <si>
    <t>8515 Sir Lancelot #2</t>
  </si>
  <si>
    <t xml:space="preserve">10401 Greenbough Dr. </t>
  </si>
  <si>
    <t>Stafford</t>
  </si>
  <si>
    <t>W. Finley Whitlow</t>
  </si>
  <si>
    <t>6023 Corridor Pkwy Suite 100</t>
  </si>
  <si>
    <t>Walter Wood</t>
  </si>
  <si>
    <t>1004 CR 2615</t>
  </si>
  <si>
    <t>Rio Medina</t>
  </si>
  <si>
    <t>Wiatreks Meat Market</t>
  </si>
  <si>
    <t>912 N Storts St</t>
  </si>
  <si>
    <t>Poth</t>
  </si>
  <si>
    <t>Youth Empowerment Services - Workforce Solutions Alamo</t>
  </si>
  <si>
    <t>100 N Santa Rosa St. Suite 120</t>
  </si>
  <si>
    <t>Zachary Construction Corp</t>
  </si>
  <si>
    <t>14410 Wurzbach Pkwy Suite 120</t>
  </si>
  <si>
    <t>Zane Thornton</t>
  </si>
  <si>
    <t>221 Triple R Drive</t>
  </si>
  <si>
    <t>Sharepoint</t>
  </si>
  <si>
    <t>Packet Made</t>
  </si>
  <si>
    <t xml:space="preserve">GL </t>
  </si>
  <si>
    <t>Phone</t>
  </si>
  <si>
    <t>Email</t>
  </si>
  <si>
    <t>Comittee Contact</t>
  </si>
  <si>
    <t>Date</t>
  </si>
  <si>
    <t>SALE Ref.</t>
  </si>
  <si>
    <t>Committee Dues</t>
  </si>
  <si>
    <t>Show Donation</t>
  </si>
  <si>
    <t>Booth Fees</t>
  </si>
  <si>
    <t>Marketplace Contribution</t>
  </si>
  <si>
    <t>Auction Pledge</t>
  </si>
  <si>
    <t>Show Cash</t>
  </si>
  <si>
    <t>Auction Cash</t>
  </si>
  <si>
    <t>In Kind Donation</t>
  </si>
  <si>
    <t>Total Contribution</t>
  </si>
  <si>
    <t>Donor Level</t>
  </si>
  <si>
    <t>Donor Levels</t>
  </si>
  <si>
    <t>Y</t>
  </si>
  <si>
    <t>Red</t>
  </si>
  <si>
    <t>2 Saturday Wrist Bands</t>
  </si>
  <si>
    <t>210.560.6301</t>
  </si>
  <si>
    <t>business@a4constructionsupply.com</t>
  </si>
  <si>
    <t>Reserve</t>
  </si>
  <si>
    <t>Blue</t>
  </si>
  <si>
    <t>2 Saturday wrist bands, 1 parking</t>
  </si>
  <si>
    <t>254.495.4630</t>
  </si>
  <si>
    <t>prausecharles63@gmail.com</t>
  </si>
  <si>
    <t>Charles and Robin Prause</t>
  </si>
  <si>
    <t>Trophy</t>
  </si>
  <si>
    <t>2 Friday/Sat/Sun wristbands, 1 parking, two grounds passes</t>
  </si>
  <si>
    <t>4 Fri/Sat/Sun wrist bands, 2 parking, four grounds, 3x2 sign</t>
  </si>
  <si>
    <t>210.846.6015</t>
  </si>
  <si>
    <t>henry@aceprivateinvestigations.com</t>
  </si>
  <si>
    <t>Steve Brooks &amp; Beverly McComas</t>
  </si>
  <si>
    <t>Champion</t>
  </si>
  <si>
    <t>6 fri/sat/sun wrist bands, 2 parking, 2 sponsor badges, 2 3x2 signs</t>
  </si>
  <si>
    <t>IKD</t>
  </si>
  <si>
    <t>Silver</t>
  </si>
  <si>
    <t xml:space="preserve">8 Fri/Sat/Sun wristbands </t>
  </si>
  <si>
    <t>210.337.7255</t>
  </si>
  <si>
    <t>carilyn.losub@airgas.com</t>
  </si>
  <si>
    <t>210.215.4141</t>
  </si>
  <si>
    <t>laura@bgmetals.com</t>
  </si>
  <si>
    <t>Codie Arnold</t>
  </si>
  <si>
    <t>210.559.1472</t>
  </si>
  <si>
    <t>ed.stuart@goalterman.com</t>
  </si>
  <si>
    <t>Ed Stuart</t>
  </si>
  <si>
    <t>jrobertson@americraneuse.com</t>
  </si>
  <si>
    <t>281.501.8594</t>
  </si>
  <si>
    <t>trevor.owen@arclabs.edu</t>
  </si>
  <si>
    <t>210.483.3118</t>
  </si>
  <si>
    <t>mcastillo@automaticfireprotection.com</t>
  </si>
  <si>
    <t>830.570.4609</t>
  </si>
  <si>
    <t>tcaraway@bartlettcocke.com</t>
  </si>
  <si>
    <t>Taylor Caraway - TJ Rogers</t>
  </si>
  <si>
    <t>210.289.7428</t>
  </si>
  <si>
    <t>krystal@olingerservices.com</t>
  </si>
  <si>
    <t>Karl &amp; Allison Kosub</t>
  </si>
  <si>
    <t>brenda.jagcustomfab@gmail.com</t>
  </si>
  <si>
    <t>210.326.7392</t>
  </si>
  <si>
    <t>howes.briank@yahoo.com</t>
  </si>
  <si>
    <t>Brian K. Howes</t>
  </si>
  <si>
    <t>210.845.5515</t>
  </si>
  <si>
    <t>mmonreal@broaddususa.com</t>
  </si>
  <si>
    <t>TL Agerton, Eric Whitlow</t>
  </si>
  <si>
    <t>ibrock59@mac.com</t>
  </si>
  <si>
    <r>
      <rPr>
        <u/>
        <sz val="11"/>
        <color rgb="FF1155CC"/>
        <rFont val="&quot;Aptos Narrow&quot;, sans-serif"/>
      </rPr>
      <t>accounting@candfsteel.com</t>
    </r>
  </si>
  <si>
    <t>Calf Scramble Buyers Group</t>
  </si>
  <si>
    <t>210.912.8678</t>
  </si>
  <si>
    <t>abrooks@seymoursgarage.com</t>
  </si>
  <si>
    <t>Andrew Brooks</t>
  </si>
  <si>
    <t>210.279.5813</t>
  </si>
  <si>
    <t>carilyn.kosub@airgas.com</t>
  </si>
  <si>
    <t>Carolyn Liska</t>
  </si>
  <si>
    <t>105 Deer Run St.</t>
  </si>
  <si>
    <t>chsmith611@yahoo.com</t>
  </si>
  <si>
    <t>210.661.4251</t>
  </si>
  <si>
    <t>kennethj@cccgroupinc.com</t>
  </si>
  <si>
    <t>Kenneth Jungajtis</t>
  </si>
  <si>
    <t>Central Electric</t>
  </si>
  <si>
    <t>830.665.4461</t>
  </si>
  <si>
    <t>Tony Haas</t>
  </si>
  <si>
    <t>Clayton White</t>
  </si>
  <si>
    <t>210.494.1691</t>
  </si>
  <si>
    <t>debrak@freundenterprises.com</t>
  </si>
  <si>
    <t>210.889.1132</t>
  </si>
  <si>
    <t>tom@freundenterprises.com</t>
  </si>
  <si>
    <t>210.288.0047</t>
  </si>
  <si>
    <t>barrowd1976@gmail.com</t>
  </si>
  <si>
    <t>Self</t>
  </si>
  <si>
    <t>210.730.1527</t>
  </si>
  <si>
    <t>d.lossberg@outlook.com</t>
  </si>
  <si>
    <t>210.919.6722</t>
  </si>
  <si>
    <t>jallison@dntconstruction.com</t>
  </si>
  <si>
    <t>832.445.7084</t>
  </si>
  <si>
    <t>donnabarrett63@gmail.com</t>
  </si>
  <si>
    <t>Brighton Muller</t>
  </si>
  <si>
    <t>drcbs410@gmail.com</t>
  </si>
  <si>
    <t>210.833.8115</t>
  </si>
  <si>
    <t>cfrymire@ezbel.com</t>
  </si>
  <si>
    <t>214.600.3705</t>
  </si>
  <si>
    <t>aselzer@eocinc.com</t>
  </si>
  <si>
    <r>
      <rPr>
        <sz val="11"/>
        <color rgb="FF000000"/>
        <rFont val="Calibri"/>
      </rPr>
      <t>ssedillo@icloud.com</t>
    </r>
  </si>
  <si>
    <t>210.260.5296</t>
  </si>
  <si>
    <t>edewinne@dewinne-equipment.com</t>
  </si>
  <si>
    <t>936.297.3097</t>
  </si>
  <si>
    <t>christopher.haines@esab.com</t>
  </si>
  <si>
    <t>Christopher Haines (Carilyn)</t>
  </si>
  <si>
    <t>Frank Wick III</t>
  </si>
  <si>
    <r>
      <rPr>
        <u/>
        <sz val="11"/>
        <color rgb="FF1155CC"/>
        <rFont val="Calibri"/>
      </rPr>
      <t>laurie@southtexasmaize.com</t>
    </r>
  </si>
  <si>
    <t>Ken Graff</t>
  </si>
  <si>
    <t>210.508.4712</t>
  </si>
  <si>
    <t>graffgrown@gmail.com</t>
  </si>
  <si>
    <t>Colin Graff</t>
  </si>
  <si>
    <t>210.260.4746</t>
  </si>
  <si>
    <t>g.anders@sbcglobal.net</t>
  </si>
  <si>
    <t>???</t>
  </si>
  <si>
    <t>210.323.5551</t>
  </si>
  <si>
    <t>lakerat1@yahoo.com</t>
  </si>
  <si>
    <t>Wes Burns</t>
  </si>
  <si>
    <t>281.229.1869</t>
  </si>
  <si>
    <t>david.sullins@hypertherm.com</t>
  </si>
  <si>
    <t>830.857.6322</t>
  </si>
  <si>
    <t>jcernosek@jbfoods.com</t>
  </si>
  <si>
    <t>Ryan Heger</t>
  </si>
  <si>
    <t>210.410.8458</t>
  </si>
  <si>
    <t>jrsmit78@gvtc.com</t>
  </si>
  <si>
    <t>Jim Smith</t>
  </si>
  <si>
    <t>Jim &amp; Linda Reeves</t>
  </si>
  <si>
    <t>210.471.1713</t>
  </si>
  <si>
    <t>sdominguez@joeris.com</t>
  </si>
  <si>
    <t>bmedina@jsrincorporated.com</t>
  </si>
  <si>
    <t>Danny Frias</t>
  </si>
  <si>
    <t>830.815.1000</t>
  </si>
  <si>
    <t>jv.lamb@jvlinvestments.com</t>
  </si>
  <si>
    <t>Jerrett Lamb</t>
  </si>
  <si>
    <t>979.716.1792</t>
  </si>
  <si>
    <t>DARRELL.ENDERLIN@PUMPCO.CC</t>
  </si>
  <si>
    <t>210.385.6362</t>
  </si>
  <si>
    <t>Shane and Kara Stewart</t>
  </si>
  <si>
    <t>n.r.latka86@gmail.com</t>
  </si>
  <si>
    <t>210.733.8093</t>
  </si>
  <si>
    <t>mlee@leeplusassociates.com</t>
  </si>
  <si>
    <t>Cameron &amp; Marion Munk</t>
  </si>
  <si>
    <t>346.764.4949</t>
  </si>
  <si>
    <t>paul.buffington@lincolnelectric.com</t>
  </si>
  <si>
    <t>714.450.5023</t>
  </si>
  <si>
    <t>dennis.weber@linde.com</t>
  </si>
  <si>
    <t>Dennis Weber</t>
  </si>
  <si>
    <t>210.854.6334</t>
  </si>
  <si>
    <t>rita.mechler@gmail.com</t>
  </si>
  <si>
    <t>979.540.0804</t>
  </si>
  <si>
    <t>mdean@lionstreet.com</t>
  </si>
  <si>
    <t>Meagan Dean</t>
  </si>
  <si>
    <t>210.564.5831</t>
  </si>
  <si>
    <t>fgonzales@local142.org</t>
  </si>
  <si>
    <t>Neal Secor</t>
  </si>
  <si>
    <t>830.665.9197</t>
  </si>
  <si>
    <t>mwtruckandautoservice@gmail.com</t>
  </si>
  <si>
    <t>210.599.1219</t>
  </si>
  <si>
    <t>purchasing@mnlsa.com</t>
  </si>
  <si>
    <t>210.287.1960</t>
  </si>
  <si>
    <t>gellerson@satx.rr.com</t>
  </si>
  <si>
    <t>210.296.1414</t>
  </si>
  <si>
    <t>darlacarroll@gmail.com</t>
  </si>
  <si>
    <t>800.348.1148</t>
  </si>
  <si>
    <t>mstanley@stancomcg.com</t>
  </si>
  <si>
    <t>320.391.3433</t>
  </si>
  <si>
    <t>tessmantractors@gmail.com</t>
  </si>
  <si>
    <t>920.851.8081</t>
  </si>
  <si>
    <t>wes.morton@millerwelds.com</t>
  </si>
  <si>
    <t>Mission Ingredients</t>
  </si>
  <si>
    <t>830.663.9850</t>
  </si>
  <si>
    <t>businessofc@moralesfeedandsupply.com</t>
  </si>
  <si>
    <t>210.394.5049</t>
  </si>
  <si>
    <t>nealswelding@yahoo.com</t>
  </si>
  <si>
    <t>210-313-3161</t>
  </si>
  <si>
    <t>troy@nbwelders.com</t>
  </si>
  <si>
    <t>210.316.3983</t>
  </si>
  <si>
    <t>hudek.nick@heb.com</t>
  </si>
  <si>
    <t>Nicole Wick</t>
  </si>
  <si>
    <t>November 11th Committee Meeting</t>
  </si>
  <si>
    <t>830.316.2022</t>
  </si>
  <si>
    <t>becky@obrmbc.com</t>
  </si>
  <si>
    <t>James, Helen, &amp; Clinton Noll</t>
  </si>
  <si>
    <t>Palo Alto College</t>
  </si>
  <si>
    <t>316.362.4241</t>
  </si>
  <si>
    <t>rgisler@ptdrives.com</t>
  </si>
  <si>
    <t>Brian Lossberg</t>
  </si>
  <si>
    <t>830.225.7566</t>
  </si>
  <si>
    <t>mikayla.herron@peci.com</t>
  </si>
  <si>
    <t>830.570.3251</t>
  </si>
  <si>
    <t>opa001@icloud.com</t>
  </si>
  <si>
    <t>979.212.3093</t>
  </si>
  <si>
    <t>kimberly@pumpco.cc</t>
  </si>
  <si>
    <t>210.565.2323</t>
  </si>
  <si>
    <t>apinvoices@jsrincorporated.com</t>
  </si>
  <si>
    <t>Dannie Frias</t>
  </si>
  <si>
    <t>rachel.enderlin@pumpco.cc</t>
  </si>
  <si>
    <t>self</t>
  </si>
  <si>
    <t>210.669.0143</t>
  </si>
  <si>
    <t>raflores0752@gmail.com</t>
  </si>
  <si>
    <t>512.230.4413</t>
  </si>
  <si>
    <t>jspake@rdoequipment.com</t>
  </si>
  <si>
    <t>Jeff Spake</t>
  </si>
  <si>
    <t>210.867.6705</t>
  </si>
  <si>
    <t>m88vtr@gmail.com</t>
  </si>
  <si>
    <t>Richard A. Smith</t>
  </si>
  <si>
    <t>940.293.7013</t>
  </si>
  <si>
    <t>rob.brockwell@yahoo.com</t>
  </si>
  <si>
    <t>210.330.0314</t>
  </si>
  <si>
    <t>trevor.j.rogers@icloud.com</t>
  </si>
  <si>
    <t>Trevor Rogers</t>
  </si>
  <si>
    <t>210.410.8496</t>
  </si>
  <si>
    <t>trogers@bartlettcocke.com</t>
  </si>
  <si>
    <t>TJ Rogers</t>
  </si>
  <si>
    <t>210.478.1309</t>
  </si>
  <si>
    <t>roy.cubillo@pfchangs.com</t>
  </si>
  <si>
    <r>
      <rPr>
        <sz val="11"/>
        <color rgb="FF000000"/>
        <rFont val="Calibri"/>
      </rPr>
      <t>terry.adams@ruddandadams.com</t>
    </r>
  </si>
  <si>
    <t>Russell Theode</t>
  </si>
  <si>
    <t>210-326-8455</t>
  </si>
  <si>
    <r>
      <rPr>
        <sz val="11"/>
        <color rgb="FF000000"/>
        <rFont val="Calibri"/>
      </rPr>
      <t>RyanWalser00@gmail.com</t>
    </r>
  </si>
  <si>
    <t>210.213.6822</t>
  </si>
  <si>
    <t>fred.vela@saint-gobain.com</t>
  </si>
  <si>
    <t>TX 78222</t>
  </si>
  <si>
    <t>210.854.3997</t>
  </si>
  <si>
    <t>scott.lehman@holtcat.com</t>
  </si>
  <si>
    <t>Scott Lehman</t>
  </si>
  <si>
    <t>254.652.4000</t>
  </si>
  <si>
    <t>rafael.carrizales@scitexas.edu</t>
  </si>
  <si>
    <t>210.744.5704</t>
  </si>
  <si>
    <t>specht.jeffery@gmail.com</t>
  </si>
  <si>
    <t>St Phillip's College</t>
  </si>
  <si>
    <t>210.274.6069</t>
  </si>
  <si>
    <t>steven.snow007@gmail.com</t>
  </si>
  <si>
    <t>830-200-6304</t>
  </si>
  <si>
    <t>boernemacman@gmail.com</t>
  </si>
  <si>
    <t>Eric Van Delden</t>
  </si>
  <si>
    <r>
      <rPr>
        <u/>
        <sz val="11"/>
        <color rgb="FF1155CC"/>
        <rFont val="Calibri"/>
      </rPr>
      <t>pfbolfdvm@yahoo.com</t>
    </r>
  </si>
  <si>
    <t>210.422.1697</t>
  </si>
  <si>
    <t>txcorr@flash.net</t>
  </si>
  <si>
    <t>richard@timssouthtexas.com</t>
  </si>
  <si>
    <t>Richard Schobinger</t>
  </si>
  <si>
    <t>210.648.1450</t>
  </si>
  <si>
    <t>wpmachinery@sbcglobal.net</t>
  </si>
  <si>
    <t>224.630.3216</t>
  </si>
  <si>
    <t>rarmstrong@uti.edu</t>
  </si>
  <si>
    <t>tonyas@urbanconcrete.com</t>
  </si>
  <si>
    <t>512.550.2584</t>
  </si>
  <si>
    <t>melissa@ussvsecurity.com</t>
  </si>
  <si>
    <t>victoracummings@gmail.com</t>
  </si>
  <si>
    <t>832.944.6942</t>
  </si>
  <si>
    <t>lonnie.malloy@voestaliphine.com</t>
  </si>
  <si>
    <t>281.900.8799</t>
  </si>
  <si>
    <t>whitlowfw@gmail.com</t>
  </si>
  <si>
    <t>210.380.8778</t>
  </si>
  <si>
    <r>
      <rPr>
        <u/>
        <sz val="11"/>
        <color rgb="FF1155CC"/>
        <rFont val="Calibri"/>
      </rPr>
      <t>walter@casiasconstructionllc.c</t>
    </r>
    <r>
      <rPr>
        <sz val="11"/>
        <color theme="1"/>
        <rFont val="Calibri"/>
        <scheme val="minor"/>
      </rPr>
      <t>om</t>
    </r>
  </si>
  <si>
    <t>210.581.1086</t>
  </si>
  <si>
    <t>wsaap@wsalamo.org</t>
  </si>
  <si>
    <t>210.871.32.79</t>
  </si>
  <si>
    <t>abel.luna@zachrycorp.com</t>
  </si>
  <si>
    <t>Abel Luna</t>
  </si>
  <si>
    <t>361.550.1436</t>
  </si>
  <si>
    <t>2_thornton@hotmail.com</t>
  </si>
  <si>
    <r>
      <rPr>
        <u/>
        <sz val="11"/>
        <color rgb="FF1155CC"/>
        <rFont val="&quot;Aptos Narrow&quot;, sans-serif"/>
      </rPr>
      <t>jchamptex@aol.com</t>
    </r>
  </si>
  <si>
    <t xml:space="preserve"> </t>
  </si>
  <si>
    <t>A. Bargas &amp; Associates LLC</t>
  </si>
  <si>
    <t>PO Box 792056</t>
  </si>
  <si>
    <t>78279-2056</t>
  </si>
  <si>
    <t>210-344-2821</t>
  </si>
  <si>
    <t>abargasco@abargasco.com</t>
  </si>
  <si>
    <t>A4 Construction Supply - Chase Anderson</t>
  </si>
  <si>
    <t>Airgas</t>
  </si>
  <si>
    <t>210-337-7255</t>
  </si>
  <si>
    <t>All Season Feeders - Laura Gates</t>
  </si>
  <si>
    <t>210-215-4141</t>
  </si>
  <si>
    <t>Laura@bgmetals.com</t>
  </si>
  <si>
    <t>Apachee Disposel</t>
  </si>
  <si>
    <t>Bartlette Cocke General Contractors</t>
  </si>
  <si>
    <t>Brad Allen</t>
  </si>
  <si>
    <t>795 Lake Valley Dr</t>
  </si>
  <si>
    <t>210-771-0304</t>
  </si>
  <si>
    <t>bradallen34@yahoo.com</t>
  </si>
  <si>
    <t>13215 East Pittman Road #3</t>
  </si>
  <si>
    <t>210-326-7392</t>
  </si>
  <si>
    <t>Broaddus USA</t>
  </si>
  <si>
    <t>Bryan Collie</t>
  </si>
  <si>
    <t>Bryan Stuckey Jr</t>
  </si>
  <si>
    <t>544 Turtle Ln</t>
  </si>
  <si>
    <t>210-415-6381</t>
  </si>
  <si>
    <t>C+F Steel Company</t>
  </si>
  <si>
    <t>PO Box 72</t>
  </si>
  <si>
    <t>254-386-8847</t>
  </si>
  <si>
    <t>accounting@sandfsteel.com</t>
  </si>
  <si>
    <t>Calf Scrable Buyers Group</t>
  </si>
  <si>
    <t>15071 Scenic Loop Road</t>
  </si>
  <si>
    <t>210-219-1019</t>
  </si>
  <si>
    <t>jchamptex@aol.com</t>
  </si>
  <si>
    <t>Caraway Ford</t>
  </si>
  <si>
    <t>100 HW 87 N</t>
  </si>
  <si>
    <t>Nixon</t>
  </si>
  <si>
    <t>830-582-2511</t>
  </si>
  <si>
    <t>carawayford@gvcc.net</t>
  </si>
  <si>
    <t>160 Legacy ???</t>
  </si>
  <si>
    <t>La Verna</t>
  </si>
  <si>
    <t>Central Electric Ent&amp;Co</t>
  </si>
  <si>
    <t>2320 SW 36th St.</t>
  </si>
  <si>
    <t>210-433-9999</t>
  </si>
  <si>
    <t>accountspayable@centralelectricsa.com</t>
  </si>
  <si>
    <t>Chaparrel Ford</t>
  </si>
  <si>
    <t>102 CR 773</t>
  </si>
  <si>
    <t>830-665-4461</t>
  </si>
  <si>
    <t>Charles Stanley</t>
  </si>
  <si>
    <t>830-549-9500</t>
  </si>
  <si>
    <t>castanley@gmail.com</t>
  </si>
  <si>
    <t>Christi Forestier</t>
  </si>
  <si>
    <t>533 Pvt Rd 4420</t>
  </si>
  <si>
    <r>
      <rPr>
        <u/>
        <sz val="8"/>
        <color rgb="FF1155CC"/>
        <rFont val="Calibri"/>
        <scheme val="minor"/>
      </rPr>
      <t>Colinjgraff@yahoo.com</t>
    </r>
  </si>
  <si>
    <t>210-349-8822</t>
  </si>
  <si>
    <t>CMC</t>
  </si>
  <si>
    <t>Comfort Air Engineering</t>
  </si>
  <si>
    <t>11411 Jones Maltsberger</t>
  </si>
  <si>
    <t>210-559-3422</t>
  </si>
  <si>
    <t>CRE8AD8 LLC</t>
  </si>
  <si>
    <t>1150 N Loop 1604 West, Suite 108278</t>
  </si>
  <si>
    <t>210/846-8900</t>
  </si>
  <si>
    <t>gpalomino@cre8ad8.com</t>
  </si>
  <si>
    <t>DeWinne Equipment Co</t>
  </si>
  <si>
    <t>11002 Bandera Rd</t>
  </si>
  <si>
    <t>210-260-5296</t>
  </si>
  <si>
    <t>Double P Ranch Services</t>
  </si>
  <si>
    <t>116 N Elise Dr</t>
  </si>
  <si>
    <t>Drs. Bryan and Julia Stuckey</t>
  </si>
  <si>
    <t>Segiun</t>
  </si>
  <si>
    <t>210-213-2655</t>
  </si>
  <si>
    <t>drabs410@gmail.com</t>
  </si>
  <si>
    <t>Eldridge Electric Company - Richard Kattmann</t>
  </si>
  <si>
    <t>PO Box 1289</t>
  </si>
  <si>
    <t>210.662.4302</t>
  </si>
  <si>
    <t>rkattmann@eldridgeelectric.com</t>
  </si>
  <si>
    <t>Ellers Steel</t>
  </si>
  <si>
    <t>PO Box 1039</t>
  </si>
  <si>
    <t>Fredricksburg</t>
  </si>
  <si>
    <t>830-997-3360</t>
  </si>
  <si>
    <t>john@ellerssteel.com</t>
  </si>
  <si>
    <t>Finley Whilton</t>
  </si>
  <si>
    <t>6023 Corridor Pkwy #100</t>
  </si>
  <si>
    <t>GILLETTEAIRCONDITIONING CO.,</t>
  </si>
  <si>
    <t>1215 SAN FRANCISCO</t>
  </si>
  <si>
    <t>210-735-9235</t>
  </si>
  <si>
    <t>AP@GILLETTE-AC.COM</t>
  </si>
  <si>
    <t>Herritage Oaks Mortuary</t>
  </si>
  <si>
    <t>Holt</t>
  </si>
  <si>
    <t>HP Transmission + Automotive</t>
  </si>
  <si>
    <t>204 CR 2616</t>
  </si>
  <si>
    <t>210-323-5551</t>
  </si>
  <si>
    <t>J-Bar B Foods</t>
  </si>
  <si>
    <t>Jacues Van Heerden</t>
  </si>
  <si>
    <t>901 Vivroux Ranch Rd</t>
  </si>
  <si>
    <t>210-488-2178</t>
  </si>
  <si>
    <t>vanheerdenj@rushenterprises.com</t>
  </si>
  <si>
    <t>James Barrow</t>
  </si>
  <si>
    <t>43 Pullman Dr</t>
  </si>
  <si>
    <t>210-288-0047</t>
  </si>
  <si>
    <t>James Pennington</t>
  </si>
  <si>
    <t>100 Cross Creek Ranch Road</t>
  </si>
  <si>
    <t>830-570-3251</t>
  </si>
  <si>
    <t>Jared Boriack</t>
  </si>
  <si>
    <t>979-540-0403</t>
  </si>
  <si>
    <t>jkb814_08@hotmail.com</t>
  </si>
  <si>
    <t>Jarvis Boriack</t>
  </si>
  <si>
    <t>979-540-0803</t>
  </si>
  <si>
    <t>jarvis@pumpco.cc</t>
  </si>
  <si>
    <t>Jim and Linda Reese</t>
  </si>
  <si>
    <t>John Wayne Heating and Air</t>
  </si>
  <si>
    <t>JSR Inc.</t>
  </si>
  <si>
    <t>PO Box 870
8835 Greaves Ln</t>
  </si>
  <si>
    <t>210-642-2936</t>
  </si>
  <si>
    <t>danny@jsrincorporated.com</t>
  </si>
  <si>
    <t>JVL Investments LLC</t>
  </si>
  <si>
    <t>830-815-1000</t>
  </si>
  <si>
    <t>979-716-1792</t>
  </si>
  <si>
    <t>darrell.enderlin@pumpco.cc</t>
  </si>
  <si>
    <t>Kenneth Jurgajtis</t>
  </si>
  <si>
    <t>547 CR 326</t>
  </si>
  <si>
    <t>210-508-5471</t>
  </si>
  <si>
    <t>Kiolbassa</t>
  </si>
  <si>
    <t>Lane &amp; Countrymen</t>
  </si>
  <si>
    <t>1045 Cheever Blvd, Suite 103</t>
  </si>
  <si>
    <t xml:space="preserve">Latka Cattle Co. </t>
  </si>
  <si>
    <t>PO Box 88</t>
  </si>
  <si>
    <t>210-827-4027</t>
  </si>
  <si>
    <t>Lee &amp; Chastity Scantland</t>
  </si>
  <si>
    <t>31 Tuscany Ct.</t>
  </si>
  <si>
    <t>210-639-9374</t>
  </si>
  <si>
    <t>cfaiths@myyahoo.com</t>
  </si>
  <si>
    <t>Lincoln Electric - Kara McDaniel</t>
  </si>
  <si>
    <t>Linde Gas</t>
  </si>
  <si>
    <t>822 Frost Bank Center Dr</t>
  </si>
  <si>
    <t>210-854-6334</t>
  </si>
  <si>
    <t>Longhorn Concrete Attn Neal Secor</t>
  </si>
  <si>
    <t>13620 NW Military Building 3 Suite 2</t>
  </si>
  <si>
    <t>830.515.8863</t>
  </si>
  <si>
    <t>neal@longhornconcrete.com</t>
  </si>
  <si>
    <t>7011 Mark Dr.</t>
  </si>
  <si>
    <t>210-287-1960</t>
  </si>
  <si>
    <t>Mark and Tricia Kidd</t>
  </si>
  <si>
    <t>235 Pereida St</t>
  </si>
  <si>
    <t>Matheson Gas - John Turner</t>
  </si>
  <si>
    <t>3016 Highway 123</t>
  </si>
  <si>
    <t>San Marcos</t>
  </si>
  <si>
    <t>210-620-6657</t>
  </si>
  <si>
    <t>jonturner@matheson.com</t>
  </si>
  <si>
    <t>MCA-SMACNA</t>
  </si>
  <si>
    <t>5517 Avenue F</t>
  </si>
  <si>
    <t>979-540-0804</t>
  </si>
  <si>
    <t>meagancdean@gmail.com</t>
  </si>
  <si>
    <t>1914 CR 189</t>
  </si>
  <si>
    <t>830-391-3433</t>
  </si>
  <si>
    <t>210.275.2195</t>
  </si>
  <si>
    <t>miles.matthews@gmail.com</t>
  </si>
  <si>
    <t>Morales Feed &amp; Supply</t>
  </si>
  <si>
    <t>830-663-9850</t>
  </si>
  <si>
    <t>Mrs Chris Hinojosa III</t>
  </si>
  <si>
    <t>PO Box 682</t>
  </si>
  <si>
    <t>Nick Hudzk</t>
  </si>
  <si>
    <t>210-316-3983</t>
  </si>
  <si>
    <t>OBR Metal Building Components</t>
  </si>
  <si>
    <t>PO BOC 238</t>
  </si>
  <si>
    <t>Sutherand Springs</t>
  </si>
  <si>
    <t>830-216-2022</t>
  </si>
  <si>
    <t>Pizza Classics</t>
  </si>
  <si>
    <t>Plumbers and Pipefitters Local #142</t>
  </si>
  <si>
    <t>519-542-9054</t>
  </si>
  <si>
    <t>rachael@pumpco.cc</t>
  </si>
  <si>
    <t>Rancho Las Tejanas</t>
  </si>
  <si>
    <t>RDO Equipment Company</t>
  </si>
  <si>
    <t>Richard Smith</t>
  </si>
  <si>
    <t>533 Brisco Road</t>
  </si>
  <si>
    <t>210-867-6705</t>
  </si>
  <si>
    <t>Roberta Boriack</t>
  </si>
  <si>
    <t>bertalady@gmail.com</t>
  </si>
  <si>
    <t>Rodney Giesler - Performance Top Drive</t>
  </si>
  <si>
    <t>PO Box 562</t>
  </si>
  <si>
    <t>Three Rivers</t>
  </si>
  <si>
    <t>361-362-4241</t>
  </si>
  <si>
    <t>Russ Arnold</t>
  </si>
  <si>
    <t>1007 St. Andrews</t>
  </si>
  <si>
    <t>Mansfield</t>
  </si>
  <si>
    <t>817-690-6194</t>
  </si>
  <si>
    <t>Russel &amp; Deborah Thoede</t>
  </si>
  <si>
    <t>2912 Carnegie St.</t>
  </si>
  <si>
    <t>713-665-4408</t>
  </si>
  <si>
    <t>Saint Gobain - Fred Vela</t>
  </si>
  <si>
    <t>2130 August Dr.</t>
  </si>
  <si>
    <t>210-213-6877</t>
  </si>
  <si>
    <t>San Antonio Tile</t>
  </si>
  <si>
    <t>330 Breesport St.</t>
  </si>
  <si>
    <t>210-494-0432</t>
  </si>
  <si>
    <t>satacct@satileinc.com</t>
  </si>
  <si>
    <t>Shane Stewart State Farm</t>
  </si>
  <si>
    <t>301 Gateway N. Ste A</t>
  </si>
  <si>
    <t>Marble Falls</t>
  </si>
  <si>
    <t>830-385-1636</t>
  </si>
  <si>
    <t>kIstewart98@gmail.com</t>
  </si>
  <si>
    <t>St. Phillip's College (Diesel)</t>
  </si>
  <si>
    <t>Stanco Mark Stanley</t>
  </si>
  <si>
    <t>2004 W Main PO Box 1148</t>
  </si>
  <si>
    <t>806-348-1148</t>
  </si>
  <si>
    <t>mstanley@stancomfg.com</t>
  </si>
  <si>
    <t>PO Boc 123</t>
  </si>
  <si>
    <t>210-422-0633</t>
  </si>
  <si>
    <t>Rickrutland@yahoo.com</t>
  </si>
  <si>
    <t>2940 CR 251</t>
  </si>
  <si>
    <t>830-931-5105</t>
  </si>
  <si>
    <t>snietenhoefer</t>
  </si>
  <si>
    <t>T.J.Rogers - Rogers Ranch</t>
  </si>
  <si>
    <t>210-410-8496</t>
  </si>
  <si>
    <t>Tim and Lisa Dudley</t>
  </si>
  <si>
    <t>241 Kimbrough Rd.</t>
  </si>
  <si>
    <t>210-393-4505</t>
  </si>
  <si>
    <t>LJDCounts@yahoo.com</t>
  </si>
  <si>
    <t>TIMS South Texas LLC</t>
  </si>
  <si>
    <t>PO Box 1555</t>
  </si>
  <si>
    <t>830-278-4647</t>
  </si>
  <si>
    <t>beth.l@timssouthtexas.com</t>
  </si>
  <si>
    <t>Track Pro</t>
  </si>
  <si>
    <t>PO Box 601</t>
  </si>
  <si>
    <t>210-822-9433</t>
  </si>
  <si>
    <t>Tricia Kidd &amp; Mark Kidd</t>
  </si>
  <si>
    <t>TSAOG Orthopaedics and Spine</t>
  </si>
  <si>
    <t>19138 US 281 N</t>
  </si>
  <si>
    <t>210-804-5417</t>
  </si>
  <si>
    <t>vgomez@tsaog.com</t>
  </si>
  <si>
    <t>TSTC/FAME Lonestar Chapter</t>
  </si>
  <si>
    <t>Voestalpine Bohler - Lonnie Malley</t>
  </si>
  <si>
    <t>832-944-6942</t>
  </si>
  <si>
    <t>lonnie.malleu@voestalpine.com</t>
  </si>
  <si>
    <t>8517 Blanco Rd</t>
  </si>
  <si>
    <t>Zachry Construction</t>
  </si>
  <si>
    <t>Marketplace Donation</t>
  </si>
  <si>
    <t>Carl Kosub</t>
  </si>
  <si>
    <t>Harry Moeller</t>
  </si>
  <si>
    <t>Cody Arnold</t>
  </si>
  <si>
    <t>Taylor / James Caraway</t>
  </si>
  <si>
    <t>James and Hellen Knoll</t>
  </si>
  <si>
    <t>Ryan Wasler</t>
  </si>
  <si>
    <r>
      <rPr>
        <u/>
        <sz val="8"/>
        <color rgb="FF1155CC"/>
        <rFont val="Calibri"/>
        <scheme val="minor"/>
      </rPr>
      <t>Colinjgraff@yahoo.com</t>
    </r>
  </si>
  <si>
    <t>Darcy Loessberg</t>
  </si>
  <si>
    <t>Bryan Stuckey</t>
  </si>
  <si>
    <t>Brian Loessburg</t>
  </si>
  <si>
    <t>Wesley Burns</t>
  </si>
  <si>
    <t>Jared Lamb</t>
  </si>
  <si>
    <t>Kenneth Enderlin</t>
  </si>
  <si>
    <t>John Lane</t>
  </si>
  <si>
    <t>Nikki Latka</t>
  </si>
  <si>
    <t>Jimmy Hernandez</t>
  </si>
  <si>
    <t>Cameron and Marion Munk</t>
  </si>
  <si>
    <t>Dennis and Julia Webber</t>
  </si>
  <si>
    <t>Rita Mechler</t>
  </si>
  <si>
    <t>??</t>
  </si>
  <si>
    <t>James, Hellen, Clinton Knoll</t>
  </si>
  <si>
    <t>Rachael Keith-Enderlin</t>
  </si>
  <si>
    <t>Carolyn Kosub</t>
  </si>
  <si>
    <t>Ken Hartlein</t>
  </si>
  <si>
    <t>T.J.Rogers</t>
  </si>
  <si>
    <t>Lisa Dudley</t>
  </si>
  <si>
    <r>
      <rPr>
        <u/>
        <sz val="8"/>
        <color rgb="FF1155CC"/>
        <rFont val="Calibri"/>
        <scheme val="minor"/>
      </rPr>
      <t>Colinjgraff@yahoo.com</t>
    </r>
  </si>
  <si>
    <t>Total Donation</t>
  </si>
  <si>
    <t>Laura Gates All Season Feeders</t>
  </si>
  <si>
    <t>Level</t>
  </si>
  <si>
    <t>Low</t>
  </si>
  <si>
    <t>High</t>
  </si>
  <si>
    <t>Type</t>
  </si>
  <si>
    <t>Sponsor Badges</t>
  </si>
  <si>
    <t>Grounds Passes</t>
  </si>
  <si>
    <t>Parking Passes</t>
  </si>
  <si>
    <t>Corral Passes</t>
  </si>
  <si>
    <t>Signs</t>
  </si>
  <si>
    <t>Trade Show</t>
  </si>
  <si>
    <t>Live Announce</t>
  </si>
  <si>
    <t>Ad Placement</t>
  </si>
  <si>
    <t>Website</t>
  </si>
  <si>
    <t>Tickets</t>
  </si>
  <si>
    <t>Auction</t>
  </si>
  <si>
    <t>Level 1</t>
  </si>
  <si>
    <t>Sponsor</t>
  </si>
  <si>
    <t>Yes</t>
  </si>
  <si>
    <t>10X20</t>
  </si>
  <si>
    <t>Level 2</t>
  </si>
  <si>
    <t>Level 3</t>
  </si>
  <si>
    <t>10X10</t>
  </si>
  <si>
    <t>Level 4</t>
  </si>
  <si>
    <t>Level 5</t>
  </si>
  <si>
    <t>Blue Ribbon</t>
  </si>
  <si>
    <t>Contributor</t>
  </si>
  <si>
    <t>Level 6</t>
  </si>
  <si>
    <t>Red Ribbon</t>
  </si>
  <si>
    <t>White</t>
  </si>
  <si>
    <t>Level 7</t>
  </si>
  <si>
    <t>White Ribbon</t>
  </si>
  <si>
    <t>Level 8</t>
  </si>
  <si>
    <t>Supporter</t>
  </si>
  <si>
    <t>IK = All in Kind Received</t>
  </si>
  <si>
    <t>C = Committed, we know its coming but no invoice necessary.</t>
  </si>
  <si>
    <t>Y = Received and posted to Jackies spreadsheet and GL</t>
  </si>
  <si>
    <t>I = A commitment that requires and invoice from SALE for payment, once the invoice is created.</t>
  </si>
  <si>
    <t>P = Delivered check/payment to Jackie and waiting to be posted</t>
  </si>
  <si>
    <t>2024 JAM Donations</t>
  </si>
  <si>
    <t>Auction Balance</t>
  </si>
  <si>
    <t>Ref:</t>
  </si>
  <si>
    <t>4020-40-00</t>
  </si>
  <si>
    <t>Entries</t>
  </si>
  <si>
    <t>Banners</t>
  </si>
  <si>
    <t>Auction Registration</t>
  </si>
  <si>
    <t>Verified</t>
  </si>
  <si>
    <t>Form Received</t>
  </si>
  <si>
    <t>LS Office Variance</t>
  </si>
  <si>
    <t>Total Cash</t>
  </si>
  <si>
    <t>Total In-Kind</t>
  </si>
  <si>
    <t>Expenses</t>
  </si>
  <si>
    <t>Entry Fees</t>
  </si>
  <si>
    <t>Received</t>
  </si>
  <si>
    <t>Need Verification</t>
  </si>
  <si>
    <t>Invoiced</t>
  </si>
  <si>
    <t>Balance including reciept of committed</t>
  </si>
  <si>
    <t>Committed</t>
  </si>
  <si>
    <t>Verified-Internet payment</t>
  </si>
  <si>
    <t>Form Not Received</t>
  </si>
  <si>
    <t>Balance</t>
  </si>
  <si>
    <t>Balance including Entry Fees &amp; Committed</t>
  </si>
  <si>
    <t>Purchase</t>
  </si>
  <si>
    <t>Emailed Jackie for info</t>
  </si>
  <si>
    <t>4030-40-00</t>
  </si>
  <si>
    <t>4030-40-01</t>
  </si>
  <si>
    <t>4025-40-00</t>
  </si>
  <si>
    <t>4030-40-02</t>
  </si>
  <si>
    <t>4070-40-00</t>
  </si>
  <si>
    <t>4120-40-00</t>
  </si>
  <si>
    <t>Member</t>
  </si>
  <si>
    <t>Ref.</t>
  </si>
  <si>
    <t>Sponsor Ag Mech</t>
  </si>
  <si>
    <t xml:space="preserve">Sponsor Ag Mech Comm Solicitation </t>
  </si>
  <si>
    <t>Ag Mechanics Booth Fees</t>
  </si>
  <si>
    <t xml:space="preserve">Sponsor Ag Mech Marketplace &amp; Auction </t>
  </si>
  <si>
    <t>Ag Mech Auction Pledges</t>
  </si>
  <si>
    <t>Live Auction Purchases</t>
  </si>
  <si>
    <t>Silent Auction Purchases</t>
  </si>
  <si>
    <t>Misc Ag Mech</t>
  </si>
  <si>
    <t>Cash Donation</t>
  </si>
  <si>
    <t>Cash Donation Status</t>
  </si>
  <si>
    <t>In-Kind Donation</t>
  </si>
  <si>
    <t>Status</t>
  </si>
  <si>
    <t>Goods &amp; Services</t>
  </si>
  <si>
    <t>Note</t>
  </si>
  <si>
    <t>Level #</t>
  </si>
  <si>
    <t>Benefits Y/N</t>
  </si>
  <si>
    <t>Sent Benefits</t>
  </si>
  <si>
    <t>Badge #</t>
  </si>
  <si>
    <t>Pkg Pass #</t>
  </si>
  <si>
    <t>Given Y/N</t>
  </si>
  <si>
    <t>Delivery Note</t>
  </si>
  <si>
    <t>Donor List</t>
  </si>
  <si>
    <t>Sign Qty</t>
  </si>
  <si>
    <t>4x8</t>
  </si>
  <si>
    <t>2x8</t>
  </si>
  <si>
    <t>3x6</t>
  </si>
  <si>
    <t>3x4</t>
  </si>
  <si>
    <t>2x4</t>
  </si>
  <si>
    <t>2x3</t>
  </si>
  <si>
    <t>2x2</t>
  </si>
  <si>
    <t>24x30</t>
  </si>
  <si>
    <t>18x24</t>
  </si>
  <si>
    <t>12X18</t>
  </si>
  <si>
    <t>Burnell &amp; Laura Gates</t>
  </si>
  <si>
    <t>4829 Beck Road</t>
  </si>
  <si>
    <t>210-648-5071 / 210-215-4141</t>
  </si>
  <si>
    <t>JAM Show Division Sponsor</t>
  </si>
  <si>
    <t>Henry Mota</t>
  </si>
  <si>
    <t>210-846-6015</t>
  </si>
  <si>
    <t>henry@acesprivateinvestigations.com</t>
  </si>
  <si>
    <t>Steve Brooks</t>
  </si>
  <si>
    <t>Airgas USA, LLC (Mr. Steve Stanton)</t>
  </si>
  <si>
    <t>PO Box 700490</t>
  </si>
  <si>
    <t>210-337-7255 / 210-337-1369</t>
  </si>
  <si>
    <t>carily.kosub@airgas.com/carilyn.kosub@yahoo.com</t>
  </si>
  <si>
    <t>Major In-Kind Award Sponsor, JAM Trade Show Participant</t>
  </si>
  <si>
    <t>ABC South Texas
(Leah Villareal)</t>
  </si>
  <si>
    <t>814 Arion Parkway, Suite 111</t>
  </si>
  <si>
    <t>210-342-1994 or 210-342-5385</t>
  </si>
  <si>
    <t xml:space="preserve">gilbert@abcsouthtexas.org
tamara@abcsouthtexas.org
</t>
  </si>
  <si>
    <t>Marcus Demel</t>
  </si>
  <si>
    <t>JAM Trade Show Participant</t>
  </si>
  <si>
    <t>Armando Trevino</t>
  </si>
  <si>
    <t>610 S. Mulberry Street</t>
  </si>
  <si>
    <t>Pearsall</t>
  </si>
  <si>
    <t>210-630-7835</t>
  </si>
  <si>
    <t>rosietrevino@sbcglobal.net</t>
  </si>
  <si>
    <t>Alex Trevino</t>
  </si>
  <si>
    <t>Marketplace Auction Supporter</t>
  </si>
  <si>
    <t>Bartlett-Cocke General Contractors (TJ Rogers)</t>
  </si>
  <si>
    <t>210-410-8496
(T.J. Rogers)</t>
  </si>
  <si>
    <t>JAM Trade Show Participant, Marketplace Auction Supporter</t>
  </si>
  <si>
    <t>BOS Machine Tool Services, Inc. (Charles &amp; Diane Bos)</t>
  </si>
  <si>
    <t>PO Box 96</t>
  </si>
  <si>
    <t>Hillsdale</t>
  </si>
  <si>
    <t>309-658-2223 / 309-781-6394</t>
  </si>
  <si>
    <t>chuck@bosmachine.com</t>
  </si>
  <si>
    <t>Pat Real</t>
  </si>
  <si>
    <t>JAM Show Supporter</t>
  </si>
  <si>
    <t>Bryan Stuckey Jr.</t>
  </si>
  <si>
    <t>P.O. Box 6967</t>
  </si>
  <si>
    <t>cbsjr@swbell.net</t>
  </si>
  <si>
    <t>Calf Scramble Buyers Group (Jeanne Ploch)</t>
  </si>
  <si>
    <t>15071 Scenic Loop Rd</t>
  </si>
  <si>
    <t>Alterman Inc.
(Leonard Debraska)</t>
  </si>
  <si>
    <t>210-889-4693</t>
  </si>
  <si>
    <t>oscar.martinez@goalterman.com</t>
  </si>
  <si>
    <t>160 Legacy Ranch Drive</t>
  </si>
  <si>
    <t>LaVernia</t>
  </si>
  <si>
    <t>210-279-5813</t>
  </si>
  <si>
    <t>Chaparral Ford (Zach Morris)</t>
  </si>
  <si>
    <t>830 665 4461</t>
  </si>
  <si>
    <t>zach.morris16@yahoo.com</t>
  </si>
  <si>
    <t>Tony H/ Don H</t>
  </si>
  <si>
    <t>Chevron
(Third Party Biller: Deckel &amp; Moneypenny)</t>
  </si>
  <si>
    <t>1500 Lousiana St</t>
  </si>
  <si>
    <t>Kayla Crask</t>
  </si>
  <si>
    <t>533 Private Rd 4420</t>
  </si>
  <si>
    <t>Comfort-Air Engineering, Inc.  (Mr. Thomas Freund)</t>
  </si>
  <si>
    <t>11403 Jones-Maltsberger</t>
  </si>
  <si>
    <t>210-494-1691 Home 210-889-1132</t>
  </si>
  <si>
    <t>tom@comfort-air.com / tom@freundenterprises.com</t>
  </si>
  <si>
    <t>Travis Cody</t>
  </si>
  <si>
    <t>JAM Show Supportor, Marketplace Live Auction Add On Lot #2 Thorndale, Marketplace Silent Auction Buyer Lot #16 Comform</t>
  </si>
  <si>
    <t>JAM Show Supportor, Marketplace Silent Auction Buyer Lot #16 Comform</t>
  </si>
  <si>
    <t>Commercial Fleet Data Systems (Randal LeBlanc c/o Tom Hartman)</t>
  </si>
  <si>
    <t>1415 North Loop W, Ste. 240</t>
  </si>
  <si>
    <t>713-582-6522</t>
  </si>
  <si>
    <t>rcleblanc@cfdssystems.com</t>
  </si>
  <si>
    <t>Committee</t>
  </si>
  <si>
    <t>Consolidated Service Company</t>
  </si>
  <si>
    <t xml:space="preserve">
7042 Snowflake Dr.</t>
  </si>
  <si>
    <t xml:space="preserve">
210-684-2242</t>
  </si>
  <si>
    <t xml:space="preserve">
conserv1@flash.net</t>
  </si>
  <si>
    <t>Marketplace Live Auction Buyer Lot #11 A&amp;M Consolidated, Lot #17 Wylie Abilene</t>
  </si>
  <si>
    <t>Cowsert Ranches 
Attn: Billy Cowsert</t>
  </si>
  <si>
    <t>8915 Bat Cave Loop</t>
  </si>
  <si>
    <t>210-601-2001;210-651-9327</t>
  </si>
  <si>
    <t>keystone12@aol.com</t>
  </si>
  <si>
    <t>Cummings Enterprises (Victor &amp; Terri Cummings)</t>
  </si>
  <si>
    <t>367 Turkey Cove</t>
  </si>
  <si>
    <t>404-859-4998</t>
  </si>
  <si>
    <t>Darrell &amp; Rachel Enderlin</t>
  </si>
  <si>
    <t>979-542-8393</t>
  </si>
  <si>
    <t>Daryl Spillmann</t>
  </si>
  <si>
    <t>114 Irvington Dr</t>
  </si>
  <si>
    <t>210-382-1117</t>
  </si>
  <si>
    <t>dspillmann@satx.rr.com</t>
  </si>
  <si>
    <t>David L. Snell</t>
  </si>
  <si>
    <t>428 Entre Rios</t>
  </si>
  <si>
    <t>713-899-1674</t>
  </si>
  <si>
    <t>dsnell@armorfab.com</t>
  </si>
  <si>
    <t>Deborah Thoede</t>
  </si>
  <si>
    <t>2912 Carnegie Street</t>
  </si>
  <si>
    <t>thoede5@sbcglobal.net</t>
  </si>
  <si>
    <t>Documation
Attn: Lee Scantland</t>
  </si>
  <si>
    <t>1035 Flagstone Dr.</t>
  </si>
  <si>
    <t>210-275-6225</t>
  </si>
  <si>
    <t>lees@mation.com</t>
  </si>
  <si>
    <t>Chastity Scantland</t>
  </si>
  <si>
    <t>Dr. Bryan &amp; Julie Stuckey</t>
  </si>
  <si>
    <t>168 Lakeside Drive</t>
  </si>
  <si>
    <t>drcbs@gmail.com</t>
  </si>
  <si>
    <t>JAM Show Supporter, Marketplace Auction Supporter</t>
  </si>
  <si>
    <t>Eric &amp; Stacy Sedillo</t>
  </si>
  <si>
    <t>210-336-9169</t>
  </si>
  <si>
    <t>Good Electric
Mike Varndum</t>
  </si>
  <si>
    <t xml:space="preserve">
9018 Aero St.</t>
  </si>
  <si>
    <t>210-820-0220</t>
  </si>
  <si>
    <t>Ed Speed</t>
  </si>
  <si>
    <t>JAM Show Photography Sponsor &amp; Provider, Marketplace Live Auction Add-on Lot #11 A&amp;M Consolidated</t>
  </si>
  <si>
    <t>Hartman Hill Country Ranch (Tom &amp; Wendy Hartman)</t>
  </si>
  <si>
    <t>110 Turkey Road</t>
  </si>
  <si>
    <t>210-415-1105</t>
  </si>
  <si>
    <t>thartman@cfdsystems.com</t>
  </si>
  <si>
    <t>Heritage Oaks Mortuary                                 Dotti Bierschwale &amp; Ephrain Saenz</t>
  </si>
  <si>
    <t xml:space="preserve">6614 S. Flores   </t>
  </si>
  <si>
    <t>210-924-4137</t>
  </si>
  <si>
    <t>dotti@olingerservvices.com</t>
  </si>
  <si>
    <t>Holt Cat Texas First Rental
Attn: Rick Elmore</t>
  </si>
  <si>
    <t>2000 East Airport Freeway Irving Texas 75062</t>
  </si>
  <si>
    <t>Irving Texas 75062</t>
  </si>
  <si>
    <t>940-399-8415</t>
  </si>
  <si>
    <t>rick.elmore@holtcat.com</t>
  </si>
  <si>
    <t>Car Fest (Mr. Russ Arnold)</t>
  </si>
  <si>
    <t>1007 St. Andrews Drive</t>
  </si>
  <si>
    <t>76063</t>
  </si>
  <si>
    <t xml:space="preserve"> (817) 690-6194</t>
  </si>
  <si>
    <t>rga@ss-consulting.org</t>
  </si>
  <si>
    <t>Sheila Demel</t>
  </si>
  <si>
    <t>Hypertherm, Inc. (David Sullins)</t>
  </si>
  <si>
    <t>25408 Squirrel Road</t>
  </si>
  <si>
    <t>New Ulm</t>
  </si>
  <si>
    <t>281-299-1869</t>
  </si>
  <si>
    <t>Jabel Construction (James Hernandez)</t>
  </si>
  <si>
    <t>14175 Walnut Canyon</t>
  </si>
  <si>
    <t>210-445-6242</t>
  </si>
  <si>
    <t>jamesh.jable@gmail.com</t>
  </si>
  <si>
    <t>James Hernandez</t>
  </si>
  <si>
    <t>43 Pulliam Dr.</t>
  </si>
  <si>
    <t>J.R. Smith</t>
  </si>
  <si>
    <t>210-410-8458</t>
  </si>
  <si>
    <t>jrsmit78@gvtc.com;smithj@rushenterprises.com</t>
  </si>
  <si>
    <t>Jarvis &amp; Roberta Boriack</t>
  </si>
  <si>
    <t>1158 PR 8022</t>
  </si>
  <si>
    <t>12 McFaddin</t>
  </si>
  <si>
    <t>830-980-8188</t>
  </si>
  <si>
    <t>jimbobr@aol.com / lkrtxrep@aol.com</t>
  </si>
  <si>
    <t>JSR Incorporated (Danny Frias)</t>
  </si>
  <si>
    <t>8835 Greaves Ln</t>
  </si>
  <si>
    <t>210-653-7772/Cell 210-643-2936</t>
  </si>
  <si>
    <t>ngarcia@jsrincorporated.com / danny@jsrincorporated.com</t>
  </si>
  <si>
    <t>Ken and Laurie Graff Family Fund</t>
  </si>
  <si>
    <t>489 Private Road 4420</t>
  </si>
  <si>
    <t>830-426-1316</t>
  </si>
  <si>
    <t>ken@southtexasmaize.com</t>
  </si>
  <si>
    <t>Lane &amp; Countryman</t>
  </si>
  <si>
    <t>8526 N New Braunfels Ave</t>
  </si>
  <si>
    <t>210-828-8900</t>
  </si>
  <si>
    <t>johnlane@jrl-law.com</t>
  </si>
  <si>
    <t>6/21/2023
11/1/2023</t>
  </si>
  <si>
    <t>8445
1000</t>
  </si>
  <si>
    <t>Latka Cattle Company</t>
  </si>
  <si>
    <t>Linda Walsdorf</t>
  </si>
  <si>
    <t>12 Inwood Mist</t>
  </si>
  <si>
    <t>210-422-3617</t>
  </si>
  <si>
    <t>linda.walsdorf@missionpharmacal.com</t>
  </si>
  <si>
    <t>822 AT&amp;T Center Parkway</t>
  </si>
  <si>
    <t>714-460-5023</t>
  </si>
  <si>
    <t>210-854-6334/210-364-9505/830-985-3549</t>
  </si>
  <si>
    <t>lmechlar@joeris.com</t>
  </si>
  <si>
    <t>Lion Street (Meagan Dean)</t>
  </si>
  <si>
    <t>515 Congresss Avenue, Suite 2500</t>
  </si>
  <si>
    <t>512-776-8415</t>
  </si>
  <si>
    <t>LJD Consulting &amp; Bookkeeping (Tim &amp; Lisa Dudley)</t>
  </si>
  <si>
    <t>241 Kimbrough Road</t>
  </si>
  <si>
    <t>ljdcounts@yahoo.com</t>
  </si>
  <si>
    <t>CMC Steel Texas (Cayla Tucker)</t>
  </si>
  <si>
    <t>13510 Queensland</t>
  </si>
  <si>
    <t xml:space="preserve"> 830-243-2947</t>
  </si>
  <si>
    <t>cayla.tucker@cmc.com</t>
  </si>
  <si>
    <t>MarcusDemel</t>
  </si>
  <si>
    <t>Lockton Companies, LLC</t>
  </si>
  <si>
    <t>444 W. 47th St., Ste. 900</t>
  </si>
  <si>
    <t>Kansas City</t>
  </si>
  <si>
    <t>MO</t>
  </si>
  <si>
    <t>816-960-9000</t>
  </si>
  <si>
    <t>Longhorn Concrete Co. (Neal Secor)</t>
  </si>
  <si>
    <t>13620 NW Military Hwy. Bldg. #3, Ste. 2</t>
  </si>
  <si>
    <t>210-479-2555 / Cell 830-5158863</t>
  </si>
  <si>
    <t>Marisa &amp; Gary Ellerson</t>
  </si>
  <si>
    <t>7011 Mark Drive</t>
  </si>
  <si>
    <t>Lori Ellerson</t>
  </si>
  <si>
    <t>Mark &amp; Patricia Kidd</t>
  </si>
  <si>
    <t>210-863-1682</t>
  </si>
  <si>
    <t>markstephenkidd@gmail.com</t>
  </si>
  <si>
    <t>Mark Kidd</t>
  </si>
  <si>
    <t>Matheson Gas (John Turner)</t>
  </si>
  <si>
    <t>512-396-3926</t>
  </si>
  <si>
    <t>JoTurner@matheson.com</t>
  </si>
  <si>
    <t>Mercer Ranch (Doug Mercer &amp; Nancy Mercer)</t>
  </si>
  <si>
    <t>115 Escondido</t>
  </si>
  <si>
    <t>210-317-0569</t>
  </si>
  <si>
    <t>mdmercer08@hotmail.com</t>
  </si>
  <si>
    <t>JAM Marketplace Supporter, Marketplace Live Auction Add-On Lot # 18 Lytle</t>
  </si>
  <si>
    <t>Miller Electric Mfg. Co. Inc. (Todd Camp)</t>
  </si>
  <si>
    <t>7829 Leonardo Dr</t>
  </si>
  <si>
    <t>512.418.6979</t>
  </si>
  <si>
    <t>todd.camp@millerwelds.com</t>
  </si>
  <si>
    <t>Commercial Metals Company
 (Aime Martinez)</t>
  </si>
  <si>
    <t>830-372-8455</t>
  </si>
  <si>
    <t>aime.martinez@cmc.com</t>
  </si>
  <si>
    <t>Neal's Welding Service</t>
  </si>
  <si>
    <t>336 Private Road 4733</t>
  </si>
  <si>
    <t>210-394-5049</t>
  </si>
  <si>
    <t>Paul &amp; Stacy Neal</t>
  </si>
  <si>
    <t>OBR Metal Buildings &amp; Components</t>
  </si>
  <si>
    <t>Opifex, LLC
Joseph Ciesynski</t>
  </si>
  <si>
    <t>P.O. Box 141356</t>
  </si>
  <si>
    <t>512-808-8613</t>
  </si>
  <si>
    <t>joe@opifexenterprises.com</t>
  </si>
  <si>
    <t>Pete &amp; Elta Grace Pennington</t>
  </si>
  <si>
    <t>830-784-3565 / 830-570-3251 / 830-570-9351</t>
  </si>
  <si>
    <t>elta17p@yahoo.com
opa001@icloud.com</t>
  </si>
  <si>
    <t>Philip &amp; Cydney Henley</t>
  </si>
  <si>
    <t>539 Flotbeck Rd.</t>
  </si>
  <si>
    <t>King William</t>
  </si>
  <si>
    <t>VA</t>
  </si>
  <si>
    <t>Marketplace Live Auction Add-On Lot #17 Wylie Abilene</t>
  </si>
  <si>
    <t>Pumpco, Inc. (Rachel Enderlin)</t>
  </si>
  <si>
    <t>979-542-9054</t>
  </si>
  <si>
    <t>Rachel.enderlin@pumpco.cc</t>
  </si>
  <si>
    <t>R&amp;S Excavation</t>
  </si>
  <si>
    <t>P.O. Box 459</t>
  </si>
  <si>
    <t>Division Sponsor - DIV 1 Field Machinery &amp; Equipment, Marketplace Live Auction Buyer Lot #2 Reserve Champion Thorndale/Lot #7 Menard/Lot #9 Pleasanton/Lot #16 Decatur, JAM Trade Show Participant</t>
  </si>
  <si>
    <t>Reynolds &amp; Reynolds - Lisa Kuhlmann</t>
  </si>
  <si>
    <t>2840 FM 2223</t>
  </si>
  <si>
    <t>Bryan</t>
  </si>
  <si>
    <t>Lisa Kuhlmann</t>
  </si>
  <si>
    <t>Richard Francis</t>
  </si>
  <si>
    <t>1703 Hounds Rise</t>
  </si>
  <si>
    <t>210-827-4802 Cell / 210-492-2446</t>
  </si>
  <si>
    <t>billieafrancis@sbcglobal.net</t>
  </si>
  <si>
    <t>Marketplace Live Auction Buyer Lot #19 Nazareth</t>
  </si>
  <si>
    <t>Rick Laleman</t>
  </si>
  <si>
    <t>9254 Ridge Grove Street</t>
  </si>
  <si>
    <t>309-310-3830</t>
  </si>
  <si>
    <t>ricklaleman@gmail.com</t>
  </si>
  <si>
    <t>Rush Enterprises, Inc. (Mr. Rusty Rush)</t>
  </si>
  <si>
    <t>555 IH-35 South, Suite 500</t>
  </si>
  <si>
    <t>830-302-5636</t>
  </si>
  <si>
    <t>demelm@rushenterprises.com</t>
  </si>
  <si>
    <t>Russell  Sunden</t>
  </si>
  <si>
    <t>408 Warm Moon Cove</t>
  </si>
  <si>
    <t>email@sundens.com</t>
  </si>
  <si>
    <t>Russell Sunden</t>
  </si>
  <si>
    <t>Russell Thoede</t>
  </si>
  <si>
    <t>2913 Carnegie St</t>
  </si>
  <si>
    <t>713-898-2847</t>
  </si>
  <si>
    <t>russellthoede@sbcglobal.net</t>
  </si>
  <si>
    <t xml:space="preserve">
330 Breesport St.</t>
  </si>
  <si>
    <t xml:space="preserve">
210-559-0894</t>
  </si>
  <si>
    <t>6127 Bear Br</t>
  </si>
  <si>
    <t>210-648-8836</t>
  </si>
  <si>
    <t>Sherry Parker Lockley</t>
  </si>
  <si>
    <t>830-624-6454</t>
  </si>
  <si>
    <t>splockley@aol.com</t>
  </si>
  <si>
    <t>PO Box 1031</t>
  </si>
  <si>
    <t>210-274-6069</t>
  </si>
  <si>
    <t>roper69@regean.com</t>
  </si>
  <si>
    <t>JAM Corral Hospitality Entertainment Sponsor, Marketplace Auction Supporter</t>
  </si>
  <si>
    <t>Steward Insurance and Financial Services
Kenadee Steward</t>
  </si>
  <si>
    <t xml:space="preserve">
301 Gateway N., Ste. A</t>
  </si>
  <si>
    <t xml:space="preserve">
Marble Falls </t>
  </si>
  <si>
    <t xml:space="preserve">
830-385-1685</t>
  </si>
  <si>
    <t xml:space="preserve">
kenadeestewart@gmail.com</t>
  </si>
  <si>
    <t>Stuart &amp; Melissa Nietenhoefer</t>
  </si>
  <si>
    <t>snietenhoefer@gmail.com</t>
  </si>
  <si>
    <t>Sunbelt Rentals (Attn. Mr Marcus Cargill)</t>
  </si>
  <si>
    <t>7361 C6 Ranch Rd.</t>
  </si>
  <si>
    <t>361-207-3775</t>
  </si>
  <si>
    <t>mcargill06@gmail.com</t>
  </si>
  <si>
    <t>Marcus Cargill</t>
  </si>
  <si>
    <t>JAM Major Sponsor - Equipment Provider</t>
  </si>
  <si>
    <t>Tally Rogers</t>
  </si>
  <si>
    <t>Tellus
(Bryan Tejeda)</t>
  </si>
  <si>
    <t>688 State Highway 87</t>
  </si>
  <si>
    <t>M: 956.398.8362
O: 830.393.3436</t>
  </si>
  <si>
    <t>BTejeda@tellusequip.com</t>
  </si>
  <si>
    <t>Angela Hall</t>
  </si>
  <si>
    <t>210-508-6565</t>
  </si>
  <si>
    <t>pfbolfdvm@yahoo.com</t>
  </si>
  <si>
    <t>Texas Corrugators South Texas Region
(Lindon Schuchart)</t>
  </si>
  <si>
    <t>18231 FM 2252 #1</t>
  </si>
  <si>
    <t>210-422-1697</t>
  </si>
  <si>
    <t>Texas Farm Bureau, Inc. (Karl Ellis, Melody Layne)</t>
  </si>
  <si>
    <t>254-751-2232</t>
  </si>
  <si>
    <t>mlayne@txfb-ins.com</t>
  </si>
  <si>
    <t>Sponsorship</t>
  </si>
  <si>
    <t>Title Sponsor JAM Show 2020, JAM Show Cap Sponsor, JAM Show Exhibitor Hospitality &amp; Food Sponsor</t>
  </si>
  <si>
    <t>The Total Source (Brian &amp; Kris Alston)</t>
  </si>
  <si>
    <t>12403 Network Blvd.</t>
  </si>
  <si>
    <t>210-860-6587/210-699-4040</t>
  </si>
  <si>
    <t>brian@thetotalsource.net</t>
  </si>
  <si>
    <t>Thornton Cattle (Zane &amp; Stephanie Thornton)</t>
  </si>
  <si>
    <t>361-550-1436</t>
  </si>
  <si>
    <t>zane.thornton@bhge.com; z_thornton@hotmail.com</t>
  </si>
  <si>
    <t>Tom Akin</t>
  </si>
  <si>
    <t>127 Sunflower Lane</t>
  </si>
  <si>
    <t>210-839-1300 / Cell 210-313-4860</t>
  </si>
  <si>
    <t>tom.akin@adkf.com</t>
  </si>
  <si>
    <t>TSAOG Orthopaedics &amp; Spine
(Vikki Gomez)</t>
  </si>
  <si>
    <t xml:space="preserve">19138 US Hwy 281 N. </t>
  </si>
  <si>
    <t>Urban Concrete Contractors, LTD. (Ronnie &amp; Terry Urbanczyk)</t>
  </si>
  <si>
    <t>24114 Blanco Road</t>
  </si>
  <si>
    <t>ronnieu@urbanconcrete.com</t>
  </si>
  <si>
    <t>Title Sponsor Ag Mech Tradeshow, Title Sponsor Marketplace &amp; Auction, JAM Judging Sponsor, JAM Stewardship Award Sponsor, Marketplace Buyer Live Auction Lot #1 Grand Champion Marble Falls/#5 Hico, Marketplace Buyer Live Auction Silent Auction Lot #10 Wichita Falls, JAM Trade Show Participant</t>
  </si>
  <si>
    <t>Vermeer Texas-Louisiana</t>
  </si>
  <si>
    <t>3025 State Highway 161</t>
  </si>
  <si>
    <t xml:space="preserve">
972-255-3500</t>
  </si>
  <si>
    <t>Voestalpine Bohler Welding USA, Inc. (Lonnie Malley)</t>
  </si>
  <si>
    <t>6622 Inverness Way</t>
  </si>
  <si>
    <t>Pasadena</t>
  </si>
  <si>
    <t>832-390-8880</t>
  </si>
  <si>
    <t>natasha.reynolds@voestalpine.com;tiffany.rodriguez@voestalpine.com;lonnie.malley@voestalpine.com</t>
  </si>
  <si>
    <t>JAM In-Kind Award Sponsor</t>
  </si>
  <si>
    <t>Wiatrek's Meat Market (Carter Ray)</t>
  </si>
  <si>
    <t>221 Sunway Drive</t>
  </si>
  <si>
    <t>210-875-1002</t>
  </si>
  <si>
    <t>Exhibitor Food Sponsor</t>
  </si>
  <si>
    <t>Wilborn Steel</t>
  </si>
  <si>
    <t>2315 Dan Cl</t>
  </si>
  <si>
    <t>210-422-4009</t>
  </si>
  <si>
    <t>ernest@wilbornsteel.com</t>
  </si>
  <si>
    <t>823 Arion Pkwy</t>
  </si>
  <si>
    <t>210-632-5109 / 210-494-1638</t>
  </si>
  <si>
    <t>United Rentals</t>
  </si>
  <si>
    <t>5333 East Houston St.</t>
  </si>
  <si>
    <t>Deena Haberstroh</t>
  </si>
  <si>
    <t>Vickrey Foundation</t>
  </si>
  <si>
    <t>12940 Country Pkwy.</t>
  </si>
  <si>
    <t>210-349-3271</t>
  </si>
  <si>
    <t>bvjohnson@vickreyllc.com</t>
  </si>
  <si>
    <t>1735 Searcy Dr.</t>
  </si>
  <si>
    <t>210-606-7000</t>
  </si>
  <si>
    <t>lisarab@me.com</t>
  </si>
  <si>
    <t>Lisa Jane Rabedeau</t>
  </si>
  <si>
    <t>Duffin Diesel, Inc.</t>
  </si>
  <si>
    <t>1227 Hallmark Dr.</t>
  </si>
  <si>
    <t>210-341-8183</t>
  </si>
  <si>
    <t>dy.duffin@duffindiesel.com</t>
  </si>
  <si>
    <t>Utility Agency &amp; Import (UAI)</t>
  </si>
  <si>
    <t>2417 FM 917</t>
  </si>
  <si>
    <t>817-477-9888</t>
  </si>
  <si>
    <t>ray@uaireps.com</t>
  </si>
  <si>
    <t>CRC Evans</t>
  </si>
  <si>
    <t>5723 E. 62nd Place</t>
  </si>
  <si>
    <t>Tulsa</t>
  </si>
  <si>
    <t>OK</t>
  </si>
  <si>
    <t>918-403-9962</t>
  </si>
  <si>
    <t>ronnie.ray@crce.com</t>
  </si>
  <si>
    <t>American Augers</t>
  </si>
  <si>
    <t>1959 West Fir Ave.</t>
  </si>
  <si>
    <t>Perry</t>
  </si>
  <si>
    <t>580-370-5088</t>
  </si>
  <si>
    <t>javen.moore@ditchwitch.com</t>
  </si>
  <si>
    <t>Mother Parkers Coffee and Tea (Carolyn Bowers)</t>
  </si>
  <si>
    <t>500 W Avenue C.</t>
  </si>
  <si>
    <t>Port Aransas</t>
  </si>
  <si>
    <t>210-535-5180</t>
  </si>
  <si>
    <t>cbowers@mother-parkers.com</t>
  </si>
  <si>
    <t>Angela &amp; Jeff Hall</t>
  </si>
  <si>
    <t>31227 Bridlegate Dr</t>
  </si>
  <si>
    <t>210-912-7343</t>
  </si>
  <si>
    <t>angela.hall@frost.com</t>
  </si>
  <si>
    <t>Lincoln Electric (Rachel Nolan)</t>
  </si>
  <si>
    <t>8440 Esters Blvd</t>
  </si>
  <si>
    <t>210-382-9794</t>
  </si>
  <si>
    <t>rachel-nolan@lincolnelectric.com</t>
  </si>
  <si>
    <t>carolyn kosub</t>
  </si>
  <si>
    <t>Artcom Associates</t>
  </si>
  <si>
    <t>7810 Fortune Drive</t>
  </si>
  <si>
    <t>210-648-8877</t>
  </si>
  <si>
    <t>christine@aacomtx.com</t>
  </si>
  <si>
    <t>Hornet Cutting Systems</t>
  </si>
  <si>
    <t>430 W Clay</t>
  </si>
  <si>
    <t>Valley Center</t>
  </si>
  <si>
    <t>KS</t>
  </si>
  <si>
    <t>316-208-4149</t>
  </si>
  <si>
    <t>peyton.dahl@hornetcs.com</t>
  </si>
  <si>
    <t>Jae Davis</t>
  </si>
  <si>
    <t>Jason Puckett</t>
  </si>
  <si>
    <t>1900 Colw Springs Rd</t>
  </si>
  <si>
    <t>Buda</t>
  </si>
  <si>
    <t>512-845-8873</t>
  </si>
  <si>
    <t>Independent Electrical Contractors San Antonio  (IECSA)
(Julie Tucker)</t>
  </si>
  <si>
    <t>5511 Ingram Road</t>
  </si>
  <si>
    <t>210-431-9861</t>
  </si>
  <si>
    <t>jtucker@iecsanantonio.com</t>
  </si>
  <si>
    <t>tX</t>
  </si>
  <si>
    <t>210-744-5704</t>
  </si>
  <si>
    <t>Jeff Specht</t>
  </si>
  <si>
    <t>Riklin Estate Services</t>
  </si>
  <si>
    <t>703 Larkwood</t>
  </si>
  <si>
    <t>210-517-3848</t>
  </si>
  <si>
    <t>Scott Riklin</t>
  </si>
  <si>
    <t>TXTN Automotive</t>
  </si>
  <si>
    <t>1114 Buttercup</t>
  </si>
  <si>
    <t>210-758-9066</t>
  </si>
  <si>
    <t>BL Electric</t>
  </si>
  <si>
    <t>109 Reserve Court</t>
  </si>
  <si>
    <t>210-334-9917</t>
  </si>
  <si>
    <t>blelectricllc20@gmail.com</t>
  </si>
  <si>
    <t>JLV Investments</t>
  </si>
  <si>
    <t>P.O. Box 63412</t>
  </si>
  <si>
    <t>Stockdale Masonic Lodge #470</t>
  </si>
  <si>
    <t>P.O. Box 123</t>
  </si>
  <si>
    <t>Texas Suits - Attorneys At Law</t>
  </si>
  <si>
    <t>13750 San Pedro, Ste. 810</t>
  </si>
  <si>
    <t>210-503-2800</t>
  </si>
  <si>
    <t>gerrite@txsuits.com</t>
  </si>
  <si>
    <t>2320 S.W. 36th St.</t>
  </si>
  <si>
    <t>chris@centralelectrics.com</t>
  </si>
  <si>
    <t>Enchanted Springs Ranch</t>
  </si>
  <si>
    <t>242 State Hwy. 46 West</t>
  </si>
  <si>
    <t>Brian Howes</t>
  </si>
  <si>
    <t>325 East Pittman Rd. #3</t>
  </si>
  <si>
    <t>210-326-7391</t>
  </si>
  <si>
    <t>jowes.briank@yahoo.com</t>
  </si>
  <si>
    <t>Grant Greenblum</t>
  </si>
  <si>
    <t>336 Tuttle Rd.</t>
  </si>
  <si>
    <t>210-355-7883</t>
  </si>
  <si>
    <t>greenblumg@gmail.com</t>
  </si>
  <si>
    <t>American Abatement LLC</t>
  </si>
  <si>
    <t>210-408-8131</t>
  </si>
  <si>
    <t>adminoff@americanabatementllc.com</t>
  </si>
  <si>
    <t>Documation - Robby Brown</t>
  </si>
  <si>
    <t>4560 Lockhill Selma Ste. 100</t>
  </si>
  <si>
    <t>210-249-2711</t>
  </si>
  <si>
    <t>ddiaz@mation.com</t>
  </si>
  <si>
    <t>1st Fire Protection Services LLC</t>
  </si>
  <si>
    <t>1151 N. North Loop Rd.</t>
  </si>
  <si>
    <t>210-377-3473</t>
  </si>
  <si>
    <t>ronnie@1atfpservices.com</t>
  </si>
  <si>
    <t>Ronnie Blue</t>
  </si>
  <si>
    <t>5 L Farms (Kenneth Langley)</t>
  </si>
  <si>
    <t>2083 FM 2710</t>
  </si>
  <si>
    <t>Lindale</t>
  </si>
  <si>
    <t>903-521-5502</t>
  </si>
  <si>
    <t>krlangley@msn.com</t>
  </si>
  <si>
    <t>Marketplace Live Auction Add-On Lot #3 Medina Valley</t>
  </si>
  <si>
    <t>Acme Truck Line, Inc. (Mark Roesler, Richard LaBiche)</t>
  </si>
  <si>
    <t>18139 W. Loop 1604 S.</t>
  </si>
  <si>
    <t>Von Ormy</t>
  </si>
  <si>
    <t>713-805-5916</t>
  </si>
  <si>
    <t>mark.roesler@acmetruck.com</t>
  </si>
  <si>
    <t>Richard LaBiche</t>
  </si>
  <si>
    <t>Corral Hospitality Sponsor</t>
  </si>
  <si>
    <t>Adkins Land Services of Texas (Randy Adkins)</t>
  </si>
  <si>
    <t>147 Oak Bend Drive</t>
  </si>
  <si>
    <t>Bandera</t>
  </si>
  <si>
    <t>830-822-5235</t>
  </si>
  <si>
    <t>randyadkinsrealtor@gmail.com</t>
  </si>
  <si>
    <t>Aimee Baker</t>
  </si>
  <si>
    <t>4520 Haeckerville Road</t>
  </si>
  <si>
    <t>Cibolo</t>
  </si>
  <si>
    <t>210-744-7224/210-843-8959</t>
  </si>
  <si>
    <t>bakerintegrity@gmail.com/aimeebaker@gmail.com</t>
  </si>
  <si>
    <t>Ruben Martinez</t>
  </si>
  <si>
    <t>All Seasons Feeders (Mr. Zach Gates &amp; Mrs. Laura Gates)</t>
  </si>
  <si>
    <t>8410 US Highway 87 E</t>
  </si>
  <si>
    <t>China Grove</t>
  </si>
  <si>
    <t>210-648-0979 / 210-215-4141</t>
  </si>
  <si>
    <t>zach@allseasonsfeeders.com / laura@bgmetals.com</t>
  </si>
  <si>
    <t>Amanda Solis</t>
  </si>
  <si>
    <t>16489 FM 472</t>
  </si>
  <si>
    <t>Joeris General Contractors (Jasmin Saucedo)</t>
  </si>
  <si>
    <t>wmayfield@joeris.com / eward@joeris.com</t>
  </si>
  <si>
    <t>Title Sponsor Marketplace Hospitility, Ag Mech Trade Show Participant, Marketplace Auction Buyer Live Auction Lot #3 Medina Valley/ Silent Auction Lot #8 Add On Southwest / Silent Auction Buyer Lot #14 Rockdale</t>
  </si>
  <si>
    <t>Ameresco</t>
  </si>
  <si>
    <t>111 Speen Street</t>
  </si>
  <si>
    <t>Framingham</t>
  </si>
  <si>
    <t>MA</t>
  </si>
  <si>
    <t>01701</t>
  </si>
  <si>
    <t>Ann Berkowitz</t>
  </si>
  <si>
    <t>4596 Wessex Court</t>
  </si>
  <si>
    <t>Alexandria</t>
  </si>
  <si>
    <t>703-329-1817</t>
  </si>
  <si>
    <t>adberk119@verizon.net</t>
  </si>
  <si>
    <t>Ashley Bishop</t>
  </si>
  <si>
    <t>5536 Jeddo Rd.</t>
  </si>
  <si>
    <t>Automatic Fire Protection, Inc.</t>
  </si>
  <si>
    <t>PO Box 65143</t>
  </si>
  <si>
    <t>210 653 2121</t>
  </si>
  <si>
    <t>ckraly@automaticfireprotection.com</t>
  </si>
  <si>
    <t>Beasley Tire Service (Jason Lasala)</t>
  </si>
  <si>
    <t>1015 S.E. Loop 410</t>
  </si>
  <si>
    <t>210-667-2365;832-642-2678</t>
  </si>
  <si>
    <t>jasonlasala@beaslytire.com</t>
  </si>
  <si>
    <t>Berger Moving &amp; Storage</t>
  </si>
  <si>
    <t>17745 Lookout Road Ste. 240</t>
  </si>
  <si>
    <t>210-507-5980</t>
  </si>
  <si>
    <t>michaelC@bergerallied.com</t>
  </si>
  <si>
    <t>Michael Cruz</t>
  </si>
  <si>
    <t>Betty Settlemeyer/MKM River Place Ranch</t>
  </si>
  <si>
    <t>24165 IH 10W, Ste.217-740</t>
  </si>
  <si>
    <t>210-213-2595</t>
  </si>
  <si>
    <t>betty@riverplaceranch.com</t>
  </si>
  <si>
    <t>Bill Ayers Band (Mr. Bill Ayers)</t>
  </si>
  <si>
    <t>2157 Stonecrest Path</t>
  </si>
  <si>
    <t>830-660-5129</t>
  </si>
  <si>
    <t>ayersb25@yahoo.com</t>
  </si>
  <si>
    <t>Bill Ayers</t>
  </si>
  <si>
    <t>Bill Shown</t>
  </si>
  <si>
    <t>123 Kings Hwy</t>
  </si>
  <si>
    <t>210-415-3344</t>
  </si>
  <si>
    <t>bshown@silverventures.com; bshown@pearlbrewery.com</t>
  </si>
  <si>
    <t>Marketplace</t>
  </si>
  <si>
    <t>Blake Talkmitt</t>
  </si>
  <si>
    <t>2304 120th St.</t>
  </si>
  <si>
    <t xml:space="preserve">Lubbock </t>
  </si>
  <si>
    <t>806-777-2943</t>
  </si>
  <si>
    <t>blake.talkmitt@gmail.com</t>
  </si>
  <si>
    <t xml:space="preserve">Blau Ranch  (Mark Blau) </t>
  </si>
  <si>
    <t>PO Box 906</t>
  </si>
  <si>
    <t>Menard</t>
  </si>
  <si>
    <t>Bobby &amp; Cyndi Alexander</t>
  </si>
  <si>
    <t>11753 Hwy 159 West</t>
  </si>
  <si>
    <t>Bellville</t>
  </si>
  <si>
    <t>979-251-0897</t>
  </si>
  <si>
    <t>cyndoalex@yahoo.coom</t>
  </si>
  <si>
    <t>Marketplace Silent Auction Buyer Lot #3 Palmview</t>
  </si>
  <si>
    <t>Bradley York</t>
  </si>
  <si>
    <t>14025 Walnut Canyon</t>
  </si>
  <si>
    <t>210-722-5056</t>
  </si>
  <si>
    <t>tsbyork@gmail.com</t>
  </si>
  <si>
    <t>C H Forestier</t>
  </si>
  <si>
    <t>2902 Falling  Brook</t>
  </si>
  <si>
    <t>210-391-0634</t>
  </si>
  <si>
    <t>ch4estier@yahoo.com</t>
  </si>
  <si>
    <t>Award Buckle Sponsor, Marketplace Auction Supporter</t>
  </si>
  <si>
    <t>C&amp;F Steel Company (Warner H Fox)</t>
  </si>
  <si>
    <t>254 386 8477</t>
  </si>
  <si>
    <t>accounting@candfsteel.com</t>
  </si>
  <si>
    <t>Cash donation</t>
  </si>
  <si>
    <t>n/a</t>
  </si>
  <si>
    <t>Catclaw Country Club</t>
  </si>
  <si>
    <t>PO Box 791000</t>
  </si>
  <si>
    <t>210-508-0555</t>
  </si>
  <si>
    <t>Catdew Cattle Co.
Attn: Clayton White</t>
  </si>
  <si>
    <t>H: 210-349-8822
C: 210-508-0555</t>
  </si>
  <si>
    <t>(210) 639-7656</t>
  </si>
  <si>
    <t>Award Buckle Sponsor, Marketplace Buyer Live Auction Lot #2 Thorndale</t>
  </si>
  <si>
    <t>Cavenders - Ron Whitten</t>
  </si>
  <si>
    <t>4435 S. Lamar Blvd.</t>
  </si>
  <si>
    <t>512-775-4888</t>
  </si>
  <si>
    <t>ron@cavenders.com</t>
  </si>
  <si>
    <t>Marketplace Live Auction Add-On Lots #1 thru #20</t>
  </si>
  <si>
    <t>Central Builders, Inc.</t>
  </si>
  <si>
    <t>PO Box 34870</t>
  </si>
  <si>
    <t>210-590-0235</t>
  </si>
  <si>
    <t>Marketplace Live Auction Buyer Lot #15 Cy Fair</t>
  </si>
  <si>
    <t>Charlotte Davis</t>
  </si>
  <si>
    <t>410 Quail Hollow Dr.</t>
  </si>
  <si>
    <t>254-458-1736</t>
  </si>
  <si>
    <t>cmdavis122@gmail.com</t>
  </si>
  <si>
    <t>Chevron Lubricants (Ms. Zandra Kafarela)</t>
  </si>
  <si>
    <t>27714 Rocky Creek Court</t>
  </si>
  <si>
    <t>Fulshear</t>
  </si>
  <si>
    <t>832-258-3732</t>
  </si>
  <si>
    <t>zkaf@chevron.com</t>
  </si>
  <si>
    <t>JAM Trade Show Participant, JAM Show DIV 14 &amp; DIV 15 Sponsor, Major In-Kind Award Sponsor</t>
  </si>
  <si>
    <t>Circle S (Rob Sigman)</t>
  </si>
  <si>
    <t>14454 Santa Rita</t>
  </si>
  <si>
    <t>210-535-6372</t>
  </si>
  <si>
    <t>rob.sigman@gmail.com</t>
  </si>
  <si>
    <t>Clayton Leck</t>
  </si>
  <si>
    <t>10307 Lupine Canyon</t>
  </si>
  <si>
    <t>210-240-7392</t>
  </si>
  <si>
    <t>cleck544851@gmail.com</t>
  </si>
  <si>
    <t>Clint Swindall</t>
  </si>
  <si>
    <t>6534 Western Way</t>
  </si>
  <si>
    <t>210-637-7900/210-846-2949</t>
  </si>
  <si>
    <t>clint@verbalocity.com</t>
  </si>
  <si>
    <t>Cody &amp; Yvonne Davenport c/o San Antonio Stock Show &amp; Rodeo</t>
  </si>
  <si>
    <t>PO Box 200230</t>
  </si>
  <si>
    <t>Colleen &amp; Duane Richter</t>
  </si>
  <si>
    <t>720 Flying R Ranch W</t>
  </si>
  <si>
    <t>Spring Branch</t>
  </si>
  <si>
    <t>210-218-3694</t>
  </si>
  <si>
    <t>cvrichter720@gmail.com</t>
  </si>
  <si>
    <t>Marketplace Live Auction Buyer Lot #10 Southwest Legacy, Silent Auction Buyer Lot #6 Newton/Lot #7 Holland/Lot #8 Southwest/Lot #9 Somerset</t>
  </si>
  <si>
    <t>Comal County Erectors (Shawn &amp; Tracy Fay)</t>
  </si>
  <si>
    <t>617 Laubach Road</t>
  </si>
  <si>
    <t>201-653-9966</t>
  </si>
  <si>
    <t>shawn@comalcountyerectors.com</t>
  </si>
  <si>
    <t>Complete Maintenance Solutions (Wade &amp; Trey Lowman)</t>
  </si>
  <si>
    <t>12 Spanish Pass Road</t>
  </si>
  <si>
    <t>361-876-7555</t>
  </si>
  <si>
    <t>treylowman@cmstexas.com</t>
  </si>
  <si>
    <t>Corey &amp; Jaime Albert</t>
  </si>
  <si>
    <t>PO Box 445</t>
  </si>
  <si>
    <t>210-885-2413/830-570-3511</t>
  </si>
  <si>
    <t>albert.corey@heb.com/jcpalbert@yahoo.com</t>
  </si>
  <si>
    <t>Crawford Electric
Attn: Nathan &amp; Karen Lutz</t>
  </si>
  <si>
    <t>9637 Hunters Lane</t>
  </si>
  <si>
    <t>210-844-1950</t>
  </si>
  <si>
    <t>nlutz@crawfordelectricsupply.com</t>
  </si>
  <si>
    <t>Cuatro T Construction, Inc. (Cody Tondre)</t>
  </si>
  <si>
    <t>8926 Scenic Creek</t>
  </si>
  <si>
    <t>Converse</t>
  </si>
  <si>
    <t>cuatroconstruction@yahoo.com</t>
  </si>
  <si>
    <t>D.W. Coring Company (Denver McCluskey)</t>
  </si>
  <si>
    <t>8719 Business Circle</t>
  </si>
  <si>
    <t>210-889-3635</t>
  </si>
  <si>
    <t>denver1206@dwcoring.com</t>
  </si>
  <si>
    <t>Dale Sauer Homes (Dale Sauer)</t>
  </si>
  <si>
    <t>22945 Fossil Ridge</t>
  </si>
  <si>
    <t>210-862-3253</t>
  </si>
  <si>
    <t>dale@dalesauerhomes.com</t>
  </si>
  <si>
    <t>Delegard Tool (Sue Black)</t>
  </si>
  <si>
    <t>4900 Campbell Road</t>
  </si>
  <si>
    <t>713-688-4280</t>
  </si>
  <si>
    <t>sblack@delegardtool.com</t>
  </si>
  <si>
    <t>DeWalt Industries Tool (Daniel Der)</t>
  </si>
  <si>
    <t>1218 Arion Parkway #114</t>
  </si>
  <si>
    <t>415-260-4928</t>
  </si>
  <si>
    <t>In-Kind Award Sponsor</t>
  </si>
  <si>
    <t>DeWinne Equipment (Ernie DeWinnie)</t>
  </si>
  <si>
    <t>11002 Bandera Rd.</t>
  </si>
  <si>
    <t>Dinah Stanley
(Memory of J Paul Worley)</t>
  </si>
  <si>
    <t>1522 Floyd Dr</t>
  </si>
  <si>
    <t>San Angelo</t>
  </si>
  <si>
    <t>N/A</t>
  </si>
  <si>
    <t>Dr. Mark Weinstein</t>
  </si>
  <si>
    <t>7950 Floyd Curl Dr
Ste. 109</t>
  </si>
  <si>
    <t>(210) 614-3575</t>
  </si>
  <si>
    <t>sanantonioskincc@yahoo.com</t>
  </si>
  <si>
    <t>James Noll</t>
  </si>
  <si>
    <t>Duvall's Structures</t>
  </si>
  <si>
    <t>4969 Windmill Prairie</t>
  </si>
  <si>
    <t>830-393-3452</t>
  </si>
  <si>
    <t>ray@duvallsstructures.com</t>
  </si>
  <si>
    <t>Mobile Office Sponsor</t>
  </si>
  <si>
    <t>Dynasty Enterprises, L.L.C. (Mr. Joe Sheeran)</t>
  </si>
  <si>
    <t>PO Box 128</t>
  </si>
  <si>
    <t>830-583-2212 / 830-583-2002</t>
  </si>
  <si>
    <t>r.sheeran@dynastyoilinc.com</t>
  </si>
  <si>
    <t xml:space="preserve">Ed Speed </t>
  </si>
  <si>
    <t>19 Thornhurst</t>
  </si>
  <si>
    <t>210-557-9709</t>
  </si>
  <si>
    <t>speed4850@gmail.com</t>
  </si>
  <si>
    <t>Elaine Davis</t>
  </si>
  <si>
    <t>828 Fern Meadow Drive</t>
  </si>
  <si>
    <t>Universal City</t>
  </si>
  <si>
    <t>210-573-8418</t>
  </si>
  <si>
    <t>elainedavisaws@gmail.com</t>
  </si>
  <si>
    <t>Emilio &amp; M'Lee Perales</t>
  </si>
  <si>
    <t>223 Alvina Street</t>
  </si>
  <si>
    <t>210-219-1501</t>
  </si>
  <si>
    <t>milp61@sbcglobal.net</t>
  </si>
  <si>
    <t>Emily Novinskie</t>
  </si>
  <si>
    <t>Marketplace Auction Supporter, Marketplace Live Auction Add-On Lot #7 Menard</t>
  </si>
  <si>
    <t>Eric Colunga</t>
  </si>
  <si>
    <t>10227 Main Street</t>
  </si>
  <si>
    <t>Macdona</t>
  </si>
  <si>
    <t>eric6_ss@yahoo.com</t>
  </si>
  <si>
    <t>Ericstad, Inc. (Mr. Robbie Klekar)</t>
  </si>
  <si>
    <t>114 Country Lane</t>
  </si>
  <si>
    <t>210-445-1710 or Cell 210-872-4884</t>
  </si>
  <si>
    <t>robbie@ericstad.com</t>
  </si>
  <si>
    <t>ESAB ( Paul Brewster)</t>
  </si>
  <si>
    <t>621 Mist Flower Drive</t>
  </si>
  <si>
    <t>Little Elm</t>
  </si>
  <si>
    <t>972-658-8470</t>
  </si>
  <si>
    <t>Paul.Brewster@esab.com</t>
  </si>
  <si>
    <t>Major In-Kind Award Sponsor</t>
  </si>
  <si>
    <t>Mechanical &amp; Sheet Metal Contractors Association of San Antonio (Sandee Morgan)</t>
  </si>
  <si>
    <t>mailto:mca-smacna@mca-smacna.org / sandee@mca-smcna.org</t>
  </si>
  <si>
    <t>Lawrence Padalecki</t>
  </si>
  <si>
    <t>Evetts Properties (Max Evetts)</t>
  </si>
  <si>
    <t>PO Box 701024</t>
  </si>
  <si>
    <t>201-403-0000;210-287-5339</t>
  </si>
  <si>
    <t>mevetts1959@yahoo.com</t>
  </si>
  <si>
    <t>Firearm Solutions
(Russ Arnold)</t>
  </si>
  <si>
    <t>2300 Matlock Rd Ste. 3</t>
  </si>
  <si>
    <t>Frank Driffill</t>
  </si>
  <si>
    <t>13930 FRENCH OAKS</t>
  </si>
  <si>
    <t>HELOTES</t>
  </si>
  <si>
    <t>210-387-3692</t>
  </si>
  <si>
    <t>fdriff@yahoo.com</t>
  </si>
  <si>
    <t>G&amp;G Contracting Co.  (Julio Gamez)</t>
  </si>
  <si>
    <t>14080 Nacogdoches Road #345</t>
  </si>
  <si>
    <t xml:space="preserve">Gary &amp; Linda Roark </t>
  </si>
  <si>
    <t>PO Box 379</t>
  </si>
  <si>
    <t>Tilden</t>
  </si>
  <si>
    <t>903-780-5618</t>
  </si>
  <si>
    <t>LindaRoark@protonmail.com</t>
  </si>
  <si>
    <t>Geoff Westmoreland</t>
  </si>
  <si>
    <t>13318 Queensland</t>
  </si>
  <si>
    <t>210-364-2996</t>
  </si>
  <si>
    <t>geoff.westmoreland@aventinehillinc.com / wesmo@satx.rr.com</t>
  </si>
  <si>
    <t>Great Central Mortgage Acceptance Co LTD</t>
  </si>
  <si>
    <t>507 W. Rhapsody</t>
  </si>
  <si>
    <t>210-979-6683</t>
  </si>
  <si>
    <t>Harle Family Interest (Sid, Brian &amp; Mark Harle)</t>
  </si>
  <si>
    <t>14052 Mint Trail Dr</t>
  </si>
  <si>
    <t>210-827-7989</t>
  </si>
  <si>
    <t>bharle@sevenoakswomens.com</t>
  </si>
  <si>
    <t xml:space="preserve">HB Family Foundation </t>
  </si>
  <si>
    <t>200 Concord Plaza, Ste. 240</t>
  </si>
  <si>
    <t>210-843-521</t>
  </si>
  <si>
    <t>kharle@la-hq.com</t>
  </si>
  <si>
    <t>HCDT Insurance Agency (Mr. Paul Poettgen)</t>
  </si>
  <si>
    <t>2161 NW Military Hwy, #210</t>
  </si>
  <si>
    <t>210-647-0134</t>
  </si>
  <si>
    <t>paul@hcdtbond.com;maryanna@hcdtbond.com</t>
  </si>
  <si>
    <t>Helotes Ready Mix, LLC</t>
  </si>
  <si>
    <t>10050 FM 1560</t>
  </si>
  <si>
    <t>210-559-9846</t>
  </si>
  <si>
    <t>Steven Farias</t>
  </si>
  <si>
    <t>High Gear Collision, LLC (Jeff Smith)</t>
  </si>
  <si>
    <t>17040 FM 1283</t>
  </si>
  <si>
    <t>jeff@highgearcollision.com</t>
  </si>
  <si>
    <t>Jeff Smith</t>
  </si>
  <si>
    <t>HL Zumwalt Construction, Inc.</t>
  </si>
  <si>
    <t>17511 FM 1283</t>
  </si>
  <si>
    <t>830-751-2887</t>
  </si>
  <si>
    <t>daryl@hlzumwalt.com</t>
  </si>
  <si>
    <t>Brian R. Loessberg</t>
  </si>
  <si>
    <t>Holt Cat (Scott Lehman)</t>
  </si>
  <si>
    <t>5665 SE Loop 410, Bldg 214</t>
  </si>
  <si>
    <t xml:space="preserve">TX </t>
  </si>
  <si>
    <t>210 648 8836</t>
  </si>
  <si>
    <t>Independent Electrical Contractors San Antonio (Ms. Julie Howard)</t>
  </si>
  <si>
    <t>jhoward@iecsanantonio.com</t>
  </si>
  <si>
    <t>Ingersoll Rand (Ms. Angela Richey)</t>
  </si>
  <si>
    <t>12774 O'Connor Road</t>
  </si>
  <si>
    <t>210-656-9481</t>
  </si>
  <si>
    <t>angela.richey@irco.com</t>
  </si>
  <si>
    <t>Jeff Hall</t>
  </si>
  <si>
    <t>Itz Electric, Inc.</t>
  </si>
  <si>
    <t>804 East Main</t>
  </si>
  <si>
    <t>830-997-4535</t>
  </si>
  <si>
    <t>itzelectric@austin.rr.com</t>
  </si>
  <si>
    <t>J Bar B Foods (Danny Janecka)</t>
  </si>
  <si>
    <t>505 US Hwy 90 West</t>
  </si>
  <si>
    <t>830-857-3366 or 830-788-7511</t>
  </si>
  <si>
    <t>bpirkle@jbfoods.com</t>
  </si>
  <si>
    <t>JAM Exhibitor Food Sponsor</t>
  </si>
  <si>
    <t>J&amp;B Farms (David Jones)</t>
  </si>
  <si>
    <t>1310 Shady Lane</t>
  </si>
  <si>
    <t>210 215 3679</t>
  </si>
  <si>
    <t>j-bfarms1@sbcglobal.net</t>
  </si>
  <si>
    <t>Jack &amp; Trish Ballard</t>
  </si>
  <si>
    <t>6810 Talley Road</t>
  </si>
  <si>
    <t>tish.ballard@thehartford.com</t>
  </si>
  <si>
    <t>Marketplace Live Auction Buyer Lot #8 Bryan</t>
  </si>
  <si>
    <t>JAG Professional Services, LLC (Javier Garcia)</t>
  </si>
  <si>
    <t>3015 Nantucket</t>
  </si>
  <si>
    <t>210-317-7199</t>
  </si>
  <si>
    <t>jagproserv@gmail.com</t>
  </si>
  <si>
    <t>1158 Private Road 8022</t>
  </si>
  <si>
    <t>Jeff Thayne</t>
  </si>
  <si>
    <t>P.O. Box 363</t>
  </si>
  <si>
    <t>Jefferson Bank Marketing (Lindsay Armstrong, Ashley Schneider)</t>
  </si>
  <si>
    <t>1777 NE Loop 410, Ste. 206</t>
  </si>
  <si>
    <t>210-736-7848/210-757-3367</t>
  </si>
  <si>
    <t>aschneider@jefferson.com</t>
  </si>
  <si>
    <t>Division Sponsor</t>
  </si>
  <si>
    <t>Jeremy Lawrence</t>
  </si>
  <si>
    <t>1251 Fern Vale Ct.</t>
  </si>
  <si>
    <t>713-859-2785</t>
  </si>
  <si>
    <t>jlawrence.tx@gmail.com</t>
  </si>
  <si>
    <t>Jesse J. Suniga</t>
  </si>
  <si>
    <t>12302 Bianek Mill Way</t>
  </si>
  <si>
    <t>210-638-8996</t>
  </si>
  <si>
    <t>JHC Ranch (Jim Carter)</t>
  </si>
  <si>
    <t>219 Goetz Rd.</t>
  </si>
  <si>
    <t>Cameron</t>
  </si>
  <si>
    <t>254-697-1078</t>
  </si>
  <si>
    <t>theranch@sbcglobal.net</t>
  </si>
  <si>
    <t>Jill &amp; Bobby Hasslocher</t>
  </si>
  <si>
    <t>PO Box 6600</t>
  </si>
  <si>
    <t>Alamo Heights</t>
  </si>
  <si>
    <t>210-422-5904</t>
  </si>
  <si>
    <t>rcavin600@aol.com</t>
  </si>
  <si>
    <t>Marketplace Live Auction Buyer Lot #13 Abernathy</t>
  </si>
  <si>
    <t xml:space="preserve">Joe &amp; Kay Hutchison </t>
  </si>
  <si>
    <t>31725 Post Oak Trail</t>
  </si>
  <si>
    <t>Fair Oaks Ranch</t>
  </si>
  <si>
    <t>830-981-8882
210-413-0888</t>
  </si>
  <si>
    <t>Marketplace Live Auction Buyer Lot #12 Rockwall, Live Auction Add-On All Lots</t>
  </si>
  <si>
    <t>Joeris General Contractors (Mr. Gary Joeris)</t>
  </si>
  <si>
    <t>John Dory</t>
  </si>
  <si>
    <t>1039 NE Loop 410</t>
  </si>
  <si>
    <t>210-215-2295</t>
  </si>
  <si>
    <t>johndory@sbcglobal.net</t>
  </si>
  <si>
    <t>John H White and Associates Inc.</t>
  </si>
  <si>
    <t>210-508-05555</t>
  </si>
  <si>
    <t>John L. Oppelt</t>
  </si>
  <si>
    <t>136 Private Road 4665</t>
  </si>
  <si>
    <t>254-716-0054</t>
  </si>
  <si>
    <t>johnloppelt@gmail.com</t>
  </si>
  <si>
    <t>John Oppelt</t>
  </si>
  <si>
    <t>John White / Catclaw Ranch</t>
  </si>
  <si>
    <t>Joy Brown</t>
  </si>
  <si>
    <t>2055 N. Abbot Road</t>
  </si>
  <si>
    <t>210-667-9942</t>
  </si>
  <si>
    <t>j2brown@yahoo.com</t>
  </si>
  <si>
    <t>PO Box 870</t>
  </si>
  <si>
    <t>210-653-7772</t>
  </si>
  <si>
    <t>jrfelan@jsrincorporated.com</t>
  </si>
  <si>
    <t>Justice Crane Services (Bill Ayers)</t>
  </si>
  <si>
    <t>Justin Mills</t>
  </si>
  <si>
    <t>433 Scenic Lullaby</t>
  </si>
  <si>
    <t>210-896-9328</t>
  </si>
  <si>
    <t>justin@millsbrothersmasonry.com</t>
  </si>
  <si>
    <t>Justin Reilly</t>
  </si>
  <si>
    <t>7110 Spring Terrace Drive</t>
  </si>
  <si>
    <t>210-968-8902</t>
  </si>
  <si>
    <t>JVL Real Estate (Jerrett &amp; Megan Lamb &amp; Family)</t>
  </si>
  <si>
    <t>210-854-5696/8308151000</t>
  </si>
  <si>
    <t>Jerrett &amp; Megan Lamb</t>
  </si>
  <si>
    <t>Karen Mueller</t>
  </si>
  <si>
    <t>23042 Diamante</t>
  </si>
  <si>
    <t>210-240-9158</t>
  </si>
  <si>
    <t>karenmuellercc@yahoo.com</t>
  </si>
  <si>
    <t>Allen Mueller</t>
  </si>
  <si>
    <t>KCM Cabinets 
Attn: Kenneth Moore</t>
  </si>
  <si>
    <t>5748 Greyrock Drive</t>
  </si>
  <si>
    <t>210-695-2213</t>
  </si>
  <si>
    <t>Marketplace Buyer Live Auction Lot #4 Whittharral</t>
  </si>
  <si>
    <t>Kelley &amp; Pat Frost</t>
  </si>
  <si>
    <t>520 Geneseo Rd./PO Box 1600</t>
  </si>
  <si>
    <t>78209/78296</t>
  </si>
  <si>
    <t>210-220-4334 Home 210-912-8687 Cell</t>
  </si>
  <si>
    <t>pfrost@frostbank.com</t>
  </si>
  <si>
    <t>Hampton Pratka</t>
  </si>
  <si>
    <t>RDO Equipment Co. (Mark Garrett, Jeffery Spake)</t>
  </si>
  <si>
    <t>210-324-4020</t>
  </si>
  <si>
    <t>mgarrett@rdoequipment.com / jspake@rdoequipment.com</t>
  </si>
  <si>
    <t>Kennedy Wire Rope &amp; Sling Co. (Frank Garcia)</t>
  </si>
  <si>
    <t>4202 Dividend Drive</t>
  </si>
  <si>
    <t>210-527-0555</t>
  </si>
  <si>
    <t>fgarcia@kwrs.com</t>
  </si>
  <si>
    <t>Equipment Sponsor - Slings &amp; Lifting Equipment</t>
  </si>
  <si>
    <t>Kent Beck</t>
  </si>
  <si>
    <t>PO Box 219</t>
  </si>
  <si>
    <t>Tuscola</t>
  </si>
  <si>
    <t>325-669-9564</t>
  </si>
  <si>
    <t>beck1726@aol.com</t>
  </si>
  <si>
    <t>Kiolbassa Smoked Meats (Jordyn Moy)</t>
  </si>
  <si>
    <t>1325 South Brazos St.</t>
  </si>
  <si>
    <t>800-456-5465 / 210-663-2991</t>
  </si>
  <si>
    <t>jmoy@kiolbassa.com</t>
  </si>
  <si>
    <t>Landura Appraisal Company, LLC (David Mercer)</t>
  </si>
  <si>
    <t>1111 N. Walnut Ave. Suite 100</t>
  </si>
  <si>
    <t>210-724-3177</t>
  </si>
  <si>
    <t>landura1@gmail.com</t>
  </si>
  <si>
    <t>Larry &amp; Patricia Haby</t>
  </si>
  <si>
    <t>706 FM 471 N</t>
  </si>
  <si>
    <t>830-931-4163</t>
  </si>
  <si>
    <t>lphaby@sbcglobal.net</t>
  </si>
  <si>
    <t>Lee Ezell</t>
  </si>
  <si>
    <t>887 Rock Street</t>
  </si>
  <si>
    <t>210-559-0527</t>
  </si>
  <si>
    <t>dennislezell4@yahoo.com</t>
  </si>
  <si>
    <t>Lee Plus Associates (Marion Lee)</t>
  </si>
  <si>
    <t xml:space="preserve">225 E Lullwood </t>
  </si>
  <si>
    <t>210-478-8102/210-416-7253</t>
  </si>
  <si>
    <t>Lew Thompson</t>
  </si>
  <si>
    <t>PO Box 913</t>
  </si>
  <si>
    <t>830-965-3058</t>
  </si>
  <si>
    <t>Marketplace Silent Auction Buyer Lot #11 Bosqueville</t>
  </si>
  <si>
    <t>Lincoln Electric (Jonathan Davis)</t>
  </si>
  <si>
    <t>24334 Arboles Verdes</t>
  </si>
  <si>
    <t>210-607-9255</t>
  </si>
  <si>
    <t>jonathan_davis@lincolnelectric.com;jordan_reed@lincolnelectric.com</t>
  </si>
  <si>
    <t>Lisa Phillips</t>
  </si>
  <si>
    <t>PO Box 1282</t>
  </si>
  <si>
    <t>830-334-7781</t>
  </si>
  <si>
    <t>lisnmur@granderiver.net</t>
  </si>
  <si>
    <t>Lisa Rabedeau</t>
  </si>
  <si>
    <t>1735 Searcy Drive</t>
  </si>
  <si>
    <t xml:space="preserve"> TX</t>
  </si>
  <si>
    <t>Little Profit Water Softeners</t>
  </si>
  <si>
    <t>12022 Las Vegas</t>
  </si>
  <si>
    <t>210-459-423?</t>
  </si>
  <si>
    <t>Lone Star Realty Group-Compass
Garrett Kuhlman</t>
  </si>
  <si>
    <t>979-820-0501</t>
  </si>
  <si>
    <t>Garrett@lonestarbes.com</t>
  </si>
  <si>
    <t>M'lissa Chumbley</t>
  </si>
  <si>
    <t>6718 Forest Haven</t>
  </si>
  <si>
    <t>210-202-6677</t>
  </si>
  <si>
    <t>Marcus &amp; Sheila Demel</t>
  </si>
  <si>
    <t>820 Lakeview Drive</t>
  </si>
  <si>
    <t>512-845-7901</t>
  </si>
  <si>
    <t>flower.dahl@gmail.com</t>
  </si>
  <si>
    <t>Mark &amp; DeeAnn  Schofield</t>
  </si>
  <si>
    <t>14312 Santa Rita</t>
  </si>
  <si>
    <t>210-273-2872</t>
  </si>
  <si>
    <t>deeann@markoftexas.com</t>
  </si>
  <si>
    <t>Mary Jo Hinosa</t>
  </si>
  <si>
    <t xml:space="preserve">Mary Walller </t>
  </si>
  <si>
    <t xml:space="preserve">619 Seranade </t>
  </si>
  <si>
    <t xml:space="preserve">San Antonio </t>
  </si>
  <si>
    <t>210-771-0890</t>
  </si>
  <si>
    <t>Matthew White</t>
  </si>
  <si>
    <t>134 E. Brandon</t>
  </si>
  <si>
    <t>210-332-3344</t>
  </si>
  <si>
    <t>mmw@satx.rr.com</t>
  </si>
  <si>
    <t>May Family (Herbert &amp; Cynthia May)</t>
  </si>
  <si>
    <t>20540 HWY 46 W Ste. 115-140</t>
  </si>
  <si>
    <t>210-288-6137</t>
  </si>
  <si>
    <t>hmmay73@gmail.com</t>
  </si>
  <si>
    <t xml:space="preserve">Megan Dean </t>
  </si>
  <si>
    <t>Michael &amp; Amy Mulholland Foundation</t>
  </si>
  <si>
    <t>14230 Santa Rita</t>
  </si>
  <si>
    <t>281-804-0538</t>
  </si>
  <si>
    <t>admulholland@gmail.com</t>
  </si>
  <si>
    <t>Michelin North America (Kenny Aguilar)</t>
  </si>
  <si>
    <t>13911 Brookhollow</t>
  </si>
  <si>
    <t>210-790-6844</t>
  </si>
  <si>
    <t>kenny.aquilar@michelin.com</t>
  </si>
  <si>
    <t>Michelle Berry</t>
  </si>
  <si>
    <t>1201 S. Main St</t>
  </si>
  <si>
    <t>210-363-6700</t>
  </si>
  <si>
    <t>Mission Foods (Juan De La Rosa)</t>
  </si>
  <si>
    <t>5601 Executive Drive Suite 800</t>
  </si>
  <si>
    <t>MKM River Place Ranch (Matthew May)</t>
  </si>
  <si>
    <t>mkm@riverplaceranch.com</t>
  </si>
  <si>
    <t>Mortellaro's Nursery, Ltd. (Mr. James Harden)</t>
  </si>
  <si>
    <t>16946 IH-35 North</t>
  </si>
  <si>
    <t>210-602-6138</t>
  </si>
  <si>
    <t>jamesharden@mortellaro.com</t>
  </si>
  <si>
    <t>James Harden</t>
  </si>
  <si>
    <t>MP Material Haulers LLC
Attn: Brandy Perez</t>
  </si>
  <si>
    <t>4149 CR 5710</t>
  </si>
  <si>
    <t>210-289-5890</t>
  </si>
  <si>
    <t>Quinton Mello</t>
  </si>
  <si>
    <t>Mr. Charlie Romans</t>
  </si>
  <si>
    <t>524 E. Oppenheimer Street</t>
  </si>
  <si>
    <t>210-275-7494</t>
  </si>
  <si>
    <t>chrsbarx@hotmail.com;cromanssbarx@gmail.com</t>
  </si>
  <si>
    <t>Grounds &amp; Admissions</t>
  </si>
  <si>
    <t>Mr. Joe Aschoff</t>
  </si>
  <si>
    <t>134 Peaceful Hollow</t>
  </si>
  <si>
    <t>201-862-7185</t>
  </si>
  <si>
    <t>Aschoffj@Rushenterprises.com</t>
  </si>
  <si>
    <t>Mr. Tommy Azopardi</t>
  </si>
  <si>
    <t>P.O. Box 620</t>
  </si>
  <si>
    <t>Wimberley</t>
  </si>
  <si>
    <t>512-431-5491</t>
  </si>
  <si>
    <t>tommyazopardi@gmail.com</t>
  </si>
  <si>
    <t>P.O. 682</t>
  </si>
  <si>
    <t>830-879-2260</t>
  </si>
  <si>
    <t>maryjohinojosa@gmail.com</t>
  </si>
  <si>
    <t>Southwest Research Institute
Tony Magaro</t>
  </si>
  <si>
    <t>10423 Horn Blvd</t>
  </si>
  <si>
    <t>210-522-4791</t>
  </si>
  <si>
    <t>rachel.pelayo@swri.org</t>
  </si>
  <si>
    <t>MTF Services, LLC (Tulley French)</t>
  </si>
  <si>
    <t>244 CR 4642</t>
  </si>
  <si>
    <t>210-452-4898</t>
  </si>
  <si>
    <t>tulleyfrench@hotmail.com / tulley.french@continuusmaterials.com</t>
  </si>
  <si>
    <t>Marketplace Silent Auction Buyer Lot #5 Happy</t>
  </si>
  <si>
    <t>NAPA Genuine Parts Company (Mr. Gaylord Spencer)</t>
  </si>
  <si>
    <t>2999 Wildwood Parkway</t>
  </si>
  <si>
    <t>GA</t>
  </si>
  <si>
    <t>Neal Brodbeck</t>
  </si>
  <si>
    <t>551 Terminal Loop Rd. C3</t>
  </si>
  <si>
    <t>McQueeney</t>
  </si>
  <si>
    <t>830-305-8390</t>
  </si>
  <si>
    <t>neal.brodbeck@gmail.com</t>
  </si>
  <si>
    <t>NFA Wealth Managemtn (Reagan Wagner)</t>
  </si>
  <si>
    <t>6800 Park Ten Blvd. Ste 130E</t>
  </si>
  <si>
    <t>210-379-7813/210-737-7800</t>
  </si>
  <si>
    <t>reagan@tnfo.net;reagan@tnf.net</t>
  </si>
  <si>
    <t>JAM Marketplace Supporter, Market Live Auction Add-On Lot #9 and Lot #18</t>
  </si>
  <si>
    <t>Nicholas Martinez</t>
  </si>
  <si>
    <t>2810 Bent Bow Dr.</t>
  </si>
  <si>
    <t>210-274-7370</t>
  </si>
  <si>
    <t>nmart60@yahoo.com</t>
  </si>
  <si>
    <t>Beth Greenblum</t>
  </si>
  <si>
    <t>Norma Alvarez</t>
  </si>
  <si>
    <t>3271 Francis Harris Lane</t>
  </si>
  <si>
    <t>830-822-1868</t>
  </si>
  <si>
    <t>Norton.Saint Gobain (Fred Vela)</t>
  </si>
  <si>
    <t>2180 August Street</t>
  </si>
  <si>
    <t>PAA Consulting, LLC (Paul Sanchez)</t>
  </si>
  <si>
    <t>2101 West Ave. Suite 101</t>
  </si>
  <si>
    <t>210-375-7770</t>
  </si>
  <si>
    <t>p.sanchez@paa-llc.com</t>
  </si>
  <si>
    <t>Pam Holmes</t>
  </si>
  <si>
    <t>510 Oak Grove</t>
  </si>
  <si>
    <t>830-822-4091</t>
  </si>
  <si>
    <t>transactionsbypam@gmail.com</t>
  </si>
  <si>
    <t>Paul "Red" Dvorak</t>
  </si>
  <si>
    <t>18979 Redland Road
Apt. 15205</t>
  </si>
  <si>
    <t>210-833-8581</t>
  </si>
  <si>
    <t>DvorakP78@gmail.com</t>
  </si>
  <si>
    <t>Paul Dvorak</t>
  </si>
  <si>
    <t>Paul &amp; Michelle Paterson</t>
  </si>
  <si>
    <t>13611 Sherwood Road</t>
  </si>
  <si>
    <t>Atascosa</t>
  </si>
  <si>
    <t>210-315-4445</t>
  </si>
  <si>
    <t>paul.w.paterson@gmail.com</t>
  </si>
  <si>
    <t>Marketplace Live Auction Buyer Lot # 6 Anna</t>
  </si>
  <si>
    <t>Peerless - Hondo Ag</t>
  </si>
  <si>
    <t>313 Highway 90 E.</t>
  </si>
  <si>
    <t>210-723-6324</t>
  </si>
  <si>
    <t>hondoag@sbcglobal.net</t>
  </si>
  <si>
    <t>Perry Homes (Chris Little)</t>
  </si>
  <si>
    <t>1921 SH46 W</t>
  </si>
  <si>
    <t>Pete Zaiontz</t>
  </si>
  <si>
    <t>PO Box 204</t>
  </si>
  <si>
    <t>210-413-6239</t>
  </si>
  <si>
    <t>Peterbilt Motors (Casey Theis)</t>
  </si>
  <si>
    <t>1700 Woodbrook St</t>
  </si>
  <si>
    <t>casey.theis@paccar.com / curtis.crisp@paccar.com</t>
  </si>
  <si>
    <t>Ron Crisp</t>
  </si>
  <si>
    <t>Philip &amp; Jennifer Hofferichter</t>
  </si>
  <si>
    <t>P.O. Box 300</t>
  </si>
  <si>
    <t>830-570-7333</t>
  </si>
  <si>
    <t>jennpennhoff@yahoo.com</t>
  </si>
  <si>
    <t>Plumbing, Heating, Cooling Contractors Association San Antonio Chapter</t>
  </si>
  <si>
    <t>10103 Broadway</t>
  </si>
  <si>
    <t>210-824-7422</t>
  </si>
  <si>
    <t>heidi@phcc-sanantonio.org</t>
  </si>
  <si>
    <t>PMI Pipe, Steel, &amp; Supplies</t>
  </si>
  <si>
    <t>6385 US Hwy 87 E</t>
  </si>
  <si>
    <t>210-422-0045</t>
  </si>
  <si>
    <t>Melanie@pipemovers.com</t>
  </si>
  <si>
    <t>Primo Plumbing, Inc. (Mr. Thomas Freund)</t>
  </si>
  <si>
    <t>210-494-1691</t>
  </si>
  <si>
    <t>tom@comfort-air.com; tom@freundenterprises.com</t>
  </si>
  <si>
    <t>Quality Dozer Service (Ruben Martinez Sr.)</t>
  </si>
  <si>
    <t>12036 Bois Darc</t>
  </si>
  <si>
    <t>210-846-9087</t>
  </si>
  <si>
    <t>rubenjustin44@gmail.com</t>
  </si>
  <si>
    <t>Quality Trailer Products</t>
  </si>
  <si>
    <t>604 W. Main St.</t>
  </si>
  <si>
    <t>Azle</t>
  </si>
  <si>
    <t>Rev. Paul &amp; Mary Worley</t>
  </si>
  <si>
    <t>389 Valley View Dr</t>
  </si>
  <si>
    <t>210-725-2636 / 210-725-3018</t>
  </si>
  <si>
    <t>raven44@gvec.net</t>
  </si>
  <si>
    <t>SALE Chaplin</t>
  </si>
  <si>
    <t>Rick  &amp; Shelley Johnston</t>
  </si>
  <si>
    <t>525 Wilson Road</t>
  </si>
  <si>
    <t>830-305-6957/512-484-5433</t>
  </si>
  <si>
    <t>rhr@ranchwireless.com</t>
  </si>
  <si>
    <t>RJ Garza &amp; Co.</t>
  </si>
  <si>
    <t>3501 Moreland</t>
  </si>
  <si>
    <t>Weslaco</t>
  </si>
  <si>
    <t>956-854-4139
956-536-8200</t>
  </si>
  <si>
    <t>robertigarza10@gmail.com</t>
  </si>
  <si>
    <t>Roberts Ranch &amp; Investments</t>
  </si>
  <si>
    <t>1001 CR 230</t>
  </si>
  <si>
    <t>979-212-3087</t>
  </si>
  <si>
    <t>robyn@robertsranchinv.com;ethan@robertsranchinv.com</t>
  </si>
  <si>
    <t>Robyn Roberts</t>
  </si>
  <si>
    <t>1001 Cr 230</t>
  </si>
  <si>
    <t>979 212 3087</t>
  </si>
  <si>
    <t>ap@robertsranchinv.com</t>
  </si>
  <si>
    <t>Boriack</t>
  </si>
  <si>
    <t>Rollin J Farms
Attn: Johnny Naeglin</t>
  </si>
  <si>
    <t>2620 FM 2200</t>
  </si>
  <si>
    <t>210-218-9097</t>
  </si>
  <si>
    <t>Rollin Mangold</t>
  </si>
  <si>
    <t>3575 CR 4713</t>
  </si>
  <si>
    <t>LaCoste</t>
  </si>
  <si>
    <t>210-260-6490</t>
  </si>
  <si>
    <t>rollinmangold@sbcglobal.net</t>
  </si>
  <si>
    <t>Roman Carrasco</t>
  </si>
  <si>
    <t>11502 Lily Blair</t>
  </si>
  <si>
    <t>roman.carrasco@hotmail.com</t>
  </si>
  <si>
    <t>Ron Whitten</t>
  </si>
  <si>
    <t>7517 Robert Kleberg Ln</t>
  </si>
  <si>
    <t>Rosemary Dinwiddie</t>
  </si>
  <si>
    <t>2396 Tree Br.</t>
  </si>
  <si>
    <t>210-792-6580</t>
  </si>
  <si>
    <t>rosemaryrd820@gmail.com</t>
  </si>
  <si>
    <t>Rudd &amp; Adams Masonry (Terry &amp; Sylvia Adams)</t>
  </si>
  <si>
    <t>242 State Hwy 46 West</t>
  </si>
  <si>
    <t>210-559-7802</t>
  </si>
  <si>
    <t>terry.adams@ruddandadams.com</t>
  </si>
  <si>
    <t>Marketplace Silent Auction Buyer Lot #1 Louis/Lot #2 Aledo</t>
  </si>
  <si>
    <t>Russell and Lori Young</t>
  </si>
  <si>
    <t>14362 Santa Loma</t>
  </si>
  <si>
    <t>210-373-2181</t>
  </si>
  <si>
    <t>lori@ybfp1.com
ryoung@ybfp1.com</t>
  </si>
  <si>
    <t>Russell Arnold</t>
  </si>
  <si>
    <t>1007 Saint Andrews Drive</t>
  </si>
  <si>
    <t>rgs@ss-consulting.org</t>
  </si>
  <si>
    <t>Ryan &amp; Marla Heger</t>
  </si>
  <si>
    <t>9255 FM 713</t>
  </si>
  <si>
    <t>Dale</t>
  </si>
  <si>
    <t>830-832-4459</t>
  </si>
  <si>
    <t>ctispice@yahoo.com</t>
  </si>
  <si>
    <t>S3 Beefmasters</t>
  </si>
  <si>
    <t>289 Wilkey Road</t>
  </si>
  <si>
    <t>Poteet</t>
  </si>
  <si>
    <t>210-336-8090/210-508-0551</t>
  </si>
  <si>
    <t>saenzda@outlook.com;s3beefmasters@gmail.com</t>
  </si>
  <si>
    <t>Marketplace Silent Auction Buyer Lot #13 Taft / Lot #15 Waxahachie</t>
  </si>
  <si>
    <t>Sam Houston State University 
Dept of Agricultural Sciences 
(Doug Ullrich)</t>
  </si>
  <si>
    <t>PO Box 2088</t>
  </si>
  <si>
    <t>Huntsville</t>
  </si>
  <si>
    <t>936-294-1215 Doug office 936-294-1188</t>
  </si>
  <si>
    <t>dullrich@shsu.edu or agr_dru@shsu.edu</t>
  </si>
  <si>
    <t>Sandra Browning</t>
  </si>
  <si>
    <t xml:space="preserve">623 Caribbean </t>
  </si>
  <si>
    <t>St Johns</t>
  </si>
  <si>
    <t>FL</t>
  </si>
  <si>
    <t>210-289-6190</t>
  </si>
  <si>
    <t>sbsabrown@gmail.ccom</t>
  </si>
  <si>
    <t>Rick Laden</t>
  </si>
  <si>
    <t>Saul Robles</t>
  </si>
  <si>
    <t>PO Box 1167</t>
  </si>
  <si>
    <t>210-859-0972</t>
  </si>
  <si>
    <t>srobles@robles1.net</t>
  </si>
  <si>
    <t>Scott &amp; Adriana Woods</t>
  </si>
  <si>
    <t>1326 Durbin Way</t>
  </si>
  <si>
    <t>Shadrock &amp; Williams Masonry</t>
  </si>
  <si>
    <t>PO Box 1006</t>
  </si>
  <si>
    <t>210-710-8106;210-695-3565</t>
  </si>
  <si>
    <t>westons@shadrockwilliams.com;antons@shadrockwilliams.com</t>
  </si>
  <si>
    <t>Matthew Lutz</t>
  </si>
  <si>
    <t>Somerset True Value Inc. (Anne E. Villarreal)</t>
  </si>
  <si>
    <t>PO Box 280</t>
  </si>
  <si>
    <t>Somerset</t>
  </si>
  <si>
    <t>830-429-3663/210-378-2292</t>
  </si>
  <si>
    <t>som@truevalue.net/doublejay@truevalue.net</t>
  </si>
  <si>
    <t>South Texas Aggregates (Clay Coleman)</t>
  </si>
  <si>
    <t>PO Box 1032</t>
  </si>
  <si>
    <t>210-415-5530</t>
  </si>
  <si>
    <t>sta_clay@yahoo.com</t>
  </si>
  <si>
    <t>Southern Careers Institute
(Rafael Carrizales)</t>
  </si>
  <si>
    <t>238 SW Military Dr., Suite #10</t>
  </si>
  <si>
    <t>rafael.carrizales@scitexas.edu
stephanie.vasquez@scitexas.edu</t>
  </si>
  <si>
    <t xml:space="preserve">STAG Golf </t>
  </si>
  <si>
    <t xml:space="preserve">721 CR 485 </t>
  </si>
  <si>
    <t>garymoore@staggolf.com</t>
  </si>
  <si>
    <t>Ruben</t>
  </si>
  <si>
    <t>Stanco Safety Products (Mark Stanley)</t>
  </si>
  <si>
    <t>2004 W. Main</t>
  </si>
  <si>
    <t>800-348-1148</t>
  </si>
  <si>
    <t>Stanley R. Woelfel</t>
  </si>
  <si>
    <t>228 ECR 2120</t>
  </si>
  <si>
    <t>Kingsville</t>
  </si>
  <si>
    <t>210-414-1420</t>
  </si>
  <si>
    <t>stanley@alazanlc.com</t>
  </si>
  <si>
    <t>Vermeer Texas-Louisiana
Angela Martin</t>
  </si>
  <si>
    <t/>
  </si>
  <si>
    <t>Stu &amp; Susan Crockett</t>
  </si>
  <si>
    <t>2535 Comal Springs Drive</t>
  </si>
  <si>
    <t>830-885-5001;830-832-1110</t>
  </si>
  <si>
    <t>stucrockett71@gmail.com</t>
  </si>
  <si>
    <t>Judge</t>
  </si>
  <si>
    <t>Sunbellt HVAC (Mr. Bill Ayers)</t>
  </si>
  <si>
    <t>Superior Metal Services (Jimmy Anderson)</t>
  </si>
  <si>
    <t>17 Scenic Loop  Road</t>
  </si>
  <si>
    <t>830-388-7645/979-203-8229/830-388-7640</t>
  </si>
  <si>
    <t>janderson@superiormetal.net;janderson@smsmetalco.com</t>
  </si>
  <si>
    <t>Jonathan Cluck</t>
  </si>
  <si>
    <t>Suzanne &amp; Ray Vaishnani</t>
  </si>
  <si>
    <t>9722 Mandalay Way</t>
  </si>
  <si>
    <t>210-269-1878</t>
  </si>
  <si>
    <t>svaishnani10@gmail.com</t>
  </si>
  <si>
    <t xml:space="preserve">Tarleton State University 
Department of Engineering Technology
POC: Chris Wetsel
</t>
  </si>
  <si>
    <t>1333 W. Washington</t>
  </si>
  <si>
    <t>Stephenville</t>
  </si>
  <si>
    <t>254-968-9282</t>
  </si>
  <si>
    <t>cwetsel@tarleton.edu</t>
  </si>
  <si>
    <t>James Caraway</t>
  </si>
  <si>
    <t>TD Industries (c/o Todd Ferguson)</t>
  </si>
  <si>
    <t>20010 Encino Cabin</t>
  </si>
  <si>
    <t>972-888-9500</t>
  </si>
  <si>
    <t>Todd.Ferguson@TDIndustries.com</t>
  </si>
  <si>
    <t>Terry &amp; Sylvia Adams</t>
  </si>
  <si>
    <t>242 SH46 West Unit A</t>
  </si>
  <si>
    <t>Marketplace Silent Auction Buyer Lot #4 Chapel Hill</t>
  </si>
  <si>
    <t>Tessman Tractors (Mike &amp; Dale Tessman)</t>
  </si>
  <si>
    <t>tessman.tractors@gmail.com</t>
  </si>
  <si>
    <t>Texas Dow Employees Credit Union (Ms. Stephanie Sherrold)/Texas Dow Employees Credit Union (Mr. Josh Brian)</t>
  </si>
  <si>
    <t>1001 FM 2004/1307 Soldiers Field Dr.</t>
  </si>
  <si>
    <t>Lake Jackson/Sugar Land</t>
  </si>
  <si>
    <t>77566/77479</t>
  </si>
  <si>
    <t>979-238-8315 / 281-269-8544</t>
  </si>
  <si>
    <t>ssherrodd@tdecu.org / charris@tdecu.org</t>
  </si>
  <si>
    <t>Texas State Technical College
(Kristin Hookassian)</t>
  </si>
  <si>
    <t>1600 Innovation Blvd</t>
  </si>
  <si>
    <t>Hutto</t>
  </si>
  <si>
    <t>512-759-5629</t>
  </si>
  <si>
    <t>kristin.hookassian@tstc.edu</t>
  </si>
  <si>
    <t>Tim &amp; Lisa Dudley</t>
  </si>
  <si>
    <t>H: 830-303-0910
C: 210-393-4505</t>
  </si>
  <si>
    <t>Marketplace Live Auction Add-On Lot #20 Sterling City</t>
  </si>
  <si>
    <t>Todd Tricka</t>
  </si>
  <si>
    <t>2 Royal Cove</t>
  </si>
  <si>
    <t>210-831-5412</t>
  </si>
  <si>
    <t>Tom Freund</t>
  </si>
  <si>
    <t>210-889-1132</t>
  </si>
  <si>
    <t>Tommy Cain</t>
  </si>
  <si>
    <t>4105 Arroyo Drive</t>
  </si>
  <si>
    <t>Weatherford</t>
  </si>
  <si>
    <t>jlcain52@gmail.com</t>
  </si>
  <si>
    <t>Tri-County Tractor Pullers Association</t>
  </si>
  <si>
    <t>4820 FM 471 N</t>
  </si>
  <si>
    <t>210-219-8065</t>
  </si>
  <si>
    <t>Keith Keller</t>
  </si>
  <si>
    <t>Tricia Carter Wood</t>
  </si>
  <si>
    <t>2401 Parkview Dr. Ste. 110</t>
  </si>
  <si>
    <t>Ft. Worth</t>
  </si>
  <si>
    <t>817-691-0431</t>
  </si>
  <si>
    <t>Tricia@haberwealthgroup.com</t>
  </si>
  <si>
    <t>Triple S A.M.C (Sal Farias)</t>
  </si>
  <si>
    <t>22415 White Doe Pass</t>
  </si>
  <si>
    <t>210-542-2770</t>
  </si>
  <si>
    <t>triplesamc@yahoo.com</t>
  </si>
  <si>
    <t>Twin Oaks Game Ranch LLC
Attn: Scott Chakales</t>
  </si>
  <si>
    <t>233 Hopping Peach St</t>
  </si>
  <si>
    <t>210-279-3432</t>
  </si>
  <si>
    <t>xeroxrw@yahoo.com</t>
  </si>
  <si>
    <t>Zachry Construction Corporation (Mr. Abel Luna)</t>
  </si>
  <si>
    <t>14410 Wurzbach Pkwy Suite 120/5304 Mabry Ct</t>
  </si>
  <si>
    <t>San Antonio/ Austin</t>
  </si>
  <si>
    <t>78216/78749</t>
  </si>
  <si>
    <t>Office 210-871-3279 
Cell 210-324-4020</t>
  </si>
  <si>
    <t>Angela Hall/ Jeff Hall</t>
  </si>
  <si>
    <t>Tyler Guglielmo</t>
  </si>
  <si>
    <t>235 Primrose Pl</t>
  </si>
  <si>
    <t>tylerguglielmo@gmail.com</t>
  </si>
  <si>
    <t xml:space="preserve">2300 Picadilly Dr. </t>
  </si>
  <si>
    <t>Erik Zamora</t>
  </si>
  <si>
    <t>Arc Labs LLC</t>
  </si>
  <si>
    <t>21615 Hwy 153, B2</t>
  </si>
  <si>
    <t>Piedmont</t>
  </si>
  <si>
    <t>SC</t>
  </si>
  <si>
    <t>U.A. Plumbers &amp; Pipefitters Local #142 
(Mark R. Potter)</t>
  </si>
  <si>
    <t>16415 I-35</t>
  </si>
  <si>
    <t>512-230-4413</t>
  </si>
  <si>
    <t>mpotter@local142.org</t>
  </si>
  <si>
    <t>United Ag &amp; Turf
Attn: Bethany Johnson</t>
  </si>
  <si>
    <t>PO Box 5976</t>
  </si>
  <si>
    <t>Ardmore</t>
  </si>
  <si>
    <t>940-368-9647</t>
  </si>
  <si>
    <t>bethanyjohnson@unitedagt.com
jewelltaylor@unitedagt.com</t>
  </si>
  <si>
    <t>TSTC &amp; FAME</t>
  </si>
  <si>
    <t>830-402-1800</t>
  </si>
  <si>
    <t>kim.johnson@tstc.edu</t>
  </si>
  <si>
    <t>Kimberly Johnson</t>
  </si>
  <si>
    <t>CPS</t>
  </si>
  <si>
    <t>500 McCullough Ave</t>
  </si>
  <si>
    <t>210-353-4540</t>
  </si>
  <si>
    <t>jcrawford@cpsenergy.com</t>
  </si>
  <si>
    <t>Universal Technical Institute (Darrin Brust)</t>
  </si>
  <si>
    <t>721 Lockhaven Drive</t>
  </si>
  <si>
    <t>dbrust@uti.edu / bdotson@uti.edu</t>
  </si>
  <si>
    <t>US Army Recruiting Battalion San Antonio (Laurri L. Garcia)</t>
  </si>
  <si>
    <t>1939 Buck Road, Bldg 2003</t>
  </si>
  <si>
    <t>(210) 632-2569</t>
  </si>
  <si>
    <t>laurri.l.garcia.civ@mail.mil</t>
  </si>
  <si>
    <t>SALE</t>
  </si>
  <si>
    <t>WPI Industries</t>
  </si>
  <si>
    <t>711 Orchard Vale Rd.</t>
  </si>
  <si>
    <t>Rosharon</t>
  </si>
  <si>
    <t>Alamo Group</t>
  </si>
  <si>
    <t>1502 E. Walnut St.</t>
  </si>
  <si>
    <t>Anthony Rivera</t>
  </si>
  <si>
    <t>UTI
(Darren Brust)</t>
  </si>
  <si>
    <t>D 281.214.7202
M 318.230.8592</t>
  </si>
  <si>
    <t xml:space="preserve">dbrust@uti.edu
bdotson@uti.edu
</t>
  </si>
  <si>
    <t>Uvalco
Attn: Michale McGinnis</t>
  </si>
  <si>
    <t>967 Cypress Grove Rd</t>
  </si>
  <si>
    <t>Verizon Foundation (Stacey Cruz, S.A.L.E. Ag Mech Volunteer)</t>
  </si>
  <si>
    <t>1102 Persian Garden</t>
  </si>
  <si>
    <t>866-824-1444</t>
  </si>
  <si>
    <t>Stacey Cruz</t>
  </si>
  <si>
    <t>Workforce Solutions</t>
  </si>
  <si>
    <t>210-550-7155</t>
  </si>
  <si>
    <t>srodriguez@wsalamo.org</t>
  </si>
  <si>
    <t>Waukesha Pearce Industries</t>
  </si>
  <si>
    <t>711 Orchard Vile Road</t>
  </si>
  <si>
    <t>Rocharon</t>
  </si>
  <si>
    <t>361-537-7248</t>
  </si>
  <si>
    <t>perezc@wpi.com</t>
  </si>
  <si>
    <t>Lis Kotzur</t>
  </si>
  <si>
    <t>Victoria Peck</t>
  </si>
  <si>
    <t>22349 Mirror Lake Dr</t>
  </si>
  <si>
    <t>Chugiak</t>
  </si>
  <si>
    <t>AK</t>
  </si>
  <si>
    <t>907-223-2360</t>
  </si>
  <si>
    <t>rvcdpeck@gmail.com</t>
  </si>
  <si>
    <t>Vincent Ney</t>
  </si>
  <si>
    <t>4711 Shavano Oak #102</t>
  </si>
  <si>
    <t>302-753-0026</t>
  </si>
  <si>
    <t>vincentney@gmail.com;vneygrr@gmail.com</t>
  </si>
  <si>
    <t>vincentney@gmail.com</t>
  </si>
  <si>
    <t>Marketplace Live Auction Buyer Lot #14 Bell County/Lot #20 Sterling City</t>
  </si>
  <si>
    <t>Wade &amp; Vanessa Mayfield</t>
  </si>
  <si>
    <t>1437 Canyon Brook</t>
  </si>
  <si>
    <t>210-718-8847</t>
  </si>
  <si>
    <t>vanessajohnsonsa@gmail.com</t>
  </si>
  <si>
    <t>Wade Mayfield</t>
  </si>
  <si>
    <t>Wallace &amp; Sandra Meeks</t>
  </si>
  <si>
    <t>13465 Bar C</t>
  </si>
  <si>
    <t>201-789-7818</t>
  </si>
  <si>
    <t>skmeeks@att.net</t>
  </si>
  <si>
    <t>Walter &amp; Luana Sandifer</t>
  </si>
  <si>
    <t>362 Babcock Rd.</t>
  </si>
  <si>
    <t>210-732-8397 / 210-849-9984 / 210-849-9964</t>
  </si>
  <si>
    <t>wsandifer@satx.rr.com</t>
  </si>
  <si>
    <t>Weisman Equipment, Ltd. (Ms. Elizabeth Weisman Zwak)</t>
  </si>
  <si>
    <t>4501 Hunter Road/PO Box 2109</t>
  </si>
  <si>
    <t>78666/78667</t>
  </si>
  <si>
    <t>512-396-1555/512-353-7757</t>
  </si>
  <si>
    <t>eweisman@hunterind.com; steve@hunterind.com</t>
  </si>
  <si>
    <t>Wilborn Steel Co., Ltd. (Mr. Ernest Wilborn)</t>
  </si>
  <si>
    <t>2315 Dan Ct</t>
  </si>
  <si>
    <t>Wunderlich Builders (Bob Wunderlich)</t>
  </si>
  <si>
    <t>3040 Hwy 90 West</t>
  </si>
  <si>
    <t>wrw@wunderlichbuilders.com</t>
  </si>
  <si>
    <t>Y Bar Ranch (Steven Mafrige)</t>
  </si>
  <si>
    <t>PO Box 375</t>
  </si>
  <si>
    <t>930-373-4452</t>
  </si>
  <si>
    <t>steven@ybarranch.com</t>
  </si>
  <si>
    <t>Y Fire Ranch, LLC</t>
  </si>
  <si>
    <t>Rusty/Lori Young</t>
  </si>
  <si>
    <t>Young Bros. Fire Protection (Coby Young)</t>
  </si>
  <si>
    <t>14107 Bandera Road</t>
  </si>
  <si>
    <t>210-387-2767/210-535-6372</t>
  </si>
  <si>
    <t>coby@YBFP1.com;ryoung@ybfp1.com</t>
  </si>
  <si>
    <t>Marketplace Live Auction Buyer Lot #18 Lytle</t>
  </si>
  <si>
    <t>Young Brothers (Coby Young)</t>
  </si>
  <si>
    <t>210-387-2767</t>
  </si>
  <si>
    <t>Coby@wbfp1.com</t>
  </si>
  <si>
    <t>3258 US Hwy 181 N</t>
  </si>
  <si>
    <t xml:space="preserve"> 216 2022830</t>
  </si>
  <si>
    <t>Zachry Industrial, Inc. (Tinsley Smith)</t>
  </si>
  <si>
    <t>527 Logwood Avenue</t>
  </si>
  <si>
    <t xml:space="preserve">Office: 210-588-6582
Cell: 214-450-9951
Office: 210-588-6582
Cell: 214-450-9951
</t>
  </si>
  <si>
    <t>smitht@zachrygroup.com</t>
  </si>
  <si>
    <t>Promotional Solutions</t>
  </si>
  <si>
    <t>2022 JAM Expenditures</t>
  </si>
  <si>
    <t>Total Expense</t>
  </si>
  <si>
    <t>Actual Expense</t>
  </si>
  <si>
    <t>Estimated</t>
  </si>
  <si>
    <t>Basic Expenses covered by Entry Fees</t>
  </si>
  <si>
    <t>Donations</t>
  </si>
  <si>
    <t>Expense</t>
  </si>
  <si>
    <t>Invoice Amount</t>
  </si>
  <si>
    <t>Quotation #</t>
  </si>
  <si>
    <t>Invoice #</t>
  </si>
  <si>
    <t>Quantity</t>
  </si>
  <si>
    <t>Unit Price</t>
  </si>
  <si>
    <t>Extended</t>
  </si>
  <si>
    <t>Paid</t>
  </si>
  <si>
    <t>PO #</t>
  </si>
  <si>
    <t>2024Actual</t>
  </si>
  <si>
    <t>Materials &amp; Supplies Ag Mech</t>
  </si>
  <si>
    <t>Frijoles Mexican Restaurant</t>
  </si>
  <si>
    <t>301 North WW White Rd</t>
  </si>
  <si>
    <t>Awards &amp; Ribbons Ag Mech</t>
  </si>
  <si>
    <t>Airgas USA LLC</t>
  </si>
  <si>
    <t>Welders</t>
  </si>
  <si>
    <t>337 N WW White Rd</t>
  </si>
  <si>
    <t>Plasma Cutters</t>
  </si>
  <si>
    <t>338 N WW White Rd</t>
  </si>
  <si>
    <t>Welding Helmets</t>
  </si>
  <si>
    <t>Gift Cards</t>
  </si>
  <si>
    <t>Creative Trophies</t>
  </si>
  <si>
    <t>Retirement Buckle</t>
  </si>
  <si>
    <t>Delegard Tool</t>
  </si>
  <si>
    <t>Awards</t>
  </si>
  <si>
    <t>Tool Boxes</t>
  </si>
  <si>
    <t>Lowes's Home Center's LLC</t>
  </si>
  <si>
    <t>7901 Callaghan Road</t>
  </si>
  <si>
    <t>The Total Source</t>
  </si>
  <si>
    <t>12403 Network Blvd</t>
  </si>
  <si>
    <t>Services Ag Mech</t>
  </si>
  <si>
    <t>Black Tie Affairs</t>
  </si>
  <si>
    <t>1515 Rogers Avenue</t>
  </si>
  <si>
    <t>78208-1935</t>
  </si>
  <si>
    <t>Estimate</t>
  </si>
  <si>
    <t>Hospitality Catering</t>
  </si>
  <si>
    <t>Highland Social Club</t>
  </si>
  <si>
    <t>2929 S WW White Rd</t>
  </si>
  <si>
    <t>Judges Meeting/Dinner</t>
  </si>
  <si>
    <t>Next Door Catering</t>
  </si>
  <si>
    <t>5209 FM 775</t>
  </si>
  <si>
    <t>Mario Flores</t>
  </si>
  <si>
    <t>Music - Hospitality Area Friday and Saturday</t>
  </si>
  <si>
    <t>Advertising &amp; Promotions</t>
  </si>
  <si>
    <t>Bar S.R Leather</t>
  </si>
  <si>
    <t>18149 Jackel Road</t>
  </si>
  <si>
    <t>Buyer Gifts</t>
  </si>
  <si>
    <t>Champion Buyer Buckles</t>
  </si>
  <si>
    <t>Superior Trophies Acquisition LLC</t>
  </si>
  <si>
    <t>6909 Jensen Drive</t>
  </si>
  <si>
    <t>Division Winners, Grand, Reserve and Showmanship, Will be covered by Catrina Smith, Forestier, Hinojosa</t>
  </si>
  <si>
    <t>Lon R. Shell Website Services</t>
  </si>
  <si>
    <t>jamshow.org website</t>
  </si>
  <si>
    <t>Ag Mech Corral Entertainment</t>
  </si>
  <si>
    <t>From GL report</t>
  </si>
  <si>
    <t>Committee Food Expense</t>
  </si>
  <si>
    <t>Committee Food Friday, Saturday and Sunday</t>
  </si>
  <si>
    <t>Megan Lamb - Lunch Expense Students Salado</t>
  </si>
  <si>
    <t>Salado Feeding Students/Teachers</t>
  </si>
  <si>
    <t>Contributor Corral</t>
  </si>
  <si>
    <t>Hospitality Mixers Etc</t>
  </si>
  <si>
    <t>Judges/Student Helpers Lunch</t>
  </si>
  <si>
    <t>South Texas Maize</t>
  </si>
  <si>
    <t>Food for Judges</t>
  </si>
  <si>
    <t>Saffire Web Hosting</t>
  </si>
  <si>
    <t>Postage Ag Mech</t>
  </si>
  <si>
    <t>Postage</t>
  </si>
  <si>
    <t>Premiums</t>
  </si>
  <si>
    <t>Premiums JAM Show</t>
  </si>
  <si>
    <t>Superintendent Fees Ag Mech</t>
  </si>
  <si>
    <t>Judges Fees Ag Mech</t>
  </si>
  <si>
    <t>Judges Travel Ag Mech</t>
  </si>
  <si>
    <t>Printing Ag Mech</t>
  </si>
  <si>
    <t>Printed Materials</t>
  </si>
  <si>
    <t>Security Wages Ag Mech</t>
  </si>
  <si>
    <t>Security</t>
  </si>
  <si>
    <t>Wages Ag Mech</t>
  </si>
  <si>
    <t>Signs Ag Mech</t>
  </si>
  <si>
    <t>Signage</t>
  </si>
  <si>
    <t>Badges</t>
  </si>
  <si>
    <t>Show Cleanup</t>
  </si>
  <si>
    <t>Contract Labor Ag Mech</t>
  </si>
  <si>
    <t>Contract Labor Expense</t>
  </si>
  <si>
    <t>Rodeo Security</t>
  </si>
  <si>
    <t>Office Supplies Ag Mech</t>
  </si>
  <si>
    <t>Office Supplies</t>
  </si>
  <si>
    <t>Committee Meetings Ag Mech</t>
  </si>
  <si>
    <t>Committee Allocations</t>
  </si>
  <si>
    <t>Equipment Rental</t>
  </si>
  <si>
    <t>Equipment Rentals</t>
  </si>
  <si>
    <t>Allocated Expense</t>
  </si>
  <si>
    <t>CC Fees etc., Wrist bands, Rackspace, Wells Fargo, Radio Rental, Top Auction Buyer Gift</t>
  </si>
  <si>
    <t>Illusions Rental</t>
  </si>
  <si>
    <t>Pipe and Drape</t>
  </si>
  <si>
    <t>Live Auction Premiums</t>
  </si>
  <si>
    <t>Silent Auction Premiums</t>
  </si>
  <si>
    <t>Computer/Software Ag Mech</t>
  </si>
  <si>
    <t>Price Chopper Wristbands</t>
  </si>
  <si>
    <t>Livestock Wage Allocation</t>
  </si>
  <si>
    <t>Ops Wage Allocation</t>
  </si>
  <si>
    <t>Security Wage Allocation</t>
  </si>
  <si>
    <t xml:space="preserve">Wells Fargo </t>
  </si>
  <si>
    <t>RailPros Field Servicing</t>
  </si>
  <si>
    <t>Total Source</t>
  </si>
  <si>
    <t>Judges Jacket/Student Helper hats</t>
  </si>
  <si>
    <t>Notes</t>
  </si>
  <si>
    <t>Ag Mechanics Budget Worksheet</t>
  </si>
  <si>
    <t>Actual</t>
  </si>
  <si>
    <t>Budget</t>
  </si>
  <si>
    <t>Rev. 6/24/19</t>
  </si>
  <si>
    <t>4005-40-00</t>
  </si>
  <si>
    <t>Concessions Ag Mech</t>
  </si>
  <si>
    <t>4010-40-04</t>
  </si>
  <si>
    <t>Gate Passes AgMech</t>
  </si>
  <si>
    <t>Entry Fees AgMech</t>
  </si>
  <si>
    <t>JAM $40 per project(1062)/Marketplace $75 per Project (46)</t>
  </si>
  <si>
    <t>Ag Mech Marketplace Booth Fees</t>
  </si>
  <si>
    <t>Sponsors AgMech</t>
  </si>
  <si>
    <t>Sponsors AgMech Comm Solicitation</t>
  </si>
  <si>
    <t>Sponsorship AgMech Marketplace &amp; Auction</t>
  </si>
  <si>
    <t>Ag Mech Auction</t>
  </si>
  <si>
    <t>2018 (35) Sold avg. $4678</t>
  </si>
  <si>
    <t>Miscellaneous AgMech</t>
  </si>
  <si>
    <t>4195-40-00</t>
  </si>
  <si>
    <t>Car Passes AgMech</t>
  </si>
  <si>
    <t xml:space="preserve">TOTAL Revenue                 </t>
  </si>
  <si>
    <t>4500-40-00</t>
  </si>
  <si>
    <t>Cost of Product Sold: AgMech</t>
  </si>
  <si>
    <t xml:space="preserve">Gross Profit                  </t>
  </si>
  <si>
    <t>5010-40-00</t>
  </si>
  <si>
    <t>5010-40-02</t>
  </si>
  <si>
    <t>Photography Ag Mech</t>
  </si>
  <si>
    <t>5040-40-00</t>
  </si>
  <si>
    <t>First time we were allocated security.  Understandable but did not account for this.</t>
  </si>
  <si>
    <t>5040-40-01</t>
  </si>
  <si>
    <t>Why the spike in Security charges?</t>
  </si>
  <si>
    <t>Security Charge has jumped significantly.</t>
  </si>
  <si>
    <t>5100-40-00</t>
  </si>
  <si>
    <t>5100-40-01</t>
  </si>
  <si>
    <t>Printing Ag Mech Signs</t>
  </si>
  <si>
    <t>Printed less signs in 2020 but charges went up significantly</t>
  </si>
  <si>
    <t>5100-40-02</t>
  </si>
  <si>
    <t>5100-40-03</t>
  </si>
  <si>
    <t>5100-40-04</t>
  </si>
  <si>
    <t>5120-40-00</t>
  </si>
  <si>
    <t>Seems a big jump as well with same amount of meetings annually.</t>
  </si>
  <si>
    <t>5120-40-01</t>
  </si>
  <si>
    <t>5150-40-00</t>
  </si>
  <si>
    <t>5220-40-00</t>
  </si>
  <si>
    <t>Less Modular Storage  Containers/Using storage storage area adjacent to main office.</t>
  </si>
  <si>
    <t>5320-40-00</t>
  </si>
  <si>
    <t>Seminars/Travel Ag Mech</t>
  </si>
  <si>
    <t>5340-40-00</t>
  </si>
  <si>
    <t>Services AgMech</t>
  </si>
  <si>
    <t>5340-40-03</t>
  </si>
  <si>
    <t>5340-40-04</t>
  </si>
  <si>
    <t>5340-40-05</t>
  </si>
  <si>
    <t>5350-40-00</t>
  </si>
  <si>
    <t>5370-40-00</t>
  </si>
  <si>
    <t>Awards &amp; Ribbons</t>
  </si>
  <si>
    <t>5370-40-01</t>
  </si>
  <si>
    <t>Awards &amp; Ribbons Ag Mech Comm Solict</t>
  </si>
  <si>
    <t>5400-40-00</t>
  </si>
  <si>
    <t>5650-40-00</t>
  </si>
  <si>
    <t>We were double hit here in 2018 allocated expense by an additional 8299.00. Was not planning on this hit, appears to me as error.</t>
  </si>
  <si>
    <t>5650-40-01</t>
  </si>
  <si>
    <t>Contract Labor Ag Mech Students</t>
  </si>
  <si>
    <t>5900-40-00</t>
  </si>
  <si>
    <t xml:space="preserve">TOTAL Operating Expenses      </t>
  </si>
  <si>
    <t xml:space="preserve">Net Income from Operations    </t>
  </si>
  <si>
    <t>Contributions Total</t>
  </si>
  <si>
    <t>Estimated Actual Balance</t>
  </si>
  <si>
    <t>Expense Total</t>
  </si>
  <si>
    <t>Budgeted Expense v Contributions</t>
  </si>
  <si>
    <t>GL Description</t>
  </si>
  <si>
    <t>Account</t>
  </si>
  <si>
    <t>Actual 2020</t>
  </si>
  <si>
    <t>Actual 2021</t>
  </si>
  <si>
    <t>Actual 2023</t>
  </si>
  <si>
    <t>Budget 2024</t>
  </si>
  <si>
    <t>Actual 2024</t>
  </si>
  <si>
    <t>Entry Fees Ag Mech</t>
  </si>
  <si>
    <t xml:space="preserve"> 4020-40-00</t>
  </si>
  <si>
    <t>Ag Mech Trade Show Booth Fee</t>
  </si>
  <si>
    <t xml:space="preserve"> 4025-40-00</t>
  </si>
  <si>
    <t>Sponsors Ag Mech</t>
  </si>
  <si>
    <t xml:space="preserve"> 4030-40-00</t>
  </si>
  <si>
    <t>Ag Mech Auction Pledges Balance</t>
  </si>
  <si>
    <t>Ag Mech Auction (Collected)</t>
  </si>
  <si>
    <t>Ag Mech Auction Committed (Not Collected)</t>
  </si>
  <si>
    <t>Live Auction (Payout)</t>
  </si>
  <si>
    <t>Silent Auction Payout</t>
  </si>
  <si>
    <t>Auction Dispersement</t>
  </si>
  <si>
    <t>Kozas Caps</t>
  </si>
  <si>
    <t>Auction Adj.</t>
  </si>
  <si>
    <t>Awards &amp; Ribbons (Buckles)</t>
  </si>
  <si>
    <t>Tent Rental Allocated Salado</t>
  </si>
  <si>
    <t>Operations (Drinks, Etc.)</t>
  </si>
  <si>
    <t>Pipe &amp; Drape</t>
  </si>
  <si>
    <t>Live Auction Item Purchases Committee</t>
  </si>
  <si>
    <t>ON GL YN</t>
  </si>
  <si>
    <t>C</t>
  </si>
  <si>
    <t>Mailed</t>
  </si>
  <si>
    <t>IK</t>
  </si>
  <si>
    <t>15331 Vantage Parkway East</t>
  </si>
  <si>
    <t>ABC South Texas
(Gilbert Palomo)</t>
  </si>
  <si>
    <t>1 Steel Mill Drive</t>
  </si>
  <si>
    <t>Pick Up (2/12 List)</t>
  </si>
  <si>
    <t>Christina &amp; John Forestier</t>
  </si>
  <si>
    <t>(All Seasons Feeders) Burnell &amp; Laura Gates</t>
  </si>
  <si>
    <t>James Smith</t>
  </si>
  <si>
    <t>William Shown</t>
  </si>
  <si>
    <t>Russell &amp; Deborah Thoede</t>
  </si>
  <si>
    <t>Henry Mota III</t>
  </si>
  <si>
    <t>Pick Up (2/13 List)</t>
  </si>
  <si>
    <t>471 CR 198</t>
  </si>
  <si>
    <t>Fall City</t>
  </si>
  <si>
    <t>Marion Monk</t>
  </si>
  <si>
    <t>Armando &amp; Rosie Trevino</t>
  </si>
  <si>
    <t xml:space="preserve"> Sandra Browning</t>
  </si>
  <si>
    <t>623 Caribbean I</t>
  </si>
  <si>
    <t>Erica Soechting</t>
  </si>
  <si>
    <t>374 County Rd 323</t>
  </si>
  <si>
    <t>Darrell and Rachel Enderlin</t>
  </si>
  <si>
    <t>Quality Dozer Service 
Attn: Ruben Martinez Sr.</t>
  </si>
  <si>
    <t>y</t>
  </si>
  <si>
    <t>Scott &amp; Ronnie Chakales</t>
  </si>
  <si>
    <t>3931 Luz Del Faro</t>
  </si>
  <si>
    <t>5665 S. East Loop 410</t>
  </si>
  <si>
    <t>Marketplace Pledge</t>
  </si>
  <si>
    <t>8915 Bat Cave Loop Rd</t>
  </si>
  <si>
    <t>c</t>
  </si>
  <si>
    <t>CrispR@rushenterprises.com</t>
  </si>
  <si>
    <t>15 Haverford Lane</t>
  </si>
  <si>
    <t>Friendswood</t>
  </si>
  <si>
    <t>Texas Farm Bureau, Inc. (Mr. Karl Ellis, Ms. Melody Layne)</t>
  </si>
  <si>
    <t>mark.smith3@airgas.com</t>
  </si>
  <si>
    <t>ESAB / Victor (Ryan Anguiano)</t>
  </si>
  <si>
    <t>12203 Lost Ranch</t>
  </si>
  <si>
    <t>210-862-5758</t>
  </si>
  <si>
    <t>ryan.anguiano@esab.com</t>
  </si>
  <si>
    <t>steve_hoenes@lincoln.com</t>
  </si>
  <si>
    <t>Matheson Gas (Richard Schobinger)</t>
  </si>
  <si>
    <t>118 Surrey Lane</t>
  </si>
  <si>
    <t>512-749-0136</t>
  </si>
  <si>
    <t>rschobinger@mathesongas.com</t>
  </si>
  <si>
    <t>Miller Electric Mfg. Co. Inc. (Wes Morton)</t>
  </si>
  <si>
    <t>127 Nueva Vista</t>
  </si>
  <si>
    <t>918-891-2062</t>
  </si>
  <si>
    <t>wesley.morton@millerwelds.com</t>
  </si>
  <si>
    <t>marwor@gvec.net</t>
  </si>
  <si>
    <t>Praxair (Dennis Eck)</t>
  </si>
  <si>
    <t>11425 West Little York</t>
  </si>
  <si>
    <t>713-828-3620</t>
  </si>
  <si>
    <t>dennis_eck@praxair.com</t>
  </si>
  <si>
    <t>ck 818 Turn in 2/8</t>
  </si>
  <si>
    <t>elta17p@yahoo.com</t>
  </si>
  <si>
    <t>ck 3007 Turn in 2/8</t>
  </si>
  <si>
    <t>ck 3495 Turn in 2/8</t>
  </si>
  <si>
    <t>11398 New Sulphur Springs Rd, Lot 1</t>
  </si>
  <si>
    <t>78263</t>
  </si>
  <si>
    <t>P.O. Box 301</t>
  </si>
  <si>
    <t>ck 1440 Turn in 2/8</t>
  </si>
  <si>
    <t>Texas Dow Employees Credit Union (Ms. Stephanie Sherrold)/Texas Dow Employees Credit Union (Ms. Crystal Harris)</t>
  </si>
  <si>
    <t>Bartlett-Cocke General Contractors (TJ Rogers, Randall Jay, James Anderson, Jerry Hogg)</t>
  </si>
  <si>
    <t>210-655-1031</t>
  </si>
  <si>
    <t>J.R. &amp; Janet Smith</t>
  </si>
  <si>
    <t>Pumpco, Inc.</t>
  </si>
  <si>
    <t>ck 193530 Turn in 2/8</t>
  </si>
  <si>
    <t>o# 210 226-1244 
ext. #214
cell # 210 882-2548; 210-226-0115</t>
  </si>
  <si>
    <t>e-mail: mpotter@local142.org</t>
  </si>
  <si>
    <t>Victor &amp; Terri Cummings</t>
  </si>
  <si>
    <t>ck 2262 Turn in 2/8/21</t>
  </si>
  <si>
    <t>Rafter S Ranch LLC (Mr. Steven Snow)</t>
  </si>
  <si>
    <t>ck 2045 Turn in 2/8</t>
  </si>
  <si>
    <t>212 Madison Apt 8</t>
  </si>
  <si>
    <t>Drs. Bryan &amp; Julie Stuckey</t>
  </si>
  <si>
    <t>Ck 1114 Turn in 2/22.</t>
  </si>
  <si>
    <t>1525 Decanter Drive</t>
  </si>
  <si>
    <t>210=213-6877</t>
  </si>
  <si>
    <t>Daryl &amp; Elizabeth Spillmann Family</t>
  </si>
  <si>
    <t>114 Irvingtonton</t>
  </si>
  <si>
    <t>700 W. Hondo Avenue</t>
  </si>
  <si>
    <t>11/20/2020 &amp; 12/29/20</t>
  </si>
  <si>
    <t>3365/3520</t>
  </si>
  <si>
    <t>stucrockett@sbcglobal.net;scrockett1@gmail.com</t>
  </si>
  <si>
    <t>Ms. Carilyn Kosub</t>
  </si>
  <si>
    <t>voestalpine Bohler Welding USA, Inc. (Lonnie Maley)</t>
  </si>
  <si>
    <t>1601 Gillingham Ln, Suite 110</t>
  </si>
  <si>
    <t>Sugar Land</t>
  </si>
  <si>
    <t>346-874-0313</t>
  </si>
  <si>
    <t>natasha.reynolds@voestalpine.com;tiffany.rodriguez@voestalpine.com;lonnie.maley@voestalpine.com</t>
  </si>
  <si>
    <t>H.R. &amp; Sandra Browning</t>
  </si>
  <si>
    <t>138 Mahi Dr.</t>
  </si>
  <si>
    <t>Ponte Vedra</t>
  </si>
  <si>
    <t>C. Bryan Stuckey Jr.</t>
  </si>
  <si>
    <t>Welding Gloves</t>
  </si>
  <si>
    <t>JSR Incorporated (Joe R. Felan)</t>
  </si>
  <si>
    <t>210-6537772/Cell 210-857-2737</t>
  </si>
  <si>
    <t>ffelan@jsrincorporated.com</t>
  </si>
  <si>
    <t>210-736-7848</t>
  </si>
  <si>
    <t>ck 3949 Turn in 2/8</t>
  </si>
  <si>
    <t>Wiatrek's Meat Market</t>
  </si>
  <si>
    <t>8517 Blanco Road</t>
  </si>
  <si>
    <t>Russell &amp; Judy Sunden</t>
  </si>
  <si>
    <t>1736 Gruene Vineyard Crossing</t>
  </si>
  <si>
    <t>Rajul Vaishnani</t>
  </si>
  <si>
    <t>A</t>
  </si>
  <si>
    <t>Ruben &amp; Kelsee Martinez</t>
  </si>
  <si>
    <t>P.O. Box 397</t>
  </si>
  <si>
    <t>210-380-9750</t>
  </si>
  <si>
    <t>Paul Paterson</t>
  </si>
  <si>
    <t>Kelsee Martinez</t>
  </si>
  <si>
    <t>Emilio Perales</t>
  </si>
  <si>
    <t>maperales61@sbcglobal.net</t>
  </si>
  <si>
    <t>8470 Jungman</t>
  </si>
  <si>
    <t>210-854-6334/210-364-9505</t>
  </si>
  <si>
    <t>QDS Construction (Ruben Martinez)</t>
  </si>
  <si>
    <t>210-382-2888</t>
  </si>
  <si>
    <t>210-279-3432 210-269-2818 Cell</t>
  </si>
  <si>
    <t>chakasc2003@yahoo.com</t>
  </si>
  <si>
    <t>Invitation</t>
  </si>
  <si>
    <t>Take creds to show.</t>
  </si>
  <si>
    <t>coby@YBFP1.com</t>
  </si>
  <si>
    <t>Enchanted Springs Ranch/Rudd &amp; Adams Masonry (Terry &amp; Sylvia Adams)</t>
  </si>
  <si>
    <t>4343 East Main Street</t>
  </si>
  <si>
    <t>Texas Corrugators (Dale Schuchart)</t>
  </si>
  <si>
    <t>KCM Cabinets (Kenneth Moore)</t>
  </si>
  <si>
    <t>Marketplace Buyer Live Auction Lot #4 Whittharral $6k</t>
  </si>
  <si>
    <t>committed</t>
  </si>
  <si>
    <t>210-313-3236</t>
  </si>
  <si>
    <t>nhmercer08@hotmail.com</t>
  </si>
  <si>
    <t>High Gear Collision, LLC</t>
  </si>
  <si>
    <t>Dotti Bierschwale &amp; Ephrain Saenz</t>
  </si>
  <si>
    <t>6614 S. Flores</t>
  </si>
  <si>
    <t>830-305-6957</t>
  </si>
  <si>
    <t>830-751-2887/2102688884</t>
  </si>
  <si>
    <t>PO Box 2109</t>
  </si>
  <si>
    <t>Praxair (Phil Ruffin)</t>
  </si>
  <si>
    <t>Texas Dow Employees Credit Union (Ms. Crystal Harris)</t>
  </si>
  <si>
    <t>1307 Soldiers Field Dr.</t>
  </si>
  <si>
    <t>520 Geneseo Rd.</t>
  </si>
  <si>
    <t>7711 Louis Pasteur, Suite 200</t>
  </si>
  <si>
    <t>James &amp; Billie Francis</t>
  </si>
  <si>
    <t>620 S. Mulberry Street</t>
  </si>
  <si>
    <t>Cowsert Ranches - Billy Cowsert</t>
  </si>
  <si>
    <t>Robles 1, LLC (Saul &amp; Isela Robles)</t>
  </si>
  <si>
    <t>113 Gulf Street</t>
  </si>
  <si>
    <t>som@truevalue.net</t>
  </si>
  <si>
    <t>Nathan Lutz</t>
  </si>
  <si>
    <t>225 Grant Avenue</t>
  </si>
  <si>
    <t>Joe &amp; Kay Hutchison &amp;Insurance One Agency</t>
  </si>
  <si>
    <t>830-981-8882/210-413-0888</t>
  </si>
  <si>
    <t>210-336-8090</t>
  </si>
  <si>
    <t>saenzda@outlook.com</t>
  </si>
  <si>
    <t>Reagan Wagner</t>
  </si>
  <si>
    <t>reagan@tnfo.net</t>
  </si>
  <si>
    <t>LJD Consulting &amp; Bookeeping</t>
  </si>
  <si>
    <t>Jose Lozano</t>
  </si>
  <si>
    <t>Additional Passes</t>
  </si>
  <si>
    <t>Size Booth / A/C Voltage</t>
  </si>
  <si>
    <t>Door Prize</t>
  </si>
  <si>
    <r>
      <rPr>
        <b/>
        <sz val="9"/>
        <color theme="1"/>
        <rFont val="Calibri"/>
      </rPr>
      <t xml:space="preserve">Airgas USA, LLC 
</t>
    </r>
    <r>
      <rPr>
        <sz val="9"/>
        <color theme="1"/>
        <rFont val="Calibri"/>
      </rPr>
      <t>(Carilyn Kosub)</t>
    </r>
  </si>
  <si>
    <t>6 grounds
3 parking - done!</t>
  </si>
  <si>
    <t>Sponsor
In-kind</t>
  </si>
  <si>
    <t>Confirmed</t>
  </si>
  <si>
    <t>10x20</t>
  </si>
  <si>
    <t>210-337-7255 / 
210-337-1369</t>
  </si>
  <si>
    <t>steve.stanton@airgas.com
elaine.davis@airgas.com
 joe.luce@airgas.com
carilyn.kosub@airgas.com</t>
  </si>
  <si>
    <r>
      <rPr>
        <b/>
        <sz val="9"/>
        <color theme="1"/>
        <rFont val="Calibri"/>
      </rPr>
      <t xml:space="preserve">Associated Builders and Contractors 
</t>
    </r>
    <r>
      <rPr>
        <sz val="9"/>
        <color theme="1"/>
        <rFont val="Calibri"/>
      </rPr>
      <t>(Tamara Schmoekel)</t>
    </r>
  </si>
  <si>
    <t>814 Arion Parkway, Suite 204</t>
  </si>
  <si>
    <t>yes
TBD</t>
  </si>
  <si>
    <t>Outlet for TV monitor</t>
  </si>
  <si>
    <t>210-342-1994 or 
210-342-5385</t>
  </si>
  <si>
    <t>tamara@abcsouthtexas.org</t>
  </si>
  <si>
    <r>
      <rPr>
        <b/>
        <sz val="9"/>
        <color theme="1"/>
        <rFont val="Calibri"/>
      </rPr>
      <t xml:space="preserve">Associated Plumbing, Heating, Cooling 
Contractors of San Antonio, Inc
</t>
    </r>
    <r>
      <rPr>
        <sz val="9"/>
        <color theme="1"/>
        <rFont val="Calibri"/>
      </rPr>
      <t>(Heidi Trimble)</t>
    </r>
    <r>
      <rPr>
        <b/>
        <sz val="9"/>
        <color theme="1"/>
        <rFont val="Calibri"/>
      </rPr>
      <t xml:space="preserve">
Booth Name: Plumbing Apprenticeship School </t>
    </r>
  </si>
  <si>
    <t>10 grounds
10 parking</t>
  </si>
  <si>
    <r>
      <rPr>
        <b/>
        <sz val="9"/>
        <color theme="1"/>
        <rFont val="Calibri"/>
      </rPr>
      <t xml:space="preserve">Bartlett-Cocke General Contractors 
</t>
    </r>
    <r>
      <rPr>
        <sz val="9"/>
        <color theme="1"/>
        <rFont val="Calibri"/>
      </rPr>
      <t>(Mr. TJ Rogers)</t>
    </r>
  </si>
  <si>
    <t>4 grounds
4 parking - done!</t>
  </si>
  <si>
    <t>10x10</t>
  </si>
  <si>
    <t>Place next to Tarleton</t>
  </si>
  <si>
    <r>
      <rPr>
        <b/>
        <sz val="9"/>
        <color theme="1"/>
        <rFont val="Calibri"/>
      </rPr>
      <t xml:space="preserve">CMC Steel Texas
</t>
    </r>
    <r>
      <rPr>
        <sz val="9"/>
        <color theme="1"/>
        <rFont val="Calibri"/>
      </rPr>
      <t>(Kristy Bertsch, Priscilla Silva)</t>
    </r>
  </si>
  <si>
    <t>all good</t>
  </si>
  <si>
    <t>kristy.bertsch@cmc.com 
paola.trevino@cmc.com
priscilla.silva@cmc.com</t>
  </si>
  <si>
    <r>
      <rPr>
        <b/>
        <sz val="9"/>
        <color theme="1"/>
        <rFont val="Calibri"/>
      </rPr>
      <t xml:space="preserve">Demand Strategies Inc. - Chevron Delo Tractor Restoration Competition 
</t>
    </r>
    <r>
      <rPr>
        <sz val="9"/>
        <color theme="1"/>
        <rFont val="Calibri"/>
      </rPr>
      <t>(Zandra Kafarela)</t>
    </r>
  </si>
  <si>
    <t>145 St. Matthews Avenue</t>
  </si>
  <si>
    <t>Louisville</t>
  </si>
  <si>
    <t>KY</t>
  </si>
  <si>
    <t>Confirmed, need app</t>
  </si>
  <si>
    <t>502-419-8294</t>
  </si>
  <si>
    <t>cmccarty@demandstrategies.com</t>
  </si>
  <si>
    <r>
      <rPr>
        <b/>
        <sz val="9"/>
        <color theme="1"/>
        <rFont val="Calibri"/>
      </rPr>
      <t xml:space="preserve">Hypertherm, Inc. 
</t>
    </r>
    <r>
      <rPr>
        <sz val="9"/>
        <color theme="1"/>
        <rFont val="Calibri"/>
      </rPr>
      <t>(David Sullins)</t>
    </r>
  </si>
  <si>
    <r>
      <rPr>
        <b/>
        <sz val="9"/>
        <color theme="1"/>
        <rFont val="Calibri"/>
      </rPr>
      <t xml:space="preserve">Independent Electrical Contractors San Antonio 
</t>
    </r>
    <r>
      <rPr>
        <sz val="9"/>
        <color theme="1"/>
        <rFont val="Calibri"/>
      </rPr>
      <t>(Julie Tucker)</t>
    </r>
  </si>
  <si>
    <t>3 grounds, 1 parking</t>
  </si>
  <si>
    <r>
      <rPr>
        <b/>
        <sz val="9"/>
        <color theme="1"/>
        <rFont val="Calibri"/>
      </rPr>
      <t xml:space="preserve">Ingersoll Rand 
</t>
    </r>
    <r>
      <rPr>
        <sz val="9"/>
        <color theme="1"/>
        <rFont val="Calibri"/>
      </rPr>
      <t>(Angela Richey)</t>
    </r>
  </si>
  <si>
    <t>Never received their packet, address is correct but recipient is Angela Richey (not Hall)
6 grounds, 6 parking</t>
  </si>
  <si>
    <t>(210) 540-0989</t>
  </si>
  <si>
    <t>angela.richey@irco.com
JeffS.Hall@irco.com</t>
  </si>
  <si>
    <r>
      <rPr>
        <b/>
        <sz val="9"/>
        <color theme="1"/>
        <rFont val="Calibri"/>
      </rPr>
      <t xml:space="preserve">Joeris General Contractors 
</t>
    </r>
    <r>
      <rPr>
        <sz val="9"/>
        <color theme="1"/>
        <rFont val="Calibri"/>
      </rPr>
      <t>(Mr. Gary Joeris)</t>
    </r>
  </si>
  <si>
    <t>Sponsor
Cash</t>
  </si>
  <si>
    <t>210-403-6831</t>
  </si>
  <si>
    <t>jdelahunt@joeris.com</t>
  </si>
  <si>
    <r>
      <rPr>
        <b/>
        <sz val="9"/>
        <color theme="1"/>
        <rFont val="Calibri"/>
      </rPr>
      <t xml:space="preserve">Lincoln Electric 
</t>
    </r>
    <r>
      <rPr>
        <sz val="9"/>
        <color theme="1"/>
        <rFont val="Calibri"/>
      </rPr>
      <t>(Jonathan Davis)</t>
    </r>
  </si>
  <si>
    <t>2426 Horned Lark</t>
  </si>
  <si>
    <t>need room for the VRTEX360 virtual welding system</t>
  </si>
  <si>
    <t>281-910-1808</t>
  </si>
  <si>
    <t>jonathan_davis@lincolnelectric.com</t>
  </si>
  <si>
    <r>
      <rPr>
        <b/>
        <sz val="9"/>
        <color theme="1"/>
        <rFont val="Calibri"/>
      </rPr>
      <t xml:space="preserve">MATHESON GAS
</t>
    </r>
    <r>
      <rPr>
        <sz val="9"/>
        <color theme="1"/>
        <rFont val="Calibri"/>
      </rPr>
      <t>(Richard Schobinger)</t>
    </r>
  </si>
  <si>
    <t>3016 Hwy 123</t>
  </si>
  <si>
    <t>10/10</t>
  </si>
  <si>
    <t>Needs 5 badges and 5 parking passes</t>
  </si>
  <si>
    <t>(512) 749-0136</t>
  </si>
  <si>
    <r>
      <rPr>
        <b/>
        <sz val="9"/>
        <color theme="1"/>
        <rFont val="Calibri"/>
      </rPr>
      <t xml:space="preserve">MCA – SMACNA of San Antonio, Inc.
</t>
    </r>
    <r>
      <rPr>
        <sz val="9"/>
        <color theme="1"/>
        <rFont val="Calibri"/>
      </rPr>
      <t>(Sandee Morgan)</t>
    </r>
  </si>
  <si>
    <t>3 grounds, 2 parking</t>
  </si>
  <si>
    <t>210.822.3763</t>
  </si>
  <si>
    <t xml:space="preserve">sandee@mca-smacna.org </t>
  </si>
  <si>
    <r>
      <rPr>
        <b/>
        <sz val="9"/>
        <color theme="1"/>
        <rFont val="Calibri"/>
      </rPr>
      <t xml:space="preserve">Michelin
</t>
    </r>
    <r>
      <rPr>
        <sz val="9"/>
        <color theme="1"/>
        <rFont val="Calibri"/>
      </rPr>
      <t>(Kenneth Aguilar)</t>
    </r>
  </si>
  <si>
    <t>3911 Brookhollow Blvd.</t>
  </si>
  <si>
    <t>Kenny.aguilar@michelin.com</t>
  </si>
  <si>
    <r>
      <rPr>
        <b/>
        <sz val="9"/>
        <color theme="1"/>
        <rFont val="Calibri"/>
      </rPr>
      <t xml:space="preserve">Miller Electric
</t>
    </r>
    <r>
      <rPr>
        <sz val="9"/>
        <color theme="1"/>
        <rFont val="Calibri"/>
      </rPr>
      <t>(Wes Morton)</t>
    </r>
  </si>
  <si>
    <t>127 Nueva Vista
15531 Vantage Pkwy E</t>
  </si>
  <si>
    <t>San Antonio
Houston</t>
  </si>
  <si>
    <t>TX
TX</t>
  </si>
  <si>
    <t>78258
77032</t>
  </si>
  <si>
    <t>10x10
mapped</t>
  </si>
  <si>
    <r>
      <rPr>
        <b/>
        <sz val="9"/>
        <color theme="1"/>
        <rFont val="Calibri"/>
      </rPr>
      <t xml:space="preserve">Plumbers &amp; Pipefitters Local #142 
</t>
    </r>
    <r>
      <rPr>
        <sz val="9"/>
        <color theme="1"/>
        <rFont val="Calibri"/>
      </rPr>
      <t>(Mark R. Potter)</t>
    </r>
  </si>
  <si>
    <t>4 grounds- done!</t>
  </si>
  <si>
    <t>o# 210 226-1244 
ext. #214
cell # 210 882-2548</t>
  </si>
  <si>
    <r>
      <rPr>
        <b/>
        <sz val="9"/>
        <color theme="1"/>
        <rFont val="Calibri"/>
      </rPr>
      <t xml:space="preserve">Praxair 
</t>
    </r>
    <r>
      <rPr>
        <sz val="9"/>
        <color theme="1"/>
        <rFont val="Calibri"/>
      </rPr>
      <t>(Phil Ruffin, Dennis Eck)</t>
    </r>
  </si>
  <si>
    <t>10 grounds, 6 parking
(Phil Ruffin)</t>
  </si>
  <si>
    <t>Place next to Hypertherm</t>
  </si>
  <si>
    <t>713-828-3620
210-889-9763 (Phil)</t>
  </si>
  <si>
    <t>dennis_eck@praxair.com
Phil_Ruffin@Praxair.com</t>
  </si>
  <si>
    <r>
      <rPr>
        <b/>
        <sz val="9"/>
        <color theme="1"/>
        <rFont val="Calibri"/>
      </rPr>
      <t xml:space="preserve">RDO Equipment Company        
</t>
    </r>
    <r>
      <rPr>
        <sz val="9"/>
        <color theme="1"/>
        <rFont val="Calibri"/>
      </rPr>
      <t>(Mark Garrett)</t>
    </r>
  </si>
  <si>
    <t>19275 IH 35 North</t>
  </si>
  <si>
    <t>78132-4877</t>
  </si>
  <si>
    <t>Office 830-632-3100 
Cell 830-708-4821</t>
  </si>
  <si>
    <t>MGarrett@rdoequipment.com</t>
  </si>
  <si>
    <r>
      <rPr>
        <b/>
        <sz val="9"/>
        <color theme="1"/>
        <rFont val="Calibri"/>
      </rPr>
      <t xml:space="preserve">Rush Enterprises, Inc. 
</t>
    </r>
    <r>
      <rPr>
        <sz val="9"/>
        <color theme="1"/>
        <rFont val="Calibri"/>
      </rPr>
      <t>(Mr. Rusty Rush)</t>
    </r>
  </si>
  <si>
    <r>
      <rPr>
        <b/>
        <sz val="9"/>
        <color theme="1"/>
        <rFont val="Calibri"/>
      </rPr>
      <t xml:space="preserve">Sam Houston State University 
Dept of Agricultural Sciences 
</t>
    </r>
    <r>
      <rPr>
        <sz val="9"/>
        <color theme="1"/>
        <rFont val="Calibri"/>
      </rPr>
      <t>(Doug Ullrich)</t>
    </r>
  </si>
  <si>
    <t>2 grounds
1 parking - done!</t>
  </si>
  <si>
    <t>Office 936-294-1188</t>
  </si>
  <si>
    <r>
      <rPr>
        <b/>
        <sz val="9"/>
        <color theme="1"/>
        <rFont val="Calibri"/>
      </rPr>
      <t xml:space="preserve">Tarleton State University 
Department of Engineering Technology
</t>
    </r>
    <r>
      <rPr>
        <sz val="9"/>
        <color theme="1"/>
        <rFont val="Calibri"/>
      </rPr>
      <t>(Billy Gray)</t>
    </r>
  </si>
  <si>
    <t>1333 W Washington, Box T-0400</t>
  </si>
  <si>
    <t>TJ covering cost of booth $500</t>
  </si>
  <si>
    <t>bgray@tarleton.edu</t>
  </si>
  <si>
    <r>
      <rPr>
        <b/>
        <sz val="9"/>
        <color theme="1"/>
        <rFont val="Calibri"/>
      </rPr>
      <t xml:space="preserve">TDI Industries
</t>
    </r>
    <r>
      <rPr>
        <sz val="9"/>
        <color theme="1"/>
        <rFont val="Calibri"/>
      </rPr>
      <t>(Todd Ferguson)</t>
    </r>
  </si>
  <si>
    <t>Todd.Ferguson@tdindustries.com</t>
  </si>
  <si>
    <r>
      <rPr>
        <b/>
        <sz val="9"/>
        <color theme="1"/>
        <rFont val="Calibri"/>
      </rPr>
      <t xml:space="preserve">Urban Concrete Contractors, LTD. 
</t>
    </r>
    <r>
      <rPr>
        <sz val="9"/>
        <color theme="1"/>
        <rFont val="Calibri"/>
      </rPr>
      <t>(Mr. Ronnie Urbanczyk )</t>
    </r>
  </si>
  <si>
    <t>830-980-2311</t>
  </si>
  <si>
    <t>ronnie@urbanconcrete.com</t>
  </si>
  <si>
    <t>US ARMY</t>
  </si>
  <si>
    <t>derrick@sarodeo.com</t>
  </si>
  <si>
    <r>
      <rPr>
        <b/>
        <sz val="9"/>
        <color theme="1"/>
        <rFont val="Calibri"/>
      </rPr>
      <t xml:space="preserve">UTI
</t>
    </r>
    <r>
      <rPr>
        <sz val="9"/>
        <color theme="1"/>
        <rFont val="Calibri"/>
      </rPr>
      <t>(Joseph Montoya, Darrin Brust- Campus President)</t>
    </r>
  </si>
  <si>
    <t>2 parking - done!</t>
  </si>
  <si>
    <t>Ron confirmed UTI will want a 10x10 next to Rush</t>
  </si>
  <si>
    <t>jmontoya@uti.edu
dbrust@uti.edu</t>
  </si>
  <si>
    <r>
      <rPr>
        <b/>
        <sz val="9"/>
        <color theme="1"/>
        <rFont val="Calibri"/>
      </rPr>
      <t xml:space="preserve">Zachry  Constuction Corporation 
</t>
    </r>
    <r>
      <rPr>
        <sz val="9"/>
        <color theme="1"/>
        <rFont val="Calibri"/>
      </rPr>
      <t>(Abel Luna)</t>
    </r>
  </si>
  <si>
    <t>2330 N. Loop1604 W</t>
  </si>
  <si>
    <r>
      <rPr>
        <b/>
        <sz val="9"/>
        <color theme="1"/>
        <rFont val="Calibri"/>
      </rPr>
      <t xml:space="preserve">Zachry Industrial, Inc. 
</t>
    </r>
    <r>
      <rPr>
        <sz val="9"/>
        <color theme="1"/>
        <rFont val="Calibri"/>
      </rPr>
      <t>(Tinsley Smith)</t>
    </r>
  </si>
  <si>
    <t>requested additional parking, waiting on #</t>
  </si>
  <si>
    <t xml:space="preserve">527 Logwood </t>
  </si>
  <si>
    <t>Office: 210-588-6582
Cell: 214-450-9951</t>
  </si>
  <si>
    <t>Out for 2020</t>
  </si>
  <si>
    <t>JSR, INC. 
(Danny Frias)</t>
  </si>
  <si>
    <t>shelved… until 2021, no response</t>
  </si>
  <si>
    <t>office: 210-653-7772 
Ext-1006
fax:     210-653-7778
cell:    210-643-2936</t>
  </si>
  <si>
    <t xml:space="preserve">danny@jsrincorporated.com </t>
  </si>
  <si>
    <t xml:space="preserve">St. Philips </t>
  </si>
  <si>
    <t xml:space="preserve">Ron Crisp following up, verbal, no paperwork </t>
  </si>
  <si>
    <t>Holt Cat 
(Mr. Joe Carreon)</t>
  </si>
  <si>
    <t>3302 So. W.W. White Rd</t>
  </si>
  <si>
    <t>OUT</t>
  </si>
  <si>
    <t>210-648-8424 or 
Cell 210-296-4112</t>
  </si>
  <si>
    <t>joseph.carreon@holtcat.com</t>
  </si>
  <si>
    <t>Sunbelt</t>
  </si>
  <si>
    <t>in-kind</t>
  </si>
  <si>
    <t>Marcus contacting</t>
  </si>
  <si>
    <r>
      <rPr>
        <b/>
        <sz val="9"/>
        <color rgb="FF7F7F7F"/>
        <rFont val="Calibri"/>
      </rPr>
      <t xml:space="preserve">ESAB Welding &amp; Cutting Products 
</t>
    </r>
    <r>
      <rPr>
        <sz val="9"/>
        <color rgb="FF7F7F7F"/>
        <rFont val="Calibri"/>
      </rPr>
      <t>(Rene' Hernandez)</t>
    </r>
  </si>
  <si>
    <t>6416 Country View Lane</t>
  </si>
  <si>
    <t>10x22?</t>
  </si>
  <si>
    <t>210-718-9298</t>
  </si>
  <si>
    <t>rhernandez@esab.com
Ryan.anguiano@esab.com</t>
  </si>
  <si>
    <t>Actual Balance</t>
  </si>
  <si>
    <t>Actual 2019</t>
  </si>
  <si>
    <t>Budget 2020</t>
  </si>
  <si>
    <t>Budget 2021</t>
  </si>
  <si>
    <t>Equipment Rentals Ag Mech</t>
  </si>
  <si>
    <t>2020 JAM Donations</t>
  </si>
  <si>
    <t>2017 Estimates</t>
  </si>
  <si>
    <t>Sponsor Badge</t>
  </si>
  <si>
    <t>Guest</t>
  </si>
  <si>
    <t>LS</t>
  </si>
  <si>
    <t>G</t>
  </si>
  <si>
    <t>Qty</t>
  </si>
  <si>
    <t>Order</t>
  </si>
  <si>
    <t>Committee Outreach Contact</t>
  </si>
  <si>
    <t>JAM Sponsorship Cash</t>
  </si>
  <si>
    <t>JAM In-kind Donor</t>
  </si>
  <si>
    <t>2 2x8, 2 2x6</t>
  </si>
  <si>
    <t>"AG MECHANICS", JAM Show Sponsor</t>
  </si>
  <si>
    <t>Ordered 2/16</t>
  </si>
  <si>
    <t>I</t>
  </si>
  <si>
    <t>Per conversation 1/14/20 Mr. Ubanczyk committeed Title Sponsorship for Marketplace $5k, Trade Show $5k, JAM Judging Sponsor $7.5k, Stewardship Scholarship Award $2.5k, Marketplace Buyer Live Auction Lot #1 Marble Falls $17k/#5 Hico $8k, Marketplace Buyer Silent Auction Lot #10 Wichita Falls $3.4k</t>
  </si>
  <si>
    <t>2 3x6, 2 3x4, 1 1x8, 2 3x4</t>
  </si>
  <si>
    <t>Judging Sponsor, Trade Show Sponsor, Title Sponsor Trade Show, Marketplace Sponsor</t>
  </si>
  <si>
    <t>Division Sponsor - DIV 1 Field Machinery &amp; Equipment, Marketplace Live Auction Buyer Lot #2 Reserve Champion Thorndale $2.75k sold to Catrina Smith/Lot #7 Menard $3k/Lot #9 Pleasanton $3.25k/Lot #16 Decatur $3k</t>
  </si>
  <si>
    <t>2 3x4</t>
  </si>
  <si>
    <t>Ordered 2/17</t>
  </si>
  <si>
    <t>Champion Level Sponsor, Trade Show Participant</t>
  </si>
  <si>
    <t>1x3, 2 2x3 TRC, 1 2x3 Chevron Lube</t>
  </si>
  <si>
    <t>DIV 15 Sponsor Sign</t>
  </si>
  <si>
    <t>Trophy Level Sponsor, Trade Show Participant</t>
  </si>
  <si>
    <t>JAM Show Sponsor</t>
  </si>
  <si>
    <t>Welding supplies/Torch kits</t>
  </si>
  <si>
    <t>1 24x36</t>
  </si>
  <si>
    <t>Silver Level Sponsor, Trade Show Participant</t>
  </si>
  <si>
    <t>In Stock</t>
  </si>
  <si>
    <t>Called on 1/3/19 spoke with Jason will work on getting a contribution for this year.</t>
  </si>
  <si>
    <t>Champion Level Sponsor</t>
  </si>
  <si>
    <t>eweisman@hunterind.com</t>
  </si>
  <si>
    <t>2 24x30</t>
  </si>
  <si>
    <t>2 Hypertherm Powermax 45</t>
  </si>
  <si>
    <t>1 24x30</t>
  </si>
  <si>
    <t>Check 808 Sheila turning in 1/24</t>
  </si>
  <si>
    <t>Title Sponsor Marketplace Hospitility, Ag Mech Trade Show Participant, Marketplace Auction Buyer Live Auction Lot #3 Medina Valley $4.5k / Silent Auction Lot #8 Southwest Add On $1k/ Silent Auction Buyer Lot #14 Rockdale $3k</t>
  </si>
  <si>
    <t>12x36 "Marketplace Hospitality Sponsor"</t>
  </si>
  <si>
    <t>Ordered 2/17/20</t>
  </si>
  <si>
    <t>830-784-3565 / 830-570-3251</t>
  </si>
  <si>
    <t>Check 1805 Sheila turning in 1/24</t>
  </si>
  <si>
    <t>BG Metals, Inc. (Mrs. Laura Gates)</t>
  </si>
  <si>
    <t>Hospitality Corral</t>
  </si>
  <si>
    <t>2/19/2020;2/23/20</t>
  </si>
  <si>
    <t>2455/2606</t>
  </si>
  <si>
    <t>Award Buckle Sponsor, Marketplace Buyer Live Auction Lot #2 Thorndale $2.75k</t>
  </si>
  <si>
    <t>2/19/2020,3/12/20</t>
  </si>
  <si>
    <t>2455/2649</t>
  </si>
  <si>
    <t>Invoiced,</t>
  </si>
  <si>
    <t>Check 1360 Sheila turning in 1/24</t>
  </si>
  <si>
    <t>Texas Dow Employees Credit Union (Ms. Stephanie Sherrold)</t>
  </si>
  <si>
    <t>1001 FM 2004</t>
  </si>
  <si>
    <t>Lake Jackson</t>
  </si>
  <si>
    <t xml:space="preserve">979-238-8315 or </t>
  </si>
  <si>
    <t>ssherrodd@tdecu.org</t>
  </si>
  <si>
    <t>Give Ed the credentials and he will handle.  He received commitment from President on 1/17/20. Put them on hospitality corral sponsorship</t>
  </si>
  <si>
    <t>Associated Builders and Contractors (Ms.Tamara Schmoekel)</t>
  </si>
  <si>
    <t>1 18x24 Tarleton</t>
  </si>
  <si>
    <t>Ordered 2/19</t>
  </si>
  <si>
    <t>CMC Steel Texas (Ms. Kristy Bertsch)</t>
  </si>
  <si>
    <t>830-372-8325</t>
  </si>
  <si>
    <t>kristy.bertsch@cmc.com</t>
  </si>
  <si>
    <t xml:space="preserve">1 18x24 </t>
  </si>
  <si>
    <t>1/24/2020;2/23/20</t>
  </si>
  <si>
    <t>1996/2606</t>
  </si>
  <si>
    <t>Blue Ribbon Sponsor, Marketplace Contributor</t>
  </si>
  <si>
    <t>18x24,24x30</t>
  </si>
  <si>
    <t>jared.boriack@mastec.com</t>
  </si>
  <si>
    <t>RDO Equipment Co. (Mr. Mark Garrett)</t>
  </si>
  <si>
    <t>19275 N. IH 35</t>
  </si>
  <si>
    <t>830-632-3100 / Cell 830-708-4821</t>
  </si>
  <si>
    <t>mgarrett@rdoequipment.com</t>
  </si>
  <si>
    <t>Reserve Level Sponsor, Trade Show Participant</t>
  </si>
  <si>
    <t>Per Matthew Lutz, move to Auction</t>
  </si>
  <si>
    <t xml:space="preserve">2 18x24 </t>
  </si>
  <si>
    <t>dbrust@uti.edu</t>
  </si>
  <si>
    <t>Check 3886 received 2/2</t>
  </si>
  <si>
    <t>Trophy Level Sponsor</t>
  </si>
  <si>
    <t>Check 280 Sheila turning in 1/24</t>
  </si>
  <si>
    <t>Check 1626 Sheila turning in 1/24</t>
  </si>
  <si>
    <t>1/30/2020;2/21/20</t>
  </si>
  <si>
    <t>2061;2501</t>
  </si>
  <si>
    <t>Check 1150 Sheila turning in 1/24</t>
  </si>
  <si>
    <t>bshown@silverventures.com</t>
  </si>
  <si>
    <t>Travis Cody/Ruben Martinez</t>
  </si>
  <si>
    <t>Per Mr. Freund dropped off at SALE 1/17.</t>
  </si>
  <si>
    <r>
      <rPr>
        <sz val="14"/>
        <color theme="1"/>
        <rFont val="Calibri"/>
      </rPr>
      <t>7711 Louis Pasteur, Suite</t>
    </r>
    <r>
      <rPr>
        <sz val="14"/>
        <color rgb="FFFF0000"/>
        <rFont val="Calibri"/>
      </rPr>
      <t xml:space="preserve"> </t>
    </r>
    <r>
      <rPr>
        <sz val="14"/>
        <color theme="1"/>
        <rFont val="Calibri"/>
      </rPr>
      <t>200</t>
    </r>
  </si>
  <si>
    <t>1/21/2010;2/6/20</t>
  </si>
  <si>
    <t>1961/2606</t>
  </si>
  <si>
    <t>robyn@robertsranchinv.com</t>
  </si>
  <si>
    <t>Blue Ribbon Sponsor</t>
  </si>
  <si>
    <t>Y Bar Ranch (Steven Matrige)</t>
  </si>
  <si>
    <t>Check 1028 received 2/1</t>
  </si>
  <si>
    <t>Check 15734 Sheila turning in 1/24</t>
  </si>
  <si>
    <t>Check 3886 received 2/1</t>
  </si>
  <si>
    <t>Grinding Wheels</t>
  </si>
  <si>
    <t>Pete &amp; Margie Zaiontz</t>
  </si>
  <si>
    <t>Check 2192 Sheila turning in 1/24</t>
  </si>
  <si>
    <t>Rollin &amp; Dawn Mangold</t>
  </si>
  <si>
    <t>Check 4855 Sheila turning in 1/24</t>
  </si>
  <si>
    <t>Check 1080 Sheila turning in 1/24</t>
  </si>
  <si>
    <t>14471 FM 1344</t>
  </si>
  <si>
    <t>tessman_mm@yahoo.com</t>
  </si>
  <si>
    <t>Check 1427 Sheila turning in 1/24</t>
  </si>
  <si>
    <t>Tom Hartmann</t>
  </si>
  <si>
    <t>Red Ribbon Sponsor, Marketplace Contributor</t>
  </si>
  <si>
    <t>Red Ribbon Sponsor</t>
  </si>
  <si>
    <t>Sheila turning in $250 cash 1/24</t>
  </si>
  <si>
    <t>Sheila turning in $300 cash 1/24</t>
  </si>
  <si>
    <t>1952/2606</t>
  </si>
  <si>
    <t>830-885-5001</t>
  </si>
  <si>
    <t>stucrockett@sbcglobal.net</t>
  </si>
  <si>
    <t>Tom &amp; Sarita Akin</t>
  </si>
  <si>
    <t>210-839-1300</t>
  </si>
  <si>
    <t>tom.akin@askf.com</t>
  </si>
  <si>
    <t>Tom &amp; Wendy Hartman</t>
  </si>
  <si>
    <t>Sheila turning in cash 1/24</t>
  </si>
  <si>
    <t>Check 7082 Sheila turn in 1/24</t>
  </si>
  <si>
    <t>7506 Branston</t>
  </si>
  <si>
    <t>Sheila turning in check 1/24</t>
  </si>
  <si>
    <t>Thornton Cattle (Mr. Zane Thornton)</t>
  </si>
  <si>
    <t>zane.thornton@bhge.com</t>
  </si>
  <si>
    <t>Check 1460 Sheila turning in 1/24</t>
  </si>
  <si>
    <t>Check 342 Sheila turning in 1/24</t>
  </si>
  <si>
    <t>2330 N. Loop1604 W/P.O.Box 33240</t>
  </si>
  <si>
    <t>78248/78265</t>
  </si>
  <si>
    <t>2/2/2020;2/3/2020;2/5/20</t>
  </si>
  <si>
    <t>2083/2087/2130</t>
  </si>
  <si>
    <t>830-388-7645/979-203-8229</t>
  </si>
  <si>
    <t>Printing of exhibitor cards</t>
  </si>
  <si>
    <t>2/3/2020;2/7/2020</t>
  </si>
  <si>
    <t>2080/2167</t>
  </si>
  <si>
    <t>Reserve Level Sponsor, Marketplace Contributor</t>
  </si>
  <si>
    <t>No Passes required</t>
  </si>
  <si>
    <t>12/5/19;2/6/2020</t>
  </si>
  <si>
    <t>1630/2143</t>
  </si>
  <si>
    <t>JSR Inc</t>
  </si>
  <si>
    <t>210-6537772</t>
  </si>
  <si>
    <t>2/7/2020;2/23/20</t>
  </si>
  <si>
    <t>2167/2603</t>
  </si>
  <si>
    <t>2242/2606</t>
  </si>
  <si>
    <t>Per phone conversation with Todd they are in. Need to followup. Called todd 3/5/20 he is going to get with accounting to check when paid.</t>
  </si>
  <si>
    <t>Todd Ferguson</t>
  </si>
  <si>
    <t>Mechanical &amp; Sheet Metal Contractors Association of San Antonio (Sandy Morgan)</t>
  </si>
  <si>
    <t>mailto:mca-smacna@mca-smacna.org</t>
  </si>
  <si>
    <t>2265/2606</t>
  </si>
  <si>
    <t>James Hernandez/Travis/Ruben</t>
  </si>
  <si>
    <t xml:space="preserve">Lot 15 </t>
  </si>
  <si>
    <t>2604/2606</t>
  </si>
  <si>
    <t>2605/2606</t>
  </si>
  <si>
    <t>Ronnie Crisp</t>
  </si>
  <si>
    <t>San Antonio Livestock Show Ag Mechanics Committee</t>
  </si>
  <si>
    <t>R</t>
  </si>
  <si>
    <t>St</t>
  </si>
  <si>
    <t>Sent Date</t>
  </si>
  <si>
    <t>Auction Passes</t>
  </si>
  <si>
    <t>Parking Detail</t>
  </si>
  <si>
    <t>1LS,3G cards</t>
  </si>
  <si>
    <t>1LS Card,1A Card ,2G Stickers</t>
  </si>
  <si>
    <t>2 LS Cards, 2 G Stickers</t>
  </si>
  <si>
    <t>1 LS Card, 3 G Stickers</t>
  </si>
  <si>
    <t>ESAB / Victor (Rene' Hernandez)</t>
  </si>
  <si>
    <t>6914 Country View Lane</t>
  </si>
  <si>
    <t>rahernandez@esab.com</t>
  </si>
  <si>
    <t>2 G Stickers</t>
  </si>
  <si>
    <t>1 A Card, 1 G Sticker</t>
  </si>
  <si>
    <t>1 LS Card, 1 G Sticker</t>
  </si>
  <si>
    <t>1 LSC Sticker, 1 LS Card</t>
  </si>
  <si>
    <t>Joeris General Contractors (Mr. Gary Joeris c/o Ms. Ellen Ward)</t>
  </si>
  <si>
    <t>1 LS Card, 1 A Card, 1 G Sticker</t>
  </si>
  <si>
    <t>1 R Sticker, 1 LSC Sticker</t>
  </si>
  <si>
    <t>1 LS Card , 1 G Sticker</t>
  </si>
  <si>
    <t>2 G Cards</t>
  </si>
  <si>
    <t>1 Auction, 1 G Card</t>
  </si>
  <si>
    <t>1 LS Card, 1 G Card</t>
  </si>
  <si>
    <t>Ingersoll Rand (Ms. Angela Hall)</t>
  </si>
  <si>
    <t>1 LSC, 1 Sticker</t>
  </si>
  <si>
    <t>1 A Card, 1 G Card</t>
  </si>
  <si>
    <t>1 G Card, 1 G Sticker</t>
  </si>
  <si>
    <t>527 Logwood/PO Box 33240</t>
  </si>
  <si>
    <t>78221/78248</t>
  </si>
  <si>
    <t>Duval Sheds &amp; Carts</t>
  </si>
  <si>
    <t>1  A Card, 1 G Card</t>
  </si>
  <si>
    <t>Primo Plumbing, Inc. (Mr. Thomas Fruend)</t>
  </si>
  <si>
    <t>Sam Houston State Univeristy</t>
  </si>
  <si>
    <t>1 A Card</t>
  </si>
  <si>
    <t>1 A Cards, 1 G Cards</t>
  </si>
  <si>
    <t>1 A Cards</t>
  </si>
  <si>
    <t>QDS Construction</t>
  </si>
  <si>
    <t>Saul &amp; Isela Robles</t>
  </si>
  <si>
    <t>Enchanted Springs Ranch/Rudd &amp; Adams Masonry (Terry Adams)</t>
  </si>
  <si>
    <t>1 LS Card, 9 G Card</t>
  </si>
  <si>
    <t>CO</t>
  </si>
  <si>
    <t>Add Credentials</t>
  </si>
  <si>
    <t>1 G Card</t>
  </si>
  <si>
    <t>4 G Cards</t>
  </si>
  <si>
    <t>Wildfire (Jesse Pigott)</t>
  </si>
  <si>
    <t>Ingersoll Rand (Ms. Angela Richeyl)</t>
  </si>
  <si>
    <t>822 ATT Center Parkway</t>
  </si>
  <si>
    <t>Price Unit</t>
  </si>
  <si>
    <t xml:space="preserve">Red </t>
  </si>
  <si>
    <t>Division</t>
  </si>
  <si>
    <t>Buckle</t>
  </si>
  <si>
    <t>Hospitality</t>
  </si>
  <si>
    <t>Season Parking</t>
  </si>
  <si>
    <t>Day Parking</t>
  </si>
  <si>
    <t>Ground Season</t>
  </si>
  <si>
    <t>Ground Day</t>
  </si>
  <si>
    <t>10x10 Trade Show</t>
  </si>
  <si>
    <t xml:space="preserve">  </t>
  </si>
  <si>
    <t>2019 JAM Donations</t>
  </si>
  <si>
    <t>M</t>
  </si>
  <si>
    <t>Acme Truck Line, Inc. (Mr. Richard LaBiche)</t>
  </si>
  <si>
    <t>210-862-8904</t>
  </si>
  <si>
    <t>richardlabiche@yahoo.com;richard.labiche@acmetruck.com</t>
  </si>
  <si>
    <t>Committee Member responsible for Acme Truck Lines $2500</t>
  </si>
  <si>
    <t>Logo</t>
  </si>
  <si>
    <t>LSC</t>
  </si>
  <si>
    <t>Ordered 2/21</t>
  </si>
  <si>
    <t>5979</t>
  </si>
  <si>
    <t>Holt Cat (Mr. Peter John Holt &amp; Mrs. Corinna Holt Richter) (Attn. Joseph Carreon)</t>
  </si>
  <si>
    <t>210-648-8424 or Cell 210-296-4112</t>
  </si>
  <si>
    <t>Silver Sponsor</t>
  </si>
  <si>
    <t>Not on Jackies Spreadsheet. Notified Jackie with email on 1/18.  $1500 Trade Show Booth, $8500 Ag Mechanics Sponsorship</t>
  </si>
  <si>
    <t>Urban Concrete Contractors, LTD. (Mr. Ronnie Urbanczyk c/o Brad Urbanczyk)</t>
  </si>
  <si>
    <t>Need Invoiced</t>
  </si>
  <si>
    <t>JAM Marketplace &amp; Auction Sponsor</t>
  </si>
  <si>
    <t>Not on Jackie Spreadsheet, notified.  $5k for Trade Show Sponsorship, $4750 for Marketplace Sponsorship, $250 Auction Buyer Registration. Emailed to Jackie on 1/14.</t>
  </si>
  <si>
    <t>LSC / A</t>
  </si>
  <si>
    <t>1 Ag Mech Trade Show</t>
  </si>
  <si>
    <t>1 Title Sponsor w/ 4x8</t>
  </si>
  <si>
    <t>1  Urban Trade Show Sponsor / 1 Urban LC Trade Show Sponsor / 2 UC Mkt Sponsor / 1 LC Mkt Sponsor</t>
  </si>
  <si>
    <t>2 Booth Signs / 2 Marketplace</t>
  </si>
  <si>
    <t>Urban Land Clearing</t>
  </si>
  <si>
    <t>P</t>
  </si>
  <si>
    <t>G&amp;G Contracting Co. (Mr. Julio Gamez)</t>
  </si>
  <si>
    <t>210-606-7923</t>
  </si>
  <si>
    <t>ggcontractingco.@aol.com</t>
  </si>
  <si>
    <t>Top Two Buyers JAM Marketplace 2018</t>
  </si>
  <si>
    <t xml:space="preserve"> 1 LSC / 1 A</t>
  </si>
  <si>
    <t>24x36</t>
  </si>
  <si>
    <t>Ordered 2 18/19</t>
  </si>
  <si>
    <t>4 LSC</t>
  </si>
  <si>
    <t xml:space="preserve">Various overstock items given free to schools. </t>
  </si>
  <si>
    <t>8 torch outfilts, 100 chipping hammers, 100 brushes</t>
  </si>
  <si>
    <t>Ordered 2/18/19</t>
  </si>
  <si>
    <t>Rene Hernandez</t>
  </si>
  <si>
    <t>Qty 30 Super Range 350, $460 each, 36 Hoods 4100-1002, $158.00 each</t>
  </si>
  <si>
    <t>Lincoln Electric (Steve Hoenes)</t>
  </si>
  <si>
    <t>2 LSC</t>
  </si>
  <si>
    <t>Dela Wright White Charitable Lead Trust (Mr. John H. White)</t>
  </si>
  <si>
    <t>1777 North East Loop 410, Suite 110</t>
  </si>
  <si>
    <t>5566</t>
  </si>
  <si>
    <t>Champion Sponsor</t>
  </si>
  <si>
    <t>2500 Cap Sponsorship. 2500 Outdoor garden equipment &amp; gates Division sponsorship</t>
  </si>
  <si>
    <t>2 plus 6 1x3 Cap Sponsor Signs</t>
  </si>
  <si>
    <t>830-784-3565 / 830-570-3261</t>
  </si>
  <si>
    <t>Sheila will turning in checks on Friday 1/11/19</t>
  </si>
  <si>
    <t>x</t>
  </si>
  <si>
    <t>Sponsorship Hospitality Corral, Sheila turning in check 1/29</t>
  </si>
  <si>
    <t>Ordered 2/13/19</t>
  </si>
  <si>
    <t>210-885-2413</t>
  </si>
  <si>
    <t>albert.corey@heb.com</t>
  </si>
  <si>
    <t>Sheila turning check in 1/29.</t>
  </si>
  <si>
    <t>Ordered on 2/18/19</t>
  </si>
  <si>
    <t>1015 S.E. Loop 410 / PO Box 11556</t>
  </si>
  <si>
    <t>San Antonio / Houston</t>
  </si>
  <si>
    <t>78220 / 78293</t>
  </si>
  <si>
    <t>210-667-2365</t>
  </si>
  <si>
    <t>jason.lasala@beaslytire.com</t>
  </si>
  <si>
    <t>Check 53519 to be turned in 1/28.  Both Bumper Pull Trailer Divisions</t>
  </si>
  <si>
    <t>Trade Show Participant</t>
  </si>
  <si>
    <t>1 LSC / 1 G</t>
  </si>
  <si>
    <t>5865</t>
  </si>
  <si>
    <t>Per email from Rusty 1/15. Requested invoice from Jackie 1/16</t>
  </si>
  <si>
    <t>2x3 Signs</t>
  </si>
  <si>
    <t>Ordered 2/12/19</t>
  </si>
  <si>
    <t>5387</t>
  </si>
  <si>
    <t>Reserve Sponsor</t>
  </si>
  <si>
    <t>Division sponsor both goosneck divisions</t>
  </si>
  <si>
    <t>5412</t>
  </si>
  <si>
    <t xml:space="preserve">Division sponsor Field Machinery &amp; Equipment? </t>
  </si>
  <si>
    <t>2X3</t>
  </si>
  <si>
    <t>Acme Truck Line, Inc. (Mr. Mark Roesler c/o Richard LaBiche)</t>
  </si>
  <si>
    <t>$2500 sponsorship as one of the named sponsors of the Hospitality Corral</t>
  </si>
  <si>
    <t>2 plus ordered 2 1x3 VIP CORRAL SPONSOR</t>
  </si>
  <si>
    <t>8410 US Hwy 187 East</t>
  </si>
  <si>
    <t>8404 US Hwy 87 East</t>
  </si>
  <si>
    <t>Division Sponsorship of the Wildlife Division.</t>
  </si>
  <si>
    <t>NAPA Guinun Parts Company</t>
  </si>
  <si>
    <t>Division Sponsorship of the Shop Equipment &amp; Tools Division.</t>
  </si>
  <si>
    <t>Maverick Testing Laboratories (Mr. Scott Witkowski)</t>
  </si>
  <si>
    <t>10001 Porter Road, Suite 100</t>
  </si>
  <si>
    <t>La Porte</t>
  </si>
  <si>
    <t>281-888-8210 or direct 281-467-5718</t>
  </si>
  <si>
    <t>scott.witkowski@alsglobal.com</t>
  </si>
  <si>
    <t>Per Scott on 1 11 19 willing to sponsor hats $2600.00,  1 of 3 Cap Sponsors</t>
  </si>
  <si>
    <t>Cap Sponsorship $2500.  1/3 of caps. Sheila turning in check on 1/29</t>
  </si>
  <si>
    <t>Buckle sponsorship. Check to be turned week of 1/28.</t>
  </si>
  <si>
    <t>Ordered 2/13/19 Plus 4-1x3 Award Buckle Sponsor Signs Ordered two for Catrina.</t>
  </si>
  <si>
    <t>Texas Dow Employees Credit Union (Ms. Lucilla Henderson)</t>
  </si>
  <si>
    <t>4001 Technology Drive Suite 115</t>
  </si>
  <si>
    <t>Angleton</t>
  </si>
  <si>
    <t>lhenderson@tdecu.org</t>
  </si>
  <si>
    <t>Per Ed, $2500 sponsorship as one of the named sponsors of the Hospitality Corral.  Please email invoice to lhenderson@tdecu.org</t>
  </si>
  <si>
    <t>Chevron Lubricants (Ms. Zandra Kafarela &amp; Shirley Basch)</t>
  </si>
  <si>
    <t>1500 Louisiana Street, 12th Floor</t>
  </si>
  <si>
    <t>6196</t>
  </si>
  <si>
    <t>Lee Plus Associates (Cameron Munk)</t>
  </si>
  <si>
    <t>225 E Lullwood Avenue</t>
  </si>
  <si>
    <t>210-478-8102</t>
  </si>
  <si>
    <t>kwaakatsina@yahoo.com</t>
  </si>
  <si>
    <t>Cameron Munk</t>
  </si>
  <si>
    <t>4th and final co-sponsor of Hospitality Corral</t>
  </si>
  <si>
    <t>Equipment donation for move in and move out.</t>
  </si>
  <si>
    <t>CMC Steel Texas (Ms. Paola Trevino)</t>
  </si>
  <si>
    <t>paola.trevino@cmc.com</t>
  </si>
  <si>
    <t>5419</t>
  </si>
  <si>
    <t>Trophy Sponsor</t>
  </si>
  <si>
    <t>1LSC/1G</t>
  </si>
  <si>
    <t>Betty Settlemeyer</t>
  </si>
  <si>
    <t>In Memory of Joe Settlemeyer</t>
  </si>
  <si>
    <t>PO Box 1600</t>
  </si>
  <si>
    <t>1237 Magnum</t>
  </si>
  <si>
    <t>5480</t>
  </si>
  <si>
    <t>5483</t>
  </si>
  <si>
    <t>5511</t>
  </si>
  <si>
    <t>KCM Cabinets, Inc. (Mr. Kenneth Moore)</t>
  </si>
  <si>
    <t>5748 Grey Rock Drive</t>
  </si>
  <si>
    <t>210-559-5154</t>
  </si>
  <si>
    <t>ken@kcmcabinets.com</t>
  </si>
  <si>
    <t>5537</t>
  </si>
  <si>
    <t>Jackies spreadsheet shows a total of $2500, KCM contribution is $1500 split $1000 to Ag Mech Auction and $500 to Ag Mech Solicitation. No trade show booth.</t>
  </si>
  <si>
    <t>5612</t>
  </si>
  <si>
    <t>On Jackies Spreadsheet as committee soliciatation, this $1000 if for Trade Show Booth Fee..</t>
  </si>
  <si>
    <t>1 LSC / 1G</t>
  </si>
  <si>
    <t>5613</t>
  </si>
  <si>
    <t>1 LSC / 1A</t>
  </si>
  <si>
    <t>paul@hcdtbond.com</t>
  </si>
  <si>
    <t>United Rentals, Inc. (Josh Ramos)</t>
  </si>
  <si>
    <t>12017 N. Loop Road</t>
  </si>
  <si>
    <t>210-232-6695</t>
  </si>
  <si>
    <t>mramos2@ur.com</t>
  </si>
  <si>
    <t>Jeff Satcher</t>
  </si>
  <si>
    <t>Janet Thompson</t>
  </si>
  <si>
    <t>9122 Autumn Leaf</t>
  </si>
  <si>
    <t>6195</t>
  </si>
  <si>
    <t>ordered 2/18/19</t>
  </si>
  <si>
    <t>6219</t>
  </si>
  <si>
    <t>Trade Show Booth 10x10</t>
  </si>
  <si>
    <t>MCR Safety (Mr. Brian Singer)</t>
  </si>
  <si>
    <t>1255 Schilling Blvd. W.</t>
  </si>
  <si>
    <t>Collierville</t>
  </si>
  <si>
    <t>TN</t>
  </si>
  <si>
    <t>961-619-5745</t>
  </si>
  <si>
    <t>864 pairs of Safety Glasses @ 2.25 pair.</t>
  </si>
  <si>
    <t>Norton/Saint Gobain (Mr. Fred Vela)</t>
  </si>
  <si>
    <t>Various abrasive disc/wheels.</t>
  </si>
  <si>
    <t>DeWalt Service Center (Ms. Tania Laird)</t>
  </si>
  <si>
    <t>512-361-9380 / 210-219-9248</t>
  </si>
  <si>
    <t>allen.petersen@sbdinc.com</t>
  </si>
  <si>
    <t>20 DeWalt Grinders DEWDW4210N</t>
  </si>
  <si>
    <t>Reserve Level Sponsor</t>
  </si>
  <si>
    <t>$2000 in-kind donation of brisket.</t>
  </si>
  <si>
    <t>$1500 in-kind donation of sausage</t>
  </si>
  <si>
    <t>$1000 in-kind materials and sides for Judges Meal</t>
  </si>
  <si>
    <t>voestalpine Bohler Welding USA, Inc. (Eric Vann)</t>
  </si>
  <si>
    <t>natasha.reynolds@voestalpine.com</t>
  </si>
  <si>
    <t>10X11</t>
  </si>
  <si>
    <t>Tri-Coastal Industrial Wash Systems</t>
  </si>
  <si>
    <t>4800 W 34th Street #D3</t>
  </si>
  <si>
    <t>318-229-0974</t>
  </si>
  <si>
    <t>rickb@tciwashsystems.com</t>
  </si>
  <si>
    <t>DeWalt (Mr. A.J. Petersen, Mr. Matthew Rapata, Tania? )</t>
  </si>
  <si>
    <t>1218 Arion Parkway</t>
  </si>
  <si>
    <t>210-219-9248</t>
  </si>
  <si>
    <t>Lambda Chi Alpha Fraternity St. Mary's University (Mr. Alejandro Carillo)</t>
  </si>
  <si>
    <t>One Camino Santa Maria</t>
  </si>
  <si>
    <t>956-378-1114</t>
  </si>
  <si>
    <t>acarrillo13@mail.stmarytx.edu</t>
  </si>
  <si>
    <t>0945</t>
  </si>
  <si>
    <t>2/4/2019a</t>
  </si>
  <si>
    <t>Scott Presta</t>
  </si>
  <si>
    <t>108 Syrah Circle</t>
  </si>
  <si>
    <t>Lakeway</t>
  </si>
  <si>
    <t>(512)285-0833</t>
  </si>
  <si>
    <t>scott@bbldata.com</t>
  </si>
  <si>
    <t>0971</t>
  </si>
  <si>
    <t>Russell &amp; Deborah Thoede ( John L. Theode &amp; Son Co.)</t>
  </si>
  <si>
    <t xml:space="preserve">On jackie's spreadsheet but missing $ amount. </t>
  </si>
  <si>
    <t>Not Posted, Received Donor Form from Jackie, Received online payment for Auction Buyer Registration.  Original sponsor form receive for $500 not posted.</t>
  </si>
  <si>
    <t>The Total Source (Mr. Brian Alston)</t>
  </si>
  <si>
    <t>152 Alvins Way</t>
  </si>
  <si>
    <t>210-860-6587</t>
  </si>
  <si>
    <t>210-732-8397 / 210-849-9984</t>
  </si>
  <si>
    <t>5555</t>
  </si>
  <si>
    <t>5609</t>
  </si>
  <si>
    <r>
      <rPr>
        <sz val="14"/>
        <color theme="1"/>
        <rFont val="Calibri"/>
      </rPr>
      <t>7711 Louis Pasteur, Suite</t>
    </r>
    <r>
      <rPr>
        <sz val="14"/>
        <color rgb="FFFF0000"/>
        <rFont val="Calibri"/>
      </rPr>
      <t xml:space="preserve"> </t>
    </r>
    <r>
      <rPr>
        <sz val="14"/>
        <color theme="1"/>
        <rFont val="Calibri"/>
      </rPr>
      <t>200</t>
    </r>
  </si>
  <si>
    <t>Send 6 hospitality and 2 parking. For all events</t>
  </si>
  <si>
    <t>Mr. Pete Zaiontz</t>
  </si>
  <si>
    <t>Dynasty Enterprises, L.L.C. ( Mr. Joe Sheeran)</t>
  </si>
  <si>
    <t>G / A</t>
  </si>
  <si>
    <t>ALG Truck &amp; Trailer Repair (Mr. Paul Lindsey)</t>
  </si>
  <si>
    <t>PO Box 30387</t>
  </si>
  <si>
    <t>713-695-5255</t>
  </si>
  <si>
    <t>lisa@algtruck.com</t>
  </si>
  <si>
    <t>Complete Maintenance Solutions (Wade Lowman, Lauren Southard)</t>
  </si>
  <si>
    <t>Sheila turning in check on 2/8</t>
  </si>
  <si>
    <t>form says $250</t>
  </si>
  <si>
    <t>2 LSC / 1 G</t>
  </si>
  <si>
    <t>Weisman Equipment, Ltd.</t>
  </si>
  <si>
    <t>4501 Hunter Road</t>
  </si>
  <si>
    <t>512-396-1555</t>
  </si>
  <si>
    <t>J.D. Construction</t>
  </si>
  <si>
    <t>9378 Lamerton St.</t>
  </si>
  <si>
    <t>0940</t>
  </si>
  <si>
    <t>Need contributor form or buyer form to confirm if contribution was allocated</t>
  </si>
  <si>
    <t>512-660-1898</t>
  </si>
  <si>
    <t>scrockett@southtexasvalve.com</t>
  </si>
  <si>
    <t>po box 21074 tulsa ok 74121</t>
  </si>
  <si>
    <t>chrsbarx@hotmail.com</t>
  </si>
  <si>
    <t>Not Auction, Posting correction needed on Jackies spreadsheet</t>
  </si>
  <si>
    <t>C&amp;F Steel</t>
  </si>
  <si>
    <t>accounting@candsteel.com</t>
  </si>
  <si>
    <t>carily.kosub@airgas.com</t>
  </si>
  <si>
    <t>Friesenhahn Farms (Todd &amp; Shanan Friesenhahn)</t>
  </si>
  <si>
    <t>239 San Saba</t>
  </si>
  <si>
    <t>210-889-4413</t>
  </si>
  <si>
    <t>tpf140@yahoo.com</t>
  </si>
  <si>
    <t>Jeffery Davis</t>
  </si>
  <si>
    <t>410 Quail Hollow Road</t>
  </si>
  <si>
    <t>254-458-3458</t>
  </si>
  <si>
    <t>jmdavis3458@gmail.com</t>
  </si>
  <si>
    <t>Sheila turning in cash 1/29</t>
  </si>
  <si>
    <t>The Koehler Company</t>
  </si>
  <si>
    <t>1404 N. Camp Street</t>
  </si>
  <si>
    <t>78156-1290</t>
  </si>
  <si>
    <t>830-303-6256</t>
  </si>
  <si>
    <t>Ricos Products (Mr. Tony Liberto)</t>
  </si>
  <si>
    <t>830 S. Presa</t>
  </si>
  <si>
    <t>210-416-5075 Cell Tony/Office 210-253-2261</t>
  </si>
  <si>
    <t>marylouise@ricos.com</t>
  </si>
  <si>
    <t>Payment forthcoming per email 1/23 Mary Louise.</t>
  </si>
  <si>
    <t>Trophy Level Sponsor, Marketplace Contributor</t>
  </si>
  <si>
    <t>cuatrotconstruction@yahoo.com</t>
  </si>
  <si>
    <t>10820 Kirkwood Road</t>
  </si>
  <si>
    <t>210-323-7571</t>
  </si>
  <si>
    <t>High Gear Collision (Jeff Smith)</t>
  </si>
  <si>
    <t>210-268-8884</t>
  </si>
  <si>
    <t>jeffs@highgearcollision.com</t>
  </si>
  <si>
    <t>Rivets Welding Service (Rusty Rivet)</t>
  </si>
  <si>
    <t>1851 CR 381</t>
  </si>
  <si>
    <t>210-372-3004</t>
  </si>
  <si>
    <t>rivetsweldingservice@yahoo.com</t>
  </si>
  <si>
    <t>Kathy Short (Authorized Buyer)</t>
  </si>
  <si>
    <t>Rudd &amp; Adams Masonry (Terry Adams)</t>
  </si>
  <si>
    <t>Primo Plumbing, Inc.</t>
  </si>
  <si>
    <t>Cash delivered by Travis on 1/31/19</t>
  </si>
  <si>
    <t>Comfort-Air Engineering, Inc. (Mr. Thomas Freund)</t>
  </si>
  <si>
    <t>tom.akin@ADKF.com</t>
  </si>
  <si>
    <t>136 PR 4665</t>
  </si>
  <si>
    <t>8470 Jungman Road</t>
  </si>
  <si>
    <t>210-364-9505</t>
  </si>
  <si>
    <t>lmechler@joeris.com</t>
  </si>
  <si>
    <t>DMC Mechanical Contracting, LLC (Mathew Dunn)</t>
  </si>
  <si>
    <t>15265 Capital Port, Suite #102</t>
  </si>
  <si>
    <t>mdunn@dmc-llc.com</t>
  </si>
  <si>
    <t>6194</t>
  </si>
  <si>
    <t>p</t>
  </si>
  <si>
    <t>SBS Construction &amp; Superior Metal Services (Jimmy Anderson)</t>
  </si>
  <si>
    <t>830-388-7645</t>
  </si>
  <si>
    <t>janderson@superiormetal.net</t>
  </si>
  <si>
    <t>11122 Iota Drive</t>
  </si>
  <si>
    <t>Ruben to send credentials per call 2/11/19 also emailed to send creds.</t>
  </si>
  <si>
    <t>Ruben Providing</t>
  </si>
  <si>
    <t>Double E Construction (Eric Montellano)</t>
  </si>
  <si>
    <t>10908 Doneny</t>
  </si>
  <si>
    <t>210-415-8394</t>
  </si>
  <si>
    <t>Jabel Construction, LLC</t>
  </si>
  <si>
    <t>RKW Special, LLC (Richard &amp; Jolene Williams)</t>
  </si>
  <si>
    <t>PO Box 1891</t>
  </si>
  <si>
    <t>830-591-3950 Cell / 830-278-2531</t>
  </si>
  <si>
    <t>rkw@rkwpipe.com</t>
  </si>
  <si>
    <t>Charlie Romans</t>
  </si>
  <si>
    <t>830-665-2807</t>
  </si>
  <si>
    <t>Allen &amp; Karen Mueller</t>
  </si>
  <si>
    <t>210-241-3557</t>
  </si>
  <si>
    <t>Blair Labatt</t>
  </si>
  <si>
    <t>302 Kennedy Avenue</t>
  </si>
  <si>
    <t>210-310-6630</t>
  </si>
  <si>
    <t>blabatt@gmail.com</t>
  </si>
  <si>
    <t>Steve C. Lewis</t>
  </si>
  <si>
    <t>6015 Broadway</t>
  </si>
  <si>
    <t>210-733-1930</t>
  </si>
  <si>
    <t>Carter Ray</t>
  </si>
  <si>
    <t>2814 Bent Bow Drive</t>
  </si>
  <si>
    <t>210-875-1003</t>
  </si>
  <si>
    <t>Ground meat and hot dogs</t>
  </si>
  <si>
    <t>MAHLE Aftermarket, Inc.</t>
  </si>
  <si>
    <t>Quality Dozer Service LLC</t>
  </si>
  <si>
    <t>1201 S. Main St.</t>
  </si>
  <si>
    <t>Adam &amp; Krista Harris</t>
  </si>
  <si>
    <t>9742 Sandie</t>
  </si>
  <si>
    <t>210-560-5705</t>
  </si>
  <si>
    <t>adam.harris@frostbank.com</t>
  </si>
  <si>
    <t>Cavenders Boot City (Ron Whitten c/o Brett Emmons)</t>
  </si>
  <si>
    <t>5075 Northwest Loop 410</t>
  </si>
  <si>
    <t>Landura Appraisal Company (David Mercer)</t>
  </si>
  <si>
    <t>6569 Crossroad</t>
  </si>
  <si>
    <t>210-223-3660</t>
  </si>
  <si>
    <t>landural@gmail.com</t>
  </si>
  <si>
    <t>210-601-2001</t>
  </si>
  <si>
    <t>210-260-6240 Cell / 210-653-1600 Work</t>
  </si>
  <si>
    <t>Travis should be providing creds</t>
  </si>
  <si>
    <t>Travis Providing</t>
  </si>
  <si>
    <t>210-669-0970</t>
  </si>
  <si>
    <t>Clayton Providing</t>
  </si>
  <si>
    <t>Cat Claw Cattle Company</t>
  </si>
  <si>
    <t>Douglas Verstuyft Farms</t>
  </si>
  <si>
    <t>8005 Nelson Road</t>
  </si>
  <si>
    <t>210-215-4020</t>
  </si>
  <si>
    <t>210-710-8106</t>
  </si>
  <si>
    <t>westons@shadrockwilliams.com</t>
  </si>
  <si>
    <t>Jeff &amp; Aimee Baker</t>
  </si>
  <si>
    <t>210-744-7224</t>
  </si>
  <si>
    <t>bakerintegrity@gmail.com</t>
  </si>
  <si>
    <t>Wack'em &amp; Stack'em (Byron Buzzini)</t>
  </si>
  <si>
    <t>123 Knibbe Ave.</t>
  </si>
  <si>
    <t>78209-2732</t>
  </si>
  <si>
    <t>210-602-0251</t>
  </si>
  <si>
    <t>gunner6770@gmail.com</t>
  </si>
  <si>
    <t>Jim Keeter</t>
  </si>
  <si>
    <t>237 Gold Road</t>
  </si>
  <si>
    <t>James Ahern</t>
  </si>
  <si>
    <t>PO 153</t>
  </si>
  <si>
    <t>Alpine</t>
  </si>
  <si>
    <t>210-827-0505</t>
  </si>
  <si>
    <t>jame@ahernranches.com</t>
  </si>
  <si>
    <t>Steve Rendon</t>
  </si>
  <si>
    <t>830-275-0550</t>
  </si>
  <si>
    <t>Custome Portfolios for Champion Buyers and Title Sponsor</t>
  </si>
  <si>
    <t>Flatonia Food Mart</t>
  </si>
  <si>
    <t>205 S Faires St.</t>
  </si>
  <si>
    <t>Flatonia</t>
  </si>
  <si>
    <t>361-865-3330</t>
  </si>
  <si>
    <t>$250 in-kind donation potatoe salad for Judges Meal</t>
  </si>
  <si>
    <t>Lion Street, Inc.</t>
  </si>
  <si>
    <t>515 Congress Avenue, Suite 2500</t>
  </si>
  <si>
    <t>512-776-8400</t>
  </si>
  <si>
    <t>Andrew Willis</t>
  </si>
  <si>
    <t>Roger &amp; Maryanna Christensen</t>
  </si>
  <si>
    <t>6226 Stirrup Lane</t>
  </si>
  <si>
    <t>210-684-1663</t>
  </si>
  <si>
    <t>Adriana Woods</t>
  </si>
  <si>
    <t>Urban Concrete Contractors, LTD. (Mr. Ronnie Urbanczyk )</t>
  </si>
  <si>
    <t>Committee Carryovers</t>
  </si>
  <si>
    <t>Cibilo</t>
  </si>
  <si>
    <t>210-725-2636</t>
  </si>
  <si>
    <t>1x3 AG Mech CAP SPONSOR</t>
  </si>
  <si>
    <t>Champion, Cap Sponsor</t>
  </si>
  <si>
    <t>830-784-3565</t>
  </si>
  <si>
    <t>Reserve Level Sponsor, Cap Sponsor</t>
  </si>
  <si>
    <t>Maverick Testing Laboratories (Scott Witkowski)</t>
  </si>
  <si>
    <t>1x3 CORRAL SPONSOR</t>
  </si>
  <si>
    <t>Reserve Level Sponsor, VIP Hospitality Sponsor</t>
  </si>
  <si>
    <t>All Seasons Feeders (Mr. Zach Gates)</t>
  </si>
  <si>
    <t>210-648-0979</t>
  </si>
  <si>
    <t>zach@allseasonsfeeders.com</t>
  </si>
  <si>
    <t>8410 Highway 187 East</t>
  </si>
  <si>
    <t>210-648-5071</t>
  </si>
  <si>
    <t>Frost Bank (Mr. Pat Frost)</t>
  </si>
  <si>
    <t>1,1</t>
  </si>
  <si>
    <t>2x3, 18x24</t>
  </si>
  <si>
    <t>Add one sign ordered on 2/21</t>
  </si>
  <si>
    <t>Champion Level Sponsor, Trade Show Participant, Marketplace Contributor</t>
  </si>
  <si>
    <t>Keller Material LTD (Ms. Betsy Keller)</t>
  </si>
  <si>
    <t>9388 Corporate Drive</t>
  </si>
  <si>
    <t>Selma</t>
  </si>
  <si>
    <t>210-967-1300</t>
  </si>
  <si>
    <t>Buckle Sponsor</t>
  </si>
  <si>
    <t>Reserve Level Sponsor, Buckle Sponsor</t>
  </si>
  <si>
    <t>May Family</t>
  </si>
  <si>
    <t>PO Box 4176</t>
  </si>
  <si>
    <t>Bergheim</t>
  </si>
  <si>
    <t>Airgas USA, LLC (TBA)</t>
  </si>
  <si>
    <t>Bartlett-Cocke General Contractors (Mr. TJ Rogers)</t>
  </si>
  <si>
    <t>Trophy Level Sponsor, Trade Show Participant, Marketplace Contributor</t>
  </si>
  <si>
    <t>CMC Steel Texas</t>
  </si>
  <si>
    <t>Pete &amp; Dana Wilson</t>
  </si>
  <si>
    <t>RR 1 Box 75</t>
  </si>
  <si>
    <t>Asherton</t>
  </si>
  <si>
    <t>John Lane &amp; Associates (Lane &amp; Countryman)</t>
  </si>
  <si>
    <t>8526 North New Braunfels</t>
  </si>
  <si>
    <t>210-912-9227</t>
  </si>
  <si>
    <t>Ordered on 2/21</t>
  </si>
  <si>
    <t>Justice Crane &amp; Rental, L.L.C. (Robert Justice)</t>
  </si>
  <si>
    <t>PO Box 875</t>
  </si>
  <si>
    <t>justicecranerental@yahoo.com</t>
  </si>
  <si>
    <t>JVL Investments (Jerret &amp; Megan Lamb &amp; Family)</t>
  </si>
  <si>
    <t>5748 Grey Rock</t>
  </si>
  <si>
    <t>Checked for size correction  and ordered 2/21</t>
  </si>
  <si>
    <t>Mr. Ray Boazman</t>
  </si>
  <si>
    <t>14439 NW Military Hwy 108-606</t>
  </si>
  <si>
    <t>210-827-0777</t>
  </si>
  <si>
    <t>rlboazman@gmail.com</t>
  </si>
  <si>
    <t>Ordered Correct on 2/21</t>
  </si>
  <si>
    <t>Shadrock Williams</t>
  </si>
  <si>
    <t>210-695-3365</t>
  </si>
  <si>
    <t>chaneys@shadrockwilliams.com</t>
  </si>
  <si>
    <t>Ordered 2nd sign on 2/21</t>
  </si>
  <si>
    <t>Vermeer Texas-Louisiana (Mr. Tom Kuiper)</t>
  </si>
  <si>
    <t>1945 Louis Henna Blvd.</t>
  </si>
  <si>
    <t>972-255-3500, 512-244-0505</t>
  </si>
  <si>
    <t>tomk@vermeertexas.com</t>
  </si>
  <si>
    <t>18X24</t>
  </si>
  <si>
    <t>victorcummings@gmail.com</t>
  </si>
  <si>
    <t>Trophy Sionsoy, Trade Show Participant</t>
  </si>
  <si>
    <t>Unknown Deposit # 3177-1</t>
  </si>
  <si>
    <t>Cut Antz Land Improvement</t>
  </si>
  <si>
    <t>PO Box 585</t>
  </si>
  <si>
    <t>830-581-9934</t>
  </si>
  <si>
    <t>billi@cutantz.com</t>
  </si>
  <si>
    <t>830-583-2212</t>
  </si>
  <si>
    <t>lindaroark101@gmail.com</t>
  </si>
  <si>
    <t>Glenn Graham Plumbing, Inc.</t>
  </si>
  <si>
    <t>9085 Bandera Road</t>
  </si>
  <si>
    <t>210-771-3288</t>
  </si>
  <si>
    <t>glenngrahamplb@sbcglobal.net</t>
  </si>
  <si>
    <t>29042 Axis View</t>
  </si>
  <si>
    <t>210-289-6199</t>
  </si>
  <si>
    <t>sbsanbrown@gmail.co,</t>
  </si>
  <si>
    <t>jimbobr@aol.com</t>
  </si>
  <si>
    <t>Blue Ribbon Sposnor</t>
  </si>
  <si>
    <t>Judge Lisa K. Jarrett</t>
  </si>
  <si>
    <t>235 E. Mitchell 436th Court</t>
  </si>
  <si>
    <t>210-824-3434</t>
  </si>
  <si>
    <t>Judge Sid Harle</t>
  </si>
  <si>
    <t>300 Delerosa #2081</t>
  </si>
  <si>
    <t>210-269-0197</t>
  </si>
  <si>
    <t>sharle@bexar.org</t>
  </si>
  <si>
    <t>Mark &amp; Renee Harle</t>
  </si>
  <si>
    <t>17 Aspen Creek</t>
  </si>
  <si>
    <t>210-415-5688</t>
  </si>
  <si>
    <t>remark723@yahoo.com</t>
  </si>
  <si>
    <t>210-452-4892</t>
  </si>
  <si>
    <t>tulleyfrench@hotmail.com</t>
  </si>
  <si>
    <t>Sam Jones &amp; Mary Crow</t>
  </si>
  <si>
    <t>18451 Kinkaid Rd E</t>
  </si>
  <si>
    <t>Montgomery</t>
  </si>
  <si>
    <t>Schmidt Mechanical Group, Inc. (Mr. Keith Schmidt)</t>
  </si>
  <si>
    <t>10927 Wye Drive Ste. 102</t>
  </si>
  <si>
    <t>210-444-9418</t>
  </si>
  <si>
    <t>keith@schmidtmechanical.com</t>
  </si>
  <si>
    <t>Trophy  Sponsor</t>
  </si>
  <si>
    <t>Trophy  Sponsor, Marketplace Contributor</t>
  </si>
  <si>
    <t>Mr. Steve Milam</t>
  </si>
  <si>
    <t>1 WestElm Garden</t>
  </si>
  <si>
    <t>210-274-8231</t>
  </si>
  <si>
    <t>stevemilam7@yahoo.com</t>
  </si>
  <si>
    <t>Y Bar Ranch</t>
  </si>
  <si>
    <t>Unknown Deposit 3183-1</t>
  </si>
  <si>
    <t>Mr. Keith Keller</t>
  </si>
  <si>
    <t>210-632-5109</t>
  </si>
  <si>
    <t>wmayfield@joeris.com</t>
  </si>
  <si>
    <t>Champion Level Sponsor, Marketplace Contributor, Trade Show Participant</t>
  </si>
  <si>
    <t>210-732-8397</t>
  </si>
  <si>
    <t>Red Ribbon Sponsor,</t>
  </si>
  <si>
    <t>Adams Land &amp; Livestock</t>
  </si>
  <si>
    <t>11855 SH 211</t>
  </si>
  <si>
    <t>2107362323 Home 2104228673 Cell</t>
  </si>
  <si>
    <t>jadams@swbc.com</t>
  </si>
  <si>
    <t>Bill Ayers Band</t>
  </si>
  <si>
    <t>Bill Miller Bar-B-Q (Mr. Douglas Miller)</t>
  </si>
  <si>
    <t>430 S. Santa Rosa Avenue</t>
  </si>
  <si>
    <t>210-225-4461</t>
  </si>
  <si>
    <t>Mr. Bill Shown</t>
  </si>
  <si>
    <t>212 Madison Apt. 8</t>
  </si>
  <si>
    <t>227 Harrison Avenue</t>
  </si>
  <si>
    <t>Bob Franklin / Mercy Vallejo Jr.</t>
  </si>
  <si>
    <t>116 W. Hollywood Avenue</t>
  </si>
  <si>
    <t>210-218-7250</t>
  </si>
  <si>
    <t>bob@bouldercontractingco.com</t>
  </si>
  <si>
    <t>Mr. Braden DeWinnie</t>
  </si>
  <si>
    <t>3693 Highpoint</t>
  </si>
  <si>
    <t>210-560-6472</t>
  </si>
  <si>
    <t>rdewinnie@sbcglobal.net</t>
  </si>
  <si>
    <t>Charlotte M. Davis</t>
  </si>
  <si>
    <t>410 Quail Hollow Drive</t>
  </si>
  <si>
    <t>830-253-0001</t>
  </si>
  <si>
    <t>mikeandmariedavis@live.com</t>
  </si>
  <si>
    <t>Commercial Fleet Data Systems (Randal LeBlanc)</t>
  </si>
  <si>
    <t>1415 N Loop West, Suite 240</t>
  </si>
  <si>
    <t>Mr. Douglas Verstuyft</t>
  </si>
  <si>
    <t>douglasverstuyft@gmail.com</t>
  </si>
  <si>
    <t>Eddie &amp; Linda Lee</t>
  </si>
  <si>
    <t>PO Box 986</t>
  </si>
  <si>
    <t>210-669-5621</t>
  </si>
  <si>
    <t>elee@rkci.com</t>
  </si>
  <si>
    <t>Eddie Lee</t>
  </si>
  <si>
    <t>5032 Anacacho St.</t>
  </si>
  <si>
    <t>G&amp;G Contracting Co. (Julio Gamez)</t>
  </si>
  <si>
    <t>Silver Level Sponsor, Marketplace Contributor</t>
  </si>
  <si>
    <t>geoff.westmoreland@aventinehillinc.com</t>
  </si>
  <si>
    <t>Jack Garrett</t>
  </si>
  <si>
    <r>
      <rPr>
        <strike/>
        <sz val="14"/>
        <color theme="1"/>
        <rFont val="Calibri"/>
      </rPr>
      <t xml:space="preserve">James &amp; Billie Francis </t>
    </r>
    <r>
      <rPr>
        <sz val="14"/>
        <color theme="1"/>
        <rFont val="Calibri"/>
      </rPr>
      <t>Richard Francis Electric</t>
    </r>
  </si>
  <si>
    <t>Richard Frances Electric</t>
  </si>
  <si>
    <t>James Dunn</t>
  </si>
  <si>
    <t>9378 Lamerton Street</t>
  </si>
  <si>
    <t>210-669-6970</t>
  </si>
  <si>
    <t>jimdunn57@sbcglobal.net</t>
  </si>
  <si>
    <t>4520 Haeckerville</t>
  </si>
  <si>
    <t>210-843-8959</t>
  </si>
  <si>
    <t>aimeebaker64@gmail.com</t>
  </si>
  <si>
    <t>JLG Transport (Joey Aleamon)</t>
  </si>
  <si>
    <t>15450 Shepard Road</t>
  </si>
  <si>
    <t>210-722-0785</t>
  </si>
  <si>
    <t>Joe Dunn</t>
  </si>
  <si>
    <t>402 Fox Hall Lane</t>
  </si>
  <si>
    <t>210-215-9225</t>
  </si>
  <si>
    <t>John Moon</t>
  </si>
  <si>
    <t>PO Box 549</t>
  </si>
  <si>
    <t>210-215-9395</t>
  </si>
  <si>
    <t>moon@ybarranch.com</t>
  </si>
  <si>
    <t>John Valentes</t>
  </si>
  <si>
    <t>Juan Caseres</t>
  </si>
  <si>
    <t>Ken &amp; Mary Wagoner</t>
  </si>
  <si>
    <t>PO Box 340</t>
  </si>
  <si>
    <t>Lytle</t>
  </si>
  <si>
    <t>210-415-3068</t>
  </si>
  <si>
    <t>kwagoner45@gmail.com</t>
  </si>
  <si>
    <t>Lyle Flom</t>
  </si>
  <si>
    <t>2326 Sawgrass Ridge</t>
  </si>
  <si>
    <t>210-388-3495</t>
  </si>
  <si>
    <t>lgflom@satx.rr.com</t>
  </si>
  <si>
    <t>Mark Kidd &amp; Patricia Kidd</t>
  </si>
  <si>
    <t>700 W Hondo Avenue</t>
  </si>
  <si>
    <t>Matt Dunn</t>
  </si>
  <si>
    <t>31155 Rustling Ridge</t>
  </si>
  <si>
    <t>210-867-7506</t>
  </si>
  <si>
    <t>1777 NE Loop 410, Suite 110</t>
  </si>
  <si>
    <t>Mike Varnum</t>
  </si>
  <si>
    <t>9018 Aero</t>
  </si>
  <si>
    <t>210-332-3214</t>
  </si>
  <si>
    <t>estimating@goodelectricltd.com</t>
  </si>
  <si>
    <t>Pamela Gilbert</t>
  </si>
  <si>
    <t>532 Argo Ave</t>
  </si>
  <si>
    <t>210-602-4726</t>
  </si>
  <si>
    <t>pamgil@aol.com</t>
  </si>
  <si>
    <t>Phillip Menger</t>
  </si>
  <si>
    <t>PO Box 65101</t>
  </si>
  <si>
    <t>210-872-4181</t>
  </si>
  <si>
    <t>Ramiro Munoz</t>
  </si>
  <si>
    <t>13103 Trotting Path</t>
  </si>
  <si>
    <t>512-804-6815</t>
  </si>
  <si>
    <t>munozcattleco@live.com</t>
  </si>
  <si>
    <t>Raymond Hauck</t>
  </si>
  <si>
    <t>1938 Shadow Park Street</t>
  </si>
  <si>
    <t>210-392-0446</t>
  </si>
  <si>
    <t>raymondhauck@bvsigroofing.com</t>
  </si>
  <si>
    <t>Rick &amp; Connie Laleman</t>
  </si>
  <si>
    <t>2809 Dodge Drive</t>
  </si>
  <si>
    <t>Bloomington</t>
  </si>
  <si>
    <t>Rivets Welding Service</t>
  </si>
  <si>
    <t>Tommy Tbone Bounds</t>
  </si>
  <si>
    <t>27726 Laurel Bloom</t>
  </si>
  <si>
    <t>210-723-2857</t>
  </si>
  <si>
    <t>tomtbone56@yahoo.com</t>
  </si>
  <si>
    <t>Tony Liberto</t>
  </si>
  <si>
    <t>210-416-5075</t>
  </si>
  <si>
    <t>Unknown Deposit # 3179</t>
  </si>
  <si>
    <t>Young Brothers Fire Protection (Coby, Rusty &amp; Clayton Young)</t>
  </si>
  <si>
    <t>210-695-2266 Home 210-387-2767</t>
  </si>
  <si>
    <t>Rain King</t>
  </si>
  <si>
    <t>PO Box 192</t>
  </si>
  <si>
    <t>Victoria</t>
  </si>
  <si>
    <t>Harle Family Interest (Brian &amp; Mark Harle)</t>
  </si>
  <si>
    <t>John White Jr.</t>
  </si>
  <si>
    <t>210-892-8411</t>
  </si>
  <si>
    <t>Champion Level Sponsor, Marketplace Contributor</t>
  </si>
  <si>
    <t>3X4</t>
  </si>
  <si>
    <t>Voestal Pine Bohler Welding Inc. (James Wolfe)</t>
  </si>
  <si>
    <t>1601 Gillingham Lane, Suite 110</t>
  </si>
  <si>
    <t>832-454-1048 or 281-499-1212</t>
  </si>
  <si>
    <t>james.wolfe@voestalpine.com</t>
  </si>
  <si>
    <t>david.sullins@hyertherm.com</t>
  </si>
  <si>
    <t>Edward &amp; Linda Speed</t>
  </si>
  <si>
    <t>Ordered again on 2/21</t>
  </si>
  <si>
    <t>Apache Disposal (Mr. Rudy Garza)</t>
  </si>
  <si>
    <t>210-389-4870</t>
  </si>
  <si>
    <t>apachedisposal@gmail.com</t>
  </si>
  <si>
    <t>Delegard Tool Co (Sue Black)</t>
  </si>
  <si>
    <t>4900 Campbell Rd</t>
  </si>
  <si>
    <t>Lone Star Silversmith (Mr. Jeff Dees)</t>
  </si>
  <si>
    <t>1224 Industrial Drive</t>
  </si>
  <si>
    <t>830-626-0529</t>
  </si>
  <si>
    <t>2004 W Main</t>
  </si>
  <si>
    <t>903-796-7966 Direct 902452-2545 Cell</t>
  </si>
  <si>
    <t>314 Prinz</t>
  </si>
  <si>
    <t>210-832-4232</t>
  </si>
  <si>
    <t>Allen &amp; Allen Lumber &amp; Hardware</t>
  </si>
  <si>
    <t>Southside HS/ISD Welding Dept.Charlie Dylla</t>
  </si>
  <si>
    <t>1460 Martinez Losoya Rd.</t>
  </si>
  <si>
    <t>210-882-1600x1585</t>
  </si>
  <si>
    <t>charlie.dylla@southsideisd.org</t>
  </si>
  <si>
    <t>Ed Lobash</t>
  </si>
  <si>
    <t xml:space="preserve">14930 Moss Arch </t>
  </si>
  <si>
    <t>Frijoles Mexican Restaurant (Mr. Jessie Gibson)</t>
  </si>
  <si>
    <t>301 North W.W. White Road</t>
  </si>
  <si>
    <t>Hampton Pratka &amp; Chelsea White</t>
  </si>
  <si>
    <t>30848 Panther Drive</t>
  </si>
  <si>
    <t>Koza's (Mr. JT Cole)</t>
  </si>
  <si>
    <t>2910 S. Main</t>
  </si>
  <si>
    <t>Pearland</t>
  </si>
  <si>
    <t>Lon &amp; Phyllis Shell</t>
  </si>
  <si>
    <t>3409 FM 621</t>
  </si>
  <si>
    <t>Marcus &amp; Shelia Demel</t>
  </si>
  <si>
    <t xml:space="preserve">820 Lakeview Dr </t>
  </si>
  <si>
    <t>Mr. Tony Haass</t>
  </si>
  <si>
    <t>6124 SH 173 N.</t>
  </si>
  <si>
    <t>Kelly &amp; Pam Holmes</t>
  </si>
  <si>
    <t>Tri County Tractor Pullers Association (Keith Keller)</t>
  </si>
  <si>
    <t>Alexandria Trevino</t>
  </si>
  <si>
    <t xml:space="preserve">610 S. Mulberry </t>
  </si>
  <si>
    <t>John R. Lane</t>
  </si>
  <si>
    <t>24175 Cibolo View</t>
  </si>
  <si>
    <t>Frank Cranek</t>
  </si>
  <si>
    <t xml:space="preserve">547 Cedarwood </t>
  </si>
  <si>
    <t>Stag Golf (Gary Moore)</t>
  </si>
  <si>
    <t>PO Box 592287</t>
  </si>
  <si>
    <t>Mr. Robert C. Hasslocher</t>
  </si>
  <si>
    <t>Wunderlich Builders (Mr. Warren Wunderlich)</t>
  </si>
  <si>
    <t>3090 Hwy 90 W</t>
  </si>
  <si>
    <t>The Henderson Law Firm (Mr. John Henderson)</t>
  </si>
  <si>
    <t>1915 Winding View</t>
  </si>
  <si>
    <t>Findaranch.com</t>
  </si>
  <si>
    <t xml:space="preserve">P.O. Box 845 </t>
  </si>
  <si>
    <t>SBS Construction (Jimmy Anderson)</t>
  </si>
  <si>
    <t>17 Scenic Loop</t>
  </si>
  <si>
    <t>Joe Hutchison</t>
  </si>
  <si>
    <t>Donald Benson</t>
  </si>
  <si>
    <t>997 Kramer Road</t>
  </si>
  <si>
    <t>Harper</t>
  </si>
  <si>
    <t>Bracken Plumbing</t>
  </si>
  <si>
    <t>17333 Bell North</t>
  </si>
  <si>
    <t xml:space="preserve">Clint Swindall </t>
  </si>
  <si>
    <t xml:space="preserve">6534 Western Way </t>
  </si>
  <si>
    <t>Richard Ojeda</t>
  </si>
  <si>
    <t>303 Royal Oaks</t>
  </si>
  <si>
    <t>Lisa Neil</t>
  </si>
  <si>
    <t>Travis &amp; Nicole Cody</t>
  </si>
  <si>
    <t>829 CR 2744</t>
  </si>
  <si>
    <t xml:space="preserve">Mico </t>
  </si>
  <si>
    <t>Wilborn Steel Co., Ltd. (Mary Waller Barnett)</t>
  </si>
  <si>
    <t>Ag Mechanics Committee Markeplace Purchases</t>
  </si>
  <si>
    <t>A Lee Andrews Jr. &amp; Debbie</t>
  </si>
  <si>
    <t>PO Box 271</t>
  </si>
  <si>
    <t>A&amp;B Wildlife (Brad Allen)</t>
  </si>
  <si>
    <t>170 Triple R Drive</t>
  </si>
  <si>
    <t>A.P. Jennings &amp; Susan Johns</t>
  </si>
  <si>
    <t>13 Inwood Autumn</t>
  </si>
  <si>
    <t>210-493-6147</t>
  </si>
  <si>
    <t>andrewpjennings@yahoo.com</t>
  </si>
  <si>
    <t>Advertising Concepts (Sandy Nagel)</t>
  </si>
  <si>
    <t>2527 Redland Point</t>
  </si>
  <si>
    <t>Alamo Outdoor Signs, LTD.</t>
  </si>
  <si>
    <t>18860 Goll Street</t>
  </si>
  <si>
    <t>Alan Hydraulics &amp; Machinery Co., Inc. (Scott Quick)</t>
  </si>
  <si>
    <t>235 S W.W. White Road</t>
  </si>
  <si>
    <t>210-260-6872</t>
  </si>
  <si>
    <t>scott@alan-hydraulics.com</t>
  </si>
  <si>
    <t>All Points Communication (Rick Lane)</t>
  </si>
  <si>
    <t>40214 Industrial Park Circle  #102</t>
  </si>
  <si>
    <t>American Welding Society (Monica Pfarr)</t>
  </si>
  <si>
    <t>Anonymous</t>
  </si>
  <si>
    <t>Ashley Nagel</t>
  </si>
  <si>
    <t>8 Cross Canyon</t>
  </si>
  <si>
    <t>PO Box 394</t>
  </si>
  <si>
    <t>Billy Cowsert (Cowsert Ranches, LLC) Robert &amp; Joanette Cowsert?</t>
  </si>
  <si>
    <t>210-601-2001/210-651-9327</t>
  </si>
  <si>
    <t>Bottlecap Cookers</t>
  </si>
  <si>
    <t>PO Box 6967</t>
  </si>
  <si>
    <t>Bubbas Bar-B-Q Rub (Bubba Reinke)</t>
  </si>
  <si>
    <t>8852 FM 621</t>
  </si>
  <si>
    <t>Martindale</t>
  </si>
  <si>
    <t>C.H. Hanson Company</t>
  </si>
  <si>
    <t>2000 N Aurora Rd</t>
  </si>
  <si>
    <t>Naperville</t>
  </si>
  <si>
    <t>Cat Claw Ranch (John White)</t>
  </si>
  <si>
    <t>1777 NE Loop 410, STE 110</t>
  </si>
  <si>
    <t>210-872-8411</t>
  </si>
  <si>
    <t>Chicago Pneumatic (Robert Clapper)</t>
  </si>
  <si>
    <t>CiCi's Pizza</t>
  </si>
  <si>
    <t>6900 san pedro ave #155</t>
  </si>
  <si>
    <t>Clifton Molding Corp. (Ms. Stefanie Rountree</t>
  </si>
  <si>
    <t>PO Box 77</t>
  </si>
  <si>
    <t>Clifton</t>
  </si>
  <si>
    <t>254-675-8641</t>
  </si>
  <si>
    <t>Community Bank, Hondo, TX (Bruce Reed)</t>
  </si>
  <si>
    <t>PO Box 130</t>
  </si>
  <si>
    <t>Community National Bank, Castroville, Hondo, &amp; Lytle (Bruce Reed)</t>
  </si>
  <si>
    <t>PO Box 1609</t>
  </si>
  <si>
    <t>Compadre Holdings, L.L.C. (Vincent Ney)</t>
  </si>
  <si>
    <t>PO Box 4037</t>
  </si>
  <si>
    <t>Dewinnie Equipment Company, Inc. (Ernie DeWinne)</t>
  </si>
  <si>
    <t>11002 Bandera Road</t>
  </si>
  <si>
    <t>210-684-5296</t>
  </si>
  <si>
    <t>Doggett (Toyota Lift of South Texas), Ken Townsend</t>
  </si>
  <si>
    <t>210-351-9500</t>
  </si>
  <si>
    <t>ken.townsend@doggett.com</t>
  </si>
  <si>
    <t>Donald G. Nield, DMD</t>
  </si>
  <si>
    <t>5818 Babcock Road</t>
  </si>
  <si>
    <t>210-696-2389 ( No Call)</t>
  </si>
  <si>
    <t>Dunn Welding Equipment (Doug Pillow)</t>
  </si>
  <si>
    <t>6400 Washington Ave</t>
  </si>
  <si>
    <t>713-869-6881</t>
  </si>
  <si>
    <t>Fit for Work</t>
  </si>
  <si>
    <t>1300 Equity Place, Suite 105</t>
  </si>
  <si>
    <t>Frankie Magee</t>
  </si>
  <si>
    <t>12118 Apricot</t>
  </si>
  <si>
    <t>210-710-4800</t>
  </si>
  <si>
    <t xml:space="preserve">Gary &amp; Linda Roark (Monterrey Land &amp; Minerals) </t>
  </si>
  <si>
    <t>PO Drawer 379</t>
  </si>
  <si>
    <t>Gulf Coast Livestock Auction</t>
  </si>
  <si>
    <t>Gusset Design (Ron &amp; Sarah Lutz)</t>
  </si>
  <si>
    <t>1412 Lisa Rae Drive</t>
  </si>
  <si>
    <t>Haass Customs (Ryan &amp; Randolph Haass)</t>
  </si>
  <si>
    <t>830-931-5211</t>
  </si>
  <si>
    <t>Harris Products (John Jones)</t>
  </si>
  <si>
    <t>611 CR 3608</t>
  </si>
  <si>
    <t>Bullard</t>
  </si>
  <si>
    <t>Hewlett Packard Company (Randy Mullin)</t>
  </si>
  <si>
    <t>1431 Tandem Boulevard</t>
  </si>
  <si>
    <t>Hypertherm, Inc. (Dick Couch) (David Sullins)</t>
  </si>
  <si>
    <t>21 Great Hollow Road</t>
  </si>
  <si>
    <t>Hanover</t>
  </si>
  <si>
    <t>NH</t>
  </si>
  <si>
    <t>03755</t>
  </si>
  <si>
    <t>Justin Kirby</t>
  </si>
  <si>
    <t>1217 Gardenia Drive</t>
  </si>
  <si>
    <t>Karl Collins</t>
  </si>
  <si>
    <t>PO Box 1494</t>
  </si>
  <si>
    <t>Karl Russell</t>
  </si>
  <si>
    <t>1117 Herkimer St</t>
  </si>
  <si>
    <t>4465 FM 471N</t>
  </si>
  <si>
    <t>Kenneth Bell</t>
  </si>
  <si>
    <t>PO Box 960</t>
  </si>
  <si>
    <t>Kirk Kendrick</t>
  </si>
  <si>
    <t>210-771-0607 or 361-492-0169</t>
  </si>
  <si>
    <t>kirklk2006@gmail.com</t>
  </si>
  <si>
    <t>L.D. Krause Construction Company (Clint D. Krause)</t>
  </si>
  <si>
    <t>36160 FM 3159</t>
  </si>
  <si>
    <t>830-401-1629</t>
  </si>
  <si>
    <t>dannkrause@gvtc.net</t>
  </si>
  <si>
    <t>La Hacienda De Los Barrios (Roland &amp; Diana Trevino)</t>
  </si>
  <si>
    <t>18747 Redland Road</t>
  </si>
  <si>
    <t>1716 S. San Marcos, Suite 24</t>
  </si>
  <si>
    <t>Louisiana Crane (Mr. Jim Hebert)</t>
  </si>
  <si>
    <t>236 Corgey Road</t>
  </si>
  <si>
    <t>Lytle State Bank (Franklin Wanjura Jr.)</t>
  </si>
  <si>
    <t>PO Box 575</t>
  </si>
  <si>
    <t>Matt &amp; Jennifer Burkholder</t>
  </si>
  <si>
    <t>PO Box 946</t>
  </si>
  <si>
    <t>210-218-1406</t>
  </si>
  <si>
    <t>MCR Safety (Eva Hellum)</t>
  </si>
  <si>
    <t>5321 East Shelby Dr</t>
  </si>
  <si>
    <t>Memphis</t>
  </si>
  <si>
    <t>Mike Gwinn</t>
  </si>
  <si>
    <t>3601 Meade</t>
  </si>
  <si>
    <t>Miller Electric Mfg. Co. Inc. (David Duffin)</t>
  </si>
  <si>
    <t>9402 Forest Oak</t>
  </si>
  <si>
    <t>210--722-7011</t>
  </si>
  <si>
    <t>david.duffin@millerwelds.com</t>
  </si>
  <si>
    <t>Morales Feed</t>
  </si>
  <si>
    <t>1324 SH 173 N.</t>
  </si>
  <si>
    <t>Pat &amp; Mary Real</t>
  </si>
  <si>
    <t>5500 Lower Seguin Rd</t>
  </si>
  <si>
    <t>PMI Pipe, Steel &amp; Supplies (Barrett Evans)</t>
  </si>
  <si>
    <t>PO Box 200424</t>
  </si>
  <si>
    <t>210-223-7473</t>
  </si>
  <si>
    <t>Rick Smith</t>
  </si>
  <si>
    <t>PO Box 667</t>
  </si>
  <si>
    <t>Romar MEC LLC (Gerald Dasbach, Will Harris)</t>
  </si>
  <si>
    <t>218 W. Richey Road</t>
  </si>
  <si>
    <t>281-440-1725</t>
  </si>
  <si>
    <t>Roy Steven Bridges</t>
  </si>
  <si>
    <t>PO Box 781746</t>
  </si>
  <si>
    <t>210-492-5921</t>
  </si>
  <si>
    <t>bridgess@zhi.com</t>
  </si>
  <si>
    <t>Russ &amp; Judilynn Sunden</t>
  </si>
  <si>
    <t>13231 Hunters View St</t>
  </si>
  <si>
    <t>South Texas Vo-Tech - San Antonio</t>
  </si>
  <si>
    <t>734 SE Military Drive</t>
  </si>
  <si>
    <t>210-386-3509</t>
  </si>
  <si>
    <t>chernandez@stvt.edu</t>
  </si>
  <si>
    <t>Southern Tire Mart (Louis Cheek)</t>
  </si>
  <si>
    <t>6081 IH-10 East</t>
  </si>
  <si>
    <t>210-666-6100 or 210-336-3453</t>
  </si>
  <si>
    <t>lcheek@smtires.com</t>
  </si>
  <si>
    <t>Southwest Texas Sign Service (James Dacy)</t>
  </si>
  <si>
    <t>7208 S WW White Road</t>
  </si>
  <si>
    <t>Startz Café (Monica Wetz)</t>
  </si>
  <si>
    <t>10350 Startz Road</t>
  </si>
  <si>
    <t>Steve Vasic or Vacek</t>
  </si>
  <si>
    <t>210-240-8309</t>
  </si>
  <si>
    <t>Sun Coast Resources (Larry Bothmann)</t>
  </si>
  <si>
    <t>6405 Cavalcade St </t>
  </si>
  <si>
    <t>Terry Weynand</t>
  </si>
  <si>
    <t>610 East Market St. #3216</t>
  </si>
  <si>
    <t>200-413-9109</t>
  </si>
  <si>
    <t>tweynand@aol.com</t>
  </si>
  <si>
    <t>Texas Meat Purveyors (Burton Chase)</t>
  </si>
  <si>
    <t>4241 Director Drive</t>
  </si>
  <si>
    <t>The Boriack Family</t>
  </si>
  <si>
    <t>Unison Drilling (Mike Mello)</t>
  </si>
  <si>
    <t>PO Box 715</t>
  </si>
  <si>
    <t>210-825-1125</t>
  </si>
  <si>
    <t>University Federal Credit Union (Marla Heger)</t>
  </si>
  <si>
    <t>Victor Technology (Eric Van)</t>
  </si>
  <si>
    <t>9140 Cheslyn Court</t>
  </si>
  <si>
    <t>Tomball</t>
  </si>
  <si>
    <t>Wayne and Sherry Rode (Creative Awards)</t>
  </si>
  <si>
    <t>702 W Main Street</t>
  </si>
  <si>
    <t>Weiler Corp (Adam Heber)</t>
  </si>
  <si>
    <t>5029 Concord Ridge</t>
  </si>
  <si>
    <t>Williams Supply Co. (Danny &amp; Sara Williams)</t>
  </si>
  <si>
    <t>3131 Bolton Rd</t>
  </si>
  <si>
    <t>830-914-3444</t>
  </si>
  <si>
    <t>sara@williamssupply.com</t>
  </si>
  <si>
    <t>Witte, Inc. (Mr. Randy Witte)</t>
  </si>
  <si>
    <t>PO Box 8</t>
  </si>
  <si>
    <t>830-780-3314</t>
  </si>
  <si>
    <t>Original</t>
  </si>
  <si>
    <t>Advertising &amp; Promo: AgMech</t>
  </si>
  <si>
    <t>Photography: AgMech</t>
  </si>
  <si>
    <t>Wages: AgMech</t>
  </si>
  <si>
    <t>Security Wages: AgMech</t>
  </si>
  <si>
    <t>Printing: AgMech</t>
  </si>
  <si>
    <t>Printing: AgMech Signs</t>
  </si>
  <si>
    <t>Office Supplies: AgMech</t>
  </si>
  <si>
    <t>Postage: AgMech</t>
  </si>
  <si>
    <t>Comm Mtgs: AgMech</t>
  </si>
  <si>
    <t>Badges: AgMech</t>
  </si>
  <si>
    <t>Misc: AgMech</t>
  </si>
  <si>
    <t>Equipment Rent: AgMech</t>
  </si>
  <si>
    <t>Seminars/Travel: AgMech</t>
  </si>
  <si>
    <t>Services: AgMech</t>
  </si>
  <si>
    <t>Superintendent Fees: AgMech</t>
  </si>
  <si>
    <t>Judges Fees: AgMech</t>
  </si>
  <si>
    <t>Judges Travel: AgMech</t>
  </si>
  <si>
    <t>Premiums: AgMech</t>
  </si>
  <si>
    <t>Awards/Ribbons: AgMech</t>
  </si>
  <si>
    <t>Awards/Ribbons: AgMech Comm Solict</t>
  </si>
  <si>
    <t>Materials/Supplies: AgMech</t>
  </si>
  <si>
    <t>Contract Labor: AgMech</t>
  </si>
  <si>
    <t>Contract Labor: AgMech Students</t>
  </si>
  <si>
    <t>Show Clean: AgMech</t>
  </si>
  <si>
    <t>=</t>
  </si>
  <si>
    <t>32044</t>
  </si>
  <si>
    <t>32791</t>
  </si>
  <si>
    <t>Per email from Rusty 1/15. Requested invoice from Jackie 1/16, Lots 1 $4500, 11 $1500, 14 $4000, 16 $4000, 19 $6000</t>
  </si>
  <si>
    <t>32681</t>
  </si>
  <si>
    <t>5419/32511</t>
  </si>
  <si>
    <t>5462/6344</t>
  </si>
  <si>
    <t>Lot 18 Firepit purchase price 4250 paid with CC 4200 only applied $50 from his buy registration to purchase. Owe $200?</t>
  </si>
  <si>
    <t>12/4/2018 / 2/24/19</t>
  </si>
  <si>
    <t>5537 / 6344</t>
  </si>
  <si>
    <t>KCM contribution is $1500 split $1000 to Ag Mech Auction and $500 to Ag Mech Solicitation. No trade show booth.  Purchased Lot 7 Octagon Deer Blind applied $1000 buyer registration total purchase 3750. Issue purchase price only $250</t>
  </si>
  <si>
    <t>5566/32527/6374</t>
  </si>
  <si>
    <t>Lot 20 Wine Cart $10000, Silent Fire Pit $800</t>
  </si>
  <si>
    <r>
      <rPr>
        <sz val="14"/>
        <color theme="1"/>
        <rFont val="Calibri"/>
      </rPr>
      <t>7711 Louis Pasteur, Suite</t>
    </r>
    <r>
      <rPr>
        <sz val="14"/>
        <color rgb="FFFF0000"/>
        <rFont val="Calibri"/>
      </rPr>
      <t xml:space="preserve"> </t>
    </r>
    <r>
      <rPr>
        <sz val="14"/>
        <color theme="1"/>
        <rFont val="Calibri"/>
      </rPr>
      <t>200</t>
    </r>
  </si>
  <si>
    <t>$500 Add on to Lot 16 Coffee Table 2 end tables.</t>
  </si>
  <si>
    <t>5905 / 6344</t>
  </si>
  <si>
    <t>Silent Auction Items Circle Bar $3700, Firepit $650, Two Seat Rocker $800</t>
  </si>
  <si>
    <t>2/7/2019 / 2/24/19</t>
  </si>
  <si>
    <t>5943 / 6346</t>
  </si>
  <si>
    <t>500 Buyer Registration applied to Trailer, Bryan FFA Chimenaea 1200 Silent Auction, Cayuga FFA Firepit, 1500, Live #10 Lavernia Utility Trailer</t>
  </si>
  <si>
    <t>6196/6344</t>
  </si>
  <si>
    <t>Lot 17 Collapsible fire Pit 3600 applied 250 registration to purchase</t>
  </si>
  <si>
    <t>2/20/2019 / 2/24/19</t>
  </si>
  <si>
    <t>6219 / 6344</t>
  </si>
  <si>
    <t>$250 Registration applied to Lot 6 Job Trailer 6500 total</t>
  </si>
  <si>
    <t>2/21/2019 / 2/24/19</t>
  </si>
  <si>
    <t>6241 / 6346</t>
  </si>
  <si>
    <t>Registration Sheet Show $300 dated 2/18, Posted on Link for $250, Lot 15 Utility Trailer 2900, Silent Auction $2150 Outdoor Grill 2150 Missing Sheet</t>
  </si>
  <si>
    <t>Jared Kutz</t>
  </si>
  <si>
    <t>Richter Ranch (Coleen Richter)</t>
  </si>
  <si>
    <t>720 Flying R Ranch</t>
  </si>
  <si>
    <t>6284 / 6344</t>
  </si>
  <si>
    <t>Silent Auction Fire Ring $2500, Did not apply $1k buyer registration.</t>
  </si>
  <si>
    <t>Problem - Check was turned in by Sheila during show.</t>
  </si>
  <si>
    <t>Jarrett Moroney</t>
  </si>
  <si>
    <t>PO Box 342</t>
  </si>
  <si>
    <t>Nazareth</t>
  </si>
  <si>
    <t>806-647-9846</t>
  </si>
  <si>
    <t>jmaroney-75@yahoo.com</t>
  </si>
  <si>
    <t>Brandon Burks</t>
  </si>
  <si>
    <t>1783 FM 168</t>
  </si>
  <si>
    <t>806-346-3340</t>
  </si>
  <si>
    <t>223 Alvina</t>
  </si>
  <si>
    <t>210-219-1501 Cell / 830-931-3379</t>
  </si>
  <si>
    <t>milp61@sbcglobal.com</t>
  </si>
  <si>
    <t>Nathan Messinger</t>
  </si>
  <si>
    <t>512-963-7285</t>
  </si>
  <si>
    <t>Wright Oilfield Service, LLC</t>
  </si>
  <si>
    <t>PO Box 2526</t>
  </si>
  <si>
    <t>936-825-5463</t>
  </si>
  <si>
    <t>Bobby &amp; Jill Hasslocher</t>
  </si>
  <si>
    <t>6292/6346</t>
  </si>
  <si>
    <t>$50 each of 20 live lots plus Silent auction purchase $3925 Daybed Swing</t>
  </si>
  <si>
    <t>Linda Lee</t>
  </si>
  <si>
    <t>Gary Haby</t>
  </si>
  <si>
    <t>PO Box 1141</t>
  </si>
  <si>
    <t>Applied to Lot 14 $250 Add on</t>
  </si>
  <si>
    <t>Stag Golf, Inc. (Gary Moore)</t>
  </si>
  <si>
    <t>210-846-4443</t>
  </si>
  <si>
    <t>garymoore@staggolfinc.com</t>
  </si>
  <si>
    <t>6343 / 6344</t>
  </si>
  <si>
    <t>$500 Add on to Lot 7 Octagon Deer Blind</t>
  </si>
  <si>
    <t>Joe Hutchinson</t>
  </si>
  <si>
    <t>210-413-0888</t>
  </si>
  <si>
    <t>Executive</t>
  </si>
  <si>
    <t>Lawrence Padalecki Jr.</t>
  </si>
  <si>
    <t>210-422-2620</t>
  </si>
  <si>
    <t>Stephen Luman</t>
  </si>
  <si>
    <t>Cindy Stewat</t>
  </si>
  <si>
    <t>Samantha Wetz</t>
  </si>
  <si>
    <t>W. Tomerlin</t>
  </si>
  <si>
    <t>Richard Vavro</t>
  </si>
  <si>
    <t>210-854-9074</t>
  </si>
  <si>
    <t>noem@btacatering.com</t>
  </si>
  <si>
    <t>Lot 2 Rotisseire BBQ Pit 8000</t>
  </si>
  <si>
    <t>Lot 4 Wildlife Cabinet, Purchased in lieu of Rush Enterprises.</t>
  </si>
  <si>
    <t>Add on $300 to Lot 11</t>
  </si>
  <si>
    <t>Alisha Tarrant</t>
  </si>
  <si>
    <t>6344/6345</t>
  </si>
  <si>
    <t>Ross Hendershot</t>
  </si>
  <si>
    <t>1415 CR 236</t>
  </si>
  <si>
    <t>Gonzales</t>
  </si>
  <si>
    <t>830-857-5428</t>
  </si>
  <si>
    <t>rh3@gvec.net</t>
  </si>
  <si>
    <t>6345 / 6346</t>
  </si>
  <si>
    <t>Lot 13 Utility Trailer 4500, Did we need to credit the $250 toward purchase?</t>
  </si>
  <si>
    <t>Lot 8 Saddle Rack 3600, Silent Auction - Buckle Case Coffee Table 900</t>
  </si>
  <si>
    <t>Silent Auction Conf Table $1200, Lot 20 Add On $2500</t>
  </si>
  <si>
    <t>Helen Pichardo</t>
  </si>
  <si>
    <t>Silent Auction purchase Picnic Table $2300</t>
  </si>
  <si>
    <t>Brad Murphy - Clayton Leck</t>
  </si>
  <si>
    <t>Triple S Management</t>
  </si>
  <si>
    <t>PAA Consulting</t>
  </si>
  <si>
    <t>Robert Cavazos</t>
  </si>
  <si>
    <t>226 Englewood</t>
  </si>
  <si>
    <t>210-862-7290</t>
  </si>
  <si>
    <t>Lot 16 Add On of $250. Missing this $250 on Add On desc. Auction Sheet</t>
  </si>
  <si>
    <t>32792/6374</t>
  </si>
  <si>
    <t>Add on Lot 2 $1000, Lot 10 $300, Lot 16 300</t>
  </si>
  <si>
    <t>Joe &amp; Tina Haynes</t>
  </si>
  <si>
    <t>Silent Auction purchase BBQ Pit $2000.</t>
  </si>
  <si>
    <t>210-846-2929</t>
  </si>
  <si>
    <t>Lot 12 Bench - Wagon Wheel 3000</t>
  </si>
  <si>
    <t>Cody Davenport c/o San Antonio Stock Show &amp; Rodeo</t>
  </si>
  <si>
    <t>Lot 5 Livestock Scale 3250 per Cody use committee funds,  Lot 9 Bottle Table 3750</t>
  </si>
  <si>
    <t>Committee Live Auction Purchases</t>
  </si>
  <si>
    <t>Roy Barrera Jr.</t>
  </si>
  <si>
    <t>26690 Toutant Beauregard</t>
  </si>
  <si>
    <t>210-616-1331 Cell / 830-981-8390</t>
  </si>
  <si>
    <t>rbarrerajr@ymail.com or rbarrerajr@yahoo.com</t>
  </si>
  <si>
    <t>Brent Clifton</t>
  </si>
  <si>
    <t>1202 Salazar Trail</t>
  </si>
  <si>
    <t>210-843-2661</t>
  </si>
  <si>
    <t>brent@brentclifton.com</t>
  </si>
  <si>
    <t>Jack Ballard</t>
  </si>
  <si>
    <t>210-262-4866</t>
  </si>
  <si>
    <t>jballard@swrf.org</t>
  </si>
  <si>
    <t>JVL Investments, LLC</t>
  </si>
  <si>
    <t>210-854-5696</t>
  </si>
  <si>
    <t>Jarrett Lamb</t>
  </si>
  <si>
    <t>Joshua Sanchez</t>
  </si>
  <si>
    <t>2101 West Avenue</t>
  </si>
  <si>
    <t>210-352-0797</t>
  </si>
  <si>
    <t>sanchez-josh@ymail.com</t>
  </si>
  <si>
    <t>*</t>
  </si>
  <si>
    <t>JAM Show Title Sponsor</t>
  </si>
  <si>
    <t>JAM Trade Show Title Sponsor, Ag Mechanics Marketplace &amp; Auction Title Sponsor</t>
  </si>
  <si>
    <t>Silver Level, Grand Champion Marketplace Buyer</t>
  </si>
  <si>
    <t>Silver Level</t>
  </si>
  <si>
    <t>Silver Level, Marketplace Buyer</t>
  </si>
  <si>
    <t>Champion Level</t>
  </si>
  <si>
    <t>Marketplace Buyer</t>
  </si>
  <si>
    <t>Champion Level, Cap Sponsor</t>
  </si>
  <si>
    <t>Champion Level, Equipment Donor</t>
  </si>
  <si>
    <t>Reserve Level</t>
  </si>
  <si>
    <t>Marketplace Buyer, JAM Show Buckle Sponsor</t>
  </si>
  <si>
    <t>Reserve Level, JAM Show Buckle Sponsor</t>
  </si>
  <si>
    <t>Trophy Level, Marketplace Buyer</t>
  </si>
  <si>
    <t>Reserve Level, Cap Sponsor</t>
  </si>
  <si>
    <t>Trophy Level</t>
  </si>
  <si>
    <t>DeWalt (Tania Laird )</t>
  </si>
  <si>
    <t>Duvall's Carts &amp; Barns (Ray &amp; Irene Duvall)</t>
  </si>
  <si>
    <t>12058 Highway 87 W</t>
  </si>
  <si>
    <t>Trophy Level, Portable Office</t>
  </si>
  <si>
    <t>Trophy Level, Marketplace Contributor</t>
  </si>
  <si>
    <t>PO Box 12365</t>
  </si>
  <si>
    <t>Trophy Level, Pen Teardown</t>
  </si>
  <si>
    <t>Trophy Level, JAM Show Buckle Sponsor</t>
  </si>
  <si>
    <t>Tri-Coastal Industrial Wash Systems (Rick Babin)</t>
  </si>
  <si>
    <t>Blue Ribbon Level</t>
  </si>
  <si>
    <t>Marketplace Contributor</t>
  </si>
  <si>
    <t>Red Ribbon Level</t>
  </si>
  <si>
    <t>495 Tolle Road</t>
  </si>
  <si>
    <t>2017 JAM Expenditures</t>
  </si>
  <si>
    <t>2017 Actual</t>
  </si>
  <si>
    <t>Need</t>
  </si>
  <si>
    <t>TWE4100-1002 Qty 45</t>
  </si>
  <si>
    <t>Requested 1/30/19</t>
  </si>
  <si>
    <t>11 Rebel Welder EM 215 IC MIG $899.40 each, 2 Cutmaster 42 Plasma Cutter, $665.86 each</t>
  </si>
  <si>
    <t>24 Maxstar 161 Stick Welder $780.00 each, 1 MIL907614 MIG Welder</t>
  </si>
  <si>
    <t>6 LINK 2471-2 Welder Power Mig$680.00 each,. 1 LINK3983 Multiprocess Power Mig $1125.19 each</t>
  </si>
  <si>
    <t>60 DEWDWE4120N 4.5" Small Angle Grinder</t>
  </si>
  <si>
    <t>Gift Certificates</t>
  </si>
  <si>
    <t>Delagard</t>
  </si>
  <si>
    <t>4 ATD4082 Dead Blow Hammer Set, 4 ATD 9306 6 inch Vise, 4 ATD10021 21 pc. 3/4 drive socket set, 4 ATD8400 Benchtop blast cabinet, 4 ATD8524 Parts Washer, ATD1014 14 pc combo wrench set, 4 LN1134 Grease gun</t>
  </si>
  <si>
    <t>Koza's Inc</t>
  </si>
  <si>
    <t>SLE-KR-DP</t>
  </si>
  <si>
    <t>Ag Mechanics Hats</t>
  </si>
  <si>
    <t>16 TR31187 Tool Cart 4 Drawer $250.00 each, 3 TR31180RTCBL TRP Technician Starter Kit $1600 each, TR31126 Tool Box Combination 40" $1400 each</t>
  </si>
  <si>
    <t>Need Quote to Request PO</t>
  </si>
  <si>
    <t>Superior Trophies</t>
  </si>
  <si>
    <t>Initial buckle order for 1 Grand, 1 Reserve, 1 Marketplace Grand, 1 Marketplace Reserve, 1 Jr and 1 Sr. Showmanship &amp; 14 Division</t>
  </si>
  <si>
    <t>Troy Bratusek</t>
  </si>
  <si>
    <t>6 SATA Paint Guns</t>
  </si>
  <si>
    <t>Exhibitors breakfast Friday and Saturday morning</t>
  </si>
  <si>
    <t>Check Request</t>
  </si>
  <si>
    <t>3 days hospitality</t>
  </si>
  <si>
    <t>Construction News</t>
  </si>
  <si>
    <t>1/2 page ad Feb 2018</t>
  </si>
  <si>
    <t>Printing</t>
  </si>
  <si>
    <t>Committee Meetings</t>
  </si>
  <si>
    <t>Auction Purchases</t>
  </si>
  <si>
    <t>Auction Buyer Gifts</t>
  </si>
  <si>
    <t>Reclass from Livestock</t>
  </si>
  <si>
    <t>Papa Johns Pizza (Rick Laden)</t>
  </si>
  <si>
    <t>Tear Down 40 Pizzas, reimburse to Rick Laden</t>
  </si>
  <si>
    <t>Mary Real</t>
  </si>
  <si>
    <t>Beans for Judges Lunch</t>
  </si>
  <si>
    <t>JB Foods</t>
  </si>
  <si>
    <t>100 Main</t>
  </si>
  <si>
    <t>Judges Lunch.</t>
  </si>
  <si>
    <t>Committee food for throughout the weekend of the Show.</t>
  </si>
  <si>
    <t>Show Operational Expense</t>
  </si>
  <si>
    <t>Ice</t>
  </si>
  <si>
    <t>Seguin MPO</t>
  </si>
  <si>
    <t>Trade Show Punch Cards</t>
  </si>
  <si>
    <t>Petty Cash</t>
  </si>
  <si>
    <t>Superintendents</t>
  </si>
  <si>
    <t>Judges Fees</t>
  </si>
  <si>
    <t>Judges Travel</t>
  </si>
  <si>
    <t>Materials Supplies</t>
  </si>
  <si>
    <t>Operations - Drinks Etc.</t>
  </si>
  <si>
    <t>Cups</t>
  </si>
  <si>
    <t>Trade show and hospitality areas.</t>
  </si>
  <si>
    <t>Buckles</t>
  </si>
  <si>
    <t>Contract Labor</t>
  </si>
  <si>
    <t>Amazon.com</t>
  </si>
  <si>
    <t>FedEx Office</t>
  </si>
  <si>
    <t>280 N Business IH 35</t>
  </si>
  <si>
    <t>Office Depot Store 2741</t>
  </si>
  <si>
    <t>1500 E Court Stree</t>
  </si>
  <si>
    <t>Hobby Lobby</t>
  </si>
  <si>
    <t>360 Creekside Way</t>
  </si>
  <si>
    <t>Print Express</t>
  </si>
  <si>
    <t>308 E. Court</t>
  </si>
  <si>
    <t>Harbor Freight</t>
  </si>
  <si>
    <t>147 S IH 35</t>
  </si>
  <si>
    <t>Sears New Braunfels (Marcus)</t>
  </si>
  <si>
    <t>114 North Business IH35</t>
  </si>
  <si>
    <t>Sears Park North(Rick Laden)</t>
  </si>
  <si>
    <t>622 NW Loop 410</t>
  </si>
  <si>
    <t>Sears Rolling Oaks (Rick Laden)</t>
  </si>
  <si>
    <t>6909 N Loop 1604 E</t>
  </si>
  <si>
    <t>Sears Seguin (Marcus)</t>
  </si>
  <si>
    <t>510 East I-H 10</t>
  </si>
  <si>
    <t>Showmanship Awards (Rick)</t>
  </si>
  <si>
    <t xml:space="preserve">Affordable Trailer </t>
  </si>
  <si>
    <t>8989 Highway 87 East</t>
  </si>
  <si>
    <t>(Trailer Parts) Rick</t>
  </si>
  <si>
    <t>Patrick Clarke</t>
  </si>
  <si>
    <t>2018 JAM Donations</t>
  </si>
  <si>
    <t>Size</t>
  </si>
  <si>
    <t>Show Sponsor</t>
  </si>
  <si>
    <t>Show Sponsorship Donation</t>
  </si>
  <si>
    <t>X</t>
  </si>
  <si>
    <t>36X48</t>
  </si>
  <si>
    <t>Food Expense Dontation, Per Melody Fedex to SALE on 1/18/18</t>
  </si>
  <si>
    <t>Holt Cat (Mr. Peter John Holt &amp; Mrs. Corinna Holt Richter)</t>
  </si>
  <si>
    <t>Trade Show Participant, $10000 confirmed with Joseph Carreon per Rick Laden 2018, confirmed on 1/4/18 per Joe payment is being processed, 1000 Booth, 9000 JAM</t>
  </si>
  <si>
    <t>Working on Confirmation for booth need.  Title Sponsorship of Trade Show and Marketplace Auction</t>
  </si>
  <si>
    <t>1 4x8 Concrete, 1 4x8 Land Clearing</t>
  </si>
  <si>
    <t>Silver Level Sponsor, Trade Show Sponsor, Marketplace Auction Sponsor</t>
  </si>
  <si>
    <t>Auction Purchase</t>
  </si>
  <si>
    <t>Auction Commitment</t>
  </si>
  <si>
    <t>Per Rick, check for $5k given to him.</t>
  </si>
  <si>
    <t>Trade Show Participant Paid, Per Marcus, Rusty committed to assist in 2018</t>
  </si>
  <si>
    <t>18X24, 24X30</t>
  </si>
  <si>
    <t>Steve Snow</t>
  </si>
  <si>
    <t>Turn in check 1st of January, Marcus has check.</t>
  </si>
  <si>
    <t>Auction Received</t>
  </si>
  <si>
    <t>Has committed to be a partial cap sponsor in 2018. Paid online 2/6/18.</t>
  </si>
  <si>
    <t>Acme Truck Line, Inc. (Mr. Mark Roesler)</t>
  </si>
  <si>
    <t>200 Westbank Expressway</t>
  </si>
  <si>
    <t>Gretna</t>
  </si>
  <si>
    <t>LA</t>
  </si>
  <si>
    <t>1 of 2 Title Sponsors for Hospitality Corral</t>
  </si>
  <si>
    <t>Marcus Demel / Shari Arnold / Jack Ballard</t>
  </si>
  <si>
    <t>Pat Frost/Hampton Pratka</t>
  </si>
  <si>
    <t>Auction Commitment, Invoiced</t>
  </si>
  <si>
    <t>Trade Show Participant, follow up on contribution.</t>
  </si>
  <si>
    <t>Josh Hohn</t>
  </si>
  <si>
    <t>Buckle Sponsor 2018</t>
  </si>
  <si>
    <r>
      <rPr>
        <sz val="14"/>
        <color theme="1"/>
        <rFont val="Calibri"/>
      </rPr>
      <t xml:space="preserve">RDO Equipment (Tommy Kotzur, Cathy Johnston, </t>
    </r>
    <r>
      <rPr>
        <sz val="14"/>
        <color rgb="FFFF0000"/>
        <rFont val="Calibri"/>
      </rPr>
      <t>Shane Brownlow</t>
    </r>
    <r>
      <rPr>
        <sz val="14"/>
        <color theme="1"/>
        <rFont val="Calibri"/>
      </rPr>
      <t>)</t>
    </r>
  </si>
  <si>
    <t>Trade Show Participant, 10x10, Per Tommy contribution 2/10/18 contribution has been sent.</t>
  </si>
  <si>
    <t>210-889-5351</t>
  </si>
  <si>
    <t>Co-Title Sponsorship of Contributor Corral</t>
  </si>
  <si>
    <t>Refund</t>
  </si>
  <si>
    <t>Trade Show, Need to invoice</t>
  </si>
  <si>
    <t>Committee Member, Trade Show Participant, follow up on contribution, have check to turn in 2/5</t>
  </si>
  <si>
    <t>Rick May</t>
  </si>
  <si>
    <t>Trade Show Participant, follow up on contribution. Need to bill.</t>
  </si>
  <si>
    <t>Deposit 3694 on spreadsheet.</t>
  </si>
  <si>
    <t>Demand Strategies Inc. - Chevron Delo Tractor Restoration Competition (Ms. Cathy Hendrix)</t>
  </si>
  <si>
    <t>Tony Haass</t>
  </si>
  <si>
    <t>Trade Show Participant Have check to turn in 2/5</t>
  </si>
  <si>
    <t xml:space="preserve">Trade Show Participant, confirmed via email 1/17, </t>
  </si>
  <si>
    <t>Jackie has been emailsd, likely misposted, sent in October.</t>
  </si>
  <si>
    <t>Johnny Lane</t>
  </si>
  <si>
    <t>Jarrett, Megan, Keaton &amp; Jaylin</t>
  </si>
  <si>
    <t>Committee Member</t>
  </si>
  <si>
    <t>Writing off if we cannot find that this has been paid already 3/15</t>
  </si>
  <si>
    <t>Mercer Ranch (Doug Mercer, David Mercer)</t>
  </si>
  <si>
    <t>Jennifer Burkholder</t>
  </si>
  <si>
    <t>Per email from Joslyn on 2/13, 250 directed to Marketplace Pledge</t>
  </si>
  <si>
    <t>Trade Show Participant, Shows paid per Jackie Spreadsheet</t>
  </si>
  <si>
    <t>J. Bryan Bohme</t>
  </si>
  <si>
    <t>Marcus to turn check in 1/9</t>
  </si>
  <si>
    <t>Marcus to turn check in 1/9  Additional 500, 500 already posted ref 3087</t>
  </si>
  <si>
    <t>Marcus has check in hand 1/15/18</t>
  </si>
  <si>
    <t>Trade Show Participant, Sheila delivered to Jackie 3/14</t>
  </si>
  <si>
    <t>Only on Jackies Spreadsheet as $250 credit, personnally delivered check to jackie for $1500.</t>
  </si>
  <si>
    <t>Trade Show Participant, confirmed highly likely to participate per email 1/18, Need to Invoice.</t>
  </si>
  <si>
    <t>Have check to turn in 2/5</t>
  </si>
  <si>
    <t>Ms. Linda Walsdorf</t>
  </si>
  <si>
    <t>Ronnie Chakales</t>
  </si>
  <si>
    <t>Scott Chakales</t>
  </si>
  <si>
    <t>Auction Comitted</t>
  </si>
  <si>
    <t>210-494-1691 Home 210889-1132</t>
  </si>
  <si>
    <t>tom@comfort-air.com</t>
  </si>
  <si>
    <t>Complete Maintenance Solutions (Trey &amp; Wade Lowman)</t>
  </si>
  <si>
    <t>Auction Commitment, Eric Lowman?</t>
  </si>
  <si>
    <t>J. Bryan Boehme</t>
  </si>
  <si>
    <t>Auction Committed</t>
  </si>
  <si>
    <t>Brian Harle</t>
  </si>
  <si>
    <t>Pat Frost</t>
  </si>
  <si>
    <t>Russell &amp; Debra Theode</t>
  </si>
  <si>
    <t>Have form Keith says it is paid on 11/21/17 Possible an additional $250 for Auction</t>
  </si>
  <si>
    <t>Committee Member, Have check to turn in 2/5</t>
  </si>
  <si>
    <t>Tradeshow participant, Bill $400,In kind donation of Air Compressor $600, Invoiced $405.00.</t>
  </si>
  <si>
    <t>Not on GL on spreadsheet</t>
  </si>
  <si>
    <t>Vanessa Johnson</t>
  </si>
  <si>
    <t>Auction Commitment, Have check 2.4 turn in to office 2/5</t>
  </si>
  <si>
    <t>Auction Commitment.</t>
  </si>
  <si>
    <t>Tom Hartman</t>
  </si>
  <si>
    <t>Auction Commitment, Listed on Jackies spreadsheet of 950 Auction Purchase Cavenders?</t>
  </si>
  <si>
    <t>Carry Over from Last Year</t>
  </si>
  <si>
    <t>Auction Committed, need to send buyer registration form, budgeted $15k for Ag Mechanics</t>
  </si>
  <si>
    <t>Carry Over from Last Year?</t>
  </si>
  <si>
    <r>
      <rPr>
        <strike/>
        <sz val="14"/>
        <color theme="1"/>
        <rFont val="Calibri"/>
      </rPr>
      <t xml:space="preserve">James &amp; Billie Francis </t>
    </r>
    <r>
      <rPr>
        <sz val="14"/>
        <color theme="1"/>
        <rFont val="Calibri"/>
      </rPr>
      <t>Richard Francis Electric</t>
    </r>
  </si>
  <si>
    <t>Need Address, Is this a 2nd $250 contribution</t>
  </si>
  <si>
    <t>Rusty Collier</t>
  </si>
  <si>
    <t>John Moon PCC Chairman</t>
  </si>
  <si>
    <t>He is going to pay Jackie call in per conversation on 2/3 (Auction Committed)</t>
  </si>
  <si>
    <t>Auction Committed.  Need to get Jackie to move money over to Auction Buyer Registration.</t>
  </si>
  <si>
    <t>Auction Committed, Purchase 600 owes 350.</t>
  </si>
  <si>
    <t>Paid the $250 Commitment.</t>
  </si>
  <si>
    <t>Chelsea White</t>
  </si>
  <si>
    <t>Unknown</t>
  </si>
  <si>
    <t>Auction Donation</t>
  </si>
  <si>
    <t>Tyler Woods</t>
  </si>
  <si>
    <t>Need Address</t>
  </si>
  <si>
    <t>Auction Commitment, Harle Family Interest Buyer Registration covered by Mark &amp; Renee Harle contribution.</t>
  </si>
  <si>
    <t>Auction Commitment, $250 out of Dela White Contribution for Registration Fee</t>
  </si>
  <si>
    <t>Wes Morton</t>
  </si>
  <si>
    <t xml:space="preserve">Trade Show Participant In-Kind, 1 Bobcat, 10 Maxstar 150S @ 41190 each,10 Millermatic 211 @$1519 each, 20 Auto darkening Hoods 260936 @ $290.40 </t>
  </si>
  <si>
    <t xml:space="preserve">Trade Show Participant In Kind - AC225S Welder @ 618.45 each, 5 - 625 Plasma Cutters @ $2034.00 </t>
  </si>
  <si>
    <t>Inkind and overstock eq</t>
  </si>
  <si>
    <t>ESAB Welding &amp; Cutting Products (Rene' Hernandez)</t>
  </si>
  <si>
    <t>Trade Show Participant In Kind, 30 each 0384-2696 Super Range Torch Outfits @ $427, 36 each 1441-0086 Tweco Hood @ $100</t>
  </si>
  <si>
    <t>Trade Show Participant, In-kind donation torch outfilts</t>
  </si>
  <si>
    <t>Tradeshow Participant, 12 vests 315.64, 66 @ $51.02 Night stick flashlights, 8 torch outfits $350 ea., 40 chipping hammers $8.06 ea., 94 hand brush $2.75 ea.</t>
  </si>
  <si>
    <t>36x48</t>
  </si>
  <si>
    <t>In kind contribution of welding wire, 2 pallets (1980 lbs 70-6 and 1944 lbs 7018-H4R)</t>
  </si>
  <si>
    <t>Trade Show Participant In Kind Qty 2 Hypertherm PM45.</t>
  </si>
  <si>
    <t>DeWalt (Mr. A.J. Petersen, Mr. Matthew Rapata )</t>
  </si>
  <si>
    <t>20  DWE412N Grinders</t>
  </si>
  <si>
    <t>PO Box 7</t>
  </si>
  <si>
    <t>Judges Lunch Food</t>
  </si>
  <si>
    <t>1500 inkind donation of food for Judges meeting</t>
  </si>
  <si>
    <t>800-456-5465</t>
  </si>
  <si>
    <t>18X24,24x30</t>
  </si>
  <si>
    <t>6 Buckles</t>
  </si>
  <si>
    <t>1000 inkind donation of food for Judges meeting</t>
  </si>
  <si>
    <t>72 pr STN2025 @ $7.35 each</t>
  </si>
  <si>
    <t>Scott Woods</t>
  </si>
  <si>
    <t>Committee Member, 40 Safety Vests for Committee</t>
  </si>
  <si>
    <t>20 Volunteers for Pen Teardown</t>
  </si>
  <si>
    <t xml:space="preserve">Auction Commitment, take Buyer registration fee out of the $250 already contributed </t>
  </si>
  <si>
    <t>30 student helpers for pen teardown</t>
  </si>
  <si>
    <t>Superintendent of our Show</t>
  </si>
  <si>
    <t>Auction Commitment, Fulton Townsites?</t>
  </si>
  <si>
    <t>Auction Commitment, Not credit toward auction purchase.</t>
  </si>
  <si>
    <t>Cavenders Boot City (Ron Whitten)</t>
  </si>
  <si>
    <t>4435 S Lamar</t>
  </si>
  <si>
    <t xml:space="preserve">Austin </t>
  </si>
  <si>
    <t>Auction Commitment, on Jackies spreadsheet as Cowsert?</t>
  </si>
  <si>
    <t>Auction Commitment, Jackies spreadsheet shows payment for $250 Auction pledge + $100 add on to Lot 7 purchased by Urban</t>
  </si>
  <si>
    <t>Auction Commitment  (Shows Waller on Rubens spreadsheet and Barnett on Jackies???) Silent auction S-526</t>
  </si>
  <si>
    <t>Auction Commitment (covering full $1k add by taking $500 committee and $500 Urban) do not charge urban for this add on listed on Rubens Lot 18)</t>
  </si>
  <si>
    <t>Gift Card Credit 7000</t>
  </si>
  <si>
    <t>Joe Settlemyer</t>
  </si>
  <si>
    <t>Online</t>
  </si>
  <si>
    <t>David Duffin</t>
  </si>
  <si>
    <t>Assistant Superintendent</t>
  </si>
  <si>
    <t>Sheila Demel &amp; Jared Boriack</t>
  </si>
  <si>
    <t>Award</t>
  </si>
  <si>
    <t>Sears Tool Boxer Bottom Mid and Top Drawer Quantity of 5 each.</t>
  </si>
  <si>
    <t>Qty 2 - 311 pc tool set, Qty 2 - 320 pc sets, Qty 1 - 230 pc sets</t>
  </si>
  <si>
    <t>8 - MIL907709 Maxstar 161 $714.00, 2 - MIL907614 Millermatic 211 $896.40, 1 MIL9077321 $1920.00</t>
  </si>
  <si>
    <t>1 - LINK2816-2 $1471.10, 2 - LINK3963-1 $1038.67, 1 - LINK3018-2 $864.04 Paid for with certificate overage</t>
  </si>
  <si>
    <t>Paid for with Overage 4412.48</t>
  </si>
  <si>
    <t>6 HYP088079 $1008.00 per Carilyn can cut out these machines $6048.00</t>
  </si>
  <si>
    <t>12 - TDC1-4200 Cutmaster 42</t>
  </si>
  <si>
    <t>Requested PO on 2 8 18 Per Kathy use 5720</t>
  </si>
  <si>
    <r>
      <rPr>
        <sz val="14"/>
        <color theme="1"/>
        <rFont val="Calibri"/>
      </rPr>
      <t>12 - ESA0558102426 Rebel EM 215 IC $899.00</t>
    </r>
  </si>
  <si>
    <t>48 - TWE4100-1002 Auto Darkening Helmet</t>
  </si>
  <si>
    <t>Airgas award certificates 31 @250, 31 @ 150, 31 @100</t>
  </si>
  <si>
    <t>336 N WW White Rd</t>
  </si>
  <si>
    <t>60 Dewalt Grinders @ $50</t>
  </si>
  <si>
    <t>Delagard Tool of Texas, Inc.</t>
  </si>
  <si>
    <t>Qty 3 ATD 8524 Parts Washer 59.04, Qty 3 ATD7500 3T Jack Pack</t>
  </si>
  <si>
    <t>3 ATD 8400 Bead Blast Cabs. 33 Digital Calipers AT8656, 2 ATD 10021 3/4 drive socket Set, ATD1750 11 17 pc metric wrench set.</t>
  </si>
  <si>
    <t>10 ATD 5536 Multmeter 19.30 ea., CAL 540 Micro Boost Jumpstarter 63.84 each qty 22</t>
  </si>
  <si>
    <t>Best Buy</t>
  </si>
  <si>
    <t>187 Creekside Way</t>
  </si>
  <si>
    <t>Semi-Fixed</t>
  </si>
  <si>
    <t>1764 Ag Mechanics Hats, Split 1/3 Worley, Snow &amp; Maverick</t>
  </si>
  <si>
    <t>Committee Food</t>
  </si>
  <si>
    <t>Fixed</t>
  </si>
  <si>
    <t>Ag Marketplace Trade Pubilication Advertisement</t>
  </si>
  <si>
    <t>Services</t>
  </si>
  <si>
    <t>Auction Food</t>
  </si>
  <si>
    <t>Auction Catering</t>
  </si>
  <si>
    <t>Cowgirls Unlimited</t>
  </si>
  <si>
    <t>PO Box 1442</t>
  </si>
  <si>
    <t>JAM Hosipitality Corral &amp; AuctionBartending Services February 24-26th. Quote received from Mandy 1/10.</t>
  </si>
  <si>
    <t>Black Tie Affairs, Inc.</t>
  </si>
  <si>
    <t>100 Friday, 150 Saturday, 75 Sunday Catering</t>
  </si>
  <si>
    <t xml:space="preserve"> 5010-40-00</t>
  </si>
  <si>
    <t>Ag Mech Auction (Not Collected)</t>
  </si>
  <si>
    <t>4640?</t>
  </si>
  <si>
    <t>Awards &amp; Ribbons (Lone Star)</t>
  </si>
  <si>
    <t>Security Allocation</t>
  </si>
  <si>
    <t>Operation (Drinks, Etc.)</t>
  </si>
  <si>
    <t>Awards &amp; Ribbons (Airgas Prebuy)</t>
  </si>
  <si>
    <t>Live Auction Items Committee</t>
  </si>
  <si>
    <t>Unpaid Silent</t>
  </si>
  <si>
    <t>Bill Miller</t>
  </si>
  <si>
    <t>Bill Miller BBQ</t>
  </si>
  <si>
    <t>Mary</t>
  </si>
  <si>
    <t>Barnett</t>
  </si>
  <si>
    <t>Chakales  Committee</t>
  </si>
  <si>
    <t>Committee purchase Silent Auction Comfort FFA Outdoor Cooking Unit</t>
  </si>
  <si>
    <t>Committee Add-On</t>
  </si>
  <si>
    <t>Add On Committee Lot 18</t>
  </si>
  <si>
    <t>Unpaid Live</t>
  </si>
  <si>
    <t>Wilborn Steel Co</t>
  </si>
  <si>
    <t>Tbone Bounds</t>
  </si>
  <si>
    <t>G&amp;G Contracting Co</t>
  </si>
  <si>
    <t>Frost Bank</t>
  </si>
  <si>
    <t>Julio</t>
  </si>
  <si>
    <t>Gamez</t>
  </si>
  <si>
    <t>Frost Bank  Committee</t>
  </si>
  <si>
    <t>Frost Bank/Committee</t>
  </si>
  <si>
    <t>Frost Bank 2500 Invoiced above, Committee 500 for Lot 12</t>
  </si>
  <si>
    <t>Twins Oak Ranch  Committee</t>
  </si>
  <si>
    <t>Committee  Lot 16 Firepit with Smoker, do not see any purchases for Twin Oaks on Rubens</t>
  </si>
  <si>
    <t>Find A Ranch.Com</t>
  </si>
  <si>
    <t>Holt Cat (Mr. Peter John Holt &amp; Ms. Corinna Holt Richter)</t>
  </si>
  <si>
    <t>Rafter S Ranch LLC (Steven Snow)</t>
  </si>
  <si>
    <t>Acme Truck Line, Inc. (Mark Roesler)</t>
  </si>
  <si>
    <t>All Seasons Feeders (Zach Gates)</t>
  </si>
  <si>
    <t>BG Metals, Inc. (Laura Gates)</t>
  </si>
  <si>
    <t>Keller Material LTD (Betsy Keller)</t>
  </si>
  <si>
    <t>RDO Equipment (Tommy Kotzur, Cathy Johnston, Shane Brownlow)</t>
  </si>
  <si>
    <t>PO Box 240130</t>
  </si>
  <si>
    <t>Associated Builders and Contractors (Tamara Schmoekel)</t>
  </si>
  <si>
    <t>Dana Wilson</t>
  </si>
  <si>
    <t>Independent Electrical Contractors San Antonio (Julie Howard)</t>
  </si>
  <si>
    <t>KCM Cabinets, Inc. (Kenneth Moore)</t>
  </si>
  <si>
    <t>Ray Boazman</t>
  </si>
  <si>
    <t>Vermeer Texas-Louisiana (Tom Kuiper)</t>
  </si>
  <si>
    <t>Trade Show Participant, confirmed highly likely to participate per email 1/18</t>
  </si>
  <si>
    <t>ALG Truck &amp; Trailer Repair (Paul Lindsey)</t>
  </si>
  <si>
    <t>Joe Aschoff</t>
  </si>
  <si>
    <t>Have form Keith says it is paid on 11/21/17</t>
  </si>
  <si>
    <t>Steve Milam</t>
  </si>
  <si>
    <t>Ingersoll Rand (Angela Richey)</t>
  </si>
  <si>
    <t>Tradeshow participant, Bill $400,In kind donation of Air Compressor $600</t>
  </si>
  <si>
    <t>Tri County Antique Tractor Pullers Association (Keith Keller)</t>
  </si>
  <si>
    <t>Braden DeWinnie</t>
  </si>
  <si>
    <t>Douglas Verstuyft</t>
  </si>
  <si>
    <t>Richard Frances</t>
  </si>
  <si>
    <t>Parking Type</t>
  </si>
  <si>
    <t>Area</t>
  </si>
  <si>
    <t>Printed</t>
  </si>
  <si>
    <t>JAM Show</t>
  </si>
  <si>
    <t>Holt Cat (Mr. Dave Harris)</t>
  </si>
  <si>
    <t>LSC/G</t>
  </si>
  <si>
    <t>Bohler Welding Inc. (James Wolfe)</t>
  </si>
  <si>
    <t>Mercer Ranch (Mr. Doug Mercer)</t>
  </si>
  <si>
    <t>Jared Deliver</t>
  </si>
  <si>
    <t>Jam Show/Trade Show</t>
  </si>
  <si>
    <t>Delivered</t>
  </si>
  <si>
    <t>Hampton No Need</t>
  </si>
  <si>
    <t xml:space="preserve">JAM Show </t>
  </si>
  <si>
    <t>Demand Strategies Inc. - (Ms. Cathy Hendrix)</t>
  </si>
  <si>
    <t>kiol</t>
  </si>
  <si>
    <t>Printed Benefits</t>
  </si>
  <si>
    <t>Pkg Pass Type</t>
  </si>
  <si>
    <t>Parking Tag #</t>
  </si>
  <si>
    <t>Auction Bands</t>
  </si>
  <si>
    <t>List</t>
  </si>
  <si>
    <t>Not Posted</t>
  </si>
  <si>
    <t>Not Posted, Received Donor Form from Jackie</t>
  </si>
  <si>
    <t>Robbie Klekar</t>
  </si>
  <si>
    <t>1716 S. San Marcos Street</t>
  </si>
  <si>
    <t>Division Sponsor - Pick One  Pickup check from Cathy on 2.6.19</t>
  </si>
  <si>
    <t>DeWalt (Attn: Tania)</t>
  </si>
  <si>
    <t>Complete Maintenance Solutions (Wade Lowman)</t>
  </si>
  <si>
    <t>Andrew Willis (Rush Enterprises)</t>
  </si>
  <si>
    <t>Pressure Washer Donor c/o Andrew Willis Rush Enterprises</t>
  </si>
  <si>
    <t>Chevron Delo Tractor Restoration Competition</t>
  </si>
  <si>
    <t>voestalpine Bohler Welding USA, Inc. (Nastash Reynolds)</t>
  </si>
  <si>
    <t>2017 JAM Donations</t>
  </si>
  <si>
    <t>No 2016 Donation</t>
  </si>
  <si>
    <t>Need to contact, $250/2016 Emailed on 1/20</t>
  </si>
  <si>
    <t>Need to contact, $500/2016 Emailed on 1/20</t>
  </si>
  <si>
    <t>Need to contact$2640/2016 for 1/2 Caps, 2017 RAD64003004 Torch Outfit $343.07 Each Qty 4</t>
  </si>
  <si>
    <t>RL</t>
  </si>
  <si>
    <t>Need to contact, $500/2016  Sent a followup email on 1/16.  Per Mr. Lindsey back on 9/26 supplier said they were going to be sending a check. Turned in check to Nicole receptionist on 1/24.</t>
  </si>
  <si>
    <t>JL</t>
  </si>
  <si>
    <t>Work out details on trailer display.</t>
  </si>
  <si>
    <t>2371,2361</t>
  </si>
  <si>
    <t>LSC129</t>
  </si>
  <si>
    <t>21531 W. Interstate 10</t>
  </si>
  <si>
    <t>Need to contact, $250/2016</t>
  </si>
  <si>
    <t>Need to contact, $1000/2016</t>
  </si>
  <si>
    <t>Catering and Setup for Contributor Corrall</t>
  </si>
  <si>
    <t>Voestal Pine Boulder Welding USA Inc. (Eric Vann)</t>
  </si>
  <si>
    <t>62 .035 11lb</t>
  </si>
  <si>
    <t>346-901-3633</t>
  </si>
  <si>
    <t>eric.vann@voestalpine.com</t>
  </si>
  <si>
    <t>14502 Mint Trail Drive</t>
  </si>
  <si>
    <t>Email Jacke to see where posting it 1/17. Received donor form at previous meeting</t>
  </si>
  <si>
    <t>Impact Battery Wrenches Qty 2</t>
  </si>
  <si>
    <t>Sheila has check 2/2</t>
  </si>
  <si>
    <t>Need to contact, $250/2016, Requested assistance with Buckles, per Clayton up to $2000 will work, requested from John on 1/5 via email.</t>
  </si>
  <si>
    <t>524 Oppenheimer Street</t>
  </si>
  <si>
    <t>NO Benefits needed</t>
  </si>
  <si>
    <t>377,378 LSC130</t>
  </si>
  <si>
    <t>2016/$4000 Discount off regular pricing.</t>
  </si>
  <si>
    <t>2355,2352</t>
  </si>
  <si>
    <t>Received online contribution form from Jackie on 1/24.</t>
  </si>
  <si>
    <t>Need to contact, $500/2016</t>
  </si>
  <si>
    <t>AW</t>
  </si>
  <si>
    <t>Need to contact, $50/2016</t>
  </si>
  <si>
    <t>KR</t>
  </si>
  <si>
    <t>Need to contact $17900 in-kind 2016.</t>
  </si>
  <si>
    <t>2372,2357</t>
  </si>
  <si>
    <t>Need to contact, $570/2016, Sheila turning in check on 2/6</t>
  </si>
  <si>
    <t>2016 in-kind photography</t>
  </si>
  <si>
    <t>1000 up to 3500 for buckles as necessary.</t>
  </si>
  <si>
    <t>2016/$11327 - 15 Prostar "Vicltor Cutting Torch Outfits $367.17 each, 15 Tweco Hoods $148.00 each 2 - ESAB Rebel Welding Outfits / 2016 committed to 30 cutting outfits, Confirmed for 10x10 trade show, Working on Raffle Prize for Trade Show  201730 0384-2696 Victor $415 Each, 36 1441-0086 Hoods $118 Each</t>
  </si>
  <si>
    <t>2367,2353</t>
  </si>
  <si>
    <t>387,388,LSC131</t>
  </si>
  <si>
    <t>Provider of tacos.</t>
  </si>
  <si>
    <t>MD</t>
  </si>
  <si>
    <t>Need to contact, $5000/2016, 2016Per Julio, committed $5000 to Marketplace Auction.</t>
  </si>
  <si>
    <t>2366,2388</t>
  </si>
  <si>
    <t>$500 toward buckles per ED 1/6/17</t>
  </si>
  <si>
    <t>Need to contact, $500/2016 Sheila turning in check 2/6</t>
  </si>
  <si>
    <t>2016/$1500 participate in Trade Show, 2017 discuss with Tony possible trade show participation</t>
  </si>
  <si>
    <t>2016/$800 - 28 torches from prior year, bought 2 and gave 2, second in class.</t>
  </si>
  <si>
    <t>Need to contact, $10000/2016,  2017/$10000 confirmed with Joseph Carreon.</t>
  </si>
  <si>
    <t>2373,2370,2374,2375</t>
  </si>
  <si>
    <t>LSC133,132,395,396</t>
  </si>
  <si>
    <t>(PO Box 5010, Hanover NH 03755) Mailing Address 25408 Squirrel Road</t>
  </si>
  <si>
    <t>2016/$7120 - 2 Plasma 65 with learning system</t>
  </si>
  <si>
    <t>david.sullins@hyertherm.coms</t>
  </si>
  <si>
    <t>Committed to participate by purchasing 10x10 space @ Trade Show.</t>
  </si>
  <si>
    <t>401,402,LSC141</t>
  </si>
  <si>
    <t>2016/$2000 in-kind Food for judges dinner</t>
  </si>
  <si>
    <t>830-857-3366</t>
  </si>
  <si>
    <t>Need to contact, $1120/2016  Sign need to say "MKM River Place Ranch" and Betty Settlemeyer in Memory of Joseph Settlemeyer"</t>
  </si>
  <si>
    <t>Submitted online on 1/23.</t>
  </si>
  <si>
    <t>Judge Lisa Jarrett</t>
  </si>
  <si>
    <t>326 Linda Drive</t>
  </si>
  <si>
    <t>Need to locate check.  Sent Jackie an email should have come in bock in October</t>
  </si>
  <si>
    <t>JVL Investments (Jerrett &amp; Megan Lamb)</t>
  </si>
  <si>
    <t>Need to contact, $250/2016, 2017 $500 received to be delivered to office 1/17</t>
  </si>
  <si>
    <t>Need to contact, $500/2016, 2017 $1000 need to turn in check 1/17</t>
  </si>
  <si>
    <t>Auction Bidder</t>
  </si>
  <si>
    <t>210-415-3244</t>
  </si>
  <si>
    <t>mfwagoner@gmail.com</t>
  </si>
  <si>
    <t>2016/$752 - Nylon Slings and Shackles, 2017 $813 Slings &amp; Shackles</t>
  </si>
  <si>
    <t>Koza's</t>
  </si>
  <si>
    <t>2017/1/3 split on caps.  Committed to by Steve.  Will p/u credentials at Marcus's offfice</t>
  </si>
  <si>
    <t>2016/$16380 - 30 140 machines used for 2nd in class Welding Machines plus we bought $11k</t>
  </si>
  <si>
    <t>2369, 2364,2400,2377</t>
  </si>
  <si>
    <t>lsc295,lsc294,417,418</t>
  </si>
  <si>
    <t>`</t>
  </si>
  <si>
    <t>2016/$1050 in-kind 6 @ $175 Custom Belt Buckles Grand &amp; Reserve per Jeff Dees</t>
  </si>
  <si>
    <t>Mark Kidd (State Farm Insurance)</t>
  </si>
  <si>
    <t>700 W Hondo</t>
  </si>
  <si>
    <t>2016/ $2280 - 7 Victor Medalist Torch Kits</t>
  </si>
  <si>
    <t>2351,2363</t>
  </si>
  <si>
    <t xml:space="preserve">Torch Outfits, mig guns, torches, twin line gas hoses, welding rod oven, welding machine </t>
  </si>
  <si>
    <t>2351,2364</t>
  </si>
  <si>
    <t>1/3 of caps for 2017, He has paid $1500.  Need invoice for $820 which is balance remaining.</t>
  </si>
  <si>
    <t>2381,2382</t>
  </si>
  <si>
    <t>scott.itkowski@alsglobal.com</t>
  </si>
  <si>
    <t>2016/$2340, 1455N   24 dozen leather palm 1201DP 24 dozen   Ladies leather palm  90101    144 each USS Pantera safety glasses, clear, RP110P 72 each Reaper goggles, clear, Donation valued at $2343.  Order #1701002</t>
  </si>
  <si>
    <t>Need to contact, $250/2016 Sheila turning in check 2/6</t>
  </si>
  <si>
    <t>2016/$2320, 1/2 Koza's Invoice for Caps.  1200 @ 4.40 each</t>
  </si>
  <si>
    <t>210-722-7011</t>
  </si>
  <si>
    <t>2016 Qty Part # Description
Market $24773
Value Total
1 907-500-001 Bobcat 250 EFI $ 4,099.00 $ 4,099.00
8 907-612 New Millermatic 141 or Hobart Equivalent $ 769.00 $ 6,152.00
8 907-613 New Millermatic 190 or Hobart Equivalent $ 949.00 $ 7,592.00
30 271-345 Auto Darkening Classic Hood $ 114.00 $ 3,420.00
300 S129444-089 Hobart 610 $ 3.00 $ 900.00
300 S112244-089 Hobart 335A $ 2.93 $ 879.00
300 S113844-089 Hobart 447A $ 2.92 $ 876.00
300 S119944-089 Hobart 418 $ 2.85 $ 855.00</t>
  </si>
  <si>
    <t>2362,2356,2358,2360</t>
  </si>
  <si>
    <t>LSC299,LSC300, 423,424</t>
  </si>
  <si>
    <t>Elta Grace Pennington</t>
  </si>
  <si>
    <t>2017 $2500, Need to deliver check to SALE 1/17</t>
  </si>
  <si>
    <t>2354, 2359</t>
  </si>
  <si>
    <t>lsc239,lsc238</t>
  </si>
  <si>
    <t>Need to contact, $2000/2016, 2017 $2000 Need to deliver check to SALE 1/17</t>
  </si>
  <si>
    <t>LSC297,LSC298</t>
  </si>
  <si>
    <t>2016/$6000 - Plus AWS Trade Fair Booth, Committed 15 cutting torch outfits. 400.00</t>
  </si>
  <si>
    <t>ren</t>
  </si>
  <si>
    <t>2390,2388</t>
  </si>
  <si>
    <t>lsc70,lsc135,426,426</t>
  </si>
  <si>
    <r>
      <rPr>
        <sz val="14"/>
        <color theme="1"/>
        <rFont val="Calibri"/>
      </rPr>
      <t xml:space="preserve">RDO Equipment (Tommy Kotzur, Cathy Johnston, </t>
    </r>
    <r>
      <rPr>
        <sz val="14"/>
        <color rgb="FFFF0000"/>
        <rFont val="Calibri"/>
      </rPr>
      <t>Shane Brownlow</t>
    </r>
    <r>
      <rPr>
        <sz val="14"/>
        <color theme="1"/>
        <rFont val="Calibri"/>
      </rPr>
      <t>)</t>
    </r>
  </si>
  <si>
    <t>2016/$2500 Plus donating use of equipment for load in and out, manpower and 4 judges.  Marcus has check.</t>
  </si>
  <si>
    <t>2016/ $100000 - 200 Baskets</t>
  </si>
  <si>
    <t>2376,2387</t>
  </si>
  <si>
    <t>Need to contact, $5000/2016, Rick confirmed committement 1/6/16</t>
  </si>
  <si>
    <t>2392,2399</t>
  </si>
  <si>
    <t>Call</t>
  </si>
  <si>
    <t>2016/$200  - 20 Safety Vests for Committee Move In-Out</t>
  </si>
  <si>
    <t>Roark Ranch LLC (Gary Roark)</t>
  </si>
  <si>
    <t>Need to contact, $150/2016</t>
  </si>
  <si>
    <t>2016/$4000, need to call Rusty. Confirmed $4500 per Rusty on 1/16/17.  Requested invoice from Jackie 1/16/17</t>
  </si>
  <si>
    <t>2385,2394</t>
  </si>
  <si>
    <t>210-860-9623</t>
  </si>
  <si>
    <t>bessonm@rushenterprises.com</t>
  </si>
  <si>
    <t>Need to contact, 2016/$1100</t>
  </si>
  <si>
    <t>Marla Heger</t>
  </si>
  <si>
    <t>2016/$500 Matching with University Federal Credit Union  Disappeard on 1/16/17 report. Emailed Jackie to determine where it went.</t>
  </si>
  <si>
    <t>512-376-8071</t>
  </si>
  <si>
    <t>Ryan &amp; Marla Heger matching contribution</t>
  </si>
  <si>
    <t>Keith Schmidt</t>
  </si>
  <si>
    <t>Need to contact, 2016/$1000</t>
  </si>
  <si>
    <t>2016/$5000, 2017/$2000 received Marcus has check to turn in.</t>
  </si>
  <si>
    <t>Per C. Hernandez 1/10 committed to 10x10 trade show space. Requested Jeff Invoice for $1000.</t>
  </si>
  <si>
    <t>2016/$600 We buy gross and he gives gross of gloves.</t>
  </si>
  <si>
    <t>Need to contact, 2016/$1200, 2017 $1100 received needs posted deliver to SALE 1/17</t>
  </si>
  <si>
    <t>Ref 3668 Per Steve, 1/4/17 check has been sent and cashed.</t>
  </si>
  <si>
    <t>Ref 3170</t>
  </si>
  <si>
    <t>JS</t>
  </si>
  <si>
    <t>185236983 Total Multsis Complex ET Moly #2 (1/400)  400 @ $2.19 ea.</t>
  </si>
  <si>
    <t>Need to contact, 2016/$1000, emailed on 1/20</t>
  </si>
  <si>
    <t>Sheila turn in check 2/6</t>
  </si>
  <si>
    <t>Texas Farm Bureau, Inc. (Karl Ellis)</t>
  </si>
  <si>
    <t>Food Expense Dontation</t>
  </si>
  <si>
    <t>2383,2391,2386,2379</t>
  </si>
  <si>
    <t>lsa68,69 and 453,454</t>
  </si>
  <si>
    <t>2016/$250 Sheila has check 2/2</t>
  </si>
  <si>
    <t>2017 $500 Sheila turning in check on 2/1</t>
  </si>
  <si>
    <t>Donate equipment and 4 operators on both Move in and out</t>
  </si>
  <si>
    <t>2016/$20,000 Trade Show sponsorship, Called 1/4 and emailed. Also mailed packet.</t>
  </si>
  <si>
    <t>2380,2395</t>
  </si>
  <si>
    <t>455456,lsc41,lsc42</t>
  </si>
  <si>
    <t>Vermeer Texas-Louisiana (Brian Harris, Tom Kuiper)</t>
  </si>
  <si>
    <t>Need to contact, 2016/$1000 Per Jared 1/31 has check in hand.</t>
  </si>
  <si>
    <t>972-255-3500</t>
  </si>
  <si>
    <t>2016/$6000 - 471*15 Torch Outputs, they gave use 15 to complement 15 from Praxair</t>
  </si>
  <si>
    <t>Wade Mayfield &amp; Vanessa Johnson</t>
  </si>
  <si>
    <t>2016/$250</t>
  </si>
  <si>
    <t>LSC296</t>
  </si>
  <si>
    <t>2016/$200, 2017 Received need deliver to SALE 1/17</t>
  </si>
  <si>
    <t>SD</t>
  </si>
  <si>
    <t>2016/$500 Emailed 1/20</t>
  </si>
  <si>
    <t>Sheila has check turn in 2/6</t>
  </si>
  <si>
    <t>2016/$1500</t>
  </si>
  <si>
    <t>lsc43,44,466,465</t>
  </si>
  <si>
    <t>2016 Actual</t>
  </si>
  <si>
    <t>General awards purchase</t>
  </si>
  <si>
    <t>O</t>
  </si>
  <si>
    <t>1 LINU2688-3 SP140T</t>
  </si>
  <si>
    <t>18 - LINU2689-2 S180T</t>
  </si>
  <si>
    <t>11MIL907614 Welder @ 881.40, 3 MIL907405 @ 1459.80 and 2 TDC1-4200 Cutmaster 42 @594.04</t>
  </si>
  <si>
    <t>1400 Caps</t>
  </si>
  <si>
    <t>Sears (Rick Laden)</t>
  </si>
  <si>
    <t>Awards Tools</t>
  </si>
  <si>
    <t>Domino's Pizza</t>
  </si>
  <si>
    <t>Airgas award certificates</t>
  </si>
  <si>
    <t>E</t>
  </si>
  <si>
    <t>Cici's Pizza (Rick Laden)</t>
  </si>
  <si>
    <t>6900 San Pedro Ave #155</t>
  </si>
  <si>
    <t>Tear Down 30 Pizzas, reimburse to Rick Laden</t>
  </si>
  <si>
    <t>Tacos for Saturday morning VIP Hospitality, Reimbursement request for Rick Laden</t>
  </si>
  <si>
    <t>Q</t>
  </si>
  <si>
    <t>Sum of Cash Donation</t>
  </si>
  <si>
    <t>Sum of In-Kind Donation</t>
  </si>
  <si>
    <t>Grand Total</t>
  </si>
  <si>
    <t>2016 JAM Donations</t>
  </si>
  <si>
    <t>Trade Fair</t>
  </si>
  <si>
    <t>Rodeo Program</t>
  </si>
  <si>
    <t>Guest Passes</t>
  </si>
  <si>
    <t>LS Parking</t>
  </si>
  <si>
    <t>Rodeo Tickets</t>
  </si>
  <si>
    <t>A&amp;B Wildlife</t>
  </si>
  <si>
    <t>2 Bands/Both Days</t>
  </si>
  <si>
    <t>2 Guest Passes</t>
  </si>
  <si>
    <t>1 Parking</t>
  </si>
  <si>
    <t>Scott is going to have these picked up in exchange for check. Joslyn collected.</t>
  </si>
  <si>
    <t>4 Bands/Both Days</t>
  </si>
  <si>
    <t>Airgas USA, LLC (Blake Ward)</t>
  </si>
  <si>
    <t>1/2 Koza's Invoice for Caps</t>
  </si>
  <si>
    <t>Logoed Banner created by SALE</t>
  </si>
  <si>
    <t>2 Sponsor Badges</t>
  </si>
  <si>
    <t>4 Guest Passes</t>
  </si>
  <si>
    <t>2 Parking</t>
  </si>
  <si>
    <t>Joslyn received 2-20</t>
  </si>
  <si>
    <t>Bill Ayers will pick up from Joslyn at the Livestock Office.  Marcus has check to turn in.</t>
  </si>
  <si>
    <t>1 Guest Passes</t>
  </si>
  <si>
    <t>Delegard Tool Co</t>
  </si>
  <si>
    <t>Discount off regular pricing.</t>
  </si>
  <si>
    <t>Joslyn has received in her book</t>
  </si>
  <si>
    <t>10x20 plus 10x10 for AWS</t>
  </si>
  <si>
    <t>Dynasty Enterprises, L.L.C. ( Rhonda Sheeran)</t>
  </si>
  <si>
    <t>Mailed in per Mike Tessman</t>
  </si>
  <si>
    <t>15 Prostar "Vicltor Cutting Torch Outfits $367.17 each, 15 Tweco Hoods $148.00 each 2 - ESAB Rebel Welding Outfits</t>
  </si>
  <si>
    <t>Per verbal commitment with Marcus on 2/20 in HOF after radio interview.</t>
  </si>
  <si>
    <t>27402 Camino Haven</t>
  </si>
  <si>
    <t>Mail to Tony Haass</t>
  </si>
  <si>
    <t>28 torches from prior year, bought 2 and gave 2, second in class</t>
  </si>
  <si>
    <t>Ad Placement in Rodeo Program</t>
  </si>
  <si>
    <t>2 Plasma 65 with learning system</t>
  </si>
  <si>
    <t>Food for judges dinner</t>
  </si>
  <si>
    <t>Joe &amp; Betty Settlemeyer</t>
  </si>
  <si>
    <t>PO Box 677</t>
  </si>
  <si>
    <t>Joe Settlemyer will come by the LS office and pick his up.</t>
  </si>
  <si>
    <t>Need to be invoice for Ag Mech Trade Show Space.</t>
  </si>
  <si>
    <t>Marcus turned in 2/20 to Joslyn</t>
  </si>
  <si>
    <t>Nylon Slings and Shackles</t>
  </si>
  <si>
    <t>Hampton has check and will turn in Thursday.</t>
  </si>
  <si>
    <t>Sheila Turned In</t>
  </si>
  <si>
    <t>30 140 machines used for 2nd in class Welding Machines plus we bought $11k</t>
  </si>
  <si>
    <t>6 @ $175 Custom Belt Buckles Grand &amp; Reserve per Jeff Dees</t>
  </si>
  <si>
    <t>7 Victor Medalist Torch Kits</t>
  </si>
  <si>
    <t>3 Guest Passes</t>
  </si>
  <si>
    <t>281-888-8210</t>
  </si>
  <si>
    <t>1455N   24 dozen              leather palm
1201DP 24 dozen              Ladies leather palm                                                                                                                                                                                                                                                                                                                      90101    144 each              USS Pantera safety glasses, clear
RP110P 72 each                 Reaper goggles, clear
 Donation valued at $2343.  
Order #1701002</t>
  </si>
  <si>
    <t>Mike &amp; Dale Tessman</t>
  </si>
  <si>
    <t>1/2 Koza's Invoice for Caps.  1200 @ 4.40 each</t>
  </si>
  <si>
    <t>Qty Part # Description
Market $
Value Total
1 907-500-001 Bobcat 250 EFI $ 4,099.00 $ 4,099.00
8 907-612 New Millermatic 141 or Hobart Equivalent $ 769.00 $ 6,152.00
8 907-613 New Millermatic 190 or Hobart Equivalent $ 949.00 $ 7,592.00
30 271-345 Auto Darkening Classic Hood $ 114.00 $ 3,420.00
300 S129444-089 Hobart 610 $ 3.00 $ 900.00
300 S112244-089 Hobart 335A $ 2.93 $ 879.00
300 S113844-089 Hobart 447A $ 2.92 $ 876.00
300 S119944-089 Hobart 418 $ 2.85 $ 855.00</t>
  </si>
  <si>
    <t>Pete and Elta Grace Pennington</t>
  </si>
  <si>
    <t>Scott is going to have these picked up in exchange for check.</t>
  </si>
  <si>
    <t>Plus AWS Trade Fair Booth, Committed 15 cutting torch outfits. 400.00</t>
  </si>
  <si>
    <t>Marcus has check to turn in 2/5</t>
  </si>
  <si>
    <r>
      <rPr>
        <sz val="14"/>
        <color theme="1"/>
        <rFont val="Calibri"/>
      </rPr>
      <t xml:space="preserve">RDO Equipment (Tommy Kotzur, Cathy Johnston, </t>
    </r>
    <r>
      <rPr>
        <sz val="14"/>
        <color rgb="FFFF0000"/>
        <rFont val="Calibri"/>
      </rPr>
      <t>Shane Brownlow</t>
    </r>
    <r>
      <rPr>
        <sz val="14"/>
        <color theme="1"/>
        <rFont val="Calibri"/>
      </rPr>
      <t>)</t>
    </r>
  </si>
  <si>
    <t>Plus donating use of equipment for load in and out, manpower and 4 judges.  Marcus has check.</t>
  </si>
  <si>
    <t>6 Bands/Both Days</t>
  </si>
  <si>
    <t>3 Parking</t>
  </si>
  <si>
    <t>Red Rock USA (Gerald Dasbach, Will Harris)</t>
  </si>
  <si>
    <t>200 Baskets</t>
  </si>
  <si>
    <t>20 Safety Vests for Committee Move In-Out</t>
  </si>
  <si>
    <t>Roger &amp; Maryanna Christiansen</t>
  </si>
  <si>
    <t>Rush Enterprises, Inc. (Mike Besson)</t>
  </si>
  <si>
    <t>PO Box 34630</t>
  </si>
  <si>
    <t>Matching with University Federal Credit Union</t>
  </si>
  <si>
    <t>Schmidt Mechanical Group, Inc.</t>
  </si>
  <si>
    <t>2004 W Main or PO Box 1148</t>
  </si>
  <si>
    <t>We buy gross and he gives gross of gloves.</t>
  </si>
  <si>
    <t>Stuart W Nietenhoefer</t>
  </si>
  <si>
    <t>Texas Farm Bureau, Inc (Kimberly Kemper)</t>
  </si>
  <si>
    <t>Texas Farm Bureau, Inc. (Kimberly Kemper)</t>
  </si>
  <si>
    <t>4 Sponsor Badges</t>
  </si>
  <si>
    <t>4 Parking</t>
  </si>
  <si>
    <t>Level 0.25</t>
  </si>
  <si>
    <t>Trade Show Sponsor</t>
  </si>
  <si>
    <t>Level 0.5</t>
  </si>
  <si>
    <t>471*15 Torch Outputs, they gave use 15 to complement 15 from Praxair</t>
  </si>
  <si>
    <t>Marcus to turn Check in 2/5</t>
  </si>
  <si>
    <t>JAM Sheet</t>
  </si>
  <si>
    <t>GL</t>
  </si>
  <si>
    <t>GL ?</t>
  </si>
  <si>
    <t>Farm Bureau</t>
  </si>
  <si>
    <t>Magnolia</t>
  </si>
  <si>
    <t>NSF</t>
  </si>
  <si>
    <t>GL Less Issues</t>
  </si>
  <si>
    <t>Committed Not on GL</t>
  </si>
  <si>
    <t>2016 JAM Expenditures</t>
  </si>
  <si>
    <t>30 - TWECO100-3141 Fabricator 141I System with Gun @ 351.00 each, 6 TWEW100-4201 Fabricator 211I Package 565.00 each, 1 TDC1-4200 Cutmaster 42 Manual Plasma Cutting System @ 594.04, 30 VICGENERIC Thermadyne (Victor) Welding Helmets @ 44.25 each</t>
  </si>
  <si>
    <t>9048350985 and 9048490980</t>
  </si>
  <si>
    <t>30 VicGeneric Thermadyne Victor TAC41001002 American Eagle Helmet, 6 TDC1-4200 CutMaster 42 Manual Plasma Cutting System, 1 TDC-5130-1 CutMaster 52 Manual Plasma Cutting CM 52 CM 12 CM20</t>
  </si>
  <si>
    <t>2 HCL440366 Torch Kit Ironworker Deluxe 85 Handle 801 Regulators CGA540/510 85-801-510-DLX HMD</t>
  </si>
  <si>
    <t>193945 and 202146</t>
  </si>
  <si>
    <t>2 Invoices 193945 7874.30 and 202146 81.45</t>
  </si>
  <si>
    <t>11500 Retail</t>
  </si>
  <si>
    <t>2004769437-1</t>
  </si>
  <si>
    <t>9048490981 and</t>
  </si>
  <si>
    <r>
      <rPr>
        <sz val="8"/>
        <color rgb="FFFF0000"/>
        <rFont val="Calibri"/>
      </rPr>
      <t>2 LINK3963-1 Welder Multiprocess Power MIG $924.75 each</t>
    </r>
    <r>
      <rPr>
        <sz val="8"/>
        <color theme="1"/>
        <rFont val="Calibri"/>
      </rPr>
      <t>, 1 MIL907321 Millermatic 252 $1849.20, 2 MIL907405 $1428.00 each.</t>
    </r>
  </si>
  <si>
    <t>2004769437-2</t>
  </si>
  <si>
    <t>9048634002 and 9048649321 and 9048649320</t>
  </si>
  <si>
    <r>
      <rPr>
        <sz val="8"/>
        <color theme="1"/>
        <rFont val="Calibri"/>
      </rPr>
      <t xml:space="preserve">9048634002 $4705.20, 9048649321 $2648.80, 9048649320 $22.50, </t>
    </r>
    <r>
      <rPr>
        <sz val="8"/>
        <color rgb="FFFF0000"/>
        <rFont val="Calibri"/>
      </rPr>
      <t>B/O 2 of LINK3963-1, 1 of LINK2382-4, 6 of TDC1-4200, and 1 of TDC-5130-1</t>
    </r>
  </si>
  <si>
    <r>
      <rPr>
        <sz val="14"/>
        <color theme="1"/>
        <rFont val="Calibri"/>
      </rPr>
      <t xml:space="preserve">6 Hypertherm Plasmas for next year.  </t>
    </r>
    <r>
      <rPr>
        <sz val="14"/>
        <color rgb="FFFF0000"/>
        <rFont val="Calibri"/>
      </rPr>
      <t>Need Invoice.</t>
    </r>
  </si>
  <si>
    <r>
      <rPr>
        <sz val="14"/>
        <color theme="1"/>
        <rFont val="Calibri"/>
      </rPr>
      <t xml:space="preserve">Miller machines - Fort Worth </t>
    </r>
    <r>
      <rPr>
        <sz val="14"/>
        <color rgb="FFFF0000"/>
        <rFont val="Calibri"/>
      </rPr>
      <t>Need Invoice.</t>
    </r>
  </si>
  <si>
    <t>Marcus</t>
  </si>
  <si>
    <t>1387 064 4070 &amp; 1387 041 9568</t>
  </si>
  <si>
    <t>Drawing items for trade show award to student exhibitors that visited all booths at the trade show.  Reimburse to Marcus</t>
  </si>
  <si>
    <t>Quoted by Jeni Taylor approved by JT Cole 1104 Custom Hats and 96 Custom Visors, OK TO PAY</t>
  </si>
  <si>
    <t>Rick</t>
  </si>
  <si>
    <t>Already turned in by Rick</t>
  </si>
  <si>
    <t>3-263 piece tool sets,-230 pc set</t>
  </si>
  <si>
    <t>4-919.96 Tool Cabinet, 1-149.99,4 319.96 top box, 4 2 drawer 199.96, 4-  479.96</t>
  </si>
  <si>
    <t>Adriana</t>
  </si>
  <si>
    <t>Tripoint</t>
  </si>
  <si>
    <t>3233 N St Marys</t>
  </si>
  <si>
    <t>Check #1564</t>
  </si>
  <si>
    <t>3 three point trailer moving tools built by Patrick for the Ag Mech Committee  Marcus paid for this with a personal check 1654.</t>
  </si>
  <si>
    <t>Bexar Bowling Society - Bexar Hall</t>
  </si>
  <si>
    <t>15681 Bexar Bowling Road</t>
  </si>
  <si>
    <t>Pat requested and picked up check.</t>
  </si>
  <si>
    <t>JAM Hosipitality Corral Bartending Services February 26th-27th  Sent to David on 3 2 16</t>
  </si>
  <si>
    <t>105-6723320-5722610</t>
  </si>
  <si>
    <t>Tear apart raffle tickets for trade show exhibitors.</t>
  </si>
  <si>
    <t>Cutting of JAM Flyers for distribution on SALE grounds.</t>
  </si>
  <si>
    <t>Envelopes for credential packages.</t>
  </si>
  <si>
    <t>Misc items for trade show drawing.</t>
  </si>
  <si>
    <t>Duplicate and cut punch cards for Ag Mech Trade Show</t>
  </si>
  <si>
    <t>Zip Ties, tape and tool for signs.</t>
  </si>
  <si>
    <t>8 Reciepts</t>
  </si>
  <si>
    <t>Mailing of Donor credentials and committeeman credentials.</t>
  </si>
  <si>
    <t>Ryan</t>
  </si>
  <si>
    <t>5 Misc Reciepts</t>
  </si>
  <si>
    <t>Expenses for judges and student helper lunch on Saturday noon.</t>
  </si>
  <si>
    <t>2016/$11327 - 15 Prostar "Vicltor Cutting Torch Outfits $367.17 each, 15 Tweco Hoods $148.00 each 2 - ESAB Rebel Welding Outfits / 2016 committed to 30 cutting outfits, Confirmed for 10x10 trade show, Working on Raffle Prize for Trade Show</t>
  </si>
  <si>
    <t>Contributions</t>
  </si>
  <si>
    <t>Description</t>
  </si>
  <si>
    <t>Seed Money</t>
  </si>
  <si>
    <t>S. Chakales, V. Ney, B. Cowsert</t>
  </si>
  <si>
    <t>Related Contributions</t>
  </si>
  <si>
    <t>Corral Contributions</t>
  </si>
  <si>
    <t>Utilized VIP Corral</t>
  </si>
  <si>
    <t>Gamez &amp; Gamez</t>
  </si>
  <si>
    <t>Drink Expense (Estimated)</t>
  </si>
  <si>
    <t>Operations (Drinks)</t>
  </si>
  <si>
    <t>Food Expense (Estimated)</t>
  </si>
  <si>
    <t>Fixed Expenses (Estimated)</t>
  </si>
  <si>
    <t>Misc. (Covered under Trade Show)</t>
  </si>
  <si>
    <t>Estimated Net</t>
  </si>
  <si>
    <t>Related Cash Contribution</t>
  </si>
  <si>
    <t>Haass Customs</t>
  </si>
  <si>
    <t>In-Kind Additional</t>
  </si>
  <si>
    <t>ESAB</t>
  </si>
  <si>
    <t>Operations (Estimated)</t>
  </si>
  <si>
    <t>Electrical</t>
  </si>
  <si>
    <t>Attendance Incentive</t>
  </si>
  <si>
    <t>Drawing Prizes</t>
  </si>
  <si>
    <t>Other Misc</t>
  </si>
  <si>
    <t>Material for Trade Show</t>
  </si>
  <si>
    <t>Category</t>
  </si>
  <si>
    <t>Prizes Retail $</t>
  </si>
  <si>
    <t>Scholarships</t>
  </si>
  <si>
    <t>Package Value</t>
  </si>
  <si>
    <t>Extended Retail $ Prizes</t>
  </si>
  <si>
    <t>Extended Scholarships</t>
  </si>
  <si>
    <t>Extended Total</t>
  </si>
  <si>
    <t>Show Grand Champion</t>
  </si>
  <si>
    <t>Show Reserve Champion</t>
  </si>
  <si>
    <t>Division Champion</t>
  </si>
  <si>
    <t>Division Reserve Champion</t>
  </si>
  <si>
    <t>Division Third Place</t>
  </si>
  <si>
    <t>Tractor Division Champion</t>
  </si>
  <si>
    <t>Tractor Reserve Champion</t>
  </si>
  <si>
    <t>Tractor 3rd Place</t>
  </si>
  <si>
    <t>Chairman's Awards</t>
  </si>
  <si>
    <t>Showmanship Awards Jr &amp; Sr</t>
  </si>
  <si>
    <t>Achievement Awards</t>
  </si>
  <si>
    <t>1st Class</t>
  </si>
  <si>
    <t>Showmanship Awards Jr &amp; Sr 1st</t>
  </si>
  <si>
    <t>2nd Class</t>
  </si>
  <si>
    <t>Showmanship Awards Jr &amp; Sr 2nd</t>
  </si>
  <si>
    <t>3rd Class*</t>
  </si>
  <si>
    <t>Showmanship Awards Jr &amp; Sr 3rd</t>
  </si>
  <si>
    <t>4th Class*</t>
  </si>
  <si>
    <t>5th Class*</t>
  </si>
  <si>
    <t>Misc Consumables</t>
  </si>
  <si>
    <t>Totals</t>
  </si>
  <si>
    <t xml:space="preserve">*Note: the $15k worth of Airgas certificate allow value to purchase products at cost which is a least a 35% increase in their value. </t>
  </si>
  <si>
    <t>Misc. Raffles Items</t>
  </si>
  <si>
    <t>Live Auction</t>
  </si>
  <si>
    <t>Silent Auction</t>
  </si>
  <si>
    <t xml:space="preserve">*Note: the $16.4k worth of Airgas certificate allow value to purchase products at cost which is a least a 35% increase in their value. </t>
  </si>
  <si>
    <t>2015 JAM Expenditures</t>
  </si>
  <si>
    <t>TDC1-4200 Cutmaster 42 Manual Plasma Cutting System</t>
  </si>
  <si>
    <t>HYP088079 Hand System PMX30 XP CSA 15'</t>
  </si>
  <si>
    <t>33 each 250,150,100 tool certificates</t>
  </si>
  <si>
    <t>1 MIL951543 Welder Suitcase X-Treme, 8 MIL907613 Feeder Wire Package Millermatic 190</t>
  </si>
  <si>
    <t>1 LINK2613-5 Feeder Wire LN-25 Pro Standard, 1 LINK295021045 Gun Mig Magnum Pro Curve 200, 1 LINKP1697-045C Roll Drive Kit and Guide Tube</t>
  </si>
  <si>
    <t>660 lbs RAD64004182 Wire ER70S-6 .035 P/3 S-6 11lb Plastic Spool Copper Coated Carbon Steel. .697per LB Total 460.02, 21 RAD64058027  First Aid Kit Bulk Construction 10 Person Plastic 8.36 Each Total 175.56</t>
  </si>
  <si>
    <t>1 - TDC1-5130-1 Cutmaster 52 20' SL60 208-460V Manual Plasma Cutter 853.45 ea., 12 VIC0384-2540 Outfit Medalist G-250 WH411C Torch540/510CGA Regulator 95.36 ea.</t>
  </si>
  <si>
    <t>Cici's Pizza</t>
  </si>
  <si>
    <t>Pizza for Teardown on Thursday. Estimated cost at this time $300.00.  Donated per Rick.</t>
  </si>
  <si>
    <t>18 ADT 10021 21 PC 3/4 Socket Set 70.00 ea., 2 ATD 8400 Bench Top Blast Cabinet 125.00 ea., 15 ATD 330 4 pc. Tap Measure Set 8.00 ea., 18 ATD 6900 9pc HLVP Spray Gun Set 50.00 ea., 60 ATD 8656 6" Digital Caliper 14.00 ea., 18 ATD 80164 64SMD Cordless Work Light 42.50 ea., 7 ATD 41200 1200 CFM Blower 80.00 ea, 20 CRT SD-CP01 Crank Juice Bar - 12V Jumper</t>
  </si>
  <si>
    <t>15 ATD 330 4 pc. Tape Measure Set 8.00 ea., 6 ATD 4082 3 pc. Dead Blow Hammer Set 16.00 ea., 35 WMR W2025 5 pc Pry Bar Set</t>
  </si>
  <si>
    <t>Dominoe' Pizza</t>
  </si>
  <si>
    <t>Additional for Thursday Move-Out</t>
  </si>
  <si>
    <t>2200 tacos for Friday and Saturday.</t>
  </si>
  <si>
    <t>Caps for Exhibitors ordered by Karl Russell</t>
  </si>
  <si>
    <t>Expenses for Potato Salad for Saturday Judges/Student Helpers Meal</t>
  </si>
  <si>
    <t>Food for Judges and Committee for entire show.  Estimated at this time.</t>
  </si>
  <si>
    <t>5 - 50230 Tool Sets</t>
  </si>
  <si>
    <t>Pickup on 2/25. 5 -  50230 230 Pc Mechanics Tool Set</t>
  </si>
  <si>
    <t>Picked up on 2/17. 1 - 50230 230 Pc Mechanics Tool Set</t>
  </si>
  <si>
    <t>4 - 03771 6DWTRTOPCHS Top Chest 595.61, 4 - 37710 3DWRMIDCHS 319.96, 4 - 47334 334 PC MECH TOOL SET 799.96, 1 - 40263 263 PC MTS 179.00</t>
  </si>
  <si>
    <t>11 - 50230 Tool Sets</t>
  </si>
  <si>
    <t>Credit on 11 tool sets for difference.</t>
  </si>
  <si>
    <t>Picked up on 2/17. 4 - 50230 230 Pc Mechanics Tool Set</t>
  </si>
  <si>
    <t>Edwin had coupler delivered for damaged trailer.</t>
  </si>
  <si>
    <t>Room Rental Security Deposit (Reimbursed to  Marcus Demel)</t>
  </si>
  <si>
    <t>Balance of Room Deposit</t>
  </si>
  <si>
    <t>Catering for 144 attendees</t>
  </si>
  <si>
    <t>2015 JAM Donations</t>
  </si>
  <si>
    <t>4 of RA64003004 Radnor® Model 250-510LDX Victor® Style Radnor® Medium-Duty Acetylene Welding And Cutting Outfit, CGA-510</t>
  </si>
  <si>
    <t>Mail Attn Carilyn Kosub</t>
  </si>
  <si>
    <t>Rick Laden will pickup and deliver.</t>
  </si>
  <si>
    <t>Mail</t>
  </si>
  <si>
    <t>Ref # 5705-10 Not in LS BOOK 512-930-0291</t>
  </si>
  <si>
    <t>Provided Pizza for Thursday Teardown</t>
  </si>
  <si>
    <t>Provided discounted pricing on prize purchases.</t>
  </si>
  <si>
    <t>Mail to Karl Russell</t>
  </si>
  <si>
    <t>Provided photography service for our Show.</t>
  </si>
  <si>
    <t>Ref # 5705-03 Not in LS BOOK</t>
  </si>
  <si>
    <t>Provided discounted pricing on Tacos for Fri. &amp; Sat.</t>
  </si>
  <si>
    <t xml:space="preserve">PO Box 70 </t>
  </si>
  <si>
    <t>7605 Haddington Cove</t>
  </si>
  <si>
    <t>Lakewood Ranch</t>
  </si>
  <si>
    <t>Give to Marcus for 31st Meeting</t>
  </si>
  <si>
    <t>Harris Products</t>
  </si>
  <si>
    <t>J. Jones</t>
  </si>
  <si>
    <t>Holt Cat (Allyn Archer)</t>
  </si>
  <si>
    <t>Aline Carmichael</t>
  </si>
  <si>
    <t>Mail to Allyn Archer @ Holt</t>
  </si>
  <si>
    <t>2 Hypertherm 65 PowerMax Plasma Cutters valued at $4k each.</t>
  </si>
  <si>
    <t>Per Carilyn K. David Sullins 2 Powermax 65 @ 4k each. Carilyn says to mail to the Home address in New Ulm.</t>
  </si>
  <si>
    <t>Roberta &amp; Jarvis Boriack</t>
  </si>
  <si>
    <t>Collected on 1/31 and turned into Kristen</t>
  </si>
  <si>
    <t>Given to the Boriacks at Meeting on 1/31</t>
  </si>
  <si>
    <t>John Lane &amp; Associates</t>
  </si>
  <si>
    <t>Give to Marcus for Johnny to pickup @ 31st meeting.</t>
  </si>
  <si>
    <t>Joshua Hohn</t>
  </si>
  <si>
    <t>Give to Marcus for Josh to pickup @ 31st meeting.</t>
  </si>
  <si>
    <t>Steven Hoenes</t>
  </si>
  <si>
    <t>Ranger 305G 4500.00, 19 U2688-3 SP140T 487.20 ext. 9256.80, 2 U2471-2 PM140C 571.20 ext 1142.40, 9 U2689-2 SP180T 605.60 ext 5450.40,  Extimated total of in-kind 20,349.00</t>
  </si>
  <si>
    <t>Mail Guest Badges and Passes.  Request 4 Rodeo Performance, Any Country Act, Marcus will pickup and deliver to Steve in NB.</t>
  </si>
  <si>
    <t>Give to Marcus, Rick Smith will pickup on Saturday.</t>
  </si>
  <si>
    <t>Mark Kidd (State Farm Ins)</t>
  </si>
  <si>
    <t>Caps</t>
  </si>
  <si>
    <t>Mail to Donor</t>
  </si>
  <si>
    <t>Safety Glasses, Goggles, Gloves</t>
  </si>
  <si>
    <t>Pickup when ready by CarilynKosub Committtee Member or Marcus.</t>
  </si>
  <si>
    <t xml:space="preserve">1-Bobcat 250(907-500-001) 1 for raffle committee
2-Millermatic 212 (907405)
2-Millermatic 252 (907-321) Estimated value by Marcus is $29300
8-Millermatic 190 ( 907-613)
28-Auto-Darkening Hoods
</t>
  </si>
  <si>
    <t>Mail Guest Badges and Passes.  Request 4 Rodeo Performance Friday the 27th, Rodeo and Styx Concert, Marcus will pickup and deliverRodeo tickets to David Duffin of Miller during our show.  The tickets are for Miller's Regional Sales Manager Miguel Fernandez who facilitated the Miller In-kind Donation.</t>
  </si>
  <si>
    <t>Miller Electric Mfg. Co. Inc. (Miguel Fernandez)</t>
  </si>
  <si>
    <t>Will have Friday  Morning</t>
  </si>
  <si>
    <t>5500 Lower Siguin Rd</t>
  </si>
  <si>
    <t>Cibalo</t>
  </si>
  <si>
    <t>Paul &amp; Mary Worley</t>
  </si>
  <si>
    <t>Ciblo</t>
  </si>
  <si>
    <t>Mail to Donor or LS Office give to him when you see him.</t>
  </si>
  <si>
    <t>James Clifton Pennington</t>
  </si>
  <si>
    <t>Committed on 1 22 15 per phone conversation with Marcus</t>
  </si>
  <si>
    <t>Give to Marcus, Pete will pickup on Saturday. Pete has received.</t>
  </si>
  <si>
    <t>$1600 caps received / Committed 30  ProstarTorch Sets @ $318.00 retail each. Total donation of $11,140.</t>
  </si>
  <si>
    <t>Mail the Guest Badges and Passes.  Request last Friday Rodeo Tickets qty 8 for Styx concert. Have not asked Jeff for these.  Do not mail Rodeo tickets for Karl Russell or Marcus can pick up</t>
  </si>
  <si>
    <t>RDO Equipment (Tommy Kotzur, Cathy Johnston)</t>
  </si>
  <si>
    <t>Check is ready. Need to pickup in New Braunfels by Marcus on 2/3 Picked up on 2 6 15</t>
  </si>
  <si>
    <t>Please mail to RDO Attn. Tommy Kotzur, Cathy Johnston)</t>
  </si>
  <si>
    <t>1 tractor for move in and move out</t>
  </si>
  <si>
    <t>Gary Roark</t>
  </si>
  <si>
    <t>Give to Marcus for Gary to pickup @ 31st meeting. (Did not request on orginal spreadsheet)</t>
  </si>
  <si>
    <t>Give to Marcus for Scott W. to pickup @ 31st meeting. (Did not request on original spreadsheet)</t>
  </si>
  <si>
    <t>Romar USA (Gerald Dasbach, Will Harris)</t>
  </si>
  <si>
    <t>135 Wire Tool Baskets</t>
  </si>
  <si>
    <t>Give to Marcus</t>
  </si>
  <si>
    <t>Marcus picked up 1/22/15</t>
  </si>
  <si>
    <t>Russel &amp; Debra Theode</t>
  </si>
  <si>
    <t>Give to Marcus for Russell to pickup @ 31st meeting.</t>
  </si>
  <si>
    <t>Sammy Jones</t>
  </si>
  <si>
    <t>Give to Marcus for Scott to pickup @ 31st meeting.</t>
  </si>
  <si>
    <t>Marcus to pickup for 31st meeting and give to Jim Smith to hand carry to donor.  Requested 4 Rodeo tickets for Brad Paisley for this new donor. I have asked Jeff to check on availability. Given to Jim Smith for delivery on 2 4 15</t>
  </si>
  <si>
    <t>72 pairs of Welding Gloves</t>
  </si>
  <si>
    <t>Please Mail.</t>
  </si>
  <si>
    <t>Need to mail to Steven Snow.</t>
  </si>
  <si>
    <t>2 Pallets Lighter Fluid</t>
  </si>
  <si>
    <t>Do not know the level of donation yet.</t>
  </si>
  <si>
    <t xml:space="preserve">In addtion to the $20k they normally cover the judges meal. </t>
  </si>
  <si>
    <t>2400 Tacos, Judges Dinner, Judges/Student Helper Meal Sat., Food for Committee throughout.  Received confirmaton from Courtney Eskew on 2 5 15 for $12k.</t>
  </si>
  <si>
    <t>Equipment and 3 operators.</t>
  </si>
  <si>
    <t>Zachry Industrial, Inc.</t>
  </si>
  <si>
    <t>Per Jeff we now have the check. I am sure benefits have been worked out for them through marketing but if not the request is on the right</t>
  </si>
  <si>
    <t>Need to know from Jeff Ag Mechs Portion of the $15k Check. I put $5K because that is what we had last year.</t>
  </si>
  <si>
    <t>#REF!</t>
  </si>
  <si>
    <t>(blank)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</si>
</sst>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0">
    <numFmt numFmtId="6" formatCode="&quot;$&quot;#,##0_);[Red]\(&quot;$&quot;#,##0\)"/>
    <numFmt numFmtId="8" formatCode="&quot;$&quot;#,##0.00_);[Red]\(&quot;$&quot;#,##0.00\)"/>
    <numFmt numFmtId="44" formatCode="_(&quot;$&quot;* #,##0.00_);_(&quot;$&quot;* \(#,##0.00\);_(&quot;$&quot;* &quot;-&quot;??_);_(@_)"/>
    <numFmt numFmtId="43" formatCode="_(* #,##0.00_);_(* \(#,##0.00\);_(* &quot;-&quot;??_);_(@_)"/>
    <numFmt numFmtId="164" formatCode="mm/dd"/>
    <numFmt numFmtId="165" formatCode="m/d"/>
    <numFmt numFmtId="166" formatCode="m/d/yy"/>
    <numFmt numFmtId="167" formatCode="&quot;$&quot;#,##0.00"/>
    <numFmt numFmtId="168" formatCode="&quot;$&quot;#,##0"/>
    <numFmt numFmtId="169" formatCode="mm/dd/yy"/>
  </numFmts>
  <fonts count="84">
    <font>
      <sz val="11"/>
      <color theme="1"/>
      <name val="Calibri"/>
      <scheme val="minor"/>
    </font>
    <font>
      <sz val="11"/>
      <color theme="1"/>
      <name val="Calibri"/>
    </font>
    <font>
      <sz val="11"/>
      <color theme="1"/>
      <name val="Calibri"/>
      <scheme val="minor"/>
    </font>
    <font>
      <b/>
      <sz val="11"/>
      <color theme="1"/>
      <name val="Calibri"/>
      <scheme val="minor"/>
    </font>
    <font>
      <sz val="11"/>
      <color rgb="FF000000"/>
      <name val="&quot;Aptos Narrow&quot;"/>
    </font>
    <font>
      <sz val="11"/>
      <color rgb="FF000000"/>
      <name val="Open_Sansregular"/>
    </font>
    <font>
      <sz val="11"/>
      <color rgb="FF000000"/>
      <name val="Calibri"/>
    </font>
    <font>
      <u/>
      <sz val="11"/>
      <color rgb="FF0000FF"/>
      <name val="&quot;Aptos Narrow&quot;"/>
    </font>
    <font>
      <u/>
      <sz val="11"/>
      <color theme="1"/>
      <name val="Calibri"/>
      <scheme val="minor"/>
    </font>
    <font>
      <sz val="11"/>
      <color rgb="FF222222"/>
      <name val="Calibri"/>
    </font>
    <font>
      <sz val="11"/>
      <color rgb="FF222222"/>
      <name val="Arial"/>
    </font>
    <font>
      <sz val="11"/>
      <color rgb="FF000000"/>
      <name val="Calibri"/>
    </font>
    <font>
      <u/>
      <sz val="11"/>
      <color rgb="FF0000FF"/>
      <name val="Calibri"/>
    </font>
    <font>
      <sz val="13"/>
      <color rgb="FF000000"/>
      <name val="UICTFontTextStyleBody"/>
    </font>
    <font>
      <sz val="11"/>
      <color rgb="FF000000"/>
      <name val="Arial"/>
    </font>
    <font>
      <sz val="11"/>
      <color rgb="FF000000"/>
      <name val="Calibri"/>
      <scheme val="minor"/>
    </font>
    <font>
      <i/>
      <sz val="11"/>
      <color theme="1"/>
      <name val="Calibri"/>
      <scheme val="minor"/>
    </font>
    <font>
      <sz val="11"/>
      <color theme="0"/>
      <name val="Calibri"/>
    </font>
    <font>
      <b/>
      <sz val="11"/>
      <color theme="1"/>
      <name val="Calibri"/>
    </font>
    <font>
      <b/>
      <sz val="22"/>
      <color theme="1"/>
      <name val="Calibri"/>
    </font>
    <font>
      <b/>
      <sz val="14"/>
      <color rgb="FFBFBFBF"/>
      <name val="Calibri"/>
    </font>
    <font>
      <sz val="14"/>
      <color rgb="FFBFBFBF"/>
      <name val="Calibri"/>
    </font>
    <font>
      <b/>
      <sz val="22"/>
      <color rgb="FFBFBFBF"/>
      <name val="Calibri"/>
    </font>
    <font>
      <sz val="11"/>
      <color rgb="FFBFBFBF"/>
      <name val="Calibri"/>
    </font>
    <font>
      <b/>
      <sz val="11"/>
      <color theme="0"/>
      <name val="Calibri"/>
    </font>
    <font>
      <b/>
      <sz val="14"/>
      <color theme="1"/>
      <name val="Calibri"/>
    </font>
    <font>
      <b/>
      <sz val="10"/>
      <color theme="1"/>
      <name val="Calibri"/>
    </font>
    <font>
      <sz val="11"/>
      <name val="Calibri"/>
    </font>
    <font>
      <b/>
      <sz val="11"/>
      <color rgb="FFBFBFBF"/>
      <name val="Calibri"/>
    </font>
    <font>
      <sz val="14"/>
      <color theme="1"/>
      <name val="Calibri"/>
    </font>
    <font>
      <b/>
      <sz val="16"/>
      <color theme="1"/>
      <name val="Calibri"/>
    </font>
    <font>
      <sz val="11"/>
      <color rgb="FF7F7F7F"/>
      <name val="Calibri"/>
    </font>
    <font>
      <b/>
      <sz val="14"/>
      <color theme="0"/>
      <name val="Calibri"/>
    </font>
    <font>
      <b/>
      <sz val="36"/>
      <color theme="1"/>
      <name val="Calibri"/>
    </font>
    <font>
      <u/>
      <sz val="11"/>
      <color theme="10"/>
      <name val="Calibri"/>
    </font>
    <font>
      <sz val="12"/>
      <color theme="1"/>
      <name val="Calibri"/>
    </font>
    <font>
      <u/>
      <sz val="11"/>
      <color theme="10"/>
      <name val="Calibri"/>
    </font>
    <font>
      <u/>
      <sz val="11"/>
      <color rgb="FF0563C1"/>
      <name val="Calibri"/>
    </font>
    <font>
      <sz val="10"/>
      <color theme="1"/>
      <name val="Calibri"/>
    </font>
    <font>
      <sz val="11"/>
      <color rgb="FF0000FF"/>
      <name val="Calibri"/>
    </font>
    <font>
      <u/>
      <sz val="14"/>
      <color rgb="FF0000FF"/>
      <name val="Calibri"/>
    </font>
    <font>
      <u/>
      <sz val="12"/>
      <color rgb="FF0000FF"/>
      <name val="Calibri"/>
    </font>
    <font>
      <sz val="12"/>
      <color rgb="FF0000FF"/>
      <name val="Calibri"/>
    </font>
    <font>
      <u/>
      <sz val="11"/>
      <color theme="10"/>
      <name val="Calibri"/>
    </font>
    <font>
      <u/>
      <sz val="11"/>
      <color theme="10"/>
      <name val="Calibri"/>
    </font>
    <font>
      <b/>
      <sz val="12"/>
      <color rgb="FF222222"/>
      <name val="Arial"/>
    </font>
    <font>
      <sz val="11"/>
      <color rgb="FF000000"/>
      <name val="Calibri"/>
    </font>
    <font>
      <u/>
      <sz val="11"/>
      <color theme="10"/>
      <name val="Calibri"/>
    </font>
    <font>
      <u/>
      <sz val="11"/>
      <color theme="10"/>
      <name val="Calibri"/>
    </font>
    <font>
      <sz val="8"/>
      <color theme="1"/>
      <name val="Calibri"/>
    </font>
    <font>
      <b/>
      <sz val="20"/>
      <color theme="1"/>
      <name val="Calibri"/>
    </font>
    <font>
      <b/>
      <sz val="26"/>
      <color theme="1"/>
      <name val="Calibri"/>
    </font>
    <font>
      <b/>
      <strike/>
      <sz val="26"/>
      <color theme="1"/>
      <name val="Calibri"/>
    </font>
    <font>
      <sz val="11"/>
      <color rgb="FF00B0F0"/>
      <name val="Calibri"/>
    </font>
    <font>
      <sz val="6"/>
      <color theme="1"/>
      <name val="Calibri"/>
    </font>
    <font>
      <sz val="14"/>
      <color rgb="FFFF0000"/>
      <name val="Calibri"/>
    </font>
    <font>
      <b/>
      <sz val="8"/>
      <color theme="1"/>
      <name val="Calibri"/>
    </font>
    <font>
      <b/>
      <sz val="9"/>
      <color rgb="FFFFFFFF"/>
      <name val="Calibri"/>
    </font>
    <font>
      <b/>
      <sz val="9"/>
      <color theme="0"/>
      <name val="Calibri"/>
    </font>
    <font>
      <sz val="9"/>
      <color theme="1"/>
      <name val="Calibri"/>
    </font>
    <font>
      <b/>
      <sz val="9"/>
      <color theme="1"/>
      <name val="Calibri"/>
    </font>
    <font>
      <sz val="9"/>
      <color rgb="FFFF0000"/>
      <name val="Calibri"/>
    </font>
    <font>
      <b/>
      <sz val="9"/>
      <color rgb="FF7F7F7F"/>
      <name val="Calibri"/>
    </font>
    <font>
      <sz val="9"/>
      <color rgb="FF7F7F7F"/>
      <name val="Calibri"/>
    </font>
    <font>
      <u/>
      <sz val="11"/>
      <color theme="10"/>
      <name val="Calibri"/>
    </font>
    <font>
      <sz val="14"/>
      <color theme="10"/>
      <name val="Calibri"/>
    </font>
    <font>
      <u/>
      <sz val="14"/>
      <color theme="1"/>
      <name val="Calibri"/>
    </font>
    <font>
      <u/>
      <sz val="11"/>
      <color theme="10"/>
      <name val="Calibri"/>
    </font>
    <font>
      <sz val="14"/>
      <color theme="1"/>
      <name val="Arial"/>
    </font>
    <font>
      <u/>
      <sz val="11"/>
      <color theme="10"/>
      <name val="Calibri"/>
    </font>
    <font>
      <u/>
      <sz val="14"/>
      <color theme="1"/>
      <name val="Calibri"/>
    </font>
    <font>
      <u/>
      <sz val="11"/>
      <color theme="10"/>
      <name val="Calibri"/>
    </font>
    <font>
      <u/>
      <sz val="11"/>
      <color theme="10"/>
      <name val="Calibri"/>
    </font>
    <font>
      <strike/>
      <sz val="14"/>
      <color theme="1"/>
      <name val="Calibri"/>
    </font>
    <font>
      <b/>
      <sz val="14"/>
      <color rgb="FFFF0000"/>
      <name val="Calibri"/>
    </font>
    <font>
      <b/>
      <strike/>
      <sz val="16"/>
      <color theme="1"/>
      <name val="Calibri"/>
    </font>
    <font>
      <sz val="11"/>
      <color rgb="FFFF0000"/>
      <name val="Calibri"/>
    </font>
    <font>
      <sz val="36"/>
      <color theme="1"/>
      <name val="Calibri"/>
    </font>
    <font>
      <sz val="20"/>
      <color theme="1"/>
      <name val="Calibri"/>
    </font>
    <font>
      <b/>
      <sz val="12"/>
      <color theme="1"/>
      <name val="Calibri"/>
    </font>
    <font>
      <u/>
      <sz val="11"/>
      <color rgb="FF1155CC"/>
      <name val="&quot;Aptos Narrow&quot;, sans-serif"/>
    </font>
    <font>
      <u/>
      <sz val="11"/>
      <color rgb="FF1155CC"/>
      <name val="Calibri"/>
    </font>
    <font>
      <u/>
      <sz val="8"/>
      <color rgb="FF1155CC"/>
      <name val="Calibri"/>
      <scheme val="minor"/>
    </font>
    <font>
      <sz val="8"/>
      <color rgb="FFFF0000"/>
      <name val="Calibri"/>
    </font>
  </fonts>
  <fills count="57">
    <fill>
      <patternFill patternType="none"/>
    </fill>
    <fill>
      <patternFill patternType="gray125"/>
    </fill>
    <fill>
      <patternFill patternType="solid">
        <fgColor rgb="FFFFFFFF"/>
        <bgColor rgb="FFFFFFFF"/>
      </patternFill>
    </fill>
    <fill>
      <patternFill patternType="solid">
        <fgColor rgb="FF00FF00"/>
        <bgColor rgb="FF00FF00"/>
      </patternFill>
    </fill>
    <fill>
      <patternFill patternType="solid">
        <fgColor rgb="FFFFFF00"/>
        <bgColor rgb="FFFFFF00"/>
      </patternFill>
    </fill>
    <fill>
      <patternFill patternType="solid">
        <fgColor theme="6"/>
        <bgColor theme="6"/>
      </patternFill>
    </fill>
    <fill>
      <patternFill patternType="solid">
        <fgColor rgb="FFFF9900"/>
        <bgColor rgb="FFFF9900"/>
      </patternFill>
    </fill>
    <fill>
      <patternFill patternType="solid">
        <fgColor theme="4"/>
        <bgColor theme="4"/>
      </patternFill>
    </fill>
    <fill>
      <patternFill patternType="solid">
        <fgColor rgb="FFBFBFBF"/>
        <bgColor rgb="FFBFBFBF"/>
      </patternFill>
    </fill>
    <fill>
      <patternFill patternType="solid">
        <fgColor rgb="FF0070C0"/>
        <bgColor rgb="FF0070C0"/>
      </patternFill>
    </fill>
    <fill>
      <patternFill patternType="solid">
        <fgColor rgb="FFB6DDE8"/>
        <bgColor rgb="FFB6DDE8"/>
      </patternFill>
    </fill>
    <fill>
      <patternFill patternType="solid">
        <fgColor theme="9"/>
        <bgColor theme="9"/>
      </patternFill>
    </fill>
    <fill>
      <patternFill patternType="solid">
        <fgColor rgb="FFC4BD97"/>
        <bgColor rgb="FFC4BD97"/>
      </patternFill>
    </fill>
    <fill>
      <patternFill patternType="solid">
        <fgColor rgb="FFCCC0D9"/>
        <bgColor rgb="FFCCC0D9"/>
      </patternFill>
    </fill>
    <fill>
      <patternFill patternType="solid">
        <fgColor rgb="FFE5B8B7"/>
        <bgColor rgb="FFE5B8B7"/>
      </patternFill>
    </fill>
    <fill>
      <patternFill patternType="solid">
        <fgColor rgb="FF008080"/>
        <bgColor rgb="FF008080"/>
      </patternFill>
    </fill>
    <fill>
      <patternFill patternType="solid">
        <fgColor theme="0"/>
        <bgColor theme="0"/>
      </patternFill>
    </fill>
    <fill>
      <patternFill patternType="solid">
        <fgColor theme="1"/>
        <bgColor theme="1"/>
      </patternFill>
    </fill>
    <fill>
      <patternFill patternType="solid">
        <fgColor rgb="FFB6D7A8"/>
        <bgColor rgb="FFB6D7A8"/>
      </patternFill>
    </fill>
    <fill>
      <patternFill patternType="solid">
        <fgColor rgb="FFC6D9F0"/>
        <bgColor rgb="FFC6D9F0"/>
      </patternFill>
    </fill>
    <fill>
      <patternFill patternType="solid">
        <fgColor rgb="FFD8D8D8"/>
        <bgColor rgb="FFD8D8D8"/>
      </patternFill>
    </fill>
    <fill>
      <patternFill patternType="solid">
        <fgColor rgb="FF003399"/>
        <bgColor rgb="FF003399"/>
      </patternFill>
    </fill>
    <fill>
      <patternFill patternType="solid">
        <fgColor rgb="FF00B050"/>
        <bgColor rgb="FF00B050"/>
      </patternFill>
    </fill>
    <fill>
      <patternFill patternType="solid">
        <fgColor rgb="FFFFFF99"/>
        <bgColor rgb="FFFFFF99"/>
      </patternFill>
    </fill>
    <fill>
      <patternFill patternType="solid">
        <fgColor rgb="FF92D050"/>
        <bgColor rgb="FF92D050"/>
      </patternFill>
    </fill>
    <fill>
      <patternFill patternType="solid">
        <fgColor rgb="FFFF7C80"/>
        <bgColor rgb="FFFF7C80"/>
      </patternFill>
    </fill>
    <fill>
      <patternFill patternType="solid">
        <fgColor rgb="FFFDE9D9"/>
        <bgColor rgb="FFFDE9D9"/>
      </patternFill>
    </fill>
    <fill>
      <patternFill patternType="solid">
        <fgColor rgb="FFDAEEF3"/>
        <bgColor rgb="FFDAEEF3"/>
      </patternFill>
    </fill>
    <fill>
      <patternFill patternType="solid">
        <fgColor rgb="FFFBD4B4"/>
        <bgColor rgb="FFFBD4B4"/>
      </patternFill>
    </fill>
    <fill>
      <patternFill patternType="solid">
        <fgColor rgb="FFB2A1C7"/>
        <bgColor rgb="FFB2A1C7"/>
      </patternFill>
    </fill>
    <fill>
      <patternFill patternType="solid">
        <fgColor rgb="FFFF0000"/>
        <bgColor rgb="FFFF0000"/>
      </patternFill>
    </fill>
    <fill>
      <patternFill patternType="solid">
        <fgColor rgb="FF00FFCC"/>
        <bgColor rgb="FF00FFCC"/>
      </patternFill>
    </fill>
    <fill>
      <patternFill patternType="solid">
        <fgColor rgb="FFC2D69B"/>
        <bgColor rgb="FFC2D69B"/>
      </patternFill>
    </fill>
    <fill>
      <patternFill patternType="solid">
        <fgColor rgb="FF00B0F0"/>
        <bgColor rgb="FF00B0F0"/>
      </patternFill>
    </fill>
    <fill>
      <patternFill patternType="solid">
        <fgColor rgb="FF8DB3E2"/>
        <bgColor rgb="FF8DB3E2"/>
      </patternFill>
    </fill>
    <fill>
      <patternFill patternType="solid">
        <fgColor rgb="FFFF3399"/>
        <bgColor rgb="FFFF3399"/>
      </patternFill>
    </fill>
    <fill>
      <patternFill patternType="solid">
        <fgColor rgb="FFFABF8F"/>
        <bgColor rgb="FFFABF8F"/>
      </patternFill>
    </fill>
    <fill>
      <patternFill patternType="solid">
        <fgColor rgb="FF938953"/>
        <bgColor rgb="FF938953"/>
      </patternFill>
    </fill>
    <fill>
      <patternFill patternType="solid">
        <fgColor rgb="FF366092"/>
        <bgColor rgb="FF366092"/>
      </patternFill>
    </fill>
    <fill>
      <patternFill patternType="solid">
        <fgColor rgb="FFEAF1DD"/>
        <bgColor rgb="FFEAF1DD"/>
      </patternFill>
    </fill>
    <fill>
      <patternFill patternType="solid">
        <fgColor rgb="FF5F497A"/>
        <bgColor rgb="FF5F497A"/>
      </patternFill>
    </fill>
    <fill>
      <patternFill patternType="solid">
        <fgColor rgb="FFD6E3BC"/>
        <bgColor rgb="FFD6E3BC"/>
      </patternFill>
    </fill>
    <fill>
      <patternFill patternType="solid">
        <fgColor rgb="FFE36C09"/>
        <bgColor rgb="FFE36C09"/>
      </patternFill>
    </fill>
    <fill>
      <patternFill patternType="solid">
        <fgColor rgb="FFFFC000"/>
        <bgColor rgb="FFFFC000"/>
      </patternFill>
    </fill>
    <fill>
      <patternFill patternType="solid">
        <fgColor rgb="FF66FF33"/>
        <bgColor rgb="FF66FF33"/>
      </patternFill>
    </fill>
    <fill>
      <patternFill patternType="solid">
        <fgColor rgb="FFFFFFCC"/>
        <bgColor rgb="FFFFFFCC"/>
      </patternFill>
    </fill>
    <fill>
      <patternFill patternType="solid">
        <fgColor rgb="FFB8CCE4"/>
        <bgColor rgb="FFB8CCE4"/>
      </patternFill>
    </fill>
    <fill>
      <patternFill patternType="solid">
        <fgColor rgb="FF66FF66"/>
        <bgColor rgb="FF66FF66"/>
      </patternFill>
    </fill>
    <fill>
      <patternFill patternType="solid">
        <fgColor rgb="FFBA0682"/>
        <bgColor rgb="FFBA0682"/>
      </patternFill>
    </fill>
    <fill>
      <patternFill patternType="solid">
        <fgColor rgb="FFFF99CC"/>
        <bgColor rgb="FFFF99CC"/>
      </patternFill>
    </fill>
    <fill>
      <patternFill patternType="solid">
        <fgColor rgb="FFA5A5A5"/>
        <bgColor rgb="FFA5A5A5"/>
      </patternFill>
    </fill>
    <fill>
      <patternFill patternType="solid">
        <fgColor rgb="FF974806"/>
        <bgColor rgb="FF974806"/>
      </patternFill>
    </fill>
    <fill>
      <patternFill patternType="solid">
        <fgColor rgb="FF494429"/>
        <bgColor rgb="FF494429"/>
      </patternFill>
    </fill>
    <fill>
      <patternFill patternType="solid">
        <fgColor rgb="FFC00000"/>
        <bgColor rgb="FFC00000"/>
      </patternFill>
    </fill>
    <fill>
      <patternFill patternType="solid">
        <fgColor rgb="FFC6EFCE"/>
        <bgColor rgb="FFC6EFCE"/>
      </patternFill>
    </fill>
    <fill>
      <patternFill patternType="solid">
        <fgColor rgb="FFFFEB9C"/>
        <bgColor rgb="FFFFEB9C"/>
      </patternFill>
    </fill>
    <fill>
      <patternFill patternType="solid">
        <fgColor rgb="FFFFC7CE"/>
        <bgColor rgb="FFFFC7CE"/>
      </patternFill>
    </fill>
  </fills>
  <borders count="42">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ck">
        <color rgb="FF000000"/>
      </left>
      <right/>
      <top style="thick">
        <color rgb="FF000000"/>
      </top>
      <bottom/>
      <diagonal/>
    </border>
    <border>
      <left/>
      <right/>
      <top style="thick">
        <color rgb="FF000000"/>
      </top>
      <bottom/>
      <diagonal/>
    </border>
    <border>
      <left/>
      <right style="thick">
        <color rgb="FF000000"/>
      </right>
      <top style="thick">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thin">
        <color rgb="FF999999"/>
      </left>
      <right/>
      <top style="thin">
        <color rgb="FF999999"/>
      </top>
      <bottom/>
      <diagonal/>
    </border>
    <border>
      <left style="thin">
        <color indexed="65"/>
      </left>
      <right style="thin">
        <color rgb="FF999999"/>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771">
    <xf numFmtId="0" fontId="0" fillId="0" borderId="0" xfId="0"/>
    <xf numFmtId="0" fontId="2" fillId="0" borderId="0" xfId="0" applyFont="1"/>
    <xf numFmtId="0" fontId="2" fillId="2" borderId="0" xfId="0" applyFont="1" applyFill="1"/>
    <xf numFmtId="0" fontId="2" fillId="0" borderId="0" xfId="0" applyFont="1" applyAlignment="1">
      <alignment horizontal="center" wrapText="1"/>
    </xf>
    <xf numFmtId="0" fontId="3" fillId="2" borderId="0" xfId="0" applyFont="1" applyFill="1" applyAlignment="1">
      <alignment horizontal="center" wrapText="1"/>
    </xf>
    <xf numFmtId="0" fontId="3" fillId="0" borderId="0" xfId="0" applyFont="1" applyAlignment="1">
      <alignment horizontal="center" wrapText="1"/>
    </xf>
    <xf numFmtId="0" fontId="3" fillId="0" borderId="1" xfId="0" applyFont="1" applyBorder="1" applyAlignment="1">
      <alignment textRotation="45"/>
    </xf>
    <xf numFmtId="0" fontId="2" fillId="0" borderId="2" xfId="0" applyFont="1" applyBorder="1" applyAlignment="1">
      <alignment textRotation="45"/>
    </xf>
    <xf numFmtId="0" fontId="3" fillId="0" borderId="2" xfId="0" applyFont="1" applyBorder="1" applyAlignment="1">
      <alignment textRotation="45"/>
    </xf>
    <xf numFmtId="0" fontId="2" fillId="0" borderId="3" xfId="0" applyFont="1" applyBorder="1"/>
    <xf numFmtId="0" fontId="2" fillId="0" borderId="4" xfId="0" applyFont="1" applyBorder="1"/>
    <xf numFmtId="0" fontId="3" fillId="0" borderId="5" xfId="0" applyFont="1" applyBorder="1"/>
    <xf numFmtId="0" fontId="3" fillId="2" borderId="0" xfId="0" applyFont="1" applyFill="1"/>
    <xf numFmtId="0" fontId="3" fillId="0" borderId="0" xfId="0" applyFont="1"/>
    <xf numFmtId="0" fontId="4" fillId="0" borderId="0" xfId="0" applyFont="1"/>
    <xf numFmtId="0" fontId="4" fillId="0" borderId="0" xfId="0" applyFont="1" applyAlignment="1">
      <alignment horizontal="right"/>
    </xf>
    <xf numFmtId="164" fontId="2" fillId="0" borderId="0" xfId="0" applyNumberFormat="1" applyFont="1"/>
    <xf numFmtId="0" fontId="2" fillId="0" borderId="6" xfId="0" applyFont="1" applyBorder="1"/>
    <xf numFmtId="0" fontId="2" fillId="0" borderId="7" xfId="0" applyFont="1" applyBorder="1"/>
    <xf numFmtId="0" fontId="3" fillId="0" borderId="7" xfId="0" applyFont="1" applyBorder="1"/>
    <xf numFmtId="0" fontId="3" fillId="0" borderId="8" xfId="0" applyFont="1" applyBorder="1"/>
    <xf numFmtId="0" fontId="2" fillId="0" borderId="9" xfId="0" applyFont="1" applyBorder="1"/>
    <xf numFmtId="0" fontId="2" fillId="0" borderId="10" xfId="0" applyFont="1" applyBorder="1"/>
    <xf numFmtId="0" fontId="2" fillId="2" borderId="7" xfId="0" applyFont="1" applyFill="1" applyBorder="1"/>
    <xf numFmtId="165" fontId="2" fillId="0" borderId="0" xfId="0" applyNumberFormat="1" applyFont="1"/>
    <xf numFmtId="0" fontId="2" fillId="4" borderId="7" xfId="0" applyFont="1" applyFill="1" applyBorder="1"/>
    <xf numFmtId="0" fontId="2" fillId="0" borderId="11" xfId="0" applyFont="1" applyBorder="1"/>
    <xf numFmtId="0" fontId="2" fillId="0" borderId="12" xfId="0" applyFont="1" applyBorder="1"/>
    <xf numFmtId="0" fontId="2" fillId="0" borderId="13" xfId="0" applyFont="1" applyBorder="1"/>
    <xf numFmtId="164" fontId="2" fillId="2" borderId="0" xfId="0" applyNumberFormat="1" applyFont="1" applyFill="1"/>
    <xf numFmtId="0" fontId="2" fillId="2" borderId="6" xfId="0" applyFont="1" applyFill="1" applyBorder="1"/>
    <xf numFmtId="166" fontId="2" fillId="0" borderId="0" xfId="0" applyNumberFormat="1" applyFont="1"/>
    <xf numFmtId="0" fontId="5" fillId="0" borderId="0" xfId="0" applyFont="1"/>
    <xf numFmtId="0" fontId="6" fillId="0" borderId="0" xfId="0" applyFont="1"/>
    <xf numFmtId="0" fontId="6" fillId="0" borderId="0" xfId="0" applyFont="1" applyAlignment="1">
      <alignment horizontal="right"/>
    </xf>
    <xf numFmtId="0" fontId="7" fillId="0" borderId="0" xfId="0" applyFont="1"/>
    <xf numFmtId="0" fontId="3" fillId="3" borderId="0" xfId="0" applyFont="1" applyFill="1"/>
    <xf numFmtId="0" fontId="2" fillId="4" borderId="0" xfId="0" applyFont="1" applyFill="1"/>
    <xf numFmtId="164" fontId="2" fillId="4" borderId="0" xfId="0" applyNumberFormat="1" applyFont="1" applyFill="1"/>
    <xf numFmtId="0" fontId="2" fillId="4" borderId="6" xfId="0" applyFont="1" applyFill="1" applyBorder="1"/>
    <xf numFmtId="0" fontId="8" fillId="0" borderId="0" xfId="0" applyFont="1"/>
    <xf numFmtId="0" fontId="9" fillId="2" borderId="0" xfId="0" applyFont="1" applyFill="1"/>
    <xf numFmtId="0" fontId="10" fillId="2" borderId="0" xfId="0" applyFont="1" applyFill="1"/>
    <xf numFmtId="0" fontId="11" fillId="0" borderId="0" xfId="0" applyFont="1"/>
    <xf numFmtId="0" fontId="12" fillId="0" borderId="0" xfId="0" applyFont="1"/>
    <xf numFmtId="0" fontId="3" fillId="4" borderId="7" xfId="0" applyFont="1" applyFill="1" applyBorder="1"/>
    <xf numFmtId="0" fontId="13" fillId="2" borderId="0" xfId="0" applyFont="1" applyFill="1"/>
    <xf numFmtId="0" fontId="14" fillId="0" borderId="0" xfId="0" applyFont="1"/>
    <xf numFmtId="0" fontId="14" fillId="0" borderId="0" xfId="0" applyFont="1" applyAlignment="1">
      <alignment horizontal="right"/>
    </xf>
    <xf numFmtId="0" fontId="15" fillId="0" borderId="0" xfId="0" applyFont="1"/>
    <xf numFmtId="0" fontId="16" fillId="2" borderId="0" xfId="0" applyFont="1" applyFill="1"/>
    <xf numFmtId="167" fontId="3" fillId="2" borderId="0" xfId="0" applyNumberFormat="1" applyFont="1" applyFill="1"/>
    <xf numFmtId="167" fontId="3" fillId="5" borderId="7" xfId="0" applyNumberFormat="1" applyFont="1" applyFill="1" applyBorder="1"/>
    <xf numFmtId="168" fontId="3" fillId="5" borderId="7" xfId="0" applyNumberFormat="1" applyFont="1" applyFill="1" applyBorder="1"/>
    <xf numFmtId="0" fontId="2" fillId="6" borderId="0" xfId="0" applyFont="1" applyFill="1"/>
    <xf numFmtId="169" fontId="2" fillId="0" borderId="0" xfId="0" applyNumberFormat="1" applyFont="1"/>
    <xf numFmtId="0" fontId="3" fillId="0" borderId="6" xfId="0" applyFont="1" applyBorder="1"/>
    <xf numFmtId="0" fontId="2" fillId="3" borderId="0" xfId="0" applyFont="1" applyFill="1"/>
    <xf numFmtId="14" fontId="2" fillId="0" borderId="0" xfId="0" applyNumberFormat="1" applyFont="1"/>
    <xf numFmtId="0" fontId="2" fillId="0" borderId="0" xfId="0" applyFont="1" applyAlignment="1">
      <alignment horizontal="left" vertical="center"/>
    </xf>
    <xf numFmtId="0" fontId="2" fillId="0" borderId="0" xfId="0" applyFont="1" applyAlignment="1">
      <alignment vertical="center"/>
    </xf>
    <xf numFmtId="0" fontId="17" fillId="7" borderId="14" xfId="0" applyFont="1" applyFill="1" applyBorder="1" applyAlignment="1">
      <alignment horizontal="center"/>
    </xf>
    <xf numFmtId="0" fontId="1" fillId="0" borderId="7" xfId="0" applyFont="1" applyBorder="1"/>
    <xf numFmtId="44" fontId="1" fillId="0" borderId="7" xfId="0" applyNumberFormat="1" applyFont="1" applyBorder="1"/>
    <xf numFmtId="0" fontId="1" fillId="3" borderId="7" xfId="0" applyFont="1" applyFill="1" applyBorder="1" applyAlignment="1">
      <alignment horizontal="center" vertical="center"/>
    </xf>
    <xf numFmtId="0" fontId="1" fillId="0" borderId="7" xfId="0" applyFont="1" applyBorder="1" applyAlignment="1">
      <alignment horizontal="center" vertical="center"/>
    </xf>
    <xf numFmtId="0" fontId="1" fillId="0" borderId="7" xfId="0" applyFont="1" applyBorder="1" applyAlignment="1">
      <alignment horizontal="center"/>
    </xf>
    <xf numFmtId="44" fontId="1" fillId="0" borderId="0" xfId="0" applyNumberFormat="1" applyFont="1"/>
    <xf numFmtId="44" fontId="1" fillId="0" borderId="0" xfId="0" applyNumberFormat="1" applyFont="1" applyAlignment="1">
      <alignment horizontal="center" vertical="center"/>
    </xf>
    <xf numFmtId="44" fontId="1" fillId="0" borderId="0" xfId="0" applyNumberFormat="1" applyFont="1" applyAlignment="1">
      <alignment horizontal="center"/>
    </xf>
    <xf numFmtId="0" fontId="1" fillId="0" borderId="0" xfId="0" applyFont="1" applyAlignment="1">
      <alignment vertical="center"/>
    </xf>
    <xf numFmtId="0" fontId="18" fillId="8" borderId="14" xfId="0" applyFont="1" applyFill="1" applyBorder="1" applyAlignment="1">
      <alignment horizontal="center" vertical="center" wrapText="1"/>
    </xf>
    <xf numFmtId="0" fontId="20" fillId="8" borderId="14" xfId="0" applyFont="1" applyFill="1" applyBorder="1" applyAlignment="1">
      <alignment horizontal="right" vertical="center" wrapText="1"/>
    </xf>
    <xf numFmtId="44" fontId="21" fillId="8" borderId="14" xfId="0" applyNumberFormat="1" applyFont="1" applyFill="1" applyBorder="1" applyAlignment="1">
      <alignment vertical="center" wrapText="1"/>
    </xf>
    <xf numFmtId="0" fontId="22" fillId="8" borderId="14" xfId="0" applyFont="1" applyFill="1" applyBorder="1" applyAlignment="1">
      <alignment vertical="center" wrapText="1"/>
    </xf>
    <xf numFmtId="0" fontId="1" fillId="8" borderId="14" xfId="0" applyFont="1" applyFill="1" applyBorder="1" applyAlignment="1">
      <alignment vertical="center" wrapText="1"/>
    </xf>
    <xf numFmtId="0" fontId="1" fillId="8" borderId="14" xfId="0" applyFont="1" applyFill="1" applyBorder="1" applyAlignment="1">
      <alignment wrapText="1"/>
    </xf>
    <xf numFmtId="0" fontId="23" fillId="8" borderId="14" xfId="0" applyFont="1" applyFill="1" applyBorder="1" applyAlignment="1">
      <alignment vertical="center" wrapText="1"/>
    </xf>
    <xf numFmtId="44" fontId="23" fillId="8" borderId="14" xfId="0" applyNumberFormat="1" applyFont="1" applyFill="1" applyBorder="1" applyAlignment="1">
      <alignment vertical="center" wrapText="1"/>
    </xf>
    <xf numFmtId="44" fontId="1" fillId="8" borderId="14" xfId="0" applyNumberFormat="1" applyFont="1" applyFill="1" applyBorder="1" applyAlignment="1">
      <alignment wrapText="1"/>
    </xf>
    <xf numFmtId="44" fontId="18" fillId="8" borderId="14" xfId="0" applyNumberFormat="1" applyFont="1" applyFill="1" applyBorder="1" applyAlignment="1">
      <alignment horizontal="center" vertical="center" wrapText="1"/>
    </xf>
    <xf numFmtId="44" fontId="18" fillId="8" borderId="14" xfId="0" applyNumberFormat="1" applyFont="1" applyFill="1" applyBorder="1" applyAlignment="1">
      <alignment vertical="center" wrapText="1"/>
    </xf>
    <xf numFmtId="0" fontId="1" fillId="8" borderId="14" xfId="0" applyFont="1" applyFill="1" applyBorder="1" applyAlignment="1">
      <alignment horizontal="center" vertical="center" wrapText="1"/>
    </xf>
    <xf numFmtId="0" fontId="24" fillId="9" borderId="14" xfId="0" applyFont="1" applyFill="1" applyBorder="1" applyAlignment="1">
      <alignment horizontal="center" vertical="center" wrapText="1"/>
    </xf>
    <xf numFmtId="49" fontId="1" fillId="8" borderId="14" xfId="0" applyNumberFormat="1" applyFont="1" applyFill="1" applyBorder="1" applyAlignment="1">
      <alignment horizontal="center" vertical="center" wrapText="1"/>
    </xf>
    <xf numFmtId="0" fontId="25" fillId="0" borderId="0" xfId="0" applyFont="1" applyAlignment="1">
      <alignment horizontal="center" vertical="center" wrapText="1"/>
    </xf>
    <xf numFmtId="0" fontId="26" fillId="0" borderId="0" xfId="0" applyFont="1" applyAlignment="1">
      <alignment horizontal="center" vertical="center" wrapText="1"/>
    </xf>
    <xf numFmtId="0" fontId="1" fillId="0" borderId="0" xfId="0" applyFont="1" applyAlignment="1">
      <alignment wrapText="1"/>
    </xf>
    <xf numFmtId="44" fontId="28" fillId="8" borderId="14" xfId="0" applyNumberFormat="1" applyFont="1" applyFill="1" applyBorder="1" applyAlignment="1">
      <alignment horizontal="center" vertical="center" wrapText="1"/>
    </xf>
    <xf numFmtId="0" fontId="29" fillId="5" borderId="7" xfId="0" applyFont="1" applyFill="1" applyBorder="1" applyAlignment="1">
      <alignment horizontal="center" vertical="center" wrapText="1"/>
    </xf>
    <xf numFmtId="0" fontId="29" fillId="10" borderId="7" xfId="0" applyFont="1" applyFill="1" applyBorder="1" applyAlignment="1">
      <alignment horizontal="center" vertical="center" wrapText="1"/>
    </xf>
    <xf numFmtId="0" fontId="25" fillId="8" borderId="7" xfId="0" applyFont="1" applyFill="1" applyBorder="1" applyAlignment="1">
      <alignment horizontal="right" vertical="center" wrapText="1"/>
    </xf>
    <xf numFmtId="44" fontId="29" fillId="0" borderId="7" xfId="0" applyNumberFormat="1" applyFont="1" applyBorder="1" applyAlignment="1">
      <alignment horizontal="right" vertical="center" wrapText="1"/>
    </xf>
    <xf numFmtId="0" fontId="25" fillId="8" borderId="14" xfId="0" applyFont="1" applyFill="1" applyBorder="1" applyAlignment="1">
      <alignment horizontal="right" vertical="center" wrapText="1"/>
    </xf>
    <xf numFmtId="44" fontId="29" fillId="0" borderId="7" xfId="0" applyNumberFormat="1" applyFont="1" applyBorder="1" applyAlignment="1">
      <alignment horizontal="center" vertical="center" wrapText="1"/>
    </xf>
    <xf numFmtId="44" fontId="1" fillId="8" borderId="14" xfId="0" applyNumberFormat="1" applyFont="1" applyFill="1" applyBorder="1" applyAlignment="1">
      <alignment horizontal="center" vertical="center" wrapText="1"/>
    </xf>
    <xf numFmtId="0" fontId="29" fillId="4" borderId="7" xfId="0" applyFont="1" applyFill="1" applyBorder="1" applyAlignment="1">
      <alignment horizontal="center" vertical="center" wrapText="1"/>
    </xf>
    <xf numFmtId="0" fontId="29" fillId="11" borderId="7" xfId="0" applyFont="1" applyFill="1" applyBorder="1" applyAlignment="1">
      <alignment horizontal="center" vertical="center" wrapText="1"/>
    </xf>
    <xf numFmtId="44" fontId="29" fillId="0" borderId="7" xfId="0" applyNumberFormat="1" applyFont="1" applyBorder="1" applyAlignment="1">
      <alignment vertical="center" wrapText="1"/>
    </xf>
    <xf numFmtId="44" fontId="25" fillId="8" borderId="7" xfId="0" applyNumberFormat="1" applyFont="1" applyFill="1" applyBorder="1" applyAlignment="1">
      <alignment horizontal="right" vertical="center" wrapText="1"/>
    </xf>
    <xf numFmtId="0" fontId="25" fillId="8" borderId="14" xfId="0" applyFont="1" applyFill="1" applyBorder="1" applyAlignment="1">
      <alignment horizontal="right" vertical="center"/>
    </xf>
    <xf numFmtId="2" fontId="1" fillId="8" borderId="14" xfId="0" applyNumberFormat="1" applyFont="1" applyFill="1" applyBorder="1" applyAlignment="1">
      <alignment horizontal="center" vertical="center" wrapText="1"/>
    </xf>
    <xf numFmtId="0" fontId="29" fillId="12" borderId="7" xfId="0" applyFont="1" applyFill="1" applyBorder="1" applyAlignment="1">
      <alignment horizontal="center" vertical="center" wrapText="1"/>
    </xf>
    <xf numFmtId="0" fontId="29" fillId="13" borderId="7" xfId="0" applyFont="1" applyFill="1" applyBorder="1" applyAlignment="1">
      <alignment horizontal="center" vertical="center" wrapText="1"/>
    </xf>
    <xf numFmtId="44" fontId="20" fillId="8" borderId="7" xfId="0" applyNumberFormat="1" applyFont="1" applyFill="1" applyBorder="1" applyAlignment="1">
      <alignment horizontal="right" vertical="center" wrapText="1"/>
    </xf>
    <xf numFmtId="44" fontId="21" fillId="8" borderId="7" xfId="0" applyNumberFormat="1" applyFont="1" applyFill="1" applyBorder="1" applyAlignment="1">
      <alignment vertical="center" wrapText="1"/>
    </xf>
    <xf numFmtId="44" fontId="30" fillId="0" borderId="7" xfId="0" applyNumberFormat="1" applyFont="1" applyBorder="1" applyAlignment="1">
      <alignment vertical="center" wrapText="1"/>
    </xf>
    <xf numFmtId="44" fontId="31" fillId="8" borderId="14" xfId="0" applyNumberFormat="1" applyFont="1" applyFill="1" applyBorder="1" applyAlignment="1">
      <alignment horizontal="center" vertical="center" wrapText="1"/>
    </xf>
    <xf numFmtId="0" fontId="20" fillId="8" borderId="17" xfId="0" applyFont="1" applyFill="1" applyBorder="1" applyAlignment="1">
      <alignment horizontal="right" vertical="center" wrapText="1"/>
    </xf>
    <xf numFmtId="44" fontId="21" fillId="8" borderId="17" xfId="0" applyNumberFormat="1" applyFont="1" applyFill="1" applyBorder="1" applyAlignment="1">
      <alignment vertical="center" wrapText="1"/>
    </xf>
    <xf numFmtId="0" fontId="22" fillId="8" borderId="17" xfId="0" applyFont="1" applyFill="1" applyBorder="1" applyAlignment="1">
      <alignment vertical="center" wrapText="1"/>
    </xf>
    <xf numFmtId="0" fontId="29" fillId="14" borderId="7" xfId="0" applyFont="1" applyFill="1" applyBorder="1" applyAlignment="1">
      <alignment horizontal="center" vertical="center" wrapText="1"/>
    </xf>
    <xf numFmtId="44" fontId="32" fillId="15" borderId="7" xfId="0" applyNumberFormat="1" applyFont="1" applyFill="1" applyBorder="1" applyAlignment="1">
      <alignment horizontal="center" vertical="center" wrapText="1"/>
    </xf>
    <xf numFmtId="44" fontId="29" fillId="16" borderId="7" xfId="0" applyNumberFormat="1" applyFont="1" applyFill="1" applyBorder="1" applyAlignment="1">
      <alignment vertical="center" wrapText="1"/>
    </xf>
    <xf numFmtId="0" fontId="1" fillId="8" borderId="17" xfId="0" applyFont="1" applyFill="1" applyBorder="1" applyAlignment="1">
      <alignment horizontal="center" vertical="center" wrapText="1"/>
    </xf>
    <xf numFmtId="0" fontId="1" fillId="8" borderId="17" xfId="0" applyFont="1" applyFill="1" applyBorder="1" applyAlignment="1">
      <alignment vertical="center" wrapText="1"/>
    </xf>
    <xf numFmtId="0" fontId="24" fillId="9" borderId="7" xfId="0" applyFont="1" applyFill="1" applyBorder="1" applyAlignment="1">
      <alignment horizontal="center" vertical="center" wrapText="1"/>
    </xf>
    <xf numFmtId="0" fontId="24" fillId="9" borderId="18" xfId="0" applyFont="1" applyFill="1" applyBorder="1" applyAlignment="1">
      <alignment horizontal="center" vertical="center" wrapText="1"/>
    </xf>
    <xf numFmtId="0" fontId="24" fillId="15" borderId="7" xfId="0" applyFont="1" applyFill="1" applyBorder="1" applyAlignment="1">
      <alignment horizontal="center" vertical="center" wrapText="1"/>
    </xf>
    <xf numFmtId="44" fontId="24" fillId="9" borderId="19" xfId="0" applyNumberFormat="1" applyFont="1" applyFill="1" applyBorder="1" applyAlignment="1">
      <alignment horizontal="center" vertical="center" wrapText="1"/>
    </xf>
    <xf numFmtId="44" fontId="24" fillId="9" borderId="18" xfId="0" applyNumberFormat="1" applyFont="1" applyFill="1" applyBorder="1" applyAlignment="1">
      <alignment horizontal="center" vertical="center" wrapText="1"/>
    </xf>
    <xf numFmtId="0" fontId="24" fillId="9" borderId="20" xfId="0" applyFont="1" applyFill="1" applyBorder="1" applyAlignment="1">
      <alignment horizontal="center" vertical="center" wrapText="1"/>
    </xf>
    <xf numFmtId="0" fontId="24" fillId="17" borderId="14" xfId="0" applyFont="1" applyFill="1" applyBorder="1" applyAlignment="1">
      <alignment horizontal="center" vertical="center" wrapText="1"/>
    </xf>
    <xf numFmtId="49" fontId="24" fillId="17" borderId="14" xfId="0" applyNumberFormat="1" applyFont="1" applyFill="1" applyBorder="1" applyAlignment="1">
      <alignment horizontal="center" vertical="center" wrapText="1"/>
    </xf>
    <xf numFmtId="0" fontId="18" fillId="17" borderId="14" xfId="0" applyFont="1" applyFill="1" applyBorder="1" applyAlignment="1">
      <alignment horizontal="center" vertical="center" wrapText="1"/>
    </xf>
    <xf numFmtId="0" fontId="18" fillId="0" borderId="0" xfId="0" applyFont="1" applyAlignment="1">
      <alignment horizontal="center" vertical="center" wrapText="1"/>
    </xf>
    <xf numFmtId="0" fontId="33" fillId="0" borderId="7" xfId="0" applyFont="1" applyBorder="1" applyAlignment="1">
      <alignment horizontal="center" vertical="center" wrapText="1"/>
    </xf>
    <xf numFmtId="0" fontId="29" fillId="18" borderId="7" xfId="0" applyFont="1" applyFill="1" applyBorder="1" applyAlignment="1">
      <alignment vertical="center" wrapText="1"/>
    </xf>
    <xf numFmtId="0" fontId="29" fillId="0" borderId="7" xfId="0" applyFont="1" applyBorder="1" applyAlignment="1">
      <alignment vertical="center" wrapText="1"/>
    </xf>
    <xf numFmtId="0" fontId="29" fillId="0" borderId="7" xfId="0" applyFont="1" applyBorder="1" applyAlignment="1">
      <alignment horizontal="center" vertical="center" wrapText="1"/>
    </xf>
    <xf numFmtId="0" fontId="34" fillId="0" borderId="7" xfId="0" applyFont="1" applyBorder="1" applyAlignment="1">
      <alignment horizontal="center" vertical="center" wrapText="1"/>
    </xf>
    <xf numFmtId="14" fontId="29" fillId="0" borderId="7" xfId="0" applyNumberFormat="1" applyFont="1" applyBorder="1" applyAlignment="1">
      <alignment horizontal="center" vertical="center" wrapText="1"/>
    </xf>
    <xf numFmtId="0" fontId="29" fillId="0" borderId="8" xfId="0" applyFont="1" applyBorder="1" applyAlignment="1">
      <alignment vertical="center" wrapText="1"/>
    </xf>
    <xf numFmtId="0" fontId="29" fillId="0" borderId="8" xfId="0" applyFont="1" applyBorder="1" applyAlignment="1">
      <alignment horizontal="center" vertical="center" wrapText="1"/>
    </xf>
    <xf numFmtId="14" fontId="29" fillId="0" borderId="8" xfId="0" applyNumberFormat="1" applyFont="1" applyBorder="1" applyAlignment="1">
      <alignment horizontal="center" vertical="center" wrapText="1"/>
    </xf>
    <xf numFmtId="0" fontId="25" fillId="0" borderId="7" xfId="0" applyFont="1" applyBorder="1" applyAlignment="1">
      <alignment horizontal="center" vertical="center" wrapText="1"/>
    </xf>
    <xf numFmtId="44" fontId="25" fillId="0" borderId="0" xfId="0" applyNumberFormat="1" applyFont="1" applyAlignment="1">
      <alignment horizontal="center" vertical="center" wrapText="1"/>
    </xf>
    <xf numFmtId="0" fontId="26"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35" fillId="0" borderId="0" xfId="0" applyFont="1" applyAlignment="1">
      <alignment wrapText="1"/>
    </xf>
    <xf numFmtId="0" fontId="29" fillId="4" borderId="7" xfId="0" applyFont="1" applyFill="1" applyBorder="1" applyAlignment="1">
      <alignment vertical="center" wrapText="1"/>
    </xf>
    <xf numFmtId="0" fontId="36" fillId="0" borderId="7" xfId="0" applyFont="1" applyBorder="1" applyAlignment="1">
      <alignment horizontal="center" vertical="top" wrapText="1"/>
    </xf>
    <xf numFmtId="44" fontId="25" fillId="0" borderId="7" xfId="0" applyNumberFormat="1" applyFont="1" applyBorder="1" applyAlignment="1">
      <alignment horizontal="center" vertical="center" wrapText="1"/>
    </xf>
    <xf numFmtId="0" fontId="29" fillId="0" borderId="0" xfId="0" applyFont="1" applyAlignment="1">
      <alignment wrapText="1"/>
    </xf>
    <xf numFmtId="0" fontId="33" fillId="13" borderId="7" xfId="0" applyFont="1" applyFill="1" applyBorder="1" applyAlignment="1">
      <alignment horizontal="center" vertical="center" wrapText="1"/>
    </xf>
    <xf numFmtId="8" fontId="29" fillId="0" borderId="7" xfId="0" applyNumberFormat="1" applyFont="1" applyBorder="1" applyAlignment="1">
      <alignment horizontal="center" vertical="center" wrapText="1"/>
    </xf>
    <xf numFmtId="0" fontId="29" fillId="0" borderId="7" xfId="0" applyFont="1" applyBorder="1" applyAlignment="1">
      <alignment horizontal="center" vertical="center"/>
    </xf>
    <xf numFmtId="0" fontId="35" fillId="0" borderId="7" xfId="0" applyFont="1" applyBorder="1" applyAlignment="1">
      <alignment wrapText="1"/>
    </xf>
    <xf numFmtId="0" fontId="29" fillId="0" borderId="0" xfId="0" applyFont="1" applyAlignment="1">
      <alignment horizontal="center" vertical="center" wrapText="1"/>
    </xf>
    <xf numFmtId="0" fontId="29" fillId="2" borderId="7" xfId="0" applyFont="1" applyFill="1" applyBorder="1" applyAlignment="1">
      <alignment vertical="center" wrapText="1"/>
    </xf>
    <xf numFmtId="0" fontId="29" fillId="0" borderId="7" xfId="0" applyFont="1" applyBorder="1" applyAlignment="1">
      <alignment wrapText="1"/>
    </xf>
    <xf numFmtId="0" fontId="29" fillId="0" borderId="0" xfId="0" applyFont="1" applyAlignment="1">
      <alignment vertical="center" wrapText="1"/>
    </xf>
    <xf numFmtId="0" fontId="35" fillId="0" borderId="1" xfId="0" applyFont="1" applyBorder="1" applyAlignment="1">
      <alignment horizontal="left" vertical="center"/>
    </xf>
    <xf numFmtId="0" fontId="37" fillId="0" borderId="7" xfId="0" applyFont="1" applyBorder="1"/>
    <xf numFmtId="14" fontId="29" fillId="0" borderId="7" xfId="0" applyNumberFormat="1" applyFont="1" applyBorder="1" applyAlignment="1">
      <alignment vertical="center" wrapText="1"/>
    </xf>
    <xf numFmtId="0" fontId="29" fillId="2" borderId="7" xfId="0" applyFont="1" applyFill="1" applyBorder="1" applyAlignment="1">
      <alignment horizontal="center" vertical="center" wrapText="1"/>
    </xf>
    <xf numFmtId="0" fontId="35" fillId="0" borderId="0" xfId="0" applyFont="1" applyAlignment="1">
      <alignment vertical="center" wrapText="1"/>
    </xf>
    <xf numFmtId="0" fontId="38" fillId="0" borderId="7" xfId="0" applyFont="1" applyBorder="1" applyAlignment="1">
      <alignment wrapText="1"/>
    </xf>
    <xf numFmtId="44" fontId="29" fillId="4" borderId="7" xfId="0" applyNumberFormat="1" applyFont="1" applyFill="1" applyBorder="1" applyAlignment="1">
      <alignment horizontal="center" vertical="center" wrapText="1"/>
    </xf>
    <xf numFmtId="44" fontId="29" fillId="4" borderId="7" xfId="0" applyNumberFormat="1" applyFont="1" applyFill="1" applyBorder="1" applyAlignment="1">
      <alignment vertical="center" wrapText="1"/>
    </xf>
    <xf numFmtId="0" fontId="29" fillId="0" borderId="8" xfId="0" applyFont="1" applyBorder="1" applyAlignment="1">
      <alignment wrapText="1"/>
    </xf>
    <xf numFmtId="0" fontId="39" fillId="0" borderId="7" xfId="0" applyFont="1" applyBorder="1" applyAlignment="1">
      <alignment horizontal="center" vertical="center" wrapText="1"/>
    </xf>
    <xf numFmtId="0" fontId="38" fillId="0" borderId="7" xfId="0" applyFont="1" applyBorder="1" applyAlignment="1">
      <alignment horizontal="center" vertical="center" wrapText="1"/>
    </xf>
    <xf numFmtId="0" fontId="40" fillId="0" borderId="7" xfId="0" applyFont="1" applyBorder="1" applyAlignment="1">
      <alignment horizontal="center" vertical="center" wrapText="1"/>
    </xf>
    <xf numFmtId="0" fontId="41" fillId="0" borderId="7" xfId="0" applyFont="1" applyBorder="1" applyAlignment="1">
      <alignment horizontal="center" vertical="center" wrapText="1"/>
    </xf>
    <xf numFmtId="0" fontId="42" fillId="0" borderId="7" xfId="0" applyFont="1" applyBorder="1" applyAlignment="1">
      <alignment horizontal="center" vertical="center" wrapText="1"/>
    </xf>
    <xf numFmtId="165" fontId="42" fillId="0" borderId="7" xfId="0" applyNumberFormat="1" applyFont="1" applyBorder="1" applyAlignment="1">
      <alignment horizontal="center" vertical="center" wrapText="1"/>
    </xf>
    <xf numFmtId="165" fontId="29" fillId="0" borderId="7" xfId="0" applyNumberFormat="1" applyFont="1" applyBorder="1" applyAlignment="1">
      <alignment horizontal="center" vertical="center" wrapText="1"/>
    </xf>
    <xf numFmtId="0" fontId="1" fillId="0" borderId="7" xfId="0" applyFont="1" applyBorder="1" applyAlignment="1">
      <alignment horizontal="center" vertical="center" wrapText="1"/>
    </xf>
    <xf numFmtId="0" fontId="29" fillId="0" borderId="7" xfId="0" quotePrefix="1" applyFont="1" applyBorder="1" applyAlignment="1">
      <alignment horizontal="center" vertical="center" wrapText="1"/>
    </xf>
    <xf numFmtId="0" fontId="35" fillId="0" borderId="7" xfId="0" applyFont="1" applyBorder="1" applyAlignment="1">
      <alignment horizontal="center" vertical="center" wrapText="1"/>
    </xf>
    <xf numFmtId="44" fontId="29" fillId="0" borderId="0" xfId="0" applyNumberFormat="1" applyFont="1" applyAlignment="1">
      <alignment horizontal="center" vertical="center" wrapText="1"/>
    </xf>
    <xf numFmtId="0" fontId="43" fillId="0" borderId="0" xfId="0" applyFont="1" applyAlignment="1">
      <alignment horizontal="center" vertical="center" wrapText="1"/>
    </xf>
    <xf numFmtId="0" fontId="29" fillId="0" borderId="7" xfId="0" applyFont="1" applyBorder="1" applyAlignment="1">
      <alignment vertical="center"/>
    </xf>
    <xf numFmtId="0" fontId="29" fillId="0" borderId="21" xfId="0" applyFont="1" applyBorder="1" applyAlignment="1">
      <alignment horizontal="center" vertical="center" wrapText="1"/>
    </xf>
    <xf numFmtId="0" fontId="29" fillId="0" borderId="22" xfId="0" applyFont="1" applyBorder="1" applyAlignment="1">
      <alignment horizontal="center" vertical="center" wrapText="1"/>
    </xf>
    <xf numFmtId="0" fontId="44" fillId="0" borderId="6" xfId="0" applyFont="1" applyBorder="1" applyAlignment="1">
      <alignment horizontal="center" vertical="center" wrapText="1"/>
    </xf>
    <xf numFmtId="0" fontId="29" fillId="0" borderId="2" xfId="0" applyFont="1" applyBorder="1" applyAlignment="1">
      <alignment horizontal="center" vertical="center" wrapText="1"/>
    </xf>
    <xf numFmtId="0" fontId="26" fillId="0" borderId="8" xfId="0" applyFont="1" applyBorder="1" applyAlignment="1">
      <alignment horizontal="center" vertical="center" wrapText="1"/>
    </xf>
    <xf numFmtId="0" fontId="45" fillId="0" borderId="8" xfId="0" applyFont="1" applyBorder="1" applyAlignment="1">
      <alignment horizontal="left" vertical="center" wrapText="1"/>
    </xf>
    <xf numFmtId="0" fontId="38" fillId="0" borderId="7" xfId="0" applyFont="1" applyBorder="1" applyAlignment="1">
      <alignment horizontal="left" vertical="center" wrapText="1"/>
    </xf>
    <xf numFmtId="0" fontId="46" fillId="0" borderId="0" xfId="0" applyFont="1"/>
    <xf numFmtId="0" fontId="6" fillId="0" borderId="0" xfId="0" applyFont="1" applyAlignment="1">
      <alignment horizontal="left" vertical="center"/>
    </xf>
    <xf numFmtId="14" fontId="47" fillId="0" borderId="7" xfId="0" applyNumberFormat="1" applyFont="1" applyBorder="1" applyAlignment="1">
      <alignment horizontal="center" vertical="center" wrapText="1"/>
    </xf>
    <xf numFmtId="6" fontId="29" fillId="0" borderId="8" xfId="0" applyNumberFormat="1" applyFont="1" applyBorder="1" applyAlignment="1">
      <alignment horizontal="left" vertical="center" wrapText="1"/>
    </xf>
    <xf numFmtId="49" fontId="29" fillId="0" borderId="7" xfId="0" applyNumberFormat="1" applyFont="1" applyBorder="1" applyAlignment="1">
      <alignment horizontal="center" vertical="center"/>
    </xf>
    <xf numFmtId="44" fontId="29" fillId="0" borderId="7" xfId="0" applyNumberFormat="1" applyFont="1" applyBorder="1" applyAlignment="1">
      <alignment horizontal="center" vertical="center"/>
    </xf>
    <xf numFmtId="0" fontId="29" fillId="0" borderId="8" xfId="0" applyFont="1" applyBorder="1" applyAlignment="1">
      <alignment vertical="center"/>
    </xf>
    <xf numFmtId="0" fontId="48" fillId="0" borderId="7" xfId="0" applyFont="1" applyBorder="1" applyAlignment="1">
      <alignment wrapText="1"/>
    </xf>
    <xf numFmtId="0" fontId="49" fillId="0" borderId="7" xfId="0" applyFont="1" applyBorder="1" applyAlignment="1">
      <alignment vertical="center" wrapText="1"/>
    </xf>
    <xf numFmtId="0" fontId="1" fillId="0" borderId="7" xfId="0" applyFont="1" applyBorder="1" applyAlignment="1">
      <alignment wrapText="1"/>
    </xf>
    <xf numFmtId="0" fontId="1" fillId="0" borderId="0" xfId="0" applyFont="1" applyAlignment="1">
      <alignment vertical="center" wrapText="1"/>
    </xf>
    <xf numFmtId="0" fontId="1" fillId="0" borderId="0" xfId="0" applyFont="1" applyAlignment="1">
      <alignment horizontal="center" vertical="center" wrapText="1"/>
    </xf>
    <xf numFmtId="44" fontId="1" fillId="0" borderId="0" xfId="0" applyNumberFormat="1" applyFont="1" applyAlignment="1">
      <alignment vertical="center" wrapText="1"/>
    </xf>
    <xf numFmtId="44" fontId="1" fillId="0" borderId="0" xfId="0" applyNumberFormat="1" applyFont="1" applyAlignment="1">
      <alignment horizontal="center" vertical="center" wrapText="1"/>
    </xf>
    <xf numFmtId="0" fontId="35" fillId="0" borderId="0" xfId="0" applyFont="1" applyAlignment="1">
      <alignment horizontal="center" vertical="center" wrapText="1"/>
    </xf>
    <xf numFmtId="49" fontId="35" fillId="0" borderId="0" xfId="0" applyNumberFormat="1" applyFont="1" applyAlignment="1">
      <alignment horizontal="center" vertical="center" wrapText="1"/>
    </xf>
    <xf numFmtId="0" fontId="38" fillId="0" borderId="0" xfId="0" applyFont="1" applyAlignment="1">
      <alignment horizontal="center" vertical="center" wrapText="1"/>
    </xf>
    <xf numFmtId="49" fontId="1" fillId="0" borderId="0" xfId="0" applyNumberFormat="1" applyFont="1" applyAlignment="1">
      <alignment horizontal="center" vertical="center" wrapText="1"/>
    </xf>
    <xf numFmtId="0" fontId="29" fillId="8" borderId="14" xfId="0" applyFont="1" applyFill="1" applyBorder="1" applyAlignment="1">
      <alignment vertical="center" wrapText="1"/>
    </xf>
    <xf numFmtId="44" fontId="25" fillId="8" borderId="7" xfId="0" applyNumberFormat="1" applyFont="1" applyFill="1" applyBorder="1" applyAlignment="1">
      <alignment vertical="center" wrapText="1"/>
    </xf>
    <xf numFmtId="0" fontId="29" fillId="8" borderId="7" xfId="0" applyFont="1" applyFill="1" applyBorder="1" applyAlignment="1">
      <alignment horizontal="right" vertical="center" wrapText="1"/>
    </xf>
    <xf numFmtId="0" fontId="25" fillId="8" borderId="7" xfId="0" applyFont="1" applyFill="1" applyBorder="1" applyAlignment="1">
      <alignment horizontal="center" vertical="center" wrapText="1"/>
    </xf>
    <xf numFmtId="44" fontId="1" fillId="8" borderId="14" xfId="0" applyNumberFormat="1" applyFont="1" applyFill="1" applyBorder="1" applyAlignment="1">
      <alignment vertical="center" wrapText="1"/>
    </xf>
    <xf numFmtId="0" fontId="32" fillId="17" borderId="18" xfId="0" applyFont="1" applyFill="1" applyBorder="1" applyAlignment="1">
      <alignment horizontal="center" vertical="center" wrapText="1"/>
    </xf>
    <xf numFmtId="0" fontId="24" fillId="17" borderId="18" xfId="0" applyFont="1" applyFill="1" applyBorder="1" applyAlignment="1">
      <alignment horizontal="center" vertical="center" wrapText="1"/>
    </xf>
    <xf numFmtId="44" fontId="24" fillId="17" borderId="18" xfId="0" applyNumberFormat="1" applyFont="1" applyFill="1" applyBorder="1" applyAlignment="1">
      <alignment horizontal="center" vertical="center" wrapText="1"/>
    </xf>
    <xf numFmtId="0" fontId="24" fillId="17" borderId="20" xfId="0" applyFont="1" applyFill="1" applyBorder="1" applyAlignment="1">
      <alignment horizontal="center" vertical="center" wrapText="1"/>
    </xf>
    <xf numFmtId="44" fontId="29" fillId="0" borderId="8" xfId="0" applyNumberFormat="1" applyFont="1" applyBorder="1" applyAlignment="1">
      <alignment vertical="center" wrapText="1"/>
    </xf>
    <xf numFmtId="0" fontId="51" fillId="0" borderId="7" xfId="0" applyFont="1" applyBorder="1" applyAlignment="1">
      <alignment horizontal="center" vertical="center" wrapText="1"/>
    </xf>
    <xf numFmtId="44" fontId="29" fillId="0" borderId="0" xfId="0" applyNumberFormat="1" applyFont="1" applyAlignment="1">
      <alignment wrapText="1"/>
    </xf>
    <xf numFmtId="0" fontId="52" fillId="0" borderId="7" xfId="0" applyFont="1" applyBorder="1" applyAlignment="1">
      <alignment horizontal="center" vertical="center" wrapText="1"/>
    </xf>
    <xf numFmtId="0" fontId="25" fillId="0" borderId="2" xfId="0" applyFont="1" applyBorder="1" applyAlignment="1">
      <alignment horizontal="center" vertical="center" wrapText="1"/>
    </xf>
    <xf numFmtId="0" fontId="29" fillId="0" borderId="2" xfId="0" applyFont="1" applyBorder="1" applyAlignment="1">
      <alignment vertical="center" wrapText="1"/>
    </xf>
    <xf numFmtId="44" fontId="29" fillId="0" borderId="2" xfId="0" applyNumberFormat="1" applyFont="1" applyBorder="1" applyAlignment="1">
      <alignment vertical="center" wrapText="1"/>
    </xf>
    <xf numFmtId="14" fontId="29" fillId="0" borderId="2" xfId="0" applyNumberFormat="1" applyFont="1" applyBorder="1" applyAlignment="1">
      <alignment horizontal="center" vertical="center" wrapText="1"/>
    </xf>
    <xf numFmtId="0" fontId="29" fillId="0" borderId="31" xfId="0" applyFont="1" applyBorder="1" applyAlignment="1">
      <alignment horizontal="center" vertical="center" wrapText="1"/>
    </xf>
    <xf numFmtId="0" fontId="29" fillId="0" borderId="31" xfId="0" applyFont="1" applyBorder="1" applyAlignment="1">
      <alignment vertical="center" wrapText="1"/>
    </xf>
    <xf numFmtId="0" fontId="38" fillId="0" borderId="8" xfId="0" applyFont="1" applyBorder="1" applyAlignment="1">
      <alignment vertical="center" wrapText="1"/>
    </xf>
    <xf numFmtId="0" fontId="35" fillId="0" borderId="8" xfId="0" applyFont="1" applyBorder="1" applyAlignment="1">
      <alignment vertical="center" wrapText="1"/>
    </xf>
    <xf numFmtId="3" fontId="29" fillId="0" borderId="7" xfId="0" applyNumberFormat="1" applyFont="1" applyBorder="1" applyAlignment="1">
      <alignment horizontal="center" vertical="center" wrapText="1"/>
    </xf>
    <xf numFmtId="0" fontId="1" fillId="0" borderId="0" xfId="0" applyFont="1" applyAlignment="1">
      <alignment horizontal="center"/>
    </xf>
    <xf numFmtId="49" fontId="1" fillId="0" borderId="0" xfId="0" applyNumberFormat="1" applyFont="1" applyAlignment="1">
      <alignment horizontal="center"/>
    </xf>
    <xf numFmtId="0" fontId="1" fillId="0" borderId="0" xfId="0" applyFont="1" applyAlignment="1">
      <alignment horizontal="center" wrapText="1"/>
    </xf>
    <xf numFmtId="0" fontId="1" fillId="19" borderId="14" xfId="0" applyFont="1" applyFill="1" applyBorder="1" applyAlignment="1">
      <alignment horizontal="center"/>
    </xf>
    <xf numFmtId="43" fontId="1" fillId="0" borderId="0" xfId="0" applyNumberFormat="1" applyFont="1" applyAlignment="1">
      <alignment horizontal="center"/>
    </xf>
    <xf numFmtId="43" fontId="1" fillId="0" borderId="0" xfId="0" applyNumberFormat="1" applyFont="1"/>
    <xf numFmtId="14" fontId="1" fillId="0" borderId="0" xfId="0" applyNumberFormat="1" applyFont="1" applyAlignment="1">
      <alignment horizontal="center"/>
    </xf>
    <xf numFmtId="43" fontId="1" fillId="0" borderId="0" xfId="0" applyNumberFormat="1" applyFont="1" applyAlignment="1">
      <alignment wrapText="1"/>
    </xf>
    <xf numFmtId="4" fontId="1" fillId="0" borderId="0" xfId="0" applyNumberFormat="1" applyFont="1"/>
    <xf numFmtId="0" fontId="49" fillId="0" borderId="0" xfId="0" applyFont="1"/>
    <xf numFmtId="43" fontId="1" fillId="4" borderId="14" xfId="0" applyNumberFormat="1" applyFont="1" applyFill="1" applyBorder="1"/>
    <xf numFmtId="43" fontId="53" fillId="0" borderId="0" xfId="0" applyNumberFormat="1" applyFont="1"/>
    <xf numFmtId="0" fontId="18" fillId="20" borderId="14" xfId="0" applyFont="1" applyFill="1" applyBorder="1"/>
    <xf numFmtId="4" fontId="18" fillId="20" borderId="14" xfId="0" applyNumberFormat="1" applyFont="1" applyFill="1" applyBorder="1"/>
    <xf numFmtId="43" fontId="18" fillId="20" borderId="14" xfId="0" applyNumberFormat="1" applyFont="1" applyFill="1" applyBorder="1"/>
    <xf numFmtId="43" fontId="18" fillId="20" borderId="14" xfId="0" applyNumberFormat="1" applyFont="1" applyFill="1" applyBorder="1" applyAlignment="1">
      <alignment wrapText="1"/>
    </xf>
    <xf numFmtId="0" fontId="49" fillId="0" borderId="0" xfId="0" applyFont="1" applyAlignment="1">
      <alignment wrapText="1"/>
    </xf>
    <xf numFmtId="43" fontId="49" fillId="0" borderId="0" xfId="0" applyNumberFormat="1" applyFont="1" applyAlignment="1">
      <alignment wrapText="1"/>
    </xf>
    <xf numFmtId="43" fontId="54" fillId="0" borderId="0" xfId="0" applyNumberFormat="1" applyFont="1" applyAlignment="1">
      <alignment wrapText="1"/>
    </xf>
    <xf numFmtId="0" fontId="49" fillId="0" borderId="0" xfId="0" applyFont="1" applyAlignment="1">
      <alignment horizontal="left" wrapText="1"/>
    </xf>
    <xf numFmtId="0" fontId="29" fillId="0" borderId="0" xfId="0" applyFont="1"/>
    <xf numFmtId="0" fontId="29" fillId="0" borderId="0" xfId="0" applyFont="1" applyAlignment="1">
      <alignment horizontal="center"/>
    </xf>
    <xf numFmtId="0" fontId="1" fillId="0" borderId="0" xfId="0" applyFont="1" applyAlignment="1">
      <alignment horizontal="left"/>
    </xf>
    <xf numFmtId="44" fontId="29" fillId="0" borderId="0" xfId="0" applyNumberFormat="1" applyFont="1"/>
    <xf numFmtId="44" fontId="29" fillId="0" borderId="0" xfId="0" applyNumberFormat="1" applyFont="1" applyAlignment="1">
      <alignment horizontal="center"/>
    </xf>
    <xf numFmtId="3" fontId="1" fillId="0" borderId="0" xfId="0" applyNumberFormat="1" applyFont="1"/>
    <xf numFmtId="0" fontId="32" fillId="21" borderId="7" xfId="0" applyFont="1" applyFill="1" applyBorder="1" applyAlignment="1">
      <alignment horizontal="center"/>
    </xf>
    <xf numFmtId="44" fontId="32" fillId="21" borderId="7" xfId="0" applyNumberFormat="1" applyFont="1" applyFill="1" applyBorder="1" applyAlignment="1">
      <alignment horizontal="center"/>
    </xf>
    <xf numFmtId="44" fontId="29" fillId="4" borderId="7" xfId="0" applyNumberFormat="1" applyFont="1" applyFill="1" applyBorder="1" applyAlignment="1">
      <alignment horizontal="center"/>
    </xf>
    <xf numFmtId="0" fontId="32" fillId="22" borderId="7" xfId="0" applyFont="1" applyFill="1" applyBorder="1" applyAlignment="1">
      <alignment horizontal="left" vertical="center" wrapText="1"/>
    </xf>
    <xf numFmtId="44" fontId="32" fillId="22" borderId="7" xfId="0" applyNumberFormat="1" applyFont="1" applyFill="1" applyBorder="1" applyAlignment="1">
      <alignment horizontal="center" vertical="center" wrapText="1"/>
    </xf>
    <xf numFmtId="44" fontId="29" fillId="0" borderId="7" xfId="0" applyNumberFormat="1" applyFont="1" applyBorder="1"/>
    <xf numFmtId="0" fontId="32" fillId="17" borderId="7" xfId="0" applyFont="1" applyFill="1" applyBorder="1" applyAlignment="1">
      <alignment vertical="center" wrapText="1"/>
    </xf>
    <xf numFmtId="49" fontId="32" fillId="17" borderId="7" xfId="0" applyNumberFormat="1" applyFont="1" applyFill="1" applyBorder="1" applyAlignment="1">
      <alignment horizontal="left"/>
    </xf>
    <xf numFmtId="44" fontId="29" fillId="23" borderId="7" xfId="0" applyNumberFormat="1" applyFont="1" applyFill="1" applyBorder="1"/>
    <xf numFmtId="0" fontId="32" fillId="17" borderId="7" xfId="0" applyFont="1" applyFill="1" applyBorder="1"/>
    <xf numFmtId="49" fontId="32" fillId="17" borderId="7" xfId="0" applyNumberFormat="1" applyFont="1" applyFill="1" applyBorder="1" applyAlignment="1">
      <alignment horizontal="left" vertical="center" wrapText="1"/>
    </xf>
    <xf numFmtId="0" fontId="32" fillId="24" borderId="7" xfId="0" applyFont="1" applyFill="1" applyBorder="1" applyAlignment="1">
      <alignment horizontal="left" vertical="center" wrapText="1"/>
    </xf>
    <xf numFmtId="44" fontId="32" fillId="24" borderId="7" xfId="0" applyNumberFormat="1" applyFont="1" applyFill="1" applyBorder="1" applyAlignment="1">
      <alignment horizontal="center" vertical="center" wrapText="1"/>
    </xf>
    <xf numFmtId="44" fontId="55" fillId="0" borderId="7" xfId="0" applyNumberFormat="1" applyFont="1" applyBorder="1"/>
    <xf numFmtId="44" fontId="32" fillId="24" borderId="7" xfId="0" applyNumberFormat="1" applyFont="1" applyFill="1" applyBorder="1" applyAlignment="1">
      <alignment horizontal="left" vertical="center" wrapText="1"/>
    </xf>
    <xf numFmtId="0" fontId="32" fillId="25" borderId="7" xfId="0" applyFont="1" applyFill="1" applyBorder="1"/>
    <xf numFmtId="49" fontId="32" fillId="25" borderId="7" xfId="0" applyNumberFormat="1" applyFont="1" applyFill="1" applyBorder="1" applyAlignment="1">
      <alignment horizontal="left"/>
    </xf>
    <xf numFmtId="44" fontId="29" fillId="0" borderId="7" xfId="0" applyNumberFormat="1" applyFont="1" applyBorder="1" applyAlignment="1">
      <alignment horizontal="center"/>
    </xf>
    <xf numFmtId="0" fontId="32" fillId="25" borderId="7" xfId="0" applyFont="1" applyFill="1" applyBorder="1" applyAlignment="1">
      <alignment wrapText="1"/>
    </xf>
    <xf numFmtId="49" fontId="32" fillId="25" borderId="7" xfId="0" applyNumberFormat="1" applyFont="1" applyFill="1" applyBorder="1" applyAlignment="1">
      <alignment horizontal="left" vertical="center" wrapText="1"/>
    </xf>
    <xf numFmtId="14" fontId="25" fillId="0" borderId="0" xfId="0" applyNumberFormat="1" applyFont="1" applyAlignment="1">
      <alignment horizontal="center" vertical="center" wrapText="1"/>
    </xf>
    <xf numFmtId="167" fontId="25" fillId="0" borderId="0" xfId="0" applyNumberFormat="1" applyFont="1" applyAlignment="1">
      <alignment horizontal="center" vertical="center" wrapText="1"/>
    </xf>
    <xf numFmtId="0" fontId="29" fillId="0" borderId="0" xfId="0" applyFont="1" applyAlignment="1">
      <alignment horizontal="center" vertical="center"/>
    </xf>
    <xf numFmtId="14" fontId="29" fillId="0" borderId="0" xfId="0" applyNumberFormat="1" applyFont="1" applyAlignment="1">
      <alignment vertical="center"/>
    </xf>
    <xf numFmtId="0" fontId="29" fillId="0" borderId="0" xfId="0" applyFont="1" applyAlignment="1">
      <alignment vertical="center"/>
    </xf>
    <xf numFmtId="44" fontId="29" fillId="0" borderId="0" xfId="0" applyNumberFormat="1" applyFont="1" applyAlignment="1">
      <alignment vertical="center"/>
    </xf>
    <xf numFmtId="44" fontId="29" fillId="0" borderId="0" xfId="0" applyNumberFormat="1" applyFont="1" applyAlignment="1">
      <alignment horizontal="center" vertical="center"/>
    </xf>
    <xf numFmtId="0" fontId="29" fillId="0" borderId="0" xfId="0" applyFont="1" applyAlignment="1">
      <alignment horizontal="left" vertical="center" wrapText="1"/>
    </xf>
    <xf numFmtId="44" fontId="29" fillId="0" borderId="0" xfId="0" applyNumberFormat="1" applyFont="1" applyAlignment="1">
      <alignment horizontal="left" vertical="center" wrapText="1"/>
    </xf>
    <xf numFmtId="167" fontId="29" fillId="0" borderId="0" xfId="0" applyNumberFormat="1" applyFont="1" applyAlignment="1">
      <alignment horizontal="center" vertical="center"/>
    </xf>
    <xf numFmtId="1" fontId="29" fillId="0" borderId="0" xfId="0" applyNumberFormat="1" applyFont="1" applyAlignment="1">
      <alignment vertical="center"/>
    </xf>
    <xf numFmtId="0" fontId="1" fillId="0" borderId="0" xfId="0" applyFont="1" applyAlignment="1">
      <alignment horizontal="center" vertical="center"/>
    </xf>
    <xf numFmtId="0" fontId="29" fillId="0" borderId="0" xfId="0" applyFont="1" applyAlignment="1">
      <alignment horizontal="center" wrapText="1"/>
    </xf>
    <xf numFmtId="14" fontId="29" fillId="0" borderId="0" xfId="0" applyNumberFormat="1" applyFont="1"/>
    <xf numFmtId="1" fontId="29" fillId="0" borderId="0" xfId="0" applyNumberFormat="1" applyFont="1"/>
    <xf numFmtId="167" fontId="29" fillId="0" borderId="0" xfId="0" applyNumberFormat="1" applyFont="1" applyAlignment="1">
      <alignment horizontal="center"/>
    </xf>
    <xf numFmtId="0" fontId="18" fillId="0" borderId="0" xfId="0" applyFont="1" applyAlignment="1">
      <alignment horizontal="center" wrapText="1"/>
    </xf>
    <xf numFmtId="44" fontId="56" fillId="0" borderId="0" xfId="0" applyNumberFormat="1" applyFont="1" applyAlignment="1">
      <alignment horizontal="center" wrapText="1"/>
    </xf>
    <xf numFmtId="14" fontId="18" fillId="0" borderId="0" xfId="0" applyNumberFormat="1" applyFont="1" applyAlignment="1">
      <alignment horizontal="center" wrapText="1"/>
    </xf>
    <xf numFmtId="1" fontId="18" fillId="0" borderId="0" xfId="0" applyNumberFormat="1" applyFont="1" applyAlignment="1">
      <alignment horizontal="center" wrapText="1"/>
    </xf>
    <xf numFmtId="44" fontId="18" fillId="0" borderId="0" xfId="0" applyNumberFormat="1" applyFont="1" applyAlignment="1">
      <alignment horizontal="center" wrapText="1"/>
    </xf>
    <xf numFmtId="167" fontId="18" fillId="0" borderId="0" xfId="0" applyNumberFormat="1" applyFont="1" applyAlignment="1">
      <alignment horizontal="center" wrapText="1"/>
    </xf>
    <xf numFmtId="0" fontId="1" fillId="3" borderId="14" xfId="0" applyFont="1" applyFill="1" applyBorder="1" applyAlignment="1">
      <alignment horizontal="center" vertical="center"/>
    </xf>
    <xf numFmtId="44" fontId="49" fillId="0" borderId="0" xfId="0" applyNumberFormat="1" applyFont="1" applyAlignment="1">
      <alignment vertical="center"/>
    </xf>
    <xf numFmtId="14" fontId="1" fillId="0" borderId="0" xfId="0" applyNumberFormat="1" applyFont="1" applyAlignment="1">
      <alignment vertical="center"/>
    </xf>
    <xf numFmtId="1" fontId="1" fillId="0" borderId="0" xfId="0" applyNumberFormat="1" applyFont="1" applyAlignment="1">
      <alignment vertical="center"/>
    </xf>
    <xf numFmtId="44" fontId="1" fillId="0" borderId="0" xfId="0" applyNumberFormat="1" applyFont="1" applyAlignment="1">
      <alignment vertical="center"/>
    </xf>
    <xf numFmtId="167" fontId="1" fillId="0" borderId="0" xfId="0" applyNumberFormat="1" applyFont="1" applyAlignment="1">
      <alignment horizontal="center" vertical="center"/>
    </xf>
    <xf numFmtId="0" fontId="1" fillId="4" borderId="14" xfId="0" applyFont="1" applyFill="1" applyBorder="1" applyAlignment="1">
      <alignment vertical="center" wrapText="1"/>
    </xf>
    <xf numFmtId="0" fontId="1" fillId="3" borderId="14" xfId="0" applyFont="1" applyFill="1" applyBorder="1" applyAlignment="1">
      <alignment vertical="center" wrapText="1"/>
    </xf>
    <xf numFmtId="0" fontId="1" fillId="0" borderId="0" xfId="0" applyFont="1" applyAlignment="1">
      <alignment horizontal="left" vertical="center"/>
    </xf>
    <xf numFmtId="0" fontId="1" fillId="23" borderId="14" xfId="0" applyFont="1" applyFill="1" applyBorder="1" applyAlignment="1">
      <alignment vertical="center" wrapText="1"/>
    </xf>
    <xf numFmtId="14" fontId="1" fillId="0" borderId="0" xfId="0" applyNumberFormat="1" applyFont="1"/>
    <xf numFmtId="1" fontId="1" fillId="0" borderId="0" xfId="0" applyNumberFormat="1" applyFont="1"/>
    <xf numFmtId="0" fontId="49" fillId="0" borderId="0" xfId="0" applyFont="1" applyAlignment="1">
      <alignment vertical="center"/>
    </xf>
    <xf numFmtId="167" fontId="1" fillId="0" borderId="0" xfId="0" applyNumberFormat="1" applyFont="1" applyAlignment="1">
      <alignment horizontal="center"/>
    </xf>
    <xf numFmtId="0" fontId="57" fillId="9" borderId="7" xfId="0" applyFont="1" applyFill="1" applyBorder="1" applyAlignment="1">
      <alignment horizontal="center" vertical="center" wrapText="1"/>
    </xf>
    <xf numFmtId="49" fontId="57" fillId="9" borderId="7" xfId="0" applyNumberFormat="1" applyFont="1" applyFill="1" applyBorder="1" applyAlignment="1">
      <alignment horizontal="center" vertical="center" wrapText="1"/>
    </xf>
    <xf numFmtId="0" fontId="57" fillId="9" borderId="7" xfId="0" applyFont="1" applyFill="1" applyBorder="1" applyAlignment="1">
      <alignment horizontal="left" vertical="center" wrapText="1"/>
    </xf>
    <xf numFmtId="0" fontId="58" fillId="9" borderId="7" xfId="0" applyFont="1" applyFill="1" applyBorder="1" applyAlignment="1">
      <alignment horizontal="center" vertical="center" wrapText="1"/>
    </xf>
    <xf numFmtId="0" fontId="59" fillId="0" borderId="0" xfId="0" applyFont="1" applyAlignment="1">
      <alignment vertical="center"/>
    </xf>
    <xf numFmtId="0" fontId="60" fillId="24" borderId="7" xfId="0" applyFont="1" applyFill="1" applyBorder="1" applyAlignment="1">
      <alignment vertical="center" wrapText="1"/>
    </xf>
    <xf numFmtId="0" fontId="60" fillId="26" borderId="7" xfId="0" applyFont="1" applyFill="1" applyBorder="1" applyAlignment="1">
      <alignment horizontal="center" vertical="center" wrapText="1"/>
    </xf>
    <xf numFmtId="0" fontId="59" fillId="0" borderId="7" xfId="0" applyFont="1" applyBorder="1" applyAlignment="1">
      <alignment vertical="center" wrapText="1"/>
    </xf>
    <xf numFmtId="0" fontId="59" fillId="0" borderId="7" xfId="0" applyFont="1" applyBorder="1" applyAlignment="1">
      <alignment horizontal="center" vertical="center" wrapText="1"/>
    </xf>
    <xf numFmtId="0" fontId="59" fillId="27" borderId="7" xfId="0" applyFont="1" applyFill="1" applyBorder="1" applyAlignment="1">
      <alignment horizontal="center" vertical="center" wrapText="1"/>
    </xf>
    <xf numFmtId="0" fontId="59" fillId="28" borderId="7" xfId="0" applyFont="1" applyFill="1" applyBorder="1" applyAlignment="1">
      <alignment horizontal="center" vertical="center" wrapText="1"/>
    </xf>
    <xf numFmtId="49" fontId="59" fillId="0" borderId="7" xfId="0" applyNumberFormat="1" applyFont="1" applyBorder="1" applyAlignment="1">
      <alignment horizontal="center" vertical="center" wrapText="1"/>
    </xf>
    <xf numFmtId="0" fontId="59" fillId="0" borderId="7" xfId="0" applyFont="1" applyBorder="1" applyAlignment="1">
      <alignment horizontal="left" vertical="center" wrapText="1"/>
    </xf>
    <xf numFmtId="0" fontId="60" fillId="0" borderId="7" xfId="0" applyFont="1" applyBorder="1" applyAlignment="1">
      <alignment horizontal="center" vertical="center" wrapText="1"/>
    </xf>
    <xf numFmtId="0" fontId="59" fillId="0" borderId="0" xfId="0" applyFont="1" applyAlignment="1">
      <alignment horizontal="center" vertical="center"/>
    </xf>
    <xf numFmtId="0" fontId="60" fillId="4" borderId="7" xfId="0" applyFont="1" applyFill="1" applyBorder="1" applyAlignment="1">
      <alignment horizontal="center" vertical="center" wrapText="1"/>
    </xf>
    <xf numFmtId="0" fontId="59" fillId="0" borderId="7" xfId="0" applyFont="1" applyBorder="1" applyAlignment="1">
      <alignment horizontal="center" vertical="center"/>
    </xf>
    <xf numFmtId="0" fontId="59" fillId="29" borderId="7" xfId="0" applyFont="1" applyFill="1" applyBorder="1" applyAlignment="1">
      <alignment horizontal="center" vertical="center" wrapText="1"/>
    </xf>
    <xf numFmtId="49" fontId="59" fillId="16" borderId="7" xfId="0" applyNumberFormat="1" applyFont="1" applyFill="1" applyBorder="1" applyAlignment="1">
      <alignment horizontal="center" vertical="center" wrapText="1"/>
    </xf>
    <xf numFmtId="0" fontId="59" fillId="0" borderId="7" xfId="0" applyFont="1" applyBorder="1" applyAlignment="1">
      <alignment vertical="center"/>
    </xf>
    <xf numFmtId="0" fontId="61" fillId="0" borderId="7" xfId="0" applyFont="1" applyBorder="1" applyAlignment="1">
      <alignment vertical="center" wrapText="1"/>
    </xf>
    <xf numFmtId="0" fontId="60" fillId="4" borderId="7" xfId="0" applyFont="1" applyFill="1" applyBorder="1" applyAlignment="1">
      <alignment vertical="center" wrapText="1"/>
    </xf>
    <xf numFmtId="0" fontId="59" fillId="4" borderId="7" xfId="0" applyFont="1" applyFill="1" applyBorder="1" applyAlignment="1">
      <alignment horizontal="center" vertical="center" wrapText="1"/>
    </xf>
    <xf numFmtId="0" fontId="38" fillId="0" borderId="0" xfId="0" applyFont="1" applyAlignment="1">
      <alignment horizontal="center" vertical="center"/>
    </xf>
    <xf numFmtId="49" fontId="59" fillId="0" borderId="7" xfId="0" applyNumberFormat="1" applyFont="1" applyBorder="1" applyAlignment="1">
      <alignment vertical="center"/>
    </xf>
    <xf numFmtId="49" fontId="59" fillId="0" borderId="7" xfId="0" applyNumberFormat="1" applyFont="1" applyBorder="1" applyAlignment="1">
      <alignment horizontal="center" vertical="center"/>
    </xf>
    <xf numFmtId="6" fontId="59" fillId="0" borderId="7" xfId="0" applyNumberFormat="1" applyFont="1" applyBorder="1" applyAlignment="1">
      <alignment vertical="center" wrapText="1"/>
    </xf>
    <xf numFmtId="0" fontId="60" fillId="22" borderId="7" xfId="0" applyFont="1" applyFill="1" applyBorder="1" applyAlignment="1">
      <alignment vertical="center" wrapText="1"/>
    </xf>
    <xf numFmtId="0" fontId="60" fillId="0" borderId="7" xfId="0" applyFont="1" applyBorder="1" applyAlignment="1">
      <alignment vertical="center" wrapText="1"/>
    </xf>
    <xf numFmtId="0" fontId="60" fillId="22" borderId="7" xfId="0" applyFont="1" applyFill="1" applyBorder="1" applyAlignment="1">
      <alignment horizontal="left" vertical="center"/>
    </xf>
    <xf numFmtId="0" fontId="60" fillId="0" borderId="7" xfId="0" applyFont="1" applyBorder="1" applyAlignment="1">
      <alignment horizontal="center" vertical="center"/>
    </xf>
    <xf numFmtId="0" fontId="59" fillId="0" borderId="7" xfId="0" applyFont="1" applyBorder="1" applyAlignment="1">
      <alignment horizontal="left" vertical="center"/>
    </xf>
    <xf numFmtId="0" fontId="60" fillId="4" borderId="7" xfId="0" applyFont="1" applyFill="1" applyBorder="1" applyAlignment="1">
      <alignment horizontal="left" vertical="center" wrapText="1"/>
    </xf>
    <xf numFmtId="49" fontId="59" fillId="0" borderId="7" xfId="0" applyNumberFormat="1" applyFont="1" applyBorder="1" applyAlignment="1">
      <alignment vertical="center" wrapText="1"/>
    </xf>
    <xf numFmtId="0" fontId="60" fillId="0" borderId="0" xfId="0" applyFont="1" applyAlignment="1">
      <alignment vertical="center" wrapText="1"/>
    </xf>
    <xf numFmtId="0" fontId="60" fillId="0" borderId="0" xfId="0" applyFont="1" applyAlignment="1">
      <alignment horizontal="center" vertical="center" wrapText="1"/>
    </xf>
    <xf numFmtId="0" fontId="59" fillId="0" borderId="0" xfId="0" applyFont="1" applyAlignment="1">
      <alignment horizontal="center" vertical="center" wrapText="1"/>
    </xf>
    <xf numFmtId="49" fontId="59" fillId="0" borderId="0" xfId="0" applyNumberFormat="1" applyFont="1" applyAlignment="1">
      <alignment horizontal="center" vertical="center" wrapText="1"/>
    </xf>
    <xf numFmtId="49" fontId="59" fillId="0" borderId="0" xfId="0" applyNumberFormat="1" applyFont="1" applyAlignment="1">
      <alignment horizontal="center" vertical="center"/>
    </xf>
    <xf numFmtId="0" fontId="59" fillId="0" borderId="0" xfId="0" applyFont="1" applyAlignment="1">
      <alignment vertical="center" wrapText="1"/>
    </xf>
    <xf numFmtId="0" fontId="59" fillId="0" borderId="0" xfId="0" applyFont="1" applyAlignment="1">
      <alignment horizontal="left" vertical="center" wrapText="1"/>
    </xf>
    <xf numFmtId="0" fontId="62" fillId="0" borderId="7" xfId="0" applyFont="1" applyBorder="1" applyAlignment="1">
      <alignment vertical="center" wrapText="1"/>
    </xf>
    <xf numFmtId="0" fontId="62" fillId="0" borderId="7" xfId="0" applyFont="1" applyBorder="1" applyAlignment="1">
      <alignment horizontal="center" vertical="center" wrapText="1"/>
    </xf>
    <xf numFmtId="0" fontId="63" fillId="0" borderId="7" xfId="0" applyFont="1" applyBorder="1" applyAlignment="1">
      <alignment vertical="center"/>
    </xf>
    <xf numFmtId="0" fontId="63" fillId="0" borderId="7" xfId="0" applyFont="1" applyBorder="1" applyAlignment="1">
      <alignment horizontal="center" vertical="center"/>
    </xf>
    <xf numFmtId="0" fontId="63" fillId="0" borderId="7" xfId="0" applyFont="1" applyBorder="1" applyAlignment="1">
      <alignment vertical="center" wrapText="1"/>
    </xf>
    <xf numFmtId="49" fontId="63" fillId="0" borderId="7" xfId="0" applyNumberFormat="1" applyFont="1" applyBorder="1" applyAlignment="1">
      <alignment horizontal="center" vertical="center"/>
    </xf>
    <xf numFmtId="0" fontId="63" fillId="0" borderId="7" xfId="0" applyFont="1" applyBorder="1" applyAlignment="1">
      <alignment horizontal="left" vertical="center" wrapText="1"/>
    </xf>
    <xf numFmtId="0" fontId="63" fillId="0" borderId="7" xfId="0" applyFont="1" applyBorder="1" applyAlignment="1">
      <alignment horizontal="center" vertical="center" wrapText="1"/>
    </xf>
    <xf numFmtId="49" fontId="63" fillId="0" borderId="7" xfId="0" applyNumberFormat="1" applyFont="1" applyBorder="1" applyAlignment="1">
      <alignment horizontal="center" vertical="center" wrapText="1"/>
    </xf>
    <xf numFmtId="0" fontId="62" fillId="16" borderId="7" xfId="0" applyFont="1" applyFill="1" applyBorder="1" applyAlignment="1">
      <alignment vertical="center" wrapText="1"/>
    </xf>
    <xf numFmtId="0" fontId="62" fillId="16" borderId="7" xfId="0" applyFont="1" applyFill="1" applyBorder="1" applyAlignment="1">
      <alignment horizontal="center" vertical="center" wrapText="1"/>
    </xf>
    <xf numFmtId="0" fontId="63" fillId="16" borderId="7" xfId="0" applyFont="1" applyFill="1" applyBorder="1" applyAlignment="1">
      <alignment vertical="center" wrapText="1"/>
    </xf>
    <xf numFmtId="0" fontId="63" fillId="16" borderId="7" xfId="0" applyFont="1" applyFill="1" applyBorder="1" applyAlignment="1">
      <alignment horizontal="center" vertical="center" wrapText="1"/>
    </xf>
    <xf numFmtId="49" fontId="63" fillId="16" borderId="7" xfId="0" applyNumberFormat="1" applyFont="1" applyFill="1" applyBorder="1" applyAlignment="1">
      <alignment horizontal="center" vertical="center" wrapText="1"/>
    </xf>
    <xf numFmtId="0" fontId="63" fillId="16" borderId="7" xfId="0" applyFont="1" applyFill="1" applyBorder="1" applyAlignment="1">
      <alignment horizontal="left" vertical="center" wrapText="1"/>
    </xf>
    <xf numFmtId="0" fontId="63" fillId="16" borderId="7" xfId="0" applyFont="1" applyFill="1" applyBorder="1" applyAlignment="1">
      <alignment horizontal="center" vertical="center"/>
    </xf>
    <xf numFmtId="0" fontId="63" fillId="16" borderId="7" xfId="0" applyFont="1" applyFill="1" applyBorder="1" applyAlignment="1">
      <alignment vertical="center"/>
    </xf>
    <xf numFmtId="49" fontId="63" fillId="16" borderId="7" xfId="0" applyNumberFormat="1" applyFont="1" applyFill="1" applyBorder="1" applyAlignment="1">
      <alignment horizontal="center" vertical="center"/>
    </xf>
    <xf numFmtId="49" fontId="63" fillId="16" borderId="7" xfId="0" applyNumberFormat="1" applyFont="1" applyFill="1" applyBorder="1" applyAlignment="1">
      <alignment vertical="center"/>
    </xf>
    <xf numFmtId="0" fontId="63" fillId="16" borderId="7" xfId="0" applyFont="1" applyFill="1" applyBorder="1" applyAlignment="1">
      <alignment horizontal="left" vertical="center"/>
    </xf>
    <xf numFmtId="49" fontId="62" fillId="0" borderId="7" xfId="0" applyNumberFormat="1" applyFont="1" applyBorder="1" applyAlignment="1">
      <alignment horizontal="center" vertical="center" wrapText="1"/>
    </xf>
    <xf numFmtId="0" fontId="63" fillId="0" borderId="0" xfId="0" applyFont="1" applyAlignment="1">
      <alignment vertical="center"/>
    </xf>
    <xf numFmtId="0" fontId="60" fillId="0" borderId="0" xfId="0" applyFont="1" applyAlignment="1">
      <alignment vertical="center"/>
    </xf>
    <xf numFmtId="0" fontId="60" fillId="0" borderId="0" xfId="0" applyFont="1" applyAlignment="1">
      <alignment horizontal="center" vertical="center"/>
    </xf>
    <xf numFmtId="49" fontId="59" fillId="0" borderId="0" xfId="0" applyNumberFormat="1" applyFont="1" applyAlignment="1">
      <alignment vertical="center"/>
    </xf>
    <xf numFmtId="0" fontId="59" fillId="0" borderId="0" xfId="0" applyFont="1" applyAlignment="1">
      <alignment horizontal="left" vertical="center"/>
    </xf>
    <xf numFmtId="0" fontId="19" fillId="8" borderId="14" xfId="0" applyFont="1" applyFill="1" applyBorder="1" applyAlignment="1">
      <alignment vertical="center" wrapText="1"/>
    </xf>
    <xf numFmtId="44" fontId="29" fillId="0" borderId="0" xfId="0" applyNumberFormat="1" applyFont="1" applyAlignment="1">
      <alignment vertical="center" wrapText="1"/>
    </xf>
    <xf numFmtId="0" fontId="29" fillId="22" borderId="7" xfId="0" applyFont="1" applyFill="1" applyBorder="1" applyAlignment="1">
      <alignment horizontal="center" vertical="center" wrapText="1"/>
    </xf>
    <xf numFmtId="44" fontId="29" fillId="8" borderId="14" xfId="0" applyNumberFormat="1" applyFont="1" applyFill="1" applyBorder="1" applyAlignment="1">
      <alignment horizontal="center" vertical="center" wrapText="1"/>
    </xf>
    <xf numFmtId="44" fontId="29" fillId="16" borderId="7" xfId="0" applyNumberFormat="1" applyFont="1" applyFill="1" applyBorder="1" applyAlignment="1">
      <alignment horizontal="center" vertical="center" wrapText="1"/>
    </xf>
    <xf numFmtId="0" fontId="25" fillId="8" borderId="32" xfId="0" applyFont="1" applyFill="1" applyBorder="1" applyAlignment="1">
      <alignment horizontal="right" vertical="center" wrapText="1"/>
    </xf>
    <xf numFmtId="44" fontId="29" fillId="0" borderId="21" xfId="0" applyNumberFormat="1" applyFont="1" applyBorder="1" applyAlignment="1">
      <alignment vertical="center" wrapText="1"/>
    </xf>
    <xf numFmtId="44" fontId="32" fillId="15" borderId="14" xfId="0" applyNumberFormat="1" applyFont="1" applyFill="1" applyBorder="1" applyAlignment="1">
      <alignment horizontal="center" vertical="center" wrapText="1"/>
    </xf>
    <xf numFmtId="0" fontId="18" fillId="0" borderId="0" xfId="0" applyFont="1" applyAlignment="1">
      <alignment vertical="center" wrapText="1"/>
    </xf>
    <xf numFmtId="0" fontId="29" fillId="22" borderId="7" xfId="0" applyFont="1" applyFill="1" applyBorder="1" applyAlignment="1">
      <alignment vertical="center" wrapText="1"/>
    </xf>
    <xf numFmtId="49" fontId="29" fillId="0" borderId="8" xfId="0" applyNumberFormat="1" applyFont="1" applyBorder="1" applyAlignment="1">
      <alignment horizontal="center" vertical="center" wrapText="1"/>
    </xf>
    <xf numFmtId="0" fontId="29" fillId="30" borderId="7" xfId="0" applyFont="1" applyFill="1" applyBorder="1" applyAlignment="1">
      <alignment horizontal="center" vertical="center" wrapText="1"/>
    </xf>
    <xf numFmtId="0" fontId="35" fillId="0" borderId="7" xfId="0" applyFont="1" applyBorder="1" applyAlignment="1">
      <alignment vertical="center" wrapText="1"/>
    </xf>
    <xf numFmtId="44" fontId="35" fillId="0" borderId="7" xfId="0" applyNumberFormat="1" applyFont="1" applyBorder="1" applyAlignment="1">
      <alignment wrapText="1"/>
    </xf>
    <xf numFmtId="44" fontId="29" fillId="30" borderId="7" xfId="0" applyNumberFormat="1" applyFont="1" applyFill="1" applyBorder="1" applyAlignment="1">
      <alignment horizontal="center" vertical="center" wrapText="1"/>
    </xf>
    <xf numFmtId="0" fontId="25" fillId="30" borderId="7" xfId="0" applyFont="1" applyFill="1" applyBorder="1" applyAlignment="1">
      <alignment horizontal="center" vertical="center" wrapText="1"/>
    </xf>
    <xf numFmtId="0" fontId="1" fillId="0" borderId="8" xfId="0" applyFont="1" applyBorder="1" applyAlignment="1">
      <alignment horizontal="center" vertical="center" wrapText="1"/>
    </xf>
    <xf numFmtId="0" fontId="35" fillId="22" borderId="14" xfId="0" applyFont="1" applyFill="1" applyBorder="1" applyAlignment="1">
      <alignment wrapText="1"/>
    </xf>
    <xf numFmtId="0" fontId="29" fillId="22" borderId="7" xfId="0" applyFont="1" applyFill="1" applyBorder="1" applyAlignment="1">
      <alignment wrapText="1"/>
    </xf>
    <xf numFmtId="0" fontId="29" fillId="22" borderId="14" xfId="0" applyFont="1" applyFill="1" applyBorder="1" applyAlignment="1">
      <alignment horizontal="center" vertical="center" wrapText="1"/>
    </xf>
    <xf numFmtId="0" fontId="29" fillId="22" borderId="14" xfId="0" applyFont="1" applyFill="1" applyBorder="1" applyAlignment="1">
      <alignment wrapText="1"/>
    </xf>
    <xf numFmtId="0" fontId="29" fillId="0" borderId="8" xfId="0" applyFont="1" applyBorder="1" applyAlignment="1">
      <alignment horizontal="left" vertical="center" wrapText="1"/>
    </xf>
    <xf numFmtId="0" fontId="29" fillId="30" borderId="14" xfId="0" applyFont="1" applyFill="1" applyBorder="1" applyAlignment="1">
      <alignment horizontal="center" vertical="center" wrapText="1"/>
    </xf>
    <xf numFmtId="0" fontId="35" fillId="4" borderId="7" xfId="0" applyFont="1" applyFill="1" applyBorder="1" applyAlignment="1">
      <alignment wrapText="1"/>
    </xf>
    <xf numFmtId="44" fontId="35" fillId="4" borderId="7" xfId="0" applyNumberFormat="1" applyFont="1" applyFill="1" applyBorder="1" applyAlignment="1">
      <alignment wrapText="1"/>
    </xf>
    <xf numFmtId="0" fontId="29" fillId="22" borderId="7" xfId="0" applyFont="1" applyFill="1" applyBorder="1" applyAlignment="1">
      <alignment vertical="center"/>
    </xf>
    <xf numFmtId="0" fontId="29" fillId="22" borderId="7" xfId="0" applyFont="1" applyFill="1" applyBorder="1" applyAlignment="1">
      <alignment horizontal="center" vertical="center"/>
    </xf>
    <xf numFmtId="0" fontId="26" fillId="4" borderId="7" xfId="0" applyFont="1" applyFill="1" applyBorder="1" applyAlignment="1">
      <alignment horizontal="center" vertical="center" wrapText="1"/>
    </xf>
    <xf numFmtId="0" fontId="25" fillId="4" borderId="33" xfId="0" applyFont="1" applyFill="1" applyBorder="1" applyAlignment="1">
      <alignment horizontal="center" vertical="center" wrapText="1"/>
    </xf>
    <xf numFmtId="0" fontId="25" fillId="4" borderId="7" xfId="0" applyFont="1" applyFill="1" applyBorder="1" applyAlignment="1">
      <alignment horizontal="center" vertical="center" wrapText="1"/>
    </xf>
    <xf numFmtId="0" fontId="29" fillId="31" borderId="14" xfId="0" applyFont="1" applyFill="1" applyBorder="1" applyAlignment="1">
      <alignment horizontal="center" vertical="center" wrapText="1"/>
    </xf>
    <xf numFmtId="0" fontId="35" fillId="0" borderId="6" xfId="0" applyFont="1" applyBorder="1" applyAlignment="1">
      <alignment wrapText="1"/>
    </xf>
    <xf numFmtId="0" fontId="25" fillId="22" borderId="7" xfId="0" applyFont="1" applyFill="1" applyBorder="1" applyAlignment="1">
      <alignment horizontal="center" vertical="center" wrapText="1"/>
    </xf>
    <xf numFmtId="0" fontId="29" fillId="32" borderId="7" xfId="0" applyFont="1" applyFill="1" applyBorder="1" applyAlignment="1">
      <alignment vertical="center" wrapText="1"/>
    </xf>
    <xf numFmtId="0" fontId="29" fillId="32" borderId="7" xfId="0" applyFont="1" applyFill="1" applyBorder="1" applyAlignment="1">
      <alignment horizontal="center" vertical="center" wrapText="1"/>
    </xf>
    <xf numFmtId="0" fontId="64" fillId="28" borderId="7" xfId="0" applyFont="1" applyFill="1" applyBorder="1" applyAlignment="1">
      <alignment horizontal="center" vertical="center" wrapText="1"/>
    </xf>
    <xf numFmtId="0" fontId="29" fillId="4" borderId="33" xfId="0" applyFont="1" applyFill="1" applyBorder="1" applyAlignment="1">
      <alignment vertical="center" wrapText="1"/>
    </xf>
    <xf numFmtId="0" fontId="25" fillId="24" borderId="33" xfId="0" applyFont="1" applyFill="1" applyBorder="1" applyAlignment="1">
      <alignment horizontal="center" vertical="center" wrapText="1"/>
    </xf>
    <xf numFmtId="0" fontId="25" fillId="24" borderId="7" xfId="0" applyFont="1" applyFill="1" applyBorder="1" applyAlignment="1">
      <alignment horizontal="center" vertical="center" wrapText="1"/>
    </xf>
    <xf numFmtId="0" fontId="29" fillId="22" borderId="33" xfId="0" applyFont="1" applyFill="1" applyBorder="1" applyAlignment="1">
      <alignment horizontal="center" vertical="center" wrapText="1"/>
    </xf>
    <xf numFmtId="0" fontId="35" fillId="22" borderId="7" xfId="0" applyFont="1" applyFill="1" applyBorder="1" applyAlignment="1">
      <alignment wrapText="1"/>
    </xf>
    <xf numFmtId="0" fontId="29" fillId="4" borderId="33" xfId="0" applyFont="1" applyFill="1" applyBorder="1" applyAlignment="1">
      <alignment horizontal="center" vertical="center" wrapText="1"/>
    </xf>
    <xf numFmtId="14" fontId="65" fillId="0" borderId="7" xfId="0" applyNumberFormat="1" applyFont="1" applyBorder="1" applyAlignment="1">
      <alignment horizontal="center" vertical="center" wrapText="1"/>
    </xf>
    <xf numFmtId="14" fontId="66" fillId="0" borderId="7" xfId="0" applyNumberFormat="1" applyFont="1" applyBorder="1" applyAlignment="1">
      <alignment horizontal="center" vertical="center" wrapText="1"/>
    </xf>
    <xf numFmtId="0" fontId="67" fillId="0" borderId="7" xfId="0" applyFont="1" applyBorder="1" applyAlignment="1">
      <alignment vertical="center" wrapText="1"/>
    </xf>
    <xf numFmtId="44" fontId="29" fillId="0" borderId="7" xfId="0" applyNumberFormat="1" applyFont="1" applyBorder="1" applyAlignment="1">
      <alignment vertical="center"/>
    </xf>
    <xf numFmtId="0" fontId="68" fillId="0" borderId="7" xfId="0" applyFont="1" applyBorder="1" applyAlignment="1">
      <alignment horizontal="left" vertical="center"/>
    </xf>
    <xf numFmtId="0" fontId="1" fillId="3" borderId="14" xfId="0" applyFont="1" applyFill="1" applyBorder="1" applyAlignment="1">
      <alignment horizontal="center"/>
    </xf>
    <xf numFmtId="0" fontId="1" fillId="33" borderId="14" xfId="0" applyFont="1" applyFill="1" applyBorder="1" applyAlignment="1">
      <alignment horizontal="center" vertical="center"/>
    </xf>
    <xf numFmtId="0" fontId="1" fillId="22" borderId="14" xfId="0" applyFont="1" applyFill="1" applyBorder="1" applyAlignment="1">
      <alignment horizontal="center" vertical="center"/>
    </xf>
    <xf numFmtId="0" fontId="1" fillId="34" borderId="14" xfId="0" applyFont="1" applyFill="1" applyBorder="1" applyAlignment="1">
      <alignment horizontal="center"/>
    </xf>
    <xf numFmtId="0" fontId="1" fillId="34" borderId="14" xfId="0" applyFont="1" applyFill="1" applyBorder="1" applyAlignment="1">
      <alignment horizontal="center" vertical="center"/>
    </xf>
    <xf numFmtId="0" fontId="1" fillId="35" borderId="14" xfId="0" applyFont="1" applyFill="1" applyBorder="1" applyAlignment="1">
      <alignment horizontal="center" vertical="center"/>
    </xf>
    <xf numFmtId="0" fontId="1" fillId="36" borderId="14" xfId="0" applyFont="1" applyFill="1" applyBorder="1" applyAlignment="1">
      <alignment horizontal="center" vertical="center"/>
    </xf>
    <xf numFmtId="0" fontId="1" fillId="37" borderId="14" xfId="0" applyFont="1" applyFill="1" applyBorder="1" applyAlignment="1">
      <alignment horizontal="center" vertical="center"/>
    </xf>
    <xf numFmtId="0" fontId="1" fillId="38" borderId="14" xfId="0" applyFont="1" applyFill="1" applyBorder="1" applyAlignment="1">
      <alignment horizontal="center" vertical="center"/>
    </xf>
    <xf numFmtId="0" fontId="1" fillId="22" borderId="14" xfId="0" applyFont="1" applyFill="1" applyBorder="1" applyAlignment="1">
      <alignment horizontal="center"/>
    </xf>
    <xf numFmtId="0" fontId="1" fillId="20" borderId="14" xfId="0" applyFont="1" applyFill="1" applyBorder="1" applyAlignment="1">
      <alignment horizontal="center"/>
    </xf>
    <xf numFmtId="0" fontId="1" fillId="29" borderId="14" xfId="0" applyFont="1" applyFill="1" applyBorder="1"/>
    <xf numFmtId="0" fontId="1" fillId="14" borderId="14" xfId="0" applyFont="1" applyFill="1" applyBorder="1"/>
    <xf numFmtId="0" fontId="1" fillId="39" borderId="14" xfId="0" applyFont="1" applyFill="1" applyBorder="1" applyAlignment="1">
      <alignment horizontal="center"/>
    </xf>
    <xf numFmtId="0" fontId="1" fillId="33" borderId="14" xfId="0" applyFont="1" applyFill="1" applyBorder="1"/>
    <xf numFmtId="0" fontId="1" fillId="30" borderId="14" xfId="0" applyFont="1" applyFill="1" applyBorder="1" applyAlignment="1">
      <alignment horizontal="center"/>
    </xf>
    <xf numFmtId="0" fontId="1" fillId="24" borderId="14" xfId="0" applyFont="1" applyFill="1" applyBorder="1" applyAlignment="1">
      <alignment horizontal="center"/>
    </xf>
    <xf numFmtId="0" fontId="1" fillId="40" borderId="14" xfId="0" applyFont="1" applyFill="1" applyBorder="1" applyAlignment="1">
      <alignment horizontal="center"/>
    </xf>
    <xf numFmtId="0" fontId="1" fillId="4" borderId="14" xfId="0" applyFont="1" applyFill="1" applyBorder="1" applyAlignment="1">
      <alignment horizontal="center"/>
    </xf>
    <xf numFmtId="0" fontId="65" fillId="0" borderId="7" xfId="0" applyFont="1" applyBorder="1" applyAlignment="1">
      <alignment horizontal="center" vertical="center" wrapText="1"/>
    </xf>
    <xf numFmtId="49" fontId="29" fillId="0" borderId="7" xfId="0" applyNumberFormat="1" applyFont="1" applyBorder="1" applyAlignment="1">
      <alignment horizontal="center" vertical="center" wrapText="1"/>
    </xf>
    <xf numFmtId="0" fontId="29" fillId="32" borderId="33" xfId="0" applyFont="1" applyFill="1" applyBorder="1" applyAlignment="1">
      <alignment horizontal="center" vertical="center" wrapText="1"/>
    </xf>
    <xf numFmtId="0" fontId="1" fillId="41" borderId="33" xfId="0" applyFont="1" applyFill="1" applyBorder="1" applyAlignment="1">
      <alignment horizontal="center" vertical="center" wrapText="1"/>
    </xf>
    <xf numFmtId="0" fontId="1" fillId="41" borderId="7" xfId="0" applyFont="1" applyFill="1" applyBorder="1" applyAlignment="1">
      <alignment horizontal="center" vertical="center" wrapText="1"/>
    </xf>
    <xf numFmtId="0" fontId="1" fillId="41" borderId="14" xfId="0" applyFont="1" applyFill="1" applyBorder="1" applyAlignment="1">
      <alignment horizontal="center" vertical="center" wrapText="1"/>
    </xf>
    <xf numFmtId="14" fontId="65" fillId="22" borderId="7" xfId="0" applyNumberFormat="1" applyFont="1" applyFill="1" applyBorder="1" applyAlignment="1">
      <alignment horizontal="center" vertical="center" wrapText="1"/>
    </xf>
    <xf numFmtId="0" fontId="29" fillId="34" borderId="33" xfId="0" applyFont="1" applyFill="1" applyBorder="1" applyAlignment="1">
      <alignment horizontal="center" vertical="center" wrapText="1"/>
    </xf>
    <xf numFmtId="0" fontId="29" fillId="24" borderId="33" xfId="0" applyFont="1" applyFill="1" applyBorder="1" applyAlignment="1">
      <alignment horizontal="center" vertical="center" wrapText="1"/>
    </xf>
    <xf numFmtId="0" fontId="29" fillId="41" borderId="7" xfId="0" applyFont="1" applyFill="1" applyBorder="1" applyAlignment="1">
      <alignment horizontal="center" vertical="center" wrapText="1"/>
    </xf>
    <xf numFmtId="0" fontId="38" fillId="41" borderId="33" xfId="0" applyFont="1" applyFill="1" applyBorder="1" applyAlignment="1">
      <alignment horizontal="center" vertical="center" wrapText="1"/>
    </xf>
    <xf numFmtId="0" fontId="38" fillId="41" borderId="7" xfId="0" applyFont="1" applyFill="1" applyBorder="1" applyAlignment="1">
      <alignment horizontal="center" vertical="center" wrapText="1"/>
    </xf>
    <xf numFmtId="0" fontId="25" fillId="41" borderId="7" xfId="0" applyFont="1" applyFill="1" applyBorder="1" applyAlignment="1">
      <alignment horizontal="center" vertical="center" wrapText="1"/>
    </xf>
    <xf numFmtId="0" fontId="29" fillId="31" borderId="7" xfId="0" applyFont="1" applyFill="1" applyBorder="1" applyAlignment="1">
      <alignment horizontal="center" vertical="center" wrapText="1"/>
    </xf>
    <xf numFmtId="0" fontId="29" fillId="11" borderId="14" xfId="0" applyFont="1" applyFill="1" applyBorder="1" applyAlignment="1">
      <alignment horizontal="center" vertical="center" wrapText="1"/>
    </xf>
    <xf numFmtId="0" fontId="29" fillId="17" borderId="33" xfId="0" applyFont="1" applyFill="1" applyBorder="1" applyAlignment="1">
      <alignment horizontal="center" vertical="center" wrapText="1"/>
    </xf>
    <xf numFmtId="0" fontId="33" fillId="33" borderId="7" xfId="0" applyFont="1" applyFill="1" applyBorder="1" applyAlignment="1">
      <alignment horizontal="center" vertical="center" wrapText="1"/>
    </xf>
    <xf numFmtId="14" fontId="29" fillId="22" borderId="7" xfId="0" applyNumberFormat="1" applyFont="1" applyFill="1" applyBorder="1" applyAlignment="1">
      <alignment horizontal="center" vertical="center" wrapText="1"/>
    </xf>
    <xf numFmtId="0" fontId="55" fillId="0" borderId="8" xfId="0" applyFont="1" applyBorder="1" applyAlignment="1">
      <alignment horizontal="center" vertical="center" wrapText="1"/>
    </xf>
    <xf numFmtId="14" fontId="69" fillId="22" borderId="7" xfId="0" applyNumberFormat="1" applyFont="1" applyFill="1" applyBorder="1" applyAlignment="1">
      <alignment horizontal="center" vertical="center" wrapText="1"/>
    </xf>
    <xf numFmtId="0" fontId="25" fillId="41" borderId="14" xfId="0" applyFont="1" applyFill="1" applyBorder="1" applyAlignment="1">
      <alignment horizontal="center" vertical="center" wrapText="1"/>
    </xf>
    <xf numFmtId="14" fontId="29" fillId="22" borderId="7" xfId="0" applyNumberFormat="1" applyFont="1" applyFill="1" applyBorder="1" applyAlignment="1">
      <alignment vertical="center" wrapText="1"/>
    </xf>
    <xf numFmtId="14" fontId="29" fillId="42" borderId="33" xfId="0" applyNumberFormat="1" applyFont="1" applyFill="1" applyBorder="1" applyAlignment="1">
      <alignment horizontal="center" vertical="center" wrapText="1"/>
    </xf>
    <xf numFmtId="14" fontId="29" fillId="4" borderId="7" xfId="0" applyNumberFormat="1" applyFont="1" applyFill="1" applyBorder="1" applyAlignment="1">
      <alignment horizontal="center" vertical="center" wrapText="1"/>
    </xf>
    <xf numFmtId="0" fontId="55" fillId="34" borderId="33" xfId="0" applyFont="1" applyFill="1" applyBorder="1" applyAlignment="1">
      <alignment horizontal="center" vertical="center" wrapText="1"/>
    </xf>
    <xf numFmtId="14" fontId="70" fillId="22" borderId="7" xfId="0" applyNumberFormat="1" applyFont="1" applyFill="1" applyBorder="1" applyAlignment="1">
      <alignment horizontal="center" vertical="center" wrapText="1"/>
    </xf>
    <xf numFmtId="0" fontId="35" fillId="31" borderId="14" xfId="0" applyFont="1" applyFill="1" applyBorder="1" applyAlignment="1">
      <alignment horizontal="center" vertical="center" wrapText="1"/>
    </xf>
    <xf numFmtId="0" fontId="35" fillId="31" borderId="14" xfId="0" applyFont="1" applyFill="1" applyBorder="1" applyAlignment="1">
      <alignment vertical="center" wrapText="1"/>
    </xf>
    <xf numFmtId="0" fontId="33" fillId="4" borderId="7" xfId="0" applyFont="1" applyFill="1" applyBorder="1" applyAlignment="1">
      <alignment horizontal="center" vertical="center" wrapText="1"/>
    </xf>
    <xf numFmtId="0" fontId="29" fillId="43" borderId="14" xfId="0" applyFont="1" applyFill="1" applyBorder="1" applyAlignment="1">
      <alignment horizontal="center" vertical="center" wrapText="1"/>
    </xf>
    <xf numFmtId="0" fontId="29" fillId="0" borderId="7" xfId="0" applyFont="1" applyBorder="1" applyAlignment="1">
      <alignment horizontal="center"/>
    </xf>
    <xf numFmtId="44" fontId="32" fillId="22" borderId="7" xfId="0" applyNumberFormat="1" applyFont="1" applyFill="1" applyBorder="1" applyAlignment="1">
      <alignment horizontal="left" vertical="center" wrapText="1"/>
    </xf>
    <xf numFmtId="44" fontId="32" fillId="17" borderId="7" xfId="0" applyNumberFormat="1" applyFont="1" applyFill="1" applyBorder="1" applyAlignment="1">
      <alignment horizontal="left" vertical="center" wrapText="1"/>
    </xf>
    <xf numFmtId="0" fontId="32" fillId="17" borderId="7" xfId="0" applyFont="1" applyFill="1" applyBorder="1" applyAlignment="1">
      <alignment horizontal="left"/>
    </xf>
    <xf numFmtId="44" fontId="32" fillId="25" borderId="7" xfId="0" applyNumberFormat="1" applyFont="1" applyFill="1" applyBorder="1" applyAlignment="1">
      <alignment wrapText="1"/>
    </xf>
    <xf numFmtId="49" fontId="29" fillId="44" borderId="7" xfId="0" applyNumberFormat="1" applyFont="1" applyFill="1" applyBorder="1" applyAlignment="1">
      <alignment horizontal="center" vertical="center" wrapText="1"/>
    </xf>
    <xf numFmtId="49" fontId="29" fillId="3" borderId="7" xfId="0" applyNumberFormat="1" applyFont="1" applyFill="1" applyBorder="1" applyAlignment="1">
      <alignment horizontal="center" vertical="center" wrapText="1"/>
    </xf>
    <xf numFmtId="0" fontId="29" fillId="35" borderId="7" xfId="0" applyFont="1" applyFill="1" applyBorder="1" applyAlignment="1">
      <alignment horizontal="center" vertical="center" wrapText="1"/>
    </xf>
    <xf numFmtId="0" fontId="29" fillId="44" borderId="7" xfId="0" applyFont="1" applyFill="1" applyBorder="1" applyAlignment="1">
      <alignment horizontal="center" vertical="center" wrapText="1"/>
    </xf>
    <xf numFmtId="0" fontId="29" fillId="43" borderId="7" xfId="0" applyFont="1" applyFill="1" applyBorder="1" applyAlignment="1">
      <alignment horizontal="center" vertical="center" wrapText="1"/>
    </xf>
    <xf numFmtId="44" fontId="29" fillId="35" borderId="7" xfId="0" applyNumberFormat="1" applyFont="1" applyFill="1" applyBorder="1" applyAlignment="1">
      <alignment horizontal="center" vertical="center" wrapText="1"/>
    </xf>
    <xf numFmtId="0" fontId="29" fillId="44" borderId="7" xfId="0" applyFont="1" applyFill="1" applyBorder="1" applyAlignment="1">
      <alignment horizontal="center" vertical="center"/>
    </xf>
    <xf numFmtId="49" fontId="29" fillId="43" borderId="7" xfId="0" applyNumberFormat="1" applyFont="1" applyFill="1" applyBorder="1" applyAlignment="1">
      <alignment horizontal="center" vertical="center" wrapText="1"/>
    </xf>
    <xf numFmtId="0" fontId="29" fillId="3" borderId="7" xfId="0" applyFont="1" applyFill="1" applyBorder="1" applyAlignment="1">
      <alignment horizontal="center" vertical="center" wrapText="1"/>
    </xf>
    <xf numFmtId="0" fontId="71" fillId="31" borderId="7" xfId="0" applyFont="1" applyFill="1" applyBorder="1" applyAlignment="1">
      <alignment horizontal="center" vertical="center" wrapText="1"/>
    </xf>
    <xf numFmtId="0" fontId="72" fillId="35" borderId="7" xfId="0" applyFont="1" applyFill="1" applyBorder="1" applyAlignment="1">
      <alignment horizontal="center" vertical="center" wrapText="1"/>
    </xf>
    <xf numFmtId="44" fontId="29" fillId="31" borderId="7" xfId="0" applyNumberFormat="1" applyFont="1" applyFill="1" applyBorder="1" applyAlignment="1">
      <alignment horizontal="center" vertical="center" wrapText="1"/>
    </xf>
    <xf numFmtId="0" fontId="29" fillId="36" borderId="7" xfId="0" applyFont="1" applyFill="1" applyBorder="1" applyAlignment="1">
      <alignment vertical="center" wrapText="1"/>
    </xf>
    <xf numFmtId="0" fontId="29" fillId="36" borderId="7" xfId="0" applyFont="1" applyFill="1" applyBorder="1" applyAlignment="1">
      <alignment horizontal="center" vertical="center" wrapText="1"/>
    </xf>
    <xf numFmtId="0" fontId="29" fillId="0" borderId="6" xfId="0" applyFont="1" applyBorder="1" applyAlignment="1">
      <alignment horizontal="center" vertical="center" wrapText="1"/>
    </xf>
    <xf numFmtId="44" fontId="1" fillId="0" borderId="0" xfId="0" applyNumberFormat="1" applyFont="1" applyAlignment="1">
      <alignment horizontal="center" wrapText="1"/>
    </xf>
    <xf numFmtId="0" fontId="73" fillId="0" borderId="7" xfId="0" applyFont="1" applyBorder="1" applyAlignment="1">
      <alignment vertical="center" wrapText="1"/>
    </xf>
    <xf numFmtId="0" fontId="73" fillId="0" borderId="7" xfId="0" applyFont="1" applyBorder="1" applyAlignment="1">
      <alignment horizontal="center" vertical="center" wrapText="1"/>
    </xf>
    <xf numFmtId="0" fontId="73" fillId="0" borderId="8" xfId="0" applyFont="1" applyBorder="1" applyAlignment="1">
      <alignment horizontal="center" vertical="center" wrapText="1"/>
    </xf>
    <xf numFmtId="44" fontId="29" fillId="4" borderId="33" xfId="0" applyNumberFormat="1" applyFont="1" applyFill="1" applyBorder="1" applyAlignment="1">
      <alignment vertical="center" wrapText="1"/>
    </xf>
    <xf numFmtId="0" fontId="51" fillId="4" borderId="7" xfId="0" applyFont="1" applyFill="1" applyBorder="1" applyAlignment="1">
      <alignment horizontal="center" vertical="center" wrapText="1"/>
    </xf>
    <xf numFmtId="0" fontId="29" fillId="4" borderId="7" xfId="0" applyFont="1" applyFill="1" applyBorder="1" applyAlignment="1">
      <alignment horizontal="center" vertical="center"/>
    </xf>
    <xf numFmtId="0" fontId="29" fillId="45" borderId="7" xfId="0" applyFont="1" applyFill="1" applyBorder="1" applyAlignment="1">
      <alignment horizontal="center" vertical="center" wrapText="1"/>
    </xf>
    <xf numFmtId="0" fontId="29" fillId="45" borderId="7" xfId="0" applyFont="1" applyFill="1" applyBorder="1" applyAlignment="1">
      <alignment vertical="center" wrapText="1"/>
    </xf>
    <xf numFmtId="44" fontId="29" fillId="45" borderId="7" xfId="0" applyNumberFormat="1" applyFont="1" applyFill="1" applyBorder="1" applyAlignment="1">
      <alignment vertical="center" wrapText="1"/>
    </xf>
    <xf numFmtId="0" fontId="29" fillId="45" borderId="33" xfId="0" applyFont="1" applyFill="1" applyBorder="1" applyAlignment="1">
      <alignment horizontal="center" vertical="center" wrapText="1"/>
    </xf>
    <xf numFmtId="44" fontId="29" fillId="45" borderId="33" xfId="0" applyNumberFormat="1" applyFont="1" applyFill="1" applyBorder="1" applyAlignment="1">
      <alignment vertical="center" wrapText="1"/>
    </xf>
    <xf numFmtId="0" fontId="29" fillId="45" borderId="33" xfId="0" applyFont="1" applyFill="1" applyBorder="1" applyAlignment="1">
      <alignment vertical="center" wrapText="1"/>
    </xf>
    <xf numFmtId="0" fontId="51" fillId="45" borderId="7" xfId="0" applyFont="1" applyFill="1" applyBorder="1" applyAlignment="1">
      <alignment horizontal="center" vertical="center" wrapText="1"/>
    </xf>
    <xf numFmtId="0" fontId="29" fillId="45" borderId="7" xfId="0" applyFont="1" applyFill="1" applyBorder="1" applyAlignment="1">
      <alignment horizontal="center" vertical="center"/>
    </xf>
    <xf numFmtId="0" fontId="29" fillId="27" borderId="7" xfId="0" applyFont="1" applyFill="1" applyBorder="1" applyAlignment="1">
      <alignment vertical="center" wrapText="1"/>
    </xf>
    <xf numFmtId="0" fontId="29" fillId="27" borderId="7" xfId="0" applyFont="1" applyFill="1" applyBorder="1" applyAlignment="1">
      <alignment horizontal="center" vertical="center" wrapText="1"/>
    </xf>
    <xf numFmtId="44" fontId="29" fillId="27" borderId="7" xfId="0" applyNumberFormat="1" applyFont="1" applyFill="1" applyBorder="1" applyAlignment="1">
      <alignment vertical="center" wrapText="1"/>
    </xf>
    <xf numFmtId="0" fontId="29" fillId="27" borderId="33" xfId="0" applyFont="1" applyFill="1" applyBorder="1" applyAlignment="1">
      <alignment horizontal="center" vertical="center" wrapText="1"/>
    </xf>
    <xf numFmtId="44" fontId="29" fillId="27" borderId="33" xfId="0" applyNumberFormat="1" applyFont="1" applyFill="1" applyBorder="1" applyAlignment="1">
      <alignment vertical="center" wrapText="1"/>
    </xf>
    <xf numFmtId="0" fontId="29" fillId="27" borderId="33" xfId="0" applyFont="1" applyFill="1" applyBorder="1" applyAlignment="1">
      <alignment vertical="center" wrapText="1"/>
    </xf>
    <xf numFmtId="0" fontId="51" fillId="27" borderId="7" xfId="0" applyFont="1" applyFill="1" applyBorder="1" applyAlignment="1">
      <alignment horizontal="center" vertical="center" wrapText="1"/>
    </xf>
    <xf numFmtId="0" fontId="29" fillId="27" borderId="7" xfId="0" applyFont="1" applyFill="1" applyBorder="1" applyAlignment="1">
      <alignment horizontal="center" vertical="center"/>
    </xf>
    <xf numFmtId="0" fontId="29" fillId="5" borderId="7" xfId="0" applyFont="1" applyFill="1" applyBorder="1" applyAlignment="1">
      <alignment vertical="center" wrapText="1"/>
    </xf>
    <xf numFmtId="44" fontId="29" fillId="5" borderId="7" xfId="0" applyNumberFormat="1" applyFont="1" applyFill="1" applyBorder="1" applyAlignment="1">
      <alignment vertical="center" wrapText="1"/>
    </xf>
    <xf numFmtId="0" fontId="51" fillId="5" borderId="7" xfId="0" applyFont="1" applyFill="1" applyBorder="1" applyAlignment="1">
      <alignment horizontal="center" vertical="center" wrapText="1"/>
    </xf>
    <xf numFmtId="0" fontId="29" fillId="46" borderId="7" xfId="0" applyFont="1" applyFill="1" applyBorder="1" applyAlignment="1">
      <alignment vertical="center" wrapText="1"/>
    </xf>
    <xf numFmtId="0" fontId="29" fillId="46" borderId="7" xfId="0" applyFont="1" applyFill="1" applyBorder="1" applyAlignment="1">
      <alignment horizontal="center" vertical="center" wrapText="1"/>
    </xf>
    <xf numFmtId="44" fontId="29" fillId="46" borderId="7" xfId="0" applyNumberFormat="1" applyFont="1" applyFill="1" applyBorder="1" applyAlignment="1">
      <alignment vertical="center" wrapText="1"/>
    </xf>
    <xf numFmtId="0" fontId="29" fillId="46" borderId="33" xfId="0" applyFont="1" applyFill="1" applyBorder="1" applyAlignment="1">
      <alignment horizontal="center" vertical="center" wrapText="1"/>
    </xf>
    <xf numFmtId="44" fontId="29" fillId="46" borderId="33" xfId="0" applyNumberFormat="1" applyFont="1" applyFill="1" applyBorder="1" applyAlignment="1">
      <alignment vertical="center" wrapText="1"/>
    </xf>
    <xf numFmtId="0" fontId="29" fillId="46" borderId="33" xfId="0" applyFont="1" applyFill="1" applyBorder="1" applyAlignment="1">
      <alignment vertical="center" wrapText="1"/>
    </xf>
    <xf numFmtId="0" fontId="51" fillId="46" borderId="7" xfId="0" applyFont="1" applyFill="1" applyBorder="1" applyAlignment="1">
      <alignment horizontal="center" vertical="center" wrapText="1"/>
    </xf>
    <xf numFmtId="0" fontId="29" fillId="46" borderId="7" xfId="0" applyFont="1" applyFill="1" applyBorder="1" applyAlignment="1">
      <alignment horizontal="center" vertical="center"/>
    </xf>
    <xf numFmtId="0" fontId="29" fillId="5" borderId="33" xfId="0" applyFont="1" applyFill="1" applyBorder="1" applyAlignment="1">
      <alignment horizontal="center" vertical="center" wrapText="1"/>
    </xf>
    <xf numFmtId="44" fontId="29" fillId="5" borderId="33" xfId="0" applyNumberFormat="1" applyFont="1" applyFill="1" applyBorder="1" applyAlignment="1">
      <alignment vertical="center" wrapText="1"/>
    </xf>
    <xf numFmtId="0" fontId="29" fillId="5" borderId="33" xfId="0" applyFont="1" applyFill="1" applyBorder="1" applyAlignment="1">
      <alignment vertical="center" wrapText="1"/>
    </xf>
    <xf numFmtId="0" fontId="29" fillId="37" borderId="7" xfId="0" applyFont="1" applyFill="1" applyBorder="1" applyAlignment="1">
      <alignment vertical="center" wrapText="1"/>
    </xf>
    <xf numFmtId="0" fontId="29" fillId="37" borderId="7" xfId="0" applyFont="1" applyFill="1" applyBorder="1" applyAlignment="1">
      <alignment horizontal="center" vertical="center" wrapText="1"/>
    </xf>
    <xf numFmtId="44" fontId="29" fillId="37" borderId="7" xfId="0" applyNumberFormat="1" applyFont="1" applyFill="1" applyBorder="1" applyAlignment="1">
      <alignment vertical="center" wrapText="1"/>
    </xf>
    <xf numFmtId="0" fontId="29" fillId="37" borderId="33" xfId="0" applyFont="1" applyFill="1" applyBorder="1" applyAlignment="1">
      <alignment horizontal="center" vertical="center" wrapText="1"/>
    </xf>
    <xf numFmtId="44" fontId="29" fillId="37" borderId="33" xfId="0" applyNumberFormat="1" applyFont="1" applyFill="1" applyBorder="1" applyAlignment="1">
      <alignment vertical="center" wrapText="1"/>
    </xf>
    <xf numFmtId="0" fontId="29" fillId="37" borderId="33" xfId="0" applyFont="1" applyFill="1" applyBorder="1" applyAlignment="1">
      <alignment vertical="center" wrapText="1"/>
    </xf>
    <xf numFmtId="0" fontId="51" fillId="37" borderId="7" xfId="0" applyFont="1" applyFill="1" applyBorder="1" applyAlignment="1">
      <alignment horizontal="center" vertical="center" wrapText="1"/>
    </xf>
    <xf numFmtId="0" fontId="29" fillId="37" borderId="7" xfId="0" applyFont="1" applyFill="1" applyBorder="1" applyAlignment="1">
      <alignment horizontal="center" vertical="center"/>
    </xf>
    <xf numFmtId="44" fontId="29" fillId="36" borderId="7" xfId="0" applyNumberFormat="1" applyFont="1" applyFill="1" applyBorder="1" applyAlignment="1">
      <alignment vertical="center" wrapText="1"/>
    </xf>
    <xf numFmtId="0" fontId="29" fillId="36" borderId="33" xfId="0" applyFont="1" applyFill="1" applyBorder="1" applyAlignment="1">
      <alignment horizontal="center" vertical="center" wrapText="1"/>
    </xf>
    <xf numFmtId="44" fontId="29" fillId="36" borderId="33" xfId="0" applyNumberFormat="1" applyFont="1" applyFill="1" applyBorder="1" applyAlignment="1">
      <alignment vertical="center" wrapText="1"/>
    </xf>
    <xf numFmtId="0" fontId="29" fillId="36" borderId="33" xfId="0" applyFont="1" applyFill="1" applyBorder="1" applyAlignment="1">
      <alignment vertical="center" wrapText="1"/>
    </xf>
    <xf numFmtId="0" fontId="51" fillId="36" borderId="7" xfId="0" applyFont="1" applyFill="1" applyBorder="1" applyAlignment="1">
      <alignment horizontal="center" vertical="center" wrapText="1"/>
    </xf>
    <xf numFmtId="0" fontId="29" fillId="36" borderId="7" xfId="0" applyFont="1" applyFill="1" applyBorder="1" applyAlignment="1">
      <alignment horizontal="center" vertical="center"/>
    </xf>
    <xf numFmtId="3" fontId="29" fillId="45" borderId="7" xfId="0" applyNumberFormat="1" applyFont="1" applyFill="1" applyBorder="1" applyAlignment="1">
      <alignment horizontal="center" vertical="center" wrapText="1"/>
    </xf>
    <xf numFmtId="0" fontId="26" fillId="45" borderId="7" xfId="0" applyFont="1" applyFill="1" applyBorder="1" applyAlignment="1">
      <alignment horizontal="center" vertical="center" wrapText="1"/>
    </xf>
    <xf numFmtId="0" fontId="29" fillId="47" borderId="7" xfId="0" applyFont="1" applyFill="1" applyBorder="1" applyAlignment="1">
      <alignment vertical="center" wrapText="1"/>
    </xf>
    <xf numFmtId="0" fontId="29" fillId="47" borderId="7" xfId="0" applyFont="1" applyFill="1" applyBorder="1" applyAlignment="1">
      <alignment horizontal="center" vertical="center" wrapText="1"/>
    </xf>
    <xf numFmtId="44" fontId="29" fillId="47" borderId="7" xfId="0" applyNumberFormat="1" applyFont="1" applyFill="1" applyBorder="1" applyAlignment="1">
      <alignment vertical="center" wrapText="1"/>
    </xf>
    <xf numFmtId="0" fontId="25" fillId="47" borderId="7" xfId="0" applyFont="1" applyFill="1" applyBorder="1" applyAlignment="1">
      <alignment horizontal="center" vertical="center" wrapText="1"/>
    </xf>
    <xf numFmtId="0" fontId="29" fillId="34" borderId="33" xfId="0" applyFont="1" applyFill="1" applyBorder="1" applyAlignment="1">
      <alignment vertical="center" wrapText="1"/>
    </xf>
    <xf numFmtId="0" fontId="29" fillId="20" borderId="33" xfId="0" applyFont="1" applyFill="1" applyBorder="1" applyAlignment="1">
      <alignment horizontal="center" vertical="center" wrapText="1"/>
    </xf>
    <xf numFmtId="0" fontId="29" fillId="42" borderId="33" xfId="0" applyFont="1" applyFill="1" applyBorder="1" applyAlignment="1">
      <alignment vertical="center" wrapText="1"/>
    </xf>
    <xf numFmtId="44" fontId="29" fillId="47" borderId="7" xfId="0" applyNumberFormat="1" applyFont="1" applyFill="1" applyBorder="1" applyAlignment="1">
      <alignment horizontal="center" vertical="center" wrapText="1"/>
    </xf>
    <xf numFmtId="0" fontId="29" fillId="47" borderId="7" xfId="0" applyFont="1" applyFill="1" applyBorder="1" applyAlignment="1">
      <alignment vertical="center"/>
    </xf>
    <xf numFmtId="0" fontId="29" fillId="47" borderId="7" xfId="0" applyFont="1" applyFill="1" applyBorder="1" applyAlignment="1">
      <alignment horizontal="center" vertical="center"/>
    </xf>
    <xf numFmtId="0" fontId="29" fillId="42" borderId="7" xfId="0" applyFont="1" applyFill="1" applyBorder="1" applyAlignment="1">
      <alignment vertical="center" wrapText="1"/>
    </xf>
    <xf numFmtId="0" fontId="29" fillId="28" borderId="7" xfId="0" applyFont="1" applyFill="1" applyBorder="1" applyAlignment="1">
      <alignment vertical="center" wrapText="1"/>
    </xf>
    <xf numFmtId="0" fontId="29" fillId="28" borderId="7" xfId="0" applyFont="1" applyFill="1" applyBorder="1" applyAlignment="1">
      <alignment horizontal="center" vertical="center" wrapText="1"/>
    </xf>
    <xf numFmtId="44" fontId="29" fillId="48" borderId="7" xfId="0" applyNumberFormat="1" applyFont="1" applyFill="1" applyBorder="1" applyAlignment="1">
      <alignment vertical="center" wrapText="1"/>
    </xf>
    <xf numFmtId="0" fontId="68" fillId="47" borderId="7" xfId="0" applyFont="1" applyFill="1" applyBorder="1" applyAlignment="1">
      <alignment horizontal="left" vertical="center"/>
    </xf>
    <xf numFmtId="49" fontId="55" fillId="0" borderId="8" xfId="0" applyNumberFormat="1" applyFont="1" applyBorder="1" applyAlignment="1">
      <alignment horizontal="center" vertical="center" wrapText="1"/>
    </xf>
    <xf numFmtId="0" fontId="55" fillId="0" borderId="7" xfId="0" applyFont="1" applyBorder="1" applyAlignment="1">
      <alignment horizontal="center" vertical="center" wrapText="1"/>
    </xf>
    <xf numFmtId="0" fontId="74" fillId="0" borderId="7" xfId="0" applyFont="1" applyBorder="1" applyAlignment="1">
      <alignment horizontal="center" vertical="center" wrapText="1"/>
    </xf>
    <xf numFmtId="0" fontId="25" fillId="44" borderId="7" xfId="0" applyFont="1" applyFill="1" applyBorder="1" applyAlignment="1">
      <alignment horizontal="center" vertical="center" wrapText="1"/>
    </xf>
    <xf numFmtId="0" fontId="29" fillId="49" borderId="7" xfId="0" applyFont="1" applyFill="1" applyBorder="1" applyAlignment="1">
      <alignment vertical="center" wrapText="1"/>
    </xf>
    <xf numFmtId="0" fontId="29" fillId="49" borderId="7" xfId="0" applyFont="1" applyFill="1" applyBorder="1" applyAlignment="1">
      <alignment horizontal="center" vertical="center" wrapText="1"/>
    </xf>
    <xf numFmtId="0" fontId="35" fillId="0" borderId="7" xfId="0" applyFont="1" applyBorder="1" applyAlignment="1">
      <alignment horizontal="center" wrapText="1"/>
    </xf>
    <xf numFmtId="6" fontId="29" fillId="0" borderId="7" xfId="0" applyNumberFormat="1" applyFont="1" applyBorder="1" applyAlignment="1">
      <alignment vertical="center" wrapText="1"/>
    </xf>
    <xf numFmtId="8" fontId="29" fillId="0" borderId="7" xfId="0" applyNumberFormat="1" applyFont="1" applyBorder="1" applyAlignment="1">
      <alignment vertical="center" wrapText="1"/>
    </xf>
    <xf numFmtId="0" fontId="30" fillId="5" borderId="7" xfId="0" applyFont="1" applyFill="1" applyBorder="1" applyAlignment="1">
      <alignment horizontal="center" vertical="center" wrapText="1"/>
    </xf>
    <xf numFmtId="0" fontId="75" fillId="42" borderId="7" xfId="0" applyFont="1" applyFill="1" applyBorder="1" applyAlignment="1">
      <alignment horizontal="center" vertical="center" wrapText="1"/>
    </xf>
    <xf numFmtId="0" fontId="73" fillId="42" borderId="7" xfId="0" applyFont="1" applyFill="1" applyBorder="1" applyAlignment="1">
      <alignment vertical="center" wrapText="1"/>
    </xf>
    <xf numFmtId="0" fontId="73" fillId="42" borderId="7" xfId="0" applyFont="1" applyFill="1" applyBorder="1" applyAlignment="1">
      <alignment horizontal="center" vertical="center" wrapText="1"/>
    </xf>
    <xf numFmtId="44" fontId="73" fillId="42" borderId="7" xfId="0" applyNumberFormat="1" applyFont="1" applyFill="1" applyBorder="1" applyAlignment="1">
      <alignment vertical="center" wrapText="1"/>
    </xf>
    <xf numFmtId="0" fontId="73" fillId="42" borderId="33" xfId="0" applyFont="1" applyFill="1" applyBorder="1" applyAlignment="1">
      <alignment horizontal="center" vertical="center" wrapText="1"/>
    </xf>
    <xf numFmtId="44" fontId="73" fillId="42" borderId="33" xfId="0" applyNumberFormat="1" applyFont="1" applyFill="1" applyBorder="1" applyAlignment="1">
      <alignment vertical="center" wrapText="1"/>
    </xf>
    <xf numFmtId="0" fontId="73" fillId="42" borderId="33" xfId="0" applyFont="1" applyFill="1" applyBorder="1" applyAlignment="1">
      <alignment vertical="center" wrapText="1"/>
    </xf>
    <xf numFmtId="0" fontId="52" fillId="42" borderId="7" xfId="0" applyFont="1" applyFill="1" applyBorder="1" applyAlignment="1">
      <alignment horizontal="center" vertical="center" wrapText="1"/>
    </xf>
    <xf numFmtId="0" fontId="30" fillId="47" borderId="7" xfId="0" applyFont="1" applyFill="1" applyBorder="1" applyAlignment="1">
      <alignment horizontal="center" vertical="center" wrapText="1"/>
    </xf>
    <xf numFmtId="0" fontId="29" fillId="47" borderId="33" xfId="0" applyFont="1" applyFill="1" applyBorder="1" applyAlignment="1">
      <alignment horizontal="center" vertical="center" wrapText="1"/>
    </xf>
    <xf numFmtId="44" fontId="29" fillId="47" borderId="33" xfId="0" applyNumberFormat="1" applyFont="1" applyFill="1" applyBorder="1" applyAlignment="1">
      <alignment vertical="center" wrapText="1"/>
    </xf>
    <xf numFmtId="0" fontId="29" fillId="47" borderId="33" xfId="0" applyFont="1" applyFill="1" applyBorder="1" applyAlignment="1">
      <alignment vertical="center" wrapText="1"/>
    </xf>
    <xf numFmtId="0" fontId="51" fillId="47" borderId="7" xfId="0" applyFont="1" applyFill="1" applyBorder="1" applyAlignment="1">
      <alignment horizontal="center" vertical="center" wrapText="1"/>
    </xf>
    <xf numFmtId="0" fontId="30" fillId="42" borderId="7" xfId="0" applyFont="1" applyFill="1" applyBorder="1" applyAlignment="1">
      <alignment horizontal="center" vertical="center" wrapText="1"/>
    </xf>
    <xf numFmtId="0" fontId="29" fillId="42" borderId="7" xfId="0" applyFont="1" applyFill="1" applyBorder="1" applyAlignment="1">
      <alignment horizontal="center" vertical="center" wrapText="1"/>
    </xf>
    <xf numFmtId="44" fontId="29" fillId="42" borderId="7" xfId="0" applyNumberFormat="1" applyFont="1" applyFill="1" applyBorder="1" applyAlignment="1">
      <alignment vertical="center" wrapText="1"/>
    </xf>
    <xf numFmtId="0" fontId="29" fillId="42" borderId="33" xfId="0" applyFont="1" applyFill="1" applyBorder="1" applyAlignment="1">
      <alignment horizontal="center" vertical="center" wrapText="1"/>
    </xf>
    <xf numFmtId="44" fontId="29" fillId="42" borderId="33" xfId="0" applyNumberFormat="1" applyFont="1" applyFill="1" applyBorder="1" applyAlignment="1">
      <alignment vertical="center" wrapText="1"/>
    </xf>
    <xf numFmtId="0" fontId="51" fillId="42" borderId="7" xfId="0" applyFont="1" applyFill="1" applyBorder="1" applyAlignment="1">
      <alignment horizontal="center" vertical="center" wrapText="1"/>
    </xf>
    <xf numFmtId="0" fontId="29" fillId="5" borderId="7" xfId="0" applyFont="1" applyFill="1" applyBorder="1" applyAlignment="1">
      <alignment horizontal="center" vertical="center"/>
    </xf>
    <xf numFmtId="0" fontId="30" fillId="45" borderId="7" xfId="0" applyFont="1" applyFill="1" applyBorder="1" applyAlignment="1">
      <alignment horizontal="center" vertical="center" wrapText="1"/>
    </xf>
    <xf numFmtId="14" fontId="29" fillId="5" borderId="7" xfId="0" applyNumberFormat="1" applyFont="1" applyFill="1" applyBorder="1" applyAlignment="1">
      <alignment horizontal="center" vertical="center" wrapText="1"/>
    </xf>
    <xf numFmtId="0" fontId="30" fillId="46" borderId="7" xfId="0" applyFont="1" applyFill="1" applyBorder="1" applyAlignment="1">
      <alignment horizontal="center" vertical="center" wrapText="1"/>
    </xf>
    <xf numFmtId="0" fontId="30" fillId="37" borderId="7" xfId="0" applyFont="1" applyFill="1" applyBorder="1" applyAlignment="1">
      <alignment horizontal="center" vertical="center" wrapText="1"/>
    </xf>
    <xf numFmtId="0" fontId="30" fillId="36" borderId="7" xfId="0" applyFont="1" applyFill="1" applyBorder="1" applyAlignment="1">
      <alignment horizontal="center" vertical="center" wrapText="1"/>
    </xf>
    <xf numFmtId="0" fontId="30" fillId="27" borderId="7" xfId="0" applyFont="1" applyFill="1" applyBorder="1" applyAlignment="1">
      <alignment horizontal="center" vertical="center" wrapText="1"/>
    </xf>
    <xf numFmtId="0" fontId="30" fillId="4" borderId="7" xfId="0" applyFont="1" applyFill="1" applyBorder="1" applyAlignment="1">
      <alignment horizontal="center" vertical="center" wrapText="1"/>
    </xf>
    <xf numFmtId="44" fontId="32" fillId="30" borderId="7" xfId="0" applyNumberFormat="1" applyFont="1" applyFill="1" applyBorder="1" applyAlignment="1">
      <alignment horizontal="left" vertical="center" wrapText="1"/>
    </xf>
    <xf numFmtId="44" fontId="32" fillId="30" borderId="7" xfId="0" applyNumberFormat="1" applyFont="1" applyFill="1" applyBorder="1" applyAlignment="1">
      <alignment horizontal="center" vertical="center" wrapText="1"/>
    </xf>
    <xf numFmtId="0" fontId="32" fillId="25" borderId="7" xfId="0" applyFont="1" applyFill="1" applyBorder="1" applyAlignment="1">
      <alignment horizontal="center"/>
    </xf>
    <xf numFmtId="44" fontId="32" fillId="25" borderId="7" xfId="0" applyNumberFormat="1" applyFont="1" applyFill="1" applyBorder="1" applyAlignment="1">
      <alignment horizontal="center" vertical="center" wrapText="1"/>
    </xf>
    <xf numFmtId="0" fontId="32" fillId="30" borderId="7" xfId="0" applyFont="1" applyFill="1" applyBorder="1"/>
    <xf numFmtId="0" fontId="32" fillId="30" borderId="7" xfId="0" applyFont="1" applyFill="1" applyBorder="1" applyAlignment="1">
      <alignment horizontal="center"/>
    </xf>
    <xf numFmtId="0" fontId="1" fillId="24" borderId="14" xfId="0" applyFont="1" applyFill="1" applyBorder="1"/>
    <xf numFmtId="0" fontId="18" fillId="20" borderId="14" xfId="0" applyFont="1" applyFill="1" applyBorder="1" applyAlignment="1">
      <alignment horizontal="center" wrapText="1"/>
    </xf>
    <xf numFmtId="0" fontId="18" fillId="20" borderId="14" xfId="0" applyFont="1" applyFill="1" applyBorder="1" applyAlignment="1">
      <alignment horizontal="center" vertical="center" wrapText="1"/>
    </xf>
    <xf numFmtId="0" fontId="1" fillId="20" borderId="14" xfId="0" applyFont="1" applyFill="1" applyBorder="1" applyAlignment="1">
      <alignment horizontal="center" vertical="center"/>
    </xf>
    <xf numFmtId="0" fontId="1" fillId="35" borderId="14" xfId="0" applyFont="1" applyFill="1" applyBorder="1" applyAlignment="1">
      <alignment vertical="center"/>
    </xf>
    <xf numFmtId="0" fontId="1" fillId="42" borderId="14" xfId="0" applyFont="1" applyFill="1" applyBorder="1" applyAlignment="1">
      <alignment vertical="center"/>
    </xf>
    <xf numFmtId="0" fontId="1" fillId="34" borderId="14" xfId="0" applyFont="1" applyFill="1" applyBorder="1" applyAlignment="1">
      <alignment vertical="center"/>
    </xf>
    <xf numFmtId="0" fontId="1" fillId="50" borderId="14" xfId="0" applyFont="1" applyFill="1" applyBorder="1" applyAlignment="1">
      <alignment vertical="center"/>
    </xf>
    <xf numFmtId="0" fontId="1" fillId="43" borderId="14" xfId="0" applyFont="1" applyFill="1" applyBorder="1" applyAlignment="1">
      <alignment vertical="center"/>
    </xf>
    <xf numFmtId="0" fontId="1" fillId="43" borderId="14" xfId="0" applyFont="1" applyFill="1" applyBorder="1" applyAlignment="1">
      <alignment horizontal="left" vertical="center"/>
    </xf>
    <xf numFmtId="0" fontId="1" fillId="51" borderId="14" xfId="0" applyFont="1" applyFill="1" applyBorder="1" applyAlignment="1">
      <alignment horizontal="left" vertical="center"/>
    </xf>
    <xf numFmtId="14" fontId="1" fillId="0" borderId="0" xfId="0" applyNumberFormat="1" applyFont="1" applyAlignment="1">
      <alignment horizontal="right" vertical="center"/>
    </xf>
    <xf numFmtId="0" fontId="1" fillId="52" borderId="14" xfId="0" applyFont="1" applyFill="1" applyBorder="1" applyAlignment="1">
      <alignment horizontal="left" vertical="center"/>
    </xf>
    <xf numFmtId="0" fontId="1" fillId="21" borderId="14" xfId="0" applyFont="1" applyFill="1" applyBorder="1" applyAlignment="1">
      <alignment horizontal="left" vertical="center"/>
    </xf>
    <xf numFmtId="0" fontId="1" fillId="15" borderId="14" xfId="0" applyFont="1" applyFill="1" applyBorder="1" applyAlignment="1">
      <alignment horizontal="left" vertical="center"/>
    </xf>
    <xf numFmtId="0" fontId="1" fillId="4" borderId="14" xfId="0" applyFont="1" applyFill="1" applyBorder="1" applyAlignment="1">
      <alignment horizontal="center" vertical="center"/>
    </xf>
    <xf numFmtId="0" fontId="1" fillId="15" borderId="14" xfId="0" applyFont="1" applyFill="1" applyBorder="1" applyAlignment="1">
      <alignment vertical="center"/>
    </xf>
    <xf numFmtId="0" fontId="1" fillId="47" borderId="7" xfId="0" applyFont="1" applyFill="1" applyBorder="1"/>
    <xf numFmtId="14" fontId="1" fillId="0" borderId="7" xfId="0" applyNumberFormat="1" applyFont="1" applyBorder="1"/>
    <xf numFmtId="0" fontId="1" fillId="4" borderId="7" xfId="0" applyFont="1" applyFill="1" applyBorder="1"/>
    <xf numFmtId="14" fontId="1" fillId="4" borderId="7" xfId="0" applyNumberFormat="1" applyFont="1" applyFill="1" applyBorder="1"/>
    <xf numFmtId="0" fontId="1" fillId="24" borderId="7" xfId="0" applyFont="1" applyFill="1" applyBorder="1"/>
    <xf numFmtId="14" fontId="1" fillId="24" borderId="7" xfId="0" applyNumberFormat="1" applyFont="1" applyFill="1" applyBorder="1"/>
    <xf numFmtId="0" fontId="1" fillId="32" borderId="7" xfId="0" applyFont="1" applyFill="1" applyBorder="1"/>
    <xf numFmtId="14" fontId="1" fillId="32" borderId="7" xfId="0" applyNumberFormat="1" applyFont="1" applyFill="1" applyBorder="1"/>
    <xf numFmtId="0" fontId="1" fillId="50" borderId="7" xfId="0" applyFont="1" applyFill="1" applyBorder="1"/>
    <xf numFmtId="14" fontId="1" fillId="50" borderId="7" xfId="0" applyNumberFormat="1" applyFont="1" applyFill="1" applyBorder="1"/>
    <xf numFmtId="0" fontId="1" fillId="43" borderId="7" xfId="0" applyFont="1" applyFill="1" applyBorder="1" applyAlignment="1">
      <alignment vertical="center" wrapText="1"/>
    </xf>
    <xf numFmtId="0" fontId="1" fillId="43" borderId="7" xfId="0" applyFont="1" applyFill="1" applyBorder="1" applyAlignment="1">
      <alignment vertical="center"/>
    </xf>
    <xf numFmtId="0" fontId="1" fillId="43" borderId="7" xfId="0" applyFont="1" applyFill="1" applyBorder="1" applyAlignment="1">
      <alignment horizontal="right" vertical="center"/>
    </xf>
    <xf numFmtId="0" fontId="1" fillId="43" borderId="7" xfId="0" applyFont="1" applyFill="1" applyBorder="1"/>
    <xf numFmtId="14" fontId="1" fillId="43" borderId="7" xfId="0" applyNumberFormat="1" applyFont="1" applyFill="1" applyBorder="1"/>
    <xf numFmtId="0" fontId="1" fillId="43" borderId="7" xfId="0" applyFont="1" applyFill="1" applyBorder="1" applyAlignment="1">
      <alignment horizontal="left" vertical="center"/>
    </xf>
    <xf numFmtId="0" fontId="1" fillId="51" borderId="7" xfId="0" applyFont="1" applyFill="1" applyBorder="1"/>
    <xf numFmtId="14" fontId="1" fillId="51" borderId="7" xfId="0" applyNumberFormat="1" applyFont="1" applyFill="1" applyBorder="1"/>
    <xf numFmtId="0" fontId="1" fillId="21" borderId="7" xfId="0" applyFont="1" applyFill="1" applyBorder="1"/>
    <xf numFmtId="14" fontId="1" fillId="21" borderId="7" xfId="0" applyNumberFormat="1" applyFont="1" applyFill="1" applyBorder="1"/>
    <xf numFmtId="14" fontId="18" fillId="0" borderId="0" xfId="0" applyNumberFormat="1" applyFont="1" applyAlignment="1">
      <alignment horizontal="center" vertical="center" wrapText="1"/>
    </xf>
    <xf numFmtId="14" fontId="1" fillId="0" borderId="0" xfId="0" applyNumberFormat="1" applyFont="1" applyAlignment="1">
      <alignment horizontal="center" vertical="center"/>
    </xf>
    <xf numFmtId="0" fontId="76" fillId="0" borderId="0" xfId="0" applyFont="1" applyAlignment="1">
      <alignment horizontal="center" vertical="center"/>
    </xf>
    <xf numFmtId="49" fontId="29" fillId="4" borderId="33" xfId="0" applyNumberFormat="1" applyFont="1" applyFill="1" applyBorder="1" applyAlignment="1">
      <alignment horizontal="center" vertical="center" wrapText="1"/>
    </xf>
    <xf numFmtId="0" fontId="29" fillId="0" borderId="7" xfId="0" applyFont="1" applyBorder="1" applyAlignment="1">
      <alignment horizontal="left" vertical="center"/>
    </xf>
    <xf numFmtId="0" fontId="29" fillId="30" borderId="7" xfId="0" applyFont="1" applyFill="1" applyBorder="1" applyAlignment="1">
      <alignment vertical="center" wrapText="1"/>
    </xf>
    <xf numFmtId="44" fontId="29" fillId="30" borderId="7" xfId="0" applyNumberFormat="1" applyFont="1" applyFill="1" applyBorder="1" applyAlignment="1">
      <alignment vertical="center" wrapText="1"/>
    </xf>
    <xf numFmtId="0" fontId="29" fillId="12" borderId="33" xfId="0" applyFont="1" applyFill="1" applyBorder="1" applyAlignment="1">
      <alignment horizontal="center" vertical="center" wrapText="1"/>
    </xf>
    <xf numFmtId="49" fontId="29" fillId="12" borderId="33" xfId="0" applyNumberFormat="1" applyFont="1" applyFill="1" applyBorder="1" applyAlignment="1">
      <alignment horizontal="center" vertical="center" wrapText="1"/>
    </xf>
    <xf numFmtId="0" fontId="33" fillId="53" borderId="7" xfId="0" applyFont="1" applyFill="1" applyBorder="1" applyAlignment="1">
      <alignment horizontal="center" vertical="center" wrapText="1"/>
    </xf>
    <xf numFmtId="0" fontId="29" fillId="24" borderId="7" xfId="0" applyFont="1" applyFill="1" applyBorder="1" applyAlignment="1">
      <alignment vertical="center" wrapText="1"/>
    </xf>
    <xf numFmtId="44" fontId="29" fillId="24" borderId="7" xfId="0" applyNumberFormat="1" applyFont="1" applyFill="1" applyBorder="1" applyAlignment="1">
      <alignment vertical="center" wrapText="1"/>
    </xf>
    <xf numFmtId="0" fontId="29" fillId="24" borderId="7" xfId="0" applyFont="1" applyFill="1" applyBorder="1" applyAlignment="1">
      <alignment horizontal="center" vertical="center" wrapText="1"/>
    </xf>
    <xf numFmtId="0" fontId="29" fillId="33" borderId="33" xfId="0" applyFont="1" applyFill="1" applyBorder="1" applyAlignment="1">
      <alignment horizontal="center" vertical="center" wrapText="1"/>
    </xf>
    <xf numFmtId="49" fontId="29" fillId="33" borderId="33" xfId="0" applyNumberFormat="1" applyFont="1" applyFill="1" applyBorder="1" applyAlignment="1">
      <alignment horizontal="center" vertical="center" wrapText="1"/>
    </xf>
    <xf numFmtId="3" fontId="29" fillId="12" borderId="33" xfId="0" applyNumberFormat="1" applyFont="1" applyFill="1" applyBorder="1" applyAlignment="1">
      <alignment horizontal="center" vertical="center" wrapText="1"/>
    </xf>
    <xf numFmtId="44" fontId="29" fillId="24" borderId="7" xfId="0" applyNumberFormat="1" applyFont="1" applyFill="1" applyBorder="1" applyAlignment="1">
      <alignment horizontal="center" vertical="center" wrapText="1"/>
    </xf>
    <xf numFmtId="0" fontId="29" fillId="30" borderId="33" xfId="0" applyFont="1" applyFill="1" applyBorder="1" applyAlignment="1">
      <alignment horizontal="center" vertical="center" wrapText="1"/>
    </xf>
    <xf numFmtId="49" fontId="29" fillId="30" borderId="33" xfId="0" applyNumberFormat="1" applyFont="1" applyFill="1" applyBorder="1" applyAlignment="1">
      <alignment horizontal="center" vertical="center" wrapText="1"/>
    </xf>
    <xf numFmtId="49" fontId="29" fillId="24" borderId="33" xfId="0" applyNumberFormat="1" applyFont="1" applyFill="1" applyBorder="1" applyAlignment="1">
      <alignment horizontal="center" vertical="center" wrapText="1"/>
    </xf>
    <xf numFmtId="0" fontId="33" fillId="26" borderId="7" xfId="0" applyFont="1" applyFill="1" applyBorder="1" applyAlignment="1">
      <alignment horizontal="center" vertical="center" wrapText="1"/>
    </xf>
    <xf numFmtId="0" fontId="29" fillId="4" borderId="7" xfId="0" applyFont="1" applyFill="1" applyBorder="1" applyAlignment="1">
      <alignment vertical="center"/>
    </xf>
    <xf numFmtId="0" fontId="33" fillId="24" borderId="7" xfId="0" applyFont="1" applyFill="1" applyBorder="1" applyAlignment="1">
      <alignment horizontal="center" vertical="center" wrapText="1"/>
    </xf>
    <xf numFmtId="3" fontId="29" fillId="33" borderId="33" xfId="0" applyNumberFormat="1" applyFont="1" applyFill="1" applyBorder="1" applyAlignment="1">
      <alignment horizontal="center" vertical="center" wrapText="1"/>
    </xf>
    <xf numFmtId="6" fontId="29" fillId="30" borderId="7" xfId="0" applyNumberFormat="1" applyFont="1" applyFill="1" applyBorder="1" applyAlignment="1">
      <alignment vertical="center" wrapText="1"/>
    </xf>
    <xf numFmtId="0" fontId="33" fillId="42" borderId="7" xfId="0" applyFont="1" applyFill="1" applyBorder="1" applyAlignment="1">
      <alignment horizontal="center" vertical="center" wrapText="1"/>
    </xf>
    <xf numFmtId="0" fontId="49" fillId="0" borderId="8" xfId="0" applyFont="1" applyBorder="1" applyAlignment="1">
      <alignment vertical="center" wrapText="1"/>
    </xf>
    <xf numFmtId="8" fontId="29" fillId="4" borderId="7" xfId="0" applyNumberFormat="1" applyFont="1" applyFill="1" applyBorder="1" applyAlignment="1">
      <alignment vertical="center" wrapText="1"/>
    </xf>
    <xf numFmtId="0" fontId="49" fillId="45" borderId="33" xfId="0" applyFont="1" applyFill="1" applyBorder="1" applyAlignment="1">
      <alignment vertical="center" wrapText="1"/>
    </xf>
    <xf numFmtId="0" fontId="29" fillId="0" borderId="7" xfId="0" applyFont="1" applyBorder="1" applyAlignment="1">
      <alignment horizontal="center" wrapText="1"/>
    </xf>
    <xf numFmtId="0" fontId="38" fillId="4" borderId="7" xfId="0" applyFont="1" applyFill="1" applyBorder="1" applyAlignment="1">
      <alignment horizontal="center" vertical="center" wrapText="1"/>
    </xf>
    <xf numFmtId="0" fontId="49" fillId="4" borderId="33" xfId="0" applyFont="1" applyFill="1" applyBorder="1" applyAlignment="1">
      <alignment vertical="center" wrapText="1"/>
    </xf>
    <xf numFmtId="0" fontId="59" fillId="45" borderId="7" xfId="0" applyFont="1" applyFill="1" applyBorder="1" applyAlignment="1">
      <alignment horizontal="center" vertical="center" wrapText="1"/>
    </xf>
    <xf numFmtId="0" fontId="29" fillId="10" borderId="7" xfId="0" applyFont="1" applyFill="1" applyBorder="1" applyAlignment="1">
      <alignment vertical="center" wrapText="1"/>
    </xf>
    <xf numFmtId="44" fontId="29" fillId="10" borderId="7" xfId="0" applyNumberFormat="1" applyFont="1" applyFill="1" applyBorder="1" applyAlignment="1">
      <alignment vertical="center" wrapText="1"/>
    </xf>
    <xf numFmtId="0" fontId="51" fillId="10" borderId="7" xfId="0" applyFont="1" applyFill="1" applyBorder="1" applyAlignment="1">
      <alignment horizontal="center" vertical="center" wrapText="1"/>
    </xf>
    <xf numFmtId="0" fontId="29" fillId="10" borderId="33" xfId="0" applyFont="1" applyFill="1" applyBorder="1" applyAlignment="1">
      <alignment horizontal="center" vertical="center" wrapText="1"/>
    </xf>
    <xf numFmtId="44" fontId="29" fillId="10" borderId="33" xfId="0" applyNumberFormat="1" applyFont="1" applyFill="1" applyBorder="1" applyAlignment="1">
      <alignment vertical="center" wrapText="1"/>
    </xf>
    <xf numFmtId="0" fontId="29" fillId="10" borderId="33" xfId="0" applyFont="1" applyFill="1" applyBorder="1" applyAlignment="1">
      <alignment vertical="center" wrapText="1"/>
    </xf>
    <xf numFmtId="0" fontId="29" fillId="10" borderId="7" xfId="0" applyFont="1" applyFill="1" applyBorder="1" applyAlignment="1">
      <alignment horizontal="center" vertical="center"/>
    </xf>
    <xf numFmtId="0" fontId="77" fillId="0" borderId="7" xfId="0" applyFont="1" applyBorder="1" applyAlignment="1">
      <alignment horizontal="center" vertical="center" wrapText="1"/>
    </xf>
    <xf numFmtId="0" fontId="29" fillId="43" borderId="7" xfId="0" applyFont="1" applyFill="1" applyBorder="1" applyAlignment="1">
      <alignment vertical="center" wrapText="1"/>
    </xf>
    <xf numFmtId="44" fontId="29" fillId="41" borderId="7" xfId="0" applyNumberFormat="1" applyFont="1" applyFill="1" applyBorder="1" applyAlignment="1">
      <alignment vertical="center" wrapText="1"/>
    </xf>
    <xf numFmtId="44" fontId="29" fillId="41" borderId="7" xfId="0" applyNumberFormat="1" applyFont="1" applyFill="1" applyBorder="1" applyAlignment="1">
      <alignment horizontal="center" vertical="center" wrapText="1"/>
    </xf>
    <xf numFmtId="0" fontId="29" fillId="41" borderId="33" xfId="0" applyFont="1" applyFill="1" applyBorder="1" applyAlignment="1">
      <alignment vertical="center" wrapText="1"/>
    </xf>
    <xf numFmtId="0" fontId="29" fillId="0" borderId="7" xfId="0" applyFont="1" applyBorder="1"/>
    <xf numFmtId="44" fontId="29" fillId="45" borderId="7" xfId="0" applyNumberFormat="1" applyFont="1" applyFill="1" applyBorder="1" applyAlignment="1">
      <alignment horizontal="center" vertical="center" wrapText="1"/>
    </xf>
    <xf numFmtId="0" fontId="35" fillId="0" borderId="0" xfId="0" applyFont="1" applyAlignment="1">
      <alignment horizontal="center" wrapText="1"/>
    </xf>
    <xf numFmtId="0" fontId="29" fillId="26" borderId="7" xfId="0" applyFont="1" applyFill="1" applyBorder="1" applyAlignment="1">
      <alignment vertical="center" wrapText="1"/>
    </xf>
    <xf numFmtId="0" fontId="29" fillId="41" borderId="7" xfId="0" applyFont="1" applyFill="1" applyBorder="1" applyAlignment="1">
      <alignment vertical="center" wrapText="1"/>
    </xf>
    <xf numFmtId="0" fontId="25" fillId="22" borderId="33" xfId="0" applyFont="1" applyFill="1" applyBorder="1" applyAlignment="1">
      <alignment horizontal="center" vertical="center" wrapText="1"/>
    </xf>
    <xf numFmtId="0" fontId="29" fillId="0" borderId="8" xfId="0" applyFont="1" applyBorder="1" applyAlignment="1">
      <alignment horizontal="center" vertical="center"/>
    </xf>
    <xf numFmtId="0" fontId="49" fillId="0" borderId="8" xfId="0" applyFont="1" applyBorder="1" applyAlignment="1">
      <alignment horizontal="center" vertical="center" wrapText="1"/>
    </xf>
    <xf numFmtId="0" fontId="49" fillId="41" borderId="33" xfId="0" applyFont="1" applyFill="1" applyBorder="1" applyAlignment="1">
      <alignment vertical="center" wrapText="1"/>
    </xf>
    <xf numFmtId="0" fontId="55" fillId="41" borderId="33" xfId="0" applyFont="1" applyFill="1" applyBorder="1" applyAlignment="1">
      <alignment vertical="center" wrapText="1"/>
    </xf>
    <xf numFmtId="0" fontId="29" fillId="43" borderId="14" xfId="0" applyFont="1" applyFill="1" applyBorder="1" applyAlignment="1">
      <alignment vertical="center" wrapText="1"/>
    </xf>
    <xf numFmtId="0" fontId="29" fillId="25" borderId="7" xfId="0" applyFont="1" applyFill="1" applyBorder="1" applyAlignment="1">
      <alignment vertical="center" wrapText="1"/>
    </xf>
    <xf numFmtId="0" fontId="29" fillId="25" borderId="7" xfId="0" applyFont="1" applyFill="1" applyBorder="1" applyAlignment="1">
      <alignment horizontal="center" vertical="center" wrapText="1"/>
    </xf>
    <xf numFmtId="0" fontId="29" fillId="8" borderId="14" xfId="0" applyFont="1" applyFill="1" applyBorder="1" applyAlignment="1">
      <alignment horizontal="center" vertical="center" wrapText="1"/>
    </xf>
    <xf numFmtId="44" fontId="29" fillId="24" borderId="33" xfId="0" applyNumberFormat="1" applyFont="1" applyFill="1" applyBorder="1" applyAlignment="1">
      <alignment vertical="center" wrapText="1"/>
    </xf>
    <xf numFmtId="0" fontId="49" fillId="24" borderId="33" xfId="0" applyFont="1" applyFill="1" applyBorder="1" applyAlignment="1">
      <alignment vertical="center" wrapText="1"/>
    </xf>
    <xf numFmtId="0" fontId="51" fillId="24" borderId="7" xfId="0" applyFont="1" applyFill="1" applyBorder="1" applyAlignment="1">
      <alignment horizontal="center" vertical="center" wrapText="1"/>
    </xf>
    <xf numFmtId="0" fontId="29" fillId="24" borderId="33" xfId="0" applyFont="1" applyFill="1" applyBorder="1" applyAlignment="1">
      <alignment vertical="center" wrapText="1"/>
    </xf>
    <xf numFmtId="43" fontId="29" fillId="24" borderId="7" xfId="0" applyNumberFormat="1" applyFont="1" applyFill="1" applyBorder="1" applyAlignment="1">
      <alignment horizontal="center" vertical="center" wrapText="1"/>
    </xf>
    <xf numFmtId="0" fontId="29" fillId="24" borderId="7" xfId="0" applyFont="1" applyFill="1" applyBorder="1" applyAlignment="1">
      <alignment horizontal="center" vertical="center"/>
    </xf>
    <xf numFmtId="0" fontId="38" fillId="45" borderId="7" xfId="0" applyFont="1" applyFill="1" applyBorder="1" applyAlignment="1">
      <alignment horizontal="center" vertical="center" wrapText="1"/>
    </xf>
    <xf numFmtId="14" fontId="29" fillId="24" borderId="7" xfId="0" applyNumberFormat="1" applyFont="1" applyFill="1" applyBorder="1" applyAlignment="1">
      <alignment horizontal="center" vertical="center" wrapText="1"/>
    </xf>
    <xf numFmtId="0" fontId="29" fillId="41" borderId="33" xfId="0" applyFont="1" applyFill="1" applyBorder="1" applyAlignment="1">
      <alignment horizontal="center" vertical="center" wrapText="1"/>
    </xf>
    <xf numFmtId="44" fontId="29" fillId="41" borderId="33" xfId="0" applyNumberFormat="1" applyFont="1" applyFill="1" applyBorder="1" applyAlignment="1">
      <alignment vertical="center" wrapText="1"/>
    </xf>
    <xf numFmtId="0" fontId="51" fillId="41" borderId="7" xfId="0" applyFont="1" applyFill="1" applyBorder="1" applyAlignment="1">
      <alignment horizontal="center" vertical="center" wrapText="1"/>
    </xf>
    <xf numFmtId="0" fontId="29" fillId="41" borderId="7" xfId="0" applyFont="1" applyFill="1" applyBorder="1" applyAlignment="1">
      <alignment horizontal="center" vertical="center"/>
    </xf>
    <xf numFmtId="44" fontId="29" fillId="25" borderId="7" xfId="0" applyNumberFormat="1" applyFont="1" applyFill="1" applyBorder="1" applyAlignment="1">
      <alignment vertical="center" wrapText="1"/>
    </xf>
    <xf numFmtId="0" fontId="29" fillId="25" borderId="33" xfId="0" applyFont="1" applyFill="1" applyBorder="1" applyAlignment="1">
      <alignment horizontal="center" vertical="center" wrapText="1"/>
    </xf>
    <xf numFmtId="44" fontId="29" fillId="25" borderId="33" xfId="0" applyNumberFormat="1" applyFont="1" applyFill="1" applyBorder="1" applyAlignment="1">
      <alignment vertical="center" wrapText="1"/>
    </xf>
    <xf numFmtId="0" fontId="29" fillId="25" borderId="33" xfId="0" applyFont="1" applyFill="1" applyBorder="1" applyAlignment="1">
      <alignment vertical="center" wrapText="1"/>
    </xf>
    <xf numFmtId="0" fontId="51" fillId="25" borderId="7" xfId="0" applyFont="1" applyFill="1" applyBorder="1" applyAlignment="1">
      <alignment horizontal="center" vertical="center" wrapText="1"/>
    </xf>
    <xf numFmtId="0" fontId="29" fillId="25" borderId="7" xfId="0" applyFont="1" applyFill="1" applyBorder="1" applyAlignment="1">
      <alignment horizontal="center" vertical="center"/>
    </xf>
    <xf numFmtId="0" fontId="18" fillId="0" borderId="7" xfId="0" applyFont="1" applyBorder="1" applyAlignment="1">
      <alignment horizontal="center"/>
    </xf>
    <xf numFmtId="0" fontId="18" fillId="0" borderId="7" xfId="0" applyFont="1" applyBorder="1" applyAlignment="1">
      <alignment horizontal="center" wrapText="1"/>
    </xf>
    <xf numFmtId="0" fontId="18" fillId="0" borderId="7" xfId="0" applyFont="1" applyBorder="1"/>
    <xf numFmtId="0" fontId="49" fillId="0" borderId="7" xfId="0" applyFont="1" applyBorder="1"/>
    <xf numFmtId="0" fontId="1" fillId="0" borderId="7" xfId="0" applyFont="1" applyBorder="1" applyAlignment="1">
      <alignment vertical="center" wrapText="1"/>
    </xf>
    <xf numFmtId="0" fontId="29" fillId="54" borderId="7" xfId="0" applyFont="1" applyFill="1" applyBorder="1" applyAlignment="1">
      <alignment vertical="center" wrapText="1"/>
    </xf>
    <xf numFmtId="0" fontId="29" fillId="54" borderId="7" xfId="0" applyFont="1" applyFill="1" applyBorder="1" applyAlignment="1">
      <alignment horizontal="center" vertical="center" wrapText="1"/>
    </xf>
    <xf numFmtId="44" fontId="29" fillId="54" borderId="7" xfId="0" applyNumberFormat="1" applyFont="1" applyFill="1" applyBorder="1" applyAlignment="1">
      <alignment vertical="center" wrapText="1"/>
    </xf>
    <xf numFmtId="44" fontId="29" fillId="54" borderId="7" xfId="0" applyNumberFormat="1" applyFont="1" applyFill="1" applyBorder="1" applyAlignment="1">
      <alignment horizontal="center" vertical="center" wrapText="1"/>
    </xf>
    <xf numFmtId="0" fontId="29" fillId="54" borderId="33" xfId="0" applyFont="1" applyFill="1" applyBorder="1" applyAlignment="1">
      <alignment vertical="center" wrapText="1"/>
    </xf>
    <xf numFmtId="0" fontId="29" fillId="55" borderId="7" xfId="0" applyFont="1" applyFill="1" applyBorder="1" applyAlignment="1">
      <alignment horizontal="center" vertical="center" wrapText="1"/>
    </xf>
    <xf numFmtId="0" fontId="29" fillId="55" borderId="7" xfId="0" applyFont="1" applyFill="1" applyBorder="1" applyAlignment="1">
      <alignment vertical="center" wrapText="1"/>
    </xf>
    <xf numFmtId="44" fontId="29" fillId="55" borderId="7" xfId="0" applyNumberFormat="1" applyFont="1" applyFill="1" applyBorder="1" applyAlignment="1">
      <alignment vertical="center" wrapText="1"/>
    </xf>
    <xf numFmtId="44" fontId="29" fillId="55" borderId="7" xfId="0" applyNumberFormat="1" applyFont="1" applyFill="1" applyBorder="1" applyAlignment="1">
      <alignment horizontal="center" vertical="center" wrapText="1"/>
    </xf>
    <xf numFmtId="0" fontId="29" fillId="55" borderId="33" xfId="0" applyFont="1" applyFill="1" applyBorder="1" applyAlignment="1">
      <alignment vertical="center" wrapText="1"/>
    </xf>
    <xf numFmtId="0" fontId="29" fillId="26" borderId="7" xfId="0" applyFont="1" applyFill="1" applyBorder="1" applyAlignment="1">
      <alignment horizontal="center" vertical="center" wrapText="1"/>
    </xf>
    <xf numFmtId="44" fontId="29" fillId="26" borderId="7" xfId="0" applyNumberFormat="1" applyFont="1" applyFill="1" applyBorder="1" applyAlignment="1">
      <alignment vertical="center" wrapText="1"/>
    </xf>
    <xf numFmtId="44" fontId="29" fillId="26" borderId="7" xfId="0" applyNumberFormat="1" applyFont="1" applyFill="1" applyBorder="1" applyAlignment="1">
      <alignment horizontal="center" vertical="center" wrapText="1"/>
    </xf>
    <xf numFmtId="0" fontId="29" fillId="26" borderId="33" xfId="0" applyFont="1" applyFill="1" applyBorder="1" applyAlignment="1">
      <alignment vertical="center" wrapText="1"/>
    </xf>
    <xf numFmtId="0" fontId="29" fillId="56" borderId="7" xfId="0" applyFont="1" applyFill="1" applyBorder="1" applyAlignment="1">
      <alignment vertical="center" wrapText="1"/>
    </xf>
    <xf numFmtId="0" fontId="29" fillId="56" borderId="7" xfId="0" applyFont="1" applyFill="1" applyBorder="1" applyAlignment="1">
      <alignment horizontal="center" vertical="center" wrapText="1"/>
    </xf>
    <xf numFmtId="44" fontId="29" fillId="56" borderId="7" xfId="0" applyNumberFormat="1" applyFont="1" applyFill="1" applyBorder="1" applyAlignment="1">
      <alignment vertical="center" wrapText="1"/>
    </xf>
    <xf numFmtId="44" fontId="29" fillId="56" borderId="7" xfId="0" applyNumberFormat="1" applyFont="1" applyFill="1" applyBorder="1" applyAlignment="1">
      <alignment horizontal="center" vertical="center" wrapText="1"/>
    </xf>
    <xf numFmtId="0" fontId="29" fillId="56" borderId="33" xfId="0" applyFont="1" applyFill="1" applyBorder="1" applyAlignment="1">
      <alignment vertical="center" wrapText="1"/>
    </xf>
    <xf numFmtId="0" fontId="29" fillId="54" borderId="7" xfId="0" applyFont="1" applyFill="1" applyBorder="1" applyAlignment="1">
      <alignment horizontal="center" vertical="center"/>
    </xf>
    <xf numFmtId="0" fontId="68" fillId="0" borderId="0" xfId="0" applyFont="1" applyAlignment="1">
      <alignment horizontal="left" vertical="center"/>
    </xf>
    <xf numFmtId="44" fontId="35" fillId="0" borderId="0" xfId="0" applyNumberFormat="1" applyFont="1" applyAlignment="1">
      <alignment vertical="center" wrapText="1"/>
    </xf>
    <xf numFmtId="44" fontId="35" fillId="0" borderId="0" xfId="0" applyNumberFormat="1" applyFont="1" applyAlignment="1">
      <alignment horizontal="center" vertical="center" wrapText="1"/>
    </xf>
    <xf numFmtId="0" fontId="79" fillId="0" borderId="0" xfId="0" applyFont="1" applyAlignment="1">
      <alignment horizontal="center" vertical="center" wrapText="1"/>
    </xf>
    <xf numFmtId="0" fontId="19" fillId="8" borderId="15" xfId="0" applyFont="1" applyFill="1" applyBorder="1" applyAlignment="1">
      <alignment horizontal="center" vertical="center" wrapText="1"/>
    </xf>
    <xf numFmtId="0" fontId="27" fillId="0" borderId="16" xfId="0" applyFont="1" applyBorder="1"/>
    <xf numFmtId="0" fontId="50" fillId="8" borderId="23" xfId="0" applyFont="1" applyFill="1" applyBorder="1" applyAlignment="1">
      <alignment horizontal="left" vertical="center" wrapText="1"/>
    </xf>
    <xf numFmtId="0" fontId="27" fillId="0" borderId="24" xfId="0" applyFont="1" applyBorder="1"/>
    <xf numFmtId="0" fontId="27" fillId="0" borderId="25" xfId="0" applyFont="1" applyBorder="1"/>
    <xf numFmtId="0" fontId="27" fillId="0" borderId="26" xfId="0" applyFont="1" applyBorder="1"/>
    <xf numFmtId="0" fontId="0" fillId="0" borderId="0" xfId="0"/>
    <xf numFmtId="0" fontId="27" fillId="0" borderId="27" xfId="0" applyFont="1" applyBorder="1"/>
    <xf numFmtId="0" fontId="27" fillId="0" borderId="28" xfId="0" applyFont="1" applyBorder="1"/>
    <xf numFmtId="0" fontId="27" fillId="0" borderId="29" xfId="0" applyFont="1" applyBorder="1"/>
    <xf numFmtId="0" fontId="27" fillId="0" borderId="30" xfId="0" applyFont="1" applyBorder="1"/>
    <xf numFmtId="44" fontId="1" fillId="19" borderId="21" xfId="0" applyNumberFormat="1" applyFont="1" applyFill="1" applyBorder="1" applyAlignment="1">
      <alignment horizontal="center" vertical="center" wrapText="1"/>
    </xf>
    <xf numFmtId="0" fontId="27" fillId="0" borderId="2" xfId="0" applyFont="1" applyBorder="1"/>
    <xf numFmtId="0" fontId="1" fillId="8" borderId="23" xfId="0" applyFont="1" applyFill="1" applyBorder="1" applyAlignment="1">
      <alignment horizontal="center" wrapText="1"/>
    </xf>
    <xf numFmtId="0" fontId="19" fillId="8" borderId="23" xfId="0" applyFont="1" applyFill="1" applyBorder="1" applyAlignment="1">
      <alignment horizontal="left" vertical="center" wrapText="1"/>
    </xf>
    <xf numFmtId="0" fontId="1" fillId="0" borderId="0" xfId="0" applyFont="1" applyAlignment="1">
      <alignment horizontal="center" wrapText="1"/>
    </xf>
    <xf numFmtId="0" fontId="78" fillId="8" borderId="23" xfId="0" applyFont="1" applyFill="1" applyBorder="1" applyAlignment="1">
      <alignment horizontal="left" vertical="center" wrapText="1"/>
    </xf>
    <xf numFmtId="0" fontId="0" fillId="0" borderId="34" xfId="0" applyBorder="1"/>
    <xf numFmtId="0" fontId="0" fillId="0" borderId="34" xfId="0" pivotButton="1" applyBorder="1"/>
    <xf numFmtId="0" fontId="0" fillId="0" borderId="35" xfId="0" applyBorder="1"/>
    <xf numFmtId="0" fontId="0" fillId="0" borderId="36" xfId="0" applyBorder="1"/>
    <xf numFmtId="0" fontId="0" fillId="0" borderId="34" xfId="0" applyNumberFormat="1" applyBorder="1"/>
    <xf numFmtId="0" fontId="0" fillId="0" borderId="36" xfId="0" applyNumberFormat="1" applyBorder="1"/>
    <xf numFmtId="0" fontId="0" fillId="0" borderId="37" xfId="0" applyBorder="1"/>
    <xf numFmtId="0" fontId="0" fillId="0" borderId="37" xfId="0" applyNumberFormat="1" applyBorder="1"/>
    <xf numFmtId="0" fontId="0" fillId="0" borderId="38" xfId="0" applyNumberFormat="1" applyBorder="1"/>
    <xf numFmtId="0" fontId="0" fillId="0" borderId="39" xfId="0" applyBorder="1"/>
    <xf numFmtId="0" fontId="0" fillId="0" borderId="39" xfId="0" applyNumberFormat="1" applyBorder="1"/>
    <xf numFmtId="0" fontId="0" fillId="0" borderId="40" xfId="0" applyNumberFormat="1" applyBorder="1"/>
    <xf numFmtId="0" fontId="2" fillId="2" borderId="41" xfId="0" applyFont="1" applyFill="1" applyBorder="1"/>
    <xf numFmtId="0" fontId="2" fillId="0" borderId="41" xfId="0" applyFont="1" applyBorder="1"/>
  </cellXfs>
  <cellStyles count="1">
    <cellStyle name="Normal" xfId="0" builtinId="0"/>
  </cellStyles>
  <dxfs count="115">
    <dxf>
      <fill>
        <patternFill patternType="solid">
          <fgColor rgb="FFFF7C80"/>
          <bgColor rgb="FFFF7C80"/>
        </patternFill>
      </fill>
    </dxf>
    <dxf>
      <fill>
        <patternFill patternType="solid">
          <fgColor rgb="FF92D050"/>
          <bgColor rgb="FF92D050"/>
        </patternFill>
      </fill>
    </dxf>
    <dxf>
      <fill>
        <patternFill patternType="solid">
          <fgColor rgb="FFFF0000"/>
          <bgColor rgb="FFFF0000"/>
        </patternFill>
      </fill>
    </dxf>
    <dxf>
      <fill>
        <patternFill patternType="solid">
          <fgColor rgb="FF92D050"/>
          <bgColor rgb="FF92D050"/>
        </patternFill>
      </fill>
    </dxf>
    <dxf>
      <fill>
        <patternFill patternType="solid">
          <fgColor rgb="FFFF7C80"/>
          <bgColor rgb="FFFF7C80"/>
        </patternFill>
      </fill>
    </dxf>
    <dxf>
      <fill>
        <patternFill patternType="solid">
          <fgColor rgb="FF92D050"/>
          <bgColor rgb="FF92D050"/>
        </patternFill>
      </fill>
    </dxf>
    <dxf>
      <fill>
        <patternFill patternType="solid">
          <fgColor rgb="FFFF7C80"/>
          <bgColor rgb="FFFF7C80"/>
        </patternFill>
      </fill>
    </dxf>
    <dxf>
      <fill>
        <patternFill patternType="solid">
          <fgColor rgb="FF92D050"/>
          <bgColor rgb="FF92D050"/>
        </patternFill>
      </fill>
    </dxf>
    <dxf>
      <fill>
        <patternFill patternType="solid">
          <fgColor rgb="FFFF7C80"/>
          <bgColor rgb="FFFF7C80"/>
        </patternFill>
      </fill>
    </dxf>
    <dxf>
      <fill>
        <patternFill patternType="solid">
          <fgColor rgb="FF92D050"/>
          <bgColor rgb="FF92D050"/>
        </patternFill>
      </fill>
    </dxf>
    <dxf>
      <font>
        <color theme="0"/>
      </font>
      <fill>
        <patternFill patternType="none"/>
      </fill>
    </dxf>
    <dxf>
      <fill>
        <patternFill patternType="solid">
          <fgColor rgb="FFFF7C80"/>
          <bgColor rgb="FFFF7C80"/>
        </patternFill>
      </fill>
    </dxf>
    <dxf>
      <fill>
        <patternFill patternType="solid">
          <fgColor rgb="FF92D050"/>
          <bgColor rgb="FF92D050"/>
        </patternFill>
      </fill>
    </dxf>
    <dxf>
      <fill>
        <patternFill patternType="solid">
          <fgColor rgb="FFF2F2F2"/>
          <bgColor rgb="FFF2F2F2"/>
        </patternFill>
      </fill>
    </dxf>
    <dxf>
      <fill>
        <patternFill patternType="solid">
          <fgColor rgb="FFF2F2F2"/>
          <bgColor rgb="FFF2F2F2"/>
        </patternFill>
      </fill>
    </dxf>
    <dxf>
      <fill>
        <patternFill patternType="solid">
          <fgColor rgb="FFFF7C80"/>
          <bgColor rgb="FFFF7C80"/>
        </patternFill>
      </fill>
    </dxf>
    <dxf>
      <fill>
        <patternFill patternType="solid">
          <fgColor rgb="FF92D050"/>
          <bgColor rgb="FF92D050"/>
        </patternFill>
      </fill>
    </dxf>
    <dxf>
      <font>
        <color theme="0"/>
      </font>
      <fill>
        <patternFill patternType="none"/>
      </fill>
    </dxf>
    <dxf>
      <fill>
        <patternFill patternType="solid">
          <fgColor rgb="FFFF7C80"/>
          <bgColor rgb="FFFF7C80"/>
        </patternFill>
      </fill>
    </dxf>
    <dxf>
      <fill>
        <patternFill patternType="solid">
          <fgColor rgb="FF92D050"/>
          <bgColor rgb="FF92D050"/>
        </patternFill>
      </fill>
    </dxf>
    <dxf>
      <fill>
        <patternFill patternType="solid">
          <fgColor rgb="FFFF7C80"/>
          <bgColor rgb="FFFF7C80"/>
        </patternFill>
      </fill>
    </dxf>
    <dxf>
      <fill>
        <patternFill patternType="solid">
          <fgColor rgb="FF92D050"/>
          <bgColor rgb="FF92D050"/>
        </patternFill>
      </fill>
    </dxf>
    <dxf>
      <font>
        <color theme="0"/>
      </font>
      <fill>
        <patternFill patternType="none"/>
      </fill>
    </dxf>
    <dxf>
      <font>
        <color theme="0"/>
      </font>
      <fill>
        <patternFill patternType="none"/>
      </fill>
    </dxf>
    <dxf>
      <fill>
        <patternFill patternType="solid">
          <fgColor rgb="FFFF7C80"/>
          <bgColor rgb="FFFF7C80"/>
        </patternFill>
      </fill>
    </dxf>
    <dxf>
      <fill>
        <patternFill patternType="solid">
          <fgColor rgb="FF92D050"/>
          <bgColor rgb="FF92D050"/>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00B0F0"/>
          <bgColor rgb="FF00B0F0"/>
        </patternFill>
      </fill>
    </dxf>
    <dxf>
      <fill>
        <patternFill patternType="solid">
          <fgColor rgb="FFEAF1DD"/>
          <bgColor rgb="FFEAF1DD"/>
        </patternFill>
      </fill>
    </dxf>
    <dxf>
      <fill>
        <patternFill patternType="solid">
          <fgColor rgb="FFCCC0D9"/>
          <bgColor rgb="FFCCC0D9"/>
        </patternFill>
      </fill>
    </dxf>
    <dxf>
      <font>
        <color theme="0"/>
      </font>
      <fill>
        <patternFill patternType="none"/>
      </fill>
    </dxf>
    <dxf>
      <font>
        <color theme="0"/>
      </font>
      <fill>
        <patternFill patternType="none"/>
      </fill>
    </dxf>
    <dxf>
      <font>
        <color theme="0"/>
      </font>
      <fill>
        <patternFill patternType="none"/>
      </fill>
    </dxf>
    <dxf>
      <fill>
        <patternFill patternType="solid">
          <fgColor rgb="FFFF7C80"/>
          <bgColor rgb="FFFF7C80"/>
        </patternFill>
      </fill>
    </dxf>
    <dxf>
      <fill>
        <patternFill patternType="solid">
          <fgColor rgb="FF92D050"/>
          <bgColor rgb="FF92D050"/>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00B0F0"/>
          <bgColor rgb="FF00B0F0"/>
        </patternFill>
      </fill>
    </dxf>
    <dxf>
      <fill>
        <patternFill patternType="solid">
          <fgColor rgb="FFEAF1DD"/>
          <bgColor rgb="FFEAF1DD"/>
        </patternFill>
      </fill>
    </dxf>
    <dxf>
      <fill>
        <patternFill patternType="solid">
          <fgColor rgb="FFCCC0D9"/>
          <bgColor rgb="FFCCC0D9"/>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92D050"/>
          <bgColor rgb="FF92D050"/>
        </patternFill>
      </fill>
    </dxf>
    <dxf>
      <fill>
        <patternFill patternType="solid">
          <fgColor rgb="FFFF7C80"/>
          <bgColor rgb="FFFF7C80"/>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FF99"/>
          <bgColor rgb="FFFFFF99"/>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FF0000"/>
          <bgColor rgb="FFFF0000"/>
        </patternFill>
      </fill>
    </dxf>
    <dxf>
      <fill>
        <patternFill patternType="solid">
          <fgColor rgb="FFFFFF00"/>
          <bgColor rgb="FFFFFF00"/>
        </patternFill>
      </fill>
    </dxf>
    <dxf>
      <fill>
        <patternFill patternType="solid">
          <fgColor rgb="FF00B0F0"/>
          <bgColor rgb="FF00B0F0"/>
        </patternFill>
      </fill>
    </dxf>
    <dxf>
      <fill>
        <patternFill patternType="solid">
          <fgColor rgb="FFEAF1DD"/>
          <bgColor rgb="FFEAF1DD"/>
        </patternFill>
      </fill>
    </dxf>
    <dxf>
      <fill>
        <patternFill patternType="solid">
          <fgColor rgb="FF92D050"/>
          <bgColor rgb="FF92D050"/>
        </patternFill>
      </fill>
    </dxf>
    <dxf>
      <fill>
        <patternFill patternType="solid">
          <fgColor rgb="FFCCC0D9"/>
          <bgColor rgb="FFCCC0D9"/>
        </patternFill>
      </fill>
    </dxf>
    <dxf>
      <font>
        <b/>
        <color theme="0"/>
      </font>
      <fill>
        <patternFill patternType="solid">
          <fgColor rgb="FF00B050"/>
          <bgColor rgb="FF00B050"/>
        </patternFill>
      </fill>
    </dxf>
    <dxf>
      <font>
        <b/>
        <color theme="0"/>
      </font>
      <fill>
        <patternFill patternType="solid">
          <fgColor rgb="FFFF0000"/>
          <bgColor rgb="FFFF0000"/>
        </patternFill>
      </fill>
    </dxf>
    <dxf>
      <font>
        <b/>
        <color theme="0"/>
      </font>
      <fill>
        <patternFill patternType="solid">
          <fgColor rgb="FF00B050"/>
          <bgColor rgb="FF00B050"/>
        </patternFill>
      </fill>
    </dxf>
    <dxf>
      <font>
        <b/>
        <color theme="0"/>
      </font>
      <fill>
        <patternFill patternType="solid">
          <fgColor rgb="FFFF0000"/>
          <bgColor rgb="FFFF0000"/>
        </patternFill>
      </fill>
    </dxf>
    <dxf>
      <fill>
        <patternFill patternType="solid">
          <fgColor rgb="FFFF7C80"/>
          <bgColor rgb="FFFF7C80"/>
        </patternFill>
      </fill>
    </dxf>
    <dxf>
      <fill>
        <patternFill patternType="solid">
          <fgColor rgb="FF92D050"/>
          <bgColor rgb="FF92D050"/>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ill>
        <patternFill patternType="solid">
          <fgColor rgb="FF92D050"/>
          <bgColor rgb="FF92D050"/>
        </patternFill>
      </fill>
    </dxf>
    <dxf>
      <fill>
        <patternFill patternType="solid">
          <fgColor rgb="FFFF7C80"/>
          <bgColor rgb="FFFF7C80"/>
        </patternFill>
      </fill>
    </dxf>
    <dxf>
      <font>
        <color rgb="FF006100"/>
      </font>
      <fill>
        <patternFill patternType="solid">
          <fgColor rgb="FFC6EFCE"/>
          <bgColor rgb="FFC6EFCE"/>
        </patternFill>
      </fill>
    </dxf>
    <dxf>
      <fill>
        <patternFill patternType="solid">
          <fgColor rgb="FFFFFF99"/>
          <bgColor rgb="FFFFFF99"/>
        </patternFill>
      </fill>
    </dxf>
    <dxf>
      <font>
        <color rgb="FF006100"/>
      </font>
      <fill>
        <patternFill patternType="solid">
          <fgColor rgb="FFC6EFCE"/>
          <bgColor rgb="FFC6EFCE"/>
        </patternFill>
      </fill>
    </dxf>
    <dxf>
      <fill>
        <patternFill patternType="solid">
          <fgColor rgb="FF92D050"/>
          <bgColor rgb="FF92D050"/>
        </patternFill>
      </fill>
    </dxf>
    <dxf>
      <fill>
        <patternFill patternType="solid">
          <fgColor rgb="FFFF0000"/>
          <bgColor rgb="FFFF0000"/>
        </patternFill>
      </fill>
    </dxf>
    <dxf>
      <fill>
        <patternFill patternType="solid">
          <fgColor rgb="FFFFFF00"/>
          <bgColor rgb="FFFFFF00"/>
        </patternFill>
      </fill>
    </dxf>
    <dxf>
      <fill>
        <patternFill patternType="solid">
          <fgColor rgb="FF00B0F0"/>
          <bgColor rgb="FF00B0F0"/>
        </patternFill>
      </fill>
    </dxf>
    <dxf>
      <fill>
        <patternFill patternType="solid">
          <fgColor rgb="FFEAF1DD"/>
          <bgColor rgb="FFEAF1DD"/>
        </patternFill>
      </fill>
    </dxf>
    <dxf>
      <fill>
        <patternFill patternType="solid">
          <fgColor rgb="FFCCC0D9"/>
          <bgColor rgb="FFCCC0D9"/>
        </patternFill>
      </fill>
    </dxf>
    <dxf>
      <border>
        <left style="thin">
          <color rgb="FF356854"/>
        </left>
        <right style="thin">
          <color rgb="FF356854"/>
        </right>
        <top style="thin">
          <color rgb="FF356854"/>
        </top>
        <bottom style="thin">
          <color rgb="FF356854"/>
        </bottom>
      </border>
    </dxf>
    <dxf>
      <fill>
        <patternFill patternType="solid">
          <fgColor rgb="FFF8F9FA"/>
          <bgColor rgb="FFF8F9FA"/>
        </patternFill>
      </fill>
    </dxf>
    <dxf>
      <fill>
        <patternFill patternType="solid">
          <fgColor rgb="FFFFFFFF"/>
          <bgColor rgb="FFFFFFFF"/>
        </patternFill>
      </fill>
    </dxf>
    <dxf>
      <fill>
        <patternFill patternType="solid">
          <fgColor rgb="FF356854"/>
          <bgColor rgb="FF356854"/>
        </patternFill>
      </fill>
    </dxf>
  </dxfs>
  <tableStyles count="1">
    <tableStyle name="Sheet8-style" pivot="0" count="4" xr9:uid="{00000000-0011-0000-FFFF-FFFF00000000}">
      <tableStyleElement type="wholeTable" size="0" dxfId="111"/>
      <tableStyleElement type="headerRow" dxfId="114"/>
      <tableStyleElement type="firstRowStripe" dxfId="113"/>
      <tableStyleElement type="secondRowStripe" dxfId="112"/>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200025</xdr:colOff>
      <xdr:row>0</xdr:row>
      <xdr:rowOff>123825</xdr:rowOff>
    </xdr:from>
    <xdr:ext cx="1781175" cy="838200"/>
    <xdr:pic>
      <xdr:nvPicPr>
        <xdr:cNvPr id="2" name="image1.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323850</xdr:colOff>
      <xdr:row>0</xdr:row>
      <xdr:rowOff>114300</xdr:rowOff>
    </xdr:from>
    <xdr:ext cx="1638300" cy="523875"/>
    <xdr:pic>
      <xdr:nvPicPr>
        <xdr:cNvPr id="2" name="image1.png">
          <a:extLst>
            <a:ext uri="{FF2B5EF4-FFF2-40B4-BE49-F238E27FC236}">
              <a16:creationId xmlns:a16="http://schemas.microsoft.com/office/drawing/2014/main" id="{00000000-0008-0000-2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600075</xdr:colOff>
      <xdr:row>0</xdr:row>
      <xdr:rowOff>57150</xdr:rowOff>
    </xdr:from>
    <xdr:ext cx="1771650" cy="876300"/>
    <xdr:pic>
      <xdr:nvPicPr>
        <xdr:cNvPr id="2" name="image1.png">
          <a:extLst>
            <a:ext uri="{FF2B5EF4-FFF2-40B4-BE49-F238E27FC236}">
              <a16:creationId xmlns:a16="http://schemas.microsoft.com/office/drawing/2014/main" id="{00000000-0008-0000-2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323850</xdr:colOff>
      <xdr:row>0</xdr:row>
      <xdr:rowOff>114300</xdr:rowOff>
    </xdr:from>
    <xdr:ext cx="1638300" cy="714375"/>
    <xdr:pic>
      <xdr:nvPicPr>
        <xdr:cNvPr id="2" name="image1.png">
          <a:extLst>
            <a:ext uri="{FF2B5EF4-FFF2-40B4-BE49-F238E27FC236}">
              <a16:creationId xmlns:a16="http://schemas.microsoft.com/office/drawing/2014/main" id="{00000000-0008-0000-2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666750</xdr:colOff>
      <xdr:row>0</xdr:row>
      <xdr:rowOff>114300</xdr:rowOff>
    </xdr:from>
    <xdr:ext cx="1438275" cy="638175"/>
    <xdr:pic>
      <xdr:nvPicPr>
        <xdr:cNvPr id="2" name="image1.png">
          <a:extLst>
            <a:ext uri="{FF2B5EF4-FFF2-40B4-BE49-F238E27FC236}">
              <a16:creationId xmlns:a16="http://schemas.microsoft.com/office/drawing/2014/main" id="{00000000-0008-0000-2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971550</xdr:colOff>
      <xdr:row>0</xdr:row>
      <xdr:rowOff>95250</xdr:rowOff>
    </xdr:from>
    <xdr:ext cx="1476375" cy="628650"/>
    <xdr:pic>
      <xdr:nvPicPr>
        <xdr:cNvPr id="2" name="image1.png">
          <a:extLst>
            <a:ext uri="{FF2B5EF4-FFF2-40B4-BE49-F238E27FC236}">
              <a16:creationId xmlns:a16="http://schemas.microsoft.com/office/drawing/2014/main" id="{00000000-0008-0000-2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323850</xdr:colOff>
      <xdr:row>0</xdr:row>
      <xdr:rowOff>114300</xdr:rowOff>
    </xdr:from>
    <xdr:ext cx="1638300" cy="819150"/>
    <xdr:pic>
      <xdr:nvPicPr>
        <xdr:cNvPr id="2" name="image1.pn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200025</xdr:colOff>
      <xdr:row>0</xdr:row>
      <xdr:rowOff>123825</xdr:rowOff>
    </xdr:from>
    <xdr:ext cx="1771650" cy="857250"/>
    <xdr:pic>
      <xdr:nvPicPr>
        <xdr:cNvPr id="2" name="image1.png">
          <a:extLst>
            <a:ext uri="{FF2B5EF4-FFF2-40B4-BE49-F238E27FC236}">
              <a16:creationId xmlns:a16="http://schemas.microsoft.com/office/drawing/2014/main" id="{00000000-0008-0000-1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200025</xdr:colOff>
      <xdr:row>0</xdr:row>
      <xdr:rowOff>123825</xdr:rowOff>
    </xdr:from>
    <xdr:ext cx="1771650" cy="857250"/>
    <xdr:pic>
      <xdr:nvPicPr>
        <xdr:cNvPr id="2" name="image1.png">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200025</xdr:colOff>
      <xdr:row>0</xdr:row>
      <xdr:rowOff>123825</xdr:rowOff>
    </xdr:from>
    <xdr:ext cx="1771650" cy="857250"/>
    <xdr:pic>
      <xdr:nvPicPr>
        <xdr:cNvPr id="2" name="image1.png">
          <a:extLst>
            <a:ext uri="{FF2B5EF4-FFF2-40B4-BE49-F238E27FC236}">
              <a16:creationId xmlns:a16="http://schemas.microsoft.com/office/drawing/2014/main" id="{00000000-0008-0000-1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323850</xdr:colOff>
      <xdr:row>0</xdr:row>
      <xdr:rowOff>114300</xdr:rowOff>
    </xdr:from>
    <xdr:ext cx="1638300" cy="523875"/>
    <xdr:pic>
      <xdr:nvPicPr>
        <xdr:cNvPr id="2" name="image1.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200025</xdr:colOff>
      <xdr:row>0</xdr:row>
      <xdr:rowOff>123825</xdr:rowOff>
    </xdr:from>
    <xdr:ext cx="1771650" cy="838200"/>
    <xdr:pic>
      <xdr:nvPicPr>
        <xdr:cNvPr id="2" name="image1.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323850</xdr:colOff>
      <xdr:row>0</xdr:row>
      <xdr:rowOff>114300</xdr:rowOff>
    </xdr:from>
    <xdr:ext cx="1638300" cy="523875"/>
    <xdr:pic>
      <xdr:nvPicPr>
        <xdr:cNvPr id="2" name="image1.png">
          <a:extLst>
            <a:ext uri="{FF2B5EF4-FFF2-40B4-BE49-F238E27FC236}">
              <a16:creationId xmlns:a16="http://schemas.microsoft.com/office/drawing/2014/main" id="{00000000-0008-0000-1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600075</xdr:colOff>
      <xdr:row>0</xdr:row>
      <xdr:rowOff>57150</xdr:rowOff>
    </xdr:from>
    <xdr:ext cx="1771650" cy="952500"/>
    <xdr:pic>
      <xdr:nvPicPr>
        <xdr:cNvPr id="2" name="image1.png">
          <a:extLst>
            <a:ext uri="{FF2B5EF4-FFF2-40B4-BE49-F238E27FC236}">
              <a16:creationId xmlns:a16="http://schemas.microsoft.com/office/drawing/2014/main" id="{00000000-0008-0000-2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personList xmlns="http://schemas.microsoft.com/office/spreadsheetml/2018/threadedcomments" xmlns:x="http://schemas.openxmlformats.org/spreadsheetml/2006/main">
  <person displayName="Miles M" id="{B1494B66-1F96-4C7C-8C25-EF785337AFBF}" userId="" providerId="google-sheets"/>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Cassidy Leamon" refreshedDate="46120.771804976852" refreshedVersion="8" recordCount="101" xr:uid="{00000000-000A-0000-FFFF-FFFF00000000}">
  <cacheSource type="worksheet">
    <worksheetSource ref="A1:E102" sheet="Sheet5"/>
  </cacheSource>
  <cacheFields count="5">
    <cacheField name="Cash Donation" numFmtId="0">
      <sharedItems containsString="0" containsBlank="1" containsNumber="1" containsInteger="1" minValue="50" maxValue="20000"/>
    </cacheField>
    <cacheField name="Cash Donation Status" numFmtId="0">
      <sharedItems containsBlank="1"/>
    </cacheField>
    <cacheField name="In-Kind Donation" numFmtId="0">
      <sharedItems containsString="0" containsBlank="1" containsNumber="1" minValue="200" maxValue="24773"/>
    </cacheField>
    <cacheField name="Status" numFmtId="0">
      <sharedItems containsBlank="1"/>
    </cacheField>
    <cacheField name="Member" numFmtId="0">
      <sharedItems containsBlank="1" count="36">
        <s v="Ronnie Chakales"/>
        <s v="Scott Chakales"/>
        <s v="Carilyn Kosub"/>
        <s v="Jennifer Burkholder"/>
        <s v="Jim Smith"/>
        <s v="Bill Ayers"/>
        <s v="Hampton Pratka"/>
        <m/>
        <s v="Karl Russell"/>
        <s v="Adriana Woods"/>
        <s v="Mike Tessman"/>
        <s v="Rene Hernandez"/>
        <s v="Jeff Satcher"/>
        <s v="Marcus Demel"/>
        <s v="Committee"/>
        <s v="Tony Haass"/>
        <s v="Ryan Heger"/>
        <s v="Joe Settlemyer"/>
        <s v="Johnny Lane"/>
        <s v="Jarrett Lamb"/>
        <s v="Josh Hohn"/>
        <s v="Dan Barrow"/>
        <s v="Richard Schobinger"/>
        <s v="David Duffin"/>
        <s v="Pete Pennington"/>
        <s v="Jared Boriack"/>
        <s v="Rick Laden"/>
        <s v="Scott Woods"/>
        <s v="Russell &amp; Debra Theode"/>
        <s v="Marla Heger"/>
        <s v="Keith Schmidt"/>
        <s v="Steve Snow"/>
        <s v="Show Sponsor"/>
        <s v="Roberta Boriack"/>
        <s v="Vanessa Johnson"/>
        <s v="Sheila Demel &amp; Jared Boriack"/>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1">
  <r>
    <n v="250"/>
    <s v="Received"/>
    <m/>
    <m/>
    <x v="0"/>
  </r>
  <r>
    <n v="500"/>
    <s v="Received"/>
    <m/>
    <m/>
    <x v="1"/>
  </r>
  <r>
    <n v="2640"/>
    <s v="Received"/>
    <m/>
    <m/>
    <x v="2"/>
  </r>
  <r>
    <n v="250"/>
    <s v="Received"/>
    <m/>
    <m/>
    <x v="3"/>
  </r>
  <r>
    <n v="500"/>
    <s v="Received"/>
    <m/>
    <m/>
    <x v="4"/>
  </r>
  <r>
    <n v="250"/>
    <s v="Received"/>
    <m/>
    <m/>
    <x v="5"/>
  </r>
  <r>
    <n v="1000"/>
    <s v="Received"/>
    <m/>
    <m/>
    <x v="1"/>
  </r>
  <r>
    <m/>
    <m/>
    <n v="2000"/>
    <s v="Received"/>
    <x v="6"/>
  </r>
  <r>
    <n v="250"/>
    <s v="Received"/>
    <m/>
    <m/>
    <x v="1"/>
  </r>
  <r>
    <m/>
    <m/>
    <m/>
    <m/>
    <x v="7"/>
  </r>
  <r>
    <n v="250"/>
    <s v="Committed"/>
    <m/>
    <m/>
    <x v="1"/>
  </r>
  <r>
    <n v="250"/>
    <s v="Received"/>
    <m/>
    <m/>
    <x v="0"/>
  </r>
  <r>
    <n v="1000"/>
    <s v="Received"/>
    <m/>
    <m/>
    <x v="1"/>
  </r>
  <r>
    <m/>
    <m/>
    <n v="4000"/>
    <s v="Received"/>
    <x v="8"/>
  </r>
  <r>
    <n v="500"/>
    <s v="Received"/>
    <m/>
    <m/>
    <x v="3"/>
  </r>
  <r>
    <n v="50"/>
    <s v="Received"/>
    <m/>
    <m/>
    <x v="9"/>
  </r>
  <r>
    <m/>
    <m/>
    <n v="17899.39"/>
    <s v="Received"/>
    <x v="8"/>
  </r>
  <r>
    <n v="570"/>
    <s v="Received"/>
    <m/>
    <m/>
    <x v="10"/>
  </r>
  <r>
    <m/>
    <m/>
    <m/>
    <m/>
    <x v="7"/>
  </r>
  <r>
    <m/>
    <m/>
    <n v="11327"/>
    <s v="Received"/>
    <x v="11"/>
  </r>
  <r>
    <n v="250"/>
    <s v="Received"/>
    <m/>
    <m/>
    <x v="12"/>
  </r>
  <r>
    <m/>
    <m/>
    <m/>
    <m/>
    <x v="7"/>
  </r>
  <r>
    <n v="5000"/>
    <s v="Received"/>
    <m/>
    <m/>
    <x v="13"/>
  </r>
  <r>
    <n v="500"/>
    <s v="Received"/>
    <m/>
    <m/>
    <x v="14"/>
  </r>
  <r>
    <n v="500"/>
    <s v="Received"/>
    <m/>
    <m/>
    <x v="14"/>
  </r>
  <r>
    <n v="1500"/>
    <s v="Received"/>
    <m/>
    <m/>
    <x v="15"/>
  </r>
  <r>
    <m/>
    <m/>
    <m/>
    <m/>
    <x v="7"/>
  </r>
  <r>
    <m/>
    <m/>
    <n v="800"/>
    <s v="Received"/>
    <x v="8"/>
  </r>
  <r>
    <m/>
    <m/>
    <m/>
    <m/>
    <x v="7"/>
  </r>
  <r>
    <n v="10000"/>
    <s v="Received"/>
    <m/>
    <m/>
    <x v="13"/>
  </r>
  <r>
    <m/>
    <m/>
    <n v="7120"/>
    <s v="Received"/>
    <x v="8"/>
  </r>
  <r>
    <m/>
    <m/>
    <n v="2000"/>
    <s v="Received"/>
    <x v="16"/>
  </r>
  <r>
    <n v="1000"/>
    <s v="Received"/>
    <m/>
    <m/>
    <x v="4"/>
  </r>
  <r>
    <m/>
    <m/>
    <m/>
    <m/>
    <x v="7"/>
  </r>
  <r>
    <n v="1120"/>
    <s v="Received"/>
    <m/>
    <m/>
    <x v="17"/>
  </r>
  <r>
    <n v="500"/>
    <s v="Committed"/>
    <m/>
    <m/>
    <x v="13"/>
  </r>
  <r>
    <n v="500"/>
    <s v="Received"/>
    <m/>
    <m/>
    <x v="18"/>
  </r>
  <r>
    <n v="250"/>
    <s v="Received"/>
    <m/>
    <m/>
    <x v="13"/>
  </r>
  <r>
    <m/>
    <m/>
    <m/>
    <m/>
    <x v="7"/>
  </r>
  <r>
    <n v="250"/>
    <s v="Received"/>
    <m/>
    <m/>
    <x v="19"/>
  </r>
  <r>
    <m/>
    <m/>
    <m/>
    <m/>
    <x v="7"/>
  </r>
  <r>
    <m/>
    <m/>
    <m/>
    <m/>
    <x v="7"/>
  </r>
  <r>
    <m/>
    <m/>
    <m/>
    <m/>
    <x v="7"/>
  </r>
  <r>
    <n v="500"/>
    <s v="Received"/>
    <m/>
    <m/>
    <x v="20"/>
  </r>
  <r>
    <m/>
    <m/>
    <n v="751.33"/>
    <s v="Received"/>
    <x v="21"/>
  </r>
  <r>
    <n v="250"/>
    <s v="Received"/>
    <m/>
    <m/>
    <x v="0"/>
  </r>
  <r>
    <m/>
    <m/>
    <m/>
    <s v="Received"/>
    <x v="8"/>
  </r>
  <r>
    <n v="250"/>
    <s v="Received"/>
    <m/>
    <m/>
    <x v="6"/>
  </r>
  <r>
    <m/>
    <m/>
    <m/>
    <m/>
    <x v="7"/>
  </r>
  <r>
    <n v="250"/>
    <s v="Committed"/>
    <m/>
    <m/>
    <x v="13"/>
  </r>
  <r>
    <m/>
    <m/>
    <n v="16380"/>
    <s v="Received"/>
    <x v="14"/>
  </r>
  <r>
    <n v="250"/>
    <s v="Received"/>
    <m/>
    <m/>
    <x v="0"/>
  </r>
  <r>
    <m/>
    <m/>
    <m/>
    <m/>
    <x v="7"/>
  </r>
  <r>
    <m/>
    <m/>
    <n v="1050"/>
    <s v="Committed"/>
    <x v="13"/>
  </r>
  <r>
    <m/>
    <m/>
    <m/>
    <m/>
    <x v="7"/>
  </r>
  <r>
    <m/>
    <m/>
    <m/>
    <m/>
    <x v="7"/>
  </r>
  <r>
    <m/>
    <m/>
    <m/>
    <m/>
    <x v="7"/>
  </r>
  <r>
    <m/>
    <m/>
    <n v="2280.9499999999998"/>
    <s v="Received"/>
    <x v="22"/>
  </r>
  <r>
    <n v="250"/>
    <s v="Received"/>
    <m/>
    <m/>
    <x v="3"/>
  </r>
  <r>
    <n v="1000"/>
    <s v="Received"/>
    <m/>
    <m/>
    <x v="8"/>
  </r>
  <r>
    <m/>
    <m/>
    <n v="2343"/>
    <s v="Received"/>
    <x v="2"/>
  </r>
  <r>
    <n v="250"/>
    <s v="Received"/>
    <m/>
    <m/>
    <x v="7"/>
  </r>
  <r>
    <n v="2640"/>
    <s v="Received"/>
    <m/>
    <m/>
    <x v="23"/>
  </r>
  <r>
    <m/>
    <m/>
    <n v="24773"/>
    <s v="Received"/>
    <x v="23"/>
  </r>
  <r>
    <m/>
    <m/>
    <m/>
    <m/>
    <x v="7"/>
  </r>
  <r>
    <n v="2000"/>
    <s v="Received"/>
    <m/>
    <m/>
    <x v="24"/>
  </r>
  <r>
    <n v="500"/>
    <s v="Received"/>
    <m/>
    <m/>
    <x v="3"/>
  </r>
  <r>
    <m/>
    <m/>
    <n v="6000"/>
    <s v="Received"/>
    <x v="14"/>
  </r>
  <r>
    <n v="1000"/>
    <s v="Received"/>
    <m/>
    <m/>
    <x v="25"/>
  </r>
  <r>
    <n v="2500"/>
    <s v="Received"/>
    <m/>
    <m/>
    <x v="25"/>
  </r>
  <r>
    <m/>
    <m/>
    <n v="10000"/>
    <s v="Received"/>
    <x v="8"/>
  </r>
  <r>
    <n v="5000"/>
    <s v="Received"/>
    <m/>
    <m/>
    <x v="26"/>
  </r>
  <r>
    <m/>
    <m/>
    <n v="200"/>
    <s v="Received"/>
    <x v="27"/>
  </r>
  <r>
    <m/>
    <m/>
    <m/>
    <m/>
    <x v="7"/>
  </r>
  <r>
    <n v="150"/>
    <s v="Received"/>
    <m/>
    <m/>
    <x v="9"/>
  </r>
  <r>
    <n v="4000"/>
    <s v="Received"/>
    <m/>
    <m/>
    <x v="13"/>
  </r>
  <r>
    <n v="1100"/>
    <s v="Received"/>
    <m/>
    <m/>
    <x v="28"/>
  </r>
  <r>
    <n v="500"/>
    <s v="Received"/>
    <m/>
    <m/>
    <x v="29"/>
  </r>
  <r>
    <m/>
    <m/>
    <m/>
    <m/>
    <x v="7"/>
  </r>
  <r>
    <n v="250"/>
    <s v="Received"/>
    <m/>
    <m/>
    <x v="30"/>
  </r>
  <r>
    <m/>
    <m/>
    <m/>
    <m/>
    <x v="7"/>
  </r>
  <r>
    <n v="1000"/>
    <s v="Received"/>
    <m/>
    <m/>
    <x v="1"/>
  </r>
  <r>
    <n v="5000"/>
    <s v="Received"/>
    <m/>
    <m/>
    <x v="4"/>
  </r>
  <r>
    <m/>
    <m/>
    <n v="600"/>
    <s v="Received"/>
    <x v="8"/>
  </r>
  <r>
    <m/>
    <m/>
    <m/>
    <m/>
    <x v="7"/>
  </r>
  <r>
    <n v="1200"/>
    <s v="Received"/>
    <m/>
    <m/>
    <x v="31"/>
  </r>
  <r>
    <m/>
    <m/>
    <m/>
    <m/>
    <x v="7"/>
  </r>
  <r>
    <m/>
    <m/>
    <n v="877.89"/>
    <s v="Received"/>
    <x v="4"/>
  </r>
  <r>
    <n v="1000"/>
    <s v="Committed"/>
    <m/>
    <m/>
    <x v="0"/>
  </r>
  <r>
    <n v="20000"/>
    <s v="Committed"/>
    <m/>
    <m/>
    <x v="32"/>
  </r>
  <r>
    <n v="12000"/>
    <s v="Received"/>
    <m/>
    <m/>
    <x v="32"/>
  </r>
  <r>
    <m/>
    <m/>
    <m/>
    <m/>
    <x v="7"/>
  </r>
  <r>
    <n v="250"/>
    <s v="Received"/>
    <m/>
    <m/>
    <x v="33"/>
  </r>
  <r>
    <m/>
    <m/>
    <m/>
    <m/>
    <x v="14"/>
  </r>
  <r>
    <n v="20000"/>
    <s v="Committed"/>
    <m/>
    <m/>
    <x v="13"/>
  </r>
  <r>
    <n v="1000"/>
    <s v="Received"/>
    <m/>
    <m/>
    <x v="25"/>
  </r>
  <r>
    <m/>
    <m/>
    <n v="6000"/>
    <s v="Received"/>
    <x v="8"/>
  </r>
  <r>
    <n v="250"/>
    <s v="Received"/>
    <m/>
    <m/>
    <x v="34"/>
  </r>
  <r>
    <n v="200"/>
    <s v="Received"/>
    <m/>
    <m/>
    <x v="26"/>
  </r>
  <r>
    <n v="500"/>
    <s v="Received"/>
    <m/>
    <m/>
    <x v="35"/>
  </r>
  <r>
    <n v="1500"/>
    <s v="Committed"/>
    <m/>
    <m/>
    <x v="3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2500-000000000000}" name="Sheet6" cacheId="4" applyNumberFormats="0" applyBorderFormats="0" applyFontFormats="0" applyPatternFormats="0" applyAlignmentFormats="0" applyWidthHeightFormats="0" dataCaption="" updatedVersion="8" compact="0" compactData="0">
  <location ref="A3:C41" firstHeaderRow="1" firstDataRow="2" firstDataCol="1"/>
  <pivotFields count="5">
    <pivotField name="Cash Donation" dataField="1" compact="0" outline="0" multipleItemSelectionAllowed="1" showAll="0"/>
    <pivotField name="Cash Donation Status" compact="0" outline="0" multipleItemSelectionAllowed="1" showAll="0"/>
    <pivotField name="In-Kind Donation" dataField="1" compact="0" outline="0" multipleItemSelectionAllowed="1" showAll="0"/>
    <pivotField name="Status" compact="0" outline="0" multipleItemSelectionAllowed="1" showAll="0"/>
    <pivotField name="Member" axis="axisRow" compact="0" outline="0" multipleItemSelectionAllowed="1" showAll="0" sortType="ascending">
      <items count="37">
        <item x="9"/>
        <item x="5"/>
        <item x="2"/>
        <item x="14"/>
        <item x="21"/>
        <item x="23"/>
        <item x="6"/>
        <item x="25"/>
        <item x="19"/>
        <item x="12"/>
        <item x="3"/>
        <item x="4"/>
        <item x="17"/>
        <item x="18"/>
        <item x="20"/>
        <item x="8"/>
        <item x="30"/>
        <item x="13"/>
        <item x="29"/>
        <item x="10"/>
        <item x="24"/>
        <item x="11"/>
        <item x="22"/>
        <item x="26"/>
        <item x="33"/>
        <item x="0"/>
        <item x="28"/>
        <item x="16"/>
        <item x="1"/>
        <item x="27"/>
        <item x="35"/>
        <item x="32"/>
        <item x="31"/>
        <item x="15"/>
        <item x="34"/>
        <item x="7"/>
        <item t="default"/>
      </items>
    </pivotField>
  </pivotFields>
  <rowFields count="1">
    <field x="4"/>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t="grand">
      <x/>
    </i>
  </rowItems>
  <colFields count="1">
    <field x="-2"/>
  </colFields>
  <colItems count="2">
    <i>
      <x/>
    </i>
    <i i="1">
      <x v="1"/>
    </i>
  </colItems>
  <dataFields count="2">
    <dataField name="Sum of Cash Donation" fld="0" baseField="0"/>
    <dataField name="Sum of In-Kind Donation" fld="2" baseField="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1:I26">
  <tableColumns count="9">
    <tableColumn id="1" xr3:uid="{00000000-0010-0000-0000-000001000000}" name="Name"/>
    <tableColumn id="2" xr3:uid="{00000000-0010-0000-0000-000002000000}" name="Address"/>
    <tableColumn id="3" xr3:uid="{00000000-0010-0000-0000-000003000000}" name="City"/>
    <tableColumn id="4" xr3:uid="{00000000-0010-0000-0000-000004000000}" name="State"/>
    <tableColumn id="5" xr3:uid="{00000000-0010-0000-0000-000005000000}" name="Zip"/>
    <tableColumn id="6" xr3:uid="{00000000-0010-0000-0000-000006000000}" name="Show Cash"/>
    <tableColumn id="7" xr3:uid="{00000000-0010-0000-0000-000007000000}" name="Auction Cash"/>
    <tableColumn id="8" xr3:uid="{00000000-0010-0000-0000-000008000000}" name="In Kind Donation"/>
    <tableColumn id="9" xr3:uid="{00000000-0010-0000-0000-000009000000}" name="Total Donation"/>
  </tableColumns>
  <tableStyleInfo name="Sheet8-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D30" dT="2026-01-26T02:52:32.00" personId="{B1494B66-1F96-4C7C-8C25-EF785337AFBF}" id="{0C2F9D89-4475-417F-96D5-C16461007CD1}">
    <text>Buckle Sponsors</text>
  </threadedComment>
</ThreadedComments>
</file>

<file path=xl/worksheets/_rels/sheet17.xml.rels><?xml version="1.0" encoding="UTF-8" standalone="yes"?>
<Relationships xmlns="http://schemas.openxmlformats.org/package/2006/relationships"><Relationship Id="rId117" Type="http://schemas.openxmlformats.org/officeDocument/2006/relationships/hyperlink" Target="mailto:randyadkinsrealtor@gmail.com" TargetMode="External"/><Relationship Id="rId21" Type="http://schemas.openxmlformats.org/officeDocument/2006/relationships/hyperlink" Target="mailto:mlee@leeplusassociates.com" TargetMode="External"/><Relationship Id="rId42" Type="http://schemas.openxmlformats.org/officeDocument/2006/relationships/hyperlink" Target="mailto:ctispice@yahoo.com" TargetMode="External"/><Relationship Id="rId63" Type="http://schemas.openxmlformats.org/officeDocument/2006/relationships/hyperlink" Target="mailto:keystone12@aol.com" TargetMode="External"/><Relationship Id="rId84" Type="http://schemas.openxmlformats.org/officeDocument/2006/relationships/hyperlink" Target="mailto:chrsbarx@hotmail.com;cromanssbarx@gmail.com" TargetMode="External"/><Relationship Id="rId16" Type="http://schemas.openxmlformats.org/officeDocument/2006/relationships/hyperlink" Target="about:blank" TargetMode="External"/><Relationship Id="rId107" Type="http://schemas.openxmlformats.org/officeDocument/2006/relationships/hyperlink" Target="mailto:tsbyork@gmail.com" TargetMode="External"/><Relationship Id="rId11" Type="http://schemas.openxmlformats.org/officeDocument/2006/relationships/hyperlink" Target="mailto:mcargill06@gmail.com" TargetMode="External"/><Relationship Id="rId32" Type="http://schemas.openxmlformats.org/officeDocument/2006/relationships/hyperlink" Target="mailto:kenny.aquilar@michelin.com" TargetMode="External"/><Relationship Id="rId37" Type="http://schemas.openxmlformats.org/officeDocument/2006/relationships/hyperlink" Target="mailto:ray@duvallsstructures.com" TargetMode="External"/><Relationship Id="rId53" Type="http://schemas.openxmlformats.org/officeDocument/2006/relationships/hyperlink" Target="mailto:ljdcounts@yahoo.com" TargetMode="External"/><Relationship Id="rId58" Type="http://schemas.openxmlformats.org/officeDocument/2006/relationships/hyperlink" Target="mailto:tommyazopardi@gmail.com" TargetMode="External"/><Relationship Id="rId74" Type="http://schemas.openxmlformats.org/officeDocument/2006/relationships/hyperlink" Target="about:blank" TargetMode="External"/><Relationship Id="rId79" Type="http://schemas.openxmlformats.org/officeDocument/2006/relationships/hyperlink" Target="mailto:r.sheeran@dynastyoilinc.com" TargetMode="External"/><Relationship Id="rId102" Type="http://schemas.openxmlformats.org/officeDocument/2006/relationships/hyperlink" Target="mailto:sta_clay@yahoo.com" TargetMode="External"/><Relationship Id="rId123" Type="http://schemas.openxmlformats.org/officeDocument/2006/relationships/hyperlink" Target="mailto:mevetts1959@yahoo.com" TargetMode="External"/><Relationship Id="rId128" Type="http://schemas.openxmlformats.org/officeDocument/2006/relationships/hyperlink" Target="mailto:reagan@tnfo.net" TargetMode="External"/><Relationship Id="rId5" Type="http://schemas.openxmlformats.org/officeDocument/2006/relationships/hyperlink" Target="mailto:mlayne@txfb-ins.com" TargetMode="External"/><Relationship Id="rId90" Type="http://schemas.openxmlformats.org/officeDocument/2006/relationships/hyperlink" Target="mailto:maperales61@sbcglobal.net" TargetMode="External"/><Relationship Id="rId95" Type="http://schemas.openxmlformats.org/officeDocument/2006/relationships/hyperlink" Target="mailto:gellerson@satx.rr.com" TargetMode="External"/><Relationship Id="rId22" Type="http://schemas.openxmlformats.org/officeDocument/2006/relationships/hyperlink" Target="mailto:neal@longhornconcrete.com" TargetMode="External"/><Relationship Id="rId27" Type="http://schemas.openxmlformats.org/officeDocument/2006/relationships/hyperlink" Target="mailto:jhoward@iecsanantonio.com" TargetMode="External"/><Relationship Id="rId43" Type="http://schemas.openxmlformats.org/officeDocument/2006/relationships/hyperlink" Target="mailto:jv.lamb@jvlinvestments.com" TargetMode="External"/><Relationship Id="rId48" Type="http://schemas.openxmlformats.org/officeDocument/2006/relationships/hyperlink" Target="mailto:tom@comfort-air.com" TargetMode="External"/><Relationship Id="rId64" Type="http://schemas.openxmlformats.org/officeDocument/2006/relationships/hyperlink" Target="mailto:dspillmann@satx.rr.com" TargetMode="External"/><Relationship Id="rId69" Type="http://schemas.openxmlformats.org/officeDocument/2006/relationships/hyperlink" Target="mailto:rgs@ss-consulting.org" TargetMode="External"/><Relationship Id="rId113" Type="http://schemas.openxmlformats.org/officeDocument/2006/relationships/hyperlink" Target="mailto:stanley@alazanlc.com" TargetMode="External"/><Relationship Id="rId118" Type="http://schemas.openxmlformats.org/officeDocument/2006/relationships/hyperlink" Target="mailto:johndory@sbcglobal.net" TargetMode="External"/><Relationship Id="rId80" Type="http://schemas.openxmlformats.org/officeDocument/2006/relationships/hyperlink" Target="mailto:nhmercer08@hotmail.com" TargetMode="External"/><Relationship Id="rId85" Type="http://schemas.openxmlformats.org/officeDocument/2006/relationships/hyperlink" Target="mailto:transactionsbypam@gmail.com" TargetMode="External"/><Relationship Id="rId12" Type="http://schemas.openxmlformats.org/officeDocument/2006/relationships/hyperlink" Target="mailto:jasonlasala@beaslytire.com" TargetMode="External"/><Relationship Id="rId17" Type="http://schemas.openxmlformats.org/officeDocument/2006/relationships/hyperlink" Target="mailto:wmayfield@joeris.com" TargetMode="External"/><Relationship Id="rId33" Type="http://schemas.openxmlformats.org/officeDocument/2006/relationships/hyperlink" Target="mailto:mgarrett@rdoequipment.com" TargetMode="External"/><Relationship Id="rId38" Type="http://schemas.openxmlformats.org/officeDocument/2006/relationships/hyperlink" Target="mailto:speed4850@gmail.com" TargetMode="External"/><Relationship Id="rId59" Type="http://schemas.openxmlformats.org/officeDocument/2006/relationships/hyperlink" Target="mailto:rollinmangold@sbcglobal.net" TargetMode="External"/><Relationship Id="rId103" Type="http://schemas.openxmlformats.org/officeDocument/2006/relationships/hyperlink" Target="mailto:justin@millsbrothersmasonry.com" TargetMode="External"/><Relationship Id="rId108" Type="http://schemas.openxmlformats.org/officeDocument/2006/relationships/hyperlink" Target="mailto:landura1@gmail.com" TargetMode="External"/><Relationship Id="rId124" Type="http://schemas.openxmlformats.org/officeDocument/2006/relationships/hyperlink" Target="mailto:rcavin600@aol.com" TargetMode="External"/><Relationship Id="rId129" Type="http://schemas.openxmlformats.org/officeDocument/2006/relationships/hyperlink" Target="mailto:Coby@wbfp1.com" TargetMode="External"/><Relationship Id="rId54" Type="http://schemas.openxmlformats.org/officeDocument/2006/relationships/hyperlink" Target="mailto:steven@ybarranch.com" TargetMode="External"/><Relationship Id="rId70" Type="http://schemas.openxmlformats.org/officeDocument/2006/relationships/hyperlink" Target="mailto:ayersb25@yahoo.com" TargetMode="External"/><Relationship Id="rId75" Type="http://schemas.openxmlformats.org/officeDocument/2006/relationships/hyperlink" Target="mailto:ricklaleman@gmail.com" TargetMode="External"/><Relationship Id="rId91" Type="http://schemas.openxmlformats.org/officeDocument/2006/relationships/hyperlink" Target="mailto:denver1206@dwcoring.com" TargetMode="External"/><Relationship Id="rId96" Type="http://schemas.openxmlformats.org/officeDocument/2006/relationships/hyperlink" Target="mailto:srobles@robles1.net" TargetMode="External"/><Relationship Id="rId1" Type="http://schemas.openxmlformats.org/officeDocument/2006/relationships/hyperlink" Target="mailto:mlayne@txfb-ins.com" TargetMode="External"/><Relationship Id="rId6" Type="http://schemas.openxmlformats.org/officeDocument/2006/relationships/hyperlink" Target="mailto:mark.smith3@airgas.com" TargetMode="External"/><Relationship Id="rId23" Type="http://schemas.openxmlformats.org/officeDocument/2006/relationships/hyperlink" Target="mailto:ch4estier@yahoo.com" TargetMode="External"/><Relationship Id="rId28" Type="http://schemas.openxmlformats.org/officeDocument/2006/relationships/hyperlink" Target="mailto:angela.richey@irco.com" TargetMode="External"/><Relationship Id="rId49" Type="http://schemas.openxmlformats.org/officeDocument/2006/relationships/hyperlink" Target="mailto:tom@comfort-air.com" TargetMode="External"/><Relationship Id="rId114" Type="http://schemas.openxmlformats.org/officeDocument/2006/relationships/hyperlink" Target="mailto:cleck544851@gmail.com" TargetMode="External"/><Relationship Id="rId119" Type="http://schemas.openxmlformats.org/officeDocument/2006/relationships/hyperlink" Target="mailto:dale@dalesauerhomes.com" TargetMode="External"/><Relationship Id="rId44" Type="http://schemas.openxmlformats.org/officeDocument/2006/relationships/hyperlink" Target="mailto:roper69@regean.com" TargetMode="External"/><Relationship Id="rId60" Type="http://schemas.openxmlformats.org/officeDocument/2006/relationships/hyperlink" Target="mailto:tessman_mm@yahoo.com" TargetMode="External"/><Relationship Id="rId65" Type="http://schemas.openxmlformats.org/officeDocument/2006/relationships/hyperlink" Target="mailto:elainedavisaws@gmail.com" TargetMode="External"/><Relationship Id="rId81" Type="http://schemas.openxmlformats.org/officeDocument/2006/relationships/hyperlink" Target="mailto:janderson@superiormetal.net;janderson@smsmetalco.com" TargetMode="External"/><Relationship Id="rId86" Type="http://schemas.openxmlformats.org/officeDocument/2006/relationships/hyperlink" Target="mailto:ffelan@jsrincorporated.com" TargetMode="External"/><Relationship Id="rId130" Type="http://schemas.openxmlformats.org/officeDocument/2006/relationships/hyperlink" Target="mailto:ron@cavenders.com" TargetMode="External"/><Relationship Id="rId13" Type="http://schemas.openxmlformats.org/officeDocument/2006/relationships/hyperlink" Target="mailto:eweisman@hunterind.com" TargetMode="External"/><Relationship Id="rId18" Type="http://schemas.openxmlformats.org/officeDocument/2006/relationships/hyperlink" Target="mailto:elta17p@yahoo.com" TargetMode="External"/><Relationship Id="rId39" Type="http://schemas.openxmlformats.org/officeDocument/2006/relationships/hyperlink" Target="mailto:bpirkle@jbfoods.com" TargetMode="External"/><Relationship Id="rId109" Type="http://schemas.openxmlformats.org/officeDocument/2006/relationships/hyperlink" Target="mailto:mark.roesler@acmetruck.com" TargetMode="External"/><Relationship Id="rId34" Type="http://schemas.openxmlformats.org/officeDocument/2006/relationships/hyperlink" Target="mailto:westons@shadrockwilliams.com;antons@shadrockwilliams.com" TargetMode="External"/><Relationship Id="rId50" Type="http://schemas.openxmlformats.org/officeDocument/2006/relationships/hyperlink" Target="mailto:bharle@sevenoakswomens.com" TargetMode="External"/><Relationship Id="rId55" Type="http://schemas.openxmlformats.org/officeDocument/2006/relationships/hyperlink" Target="mailto:drcbs@gmail.com" TargetMode="External"/><Relationship Id="rId76" Type="http://schemas.openxmlformats.org/officeDocument/2006/relationships/hyperlink" Target="mailto:zane.thornton@bhge.com" TargetMode="External"/><Relationship Id="rId97" Type="http://schemas.openxmlformats.org/officeDocument/2006/relationships/hyperlink" Target="mailto:terry.adams@ruddandadams.com" TargetMode="External"/><Relationship Id="rId104" Type="http://schemas.openxmlformats.org/officeDocument/2006/relationships/hyperlink" Target="mailto:robbie@ericstad.com" TargetMode="External"/><Relationship Id="rId120" Type="http://schemas.openxmlformats.org/officeDocument/2006/relationships/hyperlink" Target="mailto:speed4850@gmail.com" TargetMode="External"/><Relationship Id="rId125" Type="http://schemas.openxmlformats.org/officeDocument/2006/relationships/hyperlink" Target="mailto:krlangley@msn.com" TargetMode="External"/><Relationship Id="rId7" Type="http://schemas.openxmlformats.org/officeDocument/2006/relationships/hyperlink" Target="mailto:ryan.anguiano@esab.com" TargetMode="External"/><Relationship Id="rId71" Type="http://schemas.openxmlformats.org/officeDocument/2006/relationships/hyperlink" Target="mailto:tom.akin@askf.com" TargetMode="External"/><Relationship Id="rId92" Type="http://schemas.openxmlformats.org/officeDocument/2006/relationships/hyperlink" Target="mailto:rubenjustin44@gmail.com" TargetMode="External"/><Relationship Id="rId2" Type="http://schemas.openxmlformats.org/officeDocument/2006/relationships/hyperlink" Target="mailto:ronnieu@urbanconcrete.com" TargetMode="External"/><Relationship Id="rId29" Type="http://schemas.openxmlformats.org/officeDocument/2006/relationships/hyperlink" Target="mailto:jrsmit78@gvtc.com;smithj@rushenterprises.com" TargetMode="External"/><Relationship Id="rId24" Type="http://schemas.openxmlformats.org/officeDocument/2006/relationships/hyperlink" Target="mailto:jennpennhoff@yahoo.com" TargetMode="External"/><Relationship Id="rId40" Type="http://schemas.openxmlformats.org/officeDocument/2006/relationships/hyperlink" Target="mailto:fgarcia@kwrs.com" TargetMode="External"/><Relationship Id="rId45" Type="http://schemas.openxmlformats.org/officeDocument/2006/relationships/hyperlink" Target="mailto:ayersb25@yahoo.com" TargetMode="External"/><Relationship Id="rId66" Type="http://schemas.openxmlformats.org/officeDocument/2006/relationships/hyperlink" Target="mailto:bertalady@gmail.com" TargetMode="External"/><Relationship Id="rId87" Type="http://schemas.openxmlformats.org/officeDocument/2006/relationships/hyperlink" Target="mailto:michaelC@bergerallied.com" TargetMode="External"/><Relationship Id="rId110" Type="http://schemas.openxmlformats.org/officeDocument/2006/relationships/hyperlink" Target="mailto:shawn@comalcountyerectors.com" TargetMode="External"/><Relationship Id="rId115" Type="http://schemas.openxmlformats.org/officeDocument/2006/relationships/hyperlink" Target="mailto:p.sanchez@paa-llc.com" TargetMode="External"/><Relationship Id="rId131" Type="http://schemas.openxmlformats.org/officeDocument/2006/relationships/hyperlink" Target="mailto:vincentney@gmail.com" TargetMode="External"/><Relationship Id="rId61" Type="http://schemas.openxmlformats.org/officeDocument/2006/relationships/hyperlink" Target="mailto:rosietrevino@sbcglobal.net" TargetMode="External"/><Relationship Id="rId82" Type="http://schemas.openxmlformats.org/officeDocument/2006/relationships/hyperlink" Target="mailto:ernest@wilbornsteel.com" TargetMode="External"/><Relationship Id="rId19" Type="http://schemas.openxmlformats.org/officeDocument/2006/relationships/hyperlink" Target="mailto:zach@allseasonsfeeders.com" TargetMode="External"/><Relationship Id="rId14" Type="http://schemas.openxmlformats.org/officeDocument/2006/relationships/hyperlink" Target="mailto:david.sullins@hypertherm.com" TargetMode="External"/><Relationship Id="rId30" Type="http://schemas.openxmlformats.org/officeDocument/2006/relationships/hyperlink" Target="mailto:pfrost@frostbank.com" TargetMode="External"/><Relationship Id="rId35" Type="http://schemas.openxmlformats.org/officeDocument/2006/relationships/hyperlink" Target="mailto:dbrust@uti.edu" TargetMode="External"/><Relationship Id="rId56" Type="http://schemas.openxmlformats.org/officeDocument/2006/relationships/hyperlink" Target="mailto:itzelectric@austin.rr.com" TargetMode="External"/><Relationship Id="rId77" Type="http://schemas.openxmlformats.org/officeDocument/2006/relationships/hyperlink" Target="mailto:natasha.reynolds@voestalpine.com;tiffany.rodriguez@voestalpine.com;lonnie.maley@voestalpine.com" TargetMode="External"/><Relationship Id="rId100" Type="http://schemas.openxmlformats.org/officeDocument/2006/relationships/hyperlink" Target="mailto:cyndoalex@yahoo.coom" TargetMode="External"/><Relationship Id="rId105" Type="http://schemas.openxmlformats.org/officeDocument/2006/relationships/hyperlink" Target="mailto:triplesamc@yahoo.com" TargetMode="External"/><Relationship Id="rId126" Type="http://schemas.openxmlformats.org/officeDocument/2006/relationships/hyperlink" Target="mailto:saenzda@outlook.com" TargetMode="External"/><Relationship Id="rId8" Type="http://schemas.openxmlformats.org/officeDocument/2006/relationships/hyperlink" Target="mailto:steve_hoenes@lincoln.com" TargetMode="External"/><Relationship Id="rId51" Type="http://schemas.openxmlformats.org/officeDocument/2006/relationships/hyperlink" Target="mailto:paul@hcdtbond.com;maryanna@hcdtbond.com" TargetMode="External"/><Relationship Id="rId72" Type="http://schemas.openxmlformats.org/officeDocument/2006/relationships/hyperlink" Target="mailto:thartman@cfdsystems.com" TargetMode="External"/><Relationship Id="rId93" Type="http://schemas.openxmlformats.org/officeDocument/2006/relationships/hyperlink" Target="mailto:coby@YBFP1.com" TargetMode="External"/><Relationship Id="rId98" Type="http://schemas.openxmlformats.org/officeDocument/2006/relationships/hyperlink" Target="mailto:heidi@phcc-sanantonio.org" TargetMode="External"/><Relationship Id="rId121" Type="http://schemas.openxmlformats.org/officeDocument/2006/relationships/hyperlink" Target="mailto:nlutz@crawfordelectricsupply.com" TargetMode="External"/><Relationship Id="rId3" Type="http://schemas.openxmlformats.org/officeDocument/2006/relationships/hyperlink" Target="mailto:CrispR@rushenterprises.com" TargetMode="External"/><Relationship Id="rId25" Type="http://schemas.openxmlformats.org/officeDocument/2006/relationships/hyperlink" Target="mailto:tamara@abcsouthtexas.org" TargetMode="External"/><Relationship Id="rId46" Type="http://schemas.openxmlformats.org/officeDocument/2006/relationships/hyperlink" Target="mailto:bshown@silverventures.com" TargetMode="External"/><Relationship Id="rId67" Type="http://schemas.openxmlformats.org/officeDocument/2006/relationships/hyperlink" Target="mailto:johnloppelt@gmail.com" TargetMode="External"/><Relationship Id="rId116" Type="http://schemas.openxmlformats.org/officeDocument/2006/relationships/hyperlink" Target="mailto:som@truevalue.net" TargetMode="External"/><Relationship Id="rId20" Type="http://schemas.openxmlformats.org/officeDocument/2006/relationships/hyperlink" Target="mailto:laura@bgmetals.com" TargetMode="External"/><Relationship Id="rId41" Type="http://schemas.openxmlformats.org/officeDocument/2006/relationships/hyperlink" Target="mailto:jmoy@kiolbassa.com" TargetMode="External"/><Relationship Id="rId62" Type="http://schemas.openxmlformats.org/officeDocument/2006/relationships/hyperlink" Target="mailto:rcleblanc@cfdssystems.com" TargetMode="External"/><Relationship Id="rId83" Type="http://schemas.openxmlformats.org/officeDocument/2006/relationships/hyperlink" Target="about:blank" TargetMode="External"/><Relationship Id="rId88" Type="http://schemas.openxmlformats.org/officeDocument/2006/relationships/hyperlink" Target="mailto:paul.w.paterson@gmail.com" TargetMode="External"/><Relationship Id="rId111" Type="http://schemas.openxmlformats.org/officeDocument/2006/relationships/hyperlink" Target="mailto:aschneider@jefferson.com" TargetMode="External"/><Relationship Id="rId132" Type="http://schemas.openxmlformats.org/officeDocument/2006/relationships/hyperlink" Target="mailto:linda.walsdorf@missionpharmacal.com" TargetMode="External"/><Relationship Id="rId15" Type="http://schemas.openxmlformats.org/officeDocument/2006/relationships/hyperlink" Target="mailto:dennis_eck@praxair.com" TargetMode="External"/><Relationship Id="rId36" Type="http://schemas.openxmlformats.org/officeDocument/2006/relationships/hyperlink" Target="mailto:smitht@zachrygroup.com" TargetMode="External"/><Relationship Id="rId57" Type="http://schemas.openxmlformats.org/officeDocument/2006/relationships/hyperlink" Target="mailto:Aschoffj@Rushenterprises.com" TargetMode="External"/><Relationship Id="rId106" Type="http://schemas.openxmlformats.org/officeDocument/2006/relationships/hyperlink" Target="mailto:jamesh.jable@gmail.com" TargetMode="External"/><Relationship Id="rId127" Type="http://schemas.openxmlformats.org/officeDocument/2006/relationships/hyperlink" Target="mailto:clint@verbalocity.com" TargetMode="External"/><Relationship Id="rId10" Type="http://schemas.openxmlformats.org/officeDocument/2006/relationships/hyperlink" Target="mailto:wesley.morton@millerwelds.com" TargetMode="External"/><Relationship Id="rId31" Type="http://schemas.openxmlformats.org/officeDocument/2006/relationships/hyperlink" Target="mailto:hmmay73@gmail.com" TargetMode="External"/><Relationship Id="rId52" Type="http://schemas.openxmlformats.org/officeDocument/2006/relationships/hyperlink" Target="mailto:jimbobr@aol.com" TargetMode="External"/><Relationship Id="rId73" Type="http://schemas.openxmlformats.org/officeDocument/2006/relationships/hyperlink" Target="mailto:skmeeks@att.net" TargetMode="External"/><Relationship Id="rId78" Type="http://schemas.openxmlformats.org/officeDocument/2006/relationships/hyperlink" Target="mailto:dennislezell4@yahoo.com" TargetMode="External"/><Relationship Id="rId94" Type="http://schemas.openxmlformats.org/officeDocument/2006/relationships/hyperlink" Target="mailto:jagproserv@gmail.com" TargetMode="External"/><Relationship Id="rId99" Type="http://schemas.openxmlformats.org/officeDocument/2006/relationships/hyperlink" Target="mailto:Todd.Ferguson@TDIndustries.com" TargetMode="External"/><Relationship Id="rId101" Type="http://schemas.openxmlformats.org/officeDocument/2006/relationships/hyperlink" Target="mailto:treylowman@cmstexas.com" TargetMode="External"/><Relationship Id="rId122" Type="http://schemas.openxmlformats.org/officeDocument/2006/relationships/hyperlink" Target="mailto:vincentney@gmail.com" TargetMode="External"/><Relationship Id="rId4" Type="http://schemas.openxmlformats.org/officeDocument/2006/relationships/hyperlink" Target="mailto:cmccarty@demandstrategies.com" TargetMode="External"/><Relationship Id="rId9" Type="http://schemas.openxmlformats.org/officeDocument/2006/relationships/hyperlink" Target="mailto:rschobinger@mathesongas.com" TargetMode="External"/><Relationship Id="rId26" Type="http://schemas.openxmlformats.org/officeDocument/2006/relationships/hyperlink" Target="mailto:cvrichter720@gmail.com" TargetMode="External"/><Relationship Id="rId47" Type="http://schemas.openxmlformats.org/officeDocument/2006/relationships/hyperlink" Target="mailto:chuck@bosmachine.com" TargetMode="External"/><Relationship Id="rId68" Type="http://schemas.openxmlformats.org/officeDocument/2006/relationships/hyperlink" Target="mailto:jamesharden@mortellaro.com" TargetMode="External"/><Relationship Id="rId89" Type="http://schemas.openxmlformats.org/officeDocument/2006/relationships/hyperlink" Target="mailto:lphaby@sbcglobal.net" TargetMode="External"/><Relationship Id="rId112" Type="http://schemas.openxmlformats.org/officeDocument/2006/relationships/hyperlink" Target="mailto:karenmuellercc@yahoo.com" TargetMode="External"/><Relationship Id="rId133"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8" Type="http://schemas.openxmlformats.org/officeDocument/2006/relationships/hyperlink" Target="mailto:richard@timssouthtexas.com" TargetMode="External"/><Relationship Id="rId13" Type="http://schemas.microsoft.com/office/2017/10/relationships/threadedComment" Target="../threadedComments/threadedComment1.xml"/><Relationship Id="rId3" Type="http://schemas.openxmlformats.org/officeDocument/2006/relationships/hyperlink" Target="mailto:ssedillo@icloud.com" TargetMode="External"/><Relationship Id="rId7" Type="http://schemas.openxmlformats.org/officeDocument/2006/relationships/hyperlink" Target="mailto:pfbolfdvm@yahoo.com" TargetMode="External"/><Relationship Id="rId12" Type="http://schemas.openxmlformats.org/officeDocument/2006/relationships/comments" Target="../comments1.xml"/><Relationship Id="rId2" Type="http://schemas.openxmlformats.org/officeDocument/2006/relationships/hyperlink" Target="mailto:donnabarrett63@gmail.com" TargetMode="External"/><Relationship Id="rId1" Type="http://schemas.openxmlformats.org/officeDocument/2006/relationships/hyperlink" Target="mailto:accounting@candfsteel.com" TargetMode="External"/><Relationship Id="rId6" Type="http://schemas.openxmlformats.org/officeDocument/2006/relationships/hyperlink" Target="mailto:mlee@leeplusassociates.com" TargetMode="External"/><Relationship Id="rId11" Type="http://schemas.openxmlformats.org/officeDocument/2006/relationships/vmlDrawing" Target="../drawings/vmlDrawing1.vml"/><Relationship Id="rId5" Type="http://schemas.openxmlformats.org/officeDocument/2006/relationships/hyperlink" Target="mailto:jrsmit78@gvtc.com" TargetMode="External"/><Relationship Id="rId10" Type="http://schemas.openxmlformats.org/officeDocument/2006/relationships/hyperlink" Target="mailto:jchamptex@aol.com" TargetMode="External"/><Relationship Id="rId4" Type="http://schemas.openxmlformats.org/officeDocument/2006/relationships/hyperlink" Target="mailto:laurie@southtexasmaize.com" TargetMode="External"/><Relationship Id="rId9" Type="http://schemas.openxmlformats.org/officeDocument/2006/relationships/hyperlink" Target="mailto:walter@casiasconstructionllc.com" TargetMode="External"/></Relationships>
</file>

<file path=xl/worksheets/_rels/sheet21.xml.rels><?xml version="1.0" encoding="UTF-8" standalone="yes"?>
<Relationships xmlns="http://schemas.openxmlformats.org/package/2006/relationships"><Relationship Id="rId117" Type="http://schemas.openxmlformats.org/officeDocument/2006/relationships/hyperlink" Target="mailto:hmmay73@gmail.com" TargetMode="External"/><Relationship Id="rId21" Type="http://schemas.openxmlformats.org/officeDocument/2006/relationships/hyperlink" Target="mailto:Todd.Ferguson@TDIndustries.com" TargetMode="External"/><Relationship Id="rId42" Type="http://schemas.openxmlformats.org/officeDocument/2006/relationships/hyperlink" Target="mailto:kenny.aquilar@michelin.com" TargetMode="External"/><Relationship Id="rId63" Type="http://schemas.openxmlformats.org/officeDocument/2006/relationships/hyperlink" Target="mailto:ayersb25@yahoo.com" TargetMode="External"/><Relationship Id="rId84" Type="http://schemas.openxmlformats.org/officeDocument/2006/relationships/hyperlink" Target="mailto:robbie@ericstad.com" TargetMode="External"/><Relationship Id="rId138" Type="http://schemas.openxmlformats.org/officeDocument/2006/relationships/hyperlink" Target="about:blank" TargetMode="External"/><Relationship Id="rId159" Type="http://schemas.openxmlformats.org/officeDocument/2006/relationships/hyperlink" Target="mailto:douglasverstuyft@gmail.com" TargetMode="External"/><Relationship Id="rId170" Type="http://schemas.openxmlformats.org/officeDocument/2006/relationships/hyperlink" Target="mailto:estimating@goodelectricltd.com" TargetMode="External"/><Relationship Id="rId191" Type="http://schemas.openxmlformats.org/officeDocument/2006/relationships/hyperlink" Target="mailto:fgarcia@kwrs.com" TargetMode="External"/><Relationship Id="rId107" Type="http://schemas.openxmlformats.org/officeDocument/2006/relationships/hyperlink" Target="mailto:jame@ahernranches.com" TargetMode="External"/><Relationship Id="rId11" Type="http://schemas.openxmlformats.org/officeDocument/2006/relationships/hyperlink" Target="mailto:wesley.morton@millerwelds.com" TargetMode="External"/><Relationship Id="rId32" Type="http://schemas.openxmlformats.org/officeDocument/2006/relationships/hyperlink" Target="mailto:paola.trevino@cmc.com" TargetMode="External"/><Relationship Id="rId53" Type="http://schemas.openxmlformats.org/officeDocument/2006/relationships/hyperlink" Target="mailto:fgarcia@kwrs.com" TargetMode="External"/><Relationship Id="rId74" Type="http://schemas.openxmlformats.org/officeDocument/2006/relationships/hyperlink" Target="mailto:bertalady@gmail.com" TargetMode="External"/><Relationship Id="rId128" Type="http://schemas.openxmlformats.org/officeDocument/2006/relationships/hyperlink" Target="mailto:rollinmangold@sbcglobal.net" TargetMode="External"/><Relationship Id="rId149" Type="http://schemas.openxmlformats.org/officeDocument/2006/relationships/hyperlink" Target="mailto:steven@ybarranch.com" TargetMode="External"/><Relationship Id="rId5" Type="http://schemas.openxmlformats.org/officeDocument/2006/relationships/hyperlink" Target="mailto:ronnieu@urbanconcrete.com" TargetMode="External"/><Relationship Id="rId95" Type="http://schemas.openxmlformats.org/officeDocument/2006/relationships/hyperlink" Target="mailto:sta_clay@yahoo.com" TargetMode="External"/><Relationship Id="rId160" Type="http://schemas.openxmlformats.org/officeDocument/2006/relationships/hyperlink" Target="mailto:elee@rkci.com" TargetMode="External"/><Relationship Id="rId181" Type="http://schemas.openxmlformats.org/officeDocument/2006/relationships/hyperlink" Target="mailto:david.sullins@hyertherm.com" TargetMode="External"/><Relationship Id="rId22" Type="http://schemas.openxmlformats.org/officeDocument/2006/relationships/hyperlink" Target="mailto:wmayfield@joeris.com" TargetMode="External"/><Relationship Id="rId43" Type="http://schemas.openxmlformats.org/officeDocument/2006/relationships/hyperlink" Target="mailto:tamara@abcsouthtexas.org" TargetMode="External"/><Relationship Id="rId64" Type="http://schemas.openxmlformats.org/officeDocument/2006/relationships/hyperlink" Target="mailto:mgarrett@rdoequipment.com" TargetMode="External"/><Relationship Id="rId118" Type="http://schemas.openxmlformats.org/officeDocument/2006/relationships/hyperlink" Target="mailto:trogers@bartlettcocke.com" TargetMode="External"/><Relationship Id="rId139" Type="http://schemas.openxmlformats.org/officeDocument/2006/relationships/hyperlink" Target="mailto:paul@hcdtbond.com" TargetMode="External"/><Relationship Id="rId85" Type="http://schemas.openxmlformats.org/officeDocument/2006/relationships/hyperlink" Target="mailto:terry.adams@ruddandadams.com" TargetMode="External"/><Relationship Id="rId150" Type="http://schemas.openxmlformats.org/officeDocument/2006/relationships/hyperlink" Target="mailto:wmayfield@joeris.com" TargetMode="External"/><Relationship Id="rId171" Type="http://schemas.openxmlformats.org/officeDocument/2006/relationships/hyperlink" Target="mailto:pamgil@aol.com" TargetMode="External"/><Relationship Id="rId192" Type="http://schemas.openxmlformats.org/officeDocument/2006/relationships/hyperlink" Target="mailto:kirklk2006@gmail.com" TargetMode="External"/><Relationship Id="rId12" Type="http://schemas.openxmlformats.org/officeDocument/2006/relationships/hyperlink" Target="mailto:steve_hoenes@lincoln.com" TargetMode="External"/><Relationship Id="rId33" Type="http://schemas.openxmlformats.org/officeDocument/2006/relationships/hyperlink" Target="mailto:pfrost@frostbank.com" TargetMode="External"/><Relationship Id="rId108" Type="http://schemas.openxmlformats.org/officeDocument/2006/relationships/hyperlink" Target="mailto:blabatt@gmail.com" TargetMode="External"/><Relationship Id="rId129" Type="http://schemas.openxmlformats.org/officeDocument/2006/relationships/hyperlink" Target="mailto:chaneys@shadrockwilliams.com" TargetMode="External"/><Relationship Id="rId54" Type="http://schemas.openxmlformats.org/officeDocument/2006/relationships/hyperlink" Target="mailto:steven@ybarranch.com" TargetMode="External"/><Relationship Id="rId75" Type="http://schemas.openxmlformats.org/officeDocument/2006/relationships/hyperlink" Target="mailto:jmdavis3458@gmail.com" TargetMode="External"/><Relationship Id="rId96" Type="http://schemas.openxmlformats.org/officeDocument/2006/relationships/hyperlink" Target="mailto:jagproserv@gmail.com" TargetMode="External"/><Relationship Id="rId140" Type="http://schemas.openxmlformats.org/officeDocument/2006/relationships/hyperlink" Target="mailto:jimbobr@aol.com" TargetMode="External"/><Relationship Id="rId161" Type="http://schemas.openxmlformats.org/officeDocument/2006/relationships/hyperlink" Target="mailto:elainedavisaws@gmail.com" TargetMode="External"/><Relationship Id="rId182" Type="http://schemas.openxmlformats.org/officeDocument/2006/relationships/hyperlink" Target="mailto:apachedisposal@gmail.com" TargetMode="External"/><Relationship Id="rId6" Type="http://schemas.openxmlformats.org/officeDocument/2006/relationships/hyperlink" Target="mailto:ggcontractingco.@aol.com" TargetMode="External"/><Relationship Id="rId23" Type="http://schemas.openxmlformats.org/officeDocument/2006/relationships/hyperlink" Target="mailto:mark.roesler@acmetruck.com" TargetMode="External"/><Relationship Id="rId119" Type="http://schemas.openxmlformats.org/officeDocument/2006/relationships/hyperlink" Target="mailto:paola.trevino@cmc.com" TargetMode="External"/><Relationship Id="rId44" Type="http://schemas.openxmlformats.org/officeDocument/2006/relationships/hyperlink" Target="mailto:angela.richey@irco.com" TargetMode="External"/><Relationship Id="rId65" Type="http://schemas.openxmlformats.org/officeDocument/2006/relationships/hyperlink" Target="mailto:ricklaleman@gmail.com" TargetMode="External"/><Relationship Id="rId86" Type="http://schemas.openxmlformats.org/officeDocument/2006/relationships/hyperlink" Target="mailto:tom@comfort-air.com" TargetMode="External"/><Relationship Id="rId130" Type="http://schemas.openxmlformats.org/officeDocument/2006/relationships/hyperlink" Target="mailto:tessman_mm@yahoo.com" TargetMode="External"/><Relationship Id="rId151" Type="http://schemas.openxmlformats.org/officeDocument/2006/relationships/hyperlink" Target="mailto:wmayfield@joeris.com" TargetMode="External"/><Relationship Id="rId172" Type="http://schemas.openxmlformats.org/officeDocument/2006/relationships/hyperlink" Target="mailto:munozcattleco@live.com" TargetMode="External"/><Relationship Id="rId193" Type="http://schemas.openxmlformats.org/officeDocument/2006/relationships/hyperlink" Target="mailto:dannkrause@gvtc.net" TargetMode="External"/><Relationship Id="rId13" Type="http://schemas.openxmlformats.org/officeDocument/2006/relationships/hyperlink" Target="mailto:elta17p@yahoo.com" TargetMode="External"/><Relationship Id="rId109" Type="http://schemas.openxmlformats.org/officeDocument/2006/relationships/hyperlink" Target="mailto:elta17p@yahoo.com" TargetMode="External"/><Relationship Id="rId34" Type="http://schemas.openxmlformats.org/officeDocument/2006/relationships/hyperlink" Target="mailto:ken@kcmcabinets.com" TargetMode="External"/><Relationship Id="rId55" Type="http://schemas.openxmlformats.org/officeDocument/2006/relationships/hyperlink" Target="mailto:jimbobr@aol.com" TargetMode="External"/><Relationship Id="rId76" Type="http://schemas.openxmlformats.org/officeDocument/2006/relationships/hyperlink" Target="mailto:elainedavisaws@gmail.com" TargetMode="External"/><Relationship Id="rId97" Type="http://schemas.openxmlformats.org/officeDocument/2006/relationships/hyperlink" Target="mailto:paul.w.paterson@gmail.com" TargetMode="External"/><Relationship Id="rId120" Type="http://schemas.openxmlformats.org/officeDocument/2006/relationships/hyperlink" Target="mailto:jhoward@iecsanantonio.com" TargetMode="External"/><Relationship Id="rId141" Type="http://schemas.openxmlformats.org/officeDocument/2006/relationships/hyperlink" Target="mailto:Aschoffj@Rushenterprises.com" TargetMode="External"/><Relationship Id="rId7" Type="http://schemas.openxmlformats.org/officeDocument/2006/relationships/hyperlink" Target="mailto:ronnieu@urbanconcrete.com" TargetMode="External"/><Relationship Id="rId162" Type="http://schemas.openxmlformats.org/officeDocument/2006/relationships/hyperlink" Target="mailto:ggcontractingco.@aol.com" TargetMode="External"/><Relationship Id="rId183" Type="http://schemas.openxmlformats.org/officeDocument/2006/relationships/hyperlink" Target="mailto:mstanley@stancomfg.com" TargetMode="External"/><Relationship Id="rId2" Type="http://schemas.openxmlformats.org/officeDocument/2006/relationships/hyperlink" Target="mailto:mlayne@txfb-ins.com" TargetMode="External"/><Relationship Id="rId29" Type="http://schemas.openxmlformats.org/officeDocument/2006/relationships/hyperlink" Target="mailto:cmccarty@demandstrategies.com" TargetMode="External"/><Relationship Id="rId24" Type="http://schemas.openxmlformats.org/officeDocument/2006/relationships/hyperlink" Target="mailto:laura@bgmetals.com" TargetMode="External"/><Relationship Id="rId40" Type="http://schemas.openxmlformats.org/officeDocument/2006/relationships/hyperlink" Target="mailto:smitht@zachrygroup.com" TargetMode="External"/><Relationship Id="rId45" Type="http://schemas.openxmlformats.org/officeDocument/2006/relationships/hyperlink" Target="mailto:allen.petersen@sbdinc.com" TargetMode="External"/><Relationship Id="rId66" Type="http://schemas.openxmlformats.org/officeDocument/2006/relationships/hyperlink" Target="mailto:eweisman@hunterind.com" TargetMode="External"/><Relationship Id="rId87" Type="http://schemas.openxmlformats.org/officeDocument/2006/relationships/hyperlink" Target="mailto:tom.akin@ADKF.com" TargetMode="External"/><Relationship Id="rId110" Type="http://schemas.openxmlformats.org/officeDocument/2006/relationships/hyperlink" Target="mailto:scott.witkowski@alsglobal.com" TargetMode="External"/><Relationship Id="rId115" Type="http://schemas.openxmlformats.org/officeDocument/2006/relationships/hyperlink" Target="mailto:jdelahunt@joeris.com" TargetMode="External"/><Relationship Id="rId131" Type="http://schemas.openxmlformats.org/officeDocument/2006/relationships/hyperlink" Target="mailto:tomk@vermeertexas.com" TargetMode="External"/><Relationship Id="rId136" Type="http://schemas.openxmlformats.org/officeDocument/2006/relationships/hyperlink" Target="mailto:lindaroark101@gmail.com" TargetMode="External"/><Relationship Id="rId157" Type="http://schemas.openxmlformats.org/officeDocument/2006/relationships/hyperlink" Target="mailto:mikeandmariedavis@live.com" TargetMode="External"/><Relationship Id="rId178" Type="http://schemas.openxmlformats.org/officeDocument/2006/relationships/hyperlink" Target="mailto:bharle@sevenoakswomens.com" TargetMode="External"/><Relationship Id="rId61" Type="http://schemas.openxmlformats.org/officeDocument/2006/relationships/hyperlink" Target="mailto:Aschoffj@Rushenterprises.com" TargetMode="External"/><Relationship Id="rId82" Type="http://schemas.openxmlformats.org/officeDocument/2006/relationships/hyperlink" Target="mailto:roper69@regean.com" TargetMode="External"/><Relationship Id="rId152" Type="http://schemas.openxmlformats.org/officeDocument/2006/relationships/hyperlink" Target="mailto:adam.harris@frostbank.com" TargetMode="External"/><Relationship Id="rId173" Type="http://schemas.openxmlformats.org/officeDocument/2006/relationships/hyperlink" Target="mailto:raymondhauck@bvsigroofing.com" TargetMode="External"/><Relationship Id="rId194" Type="http://schemas.openxmlformats.org/officeDocument/2006/relationships/hyperlink" Target="mailto:david.duffin@millerwelds.com" TargetMode="External"/><Relationship Id="rId199" Type="http://schemas.openxmlformats.org/officeDocument/2006/relationships/hyperlink" Target="mailto:tweynand@aol.com" TargetMode="External"/><Relationship Id="rId19" Type="http://schemas.openxmlformats.org/officeDocument/2006/relationships/hyperlink" Target="mailto:CrispR@rushenterprises.com" TargetMode="External"/><Relationship Id="rId14" Type="http://schemas.openxmlformats.org/officeDocument/2006/relationships/hyperlink" Target="mailto:jv.lamb@jvlinvestments.com" TargetMode="External"/><Relationship Id="rId30" Type="http://schemas.openxmlformats.org/officeDocument/2006/relationships/hyperlink" Target="mailto:kwaakatsina@yahoo.com" TargetMode="External"/><Relationship Id="rId35" Type="http://schemas.openxmlformats.org/officeDocument/2006/relationships/hyperlink" Target="mailto:heidi@phcc-sanantonio.org" TargetMode="External"/><Relationship Id="rId56" Type="http://schemas.openxmlformats.org/officeDocument/2006/relationships/hyperlink" Target="mailto:chuck@bosmachine.com" TargetMode="External"/><Relationship Id="rId77" Type="http://schemas.openxmlformats.org/officeDocument/2006/relationships/hyperlink" Target="mailto:marylouise@ricos.com" TargetMode="External"/><Relationship Id="rId100" Type="http://schemas.openxmlformats.org/officeDocument/2006/relationships/hyperlink" Target="mailto:blabatt@gmail.com" TargetMode="External"/><Relationship Id="rId105" Type="http://schemas.openxmlformats.org/officeDocument/2006/relationships/hyperlink" Target="mailto:bakerintegrity@gmail.com" TargetMode="External"/><Relationship Id="rId126" Type="http://schemas.openxmlformats.org/officeDocument/2006/relationships/hyperlink" Target="mailto:jared.boriack@mastec.com" TargetMode="External"/><Relationship Id="rId147" Type="http://schemas.openxmlformats.org/officeDocument/2006/relationships/hyperlink" Target="mailto:chakasc2003@yahoo.com" TargetMode="External"/><Relationship Id="rId168" Type="http://schemas.openxmlformats.org/officeDocument/2006/relationships/hyperlink" Target="mailto:kwagoner45@gmail.com" TargetMode="External"/><Relationship Id="rId8" Type="http://schemas.openxmlformats.org/officeDocument/2006/relationships/hyperlink" Target="mailto:rschobinger@mathesongas.com" TargetMode="External"/><Relationship Id="rId51" Type="http://schemas.openxmlformats.org/officeDocument/2006/relationships/hyperlink" Target="mailto:allen.petersen@sbdinc.com" TargetMode="External"/><Relationship Id="rId72" Type="http://schemas.openxmlformats.org/officeDocument/2006/relationships/hyperlink" Target="mailto:carily.kosub@airgas.com" TargetMode="External"/><Relationship Id="rId93" Type="http://schemas.openxmlformats.org/officeDocument/2006/relationships/hyperlink" Target="mailto:mdunn@dmc-llc.com" TargetMode="External"/><Relationship Id="rId98" Type="http://schemas.openxmlformats.org/officeDocument/2006/relationships/hyperlink" Target="mailto:Coby@wbfp1.com" TargetMode="External"/><Relationship Id="rId121" Type="http://schemas.openxmlformats.org/officeDocument/2006/relationships/hyperlink" Target="mailto:justicecranerental@yahoo.com" TargetMode="External"/><Relationship Id="rId142" Type="http://schemas.openxmlformats.org/officeDocument/2006/relationships/hyperlink" Target="mailto:sharle@bexar.org" TargetMode="External"/><Relationship Id="rId163" Type="http://schemas.openxmlformats.org/officeDocument/2006/relationships/hyperlink" Target="mailto:geoff.westmoreland@aventinehillinc.com" TargetMode="External"/><Relationship Id="rId184" Type="http://schemas.openxmlformats.org/officeDocument/2006/relationships/hyperlink" Target="mailto:acarrillo13@mail.stmarytx.edu" TargetMode="External"/><Relationship Id="rId189" Type="http://schemas.openxmlformats.org/officeDocument/2006/relationships/hyperlink" Target="mailto:cbsjr@swbell.net" TargetMode="External"/><Relationship Id="rId3" Type="http://schemas.openxmlformats.org/officeDocument/2006/relationships/hyperlink" Target="mailto:mlayne@txfb-ins.com" TargetMode="External"/><Relationship Id="rId25" Type="http://schemas.openxmlformats.org/officeDocument/2006/relationships/hyperlink" Target="mailto:zach@allseasonsfeeders.com" TargetMode="External"/><Relationship Id="rId46" Type="http://schemas.openxmlformats.org/officeDocument/2006/relationships/hyperlink" Target="mailto:bpirkle@jbfoods.com" TargetMode="External"/><Relationship Id="rId67" Type="http://schemas.openxmlformats.org/officeDocument/2006/relationships/hyperlink" Target="mailto:scrockett@southtexasvalve.com" TargetMode="External"/><Relationship Id="rId116" Type="http://schemas.openxmlformats.org/officeDocument/2006/relationships/hyperlink" Target="mailto:lhenderson@tdecu.org" TargetMode="External"/><Relationship Id="rId137" Type="http://schemas.openxmlformats.org/officeDocument/2006/relationships/hyperlink" Target="mailto:glenngrahamplb@sbcglobal.net" TargetMode="External"/><Relationship Id="rId158" Type="http://schemas.openxmlformats.org/officeDocument/2006/relationships/hyperlink" Target="mailto:thartman@cfdsystems.com" TargetMode="External"/><Relationship Id="rId20" Type="http://schemas.openxmlformats.org/officeDocument/2006/relationships/hyperlink" Target="mailto:neal@longhornconcrete.com" TargetMode="External"/><Relationship Id="rId41" Type="http://schemas.openxmlformats.org/officeDocument/2006/relationships/hyperlink" Target="mailto:mramos2@ur.com" TargetMode="External"/><Relationship Id="rId62" Type="http://schemas.openxmlformats.org/officeDocument/2006/relationships/hyperlink" Target="mailto:treylowman@cmstexas.com" TargetMode="External"/><Relationship Id="rId83" Type="http://schemas.openxmlformats.org/officeDocument/2006/relationships/hyperlink" Target="mailto:rosietrevino@sbcglobal.net" TargetMode="External"/><Relationship Id="rId88" Type="http://schemas.openxmlformats.org/officeDocument/2006/relationships/hyperlink" Target="mailto:steven@ybarranch.com" TargetMode="External"/><Relationship Id="rId111" Type="http://schemas.openxmlformats.org/officeDocument/2006/relationships/hyperlink" Target="mailto:richardlabiche@yahoo.com;richard.labiche@acmetruck.com" TargetMode="External"/><Relationship Id="rId132" Type="http://schemas.openxmlformats.org/officeDocument/2006/relationships/hyperlink" Target="mailto:victorcummings@gmail.com" TargetMode="External"/><Relationship Id="rId153" Type="http://schemas.openxmlformats.org/officeDocument/2006/relationships/hyperlink" Target="mailto:jadams@swbc.com" TargetMode="External"/><Relationship Id="rId174" Type="http://schemas.openxmlformats.org/officeDocument/2006/relationships/hyperlink" Target="mailto:ricklaleman@gmail.com" TargetMode="External"/><Relationship Id="rId179" Type="http://schemas.openxmlformats.org/officeDocument/2006/relationships/hyperlink" Target="mailto:mark.smith3@airgas.com" TargetMode="External"/><Relationship Id="rId195" Type="http://schemas.openxmlformats.org/officeDocument/2006/relationships/hyperlink" Target="mailto:bridgess@zhi.com" TargetMode="External"/><Relationship Id="rId190" Type="http://schemas.openxmlformats.org/officeDocument/2006/relationships/hyperlink" Target="mailto:ken.townsend@doggett.com" TargetMode="External"/><Relationship Id="rId15" Type="http://schemas.openxmlformats.org/officeDocument/2006/relationships/hyperlink" Target="mailto:albert.corey@heb.com" TargetMode="External"/><Relationship Id="rId36" Type="http://schemas.openxmlformats.org/officeDocument/2006/relationships/hyperlink" Target="mailto:hmmay73@gmail.com" TargetMode="External"/><Relationship Id="rId57" Type="http://schemas.openxmlformats.org/officeDocument/2006/relationships/hyperlink" Target="mailto:bharle@sevenoakswomens.com" TargetMode="External"/><Relationship Id="rId106" Type="http://schemas.openxmlformats.org/officeDocument/2006/relationships/hyperlink" Target="mailto:gunner6770@gmail.com" TargetMode="External"/><Relationship Id="rId127" Type="http://schemas.openxmlformats.org/officeDocument/2006/relationships/hyperlink" Target="mailto:rlboazman@gmail.com" TargetMode="External"/><Relationship Id="rId10" Type="http://schemas.openxmlformats.org/officeDocument/2006/relationships/hyperlink" Target="mailto:mark.smith3@airgas.com" TargetMode="External"/><Relationship Id="rId31" Type="http://schemas.openxmlformats.org/officeDocument/2006/relationships/hyperlink" Target="mailto:mcargill06@gmail.com" TargetMode="External"/><Relationship Id="rId52" Type="http://schemas.openxmlformats.org/officeDocument/2006/relationships/hyperlink" Target="mailto:acarrillo13@mail.stmarytx.edu" TargetMode="External"/><Relationship Id="rId73" Type="http://schemas.openxmlformats.org/officeDocument/2006/relationships/hyperlink" Target="mailto:tpf140@yahoo.com" TargetMode="External"/><Relationship Id="rId78" Type="http://schemas.openxmlformats.org/officeDocument/2006/relationships/hyperlink" Target="mailto:nhmercer08@hotmail.com" TargetMode="External"/><Relationship Id="rId94" Type="http://schemas.openxmlformats.org/officeDocument/2006/relationships/hyperlink" Target="mailto:janderson@superiormetal.net" TargetMode="External"/><Relationship Id="rId99" Type="http://schemas.openxmlformats.org/officeDocument/2006/relationships/hyperlink" Target="mailto:rkw@rkwpipe.com" TargetMode="External"/><Relationship Id="rId101" Type="http://schemas.openxmlformats.org/officeDocument/2006/relationships/hyperlink" Target="mailto:rubenjustin44@gmail.com" TargetMode="External"/><Relationship Id="rId122" Type="http://schemas.openxmlformats.org/officeDocument/2006/relationships/hyperlink" Target="mailto:jv.lamb@jvlinvestments.com" TargetMode="External"/><Relationship Id="rId143" Type="http://schemas.openxmlformats.org/officeDocument/2006/relationships/hyperlink" Target="mailto:pfrost@frostbank.com" TargetMode="External"/><Relationship Id="rId148" Type="http://schemas.openxmlformats.org/officeDocument/2006/relationships/hyperlink" Target="mailto:stevemilam7@yahoo.com" TargetMode="External"/><Relationship Id="rId164" Type="http://schemas.openxmlformats.org/officeDocument/2006/relationships/hyperlink" Target="mailto:jimdunn57@sbcglobal.net" TargetMode="External"/><Relationship Id="rId169" Type="http://schemas.openxmlformats.org/officeDocument/2006/relationships/hyperlink" Target="mailto:lgflom@satx.rr.com" TargetMode="External"/><Relationship Id="rId185" Type="http://schemas.openxmlformats.org/officeDocument/2006/relationships/hyperlink" Target="mailto:charlie.dylla@southsideisd.org" TargetMode="External"/><Relationship Id="rId4" Type="http://schemas.openxmlformats.org/officeDocument/2006/relationships/hyperlink" Target="mailto:joseph.carreon@holtcat.com" TargetMode="External"/><Relationship Id="rId9" Type="http://schemas.openxmlformats.org/officeDocument/2006/relationships/hyperlink" Target="mailto:rschobinger@mathesongas.com" TargetMode="External"/><Relationship Id="rId180" Type="http://schemas.openxmlformats.org/officeDocument/2006/relationships/hyperlink" Target="mailto:james.wolfe@voestalpine.com" TargetMode="External"/><Relationship Id="rId26" Type="http://schemas.openxmlformats.org/officeDocument/2006/relationships/hyperlink" Target="mailto:scott.witkowski@alsglobal.com" TargetMode="External"/><Relationship Id="rId47" Type="http://schemas.openxmlformats.org/officeDocument/2006/relationships/hyperlink" Target="mailto:jmoy@kiolbassa.com" TargetMode="External"/><Relationship Id="rId68" Type="http://schemas.openxmlformats.org/officeDocument/2006/relationships/hyperlink" Target="mailto:chrsbarx@hotmail.com" TargetMode="External"/><Relationship Id="rId89" Type="http://schemas.openxmlformats.org/officeDocument/2006/relationships/hyperlink" Target="mailto:linda.walsdorf@missionpharmacal.com" TargetMode="External"/><Relationship Id="rId112" Type="http://schemas.openxmlformats.org/officeDocument/2006/relationships/hyperlink" Target="mailto:zach@allseasonsfeeders.com" TargetMode="External"/><Relationship Id="rId133" Type="http://schemas.openxmlformats.org/officeDocument/2006/relationships/hyperlink" Target="mailto:smitht@zachrygroup.com" TargetMode="External"/><Relationship Id="rId154" Type="http://schemas.openxmlformats.org/officeDocument/2006/relationships/hyperlink" Target="mailto:trogers@bartlettcocke.com" TargetMode="External"/><Relationship Id="rId175" Type="http://schemas.openxmlformats.org/officeDocument/2006/relationships/hyperlink" Target="mailto:thartman@cfdsystems.com" TargetMode="External"/><Relationship Id="rId196" Type="http://schemas.openxmlformats.org/officeDocument/2006/relationships/hyperlink" Target="mailto:chernandez@stvt.edu" TargetMode="External"/><Relationship Id="rId200" Type="http://schemas.openxmlformats.org/officeDocument/2006/relationships/hyperlink" Target="mailto:skmeeks@att.net" TargetMode="External"/><Relationship Id="rId16" Type="http://schemas.openxmlformats.org/officeDocument/2006/relationships/hyperlink" Target="mailto:jason.lasala@beaslytire.com" TargetMode="External"/><Relationship Id="rId37" Type="http://schemas.openxmlformats.org/officeDocument/2006/relationships/hyperlink" Target="mailto:jhoward@iecsanantonio.com" TargetMode="External"/><Relationship Id="rId58" Type="http://schemas.openxmlformats.org/officeDocument/2006/relationships/hyperlink" Target="mailto:ayersb25@yahoo.com" TargetMode="External"/><Relationship Id="rId79" Type="http://schemas.openxmlformats.org/officeDocument/2006/relationships/hyperlink" Target="mailto:cuatrotconstruction@yahoo.com" TargetMode="External"/><Relationship Id="rId102" Type="http://schemas.openxmlformats.org/officeDocument/2006/relationships/hyperlink" Target="mailto:ernest@wilbornsteel.com" TargetMode="External"/><Relationship Id="rId123" Type="http://schemas.openxmlformats.org/officeDocument/2006/relationships/hyperlink" Target="mailto:ken@kcmcabinets.com" TargetMode="External"/><Relationship Id="rId144" Type="http://schemas.openxmlformats.org/officeDocument/2006/relationships/hyperlink" Target="mailto:remark723@yahoo.com" TargetMode="External"/><Relationship Id="rId90" Type="http://schemas.openxmlformats.org/officeDocument/2006/relationships/hyperlink" Target="mailto:dspillmann@satx.rr.com" TargetMode="External"/><Relationship Id="rId165" Type="http://schemas.openxmlformats.org/officeDocument/2006/relationships/hyperlink" Target="mailto:bertalady@gmail.com" TargetMode="External"/><Relationship Id="rId186" Type="http://schemas.openxmlformats.org/officeDocument/2006/relationships/hyperlink" Target="mailto:bradallen34@yahoo.com" TargetMode="External"/><Relationship Id="rId27" Type="http://schemas.openxmlformats.org/officeDocument/2006/relationships/hyperlink" Target="mailto:ch4estier@yahoo.com" TargetMode="External"/><Relationship Id="rId48" Type="http://schemas.openxmlformats.org/officeDocument/2006/relationships/hyperlink" Target="mailto:ctispice@yahoo.com" TargetMode="External"/><Relationship Id="rId69" Type="http://schemas.openxmlformats.org/officeDocument/2006/relationships/hyperlink" Target="mailto:thartman@cfdsystems.com" TargetMode="External"/><Relationship Id="rId113" Type="http://schemas.openxmlformats.org/officeDocument/2006/relationships/hyperlink" Target="mailto:laura@bgmetals.com" TargetMode="External"/><Relationship Id="rId134" Type="http://schemas.openxmlformats.org/officeDocument/2006/relationships/hyperlink" Target="mailto:pfbolfdvm@yahoo.com" TargetMode="External"/><Relationship Id="rId80" Type="http://schemas.openxmlformats.org/officeDocument/2006/relationships/hyperlink" Target="mailto:eric6_ss@yahoo.com" TargetMode="External"/><Relationship Id="rId155" Type="http://schemas.openxmlformats.org/officeDocument/2006/relationships/hyperlink" Target="mailto:bob@bouldercontractingco.com" TargetMode="External"/><Relationship Id="rId176" Type="http://schemas.openxmlformats.org/officeDocument/2006/relationships/hyperlink" Target="mailto:tomtbone56@yahoo.com" TargetMode="External"/><Relationship Id="rId197" Type="http://schemas.openxmlformats.org/officeDocument/2006/relationships/hyperlink" Target="mailto:lcheek@smtires.com" TargetMode="External"/><Relationship Id="rId201" Type="http://schemas.openxmlformats.org/officeDocument/2006/relationships/hyperlink" Target="mailto:sara@williamssupply.com" TargetMode="External"/><Relationship Id="rId17" Type="http://schemas.openxmlformats.org/officeDocument/2006/relationships/hyperlink" Target="mailto:david.sullins@hypertherm.com" TargetMode="External"/><Relationship Id="rId38" Type="http://schemas.openxmlformats.org/officeDocument/2006/relationships/hyperlink" Target="mailto:tessman_mm@yahoo.com" TargetMode="External"/><Relationship Id="rId59" Type="http://schemas.openxmlformats.org/officeDocument/2006/relationships/hyperlink" Target="mailto:skmeeks@att.net" TargetMode="External"/><Relationship Id="rId103" Type="http://schemas.openxmlformats.org/officeDocument/2006/relationships/hyperlink" Target="mailto:landural@gmail.com" TargetMode="External"/><Relationship Id="rId124" Type="http://schemas.openxmlformats.org/officeDocument/2006/relationships/hyperlink" Target="mailto:ken@kcmcabinets.com" TargetMode="External"/><Relationship Id="rId70" Type="http://schemas.openxmlformats.org/officeDocument/2006/relationships/hyperlink" Target="mailto:thartman@cfdsystems.com" TargetMode="External"/><Relationship Id="rId91" Type="http://schemas.openxmlformats.org/officeDocument/2006/relationships/hyperlink" Target="mailto:johnloppelt@gmail.com" TargetMode="External"/><Relationship Id="rId145" Type="http://schemas.openxmlformats.org/officeDocument/2006/relationships/hyperlink" Target="mailto:tulleyfrench@hotmail.com" TargetMode="External"/><Relationship Id="rId166" Type="http://schemas.openxmlformats.org/officeDocument/2006/relationships/hyperlink" Target="mailto:aimeebaker64@gmail.com" TargetMode="External"/><Relationship Id="rId187" Type="http://schemas.openxmlformats.org/officeDocument/2006/relationships/hyperlink" Target="mailto:andrewpjennings@yahoo.com" TargetMode="External"/><Relationship Id="rId1" Type="http://schemas.openxmlformats.org/officeDocument/2006/relationships/hyperlink" Target="mailto:richardlabiche@yahoo.com;richard.labiche@acmetruck.com" TargetMode="External"/><Relationship Id="rId28" Type="http://schemas.openxmlformats.org/officeDocument/2006/relationships/hyperlink" Target="mailto:lhenderson@tdecu.org" TargetMode="External"/><Relationship Id="rId49" Type="http://schemas.openxmlformats.org/officeDocument/2006/relationships/hyperlink" Target="mailto:natasha.reynolds@voestalpine.com" TargetMode="External"/><Relationship Id="rId114" Type="http://schemas.openxmlformats.org/officeDocument/2006/relationships/hyperlink" Target="mailto:pfrost@frostbank.com" TargetMode="External"/><Relationship Id="rId60" Type="http://schemas.openxmlformats.org/officeDocument/2006/relationships/hyperlink" Target="mailto:pfbolfdvm@yahoo.com" TargetMode="External"/><Relationship Id="rId81" Type="http://schemas.openxmlformats.org/officeDocument/2006/relationships/hyperlink" Target="mailto:jeffs@highgearcollision.com" TargetMode="External"/><Relationship Id="rId135" Type="http://schemas.openxmlformats.org/officeDocument/2006/relationships/hyperlink" Target="mailto:billi@cutantz.com" TargetMode="External"/><Relationship Id="rId156" Type="http://schemas.openxmlformats.org/officeDocument/2006/relationships/hyperlink" Target="mailto:rdewinnie@sbcglobal.net" TargetMode="External"/><Relationship Id="rId177" Type="http://schemas.openxmlformats.org/officeDocument/2006/relationships/hyperlink" Target="mailto:coby@YBFP1.com" TargetMode="External"/><Relationship Id="rId198" Type="http://schemas.openxmlformats.org/officeDocument/2006/relationships/hyperlink" Target="mailto:scrockett@southtexasvalve.com" TargetMode="External"/><Relationship Id="rId202" Type="http://schemas.openxmlformats.org/officeDocument/2006/relationships/drawing" Target="../drawings/drawing4.xml"/><Relationship Id="rId18" Type="http://schemas.openxmlformats.org/officeDocument/2006/relationships/hyperlink" Target="mailto:dennis_eck@praxair.com" TargetMode="External"/><Relationship Id="rId39" Type="http://schemas.openxmlformats.org/officeDocument/2006/relationships/hyperlink" Target="mailto:paul@hcdtbond.com" TargetMode="External"/><Relationship Id="rId50" Type="http://schemas.openxmlformats.org/officeDocument/2006/relationships/hyperlink" Target="mailto:rickb@tciwashsystems.com" TargetMode="External"/><Relationship Id="rId104" Type="http://schemas.openxmlformats.org/officeDocument/2006/relationships/hyperlink" Target="mailto:westons@shadrockwilliams.com" TargetMode="External"/><Relationship Id="rId125" Type="http://schemas.openxmlformats.org/officeDocument/2006/relationships/hyperlink" Target="mailto:heidi@phcc-sanantonio.org" TargetMode="External"/><Relationship Id="rId146" Type="http://schemas.openxmlformats.org/officeDocument/2006/relationships/hyperlink" Target="mailto:keith@schmidtmechanical.com" TargetMode="External"/><Relationship Id="rId167" Type="http://schemas.openxmlformats.org/officeDocument/2006/relationships/hyperlink" Target="mailto:moon@ybarranch.com" TargetMode="External"/><Relationship Id="rId188" Type="http://schemas.openxmlformats.org/officeDocument/2006/relationships/hyperlink" Target="mailto:scott@alan-hydraulics.com" TargetMode="External"/><Relationship Id="rId71" Type="http://schemas.openxmlformats.org/officeDocument/2006/relationships/hyperlink" Target="mailto:accounting@candsteel.com" TargetMode="External"/><Relationship Id="rId92" Type="http://schemas.openxmlformats.org/officeDocument/2006/relationships/hyperlink" Target="mailto:lmechler@joeris.com"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mailto:ayersb25@yahoo.com" TargetMode="External"/><Relationship Id="rId117" Type="http://schemas.openxmlformats.org/officeDocument/2006/relationships/hyperlink" Target="mailto:natasha.reynolds@voestalpine.com" TargetMode="External"/><Relationship Id="rId21" Type="http://schemas.openxmlformats.org/officeDocument/2006/relationships/hyperlink" Target="mailto:chuck@bosmachine.com" TargetMode="External"/><Relationship Id="rId42" Type="http://schemas.openxmlformats.org/officeDocument/2006/relationships/hyperlink" Target="mailto:jv.lamb@jvlinvestments.com" TargetMode="External"/><Relationship Id="rId47" Type="http://schemas.openxmlformats.org/officeDocument/2006/relationships/hyperlink" Target="mailto:Aschoffj@Rushenterprises.com" TargetMode="External"/><Relationship Id="rId63" Type="http://schemas.openxmlformats.org/officeDocument/2006/relationships/hyperlink" Target="mailto:mgarrett@rdoequipment.com" TargetMode="External"/><Relationship Id="rId68" Type="http://schemas.openxmlformats.org/officeDocument/2006/relationships/hyperlink" Target="mailto:lmechler@joeris.com" TargetMode="External"/><Relationship Id="rId84" Type="http://schemas.openxmlformats.org/officeDocument/2006/relationships/hyperlink" Target="mailto:jame@ahernranches.com" TargetMode="External"/><Relationship Id="rId89" Type="http://schemas.openxmlformats.org/officeDocument/2006/relationships/hyperlink" Target="mailto:milp61@sbcglobal.com" TargetMode="External"/><Relationship Id="rId112" Type="http://schemas.openxmlformats.org/officeDocument/2006/relationships/hyperlink" Target="mailto:jmoy@kiolbassa.com" TargetMode="External"/><Relationship Id="rId16" Type="http://schemas.openxmlformats.org/officeDocument/2006/relationships/hyperlink" Target="mailto:ken@kcmcabinets.com" TargetMode="External"/><Relationship Id="rId107" Type="http://schemas.openxmlformats.org/officeDocument/2006/relationships/hyperlink" Target="mailto:rschobinger@mathesongas.com" TargetMode="External"/><Relationship Id="rId11" Type="http://schemas.openxmlformats.org/officeDocument/2006/relationships/hyperlink" Target="mailto:pfrost@frostbank.com" TargetMode="External"/><Relationship Id="rId32" Type="http://schemas.openxmlformats.org/officeDocument/2006/relationships/hyperlink" Target="mailto:paul@hcdtbond.com" TargetMode="External"/><Relationship Id="rId37" Type="http://schemas.openxmlformats.org/officeDocument/2006/relationships/hyperlink" Target="mailto:mramos2@ur.com" TargetMode="External"/><Relationship Id="rId53" Type="http://schemas.openxmlformats.org/officeDocument/2006/relationships/hyperlink" Target="mailto:rosietrevino@sbcglobal.net" TargetMode="External"/><Relationship Id="rId58" Type="http://schemas.openxmlformats.org/officeDocument/2006/relationships/hyperlink" Target="mailto:steven@ybarranch.com" TargetMode="External"/><Relationship Id="rId74" Type="http://schemas.openxmlformats.org/officeDocument/2006/relationships/hyperlink" Target="mailto:cmccarty@demandstrategies.com" TargetMode="External"/><Relationship Id="rId79" Type="http://schemas.openxmlformats.org/officeDocument/2006/relationships/hyperlink" Target="mailto:rkw@rkwpipe.com" TargetMode="External"/><Relationship Id="rId102" Type="http://schemas.openxmlformats.org/officeDocument/2006/relationships/hyperlink" Target="mailto:jballard@swrf.org" TargetMode="External"/><Relationship Id="rId123" Type="http://schemas.openxmlformats.org/officeDocument/2006/relationships/drawing" Target="../drawings/drawing5.xml"/><Relationship Id="rId5" Type="http://schemas.openxmlformats.org/officeDocument/2006/relationships/hyperlink" Target="mailto:CrispR@rushenterprises.com" TargetMode="External"/><Relationship Id="rId90" Type="http://schemas.openxmlformats.org/officeDocument/2006/relationships/hyperlink" Target="mailto:bshown@silverventures.com" TargetMode="External"/><Relationship Id="rId95" Type="http://schemas.openxmlformats.org/officeDocument/2006/relationships/hyperlink" Target="mailto:rubenjustin44@gmail.com" TargetMode="External"/><Relationship Id="rId22" Type="http://schemas.openxmlformats.org/officeDocument/2006/relationships/hyperlink" Target="mailto:accounting@candsteel.com" TargetMode="External"/><Relationship Id="rId27" Type="http://schemas.openxmlformats.org/officeDocument/2006/relationships/hyperlink" Target="mailto:laura@bgmetals.com" TargetMode="External"/><Relationship Id="rId43" Type="http://schemas.openxmlformats.org/officeDocument/2006/relationships/hyperlink" Target="mailto:ch4estier@yahoo.com" TargetMode="External"/><Relationship Id="rId48" Type="http://schemas.openxmlformats.org/officeDocument/2006/relationships/hyperlink" Target="mailto:nhmercer08@hotmail.com" TargetMode="External"/><Relationship Id="rId64" Type="http://schemas.openxmlformats.org/officeDocument/2006/relationships/hyperlink" Target="mailto:ricklaleman@gmail.com" TargetMode="External"/><Relationship Id="rId69" Type="http://schemas.openxmlformats.org/officeDocument/2006/relationships/hyperlink" Target="mailto:eweisman@hunterind.com" TargetMode="External"/><Relationship Id="rId113" Type="http://schemas.openxmlformats.org/officeDocument/2006/relationships/hyperlink" Target="mailto:ctispice@yahoo.com" TargetMode="External"/><Relationship Id="rId118" Type="http://schemas.openxmlformats.org/officeDocument/2006/relationships/hyperlink" Target="mailto:rickb@tciwashsystems.com" TargetMode="External"/><Relationship Id="rId80" Type="http://schemas.openxmlformats.org/officeDocument/2006/relationships/hyperlink" Target="mailto:bakerintegrity@gmail.com" TargetMode="External"/><Relationship Id="rId85" Type="http://schemas.openxmlformats.org/officeDocument/2006/relationships/hyperlink" Target="mailto:cvrichter720@gmail.com" TargetMode="External"/><Relationship Id="rId12" Type="http://schemas.openxmlformats.org/officeDocument/2006/relationships/hyperlink" Target="mailto:chrsbarx@hotmail.com" TargetMode="External"/><Relationship Id="rId17" Type="http://schemas.openxmlformats.org/officeDocument/2006/relationships/hyperlink" Target="mailto:wmayfield@joeris.com" TargetMode="External"/><Relationship Id="rId33" Type="http://schemas.openxmlformats.org/officeDocument/2006/relationships/hyperlink" Target="mailto:smitht@zachrygroup.com" TargetMode="External"/><Relationship Id="rId38" Type="http://schemas.openxmlformats.org/officeDocument/2006/relationships/hyperlink" Target="mailto:jmdavis3458@gmail.com" TargetMode="External"/><Relationship Id="rId59" Type="http://schemas.openxmlformats.org/officeDocument/2006/relationships/hyperlink" Target="mailto:linda.walsdorf@missionpharmacal.com" TargetMode="External"/><Relationship Id="rId103" Type="http://schemas.openxmlformats.org/officeDocument/2006/relationships/hyperlink" Target="mailto:sanchez-josh@ymail.com" TargetMode="External"/><Relationship Id="rId108" Type="http://schemas.openxmlformats.org/officeDocument/2006/relationships/hyperlink" Target="mailto:mark.smith3@airgas.com" TargetMode="External"/><Relationship Id="rId54" Type="http://schemas.openxmlformats.org/officeDocument/2006/relationships/hyperlink" Target="mailto:robbie@ericstad.com" TargetMode="External"/><Relationship Id="rId70" Type="http://schemas.openxmlformats.org/officeDocument/2006/relationships/hyperlink" Target="mailto:mdunn@dmc-llc.com" TargetMode="External"/><Relationship Id="rId75" Type="http://schemas.openxmlformats.org/officeDocument/2006/relationships/hyperlink" Target="mailto:tamara@abcsouthtexas.org" TargetMode="External"/><Relationship Id="rId91" Type="http://schemas.openxmlformats.org/officeDocument/2006/relationships/hyperlink" Target="mailto:speed4850@gmail.com" TargetMode="External"/><Relationship Id="rId96" Type="http://schemas.openxmlformats.org/officeDocument/2006/relationships/hyperlink" Target="mailto:ernest@wilbornsteel.com" TargetMode="External"/><Relationship Id="rId1" Type="http://schemas.openxmlformats.org/officeDocument/2006/relationships/hyperlink" Target="mailto:mlayne@txfb-ins.com" TargetMode="External"/><Relationship Id="rId6" Type="http://schemas.openxmlformats.org/officeDocument/2006/relationships/hyperlink" Target="mailto:ronnieu@urbanconcrete.com" TargetMode="External"/><Relationship Id="rId23" Type="http://schemas.openxmlformats.org/officeDocument/2006/relationships/hyperlink" Target="mailto:bharle@sevenoakswomens.com" TargetMode="External"/><Relationship Id="rId28" Type="http://schemas.openxmlformats.org/officeDocument/2006/relationships/hyperlink" Target="mailto:zach@allseasonsfeeders.com" TargetMode="External"/><Relationship Id="rId49" Type="http://schemas.openxmlformats.org/officeDocument/2006/relationships/hyperlink" Target="mailto:cuatrotconstruction@yahoo.com" TargetMode="External"/><Relationship Id="rId114" Type="http://schemas.openxmlformats.org/officeDocument/2006/relationships/hyperlink" Target="mailto:mcargill06@gmail.com" TargetMode="External"/><Relationship Id="rId119" Type="http://schemas.openxmlformats.org/officeDocument/2006/relationships/hyperlink" Target="mailto:allen.petersen@sbdinc.com" TargetMode="External"/><Relationship Id="rId44" Type="http://schemas.openxmlformats.org/officeDocument/2006/relationships/hyperlink" Target="mailto:albert.corey@heb.com" TargetMode="External"/><Relationship Id="rId60" Type="http://schemas.openxmlformats.org/officeDocument/2006/relationships/hyperlink" Target="mailto:dspillmann@satx.rr.com" TargetMode="External"/><Relationship Id="rId65" Type="http://schemas.openxmlformats.org/officeDocument/2006/relationships/hyperlink" Target="mailto:lhenderson@tdecu.org" TargetMode="External"/><Relationship Id="rId81" Type="http://schemas.openxmlformats.org/officeDocument/2006/relationships/hyperlink" Target="mailto:blabatt@gmail.com" TargetMode="External"/><Relationship Id="rId86" Type="http://schemas.openxmlformats.org/officeDocument/2006/relationships/hyperlink" Target="mailto:gunner6770@gmail.com" TargetMode="External"/><Relationship Id="rId4" Type="http://schemas.openxmlformats.org/officeDocument/2006/relationships/hyperlink" Target="mailto:CrispR@rushenterprises.com" TargetMode="External"/><Relationship Id="rId9" Type="http://schemas.openxmlformats.org/officeDocument/2006/relationships/hyperlink" Target="mailto:Todd.Ferguson@TDIndustries.com" TargetMode="External"/><Relationship Id="rId13" Type="http://schemas.openxmlformats.org/officeDocument/2006/relationships/hyperlink" Target="mailto:steven@ybarranch.com" TargetMode="External"/><Relationship Id="rId18" Type="http://schemas.openxmlformats.org/officeDocument/2006/relationships/hyperlink" Target="mailto:jimbobr@aol.com" TargetMode="External"/><Relationship Id="rId39" Type="http://schemas.openxmlformats.org/officeDocument/2006/relationships/hyperlink" Target="mailto:elainedavisaws@gmail.com" TargetMode="External"/><Relationship Id="rId109" Type="http://schemas.openxmlformats.org/officeDocument/2006/relationships/hyperlink" Target="mailto:allen.petersen@sbdinc.com" TargetMode="External"/><Relationship Id="rId34" Type="http://schemas.openxmlformats.org/officeDocument/2006/relationships/hyperlink" Target="mailto:tpf140@yahoo.com" TargetMode="External"/><Relationship Id="rId50" Type="http://schemas.openxmlformats.org/officeDocument/2006/relationships/hyperlink" Target="mailto:eric6_ss@yahoo.com" TargetMode="External"/><Relationship Id="rId55" Type="http://schemas.openxmlformats.org/officeDocument/2006/relationships/hyperlink" Target="mailto:terry.adams@ruddandadams.com" TargetMode="External"/><Relationship Id="rId76" Type="http://schemas.openxmlformats.org/officeDocument/2006/relationships/hyperlink" Target="mailto:jagproserv@gmail.com" TargetMode="External"/><Relationship Id="rId97" Type="http://schemas.openxmlformats.org/officeDocument/2006/relationships/hyperlink" Target="mailto:clint@verbalocity.com" TargetMode="External"/><Relationship Id="rId104" Type="http://schemas.openxmlformats.org/officeDocument/2006/relationships/hyperlink" Target="mailto:ggcontractingco.@aol.com" TargetMode="External"/><Relationship Id="rId120" Type="http://schemas.openxmlformats.org/officeDocument/2006/relationships/hyperlink" Target="mailto:acarrillo13@mail.stmarytx.edu" TargetMode="External"/><Relationship Id="rId7" Type="http://schemas.openxmlformats.org/officeDocument/2006/relationships/hyperlink" Target="mailto:scrockett@southtexasvalve.com" TargetMode="External"/><Relationship Id="rId71" Type="http://schemas.openxmlformats.org/officeDocument/2006/relationships/hyperlink" Target="mailto:janderson@superiormetal.net" TargetMode="External"/><Relationship Id="rId92" Type="http://schemas.openxmlformats.org/officeDocument/2006/relationships/hyperlink" Target="mailto:garymoore@staggolfinc.com" TargetMode="External"/><Relationship Id="rId2" Type="http://schemas.openxmlformats.org/officeDocument/2006/relationships/hyperlink" Target="mailto:mlayne@txfb-ins.com" TargetMode="External"/><Relationship Id="rId29" Type="http://schemas.openxmlformats.org/officeDocument/2006/relationships/hyperlink" Target="mailto:carily.kosub@airgas.com" TargetMode="External"/><Relationship Id="rId24" Type="http://schemas.openxmlformats.org/officeDocument/2006/relationships/hyperlink" Target="mailto:jhoward@iecsanantonio.com" TargetMode="External"/><Relationship Id="rId40" Type="http://schemas.openxmlformats.org/officeDocument/2006/relationships/hyperlink" Target="mailto:scott.witkowski@alsglobal.com" TargetMode="External"/><Relationship Id="rId45" Type="http://schemas.openxmlformats.org/officeDocument/2006/relationships/hyperlink" Target="mailto:jason.lasala@beaslytire.com" TargetMode="External"/><Relationship Id="rId66" Type="http://schemas.openxmlformats.org/officeDocument/2006/relationships/hyperlink" Target="mailto:kwaakatsina@yahoo.com" TargetMode="External"/><Relationship Id="rId87" Type="http://schemas.openxmlformats.org/officeDocument/2006/relationships/hyperlink" Target="mailto:westons@shadrockwilliams.com" TargetMode="External"/><Relationship Id="rId110" Type="http://schemas.openxmlformats.org/officeDocument/2006/relationships/hyperlink" Target="mailto:wesley.morton@millerwelds.com" TargetMode="External"/><Relationship Id="rId115" Type="http://schemas.openxmlformats.org/officeDocument/2006/relationships/hyperlink" Target="mailto:dennis_eck@praxair.com" TargetMode="External"/><Relationship Id="rId61" Type="http://schemas.openxmlformats.org/officeDocument/2006/relationships/hyperlink" Target="mailto:treylowman@cmstexas.com" TargetMode="External"/><Relationship Id="rId82" Type="http://schemas.openxmlformats.org/officeDocument/2006/relationships/hyperlink" Target="mailto:billieafrancis@sbcglobal.net" TargetMode="External"/><Relationship Id="rId19" Type="http://schemas.openxmlformats.org/officeDocument/2006/relationships/hyperlink" Target="mailto:heidi@phcc-sanantonio.org" TargetMode="External"/><Relationship Id="rId14" Type="http://schemas.openxmlformats.org/officeDocument/2006/relationships/hyperlink" Target="mailto:thartman@cfdsystems.com" TargetMode="External"/><Relationship Id="rId30" Type="http://schemas.openxmlformats.org/officeDocument/2006/relationships/hyperlink" Target="mailto:tessman_mm@yahoo.com" TargetMode="External"/><Relationship Id="rId35" Type="http://schemas.openxmlformats.org/officeDocument/2006/relationships/hyperlink" Target="mailto:bertalady@gmail.com" TargetMode="External"/><Relationship Id="rId56" Type="http://schemas.openxmlformats.org/officeDocument/2006/relationships/hyperlink" Target="mailto:tom@comfort-air.com" TargetMode="External"/><Relationship Id="rId77" Type="http://schemas.openxmlformats.org/officeDocument/2006/relationships/hyperlink" Target="mailto:paul.w.paterson@gmail.com" TargetMode="External"/><Relationship Id="rId100" Type="http://schemas.openxmlformats.org/officeDocument/2006/relationships/hyperlink" Target="mailto:rbarrerajr@yahoo.com" TargetMode="External"/><Relationship Id="rId105" Type="http://schemas.openxmlformats.org/officeDocument/2006/relationships/hyperlink" Target="mailto:rschobinger@mathesongas.com" TargetMode="External"/><Relationship Id="rId8" Type="http://schemas.openxmlformats.org/officeDocument/2006/relationships/hyperlink" Target="mailto:neal@longhornconcrete.com" TargetMode="External"/><Relationship Id="rId51" Type="http://schemas.openxmlformats.org/officeDocument/2006/relationships/hyperlink" Target="mailto:jeffs@highgearcollision.com" TargetMode="External"/><Relationship Id="rId72" Type="http://schemas.openxmlformats.org/officeDocument/2006/relationships/hyperlink" Target="mailto:sta_clay@yahoo.com" TargetMode="External"/><Relationship Id="rId93" Type="http://schemas.openxmlformats.org/officeDocument/2006/relationships/hyperlink" Target="mailto:noem@btacatering.com" TargetMode="External"/><Relationship Id="rId98" Type="http://schemas.openxmlformats.org/officeDocument/2006/relationships/hyperlink" Target="mailto:angela.richey@irco.com" TargetMode="External"/><Relationship Id="rId121" Type="http://schemas.openxmlformats.org/officeDocument/2006/relationships/hyperlink" Target="mailto:fgarcia@kwrs.com" TargetMode="External"/><Relationship Id="rId3" Type="http://schemas.openxmlformats.org/officeDocument/2006/relationships/hyperlink" Target="mailto:joseph.carreon@holtcat.com" TargetMode="External"/><Relationship Id="rId25" Type="http://schemas.openxmlformats.org/officeDocument/2006/relationships/hyperlink" Target="mailto:mark.roesler@acmetruck.com" TargetMode="External"/><Relationship Id="rId46" Type="http://schemas.openxmlformats.org/officeDocument/2006/relationships/hyperlink" Target="mailto:marylouise@ricos.com" TargetMode="External"/><Relationship Id="rId67" Type="http://schemas.openxmlformats.org/officeDocument/2006/relationships/hyperlink" Target="mailto:johnloppelt@gmail.com" TargetMode="External"/><Relationship Id="rId116" Type="http://schemas.openxmlformats.org/officeDocument/2006/relationships/hyperlink" Target="mailto:steve_hoenes@lincoln.com" TargetMode="External"/><Relationship Id="rId20" Type="http://schemas.openxmlformats.org/officeDocument/2006/relationships/hyperlink" Target="mailto:hmmay73@gmail.com" TargetMode="External"/><Relationship Id="rId41" Type="http://schemas.openxmlformats.org/officeDocument/2006/relationships/hyperlink" Target="mailto:pfbolfdvm@yahoo.com" TargetMode="External"/><Relationship Id="rId62" Type="http://schemas.openxmlformats.org/officeDocument/2006/relationships/hyperlink" Target="mailto:ayersb25@yahoo.com" TargetMode="External"/><Relationship Id="rId83" Type="http://schemas.openxmlformats.org/officeDocument/2006/relationships/hyperlink" Target="mailto:cbsjr@swbell.net" TargetMode="External"/><Relationship Id="rId88" Type="http://schemas.openxmlformats.org/officeDocument/2006/relationships/hyperlink" Target="mailto:jmaroney-75@yahoo.com" TargetMode="External"/><Relationship Id="rId111" Type="http://schemas.openxmlformats.org/officeDocument/2006/relationships/hyperlink" Target="mailto:bpirkle@jbfoods.com" TargetMode="External"/><Relationship Id="rId15" Type="http://schemas.openxmlformats.org/officeDocument/2006/relationships/hyperlink" Target="mailto:thartman@cfdsystems.com" TargetMode="External"/><Relationship Id="rId36" Type="http://schemas.openxmlformats.org/officeDocument/2006/relationships/hyperlink" Target="mailto:skmeeks@att.net" TargetMode="External"/><Relationship Id="rId57" Type="http://schemas.openxmlformats.org/officeDocument/2006/relationships/hyperlink" Target="mailto:tom.akin@ADKF.com" TargetMode="External"/><Relationship Id="rId106" Type="http://schemas.openxmlformats.org/officeDocument/2006/relationships/hyperlink" Target="mailto:david.sullins@hypertherm.com" TargetMode="External"/><Relationship Id="rId10" Type="http://schemas.openxmlformats.org/officeDocument/2006/relationships/hyperlink" Target="mailto:paola.trevino@cmc.com" TargetMode="External"/><Relationship Id="rId31" Type="http://schemas.openxmlformats.org/officeDocument/2006/relationships/hyperlink" Target="mailto:elta17p@yahoo.com" TargetMode="External"/><Relationship Id="rId52" Type="http://schemas.openxmlformats.org/officeDocument/2006/relationships/hyperlink" Target="mailto:roper69@regean.com" TargetMode="External"/><Relationship Id="rId73" Type="http://schemas.openxmlformats.org/officeDocument/2006/relationships/hyperlink" Target="mailto:kenny.aquilar@michelin.com" TargetMode="External"/><Relationship Id="rId78" Type="http://schemas.openxmlformats.org/officeDocument/2006/relationships/hyperlink" Target="mailto:Coby@wbfp1.com" TargetMode="External"/><Relationship Id="rId94" Type="http://schemas.openxmlformats.org/officeDocument/2006/relationships/hyperlink" Target="mailto:rh3@gvec.net" TargetMode="External"/><Relationship Id="rId99" Type="http://schemas.openxmlformats.org/officeDocument/2006/relationships/hyperlink" Target="mailto:landural@gmail.com" TargetMode="External"/><Relationship Id="rId101" Type="http://schemas.openxmlformats.org/officeDocument/2006/relationships/hyperlink" Target="mailto:brent@brentclifton.com" TargetMode="External"/><Relationship Id="rId122" Type="http://schemas.openxmlformats.org/officeDocument/2006/relationships/hyperlink" Target="mailto:richardlabiche@yahoo.com;richard.labiche@acmetruck.com" TargetMode="Externa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8.xml.rels><?xml version="1.0" encoding="UTF-8" standalone="yes"?>
<Relationships xmlns="http://schemas.openxmlformats.org/package/2006/relationships"><Relationship Id="rId26" Type="http://schemas.openxmlformats.org/officeDocument/2006/relationships/hyperlink" Target="mailto:ken@kcmcabinets.com" TargetMode="External"/><Relationship Id="rId117" Type="http://schemas.openxmlformats.org/officeDocument/2006/relationships/hyperlink" Target="mailto:scrockett@southtexasvalve.com" TargetMode="External"/><Relationship Id="rId21" Type="http://schemas.openxmlformats.org/officeDocument/2006/relationships/hyperlink" Target="mailto:cmccarty@demandstrategies.com" TargetMode="External"/><Relationship Id="rId42" Type="http://schemas.openxmlformats.org/officeDocument/2006/relationships/hyperlink" Target="mailto:billi@cutantz.com" TargetMode="External"/><Relationship Id="rId47" Type="http://schemas.openxmlformats.org/officeDocument/2006/relationships/hyperlink" Target="mailto:jimbobr@aol.com" TargetMode="External"/><Relationship Id="rId63" Type="http://schemas.openxmlformats.org/officeDocument/2006/relationships/hyperlink" Target="mailto:bob@bouldercontractingco.com" TargetMode="External"/><Relationship Id="rId68" Type="http://schemas.openxmlformats.org/officeDocument/2006/relationships/hyperlink" Target="mailto:elee@rkci.com" TargetMode="External"/><Relationship Id="rId84" Type="http://schemas.openxmlformats.org/officeDocument/2006/relationships/hyperlink" Target="mailto:thartman@cfdsystems.com" TargetMode="External"/><Relationship Id="rId89" Type="http://schemas.openxmlformats.org/officeDocument/2006/relationships/hyperlink" Target="mailto:bharle@sevenoakswomens.com" TargetMode="External"/><Relationship Id="rId112" Type="http://schemas.openxmlformats.org/officeDocument/2006/relationships/hyperlink" Target="mailto:steve_hoenes@lincoln.com" TargetMode="External"/><Relationship Id="rId16" Type="http://schemas.openxmlformats.org/officeDocument/2006/relationships/hyperlink" Target="mailto:ernest@wilbornsteel.com" TargetMode="External"/><Relationship Id="rId107" Type="http://schemas.openxmlformats.org/officeDocument/2006/relationships/hyperlink" Target="mailto:cbsjr@swbell.net" TargetMode="External"/><Relationship Id="rId11" Type="http://schemas.openxmlformats.org/officeDocument/2006/relationships/hyperlink" Target="mailto:zach@allseasonsfeeders.com" TargetMode="External"/><Relationship Id="rId32" Type="http://schemas.openxmlformats.org/officeDocument/2006/relationships/hyperlink" Target="mailto:chaneys@shadrockwilliams.com" TargetMode="External"/><Relationship Id="rId37" Type="http://schemas.openxmlformats.org/officeDocument/2006/relationships/hyperlink" Target="mailto:pfbolfdvm@yahoo.com" TargetMode="External"/><Relationship Id="rId53" Type="http://schemas.openxmlformats.org/officeDocument/2006/relationships/hyperlink" Target="mailto:keith@schmidtmechanical.com" TargetMode="External"/><Relationship Id="rId58" Type="http://schemas.openxmlformats.org/officeDocument/2006/relationships/hyperlink" Target="mailto:wmayfield@joeris.com" TargetMode="External"/><Relationship Id="rId74" Type="http://schemas.openxmlformats.org/officeDocument/2006/relationships/hyperlink" Target="mailto:aimeebaker64@gmail.com" TargetMode="External"/><Relationship Id="rId79" Type="http://schemas.openxmlformats.org/officeDocument/2006/relationships/hyperlink" Target="mailto:pamgil@aol.com" TargetMode="External"/><Relationship Id="rId102" Type="http://schemas.openxmlformats.org/officeDocument/2006/relationships/hyperlink" Target="mailto:acarrillo13@mail.stmarytx.edu" TargetMode="External"/><Relationship Id="rId5" Type="http://schemas.openxmlformats.org/officeDocument/2006/relationships/hyperlink" Target="mailto:jason.lasala@beaslytire.com" TargetMode="External"/><Relationship Id="rId90" Type="http://schemas.openxmlformats.org/officeDocument/2006/relationships/hyperlink" Target="mailto:wesley.morton@millerwelds.com" TargetMode="External"/><Relationship Id="rId95" Type="http://schemas.openxmlformats.org/officeDocument/2006/relationships/hyperlink" Target="mailto:david.sullins@hyertherm.com" TargetMode="External"/><Relationship Id="rId22" Type="http://schemas.openxmlformats.org/officeDocument/2006/relationships/hyperlink" Target="mailto:jhoward@iecsanantonio.com" TargetMode="External"/><Relationship Id="rId27" Type="http://schemas.openxmlformats.org/officeDocument/2006/relationships/hyperlink" Target="mailto:nhmercer08@hotmail.com" TargetMode="External"/><Relationship Id="rId43" Type="http://schemas.openxmlformats.org/officeDocument/2006/relationships/hyperlink" Target="mailto:lindaroark101@gmail.com" TargetMode="External"/><Relationship Id="rId48" Type="http://schemas.openxmlformats.org/officeDocument/2006/relationships/hyperlink" Target="mailto:Aschoffj@Rushenterprises.com" TargetMode="External"/><Relationship Id="rId64" Type="http://schemas.openxmlformats.org/officeDocument/2006/relationships/hyperlink" Target="mailto:rdewinnie@sbcglobal.net" TargetMode="External"/><Relationship Id="rId69" Type="http://schemas.openxmlformats.org/officeDocument/2006/relationships/hyperlink" Target="mailto:elainedavisaws@gmail.com" TargetMode="External"/><Relationship Id="rId113" Type="http://schemas.openxmlformats.org/officeDocument/2006/relationships/hyperlink" Target="mailto:david.duffin@millerwelds.com" TargetMode="External"/><Relationship Id="rId118" Type="http://schemas.openxmlformats.org/officeDocument/2006/relationships/hyperlink" Target="mailto:tweynand@aol.com" TargetMode="External"/><Relationship Id="rId80" Type="http://schemas.openxmlformats.org/officeDocument/2006/relationships/hyperlink" Target="mailto:munozcattleco@live.com" TargetMode="External"/><Relationship Id="rId85" Type="http://schemas.openxmlformats.org/officeDocument/2006/relationships/hyperlink" Target="mailto:tom.akin@ADKF.com" TargetMode="External"/><Relationship Id="rId12" Type="http://schemas.openxmlformats.org/officeDocument/2006/relationships/hyperlink" Target="mailto:laura@bgmetals.com" TargetMode="External"/><Relationship Id="rId17" Type="http://schemas.openxmlformats.org/officeDocument/2006/relationships/hyperlink" Target="mailto:hmmay73@gmail.com" TargetMode="External"/><Relationship Id="rId33" Type="http://schemas.openxmlformats.org/officeDocument/2006/relationships/hyperlink" Target="mailto:tessman_mm@yahoo.com" TargetMode="External"/><Relationship Id="rId38" Type="http://schemas.openxmlformats.org/officeDocument/2006/relationships/hyperlink" Target="mailto:linda.walsdorf@missionpharmacal.com" TargetMode="External"/><Relationship Id="rId59" Type="http://schemas.openxmlformats.org/officeDocument/2006/relationships/hyperlink" Target="mailto:wmayfield@joeris.com" TargetMode="External"/><Relationship Id="rId103" Type="http://schemas.openxmlformats.org/officeDocument/2006/relationships/hyperlink" Target="mailto:charlie.dylla@southsideisd.org" TargetMode="External"/><Relationship Id="rId108" Type="http://schemas.openxmlformats.org/officeDocument/2006/relationships/hyperlink" Target="mailto:ken.townsend@doggett.com" TargetMode="External"/><Relationship Id="rId54" Type="http://schemas.openxmlformats.org/officeDocument/2006/relationships/hyperlink" Target="mailto:chakasc2003@yahoo.com" TargetMode="External"/><Relationship Id="rId70" Type="http://schemas.openxmlformats.org/officeDocument/2006/relationships/hyperlink" Target="mailto:ggcontractingco.@aol.com" TargetMode="External"/><Relationship Id="rId75" Type="http://schemas.openxmlformats.org/officeDocument/2006/relationships/hyperlink" Target="mailto:moon@ybarranch.com" TargetMode="External"/><Relationship Id="rId91" Type="http://schemas.openxmlformats.org/officeDocument/2006/relationships/hyperlink" Target="mailto:rahernandez@esab.com" TargetMode="External"/><Relationship Id="rId96" Type="http://schemas.openxmlformats.org/officeDocument/2006/relationships/hyperlink" Target="mailto:allen.petersen@sbdinc.com" TargetMode="External"/><Relationship Id="rId1" Type="http://schemas.openxmlformats.org/officeDocument/2006/relationships/hyperlink" Target="mailto:mlayne@txfb-ins.com" TargetMode="External"/><Relationship Id="rId6" Type="http://schemas.openxmlformats.org/officeDocument/2006/relationships/hyperlink" Target="mailto:CrispR@rushenterprises.com" TargetMode="External"/><Relationship Id="rId23" Type="http://schemas.openxmlformats.org/officeDocument/2006/relationships/hyperlink" Target="mailto:justicecranerental@yahoo.com" TargetMode="External"/><Relationship Id="rId28" Type="http://schemas.openxmlformats.org/officeDocument/2006/relationships/hyperlink" Target="mailto:heidi@phcc-sanantonio.org" TargetMode="External"/><Relationship Id="rId49" Type="http://schemas.openxmlformats.org/officeDocument/2006/relationships/hyperlink" Target="mailto:sharle@bexar.org" TargetMode="External"/><Relationship Id="rId114" Type="http://schemas.openxmlformats.org/officeDocument/2006/relationships/hyperlink" Target="mailto:bridgess@zhi.com" TargetMode="External"/><Relationship Id="rId119" Type="http://schemas.openxmlformats.org/officeDocument/2006/relationships/hyperlink" Target="mailto:skmeeks@att.net" TargetMode="External"/><Relationship Id="rId44" Type="http://schemas.openxmlformats.org/officeDocument/2006/relationships/hyperlink" Target="mailto:glenngrahamplb@sbcglobal.net" TargetMode="External"/><Relationship Id="rId60" Type="http://schemas.openxmlformats.org/officeDocument/2006/relationships/hyperlink" Target="mailto:adam.harris@frostbank.com" TargetMode="External"/><Relationship Id="rId65" Type="http://schemas.openxmlformats.org/officeDocument/2006/relationships/hyperlink" Target="mailto:mikeandmariedavis@live.com" TargetMode="External"/><Relationship Id="rId81" Type="http://schemas.openxmlformats.org/officeDocument/2006/relationships/hyperlink" Target="mailto:raymondhauck@bvsigroofing.com" TargetMode="External"/><Relationship Id="rId86" Type="http://schemas.openxmlformats.org/officeDocument/2006/relationships/hyperlink" Target="mailto:tomtbone56@yahoo.com" TargetMode="External"/><Relationship Id="rId4" Type="http://schemas.openxmlformats.org/officeDocument/2006/relationships/hyperlink" Target="mailto:ronnie@urbanconcrete.com" TargetMode="External"/><Relationship Id="rId9" Type="http://schemas.openxmlformats.org/officeDocument/2006/relationships/hyperlink" Target="mailto:mark.roesler@acmetruck.com" TargetMode="External"/><Relationship Id="rId13" Type="http://schemas.openxmlformats.org/officeDocument/2006/relationships/hyperlink" Target="mailto:pfrost@frostbank.com" TargetMode="External"/><Relationship Id="rId18" Type="http://schemas.openxmlformats.org/officeDocument/2006/relationships/hyperlink" Target="mailto:tamara@abcsouthtexas.org" TargetMode="External"/><Relationship Id="rId39" Type="http://schemas.openxmlformats.org/officeDocument/2006/relationships/hyperlink" Target="mailto:lisa@algtruck.com" TargetMode="External"/><Relationship Id="rId109" Type="http://schemas.openxmlformats.org/officeDocument/2006/relationships/hyperlink" Target="mailto:fgarcia@kwrs.com" TargetMode="External"/><Relationship Id="rId34" Type="http://schemas.openxmlformats.org/officeDocument/2006/relationships/hyperlink" Target="mailto:tomk@vermeertexas.com" TargetMode="External"/><Relationship Id="rId50" Type="http://schemas.openxmlformats.org/officeDocument/2006/relationships/hyperlink" Target="mailto:pfrost@frostbank.com" TargetMode="External"/><Relationship Id="rId55" Type="http://schemas.openxmlformats.org/officeDocument/2006/relationships/hyperlink" Target="mailto:stevemilam7@yahoo.com" TargetMode="External"/><Relationship Id="rId76" Type="http://schemas.openxmlformats.org/officeDocument/2006/relationships/hyperlink" Target="mailto:kwagoner45@gmail.com" TargetMode="External"/><Relationship Id="rId97" Type="http://schemas.openxmlformats.org/officeDocument/2006/relationships/hyperlink" Target="mailto:bpirkle@jbfoods.com" TargetMode="External"/><Relationship Id="rId104" Type="http://schemas.openxmlformats.org/officeDocument/2006/relationships/hyperlink" Target="mailto:bradallen34@yahoo.com" TargetMode="External"/><Relationship Id="rId120" Type="http://schemas.openxmlformats.org/officeDocument/2006/relationships/hyperlink" Target="mailto:sara@williamssupply.com" TargetMode="External"/><Relationship Id="rId7" Type="http://schemas.openxmlformats.org/officeDocument/2006/relationships/hyperlink" Target="mailto:elta17p@yahoo.com" TargetMode="External"/><Relationship Id="rId71" Type="http://schemas.openxmlformats.org/officeDocument/2006/relationships/hyperlink" Target="mailto:geoff.westmoreland@aventinehillinc.com" TargetMode="External"/><Relationship Id="rId92" Type="http://schemas.openxmlformats.org/officeDocument/2006/relationships/hyperlink" Target="mailto:dennis_eck@praxair.com" TargetMode="External"/><Relationship Id="rId2" Type="http://schemas.openxmlformats.org/officeDocument/2006/relationships/hyperlink" Target="mailto:mlayne@txfb-ins.com" TargetMode="External"/><Relationship Id="rId29" Type="http://schemas.openxmlformats.org/officeDocument/2006/relationships/hyperlink" Target="mailto:jared.boriack@mastec.com" TargetMode="External"/><Relationship Id="rId24" Type="http://schemas.openxmlformats.org/officeDocument/2006/relationships/hyperlink" Target="mailto:jv.lamb@jvlinvestments.com" TargetMode="External"/><Relationship Id="rId40" Type="http://schemas.openxmlformats.org/officeDocument/2006/relationships/hyperlink" Target="mailto:tom@comfort-air.com" TargetMode="External"/><Relationship Id="rId45" Type="http://schemas.openxmlformats.org/officeDocument/2006/relationships/hyperlink" Target="about:blank" TargetMode="External"/><Relationship Id="rId66" Type="http://schemas.openxmlformats.org/officeDocument/2006/relationships/hyperlink" Target="mailto:thartman@cfdsystems.com" TargetMode="External"/><Relationship Id="rId87" Type="http://schemas.openxmlformats.org/officeDocument/2006/relationships/hyperlink" Target="mailto:coby@YBFP1.com" TargetMode="External"/><Relationship Id="rId110" Type="http://schemas.openxmlformats.org/officeDocument/2006/relationships/hyperlink" Target="mailto:kirklk2006@gmail.com" TargetMode="External"/><Relationship Id="rId115" Type="http://schemas.openxmlformats.org/officeDocument/2006/relationships/hyperlink" Target="mailto:chernandez@stvt.edu" TargetMode="External"/><Relationship Id="rId61" Type="http://schemas.openxmlformats.org/officeDocument/2006/relationships/hyperlink" Target="mailto:jadams@swbc.com" TargetMode="External"/><Relationship Id="rId82" Type="http://schemas.openxmlformats.org/officeDocument/2006/relationships/hyperlink" Target="mailto:ricklaleman@gmail.com" TargetMode="External"/><Relationship Id="rId19" Type="http://schemas.openxmlformats.org/officeDocument/2006/relationships/hyperlink" Target="mailto:trogers@bartlettcocke.com" TargetMode="External"/><Relationship Id="rId14" Type="http://schemas.openxmlformats.org/officeDocument/2006/relationships/hyperlink" Target="mailto:jdelahunt@joeris.com" TargetMode="External"/><Relationship Id="rId30" Type="http://schemas.openxmlformats.org/officeDocument/2006/relationships/hyperlink" Target="mailto:rlboazman@gmail.com" TargetMode="External"/><Relationship Id="rId35" Type="http://schemas.openxmlformats.org/officeDocument/2006/relationships/hyperlink" Target="mailto:victorcummings@gmail.com" TargetMode="External"/><Relationship Id="rId56" Type="http://schemas.openxmlformats.org/officeDocument/2006/relationships/hyperlink" Target="mailto:steven@ybarranch.com" TargetMode="External"/><Relationship Id="rId77" Type="http://schemas.openxmlformats.org/officeDocument/2006/relationships/hyperlink" Target="mailto:lgflom@satx.rr.com" TargetMode="External"/><Relationship Id="rId100" Type="http://schemas.openxmlformats.org/officeDocument/2006/relationships/hyperlink" Target="mailto:ctispice@yahoo.com" TargetMode="External"/><Relationship Id="rId105" Type="http://schemas.openxmlformats.org/officeDocument/2006/relationships/hyperlink" Target="mailto:andrewpjennings@yahoo.com" TargetMode="External"/><Relationship Id="rId8" Type="http://schemas.openxmlformats.org/officeDocument/2006/relationships/hyperlink" Target="mailto:scott.witkowski@alsglobal.com" TargetMode="External"/><Relationship Id="rId51" Type="http://schemas.openxmlformats.org/officeDocument/2006/relationships/hyperlink" Target="mailto:remark723@yahoo.com" TargetMode="External"/><Relationship Id="rId72" Type="http://schemas.openxmlformats.org/officeDocument/2006/relationships/hyperlink" Target="mailto:jimdunn57@sbcglobal.net" TargetMode="External"/><Relationship Id="rId93" Type="http://schemas.openxmlformats.org/officeDocument/2006/relationships/hyperlink" Target="mailto:mark.smith3@airgas.com" TargetMode="External"/><Relationship Id="rId98" Type="http://schemas.openxmlformats.org/officeDocument/2006/relationships/hyperlink" Target="mailto:jmoy@kiolbassa.com" TargetMode="External"/><Relationship Id="rId121" Type="http://schemas.openxmlformats.org/officeDocument/2006/relationships/drawing" Target="../drawings/drawing7.xml"/><Relationship Id="rId3" Type="http://schemas.openxmlformats.org/officeDocument/2006/relationships/hyperlink" Target="mailto:joseph.carreon@holtcat.com" TargetMode="External"/><Relationship Id="rId25" Type="http://schemas.openxmlformats.org/officeDocument/2006/relationships/hyperlink" Target="mailto:ken@kcmcabinets.com" TargetMode="External"/><Relationship Id="rId46" Type="http://schemas.openxmlformats.org/officeDocument/2006/relationships/hyperlink" Target="mailto:paul@hcdtbond.com" TargetMode="External"/><Relationship Id="rId67" Type="http://schemas.openxmlformats.org/officeDocument/2006/relationships/hyperlink" Target="mailto:douglasverstuyft@gmail.com" TargetMode="External"/><Relationship Id="rId116" Type="http://schemas.openxmlformats.org/officeDocument/2006/relationships/hyperlink" Target="mailto:lcheek@smtires.com" TargetMode="External"/><Relationship Id="rId20" Type="http://schemas.openxmlformats.org/officeDocument/2006/relationships/hyperlink" Target="mailto:paola.trevino@cmc.com" TargetMode="External"/><Relationship Id="rId41" Type="http://schemas.openxmlformats.org/officeDocument/2006/relationships/hyperlink" Target="mailto:treylowman@cmstexas.com" TargetMode="External"/><Relationship Id="rId62" Type="http://schemas.openxmlformats.org/officeDocument/2006/relationships/hyperlink" Target="mailto:trogers@bartlettcocke.com" TargetMode="External"/><Relationship Id="rId83" Type="http://schemas.openxmlformats.org/officeDocument/2006/relationships/hyperlink" Target="mailto:terry.adams@ruddandadams.com" TargetMode="External"/><Relationship Id="rId88" Type="http://schemas.openxmlformats.org/officeDocument/2006/relationships/hyperlink" Target="mailto:dspillmann@satx.rr.com" TargetMode="External"/><Relationship Id="rId111" Type="http://schemas.openxmlformats.org/officeDocument/2006/relationships/hyperlink" Target="mailto:dannkrause@gvtc.net" TargetMode="External"/><Relationship Id="rId15" Type="http://schemas.openxmlformats.org/officeDocument/2006/relationships/hyperlink" Target="mailto:lhenderson@tdecu.org" TargetMode="External"/><Relationship Id="rId36" Type="http://schemas.openxmlformats.org/officeDocument/2006/relationships/hyperlink" Target="mailto:smitht@zachrygroup.com" TargetMode="External"/><Relationship Id="rId57" Type="http://schemas.openxmlformats.org/officeDocument/2006/relationships/hyperlink" Target="mailto:angela.richey@irco.com" TargetMode="External"/><Relationship Id="rId106" Type="http://schemas.openxmlformats.org/officeDocument/2006/relationships/hyperlink" Target="mailto:scott@alan-hydraulics.com" TargetMode="External"/><Relationship Id="rId10" Type="http://schemas.openxmlformats.org/officeDocument/2006/relationships/hyperlink" Target="mailto:richardlabiche@yahoo.com;richard.labiche@acmetruck.com" TargetMode="External"/><Relationship Id="rId31" Type="http://schemas.openxmlformats.org/officeDocument/2006/relationships/hyperlink" Target="mailto:rollinmangold@sbcglobal.net" TargetMode="External"/><Relationship Id="rId52" Type="http://schemas.openxmlformats.org/officeDocument/2006/relationships/hyperlink" Target="mailto:tulleyfrench@hotmail.com" TargetMode="External"/><Relationship Id="rId73" Type="http://schemas.openxmlformats.org/officeDocument/2006/relationships/hyperlink" Target="mailto:bertalady@gmail.com" TargetMode="External"/><Relationship Id="rId78" Type="http://schemas.openxmlformats.org/officeDocument/2006/relationships/hyperlink" Target="mailto:estimating@goodelectricltd.com" TargetMode="External"/><Relationship Id="rId94" Type="http://schemas.openxmlformats.org/officeDocument/2006/relationships/hyperlink" Target="mailto:james.wolfe@voestalpine.com" TargetMode="External"/><Relationship Id="rId99" Type="http://schemas.openxmlformats.org/officeDocument/2006/relationships/hyperlink" Target="mailto:apachedisposal@gmail.com" TargetMode="External"/><Relationship Id="rId101" Type="http://schemas.openxmlformats.org/officeDocument/2006/relationships/hyperlink" Target="mailto:mstanley@stancomfg.com" TargetMode="Externa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hyperlink" Target="mailto:Colinjgraff@yahoo.com" TargetMode="External"/></Relationships>
</file>

<file path=xl/worksheets/_rels/sheet35.xml.rels><?xml version="1.0" encoding="UTF-8" standalone="yes"?>
<Relationships xmlns="http://schemas.openxmlformats.org/package/2006/relationships"><Relationship Id="rId13" Type="http://schemas.openxmlformats.org/officeDocument/2006/relationships/hyperlink" Target="mailto:jimbobr@aol.com" TargetMode="External"/><Relationship Id="rId18" Type="http://schemas.openxmlformats.org/officeDocument/2006/relationships/hyperlink" Target="mailto:mfwagoner@gmail.com" TargetMode="External"/><Relationship Id="rId26" Type="http://schemas.openxmlformats.org/officeDocument/2006/relationships/hyperlink" Target="mailto:dennis_eck@praxair.com" TargetMode="External"/><Relationship Id="rId21" Type="http://schemas.openxmlformats.org/officeDocument/2006/relationships/hyperlink" Target="mailto:dannkrause@gvtc.net" TargetMode="External"/><Relationship Id="rId34" Type="http://schemas.openxmlformats.org/officeDocument/2006/relationships/hyperlink" Target="mailto:ronnie@urbanconcrete.com" TargetMode="External"/><Relationship Id="rId7" Type="http://schemas.openxmlformats.org/officeDocument/2006/relationships/hyperlink" Target="mailto:rahernandez@esab.com" TargetMode="External"/><Relationship Id="rId12" Type="http://schemas.openxmlformats.org/officeDocument/2006/relationships/hyperlink" Target="mailto:jhoward@iecsanantonio.com" TargetMode="External"/><Relationship Id="rId17" Type="http://schemas.openxmlformats.org/officeDocument/2006/relationships/hyperlink" Target="mailto:jv.lamb@jvlinvestments.com" TargetMode="External"/><Relationship Id="rId25" Type="http://schemas.openxmlformats.org/officeDocument/2006/relationships/hyperlink" Target="mailto:david.duffin@millerwelds.com" TargetMode="External"/><Relationship Id="rId33" Type="http://schemas.openxmlformats.org/officeDocument/2006/relationships/hyperlink" Target="mailto:tweynand@aol.com" TargetMode="External"/><Relationship Id="rId38" Type="http://schemas.openxmlformats.org/officeDocument/2006/relationships/drawing" Target="../drawings/drawing9.xml"/><Relationship Id="rId2" Type="http://schemas.openxmlformats.org/officeDocument/2006/relationships/hyperlink" Target="mailto:andrewpjennings@yahoo.com" TargetMode="External"/><Relationship Id="rId16" Type="http://schemas.openxmlformats.org/officeDocument/2006/relationships/hyperlink" Target="mailto:justicecranerental@yahoo.com" TargetMode="External"/><Relationship Id="rId20" Type="http://schemas.openxmlformats.org/officeDocument/2006/relationships/hyperlink" Target="mailto:kirklk2006@gmail.com" TargetMode="External"/><Relationship Id="rId29" Type="http://schemas.openxmlformats.org/officeDocument/2006/relationships/hyperlink" Target="mailto:keith@schmidtmechanical.com" TargetMode="External"/><Relationship Id="rId1" Type="http://schemas.openxmlformats.org/officeDocument/2006/relationships/hyperlink" Target="mailto:bradallen34@yahoo.com" TargetMode="External"/><Relationship Id="rId6" Type="http://schemas.openxmlformats.org/officeDocument/2006/relationships/hyperlink" Target="mailto:nhmercer08@hotmail.com" TargetMode="External"/><Relationship Id="rId11" Type="http://schemas.openxmlformats.org/officeDocument/2006/relationships/hyperlink" Target="mailto:david.sullins@hyertherm.coms" TargetMode="External"/><Relationship Id="rId24" Type="http://schemas.openxmlformats.org/officeDocument/2006/relationships/hyperlink" Target="mailto:scott.itkowski@alsglobal.com" TargetMode="External"/><Relationship Id="rId32" Type="http://schemas.openxmlformats.org/officeDocument/2006/relationships/hyperlink" Target="mailto:scrockett@southtexasvalve.com" TargetMode="External"/><Relationship Id="rId37" Type="http://schemas.openxmlformats.org/officeDocument/2006/relationships/hyperlink" Target="mailto:sara@williamssupply.com" TargetMode="External"/><Relationship Id="rId5" Type="http://schemas.openxmlformats.org/officeDocument/2006/relationships/hyperlink" Target="mailto:cbsjr@swbell.net" TargetMode="External"/><Relationship Id="rId15" Type="http://schemas.openxmlformats.org/officeDocument/2006/relationships/hyperlink" Target="mailto:jdelahunt@joeris.com" TargetMode="External"/><Relationship Id="rId23" Type="http://schemas.openxmlformats.org/officeDocument/2006/relationships/hyperlink" Target="mailto:linda.walsdorf@missionpharmacal.com" TargetMode="External"/><Relationship Id="rId28" Type="http://schemas.openxmlformats.org/officeDocument/2006/relationships/hyperlink" Target="mailto:bessonm@rushenterprises.com" TargetMode="External"/><Relationship Id="rId36" Type="http://schemas.openxmlformats.org/officeDocument/2006/relationships/hyperlink" Target="mailto:skmeeks@att.net" TargetMode="External"/><Relationship Id="rId10" Type="http://schemas.openxmlformats.org/officeDocument/2006/relationships/hyperlink" Target="mailto:joseph.carreon@holtcat.com" TargetMode="External"/><Relationship Id="rId19" Type="http://schemas.openxmlformats.org/officeDocument/2006/relationships/hyperlink" Target="mailto:fgarcia@kwrs.com" TargetMode="External"/><Relationship Id="rId31" Type="http://schemas.openxmlformats.org/officeDocument/2006/relationships/hyperlink" Target="mailto:chernandez@stvt.edu" TargetMode="External"/><Relationship Id="rId4" Type="http://schemas.openxmlformats.org/officeDocument/2006/relationships/hyperlink" Target="mailto:eric.vann@voestalpine.com" TargetMode="External"/><Relationship Id="rId9" Type="http://schemas.openxmlformats.org/officeDocument/2006/relationships/hyperlink" Target="mailto:geoff.westmoreland@aventinehillinc.com" TargetMode="External"/><Relationship Id="rId14" Type="http://schemas.openxmlformats.org/officeDocument/2006/relationships/hyperlink" Target="mailto:Aschoffj@Rushenterprises.com" TargetMode="External"/><Relationship Id="rId22" Type="http://schemas.openxmlformats.org/officeDocument/2006/relationships/hyperlink" Target="mailto:steve_hoenes@lincoln.com" TargetMode="External"/><Relationship Id="rId27" Type="http://schemas.openxmlformats.org/officeDocument/2006/relationships/hyperlink" Target="mailto:bridgess@zhi.com" TargetMode="External"/><Relationship Id="rId30" Type="http://schemas.openxmlformats.org/officeDocument/2006/relationships/hyperlink" Target="mailto:lcheek@smtires.com" TargetMode="External"/><Relationship Id="rId35" Type="http://schemas.openxmlformats.org/officeDocument/2006/relationships/hyperlink" Target="mailto:wmayfield@joeris.com" TargetMode="External"/><Relationship Id="rId8" Type="http://schemas.openxmlformats.org/officeDocument/2006/relationships/hyperlink" Target="mailto:ggcontractingco.@aol.com" TargetMode="External"/><Relationship Id="rId3" Type="http://schemas.openxmlformats.org/officeDocument/2006/relationships/hyperlink" Target="mailto:scott@alan-hydraulics.com" TargetMode="Externa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9.xml.rels><?xml version="1.0" encoding="UTF-8" standalone="yes"?>
<Relationships xmlns="http://schemas.openxmlformats.org/package/2006/relationships"><Relationship Id="rId8" Type="http://schemas.openxmlformats.org/officeDocument/2006/relationships/hyperlink" Target="mailto:jdelahunt@joeris.com" TargetMode="External"/><Relationship Id="rId13" Type="http://schemas.openxmlformats.org/officeDocument/2006/relationships/hyperlink" Target="mailto:linda.walsdorf@missionpharmacal.com" TargetMode="External"/><Relationship Id="rId18" Type="http://schemas.openxmlformats.org/officeDocument/2006/relationships/hyperlink" Target="mailto:lcheek@smtires.com" TargetMode="External"/><Relationship Id="rId3" Type="http://schemas.openxmlformats.org/officeDocument/2006/relationships/hyperlink" Target="mailto:scott@alan-hydraulics.com" TargetMode="External"/><Relationship Id="rId21" Type="http://schemas.openxmlformats.org/officeDocument/2006/relationships/hyperlink" Target="mailto:wmayfield@joeris.com" TargetMode="External"/><Relationship Id="rId7" Type="http://schemas.openxmlformats.org/officeDocument/2006/relationships/hyperlink" Target="mailto:david.sullins@hyertherm.coms" TargetMode="External"/><Relationship Id="rId12" Type="http://schemas.openxmlformats.org/officeDocument/2006/relationships/hyperlink" Target="mailto:steve_hoenes@lincoln.com" TargetMode="External"/><Relationship Id="rId17" Type="http://schemas.openxmlformats.org/officeDocument/2006/relationships/hyperlink" Target="mailto:keith@schmidtmechanical.com" TargetMode="External"/><Relationship Id="rId2" Type="http://schemas.openxmlformats.org/officeDocument/2006/relationships/hyperlink" Target="mailto:andrewpjennings@yahoo.com" TargetMode="External"/><Relationship Id="rId16" Type="http://schemas.openxmlformats.org/officeDocument/2006/relationships/hyperlink" Target="mailto:bessonm@rushenterprises.com" TargetMode="External"/><Relationship Id="rId20" Type="http://schemas.openxmlformats.org/officeDocument/2006/relationships/hyperlink" Target="mailto:ronnie@urbanconcrete.com" TargetMode="External"/><Relationship Id="rId1" Type="http://schemas.openxmlformats.org/officeDocument/2006/relationships/hyperlink" Target="mailto:bradallen34@yahoo.com" TargetMode="External"/><Relationship Id="rId6" Type="http://schemas.openxmlformats.org/officeDocument/2006/relationships/hyperlink" Target="mailto:joseph.carreon@holtcat.com" TargetMode="External"/><Relationship Id="rId11" Type="http://schemas.openxmlformats.org/officeDocument/2006/relationships/hyperlink" Target="mailto:dannkrause@gvtc.net" TargetMode="External"/><Relationship Id="rId5" Type="http://schemas.openxmlformats.org/officeDocument/2006/relationships/hyperlink" Target="mailto:ggcontractingco.@aol.com" TargetMode="External"/><Relationship Id="rId15" Type="http://schemas.openxmlformats.org/officeDocument/2006/relationships/hyperlink" Target="mailto:dennis_eck@praxair.com" TargetMode="External"/><Relationship Id="rId23" Type="http://schemas.openxmlformats.org/officeDocument/2006/relationships/drawing" Target="../drawings/drawing11.xml"/><Relationship Id="rId10" Type="http://schemas.openxmlformats.org/officeDocument/2006/relationships/hyperlink" Target="mailto:jv.lamb@jvlinvestments.com" TargetMode="External"/><Relationship Id="rId19" Type="http://schemas.openxmlformats.org/officeDocument/2006/relationships/hyperlink" Target="mailto:tweynand@aol.com" TargetMode="External"/><Relationship Id="rId4" Type="http://schemas.openxmlformats.org/officeDocument/2006/relationships/hyperlink" Target="mailto:rahernandez@esab.com" TargetMode="External"/><Relationship Id="rId9" Type="http://schemas.openxmlformats.org/officeDocument/2006/relationships/hyperlink" Target="mailto:justicecranerental@yahoo.com" TargetMode="External"/><Relationship Id="rId14" Type="http://schemas.openxmlformats.org/officeDocument/2006/relationships/hyperlink" Target="mailto:david.duffin@millerwelds.com" TargetMode="External"/><Relationship Id="rId22" Type="http://schemas.openxmlformats.org/officeDocument/2006/relationships/hyperlink" Target="mailto:sara@williamssupply.com" TargetMode="External"/></Relationships>
</file>

<file path=xl/worksheets/_rels/sheet4.xml.rels><?xml version="1.0" encoding="UTF-8" standalone="yes"?>
<Relationships xmlns="http://schemas.openxmlformats.org/package/2006/relationships"><Relationship Id="rId1" Type="http://schemas.openxmlformats.org/officeDocument/2006/relationships/hyperlink" Target="mailto:Colinjgraff@yahoo.com" TargetMode="Externa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5.xml.rels><?xml version="1.0" encoding="UTF-8" standalone="yes"?>
<Relationships xmlns="http://schemas.openxmlformats.org/package/2006/relationships"><Relationship Id="rId1" Type="http://schemas.openxmlformats.org/officeDocument/2006/relationships/hyperlink" Target="mailto:Colinjgraff@yahoo.com"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26" Type="http://schemas.openxmlformats.org/officeDocument/2006/relationships/hyperlink" Target="mailto:trogers@bartlettcocke.com" TargetMode="External"/><Relationship Id="rId21" Type="http://schemas.openxmlformats.org/officeDocument/2006/relationships/hyperlink" Target="mailto:m88vtr@gmail.com" TargetMode="External"/><Relationship Id="rId42" Type="http://schemas.openxmlformats.org/officeDocument/2006/relationships/hyperlink" Target="mailto:adminoff@americanabatementllc.com" TargetMode="External"/><Relationship Id="rId47" Type="http://schemas.openxmlformats.org/officeDocument/2006/relationships/hyperlink" Target="mailto:blake.talkmitt@gmail.com" TargetMode="External"/><Relationship Id="rId63" Type="http://schemas.openxmlformats.org/officeDocument/2006/relationships/hyperlink" Target="mailto:lisnmur@granderiver.net" TargetMode="External"/><Relationship Id="rId68" Type="http://schemas.openxmlformats.org/officeDocument/2006/relationships/hyperlink" Target="mailto:mmw@satx.rr.com" TargetMode="External"/><Relationship Id="rId84" Type="http://schemas.openxmlformats.org/officeDocument/2006/relationships/hyperlink" Target="mailto:rafael.carrizales@scitexas.edu" TargetMode="External"/><Relationship Id="rId89" Type="http://schemas.openxmlformats.org/officeDocument/2006/relationships/hyperlink" Target="mailto:kristin.hookassian@tstc.edu" TargetMode="External"/><Relationship Id="rId16" Type="http://schemas.openxmlformats.org/officeDocument/2006/relationships/hyperlink" Target="mailto:mdmercer08@hotmail.com" TargetMode="External"/><Relationship Id="rId11" Type="http://schemas.openxmlformats.org/officeDocument/2006/relationships/hyperlink" Target="mailto:ken@southtexasmaize.com" TargetMode="External"/><Relationship Id="rId32" Type="http://schemas.openxmlformats.org/officeDocument/2006/relationships/hyperlink" Target="mailto:lisarab@me.com" TargetMode="External"/><Relationship Id="rId37" Type="http://schemas.openxmlformats.org/officeDocument/2006/relationships/hyperlink" Target="mailto:blelectricllc20@gmail.com" TargetMode="External"/><Relationship Id="rId53" Type="http://schemas.openxmlformats.org/officeDocument/2006/relationships/hyperlink" Target="mailto:LindaRoark@protonmail.com" TargetMode="External"/><Relationship Id="rId58" Type="http://schemas.openxmlformats.org/officeDocument/2006/relationships/hyperlink" Target="mailto:theranch@sbcglobal.net" TargetMode="External"/><Relationship Id="rId74" Type="http://schemas.openxmlformats.org/officeDocument/2006/relationships/hyperlink" Target="mailto:DvorakP78@gmail.com" TargetMode="External"/><Relationship Id="rId79" Type="http://schemas.openxmlformats.org/officeDocument/2006/relationships/hyperlink" Target="mailto:robertigarza10@gmail.com" TargetMode="External"/><Relationship Id="rId5" Type="http://schemas.openxmlformats.org/officeDocument/2006/relationships/hyperlink" Target="mailto:zach.morris16@yahoo.com" TargetMode="External"/><Relationship Id="rId90" Type="http://schemas.openxmlformats.org/officeDocument/2006/relationships/hyperlink" Target="mailto:debrak@freundenterprises.com" TargetMode="External"/><Relationship Id="rId95" Type="http://schemas.openxmlformats.org/officeDocument/2006/relationships/hyperlink" Target="mailto:mpotter@local142.org" TargetMode="External"/><Relationship Id="rId22" Type="http://schemas.openxmlformats.org/officeDocument/2006/relationships/hyperlink" Target="mailto:demelm@rushenterprises.com" TargetMode="External"/><Relationship Id="rId27" Type="http://schemas.openxmlformats.org/officeDocument/2006/relationships/hyperlink" Target="mailto:BTejeda@tellusequip.com" TargetMode="External"/><Relationship Id="rId43" Type="http://schemas.openxmlformats.org/officeDocument/2006/relationships/hyperlink" Target="mailto:ddiaz@mation.com" TargetMode="External"/><Relationship Id="rId48" Type="http://schemas.openxmlformats.org/officeDocument/2006/relationships/hyperlink" Target="mailto:accounting@candfsteel.com" TargetMode="External"/><Relationship Id="rId64" Type="http://schemas.openxmlformats.org/officeDocument/2006/relationships/hyperlink" Target="mailto:lisarab@me.com" TargetMode="External"/><Relationship Id="rId69" Type="http://schemas.openxmlformats.org/officeDocument/2006/relationships/hyperlink" Target="mailto:meagancdean@gmail.com" TargetMode="External"/><Relationship Id="rId80" Type="http://schemas.openxmlformats.org/officeDocument/2006/relationships/hyperlink" Target="mailto:ap@robertsranchinv.com" TargetMode="External"/><Relationship Id="rId85" Type="http://schemas.openxmlformats.org/officeDocument/2006/relationships/hyperlink" Target="mailto:mstanley@stancomfg.com" TargetMode="External"/><Relationship Id="rId3" Type="http://schemas.openxmlformats.org/officeDocument/2006/relationships/hyperlink" Target="mailto:jchamptex@aol.com" TargetMode="External"/><Relationship Id="rId12" Type="http://schemas.openxmlformats.org/officeDocument/2006/relationships/hyperlink" Target="mailto:dennis.weber@linde.com" TargetMode="External"/><Relationship Id="rId17" Type="http://schemas.openxmlformats.org/officeDocument/2006/relationships/hyperlink" Target="mailto:todd.camp@millerwelds.com" TargetMode="External"/><Relationship Id="rId25" Type="http://schemas.openxmlformats.org/officeDocument/2006/relationships/hyperlink" Target="mailto:snietenhoefer@gmail.com" TargetMode="External"/><Relationship Id="rId33" Type="http://schemas.openxmlformats.org/officeDocument/2006/relationships/hyperlink" Target="mailto:dy.duffin@duffindiesel.com" TargetMode="External"/><Relationship Id="rId38" Type="http://schemas.openxmlformats.org/officeDocument/2006/relationships/hyperlink" Target="mailto:gerrite@txsuits.com" TargetMode="External"/><Relationship Id="rId46" Type="http://schemas.openxmlformats.org/officeDocument/2006/relationships/hyperlink" Target="mailto:ckraly@automaticfireprotection.com" TargetMode="External"/><Relationship Id="rId59" Type="http://schemas.openxmlformats.org/officeDocument/2006/relationships/hyperlink" Target="mailto:j2brown@yahoo.com" TargetMode="External"/><Relationship Id="rId67" Type="http://schemas.openxmlformats.org/officeDocument/2006/relationships/hyperlink" Target="mailto:deeann@markoftexas.com" TargetMode="External"/><Relationship Id="rId20" Type="http://schemas.openxmlformats.org/officeDocument/2006/relationships/hyperlink" Target="mailto:joe@opifexenterprises.com" TargetMode="External"/><Relationship Id="rId41" Type="http://schemas.openxmlformats.org/officeDocument/2006/relationships/hyperlink" Target="mailto:greenblumg@gmail.com" TargetMode="External"/><Relationship Id="rId54" Type="http://schemas.openxmlformats.org/officeDocument/2006/relationships/hyperlink" Target="mailto:rick.elmore@holtcat.com" TargetMode="External"/><Relationship Id="rId62" Type="http://schemas.openxmlformats.org/officeDocument/2006/relationships/hyperlink" Target="mailto:jonathan_davis@lincolnelectric.com;jordan_reed@lincolnelectric.com" TargetMode="External"/><Relationship Id="rId70" Type="http://schemas.openxmlformats.org/officeDocument/2006/relationships/hyperlink" Target="mailto:admulholland@gmail.com" TargetMode="External"/><Relationship Id="rId75" Type="http://schemas.openxmlformats.org/officeDocument/2006/relationships/hyperlink" Target="mailto:hondoag@sbcglobal.net" TargetMode="External"/><Relationship Id="rId83" Type="http://schemas.openxmlformats.org/officeDocument/2006/relationships/hyperlink" Target="mailto:lori@ybfp1.com" TargetMode="External"/><Relationship Id="rId88" Type="http://schemas.openxmlformats.org/officeDocument/2006/relationships/hyperlink" Target="mailto:terry.adams@ruddandadams.com" TargetMode="External"/><Relationship Id="rId91" Type="http://schemas.openxmlformats.org/officeDocument/2006/relationships/hyperlink" Target="mailto:Tricia@haberwealthgroup.com" TargetMode="External"/><Relationship Id="rId96" Type="http://schemas.openxmlformats.org/officeDocument/2006/relationships/hyperlink" Target="mailto:dbrust@uti.edu" TargetMode="External"/><Relationship Id="rId1" Type="http://schemas.openxmlformats.org/officeDocument/2006/relationships/hyperlink" Target="mailto:henry@acesprivateinvestigations.com" TargetMode="External"/><Relationship Id="rId6" Type="http://schemas.openxmlformats.org/officeDocument/2006/relationships/hyperlink" Target="mailto:rachel.enderlin@pumpco.cc" TargetMode="External"/><Relationship Id="rId15" Type="http://schemas.openxmlformats.org/officeDocument/2006/relationships/hyperlink" Target="mailto:JoTurner@matheson.com" TargetMode="External"/><Relationship Id="rId23" Type="http://schemas.openxmlformats.org/officeDocument/2006/relationships/hyperlink" Target="mailto:russellthoede@sbcglobal.net" TargetMode="External"/><Relationship Id="rId28" Type="http://schemas.openxmlformats.org/officeDocument/2006/relationships/hyperlink" Target="mailto:pfbolfdvm@yahoo.com" TargetMode="External"/><Relationship Id="rId36" Type="http://schemas.openxmlformats.org/officeDocument/2006/relationships/hyperlink" Target="mailto:peyton.dahl@hornetcs.com" TargetMode="External"/><Relationship Id="rId49" Type="http://schemas.openxmlformats.org/officeDocument/2006/relationships/hyperlink" Target="mailto:rob.sigman@gmail.com" TargetMode="External"/><Relationship Id="rId57" Type="http://schemas.openxmlformats.org/officeDocument/2006/relationships/hyperlink" Target="mailto:jlawrence.tx@gmail.com" TargetMode="External"/><Relationship Id="rId10" Type="http://schemas.openxmlformats.org/officeDocument/2006/relationships/hyperlink" Target="mailto:rick.elmore@holtcat.com" TargetMode="External"/><Relationship Id="rId31" Type="http://schemas.openxmlformats.org/officeDocument/2006/relationships/hyperlink" Target="mailto:bvjohnson@vickreyllc.com" TargetMode="External"/><Relationship Id="rId44" Type="http://schemas.openxmlformats.org/officeDocument/2006/relationships/hyperlink" Target="mailto:ronnie@1atfpservices.com" TargetMode="External"/><Relationship Id="rId52" Type="http://schemas.openxmlformats.org/officeDocument/2006/relationships/hyperlink" Target="mailto:milp61@sbcglobal.net" TargetMode="External"/><Relationship Id="rId60" Type="http://schemas.openxmlformats.org/officeDocument/2006/relationships/hyperlink" Target="mailto:jrfelan@jsrincorporated.com" TargetMode="External"/><Relationship Id="rId65" Type="http://schemas.openxmlformats.org/officeDocument/2006/relationships/hyperlink" Target="mailto:Garrett@lonestarbes.com" TargetMode="External"/><Relationship Id="rId73" Type="http://schemas.openxmlformats.org/officeDocument/2006/relationships/hyperlink" Target="mailto:fred.vela@saint-gobain.com" TargetMode="External"/><Relationship Id="rId78" Type="http://schemas.openxmlformats.org/officeDocument/2006/relationships/hyperlink" Target="mailto:rhr@ranchwireless.com" TargetMode="External"/><Relationship Id="rId81" Type="http://schemas.openxmlformats.org/officeDocument/2006/relationships/hyperlink" Target="mailto:roman.carrasco@hotmail.com" TargetMode="External"/><Relationship Id="rId86" Type="http://schemas.openxmlformats.org/officeDocument/2006/relationships/hyperlink" Target="mailto:stucrockett71@gmail.com" TargetMode="External"/><Relationship Id="rId94" Type="http://schemas.openxmlformats.org/officeDocument/2006/relationships/hyperlink" Target="mailto:tylerguglielmo@gmail.com" TargetMode="External"/><Relationship Id="rId99" Type="http://schemas.openxmlformats.org/officeDocument/2006/relationships/hyperlink" Target="mailto:becky@obrmbc.com" TargetMode="External"/><Relationship Id="rId4" Type="http://schemas.openxmlformats.org/officeDocument/2006/relationships/hyperlink" Target="mailto:oscar.martinez@goalterman.com" TargetMode="External"/><Relationship Id="rId9" Type="http://schemas.openxmlformats.org/officeDocument/2006/relationships/hyperlink" Target="mailto:dotti@olingerservvices.com" TargetMode="External"/><Relationship Id="rId13" Type="http://schemas.openxmlformats.org/officeDocument/2006/relationships/hyperlink" Target="mailto:mdean@lionstreet.com" TargetMode="External"/><Relationship Id="rId18" Type="http://schemas.openxmlformats.org/officeDocument/2006/relationships/hyperlink" Target="mailto:aime.martinez@cmc.com" TargetMode="External"/><Relationship Id="rId39" Type="http://schemas.openxmlformats.org/officeDocument/2006/relationships/hyperlink" Target="mailto:chris@centralelectrics.com" TargetMode="External"/><Relationship Id="rId34" Type="http://schemas.openxmlformats.org/officeDocument/2006/relationships/hyperlink" Target="mailto:ray@uaireps.com" TargetMode="External"/><Relationship Id="rId50" Type="http://schemas.openxmlformats.org/officeDocument/2006/relationships/hyperlink" Target="mailto:sblack@delegardtool.com" TargetMode="External"/><Relationship Id="rId55" Type="http://schemas.openxmlformats.org/officeDocument/2006/relationships/hyperlink" Target="mailto:j-bfarms1@sbcglobal.net" TargetMode="External"/><Relationship Id="rId76" Type="http://schemas.openxmlformats.org/officeDocument/2006/relationships/hyperlink" Target="mailto:Melanie@pipemovers.com" TargetMode="External"/><Relationship Id="rId97" Type="http://schemas.openxmlformats.org/officeDocument/2006/relationships/hyperlink" Target="mailto:victoracummings@gmail.com" TargetMode="External"/><Relationship Id="rId7" Type="http://schemas.openxmlformats.org/officeDocument/2006/relationships/hyperlink" Target="mailto:dsnell@armorfab.com" TargetMode="External"/><Relationship Id="rId71" Type="http://schemas.openxmlformats.org/officeDocument/2006/relationships/hyperlink" Target="mailto:rachel.pelayo@swri.org" TargetMode="External"/><Relationship Id="rId92" Type="http://schemas.openxmlformats.org/officeDocument/2006/relationships/hyperlink" Target="mailto:xeroxrw@yahoo.com" TargetMode="External"/><Relationship Id="rId2" Type="http://schemas.openxmlformats.org/officeDocument/2006/relationships/hyperlink" Target="about:blank" TargetMode="External"/><Relationship Id="rId29" Type="http://schemas.openxmlformats.org/officeDocument/2006/relationships/hyperlink" Target="mailto:vgomez@tsaog.com" TargetMode="External"/><Relationship Id="rId24" Type="http://schemas.openxmlformats.org/officeDocument/2006/relationships/hyperlink" Target="mailto:scott.lehman@holtcat.com" TargetMode="External"/><Relationship Id="rId40" Type="http://schemas.openxmlformats.org/officeDocument/2006/relationships/hyperlink" Target="mailto:jowes.briank@yahoo.com" TargetMode="External"/><Relationship Id="rId45" Type="http://schemas.openxmlformats.org/officeDocument/2006/relationships/hyperlink" Target="mailto:adberk119@verizon.net" TargetMode="External"/><Relationship Id="rId66" Type="http://schemas.openxmlformats.org/officeDocument/2006/relationships/hyperlink" Target="mailto:flower.dahl@gmail.com" TargetMode="External"/><Relationship Id="rId87" Type="http://schemas.openxmlformats.org/officeDocument/2006/relationships/hyperlink" Target="mailto:cwetsel@tarleton.edu" TargetMode="External"/><Relationship Id="rId61" Type="http://schemas.openxmlformats.org/officeDocument/2006/relationships/hyperlink" Target="mailto:beck1726@aol.com" TargetMode="External"/><Relationship Id="rId82" Type="http://schemas.openxmlformats.org/officeDocument/2006/relationships/hyperlink" Target="mailto:rosemaryrd820@gmail.com" TargetMode="External"/><Relationship Id="rId19" Type="http://schemas.openxmlformats.org/officeDocument/2006/relationships/hyperlink" Target="mailto:becky@obrmbc.com" TargetMode="External"/><Relationship Id="rId14" Type="http://schemas.openxmlformats.org/officeDocument/2006/relationships/hyperlink" Target="mailto:cayla.tucker@cmc.com" TargetMode="External"/><Relationship Id="rId30" Type="http://schemas.openxmlformats.org/officeDocument/2006/relationships/hyperlink" Target="mailto:natasha.reynolds@voestalpine.com;tiffany.rodriguez@voestalpine.com;lonnie.malley@voestalpine.com" TargetMode="External"/><Relationship Id="rId35" Type="http://schemas.openxmlformats.org/officeDocument/2006/relationships/hyperlink" Target="mailto:ronnie.ray@crce.com" TargetMode="External"/><Relationship Id="rId56" Type="http://schemas.openxmlformats.org/officeDocument/2006/relationships/hyperlink" Target="mailto:jkb814_08@hotmail.com" TargetMode="External"/><Relationship Id="rId77" Type="http://schemas.openxmlformats.org/officeDocument/2006/relationships/hyperlink" Target="mailto:raven44@gvec.net" TargetMode="External"/><Relationship Id="rId100" Type="http://schemas.openxmlformats.org/officeDocument/2006/relationships/drawing" Target="../drawings/drawing1.xml"/><Relationship Id="rId8" Type="http://schemas.openxmlformats.org/officeDocument/2006/relationships/hyperlink" Target="mailto:lees@mation.com" TargetMode="External"/><Relationship Id="rId51" Type="http://schemas.openxmlformats.org/officeDocument/2006/relationships/hyperlink" Target="mailto:sanantonioskincc@yahoo.com" TargetMode="External"/><Relationship Id="rId72" Type="http://schemas.openxmlformats.org/officeDocument/2006/relationships/hyperlink" Target="mailto:neal.brodbeck@gmail.com" TargetMode="External"/><Relationship Id="rId93" Type="http://schemas.openxmlformats.org/officeDocument/2006/relationships/hyperlink" Target="mailto:abel.luna@zachrycorp.com" TargetMode="External"/><Relationship Id="rId98" Type="http://schemas.openxmlformats.org/officeDocument/2006/relationships/hyperlink" Target="mailto:rvcdpeck@gmail.com"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E140"/>
  <sheetViews>
    <sheetView tabSelected="1" workbookViewId="0">
      <selection activeCell="G14" sqref="G14"/>
    </sheetView>
  </sheetViews>
  <sheetFormatPr defaultColWidth="14.44140625" defaultRowHeight="15" customHeight="1"/>
  <cols>
    <col min="1" max="1" width="31.6640625" customWidth="1"/>
    <col min="2" max="2" width="39" customWidth="1"/>
    <col min="3" max="3" width="17.109375" customWidth="1"/>
    <col min="4" max="4" width="9" customWidth="1"/>
    <col min="5" max="5" width="12.88671875" customWidth="1"/>
  </cols>
  <sheetData>
    <row r="1" spans="1:5">
      <c r="A1" s="2" t="s">
        <v>30</v>
      </c>
      <c r="B1" s="3" t="s">
        <v>31</v>
      </c>
      <c r="C1" s="3" t="s">
        <v>32</v>
      </c>
      <c r="D1" s="3" t="s">
        <v>33</v>
      </c>
      <c r="E1" s="3" t="s">
        <v>34</v>
      </c>
    </row>
    <row r="2" spans="1:5">
      <c r="A2" s="769" t="s">
        <v>35</v>
      </c>
      <c r="B2" s="770" t="s">
        <v>36</v>
      </c>
      <c r="C2" s="770" t="s">
        <v>37</v>
      </c>
      <c r="D2" s="770" t="s">
        <v>38</v>
      </c>
      <c r="E2" s="770">
        <v>78279</v>
      </c>
    </row>
    <row r="3" spans="1:5">
      <c r="A3" s="769" t="s">
        <v>1</v>
      </c>
      <c r="B3" s="770" t="s">
        <v>39</v>
      </c>
      <c r="C3" s="770" t="s">
        <v>37</v>
      </c>
      <c r="D3" s="770" t="s">
        <v>40</v>
      </c>
      <c r="E3" s="770">
        <v>78209</v>
      </c>
    </row>
    <row r="4" spans="1:5">
      <c r="A4" s="769" t="s">
        <v>41</v>
      </c>
      <c r="B4" s="770" t="s">
        <v>42</v>
      </c>
      <c r="C4" s="770" t="s">
        <v>43</v>
      </c>
      <c r="D4" s="770" t="s">
        <v>40</v>
      </c>
      <c r="E4" s="770">
        <v>76689</v>
      </c>
    </row>
    <row r="5" spans="1:5">
      <c r="A5" s="769" t="s">
        <v>44</v>
      </c>
      <c r="B5" s="770" t="s">
        <v>45</v>
      </c>
      <c r="C5" s="770" t="s">
        <v>37</v>
      </c>
      <c r="D5" s="770" t="s">
        <v>40</v>
      </c>
      <c r="E5" s="770">
        <v>78216</v>
      </c>
    </row>
    <row r="6" spans="1:5">
      <c r="A6" s="769" t="s">
        <v>46</v>
      </c>
      <c r="B6" s="770" t="s">
        <v>47</v>
      </c>
      <c r="C6" s="770" t="s">
        <v>48</v>
      </c>
      <c r="D6" s="770" t="s">
        <v>40</v>
      </c>
      <c r="E6" s="770">
        <v>78023</v>
      </c>
    </row>
    <row r="7" spans="1:5">
      <c r="A7" s="769" t="s">
        <v>49</v>
      </c>
      <c r="B7" s="770" t="s">
        <v>50</v>
      </c>
      <c r="C7" s="770" t="s">
        <v>51</v>
      </c>
      <c r="D7" s="770" t="s">
        <v>40</v>
      </c>
      <c r="E7" s="770">
        <v>78626</v>
      </c>
    </row>
    <row r="8" spans="1:5">
      <c r="A8" s="769" t="s">
        <v>9</v>
      </c>
      <c r="B8" s="770" t="s">
        <v>52</v>
      </c>
      <c r="C8" s="770" t="s">
        <v>37</v>
      </c>
      <c r="D8" s="770" t="s">
        <v>40</v>
      </c>
      <c r="E8" s="770">
        <v>78219</v>
      </c>
    </row>
    <row r="9" spans="1:5">
      <c r="A9" s="769" t="s">
        <v>53</v>
      </c>
      <c r="B9" s="770" t="s">
        <v>54</v>
      </c>
      <c r="C9" s="770" t="s">
        <v>37</v>
      </c>
      <c r="D9" s="770" t="s">
        <v>40</v>
      </c>
      <c r="E9" s="770">
        <v>78219</v>
      </c>
    </row>
    <row r="10" spans="1:5">
      <c r="A10" s="769" t="s">
        <v>10</v>
      </c>
      <c r="B10" s="770" t="s">
        <v>55</v>
      </c>
      <c r="C10" s="770" t="s">
        <v>37</v>
      </c>
      <c r="D10" s="770" t="s">
        <v>40</v>
      </c>
      <c r="E10" s="770">
        <v>78263</v>
      </c>
    </row>
    <row r="11" spans="1:5">
      <c r="A11" s="769" t="s">
        <v>56</v>
      </c>
      <c r="B11" s="770" t="s">
        <v>57</v>
      </c>
      <c r="C11" s="770" t="s">
        <v>58</v>
      </c>
      <c r="D11" s="770" t="s">
        <v>40</v>
      </c>
      <c r="E11" s="770">
        <v>78233</v>
      </c>
    </row>
    <row r="12" spans="1:5">
      <c r="A12" s="769" t="s">
        <v>59</v>
      </c>
      <c r="B12" s="770" t="s">
        <v>60</v>
      </c>
      <c r="C12" s="770" t="s">
        <v>37</v>
      </c>
      <c r="D12" s="770" t="s">
        <v>38</v>
      </c>
      <c r="E12" s="770">
        <v>78211</v>
      </c>
    </row>
    <row r="13" spans="1:5">
      <c r="A13" s="769" t="s">
        <v>61</v>
      </c>
      <c r="B13" s="770" t="s">
        <v>62</v>
      </c>
      <c r="C13" s="770" t="s">
        <v>63</v>
      </c>
      <c r="D13" s="770" t="s">
        <v>40</v>
      </c>
      <c r="E13" s="770">
        <v>78154</v>
      </c>
    </row>
    <row r="14" spans="1:5">
      <c r="A14" s="769" t="s">
        <v>64</v>
      </c>
      <c r="B14" s="770" t="s">
        <v>65</v>
      </c>
      <c r="C14" s="770" t="s">
        <v>37</v>
      </c>
      <c r="D14" s="770" t="s">
        <v>40</v>
      </c>
      <c r="E14" s="770">
        <v>78216</v>
      </c>
    </row>
    <row r="15" spans="1:5">
      <c r="A15" s="769" t="s">
        <v>66</v>
      </c>
      <c r="B15" s="770" t="s">
        <v>67</v>
      </c>
      <c r="C15" s="770" t="s">
        <v>68</v>
      </c>
      <c r="D15" s="770" t="s">
        <v>40</v>
      </c>
      <c r="E15" s="770">
        <v>77088</v>
      </c>
    </row>
    <row r="16" spans="1:5">
      <c r="A16" s="769" t="s">
        <v>69</v>
      </c>
      <c r="B16" s="770" t="s">
        <v>70</v>
      </c>
      <c r="C16" s="770" t="s">
        <v>37</v>
      </c>
      <c r="D16" s="770" t="s">
        <v>38</v>
      </c>
      <c r="E16" s="770">
        <v>78216</v>
      </c>
    </row>
    <row r="17" spans="1:5">
      <c r="A17" s="769" t="s">
        <v>71</v>
      </c>
      <c r="B17" s="770" t="s">
        <v>72</v>
      </c>
      <c r="C17" s="770" t="s">
        <v>37</v>
      </c>
      <c r="D17" s="770" t="s">
        <v>40</v>
      </c>
      <c r="E17" s="770">
        <v>78266</v>
      </c>
    </row>
    <row r="18" spans="1:5">
      <c r="A18" s="769" t="s">
        <v>11</v>
      </c>
      <c r="B18" s="770" t="s">
        <v>73</v>
      </c>
      <c r="C18" s="770" t="s">
        <v>37</v>
      </c>
      <c r="D18" s="770" t="s">
        <v>40</v>
      </c>
      <c r="E18" s="770">
        <v>78217</v>
      </c>
    </row>
    <row r="19" spans="1:5">
      <c r="A19" s="769" t="s">
        <v>74</v>
      </c>
      <c r="B19" s="770" t="s">
        <v>75</v>
      </c>
      <c r="C19" s="770" t="s">
        <v>48</v>
      </c>
      <c r="D19" s="770" t="s">
        <v>38</v>
      </c>
      <c r="E19" s="770">
        <v>78023</v>
      </c>
    </row>
    <row r="20" spans="1:5">
      <c r="A20" s="769" t="s">
        <v>76</v>
      </c>
      <c r="B20" s="770" t="s">
        <v>77</v>
      </c>
      <c r="C20" s="770" t="s">
        <v>37</v>
      </c>
      <c r="D20" s="770" t="s">
        <v>40</v>
      </c>
      <c r="E20" s="770">
        <v>78222</v>
      </c>
    </row>
    <row r="21" spans="1:5">
      <c r="A21" s="769" t="s">
        <v>78</v>
      </c>
      <c r="B21" s="770" t="s">
        <v>79</v>
      </c>
      <c r="C21" s="770" t="s">
        <v>37</v>
      </c>
      <c r="D21" s="770" t="s">
        <v>40</v>
      </c>
      <c r="E21" s="770">
        <v>78222</v>
      </c>
    </row>
    <row r="22" spans="1:5">
      <c r="A22" s="769" t="s">
        <v>80</v>
      </c>
      <c r="B22" s="770" t="s">
        <v>81</v>
      </c>
      <c r="C22" s="770" t="s">
        <v>37</v>
      </c>
      <c r="D22" s="770" t="s">
        <v>40</v>
      </c>
      <c r="E22" s="770">
        <v>78230</v>
      </c>
    </row>
    <row r="23" spans="1:5">
      <c r="A23" s="769" t="s">
        <v>82</v>
      </c>
      <c r="B23" s="770" t="s">
        <v>83</v>
      </c>
      <c r="C23" s="770" t="s">
        <v>84</v>
      </c>
      <c r="D23" s="770" t="s">
        <v>40</v>
      </c>
      <c r="E23" s="770">
        <v>75142</v>
      </c>
    </row>
    <row r="24" spans="1:5">
      <c r="A24" s="769" t="s">
        <v>85</v>
      </c>
      <c r="B24" s="770" t="s">
        <v>86</v>
      </c>
      <c r="C24" s="770" t="s">
        <v>87</v>
      </c>
      <c r="D24" s="770" t="s">
        <v>40</v>
      </c>
      <c r="E24" s="770">
        <v>78101</v>
      </c>
    </row>
    <row r="25" spans="1:5">
      <c r="A25" s="769" t="s">
        <v>12</v>
      </c>
      <c r="B25" s="770" t="s">
        <v>88</v>
      </c>
      <c r="C25" s="770" t="s">
        <v>89</v>
      </c>
      <c r="D25" s="770" t="s">
        <v>40</v>
      </c>
      <c r="E25" s="770">
        <v>78114</v>
      </c>
    </row>
    <row r="26" spans="1:5">
      <c r="A26" s="769" t="s">
        <v>90</v>
      </c>
      <c r="B26" s="770" t="s">
        <v>91</v>
      </c>
      <c r="C26" s="770" t="s">
        <v>37</v>
      </c>
      <c r="D26" s="770" t="s">
        <v>40</v>
      </c>
      <c r="E26" s="770">
        <v>78209</v>
      </c>
    </row>
    <row r="27" spans="1:5">
      <c r="A27" s="769" t="s">
        <v>92</v>
      </c>
      <c r="B27" s="770" t="s">
        <v>93</v>
      </c>
      <c r="C27" s="770" t="s">
        <v>37</v>
      </c>
      <c r="D27" s="770" t="s">
        <v>38</v>
      </c>
      <c r="E27" s="770">
        <v>78263</v>
      </c>
    </row>
    <row r="28" spans="1:5">
      <c r="A28" s="769" t="s">
        <v>94</v>
      </c>
      <c r="B28" s="770" t="s">
        <v>95</v>
      </c>
      <c r="C28" s="770" t="s">
        <v>96</v>
      </c>
      <c r="D28" s="770" t="s">
        <v>38</v>
      </c>
      <c r="E28" s="770">
        <v>76531</v>
      </c>
    </row>
    <row r="29" spans="1:5">
      <c r="A29" s="769" t="s">
        <v>97</v>
      </c>
      <c r="B29" s="770" t="s">
        <v>98</v>
      </c>
      <c r="C29" s="770" t="s">
        <v>37</v>
      </c>
      <c r="D29" s="770" t="s">
        <v>40</v>
      </c>
      <c r="E29" s="770">
        <v>78114</v>
      </c>
    </row>
    <row r="30" spans="1:5">
      <c r="A30" s="769" t="s">
        <v>99</v>
      </c>
      <c r="B30" s="770" t="s">
        <v>100</v>
      </c>
      <c r="C30" s="770" t="s">
        <v>101</v>
      </c>
      <c r="D30" s="770" t="s">
        <v>40</v>
      </c>
      <c r="E30" s="770">
        <v>78121</v>
      </c>
    </row>
    <row r="31" spans="1:5">
      <c r="A31" s="769" t="s">
        <v>102</v>
      </c>
      <c r="B31" s="770" t="s">
        <v>103</v>
      </c>
      <c r="C31" s="770" t="s">
        <v>87</v>
      </c>
      <c r="D31" s="770" t="s">
        <v>40</v>
      </c>
      <c r="E31" s="770">
        <v>78101</v>
      </c>
    </row>
    <row r="32" spans="1:5">
      <c r="A32" s="769" t="s">
        <v>3</v>
      </c>
      <c r="B32" s="770" t="s">
        <v>104</v>
      </c>
      <c r="C32" s="770" t="s">
        <v>37</v>
      </c>
      <c r="D32" s="770" t="s">
        <v>40</v>
      </c>
      <c r="E32" s="770">
        <v>78219</v>
      </c>
    </row>
    <row r="33" spans="1:5">
      <c r="A33" s="769" t="s">
        <v>105</v>
      </c>
      <c r="B33" s="770" t="s">
        <v>106</v>
      </c>
      <c r="C33" s="770" t="s">
        <v>107</v>
      </c>
      <c r="D33" s="770" t="s">
        <v>40</v>
      </c>
      <c r="E33" s="770">
        <v>78016</v>
      </c>
    </row>
    <row r="34" spans="1:5">
      <c r="A34" s="769" t="s">
        <v>108</v>
      </c>
      <c r="B34" s="770" t="s">
        <v>109</v>
      </c>
      <c r="C34" s="770" t="s">
        <v>37</v>
      </c>
      <c r="D34" s="770" t="s">
        <v>40</v>
      </c>
      <c r="E34" s="770">
        <v>78258</v>
      </c>
    </row>
    <row r="35" spans="1:5">
      <c r="A35" s="769" t="s">
        <v>13</v>
      </c>
      <c r="B35" s="770" t="s">
        <v>110</v>
      </c>
      <c r="C35" s="770" t="s">
        <v>37</v>
      </c>
      <c r="D35" s="770" t="s">
        <v>38</v>
      </c>
      <c r="E35" s="770">
        <v>78279</v>
      </c>
    </row>
    <row r="36" spans="1:5">
      <c r="A36" s="769" t="s">
        <v>4</v>
      </c>
      <c r="B36" s="770" t="s">
        <v>111</v>
      </c>
      <c r="C36" s="770" t="s">
        <v>37</v>
      </c>
      <c r="D36" s="770" t="s">
        <v>40</v>
      </c>
      <c r="E36" s="770">
        <v>78216</v>
      </c>
    </row>
    <row r="37" spans="1:5">
      <c r="A37" s="769" t="s">
        <v>112</v>
      </c>
      <c r="B37" s="770" t="s">
        <v>111</v>
      </c>
      <c r="C37" s="770" t="s">
        <v>37</v>
      </c>
      <c r="D37" s="770" t="s">
        <v>40</v>
      </c>
      <c r="E37" s="770">
        <v>78216</v>
      </c>
    </row>
    <row r="38" spans="1:5">
      <c r="A38" s="769" t="s">
        <v>113</v>
      </c>
      <c r="B38" s="770" t="s">
        <v>114</v>
      </c>
      <c r="C38" s="770" t="s">
        <v>115</v>
      </c>
      <c r="D38" s="770" t="s">
        <v>40</v>
      </c>
      <c r="E38" s="770">
        <v>78064</v>
      </c>
    </row>
    <row r="39" spans="1:5">
      <c r="A39" s="769" t="s">
        <v>116</v>
      </c>
      <c r="B39" s="770" t="s">
        <v>117</v>
      </c>
      <c r="C39" s="770" t="s">
        <v>118</v>
      </c>
      <c r="D39" s="770" t="s">
        <v>40</v>
      </c>
      <c r="E39" s="770">
        <v>78250</v>
      </c>
    </row>
    <row r="40" spans="1:5">
      <c r="A40" s="769" t="s">
        <v>119</v>
      </c>
      <c r="B40" s="770" t="s">
        <v>120</v>
      </c>
      <c r="C40" s="770" t="s">
        <v>37</v>
      </c>
      <c r="D40" s="770" t="s">
        <v>40</v>
      </c>
      <c r="E40" s="770">
        <v>78250</v>
      </c>
    </row>
    <row r="41" spans="1:5">
      <c r="A41" s="769" t="s">
        <v>121</v>
      </c>
      <c r="B41" s="770" t="s">
        <v>122</v>
      </c>
      <c r="C41" s="770" t="s">
        <v>123</v>
      </c>
      <c r="D41" s="770" t="s">
        <v>40</v>
      </c>
      <c r="E41" s="770">
        <v>78664</v>
      </c>
    </row>
    <row r="42" spans="1:5">
      <c r="A42" s="769" t="s">
        <v>124</v>
      </c>
      <c r="B42" s="770" t="s">
        <v>125</v>
      </c>
      <c r="C42" s="770" t="s">
        <v>126</v>
      </c>
      <c r="D42" s="770" t="s">
        <v>40</v>
      </c>
      <c r="E42" s="770">
        <v>77396</v>
      </c>
    </row>
    <row r="43" spans="1:5">
      <c r="A43" s="769" t="s">
        <v>127</v>
      </c>
      <c r="B43" s="770" t="s">
        <v>128</v>
      </c>
      <c r="C43" s="770" t="s">
        <v>129</v>
      </c>
      <c r="D43" s="770" t="s">
        <v>40</v>
      </c>
      <c r="E43" s="770">
        <v>78155</v>
      </c>
    </row>
    <row r="44" spans="1:5">
      <c r="A44" s="769" t="s">
        <v>130</v>
      </c>
      <c r="B44" s="770" t="s">
        <v>131</v>
      </c>
      <c r="C44" s="770" t="s">
        <v>37</v>
      </c>
      <c r="D44" s="770" t="s">
        <v>40</v>
      </c>
      <c r="E44" s="770">
        <v>78216</v>
      </c>
    </row>
    <row r="45" spans="1:5">
      <c r="A45" s="769" t="s">
        <v>132</v>
      </c>
      <c r="B45" s="770" t="s">
        <v>133</v>
      </c>
      <c r="C45" s="770" t="s">
        <v>134</v>
      </c>
      <c r="D45" s="770" t="s">
        <v>38</v>
      </c>
      <c r="E45" s="770">
        <v>78133</v>
      </c>
    </row>
    <row r="46" spans="1:5">
      <c r="A46" s="769" t="s">
        <v>135</v>
      </c>
      <c r="B46" s="770" t="s">
        <v>136</v>
      </c>
      <c r="C46" s="770" t="s">
        <v>137</v>
      </c>
      <c r="D46" s="770" t="s">
        <v>38</v>
      </c>
      <c r="E46" s="770">
        <v>78624</v>
      </c>
    </row>
    <row r="47" spans="1:5">
      <c r="A47" s="769" t="s">
        <v>138</v>
      </c>
      <c r="B47" s="770" t="s">
        <v>139</v>
      </c>
      <c r="C47" s="770" t="s">
        <v>140</v>
      </c>
      <c r="D47" s="770" t="s">
        <v>40</v>
      </c>
      <c r="E47" s="770">
        <v>75062</v>
      </c>
    </row>
    <row r="48" spans="1:5">
      <c r="A48" s="769" t="s">
        <v>141</v>
      </c>
      <c r="B48" s="770" t="s">
        <v>142</v>
      </c>
      <c r="C48" s="770" t="s">
        <v>37</v>
      </c>
      <c r="D48" s="770" t="s">
        <v>40</v>
      </c>
      <c r="E48" s="770">
        <v>78240</v>
      </c>
    </row>
    <row r="49" spans="1:5">
      <c r="A49" s="769" t="s">
        <v>14</v>
      </c>
      <c r="B49" s="770" t="s">
        <v>143</v>
      </c>
      <c r="C49" s="770" t="s">
        <v>144</v>
      </c>
      <c r="D49" s="770" t="s">
        <v>40</v>
      </c>
      <c r="E49" s="770">
        <v>78207</v>
      </c>
    </row>
    <row r="50" spans="1:5">
      <c r="A50" s="769" t="s">
        <v>145</v>
      </c>
      <c r="B50" s="770" t="s">
        <v>146</v>
      </c>
      <c r="C50" s="770" t="s">
        <v>147</v>
      </c>
      <c r="D50" s="770" t="s">
        <v>40</v>
      </c>
      <c r="E50" s="770">
        <v>76537</v>
      </c>
    </row>
    <row r="51" spans="1:5">
      <c r="A51" s="769" t="s">
        <v>148</v>
      </c>
      <c r="B51" s="770" t="s">
        <v>149</v>
      </c>
      <c r="C51" s="770" t="s">
        <v>150</v>
      </c>
      <c r="D51" s="770" t="s">
        <v>38</v>
      </c>
      <c r="E51" s="770">
        <v>78861</v>
      </c>
    </row>
    <row r="52" spans="1:5">
      <c r="A52" s="769" t="s">
        <v>151</v>
      </c>
      <c r="B52" s="770" t="s">
        <v>149</v>
      </c>
      <c r="C52" s="770" t="s">
        <v>150</v>
      </c>
      <c r="D52" s="770" t="s">
        <v>40</v>
      </c>
      <c r="E52" s="770">
        <v>78861</v>
      </c>
    </row>
    <row r="53" spans="1:5">
      <c r="A53" s="769" t="s">
        <v>152</v>
      </c>
      <c r="B53" s="770" t="s">
        <v>153</v>
      </c>
      <c r="C53" s="770" t="s">
        <v>37</v>
      </c>
      <c r="D53" s="770" t="s">
        <v>40</v>
      </c>
      <c r="E53" s="770">
        <v>78212</v>
      </c>
    </row>
    <row r="54" spans="1:5">
      <c r="A54" s="769" t="s">
        <v>154</v>
      </c>
      <c r="B54" s="770" t="s">
        <v>155</v>
      </c>
      <c r="C54" s="770" t="s">
        <v>37</v>
      </c>
      <c r="D54" s="770" t="s">
        <v>40</v>
      </c>
      <c r="E54" s="770">
        <v>78222</v>
      </c>
    </row>
    <row r="55" spans="1:5">
      <c r="A55" s="769" t="s">
        <v>156</v>
      </c>
      <c r="B55" s="770" t="s">
        <v>157</v>
      </c>
      <c r="C55" s="770" t="s">
        <v>158</v>
      </c>
      <c r="D55" s="770" t="s">
        <v>40</v>
      </c>
      <c r="E55" s="770">
        <v>78056</v>
      </c>
    </row>
    <row r="56" spans="1:5">
      <c r="A56" s="769" t="s">
        <v>16</v>
      </c>
      <c r="B56" s="770" t="s">
        <v>159</v>
      </c>
      <c r="C56" s="770" t="s">
        <v>160</v>
      </c>
      <c r="D56" s="770" t="s">
        <v>40</v>
      </c>
      <c r="E56" s="770">
        <v>78959</v>
      </c>
    </row>
    <row r="57" spans="1:5">
      <c r="A57" s="769" t="s">
        <v>161</v>
      </c>
      <c r="B57" s="770" t="s">
        <v>162</v>
      </c>
      <c r="C57" s="770" t="s">
        <v>37</v>
      </c>
      <c r="D57" s="770" t="s">
        <v>40</v>
      </c>
      <c r="E57" s="770">
        <v>78222</v>
      </c>
    </row>
    <row r="58" spans="1:5">
      <c r="A58" s="769" t="s">
        <v>163</v>
      </c>
      <c r="B58" s="770" t="s">
        <v>164</v>
      </c>
      <c r="C58" s="770" t="s">
        <v>48</v>
      </c>
      <c r="D58" s="770" t="s">
        <v>38</v>
      </c>
      <c r="E58" s="770">
        <v>78023</v>
      </c>
    </row>
    <row r="59" spans="1:5">
      <c r="A59" s="769" t="s">
        <v>165</v>
      </c>
      <c r="B59" s="770" t="s">
        <v>166</v>
      </c>
      <c r="C59" s="770" t="s">
        <v>167</v>
      </c>
      <c r="D59" s="770" t="s">
        <v>40</v>
      </c>
      <c r="E59" s="770">
        <v>78163</v>
      </c>
    </row>
    <row r="60" spans="1:5">
      <c r="A60" s="769" t="s">
        <v>168</v>
      </c>
      <c r="B60" s="770" t="s">
        <v>169</v>
      </c>
      <c r="C60" s="770" t="s">
        <v>37</v>
      </c>
      <c r="D60" s="770" t="s">
        <v>40</v>
      </c>
      <c r="E60" s="770">
        <v>78216</v>
      </c>
    </row>
    <row r="61" spans="1:5">
      <c r="A61" s="769" t="s">
        <v>170</v>
      </c>
      <c r="B61" s="770" t="s">
        <v>171</v>
      </c>
      <c r="C61" s="770" t="s">
        <v>37</v>
      </c>
      <c r="D61" s="770" t="s">
        <v>38</v>
      </c>
      <c r="E61" s="770">
        <v>78263</v>
      </c>
    </row>
    <row r="62" spans="1:5">
      <c r="A62" s="769" t="s">
        <v>18</v>
      </c>
      <c r="B62" s="770" t="s">
        <v>172</v>
      </c>
      <c r="C62" s="770" t="s">
        <v>63</v>
      </c>
      <c r="D62" s="770" t="s">
        <v>40</v>
      </c>
      <c r="E62" s="770">
        <v>78154</v>
      </c>
    </row>
    <row r="63" spans="1:5">
      <c r="A63" s="769" t="s">
        <v>173</v>
      </c>
      <c r="B63" s="770" t="s">
        <v>174</v>
      </c>
      <c r="C63" s="770" t="s">
        <v>175</v>
      </c>
      <c r="D63" s="770" t="s">
        <v>40</v>
      </c>
      <c r="E63" s="770">
        <v>78063</v>
      </c>
    </row>
    <row r="64" spans="1:5">
      <c r="A64" s="769" t="s">
        <v>176</v>
      </c>
      <c r="B64" s="770" t="s">
        <v>177</v>
      </c>
      <c r="C64" s="770" t="s">
        <v>178</v>
      </c>
      <c r="D64" s="770" t="s">
        <v>40</v>
      </c>
      <c r="E64" s="770">
        <v>78942</v>
      </c>
    </row>
    <row r="65" spans="1:5">
      <c r="A65" s="769" t="s">
        <v>19</v>
      </c>
      <c r="B65" s="770" t="s">
        <v>179</v>
      </c>
      <c r="C65" s="770" t="s">
        <v>37</v>
      </c>
      <c r="D65" s="770" t="s">
        <v>40</v>
      </c>
      <c r="E65" s="770">
        <v>78232</v>
      </c>
    </row>
    <row r="66" spans="1:5">
      <c r="A66" s="769" t="s">
        <v>180</v>
      </c>
      <c r="B66" s="770" t="s">
        <v>181</v>
      </c>
      <c r="C66" s="770" t="s">
        <v>182</v>
      </c>
      <c r="D66" s="770" t="s">
        <v>40</v>
      </c>
      <c r="E66" s="770">
        <v>78654</v>
      </c>
    </row>
    <row r="67" spans="1:5">
      <c r="A67" s="769" t="s">
        <v>183</v>
      </c>
      <c r="B67" s="770" t="s">
        <v>184</v>
      </c>
      <c r="C67" s="770" t="s">
        <v>185</v>
      </c>
      <c r="D67" s="770" t="s">
        <v>38</v>
      </c>
      <c r="E67" s="770">
        <v>78119</v>
      </c>
    </row>
    <row r="68" spans="1:5">
      <c r="A68" s="769" t="s">
        <v>186</v>
      </c>
      <c r="B68" s="770" t="s">
        <v>187</v>
      </c>
      <c r="C68" s="770" t="s">
        <v>87</v>
      </c>
      <c r="D68" s="770" t="s">
        <v>40</v>
      </c>
      <c r="E68" s="770">
        <v>78101</v>
      </c>
    </row>
    <row r="69" spans="1:5">
      <c r="A69" s="769" t="s">
        <v>188</v>
      </c>
      <c r="B69" s="770" t="s">
        <v>189</v>
      </c>
      <c r="C69" s="770" t="s">
        <v>190</v>
      </c>
      <c r="D69" s="770" t="s">
        <v>40</v>
      </c>
      <c r="E69" s="770">
        <v>78152</v>
      </c>
    </row>
    <row r="70" spans="1:5">
      <c r="A70" s="769" t="s">
        <v>5</v>
      </c>
      <c r="B70" s="770" t="s">
        <v>191</v>
      </c>
      <c r="C70" s="770" t="s">
        <v>192</v>
      </c>
      <c r="D70" s="770" t="s">
        <v>40</v>
      </c>
      <c r="E70" s="770">
        <v>78015</v>
      </c>
    </row>
    <row r="71" spans="1:5">
      <c r="A71" s="769" t="s">
        <v>20</v>
      </c>
      <c r="B71" s="770" t="s">
        <v>193</v>
      </c>
      <c r="C71" s="770" t="s">
        <v>68</v>
      </c>
      <c r="D71" s="770" t="s">
        <v>40</v>
      </c>
      <c r="E71" s="770">
        <v>77086</v>
      </c>
    </row>
    <row r="72" spans="1:5">
      <c r="A72" s="769" t="s">
        <v>21</v>
      </c>
      <c r="B72" s="770" t="s">
        <v>194</v>
      </c>
      <c r="C72" s="770" t="s">
        <v>37</v>
      </c>
      <c r="D72" s="770" t="s">
        <v>40</v>
      </c>
      <c r="E72" s="770">
        <v>78219</v>
      </c>
    </row>
    <row r="73" spans="1:5">
      <c r="A73" s="769" t="s">
        <v>195</v>
      </c>
      <c r="B73" s="770" t="s">
        <v>196</v>
      </c>
      <c r="C73" s="770" t="s">
        <v>150</v>
      </c>
      <c r="D73" s="770" t="s">
        <v>40</v>
      </c>
      <c r="E73" s="770">
        <v>78861</v>
      </c>
    </row>
    <row r="74" spans="1:5">
      <c r="A74" s="769" t="s">
        <v>197</v>
      </c>
      <c r="B74" s="770" t="s">
        <v>198</v>
      </c>
      <c r="C74" s="770" t="s">
        <v>199</v>
      </c>
      <c r="D74" s="770" t="s">
        <v>40</v>
      </c>
      <c r="E74" s="770">
        <v>78701</v>
      </c>
    </row>
    <row r="75" spans="1:5">
      <c r="A75" s="769" t="s">
        <v>200</v>
      </c>
      <c r="B75" s="770" t="s">
        <v>201</v>
      </c>
      <c r="C75" s="770" t="s">
        <v>37</v>
      </c>
      <c r="D75" s="770" t="s">
        <v>40</v>
      </c>
      <c r="E75" s="770">
        <v>78219</v>
      </c>
    </row>
    <row r="76" spans="1:5">
      <c r="A76" s="769" t="s">
        <v>22</v>
      </c>
      <c r="B76" s="770" t="s">
        <v>202</v>
      </c>
      <c r="C76" s="770" t="s">
        <v>37</v>
      </c>
      <c r="D76" s="770" t="s">
        <v>38</v>
      </c>
      <c r="E76" s="770">
        <v>78231</v>
      </c>
    </row>
    <row r="77" spans="1:5">
      <c r="A77" s="769" t="s">
        <v>203</v>
      </c>
      <c r="B77" s="770" t="s">
        <v>204</v>
      </c>
      <c r="C77" s="770" t="s">
        <v>107</v>
      </c>
      <c r="D77" s="770" t="s">
        <v>40</v>
      </c>
      <c r="E77" s="770">
        <v>78016</v>
      </c>
    </row>
    <row r="78" spans="1:5">
      <c r="A78" s="769" t="s">
        <v>205</v>
      </c>
      <c r="B78" s="770" t="s">
        <v>206</v>
      </c>
      <c r="C78" s="770" t="s">
        <v>37</v>
      </c>
      <c r="D78" s="770" t="s">
        <v>40</v>
      </c>
      <c r="E78" s="770">
        <v>78247</v>
      </c>
    </row>
    <row r="79" spans="1:5">
      <c r="A79" s="769" t="s">
        <v>207</v>
      </c>
      <c r="B79" s="770" t="s">
        <v>208</v>
      </c>
      <c r="C79" s="770" t="s">
        <v>37</v>
      </c>
      <c r="D79" s="770" t="s">
        <v>40</v>
      </c>
      <c r="E79" s="770">
        <v>78279</v>
      </c>
    </row>
    <row r="80" spans="1:5">
      <c r="A80" s="769" t="s">
        <v>209</v>
      </c>
      <c r="B80" s="770" t="s">
        <v>210</v>
      </c>
      <c r="C80" s="770" t="s">
        <v>37</v>
      </c>
      <c r="D80" s="770" t="s">
        <v>40</v>
      </c>
      <c r="E80" s="770">
        <v>78218</v>
      </c>
    </row>
    <row r="81" spans="1:5">
      <c r="A81" s="769" t="s">
        <v>211</v>
      </c>
      <c r="B81" s="770" t="s">
        <v>212</v>
      </c>
      <c r="C81" s="770" t="s">
        <v>213</v>
      </c>
      <c r="D81" s="770" t="s">
        <v>40</v>
      </c>
      <c r="E81" s="770">
        <v>78005</v>
      </c>
    </row>
    <row r="82" spans="1:5">
      <c r="A82" s="769" t="s">
        <v>214</v>
      </c>
      <c r="B82" s="770" t="s">
        <v>215</v>
      </c>
      <c r="C82" s="770" t="s">
        <v>216</v>
      </c>
      <c r="D82" s="770" t="s">
        <v>40</v>
      </c>
      <c r="E82" s="770">
        <v>75551</v>
      </c>
    </row>
    <row r="83" spans="1:5">
      <c r="A83" s="769" t="s">
        <v>217</v>
      </c>
      <c r="B83" s="770" t="s">
        <v>218</v>
      </c>
      <c r="C83" s="770" t="s">
        <v>219</v>
      </c>
      <c r="D83" s="770" t="s">
        <v>40</v>
      </c>
      <c r="E83" s="770">
        <v>78118</v>
      </c>
    </row>
    <row r="84" spans="1:5">
      <c r="A84" s="769" t="s">
        <v>220</v>
      </c>
      <c r="B84" s="770" t="s">
        <v>221</v>
      </c>
      <c r="C84" s="770" t="s">
        <v>37</v>
      </c>
      <c r="D84" s="770" t="s">
        <v>40</v>
      </c>
      <c r="E84" s="770">
        <v>78209</v>
      </c>
    </row>
    <row r="85" spans="1:5">
      <c r="A85" s="769" t="s">
        <v>23</v>
      </c>
      <c r="B85" s="770" t="s">
        <v>222</v>
      </c>
      <c r="C85" s="770" t="s">
        <v>68</v>
      </c>
      <c r="D85" s="770" t="s">
        <v>40</v>
      </c>
      <c r="E85" s="770">
        <v>77032</v>
      </c>
    </row>
    <row r="86" spans="1:5">
      <c r="A86" s="769" t="s">
        <v>223</v>
      </c>
      <c r="B86" s="770" t="s">
        <v>224</v>
      </c>
      <c r="C86" s="770" t="s">
        <v>37</v>
      </c>
      <c r="D86" s="770" t="s">
        <v>40</v>
      </c>
      <c r="E86" s="770">
        <v>78216</v>
      </c>
    </row>
    <row r="87" spans="1:5">
      <c r="A87" s="769" t="s">
        <v>225</v>
      </c>
      <c r="B87" s="770" t="s">
        <v>226</v>
      </c>
      <c r="C87" s="770" t="s">
        <v>107</v>
      </c>
      <c r="D87" s="770" t="s">
        <v>40</v>
      </c>
      <c r="E87" s="770">
        <v>78016</v>
      </c>
    </row>
    <row r="88" spans="1:5">
      <c r="A88" s="769" t="s">
        <v>227</v>
      </c>
      <c r="B88" s="770" t="s">
        <v>228</v>
      </c>
      <c r="C88" s="770" t="s">
        <v>229</v>
      </c>
      <c r="D88" s="770" t="s">
        <v>38</v>
      </c>
      <c r="E88" s="770">
        <v>78014</v>
      </c>
    </row>
    <row r="89" spans="1:5">
      <c r="A89" s="769" t="s">
        <v>230</v>
      </c>
      <c r="B89" s="770" t="s">
        <v>231</v>
      </c>
      <c r="C89" s="770" t="s">
        <v>232</v>
      </c>
      <c r="D89" s="770" t="s">
        <v>40</v>
      </c>
      <c r="E89" s="770">
        <v>78009</v>
      </c>
    </row>
    <row r="90" spans="1:5">
      <c r="A90" s="769" t="s">
        <v>6</v>
      </c>
      <c r="B90" s="770" t="s">
        <v>233</v>
      </c>
      <c r="C90" s="770" t="s">
        <v>234</v>
      </c>
      <c r="D90" s="770" t="s">
        <v>40</v>
      </c>
      <c r="E90" s="770">
        <v>78130</v>
      </c>
    </row>
    <row r="91" spans="1:5">
      <c r="A91" s="769" t="s">
        <v>235</v>
      </c>
      <c r="B91" s="770" t="s">
        <v>236</v>
      </c>
      <c r="C91" s="770" t="s">
        <v>101</v>
      </c>
      <c r="D91" s="770" t="s">
        <v>40</v>
      </c>
      <c r="E91" s="770">
        <v>78121</v>
      </c>
    </row>
    <row r="92" spans="1:5">
      <c r="A92" s="769" t="s">
        <v>7</v>
      </c>
      <c r="B92" s="770" t="s">
        <v>237</v>
      </c>
      <c r="C92" s="770" t="s">
        <v>238</v>
      </c>
      <c r="D92" s="770" t="s">
        <v>40</v>
      </c>
      <c r="E92" s="770">
        <v>78161</v>
      </c>
    </row>
    <row r="93" spans="1:5">
      <c r="A93" s="769" t="s">
        <v>24</v>
      </c>
      <c r="B93" s="770" t="s">
        <v>239</v>
      </c>
      <c r="C93" s="770" t="s">
        <v>240</v>
      </c>
      <c r="D93" s="770" t="s">
        <v>40</v>
      </c>
      <c r="E93" s="770">
        <v>78071</v>
      </c>
    </row>
    <row r="94" spans="1:5">
      <c r="A94" s="769" t="s">
        <v>241</v>
      </c>
      <c r="B94" s="770" t="s">
        <v>242</v>
      </c>
      <c r="C94" s="770" t="s">
        <v>243</v>
      </c>
      <c r="D94" s="770" t="s">
        <v>40</v>
      </c>
      <c r="E94" s="770">
        <v>78636</v>
      </c>
    </row>
    <row r="95" spans="1:5">
      <c r="A95" s="769" t="s">
        <v>25</v>
      </c>
      <c r="B95" s="770" t="s">
        <v>244</v>
      </c>
      <c r="C95" s="770" t="s">
        <v>245</v>
      </c>
      <c r="D95" s="770" t="s">
        <v>40</v>
      </c>
      <c r="E95" s="770">
        <v>78026</v>
      </c>
    </row>
    <row r="96" spans="1:5">
      <c r="A96" s="769" t="s">
        <v>246</v>
      </c>
      <c r="B96" s="770" t="s">
        <v>247</v>
      </c>
      <c r="C96" s="770" t="s">
        <v>248</v>
      </c>
      <c r="D96" s="770" t="s">
        <v>40</v>
      </c>
      <c r="E96" s="770">
        <v>78942</v>
      </c>
    </row>
    <row r="97" spans="1:5">
      <c r="A97" s="769" t="s">
        <v>249</v>
      </c>
      <c r="B97" s="770" t="s">
        <v>250</v>
      </c>
      <c r="C97" s="770" t="s">
        <v>37</v>
      </c>
      <c r="D97" s="770" t="s">
        <v>40</v>
      </c>
      <c r="E97" s="770">
        <v>78233</v>
      </c>
    </row>
    <row r="98" spans="1:5">
      <c r="A98" s="769" t="s">
        <v>251</v>
      </c>
      <c r="B98" s="770" t="s">
        <v>177</v>
      </c>
      <c r="C98" s="770" t="s">
        <v>178</v>
      </c>
      <c r="D98" s="770" t="s">
        <v>40</v>
      </c>
      <c r="E98" s="770">
        <v>78942</v>
      </c>
    </row>
    <row r="99" spans="1:5">
      <c r="A99" s="769" t="s">
        <v>252</v>
      </c>
      <c r="B99" s="770" t="s">
        <v>253</v>
      </c>
      <c r="C99" s="770" t="s">
        <v>118</v>
      </c>
      <c r="D99" s="770" t="s">
        <v>40</v>
      </c>
      <c r="E99" s="770">
        <v>78230</v>
      </c>
    </row>
    <row r="100" spans="1:5">
      <c r="A100" s="769" t="s">
        <v>254</v>
      </c>
      <c r="B100" s="770" t="s">
        <v>255</v>
      </c>
      <c r="C100" s="770" t="s">
        <v>256</v>
      </c>
      <c r="D100" s="770" t="s">
        <v>38</v>
      </c>
      <c r="E100" s="770">
        <v>78660</v>
      </c>
    </row>
    <row r="101" spans="1:5">
      <c r="A101" s="769" t="s">
        <v>257</v>
      </c>
      <c r="B101" s="770" t="s">
        <v>258</v>
      </c>
      <c r="C101" s="770" t="s">
        <v>259</v>
      </c>
      <c r="D101" s="770" t="s">
        <v>40</v>
      </c>
      <c r="E101" s="770">
        <v>78124</v>
      </c>
    </row>
    <row r="102" spans="1:5">
      <c r="A102" s="769" t="s">
        <v>260</v>
      </c>
      <c r="B102" s="770" t="s">
        <v>261</v>
      </c>
      <c r="C102" s="770" t="s">
        <v>129</v>
      </c>
      <c r="D102" s="770" t="s">
        <v>40</v>
      </c>
      <c r="E102" s="770">
        <v>78155</v>
      </c>
    </row>
    <row r="103" spans="1:5">
      <c r="A103" s="769" t="s">
        <v>262</v>
      </c>
      <c r="B103" s="770" t="s">
        <v>263</v>
      </c>
      <c r="C103" s="770" t="s">
        <v>178</v>
      </c>
      <c r="D103" s="770" t="s">
        <v>38</v>
      </c>
      <c r="E103" s="770">
        <v>78948</v>
      </c>
    </row>
    <row r="104" spans="1:5">
      <c r="A104" s="769" t="s">
        <v>264</v>
      </c>
      <c r="B104" s="770" t="s">
        <v>265</v>
      </c>
      <c r="C104" s="770" t="s">
        <v>234</v>
      </c>
      <c r="D104" s="770" t="s">
        <v>40</v>
      </c>
      <c r="E104" s="770">
        <v>78132</v>
      </c>
    </row>
    <row r="105" spans="1:5">
      <c r="A105" s="769" t="s">
        <v>266</v>
      </c>
      <c r="B105" s="770" t="s">
        <v>265</v>
      </c>
      <c r="C105" s="770" t="s">
        <v>234</v>
      </c>
      <c r="D105" s="770" t="s">
        <v>40</v>
      </c>
      <c r="E105" s="770">
        <v>78132</v>
      </c>
    </row>
    <row r="106" spans="1:5">
      <c r="A106" s="769" t="s">
        <v>267</v>
      </c>
      <c r="B106" s="770" t="s">
        <v>268</v>
      </c>
      <c r="C106" s="770" t="s">
        <v>118</v>
      </c>
      <c r="D106" s="770" t="s">
        <v>40</v>
      </c>
      <c r="E106" s="770">
        <v>78247</v>
      </c>
    </row>
    <row r="107" spans="1:5">
      <c r="A107" s="769" t="s">
        <v>269</v>
      </c>
      <c r="B107" s="770" t="s">
        <v>270</v>
      </c>
      <c r="C107" s="770" t="s">
        <v>192</v>
      </c>
      <c r="D107" s="770" t="s">
        <v>40</v>
      </c>
      <c r="E107" s="770">
        <v>78006</v>
      </c>
    </row>
    <row r="108" spans="1:5">
      <c r="A108" s="769" t="s">
        <v>271</v>
      </c>
      <c r="B108" s="770" t="s">
        <v>272</v>
      </c>
      <c r="C108" s="770" t="s">
        <v>234</v>
      </c>
      <c r="D108" s="770" t="s">
        <v>40</v>
      </c>
      <c r="E108" s="770">
        <v>78132</v>
      </c>
    </row>
    <row r="109" spans="1:5">
      <c r="A109" s="769" t="s">
        <v>273</v>
      </c>
      <c r="B109" s="770" t="s">
        <v>274</v>
      </c>
      <c r="C109" s="770" t="s">
        <v>275</v>
      </c>
      <c r="D109" s="770" t="s">
        <v>40</v>
      </c>
      <c r="E109" s="770">
        <v>78013</v>
      </c>
    </row>
    <row r="110" spans="1:5">
      <c r="A110" s="769" t="s">
        <v>276</v>
      </c>
      <c r="B110" s="770" t="s">
        <v>277</v>
      </c>
      <c r="C110" s="770" t="s">
        <v>234</v>
      </c>
      <c r="D110" s="770" t="s">
        <v>40</v>
      </c>
      <c r="E110" s="770">
        <v>78132</v>
      </c>
    </row>
    <row r="111" spans="1:5">
      <c r="A111" s="769" t="s">
        <v>278</v>
      </c>
      <c r="B111" s="770" t="s">
        <v>279</v>
      </c>
      <c r="C111" s="770" t="s">
        <v>37</v>
      </c>
      <c r="D111" s="770" t="s">
        <v>38</v>
      </c>
      <c r="E111" s="770">
        <v>78216</v>
      </c>
    </row>
    <row r="112" spans="1:5">
      <c r="A112" s="769" t="s">
        <v>280</v>
      </c>
      <c r="B112" s="770" t="s">
        <v>281</v>
      </c>
      <c r="C112" s="770" t="s">
        <v>37</v>
      </c>
      <c r="D112" s="770" t="s">
        <v>40</v>
      </c>
      <c r="E112" s="770">
        <v>78222</v>
      </c>
    </row>
    <row r="113" spans="1:5">
      <c r="A113" s="769" t="s">
        <v>282</v>
      </c>
      <c r="B113" s="770" t="s">
        <v>283</v>
      </c>
      <c r="C113" s="770" t="s">
        <v>234</v>
      </c>
      <c r="D113" s="770" t="s">
        <v>40</v>
      </c>
      <c r="E113" s="770">
        <v>78131</v>
      </c>
    </row>
    <row r="114" spans="1:5">
      <c r="A114" s="769" t="s">
        <v>284</v>
      </c>
      <c r="B114" s="770" t="s">
        <v>285</v>
      </c>
      <c r="C114" s="770" t="s">
        <v>37</v>
      </c>
      <c r="D114" s="770" t="s">
        <v>40</v>
      </c>
      <c r="E114" s="770">
        <v>78238</v>
      </c>
    </row>
    <row r="115" spans="1:5">
      <c r="A115" s="769" t="s">
        <v>286</v>
      </c>
      <c r="B115" s="770" t="s">
        <v>287</v>
      </c>
      <c r="C115" s="770" t="s">
        <v>37</v>
      </c>
      <c r="D115" s="770" t="s">
        <v>38</v>
      </c>
      <c r="E115" s="770">
        <v>78227</v>
      </c>
    </row>
    <row r="116" spans="1:5">
      <c r="A116" s="769" t="s">
        <v>288</v>
      </c>
      <c r="B116" s="770" t="s">
        <v>289</v>
      </c>
      <c r="C116" s="770" t="s">
        <v>118</v>
      </c>
      <c r="D116" s="770" t="s">
        <v>40</v>
      </c>
      <c r="E116" s="770">
        <v>78248</v>
      </c>
    </row>
    <row r="117" spans="1:5">
      <c r="A117" s="769" t="s">
        <v>290</v>
      </c>
      <c r="B117" s="770" t="s">
        <v>291</v>
      </c>
      <c r="C117" s="770" t="s">
        <v>89</v>
      </c>
      <c r="D117" s="770" t="s">
        <v>38</v>
      </c>
      <c r="E117" s="770">
        <v>78114</v>
      </c>
    </row>
    <row r="118" spans="1:5">
      <c r="A118" s="769" t="s">
        <v>292</v>
      </c>
      <c r="B118" s="770" t="s">
        <v>293</v>
      </c>
      <c r="C118" s="770" t="s">
        <v>294</v>
      </c>
      <c r="D118" s="770" t="s">
        <v>40</v>
      </c>
      <c r="E118" s="770">
        <v>78160</v>
      </c>
    </row>
    <row r="119" spans="1:5">
      <c r="A119" s="769" t="s">
        <v>295</v>
      </c>
      <c r="B119" s="770" t="s">
        <v>296</v>
      </c>
      <c r="C119" s="770" t="s">
        <v>150</v>
      </c>
      <c r="D119" s="770" t="s">
        <v>40</v>
      </c>
      <c r="E119" s="770">
        <v>78861</v>
      </c>
    </row>
    <row r="120" spans="1:5">
      <c r="A120" s="769" t="s">
        <v>297</v>
      </c>
      <c r="B120" s="770" t="s">
        <v>298</v>
      </c>
      <c r="C120" s="770" t="s">
        <v>118</v>
      </c>
      <c r="D120" s="770" t="s">
        <v>40</v>
      </c>
      <c r="E120" s="770">
        <v>78257</v>
      </c>
    </row>
    <row r="121" spans="1:5">
      <c r="A121" s="769" t="s">
        <v>299</v>
      </c>
      <c r="B121" s="770" t="s">
        <v>300</v>
      </c>
      <c r="C121" s="770" t="s">
        <v>301</v>
      </c>
      <c r="D121" s="770" t="s">
        <v>40</v>
      </c>
      <c r="E121" s="770">
        <v>78113</v>
      </c>
    </row>
    <row r="122" spans="1:5">
      <c r="A122" s="769" t="s">
        <v>302</v>
      </c>
      <c r="B122" s="770" t="s">
        <v>303</v>
      </c>
      <c r="C122" s="770" t="s">
        <v>37</v>
      </c>
      <c r="D122" s="770" t="s">
        <v>40</v>
      </c>
      <c r="E122" s="770">
        <v>78266</v>
      </c>
    </row>
    <row r="123" spans="1:5">
      <c r="A123" s="769" t="s">
        <v>26</v>
      </c>
      <c r="B123" s="770" t="s">
        <v>304</v>
      </c>
      <c r="C123" s="770" t="s">
        <v>305</v>
      </c>
      <c r="D123" s="770" t="s">
        <v>40</v>
      </c>
      <c r="E123" s="770">
        <v>76702</v>
      </c>
    </row>
    <row r="124" spans="1:5">
      <c r="A124" s="769" t="s">
        <v>306</v>
      </c>
      <c r="B124" s="770" t="s">
        <v>307</v>
      </c>
      <c r="C124" s="770" t="s">
        <v>234</v>
      </c>
      <c r="D124" s="770" t="s">
        <v>38</v>
      </c>
      <c r="E124" s="770">
        <v>78130</v>
      </c>
    </row>
    <row r="125" spans="1:5">
      <c r="A125" s="769" t="s">
        <v>27</v>
      </c>
      <c r="B125" s="770" t="s">
        <v>308</v>
      </c>
      <c r="C125" s="770" t="s">
        <v>309</v>
      </c>
      <c r="D125" s="770" t="s">
        <v>38</v>
      </c>
      <c r="E125" s="770">
        <v>78801</v>
      </c>
    </row>
    <row r="126" spans="1:5">
      <c r="A126" s="769" t="s">
        <v>310</v>
      </c>
      <c r="B126" s="770" t="s">
        <v>311</v>
      </c>
      <c r="C126" s="770" t="s">
        <v>87</v>
      </c>
      <c r="D126" s="770" t="s">
        <v>40</v>
      </c>
      <c r="E126" s="770">
        <v>78101</v>
      </c>
    </row>
    <row r="127" spans="1:5">
      <c r="A127" s="769" t="s">
        <v>8</v>
      </c>
      <c r="B127" s="770" t="s">
        <v>312</v>
      </c>
      <c r="C127" s="770" t="s">
        <v>37</v>
      </c>
      <c r="D127" s="770" t="s">
        <v>40</v>
      </c>
      <c r="E127" s="770">
        <v>78263</v>
      </c>
    </row>
    <row r="128" spans="1:5">
      <c r="A128" s="769" t="s">
        <v>313</v>
      </c>
      <c r="B128" s="770" t="s">
        <v>314</v>
      </c>
      <c r="C128" s="770" t="s">
        <v>315</v>
      </c>
      <c r="D128" s="770" t="s">
        <v>38</v>
      </c>
      <c r="E128" s="770">
        <v>78112</v>
      </c>
    </row>
    <row r="129" spans="1:5">
      <c r="A129" s="769" t="s">
        <v>316</v>
      </c>
      <c r="B129" s="770" t="s">
        <v>317</v>
      </c>
      <c r="C129" s="770" t="s">
        <v>318</v>
      </c>
      <c r="D129" s="770" t="s">
        <v>319</v>
      </c>
      <c r="E129" s="770">
        <v>60532</v>
      </c>
    </row>
    <row r="130" spans="1:5">
      <c r="A130" s="769" t="s">
        <v>28</v>
      </c>
      <c r="B130" s="770" t="s">
        <v>320</v>
      </c>
      <c r="C130" s="770" t="s">
        <v>37</v>
      </c>
      <c r="D130" s="770" t="s">
        <v>40</v>
      </c>
      <c r="E130" s="770">
        <v>78260</v>
      </c>
    </row>
    <row r="131" spans="1:5">
      <c r="A131" s="769" t="s">
        <v>321</v>
      </c>
      <c r="B131" s="770" t="s">
        <v>322</v>
      </c>
      <c r="C131" s="770" t="s">
        <v>323</v>
      </c>
      <c r="D131" s="770" t="s">
        <v>40</v>
      </c>
      <c r="E131" s="770">
        <v>75244</v>
      </c>
    </row>
    <row r="132" spans="1:5">
      <c r="A132" s="769" t="s">
        <v>324</v>
      </c>
      <c r="B132" s="770" t="s">
        <v>272</v>
      </c>
      <c r="C132" s="770" t="s">
        <v>234</v>
      </c>
      <c r="D132" s="770" t="s">
        <v>40</v>
      </c>
      <c r="E132" s="770">
        <v>78132</v>
      </c>
    </row>
    <row r="133" spans="1:5">
      <c r="A133" s="769" t="s">
        <v>325</v>
      </c>
      <c r="B133" s="770" t="s">
        <v>326</v>
      </c>
      <c r="C133" s="770" t="s">
        <v>37</v>
      </c>
      <c r="D133" s="770" t="s">
        <v>40</v>
      </c>
      <c r="E133" s="770">
        <v>78240</v>
      </c>
    </row>
    <row r="134" spans="1:5">
      <c r="A134" s="769" t="s">
        <v>29</v>
      </c>
      <c r="B134" s="770" t="s">
        <v>327</v>
      </c>
      <c r="C134" s="770" t="s">
        <v>328</v>
      </c>
      <c r="D134" s="770" t="s">
        <v>40</v>
      </c>
      <c r="E134" s="770">
        <v>77477</v>
      </c>
    </row>
    <row r="135" spans="1:5">
      <c r="A135" s="769" t="s">
        <v>329</v>
      </c>
      <c r="B135" s="770" t="s">
        <v>330</v>
      </c>
      <c r="C135" s="770" t="s">
        <v>63</v>
      </c>
      <c r="D135" s="770" t="s">
        <v>40</v>
      </c>
      <c r="E135" s="770">
        <v>78154</v>
      </c>
    </row>
    <row r="136" spans="1:5">
      <c r="A136" s="769" t="s">
        <v>331</v>
      </c>
      <c r="B136" s="770" t="s">
        <v>332</v>
      </c>
      <c r="C136" s="770" t="s">
        <v>333</v>
      </c>
      <c r="D136" s="770" t="s">
        <v>40</v>
      </c>
      <c r="E136" s="770">
        <v>78066</v>
      </c>
    </row>
    <row r="137" spans="1:5">
      <c r="A137" s="769" t="s">
        <v>334</v>
      </c>
      <c r="B137" s="770" t="s">
        <v>335</v>
      </c>
      <c r="C137" s="770" t="s">
        <v>336</v>
      </c>
      <c r="D137" s="770" t="s">
        <v>40</v>
      </c>
      <c r="E137" s="770">
        <v>78147</v>
      </c>
    </row>
    <row r="138" spans="1:5">
      <c r="A138" s="769" t="s">
        <v>337</v>
      </c>
      <c r="B138" s="770" t="s">
        <v>338</v>
      </c>
      <c r="C138" s="770" t="s">
        <v>37</v>
      </c>
      <c r="D138" s="770" t="s">
        <v>40</v>
      </c>
      <c r="E138" s="770">
        <v>78207</v>
      </c>
    </row>
    <row r="139" spans="1:5">
      <c r="A139" s="769" t="s">
        <v>339</v>
      </c>
      <c r="B139" s="770" t="s">
        <v>340</v>
      </c>
      <c r="C139" s="770" t="s">
        <v>37</v>
      </c>
      <c r="D139" s="770" t="s">
        <v>40</v>
      </c>
      <c r="E139" s="770">
        <v>78216</v>
      </c>
    </row>
    <row r="140" spans="1:5">
      <c r="A140" s="769" t="s">
        <v>341</v>
      </c>
      <c r="B140" s="770" t="s">
        <v>342</v>
      </c>
      <c r="C140" s="770" t="s">
        <v>101</v>
      </c>
      <c r="D140" s="770" t="s">
        <v>40</v>
      </c>
      <c r="E140" s="770">
        <v>78121</v>
      </c>
    </row>
  </sheetData>
  <autoFilter ref="A1:E140" xr:uid="{00000000-0009-0000-0000-00000100000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pageSetUpPr fitToPage="1"/>
  </sheetPr>
  <dimension ref="A1:U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4140625" defaultRowHeight="15" customHeight="1" outlineLevelCol="1"/>
  <cols>
    <col min="1" max="1" width="16.109375" customWidth="1"/>
    <col min="2" max="2" width="36.109375" customWidth="1"/>
    <col min="3" max="3" width="12.5546875" hidden="1" customWidth="1" outlineLevel="1"/>
    <col min="4" max="4" width="14.44140625" hidden="1" customWidth="1" outlineLevel="1"/>
    <col min="5" max="5" width="14.109375" hidden="1" customWidth="1" outlineLevel="1"/>
    <col min="6" max="6" width="12.5546875" hidden="1" customWidth="1" outlineLevel="1"/>
    <col min="7" max="8" width="13.109375" hidden="1" customWidth="1" outlineLevel="1"/>
    <col min="9" max="9" width="21.88671875" hidden="1" customWidth="1" outlineLevel="1"/>
    <col min="10" max="12" width="13.109375" hidden="1" customWidth="1" outlineLevel="1"/>
    <col min="13" max="13" width="13.5546875" hidden="1" customWidth="1" outlineLevel="1"/>
    <col min="14" max="14" width="12.6640625" hidden="1" customWidth="1" outlineLevel="1"/>
    <col min="15" max="15" width="13.109375" hidden="1" customWidth="1" outlineLevel="1"/>
    <col min="16" max="16" width="13.5546875" hidden="1" customWidth="1" outlineLevel="1"/>
    <col min="17" max="17" width="12.6640625" hidden="1" customWidth="1" outlineLevel="1"/>
    <col min="18" max="18" width="13.44140625" hidden="1" customWidth="1" outlineLevel="1"/>
    <col min="19" max="19" width="13.5546875" customWidth="1"/>
    <col min="20" max="20" width="12.6640625" customWidth="1"/>
    <col min="21" max="21" width="13.44140625" customWidth="1"/>
    <col min="22" max="26" width="9.109375" customWidth="1"/>
  </cols>
  <sheetData>
    <row r="1" spans="1:21" ht="14.25" customHeight="1">
      <c r="C1" s="221">
        <v>2017</v>
      </c>
      <c r="D1" s="221">
        <v>2018</v>
      </c>
      <c r="E1" s="222">
        <v>2018</v>
      </c>
      <c r="F1" s="221" t="s">
        <v>2433</v>
      </c>
      <c r="G1" s="221">
        <v>2019</v>
      </c>
      <c r="H1" s="221">
        <v>2019</v>
      </c>
      <c r="I1" s="223" t="s">
        <v>2433</v>
      </c>
      <c r="J1" s="221">
        <v>2020</v>
      </c>
      <c r="K1" s="221">
        <v>2020</v>
      </c>
      <c r="L1" s="221" t="s">
        <v>2433</v>
      </c>
      <c r="M1" s="221">
        <v>2021</v>
      </c>
      <c r="N1" s="221">
        <v>2021</v>
      </c>
      <c r="O1" s="221" t="s">
        <v>2433</v>
      </c>
      <c r="P1" s="221">
        <v>2023</v>
      </c>
      <c r="Q1" s="221">
        <v>2023</v>
      </c>
      <c r="R1" s="221" t="s">
        <v>2433</v>
      </c>
      <c r="S1" s="221">
        <v>2024</v>
      </c>
      <c r="T1" s="221">
        <v>2024</v>
      </c>
      <c r="U1" s="221" t="s">
        <v>2433</v>
      </c>
    </row>
    <row r="2" spans="1:21" ht="14.25" customHeight="1">
      <c r="A2" s="1" t="s">
        <v>2434</v>
      </c>
      <c r="C2" s="221" t="s">
        <v>2435</v>
      </c>
      <c r="D2" s="224" t="s">
        <v>2436</v>
      </c>
      <c r="E2" s="225" t="s">
        <v>2435</v>
      </c>
      <c r="F2" s="221"/>
      <c r="G2" s="224" t="s">
        <v>2436</v>
      </c>
      <c r="H2" s="221" t="s">
        <v>2435</v>
      </c>
      <c r="I2" s="223"/>
      <c r="J2" s="224" t="s">
        <v>2436</v>
      </c>
      <c r="K2" s="221" t="s">
        <v>2435</v>
      </c>
      <c r="L2" s="221"/>
      <c r="M2" s="224" t="s">
        <v>2436</v>
      </c>
      <c r="N2" s="221" t="s">
        <v>2435</v>
      </c>
      <c r="O2" s="221"/>
      <c r="P2" s="224" t="s">
        <v>2436</v>
      </c>
      <c r="Q2" s="221" t="s">
        <v>2435</v>
      </c>
      <c r="S2" s="224" t="s">
        <v>2436</v>
      </c>
      <c r="T2" s="221" t="s">
        <v>2435</v>
      </c>
    </row>
    <row r="3" spans="1:21" ht="14.25" customHeight="1">
      <c r="E3" s="226"/>
      <c r="I3" s="87"/>
      <c r="J3" s="221" t="s">
        <v>2437</v>
      </c>
      <c r="K3" s="221"/>
      <c r="L3" s="221"/>
      <c r="M3" s="227">
        <v>43640</v>
      </c>
      <c r="N3" s="221"/>
      <c r="O3" s="221"/>
      <c r="P3" s="227"/>
      <c r="Q3" s="221"/>
      <c r="S3" s="227"/>
      <c r="T3" s="221"/>
    </row>
    <row r="4" spans="1:21" ht="14.25" customHeight="1">
      <c r="A4" s="1" t="s">
        <v>2438</v>
      </c>
      <c r="B4" s="1" t="s">
        <v>2439</v>
      </c>
      <c r="E4" s="226"/>
      <c r="I4" s="87"/>
      <c r="J4" s="221"/>
      <c r="K4" s="221"/>
      <c r="L4" s="221"/>
      <c r="M4" s="227"/>
      <c r="N4" s="226">
        <v>7706.72</v>
      </c>
      <c r="O4" s="221"/>
      <c r="P4" s="227"/>
      <c r="Q4" s="226"/>
      <c r="S4" s="227"/>
      <c r="T4" s="226"/>
    </row>
    <row r="5" spans="1:21" ht="14.25" customHeight="1">
      <c r="A5" s="1" t="s">
        <v>2440</v>
      </c>
      <c r="B5" s="1" t="s">
        <v>2441</v>
      </c>
      <c r="E5" s="226">
        <v>0</v>
      </c>
      <c r="G5" s="226"/>
      <c r="H5" s="226"/>
      <c r="I5" s="228"/>
      <c r="J5" s="226"/>
      <c r="K5" s="226"/>
      <c r="L5" s="226"/>
      <c r="N5" s="226">
        <v>13691.25</v>
      </c>
      <c r="O5" s="226"/>
      <c r="Q5" s="226"/>
      <c r="T5" s="226"/>
    </row>
    <row r="6" spans="1:21" ht="14.25" customHeight="1">
      <c r="A6" s="1" t="s">
        <v>916</v>
      </c>
      <c r="B6" s="1" t="s">
        <v>2442</v>
      </c>
      <c r="C6" s="229">
        <v>39221</v>
      </c>
      <c r="D6" s="229">
        <v>40000</v>
      </c>
      <c r="E6" s="226">
        <v>48930</v>
      </c>
      <c r="F6" s="230" t="s">
        <v>2443</v>
      </c>
      <c r="G6" s="226">
        <v>49905</v>
      </c>
      <c r="H6" s="226">
        <v>45470</v>
      </c>
      <c r="I6" s="228"/>
      <c r="J6" s="226">
        <v>48000</v>
      </c>
      <c r="K6" s="226">
        <v>44465</v>
      </c>
      <c r="L6" s="226"/>
      <c r="M6" s="226">
        <v>49000</v>
      </c>
      <c r="N6" s="226">
        <v>51995</v>
      </c>
      <c r="O6" s="226"/>
      <c r="P6" s="226">
        <v>49000</v>
      </c>
      <c r="Q6" s="231"/>
      <c r="S6" s="232">
        <v>49000</v>
      </c>
      <c r="T6" s="231"/>
    </row>
    <row r="7" spans="1:21" ht="14.25" customHeight="1">
      <c r="A7" s="1" t="s">
        <v>940</v>
      </c>
      <c r="B7" s="1" t="s">
        <v>2444</v>
      </c>
      <c r="C7" s="229"/>
      <c r="D7" s="229"/>
      <c r="E7" s="226">
        <v>10405</v>
      </c>
      <c r="G7" s="226">
        <v>12000</v>
      </c>
      <c r="H7" s="226">
        <v>7000</v>
      </c>
      <c r="I7" s="228"/>
      <c r="J7" s="226">
        <v>20000</v>
      </c>
      <c r="K7" s="226">
        <v>9000</v>
      </c>
      <c r="L7" s="226"/>
      <c r="M7" s="226">
        <v>21500</v>
      </c>
      <c r="O7" s="226"/>
      <c r="P7" s="226">
        <v>25350</v>
      </c>
      <c r="Q7" s="226">
        <v>25350</v>
      </c>
      <c r="S7" s="226">
        <f>'Donors 2024'!N3</f>
        <v>31250</v>
      </c>
      <c r="T7" s="226">
        <f>'Donors 2024'!N3</f>
        <v>31250</v>
      </c>
    </row>
    <row r="8" spans="1:21" ht="14.25" customHeight="1">
      <c r="A8" s="1" t="s">
        <v>938</v>
      </c>
      <c r="B8" s="1" t="s">
        <v>2445</v>
      </c>
      <c r="C8" s="229">
        <v>22320</v>
      </c>
      <c r="D8" s="229">
        <v>25000</v>
      </c>
      <c r="E8" s="226">
        <v>20541</v>
      </c>
      <c r="G8" s="226">
        <v>21000</v>
      </c>
      <c r="H8" s="226">
        <v>37251</v>
      </c>
      <c r="I8" s="228"/>
      <c r="J8" s="226">
        <v>82100</v>
      </c>
      <c r="K8" s="226">
        <v>41451</v>
      </c>
      <c r="L8" s="226"/>
      <c r="M8" s="226">
        <v>84973.5</v>
      </c>
      <c r="N8" s="226">
        <v>46880.480000000003</v>
      </c>
      <c r="O8" s="226"/>
      <c r="P8" s="226">
        <v>56500</v>
      </c>
      <c r="Q8" s="226">
        <v>56500</v>
      </c>
      <c r="S8" s="226">
        <f>'Donors 2024'!L3</f>
        <v>0</v>
      </c>
      <c r="T8" s="226">
        <f>'Donors 2024'!L3</f>
        <v>0</v>
      </c>
    </row>
    <row r="9" spans="1:21" ht="14.25" customHeight="1">
      <c r="A9" s="1" t="s">
        <v>939</v>
      </c>
      <c r="B9" s="1" t="s">
        <v>2446</v>
      </c>
      <c r="C9" s="229">
        <v>82575</v>
      </c>
      <c r="D9" s="229">
        <v>110000</v>
      </c>
      <c r="E9" s="226">
        <v>89130</v>
      </c>
      <c r="G9" s="226">
        <v>98500</v>
      </c>
      <c r="H9" s="226">
        <v>110300</v>
      </c>
      <c r="I9" s="228"/>
      <c r="J9" s="226">
        <v>50500</v>
      </c>
      <c r="K9" s="226">
        <v>117090.99</v>
      </c>
      <c r="L9" s="226"/>
      <c r="M9" s="226">
        <v>52267.5</v>
      </c>
      <c r="N9" s="226">
        <v>65741.09</v>
      </c>
      <c r="O9" s="226"/>
      <c r="P9" s="226">
        <v>55900</v>
      </c>
      <c r="Q9" s="226">
        <v>55900</v>
      </c>
      <c r="S9" s="226">
        <f>'Donors 2024'!M3</f>
        <v>64250</v>
      </c>
      <c r="T9" s="226">
        <f>'Donors 2024'!M3</f>
        <v>64250</v>
      </c>
    </row>
    <row r="10" spans="1:21" ht="14.25" customHeight="1">
      <c r="A10" s="1" t="s">
        <v>941</v>
      </c>
      <c r="B10" s="1" t="s">
        <v>2447</v>
      </c>
      <c r="C10" s="229"/>
      <c r="D10" s="229"/>
      <c r="E10" s="226">
        <v>9500</v>
      </c>
      <c r="G10" s="226">
        <v>10000</v>
      </c>
      <c r="H10" s="226">
        <v>27700</v>
      </c>
      <c r="I10" s="228"/>
      <c r="J10" s="226">
        <v>29085</v>
      </c>
      <c r="K10" s="226">
        <v>29354</v>
      </c>
      <c r="L10" s="226"/>
      <c r="M10" s="226">
        <v>30102.974999999999</v>
      </c>
      <c r="N10" s="226">
        <v>17050</v>
      </c>
      <c r="O10" s="226"/>
      <c r="P10" s="226">
        <v>9300</v>
      </c>
      <c r="Q10" s="226">
        <v>9300</v>
      </c>
      <c r="S10" s="226">
        <f>'Donors 2024'!O3</f>
        <v>17300</v>
      </c>
      <c r="T10" s="226">
        <f>'Donors 2024'!O3</f>
        <v>17300</v>
      </c>
    </row>
    <row r="11" spans="1:21" ht="14.25" customHeight="1">
      <c r="A11" s="1" t="s">
        <v>942</v>
      </c>
      <c r="B11" s="1" t="s">
        <v>2448</v>
      </c>
      <c r="C11" s="229">
        <v>73189.52</v>
      </c>
      <c r="E11" s="226">
        <v>122045.99</v>
      </c>
      <c r="F11" s="230" t="s">
        <v>2449</v>
      </c>
      <c r="G11" s="226">
        <v>132000</v>
      </c>
      <c r="H11" s="226">
        <v>115995.57</v>
      </c>
      <c r="I11" s="228"/>
      <c r="J11" s="226">
        <v>121795.34850000001</v>
      </c>
      <c r="K11" s="226">
        <v>122477.88</v>
      </c>
      <c r="L11" s="226"/>
      <c r="M11" s="226">
        <v>126058.18569750001</v>
      </c>
      <c r="N11" s="226">
        <v>162340.53</v>
      </c>
      <c r="O11" s="226"/>
      <c r="P11" s="226">
        <v>13600</v>
      </c>
      <c r="Q11" s="226">
        <v>13600</v>
      </c>
      <c r="S11" s="226">
        <f>'Donors 2024'!P3+'Donors 2024'!Q3+'Donors 2024'!R3</f>
        <v>10150</v>
      </c>
      <c r="T11" s="226">
        <f>'Donors 2024'!P3+'Donors 2024'!Q3+'Donors 2024'!R3</f>
        <v>10150</v>
      </c>
    </row>
    <row r="12" spans="1:21" ht="14.25" customHeight="1">
      <c r="A12" s="1" t="s">
        <v>943</v>
      </c>
      <c r="B12" s="1" t="s">
        <v>2450</v>
      </c>
      <c r="C12" s="229">
        <v>8500</v>
      </c>
      <c r="E12" s="226">
        <v>0</v>
      </c>
      <c r="G12" s="226"/>
      <c r="H12" s="226"/>
      <c r="I12" s="228"/>
      <c r="J12" s="226"/>
      <c r="K12" s="226"/>
      <c r="L12" s="226"/>
      <c r="N12" s="226">
        <v>2581.9499999999998</v>
      </c>
      <c r="O12" s="226"/>
      <c r="Q12" s="226"/>
      <c r="T12" s="226"/>
    </row>
    <row r="13" spans="1:21" ht="14.25" customHeight="1">
      <c r="A13" s="1" t="s">
        <v>2451</v>
      </c>
      <c r="B13" s="1" t="s">
        <v>2452</v>
      </c>
      <c r="E13" s="226">
        <v>0</v>
      </c>
      <c r="G13" s="226"/>
      <c r="H13" s="226"/>
      <c r="I13" s="228"/>
      <c r="J13" s="226"/>
      <c r="K13" s="226"/>
      <c r="L13" s="226"/>
      <c r="N13" s="226">
        <v>4563.75</v>
      </c>
      <c r="O13" s="226"/>
      <c r="Q13" s="226"/>
      <c r="T13" s="226"/>
    </row>
    <row r="14" spans="1:21" ht="14.25" customHeight="1">
      <c r="E14" s="226"/>
      <c r="G14" s="226"/>
      <c r="H14" s="226"/>
      <c r="I14" s="228"/>
      <c r="J14" s="226"/>
      <c r="K14" s="226"/>
      <c r="L14" s="226"/>
      <c r="O14" s="226"/>
    </row>
    <row r="15" spans="1:21" ht="14.25" customHeight="1">
      <c r="E15" s="226"/>
      <c r="G15" s="226"/>
      <c r="H15" s="226"/>
      <c r="I15" s="228"/>
      <c r="J15" s="226"/>
      <c r="K15" s="226"/>
      <c r="L15" s="226"/>
      <c r="N15" s="226">
        <v>0</v>
      </c>
      <c r="O15" s="226"/>
      <c r="Q15" s="226">
        <v>0</v>
      </c>
      <c r="T15" s="226">
        <v>0</v>
      </c>
    </row>
    <row r="16" spans="1:21" ht="14.25" customHeight="1">
      <c r="B16" s="1" t="s">
        <v>2453</v>
      </c>
      <c r="C16" s="229">
        <v>225805.52</v>
      </c>
      <c r="D16" s="229">
        <v>175000</v>
      </c>
      <c r="E16" s="226">
        <f>SUM(E5:E14)</f>
        <v>300551.99</v>
      </c>
      <c r="F16" s="229"/>
      <c r="G16" s="226">
        <f t="shared" ref="G16:H16" si="0">SUM(G5:G14)</f>
        <v>323405</v>
      </c>
      <c r="H16" s="226">
        <f t="shared" si="0"/>
        <v>343716.57</v>
      </c>
      <c r="I16" s="228"/>
      <c r="J16" s="226">
        <f t="shared" ref="J16:K16" si="1">SUM(J5:J14)</f>
        <v>351480.34850000002</v>
      </c>
      <c r="K16" s="226">
        <f t="shared" si="1"/>
        <v>363838.87</v>
      </c>
      <c r="L16" s="226"/>
      <c r="M16" s="226">
        <f>SUM(M5:M14)</f>
        <v>363902.16069749999</v>
      </c>
      <c r="N16" s="226">
        <f>SUM(N4:N15)</f>
        <v>372550.77</v>
      </c>
      <c r="O16" s="226"/>
      <c r="P16" s="226">
        <v>209650</v>
      </c>
      <c r="Q16" s="226">
        <v>160650</v>
      </c>
      <c r="S16" s="226">
        <f>SUM(S5:S14)</f>
        <v>171950</v>
      </c>
      <c r="T16" s="226">
        <f>SUM(T4:T15)</f>
        <v>122950</v>
      </c>
    </row>
    <row r="17" spans="1:20" ht="14.25" customHeight="1">
      <c r="E17" s="226"/>
      <c r="G17" s="226"/>
      <c r="H17" s="226"/>
      <c r="I17" s="228"/>
      <c r="J17" s="226"/>
      <c r="K17" s="226"/>
      <c r="L17" s="226"/>
      <c r="O17" s="226"/>
    </row>
    <row r="18" spans="1:20" ht="14.25" customHeight="1">
      <c r="A18" s="1" t="s">
        <v>2454</v>
      </c>
      <c r="B18" s="1" t="s">
        <v>2455</v>
      </c>
      <c r="C18" s="1">
        <v>0</v>
      </c>
      <c r="D18" s="1">
        <v>0</v>
      </c>
      <c r="E18" s="226">
        <v>0</v>
      </c>
      <c r="G18" s="226">
        <v>0</v>
      </c>
      <c r="H18" s="226"/>
      <c r="I18" s="228"/>
      <c r="J18" s="226">
        <v>0</v>
      </c>
      <c r="K18" s="226">
        <v>0</v>
      </c>
      <c r="L18" s="226"/>
      <c r="M18" s="226">
        <v>0</v>
      </c>
      <c r="O18" s="226"/>
      <c r="P18" s="226">
        <v>0</v>
      </c>
      <c r="S18" s="226">
        <v>0</v>
      </c>
    </row>
    <row r="19" spans="1:20" ht="14.25" customHeight="1">
      <c r="E19" s="226"/>
      <c r="G19" s="226"/>
      <c r="H19" s="226"/>
      <c r="I19" s="228"/>
      <c r="J19" s="226"/>
      <c r="K19" s="226"/>
      <c r="L19" s="226"/>
      <c r="O19" s="226"/>
    </row>
    <row r="20" spans="1:20" ht="14.25" customHeight="1">
      <c r="A20" s="233"/>
      <c r="B20" s="233" t="s">
        <v>2456</v>
      </c>
      <c r="C20" s="234">
        <v>225805.52</v>
      </c>
      <c r="D20" s="234">
        <v>175000</v>
      </c>
      <c r="E20" s="235">
        <f>E16-E18</f>
        <v>300551.99</v>
      </c>
      <c r="F20" s="234"/>
      <c r="G20" s="235">
        <f t="shared" ref="G20:H20" si="2">G16-G18</f>
        <v>323405</v>
      </c>
      <c r="H20" s="235">
        <f t="shared" si="2"/>
        <v>343716.57</v>
      </c>
      <c r="I20" s="236"/>
      <c r="J20" s="235">
        <f t="shared" ref="J20:K20" si="3">J16-J18</f>
        <v>351480.34850000002</v>
      </c>
      <c r="K20" s="235">
        <f t="shared" si="3"/>
        <v>363838.87</v>
      </c>
      <c r="L20" s="235"/>
      <c r="M20" s="235">
        <f t="shared" ref="M20:N20" si="4">M16-M18</f>
        <v>363902.16069749999</v>
      </c>
      <c r="N20" s="235">
        <f t="shared" si="4"/>
        <v>372550.77</v>
      </c>
      <c r="O20" s="235"/>
      <c r="P20" s="235">
        <v>209650</v>
      </c>
      <c r="Q20" s="235">
        <v>160650</v>
      </c>
      <c r="S20" s="235">
        <f t="shared" ref="S20:T20" si="5">S16-S18</f>
        <v>171950</v>
      </c>
      <c r="T20" s="235">
        <f t="shared" si="5"/>
        <v>122950</v>
      </c>
    </row>
    <row r="21" spans="1:20" ht="14.25" customHeight="1">
      <c r="E21" s="226"/>
      <c r="G21" s="226"/>
      <c r="H21" s="226"/>
      <c r="I21" s="228"/>
      <c r="J21" s="226"/>
      <c r="K21" s="226"/>
      <c r="L21" s="226"/>
      <c r="O21" s="226"/>
    </row>
    <row r="22" spans="1:20" ht="14.25" customHeight="1">
      <c r="A22" s="1" t="s">
        <v>2457</v>
      </c>
      <c r="B22" s="1" t="s">
        <v>2371</v>
      </c>
      <c r="D22" s="229">
        <v>1500</v>
      </c>
      <c r="E22" s="226">
        <v>200</v>
      </c>
      <c r="G22" s="226">
        <v>1000</v>
      </c>
      <c r="H22" s="226">
        <v>1000</v>
      </c>
      <c r="I22" s="228"/>
      <c r="J22" s="226">
        <v>1000</v>
      </c>
      <c r="K22" s="226">
        <v>2100</v>
      </c>
      <c r="L22" s="226"/>
      <c r="M22" s="226">
        <v>1000</v>
      </c>
      <c r="N22" s="226">
        <f>'Balance Sheet 2024'!G5</f>
        <v>3400</v>
      </c>
      <c r="O22" s="226"/>
      <c r="P22" s="226">
        <v>3400</v>
      </c>
      <c r="Q22" s="226">
        <v>0</v>
      </c>
      <c r="S22" s="226">
        <f>SUMIF('Balance Sheet 2024'!$E:$E,'Budget 2024'!B22,'Balance Sheet 2024'!$G:$G)</f>
        <v>3400</v>
      </c>
      <c r="T22" s="226">
        <f>SUMIF('Balance Sheet 2024'!$E:$E,'Budget 2024'!B22,'Balance Sheet 2024'!$M:$M)</f>
        <v>0</v>
      </c>
    </row>
    <row r="23" spans="1:20" ht="14.25" customHeight="1">
      <c r="A23" s="1" t="s">
        <v>2458</v>
      </c>
      <c r="B23" s="1" t="s">
        <v>2459</v>
      </c>
      <c r="E23" s="226">
        <v>0</v>
      </c>
      <c r="G23" s="226"/>
      <c r="H23" s="226"/>
      <c r="I23" s="228"/>
      <c r="J23" s="226"/>
      <c r="K23" s="226"/>
      <c r="L23" s="226"/>
      <c r="O23" s="226"/>
      <c r="P23" s="226">
        <v>0</v>
      </c>
      <c r="Q23" s="226">
        <v>0</v>
      </c>
      <c r="S23" s="226">
        <f>SUMIF('Balance Sheet 2024'!$E:$E,'Budget 2024'!B23,'Balance Sheet 2024'!$G:$G)</f>
        <v>0</v>
      </c>
      <c r="T23" s="226">
        <f>SUMIF('Balance Sheet 2024'!$E:$E,'Budget 2024'!B23,'Balance Sheet 2024'!$M:$M)</f>
        <v>0</v>
      </c>
    </row>
    <row r="24" spans="1:20" ht="14.25" customHeight="1">
      <c r="A24" s="1" t="s">
        <v>2460</v>
      </c>
      <c r="B24" s="1" t="s">
        <v>2404</v>
      </c>
      <c r="E24" s="226">
        <v>3331</v>
      </c>
      <c r="F24" s="237" t="s">
        <v>2461</v>
      </c>
      <c r="G24" s="226">
        <v>3650</v>
      </c>
      <c r="H24" s="226">
        <v>5753.75</v>
      </c>
      <c r="I24" s="238"/>
      <c r="J24" s="226">
        <v>6000</v>
      </c>
      <c r="K24" s="226">
        <v>5471.23</v>
      </c>
      <c r="L24" s="226"/>
      <c r="M24" s="226">
        <v>6250</v>
      </c>
      <c r="N24" s="226">
        <f>'Balance Sheet 2024'!G6</f>
        <v>19050</v>
      </c>
      <c r="O24" s="226"/>
      <c r="P24" s="226">
        <v>19050</v>
      </c>
      <c r="Q24" s="226">
        <v>11550</v>
      </c>
      <c r="S24" s="226">
        <f>SUMIF('Balance Sheet 2024'!$E:$E,'Budget 2024'!B24,'Balance Sheet 2024'!$G:$G)</f>
        <v>19050</v>
      </c>
      <c r="T24" s="226">
        <f>SUMIF('Balance Sheet 2024'!$E:$E,'Budget 2024'!B24,'Balance Sheet 2024'!$M:$M)</f>
        <v>0</v>
      </c>
    </row>
    <row r="25" spans="1:20" ht="14.25" customHeight="1">
      <c r="A25" s="1" t="s">
        <v>2462</v>
      </c>
      <c r="B25" s="1" t="s">
        <v>2402</v>
      </c>
      <c r="C25" s="229">
        <v>2830.86</v>
      </c>
      <c r="D25" s="229">
        <v>3450</v>
      </c>
      <c r="E25" s="226">
        <v>2901.54</v>
      </c>
      <c r="G25" s="226">
        <v>3100</v>
      </c>
      <c r="H25" s="226">
        <v>7673.64</v>
      </c>
      <c r="I25" s="238" t="s">
        <v>2463</v>
      </c>
      <c r="J25" s="226">
        <v>5000</v>
      </c>
      <c r="K25" s="226">
        <v>8888.0400000000009</v>
      </c>
      <c r="L25" s="239" t="s">
        <v>2464</v>
      </c>
      <c r="M25" s="226">
        <v>5500</v>
      </c>
      <c r="N25" s="226">
        <f>'Balance Sheet 2024'!G7</f>
        <v>20338.53</v>
      </c>
      <c r="O25" s="239"/>
      <c r="P25" s="226">
        <v>20338.53</v>
      </c>
      <c r="Q25" s="226">
        <v>13838.53</v>
      </c>
      <c r="S25" s="226">
        <f>SUMIF('Balance Sheet 2024'!$E:$E,'Budget 2024'!B25,'Balance Sheet 2024'!$G:$G)</f>
        <v>20338.53</v>
      </c>
      <c r="T25" s="226">
        <f>SUMIF('Balance Sheet 2024'!$E:$E,'Budget 2024'!B25,'Balance Sheet 2024'!$M:$M)</f>
        <v>0</v>
      </c>
    </row>
    <row r="26" spans="1:20" ht="14.25" customHeight="1">
      <c r="A26" s="1" t="s">
        <v>2465</v>
      </c>
      <c r="B26" s="1" t="s">
        <v>2400</v>
      </c>
      <c r="C26" s="229">
        <v>2192.1</v>
      </c>
      <c r="D26" s="229">
        <v>1650</v>
      </c>
      <c r="E26" s="226">
        <v>4279.57</v>
      </c>
      <c r="F26" s="230"/>
      <c r="G26" s="226">
        <v>3500</v>
      </c>
      <c r="H26" s="226">
        <v>3465.28</v>
      </c>
      <c r="I26" s="238"/>
      <c r="J26" s="226">
        <v>3500</v>
      </c>
      <c r="K26" s="226">
        <v>1955.01</v>
      </c>
      <c r="L26" s="226"/>
      <c r="M26" s="226">
        <v>3650</v>
      </c>
      <c r="N26" s="226">
        <v>494.4</v>
      </c>
      <c r="O26" s="226"/>
      <c r="P26" s="226">
        <v>4000</v>
      </c>
      <c r="Q26" s="226">
        <v>2215.0099999999998</v>
      </c>
      <c r="S26" s="226">
        <f>SUMIF('Balance Sheet 2024'!$E:$E,'Budget 2024'!B26,'Balance Sheet 2024'!$G:$G)</f>
        <v>4000</v>
      </c>
      <c r="T26" s="226">
        <f>SUMIF('Balance Sheet 2024'!$E:$E,'Budget 2024'!B26,'Balance Sheet 2024'!$M:$M)</f>
        <v>0</v>
      </c>
    </row>
    <row r="27" spans="1:20" ht="14.25" customHeight="1">
      <c r="A27" s="1" t="s">
        <v>2466</v>
      </c>
      <c r="B27" s="1" t="s">
        <v>2467</v>
      </c>
      <c r="C27" s="229">
        <v>5218.76</v>
      </c>
      <c r="D27" s="229">
        <v>4500</v>
      </c>
      <c r="E27" s="226">
        <v>3616.34</v>
      </c>
      <c r="G27" s="226">
        <v>3500</v>
      </c>
      <c r="H27" s="226">
        <v>3526.2</v>
      </c>
      <c r="I27" s="238"/>
      <c r="J27" s="226">
        <v>3750</v>
      </c>
      <c r="K27" s="226">
        <v>5417.86</v>
      </c>
      <c r="L27" s="239" t="s">
        <v>2468</v>
      </c>
      <c r="M27" s="226">
        <v>3900</v>
      </c>
      <c r="N27" s="226">
        <v>575.87</v>
      </c>
      <c r="O27" s="239"/>
      <c r="P27" s="226">
        <v>0</v>
      </c>
      <c r="Q27" s="226">
        <v>0</v>
      </c>
      <c r="S27" s="226">
        <f>SUMIF('Balance Sheet 2024'!$E:$E,'Budget 2024'!B27,'Balance Sheet 2024'!$G:$G)</f>
        <v>0</v>
      </c>
      <c r="T27" s="226">
        <f>SUMIF('Balance Sheet 2024'!$E:$E,'Budget 2024'!B27,'Balance Sheet 2024'!$M:$M)</f>
        <v>0</v>
      </c>
    </row>
    <row r="28" spans="1:20" ht="14.25" customHeight="1">
      <c r="A28" s="1" t="s">
        <v>2469</v>
      </c>
      <c r="B28" s="1" t="s">
        <v>2412</v>
      </c>
      <c r="C28" s="229">
        <v>1793.04</v>
      </c>
      <c r="E28" s="226">
        <v>1029.56</v>
      </c>
      <c r="G28" s="226">
        <v>1500</v>
      </c>
      <c r="H28" s="226">
        <v>362.6</v>
      </c>
      <c r="I28" s="238"/>
      <c r="J28" s="226">
        <v>500</v>
      </c>
      <c r="K28" s="226">
        <v>64.25</v>
      </c>
      <c r="L28" s="226"/>
      <c r="M28" s="226">
        <v>600</v>
      </c>
      <c r="N28" s="226">
        <v>297.2</v>
      </c>
      <c r="O28" s="226"/>
      <c r="P28" s="226">
        <v>1200</v>
      </c>
      <c r="Q28" s="226">
        <v>110.11</v>
      </c>
      <c r="S28" s="226">
        <f>SUMIF('Balance Sheet 2024'!$E:$E,'Budget 2024'!B28,'Balance Sheet 2024'!$G:$G)</f>
        <v>1200</v>
      </c>
      <c r="T28" s="226">
        <f>SUMIF('Balance Sheet 2024'!$E:$E,'Budget 2024'!B28,'Balance Sheet 2024'!$M:$M)</f>
        <v>0</v>
      </c>
    </row>
    <row r="29" spans="1:20" ht="14.25" customHeight="1">
      <c r="A29" s="1" t="s">
        <v>2470</v>
      </c>
      <c r="B29" s="1" t="s">
        <v>2393</v>
      </c>
      <c r="C29" s="1">
        <v>197.03</v>
      </c>
      <c r="D29" s="1">
        <v>450</v>
      </c>
      <c r="E29" s="226">
        <v>456.65</v>
      </c>
      <c r="G29" s="226">
        <v>575</v>
      </c>
      <c r="H29" s="226">
        <v>251.06</v>
      </c>
      <c r="I29" s="238"/>
      <c r="J29" s="226">
        <v>400</v>
      </c>
      <c r="K29" s="226">
        <v>366.54</v>
      </c>
      <c r="L29" s="226"/>
      <c r="M29" s="226">
        <v>500</v>
      </c>
      <c r="N29" s="226">
        <v>178.74</v>
      </c>
      <c r="O29" s="226"/>
      <c r="P29" s="226">
        <v>500</v>
      </c>
      <c r="Q29" s="226">
        <v>344.28</v>
      </c>
      <c r="S29" s="226">
        <f>SUMIF('Balance Sheet 2024'!$E:$E,'Budget 2024'!B29,'Balance Sheet 2024'!$G:$G)</f>
        <v>500</v>
      </c>
      <c r="T29" s="226">
        <f>SUMIF('Balance Sheet 2024'!$E:$E,'Budget 2024'!B29,'Balance Sheet 2024'!$M:$M)</f>
        <v>0</v>
      </c>
    </row>
    <row r="30" spans="1:20" ht="14.25" customHeight="1">
      <c r="A30" s="1" t="s">
        <v>2471</v>
      </c>
      <c r="B30" s="1" t="s">
        <v>2424</v>
      </c>
      <c r="C30" s="1">
        <v>197.03</v>
      </c>
      <c r="D30" s="1">
        <v>450</v>
      </c>
      <c r="E30" s="226">
        <v>456.65</v>
      </c>
      <c r="G30" s="226">
        <v>575</v>
      </c>
      <c r="H30" s="226">
        <v>251.06</v>
      </c>
      <c r="I30" s="238"/>
      <c r="J30" s="226">
        <v>400</v>
      </c>
      <c r="K30" s="226">
        <v>366.54</v>
      </c>
      <c r="L30" s="226"/>
      <c r="M30" s="226"/>
      <c r="N30" s="226"/>
      <c r="O30" s="226"/>
      <c r="P30" s="226">
        <v>900</v>
      </c>
      <c r="Q30" s="226">
        <v>796.3</v>
      </c>
      <c r="S30" s="226">
        <f>SUMIF('Balance Sheet 2024'!$E:$E,'Budget 2024'!B30,'Balance Sheet 2024'!$G:$G)</f>
        <v>900</v>
      </c>
      <c r="T30" s="226">
        <f>SUMIF('Balance Sheet 2024'!$E:$E,'Budget 2024'!B30,'Balance Sheet 2024'!$M:$M)</f>
        <v>0</v>
      </c>
    </row>
    <row r="31" spans="1:20" ht="14.25" customHeight="1">
      <c r="A31" s="1" t="s">
        <v>2472</v>
      </c>
      <c r="B31" s="1" t="s">
        <v>2414</v>
      </c>
      <c r="C31" s="229">
        <v>1037.22</v>
      </c>
      <c r="D31" s="229">
        <v>3500</v>
      </c>
      <c r="E31" s="226">
        <v>1352.18</v>
      </c>
      <c r="G31" s="226">
        <v>1350</v>
      </c>
      <c r="H31" s="226">
        <v>4694.7700000000004</v>
      </c>
      <c r="I31" s="238" t="s">
        <v>2473</v>
      </c>
      <c r="J31" s="226">
        <v>3500</v>
      </c>
      <c r="K31" s="226">
        <v>4635.78</v>
      </c>
      <c r="L31" s="226"/>
      <c r="M31" s="226">
        <v>4000</v>
      </c>
      <c r="N31" s="226">
        <v>238.84</v>
      </c>
      <c r="O31" s="226"/>
      <c r="P31" s="226">
        <v>5000</v>
      </c>
      <c r="Q31" s="226">
        <v>5469.03</v>
      </c>
      <c r="S31" s="226">
        <f>SUMIF('Balance Sheet 2024'!$E:$E,'Budget 2024'!B31,'Balance Sheet 2024'!$G:$G)</f>
        <v>5500</v>
      </c>
      <c r="T31" s="226">
        <f>SUMIF('Balance Sheet 2024'!$E:$E,'Budget 2024'!B31,'Balance Sheet 2024'!$M:$M)</f>
        <v>0</v>
      </c>
    </row>
    <row r="32" spans="1:20" ht="14.25" customHeight="1">
      <c r="A32" s="1" t="s">
        <v>2474</v>
      </c>
      <c r="B32" s="1" t="s">
        <v>2407</v>
      </c>
      <c r="C32" s="229">
        <v>1051.98</v>
      </c>
      <c r="D32" s="1">
        <v>900</v>
      </c>
      <c r="E32" s="226">
        <v>1043.03</v>
      </c>
      <c r="G32" s="226">
        <v>1150</v>
      </c>
      <c r="H32" s="226">
        <v>826.4</v>
      </c>
      <c r="I32" s="238"/>
      <c r="J32" s="226">
        <v>1250</v>
      </c>
      <c r="K32" s="226">
        <v>1439.61</v>
      </c>
      <c r="L32" s="226"/>
      <c r="M32" s="226">
        <v>1350</v>
      </c>
      <c r="N32" s="226">
        <f>'Balance Sheet 2024'!G14</f>
        <v>1600</v>
      </c>
      <c r="O32" s="226"/>
      <c r="P32" s="226">
        <v>1600</v>
      </c>
      <c r="Q32" s="226">
        <v>2937.09</v>
      </c>
      <c r="S32" s="226">
        <f>SUMIF('Balance Sheet 2024'!$E:$E,'Budget 2024'!B32,'Balance Sheet 2024'!$G:$G)</f>
        <v>1600</v>
      </c>
      <c r="T32" s="226">
        <f>SUMIF('Balance Sheet 2024'!$E:$E,'Budget 2024'!B32,'Balance Sheet 2024'!$M:$M)</f>
        <v>0</v>
      </c>
    </row>
    <row r="33" spans="1:20" ht="14.25" customHeight="1">
      <c r="A33" s="1" t="s">
        <v>2475</v>
      </c>
      <c r="B33" s="1" t="s">
        <v>953</v>
      </c>
      <c r="C33" s="1">
        <v>105</v>
      </c>
      <c r="E33" s="226">
        <v>51.08</v>
      </c>
      <c r="G33" s="226">
        <v>150</v>
      </c>
      <c r="H33" s="226"/>
      <c r="I33" s="238"/>
      <c r="J33" s="226">
        <v>250</v>
      </c>
      <c r="K33" s="226">
        <v>172.81</v>
      </c>
      <c r="L33" s="226"/>
      <c r="M33" s="226">
        <v>350</v>
      </c>
      <c r="N33" s="226">
        <f>'Balance Sheet 2024'!G15</f>
        <v>0</v>
      </c>
      <c r="O33" s="226"/>
      <c r="P33" s="226">
        <v>0</v>
      </c>
      <c r="Q33" s="226">
        <v>0</v>
      </c>
      <c r="S33" s="226">
        <f>SUMIF('Balance Sheet 2024'!$E:$E,'Budget 2024'!B33,'Balance Sheet 2024'!$G:$G)</f>
        <v>0</v>
      </c>
      <c r="T33" s="226">
        <f>SUMIF('Balance Sheet 2024'!$E:$E,'Budget 2024'!B33,'Balance Sheet 2024'!$M:$M)</f>
        <v>0</v>
      </c>
    </row>
    <row r="34" spans="1:20" ht="14.25" customHeight="1">
      <c r="A34" s="1" t="s">
        <v>2476</v>
      </c>
      <c r="B34" s="1" t="s">
        <v>2416</v>
      </c>
      <c r="C34" s="229">
        <v>1073.05</v>
      </c>
      <c r="D34" s="229">
        <v>4500</v>
      </c>
      <c r="E34" s="226">
        <v>3355.84</v>
      </c>
      <c r="F34" s="237" t="s">
        <v>2477</v>
      </c>
      <c r="G34" s="226">
        <v>1900</v>
      </c>
      <c r="H34" s="226">
        <v>3829.15</v>
      </c>
      <c r="I34" s="228"/>
      <c r="J34" s="226">
        <v>4000</v>
      </c>
      <c r="K34" s="226">
        <v>2728.33</v>
      </c>
      <c r="L34" s="226"/>
      <c r="M34" s="226">
        <v>4250</v>
      </c>
      <c r="N34" s="226">
        <v>4082.82</v>
      </c>
      <c r="O34" s="226"/>
      <c r="P34" s="226">
        <v>10000</v>
      </c>
      <c r="Q34" s="226">
        <v>9477</v>
      </c>
      <c r="S34" s="226">
        <f>SUMIF('Balance Sheet 2024'!$E:$E,'Budget 2024'!B34,'Balance Sheet 2024'!$G:$G)</f>
        <v>20000</v>
      </c>
      <c r="T34" s="226">
        <f>SUMIF('Balance Sheet 2024'!$E:$E,'Budget 2024'!B34,'Balance Sheet 2024'!$M:$M)</f>
        <v>0</v>
      </c>
    </row>
    <row r="35" spans="1:20" ht="14.25" customHeight="1">
      <c r="A35" s="1" t="s">
        <v>2478</v>
      </c>
      <c r="B35" s="1" t="s">
        <v>2479</v>
      </c>
      <c r="E35" s="226">
        <v>0</v>
      </c>
      <c r="G35" s="226"/>
      <c r="H35" s="226"/>
      <c r="I35" s="228"/>
      <c r="J35" s="226"/>
      <c r="K35" s="226"/>
      <c r="L35" s="226"/>
      <c r="N35" s="226"/>
      <c r="O35" s="226"/>
      <c r="P35" s="226">
        <v>0</v>
      </c>
      <c r="Q35" s="226">
        <v>0</v>
      </c>
      <c r="S35" s="226">
        <f>SUMIF('Balance Sheet 2024'!$E:$E,'Budget 2024'!B35,'Balance Sheet 2024'!$G:$G)</f>
        <v>0</v>
      </c>
      <c r="T35" s="226">
        <f>SUMIF('Balance Sheet 2024'!$E:$E,'Budget 2024'!B35,'Balance Sheet 2024'!$M:$M)</f>
        <v>0</v>
      </c>
    </row>
    <row r="36" spans="1:20" ht="14.25" customHeight="1">
      <c r="A36" s="1" t="s">
        <v>2480</v>
      </c>
      <c r="B36" s="1" t="s">
        <v>2481</v>
      </c>
      <c r="C36" s="229">
        <v>6203.13</v>
      </c>
      <c r="D36" s="229">
        <v>12500</v>
      </c>
      <c r="E36" s="226">
        <v>15861</v>
      </c>
      <c r="G36" s="226">
        <v>17000</v>
      </c>
      <c r="H36" s="226">
        <v>16551.75</v>
      </c>
      <c r="I36" s="228"/>
      <c r="J36" s="226">
        <v>18000</v>
      </c>
      <c r="K36" s="226">
        <v>25377.26</v>
      </c>
      <c r="L36" s="226"/>
      <c r="M36" s="226">
        <v>19000</v>
      </c>
      <c r="N36" s="226">
        <v>2406.48</v>
      </c>
      <c r="O36" s="226"/>
      <c r="P36" s="226">
        <v>0</v>
      </c>
      <c r="Q36" s="226">
        <v>0</v>
      </c>
      <c r="S36" s="226">
        <f>SUMIF('Balance Sheet 2024'!$E:$E,'Budget 2024'!B36,'Balance Sheet 2024'!$G:$G)</f>
        <v>0</v>
      </c>
      <c r="T36" s="226">
        <f>SUMIF('Balance Sheet 2024'!$E:$E,'Budget 2024'!B36,'Balance Sheet 2024'!$M:$M)</f>
        <v>0</v>
      </c>
    </row>
    <row r="37" spans="1:20" ht="14.25" customHeight="1">
      <c r="A37" s="1" t="s">
        <v>2482</v>
      </c>
      <c r="B37" s="1" t="s">
        <v>2397</v>
      </c>
      <c r="D37" s="229">
        <v>2000</v>
      </c>
      <c r="E37" s="226">
        <v>1543.47</v>
      </c>
      <c r="G37" s="226">
        <v>1550</v>
      </c>
      <c r="H37" s="226">
        <v>1593.76</v>
      </c>
      <c r="I37" s="228"/>
      <c r="J37" s="226">
        <v>1750</v>
      </c>
      <c r="K37" s="226">
        <v>2376.96</v>
      </c>
      <c r="L37" s="226"/>
      <c r="M37" s="226">
        <v>2000</v>
      </c>
      <c r="N37" s="226">
        <v>2751.96</v>
      </c>
      <c r="O37" s="226"/>
      <c r="P37" s="226">
        <v>3000</v>
      </c>
      <c r="Q37" s="226">
        <v>2778.75</v>
      </c>
      <c r="S37" s="226">
        <f>SUMIF('Balance Sheet 2024'!$E:$E,'Budget 2024'!B37,'Balance Sheet 2024'!$G:$G)</f>
        <v>3000</v>
      </c>
      <c r="T37" s="226">
        <f>SUMIF('Balance Sheet 2024'!$E:$E,'Budget 2024'!B37,'Balance Sheet 2024'!$M:$M)</f>
        <v>0</v>
      </c>
    </row>
    <row r="38" spans="1:20" ht="14.25" customHeight="1">
      <c r="A38" s="1" t="s">
        <v>2483</v>
      </c>
      <c r="B38" s="1" t="s">
        <v>2398</v>
      </c>
      <c r="C38" s="229">
        <v>7260.49</v>
      </c>
      <c r="D38" s="229">
        <v>4800</v>
      </c>
      <c r="E38" s="226">
        <v>4800</v>
      </c>
      <c r="G38" s="226">
        <v>4800</v>
      </c>
      <c r="H38" s="226">
        <v>5400</v>
      </c>
      <c r="I38" s="228"/>
      <c r="J38" s="226">
        <v>5800</v>
      </c>
      <c r="K38" s="226">
        <v>2000</v>
      </c>
      <c r="L38" s="226"/>
      <c r="M38" s="226">
        <v>6200</v>
      </c>
      <c r="N38" s="226">
        <v>4600</v>
      </c>
      <c r="O38" s="226"/>
      <c r="P38" s="226">
        <v>6000</v>
      </c>
      <c r="Q38" s="226">
        <v>4618.0000000000009</v>
      </c>
      <c r="S38" s="226">
        <f>SUMIF('Balance Sheet 2024'!$E:$E,'Budget 2024'!B38,'Balance Sheet 2024'!$G:$G)</f>
        <v>6000</v>
      </c>
      <c r="T38" s="226">
        <f>SUMIF('Balance Sheet 2024'!$E:$E,'Budget 2024'!B38,'Balance Sheet 2024'!$M:$M)</f>
        <v>0</v>
      </c>
    </row>
    <row r="39" spans="1:20" ht="14.25" customHeight="1">
      <c r="A39" s="1" t="s">
        <v>2484</v>
      </c>
      <c r="B39" s="1" t="s">
        <v>2399</v>
      </c>
      <c r="C39" s="229">
        <v>1054.78</v>
      </c>
      <c r="D39" s="229">
        <v>1750</v>
      </c>
      <c r="E39" s="226">
        <v>986.7</v>
      </c>
      <c r="G39" s="226">
        <v>1250</v>
      </c>
      <c r="H39" s="226">
        <v>654.01</v>
      </c>
      <c r="I39" s="228"/>
      <c r="J39" s="226">
        <v>1000</v>
      </c>
      <c r="M39" s="226">
        <v>1250</v>
      </c>
      <c r="N39" s="226">
        <v>1633.8</v>
      </c>
      <c r="P39" s="226">
        <v>2250</v>
      </c>
      <c r="Q39" s="226">
        <v>4708.62</v>
      </c>
      <c r="S39" s="226">
        <f>SUMIF('Balance Sheet 2024'!$E:$E,'Budget 2024'!B39,'Balance Sheet 2024'!$G:$G)</f>
        <v>5000</v>
      </c>
      <c r="T39" s="226">
        <f>SUMIF('Balance Sheet 2024'!$E:$E,'Budget 2024'!B39,'Balance Sheet 2024'!$M:$M)</f>
        <v>0</v>
      </c>
    </row>
    <row r="40" spans="1:20" ht="14.25" customHeight="1">
      <c r="A40" s="1" t="s">
        <v>2485</v>
      </c>
      <c r="B40" s="1" t="s">
        <v>2395</v>
      </c>
      <c r="C40" s="229">
        <v>79890</v>
      </c>
      <c r="D40" s="229">
        <v>5000</v>
      </c>
      <c r="E40" s="226">
        <v>133435</v>
      </c>
      <c r="G40" s="226">
        <v>143000</v>
      </c>
      <c r="H40" s="226">
        <v>141985</v>
      </c>
      <c r="I40" s="228"/>
      <c r="J40" s="226">
        <v>145000</v>
      </c>
      <c r="K40" s="226">
        <v>149020</v>
      </c>
      <c r="L40" s="226"/>
      <c r="M40" s="226">
        <v>147000</v>
      </c>
      <c r="N40" s="226">
        <f>SUM('Balance Sheet 2024'!C16:C17)*-1+'Balance Sheet 2024'!G21</f>
        <v>9500</v>
      </c>
      <c r="O40" s="226"/>
      <c r="P40" s="226">
        <v>9500</v>
      </c>
      <c r="Q40" s="226">
        <v>300899</v>
      </c>
      <c r="S40" s="226">
        <f>SUMIF('Balance Sheet 2024'!$E:$E,'Budget 2024'!B40,'Balance Sheet 2024'!$G:$G)</f>
        <v>9500</v>
      </c>
      <c r="T40" s="226">
        <f>SUMIF('Balance Sheet 2024'!$E:$E,'Budget 2024'!B40,'Balance Sheet 2024'!$M:$M)</f>
        <v>0</v>
      </c>
    </row>
    <row r="41" spans="1:20" ht="14.25" customHeight="1">
      <c r="A41" s="1" t="s">
        <v>2486</v>
      </c>
      <c r="B41" s="1" t="s">
        <v>2487</v>
      </c>
      <c r="C41" s="229">
        <v>88293.91</v>
      </c>
      <c r="D41" s="229">
        <v>107500</v>
      </c>
      <c r="E41" s="226">
        <v>95743.62</v>
      </c>
      <c r="G41" s="226">
        <v>104000</v>
      </c>
      <c r="H41" s="226">
        <v>92821.57</v>
      </c>
      <c r="I41" s="228"/>
      <c r="J41" s="226">
        <v>105000</v>
      </c>
      <c r="K41" s="226">
        <v>115060.65</v>
      </c>
      <c r="L41" s="226"/>
      <c r="M41" s="226">
        <v>110000</v>
      </c>
      <c r="N41" s="226">
        <v>74143.88</v>
      </c>
      <c r="O41" s="226"/>
      <c r="P41" s="226">
        <v>0</v>
      </c>
      <c r="Q41" s="226">
        <v>0</v>
      </c>
      <c r="S41" s="226">
        <f>SUMIF('Balance Sheet 2024'!$E:$E,'Budget 2024'!B41,'Balance Sheet 2024'!$G:$G)</f>
        <v>0</v>
      </c>
      <c r="T41" s="226">
        <f>SUMIF('Balance Sheet 2024'!$E:$E,'Budget 2024'!B41,'Balance Sheet 2024'!$M:$M)</f>
        <v>0</v>
      </c>
    </row>
    <row r="42" spans="1:20" ht="14.25" customHeight="1">
      <c r="A42" s="1" t="s">
        <v>2488</v>
      </c>
      <c r="B42" s="1" t="s">
        <v>2489</v>
      </c>
      <c r="E42" s="226"/>
      <c r="G42" s="226"/>
      <c r="H42" s="226"/>
      <c r="I42" s="228"/>
      <c r="J42" s="226"/>
      <c r="K42" s="226"/>
      <c r="L42" s="226"/>
      <c r="O42" s="226"/>
      <c r="P42" s="226">
        <v>0</v>
      </c>
      <c r="Q42" s="226">
        <v>0</v>
      </c>
      <c r="S42" s="226">
        <f>SUMIF('Balance Sheet 2024'!$E:$E,'Budget 2024'!B42,'Balance Sheet 2024'!$G:$G)</f>
        <v>0</v>
      </c>
      <c r="T42" s="226">
        <f>SUMIF('Balance Sheet 2024'!$E:$E,'Budget 2024'!B42,'Balance Sheet 2024'!$M:$M)</f>
        <v>0</v>
      </c>
    </row>
    <row r="43" spans="1:20" ht="14.25" customHeight="1">
      <c r="A43" s="1" t="s">
        <v>2490</v>
      </c>
      <c r="B43" s="1" t="s">
        <v>2338</v>
      </c>
      <c r="C43" s="229">
        <v>22042.5</v>
      </c>
      <c r="D43" s="229">
        <v>11000</v>
      </c>
      <c r="E43" s="226">
        <v>13528.52</v>
      </c>
      <c r="G43" s="226">
        <v>15000</v>
      </c>
      <c r="H43" s="226">
        <v>20780.66</v>
      </c>
      <c r="I43" s="228"/>
      <c r="J43" s="226">
        <v>23000</v>
      </c>
      <c r="K43" s="226">
        <v>23641.72</v>
      </c>
      <c r="L43" s="226"/>
      <c r="M43" s="226">
        <v>25000</v>
      </c>
      <c r="N43" s="226">
        <f>'Balance Sheet 2024'!G23</f>
        <v>19350</v>
      </c>
      <c r="O43" s="226"/>
      <c r="P43" s="226">
        <v>16050</v>
      </c>
      <c r="Q43" s="226">
        <v>21550.09</v>
      </c>
      <c r="S43" s="226">
        <f>SUMIF('Balance Sheet 2024'!$E:$E,'Budget 2024'!B43,'Balance Sheet 2024'!$G:$G)</f>
        <v>19350</v>
      </c>
      <c r="T43" s="226">
        <f>SUMIF('Balance Sheet 2024'!$E:$E,'Budget 2024'!B43,'Balance Sheet 2024'!$M:$M)</f>
        <v>0</v>
      </c>
    </row>
    <row r="44" spans="1:20" ht="14.25" customHeight="1">
      <c r="A44" s="1" t="s">
        <v>2491</v>
      </c>
      <c r="B44" s="1" t="s">
        <v>2409</v>
      </c>
      <c r="E44" s="226">
        <v>16723.75</v>
      </c>
      <c r="F44" s="240" t="s">
        <v>2492</v>
      </c>
      <c r="G44" s="226">
        <v>10000</v>
      </c>
      <c r="H44" s="226">
        <v>354.52</v>
      </c>
      <c r="I44" s="228"/>
      <c r="J44" s="226">
        <v>5000</v>
      </c>
      <c r="K44" s="226"/>
      <c r="L44" s="226"/>
      <c r="M44" s="226">
        <v>6500</v>
      </c>
      <c r="N44" s="226">
        <v>5850</v>
      </c>
      <c r="O44" s="226"/>
      <c r="P44" s="226">
        <v>6500</v>
      </c>
      <c r="Q44" s="226">
        <v>3266.76</v>
      </c>
      <c r="S44" s="226">
        <f>SUMIF('Balance Sheet 2024'!$E:$E,'Budget 2024'!B44,'Balance Sheet 2024'!$G:$G)</f>
        <v>6500</v>
      </c>
      <c r="T44" s="226">
        <f>SUMIF('Balance Sheet 2024'!$E:$E,'Budget 2024'!B44,'Balance Sheet 2024'!$M:$M)</f>
        <v>0</v>
      </c>
    </row>
    <row r="45" spans="1:20" ht="14.25" customHeight="1">
      <c r="A45" s="1" t="s">
        <v>2493</v>
      </c>
      <c r="B45" s="1" t="s">
        <v>2494</v>
      </c>
      <c r="E45" s="226"/>
      <c r="G45" s="226"/>
      <c r="H45" s="226"/>
      <c r="I45" s="228"/>
      <c r="J45" s="226"/>
      <c r="K45" s="226"/>
      <c r="L45" s="226"/>
      <c r="O45" s="226"/>
      <c r="P45" s="226">
        <v>0</v>
      </c>
      <c r="Q45" s="226">
        <v>0</v>
      </c>
      <c r="S45" s="226">
        <f>SUMIF('Balance Sheet 2024'!$E:$E,'Budget 2024'!B45,'Balance Sheet 2024'!$G:$G)</f>
        <v>0</v>
      </c>
      <c r="T45" s="226">
        <f>SUMIF('Balance Sheet 2024'!$E:$E,'Budget 2024'!B45,'Balance Sheet 2024'!$M:$M)</f>
        <v>0</v>
      </c>
    </row>
    <row r="46" spans="1:20" ht="14.25" customHeight="1">
      <c r="A46" s="1" t="s">
        <v>2495</v>
      </c>
      <c r="B46" s="1" t="s">
        <v>2408</v>
      </c>
      <c r="C46" s="229">
        <v>6635.52</v>
      </c>
      <c r="D46" s="229">
        <v>8500</v>
      </c>
      <c r="E46" s="226">
        <v>1800.7</v>
      </c>
      <c r="G46" s="226">
        <v>2150</v>
      </c>
      <c r="H46" s="226">
        <v>1556.51</v>
      </c>
      <c r="I46" s="228"/>
      <c r="J46" s="226">
        <v>2000</v>
      </c>
      <c r="K46" s="226">
        <v>10387.01</v>
      </c>
      <c r="L46" s="226"/>
      <c r="M46" s="226">
        <v>2500</v>
      </c>
      <c r="N46" s="226">
        <v>1771.8</v>
      </c>
      <c r="O46" s="226"/>
      <c r="P46" s="226">
        <v>4500</v>
      </c>
      <c r="Q46" s="226">
        <v>15460.89</v>
      </c>
      <c r="S46" s="226">
        <f>SUMIF('Balance Sheet 2024'!$E:$E,'Budget 2024'!B46,'Balance Sheet 2024'!$G:$G)</f>
        <v>20000</v>
      </c>
      <c r="T46" s="226">
        <f>SUMIF('Balance Sheet 2024'!$E:$E,'Budget 2024'!B46,'Balance Sheet 2024'!$M:$M)</f>
        <v>0</v>
      </c>
    </row>
    <row r="47" spans="1:20" ht="14.25" customHeight="1">
      <c r="E47" s="226"/>
      <c r="G47" s="226"/>
      <c r="H47" s="226"/>
      <c r="I47" s="228"/>
      <c r="J47" s="226"/>
      <c r="K47" s="226"/>
      <c r="L47" s="226"/>
      <c r="O47" s="226"/>
    </row>
    <row r="48" spans="1:20" ht="14.25" customHeight="1">
      <c r="A48" s="233"/>
      <c r="B48" s="233" t="s">
        <v>2496</v>
      </c>
      <c r="C48" s="234">
        <v>226879.37</v>
      </c>
      <c r="D48" s="234">
        <v>173500</v>
      </c>
      <c r="E48" s="235">
        <f>SUM(E22:E46)</f>
        <v>306496.2</v>
      </c>
      <c r="F48" s="233"/>
      <c r="G48" s="235">
        <f t="shared" ref="G48:H48" si="6">SUM(G22:G46)</f>
        <v>320700</v>
      </c>
      <c r="H48" s="235">
        <f t="shared" si="6"/>
        <v>313331.69</v>
      </c>
      <c r="I48" s="236"/>
      <c r="J48" s="235">
        <f t="shared" ref="J48:K48" si="7">SUM(J22:J46)</f>
        <v>336100</v>
      </c>
      <c r="K48" s="235">
        <f t="shared" si="7"/>
        <v>361469.6</v>
      </c>
      <c r="L48" s="235"/>
      <c r="M48" s="235">
        <f t="shared" ref="M48:N48" si="8">SUM(M22:M46)</f>
        <v>350800</v>
      </c>
      <c r="N48" s="235">
        <f t="shared" si="8"/>
        <v>172264.32000000001</v>
      </c>
      <c r="O48" s="235"/>
      <c r="P48" s="235">
        <v>113788.53</v>
      </c>
      <c r="Q48" s="235">
        <v>400019.46</v>
      </c>
      <c r="S48" s="235">
        <f t="shared" ref="S48:T48" si="9">SUM(S22:S46)</f>
        <v>145838.53</v>
      </c>
      <c r="T48" s="235">
        <f t="shared" si="9"/>
        <v>0</v>
      </c>
    </row>
    <row r="49" spans="1:20" ht="14.25" customHeight="1">
      <c r="A49" s="233"/>
      <c r="B49" s="233" t="s">
        <v>2497</v>
      </c>
      <c r="C49" s="234">
        <v>-1073.8499999999999</v>
      </c>
      <c r="D49" s="234">
        <v>1500</v>
      </c>
      <c r="E49" s="235">
        <f>E20-E48</f>
        <v>-5944.210000000021</v>
      </c>
      <c r="F49" s="233"/>
      <c r="G49" s="235">
        <f t="shared" ref="G49:H49" si="10">G20-G48</f>
        <v>2705</v>
      </c>
      <c r="H49" s="235">
        <f t="shared" si="10"/>
        <v>30384.880000000005</v>
      </c>
      <c r="I49" s="236"/>
      <c r="J49" s="235">
        <f t="shared" ref="J49:K49" si="11">J20-J48</f>
        <v>15380.348500000022</v>
      </c>
      <c r="K49" s="235">
        <f t="shared" si="11"/>
        <v>2369.2700000000186</v>
      </c>
      <c r="L49" s="235"/>
      <c r="M49" s="235">
        <f t="shared" ref="M49:N49" si="12">M20-M48</f>
        <v>13102.160697499989</v>
      </c>
      <c r="N49" s="235">
        <f t="shared" si="12"/>
        <v>200286.45</v>
      </c>
      <c r="O49" s="235"/>
      <c r="P49" s="235">
        <v>95861.47</v>
      </c>
      <c r="Q49" s="235">
        <v>-239369.46000000002</v>
      </c>
      <c r="S49" s="235">
        <f t="shared" ref="S49:T49" si="13">S20-S48</f>
        <v>26111.47</v>
      </c>
      <c r="T49" s="235">
        <f t="shared" si="13"/>
        <v>122950</v>
      </c>
    </row>
    <row r="50" spans="1:20" ht="14.25" customHeight="1">
      <c r="E50" s="226"/>
      <c r="I50" s="87"/>
    </row>
    <row r="51" spans="1:20" ht="14.25" customHeight="1">
      <c r="E51" s="226"/>
      <c r="G51" s="226"/>
      <c r="H51" s="226"/>
      <c r="I51" s="228"/>
      <c r="J51" s="226"/>
      <c r="K51" s="226"/>
      <c r="L51" s="226"/>
      <c r="N51" s="67" t="e">
        <f>#REF!</f>
        <v>#REF!</v>
      </c>
      <c r="O51" s="226"/>
      <c r="Q51" s="67">
        <v>77411.47</v>
      </c>
      <c r="T51" s="67">
        <f>'Balance Sheet 2024'!E2</f>
        <v>12211.470000000001</v>
      </c>
    </row>
    <row r="52" spans="1:20" ht="14.25" customHeight="1">
      <c r="E52" s="226"/>
      <c r="I52" s="87"/>
    </row>
    <row r="53" spans="1:20" ht="14.25" customHeight="1">
      <c r="E53" s="226"/>
      <c r="G53" s="226"/>
      <c r="H53" s="226"/>
      <c r="I53" s="228"/>
      <c r="J53" s="226"/>
      <c r="K53" s="226"/>
      <c r="L53" s="226"/>
      <c r="N53" s="226" t="e">
        <f>N49-N51</f>
        <v>#REF!</v>
      </c>
      <c r="O53" s="226"/>
      <c r="Q53" s="226">
        <v>-316780.93000000005</v>
      </c>
      <c r="T53" s="226">
        <f>T49-T51</f>
        <v>110738.53</v>
      </c>
    </row>
    <row r="54" spans="1:20" ht="14.25" customHeight="1">
      <c r="E54" s="226"/>
      <c r="I54" s="87"/>
    </row>
    <row r="55" spans="1:20" ht="14.25" customHeight="1">
      <c r="E55" s="226"/>
      <c r="I55" s="87"/>
    </row>
    <row r="56" spans="1:20" ht="14.25" customHeight="1">
      <c r="E56" s="226"/>
      <c r="I56" s="87"/>
    </row>
    <row r="57" spans="1:20" ht="14.25" customHeight="1">
      <c r="E57" s="226"/>
      <c r="I57" s="87"/>
    </row>
    <row r="58" spans="1:20" ht="14.25" customHeight="1">
      <c r="E58" s="226"/>
      <c r="I58" s="87"/>
    </row>
    <row r="59" spans="1:20" ht="14.25" customHeight="1">
      <c r="E59" s="226"/>
      <c r="I59" s="87"/>
    </row>
    <row r="60" spans="1:20" ht="14.25" customHeight="1">
      <c r="E60" s="226"/>
      <c r="I60" s="87"/>
    </row>
    <row r="61" spans="1:20" ht="14.25" customHeight="1">
      <c r="E61" s="226"/>
      <c r="I61" s="87"/>
    </row>
    <row r="62" spans="1:20" ht="14.25" customHeight="1">
      <c r="E62" s="226"/>
      <c r="I62" s="87"/>
    </row>
    <row r="63" spans="1:20" ht="14.25" customHeight="1">
      <c r="E63" s="226"/>
      <c r="I63" s="87"/>
    </row>
    <row r="64" spans="1:20" ht="14.25" customHeight="1">
      <c r="E64" s="226"/>
      <c r="I64" s="87"/>
    </row>
    <row r="65" spans="5:9" ht="14.25" customHeight="1">
      <c r="E65" s="226"/>
      <c r="I65" s="87"/>
    </row>
    <row r="66" spans="5:9" ht="14.25" customHeight="1">
      <c r="E66" s="226"/>
      <c r="I66" s="87"/>
    </row>
    <row r="67" spans="5:9" ht="14.25" customHeight="1">
      <c r="E67" s="226"/>
      <c r="I67" s="87"/>
    </row>
    <row r="68" spans="5:9" ht="14.25" customHeight="1">
      <c r="E68" s="226"/>
      <c r="I68" s="87"/>
    </row>
    <row r="69" spans="5:9" ht="14.25" customHeight="1">
      <c r="E69" s="226"/>
      <c r="I69" s="87"/>
    </row>
    <row r="70" spans="5:9" ht="14.25" customHeight="1">
      <c r="E70" s="226"/>
      <c r="I70" s="87"/>
    </row>
    <row r="71" spans="5:9" ht="14.25" customHeight="1">
      <c r="E71" s="226"/>
      <c r="I71" s="87"/>
    </row>
    <row r="72" spans="5:9" ht="14.25" customHeight="1">
      <c r="E72" s="226"/>
      <c r="I72" s="87"/>
    </row>
    <row r="73" spans="5:9" ht="14.25" customHeight="1">
      <c r="E73" s="226"/>
      <c r="I73" s="87"/>
    </row>
    <row r="74" spans="5:9" ht="14.25" customHeight="1">
      <c r="E74" s="226"/>
      <c r="I74" s="87"/>
    </row>
    <row r="75" spans="5:9" ht="14.25" customHeight="1">
      <c r="E75" s="226"/>
      <c r="I75" s="87"/>
    </row>
    <row r="76" spans="5:9" ht="14.25" customHeight="1">
      <c r="E76" s="226"/>
      <c r="I76" s="87"/>
    </row>
    <row r="77" spans="5:9" ht="14.25" customHeight="1">
      <c r="E77" s="226"/>
      <c r="I77" s="87"/>
    </row>
    <row r="78" spans="5:9" ht="14.25" customHeight="1">
      <c r="E78" s="226"/>
      <c r="I78" s="87"/>
    </row>
    <row r="79" spans="5:9" ht="14.25" customHeight="1">
      <c r="E79" s="226"/>
      <c r="I79" s="87"/>
    </row>
    <row r="80" spans="5:9" ht="14.25" customHeight="1">
      <c r="E80" s="226"/>
      <c r="I80" s="87"/>
    </row>
    <row r="81" spans="5:9" ht="14.25" customHeight="1">
      <c r="E81" s="226"/>
      <c r="I81" s="87"/>
    </row>
    <row r="82" spans="5:9" ht="14.25" customHeight="1">
      <c r="E82" s="226"/>
      <c r="I82" s="87"/>
    </row>
    <row r="83" spans="5:9" ht="14.25" customHeight="1">
      <c r="E83" s="226"/>
      <c r="I83" s="87"/>
    </row>
    <row r="84" spans="5:9" ht="14.25" customHeight="1">
      <c r="E84" s="226"/>
      <c r="I84" s="87"/>
    </row>
    <row r="85" spans="5:9" ht="14.25" customHeight="1">
      <c r="E85" s="226"/>
      <c r="I85" s="87"/>
    </row>
    <row r="86" spans="5:9" ht="14.25" customHeight="1">
      <c r="E86" s="226"/>
      <c r="I86" s="87"/>
    </row>
    <row r="87" spans="5:9" ht="14.25" customHeight="1">
      <c r="E87" s="226"/>
      <c r="I87" s="87"/>
    </row>
    <row r="88" spans="5:9" ht="14.25" customHeight="1">
      <c r="E88" s="226"/>
      <c r="I88" s="87"/>
    </row>
    <row r="89" spans="5:9" ht="14.25" customHeight="1">
      <c r="E89" s="226"/>
      <c r="I89" s="87"/>
    </row>
    <row r="90" spans="5:9" ht="14.25" customHeight="1">
      <c r="E90" s="226"/>
      <c r="I90" s="87"/>
    </row>
    <row r="91" spans="5:9" ht="14.25" customHeight="1">
      <c r="E91" s="226"/>
      <c r="I91" s="87"/>
    </row>
    <row r="92" spans="5:9" ht="14.25" customHeight="1">
      <c r="E92" s="226"/>
      <c r="I92" s="87"/>
    </row>
    <row r="93" spans="5:9" ht="14.25" customHeight="1">
      <c r="E93" s="226"/>
      <c r="I93" s="87"/>
    </row>
    <row r="94" spans="5:9" ht="14.25" customHeight="1">
      <c r="E94" s="226"/>
      <c r="I94" s="87"/>
    </row>
    <row r="95" spans="5:9" ht="14.25" customHeight="1">
      <c r="E95" s="226"/>
      <c r="I95" s="87"/>
    </row>
    <row r="96" spans="5:9" ht="14.25" customHeight="1">
      <c r="E96" s="226"/>
      <c r="I96" s="87"/>
    </row>
    <row r="97" spans="5:9" ht="14.25" customHeight="1">
      <c r="E97" s="226"/>
      <c r="I97" s="87"/>
    </row>
    <row r="98" spans="5:9" ht="14.25" customHeight="1">
      <c r="E98" s="226"/>
      <c r="I98" s="87"/>
    </row>
    <row r="99" spans="5:9" ht="14.25" customHeight="1">
      <c r="E99" s="226"/>
      <c r="I99" s="87"/>
    </row>
    <row r="100" spans="5:9" ht="14.25" customHeight="1">
      <c r="E100" s="226"/>
      <c r="I100" s="87"/>
    </row>
    <row r="101" spans="5:9" ht="14.25" customHeight="1">
      <c r="E101" s="226"/>
      <c r="I101" s="87"/>
    </row>
    <row r="102" spans="5:9" ht="14.25" customHeight="1">
      <c r="E102" s="226"/>
      <c r="I102" s="87"/>
    </row>
    <row r="103" spans="5:9" ht="14.25" customHeight="1">
      <c r="E103" s="226"/>
      <c r="I103" s="87"/>
    </row>
    <row r="104" spans="5:9" ht="14.25" customHeight="1">
      <c r="E104" s="226"/>
      <c r="I104" s="87"/>
    </row>
    <row r="105" spans="5:9" ht="14.25" customHeight="1">
      <c r="E105" s="226"/>
      <c r="I105" s="87"/>
    </row>
    <row r="106" spans="5:9" ht="14.25" customHeight="1">
      <c r="E106" s="226"/>
      <c r="I106" s="87"/>
    </row>
    <row r="107" spans="5:9" ht="14.25" customHeight="1">
      <c r="E107" s="226"/>
      <c r="I107" s="87"/>
    </row>
    <row r="108" spans="5:9" ht="14.25" customHeight="1">
      <c r="E108" s="226"/>
      <c r="I108" s="87"/>
    </row>
    <row r="109" spans="5:9" ht="14.25" customHeight="1">
      <c r="E109" s="226"/>
      <c r="I109" s="87"/>
    </row>
    <row r="110" spans="5:9" ht="14.25" customHeight="1">
      <c r="E110" s="226"/>
      <c r="I110" s="87"/>
    </row>
    <row r="111" spans="5:9" ht="14.25" customHeight="1">
      <c r="E111" s="226"/>
      <c r="I111" s="87"/>
    </row>
    <row r="112" spans="5:9" ht="14.25" customHeight="1">
      <c r="E112" s="226"/>
      <c r="I112" s="87"/>
    </row>
    <row r="113" spans="5:9" ht="14.25" customHeight="1">
      <c r="E113" s="226"/>
      <c r="I113" s="87"/>
    </row>
    <row r="114" spans="5:9" ht="14.25" customHeight="1">
      <c r="E114" s="226"/>
      <c r="I114" s="87"/>
    </row>
    <row r="115" spans="5:9" ht="14.25" customHeight="1">
      <c r="E115" s="226"/>
      <c r="I115" s="87"/>
    </row>
    <row r="116" spans="5:9" ht="14.25" customHeight="1">
      <c r="E116" s="226"/>
      <c r="I116" s="87"/>
    </row>
    <row r="117" spans="5:9" ht="14.25" customHeight="1">
      <c r="E117" s="226"/>
      <c r="I117" s="87"/>
    </row>
    <row r="118" spans="5:9" ht="14.25" customHeight="1">
      <c r="E118" s="226"/>
      <c r="I118" s="87"/>
    </row>
    <row r="119" spans="5:9" ht="14.25" customHeight="1">
      <c r="E119" s="226"/>
      <c r="I119" s="87"/>
    </row>
    <row r="120" spans="5:9" ht="14.25" customHeight="1">
      <c r="E120" s="226"/>
      <c r="I120" s="87"/>
    </row>
    <row r="121" spans="5:9" ht="14.25" customHeight="1">
      <c r="E121" s="226"/>
      <c r="I121" s="87"/>
    </row>
    <row r="122" spans="5:9" ht="14.25" customHeight="1">
      <c r="E122" s="226"/>
      <c r="I122" s="87"/>
    </row>
    <row r="123" spans="5:9" ht="14.25" customHeight="1">
      <c r="E123" s="226"/>
      <c r="I123" s="87"/>
    </row>
    <row r="124" spans="5:9" ht="14.25" customHeight="1">
      <c r="E124" s="226"/>
      <c r="I124" s="87"/>
    </row>
    <row r="125" spans="5:9" ht="14.25" customHeight="1">
      <c r="E125" s="226"/>
      <c r="I125" s="87"/>
    </row>
    <row r="126" spans="5:9" ht="14.25" customHeight="1">
      <c r="E126" s="226"/>
      <c r="I126" s="87"/>
    </row>
    <row r="127" spans="5:9" ht="14.25" customHeight="1">
      <c r="E127" s="226"/>
      <c r="I127" s="87"/>
    </row>
    <row r="128" spans="5:9" ht="14.25" customHeight="1">
      <c r="E128" s="226"/>
      <c r="I128" s="87"/>
    </row>
    <row r="129" spans="5:9" ht="14.25" customHeight="1">
      <c r="E129" s="226"/>
      <c r="I129" s="87"/>
    </row>
    <row r="130" spans="5:9" ht="14.25" customHeight="1">
      <c r="E130" s="226"/>
      <c r="I130" s="87"/>
    </row>
    <row r="131" spans="5:9" ht="14.25" customHeight="1">
      <c r="E131" s="226"/>
      <c r="I131" s="87"/>
    </row>
    <row r="132" spans="5:9" ht="14.25" customHeight="1">
      <c r="E132" s="226"/>
      <c r="I132" s="87"/>
    </row>
    <row r="133" spans="5:9" ht="14.25" customHeight="1">
      <c r="E133" s="226"/>
      <c r="I133" s="87"/>
    </row>
    <row r="134" spans="5:9" ht="14.25" customHeight="1">
      <c r="E134" s="226"/>
      <c r="I134" s="87"/>
    </row>
    <row r="135" spans="5:9" ht="14.25" customHeight="1">
      <c r="E135" s="226"/>
      <c r="I135" s="87"/>
    </row>
    <row r="136" spans="5:9" ht="14.25" customHeight="1">
      <c r="E136" s="226"/>
      <c r="I136" s="87"/>
    </row>
    <row r="137" spans="5:9" ht="14.25" customHeight="1">
      <c r="E137" s="226"/>
      <c r="I137" s="87"/>
    </row>
    <row r="138" spans="5:9" ht="14.25" customHeight="1">
      <c r="E138" s="226"/>
      <c r="I138" s="87"/>
    </row>
    <row r="139" spans="5:9" ht="14.25" customHeight="1">
      <c r="E139" s="226"/>
      <c r="I139" s="87"/>
    </row>
    <row r="140" spans="5:9" ht="14.25" customHeight="1">
      <c r="E140" s="226"/>
      <c r="I140" s="87"/>
    </row>
    <row r="141" spans="5:9" ht="14.25" customHeight="1">
      <c r="E141" s="226"/>
      <c r="I141" s="87"/>
    </row>
    <row r="142" spans="5:9" ht="14.25" customHeight="1">
      <c r="E142" s="226"/>
      <c r="I142" s="87"/>
    </row>
    <row r="143" spans="5:9" ht="14.25" customHeight="1">
      <c r="E143" s="226"/>
      <c r="I143" s="87"/>
    </row>
    <row r="144" spans="5:9" ht="14.25" customHeight="1">
      <c r="E144" s="226"/>
      <c r="I144" s="87"/>
    </row>
    <row r="145" spans="5:9" ht="14.25" customHeight="1">
      <c r="E145" s="226"/>
      <c r="I145" s="87"/>
    </row>
    <row r="146" spans="5:9" ht="14.25" customHeight="1">
      <c r="E146" s="226"/>
      <c r="I146" s="87"/>
    </row>
    <row r="147" spans="5:9" ht="14.25" customHeight="1">
      <c r="E147" s="226"/>
      <c r="I147" s="87"/>
    </row>
    <row r="148" spans="5:9" ht="14.25" customHeight="1">
      <c r="E148" s="226"/>
      <c r="I148" s="87"/>
    </row>
    <row r="149" spans="5:9" ht="14.25" customHeight="1">
      <c r="E149" s="226"/>
      <c r="I149" s="87"/>
    </row>
    <row r="150" spans="5:9" ht="14.25" customHeight="1">
      <c r="E150" s="226"/>
      <c r="I150" s="87"/>
    </row>
    <row r="151" spans="5:9" ht="14.25" customHeight="1">
      <c r="E151" s="226"/>
      <c r="I151" s="87"/>
    </row>
    <row r="152" spans="5:9" ht="14.25" customHeight="1">
      <c r="E152" s="226"/>
      <c r="I152" s="87"/>
    </row>
    <row r="153" spans="5:9" ht="14.25" customHeight="1">
      <c r="E153" s="226"/>
      <c r="I153" s="87"/>
    </row>
    <row r="154" spans="5:9" ht="14.25" customHeight="1">
      <c r="E154" s="226"/>
      <c r="I154" s="87"/>
    </row>
    <row r="155" spans="5:9" ht="14.25" customHeight="1">
      <c r="E155" s="226"/>
      <c r="I155" s="87"/>
    </row>
    <row r="156" spans="5:9" ht="14.25" customHeight="1">
      <c r="E156" s="226"/>
      <c r="I156" s="87"/>
    </row>
    <row r="157" spans="5:9" ht="14.25" customHeight="1">
      <c r="E157" s="226"/>
      <c r="I157" s="87"/>
    </row>
    <row r="158" spans="5:9" ht="14.25" customHeight="1">
      <c r="E158" s="226"/>
      <c r="I158" s="87"/>
    </row>
    <row r="159" spans="5:9" ht="14.25" customHeight="1">
      <c r="E159" s="226"/>
      <c r="I159" s="87"/>
    </row>
    <row r="160" spans="5:9" ht="14.25" customHeight="1">
      <c r="E160" s="226"/>
      <c r="I160" s="87"/>
    </row>
    <row r="161" spans="5:9" ht="14.25" customHeight="1">
      <c r="E161" s="226"/>
      <c r="I161" s="87"/>
    </row>
    <row r="162" spans="5:9" ht="14.25" customHeight="1">
      <c r="E162" s="226"/>
      <c r="I162" s="87"/>
    </row>
    <row r="163" spans="5:9" ht="14.25" customHeight="1">
      <c r="E163" s="226"/>
      <c r="I163" s="87"/>
    </row>
    <row r="164" spans="5:9" ht="14.25" customHeight="1">
      <c r="E164" s="226"/>
      <c r="I164" s="87"/>
    </row>
    <row r="165" spans="5:9" ht="14.25" customHeight="1">
      <c r="E165" s="226"/>
      <c r="I165" s="87"/>
    </row>
    <row r="166" spans="5:9" ht="14.25" customHeight="1">
      <c r="E166" s="226"/>
      <c r="I166" s="87"/>
    </row>
    <row r="167" spans="5:9" ht="14.25" customHeight="1">
      <c r="E167" s="226"/>
      <c r="I167" s="87"/>
    </row>
    <row r="168" spans="5:9" ht="14.25" customHeight="1">
      <c r="E168" s="226"/>
      <c r="I168" s="87"/>
    </row>
    <row r="169" spans="5:9" ht="14.25" customHeight="1">
      <c r="E169" s="226"/>
      <c r="I169" s="87"/>
    </row>
    <row r="170" spans="5:9" ht="14.25" customHeight="1">
      <c r="E170" s="226"/>
      <c r="I170" s="87"/>
    </row>
    <row r="171" spans="5:9" ht="14.25" customHeight="1">
      <c r="E171" s="226"/>
      <c r="I171" s="87"/>
    </row>
    <row r="172" spans="5:9" ht="14.25" customHeight="1">
      <c r="E172" s="226"/>
      <c r="I172" s="87"/>
    </row>
    <row r="173" spans="5:9" ht="14.25" customHeight="1">
      <c r="E173" s="226"/>
      <c r="I173" s="87"/>
    </row>
    <row r="174" spans="5:9" ht="14.25" customHeight="1">
      <c r="E174" s="226"/>
      <c r="I174" s="87"/>
    </row>
    <row r="175" spans="5:9" ht="14.25" customHeight="1">
      <c r="E175" s="226"/>
      <c r="I175" s="87"/>
    </row>
    <row r="176" spans="5:9" ht="14.25" customHeight="1">
      <c r="E176" s="226"/>
      <c r="I176" s="87"/>
    </row>
    <row r="177" spans="5:9" ht="14.25" customHeight="1">
      <c r="E177" s="226"/>
      <c r="I177" s="87"/>
    </row>
    <row r="178" spans="5:9" ht="14.25" customHeight="1">
      <c r="E178" s="226"/>
      <c r="I178" s="87"/>
    </row>
    <row r="179" spans="5:9" ht="14.25" customHeight="1">
      <c r="E179" s="226"/>
      <c r="I179" s="87"/>
    </row>
    <row r="180" spans="5:9" ht="14.25" customHeight="1">
      <c r="E180" s="226"/>
      <c r="I180" s="87"/>
    </row>
    <row r="181" spans="5:9" ht="14.25" customHeight="1">
      <c r="E181" s="226"/>
      <c r="I181" s="87"/>
    </row>
    <row r="182" spans="5:9" ht="14.25" customHeight="1">
      <c r="E182" s="226"/>
      <c r="I182" s="87"/>
    </row>
    <row r="183" spans="5:9" ht="14.25" customHeight="1">
      <c r="E183" s="226"/>
      <c r="I183" s="87"/>
    </row>
    <row r="184" spans="5:9" ht="14.25" customHeight="1">
      <c r="E184" s="226"/>
      <c r="I184" s="87"/>
    </row>
    <row r="185" spans="5:9" ht="14.25" customHeight="1">
      <c r="E185" s="226"/>
      <c r="I185" s="87"/>
    </row>
    <row r="186" spans="5:9" ht="14.25" customHeight="1">
      <c r="E186" s="226"/>
      <c r="I186" s="87"/>
    </row>
    <row r="187" spans="5:9" ht="14.25" customHeight="1">
      <c r="E187" s="226"/>
      <c r="I187" s="87"/>
    </row>
    <row r="188" spans="5:9" ht="14.25" customHeight="1">
      <c r="E188" s="226"/>
      <c r="I188" s="87"/>
    </row>
    <row r="189" spans="5:9" ht="14.25" customHeight="1">
      <c r="E189" s="226"/>
      <c r="I189" s="87"/>
    </row>
    <row r="190" spans="5:9" ht="14.25" customHeight="1">
      <c r="E190" s="226"/>
      <c r="I190" s="87"/>
    </row>
    <row r="191" spans="5:9" ht="14.25" customHeight="1">
      <c r="E191" s="226"/>
      <c r="I191" s="87"/>
    </row>
    <row r="192" spans="5:9" ht="14.25" customHeight="1">
      <c r="E192" s="226"/>
      <c r="I192" s="87"/>
    </row>
    <row r="193" spans="5:9" ht="14.25" customHeight="1">
      <c r="E193" s="226"/>
      <c r="I193" s="87"/>
    </row>
    <row r="194" spans="5:9" ht="14.25" customHeight="1">
      <c r="E194" s="226"/>
      <c r="I194" s="87"/>
    </row>
    <row r="195" spans="5:9" ht="14.25" customHeight="1">
      <c r="E195" s="226"/>
      <c r="I195" s="87"/>
    </row>
    <row r="196" spans="5:9" ht="14.25" customHeight="1">
      <c r="E196" s="226"/>
      <c r="I196" s="87"/>
    </row>
    <row r="197" spans="5:9" ht="14.25" customHeight="1">
      <c r="E197" s="226"/>
      <c r="I197" s="87"/>
    </row>
    <row r="198" spans="5:9" ht="14.25" customHeight="1">
      <c r="E198" s="226"/>
      <c r="I198" s="87"/>
    </row>
    <row r="199" spans="5:9" ht="14.25" customHeight="1">
      <c r="E199" s="226"/>
      <c r="I199" s="87"/>
    </row>
    <row r="200" spans="5:9" ht="14.25" customHeight="1">
      <c r="E200" s="226"/>
      <c r="I200" s="87"/>
    </row>
    <row r="201" spans="5:9" ht="14.25" customHeight="1">
      <c r="E201" s="226"/>
      <c r="I201" s="87"/>
    </row>
    <row r="202" spans="5:9" ht="14.25" customHeight="1">
      <c r="E202" s="226"/>
      <c r="I202" s="87"/>
    </row>
    <row r="203" spans="5:9" ht="14.25" customHeight="1">
      <c r="E203" s="226"/>
      <c r="I203" s="87"/>
    </row>
    <row r="204" spans="5:9" ht="14.25" customHeight="1">
      <c r="E204" s="226"/>
      <c r="I204" s="87"/>
    </row>
    <row r="205" spans="5:9" ht="14.25" customHeight="1">
      <c r="E205" s="226"/>
      <c r="I205" s="87"/>
    </row>
    <row r="206" spans="5:9" ht="14.25" customHeight="1">
      <c r="E206" s="226"/>
      <c r="I206" s="87"/>
    </row>
    <row r="207" spans="5:9" ht="14.25" customHeight="1">
      <c r="E207" s="226"/>
      <c r="I207" s="87"/>
    </row>
    <row r="208" spans="5:9" ht="14.25" customHeight="1">
      <c r="E208" s="226"/>
      <c r="I208" s="87"/>
    </row>
    <row r="209" spans="5:9" ht="14.25" customHeight="1">
      <c r="E209" s="226"/>
      <c r="I209" s="87"/>
    </row>
    <row r="210" spans="5:9" ht="14.25" customHeight="1">
      <c r="E210" s="226"/>
      <c r="I210" s="87"/>
    </row>
    <row r="211" spans="5:9" ht="14.25" customHeight="1">
      <c r="E211" s="226"/>
      <c r="I211" s="87"/>
    </row>
    <row r="212" spans="5:9" ht="14.25" customHeight="1">
      <c r="E212" s="226"/>
      <c r="I212" s="87"/>
    </row>
    <row r="213" spans="5:9" ht="14.25" customHeight="1">
      <c r="E213" s="226"/>
      <c r="I213" s="87"/>
    </row>
    <row r="214" spans="5:9" ht="14.25" customHeight="1">
      <c r="E214" s="226"/>
      <c r="I214" s="87"/>
    </row>
    <row r="215" spans="5:9" ht="14.25" customHeight="1">
      <c r="E215" s="226"/>
      <c r="I215" s="87"/>
    </row>
    <row r="216" spans="5:9" ht="14.25" customHeight="1">
      <c r="E216" s="226"/>
      <c r="I216" s="87"/>
    </row>
    <row r="217" spans="5:9" ht="14.25" customHeight="1">
      <c r="E217" s="226"/>
      <c r="I217" s="87"/>
    </row>
    <row r="218" spans="5:9" ht="14.25" customHeight="1">
      <c r="E218" s="226"/>
      <c r="I218" s="87"/>
    </row>
    <row r="219" spans="5:9" ht="14.25" customHeight="1">
      <c r="E219" s="226"/>
      <c r="I219" s="87"/>
    </row>
    <row r="220" spans="5:9" ht="14.25" customHeight="1">
      <c r="E220" s="226"/>
      <c r="I220" s="87"/>
    </row>
    <row r="221" spans="5:9" ht="14.25" customHeight="1">
      <c r="E221" s="226"/>
      <c r="I221" s="87"/>
    </row>
    <row r="222" spans="5:9" ht="14.25" customHeight="1">
      <c r="E222" s="226"/>
      <c r="I222" s="87"/>
    </row>
    <row r="223" spans="5:9" ht="14.25" customHeight="1">
      <c r="E223" s="226"/>
      <c r="I223" s="87"/>
    </row>
    <row r="224" spans="5:9" ht="14.25" customHeight="1">
      <c r="E224" s="226"/>
      <c r="I224" s="87"/>
    </row>
    <row r="225" spans="5:9" ht="14.25" customHeight="1">
      <c r="E225" s="226"/>
      <c r="I225" s="87"/>
    </row>
    <row r="226" spans="5:9" ht="14.25" customHeight="1">
      <c r="E226" s="226"/>
      <c r="I226" s="87"/>
    </row>
    <row r="227" spans="5:9" ht="14.25" customHeight="1">
      <c r="E227" s="226"/>
      <c r="I227" s="87"/>
    </row>
    <row r="228" spans="5:9" ht="14.25" customHeight="1">
      <c r="E228" s="226"/>
      <c r="I228" s="87"/>
    </row>
    <row r="229" spans="5:9" ht="14.25" customHeight="1">
      <c r="E229" s="226"/>
      <c r="I229" s="87"/>
    </row>
    <row r="230" spans="5:9" ht="14.25" customHeight="1">
      <c r="E230" s="226"/>
      <c r="I230" s="87"/>
    </row>
    <row r="231" spans="5:9" ht="14.25" customHeight="1">
      <c r="E231" s="226"/>
      <c r="I231" s="87"/>
    </row>
    <row r="232" spans="5:9" ht="14.25" customHeight="1">
      <c r="E232" s="226"/>
      <c r="I232" s="87"/>
    </row>
    <row r="233" spans="5:9" ht="14.25" customHeight="1">
      <c r="E233" s="226"/>
      <c r="I233" s="87"/>
    </row>
    <row r="234" spans="5:9" ht="14.25" customHeight="1">
      <c r="E234" s="226"/>
      <c r="I234" s="87"/>
    </row>
    <row r="235" spans="5:9" ht="14.25" customHeight="1">
      <c r="E235" s="226"/>
      <c r="I235" s="87"/>
    </row>
    <row r="236" spans="5:9" ht="14.25" customHeight="1">
      <c r="E236" s="226"/>
      <c r="I236" s="87"/>
    </row>
    <row r="237" spans="5:9" ht="14.25" customHeight="1">
      <c r="E237" s="226"/>
      <c r="I237" s="87"/>
    </row>
    <row r="238" spans="5:9" ht="14.25" customHeight="1">
      <c r="E238" s="226"/>
      <c r="I238" s="87"/>
    </row>
    <row r="239" spans="5:9" ht="14.25" customHeight="1">
      <c r="E239" s="226"/>
      <c r="I239" s="87"/>
    </row>
    <row r="240" spans="5:9" ht="14.25" customHeight="1">
      <c r="E240" s="226"/>
      <c r="I240" s="87"/>
    </row>
    <row r="241" spans="5:9" ht="14.25" customHeight="1">
      <c r="E241" s="226"/>
      <c r="I241" s="87"/>
    </row>
    <row r="242" spans="5:9" ht="14.25" customHeight="1">
      <c r="E242" s="226"/>
      <c r="I242" s="87"/>
    </row>
    <row r="243" spans="5:9" ht="14.25" customHeight="1">
      <c r="E243" s="226"/>
      <c r="I243" s="87"/>
    </row>
    <row r="244" spans="5:9" ht="14.25" customHeight="1">
      <c r="E244" s="226"/>
      <c r="I244" s="87"/>
    </row>
    <row r="245" spans="5:9" ht="14.25" customHeight="1">
      <c r="E245" s="226"/>
      <c r="I245" s="87"/>
    </row>
    <row r="246" spans="5:9" ht="14.25" customHeight="1">
      <c r="E246" s="226"/>
      <c r="I246" s="87"/>
    </row>
    <row r="247" spans="5:9" ht="14.25" customHeight="1">
      <c r="E247" s="226"/>
      <c r="I247" s="87"/>
    </row>
    <row r="248" spans="5:9" ht="14.25" customHeight="1">
      <c r="E248" s="226"/>
      <c r="I248" s="87"/>
    </row>
    <row r="249" spans="5:9" ht="14.25" customHeight="1">
      <c r="E249" s="226"/>
      <c r="I249" s="87"/>
    </row>
    <row r="250" spans="5:9" ht="14.25" customHeight="1">
      <c r="E250" s="226"/>
      <c r="I250" s="87"/>
    </row>
    <row r="251" spans="5:9" ht="14.25" customHeight="1">
      <c r="E251" s="226"/>
      <c r="I251" s="87"/>
    </row>
    <row r="252" spans="5:9" ht="14.25" customHeight="1">
      <c r="E252" s="226"/>
      <c r="I252" s="87"/>
    </row>
    <row r="253" spans="5:9" ht="14.25" customHeight="1">
      <c r="E253" s="226"/>
      <c r="I253" s="87"/>
    </row>
    <row r="254" spans="5:9" ht="14.25" customHeight="1">
      <c r="E254" s="226"/>
      <c r="I254" s="87"/>
    </row>
    <row r="255" spans="5:9" ht="14.25" customHeight="1">
      <c r="E255" s="226"/>
      <c r="I255" s="87"/>
    </row>
    <row r="256" spans="5:9" ht="14.25" customHeight="1">
      <c r="E256" s="226"/>
      <c r="I256" s="87"/>
    </row>
    <row r="257" spans="5:9" ht="14.25" customHeight="1">
      <c r="E257" s="226"/>
      <c r="I257" s="87"/>
    </row>
    <row r="258" spans="5:9" ht="14.25" customHeight="1">
      <c r="E258" s="226"/>
      <c r="I258" s="87"/>
    </row>
    <row r="259" spans="5:9" ht="14.25" customHeight="1">
      <c r="E259" s="226"/>
      <c r="I259" s="87"/>
    </row>
    <row r="260" spans="5:9" ht="14.25" customHeight="1">
      <c r="E260" s="226"/>
      <c r="I260" s="87"/>
    </row>
    <row r="261" spans="5:9" ht="14.25" customHeight="1">
      <c r="E261" s="226"/>
      <c r="I261" s="87"/>
    </row>
    <row r="262" spans="5:9" ht="14.25" customHeight="1">
      <c r="E262" s="226"/>
      <c r="I262" s="87"/>
    </row>
    <row r="263" spans="5:9" ht="14.25" customHeight="1">
      <c r="E263" s="226"/>
      <c r="I263" s="87"/>
    </row>
    <row r="264" spans="5:9" ht="14.25" customHeight="1">
      <c r="E264" s="226"/>
      <c r="I264" s="87"/>
    </row>
    <row r="265" spans="5:9" ht="14.25" customHeight="1">
      <c r="E265" s="226"/>
      <c r="I265" s="87"/>
    </row>
    <row r="266" spans="5:9" ht="14.25" customHeight="1">
      <c r="E266" s="226"/>
      <c r="I266" s="87"/>
    </row>
    <row r="267" spans="5:9" ht="14.25" customHeight="1">
      <c r="E267" s="226"/>
      <c r="I267" s="87"/>
    </row>
    <row r="268" spans="5:9" ht="14.25" customHeight="1">
      <c r="E268" s="226"/>
      <c r="I268" s="87"/>
    </row>
    <row r="269" spans="5:9" ht="14.25" customHeight="1">
      <c r="E269" s="226"/>
      <c r="I269" s="87"/>
    </row>
    <row r="270" spans="5:9" ht="14.25" customHeight="1">
      <c r="E270" s="226"/>
      <c r="I270" s="87"/>
    </row>
    <row r="271" spans="5:9" ht="14.25" customHeight="1">
      <c r="E271" s="226"/>
      <c r="I271" s="87"/>
    </row>
    <row r="272" spans="5:9" ht="14.25" customHeight="1">
      <c r="E272" s="226"/>
      <c r="I272" s="87"/>
    </row>
    <row r="273" spans="5:9" ht="14.25" customHeight="1">
      <c r="E273" s="226"/>
      <c r="I273" s="87"/>
    </row>
    <row r="274" spans="5:9" ht="14.25" customHeight="1">
      <c r="E274" s="226"/>
      <c r="I274" s="87"/>
    </row>
    <row r="275" spans="5:9" ht="14.25" customHeight="1">
      <c r="E275" s="226"/>
      <c r="I275" s="87"/>
    </row>
    <row r="276" spans="5:9" ht="14.25" customHeight="1">
      <c r="E276" s="226"/>
      <c r="I276" s="87"/>
    </row>
    <row r="277" spans="5:9" ht="14.25" customHeight="1">
      <c r="E277" s="226"/>
      <c r="I277" s="87"/>
    </row>
    <row r="278" spans="5:9" ht="14.25" customHeight="1">
      <c r="E278" s="226"/>
      <c r="I278" s="87"/>
    </row>
    <row r="279" spans="5:9" ht="14.25" customHeight="1">
      <c r="E279" s="226"/>
      <c r="I279" s="87"/>
    </row>
    <row r="280" spans="5:9" ht="14.25" customHeight="1">
      <c r="E280" s="226"/>
      <c r="I280" s="87"/>
    </row>
    <row r="281" spans="5:9" ht="14.25" customHeight="1">
      <c r="E281" s="226"/>
      <c r="I281" s="87"/>
    </row>
    <row r="282" spans="5:9" ht="14.25" customHeight="1">
      <c r="E282" s="226"/>
      <c r="I282" s="87"/>
    </row>
    <row r="283" spans="5:9" ht="14.25" customHeight="1">
      <c r="E283" s="226"/>
      <c r="I283" s="87"/>
    </row>
    <row r="284" spans="5:9" ht="14.25" customHeight="1">
      <c r="E284" s="226"/>
      <c r="I284" s="87"/>
    </row>
    <row r="285" spans="5:9" ht="14.25" customHeight="1">
      <c r="E285" s="226"/>
      <c r="I285" s="87"/>
    </row>
    <row r="286" spans="5:9" ht="14.25" customHeight="1">
      <c r="E286" s="226"/>
      <c r="I286" s="87"/>
    </row>
    <row r="287" spans="5:9" ht="14.25" customHeight="1">
      <c r="E287" s="226"/>
      <c r="I287" s="87"/>
    </row>
    <row r="288" spans="5:9" ht="14.25" customHeight="1">
      <c r="E288" s="226"/>
      <c r="I288" s="87"/>
    </row>
    <row r="289" spans="5:9" ht="14.25" customHeight="1">
      <c r="E289" s="226"/>
      <c r="I289" s="87"/>
    </row>
    <row r="290" spans="5:9" ht="14.25" customHeight="1">
      <c r="E290" s="226"/>
      <c r="I290" s="87"/>
    </row>
    <row r="291" spans="5:9" ht="14.25" customHeight="1">
      <c r="E291" s="226"/>
      <c r="I291" s="87"/>
    </row>
    <row r="292" spans="5:9" ht="14.25" customHeight="1">
      <c r="E292" s="226"/>
      <c r="I292" s="87"/>
    </row>
    <row r="293" spans="5:9" ht="14.25" customHeight="1">
      <c r="E293" s="226"/>
      <c r="I293" s="87"/>
    </row>
    <row r="294" spans="5:9" ht="14.25" customHeight="1">
      <c r="E294" s="226"/>
      <c r="I294" s="87"/>
    </row>
    <row r="295" spans="5:9" ht="14.25" customHeight="1">
      <c r="E295" s="226"/>
      <c r="I295" s="87"/>
    </row>
    <row r="296" spans="5:9" ht="14.25" customHeight="1">
      <c r="E296" s="226"/>
      <c r="I296" s="87"/>
    </row>
    <row r="297" spans="5:9" ht="14.25" customHeight="1">
      <c r="E297" s="226"/>
      <c r="I297" s="87"/>
    </row>
    <row r="298" spans="5:9" ht="14.25" customHeight="1">
      <c r="E298" s="226"/>
      <c r="I298" s="87"/>
    </row>
    <row r="299" spans="5:9" ht="14.25" customHeight="1">
      <c r="E299" s="226"/>
      <c r="I299" s="87"/>
    </row>
    <row r="300" spans="5:9" ht="14.25" customHeight="1">
      <c r="E300" s="226"/>
      <c r="I300" s="87"/>
    </row>
    <row r="301" spans="5:9" ht="14.25" customHeight="1">
      <c r="E301" s="226"/>
      <c r="I301" s="87"/>
    </row>
    <row r="302" spans="5:9" ht="14.25" customHeight="1">
      <c r="E302" s="226"/>
      <c r="I302" s="87"/>
    </row>
    <row r="303" spans="5:9" ht="14.25" customHeight="1">
      <c r="E303" s="226"/>
      <c r="I303" s="87"/>
    </row>
    <row r="304" spans="5:9" ht="14.25" customHeight="1">
      <c r="E304" s="226"/>
      <c r="I304" s="87"/>
    </row>
    <row r="305" spans="5:9" ht="14.25" customHeight="1">
      <c r="E305" s="226"/>
      <c r="I305" s="87"/>
    </row>
    <row r="306" spans="5:9" ht="14.25" customHeight="1">
      <c r="E306" s="226"/>
      <c r="I306" s="87"/>
    </row>
    <row r="307" spans="5:9" ht="14.25" customHeight="1">
      <c r="E307" s="226"/>
      <c r="I307" s="87"/>
    </row>
    <row r="308" spans="5:9" ht="14.25" customHeight="1">
      <c r="E308" s="226"/>
      <c r="I308" s="87"/>
    </row>
    <row r="309" spans="5:9" ht="14.25" customHeight="1">
      <c r="E309" s="226"/>
      <c r="I309" s="87"/>
    </row>
    <row r="310" spans="5:9" ht="14.25" customHeight="1">
      <c r="E310" s="226"/>
      <c r="I310" s="87"/>
    </row>
    <row r="311" spans="5:9" ht="14.25" customHeight="1">
      <c r="E311" s="226"/>
      <c r="I311" s="87"/>
    </row>
    <row r="312" spans="5:9" ht="14.25" customHeight="1">
      <c r="E312" s="226"/>
      <c r="I312" s="87"/>
    </row>
    <row r="313" spans="5:9" ht="14.25" customHeight="1">
      <c r="E313" s="226"/>
      <c r="I313" s="87"/>
    </row>
    <row r="314" spans="5:9" ht="14.25" customHeight="1">
      <c r="E314" s="226"/>
      <c r="I314" s="87"/>
    </row>
    <row r="315" spans="5:9" ht="14.25" customHeight="1">
      <c r="E315" s="226"/>
      <c r="I315" s="87"/>
    </row>
    <row r="316" spans="5:9" ht="14.25" customHeight="1">
      <c r="E316" s="226"/>
      <c r="I316" s="87"/>
    </row>
    <row r="317" spans="5:9" ht="14.25" customHeight="1">
      <c r="E317" s="226"/>
      <c r="I317" s="87"/>
    </row>
    <row r="318" spans="5:9" ht="14.25" customHeight="1">
      <c r="E318" s="226"/>
      <c r="I318" s="87"/>
    </row>
    <row r="319" spans="5:9" ht="14.25" customHeight="1">
      <c r="E319" s="226"/>
      <c r="I319" s="87"/>
    </row>
    <row r="320" spans="5:9" ht="14.25" customHeight="1">
      <c r="E320" s="226"/>
      <c r="I320" s="87"/>
    </row>
    <row r="321" spans="5:9" ht="14.25" customHeight="1">
      <c r="E321" s="226"/>
      <c r="I321" s="87"/>
    </row>
    <row r="322" spans="5:9" ht="14.25" customHeight="1">
      <c r="E322" s="226"/>
      <c r="I322" s="87"/>
    </row>
    <row r="323" spans="5:9" ht="14.25" customHeight="1">
      <c r="E323" s="226"/>
      <c r="I323" s="87"/>
    </row>
    <row r="324" spans="5:9" ht="14.25" customHeight="1">
      <c r="E324" s="226"/>
      <c r="I324" s="87"/>
    </row>
    <row r="325" spans="5:9" ht="14.25" customHeight="1">
      <c r="E325" s="226"/>
      <c r="I325" s="87"/>
    </row>
    <row r="326" spans="5:9" ht="14.25" customHeight="1">
      <c r="E326" s="226"/>
      <c r="I326" s="87"/>
    </row>
    <row r="327" spans="5:9" ht="14.25" customHeight="1">
      <c r="E327" s="226"/>
      <c r="I327" s="87"/>
    </row>
    <row r="328" spans="5:9" ht="14.25" customHeight="1">
      <c r="E328" s="226"/>
      <c r="I328" s="87"/>
    </row>
    <row r="329" spans="5:9" ht="14.25" customHeight="1">
      <c r="E329" s="226"/>
      <c r="I329" s="87"/>
    </row>
    <row r="330" spans="5:9" ht="14.25" customHeight="1">
      <c r="E330" s="226"/>
      <c r="I330" s="87"/>
    </row>
    <row r="331" spans="5:9" ht="14.25" customHeight="1">
      <c r="E331" s="226"/>
      <c r="I331" s="87"/>
    </row>
    <row r="332" spans="5:9" ht="14.25" customHeight="1">
      <c r="E332" s="226"/>
      <c r="I332" s="87"/>
    </row>
    <row r="333" spans="5:9" ht="14.25" customHeight="1">
      <c r="E333" s="226"/>
      <c r="I333" s="87"/>
    </row>
    <row r="334" spans="5:9" ht="14.25" customHeight="1">
      <c r="E334" s="226"/>
      <c r="I334" s="87"/>
    </row>
    <row r="335" spans="5:9" ht="14.25" customHeight="1">
      <c r="E335" s="226"/>
      <c r="I335" s="87"/>
    </row>
    <row r="336" spans="5:9" ht="14.25" customHeight="1">
      <c r="E336" s="226"/>
      <c r="I336" s="87"/>
    </row>
    <row r="337" spans="5:9" ht="14.25" customHeight="1">
      <c r="E337" s="226"/>
      <c r="I337" s="87"/>
    </row>
    <row r="338" spans="5:9" ht="14.25" customHeight="1">
      <c r="E338" s="226"/>
      <c r="I338" s="87"/>
    </row>
    <row r="339" spans="5:9" ht="14.25" customHeight="1">
      <c r="E339" s="226"/>
      <c r="I339" s="87"/>
    </row>
    <row r="340" spans="5:9" ht="14.25" customHeight="1">
      <c r="E340" s="226"/>
      <c r="I340" s="87"/>
    </row>
    <row r="341" spans="5:9" ht="14.25" customHeight="1">
      <c r="E341" s="226"/>
      <c r="I341" s="87"/>
    </row>
    <row r="342" spans="5:9" ht="14.25" customHeight="1">
      <c r="E342" s="226"/>
      <c r="I342" s="87"/>
    </row>
    <row r="343" spans="5:9" ht="14.25" customHeight="1">
      <c r="E343" s="226"/>
      <c r="I343" s="87"/>
    </row>
    <row r="344" spans="5:9" ht="14.25" customHeight="1">
      <c r="E344" s="226"/>
      <c r="I344" s="87"/>
    </row>
    <row r="345" spans="5:9" ht="14.25" customHeight="1">
      <c r="E345" s="226"/>
      <c r="I345" s="87"/>
    </row>
    <row r="346" spans="5:9" ht="14.25" customHeight="1">
      <c r="E346" s="226"/>
      <c r="I346" s="87"/>
    </row>
    <row r="347" spans="5:9" ht="14.25" customHeight="1">
      <c r="E347" s="226"/>
      <c r="I347" s="87"/>
    </row>
    <row r="348" spans="5:9" ht="14.25" customHeight="1">
      <c r="E348" s="226"/>
      <c r="I348" s="87"/>
    </row>
    <row r="349" spans="5:9" ht="14.25" customHeight="1">
      <c r="E349" s="226"/>
      <c r="I349" s="87"/>
    </row>
    <row r="350" spans="5:9" ht="14.25" customHeight="1">
      <c r="E350" s="226"/>
      <c r="I350" s="87"/>
    </row>
    <row r="351" spans="5:9" ht="14.25" customHeight="1">
      <c r="E351" s="226"/>
      <c r="I351" s="87"/>
    </row>
    <row r="352" spans="5:9" ht="14.25" customHeight="1">
      <c r="E352" s="226"/>
      <c r="I352" s="87"/>
    </row>
    <row r="353" spans="5:9" ht="14.25" customHeight="1">
      <c r="E353" s="226"/>
      <c r="I353" s="87"/>
    </row>
    <row r="354" spans="5:9" ht="14.25" customHeight="1">
      <c r="E354" s="226"/>
      <c r="I354" s="87"/>
    </row>
    <row r="355" spans="5:9" ht="14.25" customHeight="1">
      <c r="E355" s="226"/>
      <c r="I355" s="87"/>
    </row>
    <row r="356" spans="5:9" ht="14.25" customHeight="1">
      <c r="E356" s="226"/>
      <c r="I356" s="87"/>
    </row>
    <row r="357" spans="5:9" ht="14.25" customHeight="1">
      <c r="E357" s="226"/>
      <c r="I357" s="87"/>
    </row>
    <row r="358" spans="5:9" ht="14.25" customHeight="1">
      <c r="E358" s="226"/>
      <c r="I358" s="87"/>
    </row>
    <row r="359" spans="5:9" ht="14.25" customHeight="1">
      <c r="E359" s="226"/>
      <c r="I359" s="87"/>
    </row>
    <row r="360" spans="5:9" ht="14.25" customHeight="1">
      <c r="E360" s="226"/>
      <c r="I360" s="87"/>
    </row>
    <row r="361" spans="5:9" ht="14.25" customHeight="1">
      <c r="E361" s="226"/>
      <c r="I361" s="87"/>
    </row>
    <row r="362" spans="5:9" ht="14.25" customHeight="1">
      <c r="E362" s="226"/>
      <c r="I362" s="87"/>
    </row>
    <row r="363" spans="5:9" ht="14.25" customHeight="1">
      <c r="E363" s="226"/>
      <c r="I363" s="87"/>
    </row>
    <row r="364" spans="5:9" ht="14.25" customHeight="1">
      <c r="E364" s="226"/>
      <c r="I364" s="87"/>
    </row>
    <row r="365" spans="5:9" ht="14.25" customHeight="1">
      <c r="E365" s="226"/>
      <c r="I365" s="87"/>
    </row>
    <row r="366" spans="5:9" ht="14.25" customHeight="1">
      <c r="E366" s="226"/>
      <c r="I366" s="87"/>
    </row>
    <row r="367" spans="5:9" ht="14.25" customHeight="1">
      <c r="E367" s="226"/>
      <c r="I367" s="87"/>
    </row>
    <row r="368" spans="5:9" ht="14.25" customHeight="1">
      <c r="E368" s="226"/>
      <c r="I368" s="87"/>
    </row>
    <row r="369" spans="5:9" ht="14.25" customHeight="1">
      <c r="E369" s="226"/>
      <c r="I369" s="87"/>
    </row>
    <row r="370" spans="5:9" ht="14.25" customHeight="1">
      <c r="E370" s="226"/>
      <c r="I370" s="87"/>
    </row>
    <row r="371" spans="5:9" ht="14.25" customHeight="1">
      <c r="E371" s="226"/>
      <c r="I371" s="87"/>
    </row>
    <row r="372" spans="5:9" ht="14.25" customHeight="1">
      <c r="E372" s="226"/>
      <c r="I372" s="87"/>
    </row>
    <row r="373" spans="5:9" ht="14.25" customHeight="1">
      <c r="E373" s="226"/>
      <c r="I373" s="87"/>
    </row>
    <row r="374" spans="5:9" ht="14.25" customHeight="1">
      <c r="E374" s="226"/>
      <c r="I374" s="87"/>
    </row>
    <row r="375" spans="5:9" ht="14.25" customHeight="1">
      <c r="E375" s="226"/>
      <c r="I375" s="87"/>
    </row>
    <row r="376" spans="5:9" ht="14.25" customHeight="1">
      <c r="E376" s="226"/>
      <c r="I376" s="87"/>
    </row>
    <row r="377" spans="5:9" ht="14.25" customHeight="1">
      <c r="E377" s="226"/>
      <c r="I377" s="87"/>
    </row>
    <row r="378" spans="5:9" ht="14.25" customHeight="1">
      <c r="E378" s="226"/>
      <c r="I378" s="87"/>
    </row>
    <row r="379" spans="5:9" ht="14.25" customHeight="1">
      <c r="E379" s="226"/>
      <c r="I379" s="87"/>
    </row>
    <row r="380" spans="5:9" ht="14.25" customHeight="1">
      <c r="E380" s="226"/>
      <c r="I380" s="87"/>
    </row>
    <row r="381" spans="5:9" ht="14.25" customHeight="1">
      <c r="E381" s="226"/>
      <c r="I381" s="87"/>
    </row>
    <row r="382" spans="5:9" ht="14.25" customHeight="1">
      <c r="E382" s="226"/>
      <c r="I382" s="87"/>
    </row>
    <row r="383" spans="5:9" ht="14.25" customHeight="1">
      <c r="E383" s="226"/>
      <c r="I383" s="87"/>
    </row>
    <row r="384" spans="5:9" ht="14.25" customHeight="1">
      <c r="E384" s="226"/>
      <c r="I384" s="87"/>
    </row>
    <row r="385" spans="5:9" ht="14.25" customHeight="1">
      <c r="E385" s="226"/>
      <c r="I385" s="87"/>
    </row>
    <row r="386" spans="5:9" ht="14.25" customHeight="1">
      <c r="E386" s="226"/>
      <c r="I386" s="87"/>
    </row>
    <row r="387" spans="5:9" ht="14.25" customHeight="1">
      <c r="E387" s="226"/>
      <c r="I387" s="87"/>
    </row>
    <row r="388" spans="5:9" ht="14.25" customHeight="1">
      <c r="E388" s="226"/>
      <c r="I388" s="87"/>
    </row>
    <row r="389" spans="5:9" ht="14.25" customHeight="1">
      <c r="E389" s="226"/>
      <c r="I389" s="87"/>
    </row>
    <row r="390" spans="5:9" ht="14.25" customHeight="1">
      <c r="E390" s="226"/>
      <c r="I390" s="87"/>
    </row>
    <row r="391" spans="5:9" ht="14.25" customHeight="1">
      <c r="E391" s="226"/>
      <c r="I391" s="87"/>
    </row>
    <row r="392" spans="5:9" ht="14.25" customHeight="1">
      <c r="E392" s="226"/>
      <c r="I392" s="87"/>
    </row>
    <row r="393" spans="5:9" ht="14.25" customHeight="1">
      <c r="E393" s="226"/>
      <c r="I393" s="87"/>
    </row>
    <row r="394" spans="5:9" ht="14.25" customHeight="1">
      <c r="E394" s="226"/>
      <c r="I394" s="87"/>
    </row>
    <row r="395" spans="5:9" ht="14.25" customHeight="1">
      <c r="E395" s="226"/>
      <c r="I395" s="87"/>
    </row>
    <row r="396" spans="5:9" ht="14.25" customHeight="1">
      <c r="E396" s="226"/>
      <c r="I396" s="87"/>
    </row>
    <row r="397" spans="5:9" ht="14.25" customHeight="1">
      <c r="E397" s="226"/>
      <c r="I397" s="87"/>
    </row>
    <row r="398" spans="5:9" ht="14.25" customHeight="1">
      <c r="E398" s="226"/>
      <c r="I398" s="87"/>
    </row>
    <row r="399" spans="5:9" ht="14.25" customHeight="1">
      <c r="E399" s="226"/>
      <c r="I399" s="87"/>
    </row>
    <row r="400" spans="5:9" ht="14.25" customHeight="1">
      <c r="E400" s="226"/>
      <c r="I400" s="87"/>
    </row>
    <row r="401" spans="5:9" ht="14.25" customHeight="1">
      <c r="E401" s="226"/>
      <c r="I401" s="87"/>
    </row>
    <row r="402" spans="5:9" ht="14.25" customHeight="1">
      <c r="E402" s="226"/>
      <c r="I402" s="87"/>
    </row>
    <row r="403" spans="5:9" ht="14.25" customHeight="1">
      <c r="E403" s="226"/>
      <c r="I403" s="87"/>
    </row>
    <row r="404" spans="5:9" ht="14.25" customHeight="1">
      <c r="E404" s="226"/>
      <c r="I404" s="87"/>
    </row>
    <row r="405" spans="5:9" ht="14.25" customHeight="1">
      <c r="E405" s="226"/>
      <c r="I405" s="87"/>
    </row>
    <row r="406" spans="5:9" ht="14.25" customHeight="1">
      <c r="E406" s="226"/>
      <c r="I406" s="87"/>
    </row>
    <row r="407" spans="5:9" ht="14.25" customHeight="1">
      <c r="E407" s="226"/>
      <c r="I407" s="87"/>
    </row>
    <row r="408" spans="5:9" ht="14.25" customHeight="1">
      <c r="E408" s="226"/>
      <c r="I408" s="87"/>
    </row>
    <row r="409" spans="5:9" ht="14.25" customHeight="1">
      <c r="E409" s="226"/>
      <c r="I409" s="87"/>
    </row>
    <row r="410" spans="5:9" ht="14.25" customHeight="1">
      <c r="E410" s="226"/>
      <c r="I410" s="87"/>
    </row>
    <row r="411" spans="5:9" ht="14.25" customHeight="1">
      <c r="E411" s="226"/>
      <c r="I411" s="87"/>
    </row>
    <row r="412" spans="5:9" ht="14.25" customHeight="1">
      <c r="E412" s="226"/>
      <c r="I412" s="87"/>
    </row>
    <row r="413" spans="5:9" ht="14.25" customHeight="1">
      <c r="E413" s="226"/>
      <c r="I413" s="87"/>
    </row>
    <row r="414" spans="5:9" ht="14.25" customHeight="1">
      <c r="E414" s="226"/>
      <c r="I414" s="87"/>
    </row>
    <row r="415" spans="5:9" ht="14.25" customHeight="1">
      <c r="E415" s="226"/>
      <c r="I415" s="87"/>
    </row>
    <row r="416" spans="5:9" ht="14.25" customHeight="1">
      <c r="E416" s="226"/>
      <c r="I416" s="87"/>
    </row>
    <row r="417" spans="5:9" ht="14.25" customHeight="1">
      <c r="E417" s="226"/>
      <c r="I417" s="87"/>
    </row>
    <row r="418" spans="5:9" ht="14.25" customHeight="1">
      <c r="E418" s="226"/>
      <c r="I418" s="87"/>
    </row>
    <row r="419" spans="5:9" ht="14.25" customHeight="1">
      <c r="E419" s="226"/>
      <c r="I419" s="87"/>
    </row>
    <row r="420" spans="5:9" ht="14.25" customHeight="1">
      <c r="E420" s="226"/>
      <c r="I420" s="87"/>
    </row>
    <row r="421" spans="5:9" ht="14.25" customHeight="1">
      <c r="E421" s="226"/>
      <c r="I421" s="87"/>
    </row>
    <row r="422" spans="5:9" ht="14.25" customHeight="1">
      <c r="E422" s="226"/>
      <c r="I422" s="87"/>
    </row>
    <row r="423" spans="5:9" ht="14.25" customHeight="1">
      <c r="E423" s="226"/>
      <c r="I423" s="87"/>
    </row>
    <row r="424" spans="5:9" ht="14.25" customHeight="1">
      <c r="E424" s="226"/>
      <c r="I424" s="87"/>
    </row>
    <row r="425" spans="5:9" ht="14.25" customHeight="1">
      <c r="E425" s="226"/>
      <c r="I425" s="87"/>
    </row>
    <row r="426" spans="5:9" ht="14.25" customHeight="1">
      <c r="E426" s="226"/>
      <c r="I426" s="87"/>
    </row>
    <row r="427" spans="5:9" ht="14.25" customHeight="1">
      <c r="E427" s="226"/>
      <c r="I427" s="87"/>
    </row>
    <row r="428" spans="5:9" ht="14.25" customHeight="1">
      <c r="E428" s="226"/>
      <c r="I428" s="87"/>
    </row>
    <row r="429" spans="5:9" ht="14.25" customHeight="1">
      <c r="E429" s="226"/>
      <c r="I429" s="87"/>
    </row>
    <row r="430" spans="5:9" ht="14.25" customHeight="1">
      <c r="E430" s="226"/>
      <c r="I430" s="87"/>
    </row>
    <row r="431" spans="5:9" ht="14.25" customHeight="1">
      <c r="E431" s="226"/>
      <c r="I431" s="87"/>
    </row>
    <row r="432" spans="5:9" ht="14.25" customHeight="1">
      <c r="E432" s="226"/>
      <c r="I432" s="87"/>
    </row>
    <row r="433" spans="5:9" ht="14.25" customHeight="1">
      <c r="E433" s="226"/>
      <c r="I433" s="87"/>
    </row>
    <row r="434" spans="5:9" ht="14.25" customHeight="1">
      <c r="E434" s="226"/>
      <c r="I434" s="87"/>
    </row>
    <row r="435" spans="5:9" ht="14.25" customHeight="1">
      <c r="E435" s="226"/>
      <c r="I435" s="87"/>
    </row>
    <row r="436" spans="5:9" ht="14.25" customHeight="1">
      <c r="E436" s="226"/>
      <c r="I436" s="87"/>
    </row>
    <row r="437" spans="5:9" ht="14.25" customHeight="1">
      <c r="E437" s="226"/>
      <c r="I437" s="87"/>
    </row>
    <row r="438" spans="5:9" ht="14.25" customHeight="1">
      <c r="E438" s="226"/>
      <c r="I438" s="87"/>
    </row>
    <row r="439" spans="5:9" ht="14.25" customHeight="1">
      <c r="E439" s="226"/>
      <c r="I439" s="87"/>
    </row>
    <row r="440" spans="5:9" ht="14.25" customHeight="1">
      <c r="E440" s="226"/>
      <c r="I440" s="87"/>
    </row>
    <row r="441" spans="5:9" ht="14.25" customHeight="1">
      <c r="E441" s="226"/>
      <c r="I441" s="87"/>
    </row>
    <row r="442" spans="5:9" ht="14.25" customHeight="1">
      <c r="E442" s="226"/>
      <c r="I442" s="87"/>
    </row>
    <row r="443" spans="5:9" ht="14.25" customHeight="1">
      <c r="E443" s="226"/>
      <c r="I443" s="87"/>
    </row>
    <row r="444" spans="5:9" ht="14.25" customHeight="1">
      <c r="E444" s="226"/>
      <c r="I444" s="87"/>
    </row>
    <row r="445" spans="5:9" ht="14.25" customHeight="1">
      <c r="E445" s="226"/>
      <c r="I445" s="87"/>
    </row>
    <row r="446" spans="5:9" ht="14.25" customHeight="1">
      <c r="E446" s="226"/>
      <c r="I446" s="87"/>
    </row>
    <row r="447" spans="5:9" ht="14.25" customHeight="1">
      <c r="E447" s="226"/>
      <c r="I447" s="87"/>
    </row>
    <row r="448" spans="5:9" ht="14.25" customHeight="1">
      <c r="E448" s="226"/>
      <c r="I448" s="87"/>
    </row>
    <row r="449" spans="5:9" ht="14.25" customHeight="1">
      <c r="E449" s="226"/>
      <c r="I449" s="87"/>
    </row>
    <row r="450" spans="5:9" ht="14.25" customHeight="1">
      <c r="E450" s="226"/>
      <c r="I450" s="87"/>
    </row>
    <row r="451" spans="5:9" ht="14.25" customHeight="1">
      <c r="E451" s="226"/>
      <c r="I451" s="87"/>
    </row>
    <row r="452" spans="5:9" ht="14.25" customHeight="1">
      <c r="E452" s="226"/>
      <c r="I452" s="87"/>
    </row>
    <row r="453" spans="5:9" ht="14.25" customHeight="1">
      <c r="E453" s="226"/>
      <c r="I453" s="87"/>
    </row>
    <row r="454" spans="5:9" ht="14.25" customHeight="1">
      <c r="E454" s="226"/>
      <c r="I454" s="87"/>
    </row>
    <row r="455" spans="5:9" ht="14.25" customHeight="1">
      <c r="E455" s="226"/>
      <c r="I455" s="87"/>
    </row>
    <row r="456" spans="5:9" ht="14.25" customHeight="1">
      <c r="E456" s="226"/>
      <c r="I456" s="87"/>
    </row>
    <row r="457" spans="5:9" ht="14.25" customHeight="1">
      <c r="E457" s="226"/>
      <c r="I457" s="87"/>
    </row>
    <row r="458" spans="5:9" ht="14.25" customHeight="1">
      <c r="E458" s="226"/>
      <c r="I458" s="87"/>
    </row>
    <row r="459" spans="5:9" ht="14.25" customHeight="1">
      <c r="E459" s="226"/>
      <c r="I459" s="87"/>
    </row>
    <row r="460" spans="5:9" ht="14.25" customHeight="1">
      <c r="E460" s="226"/>
      <c r="I460" s="87"/>
    </row>
    <row r="461" spans="5:9" ht="14.25" customHeight="1">
      <c r="E461" s="226"/>
      <c r="I461" s="87"/>
    </row>
    <row r="462" spans="5:9" ht="14.25" customHeight="1">
      <c r="E462" s="226"/>
      <c r="I462" s="87"/>
    </row>
    <row r="463" spans="5:9" ht="14.25" customHeight="1">
      <c r="E463" s="226"/>
      <c r="I463" s="87"/>
    </row>
    <row r="464" spans="5:9" ht="14.25" customHeight="1">
      <c r="E464" s="226"/>
      <c r="I464" s="87"/>
    </row>
    <row r="465" spans="5:9" ht="14.25" customHeight="1">
      <c r="E465" s="226"/>
      <c r="I465" s="87"/>
    </row>
    <row r="466" spans="5:9" ht="14.25" customHeight="1">
      <c r="E466" s="226"/>
      <c r="I466" s="87"/>
    </row>
    <row r="467" spans="5:9" ht="14.25" customHeight="1">
      <c r="E467" s="226"/>
      <c r="I467" s="87"/>
    </row>
    <row r="468" spans="5:9" ht="14.25" customHeight="1">
      <c r="E468" s="226"/>
      <c r="I468" s="87"/>
    </row>
    <row r="469" spans="5:9" ht="14.25" customHeight="1">
      <c r="E469" s="226"/>
      <c r="I469" s="87"/>
    </row>
    <row r="470" spans="5:9" ht="14.25" customHeight="1">
      <c r="E470" s="226"/>
      <c r="I470" s="87"/>
    </row>
    <row r="471" spans="5:9" ht="14.25" customHeight="1">
      <c r="E471" s="226"/>
      <c r="I471" s="87"/>
    </row>
    <row r="472" spans="5:9" ht="14.25" customHeight="1">
      <c r="E472" s="226"/>
      <c r="I472" s="87"/>
    </row>
    <row r="473" spans="5:9" ht="14.25" customHeight="1">
      <c r="E473" s="226"/>
      <c r="I473" s="87"/>
    </row>
    <row r="474" spans="5:9" ht="14.25" customHeight="1">
      <c r="E474" s="226"/>
      <c r="I474" s="87"/>
    </row>
    <row r="475" spans="5:9" ht="14.25" customHeight="1">
      <c r="E475" s="226"/>
      <c r="I475" s="87"/>
    </row>
    <row r="476" spans="5:9" ht="14.25" customHeight="1">
      <c r="E476" s="226"/>
      <c r="I476" s="87"/>
    </row>
    <row r="477" spans="5:9" ht="14.25" customHeight="1">
      <c r="E477" s="226"/>
      <c r="I477" s="87"/>
    </row>
    <row r="478" spans="5:9" ht="14.25" customHeight="1">
      <c r="E478" s="226"/>
      <c r="I478" s="87"/>
    </row>
    <row r="479" spans="5:9" ht="14.25" customHeight="1">
      <c r="E479" s="226"/>
      <c r="I479" s="87"/>
    </row>
    <row r="480" spans="5:9" ht="14.25" customHeight="1">
      <c r="E480" s="226"/>
      <c r="I480" s="87"/>
    </row>
    <row r="481" spans="5:9" ht="14.25" customHeight="1">
      <c r="E481" s="226"/>
      <c r="I481" s="87"/>
    </row>
    <row r="482" spans="5:9" ht="14.25" customHeight="1">
      <c r="E482" s="226"/>
      <c r="I482" s="87"/>
    </row>
    <row r="483" spans="5:9" ht="14.25" customHeight="1">
      <c r="E483" s="226"/>
      <c r="I483" s="87"/>
    </row>
    <row r="484" spans="5:9" ht="14.25" customHeight="1">
      <c r="E484" s="226"/>
      <c r="I484" s="87"/>
    </row>
    <row r="485" spans="5:9" ht="14.25" customHeight="1">
      <c r="E485" s="226"/>
      <c r="I485" s="87"/>
    </row>
    <row r="486" spans="5:9" ht="14.25" customHeight="1">
      <c r="E486" s="226"/>
      <c r="I486" s="87"/>
    </row>
    <row r="487" spans="5:9" ht="14.25" customHeight="1">
      <c r="E487" s="226"/>
      <c r="I487" s="87"/>
    </row>
    <row r="488" spans="5:9" ht="14.25" customHeight="1">
      <c r="E488" s="226"/>
      <c r="I488" s="87"/>
    </row>
    <row r="489" spans="5:9" ht="14.25" customHeight="1">
      <c r="E489" s="226"/>
      <c r="I489" s="87"/>
    </row>
    <row r="490" spans="5:9" ht="14.25" customHeight="1">
      <c r="E490" s="226"/>
      <c r="I490" s="87"/>
    </row>
    <row r="491" spans="5:9" ht="14.25" customHeight="1">
      <c r="E491" s="226"/>
      <c r="I491" s="87"/>
    </row>
    <row r="492" spans="5:9" ht="14.25" customHeight="1">
      <c r="E492" s="226"/>
      <c r="I492" s="87"/>
    </row>
    <row r="493" spans="5:9" ht="14.25" customHeight="1">
      <c r="E493" s="226"/>
      <c r="I493" s="87"/>
    </row>
    <row r="494" spans="5:9" ht="14.25" customHeight="1">
      <c r="E494" s="226"/>
      <c r="I494" s="87"/>
    </row>
    <row r="495" spans="5:9" ht="14.25" customHeight="1">
      <c r="E495" s="226"/>
      <c r="I495" s="87"/>
    </row>
    <row r="496" spans="5:9" ht="14.25" customHeight="1">
      <c r="E496" s="226"/>
      <c r="I496" s="87"/>
    </row>
    <row r="497" spans="5:9" ht="14.25" customHeight="1">
      <c r="E497" s="226"/>
      <c r="I497" s="87"/>
    </row>
    <row r="498" spans="5:9" ht="14.25" customHeight="1">
      <c r="E498" s="226"/>
      <c r="I498" s="87"/>
    </row>
    <row r="499" spans="5:9" ht="14.25" customHeight="1">
      <c r="E499" s="226"/>
      <c r="I499" s="87"/>
    </row>
    <row r="500" spans="5:9" ht="14.25" customHeight="1">
      <c r="E500" s="226"/>
      <c r="I500" s="87"/>
    </row>
    <row r="501" spans="5:9" ht="14.25" customHeight="1">
      <c r="E501" s="226"/>
      <c r="I501" s="87"/>
    </row>
    <row r="502" spans="5:9" ht="14.25" customHeight="1">
      <c r="E502" s="226"/>
      <c r="I502" s="87"/>
    </row>
    <row r="503" spans="5:9" ht="14.25" customHeight="1">
      <c r="E503" s="226"/>
      <c r="I503" s="87"/>
    </row>
    <row r="504" spans="5:9" ht="14.25" customHeight="1">
      <c r="E504" s="226"/>
      <c r="I504" s="87"/>
    </row>
    <row r="505" spans="5:9" ht="14.25" customHeight="1">
      <c r="E505" s="226"/>
      <c r="I505" s="87"/>
    </row>
    <row r="506" spans="5:9" ht="14.25" customHeight="1">
      <c r="E506" s="226"/>
      <c r="I506" s="87"/>
    </row>
    <row r="507" spans="5:9" ht="14.25" customHeight="1">
      <c r="E507" s="226"/>
      <c r="I507" s="87"/>
    </row>
    <row r="508" spans="5:9" ht="14.25" customHeight="1">
      <c r="E508" s="226"/>
      <c r="I508" s="87"/>
    </row>
    <row r="509" spans="5:9" ht="14.25" customHeight="1">
      <c r="E509" s="226"/>
      <c r="I509" s="87"/>
    </row>
    <row r="510" spans="5:9" ht="14.25" customHeight="1">
      <c r="E510" s="226"/>
      <c r="I510" s="87"/>
    </row>
    <row r="511" spans="5:9" ht="14.25" customHeight="1">
      <c r="E511" s="226"/>
      <c r="I511" s="87"/>
    </row>
    <row r="512" spans="5:9" ht="14.25" customHeight="1">
      <c r="E512" s="226"/>
      <c r="I512" s="87"/>
    </row>
    <row r="513" spans="5:9" ht="14.25" customHeight="1">
      <c r="E513" s="226"/>
      <c r="I513" s="87"/>
    </row>
    <row r="514" spans="5:9" ht="14.25" customHeight="1">
      <c r="E514" s="226"/>
      <c r="I514" s="87"/>
    </row>
    <row r="515" spans="5:9" ht="14.25" customHeight="1">
      <c r="E515" s="226"/>
      <c r="I515" s="87"/>
    </row>
    <row r="516" spans="5:9" ht="14.25" customHeight="1">
      <c r="E516" s="226"/>
      <c r="I516" s="87"/>
    </row>
    <row r="517" spans="5:9" ht="14.25" customHeight="1">
      <c r="E517" s="226"/>
      <c r="I517" s="87"/>
    </row>
    <row r="518" spans="5:9" ht="14.25" customHeight="1">
      <c r="E518" s="226"/>
      <c r="I518" s="87"/>
    </row>
    <row r="519" spans="5:9" ht="14.25" customHeight="1">
      <c r="E519" s="226"/>
      <c r="I519" s="87"/>
    </row>
    <row r="520" spans="5:9" ht="14.25" customHeight="1">
      <c r="E520" s="226"/>
      <c r="I520" s="87"/>
    </row>
    <row r="521" spans="5:9" ht="14.25" customHeight="1">
      <c r="E521" s="226"/>
      <c r="I521" s="87"/>
    </row>
    <row r="522" spans="5:9" ht="14.25" customHeight="1">
      <c r="E522" s="226"/>
      <c r="I522" s="87"/>
    </row>
    <row r="523" spans="5:9" ht="14.25" customHeight="1">
      <c r="E523" s="226"/>
      <c r="I523" s="87"/>
    </row>
    <row r="524" spans="5:9" ht="14.25" customHeight="1">
      <c r="E524" s="226"/>
      <c r="I524" s="87"/>
    </row>
    <row r="525" spans="5:9" ht="14.25" customHeight="1">
      <c r="E525" s="226"/>
      <c r="I525" s="87"/>
    </row>
    <row r="526" spans="5:9" ht="14.25" customHeight="1">
      <c r="E526" s="226"/>
      <c r="I526" s="87"/>
    </row>
    <row r="527" spans="5:9" ht="14.25" customHeight="1">
      <c r="E527" s="226"/>
      <c r="I527" s="87"/>
    </row>
    <row r="528" spans="5:9" ht="14.25" customHeight="1">
      <c r="E528" s="226"/>
      <c r="I528" s="87"/>
    </row>
    <row r="529" spans="5:9" ht="14.25" customHeight="1">
      <c r="E529" s="226"/>
      <c r="I529" s="87"/>
    </row>
    <row r="530" spans="5:9" ht="14.25" customHeight="1">
      <c r="E530" s="226"/>
      <c r="I530" s="87"/>
    </row>
    <row r="531" spans="5:9" ht="14.25" customHeight="1">
      <c r="E531" s="226"/>
      <c r="I531" s="87"/>
    </row>
    <row r="532" spans="5:9" ht="14.25" customHeight="1">
      <c r="E532" s="226"/>
      <c r="I532" s="87"/>
    </row>
    <row r="533" spans="5:9" ht="14.25" customHeight="1">
      <c r="E533" s="226"/>
      <c r="I533" s="87"/>
    </row>
    <row r="534" spans="5:9" ht="14.25" customHeight="1">
      <c r="E534" s="226"/>
      <c r="I534" s="87"/>
    </row>
    <row r="535" spans="5:9" ht="14.25" customHeight="1">
      <c r="E535" s="226"/>
      <c r="I535" s="87"/>
    </row>
    <row r="536" spans="5:9" ht="14.25" customHeight="1">
      <c r="E536" s="226"/>
      <c r="I536" s="87"/>
    </row>
    <row r="537" spans="5:9" ht="14.25" customHeight="1">
      <c r="E537" s="226"/>
      <c r="I537" s="87"/>
    </row>
    <row r="538" spans="5:9" ht="14.25" customHeight="1">
      <c r="E538" s="226"/>
      <c r="I538" s="87"/>
    </row>
    <row r="539" spans="5:9" ht="14.25" customHeight="1">
      <c r="E539" s="226"/>
      <c r="I539" s="87"/>
    </row>
    <row r="540" spans="5:9" ht="14.25" customHeight="1">
      <c r="E540" s="226"/>
      <c r="I540" s="87"/>
    </row>
    <row r="541" spans="5:9" ht="14.25" customHeight="1">
      <c r="E541" s="226"/>
      <c r="I541" s="87"/>
    </row>
    <row r="542" spans="5:9" ht="14.25" customHeight="1">
      <c r="E542" s="226"/>
      <c r="I542" s="87"/>
    </row>
    <row r="543" spans="5:9" ht="14.25" customHeight="1">
      <c r="E543" s="226"/>
      <c r="I543" s="87"/>
    </row>
    <row r="544" spans="5:9" ht="14.25" customHeight="1">
      <c r="E544" s="226"/>
      <c r="I544" s="87"/>
    </row>
    <row r="545" spans="5:9" ht="14.25" customHeight="1">
      <c r="E545" s="226"/>
      <c r="I545" s="87"/>
    </row>
    <row r="546" spans="5:9" ht="14.25" customHeight="1">
      <c r="E546" s="226"/>
      <c r="I546" s="87"/>
    </row>
    <row r="547" spans="5:9" ht="14.25" customHeight="1">
      <c r="E547" s="226"/>
      <c r="I547" s="87"/>
    </row>
    <row r="548" spans="5:9" ht="14.25" customHeight="1">
      <c r="E548" s="226"/>
      <c r="I548" s="87"/>
    </row>
    <row r="549" spans="5:9" ht="14.25" customHeight="1">
      <c r="E549" s="226"/>
      <c r="I549" s="87"/>
    </row>
    <row r="550" spans="5:9" ht="14.25" customHeight="1">
      <c r="E550" s="226"/>
      <c r="I550" s="87"/>
    </row>
    <row r="551" spans="5:9" ht="14.25" customHeight="1">
      <c r="E551" s="226"/>
      <c r="I551" s="87"/>
    </row>
    <row r="552" spans="5:9" ht="14.25" customHeight="1">
      <c r="E552" s="226"/>
      <c r="I552" s="87"/>
    </row>
    <row r="553" spans="5:9" ht="14.25" customHeight="1">
      <c r="E553" s="226"/>
      <c r="I553" s="87"/>
    </row>
    <row r="554" spans="5:9" ht="14.25" customHeight="1">
      <c r="E554" s="226"/>
      <c r="I554" s="87"/>
    </row>
    <row r="555" spans="5:9" ht="14.25" customHeight="1">
      <c r="E555" s="226"/>
      <c r="I555" s="87"/>
    </row>
    <row r="556" spans="5:9" ht="14.25" customHeight="1">
      <c r="E556" s="226"/>
      <c r="I556" s="87"/>
    </row>
    <row r="557" spans="5:9" ht="14.25" customHeight="1">
      <c r="E557" s="226"/>
      <c r="I557" s="87"/>
    </row>
    <row r="558" spans="5:9" ht="14.25" customHeight="1">
      <c r="E558" s="226"/>
      <c r="I558" s="87"/>
    </row>
    <row r="559" spans="5:9" ht="14.25" customHeight="1">
      <c r="E559" s="226"/>
      <c r="I559" s="87"/>
    </row>
    <row r="560" spans="5:9" ht="14.25" customHeight="1">
      <c r="E560" s="226"/>
      <c r="I560" s="87"/>
    </row>
    <row r="561" spans="5:9" ht="14.25" customHeight="1">
      <c r="E561" s="226"/>
      <c r="I561" s="87"/>
    </row>
    <row r="562" spans="5:9" ht="14.25" customHeight="1">
      <c r="E562" s="226"/>
      <c r="I562" s="87"/>
    </row>
    <row r="563" spans="5:9" ht="14.25" customHeight="1">
      <c r="E563" s="226"/>
      <c r="I563" s="87"/>
    </row>
    <row r="564" spans="5:9" ht="14.25" customHeight="1">
      <c r="E564" s="226"/>
      <c r="I564" s="87"/>
    </row>
    <row r="565" spans="5:9" ht="14.25" customHeight="1">
      <c r="E565" s="226"/>
      <c r="I565" s="87"/>
    </row>
    <row r="566" spans="5:9" ht="14.25" customHeight="1">
      <c r="E566" s="226"/>
      <c r="I566" s="87"/>
    </row>
    <row r="567" spans="5:9" ht="14.25" customHeight="1">
      <c r="E567" s="226"/>
      <c r="I567" s="87"/>
    </row>
    <row r="568" spans="5:9" ht="14.25" customHeight="1">
      <c r="E568" s="226"/>
      <c r="I568" s="87"/>
    </row>
    <row r="569" spans="5:9" ht="14.25" customHeight="1">
      <c r="E569" s="226"/>
      <c r="I569" s="87"/>
    </row>
    <row r="570" spans="5:9" ht="14.25" customHeight="1">
      <c r="E570" s="226"/>
      <c r="I570" s="87"/>
    </row>
    <row r="571" spans="5:9" ht="14.25" customHeight="1">
      <c r="E571" s="226"/>
      <c r="I571" s="87"/>
    </row>
    <row r="572" spans="5:9" ht="14.25" customHeight="1">
      <c r="E572" s="226"/>
      <c r="I572" s="87"/>
    </row>
    <row r="573" spans="5:9" ht="14.25" customHeight="1">
      <c r="E573" s="226"/>
      <c r="I573" s="87"/>
    </row>
    <row r="574" spans="5:9" ht="14.25" customHeight="1">
      <c r="E574" s="226"/>
      <c r="I574" s="87"/>
    </row>
    <row r="575" spans="5:9" ht="14.25" customHeight="1">
      <c r="E575" s="226"/>
      <c r="I575" s="87"/>
    </row>
    <row r="576" spans="5:9" ht="14.25" customHeight="1">
      <c r="E576" s="226"/>
      <c r="I576" s="87"/>
    </row>
    <row r="577" spans="5:9" ht="14.25" customHeight="1">
      <c r="E577" s="226"/>
      <c r="I577" s="87"/>
    </row>
    <row r="578" spans="5:9" ht="14.25" customHeight="1">
      <c r="E578" s="226"/>
      <c r="I578" s="87"/>
    </row>
    <row r="579" spans="5:9" ht="14.25" customHeight="1">
      <c r="E579" s="226"/>
      <c r="I579" s="87"/>
    </row>
    <row r="580" spans="5:9" ht="14.25" customHeight="1">
      <c r="E580" s="226"/>
      <c r="I580" s="87"/>
    </row>
    <row r="581" spans="5:9" ht="14.25" customHeight="1">
      <c r="E581" s="226"/>
      <c r="I581" s="87"/>
    </row>
    <row r="582" spans="5:9" ht="14.25" customHeight="1">
      <c r="E582" s="226"/>
      <c r="I582" s="87"/>
    </row>
    <row r="583" spans="5:9" ht="14.25" customHeight="1">
      <c r="E583" s="226"/>
      <c r="I583" s="87"/>
    </row>
    <row r="584" spans="5:9" ht="14.25" customHeight="1">
      <c r="E584" s="226"/>
      <c r="I584" s="87"/>
    </row>
    <row r="585" spans="5:9" ht="14.25" customHeight="1">
      <c r="E585" s="226"/>
      <c r="I585" s="87"/>
    </row>
    <row r="586" spans="5:9" ht="14.25" customHeight="1">
      <c r="E586" s="226"/>
      <c r="I586" s="87"/>
    </row>
    <row r="587" spans="5:9" ht="14.25" customHeight="1">
      <c r="E587" s="226"/>
      <c r="I587" s="87"/>
    </row>
    <row r="588" spans="5:9" ht="14.25" customHeight="1">
      <c r="E588" s="226"/>
      <c r="I588" s="87"/>
    </row>
    <row r="589" spans="5:9" ht="14.25" customHeight="1">
      <c r="E589" s="226"/>
      <c r="I589" s="87"/>
    </row>
    <row r="590" spans="5:9" ht="14.25" customHeight="1">
      <c r="E590" s="226"/>
      <c r="I590" s="87"/>
    </row>
    <row r="591" spans="5:9" ht="14.25" customHeight="1">
      <c r="E591" s="226"/>
      <c r="I591" s="87"/>
    </row>
    <row r="592" spans="5:9" ht="14.25" customHeight="1">
      <c r="E592" s="226"/>
      <c r="I592" s="87"/>
    </row>
    <row r="593" spans="5:9" ht="14.25" customHeight="1">
      <c r="E593" s="226"/>
      <c r="I593" s="87"/>
    </row>
    <row r="594" spans="5:9" ht="14.25" customHeight="1">
      <c r="E594" s="226"/>
      <c r="I594" s="87"/>
    </row>
    <row r="595" spans="5:9" ht="14.25" customHeight="1">
      <c r="E595" s="226"/>
      <c r="I595" s="87"/>
    </row>
    <row r="596" spans="5:9" ht="14.25" customHeight="1">
      <c r="E596" s="226"/>
      <c r="I596" s="87"/>
    </row>
    <row r="597" spans="5:9" ht="14.25" customHeight="1">
      <c r="E597" s="226"/>
      <c r="I597" s="87"/>
    </row>
    <row r="598" spans="5:9" ht="14.25" customHeight="1">
      <c r="E598" s="226"/>
      <c r="I598" s="87"/>
    </row>
    <row r="599" spans="5:9" ht="14.25" customHeight="1">
      <c r="E599" s="226"/>
      <c r="I599" s="87"/>
    </row>
    <row r="600" spans="5:9" ht="14.25" customHeight="1">
      <c r="E600" s="226"/>
      <c r="I600" s="87"/>
    </row>
    <row r="601" spans="5:9" ht="14.25" customHeight="1">
      <c r="E601" s="226"/>
      <c r="I601" s="87"/>
    </row>
    <row r="602" spans="5:9" ht="14.25" customHeight="1">
      <c r="E602" s="226"/>
      <c r="I602" s="87"/>
    </row>
    <row r="603" spans="5:9" ht="14.25" customHeight="1">
      <c r="E603" s="226"/>
      <c r="I603" s="87"/>
    </row>
    <row r="604" spans="5:9" ht="14.25" customHeight="1">
      <c r="E604" s="226"/>
      <c r="I604" s="87"/>
    </row>
    <row r="605" spans="5:9" ht="14.25" customHeight="1">
      <c r="E605" s="226"/>
      <c r="I605" s="87"/>
    </row>
    <row r="606" spans="5:9" ht="14.25" customHeight="1">
      <c r="E606" s="226"/>
      <c r="I606" s="87"/>
    </row>
    <row r="607" spans="5:9" ht="14.25" customHeight="1">
      <c r="E607" s="226"/>
      <c r="I607" s="87"/>
    </row>
    <row r="608" spans="5:9" ht="14.25" customHeight="1">
      <c r="E608" s="226"/>
      <c r="I608" s="87"/>
    </row>
    <row r="609" spans="5:9" ht="14.25" customHeight="1">
      <c r="E609" s="226"/>
      <c r="I609" s="87"/>
    </row>
    <row r="610" spans="5:9" ht="14.25" customHeight="1">
      <c r="E610" s="226"/>
      <c r="I610" s="87"/>
    </row>
    <row r="611" spans="5:9" ht="14.25" customHeight="1">
      <c r="E611" s="226"/>
      <c r="I611" s="87"/>
    </row>
    <row r="612" spans="5:9" ht="14.25" customHeight="1">
      <c r="E612" s="226"/>
      <c r="I612" s="87"/>
    </row>
    <row r="613" spans="5:9" ht="14.25" customHeight="1">
      <c r="E613" s="226"/>
      <c r="I613" s="87"/>
    </row>
    <row r="614" spans="5:9" ht="14.25" customHeight="1">
      <c r="E614" s="226"/>
      <c r="I614" s="87"/>
    </row>
    <row r="615" spans="5:9" ht="14.25" customHeight="1">
      <c r="E615" s="226"/>
      <c r="I615" s="87"/>
    </row>
    <row r="616" spans="5:9" ht="14.25" customHeight="1">
      <c r="E616" s="226"/>
      <c r="I616" s="87"/>
    </row>
    <row r="617" spans="5:9" ht="14.25" customHeight="1">
      <c r="E617" s="226"/>
      <c r="I617" s="87"/>
    </row>
    <row r="618" spans="5:9" ht="14.25" customHeight="1">
      <c r="E618" s="226"/>
      <c r="I618" s="87"/>
    </row>
    <row r="619" spans="5:9" ht="14.25" customHeight="1">
      <c r="E619" s="226"/>
      <c r="I619" s="87"/>
    </row>
    <row r="620" spans="5:9" ht="14.25" customHeight="1">
      <c r="E620" s="226"/>
      <c r="I620" s="87"/>
    </row>
    <row r="621" spans="5:9" ht="14.25" customHeight="1">
      <c r="E621" s="226"/>
      <c r="I621" s="87"/>
    </row>
    <row r="622" spans="5:9" ht="14.25" customHeight="1">
      <c r="E622" s="226"/>
      <c r="I622" s="87"/>
    </row>
    <row r="623" spans="5:9" ht="14.25" customHeight="1">
      <c r="E623" s="226"/>
      <c r="I623" s="87"/>
    </row>
    <row r="624" spans="5:9" ht="14.25" customHeight="1">
      <c r="E624" s="226"/>
      <c r="I624" s="87"/>
    </row>
    <row r="625" spans="5:9" ht="14.25" customHeight="1">
      <c r="E625" s="226"/>
      <c r="I625" s="87"/>
    </row>
    <row r="626" spans="5:9" ht="14.25" customHeight="1">
      <c r="E626" s="226"/>
      <c r="I626" s="87"/>
    </row>
    <row r="627" spans="5:9" ht="14.25" customHeight="1">
      <c r="E627" s="226"/>
      <c r="I627" s="87"/>
    </row>
    <row r="628" spans="5:9" ht="14.25" customHeight="1">
      <c r="E628" s="226"/>
      <c r="I628" s="87"/>
    </row>
    <row r="629" spans="5:9" ht="14.25" customHeight="1">
      <c r="E629" s="226"/>
      <c r="I629" s="87"/>
    </row>
    <row r="630" spans="5:9" ht="14.25" customHeight="1">
      <c r="E630" s="226"/>
      <c r="I630" s="87"/>
    </row>
    <row r="631" spans="5:9" ht="14.25" customHeight="1">
      <c r="E631" s="226"/>
      <c r="I631" s="87"/>
    </row>
    <row r="632" spans="5:9" ht="14.25" customHeight="1">
      <c r="E632" s="226"/>
      <c r="I632" s="87"/>
    </row>
    <row r="633" spans="5:9" ht="14.25" customHeight="1">
      <c r="E633" s="226"/>
      <c r="I633" s="87"/>
    </row>
    <row r="634" spans="5:9" ht="14.25" customHeight="1">
      <c r="E634" s="226"/>
      <c r="I634" s="87"/>
    </row>
    <row r="635" spans="5:9" ht="14.25" customHeight="1">
      <c r="E635" s="226"/>
      <c r="I635" s="87"/>
    </row>
    <row r="636" spans="5:9" ht="14.25" customHeight="1">
      <c r="E636" s="226"/>
      <c r="I636" s="87"/>
    </row>
    <row r="637" spans="5:9" ht="14.25" customHeight="1">
      <c r="E637" s="226"/>
      <c r="I637" s="87"/>
    </row>
    <row r="638" spans="5:9" ht="14.25" customHeight="1">
      <c r="E638" s="226"/>
      <c r="I638" s="87"/>
    </row>
    <row r="639" spans="5:9" ht="14.25" customHeight="1">
      <c r="E639" s="226"/>
      <c r="I639" s="87"/>
    </row>
    <row r="640" spans="5:9" ht="14.25" customHeight="1">
      <c r="E640" s="226"/>
      <c r="I640" s="87"/>
    </row>
    <row r="641" spans="5:9" ht="14.25" customHeight="1">
      <c r="E641" s="226"/>
      <c r="I641" s="87"/>
    </row>
    <row r="642" spans="5:9" ht="14.25" customHeight="1">
      <c r="E642" s="226"/>
      <c r="I642" s="87"/>
    </row>
    <row r="643" spans="5:9" ht="14.25" customHeight="1">
      <c r="E643" s="226"/>
      <c r="I643" s="87"/>
    </row>
    <row r="644" spans="5:9" ht="14.25" customHeight="1">
      <c r="E644" s="226"/>
      <c r="I644" s="87"/>
    </row>
    <row r="645" spans="5:9" ht="14.25" customHeight="1">
      <c r="E645" s="226"/>
      <c r="I645" s="87"/>
    </row>
    <row r="646" spans="5:9" ht="14.25" customHeight="1">
      <c r="E646" s="226"/>
      <c r="I646" s="87"/>
    </row>
    <row r="647" spans="5:9" ht="14.25" customHeight="1">
      <c r="E647" s="226"/>
      <c r="I647" s="87"/>
    </row>
    <row r="648" spans="5:9" ht="14.25" customHeight="1">
      <c r="E648" s="226"/>
      <c r="I648" s="87"/>
    </row>
    <row r="649" spans="5:9" ht="14.25" customHeight="1">
      <c r="E649" s="226"/>
      <c r="I649" s="87"/>
    </row>
    <row r="650" spans="5:9" ht="14.25" customHeight="1">
      <c r="E650" s="226"/>
      <c r="I650" s="87"/>
    </row>
    <row r="651" spans="5:9" ht="14.25" customHeight="1">
      <c r="E651" s="226"/>
      <c r="I651" s="87"/>
    </row>
    <row r="652" spans="5:9" ht="14.25" customHeight="1">
      <c r="E652" s="226"/>
      <c r="I652" s="87"/>
    </row>
    <row r="653" spans="5:9" ht="14.25" customHeight="1">
      <c r="E653" s="226"/>
      <c r="I653" s="87"/>
    </row>
    <row r="654" spans="5:9" ht="14.25" customHeight="1">
      <c r="E654" s="226"/>
      <c r="I654" s="87"/>
    </row>
    <row r="655" spans="5:9" ht="14.25" customHeight="1">
      <c r="E655" s="226"/>
      <c r="I655" s="87"/>
    </row>
    <row r="656" spans="5:9" ht="14.25" customHeight="1">
      <c r="E656" s="226"/>
      <c r="I656" s="87"/>
    </row>
    <row r="657" spans="5:9" ht="14.25" customHeight="1">
      <c r="E657" s="226"/>
      <c r="I657" s="87"/>
    </row>
    <row r="658" spans="5:9" ht="14.25" customHeight="1">
      <c r="E658" s="226"/>
      <c r="I658" s="87"/>
    </row>
    <row r="659" spans="5:9" ht="14.25" customHeight="1">
      <c r="E659" s="226"/>
      <c r="I659" s="87"/>
    </row>
    <row r="660" spans="5:9" ht="14.25" customHeight="1">
      <c r="E660" s="226"/>
      <c r="I660" s="87"/>
    </row>
    <row r="661" spans="5:9" ht="14.25" customHeight="1">
      <c r="E661" s="226"/>
      <c r="I661" s="87"/>
    </row>
    <row r="662" spans="5:9" ht="14.25" customHeight="1">
      <c r="E662" s="226"/>
      <c r="I662" s="87"/>
    </row>
    <row r="663" spans="5:9" ht="14.25" customHeight="1">
      <c r="E663" s="226"/>
      <c r="I663" s="87"/>
    </row>
    <row r="664" spans="5:9" ht="14.25" customHeight="1">
      <c r="E664" s="226"/>
      <c r="I664" s="87"/>
    </row>
    <row r="665" spans="5:9" ht="14.25" customHeight="1">
      <c r="E665" s="226"/>
      <c r="I665" s="87"/>
    </row>
    <row r="666" spans="5:9" ht="14.25" customHeight="1">
      <c r="E666" s="226"/>
      <c r="I666" s="87"/>
    </row>
    <row r="667" spans="5:9" ht="14.25" customHeight="1">
      <c r="E667" s="226"/>
      <c r="I667" s="87"/>
    </row>
    <row r="668" spans="5:9" ht="14.25" customHeight="1">
      <c r="E668" s="226"/>
      <c r="I668" s="87"/>
    </row>
    <row r="669" spans="5:9" ht="14.25" customHeight="1">
      <c r="E669" s="226"/>
      <c r="I669" s="87"/>
    </row>
    <row r="670" spans="5:9" ht="14.25" customHeight="1">
      <c r="E670" s="226"/>
      <c r="I670" s="87"/>
    </row>
    <row r="671" spans="5:9" ht="14.25" customHeight="1">
      <c r="E671" s="226"/>
      <c r="I671" s="87"/>
    </row>
    <row r="672" spans="5:9" ht="14.25" customHeight="1">
      <c r="E672" s="226"/>
      <c r="I672" s="87"/>
    </row>
    <row r="673" spans="5:9" ht="14.25" customHeight="1">
      <c r="E673" s="226"/>
      <c r="I673" s="87"/>
    </row>
    <row r="674" spans="5:9" ht="14.25" customHeight="1">
      <c r="E674" s="226"/>
      <c r="I674" s="87"/>
    </row>
    <row r="675" spans="5:9" ht="14.25" customHeight="1">
      <c r="E675" s="226"/>
      <c r="I675" s="87"/>
    </row>
    <row r="676" spans="5:9" ht="14.25" customHeight="1">
      <c r="E676" s="226"/>
      <c r="I676" s="87"/>
    </row>
    <row r="677" spans="5:9" ht="14.25" customHeight="1">
      <c r="E677" s="226"/>
      <c r="I677" s="87"/>
    </row>
    <row r="678" spans="5:9" ht="14.25" customHeight="1">
      <c r="E678" s="226"/>
      <c r="I678" s="87"/>
    </row>
    <row r="679" spans="5:9" ht="14.25" customHeight="1">
      <c r="E679" s="226"/>
      <c r="I679" s="87"/>
    </row>
    <row r="680" spans="5:9" ht="14.25" customHeight="1">
      <c r="E680" s="226"/>
      <c r="I680" s="87"/>
    </row>
    <row r="681" spans="5:9" ht="14.25" customHeight="1">
      <c r="E681" s="226"/>
      <c r="I681" s="87"/>
    </row>
    <row r="682" spans="5:9" ht="14.25" customHeight="1">
      <c r="E682" s="226"/>
      <c r="I682" s="87"/>
    </row>
    <row r="683" spans="5:9" ht="14.25" customHeight="1">
      <c r="E683" s="226"/>
      <c r="I683" s="87"/>
    </row>
    <row r="684" spans="5:9" ht="14.25" customHeight="1">
      <c r="E684" s="226"/>
      <c r="I684" s="87"/>
    </row>
    <row r="685" spans="5:9" ht="14.25" customHeight="1">
      <c r="E685" s="226"/>
      <c r="I685" s="87"/>
    </row>
    <row r="686" spans="5:9" ht="14.25" customHeight="1">
      <c r="E686" s="226"/>
      <c r="I686" s="87"/>
    </row>
    <row r="687" spans="5:9" ht="14.25" customHeight="1">
      <c r="E687" s="226"/>
      <c r="I687" s="87"/>
    </row>
    <row r="688" spans="5:9" ht="14.25" customHeight="1">
      <c r="E688" s="226"/>
      <c r="I688" s="87"/>
    </row>
    <row r="689" spans="5:9" ht="14.25" customHeight="1">
      <c r="E689" s="226"/>
      <c r="I689" s="87"/>
    </row>
    <row r="690" spans="5:9" ht="14.25" customHeight="1">
      <c r="E690" s="226"/>
      <c r="I690" s="87"/>
    </row>
    <row r="691" spans="5:9" ht="14.25" customHeight="1">
      <c r="E691" s="226"/>
      <c r="I691" s="87"/>
    </row>
    <row r="692" spans="5:9" ht="14.25" customHeight="1">
      <c r="E692" s="226"/>
      <c r="I692" s="87"/>
    </row>
    <row r="693" spans="5:9" ht="14.25" customHeight="1">
      <c r="E693" s="226"/>
      <c r="I693" s="87"/>
    </row>
    <row r="694" spans="5:9" ht="14.25" customHeight="1">
      <c r="E694" s="226"/>
      <c r="I694" s="87"/>
    </row>
    <row r="695" spans="5:9" ht="14.25" customHeight="1">
      <c r="E695" s="226"/>
      <c r="I695" s="87"/>
    </row>
    <row r="696" spans="5:9" ht="14.25" customHeight="1">
      <c r="E696" s="226"/>
      <c r="I696" s="87"/>
    </row>
    <row r="697" spans="5:9" ht="14.25" customHeight="1">
      <c r="E697" s="226"/>
      <c r="I697" s="87"/>
    </row>
    <row r="698" spans="5:9" ht="14.25" customHeight="1">
      <c r="E698" s="226"/>
      <c r="I698" s="87"/>
    </row>
    <row r="699" spans="5:9" ht="14.25" customHeight="1">
      <c r="E699" s="226"/>
      <c r="I699" s="87"/>
    </row>
    <row r="700" spans="5:9" ht="14.25" customHeight="1">
      <c r="E700" s="226"/>
      <c r="I700" s="87"/>
    </row>
    <row r="701" spans="5:9" ht="14.25" customHeight="1">
      <c r="E701" s="226"/>
      <c r="I701" s="87"/>
    </row>
    <row r="702" spans="5:9" ht="14.25" customHeight="1">
      <c r="E702" s="226"/>
      <c r="I702" s="87"/>
    </row>
    <row r="703" spans="5:9" ht="14.25" customHeight="1">
      <c r="E703" s="226"/>
      <c r="I703" s="87"/>
    </row>
    <row r="704" spans="5:9" ht="14.25" customHeight="1">
      <c r="E704" s="226"/>
      <c r="I704" s="87"/>
    </row>
    <row r="705" spans="5:9" ht="14.25" customHeight="1">
      <c r="E705" s="226"/>
      <c r="I705" s="87"/>
    </row>
    <row r="706" spans="5:9" ht="14.25" customHeight="1">
      <c r="E706" s="226"/>
      <c r="I706" s="87"/>
    </row>
    <row r="707" spans="5:9" ht="14.25" customHeight="1">
      <c r="E707" s="226"/>
      <c r="I707" s="87"/>
    </row>
    <row r="708" spans="5:9" ht="14.25" customHeight="1">
      <c r="E708" s="226"/>
      <c r="I708" s="87"/>
    </row>
    <row r="709" spans="5:9" ht="14.25" customHeight="1">
      <c r="E709" s="226"/>
      <c r="I709" s="87"/>
    </row>
    <row r="710" spans="5:9" ht="14.25" customHeight="1">
      <c r="E710" s="226"/>
      <c r="I710" s="87"/>
    </row>
    <row r="711" spans="5:9" ht="14.25" customHeight="1">
      <c r="E711" s="226"/>
      <c r="I711" s="87"/>
    </row>
    <row r="712" spans="5:9" ht="14.25" customHeight="1">
      <c r="E712" s="226"/>
      <c r="I712" s="87"/>
    </row>
    <row r="713" spans="5:9" ht="14.25" customHeight="1">
      <c r="E713" s="226"/>
      <c r="I713" s="87"/>
    </row>
    <row r="714" spans="5:9" ht="14.25" customHeight="1">
      <c r="E714" s="226"/>
      <c r="I714" s="87"/>
    </row>
    <row r="715" spans="5:9" ht="14.25" customHeight="1">
      <c r="E715" s="226"/>
      <c r="I715" s="87"/>
    </row>
    <row r="716" spans="5:9" ht="14.25" customHeight="1">
      <c r="E716" s="226"/>
      <c r="I716" s="87"/>
    </row>
    <row r="717" spans="5:9" ht="14.25" customHeight="1">
      <c r="E717" s="226"/>
      <c r="I717" s="87"/>
    </row>
    <row r="718" spans="5:9" ht="14.25" customHeight="1">
      <c r="E718" s="226"/>
      <c r="I718" s="87"/>
    </row>
    <row r="719" spans="5:9" ht="14.25" customHeight="1">
      <c r="E719" s="226"/>
      <c r="I719" s="87"/>
    </row>
    <row r="720" spans="5:9" ht="14.25" customHeight="1">
      <c r="E720" s="226"/>
      <c r="I720" s="87"/>
    </row>
    <row r="721" spans="5:9" ht="14.25" customHeight="1">
      <c r="E721" s="226"/>
      <c r="I721" s="87"/>
    </row>
    <row r="722" spans="5:9" ht="14.25" customHeight="1">
      <c r="E722" s="226"/>
      <c r="I722" s="87"/>
    </row>
    <row r="723" spans="5:9" ht="14.25" customHeight="1">
      <c r="E723" s="226"/>
      <c r="I723" s="87"/>
    </row>
    <row r="724" spans="5:9" ht="14.25" customHeight="1">
      <c r="E724" s="226"/>
      <c r="I724" s="87"/>
    </row>
    <row r="725" spans="5:9" ht="14.25" customHeight="1">
      <c r="E725" s="226"/>
      <c r="I725" s="87"/>
    </row>
    <row r="726" spans="5:9" ht="14.25" customHeight="1">
      <c r="E726" s="226"/>
      <c r="I726" s="87"/>
    </row>
    <row r="727" spans="5:9" ht="14.25" customHeight="1">
      <c r="E727" s="226"/>
      <c r="I727" s="87"/>
    </row>
    <row r="728" spans="5:9" ht="14.25" customHeight="1">
      <c r="E728" s="226"/>
      <c r="I728" s="87"/>
    </row>
    <row r="729" spans="5:9" ht="14.25" customHeight="1">
      <c r="E729" s="226"/>
      <c r="I729" s="87"/>
    </row>
    <row r="730" spans="5:9" ht="14.25" customHeight="1">
      <c r="E730" s="226"/>
      <c r="I730" s="87"/>
    </row>
    <row r="731" spans="5:9" ht="14.25" customHeight="1">
      <c r="E731" s="226"/>
      <c r="I731" s="87"/>
    </row>
    <row r="732" spans="5:9" ht="14.25" customHeight="1">
      <c r="E732" s="226"/>
      <c r="I732" s="87"/>
    </row>
    <row r="733" spans="5:9" ht="14.25" customHeight="1">
      <c r="E733" s="226"/>
      <c r="I733" s="87"/>
    </row>
    <row r="734" spans="5:9" ht="14.25" customHeight="1">
      <c r="E734" s="226"/>
      <c r="I734" s="87"/>
    </row>
    <row r="735" spans="5:9" ht="14.25" customHeight="1">
      <c r="E735" s="226"/>
      <c r="I735" s="87"/>
    </row>
    <row r="736" spans="5:9" ht="14.25" customHeight="1">
      <c r="E736" s="226"/>
      <c r="I736" s="87"/>
    </row>
    <row r="737" spans="5:9" ht="14.25" customHeight="1">
      <c r="E737" s="226"/>
      <c r="I737" s="87"/>
    </row>
    <row r="738" spans="5:9" ht="14.25" customHeight="1">
      <c r="E738" s="226"/>
      <c r="I738" s="87"/>
    </row>
    <row r="739" spans="5:9" ht="14.25" customHeight="1">
      <c r="E739" s="226"/>
      <c r="I739" s="87"/>
    </row>
    <row r="740" spans="5:9" ht="14.25" customHeight="1">
      <c r="E740" s="226"/>
      <c r="I740" s="87"/>
    </row>
    <row r="741" spans="5:9" ht="14.25" customHeight="1">
      <c r="E741" s="226"/>
      <c r="I741" s="87"/>
    </row>
    <row r="742" spans="5:9" ht="14.25" customHeight="1">
      <c r="E742" s="226"/>
      <c r="I742" s="87"/>
    </row>
    <row r="743" spans="5:9" ht="14.25" customHeight="1">
      <c r="E743" s="226"/>
      <c r="I743" s="87"/>
    </row>
    <row r="744" spans="5:9" ht="14.25" customHeight="1">
      <c r="E744" s="226"/>
      <c r="I744" s="87"/>
    </row>
    <row r="745" spans="5:9" ht="14.25" customHeight="1">
      <c r="E745" s="226"/>
      <c r="I745" s="87"/>
    </row>
    <row r="746" spans="5:9" ht="14.25" customHeight="1">
      <c r="E746" s="226"/>
      <c r="I746" s="87"/>
    </row>
    <row r="747" spans="5:9" ht="14.25" customHeight="1">
      <c r="E747" s="226"/>
      <c r="I747" s="87"/>
    </row>
    <row r="748" spans="5:9" ht="14.25" customHeight="1">
      <c r="E748" s="226"/>
      <c r="I748" s="87"/>
    </row>
    <row r="749" spans="5:9" ht="14.25" customHeight="1">
      <c r="E749" s="226"/>
      <c r="I749" s="87"/>
    </row>
    <row r="750" spans="5:9" ht="14.25" customHeight="1">
      <c r="E750" s="226"/>
      <c r="I750" s="87"/>
    </row>
    <row r="751" spans="5:9" ht="14.25" customHeight="1">
      <c r="E751" s="226"/>
      <c r="I751" s="87"/>
    </row>
    <row r="752" spans="5:9" ht="14.25" customHeight="1">
      <c r="E752" s="226"/>
      <c r="I752" s="87"/>
    </row>
    <row r="753" spans="5:9" ht="14.25" customHeight="1">
      <c r="E753" s="226"/>
      <c r="I753" s="87"/>
    </row>
    <row r="754" spans="5:9" ht="14.25" customHeight="1">
      <c r="E754" s="226"/>
      <c r="I754" s="87"/>
    </row>
    <row r="755" spans="5:9" ht="14.25" customHeight="1">
      <c r="E755" s="226"/>
      <c r="I755" s="87"/>
    </row>
    <row r="756" spans="5:9" ht="14.25" customHeight="1">
      <c r="E756" s="226"/>
      <c r="I756" s="87"/>
    </row>
    <row r="757" spans="5:9" ht="14.25" customHeight="1">
      <c r="E757" s="226"/>
      <c r="I757" s="87"/>
    </row>
    <row r="758" spans="5:9" ht="14.25" customHeight="1">
      <c r="E758" s="226"/>
      <c r="I758" s="87"/>
    </row>
    <row r="759" spans="5:9" ht="14.25" customHeight="1">
      <c r="E759" s="226"/>
      <c r="I759" s="87"/>
    </row>
    <row r="760" spans="5:9" ht="14.25" customHeight="1">
      <c r="E760" s="226"/>
      <c r="I760" s="87"/>
    </row>
    <row r="761" spans="5:9" ht="14.25" customHeight="1">
      <c r="E761" s="226"/>
      <c r="I761" s="87"/>
    </row>
    <row r="762" spans="5:9" ht="14.25" customHeight="1">
      <c r="E762" s="226"/>
      <c r="I762" s="87"/>
    </row>
    <row r="763" spans="5:9" ht="14.25" customHeight="1">
      <c r="E763" s="226"/>
      <c r="I763" s="87"/>
    </row>
    <row r="764" spans="5:9" ht="14.25" customHeight="1">
      <c r="E764" s="226"/>
      <c r="I764" s="87"/>
    </row>
    <row r="765" spans="5:9" ht="14.25" customHeight="1">
      <c r="E765" s="226"/>
      <c r="I765" s="87"/>
    </row>
    <row r="766" spans="5:9" ht="14.25" customHeight="1">
      <c r="E766" s="226"/>
      <c r="I766" s="87"/>
    </row>
    <row r="767" spans="5:9" ht="14.25" customHeight="1">
      <c r="E767" s="226"/>
      <c r="I767" s="87"/>
    </row>
    <row r="768" spans="5:9" ht="14.25" customHeight="1">
      <c r="E768" s="226"/>
      <c r="I768" s="87"/>
    </row>
    <row r="769" spans="5:9" ht="14.25" customHeight="1">
      <c r="E769" s="226"/>
      <c r="I769" s="87"/>
    </row>
    <row r="770" spans="5:9" ht="14.25" customHeight="1">
      <c r="E770" s="226"/>
      <c r="I770" s="87"/>
    </row>
    <row r="771" spans="5:9" ht="14.25" customHeight="1">
      <c r="E771" s="226"/>
      <c r="I771" s="87"/>
    </row>
    <row r="772" spans="5:9" ht="14.25" customHeight="1">
      <c r="E772" s="226"/>
      <c r="I772" s="87"/>
    </row>
    <row r="773" spans="5:9" ht="14.25" customHeight="1">
      <c r="E773" s="226"/>
      <c r="I773" s="87"/>
    </row>
    <row r="774" spans="5:9" ht="14.25" customHeight="1">
      <c r="E774" s="226"/>
      <c r="I774" s="87"/>
    </row>
    <row r="775" spans="5:9" ht="14.25" customHeight="1">
      <c r="E775" s="226"/>
      <c r="I775" s="87"/>
    </row>
    <row r="776" spans="5:9" ht="14.25" customHeight="1">
      <c r="E776" s="226"/>
      <c r="I776" s="87"/>
    </row>
    <row r="777" spans="5:9" ht="14.25" customHeight="1">
      <c r="E777" s="226"/>
      <c r="I777" s="87"/>
    </row>
    <row r="778" spans="5:9" ht="14.25" customHeight="1">
      <c r="E778" s="226"/>
      <c r="I778" s="87"/>
    </row>
    <row r="779" spans="5:9" ht="14.25" customHeight="1">
      <c r="E779" s="226"/>
      <c r="I779" s="87"/>
    </row>
    <row r="780" spans="5:9" ht="14.25" customHeight="1">
      <c r="E780" s="226"/>
      <c r="I780" s="87"/>
    </row>
    <row r="781" spans="5:9" ht="14.25" customHeight="1">
      <c r="E781" s="226"/>
      <c r="I781" s="87"/>
    </row>
    <row r="782" spans="5:9" ht="14.25" customHeight="1">
      <c r="E782" s="226"/>
      <c r="I782" s="87"/>
    </row>
    <row r="783" spans="5:9" ht="14.25" customHeight="1">
      <c r="E783" s="226"/>
      <c r="I783" s="87"/>
    </row>
    <row r="784" spans="5:9" ht="14.25" customHeight="1">
      <c r="E784" s="226"/>
      <c r="I784" s="87"/>
    </row>
    <row r="785" spans="5:9" ht="14.25" customHeight="1">
      <c r="E785" s="226"/>
      <c r="I785" s="87"/>
    </row>
    <row r="786" spans="5:9" ht="14.25" customHeight="1">
      <c r="E786" s="226"/>
      <c r="I786" s="87"/>
    </row>
    <row r="787" spans="5:9" ht="14.25" customHeight="1">
      <c r="E787" s="226"/>
      <c r="I787" s="87"/>
    </row>
    <row r="788" spans="5:9" ht="14.25" customHeight="1">
      <c r="E788" s="226"/>
      <c r="I788" s="87"/>
    </row>
    <row r="789" spans="5:9" ht="14.25" customHeight="1">
      <c r="E789" s="226"/>
      <c r="I789" s="87"/>
    </row>
    <row r="790" spans="5:9" ht="14.25" customHeight="1">
      <c r="E790" s="226"/>
      <c r="I790" s="87"/>
    </row>
    <row r="791" spans="5:9" ht="14.25" customHeight="1">
      <c r="E791" s="226"/>
      <c r="I791" s="87"/>
    </row>
    <row r="792" spans="5:9" ht="14.25" customHeight="1">
      <c r="E792" s="226"/>
      <c r="I792" s="87"/>
    </row>
    <row r="793" spans="5:9" ht="14.25" customHeight="1">
      <c r="E793" s="226"/>
      <c r="I793" s="87"/>
    </row>
    <row r="794" spans="5:9" ht="14.25" customHeight="1">
      <c r="E794" s="226"/>
      <c r="I794" s="87"/>
    </row>
    <row r="795" spans="5:9" ht="14.25" customHeight="1">
      <c r="E795" s="226"/>
      <c r="I795" s="87"/>
    </row>
    <row r="796" spans="5:9" ht="14.25" customHeight="1">
      <c r="E796" s="226"/>
      <c r="I796" s="87"/>
    </row>
    <row r="797" spans="5:9" ht="14.25" customHeight="1">
      <c r="E797" s="226"/>
      <c r="I797" s="87"/>
    </row>
    <row r="798" spans="5:9" ht="14.25" customHeight="1">
      <c r="E798" s="226"/>
      <c r="I798" s="87"/>
    </row>
    <row r="799" spans="5:9" ht="14.25" customHeight="1">
      <c r="E799" s="226"/>
      <c r="I799" s="87"/>
    </row>
    <row r="800" spans="5:9" ht="14.25" customHeight="1">
      <c r="E800" s="226"/>
      <c r="I800" s="87"/>
    </row>
    <row r="801" spans="5:9" ht="14.25" customHeight="1">
      <c r="E801" s="226"/>
      <c r="I801" s="87"/>
    </row>
    <row r="802" spans="5:9" ht="14.25" customHeight="1">
      <c r="E802" s="226"/>
      <c r="I802" s="87"/>
    </row>
    <row r="803" spans="5:9" ht="14.25" customHeight="1">
      <c r="E803" s="226"/>
      <c r="I803" s="87"/>
    </row>
    <row r="804" spans="5:9" ht="14.25" customHeight="1">
      <c r="E804" s="226"/>
      <c r="I804" s="87"/>
    </row>
    <row r="805" spans="5:9" ht="14.25" customHeight="1">
      <c r="E805" s="226"/>
      <c r="I805" s="87"/>
    </row>
    <row r="806" spans="5:9" ht="14.25" customHeight="1">
      <c r="E806" s="226"/>
      <c r="I806" s="87"/>
    </row>
    <row r="807" spans="5:9" ht="14.25" customHeight="1">
      <c r="E807" s="226"/>
      <c r="I807" s="87"/>
    </row>
    <row r="808" spans="5:9" ht="14.25" customHeight="1">
      <c r="E808" s="226"/>
      <c r="I808" s="87"/>
    </row>
    <row r="809" spans="5:9" ht="14.25" customHeight="1">
      <c r="E809" s="226"/>
      <c r="I809" s="87"/>
    </row>
    <row r="810" spans="5:9" ht="14.25" customHeight="1">
      <c r="E810" s="226"/>
      <c r="I810" s="87"/>
    </row>
    <row r="811" spans="5:9" ht="14.25" customHeight="1">
      <c r="E811" s="226"/>
      <c r="I811" s="87"/>
    </row>
    <row r="812" spans="5:9" ht="14.25" customHeight="1">
      <c r="E812" s="226"/>
      <c r="I812" s="87"/>
    </row>
    <row r="813" spans="5:9" ht="14.25" customHeight="1">
      <c r="E813" s="226"/>
      <c r="I813" s="87"/>
    </row>
    <row r="814" spans="5:9" ht="14.25" customHeight="1">
      <c r="E814" s="226"/>
      <c r="I814" s="87"/>
    </row>
    <row r="815" spans="5:9" ht="14.25" customHeight="1">
      <c r="E815" s="226"/>
      <c r="I815" s="87"/>
    </row>
    <row r="816" spans="5:9" ht="14.25" customHeight="1">
      <c r="E816" s="226"/>
      <c r="I816" s="87"/>
    </row>
    <row r="817" spans="5:9" ht="14.25" customHeight="1">
      <c r="E817" s="226"/>
      <c r="I817" s="87"/>
    </row>
    <row r="818" spans="5:9" ht="14.25" customHeight="1">
      <c r="E818" s="226"/>
      <c r="I818" s="87"/>
    </row>
    <row r="819" spans="5:9" ht="14.25" customHeight="1">
      <c r="E819" s="226"/>
      <c r="I819" s="87"/>
    </row>
    <row r="820" spans="5:9" ht="14.25" customHeight="1">
      <c r="E820" s="226"/>
      <c r="I820" s="87"/>
    </row>
    <row r="821" spans="5:9" ht="14.25" customHeight="1">
      <c r="E821" s="226"/>
      <c r="I821" s="87"/>
    </row>
    <row r="822" spans="5:9" ht="14.25" customHeight="1">
      <c r="E822" s="226"/>
      <c r="I822" s="87"/>
    </row>
    <row r="823" spans="5:9" ht="14.25" customHeight="1">
      <c r="E823" s="226"/>
      <c r="I823" s="87"/>
    </row>
    <row r="824" spans="5:9" ht="14.25" customHeight="1">
      <c r="E824" s="226"/>
      <c r="I824" s="87"/>
    </row>
    <row r="825" spans="5:9" ht="14.25" customHeight="1">
      <c r="E825" s="226"/>
      <c r="I825" s="87"/>
    </row>
    <row r="826" spans="5:9" ht="14.25" customHeight="1">
      <c r="E826" s="226"/>
      <c r="I826" s="87"/>
    </row>
    <row r="827" spans="5:9" ht="14.25" customHeight="1">
      <c r="E827" s="226"/>
      <c r="I827" s="87"/>
    </row>
    <row r="828" spans="5:9" ht="14.25" customHeight="1">
      <c r="E828" s="226"/>
      <c r="I828" s="87"/>
    </row>
    <row r="829" spans="5:9" ht="14.25" customHeight="1">
      <c r="E829" s="226"/>
      <c r="I829" s="87"/>
    </row>
    <row r="830" spans="5:9" ht="14.25" customHeight="1">
      <c r="E830" s="226"/>
      <c r="I830" s="87"/>
    </row>
    <row r="831" spans="5:9" ht="14.25" customHeight="1">
      <c r="E831" s="226"/>
      <c r="I831" s="87"/>
    </row>
    <row r="832" spans="5:9" ht="14.25" customHeight="1">
      <c r="E832" s="226"/>
      <c r="I832" s="87"/>
    </row>
    <row r="833" spans="5:9" ht="14.25" customHeight="1">
      <c r="E833" s="226"/>
      <c r="I833" s="87"/>
    </row>
    <row r="834" spans="5:9" ht="14.25" customHeight="1">
      <c r="E834" s="226"/>
      <c r="I834" s="87"/>
    </row>
    <row r="835" spans="5:9" ht="14.25" customHeight="1">
      <c r="E835" s="226"/>
      <c r="I835" s="87"/>
    </row>
    <row r="836" spans="5:9" ht="14.25" customHeight="1">
      <c r="E836" s="226"/>
      <c r="I836" s="87"/>
    </row>
    <row r="837" spans="5:9" ht="14.25" customHeight="1">
      <c r="E837" s="226"/>
      <c r="I837" s="87"/>
    </row>
    <row r="838" spans="5:9" ht="14.25" customHeight="1">
      <c r="E838" s="226"/>
      <c r="I838" s="87"/>
    </row>
    <row r="839" spans="5:9" ht="14.25" customHeight="1">
      <c r="E839" s="226"/>
      <c r="I839" s="87"/>
    </row>
    <row r="840" spans="5:9" ht="14.25" customHeight="1">
      <c r="E840" s="226"/>
      <c r="I840" s="87"/>
    </row>
    <row r="841" spans="5:9" ht="14.25" customHeight="1">
      <c r="E841" s="226"/>
      <c r="I841" s="87"/>
    </row>
    <row r="842" spans="5:9" ht="14.25" customHeight="1">
      <c r="E842" s="226"/>
      <c r="I842" s="87"/>
    </row>
    <row r="843" spans="5:9" ht="14.25" customHeight="1">
      <c r="E843" s="226"/>
      <c r="I843" s="87"/>
    </row>
    <row r="844" spans="5:9" ht="14.25" customHeight="1">
      <c r="E844" s="226"/>
      <c r="I844" s="87"/>
    </row>
    <row r="845" spans="5:9" ht="14.25" customHeight="1">
      <c r="E845" s="226"/>
      <c r="I845" s="87"/>
    </row>
    <row r="846" spans="5:9" ht="14.25" customHeight="1">
      <c r="E846" s="226"/>
      <c r="I846" s="87"/>
    </row>
    <row r="847" spans="5:9" ht="14.25" customHeight="1">
      <c r="E847" s="226"/>
      <c r="I847" s="87"/>
    </row>
    <row r="848" spans="5:9" ht="14.25" customHeight="1">
      <c r="E848" s="226"/>
      <c r="I848" s="87"/>
    </row>
    <row r="849" spans="5:9" ht="14.25" customHeight="1">
      <c r="E849" s="226"/>
      <c r="I849" s="87"/>
    </row>
    <row r="850" spans="5:9" ht="14.25" customHeight="1">
      <c r="E850" s="226"/>
      <c r="I850" s="87"/>
    </row>
    <row r="851" spans="5:9" ht="14.25" customHeight="1">
      <c r="E851" s="226"/>
      <c r="I851" s="87"/>
    </row>
    <row r="852" spans="5:9" ht="14.25" customHeight="1">
      <c r="E852" s="226"/>
      <c r="I852" s="87"/>
    </row>
    <row r="853" spans="5:9" ht="14.25" customHeight="1">
      <c r="E853" s="226"/>
      <c r="I853" s="87"/>
    </row>
    <row r="854" spans="5:9" ht="14.25" customHeight="1">
      <c r="E854" s="226"/>
      <c r="I854" s="87"/>
    </row>
    <row r="855" spans="5:9" ht="14.25" customHeight="1">
      <c r="E855" s="226"/>
      <c r="I855" s="87"/>
    </row>
    <row r="856" spans="5:9" ht="14.25" customHeight="1">
      <c r="E856" s="226"/>
      <c r="I856" s="87"/>
    </row>
    <row r="857" spans="5:9" ht="14.25" customHeight="1">
      <c r="E857" s="226"/>
      <c r="I857" s="87"/>
    </row>
    <row r="858" spans="5:9" ht="14.25" customHeight="1">
      <c r="E858" s="226"/>
      <c r="I858" s="87"/>
    </row>
    <row r="859" spans="5:9" ht="14.25" customHeight="1">
      <c r="E859" s="226"/>
      <c r="I859" s="87"/>
    </row>
    <row r="860" spans="5:9" ht="14.25" customHeight="1">
      <c r="E860" s="226"/>
      <c r="I860" s="87"/>
    </row>
    <row r="861" spans="5:9" ht="14.25" customHeight="1">
      <c r="E861" s="226"/>
      <c r="I861" s="87"/>
    </row>
    <row r="862" spans="5:9" ht="14.25" customHeight="1">
      <c r="E862" s="226"/>
      <c r="I862" s="87"/>
    </row>
    <row r="863" spans="5:9" ht="14.25" customHeight="1">
      <c r="E863" s="226"/>
      <c r="I863" s="87"/>
    </row>
    <row r="864" spans="5:9" ht="14.25" customHeight="1">
      <c r="E864" s="226"/>
      <c r="I864" s="87"/>
    </row>
    <row r="865" spans="5:9" ht="14.25" customHeight="1">
      <c r="E865" s="226"/>
      <c r="I865" s="87"/>
    </row>
    <row r="866" spans="5:9" ht="14.25" customHeight="1">
      <c r="E866" s="226"/>
      <c r="I866" s="87"/>
    </row>
    <row r="867" spans="5:9" ht="14.25" customHeight="1">
      <c r="E867" s="226"/>
      <c r="I867" s="87"/>
    </row>
    <row r="868" spans="5:9" ht="14.25" customHeight="1">
      <c r="E868" s="226"/>
      <c r="I868" s="87"/>
    </row>
    <row r="869" spans="5:9" ht="14.25" customHeight="1">
      <c r="E869" s="226"/>
      <c r="I869" s="87"/>
    </row>
    <row r="870" spans="5:9" ht="14.25" customHeight="1">
      <c r="E870" s="226"/>
      <c r="I870" s="87"/>
    </row>
    <row r="871" spans="5:9" ht="14.25" customHeight="1">
      <c r="E871" s="226"/>
      <c r="I871" s="87"/>
    </row>
    <row r="872" spans="5:9" ht="14.25" customHeight="1">
      <c r="E872" s="226"/>
      <c r="I872" s="87"/>
    </row>
    <row r="873" spans="5:9" ht="14.25" customHeight="1">
      <c r="E873" s="226"/>
      <c r="I873" s="87"/>
    </row>
    <row r="874" spans="5:9" ht="14.25" customHeight="1">
      <c r="E874" s="226"/>
      <c r="I874" s="87"/>
    </row>
    <row r="875" spans="5:9" ht="14.25" customHeight="1">
      <c r="E875" s="226"/>
      <c r="I875" s="87"/>
    </row>
    <row r="876" spans="5:9" ht="14.25" customHeight="1">
      <c r="E876" s="226"/>
      <c r="I876" s="87"/>
    </row>
    <row r="877" spans="5:9" ht="14.25" customHeight="1">
      <c r="E877" s="226"/>
      <c r="I877" s="87"/>
    </row>
    <row r="878" spans="5:9" ht="14.25" customHeight="1">
      <c r="E878" s="226"/>
      <c r="I878" s="87"/>
    </row>
    <row r="879" spans="5:9" ht="14.25" customHeight="1">
      <c r="E879" s="226"/>
      <c r="I879" s="87"/>
    </row>
    <row r="880" spans="5:9" ht="14.25" customHeight="1">
      <c r="E880" s="226"/>
      <c r="I880" s="87"/>
    </row>
    <row r="881" spans="5:9" ht="14.25" customHeight="1">
      <c r="E881" s="226"/>
      <c r="I881" s="87"/>
    </row>
    <row r="882" spans="5:9" ht="14.25" customHeight="1">
      <c r="E882" s="226"/>
      <c r="I882" s="87"/>
    </row>
    <row r="883" spans="5:9" ht="14.25" customHeight="1">
      <c r="E883" s="226"/>
      <c r="I883" s="87"/>
    </row>
    <row r="884" spans="5:9" ht="14.25" customHeight="1">
      <c r="E884" s="226"/>
      <c r="I884" s="87"/>
    </row>
    <row r="885" spans="5:9" ht="14.25" customHeight="1">
      <c r="E885" s="226"/>
      <c r="I885" s="87"/>
    </row>
    <row r="886" spans="5:9" ht="14.25" customHeight="1">
      <c r="E886" s="226"/>
      <c r="I886" s="87"/>
    </row>
    <row r="887" spans="5:9" ht="14.25" customHeight="1">
      <c r="E887" s="226"/>
      <c r="I887" s="87"/>
    </row>
    <row r="888" spans="5:9" ht="14.25" customHeight="1">
      <c r="E888" s="226"/>
      <c r="I888" s="87"/>
    </row>
    <row r="889" spans="5:9" ht="14.25" customHeight="1">
      <c r="E889" s="226"/>
      <c r="I889" s="87"/>
    </row>
    <row r="890" spans="5:9" ht="14.25" customHeight="1">
      <c r="E890" s="226"/>
      <c r="I890" s="87"/>
    </row>
    <row r="891" spans="5:9" ht="14.25" customHeight="1">
      <c r="E891" s="226"/>
      <c r="I891" s="87"/>
    </row>
    <row r="892" spans="5:9" ht="14.25" customHeight="1">
      <c r="E892" s="226"/>
      <c r="I892" s="87"/>
    </row>
    <row r="893" spans="5:9" ht="14.25" customHeight="1">
      <c r="E893" s="226"/>
      <c r="I893" s="87"/>
    </row>
    <row r="894" spans="5:9" ht="14.25" customHeight="1">
      <c r="E894" s="226"/>
      <c r="I894" s="87"/>
    </row>
    <row r="895" spans="5:9" ht="14.25" customHeight="1">
      <c r="E895" s="226"/>
      <c r="I895" s="87"/>
    </row>
    <row r="896" spans="5:9" ht="14.25" customHeight="1">
      <c r="E896" s="226"/>
      <c r="I896" s="87"/>
    </row>
    <row r="897" spans="5:9" ht="14.25" customHeight="1">
      <c r="E897" s="226"/>
      <c r="I897" s="87"/>
    </row>
    <row r="898" spans="5:9" ht="14.25" customHeight="1">
      <c r="E898" s="226"/>
      <c r="I898" s="87"/>
    </row>
    <row r="899" spans="5:9" ht="14.25" customHeight="1">
      <c r="E899" s="226"/>
      <c r="I899" s="87"/>
    </row>
    <row r="900" spans="5:9" ht="14.25" customHeight="1">
      <c r="E900" s="226"/>
      <c r="I900" s="87"/>
    </row>
    <row r="901" spans="5:9" ht="14.25" customHeight="1">
      <c r="E901" s="226"/>
      <c r="I901" s="87"/>
    </row>
    <row r="902" spans="5:9" ht="14.25" customHeight="1">
      <c r="E902" s="226"/>
      <c r="I902" s="87"/>
    </row>
    <row r="903" spans="5:9" ht="14.25" customHeight="1">
      <c r="E903" s="226"/>
      <c r="I903" s="87"/>
    </row>
    <row r="904" spans="5:9" ht="14.25" customHeight="1">
      <c r="E904" s="226"/>
      <c r="I904" s="87"/>
    </row>
    <row r="905" spans="5:9" ht="14.25" customHeight="1">
      <c r="E905" s="226"/>
      <c r="I905" s="87"/>
    </row>
    <row r="906" spans="5:9" ht="14.25" customHeight="1">
      <c r="E906" s="226"/>
      <c r="I906" s="87"/>
    </row>
    <row r="907" spans="5:9" ht="14.25" customHeight="1">
      <c r="E907" s="226"/>
      <c r="I907" s="87"/>
    </row>
    <row r="908" spans="5:9" ht="14.25" customHeight="1">
      <c r="E908" s="226"/>
      <c r="I908" s="87"/>
    </row>
    <row r="909" spans="5:9" ht="14.25" customHeight="1">
      <c r="E909" s="226"/>
      <c r="I909" s="87"/>
    </row>
    <row r="910" spans="5:9" ht="14.25" customHeight="1">
      <c r="E910" s="226"/>
      <c r="I910" s="87"/>
    </row>
    <row r="911" spans="5:9" ht="14.25" customHeight="1">
      <c r="E911" s="226"/>
      <c r="I911" s="87"/>
    </row>
    <row r="912" spans="5:9" ht="14.25" customHeight="1">
      <c r="E912" s="226"/>
      <c r="I912" s="87"/>
    </row>
    <row r="913" spans="5:9" ht="14.25" customHeight="1">
      <c r="E913" s="226"/>
      <c r="I913" s="87"/>
    </row>
    <row r="914" spans="5:9" ht="14.25" customHeight="1">
      <c r="E914" s="226"/>
      <c r="I914" s="87"/>
    </row>
    <row r="915" spans="5:9" ht="14.25" customHeight="1">
      <c r="E915" s="226"/>
      <c r="I915" s="87"/>
    </row>
    <row r="916" spans="5:9" ht="14.25" customHeight="1">
      <c r="E916" s="226"/>
      <c r="I916" s="87"/>
    </row>
    <row r="917" spans="5:9" ht="14.25" customHeight="1">
      <c r="E917" s="226"/>
      <c r="I917" s="87"/>
    </row>
    <row r="918" spans="5:9" ht="14.25" customHeight="1">
      <c r="E918" s="226"/>
      <c r="I918" s="87"/>
    </row>
    <row r="919" spans="5:9" ht="14.25" customHeight="1">
      <c r="E919" s="226"/>
      <c r="I919" s="87"/>
    </row>
    <row r="920" spans="5:9" ht="14.25" customHeight="1">
      <c r="E920" s="226"/>
      <c r="I920" s="87"/>
    </row>
    <row r="921" spans="5:9" ht="14.25" customHeight="1">
      <c r="E921" s="226"/>
      <c r="I921" s="87"/>
    </row>
    <row r="922" spans="5:9" ht="14.25" customHeight="1">
      <c r="E922" s="226"/>
      <c r="I922" s="87"/>
    </row>
    <row r="923" spans="5:9" ht="14.25" customHeight="1">
      <c r="E923" s="226"/>
      <c r="I923" s="87"/>
    </row>
    <row r="924" spans="5:9" ht="14.25" customHeight="1">
      <c r="E924" s="226"/>
      <c r="I924" s="87"/>
    </row>
    <row r="925" spans="5:9" ht="14.25" customHeight="1">
      <c r="E925" s="226"/>
      <c r="I925" s="87"/>
    </row>
    <row r="926" spans="5:9" ht="14.25" customHeight="1">
      <c r="E926" s="226"/>
      <c r="I926" s="87"/>
    </row>
    <row r="927" spans="5:9" ht="14.25" customHeight="1">
      <c r="E927" s="226"/>
      <c r="I927" s="87"/>
    </row>
    <row r="928" spans="5:9" ht="14.25" customHeight="1">
      <c r="E928" s="226"/>
      <c r="I928" s="87"/>
    </row>
    <row r="929" spans="5:9" ht="14.25" customHeight="1">
      <c r="E929" s="226"/>
      <c r="I929" s="87"/>
    </row>
    <row r="930" spans="5:9" ht="14.25" customHeight="1">
      <c r="E930" s="226"/>
      <c r="I930" s="87"/>
    </row>
    <row r="931" spans="5:9" ht="14.25" customHeight="1">
      <c r="E931" s="226"/>
      <c r="I931" s="87"/>
    </row>
    <row r="932" spans="5:9" ht="14.25" customHeight="1">
      <c r="E932" s="226"/>
      <c r="I932" s="87"/>
    </row>
    <row r="933" spans="5:9" ht="14.25" customHeight="1">
      <c r="E933" s="226"/>
      <c r="I933" s="87"/>
    </row>
    <row r="934" spans="5:9" ht="14.25" customHeight="1">
      <c r="E934" s="226"/>
      <c r="I934" s="87"/>
    </row>
    <row r="935" spans="5:9" ht="14.25" customHeight="1">
      <c r="E935" s="226"/>
      <c r="I935" s="87"/>
    </row>
    <row r="936" spans="5:9" ht="14.25" customHeight="1">
      <c r="E936" s="226"/>
      <c r="I936" s="87"/>
    </row>
    <row r="937" spans="5:9" ht="14.25" customHeight="1">
      <c r="E937" s="226"/>
      <c r="I937" s="87"/>
    </row>
    <row r="938" spans="5:9" ht="14.25" customHeight="1">
      <c r="E938" s="226"/>
      <c r="I938" s="87"/>
    </row>
    <row r="939" spans="5:9" ht="14.25" customHeight="1">
      <c r="E939" s="226"/>
      <c r="I939" s="87"/>
    </row>
    <row r="940" spans="5:9" ht="14.25" customHeight="1">
      <c r="E940" s="226"/>
      <c r="I940" s="87"/>
    </row>
    <row r="941" spans="5:9" ht="14.25" customHeight="1">
      <c r="E941" s="226"/>
      <c r="I941" s="87"/>
    </row>
    <row r="942" spans="5:9" ht="14.25" customHeight="1">
      <c r="E942" s="226"/>
      <c r="I942" s="87"/>
    </row>
    <row r="943" spans="5:9" ht="14.25" customHeight="1">
      <c r="E943" s="226"/>
      <c r="I943" s="87"/>
    </row>
    <row r="944" spans="5:9" ht="14.25" customHeight="1">
      <c r="E944" s="226"/>
      <c r="I944" s="87"/>
    </row>
    <row r="945" spans="5:9" ht="14.25" customHeight="1">
      <c r="E945" s="226"/>
      <c r="I945" s="87"/>
    </row>
    <row r="946" spans="5:9" ht="14.25" customHeight="1">
      <c r="E946" s="226"/>
      <c r="I946" s="87"/>
    </row>
    <row r="947" spans="5:9" ht="14.25" customHeight="1">
      <c r="E947" s="226"/>
      <c r="I947" s="87"/>
    </row>
    <row r="948" spans="5:9" ht="14.25" customHeight="1">
      <c r="E948" s="226"/>
      <c r="I948" s="87"/>
    </row>
    <row r="949" spans="5:9" ht="14.25" customHeight="1">
      <c r="E949" s="226"/>
      <c r="I949" s="87"/>
    </row>
    <row r="950" spans="5:9" ht="14.25" customHeight="1">
      <c r="E950" s="226"/>
      <c r="I950" s="87"/>
    </row>
    <row r="951" spans="5:9" ht="14.25" customHeight="1">
      <c r="E951" s="226"/>
      <c r="I951" s="87"/>
    </row>
    <row r="952" spans="5:9" ht="14.25" customHeight="1">
      <c r="E952" s="226"/>
      <c r="I952" s="87"/>
    </row>
    <row r="953" spans="5:9" ht="14.25" customHeight="1">
      <c r="E953" s="226"/>
      <c r="I953" s="87"/>
    </row>
    <row r="954" spans="5:9" ht="14.25" customHeight="1">
      <c r="E954" s="226"/>
      <c r="I954" s="87"/>
    </row>
    <row r="955" spans="5:9" ht="14.25" customHeight="1">
      <c r="E955" s="226"/>
      <c r="I955" s="87"/>
    </row>
    <row r="956" spans="5:9" ht="14.25" customHeight="1">
      <c r="E956" s="226"/>
      <c r="I956" s="87"/>
    </row>
    <row r="957" spans="5:9" ht="14.25" customHeight="1">
      <c r="E957" s="226"/>
      <c r="I957" s="87"/>
    </row>
    <row r="958" spans="5:9" ht="14.25" customHeight="1">
      <c r="E958" s="226"/>
      <c r="I958" s="87"/>
    </row>
    <row r="959" spans="5:9" ht="14.25" customHeight="1">
      <c r="E959" s="226"/>
      <c r="I959" s="87"/>
    </row>
    <row r="960" spans="5:9" ht="14.25" customHeight="1">
      <c r="E960" s="226"/>
      <c r="I960" s="87"/>
    </row>
    <row r="961" spans="5:9" ht="14.25" customHeight="1">
      <c r="E961" s="226"/>
      <c r="I961" s="87"/>
    </row>
    <row r="962" spans="5:9" ht="14.25" customHeight="1">
      <c r="E962" s="226"/>
      <c r="I962" s="87"/>
    </row>
    <row r="963" spans="5:9" ht="14.25" customHeight="1">
      <c r="E963" s="226"/>
      <c r="I963" s="87"/>
    </row>
    <row r="964" spans="5:9" ht="14.25" customHeight="1">
      <c r="E964" s="226"/>
      <c r="I964" s="87"/>
    </row>
    <row r="965" spans="5:9" ht="14.25" customHeight="1">
      <c r="E965" s="226"/>
      <c r="I965" s="87"/>
    </row>
    <row r="966" spans="5:9" ht="14.25" customHeight="1">
      <c r="E966" s="226"/>
      <c r="I966" s="87"/>
    </row>
    <row r="967" spans="5:9" ht="14.25" customHeight="1">
      <c r="E967" s="226"/>
      <c r="I967" s="87"/>
    </row>
    <row r="968" spans="5:9" ht="14.25" customHeight="1">
      <c r="E968" s="226"/>
      <c r="I968" s="87"/>
    </row>
    <row r="969" spans="5:9" ht="14.25" customHeight="1">
      <c r="E969" s="226"/>
      <c r="I969" s="87"/>
    </row>
    <row r="970" spans="5:9" ht="14.25" customHeight="1">
      <c r="E970" s="226"/>
      <c r="I970" s="87"/>
    </row>
    <row r="971" spans="5:9" ht="14.25" customHeight="1">
      <c r="E971" s="226"/>
      <c r="I971" s="87"/>
    </row>
    <row r="972" spans="5:9" ht="14.25" customHeight="1">
      <c r="E972" s="226"/>
      <c r="I972" s="87"/>
    </row>
    <row r="973" spans="5:9" ht="14.25" customHeight="1">
      <c r="E973" s="226"/>
      <c r="I973" s="87"/>
    </row>
    <row r="974" spans="5:9" ht="14.25" customHeight="1">
      <c r="E974" s="226"/>
      <c r="I974" s="87"/>
    </row>
    <row r="975" spans="5:9" ht="14.25" customHeight="1">
      <c r="E975" s="226"/>
      <c r="I975" s="87"/>
    </row>
    <row r="976" spans="5:9" ht="14.25" customHeight="1">
      <c r="E976" s="226"/>
      <c r="I976" s="87"/>
    </row>
    <row r="977" spans="5:9" ht="14.25" customHeight="1">
      <c r="E977" s="226"/>
      <c r="I977" s="87"/>
    </row>
    <row r="978" spans="5:9" ht="14.25" customHeight="1">
      <c r="E978" s="226"/>
      <c r="I978" s="87"/>
    </row>
    <row r="979" spans="5:9" ht="14.25" customHeight="1">
      <c r="E979" s="226"/>
      <c r="I979" s="87"/>
    </row>
    <row r="980" spans="5:9" ht="14.25" customHeight="1">
      <c r="E980" s="226"/>
      <c r="I980" s="87"/>
    </row>
    <row r="981" spans="5:9" ht="14.25" customHeight="1">
      <c r="E981" s="226"/>
      <c r="I981" s="87"/>
    </row>
    <row r="982" spans="5:9" ht="14.25" customHeight="1">
      <c r="E982" s="226"/>
      <c r="I982" s="87"/>
    </row>
    <row r="983" spans="5:9" ht="14.25" customHeight="1">
      <c r="E983" s="226"/>
      <c r="I983" s="87"/>
    </row>
    <row r="984" spans="5:9" ht="14.25" customHeight="1">
      <c r="E984" s="226"/>
      <c r="I984" s="87"/>
    </row>
    <row r="985" spans="5:9" ht="14.25" customHeight="1">
      <c r="E985" s="226"/>
      <c r="I985" s="87"/>
    </row>
    <row r="986" spans="5:9" ht="14.25" customHeight="1">
      <c r="E986" s="226"/>
      <c r="I986" s="87"/>
    </row>
    <row r="987" spans="5:9" ht="14.25" customHeight="1">
      <c r="E987" s="226"/>
      <c r="I987" s="87"/>
    </row>
    <row r="988" spans="5:9" ht="14.25" customHeight="1">
      <c r="E988" s="226"/>
      <c r="I988" s="87"/>
    </row>
    <row r="989" spans="5:9" ht="14.25" customHeight="1">
      <c r="E989" s="226"/>
      <c r="I989" s="87"/>
    </row>
    <row r="990" spans="5:9" ht="14.25" customHeight="1">
      <c r="E990" s="226"/>
      <c r="I990" s="87"/>
    </row>
    <row r="991" spans="5:9" ht="14.25" customHeight="1">
      <c r="E991" s="226"/>
      <c r="I991" s="87"/>
    </row>
    <row r="992" spans="5:9" ht="14.25" customHeight="1">
      <c r="E992" s="226"/>
      <c r="I992" s="87"/>
    </row>
    <row r="993" spans="5:9" ht="14.25" customHeight="1">
      <c r="E993" s="226"/>
      <c r="I993" s="87"/>
    </row>
    <row r="994" spans="5:9" ht="14.25" customHeight="1">
      <c r="E994" s="226"/>
      <c r="I994" s="87"/>
    </row>
    <row r="995" spans="5:9" ht="14.25" customHeight="1">
      <c r="E995" s="226"/>
      <c r="I995" s="87"/>
    </row>
    <row r="996" spans="5:9" ht="14.25" customHeight="1">
      <c r="E996" s="226"/>
      <c r="I996" s="87"/>
    </row>
    <row r="997" spans="5:9" ht="14.25" customHeight="1">
      <c r="E997" s="226"/>
      <c r="I997" s="87"/>
    </row>
    <row r="998" spans="5:9" ht="14.25" customHeight="1">
      <c r="E998" s="226"/>
      <c r="I998" s="87"/>
    </row>
    <row r="999" spans="5:9" ht="14.25" customHeight="1">
      <c r="E999" s="226"/>
      <c r="I999" s="87"/>
    </row>
    <row r="1000" spans="5:9" ht="14.25" customHeight="1">
      <c r="E1000" s="226"/>
      <c r="I1000" s="87"/>
    </row>
  </sheetData>
  <autoFilter ref="A3:U3" xr:uid="{00000000-0009-0000-0000-00000A000000}"/>
  <pageMargins left="0.7" right="0.7" top="0.75" bottom="0.75" header="0" footer="0"/>
  <pageSetup fitToHeight="0" orientation="landscape"/>
  <headerFooter>
    <oddFooter>&amp;L_x000D_#000000 USAA Classification: Public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Z1000"/>
  <sheetViews>
    <sheetView workbookViewId="0"/>
  </sheetViews>
  <sheetFormatPr defaultColWidth="14.44140625" defaultRowHeight="15" customHeight="1"/>
  <cols>
    <col min="1" max="1" width="54.44140625" customWidth="1"/>
    <col min="2" max="2" width="18.109375" customWidth="1"/>
    <col min="3" max="3" width="22.5546875" customWidth="1"/>
    <col min="4" max="4" width="6.44140625" customWidth="1"/>
    <col min="5" max="5" width="44.109375" customWidth="1"/>
    <col min="6" max="6" width="18.88671875" customWidth="1"/>
    <col min="7" max="7" width="19.88671875" customWidth="1"/>
    <col min="8" max="8" width="6.88671875" customWidth="1"/>
    <col min="9" max="11" width="18.44140625" customWidth="1"/>
    <col min="12" max="12" width="18" customWidth="1"/>
    <col min="13" max="13" width="17.5546875" customWidth="1"/>
    <col min="14" max="26" width="9.109375" customWidth="1"/>
  </cols>
  <sheetData>
    <row r="1" spans="1:13" ht="18" customHeight="1">
      <c r="C1" s="241" t="s">
        <v>2498</v>
      </c>
      <c r="E1" s="242" t="s">
        <v>2499</v>
      </c>
      <c r="F1" s="243"/>
      <c r="G1" s="244" t="s">
        <v>2500</v>
      </c>
      <c r="I1" s="244">
        <f t="shared" ref="I1:K1" si="0">SUM(I5:I25)</f>
        <v>361469.6</v>
      </c>
      <c r="J1" s="244">
        <f t="shared" si="0"/>
        <v>312258.353</v>
      </c>
      <c r="K1" s="244">
        <f t="shared" si="0"/>
        <v>481048.37000000005</v>
      </c>
      <c r="L1" s="244"/>
      <c r="M1" s="244">
        <f>SUM(M5:M25)</f>
        <v>0</v>
      </c>
    </row>
    <row r="2" spans="1:13" ht="18" customHeight="1">
      <c r="A2" s="241" t="s">
        <v>2501</v>
      </c>
      <c r="B2" s="244">
        <f>C2-M2</f>
        <v>198100</v>
      </c>
      <c r="C2" s="244">
        <f>SUBTOTAL(9,C5:C51)</f>
        <v>198100</v>
      </c>
      <c r="E2" s="245">
        <f>C2-G2</f>
        <v>12211.470000000001</v>
      </c>
      <c r="F2" s="243"/>
      <c r="G2" s="244">
        <f>SUBTOTAL(9,G5:G51)</f>
        <v>185888.53</v>
      </c>
      <c r="I2" s="244">
        <f t="shared" ref="I2:K2" si="1">SUBTOTAL(9,I5:I51)</f>
        <v>227449.59999999998</v>
      </c>
      <c r="J2" s="244">
        <f t="shared" si="1"/>
        <v>149084.353</v>
      </c>
      <c r="K2" s="244">
        <f t="shared" si="1"/>
        <v>481048.37000000005</v>
      </c>
      <c r="L2" s="244"/>
      <c r="M2" s="244">
        <f>SUBTOTAL(9,M5:M51)</f>
        <v>0</v>
      </c>
    </row>
    <row r="3" spans="1:13" ht="18" customHeight="1">
      <c r="C3" s="246"/>
      <c r="F3" s="243"/>
      <c r="G3" s="244"/>
    </row>
    <row r="4" spans="1:13" ht="18" customHeight="1">
      <c r="A4" s="247" t="s">
        <v>2502</v>
      </c>
      <c r="B4" s="247" t="s">
        <v>2503</v>
      </c>
      <c r="C4" s="247" t="s">
        <v>934</v>
      </c>
      <c r="E4" s="247" t="s">
        <v>2502</v>
      </c>
      <c r="F4" s="247" t="s">
        <v>2503</v>
      </c>
      <c r="G4" s="248" t="s">
        <v>934</v>
      </c>
      <c r="I4" s="249" t="s">
        <v>2504</v>
      </c>
      <c r="J4" s="249" t="s">
        <v>2505</v>
      </c>
      <c r="K4" s="249" t="s">
        <v>2506</v>
      </c>
      <c r="L4" s="249" t="s">
        <v>2507</v>
      </c>
      <c r="M4" s="249" t="s">
        <v>2508</v>
      </c>
    </row>
    <row r="5" spans="1:13" ht="18" customHeight="1">
      <c r="A5" s="250" t="s">
        <v>2509</v>
      </c>
      <c r="B5" s="251" t="s">
        <v>2510</v>
      </c>
      <c r="C5" s="252">
        <f>'Donors 2024'!Z2</f>
        <v>65000</v>
      </c>
      <c r="E5" s="253" t="s">
        <v>2371</v>
      </c>
      <c r="F5" s="254" t="s">
        <v>2457</v>
      </c>
      <c r="G5" s="255">
        <f>SUMIF('Expenses 2024'!$A$7:$A$206,'Balance Sheet 2024'!E5,'Expenses 2024'!$G$7:$G$206)</f>
        <v>3400</v>
      </c>
      <c r="I5" s="252">
        <v>2100</v>
      </c>
      <c r="J5" s="252">
        <v>3400</v>
      </c>
      <c r="K5" s="252">
        <v>0</v>
      </c>
      <c r="L5" s="252">
        <f>G5</f>
        <v>3400</v>
      </c>
      <c r="M5" s="252">
        <f>SUMIF('Expenses 2024'!A:A,E5,'Expenses 2024'!Q:Q)</f>
        <v>0</v>
      </c>
    </row>
    <row r="6" spans="1:13" ht="18" customHeight="1">
      <c r="A6" s="250" t="s">
        <v>2511</v>
      </c>
      <c r="B6" s="251" t="s">
        <v>2512</v>
      </c>
      <c r="C6" s="252">
        <f>SUM('Donors 2024'!N3:N4)</f>
        <v>31250</v>
      </c>
      <c r="E6" s="256" t="s">
        <v>2404</v>
      </c>
      <c r="F6" s="254" t="s">
        <v>2460</v>
      </c>
      <c r="G6" s="255">
        <f>SUMIF('Expenses 2024'!$A$7:$A$205,'Balance Sheet 2024'!E6,'Expenses 2024'!$G$7:$G$205)</f>
        <v>19050</v>
      </c>
      <c r="I6" s="252">
        <v>5471.23</v>
      </c>
      <c r="J6" s="252">
        <v>6250</v>
      </c>
      <c r="K6" s="252">
        <v>11550</v>
      </c>
      <c r="L6" s="252">
        <f>'Budget 2024'!S24</f>
        <v>19050</v>
      </c>
      <c r="M6" s="252">
        <f>SUMIF('Expenses 2024'!A:A,E6,'Expenses 2024'!Q:Q)</f>
        <v>0</v>
      </c>
    </row>
    <row r="7" spans="1:13" ht="18" customHeight="1">
      <c r="A7" s="250" t="s">
        <v>2513</v>
      </c>
      <c r="B7" s="251" t="s">
        <v>2514</v>
      </c>
      <c r="C7" s="252">
        <f>SUM('Donors 2024'!L3:L4)</f>
        <v>0</v>
      </c>
      <c r="E7" s="253" t="s">
        <v>2402</v>
      </c>
      <c r="F7" s="257" t="s">
        <v>2462</v>
      </c>
      <c r="G7" s="255">
        <f>SUMIF('Expenses 2024'!$A$7:$A$205,'Balance Sheet 2024'!E7,'Expenses 2024'!$G$7:$G$205)</f>
        <v>20338.53</v>
      </c>
      <c r="I7" s="252">
        <v>8888.0400000000009</v>
      </c>
      <c r="J7" s="252">
        <v>5000</v>
      </c>
      <c r="K7" s="252">
        <v>13838.53</v>
      </c>
      <c r="L7" s="252">
        <f>'Budget 2024'!S25</f>
        <v>20338.53</v>
      </c>
      <c r="M7" s="252">
        <f>SUMIF('Expenses 2024'!A:A,E7,'Expenses 2024'!Q:Q)</f>
        <v>0</v>
      </c>
    </row>
    <row r="8" spans="1:13" ht="18" customHeight="1">
      <c r="A8" s="250" t="s">
        <v>947</v>
      </c>
      <c r="B8" s="251" t="s">
        <v>939</v>
      </c>
      <c r="C8" s="252">
        <f>SUM('Donors 2024'!M3:M4)</f>
        <v>64250</v>
      </c>
      <c r="E8" s="253" t="s">
        <v>2400</v>
      </c>
      <c r="F8" s="257" t="s">
        <v>2465</v>
      </c>
      <c r="G8" s="255">
        <f>SUMIF('Expenses 2024'!$A$7:$A$205,'Balance Sheet 2024'!E8,'Expenses 2024'!$G$7:$G$205)</f>
        <v>4000</v>
      </c>
      <c r="I8" s="252">
        <v>1955.01</v>
      </c>
      <c r="J8" s="252">
        <v>494.4</v>
      </c>
      <c r="K8" s="252">
        <v>2215.0099999999998</v>
      </c>
      <c r="L8" s="252">
        <f>'Budget 2024'!S26</f>
        <v>4000</v>
      </c>
      <c r="M8" s="252">
        <f>SUMIF('Expenses 2024'!A:A,E8,'Expenses 2024'!Q:Q)</f>
        <v>0</v>
      </c>
    </row>
    <row r="9" spans="1:13" ht="18" customHeight="1">
      <c r="A9" s="250" t="s">
        <v>949</v>
      </c>
      <c r="B9" s="251" t="s">
        <v>941</v>
      </c>
      <c r="C9" s="252">
        <f>SUM('Donors 2024'!O3:P4)</f>
        <v>27450</v>
      </c>
      <c r="E9" s="256" t="s">
        <v>2405</v>
      </c>
      <c r="F9" s="254" t="s">
        <v>2466</v>
      </c>
      <c r="G9" s="255">
        <f>SUMIF('Expenses 2024'!$A$7:$A$205,'Balance Sheet 2024'!E9,'Expenses 2024'!$G$7:$G$205)</f>
        <v>4500</v>
      </c>
      <c r="I9" s="252">
        <v>5417.86</v>
      </c>
      <c r="J9" s="252">
        <v>575.87</v>
      </c>
      <c r="K9" s="252">
        <v>0</v>
      </c>
      <c r="L9" s="252">
        <f>'Budget 2024'!S27</f>
        <v>0</v>
      </c>
      <c r="M9" s="252">
        <f>SUMIF('Expenses 2024'!A:A,E9,'Expenses 2024'!Q:Q)</f>
        <v>0</v>
      </c>
    </row>
    <row r="10" spans="1:13" ht="18" customHeight="1">
      <c r="A10" s="250" t="s">
        <v>2515</v>
      </c>
      <c r="B10" s="251" t="s">
        <v>942</v>
      </c>
      <c r="C10" s="252">
        <f>SUM('Donors 2024'!P3:P4)</f>
        <v>10150</v>
      </c>
      <c r="E10" s="253" t="s">
        <v>2412</v>
      </c>
      <c r="F10" s="257" t="s">
        <v>2469</v>
      </c>
      <c r="G10" s="255">
        <f>SUMIF('Expenses 2024'!$A$7:$A$205,'Balance Sheet 2024'!E10,'Expenses 2024'!$G$7:$G$205)</f>
        <v>1200</v>
      </c>
      <c r="I10" s="252">
        <v>64.25</v>
      </c>
      <c r="J10" s="252">
        <v>297.2</v>
      </c>
      <c r="K10" s="252">
        <v>110.11</v>
      </c>
      <c r="L10" s="252">
        <f>'Budget 2024'!S28</f>
        <v>1200</v>
      </c>
      <c r="M10" s="252">
        <f>SUMIF('Expenses 2024'!A:A,E10,'Expenses 2024'!Q:Q)</f>
        <v>0</v>
      </c>
    </row>
    <row r="11" spans="1:13" ht="18" customHeight="1">
      <c r="A11" s="250" t="s">
        <v>953</v>
      </c>
      <c r="B11" s="251" t="s">
        <v>943</v>
      </c>
      <c r="C11" s="252">
        <f>SUM('Donors 2024'!S3:S4)</f>
        <v>0</v>
      </c>
      <c r="E11" s="253" t="s">
        <v>2393</v>
      </c>
      <c r="F11" s="257" t="s">
        <v>2470</v>
      </c>
      <c r="G11" s="255">
        <f>SUMIF('Expenses 2024'!$A$7:$A$205,'Balance Sheet 2024'!E11,'Expenses 2024'!$G$7:$G$205)</f>
        <v>500</v>
      </c>
      <c r="I11" s="252">
        <v>366.54</v>
      </c>
      <c r="J11" s="252">
        <v>178.74</v>
      </c>
      <c r="K11" s="252">
        <v>344.28</v>
      </c>
      <c r="L11" s="252">
        <f>'Budget 2024'!S29</f>
        <v>500</v>
      </c>
      <c r="M11" s="252">
        <f>SUMIF('Expenses 2024'!A:A,E11,'Expenses 2024'!Q:Q)</f>
        <v>0</v>
      </c>
    </row>
    <row r="12" spans="1:13" ht="18" customHeight="1">
      <c r="A12" s="258" t="s">
        <v>2439</v>
      </c>
      <c r="B12" s="259" t="s">
        <v>2438</v>
      </c>
      <c r="C12" s="252"/>
      <c r="E12" s="253" t="s">
        <v>2424</v>
      </c>
      <c r="F12" s="257" t="s">
        <v>2470</v>
      </c>
      <c r="G12" s="255">
        <f>SUMIF('Expenses 2024'!$A$7:$A$205,'Balance Sheet 2024'!E12,'Expenses 2024'!$G$7:$G$205)</f>
        <v>900</v>
      </c>
      <c r="I12" s="252">
        <v>366.54</v>
      </c>
      <c r="J12" s="252">
        <v>0</v>
      </c>
      <c r="K12" s="252">
        <v>796.3</v>
      </c>
      <c r="L12" s="252">
        <f>'Budget 2024'!S30</f>
        <v>900</v>
      </c>
      <c r="M12" s="252">
        <f>SUMIF('Expenses 2024'!A:A,E12,'Expenses 2024'!Q:Q)</f>
        <v>0</v>
      </c>
    </row>
    <row r="13" spans="1:13" ht="18" customHeight="1">
      <c r="A13" s="258" t="s">
        <v>2516</v>
      </c>
      <c r="B13" s="259" t="s">
        <v>943</v>
      </c>
      <c r="C13" s="252" t="s">
        <v>4846</v>
      </c>
      <c r="E13" s="253" t="s">
        <v>2414</v>
      </c>
      <c r="F13" s="257" t="s">
        <v>2472</v>
      </c>
      <c r="G13" s="255">
        <f>SUMIF('Expenses 2024'!$A$7:$A$205,'Balance Sheet 2024'!E13,'Expenses 2024'!$G$7:$G$205)</f>
        <v>5500</v>
      </c>
      <c r="I13" s="252">
        <v>4635.78</v>
      </c>
      <c r="J13" s="252">
        <v>238.84</v>
      </c>
      <c r="K13" s="252">
        <v>5469.03</v>
      </c>
      <c r="L13" s="252">
        <f>'Budget 2024'!S31</f>
        <v>5500</v>
      </c>
      <c r="M13" s="252">
        <f>SUMIF('Expenses 2024'!A:A,E13,'Expenses 2024'!Q:Q)</f>
        <v>0</v>
      </c>
    </row>
    <row r="14" spans="1:13" ht="18" customHeight="1">
      <c r="A14" s="258" t="s">
        <v>2517</v>
      </c>
      <c r="B14" s="259" t="s">
        <v>943</v>
      </c>
      <c r="C14" s="252" t="s">
        <v>4846</v>
      </c>
      <c r="E14" s="256" t="s">
        <v>2407</v>
      </c>
      <c r="F14" s="254" t="s">
        <v>2474</v>
      </c>
      <c r="G14" s="255">
        <f>SUMIF('Expenses 2024'!$A$7:$A$205,'Balance Sheet 2024'!E14,'Expenses 2024'!$G$7:$G$205)</f>
        <v>1600</v>
      </c>
      <c r="I14" s="252">
        <v>1439.61</v>
      </c>
      <c r="J14" s="252">
        <v>1250</v>
      </c>
      <c r="K14" s="252">
        <v>2937.09</v>
      </c>
      <c r="L14" s="252">
        <f>'Budget 2024'!S32</f>
        <v>1600</v>
      </c>
      <c r="M14" s="252">
        <f>SUMIF('Expenses 2024'!A:A,E14,'Expenses 2024'!Q:Q)</f>
        <v>0</v>
      </c>
    </row>
    <row r="15" spans="1:13" ht="18" customHeight="1">
      <c r="A15" s="258"/>
      <c r="B15" s="259"/>
      <c r="C15" s="252"/>
      <c r="E15" s="253" t="s">
        <v>953</v>
      </c>
      <c r="F15" s="257" t="s">
        <v>2475</v>
      </c>
      <c r="G15" s="255">
        <f>SUMIF('Expenses 2024'!$A$7:$A$205,'Balance Sheet 2024'!E15,'Expenses 2024'!$G$7:$G$205)</f>
        <v>0</v>
      </c>
      <c r="I15" s="252">
        <v>172.81</v>
      </c>
      <c r="J15" s="252">
        <v>500</v>
      </c>
      <c r="K15" s="252">
        <v>0</v>
      </c>
      <c r="L15" s="252">
        <f>'Budget 2024'!S33</f>
        <v>0</v>
      </c>
      <c r="M15" s="252">
        <f>SUMIF('Expenses 2024'!A:A,E15,'Expenses 2024'!Q:Q)</f>
        <v>0</v>
      </c>
    </row>
    <row r="16" spans="1:13" ht="18" customHeight="1">
      <c r="A16" s="258" t="s">
        <v>2518</v>
      </c>
      <c r="B16" s="259" t="s">
        <v>943</v>
      </c>
      <c r="C16" s="260"/>
      <c r="E16" s="253" t="s">
        <v>2416</v>
      </c>
      <c r="F16" s="257" t="s">
        <v>2476</v>
      </c>
      <c r="G16" s="255">
        <f>SUMIF('Expenses 2024'!$A$7:$A$205,'Balance Sheet 2024'!E16,'Expenses 2024'!$G$7:$G$205)</f>
        <v>10000</v>
      </c>
      <c r="I16" s="252">
        <v>2728.33</v>
      </c>
      <c r="J16" s="252">
        <v>4082.82</v>
      </c>
      <c r="K16" s="252">
        <v>9477</v>
      </c>
      <c r="L16" s="252">
        <f>'Budget 2024'!S34</f>
        <v>20000</v>
      </c>
      <c r="M16" s="252">
        <f>SUMIF('Expenses 2024'!A:A,E16,'Expenses 2024'!Q:Q)</f>
        <v>0</v>
      </c>
    </row>
    <row r="17" spans="1:13" ht="18" customHeight="1">
      <c r="A17" s="258" t="s">
        <v>2519</v>
      </c>
      <c r="B17" s="259" t="s">
        <v>943</v>
      </c>
      <c r="C17" s="260"/>
      <c r="E17" s="253" t="s">
        <v>2358</v>
      </c>
      <c r="F17" s="257" t="s">
        <v>2480</v>
      </c>
      <c r="G17" s="255">
        <f>SUMIF('Expenses 2024'!$A$7:$A$205,'Balance Sheet 2024'!E17,'Expenses 2024'!$G$7:$G$205)</f>
        <v>27050</v>
      </c>
      <c r="H17" s="221"/>
      <c r="I17" s="252">
        <v>25377.26</v>
      </c>
      <c r="J17" s="252">
        <v>2406.48</v>
      </c>
      <c r="K17" s="252">
        <v>20810.840000000004</v>
      </c>
      <c r="L17" s="252">
        <f>'Budget 2024'!S36</f>
        <v>0</v>
      </c>
      <c r="M17" s="252">
        <f>SUMIF('Expenses 2024'!A:A,E17,'Expenses 2024'!Q:Q)</f>
        <v>0</v>
      </c>
    </row>
    <row r="18" spans="1:13" ht="18" customHeight="1">
      <c r="A18" s="258" t="s">
        <v>2517</v>
      </c>
      <c r="B18" s="259" t="s">
        <v>943</v>
      </c>
      <c r="C18" s="252"/>
      <c r="E18" s="253" t="s">
        <v>2397</v>
      </c>
      <c r="F18" s="257" t="s">
        <v>2482</v>
      </c>
      <c r="G18" s="255">
        <f>SUMIF('Expenses 2024'!$A$7:$A$205,'Balance Sheet 2024'!E18,'Expenses 2024'!$G$7:$G$205)</f>
        <v>3000</v>
      </c>
      <c r="I18" s="252">
        <v>2376.96</v>
      </c>
      <c r="J18" s="252">
        <v>2751.96</v>
      </c>
      <c r="K18" s="252">
        <v>2778.75</v>
      </c>
      <c r="L18" s="252">
        <f>'Budget 2024'!S37</f>
        <v>3000</v>
      </c>
      <c r="M18" s="252">
        <f>SUMIF('Expenses 2024'!A:A,E18,'Expenses 2024'!Q:Q)</f>
        <v>0</v>
      </c>
    </row>
    <row r="19" spans="1:13" ht="18" customHeight="1">
      <c r="A19" s="258" t="s">
        <v>2520</v>
      </c>
      <c r="B19" s="259"/>
      <c r="C19" s="252"/>
      <c r="E19" s="253" t="s">
        <v>2398</v>
      </c>
      <c r="F19" s="257" t="s">
        <v>2483</v>
      </c>
      <c r="G19" s="255">
        <f>SUMIF('Expenses 2024'!$A$7:$A$205,'Balance Sheet 2024'!E19,'Expenses 2024'!$G$7:$G$205)</f>
        <v>6000</v>
      </c>
      <c r="I19" s="252">
        <v>2000</v>
      </c>
      <c r="J19" s="252">
        <v>4600</v>
      </c>
      <c r="K19" s="252">
        <v>4618.0000000000009</v>
      </c>
      <c r="L19" s="252">
        <f>'Budget 2024'!S38</f>
        <v>6000</v>
      </c>
      <c r="M19" s="252">
        <f>SUMIF('Expenses 2024'!A:A,E19,'Expenses 2024'!Q:Q)</f>
        <v>0</v>
      </c>
    </row>
    <row r="20" spans="1:13" ht="18" customHeight="1">
      <c r="A20" s="261"/>
      <c r="B20" s="259"/>
      <c r="C20" s="252"/>
      <c r="E20" s="253" t="s">
        <v>2399</v>
      </c>
      <c r="F20" s="257" t="s">
        <v>2484</v>
      </c>
      <c r="G20" s="255">
        <f>SUMIF('Expenses 2024'!$A$7:$A$205,'Balance Sheet 2024'!E20,'Expenses 2024'!$G$7:$G$205)</f>
        <v>5000</v>
      </c>
      <c r="I20" s="252">
        <v>0</v>
      </c>
      <c r="J20" s="252">
        <v>1633.8</v>
      </c>
      <c r="K20" s="252">
        <v>4708.62</v>
      </c>
      <c r="L20" s="252">
        <f>'Budget 2024'!S39</f>
        <v>5000</v>
      </c>
      <c r="M20" s="252">
        <f>SUMIF('Expenses 2024'!A:A,E20,'Expenses 2024'!Q:Q)</f>
        <v>0</v>
      </c>
    </row>
    <row r="21" spans="1:13" ht="18" customHeight="1">
      <c r="A21" s="261"/>
      <c r="B21" s="259"/>
      <c r="C21" s="252"/>
      <c r="E21" s="256" t="s">
        <v>2395</v>
      </c>
      <c r="F21" s="254" t="s">
        <v>2485</v>
      </c>
      <c r="G21" s="255">
        <f>SUMIF('Expenses 2024'!$A$7:$A$205,'Balance Sheet 2024'!E21,'Expenses 2024'!$G$7:$G$205)</f>
        <v>9500</v>
      </c>
      <c r="I21" s="252">
        <v>149020</v>
      </c>
      <c r="J21" s="252">
        <v>175674</v>
      </c>
      <c r="K21" s="252">
        <v>300899</v>
      </c>
      <c r="L21" s="252">
        <f>'Budget 2024'!S40</f>
        <v>9500</v>
      </c>
      <c r="M21" s="252">
        <f>SUMIF('Expenses 2024'!A:A,E21,'Expenses 2024'!Q:Q)</f>
        <v>0</v>
      </c>
    </row>
    <row r="22" spans="1:13" ht="18" customHeight="1">
      <c r="A22" s="261"/>
      <c r="B22" s="259"/>
      <c r="C22" s="252"/>
      <c r="E22" s="253" t="s">
        <v>2341</v>
      </c>
      <c r="F22" s="257" t="s">
        <v>2486</v>
      </c>
      <c r="G22" s="255">
        <f>SUMIF('Expenses 2024'!$A$7:$A$205,'Balance Sheet 2024'!E22,'Expenses 2024'!$G$7:$G$205)</f>
        <v>8500</v>
      </c>
      <c r="I22" s="252">
        <v>115060.65</v>
      </c>
      <c r="J22" s="252">
        <v>74143.88</v>
      </c>
      <c r="K22" s="252">
        <v>60218.07</v>
      </c>
      <c r="L22" s="252">
        <f>'Budget 2024'!S41</f>
        <v>0</v>
      </c>
      <c r="M22" s="252">
        <f>SUMIF('Expenses 2024'!A:A,E22,'Expenses 2024'!Q:Q)</f>
        <v>0</v>
      </c>
    </row>
    <row r="23" spans="1:13" ht="18" customHeight="1">
      <c r="A23" s="261"/>
      <c r="B23" s="259"/>
      <c r="C23" s="252"/>
      <c r="E23" s="253" t="s">
        <v>2338</v>
      </c>
      <c r="F23" s="257" t="s">
        <v>2490</v>
      </c>
      <c r="G23" s="255">
        <f>SUMIF('Expenses 2024'!$A$7:$A$205,'Balance Sheet 2024'!E23,'Expenses 2024'!$G$7:$G$205)</f>
        <v>19350</v>
      </c>
      <c r="I23" s="252">
        <v>23641.72</v>
      </c>
      <c r="J23" s="252">
        <v>20430.363000000001</v>
      </c>
      <c r="K23" s="252">
        <v>21550.09</v>
      </c>
      <c r="L23" s="252">
        <f>'Budget 2024'!S43</f>
        <v>19350</v>
      </c>
      <c r="M23" s="252">
        <f>SUMIF('Expenses 2024'!A:A,E23,'Expenses 2024'!Q:Q)</f>
        <v>0</v>
      </c>
    </row>
    <row r="24" spans="1:13" ht="18" customHeight="1">
      <c r="A24" s="261"/>
      <c r="B24" s="259"/>
      <c r="C24" s="252"/>
      <c r="E24" s="256" t="s">
        <v>2409</v>
      </c>
      <c r="F24" s="254" t="s">
        <v>2491</v>
      </c>
      <c r="G24" s="255">
        <f>SUMIF('Expenses 2024'!$A$7:$A$205,'Balance Sheet 2024'!E24,'Expenses 2024'!$G$7:$G$205)</f>
        <v>6500</v>
      </c>
      <c r="I24" s="252">
        <v>0</v>
      </c>
      <c r="J24" s="252">
        <v>5850</v>
      </c>
      <c r="K24" s="252">
        <v>3266.76</v>
      </c>
      <c r="L24" s="252">
        <f>'Budget 2024'!S44</f>
        <v>6500</v>
      </c>
      <c r="M24" s="252">
        <f>SUMIF('Expenses 2024'!A:A,E24,'Expenses 2024'!Q:Q)</f>
        <v>0</v>
      </c>
    </row>
    <row r="25" spans="1:13" ht="18" customHeight="1">
      <c r="A25" s="261"/>
      <c r="B25" s="259"/>
      <c r="C25" s="252"/>
      <c r="E25" s="256" t="s">
        <v>2408</v>
      </c>
      <c r="F25" s="254" t="s">
        <v>2495</v>
      </c>
      <c r="G25" s="255">
        <f>SUMIF('Expenses 2024'!$A$7:$A$205,'Balance Sheet 2024'!E25,'Expenses 2024'!$G$7:$G$205)</f>
        <v>20000</v>
      </c>
      <c r="I25" s="252">
        <v>10387.01</v>
      </c>
      <c r="J25" s="252">
        <v>2500</v>
      </c>
      <c r="K25" s="252">
        <v>15460.89</v>
      </c>
      <c r="L25" s="252">
        <f>'Budget 2024'!N46</f>
        <v>1771.8</v>
      </c>
      <c r="M25" s="252">
        <f>SUMIF('Expenses 2024'!A:A,E25,'Expenses 2024'!Q:Q)</f>
        <v>0</v>
      </c>
    </row>
    <row r="26" spans="1:13" ht="18" customHeight="1">
      <c r="A26" s="261"/>
      <c r="B26" s="259"/>
      <c r="C26" s="252"/>
      <c r="E26" s="262" t="s">
        <v>2521</v>
      </c>
      <c r="F26" s="263" t="s">
        <v>2490</v>
      </c>
      <c r="G26" s="255">
        <f>SUMIF('Expenses 2024'!$A$7:$A$205,'Balance Sheet 2024'!E26,'Expenses 2024'!$G$7:$G$205)</f>
        <v>0</v>
      </c>
      <c r="I26" s="264"/>
      <c r="J26" s="264" t="s">
        <v>2522</v>
      </c>
      <c r="K26" s="264"/>
      <c r="L26" s="252"/>
      <c r="M26" s="252"/>
    </row>
    <row r="27" spans="1:13" ht="18" customHeight="1">
      <c r="A27" s="261"/>
      <c r="B27" s="259"/>
      <c r="C27" s="252"/>
      <c r="E27" s="265" t="s">
        <v>2523</v>
      </c>
      <c r="F27" s="266" t="s">
        <v>2486</v>
      </c>
      <c r="G27" s="255">
        <f>SUMIF('Expenses 2024'!$A$7:$A$205,'Balance Sheet 2024'!E27,'Expenses 2024'!$G$7:$G$205)</f>
        <v>0</v>
      </c>
      <c r="I27" s="252">
        <v>7500</v>
      </c>
      <c r="J27" s="252">
        <v>5000</v>
      </c>
      <c r="K27" s="252"/>
      <c r="L27" s="252"/>
      <c r="M27" s="252"/>
    </row>
    <row r="28" spans="1:13" ht="18" customHeight="1">
      <c r="A28" s="261"/>
      <c r="B28" s="259"/>
      <c r="C28" s="252"/>
      <c r="E28" s="262" t="s">
        <v>2524</v>
      </c>
      <c r="F28" s="266" t="s">
        <v>2476</v>
      </c>
      <c r="G28" s="255">
        <f>SUMIF('Expenses 2024'!$A$7:$A$205,'Balance Sheet 2024'!E28,'Expenses 2024'!$G$7:$G$205)</f>
        <v>0</v>
      </c>
      <c r="I28" s="252">
        <v>-149020</v>
      </c>
      <c r="J28" s="252">
        <v>-175674</v>
      </c>
      <c r="K28" s="252"/>
      <c r="L28" s="252"/>
      <c r="M28" s="252"/>
    </row>
    <row r="29" spans="1:13" ht="18" customHeight="1">
      <c r="A29" s="261"/>
      <c r="B29" s="259"/>
      <c r="C29" s="252"/>
      <c r="E29" s="262" t="s">
        <v>2525</v>
      </c>
      <c r="F29" s="263" t="s">
        <v>2490</v>
      </c>
      <c r="G29" s="255">
        <f>SUMIF('Expenses 2024'!$A$7:$A$205,'Balance Sheet 2024'!E29,'Expenses 2024'!$G$7:$G$205)</f>
        <v>0</v>
      </c>
      <c r="I29" s="252">
        <v>7500</v>
      </c>
      <c r="J29" s="252">
        <v>7500</v>
      </c>
      <c r="K29" s="252"/>
      <c r="L29" s="252"/>
      <c r="M29" s="252"/>
    </row>
    <row r="30" spans="1:13" ht="18" customHeight="1">
      <c r="A30" s="261"/>
      <c r="B30" s="259"/>
      <c r="C30" s="252"/>
      <c r="E30" s="262" t="s">
        <v>2416</v>
      </c>
      <c r="F30" s="263" t="s">
        <v>2490</v>
      </c>
      <c r="G30" s="255">
        <f>SUMIF('Expenses 2024'!$A$7:$A$205,'Balance Sheet 2024'!E30,'Expenses 2024'!$G$7:$G$205)</f>
        <v>10000</v>
      </c>
      <c r="I30" s="252"/>
      <c r="J30" s="252"/>
      <c r="K30" s="252"/>
      <c r="L30" s="252"/>
      <c r="M30" s="252"/>
    </row>
    <row r="31" spans="1:13" ht="18" customHeight="1">
      <c r="A31" s="261"/>
      <c r="B31" s="259"/>
      <c r="C31" s="252"/>
      <c r="E31" s="262" t="s">
        <v>2526</v>
      </c>
      <c r="F31" s="263" t="s">
        <v>2490</v>
      </c>
      <c r="G31" s="255">
        <f>SUMIF('Expenses 2024'!$A$7:$A$205,'Balance Sheet 2024'!E31,'Expenses 2024'!$G$7:$G$205)</f>
        <v>0</v>
      </c>
      <c r="I31" s="252"/>
      <c r="J31" s="252"/>
      <c r="K31" s="252"/>
      <c r="L31" s="252"/>
      <c r="M31" s="252"/>
    </row>
    <row r="32" spans="1:13" ht="18" customHeight="1">
      <c r="E32" s="262" t="s">
        <v>2527</v>
      </c>
      <c r="F32" s="266" t="s">
        <v>943</v>
      </c>
      <c r="G32" s="255">
        <f>SUMIF('Expenses 2024'!$A$7:$A$205,'Balance Sheet 2024'!E32,'Expenses 2024'!$G$7:$G$205)</f>
        <v>0</v>
      </c>
      <c r="I32" s="252"/>
      <c r="J32" s="252"/>
      <c r="K32" s="252"/>
      <c r="L32" s="252"/>
      <c r="M32" s="252"/>
    </row>
    <row r="33" spans="6:7" ht="18" customHeight="1">
      <c r="F33" s="243"/>
      <c r="G33" s="244"/>
    </row>
    <row r="34" spans="6:7" ht="18" customHeight="1">
      <c r="F34" s="243"/>
      <c r="G34" s="244"/>
    </row>
    <row r="35" spans="6:7" ht="18" customHeight="1">
      <c r="F35" s="243"/>
      <c r="G35" s="244"/>
    </row>
    <row r="36" spans="6:7" ht="18" customHeight="1">
      <c r="F36" s="243"/>
      <c r="G36" s="244"/>
    </row>
    <row r="37" spans="6:7" ht="18" customHeight="1">
      <c r="F37" s="243"/>
      <c r="G37" s="244"/>
    </row>
    <row r="38" spans="6:7" ht="18" customHeight="1">
      <c r="F38" s="243"/>
      <c r="G38" s="244"/>
    </row>
    <row r="39" spans="6:7" ht="18" customHeight="1">
      <c r="F39" s="243"/>
      <c r="G39" s="244"/>
    </row>
    <row r="40" spans="6:7" ht="18" customHeight="1">
      <c r="F40" s="243"/>
      <c r="G40" s="244"/>
    </row>
    <row r="41" spans="6:7" ht="18" customHeight="1">
      <c r="F41" s="243"/>
      <c r="G41" s="244"/>
    </row>
    <row r="42" spans="6:7" ht="18" customHeight="1">
      <c r="F42" s="243"/>
      <c r="G42" s="244"/>
    </row>
    <row r="43" spans="6:7" ht="18" customHeight="1">
      <c r="F43" s="243"/>
      <c r="G43" s="244"/>
    </row>
    <row r="44" spans="6:7" ht="18" customHeight="1">
      <c r="F44" s="243"/>
      <c r="G44" s="244"/>
    </row>
    <row r="45" spans="6:7" ht="18" customHeight="1">
      <c r="F45" s="243"/>
      <c r="G45" s="244"/>
    </row>
    <row r="46" spans="6:7" ht="18" customHeight="1">
      <c r="F46" s="243"/>
      <c r="G46" s="244"/>
    </row>
    <row r="47" spans="6:7" ht="18" customHeight="1">
      <c r="F47" s="243"/>
      <c r="G47" s="244"/>
    </row>
    <row r="48" spans="6:7" ht="18" customHeight="1">
      <c r="F48" s="243"/>
      <c r="G48" s="244"/>
    </row>
    <row r="49" spans="6:26" ht="18" customHeight="1">
      <c r="F49" s="243"/>
      <c r="G49" s="244"/>
    </row>
    <row r="50" spans="6:26" ht="18" customHeight="1">
      <c r="F50" s="243"/>
      <c r="G50" s="244"/>
      <c r="N50" s="244"/>
      <c r="O50" s="244"/>
      <c r="P50" s="244"/>
      <c r="Q50" s="244"/>
      <c r="R50" s="244"/>
      <c r="S50" s="244"/>
      <c r="T50" s="244"/>
      <c r="U50" s="244"/>
      <c r="V50" s="244"/>
      <c r="W50" s="244"/>
      <c r="X50" s="244"/>
      <c r="Y50" s="244"/>
      <c r="Z50" s="244"/>
    </row>
    <row r="51" spans="6:26" ht="18" customHeight="1">
      <c r="F51" s="243"/>
      <c r="G51" s="244"/>
      <c r="N51" s="244"/>
      <c r="O51" s="244"/>
      <c r="P51" s="244"/>
      <c r="Q51" s="244"/>
      <c r="R51" s="244"/>
      <c r="S51" s="244"/>
      <c r="T51" s="244"/>
      <c r="U51" s="244"/>
      <c r="V51" s="244"/>
      <c r="W51" s="244"/>
      <c r="X51" s="244"/>
      <c r="Y51" s="244"/>
      <c r="Z51" s="244"/>
    </row>
    <row r="52" spans="6:26" ht="18" customHeight="1">
      <c r="F52" s="243"/>
      <c r="G52" s="244"/>
      <c r="N52" s="244"/>
      <c r="O52" s="244"/>
      <c r="P52" s="244"/>
      <c r="Q52" s="244"/>
      <c r="R52" s="244"/>
      <c r="S52" s="244"/>
      <c r="T52" s="244"/>
      <c r="U52" s="244"/>
      <c r="V52" s="244"/>
      <c r="W52" s="244"/>
      <c r="X52" s="244"/>
      <c r="Y52" s="244"/>
      <c r="Z52" s="244"/>
    </row>
    <row r="53" spans="6:26" ht="18" customHeight="1">
      <c r="F53" s="243"/>
      <c r="G53" s="244"/>
      <c r="N53" s="244"/>
      <c r="O53" s="244"/>
      <c r="P53" s="244"/>
      <c r="Q53" s="244"/>
      <c r="R53" s="244"/>
      <c r="S53" s="244"/>
      <c r="T53" s="244"/>
      <c r="U53" s="244"/>
      <c r="V53" s="244"/>
      <c r="W53" s="244"/>
      <c r="X53" s="244"/>
      <c r="Y53" s="244"/>
      <c r="Z53" s="244"/>
    </row>
    <row r="54" spans="6:26" ht="18" customHeight="1">
      <c r="F54" s="243"/>
      <c r="G54" s="244"/>
      <c r="N54" s="244"/>
      <c r="O54" s="244"/>
      <c r="P54" s="244"/>
      <c r="Q54" s="244"/>
      <c r="R54" s="244"/>
      <c r="S54" s="244"/>
      <c r="T54" s="244"/>
      <c r="U54" s="244"/>
      <c r="V54" s="244"/>
      <c r="W54" s="244"/>
      <c r="X54" s="244"/>
      <c r="Y54" s="244"/>
      <c r="Z54" s="244"/>
    </row>
    <row r="55" spans="6:26" ht="18" customHeight="1">
      <c r="F55" s="243"/>
      <c r="G55" s="244"/>
      <c r="N55" s="244"/>
      <c r="O55" s="244"/>
      <c r="P55" s="244"/>
      <c r="Q55" s="244"/>
      <c r="R55" s="244"/>
      <c r="S55" s="244"/>
      <c r="T55" s="244"/>
      <c r="U55" s="244"/>
      <c r="V55" s="244"/>
      <c r="W55" s="244"/>
      <c r="X55" s="244"/>
      <c r="Y55" s="244"/>
      <c r="Z55" s="244"/>
    </row>
    <row r="56" spans="6:26" ht="18" customHeight="1">
      <c r="F56" s="243"/>
      <c r="G56" s="244"/>
      <c r="N56" s="244"/>
      <c r="O56" s="244"/>
      <c r="P56" s="244"/>
      <c r="Q56" s="244"/>
      <c r="R56" s="244"/>
      <c r="S56" s="244"/>
      <c r="T56" s="244"/>
      <c r="U56" s="244"/>
      <c r="V56" s="244"/>
      <c r="W56" s="244"/>
      <c r="X56" s="244"/>
      <c r="Y56" s="244"/>
      <c r="Z56" s="244"/>
    </row>
    <row r="57" spans="6:26" ht="18" customHeight="1">
      <c r="F57" s="243"/>
      <c r="G57" s="244"/>
      <c r="N57" s="244"/>
      <c r="O57" s="244"/>
      <c r="P57" s="244"/>
      <c r="Q57" s="244"/>
      <c r="R57" s="244"/>
      <c r="S57" s="244"/>
      <c r="T57" s="244"/>
      <c r="U57" s="244"/>
      <c r="V57" s="244"/>
      <c r="W57" s="244"/>
      <c r="X57" s="244"/>
      <c r="Y57" s="244"/>
      <c r="Z57" s="244"/>
    </row>
    <row r="58" spans="6:26" ht="18" customHeight="1">
      <c r="F58" s="243"/>
      <c r="G58" s="244"/>
      <c r="N58" s="244"/>
      <c r="O58" s="244"/>
      <c r="P58" s="244"/>
      <c r="Q58" s="244"/>
      <c r="R58" s="244"/>
      <c r="S58" s="244"/>
      <c r="T58" s="244"/>
      <c r="U58" s="244"/>
      <c r="V58" s="244"/>
      <c r="W58" s="244"/>
      <c r="X58" s="244"/>
      <c r="Y58" s="244"/>
      <c r="Z58" s="244"/>
    </row>
    <row r="59" spans="6:26" ht="18" customHeight="1">
      <c r="F59" s="243"/>
      <c r="G59" s="244"/>
      <c r="N59" s="244"/>
      <c r="O59" s="244"/>
      <c r="P59" s="244"/>
      <c r="Q59" s="244"/>
      <c r="R59" s="244"/>
      <c r="S59" s="244"/>
      <c r="T59" s="244"/>
      <c r="U59" s="244"/>
      <c r="V59" s="244"/>
      <c r="W59" s="244"/>
      <c r="X59" s="244"/>
      <c r="Y59" s="244"/>
      <c r="Z59" s="244"/>
    </row>
    <row r="60" spans="6:26" ht="18" customHeight="1">
      <c r="F60" s="243"/>
      <c r="G60" s="244"/>
    </row>
    <row r="61" spans="6:26" ht="18" customHeight="1">
      <c r="F61" s="243"/>
      <c r="G61" s="244"/>
    </row>
    <row r="62" spans="6:26" ht="18" customHeight="1">
      <c r="F62" s="243"/>
      <c r="G62" s="244"/>
    </row>
    <row r="63" spans="6:26" ht="18" customHeight="1">
      <c r="F63" s="243"/>
      <c r="G63" s="244"/>
    </row>
    <row r="64" spans="6:26" ht="18" customHeight="1">
      <c r="F64" s="243"/>
      <c r="G64" s="244"/>
    </row>
    <row r="65" spans="6:7" ht="18" customHeight="1">
      <c r="F65" s="243"/>
      <c r="G65" s="244"/>
    </row>
    <row r="66" spans="6:7" ht="18" customHeight="1">
      <c r="F66" s="243"/>
      <c r="G66" s="244"/>
    </row>
    <row r="67" spans="6:7" ht="18" customHeight="1">
      <c r="F67" s="243"/>
      <c r="G67" s="244"/>
    </row>
    <row r="68" spans="6:7" ht="18" customHeight="1">
      <c r="F68" s="243"/>
      <c r="G68" s="244"/>
    </row>
    <row r="69" spans="6:7" ht="18" customHeight="1">
      <c r="F69" s="243"/>
      <c r="G69" s="244"/>
    </row>
    <row r="70" spans="6:7" ht="18" customHeight="1">
      <c r="F70" s="243"/>
      <c r="G70" s="244"/>
    </row>
    <row r="71" spans="6:7" ht="18" customHeight="1">
      <c r="F71" s="243"/>
      <c r="G71" s="244"/>
    </row>
    <row r="72" spans="6:7" ht="18" customHeight="1">
      <c r="F72" s="243"/>
      <c r="G72" s="244"/>
    </row>
    <row r="73" spans="6:7" ht="18" customHeight="1">
      <c r="F73" s="243"/>
      <c r="G73" s="244"/>
    </row>
    <row r="74" spans="6:7" ht="18" customHeight="1">
      <c r="F74" s="243"/>
      <c r="G74" s="244"/>
    </row>
    <row r="75" spans="6:7" ht="18" customHeight="1">
      <c r="F75" s="243"/>
      <c r="G75" s="244"/>
    </row>
    <row r="76" spans="6:7" ht="18" customHeight="1">
      <c r="F76" s="243"/>
      <c r="G76" s="244"/>
    </row>
    <row r="77" spans="6:7" ht="18" customHeight="1">
      <c r="F77" s="243"/>
      <c r="G77" s="244"/>
    </row>
    <row r="78" spans="6:7" ht="18" customHeight="1">
      <c r="F78" s="243"/>
      <c r="G78" s="244"/>
    </row>
    <row r="79" spans="6:7" ht="18" customHeight="1">
      <c r="F79" s="243"/>
      <c r="G79" s="244"/>
    </row>
    <row r="80" spans="6:7" ht="18" customHeight="1">
      <c r="F80" s="243"/>
      <c r="G80" s="244"/>
    </row>
    <row r="81" spans="6:7" ht="18" customHeight="1">
      <c r="F81" s="243"/>
      <c r="G81" s="244"/>
    </row>
    <row r="82" spans="6:7" ht="18" customHeight="1">
      <c r="F82" s="243"/>
      <c r="G82" s="244"/>
    </row>
    <row r="83" spans="6:7" ht="18" customHeight="1">
      <c r="F83" s="243"/>
      <c r="G83" s="244"/>
    </row>
    <row r="84" spans="6:7" ht="18" customHeight="1">
      <c r="F84" s="243"/>
      <c r="G84" s="244"/>
    </row>
    <row r="85" spans="6:7" ht="18" customHeight="1">
      <c r="F85" s="243"/>
      <c r="G85" s="244"/>
    </row>
    <row r="86" spans="6:7" ht="18" customHeight="1">
      <c r="F86" s="243"/>
      <c r="G86" s="244"/>
    </row>
    <row r="87" spans="6:7" ht="18" customHeight="1">
      <c r="F87" s="243"/>
      <c r="G87" s="244"/>
    </row>
    <row r="88" spans="6:7" ht="18" customHeight="1">
      <c r="F88" s="243"/>
      <c r="G88" s="244"/>
    </row>
    <row r="89" spans="6:7" ht="18" customHeight="1">
      <c r="F89" s="243"/>
      <c r="G89" s="244"/>
    </row>
    <row r="90" spans="6:7" ht="18" customHeight="1">
      <c r="F90" s="243"/>
      <c r="G90" s="244"/>
    </row>
    <row r="91" spans="6:7" ht="18" customHeight="1">
      <c r="F91" s="243"/>
      <c r="G91" s="244"/>
    </row>
    <row r="92" spans="6:7" ht="18" customHeight="1">
      <c r="F92" s="243"/>
      <c r="G92" s="244"/>
    </row>
    <row r="93" spans="6:7" ht="18" customHeight="1">
      <c r="F93" s="243"/>
      <c r="G93" s="244"/>
    </row>
    <row r="94" spans="6:7" ht="18" customHeight="1">
      <c r="F94" s="243"/>
      <c r="G94" s="244"/>
    </row>
    <row r="95" spans="6:7" ht="18" customHeight="1">
      <c r="F95" s="243"/>
      <c r="G95" s="244"/>
    </row>
    <row r="96" spans="6:7" ht="18" customHeight="1">
      <c r="F96" s="243"/>
      <c r="G96" s="244"/>
    </row>
    <row r="97" spans="6:7" ht="18" customHeight="1">
      <c r="F97" s="243"/>
      <c r="G97" s="244"/>
    </row>
    <row r="98" spans="6:7" ht="18" customHeight="1">
      <c r="F98" s="243"/>
      <c r="G98" s="244"/>
    </row>
    <row r="99" spans="6:7" ht="18" customHeight="1">
      <c r="F99" s="243"/>
      <c r="G99" s="244"/>
    </row>
    <row r="100" spans="6:7" ht="18" customHeight="1">
      <c r="F100" s="243"/>
      <c r="G100" s="244"/>
    </row>
    <row r="101" spans="6:7" ht="18" customHeight="1">
      <c r="F101" s="243"/>
      <c r="G101" s="244"/>
    </row>
    <row r="102" spans="6:7" ht="18" customHeight="1">
      <c r="F102" s="243"/>
      <c r="G102" s="244"/>
    </row>
    <row r="103" spans="6:7" ht="18" customHeight="1">
      <c r="F103" s="243"/>
      <c r="G103" s="244"/>
    </row>
    <row r="104" spans="6:7" ht="18" customHeight="1">
      <c r="F104" s="243"/>
      <c r="G104" s="244"/>
    </row>
    <row r="105" spans="6:7" ht="18" customHeight="1">
      <c r="F105" s="243"/>
      <c r="G105" s="244"/>
    </row>
    <row r="106" spans="6:7" ht="18" customHeight="1">
      <c r="F106" s="243"/>
      <c r="G106" s="244"/>
    </row>
    <row r="107" spans="6:7" ht="18" customHeight="1">
      <c r="F107" s="243"/>
      <c r="G107" s="244"/>
    </row>
    <row r="108" spans="6:7" ht="18" customHeight="1">
      <c r="F108" s="243"/>
      <c r="G108" s="244"/>
    </row>
    <row r="109" spans="6:7" ht="18" customHeight="1">
      <c r="F109" s="243"/>
      <c r="G109" s="244"/>
    </row>
    <row r="110" spans="6:7" ht="18" customHeight="1">
      <c r="F110" s="243"/>
      <c r="G110" s="244"/>
    </row>
    <row r="111" spans="6:7" ht="18" customHeight="1">
      <c r="F111" s="243"/>
      <c r="G111" s="244"/>
    </row>
    <row r="112" spans="6:7" ht="18" customHeight="1">
      <c r="F112" s="243"/>
      <c r="G112" s="244"/>
    </row>
    <row r="113" spans="6:7" ht="18" customHeight="1">
      <c r="F113" s="243"/>
      <c r="G113" s="244"/>
    </row>
    <row r="114" spans="6:7" ht="18" customHeight="1">
      <c r="F114" s="243"/>
      <c r="G114" s="244"/>
    </row>
    <row r="115" spans="6:7" ht="18" customHeight="1">
      <c r="F115" s="243"/>
      <c r="G115" s="244"/>
    </row>
    <row r="116" spans="6:7" ht="18" customHeight="1">
      <c r="F116" s="243"/>
      <c r="G116" s="244"/>
    </row>
    <row r="117" spans="6:7" ht="18" customHeight="1">
      <c r="F117" s="243"/>
      <c r="G117" s="244"/>
    </row>
    <row r="118" spans="6:7" ht="18" customHeight="1">
      <c r="F118" s="243"/>
      <c r="G118" s="244"/>
    </row>
    <row r="119" spans="6:7" ht="18" customHeight="1">
      <c r="F119" s="243"/>
      <c r="G119" s="244"/>
    </row>
    <row r="120" spans="6:7" ht="18" customHeight="1">
      <c r="F120" s="243"/>
      <c r="G120" s="244"/>
    </row>
    <row r="121" spans="6:7" ht="18" customHeight="1">
      <c r="F121" s="243"/>
      <c r="G121" s="244"/>
    </row>
    <row r="122" spans="6:7" ht="18" customHeight="1">
      <c r="F122" s="243"/>
      <c r="G122" s="244"/>
    </row>
    <row r="123" spans="6:7" ht="18" customHeight="1">
      <c r="F123" s="243"/>
      <c r="G123" s="244"/>
    </row>
    <row r="124" spans="6:7" ht="18" customHeight="1">
      <c r="F124" s="243"/>
      <c r="G124" s="244"/>
    </row>
    <row r="125" spans="6:7" ht="18" customHeight="1">
      <c r="F125" s="243"/>
      <c r="G125" s="244"/>
    </row>
    <row r="126" spans="6:7" ht="18" customHeight="1">
      <c r="F126" s="243"/>
      <c r="G126" s="244"/>
    </row>
    <row r="127" spans="6:7" ht="18" customHeight="1">
      <c r="F127" s="243"/>
      <c r="G127" s="244"/>
    </row>
    <row r="128" spans="6:7" ht="18" customHeight="1">
      <c r="F128" s="243"/>
      <c r="G128" s="244"/>
    </row>
    <row r="129" spans="6:7" ht="18" customHeight="1">
      <c r="F129" s="243"/>
      <c r="G129" s="244"/>
    </row>
    <row r="130" spans="6:7" ht="18" customHeight="1">
      <c r="F130" s="243"/>
      <c r="G130" s="244"/>
    </row>
    <row r="131" spans="6:7" ht="18" customHeight="1">
      <c r="F131" s="243"/>
      <c r="G131" s="244"/>
    </row>
    <row r="132" spans="6:7" ht="18" customHeight="1">
      <c r="F132" s="243"/>
      <c r="G132" s="244"/>
    </row>
    <row r="133" spans="6:7" ht="18" customHeight="1">
      <c r="F133" s="243"/>
      <c r="G133" s="244"/>
    </row>
    <row r="134" spans="6:7" ht="18" customHeight="1">
      <c r="F134" s="243"/>
      <c r="G134" s="244"/>
    </row>
    <row r="135" spans="6:7" ht="18" customHeight="1">
      <c r="F135" s="243"/>
      <c r="G135" s="244"/>
    </row>
    <row r="136" spans="6:7" ht="18" customHeight="1">
      <c r="F136" s="243"/>
      <c r="G136" s="244"/>
    </row>
    <row r="137" spans="6:7" ht="18" customHeight="1">
      <c r="F137" s="243"/>
      <c r="G137" s="244"/>
    </row>
    <row r="138" spans="6:7" ht="18" customHeight="1">
      <c r="F138" s="243"/>
      <c r="G138" s="244"/>
    </row>
    <row r="139" spans="6:7" ht="18" customHeight="1">
      <c r="F139" s="243"/>
      <c r="G139" s="244"/>
    </row>
    <row r="140" spans="6:7" ht="18" customHeight="1">
      <c r="F140" s="243"/>
      <c r="G140" s="244"/>
    </row>
    <row r="141" spans="6:7" ht="18" customHeight="1">
      <c r="F141" s="243"/>
      <c r="G141" s="244"/>
    </row>
    <row r="142" spans="6:7" ht="18" customHeight="1">
      <c r="F142" s="243"/>
      <c r="G142" s="244"/>
    </row>
    <row r="143" spans="6:7" ht="18" customHeight="1">
      <c r="F143" s="243"/>
      <c r="G143" s="244"/>
    </row>
    <row r="144" spans="6:7" ht="18" customHeight="1">
      <c r="F144" s="243"/>
      <c r="G144" s="244"/>
    </row>
    <row r="145" spans="6:7" ht="18" customHeight="1">
      <c r="F145" s="243"/>
      <c r="G145" s="244"/>
    </row>
    <row r="146" spans="6:7" ht="18" customHeight="1">
      <c r="F146" s="243"/>
      <c r="G146" s="244"/>
    </row>
    <row r="147" spans="6:7" ht="18" customHeight="1">
      <c r="F147" s="243"/>
      <c r="G147" s="244"/>
    </row>
    <row r="148" spans="6:7" ht="18" customHeight="1">
      <c r="F148" s="243"/>
      <c r="G148" s="244"/>
    </row>
    <row r="149" spans="6:7" ht="18" customHeight="1">
      <c r="F149" s="243"/>
      <c r="G149" s="244"/>
    </row>
    <row r="150" spans="6:7" ht="18" customHeight="1">
      <c r="F150" s="243"/>
      <c r="G150" s="244"/>
    </row>
    <row r="151" spans="6:7" ht="18" customHeight="1">
      <c r="F151" s="243"/>
      <c r="G151" s="244"/>
    </row>
    <row r="152" spans="6:7" ht="18" customHeight="1">
      <c r="F152" s="243"/>
      <c r="G152" s="244"/>
    </row>
    <row r="153" spans="6:7" ht="18" customHeight="1">
      <c r="F153" s="243"/>
      <c r="G153" s="244"/>
    </row>
    <row r="154" spans="6:7" ht="18" customHeight="1">
      <c r="F154" s="243"/>
      <c r="G154" s="244"/>
    </row>
    <row r="155" spans="6:7" ht="18" customHeight="1">
      <c r="F155" s="243"/>
      <c r="G155" s="244"/>
    </row>
    <row r="156" spans="6:7" ht="18" customHeight="1">
      <c r="F156" s="243"/>
      <c r="G156" s="244"/>
    </row>
    <row r="157" spans="6:7" ht="18" customHeight="1">
      <c r="F157" s="243"/>
      <c r="G157" s="244"/>
    </row>
    <row r="158" spans="6:7" ht="18" customHeight="1">
      <c r="F158" s="243"/>
      <c r="G158" s="244"/>
    </row>
    <row r="159" spans="6:7" ht="18" customHeight="1">
      <c r="F159" s="243"/>
      <c r="G159" s="244"/>
    </row>
    <row r="160" spans="6:7" ht="18" customHeight="1">
      <c r="F160" s="243"/>
      <c r="G160" s="244"/>
    </row>
    <row r="161" spans="6:7" ht="18" customHeight="1">
      <c r="F161" s="243"/>
      <c r="G161" s="244"/>
    </row>
    <row r="162" spans="6:7" ht="18" customHeight="1">
      <c r="F162" s="243"/>
      <c r="G162" s="244"/>
    </row>
    <row r="163" spans="6:7" ht="18" customHeight="1">
      <c r="F163" s="243"/>
      <c r="G163" s="244"/>
    </row>
    <row r="164" spans="6:7" ht="18" customHeight="1">
      <c r="F164" s="243"/>
      <c r="G164" s="244"/>
    </row>
    <row r="165" spans="6:7" ht="18" customHeight="1">
      <c r="F165" s="243"/>
      <c r="G165" s="244"/>
    </row>
    <row r="166" spans="6:7" ht="18" customHeight="1">
      <c r="F166" s="243"/>
      <c r="G166" s="244"/>
    </row>
    <row r="167" spans="6:7" ht="18" customHeight="1">
      <c r="F167" s="243"/>
      <c r="G167" s="244"/>
    </row>
    <row r="168" spans="6:7" ht="18" customHeight="1">
      <c r="F168" s="243"/>
      <c r="G168" s="244"/>
    </row>
    <row r="169" spans="6:7" ht="18" customHeight="1">
      <c r="F169" s="243"/>
      <c r="G169" s="244"/>
    </row>
    <row r="170" spans="6:7" ht="18" customHeight="1">
      <c r="F170" s="243"/>
      <c r="G170" s="244"/>
    </row>
    <row r="171" spans="6:7" ht="18" customHeight="1">
      <c r="F171" s="243"/>
      <c r="G171" s="244"/>
    </row>
    <row r="172" spans="6:7" ht="18" customHeight="1">
      <c r="F172" s="243"/>
      <c r="G172" s="244"/>
    </row>
    <row r="173" spans="6:7" ht="18" customHeight="1">
      <c r="F173" s="243"/>
      <c r="G173" s="244"/>
    </row>
    <row r="174" spans="6:7" ht="18" customHeight="1">
      <c r="F174" s="243"/>
      <c r="G174" s="244"/>
    </row>
    <row r="175" spans="6:7" ht="18" customHeight="1">
      <c r="F175" s="243"/>
      <c r="G175" s="244"/>
    </row>
    <row r="176" spans="6:7" ht="18" customHeight="1">
      <c r="F176" s="243"/>
      <c r="G176" s="244"/>
    </row>
    <row r="177" spans="6:7" ht="18" customHeight="1">
      <c r="F177" s="243"/>
      <c r="G177" s="244"/>
    </row>
    <row r="178" spans="6:7" ht="18" customHeight="1">
      <c r="F178" s="243"/>
      <c r="G178" s="244"/>
    </row>
    <row r="179" spans="6:7" ht="18" customHeight="1">
      <c r="F179" s="243"/>
      <c r="G179" s="244"/>
    </row>
    <row r="180" spans="6:7" ht="18" customHeight="1">
      <c r="F180" s="243"/>
      <c r="G180" s="244"/>
    </row>
    <row r="181" spans="6:7" ht="18" customHeight="1">
      <c r="F181" s="243"/>
      <c r="G181" s="244"/>
    </row>
    <row r="182" spans="6:7" ht="18" customHeight="1">
      <c r="F182" s="243"/>
      <c r="G182" s="244"/>
    </row>
    <row r="183" spans="6:7" ht="18" customHeight="1">
      <c r="F183" s="243"/>
      <c r="G183" s="244"/>
    </row>
    <row r="184" spans="6:7" ht="18" customHeight="1">
      <c r="F184" s="243"/>
      <c r="G184" s="244"/>
    </row>
    <row r="185" spans="6:7" ht="18" customHeight="1">
      <c r="F185" s="243"/>
      <c r="G185" s="244"/>
    </row>
    <row r="186" spans="6:7" ht="18" customHeight="1">
      <c r="F186" s="243"/>
      <c r="G186" s="244"/>
    </row>
    <row r="187" spans="6:7" ht="18" customHeight="1">
      <c r="F187" s="243"/>
      <c r="G187" s="244"/>
    </row>
    <row r="188" spans="6:7" ht="18" customHeight="1">
      <c r="F188" s="243"/>
      <c r="G188" s="244"/>
    </row>
    <row r="189" spans="6:7" ht="18" customHeight="1">
      <c r="F189" s="243"/>
      <c r="G189" s="244"/>
    </row>
    <row r="190" spans="6:7" ht="18" customHeight="1">
      <c r="F190" s="243"/>
      <c r="G190" s="244"/>
    </row>
    <row r="191" spans="6:7" ht="18" customHeight="1">
      <c r="F191" s="243"/>
      <c r="G191" s="244"/>
    </row>
    <row r="192" spans="6:7" ht="18" customHeight="1">
      <c r="F192" s="243"/>
      <c r="G192" s="244"/>
    </row>
    <row r="193" spans="6:7" ht="18" customHeight="1">
      <c r="F193" s="243"/>
      <c r="G193" s="244"/>
    </row>
    <row r="194" spans="6:7" ht="18" customHeight="1">
      <c r="F194" s="243"/>
      <c r="G194" s="244"/>
    </row>
    <row r="195" spans="6:7" ht="18" customHeight="1">
      <c r="F195" s="243"/>
      <c r="G195" s="244"/>
    </row>
    <row r="196" spans="6:7" ht="18" customHeight="1">
      <c r="F196" s="243"/>
      <c r="G196" s="244"/>
    </row>
    <row r="197" spans="6:7" ht="18" customHeight="1">
      <c r="F197" s="243"/>
      <c r="G197" s="244"/>
    </row>
    <row r="198" spans="6:7" ht="18" customHeight="1">
      <c r="F198" s="243"/>
      <c r="G198" s="244"/>
    </row>
    <row r="199" spans="6:7" ht="18" customHeight="1">
      <c r="F199" s="243"/>
      <c r="G199" s="244"/>
    </row>
    <row r="200" spans="6:7" ht="18" customHeight="1">
      <c r="F200" s="243"/>
      <c r="G200" s="244"/>
    </row>
    <row r="201" spans="6:7" ht="18" customHeight="1">
      <c r="F201" s="243"/>
      <c r="G201" s="244"/>
    </row>
    <row r="202" spans="6:7" ht="18" customHeight="1">
      <c r="F202" s="243"/>
      <c r="G202" s="244"/>
    </row>
    <row r="203" spans="6:7" ht="18" customHeight="1">
      <c r="F203" s="243"/>
      <c r="G203" s="244"/>
    </row>
    <row r="204" spans="6:7" ht="18" customHeight="1">
      <c r="F204" s="243"/>
      <c r="G204" s="244"/>
    </row>
    <row r="205" spans="6:7" ht="18" customHeight="1">
      <c r="F205" s="243"/>
      <c r="G205" s="244"/>
    </row>
    <row r="206" spans="6:7" ht="18" customHeight="1">
      <c r="F206" s="243"/>
      <c r="G206" s="244"/>
    </row>
    <row r="207" spans="6:7" ht="18" customHeight="1">
      <c r="F207" s="243"/>
      <c r="G207" s="244"/>
    </row>
    <row r="208" spans="6:7" ht="18" customHeight="1">
      <c r="F208" s="243"/>
      <c r="G208" s="244"/>
    </row>
    <row r="209" spans="6:7" ht="18" customHeight="1">
      <c r="F209" s="243"/>
      <c r="G209" s="244"/>
    </row>
    <row r="210" spans="6:7" ht="18" customHeight="1">
      <c r="F210" s="243"/>
      <c r="G210" s="244"/>
    </row>
    <row r="211" spans="6:7" ht="18" customHeight="1">
      <c r="F211" s="243"/>
      <c r="G211" s="244"/>
    </row>
    <row r="212" spans="6:7" ht="18" customHeight="1">
      <c r="F212" s="243"/>
      <c r="G212" s="244"/>
    </row>
    <row r="213" spans="6:7" ht="18" customHeight="1">
      <c r="F213" s="243"/>
      <c r="G213" s="244"/>
    </row>
    <row r="214" spans="6:7" ht="18" customHeight="1">
      <c r="F214" s="243"/>
      <c r="G214" s="244"/>
    </row>
    <row r="215" spans="6:7" ht="18" customHeight="1">
      <c r="F215" s="243"/>
      <c r="G215" s="244"/>
    </row>
    <row r="216" spans="6:7" ht="18" customHeight="1">
      <c r="F216" s="243"/>
      <c r="G216" s="244"/>
    </row>
    <row r="217" spans="6:7" ht="18" customHeight="1">
      <c r="F217" s="243"/>
      <c r="G217" s="244"/>
    </row>
    <row r="218" spans="6:7" ht="18" customHeight="1">
      <c r="F218" s="243"/>
      <c r="G218" s="244"/>
    </row>
    <row r="219" spans="6:7" ht="18" customHeight="1">
      <c r="F219" s="243"/>
      <c r="G219" s="244"/>
    </row>
    <row r="220" spans="6:7" ht="18" customHeight="1">
      <c r="F220" s="243"/>
      <c r="G220" s="244"/>
    </row>
    <row r="221" spans="6:7" ht="18" customHeight="1">
      <c r="F221" s="243"/>
      <c r="G221" s="244"/>
    </row>
    <row r="222" spans="6:7" ht="18" customHeight="1">
      <c r="F222" s="243"/>
      <c r="G222" s="244"/>
    </row>
    <row r="223" spans="6:7" ht="18" customHeight="1">
      <c r="F223" s="243"/>
      <c r="G223" s="244"/>
    </row>
    <row r="224" spans="6:7" ht="18" customHeight="1">
      <c r="F224" s="243"/>
      <c r="G224" s="244"/>
    </row>
    <row r="225" spans="6:7" ht="18" customHeight="1">
      <c r="F225" s="243"/>
      <c r="G225" s="244"/>
    </row>
    <row r="226" spans="6:7" ht="18" customHeight="1">
      <c r="F226" s="243"/>
      <c r="G226" s="244"/>
    </row>
    <row r="227" spans="6:7" ht="18" customHeight="1">
      <c r="F227" s="243"/>
      <c r="G227" s="244"/>
    </row>
    <row r="228" spans="6:7" ht="18" customHeight="1">
      <c r="F228" s="243"/>
      <c r="G228" s="244"/>
    </row>
    <row r="229" spans="6:7" ht="18" customHeight="1">
      <c r="F229" s="243"/>
      <c r="G229" s="244"/>
    </row>
    <row r="230" spans="6:7" ht="18" customHeight="1">
      <c r="F230" s="243"/>
      <c r="G230" s="244"/>
    </row>
    <row r="231" spans="6:7" ht="18" customHeight="1">
      <c r="F231" s="243"/>
      <c r="G231" s="244"/>
    </row>
    <row r="232" spans="6:7" ht="18" customHeight="1">
      <c r="F232" s="243"/>
      <c r="G232" s="244"/>
    </row>
    <row r="233" spans="6:7" ht="18" customHeight="1">
      <c r="F233" s="243"/>
      <c r="G233" s="244"/>
    </row>
    <row r="234" spans="6:7" ht="18" customHeight="1">
      <c r="F234" s="243"/>
      <c r="G234" s="244"/>
    </row>
    <row r="235" spans="6:7" ht="18" customHeight="1">
      <c r="F235" s="243"/>
      <c r="G235" s="244"/>
    </row>
    <row r="236" spans="6:7" ht="18" customHeight="1">
      <c r="F236" s="243"/>
      <c r="G236" s="244"/>
    </row>
    <row r="237" spans="6:7" ht="18" customHeight="1">
      <c r="F237" s="243"/>
      <c r="G237" s="244"/>
    </row>
    <row r="238" spans="6:7" ht="18" customHeight="1">
      <c r="F238" s="243"/>
      <c r="G238" s="244"/>
    </row>
    <row r="239" spans="6:7" ht="18" customHeight="1">
      <c r="F239" s="243"/>
      <c r="G239" s="244"/>
    </row>
    <row r="240" spans="6:7" ht="18" customHeight="1">
      <c r="F240" s="243"/>
      <c r="G240" s="244"/>
    </row>
    <row r="241" spans="6:7" ht="18" customHeight="1">
      <c r="F241" s="243"/>
      <c r="G241" s="244"/>
    </row>
    <row r="242" spans="6:7" ht="18" customHeight="1">
      <c r="F242" s="243"/>
      <c r="G242" s="244"/>
    </row>
    <row r="243" spans="6:7" ht="18" customHeight="1">
      <c r="F243" s="243"/>
      <c r="G243" s="244"/>
    </row>
    <row r="244" spans="6:7" ht="18" customHeight="1">
      <c r="F244" s="243"/>
      <c r="G244" s="244"/>
    </row>
    <row r="245" spans="6:7" ht="18" customHeight="1">
      <c r="F245" s="243"/>
      <c r="G245" s="244"/>
    </row>
    <row r="246" spans="6:7" ht="18" customHeight="1">
      <c r="F246" s="243"/>
      <c r="G246" s="244"/>
    </row>
    <row r="247" spans="6:7" ht="18" customHeight="1">
      <c r="F247" s="243"/>
      <c r="G247" s="244"/>
    </row>
    <row r="248" spans="6:7" ht="18" customHeight="1">
      <c r="F248" s="243"/>
      <c r="G248" s="244"/>
    </row>
    <row r="249" spans="6:7" ht="18" customHeight="1">
      <c r="F249" s="243"/>
      <c r="G249" s="244"/>
    </row>
    <row r="250" spans="6:7" ht="18" customHeight="1">
      <c r="F250" s="243"/>
      <c r="G250" s="244"/>
    </row>
    <row r="251" spans="6:7" ht="18" customHeight="1">
      <c r="F251" s="243"/>
      <c r="G251" s="244"/>
    </row>
    <row r="252" spans="6:7" ht="18" customHeight="1">
      <c r="F252" s="243"/>
      <c r="G252" s="244"/>
    </row>
    <row r="253" spans="6:7" ht="18" customHeight="1">
      <c r="F253" s="243"/>
      <c r="G253" s="244"/>
    </row>
    <row r="254" spans="6:7" ht="18" customHeight="1">
      <c r="F254" s="243"/>
      <c r="G254" s="244"/>
    </row>
    <row r="255" spans="6:7" ht="18" customHeight="1">
      <c r="F255" s="243"/>
      <c r="G255" s="244"/>
    </row>
    <row r="256" spans="6:7" ht="18" customHeight="1">
      <c r="F256" s="243"/>
      <c r="G256" s="244"/>
    </row>
    <row r="257" spans="6:7" ht="18" customHeight="1">
      <c r="F257" s="243"/>
      <c r="G257" s="244"/>
    </row>
    <row r="258" spans="6:7" ht="18" customHeight="1">
      <c r="F258" s="243"/>
      <c r="G258" s="244"/>
    </row>
    <row r="259" spans="6:7" ht="18" customHeight="1">
      <c r="F259" s="243"/>
      <c r="G259" s="244"/>
    </row>
    <row r="260" spans="6:7" ht="18" customHeight="1">
      <c r="F260" s="243"/>
      <c r="G260" s="244"/>
    </row>
    <row r="261" spans="6:7" ht="18" customHeight="1">
      <c r="F261" s="243"/>
      <c r="G261" s="244"/>
    </row>
    <row r="262" spans="6:7" ht="18" customHeight="1">
      <c r="F262" s="243"/>
      <c r="G262" s="244"/>
    </row>
    <row r="263" spans="6:7" ht="18" customHeight="1">
      <c r="F263" s="243"/>
      <c r="G263" s="244"/>
    </row>
    <row r="264" spans="6:7" ht="18" customHeight="1">
      <c r="F264" s="243"/>
      <c r="G264" s="244"/>
    </row>
    <row r="265" spans="6:7" ht="18" customHeight="1">
      <c r="F265" s="243"/>
      <c r="G265" s="244"/>
    </row>
    <row r="266" spans="6:7" ht="18" customHeight="1">
      <c r="F266" s="243"/>
      <c r="G266" s="244"/>
    </row>
    <row r="267" spans="6:7" ht="18" customHeight="1">
      <c r="F267" s="243"/>
      <c r="G267" s="244"/>
    </row>
    <row r="268" spans="6:7" ht="18" customHeight="1">
      <c r="F268" s="243"/>
      <c r="G268" s="244"/>
    </row>
    <row r="269" spans="6:7" ht="18" customHeight="1">
      <c r="F269" s="243"/>
      <c r="G269" s="244"/>
    </row>
    <row r="270" spans="6:7" ht="18" customHeight="1">
      <c r="F270" s="243"/>
      <c r="G270" s="244"/>
    </row>
    <row r="271" spans="6:7" ht="18" customHeight="1">
      <c r="F271" s="243"/>
      <c r="G271" s="244"/>
    </row>
    <row r="272" spans="6:7" ht="18" customHeight="1">
      <c r="F272" s="243"/>
      <c r="G272" s="244"/>
    </row>
    <row r="273" spans="6:7" ht="18" customHeight="1">
      <c r="F273" s="243"/>
      <c r="G273" s="244"/>
    </row>
    <row r="274" spans="6:7" ht="18" customHeight="1">
      <c r="F274" s="243"/>
      <c r="G274" s="244"/>
    </row>
    <row r="275" spans="6:7" ht="18" customHeight="1">
      <c r="F275" s="243"/>
      <c r="G275" s="244"/>
    </row>
    <row r="276" spans="6:7" ht="18" customHeight="1">
      <c r="F276" s="243"/>
      <c r="G276" s="244"/>
    </row>
    <row r="277" spans="6:7" ht="18" customHeight="1">
      <c r="F277" s="243"/>
      <c r="G277" s="244"/>
    </row>
    <row r="278" spans="6:7" ht="18" customHeight="1">
      <c r="F278" s="243"/>
      <c r="G278" s="244"/>
    </row>
    <row r="279" spans="6:7" ht="18" customHeight="1">
      <c r="F279" s="243"/>
      <c r="G279" s="244"/>
    </row>
    <row r="280" spans="6:7" ht="18" customHeight="1">
      <c r="F280" s="243"/>
      <c r="G280" s="244"/>
    </row>
    <row r="281" spans="6:7" ht="18" customHeight="1">
      <c r="F281" s="243"/>
      <c r="G281" s="244"/>
    </row>
    <row r="282" spans="6:7" ht="18" customHeight="1">
      <c r="F282" s="243"/>
      <c r="G282" s="244"/>
    </row>
    <row r="283" spans="6:7" ht="18" customHeight="1">
      <c r="F283" s="243"/>
      <c r="G283" s="244"/>
    </row>
    <row r="284" spans="6:7" ht="18" customHeight="1">
      <c r="F284" s="243"/>
      <c r="G284" s="244"/>
    </row>
    <row r="285" spans="6:7" ht="18" customHeight="1">
      <c r="F285" s="243"/>
      <c r="G285" s="244"/>
    </row>
    <row r="286" spans="6:7" ht="18" customHeight="1">
      <c r="F286" s="243"/>
      <c r="G286" s="244"/>
    </row>
    <row r="287" spans="6:7" ht="18" customHeight="1">
      <c r="F287" s="243"/>
      <c r="G287" s="244"/>
    </row>
    <row r="288" spans="6:7" ht="18" customHeight="1">
      <c r="F288" s="243"/>
      <c r="G288" s="244"/>
    </row>
    <row r="289" spans="6:7" ht="18" customHeight="1">
      <c r="F289" s="243"/>
      <c r="G289" s="244"/>
    </row>
    <row r="290" spans="6:7" ht="18" customHeight="1">
      <c r="F290" s="243"/>
      <c r="G290" s="244"/>
    </row>
    <row r="291" spans="6:7" ht="18" customHeight="1">
      <c r="F291" s="243"/>
      <c r="G291" s="244"/>
    </row>
    <row r="292" spans="6:7" ht="18" customHeight="1">
      <c r="F292" s="243"/>
      <c r="G292" s="244"/>
    </row>
    <row r="293" spans="6:7" ht="18" customHeight="1">
      <c r="F293" s="243"/>
      <c r="G293" s="244"/>
    </row>
    <row r="294" spans="6:7" ht="18" customHeight="1">
      <c r="F294" s="243"/>
      <c r="G294" s="244"/>
    </row>
    <row r="295" spans="6:7" ht="18" customHeight="1">
      <c r="F295" s="243"/>
      <c r="G295" s="244"/>
    </row>
    <row r="296" spans="6:7" ht="18" customHeight="1">
      <c r="F296" s="243"/>
      <c r="G296" s="244"/>
    </row>
    <row r="297" spans="6:7" ht="18" customHeight="1">
      <c r="F297" s="243"/>
      <c r="G297" s="244"/>
    </row>
    <row r="298" spans="6:7" ht="18" customHeight="1">
      <c r="F298" s="243"/>
      <c r="G298" s="244"/>
    </row>
    <row r="299" spans="6:7" ht="18" customHeight="1">
      <c r="F299" s="243"/>
      <c r="G299" s="244"/>
    </row>
    <row r="300" spans="6:7" ht="18" customHeight="1">
      <c r="F300" s="243"/>
      <c r="G300" s="244"/>
    </row>
    <row r="301" spans="6:7" ht="18" customHeight="1">
      <c r="F301" s="243"/>
      <c r="G301" s="244"/>
    </row>
    <row r="302" spans="6:7" ht="18" customHeight="1">
      <c r="F302" s="243"/>
      <c r="G302" s="244"/>
    </row>
    <row r="303" spans="6:7" ht="18" customHeight="1">
      <c r="F303" s="243"/>
      <c r="G303" s="244"/>
    </row>
    <row r="304" spans="6:7" ht="18" customHeight="1">
      <c r="F304" s="243"/>
      <c r="G304" s="244"/>
    </row>
    <row r="305" spans="6:7" ht="18" customHeight="1">
      <c r="F305" s="243"/>
      <c r="G305" s="244"/>
    </row>
    <row r="306" spans="6:7" ht="18" customHeight="1">
      <c r="F306" s="243"/>
      <c r="G306" s="244"/>
    </row>
    <row r="307" spans="6:7" ht="18" customHeight="1">
      <c r="F307" s="243"/>
      <c r="G307" s="244"/>
    </row>
    <row r="308" spans="6:7" ht="18" customHeight="1">
      <c r="F308" s="243"/>
      <c r="G308" s="244"/>
    </row>
    <row r="309" spans="6:7" ht="18" customHeight="1">
      <c r="F309" s="243"/>
      <c r="G309" s="244"/>
    </row>
    <row r="310" spans="6:7" ht="18" customHeight="1">
      <c r="F310" s="243"/>
      <c r="G310" s="244"/>
    </row>
    <row r="311" spans="6:7" ht="18" customHeight="1">
      <c r="F311" s="243"/>
      <c r="G311" s="244"/>
    </row>
    <row r="312" spans="6:7" ht="18" customHeight="1">
      <c r="F312" s="243"/>
      <c r="G312" s="244"/>
    </row>
    <row r="313" spans="6:7" ht="18" customHeight="1">
      <c r="F313" s="243"/>
      <c r="G313" s="244"/>
    </row>
    <row r="314" spans="6:7" ht="18" customHeight="1">
      <c r="F314" s="243"/>
      <c r="G314" s="244"/>
    </row>
    <row r="315" spans="6:7" ht="18" customHeight="1">
      <c r="F315" s="243"/>
      <c r="G315" s="244"/>
    </row>
    <row r="316" spans="6:7" ht="18" customHeight="1">
      <c r="F316" s="243"/>
      <c r="G316" s="244"/>
    </row>
    <row r="317" spans="6:7" ht="18" customHeight="1">
      <c r="F317" s="243"/>
      <c r="G317" s="244"/>
    </row>
    <row r="318" spans="6:7" ht="18" customHeight="1">
      <c r="F318" s="243"/>
      <c r="G318" s="244"/>
    </row>
    <row r="319" spans="6:7" ht="18" customHeight="1">
      <c r="F319" s="243"/>
      <c r="G319" s="244"/>
    </row>
    <row r="320" spans="6:7" ht="18" customHeight="1">
      <c r="F320" s="243"/>
      <c r="G320" s="244"/>
    </row>
    <row r="321" spans="6:7" ht="18" customHeight="1">
      <c r="F321" s="243"/>
      <c r="G321" s="244"/>
    </row>
    <row r="322" spans="6:7" ht="18" customHeight="1">
      <c r="F322" s="243"/>
      <c r="G322" s="244"/>
    </row>
    <row r="323" spans="6:7" ht="18" customHeight="1">
      <c r="F323" s="243"/>
      <c r="G323" s="244"/>
    </row>
    <row r="324" spans="6:7" ht="18" customHeight="1">
      <c r="F324" s="243"/>
      <c r="G324" s="244"/>
    </row>
    <row r="325" spans="6:7" ht="18" customHeight="1">
      <c r="F325" s="243"/>
      <c r="G325" s="244"/>
    </row>
    <row r="326" spans="6:7" ht="18" customHeight="1">
      <c r="F326" s="243"/>
      <c r="G326" s="244"/>
    </row>
    <row r="327" spans="6:7" ht="18" customHeight="1">
      <c r="F327" s="243"/>
      <c r="G327" s="244"/>
    </row>
    <row r="328" spans="6:7" ht="18" customHeight="1">
      <c r="F328" s="243"/>
      <c r="G328" s="244"/>
    </row>
    <row r="329" spans="6:7" ht="18" customHeight="1">
      <c r="F329" s="243"/>
      <c r="G329" s="244"/>
    </row>
    <row r="330" spans="6:7" ht="18" customHeight="1">
      <c r="F330" s="243"/>
      <c r="G330" s="244"/>
    </row>
    <row r="331" spans="6:7" ht="18" customHeight="1">
      <c r="F331" s="243"/>
      <c r="G331" s="244"/>
    </row>
    <row r="332" spans="6:7" ht="18" customHeight="1">
      <c r="F332" s="243"/>
      <c r="G332" s="244"/>
    </row>
    <row r="333" spans="6:7" ht="18" customHeight="1">
      <c r="F333" s="243"/>
      <c r="G333" s="244"/>
    </row>
    <row r="334" spans="6:7" ht="18" customHeight="1">
      <c r="F334" s="243"/>
      <c r="G334" s="244"/>
    </row>
    <row r="335" spans="6:7" ht="18" customHeight="1">
      <c r="F335" s="243"/>
      <c r="G335" s="244"/>
    </row>
    <row r="336" spans="6:7" ht="18" customHeight="1">
      <c r="F336" s="243"/>
      <c r="G336" s="244"/>
    </row>
    <row r="337" spans="6:7" ht="18" customHeight="1">
      <c r="F337" s="243"/>
      <c r="G337" s="244"/>
    </row>
    <row r="338" spans="6:7" ht="18" customHeight="1">
      <c r="F338" s="243"/>
      <c r="G338" s="244"/>
    </row>
    <row r="339" spans="6:7" ht="18" customHeight="1">
      <c r="F339" s="243"/>
      <c r="G339" s="244"/>
    </row>
    <row r="340" spans="6:7" ht="18" customHeight="1">
      <c r="F340" s="243"/>
      <c r="G340" s="244"/>
    </row>
    <row r="341" spans="6:7" ht="18" customHeight="1">
      <c r="F341" s="243"/>
      <c r="G341" s="244"/>
    </row>
    <row r="342" spans="6:7" ht="18" customHeight="1">
      <c r="F342" s="243"/>
      <c r="G342" s="244"/>
    </row>
    <row r="343" spans="6:7" ht="18" customHeight="1">
      <c r="F343" s="243"/>
      <c r="G343" s="244"/>
    </row>
    <row r="344" spans="6:7" ht="18" customHeight="1">
      <c r="F344" s="243"/>
      <c r="G344" s="244"/>
    </row>
    <row r="345" spans="6:7" ht="18" customHeight="1">
      <c r="F345" s="243"/>
      <c r="G345" s="244"/>
    </row>
    <row r="346" spans="6:7" ht="18" customHeight="1">
      <c r="F346" s="243"/>
      <c r="G346" s="244"/>
    </row>
    <row r="347" spans="6:7" ht="18" customHeight="1">
      <c r="F347" s="243"/>
      <c r="G347" s="244"/>
    </row>
    <row r="348" spans="6:7" ht="18" customHeight="1">
      <c r="F348" s="243"/>
      <c r="G348" s="244"/>
    </row>
    <row r="349" spans="6:7" ht="18" customHeight="1">
      <c r="F349" s="243"/>
      <c r="G349" s="244"/>
    </row>
    <row r="350" spans="6:7" ht="18" customHeight="1">
      <c r="F350" s="243"/>
      <c r="G350" s="244"/>
    </row>
    <row r="351" spans="6:7" ht="18" customHeight="1">
      <c r="F351" s="243"/>
      <c r="G351" s="244"/>
    </row>
    <row r="352" spans="6:7" ht="18" customHeight="1">
      <c r="F352" s="243"/>
      <c r="G352" s="244"/>
    </row>
    <row r="353" spans="6:7" ht="18" customHeight="1">
      <c r="F353" s="243"/>
      <c r="G353" s="244"/>
    </row>
    <row r="354" spans="6:7" ht="18" customHeight="1">
      <c r="F354" s="243"/>
      <c r="G354" s="244"/>
    </row>
    <row r="355" spans="6:7" ht="18" customHeight="1">
      <c r="F355" s="243"/>
      <c r="G355" s="244"/>
    </row>
    <row r="356" spans="6:7" ht="18" customHeight="1">
      <c r="F356" s="243"/>
      <c r="G356" s="244"/>
    </row>
    <row r="357" spans="6:7" ht="18" customHeight="1">
      <c r="F357" s="243"/>
      <c r="G357" s="244"/>
    </row>
    <row r="358" spans="6:7" ht="18" customHeight="1">
      <c r="F358" s="243"/>
      <c r="G358" s="244"/>
    </row>
    <row r="359" spans="6:7" ht="18" customHeight="1">
      <c r="F359" s="243"/>
      <c r="G359" s="244"/>
    </row>
    <row r="360" spans="6:7" ht="18" customHeight="1">
      <c r="F360" s="243"/>
      <c r="G360" s="244"/>
    </row>
    <row r="361" spans="6:7" ht="18" customHeight="1">
      <c r="F361" s="243"/>
      <c r="G361" s="244"/>
    </row>
    <row r="362" spans="6:7" ht="18" customHeight="1">
      <c r="F362" s="243"/>
      <c r="G362" s="244"/>
    </row>
    <row r="363" spans="6:7" ht="18" customHeight="1">
      <c r="F363" s="243"/>
      <c r="G363" s="244"/>
    </row>
    <row r="364" spans="6:7" ht="18" customHeight="1">
      <c r="F364" s="243"/>
      <c r="G364" s="244"/>
    </row>
    <row r="365" spans="6:7" ht="18" customHeight="1">
      <c r="F365" s="243"/>
      <c r="G365" s="244"/>
    </row>
    <row r="366" spans="6:7" ht="18" customHeight="1">
      <c r="F366" s="243"/>
      <c r="G366" s="244"/>
    </row>
    <row r="367" spans="6:7" ht="18" customHeight="1">
      <c r="F367" s="243"/>
      <c r="G367" s="244"/>
    </row>
    <row r="368" spans="6:7" ht="18" customHeight="1">
      <c r="F368" s="243"/>
      <c r="G368" s="244"/>
    </row>
    <row r="369" spans="6:7" ht="18" customHeight="1">
      <c r="F369" s="243"/>
      <c r="G369" s="244"/>
    </row>
    <row r="370" spans="6:7" ht="18" customHeight="1">
      <c r="F370" s="243"/>
      <c r="G370" s="244"/>
    </row>
    <row r="371" spans="6:7" ht="18" customHeight="1">
      <c r="F371" s="243"/>
      <c r="G371" s="244"/>
    </row>
    <row r="372" spans="6:7" ht="18" customHeight="1">
      <c r="F372" s="243"/>
      <c r="G372" s="244"/>
    </row>
    <row r="373" spans="6:7" ht="18" customHeight="1">
      <c r="F373" s="243"/>
      <c r="G373" s="244"/>
    </row>
    <row r="374" spans="6:7" ht="18" customHeight="1">
      <c r="F374" s="243"/>
      <c r="G374" s="244"/>
    </row>
    <row r="375" spans="6:7" ht="18" customHeight="1">
      <c r="F375" s="243"/>
      <c r="G375" s="244"/>
    </row>
    <row r="376" spans="6:7" ht="18" customHeight="1">
      <c r="F376" s="243"/>
      <c r="G376" s="244"/>
    </row>
    <row r="377" spans="6:7" ht="18" customHeight="1">
      <c r="F377" s="243"/>
      <c r="G377" s="244"/>
    </row>
    <row r="378" spans="6:7" ht="18" customHeight="1">
      <c r="F378" s="243"/>
      <c r="G378" s="244"/>
    </row>
    <row r="379" spans="6:7" ht="18" customHeight="1">
      <c r="F379" s="243"/>
      <c r="G379" s="244"/>
    </row>
    <row r="380" spans="6:7" ht="18" customHeight="1">
      <c r="F380" s="243"/>
      <c r="G380" s="244"/>
    </row>
    <row r="381" spans="6:7" ht="18" customHeight="1">
      <c r="F381" s="243"/>
      <c r="G381" s="244"/>
    </row>
    <row r="382" spans="6:7" ht="18" customHeight="1">
      <c r="F382" s="243"/>
      <c r="G382" s="244"/>
    </row>
    <row r="383" spans="6:7" ht="18" customHeight="1">
      <c r="F383" s="243"/>
      <c r="G383" s="244"/>
    </row>
    <row r="384" spans="6:7" ht="18" customHeight="1">
      <c r="F384" s="243"/>
      <c r="G384" s="244"/>
    </row>
    <row r="385" spans="6:7" ht="18" customHeight="1">
      <c r="F385" s="243"/>
      <c r="G385" s="244"/>
    </row>
    <row r="386" spans="6:7" ht="18" customHeight="1">
      <c r="F386" s="243"/>
      <c r="G386" s="244"/>
    </row>
    <row r="387" spans="6:7" ht="18" customHeight="1">
      <c r="F387" s="243"/>
      <c r="G387" s="244"/>
    </row>
    <row r="388" spans="6:7" ht="18" customHeight="1">
      <c r="F388" s="243"/>
      <c r="G388" s="244"/>
    </row>
    <row r="389" spans="6:7" ht="18" customHeight="1">
      <c r="F389" s="243"/>
      <c r="G389" s="244"/>
    </row>
    <row r="390" spans="6:7" ht="18" customHeight="1">
      <c r="F390" s="243"/>
      <c r="G390" s="244"/>
    </row>
    <row r="391" spans="6:7" ht="18" customHeight="1">
      <c r="F391" s="243"/>
      <c r="G391" s="244"/>
    </row>
    <row r="392" spans="6:7" ht="18" customHeight="1">
      <c r="F392" s="243"/>
      <c r="G392" s="244"/>
    </row>
    <row r="393" spans="6:7" ht="18" customHeight="1">
      <c r="F393" s="243"/>
      <c r="G393" s="244"/>
    </row>
    <row r="394" spans="6:7" ht="18" customHeight="1">
      <c r="F394" s="243"/>
      <c r="G394" s="244"/>
    </row>
    <row r="395" spans="6:7" ht="18" customHeight="1">
      <c r="F395" s="243"/>
      <c r="G395" s="244"/>
    </row>
    <row r="396" spans="6:7" ht="18" customHeight="1">
      <c r="F396" s="243"/>
      <c r="G396" s="244"/>
    </row>
    <row r="397" spans="6:7" ht="18" customHeight="1">
      <c r="F397" s="243"/>
      <c r="G397" s="244"/>
    </row>
    <row r="398" spans="6:7" ht="18" customHeight="1">
      <c r="F398" s="243"/>
      <c r="G398" s="244"/>
    </row>
    <row r="399" spans="6:7" ht="18" customHeight="1">
      <c r="F399" s="243"/>
      <c r="G399" s="244"/>
    </row>
    <row r="400" spans="6:7" ht="18" customHeight="1">
      <c r="F400" s="243"/>
      <c r="G400" s="244"/>
    </row>
    <row r="401" spans="6:7" ht="18" customHeight="1">
      <c r="F401" s="243"/>
      <c r="G401" s="244"/>
    </row>
    <row r="402" spans="6:7" ht="18" customHeight="1">
      <c r="F402" s="243"/>
      <c r="G402" s="244"/>
    </row>
    <row r="403" spans="6:7" ht="18" customHeight="1">
      <c r="F403" s="243"/>
      <c r="G403" s="244"/>
    </row>
    <row r="404" spans="6:7" ht="18" customHeight="1">
      <c r="F404" s="243"/>
      <c r="G404" s="244"/>
    </row>
    <row r="405" spans="6:7" ht="18" customHeight="1">
      <c r="F405" s="243"/>
      <c r="G405" s="244"/>
    </row>
    <row r="406" spans="6:7" ht="18" customHeight="1">
      <c r="F406" s="243"/>
      <c r="G406" s="244"/>
    </row>
    <row r="407" spans="6:7" ht="18" customHeight="1">
      <c r="F407" s="243"/>
      <c r="G407" s="244"/>
    </row>
    <row r="408" spans="6:7" ht="18" customHeight="1">
      <c r="F408" s="243"/>
      <c r="G408" s="244"/>
    </row>
    <row r="409" spans="6:7" ht="18" customHeight="1">
      <c r="F409" s="243"/>
      <c r="G409" s="244"/>
    </row>
    <row r="410" spans="6:7" ht="18" customHeight="1">
      <c r="F410" s="243"/>
      <c r="G410" s="244"/>
    </row>
    <row r="411" spans="6:7" ht="18" customHeight="1">
      <c r="F411" s="243"/>
      <c r="G411" s="244"/>
    </row>
    <row r="412" spans="6:7" ht="18" customHeight="1">
      <c r="F412" s="243"/>
      <c r="G412" s="244"/>
    </row>
    <row r="413" spans="6:7" ht="18" customHeight="1">
      <c r="F413" s="243"/>
      <c r="G413" s="244"/>
    </row>
    <row r="414" spans="6:7" ht="18" customHeight="1">
      <c r="F414" s="243"/>
      <c r="G414" s="244"/>
    </row>
    <row r="415" spans="6:7" ht="18" customHeight="1">
      <c r="F415" s="243"/>
      <c r="G415" s="244"/>
    </row>
    <row r="416" spans="6:7" ht="18" customHeight="1">
      <c r="F416" s="243"/>
      <c r="G416" s="244"/>
    </row>
    <row r="417" spans="6:7" ht="18" customHeight="1">
      <c r="F417" s="243"/>
      <c r="G417" s="244"/>
    </row>
    <row r="418" spans="6:7" ht="18" customHeight="1">
      <c r="F418" s="243"/>
      <c r="G418" s="244"/>
    </row>
    <row r="419" spans="6:7" ht="18" customHeight="1">
      <c r="F419" s="243"/>
      <c r="G419" s="244"/>
    </row>
    <row r="420" spans="6:7" ht="18" customHeight="1">
      <c r="F420" s="243"/>
      <c r="G420" s="244"/>
    </row>
    <row r="421" spans="6:7" ht="18" customHeight="1">
      <c r="F421" s="243"/>
      <c r="G421" s="244"/>
    </row>
    <row r="422" spans="6:7" ht="18" customHeight="1">
      <c r="F422" s="243"/>
      <c r="G422" s="244"/>
    </row>
    <row r="423" spans="6:7" ht="18" customHeight="1">
      <c r="F423" s="243"/>
      <c r="G423" s="244"/>
    </row>
    <row r="424" spans="6:7" ht="18" customHeight="1">
      <c r="F424" s="243"/>
      <c r="G424" s="244"/>
    </row>
    <row r="425" spans="6:7" ht="18" customHeight="1">
      <c r="F425" s="243"/>
      <c r="G425" s="244"/>
    </row>
    <row r="426" spans="6:7" ht="18" customHeight="1">
      <c r="F426" s="243"/>
      <c r="G426" s="244"/>
    </row>
    <row r="427" spans="6:7" ht="18" customHeight="1">
      <c r="F427" s="243"/>
      <c r="G427" s="244"/>
    </row>
    <row r="428" spans="6:7" ht="18" customHeight="1">
      <c r="F428" s="243"/>
      <c r="G428" s="244"/>
    </row>
    <row r="429" spans="6:7" ht="18" customHeight="1">
      <c r="F429" s="243"/>
      <c r="G429" s="244"/>
    </row>
    <row r="430" spans="6:7" ht="18" customHeight="1">
      <c r="F430" s="243"/>
      <c r="G430" s="244"/>
    </row>
    <row r="431" spans="6:7" ht="18" customHeight="1">
      <c r="F431" s="243"/>
      <c r="G431" s="244"/>
    </row>
    <row r="432" spans="6:7" ht="18" customHeight="1">
      <c r="F432" s="243"/>
      <c r="G432" s="244"/>
    </row>
    <row r="433" spans="6:7" ht="18" customHeight="1">
      <c r="F433" s="243"/>
      <c r="G433" s="244"/>
    </row>
    <row r="434" spans="6:7" ht="18" customHeight="1">
      <c r="F434" s="243"/>
      <c r="G434" s="244"/>
    </row>
    <row r="435" spans="6:7" ht="18" customHeight="1">
      <c r="F435" s="243"/>
      <c r="G435" s="244"/>
    </row>
    <row r="436" spans="6:7" ht="18" customHeight="1">
      <c r="F436" s="243"/>
      <c r="G436" s="244"/>
    </row>
    <row r="437" spans="6:7" ht="18" customHeight="1">
      <c r="F437" s="243"/>
      <c r="G437" s="244"/>
    </row>
    <row r="438" spans="6:7" ht="18" customHeight="1">
      <c r="F438" s="243"/>
      <c r="G438" s="244"/>
    </row>
    <row r="439" spans="6:7" ht="18" customHeight="1">
      <c r="F439" s="243"/>
      <c r="G439" s="244"/>
    </row>
    <row r="440" spans="6:7" ht="18" customHeight="1">
      <c r="F440" s="243"/>
      <c r="G440" s="244"/>
    </row>
    <row r="441" spans="6:7" ht="18" customHeight="1">
      <c r="F441" s="243"/>
      <c r="G441" s="244"/>
    </row>
    <row r="442" spans="6:7" ht="18" customHeight="1">
      <c r="F442" s="243"/>
      <c r="G442" s="244"/>
    </row>
    <row r="443" spans="6:7" ht="18" customHeight="1">
      <c r="F443" s="243"/>
      <c r="G443" s="244"/>
    </row>
    <row r="444" spans="6:7" ht="18" customHeight="1">
      <c r="F444" s="243"/>
      <c r="G444" s="244"/>
    </row>
    <row r="445" spans="6:7" ht="18" customHeight="1">
      <c r="F445" s="243"/>
      <c r="G445" s="244"/>
    </row>
    <row r="446" spans="6:7" ht="18" customHeight="1">
      <c r="F446" s="243"/>
      <c r="G446" s="244"/>
    </row>
    <row r="447" spans="6:7" ht="18" customHeight="1">
      <c r="F447" s="243"/>
      <c r="G447" s="244"/>
    </row>
    <row r="448" spans="6:7" ht="18" customHeight="1">
      <c r="F448" s="243"/>
      <c r="G448" s="244"/>
    </row>
    <row r="449" spans="6:7" ht="18" customHeight="1">
      <c r="F449" s="243"/>
      <c r="G449" s="244"/>
    </row>
    <row r="450" spans="6:7" ht="18" customHeight="1">
      <c r="F450" s="243"/>
      <c r="G450" s="244"/>
    </row>
    <row r="451" spans="6:7" ht="18" customHeight="1">
      <c r="F451" s="243"/>
      <c r="G451" s="244"/>
    </row>
    <row r="452" spans="6:7" ht="18" customHeight="1">
      <c r="F452" s="243"/>
      <c r="G452" s="244"/>
    </row>
    <row r="453" spans="6:7" ht="18" customHeight="1">
      <c r="F453" s="243"/>
      <c r="G453" s="244"/>
    </row>
    <row r="454" spans="6:7" ht="18" customHeight="1">
      <c r="F454" s="243"/>
      <c r="G454" s="244"/>
    </row>
    <row r="455" spans="6:7" ht="18" customHeight="1">
      <c r="F455" s="243"/>
      <c r="G455" s="244"/>
    </row>
    <row r="456" spans="6:7" ht="18" customHeight="1">
      <c r="F456" s="243"/>
      <c r="G456" s="244"/>
    </row>
    <row r="457" spans="6:7" ht="18" customHeight="1">
      <c r="F457" s="243"/>
      <c r="G457" s="244"/>
    </row>
    <row r="458" spans="6:7" ht="18" customHeight="1">
      <c r="F458" s="243"/>
      <c r="G458" s="244"/>
    </row>
    <row r="459" spans="6:7" ht="18" customHeight="1">
      <c r="F459" s="243"/>
      <c r="G459" s="244"/>
    </row>
    <row r="460" spans="6:7" ht="18" customHeight="1">
      <c r="F460" s="243"/>
      <c r="G460" s="244"/>
    </row>
    <row r="461" spans="6:7" ht="18" customHeight="1">
      <c r="F461" s="243"/>
      <c r="G461" s="244"/>
    </row>
    <row r="462" spans="6:7" ht="18" customHeight="1">
      <c r="F462" s="243"/>
      <c r="G462" s="244"/>
    </row>
    <row r="463" spans="6:7" ht="18" customHeight="1">
      <c r="F463" s="243"/>
      <c r="G463" s="244"/>
    </row>
    <row r="464" spans="6:7" ht="18" customHeight="1">
      <c r="F464" s="243"/>
      <c r="G464" s="244"/>
    </row>
    <row r="465" spans="6:7" ht="18" customHeight="1">
      <c r="F465" s="243"/>
      <c r="G465" s="244"/>
    </row>
    <row r="466" spans="6:7" ht="18" customHeight="1">
      <c r="F466" s="243"/>
      <c r="G466" s="244"/>
    </row>
    <row r="467" spans="6:7" ht="18" customHeight="1">
      <c r="F467" s="243"/>
      <c r="G467" s="244"/>
    </row>
    <row r="468" spans="6:7" ht="18" customHeight="1">
      <c r="F468" s="243"/>
      <c r="G468" s="244"/>
    </row>
    <row r="469" spans="6:7" ht="18" customHeight="1">
      <c r="F469" s="243"/>
      <c r="G469" s="244"/>
    </row>
    <row r="470" spans="6:7" ht="18" customHeight="1">
      <c r="F470" s="243"/>
      <c r="G470" s="244"/>
    </row>
    <row r="471" spans="6:7" ht="18" customHeight="1">
      <c r="F471" s="243"/>
      <c r="G471" s="244"/>
    </row>
    <row r="472" spans="6:7" ht="18" customHeight="1">
      <c r="F472" s="243"/>
      <c r="G472" s="244"/>
    </row>
    <row r="473" spans="6:7" ht="18" customHeight="1">
      <c r="F473" s="243"/>
      <c r="G473" s="244"/>
    </row>
    <row r="474" spans="6:7" ht="18" customHeight="1">
      <c r="F474" s="243"/>
      <c r="G474" s="244"/>
    </row>
    <row r="475" spans="6:7" ht="18" customHeight="1">
      <c r="F475" s="243"/>
      <c r="G475" s="244"/>
    </row>
    <row r="476" spans="6:7" ht="18" customHeight="1">
      <c r="F476" s="243"/>
      <c r="G476" s="244"/>
    </row>
    <row r="477" spans="6:7" ht="18" customHeight="1">
      <c r="F477" s="243"/>
      <c r="G477" s="244"/>
    </row>
    <row r="478" spans="6:7" ht="18" customHeight="1">
      <c r="F478" s="243"/>
      <c r="G478" s="244"/>
    </row>
    <row r="479" spans="6:7" ht="18" customHeight="1">
      <c r="F479" s="243"/>
      <c r="G479" s="244"/>
    </row>
    <row r="480" spans="6:7" ht="18" customHeight="1">
      <c r="F480" s="243"/>
      <c r="G480" s="244"/>
    </row>
    <row r="481" spans="6:7" ht="18" customHeight="1">
      <c r="F481" s="243"/>
      <c r="G481" s="244"/>
    </row>
    <row r="482" spans="6:7" ht="18" customHeight="1">
      <c r="F482" s="243"/>
      <c r="G482" s="244"/>
    </row>
    <row r="483" spans="6:7" ht="18" customHeight="1">
      <c r="F483" s="243"/>
      <c r="G483" s="244"/>
    </row>
    <row r="484" spans="6:7" ht="18" customHeight="1">
      <c r="F484" s="243"/>
      <c r="G484" s="244"/>
    </row>
    <row r="485" spans="6:7" ht="18" customHeight="1">
      <c r="F485" s="243"/>
      <c r="G485" s="244"/>
    </row>
    <row r="486" spans="6:7" ht="18" customHeight="1">
      <c r="F486" s="243"/>
      <c r="G486" s="244"/>
    </row>
    <row r="487" spans="6:7" ht="18" customHeight="1">
      <c r="F487" s="243"/>
      <c r="G487" s="244"/>
    </row>
    <row r="488" spans="6:7" ht="18" customHeight="1">
      <c r="F488" s="243"/>
      <c r="G488" s="244"/>
    </row>
    <row r="489" spans="6:7" ht="18" customHeight="1">
      <c r="F489" s="243"/>
      <c r="G489" s="244"/>
    </row>
    <row r="490" spans="6:7" ht="18" customHeight="1">
      <c r="F490" s="243"/>
      <c r="G490" s="244"/>
    </row>
    <row r="491" spans="6:7" ht="18" customHeight="1">
      <c r="F491" s="243"/>
      <c r="G491" s="244"/>
    </row>
    <row r="492" spans="6:7" ht="18" customHeight="1">
      <c r="F492" s="243"/>
      <c r="G492" s="244"/>
    </row>
    <row r="493" spans="6:7" ht="18" customHeight="1">
      <c r="F493" s="243"/>
      <c r="G493" s="244"/>
    </row>
    <row r="494" spans="6:7" ht="18" customHeight="1">
      <c r="F494" s="243"/>
      <c r="G494" s="244"/>
    </row>
    <row r="495" spans="6:7" ht="18" customHeight="1">
      <c r="F495" s="243"/>
      <c r="G495" s="244"/>
    </row>
    <row r="496" spans="6:7" ht="18" customHeight="1">
      <c r="F496" s="243"/>
      <c r="G496" s="244"/>
    </row>
    <row r="497" spans="6:7" ht="18" customHeight="1">
      <c r="F497" s="243"/>
      <c r="G497" s="244"/>
    </row>
    <row r="498" spans="6:7" ht="18" customHeight="1">
      <c r="F498" s="243"/>
      <c r="G498" s="244"/>
    </row>
    <row r="499" spans="6:7" ht="18" customHeight="1">
      <c r="F499" s="243"/>
      <c r="G499" s="244"/>
    </row>
    <row r="500" spans="6:7" ht="18" customHeight="1">
      <c r="F500" s="243"/>
      <c r="G500" s="244"/>
    </row>
    <row r="501" spans="6:7" ht="18" customHeight="1">
      <c r="F501" s="243"/>
      <c r="G501" s="244"/>
    </row>
    <row r="502" spans="6:7" ht="18" customHeight="1">
      <c r="F502" s="243"/>
      <c r="G502" s="244"/>
    </row>
    <row r="503" spans="6:7" ht="18" customHeight="1">
      <c r="F503" s="243"/>
      <c r="G503" s="244"/>
    </row>
    <row r="504" spans="6:7" ht="18" customHeight="1">
      <c r="F504" s="243"/>
      <c r="G504" s="244"/>
    </row>
    <row r="505" spans="6:7" ht="18" customHeight="1">
      <c r="F505" s="243"/>
      <c r="G505" s="244"/>
    </row>
    <row r="506" spans="6:7" ht="18" customHeight="1">
      <c r="F506" s="243"/>
      <c r="G506" s="244"/>
    </row>
    <row r="507" spans="6:7" ht="18" customHeight="1">
      <c r="F507" s="243"/>
      <c r="G507" s="244"/>
    </row>
    <row r="508" spans="6:7" ht="18" customHeight="1">
      <c r="F508" s="243"/>
      <c r="G508" s="244"/>
    </row>
    <row r="509" spans="6:7" ht="18" customHeight="1">
      <c r="F509" s="243"/>
      <c r="G509" s="244"/>
    </row>
    <row r="510" spans="6:7" ht="18" customHeight="1">
      <c r="F510" s="243"/>
      <c r="G510" s="244"/>
    </row>
    <row r="511" spans="6:7" ht="18" customHeight="1">
      <c r="F511" s="243"/>
      <c r="G511" s="244"/>
    </row>
    <row r="512" spans="6:7" ht="18" customHeight="1">
      <c r="F512" s="243"/>
      <c r="G512" s="244"/>
    </row>
    <row r="513" spans="6:7" ht="18" customHeight="1">
      <c r="F513" s="243"/>
      <c r="G513" s="244"/>
    </row>
    <row r="514" spans="6:7" ht="18" customHeight="1">
      <c r="F514" s="243"/>
      <c r="G514" s="244"/>
    </row>
    <row r="515" spans="6:7" ht="18" customHeight="1">
      <c r="F515" s="243"/>
      <c r="G515" s="244"/>
    </row>
    <row r="516" spans="6:7" ht="18" customHeight="1">
      <c r="F516" s="243"/>
      <c r="G516" s="244"/>
    </row>
    <row r="517" spans="6:7" ht="18" customHeight="1">
      <c r="F517" s="243"/>
      <c r="G517" s="244"/>
    </row>
    <row r="518" spans="6:7" ht="18" customHeight="1">
      <c r="F518" s="243"/>
      <c r="G518" s="244"/>
    </row>
    <row r="519" spans="6:7" ht="18" customHeight="1">
      <c r="F519" s="243"/>
      <c r="G519" s="244"/>
    </row>
    <row r="520" spans="6:7" ht="18" customHeight="1">
      <c r="F520" s="243"/>
      <c r="G520" s="244"/>
    </row>
    <row r="521" spans="6:7" ht="18" customHeight="1">
      <c r="F521" s="243"/>
      <c r="G521" s="244"/>
    </row>
    <row r="522" spans="6:7" ht="18" customHeight="1">
      <c r="F522" s="243"/>
      <c r="G522" s="244"/>
    </row>
    <row r="523" spans="6:7" ht="18" customHeight="1">
      <c r="F523" s="243"/>
      <c r="G523" s="244"/>
    </row>
    <row r="524" spans="6:7" ht="18" customHeight="1">
      <c r="F524" s="243"/>
      <c r="G524" s="244"/>
    </row>
    <row r="525" spans="6:7" ht="18" customHeight="1">
      <c r="F525" s="243"/>
      <c r="G525" s="244"/>
    </row>
    <row r="526" spans="6:7" ht="18" customHeight="1">
      <c r="F526" s="243"/>
      <c r="G526" s="244"/>
    </row>
    <row r="527" spans="6:7" ht="18" customHeight="1">
      <c r="F527" s="243"/>
      <c r="G527" s="244"/>
    </row>
    <row r="528" spans="6:7" ht="18" customHeight="1">
      <c r="F528" s="243"/>
      <c r="G528" s="244"/>
    </row>
    <row r="529" spans="6:7" ht="18" customHeight="1">
      <c r="F529" s="243"/>
      <c r="G529" s="244"/>
    </row>
    <row r="530" spans="6:7" ht="18" customHeight="1">
      <c r="F530" s="243"/>
      <c r="G530" s="244"/>
    </row>
    <row r="531" spans="6:7" ht="18" customHeight="1">
      <c r="F531" s="243"/>
      <c r="G531" s="244"/>
    </row>
    <row r="532" spans="6:7" ht="18" customHeight="1">
      <c r="F532" s="243"/>
      <c r="G532" s="244"/>
    </row>
    <row r="533" spans="6:7" ht="18" customHeight="1">
      <c r="F533" s="243"/>
      <c r="G533" s="244"/>
    </row>
    <row r="534" spans="6:7" ht="18" customHeight="1">
      <c r="F534" s="243"/>
      <c r="G534" s="244"/>
    </row>
    <row r="535" spans="6:7" ht="18" customHeight="1">
      <c r="F535" s="243"/>
      <c r="G535" s="244"/>
    </row>
    <row r="536" spans="6:7" ht="18" customHeight="1">
      <c r="F536" s="243"/>
      <c r="G536" s="244"/>
    </row>
    <row r="537" spans="6:7" ht="18" customHeight="1">
      <c r="F537" s="243"/>
      <c r="G537" s="244"/>
    </row>
    <row r="538" spans="6:7" ht="18" customHeight="1">
      <c r="F538" s="243"/>
      <c r="G538" s="244"/>
    </row>
    <row r="539" spans="6:7" ht="18" customHeight="1">
      <c r="F539" s="243"/>
      <c r="G539" s="244"/>
    </row>
    <row r="540" spans="6:7" ht="18" customHeight="1">
      <c r="F540" s="243"/>
      <c r="G540" s="244"/>
    </row>
    <row r="541" spans="6:7" ht="18" customHeight="1">
      <c r="F541" s="243"/>
      <c r="G541" s="244"/>
    </row>
    <row r="542" spans="6:7" ht="18" customHeight="1">
      <c r="F542" s="243"/>
      <c r="G542" s="244"/>
    </row>
    <row r="543" spans="6:7" ht="18" customHeight="1">
      <c r="F543" s="243"/>
      <c r="G543" s="244"/>
    </row>
    <row r="544" spans="6:7" ht="18" customHeight="1">
      <c r="F544" s="243"/>
      <c r="G544" s="244"/>
    </row>
    <row r="545" spans="6:7" ht="18" customHeight="1">
      <c r="F545" s="243"/>
      <c r="G545" s="244"/>
    </row>
    <row r="546" spans="6:7" ht="18" customHeight="1">
      <c r="F546" s="243"/>
      <c r="G546" s="244"/>
    </row>
    <row r="547" spans="6:7" ht="18" customHeight="1">
      <c r="F547" s="243"/>
      <c r="G547" s="244"/>
    </row>
    <row r="548" spans="6:7" ht="18" customHeight="1">
      <c r="F548" s="243"/>
      <c r="G548" s="244"/>
    </row>
    <row r="549" spans="6:7" ht="18" customHeight="1">
      <c r="F549" s="243"/>
      <c r="G549" s="244"/>
    </row>
    <row r="550" spans="6:7" ht="18" customHeight="1">
      <c r="F550" s="243"/>
      <c r="G550" s="244"/>
    </row>
    <row r="551" spans="6:7" ht="18" customHeight="1">
      <c r="F551" s="243"/>
      <c r="G551" s="244"/>
    </row>
    <row r="552" spans="6:7" ht="18" customHeight="1">
      <c r="F552" s="243"/>
      <c r="G552" s="244"/>
    </row>
    <row r="553" spans="6:7" ht="18" customHeight="1">
      <c r="F553" s="243"/>
      <c r="G553" s="244"/>
    </row>
    <row r="554" spans="6:7" ht="18" customHeight="1">
      <c r="F554" s="243"/>
      <c r="G554" s="244"/>
    </row>
    <row r="555" spans="6:7" ht="18" customHeight="1">
      <c r="F555" s="243"/>
      <c r="G555" s="244"/>
    </row>
    <row r="556" spans="6:7" ht="18" customHeight="1">
      <c r="F556" s="243"/>
      <c r="G556" s="244"/>
    </row>
    <row r="557" spans="6:7" ht="18" customHeight="1">
      <c r="F557" s="243"/>
      <c r="G557" s="244"/>
    </row>
    <row r="558" spans="6:7" ht="18" customHeight="1">
      <c r="F558" s="243"/>
      <c r="G558" s="244"/>
    </row>
    <row r="559" spans="6:7" ht="18" customHeight="1">
      <c r="F559" s="243"/>
      <c r="G559" s="244"/>
    </row>
    <row r="560" spans="6:7" ht="18" customHeight="1">
      <c r="F560" s="243"/>
      <c r="G560" s="244"/>
    </row>
    <row r="561" spans="6:7" ht="18" customHeight="1">
      <c r="F561" s="243"/>
      <c r="G561" s="244"/>
    </row>
    <row r="562" spans="6:7" ht="18" customHeight="1">
      <c r="F562" s="243"/>
      <c r="G562" s="244"/>
    </row>
    <row r="563" spans="6:7" ht="18" customHeight="1">
      <c r="F563" s="243"/>
      <c r="G563" s="244"/>
    </row>
    <row r="564" spans="6:7" ht="18" customHeight="1">
      <c r="F564" s="243"/>
      <c r="G564" s="244"/>
    </row>
    <row r="565" spans="6:7" ht="18" customHeight="1">
      <c r="F565" s="243"/>
      <c r="G565" s="244"/>
    </row>
    <row r="566" spans="6:7" ht="18" customHeight="1">
      <c r="F566" s="243"/>
      <c r="G566" s="244"/>
    </row>
    <row r="567" spans="6:7" ht="18" customHeight="1">
      <c r="F567" s="243"/>
      <c r="G567" s="244"/>
    </row>
    <row r="568" spans="6:7" ht="18" customHeight="1">
      <c r="F568" s="243"/>
      <c r="G568" s="244"/>
    </row>
    <row r="569" spans="6:7" ht="18" customHeight="1">
      <c r="F569" s="243"/>
      <c r="G569" s="244"/>
    </row>
    <row r="570" spans="6:7" ht="18" customHeight="1">
      <c r="F570" s="243"/>
      <c r="G570" s="244"/>
    </row>
    <row r="571" spans="6:7" ht="18" customHeight="1">
      <c r="F571" s="243"/>
      <c r="G571" s="244"/>
    </row>
    <row r="572" spans="6:7" ht="18" customHeight="1">
      <c r="F572" s="243"/>
      <c r="G572" s="244"/>
    </row>
    <row r="573" spans="6:7" ht="18" customHeight="1">
      <c r="F573" s="243"/>
      <c r="G573" s="244"/>
    </row>
    <row r="574" spans="6:7" ht="18" customHeight="1">
      <c r="F574" s="243"/>
      <c r="G574" s="244"/>
    </row>
    <row r="575" spans="6:7" ht="18" customHeight="1">
      <c r="F575" s="243"/>
      <c r="G575" s="244"/>
    </row>
    <row r="576" spans="6:7" ht="18" customHeight="1">
      <c r="F576" s="243"/>
      <c r="G576" s="244"/>
    </row>
    <row r="577" spans="6:7" ht="18" customHeight="1">
      <c r="F577" s="243"/>
      <c r="G577" s="244"/>
    </row>
    <row r="578" spans="6:7" ht="18" customHeight="1">
      <c r="F578" s="243"/>
      <c r="G578" s="244"/>
    </row>
    <row r="579" spans="6:7" ht="18" customHeight="1">
      <c r="F579" s="243"/>
      <c r="G579" s="244"/>
    </row>
    <row r="580" spans="6:7" ht="18" customHeight="1">
      <c r="F580" s="243"/>
      <c r="G580" s="244"/>
    </row>
    <row r="581" spans="6:7" ht="18" customHeight="1">
      <c r="F581" s="243"/>
      <c r="G581" s="244"/>
    </row>
    <row r="582" spans="6:7" ht="18" customHeight="1">
      <c r="F582" s="243"/>
      <c r="G582" s="244"/>
    </row>
    <row r="583" spans="6:7" ht="18" customHeight="1">
      <c r="F583" s="243"/>
      <c r="G583" s="244"/>
    </row>
    <row r="584" spans="6:7" ht="18" customHeight="1">
      <c r="F584" s="243"/>
      <c r="G584" s="244"/>
    </row>
    <row r="585" spans="6:7" ht="18" customHeight="1">
      <c r="F585" s="243"/>
      <c r="G585" s="244"/>
    </row>
    <row r="586" spans="6:7" ht="18" customHeight="1">
      <c r="F586" s="243"/>
      <c r="G586" s="244"/>
    </row>
    <row r="587" spans="6:7" ht="18" customHeight="1">
      <c r="F587" s="243"/>
      <c r="G587" s="244"/>
    </row>
    <row r="588" spans="6:7" ht="18" customHeight="1">
      <c r="F588" s="243"/>
      <c r="G588" s="244"/>
    </row>
    <row r="589" spans="6:7" ht="18" customHeight="1">
      <c r="F589" s="243"/>
      <c r="G589" s="244"/>
    </row>
    <row r="590" spans="6:7" ht="18" customHeight="1">
      <c r="F590" s="243"/>
      <c r="G590" s="244"/>
    </row>
    <row r="591" spans="6:7" ht="18" customHeight="1">
      <c r="F591" s="243"/>
      <c r="G591" s="244"/>
    </row>
    <row r="592" spans="6:7" ht="18" customHeight="1">
      <c r="F592" s="243"/>
      <c r="G592" s="244"/>
    </row>
    <row r="593" spans="6:7" ht="18" customHeight="1">
      <c r="F593" s="243"/>
      <c r="G593" s="244"/>
    </row>
    <row r="594" spans="6:7" ht="18" customHeight="1">
      <c r="F594" s="243"/>
      <c r="G594" s="244"/>
    </row>
    <row r="595" spans="6:7" ht="18" customHeight="1">
      <c r="F595" s="243"/>
      <c r="G595" s="244"/>
    </row>
    <row r="596" spans="6:7" ht="18" customHeight="1">
      <c r="F596" s="243"/>
      <c r="G596" s="244"/>
    </row>
    <row r="597" spans="6:7" ht="18" customHeight="1">
      <c r="F597" s="243"/>
      <c r="G597" s="244"/>
    </row>
    <row r="598" spans="6:7" ht="18" customHeight="1">
      <c r="F598" s="243"/>
      <c r="G598" s="244"/>
    </row>
    <row r="599" spans="6:7" ht="18" customHeight="1">
      <c r="F599" s="243"/>
      <c r="G599" s="244"/>
    </row>
    <row r="600" spans="6:7" ht="18" customHeight="1">
      <c r="F600" s="243"/>
      <c r="G600" s="244"/>
    </row>
    <row r="601" spans="6:7" ht="18" customHeight="1">
      <c r="F601" s="243"/>
      <c r="G601" s="244"/>
    </row>
    <row r="602" spans="6:7" ht="18" customHeight="1">
      <c r="F602" s="243"/>
      <c r="G602" s="244"/>
    </row>
    <row r="603" spans="6:7" ht="18" customHeight="1">
      <c r="F603" s="243"/>
      <c r="G603" s="244"/>
    </row>
    <row r="604" spans="6:7" ht="18" customHeight="1">
      <c r="F604" s="243"/>
      <c r="G604" s="244"/>
    </row>
    <row r="605" spans="6:7" ht="18" customHeight="1">
      <c r="F605" s="243"/>
      <c r="G605" s="244"/>
    </row>
    <row r="606" spans="6:7" ht="18" customHeight="1">
      <c r="F606" s="243"/>
      <c r="G606" s="244"/>
    </row>
    <row r="607" spans="6:7" ht="18" customHeight="1">
      <c r="F607" s="243"/>
      <c r="G607" s="244"/>
    </row>
    <row r="608" spans="6:7" ht="18" customHeight="1">
      <c r="F608" s="243"/>
      <c r="G608" s="244"/>
    </row>
    <row r="609" spans="6:7" ht="18" customHeight="1">
      <c r="F609" s="243"/>
      <c r="G609" s="244"/>
    </row>
    <row r="610" spans="6:7" ht="18" customHeight="1">
      <c r="F610" s="243"/>
      <c r="G610" s="244"/>
    </row>
    <row r="611" spans="6:7" ht="18" customHeight="1">
      <c r="F611" s="243"/>
      <c r="G611" s="244"/>
    </row>
    <row r="612" spans="6:7" ht="18" customHeight="1">
      <c r="F612" s="243"/>
      <c r="G612" s="244"/>
    </row>
    <row r="613" spans="6:7" ht="18" customHeight="1">
      <c r="F613" s="243"/>
      <c r="G613" s="244"/>
    </row>
    <row r="614" spans="6:7" ht="18" customHeight="1">
      <c r="F614" s="243"/>
      <c r="G614" s="244"/>
    </row>
    <row r="615" spans="6:7" ht="18" customHeight="1">
      <c r="F615" s="243"/>
      <c r="G615" s="244"/>
    </row>
    <row r="616" spans="6:7" ht="18" customHeight="1">
      <c r="F616" s="243"/>
      <c r="G616" s="244"/>
    </row>
    <row r="617" spans="6:7" ht="18" customHeight="1">
      <c r="F617" s="243"/>
      <c r="G617" s="244"/>
    </row>
    <row r="618" spans="6:7" ht="18" customHeight="1">
      <c r="F618" s="243"/>
      <c r="G618" s="244"/>
    </row>
    <row r="619" spans="6:7" ht="18" customHeight="1">
      <c r="F619" s="243"/>
      <c r="G619" s="244"/>
    </row>
    <row r="620" spans="6:7" ht="18" customHeight="1">
      <c r="F620" s="243"/>
      <c r="G620" s="244"/>
    </row>
    <row r="621" spans="6:7" ht="18" customHeight="1">
      <c r="F621" s="243"/>
      <c r="G621" s="244"/>
    </row>
    <row r="622" spans="6:7" ht="18" customHeight="1">
      <c r="F622" s="243"/>
      <c r="G622" s="244"/>
    </row>
    <row r="623" spans="6:7" ht="18" customHeight="1">
      <c r="F623" s="243"/>
      <c r="G623" s="244"/>
    </row>
    <row r="624" spans="6:7" ht="18" customHeight="1">
      <c r="F624" s="243"/>
      <c r="G624" s="244"/>
    </row>
    <row r="625" spans="6:7" ht="18" customHeight="1">
      <c r="F625" s="243"/>
      <c r="G625" s="244"/>
    </row>
    <row r="626" spans="6:7" ht="18" customHeight="1">
      <c r="F626" s="243"/>
      <c r="G626" s="244"/>
    </row>
    <row r="627" spans="6:7" ht="18" customHeight="1">
      <c r="F627" s="243"/>
      <c r="G627" s="244"/>
    </row>
    <row r="628" spans="6:7" ht="18" customHeight="1">
      <c r="F628" s="243"/>
      <c r="G628" s="244"/>
    </row>
    <row r="629" spans="6:7" ht="18" customHeight="1">
      <c r="F629" s="243"/>
      <c r="G629" s="244"/>
    </row>
    <row r="630" spans="6:7" ht="18" customHeight="1">
      <c r="F630" s="243"/>
      <c r="G630" s="244"/>
    </row>
    <row r="631" spans="6:7" ht="18" customHeight="1">
      <c r="F631" s="243"/>
      <c r="G631" s="244"/>
    </row>
    <row r="632" spans="6:7" ht="18" customHeight="1">
      <c r="F632" s="243"/>
      <c r="G632" s="244"/>
    </row>
    <row r="633" spans="6:7" ht="18" customHeight="1">
      <c r="F633" s="243"/>
      <c r="G633" s="244"/>
    </row>
    <row r="634" spans="6:7" ht="18" customHeight="1">
      <c r="F634" s="243"/>
      <c r="G634" s="244"/>
    </row>
    <row r="635" spans="6:7" ht="18" customHeight="1">
      <c r="F635" s="243"/>
      <c r="G635" s="244"/>
    </row>
    <row r="636" spans="6:7" ht="18" customHeight="1">
      <c r="F636" s="243"/>
      <c r="G636" s="244"/>
    </row>
    <row r="637" spans="6:7" ht="18" customHeight="1">
      <c r="F637" s="243"/>
      <c r="G637" s="244"/>
    </row>
    <row r="638" spans="6:7" ht="18" customHeight="1">
      <c r="F638" s="243"/>
      <c r="G638" s="244"/>
    </row>
    <row r="639" spans="6:7" ht="18" customHeight="1">
      <c r="F639" s="243"/>
      <c r="G639" s="244"/>
    </row>
    <row r="640" spans="6:7" ht="18" customHeight="1">
      <c r="F640" s="243"/>
      <c r="G640" s="244"/>
    </row>
    <row r="641" spans="6:7" ht="18" customHeight="1">
      <c r="F641" s="243"/>
      <c r="G641" s="244"/>
    </row>
    <row r="642" spans="6:7" ht="18" customHeight="1">
      <c r="F642" s="243"/>
      <c r="G642" s="244"/>
    </row>
    <row r="643" spans="6:7" ht="18" customHeight="1">
      <c r="F643" s="243"/>
      <c r="G643" s="244"/>
    </row>
    <row r="644" spans="6:7" ht="18" customHeight="1">
      <c r="F644" s="243"/>
      <c r="G644" s="244"/>
    </row>
    <row r="645" spans="6:7" ht="18" customHeight="1">
      <c r="F645" s="243"/>
      <c r="G645" s="244"/>
    </row>
    <row r="646" spans="6:7" ht="18" customHeight="1">
      <c r="F646" s="243"/>
      <c r="G646" s="244"/>
    </row>
    <row r="647" spans="6:7" ht="18" customHeight="1">
      <c r="F647" s="243"/>
      <c r="G647" s="244"/>
    </row>
    <row r="648" spans="6:7" ht="18" customHeight="1">
      <c r="F648" s="243"/>
      <c r="G648" s="244"/>
    </row>
    <row r="649" spans="6:7" ht="18" customHeight="1">
      <c r="F649" s="243"/>
      <c r="G649" s="244"/>
    </row>
    <row r="650" spans="6:7" ht="18" customHeight="1">
      <c r="F650" s="243"/>
      <c r="G650" s="244"/>
    </row>
    <row r="651" spans="6:7" ht="18" customHeight="1">
      <c r="F651" s="243"/>
      <c r="G651" s="244"/>
    </row>
    <row r="652" spans="6:7" ht="18" customHeight="1">
      <c r="F652" s="243"/>
      <c r="G652" s="244"/>
    </row>
    <row r="653" spans="6:7" ht="18" customHeight="1">
      <c r="F653" s="243"/>
      <c r="G653" s="244"/>
    </row>
    <row r="654" spans="6:7" ht="18" customHeight="1">
      <c r="F654" s="243"/>
      <c r="G654" s="244"/>
    </row>
    <row r="655" spans="6:7" ht="18" customHeight="1">
      <c r="F655" s="243"/>
      <c r="G655" s="244"/>
    </row>
    <row r="656" spans="6:7" ht="18" customHeight="1">
      <c r="F656" s="243"/>
      <c r="G656" s="244"/>
    </row>
    <row r="657" spans="6:7" ht="18" customHeight="1">
      <c r="F657" s="243"/>
      <c r="G657" s="244"/>
    </row>
    <row r="658" spans="6:7" ht="18" customHeight="1">
      <c r="F658" s="243"/>
      <c r="G658" s="244"/>
    </row>
    <row r="659" spans="6:7" ht="18" customHeight="1">
      <c r="F659" s="243"/>
      <c r="G659" s="244"/>
    </row>
    <row r="660" spans="6:7" ht="18" customHeight="1">
      <c r="F660" s="243"/>
      <c r="G660" s="244"/>
    </row>
    <row r="661" spans="6:7" ht="18" customHeight="1">
      <c r="F661" s="243"/>
      <c r="G661" s="244"/>
    </row>
    <row r="662" spans="6:7" ht="18" customHeight="1">
      <c r="F662" s="243"/>
      <c r="G662" s="244"/>
    </row>
    <row r="663" spans="6:7" ht="18" customHeight="1">
      <c r="F663" s="243"/>
      <c r="G663" s="244"/>
    </row>
    <row r="664" spans="6:7" ht="18" customHeight="1">
      <c r="F664" s="243"/>
      <c r="G664" s="244"/>
    </row>
    <row r="665" spans="6:7" ht="18" customHeight="1">
      <c r="F665" s="243"/>
      <c r="G665" s="244"/>
    </row>
    <row r="666" spans="6:7" ht="18" customHeight="1">
      <c r="F666" s="243"/>
      <c r="G666" s="244"/>
    </row>
    <row r="667" spans="6:7" ht="18" customHeight="1">
      <c r="F667" s="243"/>
      <c r="G667" s="244"/>
    </row>
    <row r="668" spans="6:7" ht="18" customHeight="1">
      <c r="F668" s="243"/>
      <c r="G668" s="244"/>
    </row>
    <row r="669" spans="6:7" ht="18" customHeight="1">
      <c r="F669" s="243"/>
      <c r="G669" s="244"/>
    </row>
    <row r="670" spans="6:7" ht="18" customHeight="1">
      <c r="F670" s="243"/>
      <c r="G670" s="244"/>
    </row>
    <row r="671" spans="6:7" ht="18" customHeight="1">
      <c r="F671" s="243"/>
      <c r="G671" s="244"/>
    </row>
    <row r="672" spans="6:7" ht="18" customHeight="1">
      <c r="F672" s="243"/>
      <c r="G672" s="244"/>
    </row>
    <row r="673" spans="6:7" ht="18" customHeight="1">
      <c r="F673" s="243"/>
      <c r="G673" s="244"/>
    </row>
    <row r="674" spans="6:7" ht="18" customHeight="1">
      <c r="F674" s="243"/>
      <c r="G674" s="244"/>
    </row>
    <row r="675" spans="6:7" ht="18" customHeight="1">
      <c r="F675" s="243"/>
      <c r="G675" s="244"/>
    </row>
    <row r="676" spans="6:7" ht="18" customHeight="1">
      <c r="F676" s="243"/>
      <c r="G676" s="244"/>
    </row>
    <row r="677" spans="6:7" ht="18" customHeight="1">
      <c r="F677" s="243"/>
      <c r="G677" s="244"/>
    </row>
    <row r="678" spans="6:7" ht="18" customHeight="1">
      <c r="F678" s="243"/>
      <c r="G678" s="244"/>
    </row>
    <row r="679" spans="6:7" ht="18" customHeight="1">
      <c r="F679" s="243"/>
      <c r="G679" s="244"/>
    </row>
    <row r="680" spans="6:7" ht="18" customHeight="1">
      <c r="F680" s="243"/>
      <c r="G680" s="244"/>
    </row>
    <row r="681" spans="6:7" ht="18" customHeight="1">
      <c r="F681" s="243"/>
      <c r="G681" s="244"/>
    </row>
    <row r="682" spans="6:7" ht="18" customHeight="1">
      <c r="F682" s="243"/>
      <c r="G682" s="244"/>
    </row>
    <row r="683" spans="6:7" ht="18" customHeight="1">
      <c r="F683" s="243"/>
      <c r="G683" s="244"/>
    </row>
    <row r="684" spans="6:7" ht="18" customHeight="1">
      <c r="F684" s="243"/>
      <c r="G684" s="244"/>
    </row>
    <row r="685" spans="6:7" ht="18" customHeight="1">
      <c r="F685" s="243"/>
      <c r="G685" s="244"/>
    </row>
    <row r="686" spans="6:7" ht="18" customHeight="1">
      <c r="F686" s="243"/>
      <c r="G686" s="244"/>
    </row>
    <row r="687" spans="6:7" ht="18" customHeight="1">
      <c r="F687" s="243"/>
      <c r="G687" s="244"/>
    </row>
    <row r="688" spans="6:7" ht="18" customHeight="1">
      <c r="F688" s="243"/>
      <c r="G688" s="244"/>
    </row>
    <row r="689" spans="6:7" ht="18" customHeight="1">
      <c r="F689" s="243"/>
      <c r="G689" s="244"/>
    </row>
    <row r="690" spans="6:7" ht="18" customHeight="1">
      <c r="F690" s="243"/>
      <c r="G690" s="244"/>
    </row>
    <row r="691" spans="6:7" ht="18" customHeight="1">
      <c r="F691" s="243"/>
      <c r="G691" s="244"/>
    </row>
    <row r="692" spans="6:7" ht="18" customHeight="1">
      <c r="F692" s="243"/>
      <c r="G692" s="244"/>
    </row>
    <row r="693" spans="6:7" ht="18" customHeight="1">
      <c r="F693" s="243"/>
      <c r="G693" s="244"/>
    </row>
    <row r="694" spans="6:7" ht="18" customHeight="1">
      <c r="F694" s="243"/>
      <c r="G694" s="244"/>
    </row>
    <row r="695" spans="6:7" ht="18" customHeight="1">
      <c r="F695" s="243"/>
      <c r="G695" s="244"/>
    </row>
    <row r="696" spans="6:7" ht="18" customHeight="1">
      <c r="F696" s="243"/>
      <c r="G696" s="244"/>
    </row>
    <row r="697" spans="6:7" ht="18" customHeight="1">
      <c r="F697" s="243"/>
      <c r="G697" s="244"/>
    </row>
    <row r="698" spans="6:7" ht="18" customHeight="1">
      <c r="F698" s="243"/>
      <c r="G698" s="244"/>
    </row>
    <row r="699" spans="6:7" ht="18" customHeight="1">
      <c r="F699" s="243"/>
      <c r="G699" s="244"/>
    </row>
    <row r="700" spans="6:7" ht="18" customHeight="1">
      <c r="F700" s="243"/>
      <c r="G700" s="244"/>
    </row>
    <row r="701" spans="6:7" ht="18" customHeight="1">
      <c r="F701" s="243"/>
      <c r="G701" s="244"/>
    </row>
    <row r="702" spans="6:7" ht="18" customHeight="1">
      <c r="F702" s="243"/>
      <c r="G702" s="244"/>
    </row>
    <row r="703" spans="6:7" ht="18" customHeight="1">
      <c r="F703" s="243"/>
      <c r="G703" s="244"/>
    </row>
    <row r="704" spans="6:7" ht="18" customHeight="1">
      <c r="F704" s="243"/>
      <c r="G704" s="244"/>
    </row>
    <row r="705" spans="6:7" ht="18" customHeight="1">
      <c r="F705" s="243"/>
      <c r="G705" s="244"/>
    </row>
    <row r="706" spans="6:7" ht="18" customHeight="1">
      <c r="F706" s="243"/>
      <c r="G706" s="244"/>
    </row>
    <row r="707" spans="6:7" ht="18" customHeight="1">
      <c r="F707" s="243"/>
      <c r="G707" s="244"/>
    </row>
    <row r="708" spans="6:7" ht="18" customHeight="1">
      <c r="F708" s="243"/>
      <c r="G708" s="244"/>
    </row>
    <row r="709" spans="6:7" ht="18" customHeight="1">
      <c r="F709" s="243"/>
      <c r="G709" s="244"/>
    </row>
    <row r="710" spans="6:7" ht="18" customHeight="1">
      <c r="F710" s="243"/>
      <c r="G710" s="244"/>
    </row>
    <row r="711" spans="6:7" ht="18" customHeight="1">
      <c r="F711" s="243"/>
      <c r="G711" s="244"/>
    </row>
    <row r="712" spans="6:7" ht="18" customHeight="1">
      <c r="F712" s="243"/>
      <c r="G712" s="244"/>
    </row>
    <row r="713" spans="6:7" ht="18" customHeight="1">
      <c r="F713" s="243"/>
      <c r="G713" s="244"/>
    </row>
    <row r="714" spans="6:7" ht="18" customHeight="1">
      <c r="F714" s="243"/>
      <c r="G714" s="244"/>
    </row>
    <row r="715" spans="6:7" ht="18" customHeight="1">
      <c r="F715" s="243"/>
      <c r="G715" s="244"/>
    </row>
    <row r="716" spans="6:7" ht="18" customHeight="1">
      <c r="F716" s="243"/>
      <c r="G716" s="244"/>
    </row>
    <row r="717" spans="6:7" ht="18" customHeight="1">
      <c r="F717" s="243"/>
      <c r="G717" s="244"/>
    </row>
    <row r="718" spans="6:7" ht="18" customHeight="1">
      <c r="F718" s="243"/>
      <c r="G718" s="244"/>
    </row>
    <row r="719" spans="6:7" ht="18" customHeight="1">
      <c r="F719" s="243"/>
      <c r="G719" s="244"/>
    </row>
    <row r="720" spans="6:7" ht="18" customHeight="1">
      <c r="F720" s="243"/>
      <c r="G720" s="244"/>
    </row>
    <row r="721" spans="6:7" ht="18" customHeight="1">
      <c r="F721" s="243"/>
      <c r="G721" s="244"/>
    </row>
    <row r="722" spans="6:7" ht="18" customHeight="1">
      <c r="F722" s="243"/>
      <c r="G722" s="244"/>
    </row>
    <row r="723" spans="6:7" ht="18" customHeight="1">
      <c r="F723" s="243"/>
      <c r="G723" s="244"/>
    </row>
    <row r="724" spans="6:7" ht="18" customHeight="1">
      <c r="F724" s="243"/>
      <c r="G724" s="244"/>
    </row>
    <row r="725" spans="6:7" ht="18" customHeight="1">
      <c r="F725" s="243"/>
      <c r="G725" s="244"/>
    </row>
    <row r="726" spans="6:7" ht="18" customHeight="1">
      <c r="F726" s="243"/>
      <c r="G726" s="244"/>
    </row>
    <row r="727" spans="6:7" ht="18" customHeight="1">
      <c r="F727" s="243"/>
      <c r="G727" s="244"/>
    </row>
    <row r="728" spans="6:7" ht="18" customHeight="1">
      <c r="F728" s="243"/>
      <c r="G728" s="244"/>
    </row>
    <row r="729" spans="6:7" ht="18" customHeight="1">
      <c r="F729" s="243"/>
      <c r="G729" s="244"/>
    </row>
    <row r="730" spans="6:7" ht="18" customHeight="1">
      <c r="F730" s="243"/>
      <c r="G730" s="244"/>
    </row>
    <row r="731" spans="6:7" ht="18" customHeight="1">
      <c r="F731" s="243"/>
      <c r="G731" s="244"/>
    </row>
    <row r="732" spans="6:7" ht="18" customHeight="1">
      <c r="F732" s="243"/>
      <c r="G732" s="244"/>
    </row>
    <row r="733" spans="6:7" ht="18" customHeight="1">
      <c r="F733" s="243"/>
      <c r="G733" s="244"/>
    </row>
    <row r="734" spans="6:7" ht="18" customHeight="1">
      <c r="F734" s="243"/>
      <c r="G734" s="244"/>
    </row>
    <row r="735" spans="6:7" ht="18" customHeight="1">
      <c r="F735" s="243"/>
      <c r="G735" s="244"/>
    </row>
    <row r="736" spans="6:7" ht="18" customHeight="1">
      <c r="F736" s="243"/>
      <c r="G736" s="244"/>
    </row>
    <row r="737" spans="6:7" ht="18" customHeight="1">
      <c r="F737" s="243"/>
      <c r="G737" s="244"/>
    </row>
    <row r="738" spans="6:7" ht="18" customHeight="1">
      <c r="F738" s="243"/>
      <c r="G738" s="244"/>
    </row>
    <row r="739" spans="6:7" ht="18" customHeight="1">
      <c r="F739" s="243"/>
      <c r="G739" s="244"/>
    </row>
    <row r="740" spans="6:7" ht="18" customHeight="1">
      <c r="F740" s="243"/>
      <c r="G740" s="244"/>
    </row>
    <row r="741" spans="6:7" ht="18" customHeight="1">
      <c r="F741" s="243"/>
      <c r="G741" s="244"/>
    </row>
    <row r="742" spans="6:7" ht="18" customHeight="1">
      <c r="F742" s="243"/>
      <c r="G742" s="244"/>
    </row>
    <row r="743" spans="6:7" ht="18" customHeight="1">
      <c r="F743" s="243"/>
      <c r="G743" s="244"/>
    </row>
    <row r="744" spans="6:7" ht="18" customHeight="1">
      <c r="F744" s="243"/>
      <c r="G744" s="244"/>
    </row>
    <row r="745" spans="6:7" ht="18" customHeight="1">
      <c r="F745" s="243"/>
      <c r="G745" s="244"/>
    </row>
    <row r="746" spans="6:7" ht="18" customHeight="1">
      <c r="F746" s="243"/>
      <c r="G746" s="244"/>
    </row>
    <row r="747" spans="6:7" ht="18" customHeight="1">
      <c r="F747" s="243"/>
      <c r="G747" s="244"/>
    </row>
    <row r="748" spans="6:7" ht="18" customHeight="1">
      <c r="F748" s="243"/>
      <c r="G748" s="244"/>
    </row>
    <row r="749" spans="6:7" ht="18" customHeight="1">
      <c r="F749" s="243"/>
      <c r="G749" s="244"/>
    </row>
    <row r="750" spans="6:7" ht="18" customHeight="1">
      <c r="F750" s="243"/>
      <c r="G750" s="244"/>
    </row>
    <row r="751" spans="6:7" ht="18" customHeight="1">
      <c r="F751" s="243"/>
      <c r="G751" s="244"/>
    </row>
    <row r="752" spans="6:7" ht="18" customHeight="1">
      <c r="F752" s="243"/>
      <c r="G752" s="244"/>
    </row>
    <row r="753" spans="6:7" ht="18" customHeight="1">
      <c r="F753" s="243"/>
      <c r="G753" s="244"/>
    </row>
    <row r="754" spans="6:7" ht="18" customHeight="1">
      <c r="F754" s="243"/>
      <c r="G754" s="244"/>
    </row>
    <row r="755" spans="6:7" ht="18" customHeight="1">
      <c r="F755" s="243"/>
      <c r="G755" s="244"/>
    </row>
    <row r="756" spans="6:7" ht="18" customHeight="1">
      <c r="F756" s="243"/>
      <c r="G756" s="244"/>
    </row>
    <row r="757" spans="6:7" ht="18" customHeight="1">
      <c r="F757" s="243"/>
      <c r="G757" s="244"/>
    </row>
    <row r="758" spans="6:7" ht="18" customHeight="1">
      <c r="F758" s="243"/>
      <c r="G758" s="244"/>
    </row>
    <row r="759" spans="6:7" ht="18" customHeight="1">
      <c r="F759" s="243"/>
      <c r="G759" s="244"/>
    </row>
    <row r="760" spans="6:7" ht="18" customHeight="1">
      <c r="F760" s="243"/>
      <c r="G760" s="244"/>
    </row>
    <row r="761" spans="6:7" ht="18" customHeight="1">
      <c r="F761" s="243"/>
      <c r="G761" s="244"/>
    </row>
    <row r="762" spans="6:7" ht="18" customHeight="1">
      <c r="F762" s="243"/>
      <c r="G762" s="244"/>
    </row>
    <row r="763" spans="6:7" ht="18" customHeight="1">
      <c r="F763" s="243"/>
      <c r="G763" s="244"/>
    </row>
    <row r="764" spans="6:7" ht="18" customHeight="1">
      <c r="F764" s="243"/>
      <c r="G764" s="244"/>
    </row>
    <row r="765" spans="6:7" ht="18" customHeight="1">
      <c r="F765" s="243"/>
      <c r="G765" s="244"/>
    </row>
    <row r="766" spans="6:7" ht="18" customHeight="1">
      <c r="F766" s="243"/>
      <c r="G766" s="244"/>
    </row>
    <row r="767" spans="6:7" ht="18" customHeight="1">
      <c r="F767" s="243"/>
      <c r="G767" s="244"/>
    </row>
    <row r="768" spans="6:7" ht="18" customHeight="1">
      <c r="F768" s="243"/>
      <c r="G768" s="244"/>
    </row>
    <row r="769" spans="6:7" ht="18" customHeight="1">
      <c r="F769" s="243"/>
      <c r="G769" s="244"/>
    </row>
    <row r="770" spans="6:7" ht="18" customHeight="1">
      <c r="F770" s="243"/>
      <c r="G770" s="244"/>
    </row>
    <row r="771" spans="6:7" ht="18" customHeight="1">
      <c r="F771" s="243"/>
      <c r="G771" s="244"/>
    </row>
    <row r="772" spans="6:7" ht="18" customHeight="1">
      <c r="F772" s="243"/>
      <c r="G772" s="244"/>
    </row>
    <row r="773" spans="6:7" ht="18" customHeight="1">
      <c r="F773" s="243"/>
      <c r="G773" s="244"/>
    </row>
    <row r="774" spans="6:7" ht="18" customHeight="1">
      <c r="F774" s="243"/>
      <c r="G774" s="244"/>
    </row>
    <row r="775" spans="6:7" ht="18" customHeight="1">
      <c r="F775" s="243"/>
      <c r="G775" s="244"/>
    </row>
    <row r="776" spans="6:7" ht="18" customHeight="1">
      <c r="F776" s="243"/>
      <c r="G776" s="244"/>
    </row>
    <row r="777" spans="6:7" ht="18" customHeight="1">
      <c r="F777" s="243"/>
      <c r="G777" s="244"/>
    </row>
    <row r="778" spans="6:7" ht="18" customHeight="1">
      <c r="F778" s="243"/>
      <c r="G778" s="244"/>
    </row>
    <row r="779" spans="6:7" ht="18" customHeight="1">
      <c r="F779" s="243"/>
      <c r="G779" s="244"/>
    </row>
    <row r="780" spans="6:7" ht="18" customHeight="1">
      <c r="F780" s="243"/>
      <c r="G780" s="244"/>
    </row>
    <row r="781" spans="6:7" ht="18" customHeight="1">
      <c r="F781" s="243"/>
      <c r="G781" s="244"/>
    </row>
    <row r="782" spans="6:7" ht="18" customHeight="1">
      <c r="F782" s="243"/>
      <c r="G782" s="244"/>
    </row>
    <row r="783" spans="6:7" ht="18" customHeight="1">
      <c r="F783" s="243"/>
      <c r="G783" s="244"/>
    </row>
    <row r="784" spans="6:7" ht="18" customHeight="1">
      <c r="F784" s="243"/>
      <c r="G784" s="244"/>
    </row>
    <row r="785" spans="6:7" ht="18" customHeight="1">
      <c r="F785" s="243"/>
      <c r="G785" s="244"/>
    </row>
    <row r="786" spans="6:7" ht="18" customHeight="1">
      <c r="F786" s="243"/>
      <c r="G786" s="244"/>
    </row>
    <row r="787" spans="6:7" ht="18" customHeight="1">
      <c r="F787" s="243"/>
      <c r="G787" s="244"/>
    </row>
    <row r="788" spans="6:7" ht="18" customHeight="1">
      <c r="F788" s="243"/>
      <c r="G788" s="244"/>
    </row>
    <row r="789" spans="6:7" ht="18" customHeight="1">
      <c r="F789" s="243"/>
      <c r="G789" s="244"/>
    </row>
    <row r="790" spans="6:7" ht="18" customHeight="1">
      <c r="F790" s="243"/>
      <c r="G790" s="244"/>
    </row>
    <row r="791" spans="6:7" ht="18" customHeight="1">
      <c r="F791" s="243"/>
      <c r="G791" s="244"/>
    </row>
    <row r="792" spans="6:7" ht="18" customHeight="1">
      <c r="F792" s="243"/>
      <c r="G792" s="244"/>
    </row>
    <row r="793" spans="6:7" ht="18" customHeight="1">
      <c r="F793" s="243"/>
      <c r="G793" s="244"/>
    </row>
    <row r="794" spans="6:7" ht="18" customHeight="1">
      <c r="F794" s="243"/>
      <c r="G794" s="244"/>
    </row>
    <row r="795" spans="6:7" ht="18" customHeight="1">
      <c r="F795" s="243"/>
      <c r="G795" s="244"/>
    </row>
    <row r="796" spans="6:7" ht="18" customHeight="1">
      <c r="F796" s="243"/>
      <c r="G796" s="244"/>
    </row>
    <row r="797" spans="6:7" ht="18" customHeight="1">
      <c r="F797" s="243"/>
      <c r="G797" s="244"/>
    </row>
    <row r="798" spans="6:7" ht="18" customHeight="1">
      <c r="F798" s="243"/>
      <c r="G798" s="244"/>
    </row>
    <row r="799" spans="6:7" ht="18" customHeight="1">
      <c r="F799" s="243"/>
      <c r="G799" s="244"/>
    </row>
    <row r="800" spans="6:7" ht="18" customHeight="1">
      <c r="F800" s="243"/>
      <c r="G800" s="244"/>
    </row>
    <row r="801" spans="6:7" ht="18" customHeight="1">
      <c r="F801" s="243"/>
      <c r="G801" s="244"/>
    </row>
    <row r="802" spans="6:7" ht="18" customHeight="1">
      <c r="F802" s="243"/>
      <c r="G802" s="244"/>
    </row>
    <row r="803" spans="6:7" ht="18" customHeight="1">
      <c r="F803" s="243"/>
      <c r="G803" s="244"/>
    </row>
    <row r="804" spans="6:7" ht="18" customHeight="1">
      <c r="F804" s="243"/>
      <c r="G804" s="244"/>
    </row>
    <row r="805" spans="6:7" ht="18" customHeight="1">
      <c r="F805" s="243"/>
      <c r="G805" s="244"/>
    </row>
    <row r="806" spans="6:7" ht="18" customHeight="1">
      <c r="F806" s="243"/>
      <c r="G806" s="244"/>
    </row>
    <row r="807" spans="6:7" ht="18" customHeight="1">
      <c r="F807" s="243"/>
      <c r="G807" s="244"/>
    </row>
    <row r="808" spans="6:7" ht="18" customHeight="1">
      <c r="F808" s="243"/>
      <c r="G808" s="244"/>
    </row>
    <row r="809" spans="6:7" ht="18" customHeight="1">
      <c r="F809" s="243"/>
      <c r="G809" s="244"/>
    </row>
    <row r="810" spans="6:7" ht="18" customHeight="1">
      <c r="F810" s="243"/>
      <c r="G810" s="244"/>
    </row>
    <row r="811" spans="6:7" ht="18" customHeight="1">
      <c r="F811" s="243"/>
      <c r="G811" s="244"/>
    </row>
    <row r="812" spans="6:7" ht="18" customHeight="1">
      <c r="F812" s="243"/>
      <c r="G812" s="244"/>
    </row>
    <row r="813" spans="6:7" ht="18" customHeight="1">
      <c r="F813" s="243"/>
      <c r="G813" s="244"/>
    </row>
    <row r="814" spans="6:7" ht="18" customHeight="1">
      <c r="F814" s="243"/>
      <c r="G814" s="244"/>
    </row>
    <row r="815" spans="6:7" ht="18" customHeight="1">
      <c r="F815" s="243"/>
      <c r="G815" s="244"/>
    </row>
    <row r="816" spans="6:7" ht="18" customHeight="1">
      <c r="F816" s="243"/>
      <c r="G816" s="244"/>
    </row>
    <row r="817" spans="6:7" ht="18" customHeight="1">
      <c r="F817" s="243"/>
      <c r="G817" s="244"/>
    </row>
    <row r="818" spans="6:7" ht="18" customHeight="1">
      <c r="F818" s="243"/>
      <c r="G818" s="244"/>
    </row>
    <row r="819" spans="6:7" ht="18" customHeight="1">
      <c r="F819" s="243"/>
      <c r="G819" s="244"/>
    </row>
    <row r="820" spans="6:7" ht="18" customHeight="1">
      <c r="F820" s="243"/>
      <c r="G820" s="244"/>
    </row>
    <row r="821" spans="6:7" ht="18" customHeight="1">
      <c r="F821" s="243"/>
      <c r="G821" s="244"/>
    </row>
    <row r="822" spans="6:7" ht="18" customHeight="1">
      <c r="F822" s="243"/>
      <c r="G822" s="244"/>
    </row>
    <row r="823" spans="6:7" ht="18" customHeight="1">
      <c r="F823" s="243"/>
      <c r="G823" s="244"/>
    </row>
    <row r="824" spans="6:7" ht="18" customHeight="1">
      <c r="F824" s="243"/>
      <c r="G824" s="244"/>
    </row>
    <row r="825" spans="6:7" ht="18" customHeight="1">
      <c r="F825" s="243"/>
      <c r="G825" s="244"/>
    </row>
    <row r="826" spans="6:7" ht="18" customHeight="1">
      <c r="F826" s="243"/>
      <c r="G826" s="244"/>
    </row>
    <row r="827" spans="6:7" ht="18" customHeight="1">
      <c r="F827" s="243"/>
      <c r="G827" s="244"/>
    </row>
    <row r="828" spans="6:7" ht="18" customHeight="1">
      <c r="F828" s="243"/>
      <c r="G828" s="244"/>
    </row>
    <row r="829" spans="6:7" ht="18" customHeight="1">
      <c r="F829" s="243"/>
      <c r="G829" s="244"/>
    </row>
    <row r="830" spans="6:7" ht="18" customHeight="1">
      <c r="F830" s="243"/>
      <c r="G830" s="244"/>
    </row>
    <row r="831" spans="6:7" ht="18" customHeight="1">
      <c r="F831" s="243"/>
      <c r="G831" s="244"/>
    </row>
    <row r="832" spans="6:7" ht="18" customHeight="1">
      <c r="F832" s="243"/>
      <c r="G832" s="244"/>
    </row>
    <row r="833" spans="6:7" ht="18" customHeight="1">
      <c r="F833" s="243"/>
      <c r="G833" s="244"/>
    </row>
    <row r="834" spans="6:7" ht="18" customHeight="1">
      <c r="F834" s="243"/>
      <c r="G834" s="244"/>
    </row>
    <row r="835" spans="6:7" ht="18" customHeight="1">
      <c r="F835" s="243"/>
      <c r="G835" s="244"/>
    </row>
    <row r="836" spans="6:7" ht="18" customHeight="1">
      <c r="F836" s="243"/>
      <c r="G836" s="244"/>
    </row>
    <row r="837" spans="6:7" ht="18" customHeight="1">
      <c r="F837" s="243"/>
      <c r="G837" s="244"/>
    </row>
    <row r="838" spans="6:7" ht="18" customHeight="1">
      <c r="F838" s="243"/>
      <c r="G838" s="244"/>
    </row>
    <row r="839" spans="6:7" ht="18" customHeight="1">
      <c r="F839" s="243"/>
      <c r="G839" s="244"/>
    </row>
    <row r="840" spans="6:7" ht="18" customHeight="1">
      <c r="F840" s="243"/>
      <c r="G840" s="244"/>
    </row>
    <row r="841" spans="6:7" ht="18" customHeight="1">
      <c r="F841" s="243"/>
      <c r="G841" s="244"/>
    </row>
    <row r="842" spans="6:7" ht="18" customHeight="1">
      <c r="F842" s="243"/>
      <c r="G842" s="244"/>
    </row>
    <row r="843" spans="6:7" ht="18" customHeight="1">
      <c r="F843" s="243"/>
      <c r="G843" s="244"/>
    </row>
    <row r="844" spans="6:7" ht="18" customHeight="1">
      <c r="F844" s="243"/>
      <c r="G844" s="244"/>
    </row>
    <row r="845" spans="6:7" ht="18" customHeight="1">
      <c r="F845" s="243"/>
      <c r="G845" s="244"/>
    </row>
    <row r="846" spans="6:7" ht="18" customHeight="1">
      <c r="F846" s="243"/>
      <c r="G846" s="244"/>
    </row>
    <row r="847" spans="6:7" ht="18" customHeight="1">
      <c r="F847" s="243"/>
      <c r="G847" s="244"/>
    </row>
    <row r="848" spans="6:7" ht="18" customHeight="1">
      <c r="F848" s="243"/>
      <c r="G848" s="244"/>
    </row>
    <row r="849" spans="6:7" ht="18" customHeight="1">
      <c r="F849" s="243"/>
      <c r="G849" s="244"/>
    </row>
    <row r="850" spans="6:7" ht="18" customHeight="1">
      <c r="F850" s="243"/>
      <c r="G850" s="244"/>
    </row>
    <row r="851" spans="6:7" ht="18" customHeight="1">
      <c r="F851" s="243"/>
      <c r="G851" s="244"/>
    </row>
    <row r="852" spans="6:7" ht="18" customHeight="1">
      <c r="F852" s="243"/>
      <c r="G852" s="244"/>
    </row>
    <row r="853" spans="6:7" ht="18" customHeight="1">
      <c r="F853" s="243"/>
      <c r="G853" s="244"/>
    </row>
    <row r="854" spans="6:7" ht="18" customHeight="1">
      <c r="F854" s="243"/>
      <c r="G854" s="244"/>
    </row>
    <row r="855" spans="6:7" ht="18" customHeight="1">
      <c r="F855" s="243"/>
      <c r="G855" s="244"/>
    </row>
    <row r="856" spans="6:7" ht="18" customHeight="1">
      <c r="F856" s="243"/>
      <c r="G856" s="244"/>
    </row>
    <row r="857" spans="6:7" ht="18" customHeight="1">
      <c r="F857" s="243"/>
      <c r="G857" s="244"/>
    </row>
    <row r="858" spans="6:7" ht="18" customHeight="1">
      <c r="F858" s="243"/>
      <c r="G858" s="244"/>
    </row>
    <row r="859" spans="6:7" ht="18" customHeight="1">
      <c r="F859" s="243"/>
      <c r="G859" s="244"/>
    </row>
    <row r="860" spans="6:7" ht="18" customHeight="1">
      <c r="F860" s="243"/>
      <c r="G860" s="244"/>
    </row>
    <row r="861" spans="6:7" ht="18" customHeight="1">
      <c r="F861" s="243"/>
      <c r="G861" s="244"/>
    </row>
    <row r="862" spans="6:7" ht="18" customHeight="1">
      <c r="F862" s="243"/>
      <c r="G862" s="244"/>
    </row>
    <row r="863" spans="6:7" ht="18" customHeight="1">
      <c r="F863" s="243"/>
      <c r="G863" s="244"/>
    </row>
    <row r="864" spans="6:7" ht="18" customHeight="1">
      <c r="F864" s="243"/>
      <c r="G864" s="244"/>
    </row>
    <row r="865" spans="6:7" ht="18" customHeight="1">
      <c r="F865" s="243"/>
      <c r="G865" s="244"/>
    </row>
    <row r="866" spans="6:7" ht="18" customHeight="1">
      <c r="F866" s="243"/>
      <c r="G866" s="244"/>
    </row>
    <row r="867" spans="6:7" ht="18" customHeight="1">
      <c r="F867" s="243"/>
      <c r="G867" s="244"/>
    </row>
    <row r="868" spans="6:7" ht="18" customHeight="1">
      <c r="F868" s="243"/>
      <c r="G868" s="244"/>
    </row>
    <row r="869" spans="6:7" ht="18" customHeight="1">
      <c r="F869" s="243"/>
      <c r="G869" s="244"/>
    </row>
    <row r="870" spans="6:7" ht="18" customHeight="1">
      <c r="F870" s="243"/>
      <c r="G870" s="244"/>
    </row>
    <row r="871" spans="6:7" ht="18" customHeight="1">
      <c r="F871" s="243"/>
      <c r="G871" s="244"/>
    </row>
    <row r="872" spans="6:7" ht="18" customHeight="1">
      <c r="F872" s="243"/>
      <c r="G872" s="244"/>
    </row>
    <row r="873" spans="6:7" ht="18" customHeight="1">
      <c r="F873" s="243"/>
      <c r="G873" s="244"/>
    </row>
    <row r="874" spans="6:7" ht="18" customHeight="1">
      <c r="F874" s="243"/>
      <c r="G874" s="244"/>
    </row>
    <row r="875" spans="6:7" ht="18" customHeight="1">
      <c r="F875" s="243"/>
      <c r="G875" s="244"/>
    </row>
    <row r="876" spans="6:7" ht="18" customHeight="1">
      <c r="F876" s="243"/>
      <c r="G876" s="244"/>
    </row>
    <row r="877" spans="6:7" ht="18" customHeight="1">
      <c r="F877" s="243"/>
      <c r="G877" s="244"/>
    </row>
    <row r="878" spans="6:7" ht="18" customHeight="1">
      <c r="F878" s="243"/>
      <c r="G878" s="244"/>
    </row>
    <row r="879" spans="6:7" ht="18" customHeight="1">
      <c r="F879" s="243"/>
      <c r="G879" s="244"/>
    </row>
    <row r="880" spans="6:7" ht="18" customHeight="1">
      <c r="F880" s="243"/>
      <c r="G880" s="244"/>
    </row>
    <row r="881" spans="6:7" ht="18" customHeight="1">
      <c r="F881" s="243"/>
      <c r="G881" s="244"/>
    </row>
    <row r="882" spans="6:7" ht="18" customHeight="1">
      <c r="F882" s="243"/>
      <c r="G882" s="244"/>
    </row>
    <row r="883" spans="6:7" ht="18" customHeight="1">
      <c r="F883" s="243"/>
      <c r="G883" s="244"/>
    </row>
    <row r="884" spans="6:7" ht="18" customHeight="1">
      <c r="F884" s="243"/>
      <c r="G884" s="244"/>
    </row>
    <row r="885" spans="6:7" ht="18" customHeight="1">
      <c r="F885" s="243"/>
      <c r="G885" s="244"/>
    </row>
    <row r="886" spans="6:7" ht="18" customHeight="1">
      <c r="F886" s="243"/>
      <c r="G886" s="244"/>
    </row>
    <row r="887" spans="6:7" ht="18" customHeight="1">
      <c r="F887" s="243"/>
      <c r="G887" s="244"/>
    </row>
    <row r="888" spans="6:7" ht="18" customHeight="1">
      <c r="F888" s="243"/>
      <c r="G888" s="244"/>
    </row>
    <row r="889" spans="6:7" ht="18" customHeight="1">
      <c r="F889" s="243"/>
      <c r="G889" s="244"/>
    </row>
    <row r="890" spans="6:7" ht="18" customHeight="1">
      <c r="F890" s="243"/>
      <c r="G890" s="244"/>
    </row>
    <row r="891" spans="6:7" ht="18" customHeight="1">
      <c r="F891" s="243"/>
      <c r="G891" s="244"/>
    </row>
    <row r="892" spans="6:7" ht="18" customHeight="1">
      <c r="F892" s="243"/>
      <c r="G892" s="244"/>
    </row>
    <row r="893" spans="6:7" ht="18" customHeight="1">
      <c r="F893" s="243"/>
      <c r="G893" s="244"/>
    </row>
    <row r="894" spans="6:7" ht="18" customHeight="1">
      <c r="F894" s="243"/>
      <c r="G894" s="244"/>
    </row>
    <row r="895" spans="6:7" ht="18" customHeight="1">
      <c r="F895" s="243"/>
      <c r="G895" s="244"/>
    </row>
    <row r="896" spans="6:7" ht="18" customHeight="1">
      <c r="F896" s="243"/>
      <c r="G896" s="244"/>
    </row>
    <row r="897" spans="6:7" ht="18" customHeight="1">
      <c r="F897" s="243"/>
      <c r="G897" s="244"/>
    </row>
    <row r="898" spans="6:7" ht="18" customHeight="1">
      <c r="F898" s="243"/>
      <c r="G898" s="244"/>
    </row>
    <row r="899" spans="6:7" ht="18" customHeight="1">
      <c r="F899" s="243"/>
      <c r="G899" s="244"/>
    </row>
    <row r="900" spans="6:7" ht="18" customHeight="1">
      <c r="F900" s="243"/>
      <c r="G900" s="244"/>
    </row>
    <row r="901" spans="6:7" ht="18" customHeight="1">
      <c r="F901" s="243"/>
      <c r="G901" s="244"/>
    </row>
    <row r="902" spans="6:7" ht="18" customHeight="1">
      <c r="F902" s="243"/>
      <c r="G902" s="244"/>
    </row>
    <row r="903" spans="6:7" ht="18" customHeight="1">
      <c r="F903" s="243"/>
      <c r="G903" s="244"/>
    </row>
    <row r="904" spans="6:7" ht="18" customHeight="1">
      <c r="F904" s="243"/>
      <c r="G904" s="244"/>
    </row>
    <row r="905" spans="6:7" ht="18" customHeight="1">
      <c r="F905" s="243"/>
      <c r="G905" s="244"/>
    </row>
    <row r="906" spans="6:7" ht="18" customHeight="1">
      <c r="F906" s="243"/>
      <c r="G906" s="244"/>
    </row>
    <row r="907" spans="6:7" ht="18" customHeight="1">
      <c r="F907" s="243"/>
      <c r="G907" s="244"/>
    </row>
    <row r="908" spans="6:7" ht="18" customHeight="1">
      <c r="F908" s="243"/>
      <c r="G908" s="244"/>
    </row>
    <row r="909" spans="6:7" ht="18" customHeight="1">
      <c r="F909" s="243"/>
      <c r="G909" s="244"/>
    </row>
    <row r="910" spans="6:7" ht="18" customHeight="1">
      <c r="F910" s="243"/>
      <c r="G910" s="244"/>
    </row>
    <row r="911" spans="6:7" ht="18" customHeight="1">
      <c r="F911" s="243"/>
      <c r="G911" s="244"/>
    </row>
    <row r="912" spans="6:7" ht="18" customHeight="1">
      <c r="F912" s="243"/>
      <c r="G912" s="244"/>
    </row>
    <row r="913" spans="6:7" ht="18" customHeight="1">
      <c r="F913" s="243"/>
      <c r="G913" s="244"/>
    </row>
    <row r="914" spans="6:7" ht="18" customHeight="1">
      <c r="F914" s="243"/>
      <c r="G914" s="244"/>
    </row>
    <row r="915" spans="6:7" ht="18" customHeight="1">
      <c r="F915" s="243"/>
      <c r="G915" s="244"/>
    </row>
    <row r="916" spans="6:7" ht="18" customHeight="1">
      <c r="F916" s="243"/>
      <c r="G916" s="244"/>
    </row>
    <row r="917" spans="6:7" ht="18" customHeight="1">
      <c r="F917" s="243"/>
      <c r="G917" s="244"/>
    </row>
    <row r="918" spans="6:7" ht="18" customHeight="1">
      <c r="F918" s="243"/>
      <c r="G918" s="244"/>
    </row>
    <row r="919" spans="6:7" ht="18" customHeight="1">
      <c r="F919" s="243"/>
      <c r="G919" s="244"/>
    </row>
    <row r="920" spans="6:7" ht="18" customHeight="1">
      <c r="F920" s="243"/>
      <c r="G920" s="244"/>
    </row>
    <row r="921" spans="6:7" ht="18" customHeight="1">
      <c r="F921" s="243"/>
      <c r="G921" s="244"/>
    </row>
    <row r="922" spans="6:7" ht="18" customHeight="1">
      <c r="F922" s="243"/>
      <c r="G922" s="244"/>
    </row>
    <row r="923" spans="6:7" ht="18" customHeight="1">
      <c r="F923" s="243"/>
      <c r="G923" s="244"/>
    </row>
    <row r="924" spans="6:7" ht="18" customHeight="1">
      <c r="F924" s="243"/>
      <c r="G924" s="244"/>
    </row>
    <row r="925" spans="6:7" ht="18" customHeight="1">
      <c r="F925" s="243"/>
      <c r="G925" s="244"/>
    </row>
    <row r="926" spans="6:7" ht="18" customHeight="1">
      <c r="F926" s="243"/>
      <c r="G926" s="244"/>
    </row>
    <row r="927" spans="6:7" ht="18" customHeight="1">
      <c r="F927" s="243"/>
      <c r="G927" s="244"/>
    </row>
    <row r="928" spans="6:7" ht="18" customHeight="1">
      <c r="F928" s="243"/>
      <c r="G928" s="244"/>
    </row>
    <row r="929" spans="6:7" ht="18" customHeight="1">
      <c r="F929" s="243"/>
      <c r="G929" s="244"/>
    </row>
    <row r="930" spans="6:7" ht="18" customHeight="1">
      <c r="F930" s="243"/>
      <c r="G930" s="244"/>
    </row>
    <row r="931" spans="6:7" ht="18" customHeight="1">
      <c r="F931" s="243"/>
      <c r="G931" s="244"/>
    </row>
    <row r="932" spans="6:7" ht="18" customHeight="1">
      <c r="F932" s="243"/>
      <c r="G932" s="244"/>
    </row>
    <row r="933" spans="6:7" ht="18" customHeight="1">
      <c r="F933" s="243"/>
      <c r="G933" s="244"/>
    </row>
    <row r="934" spans="6:7" ht="18" customHeight="1">
      <c r="F934" s="243"/>
      <c r="G934" s="244"/>
    </row>
    <row r="935" spans="6:7" ht="18" customHeight="1">
      <c r="F935" s="243"/>
      <c r="G935" s="244"/>
    </row>
    <row r="936" spans="6:7" ht="18" customHeight="1">
      <c r="F936" s="243"/>
      <c r="G936" s="244"/>
    </row>
    <row r="937" spans="6:7" ht="18" customHeight="1">
      <c r="F937" s="243"/>
      <c r="G937" s="244"/>
    </row>
    <row r="938" spans="6:7" ht="18" customHeight="1">
      <c r="F938" s="243"/>
      <c r="G938" s="244"/>
    </row>
    <row r="939" spans="6:7" ht="18" customHeight="1">
      <c r="F939" s="243"/>
      <c r="G939" s="244"/>
    </row>
    <row r="940" spans="6:7" ht="18" customHeight="1">
      <c r="F940" s="243"/>
      <c r="G940" s="244"/>
    </row>
    <row r="941" spans="6:7" ht="18" customHeight="1">
      <c r="F941" s="243"/>
      <c r="G941" s="244"/>
    </row>
    <row r="942" spans="6:7" ht="18" customHeight="1">
      <c r="F942" s="243"/>
      <c r="G942" s="244"/>
    </row>
    <row r="943" spans="6:7" ht="18" customHeight="1">
      <c r="F943" s="243"/>
      <c r="G943" s="244"/>
    </row>
    <row r="944" spans="6:7" ht="18" customHeight="1">
      <c r="F944" s="243"/>
      <c r="G944" s="244"/>
    </row>
    <row r="945" spans="6:7" ht="18" customHeight="1">
      <c r="F945" s="243"/>
      <c r="G945" s="244"/>
    </row>
    <row r="946" spans="6:7" ht="18" customHeight="1">
      <c r="F946" s="243"/>
      <c r="G946" s="244"/>
    </row>
    <row r="947" spans="6:7" ht="18" customHeight="1">
      <c r="F947" s="243"/>
      <c r="G947" s="244"/>
    </row>
    <row r="948" spans="6:7" ht="18" customHeight="1">
      <c r="F948" s="243"/>
      <c r="G948" s="244"/>
    </row>
    <row r="949" spans="6:7" ht="18" customHeight="1">
      <c r="F949" s="243"/>
      <c r="G949" s="244"/>
    </row>
    <row r="950" spans="6:7" ht="18" customHeight="1">
      <c r="F950" s="243"/>
      <c r="G950" s="244"/>
    </row>
    <row r="951" spans="6:7" ht="18" customHeight="1">
      <c r="F951" s="243"/>
      <c r="G951" s="244"/>
    </row>
    <row r="952" spans="6:7" ht="18" customHeight="1">
      <c r="F952" s="243"/>
      <c r="G952" s="244"/>
    </row>
    <row r="953" spans="6:7" ht="18" customHeight="1">
      <c r="F953" s="243"/>
      <c r="G953" s="244"/>
    </row>
    <row r="954" spans="6:7" ht="18" customHeight="1">
      <c r="F954" s="243"/>
      <c r="G954" s="244"/>
    </row>
    <row r="955" spans="6:7" ht="18" customHeight="1">
      <c r="F955" s="243"/>
      <c r="G955" s="244"/>
    </row>
    <row r="956" spans="6:7" ht="18" customHeight="1">
      <c r="F956" s="243"/>
      <c r="G956" s="244"/>
    </row>
    <row r="957" spans="6:7" ht="18" customHeight="1">
      <c r="F957" s="243"/>
      <c r="G957" s="244"/>
    </row>
    <row r="958" spans="6:7" ht="18" customHeight="1">
      <c r="F958" s="243"/>
      <c r="G958" s="244"/>
    </row>
    <row r="959" spans="6:7" ht="18" customHeight="1">
      <c r="F959" s="243"/>
      <c r="G959" s="244"/>
    </row>
    <row r="960" spans="6:7" ht="18" customHeight="1">
      <c r="F960" s="243"/>
      <c r="G960" s="244"/>
    </row>
    <row r="961" spans="6:7" ht="18" customHeight="1">
      <c r="F961" s="243"/>
      <c r="G961" s="244"/>
    </row>
    <row r="962" spans="6:7" ht="18" customHeight="1">
      <c r="F962" s="243"/>
      <c r="G962" s="244"/>
    </row>
    <row r="963" spans="6:7" ht="18" customHeight="1">
      <c r="F963" s="243"/>
      <c r="G963" s="244"/>
    </row>
    <row r="964" spans="6:7" ht="18" customHeight="1">
      <c r="F964" s="243"/>
      <c r="G964" s="244"/>
    </row>
    <row r="965" spans="6:7" ht="18" customHeight="1">
      <c r="F965" s="243"/>
      <c r="G965" s="244"/>
    </row>
    <row r="966" spans="6:7" ht="18" customHeight="1">
      <c r="F966" s="243"/>
      <c r="G966" s="244"/>
    </row>
    <row r="967" spans="6:7" ht="18" customHeight="1">
      <c r="F967" s="243"/>
      <c r="G967" s="244"/>
    </row>
    <row r="968" spans="6:7" ht="18" customHeight="1">
      <c r="F968" s="243"/>
      <c r="G968" s="244"/>
    </row>
    <row r="969" spans="6:7" ht="18" customHeight="1">
      <c r="F969" s="243"/>
      <c r="G969" s="244"/>
    </row>
    <row r="970" spans="6:7" ht="18" customHeight="1">
      <c r="F970" s="243"/>
      <c r="G970" s="244"/>
    </row>
    <row r="971" spans="6:7" ht="18" customHeight="1">
      <c r="F971" s="243"/>
      <c r="G971" s="244"/>
    </row>
    <row r="972" spans="6:7" ht="18" customHeight="1">
      <c r="F972" s="243"/>
      <c r="G972" s="244"/>
    </row>
    <row r="973" spans="6:7" ht="18" customHeight="1">
      <c r="F973" s="243"/>
      <c r="G973" s="244"/>
    </row>
    <row r="974" spans="6:7" ht="18" customHeight="1">
      <c r="F974" s="243"/>
      <c r="G974" s="244"/>
    </row>
    <row r="975" spans="6:7" ht="18" customHeight="1">
      <c r="F975" s="243"/>
      <c r="G975" s="244"/>
    </row>
    <row r="976" spans="6:7" ht="18" customHeight="1">
      <c r="F976" s="243"/>
      <c r="G976" s="244"/>
    </row>
    <row r="977" spans="6:7" ht="18" customHeight="1">
      <c r="F977" s="243"/>
      <c r="G977" s="244"/>
    </row>
    <row r="978" spans="6:7" ht="18" customHeight="1">
      <c r="F978" s="243"/>
      <c r="G978" s="244"/>
    </row>
    <row r="979" spans="6:7" ht="18" customHeight="1">
      <c r="F979" s="243"/>
      <c r="G979" s="244"/>
    </row>
    <row r="980" spans="6:7" ht="18" customHeight="1">
      <c r="F980" s="243"/>
      <c r="G980" s="244"/>
    </row>
    <row r="981" spans="6:7" ht="18" customHeight="1">
      <c r="F981" s="243"/>
      <c r="G981" s="244"/>
    </row>
    <row r="982" spans="6:7" ht="18" customHeight="1">
      <c r="F982" s="243"/>
      <c r="G982" s="244"/>
    </row>
    <row r="983" spans="6:7" ht="18" customHeight="1">
      <c r="F983" s="243"/>
      <c r="G983" s="244"/>
    </row>
    <row r="984" spans="6:7" ht="18" customHeight="1">
      <c r="F984" s="243"/>
      <c r="G984" s="244"/>
    </row>
    <row r="985" spans="6:7" ht="18" customHeight="1">
      <c r="F985" s="243"/>
      <c r="G985" s="244"/>
    </row>
    <row r="986" spans="6:7" ht="18" customHeight="1">
      <c r="F986" s="243"/>
      <c r="G986" s="244"/>
    </row>
    <row r="987" spans="6:7" ht="18" customHeight="1">
      <c r="F987" s="243"/>
      <c r="G987" s="244"/>
    </row>
    <row r="988" spans="6:7" ht="18" customHeight="1">
      <c r="F988" s="243"/>
      <c r="G988" s="244"/>
    </row>
    <row r="989" spans="6:7" ht="18" customHeight="1">
      <c r="F989" s="243"/>
      <c r="G989" s="244"/>
    </row>
    <row r="990" spans="6:7" ht="18" customHeight="1">
      <c r="F990" s="243"/>
      <c r="G990" s="244"/>
    </row>
    <row r="991" spans="6:7" ht="18" customHeight="1">
      <c r="F991" s="243"/>
      <c r="G991" s="244"/>
    </row>
    <row r="992" spans="6:7" ht="18" customHeight="1">
      <c r="F992" s="243"/>
      <c r="G992" s="244"/>
    </row>
    <row r="993" spans="6:7" ht="18" customHeight="1">
      <c r="F993" s="243"/>
      <c r="G993" s="244"/>
    </row>
    <row r="994" spans="6:7" ht="18" customHeight="1">
      <c r="F994" s="243"/>
      <c r="G994" s="244"/>
    </row>
    <row r="995" spans="6:7" ht="18" customHeight="1">
      <c r="F995" s="243"/>
      <c r="G995" s="244"/>
    </row>
    <row r="996" spans="6:7" ht="18" customHeight="1">
      <c r="F996" s="243"/>
      <c r="G996" s="244"/>
    </row>
    <row r="997" spans="6:7" ht="18" customHeight="1">
      <c r="F997" s="243"/>
      <c r="G997" s="244"/>
    </row>
    <row r="998" spans="6:7" ht="18" customHeight="1">
      <c r="F998" s="243"/>
      <c r="G998" s="244"/>
    </row>
    <row r="999" spans="6:7" ht="18" customHeight="1">
      <c r="F999" s="243"/>
      <c r="G999" s="244"/>
    </row>
    <row r="1000" spans="6:7" ht="18" customHeight="1">
      <c r="F1000" s="243"/>
      <c r="G1000" s="244"/>
    </row>
  </sheetData>
  <conditionalFormatting sqref="B2">
    <cfRule type="cellIs" dxfId="92" priority="1" operator="lessThan">
      <formula>0</formula>
    </cfRule>
  </conditionalFormatting>
  <conditionalFormatting sqref="E2">
    <cfRule type="cellIs" dxfId="91" priority="2" operator="greaterThan">
      <formula>0</formula>
    </cfRule>
  </conditionalFormatting>
  <pageMargins left="0.7" right="0.7" top="0.75" bottom="0.75" header="0" footer="0"/>
  <pageSetup orientation="portrait"/>
  <headerFooter>
    <oddFooter>&amp;L_x000D_#000000 USAA Classification: Public</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AT1000"/>
  <sheetViews>
    <sheetView workbookViewId="0">
      <pane ySplit="1" topLeftCell="A2" activePane="bottomLeft" state="frozen"/>
      <selection pane="bottomLeft" activeCell="B3" sqref="B3"/>
    </sheetView>
  </sheetViews>
  <sheetFormatPr defaultColWidth="14.44140625" defaultRowHeight="15" customHeight="1" outlineLevelCol="1"/>
  <cols>
    <col min="1" max="1" width="4.109375" customWidth="1" outlineLevel="1"/>
    <col min="2" max="2" width="40.88671875" customWidth="1"/>
    <col min="3" max="3" width="31.88671875" customWidth="1"/>
    <col min="4" max="4" width="25.109375" customWidth="1"/>
    <col min="5" max="5" width="8.88671875" customWidth="1"/>
    <col min="6" max="6" width="13" customWidth="1"/>
    <col min="7" max="7" width="14.88671875" hidden="1" customWidth="1"/>
    <col min="8" max="8" width="10.109375" hidden="1" customWidth="1"/>
    <col min="9" max="9" width="17.109375" hidden="1" customWidth="1"/>
    <col min="10" max="10" width="18" hidden="1" customWidth="1"/>
    <col min="11" max="11" width="16.5546875" hidden="1" customWidth="1"/>
    <col min="12" max="12" width="17.109375" hidden="1" customWidth="1"/>
    <col min="13" max="13" width="14.88671875" hidden="1" customWidth="1"/>
    <col min="14" max="14" width="15.44140625" hidden="1" customWidth="1"/>
    <col min="15" max="15" width="19.5546875" hidden="1" customWidth="1"/>
    <col min="16" max="16" width="14.5546875" hidden="1" customWidth="1"/>
    <col min="17" max="17" width="20" hidden="1" customWidth="1"/>
    <col min="18" max="18" width="14.5546875" hidden="1" customWidth="1"/>
    <col min="19" max="19" width="22.44140625" hidden="1" customWidth="1"/>
    <col min="20" max="20" width="16" hidden="1" customWidth="1"/>
    <col min="21" max="21" width="21.109375" hidden="1" customWidth="1"/>
    <col min="22" max="22" width="17.109375" hidden="1" customWidth="1"/>
    <col min="23" max="23" width="11" hidden="1" customWidth="1"/>
    <col min="24" max="24" width="12.5546875" hidden="1" customWidth="1"/>
    <col min="25" max="25" width="13.88671875" hidden="1" customWidth="1"/>
    <col min="26" max="26" width="14.5546875" customWidth="1" outlineLevel="1"/>
    <col min="27" max="27" width="19.33203125" customWidth="1" outlineLevel="1"/>
    <col min="28" max="28" width="13.109375" customWidth="1" outlineLevel="1"/>
    <col min="29" max="29" width="9.5546875" customWidth="1" outlineLevel="1"/>
    <col min="30" max="30" width="13.44140625" customWidth="1" outlineLevel="1"/>
    <col min="31" max="31" width="17.88671875" customWidth="1" outlineLevel="1"/>
    <col min="32" max="32" width="13.88671875" customWidth="1" outlineLevel="1"/>
    <col min="33" max="33" width="9.109375" customWidth="1" outlineLevel="1"/>
    <col min="34" max="34" width="18.109375" customWidth="1" outlineLevel="1"/>
    <col min="35" max="35" width="13.44140625" customWidth="1" outlineLevel="1"/>
    <col min="36" max="36" width="12" customWidth="1" outlineLevel="1"/>
    <col min="37" max="37" width="18" customWidth="1" outlineLevel="1"/>
    <col min="38" max="38" width="11" customWidth="1" outlineLevel="1"/>
    <col min="39" max="39" width="9.109375" customWidth="1" outlineLevel="1"/>
    <col min="40" max="40" width="23.33203125" customWidth="1" outlineLevel="1"/>
    <col min="41" max="45" width="9.109375" customWidth="1"/>
    <col min="46" max="46" width="10.88671875" customWidth="1"/>
  </cols>
  <sheetData>
    <row r="1" spans="1:46" ht="34.5" customHeight="1">
      <c r="A1" s="85" t="s">
        <v>2528</v>
      </c>
      <c r="B1" s="85" t="s">
        <v>30</v>
      </c>
      <c r="C1" s="85" t="s">
        <v>31</v>
      </c>
      <c r="D1" s="85" t="s">
        <v>32</v>
      </c>
      <c r="E1" s="85" t="s">
        <v>33</v>
      </c>
      <c r="F1" s="85" t="s">
        <v>34</v>
      </c>
      <c r="G1" s="267" t="s">
        <v>346</v>
      </c>
      <c r="H1" s="85" t="s">
        <v>347</v>
      </c>
      <c r="I1" s="136" t="s">
        <v>944</v>
      </c>
      <c r="J1" s="136" t="s">
        <v>349</v>
      </c>
      <c r="K1" s="136" t="s">
        <v>945</v>
      </c>
      <c r="L1" s="136" t="s">
        <v>946</v>
      </c>
      <c r="M1" s="136" t="s">
        <v>947</v>
      </c>
      <c r="N1" s="136" t="s">
        <v>948</v>
      </c>
      <c r="O1" s="136" t="s">
        <v>949</v>
      </c>
      <c r="P1" s="136" t="s">
        <v>950</v>
      </c>
      <c r="Q1" s="136" t="s">
        <v>951</v>
      </c>
      <c r="R1" s="136" t="s">
        <v>952</v>
      </c>
      <c r="S1" s="136" t="s">
        <v>953</v>
      </c>
      <c r="T1" s="136" t="s">
        <v>954</v>
      </c>
      <c r="U1" s="85" t="s">
        <v>955</v>
      </c>
      <c r="V1" s="136" t="s">
        <v>956</v>
      </c>
      <c r="W1" s="268" t="s">
        <v>957</v>
      </c>
      <c r="X1" s="268" t="s">
        <v>958</v>
      </c>
      <c r="Y1" s="85" t="s">
        <v>959</v>
      </c>
      <c r="Z1" s="85" t="s">
        <v>875</v>
      </c>
      <c r="AA1" s="85" t="s">
        <v>960</v>
      </c>
      <c r="AB1" s="85" t="s">
        <v>961</v>
      </c>
      <c r="AC1" s="85" t="s">
        <v>962</v>
      </c>
      <c r="AD1" s="85" t="s">
        <v>879</v>
      </c>
      <c r="AE1" s="85" t="s">
        <v>963</v>
      </c>
      <c r="AF1" s="85" t="s">
        <v>880</v>
      </c>
      <c r="AG1" s="85" t="s">
        <v>881</v>
      </c>
      <c r="AH1" s="85" t="s">
        <v>964</v>
      </c>
      <c r="AI1" s="85" t="s">
        <v>882</v>
      </c>
      <c r="AJ1" s="85" t="s">
        <v>889</v>
      </c>
      <c r="AK1" s="85" t="s">
        <v>965</v>
      </c>
      <c r="AL1" s="85" t="s">
        <v>966</v>
      </c>
      <c r="AM1" s="85" t="s">
        <v>967</v>
      </c>
      <c r="AN1" s="85" t="s">
        <v>957</v>
      </c>
      <c r="AO1" s="85"/>
      <c r="AP1" s="85"/>
      <c r="AQ1" s="85"/>
      <c r="AR1" s="85"/>
      <c r="AS1" s="85"/>
      <c r="AT1" s="85"/>
    </row>
    <row r="2" spans="1:46" ht="34.5" customHeight="1">
      <c r="A2" s="269" t="s">
        <v>2529</v>
      </c>
      <c r="B2" s="151" t="s">
        <v>1271</v>
      </c>
      <c r="C2" s="151" t="s">
        <v>304</v>
      </c>
      <c r="D2" s="151" t="s">
        <v>305</v>
      </c>
      <c r="E2" s="269" t="s">
        <v>40</v>
      </c>
      <c r="F2" s="148">
        <v>76702</v>
      </c>
      <c r="G2" s="270"/>
      <c r="H2" s="271"/>
      <c r="I2" s="272"/>
      <c r="J2" s="272"/>
      <c r="K2" s="272"/>
      <c r="L2" s="272"/>
      <c r="M2" s="272"/>
      <c r="N2" s="272"/>
      <c r="O2" s="273"/>
      <c r="P2" s="272"/>
      <c r="Q2" s="273"/>
      <c r="R2" s="273"/>
      <c r="S2" s="273"/>
      <c r="T2" s="273"/>
      <c r="U2" s="274"/>
      <c r="V2" s="275"/>
      <c r="W2" s="276"/>
      <c r="X2" s="276"/>
      <c r="Y2" s="148"/>
      <c r="Z2" s="269" t="s">
        <v>382</v>
      </c>
      <c r="AA2" s="269" t="s">
        <v>890</v>
      </c>
      <c r="AB2" s="269" t="s">
        <v>362</v>
      </c>
      <c r="AC2" s="269"/>
      <c r="AD2" s="269">
        <v>4</v>
      </c>
      <c r="AE2" s="269"/>
      <c r="AF2" s="269">
        <v>6</v>
      </c>
      <c r="AG2" s="269">
        <v>4</v>
      </c>
      <c r="AH2" s="269"/>
      <c r="AI2" s="269">
        <v>8</v>
      </c>
      <c r="AJ2" s="269">
        <v>4</v>
      </c>
      <c r="AK2" s="269"/>
      <c r="AL2" s="269"/>
      <c r="AM2" s="269"/>
      <c r="AN2" s="269" t="s">
        <v>2530</v>
      </c>
      <c r="AO2" s="269"/>
      <c r="AP2" s="269"/>
      <c r="AQ2" s="271"/>
      <c r="AR2" s="271"/>
      <c r="AS2" s="271"/>
      <c r="AT2" s="271"/>
    </row>
    <row r="3" spans="1:46" ht="34.5" customHeight="1">
      <c r="A3" s="269" t="s">
        <v>2531</v>
      </c>
      <c r="B3" s="151" t="s">
        <v>1289</v>
      </c>
      <c r="C3" s="151" t="s">
        <v>1290</v>
      </c>
      <c r="D3" s="151" t="s">
        <v>37</v>
      </c>
      <c r="E3" s="269" t="s">
        <v>40</v>
      </c>
      <c r="F3" s="148">
        <v>78258</v>
      </c>
      <c r="G3" s="270"/>
      <c r="H3" s="271"/>
      <c r="I3" s="272"/>
      <c r="J3" s="272"/>
      <c r="K3" s="272"/>
      <c r="L3" s="272"/>
      <c r="M3" s="272"/>
      <c r="N3" s="272"/>
      <c r="O3" s="273"/>
      <c r="P3" s="272"/>
      <c r="Q3" s="273"/>
      <c r="R3" s="273"/>
      <c r="S3" s="273"/>
      <c r="T3" s="273"/>
      <c r="U3" s="274"/>
      <c r="V3" s="275"/>
      <c r="W3" s="276"/>
      <c r="X3" s="276"/>
      <c r="Y3" s="148"/>
      <c r="Z3" s="269" t="s">
        <v>382</v>
      </c>
      <c r="AA3" s="269" t="s">
        <v>890</v>
      </c>
      <c r="AB3" s="269" t="s">
        <v>362</v>
      </c>
      <c r="AC3" s="269"/>
      <c r="AD3" s="269">
        <v>4</v>
      </c>
      <c r="AE3" s="269"/>
      <c r="AF3" s="269">
        <v>6</v>
      </c>
      <c r="AG3" s="269">
        <v>4</v>
      </c>
      <c r="AH3" s="269"/>
      <c r="AI3" s="269">
        <v>8</v>
      </c>
      <c r="AJ3" s="269">
        <v>4</v>
      </c>
      <c r="AK3" s="269"/>
      <c r="AL3" s="269"/>
      <c r="AM3" s="269"/>
      <c r="AN3" s="269" t="s">
        <v>2530</v>
      </c>
      <c r="AO3" s="269"/>
      <c r="AP3" s="269"/>
      <c r="AQ3" s="271"/>
      <c r="AR3" s="271"/>
      <c r="AS3" s="271"/>
      <c r="AT3" s="271"/>
    </row>
    <row r="4" spans="1:46" ht="34.5" customHeight="1">
      <c r="A4" s="269" t="s">
        <v>2</v>
      </c>
      <c r="B4" s="151" t="s">
        <v>1289</v>
      </c>
      <c r="C4" s="151" t="s">
        <v>1290</v>
      </c>
      <c r="D4" s="151" t="s">
        <v>37</v>
      </c>
      <c r="E4" s="269" t="s">
        <v>40</v>
      </c>
      <c r="F4" s="148">
        <v>78258</v>
      </c>
      <c r="G4" s="270"/>
      <c r="H4" s="271"/>
      <c r="I4" s="272"/>
      <c r="J4" s="272"/>
      <c r="K4" s="272"/>
      <c r="L4" s="272"/>
      <c r="M4" s="272"/>
      <c r="N4" s="272"/>
      <c r="O4" s="273"/>
      <c r="P4" s="272"/>
      <c r="Q4" s="273"/>
      <c r="R4" s="273"/>
      <c r="S4" s="273"/>
      <c r="T4" s="273"/>
      <c r="U4" s="274"/>
      <c r="V4" s="275"/>
      <c r="W4" s="276"/>
      <c r="X4" s="276"/>
      <c r="Y4" s="148"/>
      <c r="Z4" s="269" t="s">
        <v>382</v>
      </c>
      <c r="AA4" s="269" t="s">
        <v>890</v>
      </c>
      <c r="AB4" s="269" t="s">
        <v>362</v>
      </c>
      <c r="AC4" s="269"/>
      <c r="AD4" s="269">
        <v>4</v>
      </c>
      <c r="AE4" s="269"/>
      <c r="AF4" s="269">
        <v>6</v>
      </c>
      <c r="AG4" s="269">
        <v>4</v>
      </c>
      <c r="AH4" s="269"/>
      <c r="AI4" s="269">
        <v>8</v>
      </c>
      <c r="AJ4" s="269">
        <v>4</v>
      </c>
      <c r="AK4" s="269"/>
      <c r="AL4" s="269"/>
      <c r="AM4" s="269"/>
      <c r="AN4" s="269" t="s">
        <v>2530</v>
      </c>
      <c r="AO4" s="269"/>
      <c r="AP4" s="269"/>
      <c r="AQ4" s="271"/>
      <c r="AR4" s="271"/>
      <c r="AS4" s="271"/>
      <c r="AT4" s="271"/>
    </row>
    <row r="5" spans="1:46" ht="34.5" customHeight="1">
      <c r="A5" s="269" t="s">
        <v>2</v>
      </c>
      <c r="B5" s="151" t="s">
        <v>1224</v>
      </c>
      <c r="C5" s="151" t="s">
        <v>1225</v>
      </c>
      <c r="D5" s="151" t="s">
        <v>234</v>
      </c>
      <c r="E5" s="269" t="s">
        <v>40</v>
      </c>
      <c r="F5" s="148">
        <v>78130</v>
      </c>
      <c r="G5" s="270"/>
      <c r="H5" s="271"/>
      <c r="I5" s="272"/>
      <c r="J5" s="272"/>
      <c r="K5" s="272"/>
      <c r="L5" s="272"/>
      <c r="M5" s="272"/>
      <c r="N5" s="272"/>
      <c r="O5" s="273"/>
      <c r="P5" s="272"/>
      <c r="Q5" s="273"/>
      <c r="R5" s="273"/>
      <c r="S5" s="273"/>
      <c r="T5" s="273"/>
      <c r="U5" s="274"/>
      <c r="V5" s="275"/>
      <c r="W5" s="276"/>
      <c r="X5" s="276"/>
      <c r="Y5" s="148"/>
      <c r="Z5" s="269" t="s">
        <v>382</v>
      </c>
      <c r="AA5" s="269" t="s">
        <v>890</v>
      </c>
      <c r="AB5" s="269" t="s">
        <v>362</v>
      </c>
      <c r="AC5" s="269"/>
      <c r="AD5" s="269">
        <v>4</v>
      </c>
      <c r="AE5" s="269"/>
      <c r="AF5" s="269">
        <v>6</v>
      </c>
      <c r="AG5" s="269">
        <v>4</v>
      </c>
      <c r="AH5" s="269"/>
      <c r="AI5" s="269">
        <v>8</v>
      </c>
      <c r="AJ5" s="269">
        <v>4</v>
      </c>
      <c r="AK5" s="269"/>
      <c r="AL5" s="269"/>
      <c r="AM5" s="269"/>
      <c r="AN5" s="269" t="s">
        <v>2530</v>
      </c>
      <c r="AO5" s="269"/>
      <c r="AP5" s="269"/>
      <c r="AQ5" s="271"/>
      <c r="AR5" s="271"/>
      <c r="AS5" s="271"/>
      <c r="AT5" s="271"/>
    </row>
    <row r="6" spans="1:46" ht="34.5" customHeight="1">
      <c r="A6" s="269" t="s">
        <v>2531</v>
      </c>
      <c r="B6" s="151" t="s">
        <v>1851</v>
      </c>
      <c r="C6" s="151" t="s">
        <v>1852</v>
      </c>
      <c r="D6" s="151" t="s">
        <v>37</v>
      </c>
      <c r="E6" s="269" t="s">
        <v>40</v>
      </c>
      <c r="F6" s="148">
        <v>78260</v>
      </c>
      <c r="G6" s="270"/>
      <c r="H6" s="271"/>
      <c r="I6" s="272"/>
      <c r="J6" s="272"/>
      <c r="K6" s="272"/>
      <c r="L6" s="272"/>
      <c r="M6" s="272"/>
      <c r="N6" s="272"/>
      <c r="O6" s="273"/>
      <c r="P6" s="272"/>
      <c r="Q6" s="273"/>
      <c r="R6" s="273"/>
      <c r="S6" s="273"/>
      <c r="T6" s="273"/>
      <c r="U6" s="274"/>
      <c r="V6" s="275"/>
      <c r="W6" s="276"/>
      <c r="X6" s="276"/>
      <c r="Y6" s="148"/>
      <c r="Z6" s="269" t="s">
        <v>382</v>
      </c>
      <c r="AA6" s="269" t="s">
        <v>890</v>
      </c>
      <c r="AB6" s="269" t="s">
        <v>362</v>
      </c>
      <c r="AC6" s="269"/>
      <c r="AD6" s="269">
        <v>4</v>
      </c>
      <c r="AE6" s="269"/>
      <c r="AF6" s="269">
        <v>6</v>
      </c>
      <c r="AG6" s="269">
        <v>4</v>
      </c>
      <c r="AH6" s="269"/>
      <c r="AI6" s="269">
        <v>8</v>
      </c>
      <c r="AJ6" s="269">
        <v>4</v>
      </c>
      <c r="AK6" s="269"/>
      <c r="AL6" s="269"/>
      <c r="AM6" s="269"/>
      <c r="AN6" s="269" t="s">
        <v>2530</v>
      </c>
      <c r="AO6" s="269"/>
      <c r="AP6" s="269"/>
      <c r="AQ6" s="271"/>
      <c r="AR6" s="271"/>
      <c r="AS6" s="271"/>
      <c r="AT6" s="271"/>
    </row>
    <row r="7" spans="1:46" ht="34.5" customHeight="1">
      <c r="A7" s="269" t="s">
        <v>2531</v>
      </c>
      <c r="B7" s="151" t="s">
        <v>1173</v>
      </c>
      <c r="C7" s="151" t="s">
        <v>754</v>
      </c>
      <c r="D7" s="151" t="s">
        <v>755</v>
      </c>
      <c r="E7" s="269" t="s">
        <v>40</v>
      </c>
      <c r="F7" s="148">
        <v>78666</v>
      </c>
      <c r="G7" s="270"/>
      <c r="H7" s="271"/>
      <c r="I7" s="272"/>
      <c r="J7" s="272"/>
      <c r="K7" s="272"/>
      <c r="L7" s="272"/>
      <c r="M7" s="272"/>
      <c r="N7" s="272"/>
      <c r="O7" s="273"/>
      <c r="P7" s="272"/>
      <c r="Q7" s="273"/>
      <c r="R7" s="273"/>
      <c r="S7" s="273"/>
      <c r="T7" s="273"/>
      <c r="U7" s="274"/>
      <c r="V7" s="275"/>
      <c r="W7" s="276"/>
      <c r="X7" s="276"/>
      <c r="Y7" s="148"/>
      <c r="Z7" s="269" t="s">
        <v>382</v>
      </c>
      <c r="AA7" s="269" t="s">
        <v>890</v>
      </c>
      <c r="AB7" s="269" t="s">
        <v>362</v>
      </c>
      <c r="AC7" s="269"/>
      <c r="AD7" s="269">
        <v>4</v>
      </c>
      <c r="AE7" s="269"/>
      <c r="AF7" s="269">
        <v>6</v>
      </c>
      <c r="AG7" s="269">
        <v>4</v>
      </c>
      <c r="AH7" s="269"/>
      <c r="AI7" s="269">
        <v>8</v>
      </c>
      <c r="AJ7" s="269">
        <v>4</v>
      </c>
      <c r="AK7" s="269"/>
      <c r="AL7" s="269"/>
      <c r="AM7" s="269"/>
      <c r="AN7" s="269" t="s">
        <v>2530</v>
      </c>
      <c r="AO7" s="269"/>
      <c r="AP7" s="269"/>
      <c r="AQ7" s="271"/>
      <c r="AR7" s="271"/>
      <c r="AS7" s="271"/>
      <c r="AT7" s="271"/>
    </row>
    <row r="8" spans="1:46" ht="34.5" customHeight="1">
      <c r="A8" s="269" t="s">
        <v>2531</v>
      </c>
      <c r="B8" s="151" t="s">
        <v>1181</v>
      </c>
      <c r="C8" s="151" t="s">
        <v>2532</v>
      </c>
      <c r="D8" s="151" t="s">
        <v>68</v>
      </c>
      <c r="E8" s="269" t="s">
        <v>40</v>
      </c>
      <c r="F8" s="148">
        <v>77032</v>
      </c>
      <c r="G8" s="270"/>
      <c r="H8" s="271"/>
      <c r="I8" s="272"/>
      <c r="J8" s="272"/>
      <c r="K8" s="272"/>
      <c r="L8" s="272"/>
      <c r="M8" s="272"/>
      <c r="N8" s="272"/>
      <c r="O8" s="273"/>
      <c r="P8" s="272"/>
      <c r="Q8" s="273"/>
      <c r="R8" s="273"/>
      <c r="S8" s="273"/>
      <c r="T8" s="273"/>
      <c r="U8" s="274"/>
      <c r="V8" s="275"/>
      <c r="W8" s="276"/>
      <c r="X8" s="276"/>
      <c r="Y8" s="148"/>
      <c r="Z8" s="269" t="s">
        <v>382</v>
      </c>
      <c r="AA8" s="269" t="s">
        <v>890</v>
      </c>
      <c r="AB8" s="269" t="s">
        <v>362</v>
      </c>
      <c r="AC8" s="269"/>
      <c r="AD8" s="269">
        <v>4</v>
      </c>
      <c r="AE8" s="269"/>
      <c r="AF8" s="269">
        <v>6</v>
      </c>
      <c r="AG8" s="269">
        <v>4</v>
      </c>
      <c r="AH8" s="269"/>
      <c r="AI8" s="269">
        <v>8</v>
      </c>
      <c r="AJ8" s="269">
        <v>4</v>
      </c>
      <c r="AK8" s="269"/>
      <c r="AL8" s="269"/>
      <c r="AM8" s="269"/>
      <c r="AN8" s="269" t="s">
        <v>2530</v>
      </c>
      <c r="AO8" s="269"/>
      <c r="AP8" s="269"/>
      <c r="AQ8" s="271"/>
      <c r="AR8" s="271"/>
      <c r="AS8" s="271"/>
      <c r="AT8" s="271"/>
    </row>
    <row r="9" spans="1:46" ht="34.5" customHeight="1">
      <c r="A9" s="269" t="s">
        <v>2531</v>
      </c>
      <c r="B9" s="151" t="s">
        <v>1106</v>
      </c>
      <c r="C9" s="151" t="s">
        <v>1107</v>
      </c>
      <c r="D9" s="151" t="s">
        <v>1108</v>
      </c>
      <c r="E9" s="269" t="s">
        <v>40</v>
      </c>
      <c r="F9" s="148">
        <v>78950</v>
      </c>
      <c r="G9" s="270"/>
      <c r="H9" s="271"/>
      <c r="I9" s="272"/>
      <c r="J9" s="272"/>
      <c r="K9" s="272"/>
      <c r="L9" s="272"/>
      <c r="M9" s="272"/>
      <c r="N9" s="272"/>
      <c r="O9" s="273"/>
      <c r="P9" s="272"/>
      <c r="Q9" s="273"/>
      <c r="R9" s="273"/>
      <c r="S9" s="273"/>
      <c r="T9" s="273"/>
      <c r="U9" s="274"/>
      <c r="V9" s="275"/>
      <c r="W9" s="276"/>
      <c r="X9" s="276"/>
      <c r="Y9" s="148"/>
      <c r="Z9" s="269" t="s">
        <v>382</v>
      </c>
      <c r="AA9" s="269" t="s">
        <v>890</v>
      </c>
      <c r="AB9" s="269" t="s">
        <v>362</v>
      </c>
      <c r="AC9" s="269"/>
      <c r="AD9" s="269">
        <v>4</v>
      </c>
      <c r="AE9" s="269"/>
      <c r="AF9" s="269">
        <v>6</v>
      </c>
      <c r="AG9" s="269">
        <v>4</v>
      </c>
      <c r="AH9" s="269"/>
      <c r="AI9" s="269">
        <v>8</v>
      </c>
      <c r="AJ9" s="269">
        <v>4</v>
      </c>
      <c r="AK9" s="269"/>
      <c r="AL9" s="269"/>
      <c r="AM9" s="269"/>
      <c r="AN9" s="269" t="s">
        <v>2530</v>
      </c>
      <c r="AO9" s="269"/>
      <c r="AP9" s="269"/>
      <c r="AQ9" s="271"/>
      <c r="AR9" s="271"/>
      <c r="AS9" s="271"/>
      <c r="AT9" s="271"/>
    </row>
    <row r="10" spans="1:46" ht="34.5" customHeight="1">
      <c r="A10" s="269" t="s">
        <v>2531</v>
      </c>
      <c r="B10" s="151" t="s">
        <v>21</v>
      </c>
      <c r="C10" s="151" t="s">
        <v>1143</v>
      </c>
      <c r="D10" s="151" t="s">
        <v>37</v>
      </c>
      <c r="E10" s="269" t="s">
        <v>40</v>
      </c>
      <c r="F10" s="148">
        <v>78219</v>
      </c>
      <c r="G10" s="270"/>
      <c r="H10" s="271"/>
      <c r="I10" s="272"/>
      <c r="J10" s="272"/>
      <c r="K10" s="272"/>
      <c r="L10" s="272"/>
      <c r="M10" s="272"/>
      <c r="N10" s="272"/>
      <c r="O10" s="273"/>
      <c r="P10" s="272"/>
      <c r="Q10" s="273"/>
      <c r="R10" s="273"/>
      <c r="S10" s="273"/>
      <c r="T10" s="273"/>
      <c r="U10" s="274"/>
      <c r="V10" s="275"/>
      <c r="W10" s="276"/>
      <c r="X10" s="276"/>
      <c r="Y10" s="148"/>
      <c r="Z10" s="269" t="s">
        <v>382</v>
      </c>
      <c r="AA10" s="269" t="s">
        <v>890</v>
      </c>
      <c r="AB10" s="269" t="s">
        <v>362</v>
      </c>
      <c r="AC10" s="269"/>
      <c r="AD10" s="269">
        <v>4</v>
      </c>
      <c r="AE10" s="269"/>
      <c r="AF10" s="269">
        <v>6</v>
      </c>
      <c r="AG10" s="269">
        <v>4</v>
      </c>
      <c r="AH10" s="269"/>
      <c r="AI10" s="269">
        <v>8</v>
      </c>
      <c r="AJ10" s="269">
        <v>4</v>
      </c>
      <c r="AK10" s="269"/>
      <c r="AL10" s="269"/>
      <c r="AM10" s="269"/>
      <c r="AN10" s="269" t="s">
        <v>2530</v>
      </c>
      <c r="AO10" s="269"/>
      <c r="AP10" s="269"/>
      <c r="AQ10" s="271"/>
      <c r="AR10" s="271"/>
      <c r="AS10" s="271"/>
      <c r="AT10" s="271"/>
    </row>
    <row r="11" spans="1:46" ht="34.5" customHeight="1">
      <c r="A11" s="269" t="s">
        <v>362</v>
      </c>
      <c r="B11" s="151" t="s">
        <v>1769</v>
      </c>
      <c r="C11" s="151" t="s">
        <v>1310</v>
      </c>
      <c r="D11" s="151" t="s">
        <v>37</v>
      </c>
      <c r="E11" s="269" t="s">
        <v>40</v>
      </c>
      <c r="F11" s="148">
        <v>78216</v>
      </c>
      <c r="G11" s="270"/>
      <c r="H11" s="271"/>
      <c r="I11" s="272"/>
      <c r="J11" s="272"/>
      <c r="K11" s="272"/>
      <c r="L11" s="272"/>
      <c r="M11" s="272"/>
      <c r="N11" s="272"/>
      <c r="O11" s="273"/>
      <c r="P11" s="272"/>
      <c r="Q11" s="273"/>
      <c r="R11" s="273"/>
      <c r="S11" s="273"/>
      <c r="T11" s="273"/>
      <c r="U11" s="274"/>
      <c r="V11" s="275"/>
      <c r="W11" s="276"/>
      <c r="X11" s="276"/>
      <c r="Y11" s="148"/>
      <c r="Z11" s="269" t="s">
        <v>382</v>
      </c>
      <c r="AA11" s="269" t="s">
        <v>890</v>
      </c>
      <c r="AB11" s="269" t="s">
        <v>362</v>
      </c>
      <c r="AC11" s="269"/>
      <c r="AD11" s="269">
        <v>4</v>
      </c>
      <c r="AE11" s="269"/>
      <c r="AF11" s="269">
        <v>6</v>
      </c>
      <c r="AG11" s="269">
        <v>4</v>
      </c>
      <c r="AH11" s="269"/>
      <c r="AI11" s="269">
        <v>8</v>
      </c>
      <c r="AJ11" s="269">
        <v>4</v>
      </c>
      <c r="AK11" s="269"/>
      <c r="AL11" s="269"/>
      <c r="AM11" s="269"/>
      <c r="AN11" s="269" t="s">
        <v>2530</v>
      </c>
      <c r="AO11" s="269"/>
      <c r="AP11" s="269"/>
      <c r="AQ11" s="271"/>
      <c r="AR11" s="271"/>
      <c r="AS11" s="271"/>
      <c r="AT11" s="271"/>
    </row>
    <row r="12" spans="1:46" ht="34.5" customHeight="1">
      <c r="A12" s="269" t="s">
        <v>2531</v>
      </c>
      <c r="B12" s="151" t="s">
        <v>1296</v>
      </c>
      <c r="C12" s="151" t="s">
        <v>1297</v>
      </c>
      <c r="D12" s="151" t="s">
        <v>1298</v>
      </c>
      <c r="E12" s="269" t="s">
        <v>40</v>
      </c>
      <c r="F12" s="148">
        <v>77505</v>
      </c>
      <c r="G12" s="270"/>
      <c r="H12" s="271"/>
      <c r="I12" s="272"/>
      <c r="J12" s="272"/>
      <c r="K12" s="272"/>
      <c r="L12" s="272"/>
      <c r="M12" s="272"/>
      <c r="N12" s="272"/>
      <c r="O12" s="273"/>
      <c r="P12" s="272"/>
      <c r="Q12" s="273"/>
      <c r="R12" s="273"/>
      <c r="S12" s="273"/>
      <c r="T12" s="273"/>
      <c r="U12" s="274"/>
      <c r="V12" s="275"/>
      <c r="W12" s="276"/>
      <c r="X12" s="276"/>
      <c r="Y12" s="148"/>
      <c r="Z12" s="269" t="s">
        <v>382</v>
      </c>
      <c r="AA12" s="269" t="s">
        <v>890</v>
      </c>
      <c r="AB12" s="269" t="s">
        <v>362</v>
      </c>
      <c r="AC12" s="269"/>
      <c r="AD12" s="269">
        <v>4</v>
      </c>
      <c r="AE12" s="269"/>
      <c r="AF12" s="269">
        <v>6</v>
      </c>
      <c r="AG12" s="269">
        <v>4</v>
      </c>
      <c r="AH12" s="269"/>
      <c r="AI12" s="269">
        <v>8</v>
      </c>
      <c r="AJ12" s="269">
        <v>4</v>
      </c>
      <c r="AK12" s="269"/>
      <c r="AL12" s="269"/>
      <c r="AM12" s="269"/>
      <c r="AN12" s="269" t="s">
        <v>2530</v>
      </c>
      <c r="AO12" s="269"/>
      <c r="AP12" s="269"/>
      <c r="AQ12" s="271"/>
      <c r="AR12" s="271"/>
      <c r="AS12" s="271"/>
      <c r="AT12" s="271"/>
    </row>
    <row r="13" spans="1:46" ht="34.5" customHeight="1">
      <c r="A13" s="269" t="s">
        <v>362</v>
      </c>
      <c r="B13" s="151" t="s">
        <v>1904</v>
      </c>
      <c r="C13" s="151" t="s">
        <v>1905</v>
      </c>
      <c r="D13" s="151" t="s">
        <v>140</v>
      </c>
      <c r="E13" s="269" t="s">
        <v>40</v>
      </c>
      <c r="F13" s="148">
        <v>75038</v>
      </c>
      <c r="G13" s="270"/>
      <c r="H13" s="271"/>
      <c r="I13" s="272"/>
      <c r="J13" s="272"/>
      <c r="K13" s="272"/>
      <c r="L13" s="272"/>
      <c r="M13" s="272"/>
      <c r="N13" s="272"/>
      <c r="O13" s="273"/>
      <c r="P13" s="272"/>
      <c r="Q13" s="273"/>
      <c r="R13" s="273"/>
      <c r="S13" s="273"/>
      <c r="T13" s="273"/>
      <c r="U13" s="274"/>
      <c r="V13" s="275"/>
      <c r="W13" s="276"/>
      <c r="X13" s="276"/>
      <c r="Y13" s="148"/>
      <c r="Z13" s="269" t="s">
        <v>382</v>
      </c>
      <c r="AA13" s="269" t="s">
        <v>890</v>
      </c>
      <c r="AB13" s="269" t="s">
        <v>362</v>
      </c>
      <c r="AC13" s="269"/>
      <c r="AD13" s="269">
        <v>4</v>
      </c>
      <c r="AE13" s="269"/>
      <c r="AF13" s="269">
        <v>6</v>
      </c>
      <c r="AG13" s="269">
        <v>4</v>
      </c>
      <c r="AH13" s="269"/>
      <c r="AI13" s="269">
        <v>8</v>
      </c>
      <c r="AJ13" s="269">
        <v>4</v>
      </c>
      <c r="AK13" s="269"/>
      <c r="AL13" s="269"/>
      <c r="AM13" s="269"/>
      <c r="AN13" s="269" t="s">
        <v>2530</v>
      </c>
      <c r="AO13" s="269"/>
      <c r="AP13" s="269"/>
      <c r="AQ13" s="271"/>
      <c r="AR13" s="271"/>
      <c r="AS13" s="271"/>
      <c r="AT13" s="271"/>
    </row>
    <row r="14" spans="1:46" ht="34.5" customHeight="1">
      <c r="A14" s="269" t="s">
        <v>2531</v>
      </c>
      <c r="B14" s="151" t="s">
        <v>987</v>
      </c>
      <c r="C14" s="151" t="s">
        <v>52</v>
      </c>
      <c r="D14" s="151" t="s">
        <v>37</v>
      </c>
      <c r="E14" s="269" t="s">
        <v>40</v>
      </c>
      <c r="F14" s="148">
        <v>78219</v>
      </c>
      <c r="G14" s="270"/>
      <c r="H14" s="271"/>
      <c r="I14" s="272"/>
      <c r="J14" s="272"/>
      <c r="K14" s="272"/>
      <c r="L14" s="272"/>
      <c r="M14" s="272"/>
      <c r="N14" s="272"/>
      <c r="O14" s="273"/>
      <c r="P14" s="272"/>
      <c r="Q14" s="273"/>
      <c r="R14" s="273"/>
      <c r="S14" s="273"/>
      <c r="T14" s="273"/>
      <c r="U14" s="274"/>
      <c r="V14" s="275"/>
      <c r="W14" s="276"/>
      <c r="X14" s="276"/>
      <c r="Y14" s="148"/>
      <c r="Z14" s="269" t="s">
        <v>379</v>
      </c>
      <c r="AA14" s="269" t="s">
        <v>894</v>
      </c>
      <c r="AB14" s="269" t="s">
        <v>362</v>
      </c>
      <c r="AC14" s="269"/>
      <c r="AD14" s="269">
        <v>2</v>
      </c>
      <c r="AE14" s="269"/>
      <c r="AF14" s="269">
        <v>4</v>
      </c>
      <c r="AG14" s="269">
        <v>2</v>
      </c>
      <c r="AH14" s="269"/>
      <c r="AI14" s="269">
        <v>6</v>
      </c>
      <c r="AJ14" s="269">
        <v>4</v>
      </c>
      <c r="AK14" s="269"/>
      <c r="AL14" s="269"/>
      <c r="AM14" s="269"/>
      <c r="AN14" s="269" t="s">
        <v>2530</v>
      </c>
      <c r="AO14" s="269"/>
      <c r="AP14" s="269"/>
      <c r="AQ14" s="271"/>
      <c r="AR14" s="271"/>
      <c r="AS14" s="271"/>
      <c r="AT14" s="271"/>
    </row>
    <row r="15" spans="1:46" ht="34.5" customHeight="1">
      <c r="A15" s="269" t="s">
        <v>2531</v>
      </c>
      <c r="B15" s="151" t="s">
        <v>1647</v>
      </c>
      <c r="C15" s="151" t="s">
        <v>1648</v>
      </c>
      <c r="D15" s="151" t="s">
        <v>1649</v>
      </c>
      <c r="E15" s="269" t="s">
        <v>40</v>
      </c>
      <c r="F15" s="148">
        <v>75068</v>
      </c>
      <c r="G15" s="270"/>
      <c r="H15" s="271"/>
      <c r="I15" s="272"/>
      <c r="J15" s="272"/>
      <c r="K15" s="272"/>
      <c r="L15" s="272"/>
      <c r="M15" s="272"/>
      <c r="N15" s="272"/>
      <c r="O15" s="273"/>
      <c r="P15" s="272"/>
      <c r="Q15" s="273"/>
      <c r="R15" s="273"/>
      <c r="S15" s="273"/>
      <c r="T15" s="273"/>
      <c r="U15" s="274"/>
      <c r="V15" s="275"/>
      <c r="W15" s="276"/>
      <c r="X15" s="276"/>
      <c r="Y15" s="148"/>
      <c r="Z15" s="269" t="s">
        <v>379</v>
      </c>
      <c r="AA15" s="269" t="s">
        <v>894</v>
      </c>
      <c r="AB15" s="269" t="s">
        <v>362</v>
      </c>
      <c r="AC15" s="269"/>
      <c r="AD15" s="269">
        <v>2</v>
      </c>
      <c r="AE15" s="269"/>
      <c r="AF15" s="269">
        <v>4</v>
      </c>
      <c r="AG15" s="269">
        <v>2</v>
      </c>
      <c r="AH15" s="269"/>
      <c r="AI15" s="269">
        <v>6</v>
      </c>
      <c r="AJ15" s="269">
        <v>4</v>
      </c>
      <c r="AK15" s="269"/>
      <c r="AL15" s="269"/>
      <c r="AM15" s="269"/>
      <c r="AN15" s="269" t="s">
        <v>2530</v>
      </c>
      <c r="AO15" s="269"/>
      <c r="AP15" s="269"/>
      <c r="AQ15" s="271"/>
      <c r="AR15" s="271"/>
      <c r="AS15" s="271"/>
      <c r="AT15" s="271"/>
    </row>
    <row r="16" spans="1:46" ht="34.5" customHeight="1">
      <c r="A16" s="269" t="s">
        <v>2</v>
      </c>
      <c r="B16" s="151" t="s">
        <v>1254</v>
      </c>
      <c r="C16" s="151" t="s">
        <v>1255</v>
      </c>
      <c r="D16" s="151" t="s">
        <v>1213</v>
      </c>
      <c r="E16" s="269" t="s">
        <v>40</v>
      </c>
      <c r="F16" s="148">
        <v>77808</v>
      </c>
      <c r="G16" s="270"/>
      <c r="H16" s="271"/>
      <c r="I16" s="272"/>
      <c r="J16" s="272"/>
      <c r="K16" s="272"/>
      <c r="L16" s="272"/>
      <c r="M16" s="272"/>
      <c r="N16" s="272"/>
      <c r="O16" s="273"/>
      <c r="P16" s="272"/>
      <c r="Q16" s="273"/>
      <c r="R16" s="273"/>
      <c r="S16" s="273"/>
      <c r="T16" s="273"/>
      <c r="U16" s="274"/>
      <c r="V16" s="275"/>
      <c r="W16" s="276"/>
      <c r="X16" s="276"/>
      <c r="Y16" s="148"/>
      <c r="Z16" s="269" t="s">
        <v>379</v>
      </c>
      <c r="AA16" s="269" t="s">
        <v>894</v>
      </c>
      <c r="AB16" s="269" t="s">
        <v>362</v>
      </c>
      <c r="AC16" s="269"/>
      <c r="AD16" s="269">
        <v>2</v>
      </c>
      <c r="AE16" s="269"/>
      <c r="AF16" s="269">
        <v>4</v>
      </c>
      <c r="AG16" s="269">
        <v>2</v>
      </c>
      <c r="AH16" s="269"/>
      <c r="AI16" s="269">
        <v>6</v>
      </c>
      <c r="AJ16" s="269">
        <v>4</v>
      </c>
      <c r="AK16" s="269"/>
      <c r="AL16" s="269"/>
      <c r="AM16" s="269"/>
      <c r="AN16" s="269" t="s">
        <v>2530</v>
      </c>
      <c r="AO16" s="269"/>
      <c r="AP16" s="269"/>
      <c r="AQ16" s="271"/>
      <c r="AR16" s="271"/>
      <c r="AS16" s="271"/>
      <c r="AT16" s="271"/>
    </row>
    <row r="17" spans="1:46" ht="34.5" customHeight="1">
      <c r="A17" s="269" t="s">
        <v>362</v>
      </c>
      <c r="B17" s="151" t="s">
        <v>1197</v>
      </c>
      <c r="C17" s="151" t="s">
        <v>710</v>
      </c>
      <c r="D17" s="151" t="s">
        <v>245</v>
      </c>
      <c r="E17" s="269" t="s">
        <v>40</v>
      </c>
      <c r="F17" s="148">
        <v>78026</v>
      </c>
      <c r="G17" s="270"/>
      <c r="H17" s="271"/>
      <c r="I17" s="272"/>
      <c r="J17" s="272"/>
      <c r="K17" s="272"/>
      <c r="L17" s="272"/>
      <c r="M17" s="272"/>
      <c r="N17" s="272"/>
      <c r="O17" s="273"/>
      <c r="P17" s="272"/>
      <c r="Q17" s="273"/>
      <c r="R17" s="273"/>
      <c r="S17" s="273"/>
      <c r="T17" s="273"/>
      <c r="U17" s="274"/>
      <c r="V17" s="275"/>
      <c r="W17" s="276"/>
      <c r="X17" s="276"/>
      <c r="Y17" s="148"/>
      <c r="Z17" s="269" t="s">
        <v>379</v>
      </c>
      <c r="AA17" s="269" t="s">
        <v>894</v>
      </c>
      <c r="AB17" s="269" t="s">
        <v>362</v>
      </c>
      <c r="AC17" s="269"/>
      <c r="AD17" s="269">
        <v>2</v>
      </c>
      <c r="AE17" s="269"/>
      <c r="AF17" s="269">
        <v>4</v>
      </c>
      <c r="AG17" s="269">
        <v>2</v>
      </c>
      <c r="AH17" s="269"/>
      <c r="AI17" s="269">
        <v>6</v>
      </c>
      <c r="AJ17" s="269">
        <v>4</v>
      </c>
      <c r="AK17" s="269"/>
      <c r="AL17" s="269"/>
      <c r="AM17" s="269"/>
      <c r="AN17" s="269" t="s">
        <v>2530</v>
      </c>
      <c r="AO17" s="269"/>
      <c r="AP17" s="269"/>
      <c r="AQ17" s="271"/>
      <c r="AR17" s="271"/>
      <c r="AS17" s="271"/>
      <c r="AT17" s="271"/>
    </row>
    <row r="18" spans="1:46" ht="34.5" customHeight="1">
      <c r="A18" s="269" t="s">
        <v>362</v>
      </c>
      <c r="B18" s="151" t="s">
        <v>2006</v>
      </c>
      <c r="C18" s="151" t="s">
        <v>2007</v>
      </c>
      <c r="D18" s="151" t="s">
        <v>37</v>
      </c>
      <c r="E18" s="269" t="s">
        <v>40</v>
      </c>
      <c r="F18" s="148">
        <v>78222</v>
      </c>
      <c r="G18" s="270"/>
      <c r="H18" s="271"/>
      <c r="I18" s="272"/>
      <c r="J18" s="272"/>
      <c r="K18" s="272"/>
      <c r="L18" s="272"/>
      <c r="M18" s="272"/>
      <c r="N18" s="272"/>
      <c r="O18" s="273"/>
      <c r="P18" s="272"/>
      <c r="Q18" s="273"/>
      <c r="R18" s="273"/>
      <c r="S18" s="273"/>
      <c r="T18" s="273"/>
      <c r="U18" s="274"/>
      <c r="V18" s="275"/>
      <c r="W18" s="276"/>
      <c r="X18" s="276"/>
      <c r="Y18" s="148"/>
      <c r="Z18" s="269" t="s">
        <v>379</v>
      </c>
      <c r="AA18" s="269" t="s">
        <v>894</v>
      </c>
      <c r="AB18" s="269" t="s">
        <v>362</v>
      </c>
      <c r="AC18" s="269"/>
      <c r="AD18" s="269">
        <v>2</v>
      </c>
      <c r="AE18" s="269"/>
      <c r="AF18" s="269">
        <v>4</v>
      </c>
      <c r="AG18" s="269">
        <v>2</v>
      </c>
      <c r="AH18" s="269"/>
      <c r="AI18" s="269">
        <v>6</v>
      </c>
      <c r="AJ18" s="269">
        <v>4</v>
      </c>
      <c r="AK18" s="269"/>
      <c r="AL18" s="269"/>
      <c r="AM18" s="269"/>
      <c r="AN18" s="269" t="s">
        <v>2530</v>
      </c>
      <c r="AO18" s="269"/>
      <c r="AP18" s="269"/>
      <c r="AQ18" s="271"/>
      <c r="AR18" s="271"/>
      <c r="AS18" s="271"/>
      <c r="AT18" s="271"/>
    </row>
    <row r="19" spans="1:46" ht="34.5" customHeight="1">
      <c r="A19" s="269" t="s">
        <v>2</v>
      </c>
      <c r="B19" s="151" t="s">
        <v>1542</v>
      </c>
      <c r="C19" s="151" t="s">
        <v>1543</v>
      </c>
      <c r="D19" s="151" t="s">
        <v>1544</v>
      </c>
      <c r="E19" s="269" t="s">
        <v>40</v>
      </c>
      <c r="F19" s="148">
        <v>77441</v>
      </c>
      <c r="G19" s="270"/>
      <c r="H19" s="271"/>
      <c r="I19" s="272"/>
      <c r="J19" s="272"/>
      <c r="K19" s="272"/>
      <c r="L19" s="272"/>
      <c r="M19" s="272"/>
      <c r="N19" s="272"/>
      <c r="O19" s="273"/>
      <c r="P19" s="272"/>
      <c r="Q19" s="273"/>
      <c r="R19" s="273"/>
      <c r="S19" s="273"/>
      <c r="T19" s="273"/>
      <c r="U19" s="274"/>
      <c r="V19" s="275"/>
      <c r="W19" s="276"/>
      <c r="X19" s="276"/>
      <c r="Y19" s="148"/>
      <c r="Z19" s="269" t="s">
        <v>367</v>
      </c>
      <c r="AA19" s="269" t="s">
        <v>895</v>
      </c>
      <c r="AB19" s="269" t="s">
        <v>362</v>
      </c>
      <c r="AC19" s="269"/>
      <c r="AD19" s="269">
        <v>0</v>
      </c>
      <c r="AE19" s="269"/>
      <c r="AF19" s="269">
        <v>4</v>
      </c>
      <c r="AG19" s="269">
        <v>2</v>
      </c>
      <c r="AH19" s="269"/>
      <c r="AI19" s="269">
        <v>4</v>
      </c>
      <c r="AJ19" s="269">
        <v>2</v>
      </c>
      <c r="AK19" s="269"/>
      <c r="AL19" s="269"/>
      <c r="AM19" s="269"/>
      <c r="AN19" s="269" t="s">
        <v>2530</v>
      </c>
      <c r="AO19" s="269"/>
      <c r="AP19" s="269"/>
      <c r="AQ19" s="271"/>
      <c r="AR19" s="271"/>
      <c r="AS19" s="271"/>
      <c r="AT19" s="271"/>
    </row>
    <row r="20" spans="1:46" ht="34.5" customHeight="1">
      <c r="A20" s="269" t="s">
        <v>362</v>
      </c>
      <c r="B20" s="151" t="s">
        <v>1576</v>
      </c>
      <c r="C20" s="151" t="s">
        <v>1577</v>
      </c>
      <c r="D20" s="151" t="s">
        <v>301</v>
      </c>
      <c r="E20" s="269" t="s">
        <v>40</v>
      </c>
      <c r="F20" s="148">
        <v>78113</v>
      </c>
      <c r="G20" s="270"/>
      <c r="H20" s="271"/>
      <c r="I20" s="272"/>
      <c r="J20" s="272"/>
      <c r="K20" s="272"/>
      <c r="L20" s="272"/>
      <c r="M20" s="272"/>
      <c r="N20" s="272"/>
      <c r="O20" s="273"/>
      <c r="P20" s="272"/>
      <c r="Q20" s="273"/>
      <c r="R20" s="273"/>
      <c r="S20" s="273"/>
      <c r="T20" s="273"/>
      <c r="U20" s="274"/>
      <c r="V20" s="275"/>
      <c r="W20" s="276"/>
      <c r="X20" s="276"/>
      <c r="Y20" s="148"/>
      <c r="Z20" s="269" t="s">
        <v>367</v>
      </c>
      <c r="AA20" s="269" t="s">
        <v>895</v>
      </c>
      <c r="AB20" s="269" t="s">
        <v>362</v>
      </c>
      <c r="AC20" s="269"/>
      <c r="AD20" s="269">
        <v>0</v>
      </c>
      <c r="AE20" s="269"/>
      <c r="AF20" s="269">
        <v>4</v>
      </c>
      <c r="AG20" s="269">
        <v>2</v>
      </c>
      <c r="AH20" s="269"/>
      <c r="AI20" s="269">
        <v>4</v>
      </c>
      <c r="AJ20" s="269">
        <v>2</v>
      </c>
      <c r="AK20" s="269"/>
      <c r="AL20" s="269"/>
      <c r="AM20" s="269"/>
      <c r="AN20" s="269" t="s">
        <v>2530</v>
      </c>
      <c r="AO20" s="269"/>
      <c r="AP20" s="269"/>
      <c r="AQ20" s="271"/>
      <c r="AR20" s="271"/>
      <c r="AS20" s="271"/>
      <c r="AT20" s="271"/>
    </row>
    <row r="21" spans="1:46" ht="34.5" customHeight="1">
      <c r="A21" s="269" t="s">
        <v>362</v>
      </c>
      <c r="B21" s="151" t="s">
        <v>1163</v>
      </c>
      <c r="C21" s="151" t="s">
        <v>1164</v>
      </c>
      <c r="D21" s="151" t="s">
        <v>37</v>
      </c>
      <c r="E21" s="269" t="s">
        <v>40</v>
      </c>
      <c r="F21" s="148">
        <v>78231</v>
      </c>
      <c r="G21" s="270"/>
      <c r="H21" s="271"/>
      <c r="I21" s="272"/>
      <c r="J21" s="272"/>
      <c r="K21" s="272"/>
      <c r="L21" s="272"/>
      <c r="M21" s="272"/>
      <c r="N21" s="272"/>
      <c r="O21" s="273"/>
      <c r="P21" s="272"/>
      <c r="Q21" s="273"/>
      <c r="R21" s="273"/>
      <c r="S21" s="273"/>
      <c r="T21" s="273"/>
      <c r="U21" s="274"/>
      <c r="V21" s="275"/>
      <c r="W21" s="276"/>
      <c r="X21" s="276"/>
      <c r="Y21" s="148"/>
      <c r="Z21" s="269" t="s">
        <v>367</v>
      </c>
      <c r="AA21" s="269" t="s">
        <v>895</v>
      </c>
      <c r="AB21" s="269" t="s">
        <v>362</v>
      </c>
      <c r="AC21" s="269"/>
      <c r="AD21" s="269">
        <v>0</v>
      </c>
      <c r="AE21" s="269"/>
      <c r="AF21" s="269">
        <v>4</v>
      </c>
      <c r="AG21" s="269">
        <v>2</v>
      </c>
      <c r="AH21" s="269"/>
      <c r="AI21" s="269">
        <v>4</v>
      </c>
      <c r="AJ21" s="269">
        <v>2</v>
      </c>
      <c r="AK21" s="269"/>
      <c r="AL21" s="269"/>
      <c r="AM21" s="269"/>
      <c r="AN21" s="269" t="s">
        <v>2530</v>
      </c>
      <c r="AO21" s="269"/>
      <c r="AP21" s="269"/>
      <c r="AQ21" s="271"/>
      <c r="AR21" s="271"/>
      <c r="AS21" s="271"/>
      <c r="AT21" s="271"/>
    </row>
    <row r="22" spans="1:46" ht="34.5" customHeight="1">
      <c r="A22" s="269" t="s">
        <v>2</v>
      </c>
      <c r="B22" s="151" t="s">
        <v>102</v>
      </c>
      <c r="C22" s="151" t="s">
        <v>103</v>
      </c>
      <c r="D22" s="151" t="s">
        <v>87</v>
      </c>
      <c r="E22" s="269" t="s">
        <v>40</v>
      </c>
      <c r="F22" s="148">
        <v>78101</v>
      </c>
      <c r="G22" s="270"/>
      <c r="H22" s="271"/>
      <c r="I22" s="272"/>
      <c r="J22" s="272"/>
      <c r="K22" s="272"/>
      <c r="L22" s="272"/>
      <c r="M22" s="272"/>
      <c r="N22" s="272"/>
      <c r="O22" s="273"/>
      <c r="P22" s="272"/>
      <c r="Q22" s="273"/>
      <c r="R22" s="273"/>
      <c r="S22" s="273"/>
      <c r="T22" s="273"/>
      <c r="U22" s="274"/>
      <c r="V22" s="275"/>
      <c r="W22" s="276"/>
      <c r="X22" s="276"/>
      <c r="Y22" s="148"/>
      <c r="Z22" s="269" t="s">
        <v>367</v>
      </c>
      <c r="AA22" s="269" t="s">
        <v>895</v>
      </c>
      <c r="AB22" s="269" t="s">
        <v>362</v>
      </c>
      <c r="AC22" s="269"/>
      <c r="AD22" s="269">
        <v>0</v>
      </c>
      <c r="AE22" s="269"/>
      <c r="AF22" s="269">
        <v>4</v>
      </c>
      <c r="AG22" s="269">
        <v>2</v>
      </c>
      <c r="AH22" s="269"/>
      <c r="AI22" s="269">
        <v>4</v>
      </c>
      <c r="AJ22" s="269">
        <v>2</v>
      </c>
      <c r="AK22" s="269"/>
      <c r="AL22" s="269"/>
      <c r="AM22" s="269"/>
      <c r="AN22" s="269" t="s">
        <v>2530</v>
      </c>
      <c r="AO22" s="269"/>
      <c r="AP22" s="269"/>
      <c r="AQ22" s="271"/>
      <c r="AR22" s="271"/>
      <c r="AS22" s="271"/>
      <c r="AT22" s="271"/>
    </row>
    <row r="23" spans="1:46" ht="34.5" customHeight="1">
      <c r="A23" s="269" t="s">
        <v>362</v>
      </c>
      <c r="B23" s="151" t="s">
        <v>1998</v>
      </c>
      <c r="C23" s="151" t="s">
        <v>1999</v>
      </c>
      <c r="D23" s="151" t="s">
        <v>245</v>
      </c>
      <c r="E23" s="269" t="s">
        <v>40</v>
      </c>
      <c r="F23" s="148">
        <v>78026</v>
      </c>
      <c r="G23" s="270"/>
      <c r="H23" s="271"/>
      <c r="I23" s="272"/>
      <c r="J23" s="272"/>
      <c r="K23" s="272"/>
      <c r="L23" s="272"/>
      <c r="M23" s="272"/>
      <c r="N23" s="272"/>
      <c r="O23" s="273"/>
      <c r="P23" s="272"/>
      <c r="Q23" s="273"/>
      <c r="R23" s="273"/>
      <c r="S23" s="273"/>
      <c r="T23" s="273"/>
      <c r="U23" s="274"/>
      <c r="V23" s="275"/>
      <c r="W23" s="276"/>
      <c r="X23" s="276"/>
      <c r="Y23" s="148"/>
      <c r="Z23" s="269" t="s">
        <v>367</v>
      </c>
      <c r="AA23" s="269" t="s">
        <v>895</v>
      </c>
      <c r="AB23" s="269" t="s">
        <v>362</v>
      </c>
      <c r="AC23" s="269"/>
      <c r="AD23" s="269">
        <v>0</v>
      </c>
      <c r="AE23" s="269"/>
      <c r="AF23" s="269">
        <v>4</v>
      </c>
      <c r="AG23" s="269">
        <v>2</v>
      </c>
      <c r="AH23" s="269"/>
      <c r="AI23" s="269">
        <v>4</v>
      </c>
      <c r="AJ23" s="269">
        <v>2</v>
      </c>
      <c r="AK23" s="269"/>
      <c r="AL23" s="269"/>
      <c r="AM23" s="269"/>
      <c r="AN23" s="269" t="s">
        <v>2530</v>
      </c>
      <c r="AO23" s="269"/>
      <c r="AP23" s="269"/>
      <c r="AQ23" s="271"/>
      <c r="AR23" s="271"/>
      <c r="AS23" s="271"/>
      <c r="AT23" s="271"/>
    </row>
    <row r="24" spans="1:46" ht="34.5" customHeight="1">
      <c r="A24" s="269" t="s">
        <v>362</v>
      </c>
      <c r="B24" s="151" t="s">
        <v>1005</v>
      </c>
      <c r="C24" s="151" t="s">
        <v>73</v>
      </c>
      <c r="D24" s="151" t="s">
        <v>37</v>
      </c>
      <c r="E24" s="269" t="s">
        <v>40</v>
      </c>
      <c r="F24" s="148">
        <v>78217</v>
      </c>
      <c r="G24" s="270"/>
      <c r="H24" s="271"/>
      <c r="I24" s="272"/>
      <c r="J24" s="272"/>
      <c r="K24" s="272"/>
      <c r="L24" s="272"/>
      <c r="M24" s="272"/>
      <c r="N24" s="272"/>
      <c r="O24" s="273"/>
      <c r="P24" s="272"/>
      <c r="Q24" s="273"/>
      <c r="R24" s="273"/>
      <c r="S24" s="273"/>
      <c r="T24" s="273"/>
      <c r="U24" s="274"/>
      <c r="V24" s="275"/>
      <c r="W24" s="276"/>
      <c r="X24" s="276"/>
      <c r="Y24" s="148"/>
      <c r="Z24" s="269" t="s">
        <v>367</v>
      </c>
      <c r="AA24" s="269" t="s">
        <v>895</v>
      </c>
      <c r="AB24" s="269" t="s">
        <v>362</v>
      </c>
      <c r="AC24" s="269"/>
      <c r="AD24" s="269">
        <v>0</v>
      </c>
      <c r="AE24" s="269"/>
      <c r="AF24" s="269">
        <v>4</v>
      </c>
      <c r="AG24" s="269">
        <v>2</v>
      </c>
      <c r="AH24" s="269"/>
      <c r="AI24" s="269">
        <v>4</v>
      </c>
      <c r="AJ24" s="269">
        <v>2</v>
      </c>
      <c r="AK24" s="269"/>
      <c r="AL24" s="269"/>
      <c r="AM24" s="269"/>
      <c r="AN24" s="269" t="s">
        <v>2530</v>
      </c>
      <c r="AO24" s="269"/>
      <c r="AP24" s="269"/>
      <c r="AQ24" s="271"/>
      <c r="AR24" s="271"/>
      <c r="AS24" s="271"/>
      <c r="AT24" s="271"/>
    </row>
    <row r="25" spans="1:46" ht="34.5" customHeight="1">
      <c r="A25" s="269" t="s">
        <v>362</v>
      </c>
      <c r="B25" s="151" t="s">
        <v>1701</v>
      </c>
      <c r="C25" s="151" t="s">
        <v>1702</v>
      </c>
      <c r="D25" s="151" t="s">
        <v>158</v>
      </c>
      <c r="E25" s="269" t="s">
        <v>40</v>
      </c>
      <c r="F25" s="148">
        <v>78056</v>
      </c>
      <c r="G25" s="270"/>
      <c r="H25" s="271"/>
      <c r="I25" s="272"/>
      <c r="J25" s="272"/>
      <c r="K25" s="272"/>
      <c r="L25" s="272"/>
      <c r="M25" s="272"/>
      <c r="N25" s="272"/>
      <c r="O25" s="273"/>
      <c r="P25" s="272"/>
      <c r="Q25" s="273"/>
      <c r="R25" s="273"/>
      <c r="S25" s="273"/>
      <c r="T25" s="273"/>
      <c r="U25" s="274"/>
      <c r="V25" s="275"/>
      <c r="W25" s="276"/>
      <c r="X25" s="276"/>
      <c r="Y25" s="148"/>
      <c r="Z25" s="269" t="s">
        <v>367</v>
      </c>
      <c r="AA25" s="269" t="s">
        <v>895</v>
      </c>
      <c r="AB25" s="269" t="s">
        <v>362</v>
      </c>
      <c r="AC25" s="269"/>
      <c r="AD25" s="269">
        <v>0</v>
      </c>
      <c r="AE25" s="269"/>
      <c r="AF25" s="269">
        <v>4</v>
      </c>
      <c r="AG25" s="269">
        <v>2</v>
      </c>
      <c r="AH25" s="269"/>
      <c r="AI25" s="269">
        <v>4</v>
      </c>
      <c r="AJ25" s="269">
        <v>2</v>
      </c>
      <c r="AK25" s="269"/>
      <c r="AL25" s="269"/>
      <c r="AM25" s="269"/>
      <c r="AN25" s="269" t="s">
        <v>2530</v>
      </c>
      <c r="AO25" s="269"/>
      <c r="AP25" s="269"/>
      <c r="AQ25" s="271"/>
      <c r="AR25" s="271"/>
      <c r="AS25" s="271"/>
      <c r="AT25" s="271"/>
    </row>
    <row r="26" spans="1:46" ht="34.5" customHeight="1">
      <c r="A26" s="269" t="s">
        <v>362</v>
      </c>
      <c r="B26" s="151" t="s">
        <v>1128</v>
      </c>
      <c r="C26" s="151" t="s">
        <v>1129</v>
      </c>
      <c r="D26" s="151" t="s">
        <v>150</v>
      </c>
      <c r="E26" s="269" t="s">
        <v>40</v>
      </c>
      <c r="F26" s="148">
        <v>78861</v>
      </c>
      <c r="G26" s="270"/>
      <c r="H26" s="271"/>
      <c r="I26" s="272"/>
      <c r="J26" s="272"/>
      <c r="K26" s="272"/>
      <c r="L26" s="272"/>
      <c r="M26" s="272"/>
      <c r="N26" s="272"/>
      <c r="O26" s="273"/>
      <c r="P26" s="272"/>
      <c r="Q26" s="273"/>
      <c r="R26" s="273"/>
      <c r="S26" s="273"/>
      <c r="T26" s="273"/>
      <c r="U26" s="274"/>
      <c r="V26" s="275"/>
      <c r="W26" s="276"/>
      <c r="X26" s="276"/>
      <c r="Y26" s="148"/>
      <c r="Z26" s="269" t="s">
        <v>367</v>
      </c>
      <c r="AA26" s="269" t="s">
        <v>895</v>
      </c>
      <c r="AB26" s="269" t="s">
        <v>362</v>
      </c>
      <c r="AC26" s="269"/>
      <c r="AD26" s="269">
        <v>0</v>
      </c>
      <c r="AE26" s="269"/>
      <c r="AF26" s="269">
        <v>4</v>
      </c>
      <c r="AG26" s="269">
        <v>2</v>
      </c>
      <c r="AH26" s="269"/>
      <c r="AI26" s="269">
        <v>4</v>
      </c>
      <c r="AJ26" s="269">
        <v>2</v>
      </c>
      <c r="AK26" s="269"/>
      <c r="AL26" s="269"/>
      <c r="AM26" s="269"/>
      <c r="AN26" s="269" t="s">
        <v>2530</v>
      </c>
      <c r="AO26" s="269"/>
      <c r="AP26" s="269"/>
      <c r="AQ26" s="271"/>
      <c r="AR26" s="271"/>
      <c r="AS26" s="271"/>
      <c r="AT26" s="271"/>
    </row>
    <row r="27" spans="1:46" ht="34.5" customHeight="1">
      <c r="A27" s="269" t="s">
        <v>362</v>
      </c>
      <c r="B27" s="151" t="s">
        <v>1030</v>
      </c>
      <c r="C27" s="151" t="s">
        <v>1031</v>
      </c>
      <c r="D27" s="151" t="s">
        <v>68</v>
      </c>
      <c r="E27" s="269" t="s">
        <v>40</v>
      </c>
      <c r="F27" s="148">
        <v>77002</v>
      </c>
      <c r="G27" s="270"/>
      <c r="H27" s="271"/>
      <c r="I27" s="272"/>
      <c r="J27" s="272"/>
      <c r="K27" s="272"/>
      <c r="L27" s="272"/>
      <c r="M27" s="272"/>
      <c r="N27" s="272"/>
      <c r="O27" s="273"/>
      <c r="P27" s="272"/>
      <c r="Q27" s="273"/>
      <c r="R27" s="273"/>
      <c r="S27" s="273"/>
      <c r="T27" s="273"/>
      <c r="U27" s="274"/>
      <c r="V27" s="275"/>
      <c r="W27" s="276"/>
      <c r="X27" s="276"/>
      <c r="Y27" s="148"/>
      <c r="Z27" s="269" t="s">
        <v>367</v>
      </c>
      <c r="AA27" s="269" t="s">
        <v>895</v>
      </c>
      <c r="AB27" s="269" t="s">
        <v>362</v>
      </c>
      <c r="AC27" s="269"/>
      <c r="AD27" s="269">
        <v>0</v>
      </c>
      <c r="AE27" s="269"/>
      <c r="AF27" s="269">
        <v>4</v>
      </c>
      <c r="AG27" s="269">
        <v>2</v>
      </c>
      <c r="AH27" s="269"/>
      <c r="AI27" s="269">
        <v>4</v>
      </c>
      <c r="AJ27" s="269">
        <v>2</v>
      </c>
      <c r="AK27" s="269"/>
      <c r="AL27" s="269"/>
      <c r="AM27" s="269"/>
      <c r="AN27" s="269" t="s">
        <v>2530</v>
      </c>
      <c r="AO27" s="269"/>
      <c r="AP27" s="269"/>
      <c r="AQ27" s="271"/>
      <c r="AR27" s="271"/>
      <c r="AS27" s="271"/>
      <c r="AT27" s="271"/>
    </row>
    <row r="28" spans="1:46" ht="34.5" customHeight="1">
      <c r="A28" s="269" t="s">
        <v>362</v>
      </c>
      <c r="B28" s="151" t="s">
        <v>324</v>
      </c>
      <c r="C28" s="151" t="s">
        <v>272</v>
      </c>
      <c r="D28" s="151" t="s">
        <v>234</v>
      </c>
      <c r="E28" s="269" t="s">
        <v>40</v>
      </c>
      <c r="F28" s="148">
        <v>78132</v>
      </c>
      <c r="G28" s="270"/>
      <c r="H28" s="271"/>
      <c r="I28" s="272"/>
      <c r="J28" s="272"/>
      <c r="K28" s="272"/>
      <c r="L28" s="272"/>
      <c r="M28" s="272"/>
      <c r="N28" s="272"/>
      <c r="O28" s="273"/>
      <c r="P28" s="272"/>
      <c r="Q28" s="273"/>
      <c r="R28" s="273"/>
      <c r="S28" s="273"/>
      <c r="T28" s="273"/>
      <c r="U28" s="274"/>
      <c r="V28" s="275"/>
      <c r="W28" s="276"/>
      <c r="X28" s="276"/>
      <c r="Y28" s="148"/>
      <c r="Z28" s="269" t="s">
        <v>367</v>
      </c>
      <c r="AA28" s="269" t="s">
        <v>895</v>
      </c>
      <c r="AB28" s="269" t="s">
        <v>362</v>
      </c>
      <c r="AC28" s="269"/>
      <c r="AD28" s="269">
        <v>0</v>
      </c>
      <c r="AE28" s="269"/>
      <c r="AF28" s="269">
        <v>4</v>
      </c>
      <c r="AG28" s="269">
        <v>2</v>
      </c>
      <c r="AH28" s="269"/>
      <c r="AI28" s="269">
        <v>4</v>
      </c>
      <c r="AJ28" s="269">
        <v>2</v>
      </c>
      <c r="AK28" s="269"/>
      <c r="AL28" s="269"/>
      <c r="AM28" s="269"/>
      <c r="AN28" s="269" t="s">
        <v>2530</v>
      </c>
      <c r="AO28" s="269"/>
      <c r="AP28" s="269"/>
      <c r="AQ28" s="271"/>
      <c r="AR28" s="271"/>
      <c r="AS28" s="271"/>
      <c r="AT28" s="271"/>
    </row>
    <row r="29" spans="1:46" ht="34.5" customHeight="1">
      <c r="A29" s="269" t="s">
        <v>362</v>
      </c>
      <c r="B29" s="151" t="s">
        <v>1660</v>
      </c>
      <c r="C29" s="151" t="s">
        <v>1661</v>
      </c>
      <c r="D29" s="151" t="s">
        <v>793</v>
      </c>
      <c r="E29" s="269" t="s">
        <v>40</v>
      </c>
      <c r="F29" s="148">
        <v>76063</v>
      </c>
      <c r="G29" s="270"/>
      <c r="H29" s="271"/>
      <c r="I29" s="272"/>
      <c r="J29" s="272"/>
      <c r="K29" s="272"/>
      <c r="L29" s="272"/>
      <c r="M29" s="272"/>
      <c r="N29" s="272"/>
      <c r="O29" s="273"/>
      <c r="P29" s="272"/>
      <c r="Q29" s="273"/>
      <c r="R29" s="273"/>
      <c r="S29" s="273"/>
      <c r="T29" s="273"/>
      <c r="U29" s="274"/>
      <c r="V29" s="275"/>
      <c r="W29" s="276"/>
      <c r="X29" s="276"/>
      <c r="Y29" s="148"/>
      <c r="Z29" s="269" t="s">
        <v>367</v>
      </c>
      <c r="AA29" s="269" t="s">
        <v>895</v>
      </c>
      <c r="AB29" s="269" t="s">
        <v>362</v>
      </c>
      <c r="AC29" s="269"/>
      <c r="AD29" s="269">
        <v>0</v>
      </c>
      <c r="AE29" s="269"/>
      <c r="AF29" s="269">
        <v>4</v>
      </c>
      <c r="AG29" s="269">
        <v>2</v>
      </c>
      <c r="AH29" s="269"/>
      <c r="AI29" s="269">
        <v>4</v>
      </c>
      <c r="AJ29" s="269">
        <v>2</v>
      </c>
      <c r="AK29" s="269"/>
      <c r="AL29" s="269"/>
      <c r="AM29" s="269"/>
      <c r="AN29" s="269" t="s">
        <v>2530</v>
      </c>
      <c r="AO29" s="269"/>
      <c r="AP29" s="269"/>
      <c r="AQ29" s="271"/>
      <c r="AR29" s="271"/>
      <c r="AS29" s="271"/>
      <c r="AT29" s="271"/>
    </row>
    <row r="30" spans="1:46" ht="34.5" customHeight="1">
      <c r="A30" s="269" t="s">
        <v>2531</v>
      </c>
      <c r="B30" s="151" t="s">
        <v>1261</v>
      </c>
      <c r="C30" s="151" t="s">
        <v>1262</v>
      </c>
      <c r="D30" s="151" t="s">
        <v>89</v>
      </c>
      <c r="E30" s="269" t="s">
        <v>40</v>
      </c>
      <c r="F30" s="148">
        <v>78114</v>
      </c>
      <c r="G30" s="270"/>
      <c r="H30" s="271"/>
      <c r="I30" s="272"/>
      <c r="J30" s="272"/>
      <c r="K30" s="272"/>
      <c r="L30" s="272"/>
      <c r="M30" s="272"/>
      <c r="N30" s="272"/>
      <c r="O30" s="273"/>
      <c r="P30" s="272"/>
      <c r="Q30" s="273"/>
      <c r="R30" s="273"/>
      <c r="S30" s="273"/>
      <c r="T30" s="273"/>
      <c r="U30" s="274"/>
      <c r="V30" s="275"/>
      <c r="W30" s="276"/>
      <c r="X30" s="276"/>
      <c r="Y30" s="148"/>
      <c r="Z30" s="269" t="s">
        <v>373</v>
      </c>
      <c r="AA30" s="269" t="s">
        <v>897</v>
      </c>
      <c r="AB30" s="269" t="s">
        <v>362</v>
      </c>
      <c r="AC30" s="269"/>
      <c r="AD30" s="269">
        <v>0</v>
      </c>
      <c r="AE30" s="269"/>
      <c r="AF30" s="269">
        <v>2</v>
      </c>
      <c r="AG30" s="269">
        <v>1</v>
      </c>
      <c r="AH30" s="269"/>
      <c r="AI30" s="269">
        <v>2</v>
      </c>
      <c r="AJ30" s="269">
        <v>2</v>
      </c>
      <c r="AK30" s="269"/>
      <c r="AL30" s="269"/>
      <c r="AM30" s="269"/>
      <c r="AN30" s="269" t="s">
        <v>2530</v>
      </c>
      <c r="AO30" s="269"/>
      <c r="AP30" s="269"/>
      <c r="AQ30" s="271"/>
      <c r="AR30" s="271"/>
      <c r="AS30" s="271"/>
      <c r="AT30" s="271"/>
    </row>
    <row r="31" spans="1:46" ht="34.5" customHeight="1">
      <c r="A31" s="269" t="s">
        <v>362</v>
      </c>
      <c r="B31" s="151" t="s">
        <v>2533</v>
      </c>
      <c r="C31" s="151" t="s">
        <v>993</v>
      </c>
      <c r="D31" s="151" t="s">
        <v>37</v>
      </c>
      <c r="E31" s="269" t="s">
        <v>40</v>
      </c>
      <c r="F31" s="148">
        <v>78216</v>
      </c>
      <c r="G31" s="270"/>
      <c r="H31" s="271"/>
      <c r="I31" s="272"/>
      <c r="J31" s="272"/>
      <c r="K31" s="272"/>
      <c r="L31" s="272"/>
      <c r="M31" s="272"/>
      <c r="N31" s="272"/>
      <c r="O31" s="273"/>
      <c r="P31" s="272"/>
      <c r="Q31" s="273"/>
      <c r="R31" s="273"/>
      <c r="S31" s="273"/>
      <c r="T31" s="273"/>
      <c r="U31" s="274"/>
      <c r="V31" s="275"/>
      <c r="W31" s="276"/>
      <c r="X31" s="276"/>
      <c r="Y31" s="148"/>
      <c r="Z31" s="269" t="s">
        <v>373</v>
      </c>
      <c r="AA31" s="269" t="s">
        <v>897</v>
      </c>
      <c r="AB31" s="269" t="s">
        <v>362</v>
      </c>
      <c r="AC31" s="269"/>
      <c r="AD31" s="269">
        <v>0</v>
      </c>
      <c r="AE31" s="269"/>
      <c r="AF31" s="269">
        <v>2</v>
      </c>
      <c r="AG31" s="269">
        <v>1</v>
      </c>
      <c r="AH31" s="269"/>
      <c r="AI31" s="269">
        <v>2</v>
      </c>
      <c r="AJ31" s="269">
        <v>2</v>
      </c>
      <c r="AK31" s="269"/>
      <c r="AL31" s="269"/>
      <c r="AM31" s="269"/>
      <c r="AN31" s="269" t="s">
        <v>2530</v>
      </c>
      <c r="AO31" s="269"/>
      <c r="AP31" s="269"/>
      <c r="AQ31" s="271"/>
      <c r="AR31" s="271"/>
      <c r="AS31" s="271"/>
      <c r="AT31" s="271"/>
    </row>
    <row r="32" spans="1:46" ht="34.5" customHeight="1">
      <c r="A32" s="269" t="s">
        <v>362</v>
      </c>
      <c r="B32" s="151" t="s">
        <v>1153</v>
      </c>
      <c r="C32" s="151" t="s">
        <v>2534</v>
      </c>
      <c r="D32" s="151" t="s">
        <v>129</v>
      </c>
      <c r="E32" s="269" t="s">
        <v>40</v>
      </c>
      <c r="F32" s="148">
        <v>78155</v>
      </c>
      <c r="G32" s="270"/>
      <c r="H32" s="271"/>
      <c r="I32" s="272"/>
      <c r="J32" s="272"/>
      <c r="K32" s="272"/>
      <c r="L32" s="272"/>
      <c r="M32" s="272"/>
      <c r="N32" s="272"/>
      <c r="O32" s="273"/>
      <c r="P32" s="272"/>
      <c r="Q32" s="273"/>
      <c r="R32" s="273"/>
      <c r="S32" s="273"/>
      <c r="T32" s="273"/>
      <c r="U32" s="274"/>
      <c r="V32" s="275"/>
      <c r="W32" s="276"/>
      <c r="X32" s="276"/>
      <c r="Y32" s="148"/>
      <c r="Z32" s="269" t="s">
        <v>373</v>
      </c>
      <c r="AA32" s="269" t="s">
        <v>897</v>
      </c>
      <c r="AB32" s="269" t="s">
        <v>362</v>
      </c>
      <c r="AC32" s="269"/>
      <c r="AD32" s="269">
        <v>0</v>
      </c>
      <c r="AE32" s="269"/>
      <c r="AF32" s="269">
        <v>2</v>
      </c>
      <c r="AG32" s="269">
        <v>1</v>
      </c>
      <c r="AH32" s="269"/>
      <c r="AI32" s="269">
        <v>2</v>
      </c>
      <c r="AJ32" s="269">
        <v>2</v>
      </c>
      <c r="AK32" s="269"/>
      <c r="AL32" s="269"/>
      <c r="AM32" s="269"/>
      <c r="AN32" s="269" t="s">
        <v>2530</v>
      </c>
      <c r="AO32" s="269"/>
      <c r="AP32" s="269"/>
      <c r="AQ32" s="271"/>
      <c r="AR32" s="271"/>
      <c r="AS32" s="271"/>
      <c r="AT32" s="271"/>
    </row>
    <row r="33" spans="1:46" ht="34.5" customHeight="1">
      <c r="A33" s="269" t="s">
        <v>362</v>
      </c>
      <c r="B33" s="151" t="s">
        <v>1205</v>
      </c>
      <c r="C33" s="151" t="s">
        <v>247</v>
      </c>
      <c r="D33" s="151" t="s">
        <v>248</v>
      </c>
      <c r="E33" s="269" t="s">
        <v>40</v>
      </c>
      <c r="F33" s="148">
        <v>78942</v>
      </c>
      <c r="G33" s="270"/>
      <c r="H33" s="271"/>
      <c r="I33" s="272"/>
      <c r="J33" s="272"/>
      <c r="K33" s="272"/>
      <c r="L33" s="272"/>
      <c r="M33" s="272"/>
      <c r="N33" s="272"/>
      <c r="O33" s="273"/>
      <c r="P33" s="272"/>
      <c r="Q33" s="273"/>
      <c r="R33" s="273"/>
      <c r="S33" s="273"/>
      <c r="T33" s="273"/>
      <c r="U33" s="274"/>
      <c r="V33" s="275"/>
      <c r="W33" s="276"/>
      <c r="X33" s="276"/>
      <c r="Y33" s="148"/>
      <c r="Z33" s="269" t="s">
        <v>373</v>
      </c>
      <c r="AA33" s="269" t="s">
        <v>897</v>
      </c>
      <c r="AB33" s="269" t="s">
        <v>362</v>
      </c>
      <c r="AC33" s="269"/>
      <c r="AD33" s="269">
        <v>0</v>
      </c>
      <c r="AE33" s="269"/>
      <c r="AF33" s="269">
        <v>2</v>
      </c>
      <c r="AG33" s="269">
        <v>1</v>
      </c>
      <c r="AH33" s="269"/>
      <c r="AI33" s="269">
        <v>2</v>
      </c>
      <c r="AJ33" s="269">
        <v>2</v>
      </c>
      <c r="AK33" s="269"/>
      <c r="AL33" s="269"/>
      <c r="AM33" s="269"/>
      <c r="AN33" s="269" t="s">
        <v>2530</v>
      </c>
      <c r="AO33" s="269"/>
      <c r="AP33" s="269"/>
      <c r="AQ33" s="271"/>
      <c r="AR33" s="271"/>
      <c r="AS33" s="271"/>
      <c r="AT33" s="271"/>
    </row>
    <row r="34" spans="1:46" ht="34.5" customHeight="1">
      <c r="A34" s="269" t="s">
        <v>362</v>
      </c>
      <c r="B34" s="151" t="s">
        <v>1815</v>
      </c>
      <c r="C34" s="151" t="s">
        <v>340</v>
      </c>
      <c r="D34" s="151" t="s">
        <v>37</v>
      </c>
      <c r="E34" s="269" t="s">
        <v>40</v>
      </c>
      <c r="F34" s="148">
        <v>78253</v>
      </c>
      <c r="G34" s="270"/>
      <c r="H34" s="271"/>
      <c r="I34" s="272"/>
      <c r="J34" s="272"/>
      <c r="K34" s="272"/>
      <c r="L34" s="272"/>
      <c r="M34" s="272"/>
      <c r="N34" s="272"/>
      <c r="O34" s="273"/>
      <c r="P34" s="272"/>
      <c r="Q34" s="273"/>
      <c r="R34" s="273"/>
      <c r="S34" s="273"/>
      <c r="T34" s="273"/>
      <c r="U34" s="274"/>
      <c r="V34" s="275"/>
      <c r="W34" s="276"/>
      <c r="X34" s="276"/>
      <c r="Y34" s="148"/>
      <c r="Z34" s="269" t="s">
        <v>373</v>
      </c>
      <c r="AA34" s="269" t="s">
        <v>897</v>
      </c>
      <c r="AB34" s="269" t="s">
        <v>362</v>
      </c>
      <c r="AC34" s="269"/>
      <c r="AD34" s="269">
        <v>0</v>
      </c>
      <c r="AE34" s="269"/>
      <c r="AF34" s="269">
        <v>2</v>
      </c>
      <c r="AG34" s="269">
        <v>1</v>
      </c>
      <c r="AH34" s="269"/>
      <c r="AI34" s="269">
        <v>2</v>
      </c>
      <c r="AJ34" s="269">
        <v>2</v>
      </c>
      <c r="AK34" s="269"/>
      <c r="AL34" s="269"/>
      <c r="AM34" s="269"/>
      <c r="AN34" s="269" t="s">
        <v>2530</v>
      </c>
      <c r="AO34" s="269"/>
      <c r="AP34" s="269"/>
      <c r="AQ34" s="271"/>
      <c r="AR34" s="271"/>
      <c r="AS34" s="271"/>
      <c r="AT34" s="271"/>
    </row>
    <row r="35" spans="1:46" ht="34.5" customHeight="1">
      <c r="A35" s="269" t="s">
        <v>2</v>
      </c>
      <c r="B35" s="151" t="s">
        <v>1276</v>
      </c>
      <c r="C35" s="151" t="s">
        <v>1277</v>
      </c>
      <c r="D35" s="151" t="s">
        <v>37</v>
      </c>
      <c r="E35" s="269" t="s">
        <v>40</v>
      </c>
      <c r="F35" s="148">
        <v>78249</v>
      </c>
      <c r="G35" s="270"/>
      <c r="H35" s="271"/>
      <c r="I35" s="272"/>
      <c r="J35" s="272"/>
      <c r="K35" s="272"/>
      <c r="L35" s="272"/>
      <c r="M35" s="272"/>
      <c r="N35" s="272"/>
      <c r="O35" s="273"/>
      <c r="P35" s="272"/>
      <c r="Q35" s="273"/>
      <c r="R35" s="273"/>
      <c r="S35" s="273"/>
      <c r="T35" s="273"/>
      <c r="U35" s="274"/>
      <c r="V35" s="275"/>
      <c r="W35" s="276"/>
      <c r="X35" s="276"/>
      <c r="Y35" s="148"/>
      <c r="Z35" s="269" t="s">
        <v>373</v>
      </c>
      <c r="AA35" s="269" t="s">
        <v>897</v>
      </c>
      <c r="AB35" s="269" t="s">
        <v>362</v>
      </c>
      <c r="AC35" s="269"/>
      <c r="AD35" s="269">
        <v>0</v>
      </c>
      <c r="AE35" s="269"/>
      <c r="AF35" s="269">
        <v>2</v>
      </c>
      <c r="AG35" s="269">
        <v>1</v>
      </c>
      <c r="AH35" s="269"/>
      <c r="AI35" s="269">
        <v>2</v>
      </c>
      <c r="AJ35" s="269">
        <v>2</v>
      </c>
      <c r="AK35" s="269"/>
      <c r="AL35" s="269"/>
      <c r="AM35" s="269"/>
      <c r="AN35" s="269" t="s">
        <v>2530</v>
      </c>
      <c r="AO35" s="269"/>
      <c r="AP35" s="269"/>
      <c r="AQ35" s="271"/>
      <c r="AR35" s="271"/>
      <c r="AS35" s="271"/>
      <c r="AT35" s="271"/>
    </row>
    <row r="36" spans="1:46" ht="34.5" customHeight="1">
      <c r="A36" s="269" t="s">
        <v>362</v>
      </c>
      <c r="B36" s="151" t="s">
        <v>2217</v>
      </c>
      <c r="C36" s="151" t="s">
        <v>2218</v>
      </c>
      <c r="D36" s="151" t="s">
        <v>256</v>
      </c>
      <c r="E36" s="269" t="s">
        <v>40</v>
      </c>
      <c r="F36" s="148">
        <v>78660</v>
      </c>
      <c r="G36" s="270"/>
      <c r="H36" s="271"/>
      <c r="I36" s="272"/>
      <c r="J36" s="272"/>
      <c r="K36" s="272"/>
      <c r="L36" s="272"/>
      <c r="M36" s="272"/>
      <c r="N36" s="272"/>
      <c r="O36" s="273"/>
      <c r="P36" s="272"/>
      <c r="Q36" s="273"/>
      <c r="R36" s="273"/>
      <c r="S36" s="273"/>
      <c r="T36" s="273"/>
      <c r="U36" s="274"/>
      <c r="V36" s="275"/>
      <c r="W36" s="276"/>
      <c r="X36" s="276"/>
      <c r="Y36" s="148"/>
      <c r="Z36" s="269" t="s">
        <v>373</v>
      </c>
      <c r="AA36" s="269" t="s">
        <v>897</v>
      </c>
      <c r="AB36" s="269" t="s">
        <v>362</v>
      </c>
      <c r="AC36" s="269"/>
      <c r="AD36" s="269">
        <v>0</v>
      </c>
      <c r="AE36" s="269"/>
      <c r="AF36" s="269">
        <v>2</v>
      </c>
      <c r="AG36" s="269">
        <v>1</v>
      </c>
      <c r="AH36" s="269"/>
      <c r="AI36" s="269">
        <v>2</v>
      </c>
      <c r="AJ36" s="269">
        <v>2</v>
      </c>
      <c r="AK36" s="269"/>
      <c r="AL36" s="269"/>
      <c r="AM36" s="269"/>
      <c r="AN36" s="269" t="s">
        <v>2530</v>
      </c>
      <c r="AO36" s="269"/>
      <c r="AP36" s="269"/>
      <c r="AQ36" s="271"/>
      <c r="AR36" s="271"/>
      <c r="AS36" s="271"/>
      <c r="AT36" s="271"/>
    </row>
    <row r="37" spans="1:46" ht="34.5" customHeight="1">
      <c r="A37" s="269" t="s">
        <v>2</v>
      </c>
      <c r="B37" s="151" t="s">
        <v>1721</v>
      </c>
      <c r="C37" s="151" t="s">
        <v>1722</v>
      </c>
      <c r="D37" s="151" t="s">
        <v>160</v>
      </c>
      <c r="E37" s="269" t="s">
        <v>40</v>
      </c>
      <c r="F37" s="148">
        <v>78959</v>
      </c>
      <c r="G37" s="270"/>
      <c r="H37" s="271"/>
      <c r="I37" s="272"/>
      <c r="J37" s="272"/>
      <c r="K37" s="272"/>
      <c r="L37" s="272"/>
      <c r="M37" s="272"/>
      <c r="N37" s="272"/>
      <c r="O37" s="273"/>
      <c r="P37" s="272"/>
      <c r="Q37" s="273"/>
      <c r="R37" s="273"/>
      <c r="S37" s="273"/>
      <c r="T37" s="273"/>
      <c r="U37" s="274"/>
      <c r="V37" s="275"/>
      <c r="W37" s="276"/>
      <c r="X37" s="276"/>
      <c r="Y37" s="148"/>
      <c r="Z37" s="269" t="s">
        <v>373</v>
      </c>
      <c r="AA37" s="269" t="s">
        <v>897</v>
      </c>
      <c r="AB37" s="269" t="s">
        <v>362</v>
      </c>
      <c r="AC37" s="269"/>
      <c r="AD37" s="269">
        <v>0</v>
      </c>
      <c r="AE37" s="269"/>
      <c r="AF37" s="269">
        <v>2</v>
      </c>
      <c r="AG37" s="269">
        <v>1</v>
      </c>
      <c r="AH37" s="269"/>
      <c r="AI37" s="269">
        <v>2</v>
      </c>
      <c r="AJ37" s="269">
        <v>2</v>
      </c>
      <c r="AK37" s="269"/>
      <c r="AL37" s="269"/>
      <c r="AM37" s="269"/>
      <c r="AN37" s="269" t="s">
        <v>2530</v>
      </c>
      <c r="AO37" s="269"/>
      <c r="AP37" s="269"/>
      <c r="AQ37" s="271"/>
      <c r="AR37" s="271"/>
      <c r="AS37" s="271"/>
      <c r="AT37" s="271"/>
    </row>
    <row r="38" spans="1:46" ht="34.5" customHeight="1">
      <c r="A38" s="269" t="s">
        <v>2</v>
      </c>
      <c r="B38" s="151" t="s">
        <v>1828</v>
      </c>
      <c r="C38" s="151" t="s">
        <v>1829</v>
      </c>
      <c r="D38" s="151" t="s">
        <v>37</v>
      </c>
      <c r="E38" s="269" t="s">
        <v>40</v>
      </c>
      <c r="F38" s="148">
        <v>78267</v>
      </c>
      <c r="G38" s="270"/>
      <c r="H38" s="271"/>
      <c r="I38" s="272"/>
      <c r="J38" s="272"/>
      <c r="K38" s="272"/>
      <c r="L38" s="272"/>
      <c r="M38" s="272"/>
      <c r="N38" s="272"/>
      <c r="O38" s="273"/>
      <c r="P38" s="272"/>
      <c r="Q38" s="273"/>
      <c r="R38" s="273"/>
      <c r="S38" s="273"/>
      <c r="T38" s="273"/>
      <c r="U38" s="274"/>
      <c r="V38" s="275"/>
      <c r="W38" s="276"/>
      <c r="X38" s="276"/>
      <c r="Y38" s="148"/>
      <c r="Z38" s="269" t="s">
        <v>373</v>
      </c>
      <c r="AA38" s="269" t="s">
        <v>897</v>
      </c>
      <c r="AB38" s="269" t="s">
        <v>362</v>
      </c>
      <c r="AC38" s="269"/>
      <c r="AD38" s="269">
        <v>0</v>
      </c>
      <c r="AE38" s="269"/>
      <c r="AF38" s="269">
        <v>2</v>
      </c>
      <c r="AG38" s="269">
        <v>1</v>
      </c>
      <c r="AH38" s="269"/>
      <c r="AI38" s="269">
        <v>2</v>
      </c>
      <c r="AJ38" s="269">
        <v>2</v>
      </c>
      <c r="AK38" s="269"/>
      <c r="AL38" s="269"/>
      <c r="AM38" s="269"/>
      <c r="AN38" s="269" t="s">
        <v>2530</v>
      </c>
      <c r="AO38" s="269"/>
      <c r="AP38" s="269"/>
      <c r="AQ38" s="271"/>
      <c r="AR38" s="271"/>
      <c r="AS38" s="271"/>
      <c r="AT38" s="271"/>
    </row>
    <row r="39" spans="1:46" ht="34.5" customHeight="1">
      <c r="A39" s="269" t="s">
        <v>362</v>
      </c>
      <c r="B39" s="151" t="s">
        <v>290</v>
      </c>
      <c r="C39" s="151" t="s">
        <v>1243</v>
      </c>
      <c r="D39" s="151" t="s">
        <v>1024</v>
      </c>
      <c r="E39" s="269" t="s">
        <v>40</v>
      </c>
      <c r="F39" s="148">
        <v>78121</v>
      </c>
      <c r="G39" s="270"/>
      <c r="H39" s="271"/>
      <c r="I39" s="272"/>
      <c r="J39" s="272"/>
      <c r="K39" s="272"/>
      <c r="L39" s="272"/>
      <c r="M39" s="272"/>
      <c r="N39" s="272"/>
      <c r="O39" s="273"/>
      <c r="P39" s="272"/>
      <c r="Q39" s="273"/>
      <c r="R39" s="273"/>
      <c r="S39" s="273"/>
      <c r="T39" s="273"/>
      <c r="U39" s="274"/>
      <c r="V39" s="275"/>
      <c r="W39" s="276"/>
      <c r="X39" s="276"/>
      <c r="Y39" s="148"/>
      <c r="Z39" s="269" t="s">
        <v>373</v>
      </c>
      <c r="AA39" s="269" t="s">
        <v>897</v>
      </c>
      <c r="AB39" s="269" t="s">
        <v>362</v>
      </c>
      <c r="AC39" s="269"/>
      <c r="AD39" s="269">
        <v>0</v>
      </c>
      <c r="AE39" s="269"/>
      <c r="AF39" s="269">
        <v>2</v>
      </c>
      <c r="AG39" s="269">
        <v>1</v>
      </c>
      <c r="AH39" s="269"/>
      <c r="AI39" s="269">
        <v>2</v>
      </c>
      <c r="AJ39" s="269">
        <v>2</v>
      </c>
      <c r="AK39" s="269"/>
      <c r="AL39" s="269"/>
      <c r="AM39" s="269"/>
      <c r="AN39" s="269" t="s">
        <v>2530</v>
      </c>
      <c r="AO39" s="269"/>
      <c r="AP39" s="269"/>
      <c r="AQ39" s="271"/>
      <c r="AR39" s="271"/>
      <c r="AS39" s="271"/>
      <c r="AT39" s="271"/>
    </row>
    <row r="40" spans="1:46" ht="34.5" customHeight="1">
      <c r="A40" s="269" t="s">
        <v>362</v>
      </c>
      <c r="B40" s="151" t="s">
        <v>1008</v>
      </c>
      <c r="C40" s="151" t="s">
        <v>1009</v>
      </c>
      <c r="D40" s="151" t="s">
        <v>1010</v>
      </c>
      <c r="E40" s="269" t="s">
        <v>319</v>
      </c>
      <c r="F40" s="148">
        <v>61257</v>
      </c>
      <c r="G40" s="270"/>
      <c r="H40" s="271"/>
      <c r="I40" s="272"/>
      <c r="J40" s="272"/>
      <c r="K40" s="272"/>
      <c r="L40" s="272"/>
      <c r="M40" s="272"/>
      <c r="N40" s="272"/>
      <c r="O40" s="273"/>
      <c r="P40" s="272"/>
      <c r="Q40" s="273"/>
      <c r="R40" s="273"/>
      <c r="S40" s="273"/>
      <c r="T40" s="273"/>
      <c r="U40" s="274"/>
      <c r="V40" s="275"/>
      <c r="W40" s="276"/>
      <c r="X40" s="276"/>
      <c r="Y40" s="148"/>
      <c r="Z40" s="269" t="s">
        <v>373</v>
      </c>
      <c r="AA40" s="269" t="s">
        <v>897</v>
      </c>
      <c r="AB40" s="269" t="s">
        <v>362</v>
      </c>
      <c r="AC40" s="269"/>
      <c r="AD40" s="269">
        <v>0</v>
      </c>
      <c r="AE40" s="269"/>
      <c r="AF40" s="269">
        <v>2</v>
      </c>
      <c r="AG40" s="269">
        <v>1</v>
      </c>
      <c r="AH40" s="269"/>
      <c r="AI40" s="269">
        <v>2</v>
      </c>
      <c r="AJ40" s="269">
        <v>2</v>
      </c>
      <c r="AK40" s="269"/>
      <c r="AL40" s="269"/>
      <c r="AM40" s="269"/>
      <c r="AN40" s="269" t="s">
        <v>2530</v>
      </c>
      <c r="AO40" s="269"/>
      <c r="AP40" s="269"/>
      <c r="AQ40" s="271"/>
      <c r="AR40" s="271"/>
      <c r="AS40" s="271"/>
      <c r="AT40" s="271"/>
    </row>
    <row r="41" spans="1:46" ht="34.5" customHeight="1">
      <c r="A41" s="269" t="s">
        <v>362</v>
      </c>
      <c r="B41" s="151" t="s">
        <v>2069</v>
      </c>
      <c r="C41" s="151" t="s">
        <v>2070</v>
      </c>
      <c r="D41" s="151" t="s">
        <v>793</v>
      </c>
      <c r="E41" s="269" t="s">
        <v>40</v>
      </c>
      <c r="F41" s="148">
        <v>76063</v>
      </c>
      <c r="G41" s="270"/>
      <c r="H41" s="271"/>
      <c r="I41" s="272"/>
      <c r="J41" s="272"/>
      <c r="K41" s="272"/>
      <c r="L41" s="272"/>
      <c r="M41" s="272"/>
      <c r="N41" s="272"/>
      <c r="O41" s="273"/>
      <c r="P41" s="272"/>
      <c r="Q41" s="273"/>
      <c r="R41" s="273"/>
      <c r="S41" s="273"/>
      <c r="T41" s="273"/>
      <c r="U41" s="274"/>
      <c r="V41" s="275"/>
      <c r="W41" s="276"/>
      <c r="X41" s="276"/>
      <c r="Y41" s="148"/>
      <c r="Z41" s="269" t="s">
        <v>373</v>
      </c>
      <c r="AA41" s="269" t="s">
        <v>897</v>
      </c>
      <c r="AB41" s="269" t="s">
        <v>362</v>
      </c>
      <c r="AC41" s="269"/>
      <c r="AD41" s="269">
        <v>0</v>
      </c>
      <c r="AE41" s="269"/>
      <c r="AF41" s="269">
        <v>2</v>
      </c>
      <c r="AG41" s="269">
        <v>1</v>
      </c>
      <c r="AH41" s="269"/>
      <c r="AI41" s="269">
        <v>2</v>
      </c>
      <c r="AJ41" s="269">
        <v>2</v>
      </c>
      <c r="AK41" s="269"/>
      <c r="AL41" s="269"/>
      <c r="AM41" s="269"/>
      <c r="AN41" s="269" t="s">
        <v>2530</v>
      </c>
      <c r="AO41" s="269"/>
      <c r="AP41" s="269"/>
      <c r="AQ41" s="271"/>
      <c r="AR41" s="271"/>
      <c r="AS41" s="271"/>
      <c r="AT41" s="271"/>
    </row>
    <row r="42" spans="1:46" ht="34.5" customHeight="1">
      <c r="A42" s="269" t="s">
        <v>362</v>
      </c>
      <c r="B42" s="151" t="s">
        <v>2202</v>
      </c>
      <c r="C42" s="151" t="s">
        <v>2203</v>
      </c>
      <c r="D42" s="151" t="s">
        <v>2204</v>
      </c>
      <c r="E42" s="269" t="s">
        <v>40</v>
      </c>
      <c r="F42" s="148" t="s">
        <v>2205</v>
      </c>
      <c r="G42" s="270"/>
      <c r="H42" s="271"/>
      <c r="I42" s="272"/>
      <c r="J42" s="272"/>
      <c r="K42" s="272"/>
      <c r="L42" s="272"/>
      <c r="M42" s="272"/>
      <c r="N42" s="272"/>
      <c r="O42" s="273"/>
      <c r="P42" s="272"/>
      <c r="Q42" s="273"/>
      <c r="R42" s="273"/>
      <c r="S42" s="273"/>
      <c r="T42" s="273"/>
      <c r="U42" s="274"/>
      <c r="V42" s="275"/>
      <c r="W42" s="276"/>
      <c r="X42" s="276"/>
      <c r="Y42" s="148"/>
      <c r="Z42" s="269" t="s">
        <v>373</v>
      </c>
      <c r="AA42" s="269" t="s">
        <v>897</v>
      </c>
      <c r="AB42" s="269" t="s">
        <v>362</v>
      </c>
      <c r="AC42" s="269"/>
      <c r="AD42" s="269">
        <v>0</v>
      </c>
      <c r="AE42" s="269"/>
      <c r="AF42" s="269">
        <v>2</v>
      </c>
      <c r="AG42" s="269">
        <v>1</v>
      </c>
      <c r="AH42" s="269"/>
      <c r="AI42" s="269">
        <v>2</v>
      </c>
      <c r="AJ42" s="269">
        <v>2</v>
      </c>
      <c r="AK42" s="269"/>
      <c r="AL42" s="269"/>
      <c r="AM42" s="269"/>
      <c r="AN42" s="269" t="s">
        <v>2530</v>
      </c>
      <c r="AO42" s="269"/>
      <c r="AP42" s="269"/>
      <c r="AQ42" s="271"/>
      <c r="AR42" s="271"/>
      <c r="AS42" s="271"/>
      <c r="AT42" s="271"/>
    </row>
    <row r="43" spans="1:46" ht="34.5" customHeight="1">
      <c r="A43" s="269" t="s">
        <v>362</v>
      </c>
      <c r="B43" s="151" t="s">
        <v>1147</v>
      </c>
      <c r="C43" s="151" t="s">
        <v>1148</v>
      </c>
      <c r="D43" s="151" t="s">
        <v>199</v>
      </c>
      <c r="E43" s="269" t="s">
        <v>40</v>
      </c>
      <c r="F43" s="148">
        <v>78701</v>
      </c>
      <c r="G43" s="270"/>
      <c r="H43" s="271"/>
      <c r="I43" s="272"/>
      <c r="J43" s="272"/>
      <c r="K43" s="272"/>
      <c r="L43" s="272"/>
      <c r="M43" s="272"/>
      <c r="N43" s="272"/>
      <c r="O43" s="273"/>
      <c r="P43" s="272"/>
      <c r="Q43" s="273"/>
      <c r="R43" s="273"/>
      <c r="S43" s="273"/>
      <c r="T43" s="273"/>
      <c r="U43" s="274"/>
      <c r="V43" s="275"/>
      <c r="W43" s="276"/>
      <c r="X43" s="276"/>
      <c r="Y43" s="148"/>
      <c r="Z43" s="269" t="s">
        <v>373</v>
      </c>
      <c r="AA43" s="269" t="s">
        <v>897</v>
      </c>
      <c r="AB43" s="269" t="s">
        <v>362</v>
      </c>
      <c r="AC43" s="269"/>
      <c r="AD43" s="269">
        <v>0</v>
      </c>
      <c r="AE43" s="269"/>
      <c r="AF43" s="269">
        <v>2</v>
      </c>
      <c r="AG43" s="269">
        <v>1</v>
      </c>
      <c r="AH43" s="269"/>
      <c r="AI43" s="269">
        <v>2</v>
      </c>
      <c r="AJ43" s="269">
        <v>2</v>
      </c>
      <c r="AK43" s="269"/>
      <c r="AL43" s="269"/>
      <c r="AM43" s="269"/>
      <c r="AN43" s="269" t="s">
        <v>2530</v>
      </c>
      <c r="AO43" s="269"/>
      <c r="AP43" s="269"/>
      <c r="AQ43" s="271"/>
      <c r="AR43" s="271"/>
      <c r="AS43" s="271"/>
      <c r="AT43" s="271"/>
    </row>
    <row r="44" spans="1:46" ht="34.5" customHeight="1">
      <c r="A44" s="269" t="s">
        <v>362</v>
      </c>
      <c r="B44" s="151" t="s">
        <v>1706</v>
      </c>
      <c r="C44" s="151" t="s">
        <v>1707</v>
      </c>
      <c r="D44" s="151" t="s">
        <v>37</v>
      </c>
      <c r="E44" s="269" t="s">
        <v>1708</v>
      </c>
      <c r="F44" s="148">
        <v>78222</v>
      </c>
      <c r="G44" s="270"/>
      <c r="H44" s="271"/>
      <c r="I44" s="272"/>
      <c r="J44" s="272"/>
      <c r="K44" s="272"/>
      <c r="L44" s="272"/>
      <c r="M44" s="272"/>
      <c r="N44" s="272"/>
      <c r="O44" s="273"/>
      <c r="P44" s="272"/>
      <c r="Q44" s="273"/>
      <c r="R44" s="273"/>
      <c r="S44" s="273"/>
      <c r="T44" s="273"/>
      <c r="U44" s="274"/>
      <c r="V44" s="275"/>
      <c r="W44" s="276"/>
      <c r="X44" s="276"/>
      <c r="Y44" s="148"/>
      <c r="Z44" s="269" t="s">
        <v>373</v>
      </c>
      <c r="AA44" s="269" t="s">
        <v>897</v>
      </c>
      <c r="AB44" s="269" t="s">
        <v>362</v>
      </c>
      <c r="AC44" s="269"/>
      <c r="AD44" s="269">
        <v>0</v>
      </c>
      <c r="AE44" s="269"/>
      <c r="AF44" s="269">
        <v>2</v>
      </c>
      <c r="AG44" s="269">
        <v>1</v>
      </c>
      <c r="AH44" s="269"/>
      <c r="AI44" s="269">
        <v>2</v>
      </c>
      <c r="AJ44" s="269">
        <v>2</v>
      </c>
      <c r="AK44" s="269"/>
      <c r="AL44" s="269"/>
      <c r="AM44" s="269"/>
      <c r="AN44" s="269" t="s">
        <v>2530</v>
      </c>
      <c r="AO44" s="269"/>
      <c r="AP44" s="269"/>
      <c r="AQ44" s="271"/>
      <c r="AR44" s="271"/>
      <c r="AS44" s="271"/>
      <c r="AT44" s="271"/>
    </row>
    <row r="45" spans="1:46" ht="34.5" customHeight="1">
      <c r="A45" s="269"/>
      <c r="B45" s="151" t="s">
        <v>1100</v>
      </c>
      <c r="C45" s="151" t="s">
        <v>1101</v>
      </c>
      <c r="D45" s="151" t="s">
        <v>793</v>
      </c>
      <c r="E45" s="269" t="s">
        <v>40</v>
      </c>
      <c r="F45" s="148" t="s">
        <v>1102</v>
      </c>
      <c r="G45" s="270"/>
      <c r="H45" s="271"/>
      <c r="I45" s="272"/>
      <c r="J45" s="272"/>
      <c r="K45" s="272"/>
      <c r="L45" s="272"/>
      <c r="M45" s="272"/>
      <c r="N45" s="272"/>
      <c r="O45" s="273"/>
      <c r="P45" s="272"/>
      <c r="Q45" s="273"/>
      <c r="R45" s="273"/>
      <c r="S45" s="273"/>
      <c r="T45" s="273"/>
      <c r="U45" s="274"/>
      <c r="V45" s="275"/>
      <c r="W45" s="276"/>
      <c r="X45" s="276"/>
      <c r="Y45" s="148"/>
      <c r="Z45" s="269" t="s">
        <v>373</v>
      </c>
      <c r="AA45" s="269" t="s">
        <v>897</v>
      </c>
      <c r="AB45" s="269" t="s">
        <v>362</v>
      </c>
      <c r="AC45" s="269"/>
      <c r="AD45" s="269">
        <v>2</v>
      </c>
      <c r="AE45" s="269"/>
      <c r="AF45" s="269">
        <v>2</v>
      </c>
      <c r="AG45" s="269">
        <v>2</v>
      </c>
      <c r="AH45" s="269"/>
      <c r="AI45" s="269">
        <v>2</v>
      </c>
      <c r="AJ45" s="269">
        <v>2</v>
      </c>
      <c r="AK45" s="269"/>
      <c r="AL45" s="269"/>
      <c r="AM45" s="269"/>
      <c r="AN45" s="269" t="s">
        <v>2530</v>
      </c>
      <c r="AO45" s="269"/>
      <c r="AP45" s="269"/>
      <c r="AQ45" s="271"/>
      <c r="AR45" s="271"/>
      <c r="AS45" s="271"/>
      <c r="AT45" s="271"/>
    </row>
    <row r="46" spans="1:46" ht="34.5" customHeight="1">
      <c r="A46" s="269" t="s">
        <v>362</v>
      </c>
      <c r="B46" s="151" t="s">
        <v>2147</v>
      </c>
      <c r="C46" s="151" t="s">
        <v>2148</v>
      </c>
      <c r="D46" s="151" t="s">
        <v>2149</v>
      </c>
      <c r="E46" s="269" t="s">
        <v>40</v>
      </c>
      <c r="F46" s="148">
        <v>76402</v>
      </c>
      <c r="G46" s="270"/>
      <c r="H46" s="271"/>
      <c r="I46" s="272"/>
      <c r="J46" s="272"/>
      <c r="K46" s="272"/>
      <c r="L46" s="272"/>
      <c r="M46" s="272"/>
      <c r="N46" s="272"/>
      <c r="O46" s="273"/>
      <c r="P46" s="272"/>
      <c r="Q46" s="273"/>
      <c r="R46" s="273"/>
      <c r="S46" s="273"/>
      <c r="T46" s="273"/>
      <c r="U46" s="274"/>
      <c r="V46" s="275"/>
      <c r="W46" s="276"/>
      <c r="X46" s="276"/>
      <c r="Y46" s="148"/>
      <c r="Z46" s="269" t="s">
        <v>373</v>
      </c>
      <c r="AA46" s="269" t="s">
        <v>897</v>
      </c>
      <c r="AB46" s="269" t="s">
        <v>362</v>
      </c>
      <c r="AC46" s="269"/>
      <c r="AD46" s="269">
        <v>0</v>
      </c>
      <c r="AE46" s="269"/>
      <c r="AF46" s="269">
        <v>2</v>
      </c>
      <c r="AG46" s="269">
        <v>1</v>
      </c>
      <c r="AH46" s="269"/>
      <c r="AI46" s="269">
        <v>2</v>
      </c>
      <c r="AJ46" s="269">
        <v>2</v>
      </c>
      <c r="AK46" s="269"/>
      <c r="AL46" s="269"/>
      <c r="AM46" s="269"/>
      <c r="AN46" s="269" t="s">
        <v>2530</v>
      </c>
      <c r="AO46" s="269"/>
      <c r="AP46" s="269"/>
      <c r="AQ46" s="271"/>
      <c r="AR46" s="271"/>
      <c r="AS46" s="271"/>
      <c r="AT46" s="271"/>
    </row>
    <row r="47" spans="1:46" ht="34.5" customHeight="1">
      <c r="A47" s="269" t="s">
        <v>362</v>
      </c>
      <c r="B47" s="151" t="s">
        <v>1460</v>
      </c>
      <c r="C47" s="151" t="s">
        <v>1461</v>
      </c>
      <c r="D47" s="151" t="s">
        <v>1462</v>
      </c>
      <c r="E47" s="269" t="s">
        <v>1203</v>
      </c>
      <c r="F47" s="148">
        <v>22310</v>
      </c>
      <c r="G47" s="270"/>
      <c r="H47" s="271"/>
      <c r="I47" s="272"/>
      <c r="J47" s="272"/>
      <c r="K47" s="272"/>
      <c r="L47" s="272"/>
      <c r="M47" s="272"/>
      <c r="N47" s="272"/>
      <c r="O47" s="273"/>
      <c r="P47" s="272"/>
      <c r="Q47" s="273"/>
      <c r="R47" s="273"/>
      <c r="S47" s="273"/>
      <c r="T47" s="273"/>
      <c r="U47" s="274"/>
      <c r="V47" s="275"/>
      <c r="W47" s="276"/>
      <c r="X47" s="276"/>
      <c r="Y47" s="148"/>
      <c r="Z47" s="269" t="s">
        <v>373</v>
      </c>
      <c r="AA47" s="269" t="s">
        <v>897</v>
      </c>
      <c r="AB47" s="269" t="s">
        <v>362</v>
      </c>
      <c r="AC47" s="269"/>
      <c r="AD47" s="269">
        <v>0</v>
      </c>
      <c r="AE47" s="269"/>
      <c r="AF47" s="269">
        <v>2</v>
      </c>
      <c r="AG47" s="269">
        <v>1</v>
      </c>
      <c r="AH47" s="269"/>
      <c r="AI47" s="269">
        <v>2</v>
      </c>
      <c r="AJ47" s="269">
        <v>2</v>
      </c>
      <c r="AK47" s="269"/>
      <c r="AL47" s="269"/>
      <c r="AM47" s="269"/>
      <c r="AN47" s="269" t="s">
        <v>2530</v>
      </c>
      <c r="AO47" s="269"/>
      <c r="AP47" s="269"/>
      <c r="AQ47" s="271"/>
      <c r="AR47" s="271"/>
      <c r="AS47" s="271"/>
      <c r="AT47" s="271"/>
    </row>
    <row r="48" spans="1:46" ht="34.5" customHeight="1">
      <c r="A48" s="269" t="s">
        <v>362</v>
      </c>
      <c r="B48" s="151" t="s">
        <v>2179</v>
      </c>
      <c r="C48" s="151" t="s">
        <v>1035</v>
      </c>
      <c r="D48" s="151" t="s">
        <v>37</v>
      </c>
      <c r="E48" s="269" t="s">
        <v>40</v>
      </c>
      <c r="F48" s="148">
        <v>78216</v>
      </c>
      <c r="G48" s="270"/>
      <c r="H48" s="271"/>
      <c r="I48" s="272"/>
      <c r="J48" s="272"/>
      <c r="K48" s="272"/>
      <c r="L48" s="272"/>
      <c r="M48" s="272"/>
      <c r="N48" s="272"/>
      <c r="O48" s="273"/>
      <c r="P48" s="272"/>
      <c r="Q48" s="273"/>
      <c r="R48" s="273"/>
      <c r="S48" s="273"/>
      <c r="T48" s="273"/>
      <c r="U48" s="274"/>
      <c r="V48" s="275"/>
      <c r="W48" s="276"/>
      <c r="X48" s="276"/>
      <c r="Y48" s="148"/>
      <c r="Z48" s="269" t="s">
        <v>373</v>
      </c>
      <c r="AA48" s="269" t="s">
        <v>897</v>
      </c>
      <c r="AB48" s="269" t="s">
        <v>362</v>
      </c>
      <c r="AC48" s="269"/>
      <c r="AD48" s="269">
        <v>0</v>
      </c>
      <c r="AE48" s="269"/>
      <c r="AF48" s="269">
        <v>2</v>
      </c>
      <c r="AG48" s="269">
        <v>1</v>
      </c>
      <c r="AH48" s="269"/>
      <c r="AI48" s="269">
        <v>2</v>
      </c>
      <c r="AJ48" s="269">
        <v>2</v>
      </c>
      <c r="AK48" s="269"/>
      <c r="AL48" s="269"/>
      <c r="AM48" s="269"/>
      <c r="AN48" s="269" t="s">
        <v>2530</v>
      </c>
      <c r="AO48" s="269"/>
      <c r="AP48" s="269"/>
      <c r="AQ48" s="271"/>
      <c r="AR48" s="271"/>
      <c r="AS48" s="271"/>
      <c r="AT48" s="271"/>
    </row>
    <row r="49" spans="1:46" ht="34.5" customHeight="1">
      <c r="A49" s="269" t="s">
        <v>362</v>
      </c>
      <c r="B49" s="151" t="s">
        <v>1185</v>
      </c>
      <c r="C49" s="151" t="s">
        <v>1154</v>
      </c>
      <c r="D49" s="151" t="s">
        <v>37</v>
      </c>
      <c r="E49" s="269" t="s">
        <v>40</v>
      </c>
      <c r="F49" s="148">
        <v>78232</v>
      </c>
      <c r="G49" s="270"/>
      <c r="H49" s="271"/>
      <c r="I49" s="272"/>
      <c r="J49" s="272"/>
      <c r="K49" s="272"/>
      <c r="L49" s="272"/>
      <c r="M49" s="272"/>
      <c r="N49" s="272"/>
      <c r="O49" s="273"/>
      <c r="P49" s="272"/>
      <c r="Q49" s="273"/>
      <c r="R49" s="273"/>
      <c r="S49" s="273"/>
      <c r="T49" s="273"/>
      <c r="U49" s="274"/>
      <c r="V49" s="275"/>
      <c r="W49" s="276"/>
      <c r="X49" s="276"/>
      <c r="Y49" s="148"/>
      <c r="Z49" s="269" t="s">
        <v>373</v>
      </c>
      <c r="AA49" s="269" t="s">
        <v>897</v>
      </c>
      <c r="AB49" s="269" t="s">
        <v>362</v>
      </c>
      <c r="AC49" s="269"/>
      <c r="AD49" s="269">
        <v>0</v>
      </c>
      <c r="AE49" s="269"/>
      <c r="AF49" s="269">
        <v>2</v>
      </c>
      <c r="AG49" s="269">
        <v>1</v>
      </c>
      <c r="AH49" s="269"/>
      <c r="AI49" s="269">
        <v>2</v>
      </c>
      <c r="AJ49" s="269">
        <v>2</v>
      </c>
      <c r="AK49" s="269"/>
      <c r="AL49" s="269"/>
      <c r="AM49" s="269"/>
      <c r="AN49" s="269" t="s">
        <v>2530</v>
      </c>
      <c r="AO49" s="269"/>
      <c r="AP49" s="269"/>
      <c r="AQ49" s="271"/>
      <c r="AR49" s="271"/>
      <c r="AS49" s="271"/>
      <c r="AT49" s="271"/>
    </row>
    <row r="50" spans="1:46" ht="34.5" customHeight="1">
      <c r="A50" s="269" t="s">
        <v>362</v>
      </c>
      <c r="B50" s="151" t="s">
        <v>1020</v>
      </c>
      <c r="C50" s="151" t="s">
        <v>988</v>
      </c>
      <c r="D50" s="151" t="s">
        <v>37</v>
      </c>
      <c r="E50" s="269" t="s">
        <v>40</v>
      </c>
      <c r="F50" s="148">
        <v>78270</v>
      </c>
      <c r="G50" s="270"/>
      <c r="H50" s="271"/>
      <c r="I50" s="272"/>
      <c r="J50" s="272"/>
      <c r="K50" s="272"/>
      <c r="L50" s="272"/>
      <c r="M50" s="272"/>
      <c r="N50" s="272"/>
      <c r="O50" s="273"/>
      <c r="P50" s="272"/>
      <c r="Q50" s="273"/>
      <c r="R50" s="273"/>
      <c r="S50" s="273"/>
      <c r="T50" s="273"/>
      <c r="U50" s="274"/>
      <c r="V50" s="275"/>
      <c r="W50" s="276"/>
      <c r="X50" s="276"/>
      <c r="Y50" s="148"/>
      <c r="Z50" s="269" t="s">
        <v>373</v>
      </c>
      <c r="AA50" s="269" t="s">
        <v>897</v>
      </c>
      <c r="AB50" s="269" t="s">
        <v>362</v>
      </c>
      <c r="AC50" s="269"/>
      <c r="AD50" s="269">
        <v>0</v>
      </c>
      <c r="AE50" s="269"/>
      <c r="AF50" s="269">
        <v>2</v>
      </c>
      <c r="AG50" s="269">
        <v>1</v>
      </c>
      <c r="AH50" s="269"/>
      <c r="AI50" s="269">
        <v>2</v>
      </c>
      <c r="AJ50" s="269">
        <v>2</v>
      </c>
      <c r="AK50" s="269"/>
      <c r="AL50" s="269"/>
      <c r="AM50" s="269"/>
      <c r="AN50" s="269" t="s">
        <v>2530</v>
      </c>
      <c r="AO50" s="269"/>
      <c r="AP50" s="269"/>
      <c r="AQ50" s="271"/>
      <c r="AR50" s="271"/>
      <c r="AS50" s="271"/>
      <c r="AT50" s="271"/>
    </row>
    <row r="51" spans="1:46" ht="34.5" customHeight="1">
      <c r="A51" s="269" t="s">
        <v>362</v>
      </c>
      <c r="B51" s="151" t="s">
        <v>2065</v>
      </c>
      <c r="C51" s="151" t="s">
        <v>2066</v>
      </c>
      <c r="D51" s="151" t="s">
        <v>48</v>
      </c>
      <c r="E51" s="269" t="s">
        <v>40</v>
      </c>
      <c r="F51" s="148">
        <v>78023</v>
      </c>
      <c r="G51" s="270"/>
      <c r="H51" s="271"/>
      <c r="I51" s="272"/>
      <c r="J51" s="272"/>
      <c r="K51" s="272"/>
      <c r="L51" s="272"/>
      <c r="M51" s="272"/>
      <c r="N51" s="272"/>
      <c r="O51" s="273"/>
      <c r="P51" s="272"/>
      <c r="Q51" s="273"/>
      <c r="R51" s="273"/>
      <c r="S51" s="273"/>
      <c r="T51" s="273"/>
      <c r="U51" s="274"/>
      <c r="V51" s="275"/>
      <c r="W51" s="276"/>
      <c r="X51" s="276"/>
      <c r="Y51" s="148"/>
      <c r="Z51" s="269" t="s">
        <v>373</v>
      </c>
      <c r="AA51" s="269" t="s">
        <v>897</v>
      </c>
      <c r="AB51" s="269" t="s">
        <v>362</v>
      </c>
      <c r="AC51" s="269"/>
      <c r="AD51" s="269">
        <v>0</v>
      </c>
      <c r="AE51" s="269"/>
      <c r="AF51" s="269">
        <v>2</v>
      </c>
      <c r="AG51" s="269">
        <v>1</v>
      </c>
      <c r="AH51" s="269"/>
      <c r="AI51" s="269">
        <v>2</v>
      </c>
      <c r="AJ51" s="269">
        <v>2</v>
      </c>
      <c r="AK51" s="269"/>
      <c r="AL51" s="269"/>
      <c r="AM51" s="269"/>
      <c r="AN51" s="269" t="s">
        <v>2530</v>
      </c>
      <c r="AO51" s="269"/>
      <c r="AP51" s="269"/>
      <c r="AQ51" s="271"/>
      <c r="AR51" s="271"/>
      <c r="AS51" s="271"/>
      <c r="AT51" s="271"/>
    </row>
    <row r="52" spans="1:46" ht="34.5" customHeight="1">
      <c r="A52" s="269" t="s">
        <v>362</v>
      </c>
      <c r="B52" s="151" t="s">
        <v>2168</v>
      </c>
      <c r="C52" s="151" t="s">
        <v>2169</v>
      </c>
      <c r="D52" s="151" t="s">
        <v>2170</v>
      </c>
      <c r="E52" s="269" t="s">
        <v>40</v>
      </c>
      <c r="F52" s="148">
        <v>78634</v>
      </c>
      <c r="G52" s="270"/>
      <c r="H52" s="271"/>
      <c r="I52" s="272"/>
      <c r="J52" s="272"/>
      <c r="K52" s="272"/>
      <c r="L52" s="272"/>
      <c r="M52" s="272"/>
      <c r="N52" s="272"/>
      <c r="O52" s="273"/>
      <c r="P52" s="272"/>
      <c r="Q52" s="273"/>
      <c r="R52" s="273"/>
      <c r="S52" s="273"/>
      <c r="T52" s="273"/>
      <c r="U52" s="274"/>
      <c r="V52" s="275"/>
      <c r="W52" s="276"/>
      <c r="X52" s="276"/>
      <c r="Y52" s="148"/>
      <c r="Z52" s="269" t="s">
        <v>373</v>
      </c>
      <c r="AA52" s="269" t="s">
        <v>897</v>
      </c>
      <c r="AB52" s="269" t="s">
        <v>362</v>
      </c>
      <c r="AC52" s="269"/>
      <c r="AD52" s="269">
        <v>0</v>
      </c>
      <c r="AE52" s="269"/>
      <c r="AF52" s="269">
        <v>2</v>
      </c>
      <c r="AG52" s="269">
        <v>1</v>
      </c>
      <c r="AH52" s="269"/>
      <c r="AI52" s="269">
        <v>2</v>
      </c>
      <c r="AJ52" s="269">
        <v>2</v>
      </c>
      <c r="AK52" s="269"/>
      <c r="AL52" s="269"/>
      <c r="AM52" s="269"/>
      <c r="AN52" s="269" t="s">
        <v>2530</v>
      </c>
      <c r="AO52" s="269"/>
      <c r="AP52" s="269"/>
      <c r="AQ52" s="271"/>
      <c r="AR52" s="271"/>
      <c r="AS52" s="271"/>
      <c r="AT52" s="271"/>
    </row>
    <row r="53" spans="1:46" ht="34.5" customHeight="1">
      <c r="A53" s="269" t="s">
        <v>362</v>
      </c>
      <c r="B53" s="151" t="s">
        <v>1712</v>
      </c>
      <c r="C53" s="151" t="s">
        <v>1713</v>
      </c>
      <c r="D53" s="151" t="s">
        <v>37</v>
      </c>
      <c r="E53" s="269" t="s">
        <v>40</v>
      </c>
      <c r="F53" s="148">
        <v>78233</v>
      </c>
      <c r="G53" s="271"/>
      <c r="H53" s="271"/>
      <c r="I53" s="271"/>
      <c r="J53" s="270"/>
      <c r="K53" s="277"/>
      <c r="L53" s="272"/>
      <c r="M53" s="272"/>
      <c r="N53" s="272"/>
      <c r="O53" s="273"/>
      <c r="P53" s="272"/>
      <c r="Q53" s="273"/>
      <c r="R53" s="273"/>
      <c r="S53" s="273"/>
      <c r="T53" s="273"/>
      <c r="U53" s="269"/>
      <c r="V53" s="273"/>
      <c r="W53" s="276"/>
      <c r="X53" s="276"/>
      <c r="Y53" s="148"/>
      <c r="Z53" s="269" t="s">
        <v>373</v>
      </c>
      <c r="AA53" s="269" t="s">
        <v>897</v>
      </c>
      <c r="AB53" s="269" t="s">
        <v>362</v>
      </c>
      <c r="AC53" s="269"/>
      <c r="AD53" s="269"/>
      <c r="AE53" s="269"/>
      <c r="AF53" s="269">
        <v>2</v>
      </c>
      <c r="AG53" s="269">
        <v>1</v>
      </c>
      <c r="AH53" s="269"/>
      <c r="AI53" s="269">
        <v>2</v>
      </c>
      <c r="AJ53" s="269">
        <v>2</v>
      </c>
      <c r="AK53" s="269"/>
      <c r="AL53" s="269"/>
      <c r="AM53" s="269"/>
      <c r="AN53" s="269" t="s">
        <v>2530</v>
      </c>
      <c r="AO53" s="278"/>
      <c r="AP53" s="278"/>
      <c r="AQ53" s="70"/>
      <c r="AR53" s="70"/>
      <c r="AS53" s="70"/>
      <c r="AT53" s="70"/>
    </row>
    <row r="54" spans="1:46" ht="34.5" customHeight="1">
      <c r="A54" s="269" t="s">
        <v>362</v>
      </c>
      <c r="B54" s="151" t="s">
        <v>2234</v>
      </c>
      <c r="C54" s="151" t="s">
        <v>2235</v>
      </c>
      <c r="D54" s="151" t="s">
        <v>68</v>
      </c>
      <c r="E54" s="269" t="s">
        <v>40</v>
      </c>
      <c r="F54" s="148">
        <v>77073</v>
      </c>
      <c r="G54" s="271"/>
      <c r="H54" s="271"/>
      <c r="I54" s="271"/>
      <c r="J54" s="270"/>
      <c r="K54" s="277"/>
      <c r="L54" s="272"/>
      <c r="M54" s="272"/>
      <c r="N54" s="272"/>
      <c r="O54" s="273"/>
      <c r="P54" s="272"/>
      <c r="Q54" s="273"/>
      <c r="R54" s="273"/>
      <c r="S54" s="273"/>
      <c r="T54" s="273"/>
      <c r="U54" s="269"/>
      <c r="V54" s="273"/>
      <c r="W54" s="276"/>
      <c r="X54" s="276"/>
      <c r="Y54" s="148"/>
      <c r="Z54" s="269" t="s">
        <v>373</v>
      </c>
      <c r="AA54" s="269" t="s">
        <v>897</v>
      </c>
      <c r="AB54" s="269" t="s">
        <v>362</v>
      </c>
      <c r="AC54" s="269"/>
      <c r="AD54" s="269"/>
      <c r="AE54" s="269"/>
      <c r="AF54" s="269">
        <v>2</v>
      </c>
      <c r="AG54" s="269">
        <v>1</v>
      </c>
      <c r="AH54" s="269"/>
      <c r="AI54" s="269">
        <v>2</v>
      </c>
      <c r="AJ54" s="269">
        <v>2</v>
      </c>
      <c r="AK54" s="269"/>
      <c r="AL54" s="269"/>
      <c r="AM54" s="269"/>
      <c r="AN54" s="269" t="s">
        <v>2530</v>
      </c>
      <c r="AO54" s="278"/>
      <c r="AP54" s="278"/>
      <c r="AQ54" s="70"/>
      <c r="AR54" s="70"/>
      <c r="AS54" s="70"/>
      <c r="AT54" s="70"/>
    </row>
    <row r="55" spans="1:46" ht="34.5" customHeight="1">
      <c r="A55" s="269" t="s">
        <v>362</v>
      </c>
      <c r="B55" s="151" t="s">
        <v>2083</v>
      </c>
      <c r="C55" s="151" t="s">
        <v>2084</v>
      </c>
      <c r="D55" s="151" t="s">
        <v>2085</v>
      </c>
      <c r="E55" s="269" t="s">
        <v>40</v>
      </c>
      <c r="F55" s="148">
        <v>77341</v>
      </c>
      <c r="G55" s="271"/>
      <c r="H55" s="271"/>
      <c r="I55" s="271"/>
      <c r="J55" s="270"/>
      <c r="K55" s="277"/>
      <c r="L55" s="272"/>
      <c r="M55" s="272"/>
      <c r="N55" s="272"/>
      <c r="O55" s="273"/>
      <c r="P55" s="272"/>
      <c r="Q55" s="273"/>
      <c r="R55" s="273"/>
      <c r="S55" s="273"/>
      <c r="T55" s="273"/>
      <c r="U55" s="269"/>
      <c r="V55" s="273"/>
      <c r="W55" s="276"/>
      <c r="X55" s="276"/>
      <c r="Y55" s="148"/>
      <c r="Z55" s="269" t="s">
        <v>373</v>
      </c>
      <c r="AA55" s="269" t="s">
        <v>897</v>
      </c>
      <c r="AB55" s="269" t="s">
        <v>362</v>
      </c>
      <c r="AC55" s="269"/>
      <c r="AD55" s="269"/>
      <c r="AE55" s="269"/>
      <c r="AF55" s="269">
        <v>2</v>
      </c>
      <c r="AG55" s="269">
        <v>1</v>
      </c>
      <c r="AH55" s="269"/>
      <c r="AI55" s="269">
        <v>2</v>
      </c>
      <c r="AJ55" s="269">
        <v>2</v>
      </c>
      <c r="AK55" s="269"/>
      <c r="AL55" s="269"/>
      <c r="AM55" s="269"/>
      <c r="AN55" s="269" t="s">
        <v>2530</v>
      </c>
      <c r="AO55" s="278"/>
      <c r="AP55" s="278"/>
      <c r="AQ55" s="70"/>
      <c r="AR55" s="70"/>
      <c r="AS55" s="70"/>
      <c r="AT55" s="70"/>
    </row>
    <row r="56" spans="1:46" ht="34.5" customHeight="1">
      <c r="A56" s="269" t="s">
        <v>362</v>
      </c>
      <c r="B56" s="151" t="s">
        <v>1169</v>
      </c>
      <c r="C56" s="151" t="s">
        <v>752</v>
      </c>
      <c r="D56" s="151" t="s">
        <v>37</v>
      </c>
      <c r="E56" s="269" t="s">
        <v>40</v>
      </c>
      <c r="F56" s="148">
        <v>78210</v>
      </c>
      <c r="G56" s="271"/>
      <c r="H56" s="271"/>
      <c r="I56" s="271"/>
      <c r="J56" s="270"/>
      <c r="K56" s="277"/>
      <c r="L56" s="272"/>
      <c r="M56" s="272"/>
      <c r="N56" s="272"/>
      <c r="O56" s="273"/>
      <c r="P56" s="272"/>
      <c r="Q56" s="273"/>
      <c r="R56" s="273"/>
      <c r="S56" s="273"/>
      <c r="T56" s="273"/>
      <c r="U56" s="269"/>
      <c r="V56" s="273"/>
      <c r="W56" s="276"/>
      <c r="X56" s="276"/>
      <c r="Y56" s="148"/>
      <c r="Z56" s="269" t="s">
        <v>373</v>
      </c>
      <c r="AA56" s="269" t="s">
        <v>897</v>
      </c>
      <c r="AB56" s="269" t="s">
        <v>362</v>
      </c>
      <c r="AC56" s="269"/>
      <c r="AD56" s="269"/>
      <c r="AE56" s="269"/>
      <c r="AF56" s="269">
        <v>2</v>
      </c>
      <c r="AG56" s="269">
        <v>1</v>
      </c>
      <c r="AH56" s="269"/>
      <c r="AI56" s="269">
        <v>2</v>
      </c>
      <c r="AJ56" s="269">
        <v>2</v>
      </c>
      <c r="AK56" s="269"/>
      <c r="AL56" s="269"/>
      <c r="AM56" s="269"/>
      <c r="AN56" s="269" t="s">
        <v>2530</v>
      </c>
      <c r="AO56" s="278"/>
      <c r="AP56" s="278"/>
      <c r="AQ56" s="70"/>
      <c r="AR56" s="70"/>
      <c r="AS56" s="70"/>
      <c r="AT56" s="70"/>
    </row>
    <row r="57" spans="1:46" ht="34.5" customHeight="1">
      <c r="A57" s="269" t="s">
        <v>362</v>
      </c>
      <c r="B57" s="151" t="s">
        <v>1124</v>
      </c>
      <c r="C57" s="151" t="s">
        <v>1125</v>
      </c>
      <c r="D57" s="151" t="s">
        <v>63</v>
      </c>
      <c r="E57" s="269" t="s">
        <v>40</v>
      </c>
      <c r="F57" s="148">
        <v>78154</v>
      </c>
      <c r="G57" s="271"/>
      <c r="H57" s="271"/>
      <c r="I57" s="271"/>
      <c r="J57" s="270"/>
      <c r="K57" s="277"/>
      <c r="L57" s="272"/>
      <c r="M57" s="272"/>
      <c r="N57" s="272"/>
      <c r="O57" s="273"/>
      <c r="P57" s="272"/>
      <c r="Q57" s="273"/>
      <c r="R57" s="273"/>
      <c r="S57" s="273"/>
      <c r="T57" s="273"/>
      <c r="U57" s="269"/>
      <c r="V57" s="273"/>
      <c r="W57" s="276"/>
      <c r="X57" s="276"/>
      <c r="Y57" s="148"/>
      <c r="Z57" s="269" t="s">
        <v>373</v>
      </c>
      <c r="AA57" s="269" t="s">
        <v>897</v>
      </c>
      <c r="AB57" s="269" t="s">
        <v>362</v>
      </c>
      <c r="AC57" s="269"/>
      <c r="AD57" s="269"/>
      <c r="AE57" s="269"/>
      <c r="AF57" s="269">
        <v>2</v>
      </c>
      <c r="AG57" s="269">
        <v>1</v>
      </c>
      <c r="AH57" s="269"/>
      <c r="AI57" s="269">
        <v>2</v>
      </c>
      <c r="AJ57" s="269">
        <v>2</v>
      </c>
      <c r="AK57" s="269"/>
      <c r="AL57" s="269"/>
      <c r="AM57" s="269"/>
      <c r="AN57" s="269" t="s">
        <v>2530</v>
      </c>
      <c r="AO57" s="278"/>
      <c r="AP57" s="278"/>
      <c r="AQ57" s="70"/>
      <c r="AR57" s="70"/>
      <c r="AS57" s="70"/>
      <c r="AT57" s="70"/>
    </row>
    <row r="58" spans="1:46" ht="34.5" customHeight="1">
      <c r="A58" s="269" t="s">
        <v>362</v>
      </c>
      <c r="B58" s="151" t="s">
        <v>1228</v>
      </c>
      <c r="C58" s="151" t="s">
        <v>1229</v>
      </c>
      <c r="D58" s="151" t="s">
        <v>199</v>
      </c>
      <c r="E58" s="269" t="s">
        <v>40</v>
      </c>
      <c r="F58" s="148">
        <v>78717</v>
      </c>
      <c r="G58" s="270"/>
      <c r="H58" s="271"/>
      <c r="I58" s="271"/>
      <c r="J58" s="270"/>
      <c r="K58" s="277"/>
      <c r="L58" s="272"/>
      <c r="M58" s="272"/>
      <c r="N58" s="272"/>
      <c r="O58" s="273"/>
      <c r="P58" s="272"/>
      <c r="Q58" s="273"/>
      <c r="R58" s="273"/>
      <c r="S58" s="273"/>
      <c r="T58" s="273"/>
      <c r="U58" s="269"/>
      <c r="V58" s="273"/>
      <c r="W58" s="276"/>
      <c r="X58" s="276"/>
      <c r="Y58" s="148"/>
      <c r="Z58" s="269" t="s">
        <v>373</v>
      </c>
      <c r="AA58" s="269" t="s">
        <v>897</v>
      </c>
      <c r="AB58" s="269" t="s">
        <v>362</v>
      </c>
      <c r="AC58" s="269"/>
      <c r="AD58" s="269"/>
      <c r="AE58" s="269"/>
      <c r="AF58" s="269">
        <v>2</v>
      </c>
      <c r="AG58" s="269">
        <v>1</v>
      </c>
      <c r="AH58" s="269"/>
      <c r="AI58" s="269">
        <v>2</v>
      </c>
      <c r="AJ58" s="269">
        <v>2</v>
      </c>
      <c r="AK58" s="269"/>
      <c r="AL58" s="269"/>
      <c r="AM58" s="269"/>
      <c r="AN58" s="269" t="s">
        <v>2530</v>
      </c>
      <c r="AO58" s="278"/>
      <c r="AP58" s="278"/>
      <c r="AQ58" s="70"/>
      <c r="AR58" s="70"/>
      <c r="AS58" s="70"/>
      <c r="AT58" s="70"/>
    </row>
    <row r="59" spans="1:46" ht="34.5" customHeight="1">
      <c r="A59" s="278" t="s">
        <v>362</v>
      </c>
      <c r="B59" s="151" t="s">
        <v>1994</v>
      </c>
      <c r="C59" s="151" t="s">
        <v>1995</v>
      </c>
      <c r="D59" s="151" t="s">
        <v>144</v>
      </c>
      <c r="E59" s="269" t="s">
        <v>40</v>
      </c>
      <c r="F59" s="148">
        <v>76205</v>
      </c>
      <c r="G59" s="271"/>
      <c r="H59" s="271"/>
      <c r="I59" s="271"/>
      <c r="J59" s="270"/>
      <c r="K59" s="277"/>
      <c r="L59" s="272"/>
      <c r="M59" s="272"/>
      <c r="N59" s="272"/>
      <c r="O59" s="273"/>
      <c r="P59" s="272"/>
      <c r="Q59" s="273"/>
      <c r="R59" s="273"/>
      <c r="S59" s="273"/>
      <c r="T59" s="273"/>
      <c r="U59" s="269"/>
      <c r="V59" s="273"/>
      <c r="W59" s="276"/>
      <c r="X59" s="276"/>
      <c r="Y59" s="148"/>
      <c r="Z59" s="269" t="s">
        <v>373</v>
      </c>
      <c r="AA59" s="269" t="s">
        <v>897</v>
      </c>
      <c r="AB59" s="269" t="s">
        <v>362</v>
      </c>
      <c r="AC59" s="269"/>
      <c r="AD59" s="269"/>
      <c r="AE59" s="269"/>
      <c r="AF59" s="269">
        <v>2</v>
      </c>
      <c r="AG59" s="269">
        <v>1</v>
      </c>
      <c r="AH59" s="269"/>
      <c r="AI59" s="269">
        <v>2</v>
      </c>
      <c r="AJ59" s="269">
        <v>2</v>
      </c>
      <c r="AK59" s="269"/>
      <c r="AL59" s="269"/>
      <c r="AM59" s="269"/>
      <c r="AN59" s="269" t="s">
        <v>2530</v>
      </c>
      <c r="AO59" s="278"/>
      <c r="AP59" s="278"/>
      <c r="AQ59" s="70"/>
      <c r="AR59" s="70"/>
      <c r="AS59" s="70"/>
      <c r="AT59" s="70"/>
    </row>
    <row r="60" spans="1:46" ht="34.5" customHeight="1">
      <c r="A60" s="269" t="s">
        <v>362</v>
      </c>
      <c r="B60" s="151" t="s">
        <v>1371</v>
      </c>
      <c r="C60" s="151" t="s">
        <v>1372</v>
      </c>
      <c r="D60" s="151" t="s">
        <v>37</v>
      </c>
      <c r="E60" s="269" t="s">
        <v>40</v>
      </c>
      <c r="F60" s="148">
        <v>78288</v>
      </c>
      <c r="G60" s="270"/>
      <c r="H60" s="271"/>
      <c r="I60" s="271"/>
      <c r="J60" s="270"/>
      <c r="K60" s="277"/>
      <c r="L60" s="272"/>
      <c r="M60" s="272"/>
      <c r="N60" s="272"/>
      <c r="O60" s="273"/>
      <c r="P60" s="272"/>
      <c r="Q60" s="273"/>
      <c r="R60" s="273"/>
      <c r="S60" s="273"/>
      <c r="T60" s="273"/>
      <c r="U60" s="269"/>
      <c r="V60" s="273"/>
      <c r="W60" s="276"/>
      <c r="X60" s="276"/>
      <c r="Y60" s="148"/>
      <c r="Z60" s="269" t="s">
        <v>373</v>
      </c>
      <c r="AA60" s="269" t="s">
        <v>897</v>
      </c>
      <c r="AB60" s="269" t="s">
        <v>362</v>
      </c>
      <c r="AC60" s="269"/>
      <c r="AD60" s="269"/>
      <c r="AE60" s="269"/>
      <c r="AF60" s="269">
        <v>2</v>
      </c>
      <c r="AG60" s="269">
        <v>1</v>
      </c>
      <c r="AH60" s="269"/>
      <c r="AI60" s="269">
        <v>2</v>
      </c>
      <c r="AJ60" s="269">
        <v>2</v>
      </c>
      <c r="AK60" s="269"/>
      <c r="AL60" s="269"/>
      <c r="AM60" s="269"/>
      <c r="AN60" s="269" t="s">
        <v>2530</v>
      </c>
      <c r="AO60" s="278"/>
      <c r="AP60" s="278"/>
      <c r="AQ60" s="70"/>
      <c r="AR60" s="70"/>
      <c r="AS60" s="70"/>
      <c r="AT60" s="70"/>
    </row>
    <row r="61" spans="1:46" ht="34.5" customHeight="1">
      <c r="A61" s="269" t="s">
        <v>2529</v>
      </c>
      <c r="B61" s="151" t="s">
        <v>2115</v>
      </c>
      <c r="C61" s="151" t="s">
        <v>2116</v>
      </c>
      <c r="D61" s="151" t="s">
        <v>37</v>
      </c>
      <c r="E61" s="269" t="s">
        <v>40</v>
      </c>
      <c r="F61" s="148">
        <v>78221</v>
      </c>
      <c r="G61" s="271"/>
      <c r="H61" s="271"/>
      <c r="I61" s="271"/>
      <c r="J61" s="270"/>
      <c r="K61" s="277"/>
      <c r="L61" s="272"/>
      <c r="M61" s="272"/>
      <c r="N61" s="272"/>
      <c r="O61" s="273"/>
      <c r="P61" s="272"/>
      <c r="Q61" s="273"/>
      <c r="R61" s="273"/>
      <c r="S61" s="273"/>
      <c r="T61" s="273"/>
      <c r="U61" s="269"/>
      <c r="V61" s="273"/>
      <c r="W61" s="276"/>
      <c r="X61" s="276"/>
      <c r="Y61" s="148"/>
      <c r="Z61" s="269" t="s">
        <v>373</v>
      </c>
      <c r="AA61" s="269" t="s">
        <v>897</v>
      </c>
      <c r="AB61" s="269" t="s">
        <v>362</v>
      </c>
      <c r="AC61" s="269"/>
      <c r="AD61" s="269"/>
      <c r="AE61" s="269"/>
      <c r="AF61" s="269">
        <v>2</v>
      </c>
      <c r="AG61" s="269">
        <v>1</v>
      </c>
      <c r="AH61" s="269"/>
      <c r="AI61" s="269">
        <v>2</v>
      </c>
      <c r="AJ61" s="269">
        <v>2</v>
      </c>
      <c r="AK61" s="269"/>
      <c r="AL61" s="269"/>
      <c r="AM61" s="269"/>
      <c r="AN61" s="269" t="s">
        <v>2530</v>
      </c>
      <c r="AO61" s="278"/>
      <c r="AP61" s="278"/>
      <c r="AQ61" s="70"/>
      <c r="AR61" s="70"/>
      <c r="AS61" s="70"/>
      <c r="AT61" s="70"/>
    </row>
    <row r="62" spans="1:46" ht="34.5" customHeight="1">
      <c r="A62" s="269" t="s">
        <v>362</v>
      </c>
      <c r="B62" s="151" t="s">
        <v>2248</v>
      </c>
      <c r="C62" s="151" t="s">
        <v>2235</v>
      </c>
      <c r="D62" s="151" t="s">
        <v>68</v>
      </c>
      <c r="E62" s="269" t="s">
        <v>40</v>
      </c>
      <c r="F62" s="148">
        <v>77073</v>
      </c>
      <c r="G62" s="271"/>
      <c r="H62" s="271"/>
      <c r="I62" s="271"/>
      <c r="J62" s="270"/>
      <c r="K62" s="277"/>
      <c r="L62" s="272"/>
      <c r="M62" s="272"/>
      <c r="N62" s="272"/>
      <c r="O62" s="273"/>
      <c r="P62" s="272"/>
      <c r="Q62" s="273"/>
      <c r="R62" s="273"/>
      <c r="S62" s="273"/>
      <c r="T62" s="273"/>
      <c r="U62" s="269"/>
      <c r="V62" s="273"/>
      <c r="W62" s="276"/>
      <c r="X62" s="276"/>
      <c r="Y62" s="148"/>
      <c r="Z62" s="269" t="s">
        <v>373</v>
      </c>
      <c r="AA62" s="269" t="s">
        <v>897</v>
      </c>
      <c r="AB62" s="269" t="s">
        <v>362</v>
      </c>
      <c r="AC62" s="269"/>
      <c r="AD62" s="269"/>
      <c r="AE62" s="269"/>
      <c r="AF62" s="269">
        <v>2</v>
      </c>
      <c r="AG62" s="269">
        <v>1</v>
      </c>
      <c r="AH62" s="269"/>
      <c r="AI62" s="269">
        <v>2</v>
      </c>
      <c r="AJ62" s="269">
        <v>2</v>
      </c>
      <c r="AK62" s="269"/>
      <c r="AL62" s="269"/>
      <c r="AM62" s="269"/>
      <c r="AN62" s="269" t="s">
        <v>2530</v>
      </c>
      <c r="AO62" s="278"/>
      <c r="AP62" s="278"/>
      <c r="AQ62" s="70"/>
      <c r="AR62" s="70"/>
      <c r="AS62" s="70"/>
      <c r="AT62" s="70"/>
    </row>
    <row r="63" spans="1:46" ht="34.5" customHeight="1">
      <c r="A63" s="269" t="s">
        <v>2529</v>
      </c>
      <c r="B63" s="151" t="s">
        <v>1653</v>
      </c>
      <c r="C63" s="151" t="s">
        <v>279</v>
      </c>
      <c r="D63" s="151" t="s">
        <v>37</v>
      </c>
      <c r="E63" s="269" t="s">
        <v>40</v>
      </c>
      <c r="F63" s="148">
        <v>78216</v>
      </c>
      <c r="G63" s="271"/>
      <c r="H63" s="271"/>
      <c r="I63" s="271"/>
      <c r="J63" s="270"/>
      <c r="K63" s="277"/>
      <c r="L63" s="272"/>
      <c r="M63" s="272"/>
      <c r="N63" s="272"/>
      <c r="O63" s="273"/>
      <c r="P63" s="272"/>
      <c r="Q63" s="273"/>
      <c r="R63" s="273"/>
      <c r="S63" s="273"/>
      <c r="T63" s="273"/>
      <c r="U63" s="269"/>
      <c r="V63" s="273"/>
      <c r="W63" s="276"/>
      <c r="X63" s="276"/>
      <c r="Y63" s="148"/>
      <c r="Z63" s="269" t="s">
        <v>373</v>
      </c>
      <c r="AA63" s="269" t="s">
        <v>897</v>
      </c>
      <c r="AB63" s="269" t="s">
        <v>362</v>
      </c>
      <c r="AC63" s="269">
        <v>0</v>
      </c>
      <c r="AD63" s="269"/>
      <c r="AE63" s="269"/>
      <c r="AF63" s="269">
        <v>2</v>
      </c>
      <c r="AG63" s="269">
        <v>1</v>
      </c>
      <c r="AH63" s="269"/>
      <c r="AI63" s="269">
        <v>2</v>
      </c>
      <c r="AJ63" s="269">
        <v>2</v>
      </c>
      <c r="AK63" s="269"/>
      <c r="AL63" s="269"/>
      <c r="AM63" s="269"/>
      <c r="AN63" s="269" t="s">
        <v>2530</v>
      </c>
      <c r="AO63" s="278"/>
      <c r="AP63" s="278"/>
      <c r="AQ63" s="70"/>
      <c r="AR63" s="70"/>
      <c r="AS63" s="70"/>
      <c r="AT63" s="70"/>
    </row>
    <row r="64" spans="1:46" ht="34.5" customHeight="1">
      <c r="A64" s="269" t="s">
        <v>362</v>
      </c>
      <c r="B64" s="151" t="s">
        <v>1071</v>
      </c>
      <c r="C64" s="151" t="s">
        <v>1072</v>
      </c>
      <c r="D64" s="151" t="s">
        <v>37</v>
      </c>
      <c r="E64" s="269" t="s">
        <v>40</v>
      </c>
      <c r="F64" s="148">
        <v>78260</v>
      </c>
      <c r="G64" s="271"/>
      <c r="H64" s="271"/>
      <c r="I64" s="271"/>
      <c r="J64" s="270"/>
      <c r="K64" s="277"/>
      <c r="L64" s="272"/>
      <c r="M64" s="272"/>
      <c r="N64" s="272"/>
      <c r="O64" s="273"/>
      <c r="P64" s="272"/>
      <c r="Q64" s="273"/>
      <c r="R64" s="273"/>
      <c r="S64" s="273"/>
      <c r="T64" s="273"/>
      <c r="U64" s="269"/>
      <c r="V64" s="273"/>
      <c r="W64" s="276"/>
      <c r="X64" s="276"/>
      <c r="Y64" s="148"/>
      <c r="Z64" s="269" t="s">
        <v>373</v>
      </c>
      <c r="AA64" s="269" t="s">
        <v>897</v>
      </c>
      <c r="AB64" s="269" t="s">
        <v>362</v>
      </c>
      <c r="AC64" s="269"/>
      <c r="AD64" s="269"/>
      <c r="AE64" s="269"/>
      <c r="AF64" s="269">
        <v>2</v>
      </c>
      <c r="AG64" s="269">
        <v>1</v>
      </c>
      <c r="AH64" s="269"/>
      <c r="AI64" s="269">
        <v>2</v>
      </c>
      <c r="AJ64" s="269">
        <v>2</v>
      </c>
      <c r="AK64" s="269"/>
      <c r="AL64" s="242"/>
      <c r="AM64" s="242"/>
      <c r="AN64" s="269" t="s">
        <v>2535</v>
      </c>
      <c r="AO64" s="278"/>
      <c r="AP64" s="278"/>
      <c r="AQ64" s="70"/>
      <c r="AR64" s="70"/>
      <c r="AS64" s="70"/>
      <c r="AT64" s="70"/>
    </row>
    <row r="65" spans="1:46" ht="34.5" customHeight="1">
      <c r="A65" s="269" t="s">
        <v>362</v>
      </c>
      <c r="B65" s="151" t="s">
        <v>2536</v>
      </c>
      <c r="C65" s="151" t="s">
        <v>1513</v>
      </c>
      <c r="D65" s="151" t="s">
        <v>37</v>
      </c>
      <c r="E65" s="269" t="s">
        <v>40</v>
      </c>
      <c r="F65" s="148">
        <v>78258</v>
      </c>
      <c r="G65" s="270"/>
      <c r="H65" s="271"/>
      <c r="I65" s="271"/>
      <c r="J65" s="270"/>
      <c r="K65" s="277"/>
      <c r="L65" s="272"/>
      <c r="M65" s="272"/>
      <c r="N65" s="272"/>
      <c r="O65" s="273"/>
      <c r="P65" s="272"/>
      <c r="Q65" s="273"/>
      <c r="R65" s="273"/>
      <c r="S65" s="273"/>
      <c r="T65" s="273"/>
      <c r="U65" s="269"/>
      <c r="V65" s="273"/>
      <c r="W65" s="276"/>
      <c r="X65" s="276"/>
      <c r="Y65" s="148"/>
      <c r="Z65" s="269" t="s">
        <v>373</v>
      </c>
      <c r="AA65" s="269" t="s">
        <v>897</v>
      </c>
      <c r="AB65" s="269"/>
      <c r="AC65" s="269"/>
      <c r="AD65" s="269">
        <v>0</v>
      </c>
      <c r="AE65" s="269"/>
      <c r="AF65" s="269">
        <v>2</v>
      </c>
      <c r="AG65" s="269">
        <v>1</v>
      </c>
      <c r="AH65" s="269"/>
      <c r="AI65" s="269">
        <v>2</v>
      </c>
      <c r="AJ65" s="269">
        <v>2</v>
      </c>
      <c r="AK65" s="269"/>
      <c r="AL65" s="242"/>
      <c r="AM65" s="242"/>
      <c r="AN65" s="269"/>
      <c r="AO65" s="221"/>
      <c r="AP65" s="221"/>
    </row>
    <row r="66" spans="1:46" ht="34.5" customHeight="1">
      <c r="A66" s="269" t="s">
        <v>362</v>
      </c>
      <c r="B66" s="151" t="s">
        <v>1879</v>
      </c>
      <c r="C66" s="151" t="s">
        <v>769</v>
      </c>
      <c r="D66" s="151" t="s">
        <v>229</v>
      </c>
      <c r="E66" s="269" t="s">
        <v>40</v>
      </c>
      <c r="F66" s="148">
        <v>78014</v>
      </c>
      <c r="G66" s="270"/>
      <c r="H66" s="271"/>
      <c r="I66" s="271"/>
      <c r="J66" s="270"/>
      <c r="K66" s="277"/>
      <c r="L66" s="272"/>
      <c r="M66" s="272"/>
      <c r="N66" s="272"/>
      <c r="O66" s="273"/>
      <c r="P66" s="272"/>
      <c r="Q66" s="273"/>
      <c r="R66" s="273"/>
      <c r="S66" s="273"/>
      <c r="T66" s="273"/>
      <c r="U66" s="269"/>
      <c r="V66" s="273"/>
      <c r="W66" s="276"/>
      <c r="X66" s="276"/>
      <c r="Y66" s="148"/>
      <c r="Z66" s="269" t="s">
        <v>373</v>
      </c>
      <c r="AA66" s="269" t="s">
        <v>897</v>
      </c>
      <c r="AB66" s="269"/>
      <c r="AC66" s="269"/>
      <c r="AD66" s="269">
        <v>0</v>
      </c>
      <c r="AE66" s="269"/>
      <c r="AF66" s="269">
        <v>2</v>
      </c>
      <c r="AG66" s="269">
        <v>1</v>
      </c>
      <c r="AH66" s="269"/>
      <c r="AI66" s="269">
        <v>2</v>
      </c>
      <c r="AJ66" s="269">
        <v>2</v>
      </c>
      <c r="AK66" s="269"/>
      <c r="AL66" s="242"/>
      <c r="AM66" s="242"/>
      <c r="AN66" s="269"/>
      <c r="AO66" s="221"/>
      <c r="AP66" s="221"/>
    </row>
    <row r="67" spans="1:46" ht="34.5" customHeight="1">
      <c r="A67" s="269" t="s">
        <v>2</v>
      </c>
      <c r="B67" s="151" t="s">
        <v>2537</v>
      </c>
      <c r="C67" s="151" t="s">
        <v>980</v>
      </c>
      <c r="D67" s="151" t="s">
        <v>37</v>
      </c>
      <c r="E67" s="269" t="s">
        <v>40</v>
      </c>
      <c r="F67" s="148">
        <v>78263</v>
      </c>
      <c r="G67" s="270"/>
      <c r="H67" s="271"/>
      <c r="I67" s="272"/>
      <c r="J67" s="272"/>
      <c r="K67" s="272"/>
      <c r="L67" s="272"/>
      <c r="M67" s="272"/>
      <c r="N67" s="272"/>
      <c r="O67" s="273"/>
      <c r="P67" s="272"/>
      <c r="Q67" s="273"/>
      <c r="R67" s="273"/>
      <c r="S67" s="273"/>
      <c r="T67" s="273"/>
      <c r="U67" s="274"/>
      <c r="V67" s="275"/>
      <c r="W67" s="276"/>
      <c r="X67" s="276"/>
      <c r="Y67" s="148"/>
      <c r="Z67" s="269" t="s">
        <v>368</v>
      </c>
      <c r="AA67" s="269" t="s">
        <v>898</v>
      </c>
      <c r="AB67" s="269" t="s">
        <v>362</v>
      </c>
      <c r="AC67" s="269"/>
      <c r="AD67" s="269">
        <v>0</v>
      </c>
      <c r="AE67" s="269"/>
      <c r="AF67" s="269">
        <v>0</v>
      </c>
      <c r="AG67" s="269">
        <v>1</v>
      </c>
      <c r="AH67" s="269"/>
      <c r="AI67" s="269">
        <v>2</v>
      </c>
      <c r="AJ67" s="269">
        <v>1</v>
      </c>
      <c r="AK67" s="269"/>
      <c r="AL67" s="269"/>
      <c r="AM67" s="269"/>
      <c r="AN67" s="269" t="s">
        <v>2530</v>
      </c>
      <c r="AO67" s="269"/>
      <c r="AP67" s="269"/>
      <c r="AQ67" s="271"/>
      <c r="AR67" s="271"/>
      <c r="AS67" s="271"/>
      <c r="AT67" s="271"/>
    </row>
    <row r="68" spans="1:46" ht="34.5" customHeight="1">
      <c r="A68" s="269" t="s">
        <v>362</v>
      </c>
      <c r="B68" s="151" t="s">
        <v>2538</v>
      </c>
      <c r="C68" s="151" t="s">
        <v>166</v>
      </c>
      <c r="D68" s="151" t="s">
        <v>167</v>
      </c>
      <c r="E68" s="269" t="s">
        <v>40</v>
      </c>
      <c r="F68" s="148">
        <v>78163</v>
      </c>
      <c r="G68" s="270"/>
      <c r="H68" s="271"/>
      <c r="I68" s="272"/>
      <c r="J68" s="272"/>
      <c r="K68" s="272"/>
      <c r="L68" s="272"/>
      <c r="M68" s="272"/>
      <c r="N68" s="272"/>
      <c r="O68" s="273"/>
      <c r="P68" s="272"/>
      <c r="Q68" s="273"/>
      <c r="R68" s="273"/>
      <c r="S68" s="273"/>
      <c r="T68" s="273"/>
      <c r="U68" s="274"/>
      <c r="V68" s="275"/>
      <c r="W68" s="276"/>
      <c r="X68" s="276"/>
      <c r="Y68" s="148"/>
      <c r="Z68" s="269" t="s">
        <v>368</v>
      </c>
      <c r="AA68" s="269" t="s">
        <v>898</v>
      </c>
      <c r="AB68" s="269" t="s">
        <v>362</v>
      </c>
      <c r="AC68" s="269"/>
      <c r="AD68" s="269">
        <v>0</v>
      </c>
      <c r="AE68" s="269"/>
      <c r="AF68" s="269">
        <v>0</v>
      </c>
      <c r="AG68" s="269">
        <v>1</v>
      </c>
      <c r="AH68" s="269"/>
      <c r="AI68" s="269">
        <v>2</v>
      </c>
      <c r="AJ68" s="269">
        <v>1</v>
      </c>
      <c r="AK68" s="269"/>
      <c r="AL68" s="269"/>
      <c r="AM68" s="269"/>
      <c r="AN68" s="269" t="s">
        <v>2530</v>
      </c>
      <c r="AO68" s="269"/>
      <c r="AP68" s="269"/>
      <c r="AQ68" s="271"/>
      <c r="AR68" s="271"/>
      <c r="AS68" s="271"/>
      <c r="AT68" s="271"/>
    </row>
    <row r="69" spans="1:46" ht="34.5" customHeight="1">
      <c r="A69" s="269" t="s">
        <v>362</v>
      </c>
      <c r="B69" s="151" t="s">
        <v>295</v>
      </c>
      <c r="C69" s="151" t="s">
        <v>818</v>
      </c>
      <c r="D69" s="151" t="s">
        <v>150</v>
      </c>
      <c r="E69" s="269" t="s">
        <v>40</v>
      </c>
      <c r="F69" s="148">
        <v>78861</v>
      </c>
      <c r="G69" s="270"/>
      <c r="H69" s="271"/>
      <c r="I69" s="272"/>
      <c r="J69" s="272"/>
      <c r="K69" s="272"/>
      <c r="L69" s="272"/>
      <c r="M69" s="272"/>
      <c r="N69" s="272"/>
      <c r="O69" s="273"/>
      <c r="P69" s="272"/>
      <c r="Q69" s="273"/>
      <c r="R69" s="273"/>
      <c r="S69" s="273"/>
      <c r="T69" s="273"/>
      <c r="U69" s="274"/>
      <c r="V69" s="275"/>
      <c r="W69" s="276"/>
      <c r="X69" s="276"/>
      <c r="Y69" s="148"/>
      <c r="Z69" s="269" t="s">
        <v>368</v>
      </c>
      <c r="AA69" s="269" t="s">
        <v>898</v>
      </c>
      <c r="AB69" s="269" t="s">
        <v>362</v>
      </c>
      <c r="AC69" s="269"/>
      <c r="AD69" s="269">
        <v>0</v>
      </c>
      <c r="AE69" s="269"/>
      <c r="AF69" s="269">
        <v>0</v>
      </c>
      <c r="AG69" s="269">
        <v>1</v>
      </c>
      <c r="AH69" s="269"/>
      <c r="AI69" s="269">
        <v>2</v>
      </c>
      <c r="AJ69" s="269">
        <v>1</v>
      </c>
      <c r="AK69" s="269"/>
      <c r="AL69" s="269"/>
      <c r="AM69" s="269"/>
      <c r="AN69" s="269" t="s">
        <v>2530</v>
      </c>
      <c r="AO69" s="269"/>
      <c r="AP69" s="269"/>
      <c r="AQ69" s="271"/>
      <c r="AR69" s="271"/>
      <c r="AS69" s="271"/>
      <c r="AT69" s="271"/>
    </row>
    <row r="70" spans="1:46" ht="34.5" customHeight="1">
      <c r="A70" s="269" t="s">
        <v>2</v>
      </c>
      <c r="B70" s="151" t="s">
        <v>1818</v>
      </c>
      <c r="C70" s="151" t="s">
        <v>1819</v>
      </c>
      <c r="D70" s="151" t="s">
        <v>37</v>
      </c>
      <c r="E70" s="269" t="s">
        <v>40</v>
      </c>
      <c r="F70" s="148">
        <v>78219</v>
      </c>
      <c r="G70" s="270"/>
      <c r="H70" s="271"/>
      <c r="I70" s="272"/>
      <c r="J70" s="272"/>
      <c r="K70" s="272"/>
      <c r="L70" s="272"/>
      <c r="M70" s="272"/>
      <c r="N70" s="272"/>
      <c r="O70" s="273"/>
      <c r="P70" s="272"/>
      <c r="Q70" s="273"/>
      <c r="R70" s="273"/>
      <c r="S70" s="273"/>
      <c r="T70" s="273"/>
      <c r="U70" s="274"/>
      <c r="V70" s="275"/>
      <c r="W70" s="276"/>
      <c r="X70" s="276"/>
      <c r="Y70" s="148"/>
      <c r="Z70" s="269" t="s">
        <v>368</v>
      </c>
      <c r="AA70" s="269" t="s">
        <v>898</v>
      </c>
      <c r="AB70" s="269" t="s">
        <v>362</v>
      </c>
      <c r="AC70" s="269"/>
      <c r="AD70" s="269">
        <v>0</v>
      </c>
      <c r="AE70" s="269"/>
      <c r="AF70" s="269">
        <v>0</v>
      </c>
      <c r="AG70" s="269">
        <v>1</v>
      </c>
      <c r="AH70" s="269"/>
      <c r="AI70" s="269">
        <v>2</v>
      </c>
      <c r="AJ70" s="269">
        <v>1</v>
      </c>
      <c r="AK70" s="269"/>
      <c r="AL70" s="269"/>
      <c r="AM70" s="269"/>
      <c r="AN70" s="269" t="s">
        <v>2530</v>
      </c>
      <c r="AO70" s="269"/>
      <c r="AP70" s="269"/>
      <c r="AQ70" s="271"/>
      <c r="AR70" s="271"/>
      <c r="AS70" s="271"/>
      <c r="AT70" s="271"/>
    </row>
    <row r="71" spans="1:46" ht="34.5" customHeight="1">
      <c r="A71" s="269" t="s">
        <v>2</v>
      </c>
      <c r="B71" s="151" t="s">
        <v>2072</v>
      </c>
      <c r="C71" s="151" t="s">
        <v>2073</v>
      </c>
      <c r="D71" s="151" t="s">
        <v>2074</v>
      </c>
      <c r="E71" s="269" t="s">
        <v>40</v>
      </c>
      <c r="F71" s="148">
        <v>78616</v>
      </c>
      <c r="G71" s="270"/>
      <c r="H71" s="271"/>
      <c r="I71" s="272"/>
      <c r="J71" s="272"/>
      <c r="K71" s="272"/>
      <c r="L71" s="272"/>
      <c r="M71" s="272"/>
      <c r="N71" s="272"/>
      <c r="O71" s="273"/>
      <c r="P71" s="272"/>
      <c r="Q71" s="273"/>
      <c r="R71" s="273"/>
      <c r="S71" s="273"/>
      <c r="T71" s="273"/>
      <c r="U71" s="274"/>
      <c r="V71" s="275"/>
      <c r="W71" s="276"/>
      <c r="X71" s="276"/>
      <c r="Y71" s="148"/>
      <c r="Z71" s="269" t="s">
        <v>368</v>
      </c>
      <c r="AA71" s="269" t="s">
        <v>898</v>
      </c>
      <c r="AB71" s="269" t="s">
        <v>362</v>
      </c>
      <c r="AC71" s="269"/>
      <c r="AD71" s="269">
        <v>0</v>
      </c>
      <c r="AE71" s="269"/>
      <c r="AF71" s="269">
        <v>0</v>
      </c>
      <c r="AG71" s="269">
        <v>1</v>
      </c>
      <c r="AH71" s="269"/>
      <c r="AI71" s="269">
        <v>2</v>
      </c>
      <c r="AJ71" s="269">
        <v>1</v>
      </c>
      <c r="AK71" s="269"/>
      <c r="AL71" s="269"/>
      <c r="AM71" s="269"/>
      <c r="AN71" s="269" t="s">
        <v>2530</v>
      </c>
      <c r="AO71" s="269"/>
      <c r="AP71" s="269"/>
      <c r="AQ71" s="271"/>
      <c r="AR71" s="271"/>
      <c r="AS71" s="271"/>
      <c r="AT71" s="271"/>
    </row>
    <row r="72" spans="1:46" ht="34.5" customHeight="1">
      <c r="A72" s="269" t="s">
        <v>362</v>
      </c>
      <c r="B72" s="151" t="s">
        <v>2539</v>
      </c>
      <c r="C72" s="151" t="s">
        <v>1490</v>
      </c>
      <c r="D72" s="151" t="s">
        <v>37</v>
      </c>
      <c r="E72" s="269" t="s">
        <v>40</v>
      </c>
      <c r="F72" s="148">
        <v>78212</v>
      </c>
      <c r="G72" s="270"/>
      <c r="H72" s="271"/>
      <c r="I72" s="272"/>
      <c r="J72" s="272"/>
      <c r="K72" s="272"/>
      <c r="L72" s="272"/>
      <c r="M72" s="272"/>
      <c r="N72" s="272"/>
      <c r="O72" s="273"/>
      <c r="P72" s="272"/>
      <c r="Q72" s="273"/>
      <c r="R72" s="273"/>
      <c r="S72" s="273"/>
      <c r="T72" s="273"/>
      <c r="U72" s="274"/>
      <c r="V72" s="275"/>
      <c r="W72" s="276"/>
      <c r="X72" s="276"/>
      <c r="Y72" s="148"/>
      <c r="Z72" s="269" t="s">
        <v>368</v>
      </c>
      <c r="AA72" s="269" t="s">
        <v>898</v>
      </c>
      <c r="AB72" s="269" t="s">
        <v>362</v>
      </c>
      <c r="AC72" s="269"/>
      <c r="AD72" s="269">
        <v>0</v>
      </c>
      <c r="AE72" s="269"/>
      <c r="AF72" s="269">
        <v>0</v>
      </c>
      <c r="AG72" s="269">
        <v>1</v>
      </c>
      <c r="AH72" s="269"/>
      <c r="AI72" s="269">
        <v>2</v>
      </c>
      <c r="AJ72" s="269">
        <v>1</v>
      </c>
      <c r="AK72" s="269"/>
      <c r="AL72" s="269"/>
      <c r="AM72" s="269"/>
      <c r="AN72" s="269" t="s">
        <v>2530</v>
      </c>
      <c r="AO72" s="269"/>
      <c r="AP72" s="269"/>
      <c r="AQ72" s="271"/>
      <c r="AR72" s="271"/>
      <c r="AS72" s="271"/>
      <c r="AT72" s="271"/>
    </row>
    <row r="73" spans="1:46" ht="34.5" customHeight="1">
      <c r="A73" s="269" t="s">
        <v>362</v>
      </c>
      <c r="B73" s="151" t="s">
        <v>1669</v>
      </c>
      <c r="C73" s="151" t="s">
        <v>1670</v>
      </c>
      <c r="D73" s="151" t="s">
        <v>1671</v>
      </c>
      <c r="E73" s="269" t="s">
        <v>40</v>
      </c>
      <c r="F73" s="148">
        <v>78072</v>
      </c>
      <c r="G73" s="270"/>
      <c r="H73" s="271"/>
      <c r="I73" s="272"/>
      <c r="J73" s="272"/>
      <c r="K73" s="272"/>
      <c r="L73" s="272"/>
      <c r="M73" s="272"/>
      <c r="N73" s="272"/>
      <c r="O73" s="273"/>
      <c r="P73" s="272"/>
      <c r="Q73" s="273"/>
      <c r="R73" s="273"/>
      <c r="S73" s="273"/>
      <c r="T73" s="273"/>
      <c r="U73" s="274"/>
      <c r="V73" s="275"/>
      <c r="W73" s="276"/>
      <c r="X73" s="276"/>
      <c r="Y73" s="148"/>
      <c r="Z73" s="269" t="s">
        <v>368</v>
      </c>
      <c r="AA73" s="269" t="s">
        <v>898</v>
      </c>
      <c r="AB73" s="269" t="s">
        <v>362</v>
      </c>
      <c r="AC73" s="269"/>
      <c r="AD73" s="269">
        <v>0</v>
      </c>
      <c r="AE73" s="269"/>
      <c r="AF73" s="269">
        <v>0</v>
      </c>
      <c r="AG73" s="269">
        <v>1</v>
      </c>
      <c r="AH73" s="269"/>
      <c r="AI73" s="269">
        <v>2</v>
      </c>
      <c r="AJ73" s="269">
        <v>1</v>
      </c>
      <c r="AK73" s="269"/>
      <c r="AL73" s="269"/>
      <c r="AM73" s="269"/>
      <c r="AN73" s="269" t="s">
        <v>2530</v>
      </c>
      <c r="AO73" s="269"/>
      <c r="AP73" s="269"/>
      <c r="AQ73" s="271"/>
      <c r="AR73" s="271"/>
      <c r="AS73" s="271"/>
      <c r="AT73" s="271"/>
    </row>
    <row r="74" spans="1:46" ht="34.5" customHeight="1">
      <c r="A74" s="269" t="s">
        <v>362</v>
      </c>
      <c r="B74" s="151" t="s">
        <v>2540</v>
      </c>
      <c r="C74" s="151" t="s">
        <v>1069</v>
      </c>
      <c r="D74" s="151" t="s">
        <v>68</v>
      </c>
      <c r="E74" s="269" t="s">
        <v>40</v>
      </c>
      <c r="F74" s="148">
        <v>77005</v>
      </c>
      <c r="G74" s="270"/>
      <c r="H74" s="271"/>
      <c r="I74" s="272"/>
      <c r="J74" s="272"/>
      <c r="K74" s="272"/>
      <c r="L74" s="272"/>
      <c r="M74" s="272"/>
      <c r="N74" s="272"/>
      <c r="O74" s="273"/>
      <c r="P74" s="272"/>
      <c r="Q74" s="273"/>
      <c r="R74" s="273"/>
      <c r="S74" s="273"/>
      <c r="T74" s="273"/>
      <c r="U74" s="274"/>
      <c r="V74" s="275"/>
      <c r="W74" s="276"/>
      <c r="X74" s="276"/>
      <c r="Y74" s="148"/>
      <c r="Z74" s="269" t="s">
        <v>368</v>
      </c>
      <c r="AA74" s="269" t="s">
        <v>898</v>
      </c>
      <c r="AB74" s="269" t="s">
        <v>362</v>
      </c>
      <c r="AC74" s="269"/>
      <c r="AD74" s="269">
        <v>0</v>
      </c>
      <c r="AE74" s="269"/>
      <c r="AF74" s="269">
        <v>0</v>
      </c>
      <c r="AG74" s="269">
        <v>1</v>
      </c>
      <c r="AH74" s="269"/>
      <c r="AI74" s="269">
        <v>2</v>
      </c>
      <c r="AJ74" s="269">
        <v>1</v>
      </c>
      <c r="AK74" s="269"/>
      <c r="AL74" s="269"/>
      <c r="AM74" s="269"/>
      <c r="AN74" s="269" t="s">
        <v>2530</v>
      </c>
      <c r="AO74" s="269"/>
      <c r="AP74" s="269"/>
      <c r="AQ74" s="271"/>
      <c r="AR74" s="271"/>
      <c r="AS74" s="271"/>
      <c r="AT74" s="271"/>
    </row>
    <row r="75" spans="1:46" ht="34.5" customHeight="1">
      <c r="A75" s="269" t="s">
        <v>2531</v>
      </c>
      <c r="B75" s="151" t="s">
        <v>1964</v>
      </c>
      <c r="C75" s="151" t="s">
        <v>1965</v>
      </c>
      <c r="D75" s="151" t="s">
        <v>234</v>
      </c>
      <c r="E75" s="269" t="s">
        <v>40</v>
      </c>
      <c r="F75" s="148">
        <v>78132</v>
      </c>
      <c r="G75" s="270"/>
      <c r="H75" s="271"/>
      <c r="I75" s="272"/>
      <c r="J75" s="272"/>
      <c r="K75" s="272"/>
      <c r="L75" s="272"/>
      <c r="M75" s="272"/>
      <c r="N75" s="272"/>
      <c r="O75" s="273"/>
      <c r="P75" s="272"/>
      <c r="Q75" s="273"/>
      <c r="R75" s="273"/>
      <c r="S75" s="273"/>
      <c r="T75" s="273"/>
      <c r="U75" s="274"/>
      <c r="V75" s="275"/>
      <c r="W75" s="276"/>
      <c r="X75" s="276"/>
      <c r="Y75" s="148"/>
      <c r="Z75" s="269" t="s">
        <v>368</v>
      </c>
      <c r="AA75" s="269" t="s">
        <v>898</v>
      </c>
      <c r="AB75" s="269" t="s">
        <v>362</v>
      </c>
      <c r="AC75" s="269"/>
      <c r="AD75" s="269">
        <v>0</v>
      </c>
      <c r="AE75" s="269"/>
      <c r="AF75" s="269">
        <v>0</v>
      </c>
      <c r="AG75" s="269">
        <v>1</v>
      </c>
      <c r="AH75" s="269"/>
      <c r="AI75" s="269">
        <v>2</v>
      </c>
      <c r="AJ75" s="269">
        <v>1</v>
      </c>
      <c r="AK75" s="269"/>
      <c r="AL75" s="269"/>
      <c r="AM75" s="269"/>
      <c r="AN75" s="269" t="s">
        <v>2530</v>
      </c>
      <c r="AO75" s="269"/>
      <c r="AP75" s="269"/>
      <c r="AQ75" s="271"/>
      <c r="AR75" s="271"/>
      <c r="AS75" s="271"/>
      <c r="AT75" s="271"/>
    </row>
    <row r="76" spans="1:46" ht="34.5" customHeight="1">
      <c r="A76" s="269" t="s">
        <v>2531</v>
      </c>
      <c r="B76" s="151" t="s">
        <v>2122</v>
      </c>
      <c r="C76" s="151" t="s">
        <v>2123</v>
      </c>
      <c r="D76" s="151" t="s">
        <v>216</v>
      </c>
      <c r="E76" s="269" t="s">
        <v>40</v>
      </c>
      <c r="F76" s="148">
        <v>75551</v>
      </c>
      <c r="G76" s="270"/>
      <c r="H76" s="271"/>
      <c r="I76" s="272"/>
      <c r="J76" s="272"/>
      <c r="K76" s="272"/>
      <c r="L76" s="272"/>
      <c r="M76" s="272"/>
      <c r="N76" s="272"/>
      <c r="O76" s="273"/>
      <c r="P76" s="272"/>
      <c r="Q76" s="273"/>
      <c r="R76" s="273"/>
      <c r="S76" s="273"/>
      <c r="T76" s="273"/>
      <c r="U76" s="274"/>
      <c r="V76" s="275"/>
      <c r="W76" s="276"/>
      <c r="X76" s="276"/>
      <c r="Y76" s="148"/>
      <c r="Z76" s="269" t="s">
        <v>368</v>
      </c>
      <c r="AA76" s="269" t="s">
        <v>898</v>
      </c>
      <c r="AB76" s="269" t="s">
        <v>362</v>
      </c>
      <c r="AC76" s="269"/>
      <c r="AD76" s="269">
        <v>0</v>
      </c>
      <c r="AE76" s="269"/>
      <c r="AF76" s="269">
        <v>0</v>
      </c>
      <c r="AG76" s="269">
        <v>1</v>
      </c>
      <c r="AH76" s="269"/>
      <c r="AI76" s="269">
        <v>2</v>
      </c>
      <c r="AJ76" s="269">
        <v>1</v>
      </c>
      <c r="AK76" s="269"/>
      <c r="AL76" s="269"/>
      <c r="AM76" s="269"/>
      <c r="AN76" s="269" t="s">
        <v>2530</v>
      </c>
      <c r="AO76" s="269"/>
      <c r="AP76" s="269"/>
      <c r="AQ76" s="271"/>
      <c r="AR76" s="271"/>
      <c r="AS76" s="271"/>
      <c r="AT76" s="271"/>
    </row>
    <row r="77" spans="1:46" ht="34.5" customHeight="1">
      <c r="A77" s="269" t="s">
        <v>362</v>
      </c>
      <c r="B77" s="151" t="s">
        <v>1091</v>
      </c>
      <c r="C77" s="151" t="s">
        <v>1092</v>
      </c>
      <c r="D77" s="151" t="s">
        <v>37</v>
      </c>
      <c r="E77" s="269" t="s">
        <v>40</v>
      </c>
      <c r="F77" s="148">
        <v>78214</v>
      </c>
      <c r="G77" s="270"/>
      <c r="H77" s="271"/>
      <c r="I77" s="272"/>
      <c r="J77" s="272"/>
      <c r="K77" s="272"/>
      <c r="L77" s="272"/>
      <c r="M77" s="272"/>
      <c r="N77" s="272"/>
      <c r="O77" s="273"/>
      <c r="P77" s="272"/>
      <c r="Q77" s="273"/>
      <c r="R77" s="273"/>
      <c r="S77" s="273"/>
      <c r="T77" s="273"/>
      <c r="U77" s="274"/>
      <c r="V77" s="275"/>
      <c r="W77" s="276"/>
      <c r="X77" s="276"/>
      <c r="Y77" s="148"/>
      <c r="Z77" s="269" t="s">
        <v>368</v>
      </c>
      <c r="AA77" s="269" t="s">
        <v>898</v>
      </c>
      <c r="AB77" s="269" t="s">
        <v>362</v>
      </c>
      <c r="AC77" s="269"/>
      <c r="AD77" s="269">
        <v>0</v>
      </c>
      <c r="AE77" s="269"/>
      <c r="AF77" s="269">
        <v>0</v>
      </c>
      <c r="AG77" s="269">
        <v>1</v>
      </c>
      <c r="AH77" s="269"/>
      <c r="AI77" s="269">
        <v>2</v>
      </c>
      <c r="AJ77" s="269">
        <v>1</v>
      </c>
      <c r="AK77" s="269"/>
      <c r="AL77" s="269"/>
      <c r="AM77" s="269"/>
      <c r="AN77" s="269" t="s">
        <v>2530</v>
      </c>
      <c r="AO77" s="269"/>
      <c r="AP77" s="269"/>
      <c r="AQ77" s="271"/>
      <c r="AR77" s="271"/>
      <c r="AS77" s="271"/>
      <c r="AT77" s="271"/>
    </row>
    <row r="78" spans="1:46" ht="34.5" customHeight="1">
      <c r="A78" s="269" t="s">
        <v>362</v>
      </c>
      <c r="B78" s="151" t="s">
        <v>1974</v>
      </c>
      <c r="C78" s="151" t="s">
        <v>1975</v>
      </c>
      <c r="D78" s="151" t="s">
        <v>37</v>
      </c>
      <c r="E78" s="269" t="s">
        <v>40</v>
      </c>
      <c r="F78" s="148">
        <v>78259</v>
      </c>
      <c r="G78" s="270"/>
      <c r="H78" s="271"/>
      <c r="I78" s="272"/>
      <c r="J78" s="272"/>
      <c r="K78" s="272"/>
      <c r="L78" s="272"/>
      <c r="M78" s="272"/>
      <c r="N78" s="272"/>
      <c r="O78" s="273"/>
      <c r="P78" s="272"/>
      <c r="Q78" s="273"/>
      <c r="R78" s="273"/>
      <c r="S78" s="273"/>
      <c r="T78" s="273"/>
      <c r="U78" s="274"/>
      <c r="V78" s="275"/>
      <c r="W78" s="276"/>
      <c r="X78" s="276"/>
      <c r="Y78" s="148"/>
      <c r="Z78" s="269" t="s">
        <v>368</v>
      </c>
      <c r="AA78" s="269" t="s">
        <v>898</v>
      </c>
      <c r="AB78" s="269" t="s">
        <v>362</v>
      </c>
      <c r="AC78" s="269"/>
      <c r="AD78" s="269">
        <v>0</v>
      </c>
      <c r="AE78" s="269"/>
      <c r="AF78" s="269">
        <v>0</v>
      </c>
      <c r="AG78" s="269">
        <v>1</v>
      </c>
      <c r="AH78" s="269"/>
      <c r="AI78" s="269">
        <v>2</v>
      </c>
      <c r="AJ78" s="269">
        <v>1</v>
      </c>
      <c r="AK78" s="269"/>
      <c r="AL78" s="269"/>
      <c r="AM78" s="269"/>
      <c r="AN78" s="269" t="s">
        <v>2530</v>
      </c>
      <c r="AO78" s="269"/>
      <c r="AP78" s="269"/>
      <c r="AQ78" s="271"/>
      <c r="AR78" s="271"/>
      <c r="AS78" s="271"/>
      <c r="AT78" s="271"/>
    </row>
    <row r="79" spans="1:46" ht="34.5" customHeight="1">
      <c r="A79" s="269" t="s">
        <v>362</v>
      </c>
      <c r="B79" s="151" t="s">
        <v>1026</v>
      </c>
      <c r="C79" s="151" t="s">
        <v>655</v>
      </c>
      <c r="D79" s="151" t="s">
        <v>107</v>
      </c>
      <c r="E79" s="269" t="s">
        <v>40</v>
      </c>
      <c r="F79" s="148">
        <v>78016</v>
      </c>
      <c r="G79" s="270"/>
      <c r="H79" s="271"/>
      <c r="I79" s="272"/>
      <c r="J79" s="272"/>
      <c r="K79" s="272"/>
      <c r="L79" s="272"/>
      <c r="M79" s="272"/>
      <c r="N79" s="272"/>
      <c r="O79" s="273"/>
      <c r="P79" s="272"/>
      <c r="Q79" s="273"/>
      <c r="R79" s="273"/>
      <c r="S79" s="273"/>
      <c r="T79" s="273"/>
      <c r="U79" s="274"/>
      <c r="V79" s="275"/>
      <c r="W79" s="276"/>
      <c r="X79" s="276"/>
      <c r="Y79" s="148"/>
      <c r="Z79" s="269" t="s">
        <v>368</v>
      </c>
      <c r="AA79" s="269" t="s">
        <v>898</v>
      </c>
      <c r="AB79" s="269" t="s">
        <v>362</v>
      </c>
      <c r="AC79" s="269"/>
      <c r="AD79" s="269">
        <v>0</v>
      </c>
      <c r="AE79" s="269"/>
      <c r="AF79" s="269">
        <v>0</v>
      </c>
      <c r="AG79" s="269">
        <v>1</v>
      </c>
      <c r="AH79" s="269"/>
      <c r="AI79" s="269">
        <v>2</v>
      </c>
      <c r="AJ79" s="269">
        <v>1</v>
      </c>
      <c r="AK79" s="269"/>
      <c r="AL79" s="269"/>
      <c r="AM79" s="269"/>
      <c r="AN79" s="269" t="s">
        <v>2530</v>
      </c>
      <c r="AO79" s="269"/>
      <c r="AP79" s="269"/>
      <c r="AQ79" s="271"/>
      <c r="AR79" s="271"/>
      <c r="AS79" s="271"/>
      <c r="AT79" s="271"/>
    </row>
    <row r="80" spans="1:46" ht="34.5" customHeight="1">
      <c r="A80" s="269" t="s">
        <v>2531</v>
      </c>
      <c r="B80" s="151" t="s">
        <v>1287</v>
      </c>
      <c r="C80" s="151" t="s">
        <v>1288</v>
      </c>
      <c r="D80" s="151" t="s">
        <v>37</v>
      </c>
      <c r="E80" s="269" t="s">
        <v>40</v>
      </c>
      <c r="F80" s="148">
        <v>78258</v>
      </c>
      <c r="G80" s="270"/>
      <c r="H80" s="271"/>
      <c r="I80" s="272"/>
      <c r="J80" s="272"/>
      <c r="K80" s="272"/>
      <c r="L80" s="272"/>
      <c r="M80" s="272"/>
      <c r="N80" s="272"/>
      <c r="O80" s="273"/>
      <c r="P80" s="272"/>
      <c r="Q80" s="273"/>
      <c r="R80" s="273"/>
      <c r="S80" s="273"/>
      <c r="T80" s="273"/>
      <c r="U80" s="274"/>
      <c r="V80" s="275"/>
      <c r="W80" s="276"/>
      <c r="X80" s="276"/>
      <c r="Y80" s="148"/>
      <c r="Z80" s="269" t="s">
        <v>368</v>
      </c>
      <c r="AA80" s="269" t="s">
        <v>898</v>
      </c>
      <c r="AB80" s="269" t="s">
        <v>362</v>
      </c>
      <c r="AC80" s="269"/>
      <c r="AD80" s="269">
        <v>0</v>
      </c>
      <c r="AE80" s="269"/>
      <c r="AF80" s="269">
        <v>0</v>
      </c>
      <c r="AG80" s="269">
        <v>1</v>
      </c>
      <c r="AH80" s="269"/>
      <c r="AI80" s="269">
        <v>2</v>
      </c>
      <c r="AJ80" s="269">
        <v>1</v>
      </c>
      <c r="AK80" s="269"/>
      <c r="AL80" s="269"/>
      <c r="AM80" s="269"/>
      <c r="AN80" s="269" t="s">
        <v>2530</v>
      </c>
      <c r="AO80" s="269"/>
      <c r="AP80" s="269"/>
      <c r="AQ80" s="271"/>
      <c r="AR80" s="271"/>
      <c r="AS80" s="271"/>
      <c r="AT80" s="271"/>
    </row>
    <row r="81" spans="1:46" ht="34.5" customHeight="1">
      <c r="A81" s="269" t="s">
        <v>362</v>
      </c>
      <c r="B81" s="151" t="s">
        <v>1192</v>
      </c>
      <c r="C81" s="151" t="s">
        <v>237</v>
      </c>
      <c r="D81" s="151" t="s">
        <v>238</v>
      </c>
      <c r="E81" s="269" t="s">
        <v>40</v>
      </c>
      <c r="F81" s="148">
        <v>78114</v>
      </c>
      <c r="G81" s="270"/>
      <c r="H81" s="271"/>
      <c r="I81" s="272"/>
      <c r="J81" s="272"/>
      <c r="K81" s="272"/>
      <c r="L81" s="272"/>
      <c r="M81" s="272"/>
      <c r="N81" s="272"/>
      <c r="O81" s="273"/>
      <c r="P81" s="272"/>
      <c r="Q81" s="273"/>
      <c r="R81" s="273"/>
      <c r="S81" s="273"/>
      <c r="T81" s="273"/>
      <c r="U81" s="274"/>
      <c r="V81" s="275"/>
      <c r="W81" s="276"/>
      <c r="X81" s="276"/>
      <c r="Y81" s="148"/>
      <c r="Z81" s="269" t="s">
        <v>368</v>
      </c>
      <c r="AA81" s="269" t="s">
        <v>898</v>
      </c>
      <c r="AB81" s="269" t="s">
        <v>362</v>
      </c>
      <c r="AC81" s="269"/>
      <c r="AD81" s="269">
        <v>0</v>
      </c>
      <c r="AE81" s="269"/>
      <c r="AF81" s="269">
        <v>0</v>
      </c>
      <c r="AG81" s="269">
        <v>1</v>
      </c>
      <c r="AH81" s="269"/>
      <c r="AI81" s="269">
        <v>2</v>
      </c>
      <c r="AJ81" s="269">
        <v>1</v>
      </c>
      <c r="AK81" s="269"/>
      <c r="AL81" s="269"/>
      <c r="AM81" s="269"/>
      <c r="AN81" s="269" t="s">
        <v>2530</v>
      </c>
      <c r="AO81" s="269"/>
      <c r="AP81" s="269"/>
      <c r="AQ81" s="271"/>
      <c r="AR81" s="271"/>
      <c r="AS81" s="271"/>
      <c r="AT81" s="271"/>
    </row>
    <row r="82" spans="1:46" ht="34.5" customHeight="1">
      <c r="A82" s="269" t="s">
        <v>362</v>
      </c>
      <c r="B82" s="151" t="s">
        <v>1865</v>
      </c>
      <c r="C82" s="151" t="s">
        <v>1212</v>
      </c>
      <c r="D82" s="151" t="s">
        <v>1213</v>
      </c>
      <c r="E82" s="269" t="s">
        <v>40</v>
      </c>
      <c r="F82" s="148">
        <v>77808</v>
      </c>
      <c r="G82" s="270"/>
      <c r="H82" s="271"/>
      <c r="I82" s="272"/>
      <c r="J82" s="272"/>
      <c r="K82" s="272"/>
      <c r="L82" s="272"/>
      <c r="M82" s="272"/>
      <c r="N82" s="272"/>
      <c r="O82" s="273"/>
      <c r="P82" s="272"/>
      <c r="Q82" s="273"/>
      <c r="R82" s="273"/>
      <c r="S82" s="273"/>
      <c r="T82" s="273"/>
      <c r="U82" s="274"/>
      <c r="V82" s="275"/>
      <c r="W82" s="276"/>
      <c r="X82" s="276"/>
      <c r="Y82" s="148"/>
      <c r="Z82" s="269" t="s">
        <v>368</v>
      </c>
      <c r="AA82" s="269" t="s">
        <v>898</v>
      </c>
      <c r="AB82" s="269" t="s">
        <v>362</v>
      </c>
      <c r="AC82" s="269"/>
      <c r="AD82" s="269">
        <v>0</v>
      </c>
      <c r="AE82" s="269"/>
      <c r="AF82" s="269">
        <v>0</v>
      </c>
      <c r="AG82" s="269">
        <v>1</v>
      </c>
      <c r="AH82" s="269"/>
      <c r="AI82" s="269">
        <v>2</v>
      </c>
      <c r="AJ82" s="269">
        <v>1</v>
      </c>
      <c r="AK82" s="269"/>
      <c r="AL82" s="269"/>
      <c r="AM82" s="269"/>
      <c r="AN82" s="269" t="s">
        <v>2530</v>
      </c>
      <c r="AO82" s="269"/>
      <c r="AP82" s="269"/>
      <c r="AQ82" s="271"/>
      <c r="AR82" s="271"/>
      <c r="AS82" s="271"/>
      <c r="AT82" s="271"/>
    </row>
    <row r="83" spans="1:46" ht="34.5" customHeight="1">
      <c r="A83" s="269" t="s">
        <v>362</v>
      </c>
      <c r="B83" s="151" t="s">
        <v>1188</v>
      </c>
      <c r="C83" s="151" t="s">
        <v>1189</v>
      </c>
      <c r="D83" s="151" t="s">
        <v>232</v>
      </c>
      <c r="E83" s="269" t="s">
        <v>40</v>
      </c>
      <c r="F83" s="148">
        <v>78009</v>
      </c>
      <c r="G83" s="270"/>
      <c r="H83" s="271"/>
      <c r="I83" s="272"/>
      <c r="J83" s="272"/>
      <c r="K83" s="272"/>
      <c r="L83" s="272"/>
      <c r="M83" s="272"/>
      <c r="N83" s="272"/>
      <c r="O83" s="273"/>
      <c r="P83" s="272"/>
      <c r="Q83" s="273"/>
      <c r="R83" s="273"/>
      <c r="S83" s="273"/>
      <c r="T83" s="273"/>
      <c r="U83" s="274"/>
      <c r="V83" s="275"/>
      <c r="W83" s="276"/>
      <c r="X83" s="276"/>
      <c r="Y83" s="148"/>
      <c r="Z83" s="269" t="s">
        <v>368</v>
      </c>
      <c r="AA83" s="269" t="s">
        <v>898</v>
      </c>
      <c r="AB83" s="269" t="s">
        <v>362</v>
      </c>
      <c r="AC83" s="269"/>
      <c r="AD83" s="269">
        <v>0</v>
      </c>
      <c r="AE83" s="269"/>
      <c r="AF83" s="269">
        <v>0</v>
      </c>
      <c r="AG83" s="269">
        <v>1</v>
      </c>
      <c r="AH83" s="269"/>
      <c r="AI83" s="269">
        <v>2</v>
      </c>
      <c r="AJ83" s="269">
        <v>1</v>
      </c>
      <c r="AK83" s="269"/>
      <c r="AL83" s="269"/>
      <c r="AM83" s="269"/>
      <c r="AN83" s="269" t="s">
        <v>2530</v>
      </c>
      <c r="AO83" s="269"/>
      <c r="AP83" s="269"/>
      <c r="AQ83" s="271"/>
      <c r="AR83" s="271"/>
      <c r="AS83" s="271"/>
      <c r="AT83" s="271"/>
    </row>
    <row r="84" spans="1:46" ht="34.5" customHeight="1">
      <c r="A84" s="269" t="s">
        <v>2529</v>
      </c>
      <c r="B84" s="151" t="s">
        <v>2541</v>
      </c>
      <c r="C84" s="151" t="s">
        <v>47</v>
      </c>
      <c r="D84" s="151" t="s">
        <v>48</v>
      </c>
      <c r="E84" s="269" t="s">
        <v>40</v>
      </c>
      <c r="F84" s="148">
        <v>78023</v>
      </c>
      <c r="G84" s="270"/>
      <c r="H84" s="271"/>
      <c r="I84" s="272"/>
      <c r="J84" s="272"/>
      <c r="K84" s="272"/>
      <c r="L84" s="272"/>
      <c r="M84" s="272"/>
      <c r="N84" s="272"/>
      <c r="O84" s="273"/>
      <c r="P84" s="272"/>
      <c r="Q84" s="273"/>
      <c r="R84" s="273"/>
      <c r="S84" s="273"/>
      <c r="T84" s="273"/>
      <c r="U84" s="274"/>
      <c r="V84" s="275"/>
      <c r="W84" s="276"/>
      <c r="X84" s="276"/>
      <c r="Y84" s="148"/>
      <c r="Z84" s="269" t="s">
        <v>368</v>
      </c>
      <c r="AA84" s="269" t="s">
        <v>898</v>
      </c>
      <c r="AB84" s="269" t="s">
        <v>362</v>
      </c>
      <c r="AC84" s="269"/>
      <c r="AD84" s="269">
        <v>0</v>
      </c>
      <c r="AE84" s="269"/>
      <c r="AF84" s="269">
        <v>0</v>
      </c>
      <c r="AG84" s="269">
        <v>1</v>
      </c>
      <c r="AH84" s="269"/>
      <c r="AI84" s="269">
        <v>2</v>
      </c>
      <c r="AJ84" s="269">
        <v>1</v>
      </c>
      <c r="AK84" s="269"/>
      <c r="AL84" s="269"/>
      <c r="AM84" s="269"/>
      <c r="AN84" s="269" t="s">
        <v>2530</v>
      </c>
      <c r="AO84" s="269"/>
      <c r="AP84" s="269"/>
      <c r="AQ84" s="271"/>
      <c r="AR84" s="271"/>
      <c r="AS84" s="271"/>
      <c r="AT84" s="271"/>
    </row>
    <row r="85" spans="1:46" ht="34.5" customHeight="1">
      <c r="A85" s="269" t="s">
        <v>2529</v>
      </c>
      <c r="B85" s="151" t="s">
        <v>2176</v>
      </c>
      <c r="C85" s="151" t="s">
        <v>2177</v>
      </c>
      <c r="D85" s="151" t="s">
        <v>37</v>
      </c>
      <c r="E85" s="269" t="s">
        <v>40</v>
      </c>
      <c r="F85" s="148">
        <v>78248</v>
      </c>
      <c r="G85" s="270"/>
      <c r="H85" s="271"/>
      <c r="I85" s="272"/>
      <c r="J85" s="272"/>
      <c r="K85" s="272"/>
      <c r="L85" s="272"/>
      <c r="M85" s="272"/>
      <c r="N85" s="272"/>
      <c r="O85" s="273"/>
      <c r="P85" s="272"/>
      <c r="Q85" s="273"/>
      <c r="R85" s="273"/>
      <c r="S85" s="273"/>
      <c r="T85" s="273"/>
      <c r="U85" s="274"/>
      <c r="V85" s="275"/>
      <c r="W85" s="276"/>
      <c r="X85" s="276"/>
      <c r="Y85" s="148"/>
      <c r="Z85" s="269" t="s">
        <v>368</v>
      </c>
      <c r="AA85" s="269" t="s">
        <v>898</v>
      </c>
      <c r="AB85" s="269" t="s">
        <v>362</v>
      </c>
      <c r="AC85" s="269"/>
      <c r="AD85" s="269">
        <v>0</v>
      </c>
      <c r="AE85" s="269"/>
      <c r="AF85" s="269">
        <v>0</v>
      </c>
      <c r="AG85" s="269">
        <v>1</v>
      </c>
      <c r="AH85" s="269"/>
      <c r="AI85" s="269">
        <v>2</v>
      </c>
      <c r="AJ85" s="269">
        <v>1</v>
      </c>
      <c r="AK85" s="269"/>
      <c r="AL85" s="269"/>
      <c r="AM85" s="269"/>
      <c r="AN85" s="269" t="s">
        <v>2530</v>
      </c>
      <c r="AO85" s="269"/>
      <c r="AP85" s="269"/>
      <c r="AQ85" s="271"/>
      <c r="AR85" s="271"/>
      <c r="AS85" s="271"/>
      <c r="AT85" s="271"/>
    </row>
    <row r="86" spans="1:46" ht="34.5" customHeight="1">
      <c r="A86" s="269" t="s">
        <v>362</v>
      </c>
      <c r="B86" s="151" t="s">
        <v>1215</v>
      </c>
      <c r="C86" s="151" t="s">
        <v>1216</v>
      </c>
      <c r="D86" s="151" t="s">
        <v>37</v>
      </c>
      <c r="E86" s="269" t="s">
        <v>40</v>
      </c>
      <c r="F86" s="148">
        <v>78248</v>
      </c>
      <c r="G86" s="271"/>
      <c r="H86" s="271"/>
      <c r="I86" s="271"/>
      <c r="J86" s="270"/>
      <c r="K86" s="277"/>
      <c r="L86" s="272"/>
      <c r="M86" s="272"/>
      <c r="N86" s="272"/>
      <c r="O86" s="273"/>
      <c r="P86" s="272"/>
      <c r="Q86" s="273"/>
      <c r="R86" s="273"/>
      <c r="S86" s="273"/>
      <c r="T86" s="273"/>
      <c r="U86" s="269"/>
      <c r="V86" s="273"/>
      <c r="W86" s="276"/>
      <c r="X86" s="276"/>
      <c r="Y86" s="148"/>
      <c r="Z86" s="269" t="s">
        <v>368</v>
      </c>
      <c r="AA86" s="269" t="s">
        <v>898</v>
      </c>
      <c r="AB86" s="269" t="s">
        <v>362</v>
      </c>
      <c r="AC86" s="269"/>
      <c r="AD86" s="269"/>
      <c r="AE86" s="269"/>
      <c r="AF86" s="269"/>
      <c r="AG86" s="269">
        <v>1</v>
      </c>
      <c r="AH86" s="269"/>
      <c r="AI86" s="269">
        <v>2</v>
      </c>
      <c r="AJ86" s="269">
        <v>1</v>
      </c>
      <c r="AK86" s="269"/>
      <c r="AL86" s="269"/>
      <c r="AM86" s="269"/>
      <c r="AN86" s="269" t="s">
        <v>2530</v>
      </c>
      <c r="AO86" s="278"/>
      <c r="AP86" s="278"/>
      <c r="AQ86" s="70"/>
      <c r="AR86" s="70"/>
      <c r="AS86" s="70"/>
      <c r="AT86" s="70"/>
    </row>
    <row r="87" spans="1:46" ht="34.5" customHeight="1">
      <c r="A87" s="269" t="s">
        <v>362</v>
      </c>
      <c r="B87" s="151" t="s">
        <v>2017</v>
      </c>
      <c r="C87" s="151" t="s">
        <v>2018</v>
      </c>
      <c r="D87" s="151" t="s">
        <v>2019</v>
      </c>
      <c r="E87" s="269" t="s">
        <v>40</v>
      </c>
      <c r="F87" s="148">
        <v>76020</v>
      </c>
      <c r="G87" s="271"/>
      <c r="H87" s="271"/>
      <c r="I87" s="271"/>
      <c r="J87" s="270"/>
      <c r="K87" s="277"/>
      <c r="L87" s="272"/>
      <c r="M87" s="272"/>
      <c r="N87" s="272"/>
      <c r="O87" s="273"/>
      <c r="P87" s="272"/>
      <c r="Q87" s="273"/>
      <c r="R87" s="273"/>
      <c r="S87" s="273"/>
      <c r="T87" s="273"/>
      <c r="U87" s="269"/>
      <c r="V87" s="273"/>
      <c r="W87" s="276"/>
      <c r="X87" s="276"/>
      <c r="Y87" s="148"/>
      <c r="Z87" s="269" t="s">
        <v>368</v>
      </c>
      <c r="AA87" s="269" t="s">
        <v>898</v>
      </c>
      <c r="AB87" s="269" t="s">
        <v>362</v>
      </c>
      <c r="AC87" s="269"/>
      <c r="AD87" s="269"/>
      <c r="AE87" s="269"/>
      <c r="AF87" s="269"/>
      <c r="AG87" s="269">
        <v>1</v>
      </c>
      <c r="AH87" s="269"/>
      <c r="AI87" s="269">
        <v>2</v>
      </c>
      <c r="AJ87" s="269">
        <v>1</v>
      </c>
      <c r="AK87" s="269"/>
      <c r="AL87" s="269"/>
      <c r="AM87" s="269"/>
      <c r="AN87" s="269" t="s">
        <v>2530</v>
      </c>
      <c r="AO87" s="278"/>
      <c r="AP87" s="278"/>
      <c r="AQ87" s="70"/>
      <c r="AR87" s="70"/>
      <c r="AS87" s="70"/>
      <c r="AT87" s="70"/>
    </row>
    <row r="88" spans="1:46" ht="34.5" customHeight="1">
      <c r="A88" s="269" t="s">
        <v>362</v>
      </c>
      <c r="B88" s="151" t="s">
        <v>1080</v>
      </c>
      <c r="C88" s="151" t="s">
        <v>142</v>
      </c>
      <c r="D88" s="151" t="s">
        <v>37</v>
      </c>
      <c r="E88" s="269" t="s">
        <v>40</v>
      </c>
      <c r="F88" s="148">
        <v>78240</v>
      </c>
      <c r="G88" s="271" t="s">
        <v>1081</v>
      </c>
      <c r="H88" s="271"/>
      <c r="I88" s="271"/>
      <c r="J88" s="270"/>
      <c r="K88" s="277"/>
      <c r="L88" s="272"/>
      <c r="M88" s="272"/>
      <c r="N88" s="272"/>
      <c r="O88" s="273"/>
      <c r="P88" s="272"/>
      <c r="Q88" s="273"/>
      <c r="R88" s="273"/>
      <c r="S88" s="273"/>
      <c r="T88" s="273"/>
      <c r="U88" s="269"/>
      <c r="V88" s="273"/>
      <c r="W88" s="276"/>
      <c r="X88" s="276"/>
      <c r="Y88" s="148"/>
      <c r="Z88" s="269" t="s">
        <v>368</v>
      </c>
      <c r="AA88" s="269" t="s">
        <v>898</v>
      </c>
      <c r="AB88" s="269" t="s">
        <v>362</v>
      </c>
      <c r="AC88" s="269"/>
      <c r="AD88" s="269"/>
      <c r="AE88" s="269"/>
      <c r="AF88" s="269"/>
      <c r="AG88" s="269">
        <v>1</v>
      </c>
      <c r="AH88" s="269"/>
      <c r="AI88" s="269">
        <v>2</v>
      </c>
      <c r="AJ88" s="269">
        <v>1</v>
      </c>
      <c r="AK88" s="269"/>
      <c r="AL88" s="242"/>
      <c r="AM88" s="242"/>
      <c r="AN88" s="269" t="s">
        <v>2530</v>
      </c>
      <c r="AO88" s="221"/>
      <c r="AP88" s="221"/>
    </row>
    <row r="89" spans="1:46" ht="34.5" customHeight="1">
      <c r="A89" s="269" t="s">
        <v>2529</v>
      </c>
      <c r="B89" s="151" t="s">
        <v>1124</v>
      </c>
      <c r="C89" s="151" t="s">
        <v>1786</v>
      </c>
      <c r="D89" s="151" t="s">
        <v>63</v>
      </c>
      <c r="E89" s="269" t="s">
        <v>40</v>
      </c>
      <c r="F89" s="148">
        <v>78154</v>
      </c>
      <c r="G89" s="271"/>
      <c r="H89" s="271"/>
      <c r="I89" s="271"/>
      <c r="J89" s="270"/>
      <c r="K89" s="277"/>
      <c r="L89" s="272"/>
      <c r="M89" s="272"/>
      <c r="N89" s="272"/>
      <c r="O89" s="273"/>
      <c r="P89" s="272"/>
      <c r="Q89" s="273"/>
      <c r="R89" s="273"/>
      <c r="S89" s="273"/>
      <c r="T89" s="273"/>
      <c r="U89" s="269"/>
      <c r="V89" s="273"/>
      <c r="W89" s="276"/>
      <c r="X89" s="276"/>
      <c r="Y89" s="148"/>
      <c r="Z89" s="269" t="s">
        <v>368</v>
      </c>
      <c r="AA89" s="269" t="s">
        <v>898</v>
      </c>
      <c r="AB89" s="269" t="s">
        <v>362</v>
      </c>
      <c r="AC89" s="269"/>
      <c r="AD89" s="269"/>
      <c r="AE89" s="269"/>
      <c r="AF89" s="269"/>
      <c r="AG89" s="269">
        <v>1</v>
      </c>
      <c r="AH89" s="269"/>
      <c r="AI89" s="269">
        <v>2</v>
      </c>
      <c r="AJ89" s="269">
        <v>1</v>
      </c>
      <c r="AK89" s="269"/>
      <c r="AL89" s="269"/>
      <c r="AM89" s="269"/>
      <c r="AN89" s="269" t="s">
        <v>2535</v>
      </c>
      <c r="AO89" s="278"/>
      <c r="AP89" s="278"/>
      <c r="AQ89" s="70"/>
      <c r="AR89" s="70"/>
      <c r="AS89" s="70"/>
      <c r="AT89" s="70"/>
    </row>
    <row r="90" spans="1:46" ht="34.5" customHeight="1">
      <c r="A90" s="269" t="s">
        <v>362</v>
      </c>
      <c r="B90" s="151" t="s">
        <v>1139</v>
      </c>
      <c r="C90" s="151" t="s">
        <v>1140</v>
      </c>
      <c r="D90" s="151" t="s">
        <v>37</v>
      </c>
      <c r="E90" s="269" t="s">
        <v>40</v>
      </c>
      <c r="F90" s="148">
        <v>78248</v>
      </c>
      <c r="G90" s="270"/>
      <c r="H90" s="271"/>
      <c r="I90" s="271"/>
      <c r="J90" s="270"/>
      <c r="K90" s="277"/>
      <c r="L90" s="272"/>
      <c r="M90" s="272"/>
      <c r="N90" s="272"/>
      <c r="O90" s="273"/>
      <c r="P90" s="272"/>
      <c r="Q90" s="273"/>
      <c r="R90" s="273"/>
      <c r="S90" s="273"/>
      <c r="T90" s="273"/>
      <c r="U90" s="269"/>
      <c r="V90" s="273"/>
      <c r="W90" s="276"/>
      <c r="X90" s="276"/>
      <c r="Y90" s="148"/>
      <c r="Z90" s="269" t="s">
        <v>368</v>
      </c>
      <c r="AA90" s="269" t="s">
        <v>898</v>
      </c>
      <c r="AB90" s="269" t="s">
        <v>362</v>
      </c>
      <c r="AC90" s="269"/>
      <c r="AD90" s="269"/>
      <c r="AE90" s="269"/>
      <c r="AF90" s="269"/>
      <c r="AG90" s="269">
        <v>1</v>
      </c>
      <c r="AH90" s="269"/>
      <c r="AI90" s="269">
        <v>2</v>
      </c>
      <c r="AJ90" s="269">
        <v>1</v>
      </c>
      <c r="AK90" s="269"/>
      <c r="AL90" s="269"/>
      <c r="AM90" s="269"/>
      <c r="AN90" s="269" t="s">
        <v>2535</v>
      </c>
      <c r="AO90" s="221"/>
      <c r="AP90" s="221"/>
    </row>
    <row r="91" spans="1:46" ht="34.5" customHeight="1">
      <c r="A91" s="269" t="s">
        <v>362</v>
      </c>
      <c r="B91" s="151" t="s">
        <v>1360</v>
      </c>
      <c r="C91" s="151" t="s">
        <v>1361</v>
      </c>
      <c r="D91" s="151" t="s">
        <v>1362</v>
      </c>
      <c r="E91" s="269" t="s">
        <v>1363</v>
      </c>
      <c r="F91" s="148">
        <v>67147</v>
      </c>
      <c r="G91" s="271"/>
      <c r="H91" s="271"/>
      <c r="I91" s="271"/>
      <c r="J91" s="270"/>
      <c r="K91" s="277"/>
      <c r="L91" s="272"/>
      <c r="M91" s="272"/>
      <c r="N91" s="272"/>
      <c r="O91" s="273"/>
      <c r="P91" s="272"/>
      <c r="Q91" s="273"/>
      <c r="R91" s="273"/>
      <c r="S91" s="273"/>
      <c r="T91" s="273"/>
      <c r="U91" s="269"/>
      <c r="V91" s="273"/>
      <c r="W91" s="276"/>
      <c r="X91" s="276"/>
      <c r="Y91" s="148"/>
      <c r="Z91" s="269" t="s">
        <v>368</v>
      </c>
      <c r="AA91" s="269" t="s">
        <v>898</v>
      </c>
      <c r="AB91" s="269" t="s">
        <v>362</v>
      </c>
      <c r="AC91" s="269"/>
      <c r="AD91" s="269"/>
      <c r="AE91" s="269"/>
      <c r="AF91" s="269"/>
      <c r="AG91" s="269">
        <v>1</v>
      </c>
      <c r="AH91" s="269"/>
      <c r="AI91" s="269">
        <v>2</v>
      </c>
      <c r="AJ91" s="269">
        <v>1</v>
      </c>
      <c r="AK91" s="269"/>
      <c r="AL91" s="269"/>
      <c r="AM91" s="269"/>
      <c r="AN91" s="269" t="s">
        <v>2542</v>
      </c>
      <c r="AO91" s="278"/>
      <c r="AP91" s="278"/>
      <c r="AQ91" s="70"/>
      <c r="AR91" s="70"/>
      <c r="AS91" s="70"/>
      <c r="AT91" s="70"/>
    </row>
    <row r="92" spans="1:46" ht="34.5" customHeight="1">
      <c r="A92" s="269" t="s">
        <v>362</v>
      </c>
      <c r="B92" s="151" t="s">
        <v>299</v>
      </c>
      <c r="C92" s="151" t="s">
        <v>2543</v>
      </c>
      <c r="D92" s="151" t="s">
        <v>2544</v>
      </c>
      <c r="E92" s="269" t="s">
        <v>40</v>
      </c>
      <c r="F92" s="148">
        <v>78113</v>
      </c>
      <c r="G92" s="271"/>
      <c r="H92" s="271"/>
      <c r="I92" s="271"/>
      <c r="J92" s="270"/>
      <c r="K92" s="277"/>
      <c r="L92" s="272"/>
      <c r="M92" s="272"/>
      <c r="N92" s="272"/>
      <c r="O92" s="273"/>
      <c r="P92" s="272"/>
      <c r="Q92" s="273"/>
      <c r="R92" s="273"/>
      <c r="S92" s="273"/>
      <c r="T92" s="273"/>
      <c r="U92" s="269"/>
      <c r="V92" s="273"/>
      <c r="W92" s="276"/>
      <c r="X92" s="276"/>
      <c r="Y92" s="148"/>
      <c r="Z92" s="269" t="s">
        <v>368</v>
      </c>
      <c r="AA92" s="269" t="s">
        <v>898</v>
      </c>
      <c r="AB92" s="269" t="s">
        <v>362</v>
      </c>
      <c r="AC92" s="269"/>
      <c r="AD92" s="269"/>
      <c r="AE92" s="269"/>
      <c r="AF92" s="269"/>
      <c r="AG92" s="269">
        <v>1</v>
      </c>
      <c r="AH92" s="269"/>
      <c r="AI92" s="269">
        <v>2</v>
      </c>
      <c r="AJ92" s="269">
        <v>1</v>
      </c>
      <c r="AK92" s="269"/>
      <c r="AL92" s="242"/>
      <c r="AM92" s="242"/>
      <c r="AN92" s="269"/>
      <c r="AO92" s="221"/>
      <c r="AP92" s="221"/>
    </row>
    <row r="93" spans="1:46" ht="34.5" customHeight="1">
      <c r="A93" s="269" t="s">
        <v>362</v>
      </c>
      <c r="B93" s="151" t="s">
        <v>1991</v>
      </c>
      <c r="C93" s="151" t="s">
        <v>1992</v>
      </c>
      <c r="D93" s="151" t="s">
        <v>301</v>
      </c>
      <c r="E93" s="269" t="s">
        <v>40</v>
      </c>
      <c r="F93" s="148">
        <v>78113</v>
      </c>
      <c r="G93" s="271"/>
      <c r="H93" s="271"/>
      <c r="I93" s="271"/>
      <c r="J93" s="270"/>
      <c r="K93" s="277"/>
      <c r="L93" s="272"/>
      <c r="M93" s="272"/>
      <c r="N93" s="272"/>
      <c r="O93" s="273"/>
      <c r="P93" s="272"/>
      <c r="Q93" s="273"/>
      <c r="R93" s="273"/>
      <c r="S93" s="273"/>
      <c r="T93" s="273"/>
      <c r="U93" s="269"/>
      <c r="V93" s="273"/>
      <c r="W93" s="276"/>
      <c r="X93" s="276"/>
      <c r="Y93" s="148"/>
      <c r="Z93" s="269" t="s">
        <v>368</v>
      </c>
      <c r="AA93" s="269" t="s">
        <v>898</v>
      </c>
      <c r="AB93" s="269" t="s">
        <v>362</v>
      </c>
      <c r="AC93" s="269"/>
      <c r="AD93" s="269"/>
      <c r="AE93" s="269"/>
      <c r="AF93" s="269"/>
      <c r="AG93" s="269">
        <v>1</v>
      </c>
      <c r="AH93" s="269"/>
      <c r="AI93" s="269">
        <v>2</v>
      </c>
      <c r="AJ93" s="269">
        <v>1</v>
      </c>
      <c r="AK93" s="269"/>
      <c r="AL93" s="269"/>
      <c r="AM93" s="269"/>
      <c r="AN93" s="269"/>
      <c r="AO93" s="278"/>
      <c r="AP93" s="278"/>
      <c r="AQ93" s="70"/>
      <c r="AR93" s="70"/>
      <c r="AS93" s="70"/>
      <c r="AT93" s="70"/>
    </row>
    <row r="94" spans="1:46" ht="34.5" customHeight="1">
      <c r="A94" s="269" t="s">
        <v>362</v>
      </c>
      <c r="B94" s="151" t="s">
        <v>2545</v>
      </c>
      <c r="C94" s="151"/>
      <c r="D94" s="151"/>
      <c r="E94" s="269"/>
      <c r="F94" s="148"/>
      <c r="G94" s="270"/>
      <c r="H94" s="271"/>
      <c r="I94" s="271"/>
      <c r="J94" s="270"/>
      <c r="K94" s="277"/>
      <c r="L94" s="272"/>
      <c r="M94" s="272"/>
      <c r="N94" s="272"/>
      <c r="O94" s="273"/>
      <c r="P94" s="272"/>
      <c r="Q94" s="273"/>
      <c r="R94" s="273"/>
      <c r="S94" s="273"/>
      <c r="T94" s="273"/>
      <c r="U94" s="269"/>
      <c r="V94" s="273"/>
      <c r="W94" s="276"/>
      <c r="X94" s="276"/>
      <c r="Y94" s="148"/>
      <c r="Z94" s="269" t="s">
        <v>368</v>
      </c>
      <c r="AA94" s="269" t="s">
        <v>898</v>
      </c>
      <c r="AB94" s="269" t="s">
        <v>362</v>
      </c>
      <c r="AC94" s="269"/>
      <c r="AD94" s="269"/>
      <c r="AE94" s="269"/>
      <c r="AF94" s="269"/>
      <c r="AG94" s="269">
        <v>1</v>
      </c>
      <c r="AH94" s="269"/>
      <c r="AI94" s="269">
        <v>2</v>
      </c>
      <c r="AJ94" s="269">
        <v>1</v>
      </c>
      <c r="AK94" s="269"/>
      <c r="AL94" s="242"/>
      <c r="AM94" s="242"/>
      <c r="AN94" s="269"/>
      <c r="AO94" s="221"/>
      <c r="AP94" s="221"/>
    </row>
    <row r="95" spans="1:46" ht="34.5" customHeight="1">
      <c r="A95" s="269" t="s">
        <v>362</v>
      </c>
      <c r="B95" s="151" t="s">
        <v>2046</v>
      </c>
      <c r="C95" s="151" t="s">
        <v>2047</v>
      </c>
      <c r="D95" s="151" t="s">
        <v>2048</v>
      </c>
      <c r="E95" s="269" t="s">
        <v>40</v>
      </c>
      <c r="F95" s="148">
        <v>78039</v>
      </c>
      <c r="G95" s="270"/>
      <c r="H95" s="271"/>
      <c r="I95" s="272"/>
      <c r="J95" s="272"/>
      <c r="K95" s="272"/>
      <c r="L95" s="272"/>
      <c r="M95" s="272"/>
      <c r="N95" s="272"/>
      <c r="O95" s="273"/>
      <c r="P95" s="272"/>
      <c r="Q95" s="273"/>
      <c r="R95" s="273"/>
      <c r="S95" s="273"/>
      <c r="T95" s="273"/>
      <c r="U95" s="274"/>
      <c r="V95" s="275"/>
      <c r="W95" s="276"/>
      <c r="X95" s="276"/>
      <c r="Y95" s="148"/>
      <c r="Z95" s="269" t="s">
        <v>363</v>
      </c>
      <c r="AA95" s="269" t="s">
        <v>901</v>
      </c>
      <c r="AB95" s="269" t="s">
        <v>362</v>
      </c>
      <c r="AC95" s="269"/>
      <c r="AD95" s="269">
        <v>0</v>
      </c>
      <c r="AE95" s="269"/>
      <c r="AF95" s="269">
        <v>0</v>
      </c>
      <c r="AG95" s="269">
        <v>0</v>
      </c>
      <c r="AH95" s="269"/>
      <c r="AI95" s="269">
        <v>1</v>
      </c>
      <c r="AJ95" s="269">
        <v>1</v>
      </c>
      <c r="AK95" s="269"/>
      <c r="AL95" s="269"/>
      <c r="AM95" s="269"/>
      <c r="AN95" s="269" t="s">
        <v>2530</v>
      </c>
      <c r="AO95" s="269"/>
      <c r="AP95" s="269"/>
      <c r="AQ95" s="271"/>
      <c r="AR95" s="271"/>
      <c r="AS95" s="271"/>
      <c r="AT95" s="271"/>
    </row>
    <row r="96" spans="1:46" ht="34.5" customHeight="1">
      <c r="A96" s="269" t="s">
        <v>362</v>
      </c>
      <c r="B96" s="151" t="s">
        <v>2546</v>
      </c>
      <c r="C96" s="151" t="s">
        <v>999</v>
      </c>
      <c r="D96" s="151" t="s">
        <v>1000</v>
      </c>
      <c r="E96" s="269" t="s">
        <v>40</v>
      </c>
      <c r="F96" s="148">
        <v>78061</v>
      </c>
      <c r="G96" s="270"/>
      <c r="H96" s="271"/>
      <c r="I96" s="272"/>
      <c r="J96" s="272"/>
      <c r="K96" s="272"/>
      <c r="L96" s="272"/>
      <c r="M96" s="272"/>
      <c r="N96" s="272"/>
      <c r="O96" s="273"/>
      <c r="P96" s="272"/>
      <c r="Q96" s="273"/>
      <c r="R96" s="273"/>
      <c r="S96" s="273"/>
      <c r="T96" s="273"/>
      <c r="U96" s="274"/>
      <c r="V96" s="275"/>
      <c r="W96" s="276"/>
      <c r="X96" s="276"/>
      <c r="Y96" s="148"/>
      <c r="Z96" s="269" t="s">
        <v>363</v>
      </c>
      <c r="AA96" s="269" t="s">
        <v>901</v>
      </c>
      <c r="AB96" s="269" t="s">
        <v>362</v>
      </c>
      <c r="AC96" s="269"/>
      <c r="AD96" s="269">
        <v>0</v>
      </c>
      <c r="AE96" s="269"/>
      <c r="AF96" s="269">
        <v>0</v>
      </c>
      <c r="AG96" s="269">
        <v>0</v>
      </c>
      <c r="AH96" s="269"/>
      <c r="AI96" s="269">
        <v>1</v>
      </c>
      <c r="AJ96" s="269">
        <v>1</v>
      </c>
      <c r="AK96" s="269"/>
      <c r="AL96" s="269"/>
      <c r="AM96" s="269"/>
      <c r="AN96" s="269" t="s">
        <v>2530</v>
      </c>
      <c r="AO96" s="269"/>
      <c r="AP96" s="269"/>
      <c r="AQ96" s="271"/>
      <c r="AR96" s="271"/>
      <c r="AS96" s="271"/>
      <c r="AT96" s="271"/>
    </row>
    <row r="97" spans="1:46" ht="34.5" customHeight="1">
      <c r="A97" s="269" t="s">
        <v>362</v>
      </c>
      <c r="B97" s="151" t="s">
        <v>1119</v>
      </c>
      <c r="C97" s="151" t="s">
        <v>1120</v>
      </c>
      <c r="D97" s="151" t="s">
        <v>178</v>
      </c>
      <c r="E97" s="269" t="s">
        <v>40</v>
      </c>
      <c r="F97" s="148">
        <v>78948</v>
      </c>
      <c r="G97" s="270"/>
      <c r="H97" s="271"/>
      <c r="I97" s="272"/>
      <c r="J97" s="272"/>
      <c r="K97" s="272"/>
      <c r="L97" s="272"/>
      <c r="M97" s="272"/>
      <c r="N97" s="272"/>
      <c r="O97" s="273"/>
      <c r="P97" s="272"/>
      <c r="Q97" s="273"/>
      <c r="R97" s="273"/>
      <c r="S97" s="273"/>
      <c r="T97" s="273"/>
      <c r="U97" s="274"/>
      <c r="V97" s="275"/>
      <c r="W97" s="276"/>
      <c r="X97" s="276"/>
      <c r="Y97" s="148"/>
      <c r="Z97" s="269" t="s">
        <v>363</v>
      </c>
      <c r="AA97" s="269" t="s">
        <v>901</v>
      </c>
      <c r="AB97" s="269" t="s">
        <v>362</v>
      </c>
      <c r="AC97" s="269"/>
      <c r="AD97" s="269">
        <v>0</v>
      </c>
      <c r="AE97" s="269"/>
      <c r="AF97" s="269">
        <v>0</v>
      </c>
      <c r="AG97" s="269">
        <v>0</v>
      </c>
      <c r="AH97" s="269"/>
      <c r="AI97" s="269">
        <v>1</v>
      </c>
      <c r="AJ97" s="269">
        <v>1</v>
      </c>
      <c r="AK97" s="269"/>
      <c r="AL97" s="269"/>
      <c r="AM97" s="269"/>
      <c r="AN97" s="269" t="s">
        <v>2530</v>
      </c>
      <c r="AO97" s="269"/>
      <c r="AP97" s="269"/>
      <c r="AQ97" s="271"/>
      <c r="AR97" s="271"/>
      <c r="AS97" s="271"/>
      <c r="AT97" s="271"/>
    </row>
    <row r="98" spans="1:46" ht="34.5" customHeight="1">
      <c r="A98" s="269" t="s">
        <v>362</v>
      </c>
      <c r="B98" s="151" t="s">
        <v>99</v>
      </c>
      <c r="C98" s="151" t="s">
        <v>1023</v>
      </c>
      <c r="D98" s="151" t="s">
        <v>1024</v>
      </c>
      <c r="E98" s="269" t="s">
        <v>40</v>
      </c>
      <c r="F98" s="148">
        <v>78121</v>
      </c>
      <c r="G98" s="270"/>
      <c r="H98" s="271"/>
      <c r="I98" s="272"/>
      <c r="J98" s="272"/>
      <c r="K98" s="272"/>
      <c r="L98" s="272"/>
      <c r="M98" s="272"/>
      <c r="N98" s="272"/>
      <c r="O98" s="273"/>
      <c r="P98" s="272"/>
      <c r="Q98" s="273"/>
      <c r="R98" s="273"/>
      <c r="S98" s="273"/>
      <c r="T98" s="273"/>
      <c r="U98" s="274"/>
      <c r="V98" s="275"/>
      <c r="W98" s="276"/>
      <c r="X98" s="276"/>
      <c r="Y98" s="148"/>
      <c r="Z98" s="269" t="s">
        <v>363</v>
      </c>
      <c r="AA98" s="269" t="s">
        <v>901</v>
      </c>
      <c r="AB98" s="269" t="s">
        <v>362</v>
      </c>
      <c r="AC98" s="269"/>
      <c r="AD98" s="269">
        <v>0</v>
      </c>
      <c r="AE98" s="269"/>
      <c r="AF98" s="269">
        <v>0</v>
      </c>
      <c r="AG98" s="269">
        <v>0</v>
      </c>
      <c r="AH98" s="269"/>
      <c r="AI98" s="269">
        <v>1</v>
      </c>
      <c r="AJ98" s="269">
        <v>1</v>
      </c>
      <c r="AK98" s="269"/>
      <c r="AL98" s="269"/>
      <c r="AM98" s="269"/>
      <c r="AN98" s="269" t="s">
        <v>2530</v>
      </c>
      <c r="AO98" s="269"/>
      <c r="AP98" s="269"/>
      <c r="AQ98" s="271"/>
      <c r="AR98" s="271"/>
      <c r="AS98" s="271"/>
      <c r="AT98" s="271"/>
    </row>
    <row r="99" spans="1:46" ht="34.5" customHeight="1">
      <c r="A99" s="269" t="s">
        <v>362</v>
      </c>
      <c r="B99" s="151" t="s">
        <v>1280</v>
      </c>
      <c r="C99" s="151" t="s">
        <v>342</v>
      </c>
      <c r="D99" s="151" t="s">
        <v>1024</v>
      </c>
      <c r="E99" s="269" t="s">
        <v>40</v>
      </c>
      <c r="F99" s="148">
        <v>78121</v>
      </c>
      <c r="G99" s="270"/>
      <c r="H99" s="271"/>
      <c r="I99" s="272"/>
      <c r="J99" s="272"/>
      <c r="K99" s="272"/>
      <c r="L99" s="272"/>
      <c r="M99" s="272"/>
      <c r="N99" s="272"/>
      <c r="O99" s="273"/>
      <c r="P99" s="272"/>
      <c r="Q99" s="273"/>
      <c r="R99" s="273"/>
      <c r="S99" s="273"/>
      <c r="T99" s="273"/>
      <c r="U99" s="274"/>
      <c r="V99" s="275"/>
      <c r="W99" s="276"/>
      <c r="X99" s="276"/>
      <c r="Y99" s="148"/>
      <c r="Z99" s="269" t="s">
        <v>363</v>
      </c>
      <c r="AA99" s="269" t="s">
        <v>901</v>
      </c>
      <c r="AB99" s="269" t="s">
        <v>362</v>
      </c>
      <c r="AC99" s="269"/>
      <c r="AD99" s="269">
        <v>0</v>
      </c>
      <c r="AE99" s="269"/>
      <c r="AF99" s="269">
        <v>0</v>
      </c>
      <c r="AG99" s="269">
        <v>0</v>
      </c>
      <c r="AH99" s="269"/>
      <c r="AI99" s="269">
        <v>1</v>
      </c>
      <c r="AJ99" s="269">
        <v>1</v>
      </c>
      <c r="AK99" s="269"/>
      <c r="AL99" s="269"/>
      <c r="AM99" s="269"/>
      <c r="AN99" s="269" t="s">
        <v>2530</v>
      </c>
      <c r="AO99" s="269"/>
      <c r="AP99" s="269"/>
      <c r="AQ99" s="271"/>
      <c r="AR99" s="271"/>
      <c r="AS99" s="271"/>
      <c r="AT99" s="271"/>
    </row>
    <row r="100" spans="1:46" ht="34.5" customHeight="1">
      <c r="A100" s="269" t="s">
        <v>362</v>
      </c>
      <c r="B100" s="151" t="s">
        <v>2547</v>
      </c>
      <c r="C100" s="151" t="s">
        <v>2548</v>
      </c>
      <c r="D100" s="151" t="s">
        <v>2090</v>
      </c>
      <c r="E100" s="269" t="s">
        <v>2091</v>
      </c>
      <c r="F100" s="148">
        <v>32259</v>
      </c>
      <c r="G100" s="270"/>
      <c r="H100" s="271"/>
      <c r="I100" s="272"/>
      <c r="J100" s="272"/>
      <c r="K100" s="272"/>
      <c r="L100" s="272"/>
      <c r="M100" s="272"/>
      <c r="N100" s="272"/>
      <c r="O100" s="273"/>
      <c r="P100" s="272"/>
      <c r="Q100" s="273"/>
      <c r="R100" s="273"/>
      <c r="S100" s="273"/>
      <c r="T100" s="273"/>
      <c r="U100" s="274"/>
      <c r="V100" s="275"/>
      <c r="W100" s="276"/>
      <c r="X100" s="276"/>
      <c r="Y100" s="148"/>
      <c r="Z100" s="269" t="s">
        <v>363</v>
      </c>
      <c r="AA100" s="269" t="s">
        <v>901</v>
      </c>
      <c r="AB100" s="269" t="s">
        <v>362</v>
      </c>
      <c r="AC100" s="269"/>
      <c r="AD100" s="269">
        <v>0</v>
      </c>
      <c r="AE100" s="269"/>
      <c r="AF100" s="269">
        <v>0</v>
      </c>
      <c r="AG100" s="269">
        <v>0</v>
      </c>
      <c r="AH100" s="269"/>
      <c r="AI100" s="269">
        <v>1</v>
      </c>
      <c r="AJ100" s="269">
        <v>1</v>
      </c>
      <c r="AK100" s="269"/>
      <c r="AL100" s="269"/>
      <c r="AM100" s="269"/>
      <c r="AN100" s="269" t="s">
        <v>2530</v>
      </c>
      <c r="AO100" s="269"/>
      <c r="AP100" s="269"/>
      <c r="AQ100" s="271"/>
      <c r="AR100" s="271"/>
      <c r="AS100" s="271"/>
      <c r="AT100" s="271"/>
    </row>
    <row r="101" spans="1:46" ht="34.5" customHeight="1">
      <c r="A101" s="269" t="s">
        <v>362</v>
      </c>
      <c r="B101" s="151" t="s">
        <v>2307</v>
      </c>
      <c r="C101" s="151" t="s">
        <v>2308</v>
      </c>
      <c r="D101" s="151" t="s">
        <v>48</v>
      </c>
      <c r="E101" s="269" t="s">
        <v>40</v>
      </c>
      <c r="F101" s="148">
        <v>78023</v>
      </c>
      <c r="G101" s="270"/>
      <c r="H101" s="271"/>
      <c r="I101" s="272"/>
      <c r="J101" s="272"/>
      <c r="K101" s="272"/>
      <c r="L101" s="272"/>
      <c r="M101" s="272"/>
      <c r="N101" s="272"/>
      <c r="O101" s="273"/>
      <c r="P101" s="272"/>
      <c r="Q101" s="273"/>
      <c r="R101" s="273"/>
      <c r="S101" s="273"/>
      <c r="T101" s="273"/>
      <c r="U101" s="274"/>
      <c r="V101" s="275"/>
      <c r="W101" s="276"/>
      <c r="X101" s="276"/>
      <c r="Y101" s="148"/>
      <c r="Z101" s="269" t="s">
        <v>363</v>
      </c>
      <c r="AA101" s="269" t="s">
        <v>901</v>
      </c>
      <c r="AB101" s="269" t="s">
        <v>362</v>
      </c>
      <c r="AC101" s="269"/>
      <c r="AD101" s="269">
        <v>0</v>
      </c>
      <c r="AE101" s="269"/>
      <c r="AF101" s="269">
        <v>0</v>
      </c>
      <c r="AG101" s="269">
        <v>0</v>
      </c>
      <c r="AH101" s="269"/>
      <c r="AI101" s="269">
        <v>1</v>
      </c>
      <c r="AJ101" s="269">
        <v>1</v>
      </c>
      <c r="AK101" s="269"/>
      <c r="AL101" s="269"/>
      <c r="AM101" s="269"/>
      <c r="AN101" s="269" t="s">
        <v>2530</v>
      </c>
      <c r="AO101" s="269"/>
      <c r="AP101" s="269"/>
      <c r="AQ101" s="271"/>
      <c r="AR101" s="271"/>
      <c r="AS101" s="271"/>
      <c r="AT101" s="271"/>
    </row>
    <row r="102" spans="1:46" ht="34.5" customHeight="1">
      <c r="A102" s="269" t="s">
        <v>362</v>
      </c>
      <c r="B102" s="128" t="s">
        <v>1268</v>
      </c>
      <c r="C102" s="151" t="s">
        <v>1269</v>
      </c>
      <c r="D102" s="151" t="s">
        <v>37</v>
      </c>
      <c r="E102" s="269" t="s">
        <v>40</v>
      </c>
      <c r="F102" s="148">
        <v>78266</v>
      </c>
      <c r="G102" s="270"/>
      <c r="H102" s="271"/>
      <c r="I102" s="272"/>
      <c r="J102" s="272"/>
      <c r="K102" s="272"/>
      <c r="L102" s="272"/>
      <c r="M102" s="272"/>
      <c r="N102" s="272"/>
      <c r="O102" s="273"/>
      <c r="P102" s="272"/>
      <c r="Q102" s="273"/>
      <c r="R102" s="273"/>
      <c r="S102" s="273"/>
      <c r="T102" s="273"/>
      <c r="U102" s="274"/>
      <c r="V102" s="275"/>
      <c r="W102" s="276"/>
      <c r="X102" s="276"/>
      <c r="Y102" s="148"/>
      <c r="Z102" s="269" t="s">
        <v>363</v>
      </c>
      <c r="AA102" s="269" t="s">
        <v>901</v>
      </c>
      <c r="AB102" s="269" t="s">
        <v>362</v>
      </c>
      <c r="AC102" s="269"/>
      <c r="AD102" s="269">
        <v>0</v>
      </c>
      <c r="AE102" s="269"/>
      <c r="AF102" s="269">
        <v>0</v>
      </c>
      <c r="AG102" s="269">
        <v>0</v>
      </c>
      <c r="AH102" s="269"/>
      <c r="AI102" s="269">
        <v>1</v>
      </c>
      <c r="AJ102" s="269">
        <v>1</v>
      </c>
      <c r="AK102" s="269"/>
      <c r="AL102" s="269"/>
      <c r="AM102" s="269"/>
      <c r="AN102" s="269" t="s">
        <v>2530</v>
      </c>
      <c r="AO102" s="269"/>
      <c r="AP102" s="269"/>
      <c r="AQ102" s="271"/>
      <c r="AR102" s="271"/>
      <c r="AS102" s="271"/>
      <c r="AT102" s="271"/>
    </row>
    <row r="103" spans="1:46" ht="34.5" customHeight="1">
      <c r="A103" s="269" t="s">
        <v>362</v>
      </c>
      <c r="B103" s="151" t="s">
        <v>113</v>
      </c>
      <c r="C103" s="151" t="s">
        <v>1115</v>
      </c>
      <c r="D103" s="151" t="s">
        <v>115</v>
      </c>
      <c r="E103" s="269" t="s">
        <v>40</v>
      </c>
      <c r="F103" s="148">
        <v>78064</v>
      </c>
      <c r="G103" s="270"/>
      <c r="H103" s="271"/>
      <c r="I103" s="272"/>
      <c r="J103" s="272"/>
      <c r="K103" s="272"/>
      <c r="L103" s="272"/>
      <c r="M103" s="272"/>
      <c r="N103" s="272"/>
      <c r="O103" s="273"/>
      <c r="P103" s="272"/>
      <c r="Q103" s="273"/>
      <c r="R103" s="273"/>
      <c r="S103" s="273"/>
      <c r="T103" s="273"/>
      <c r="U103" s="274"/>
      <c r="V103" s="275"/>
      <c r="W103" s="276"/>
      <c r="X103" s="276"/>
      <c r="Y103" s="148"/>
      <c r="Z103" s="269" t="s">
        <v>363</v>
      </c>
      <c r="AA103" s="269" t="s">
        <v>901</v>
      </c>
      <c r="AB103" s="269" t="s">
        <v>362</v>
      </c>
      <c r="AC103" s="269"/>
      <c r="AD103" s="269">
        <v>0</v>
      </c>
      <c r="AE103" s="269"/>
      <c r="AF103" s="269">
        <v>0</v>
      </c>
      <c r="AG103" s="269">
        <v>0</v>
      </c>
      <c r="AH103" s="269"/>
      <c r="AI103" s="269">
        <v>1</v>
      </c>
      <c r="AJ103" s="269">
        <v>1</v>
      </c>
      <c r="AK103" s="269"/>
      <c r="AL103" s="269"/>
      <c r="AM103" s="269"/>
      <c r="AN103" s="269" t="s">
        <v>2530</v>
      </c>
      <c r="AO103" s="269"/>
      <c r="AP103" s="269"/>
      <c r="AQ103" s="271"/>
      <c r="AR103" s="271"/>
      <c r="AS103" s="271"/>
      <c r="AT103" s="271"/>
    </row>
    <row r="104" spans="1:46" ht="34.5" customHeight="1">
      <c r="A104" s="269" t="s">
        <v>362</v>
      </c>
      <c r="B104" s="151" t="s">
        <v>1018</v>
      </c>
      <c r="C104" s="151" t="s">
        <v>1019</v>
      </c>
      <c r="D104" s="151" t="s">
        <v>48</v>
      </c>
      <c r="E104" s="269" t="s">
        <v>40</v>
      </c>
      <c r="F104" s="148">
        <v>78023</v>
      </c>
      <c r="G104" s="270"/>
      <c r="H104" s="271"/>
      <c r="I104" s="272"/>
      <c r="J104" s="272"/>
      <c r="K104" s="272"/>
      <c r="L104" s="272"/>
      <c r="M104" s="272"/>
      <c r="N104" s="272"/>
      <c r="O104" s="273"/>
      <c r="P104" s="272"/>
      <c r="Q104" s="273"/>
      <c r="R104" s="273"/>
      <c r="S104" s="273"/>
      <c r="T104" s="273"/>
      <c r="U104" s="274"/>
      <c r="V104" s="275"/>
      <c r="W104" s="276"/>
      <c r="X104" s="276"/>
      <c r="Y104" s="148"/>
      <c r="Z104" s="269" t="s">
        <v>363</v>
      </c>
      <c r="AA104" s="269" t="s">
        <v>901</v>
      </c>
      <c r="AB104" s="269" t="s">
        <v>362</v>
      </c>
      <c r="AC104" s="269"/>
      <c r="AD104" s="269">
        <v>0</v>
      </c>
      <c r="AE104" s="269"/>
      <c r="AF104" s="269">
        <v>0</v>
      </c>
      <c r="AG104" s="269">
        <v>0</v>
      </c>
      <c r="AH104" s="269"/>
      <c r="AI104" s="269">
        <v>1</v>
      </c>
      <c r="AJ104" s="269">
        <v>1</v>
      </c>
      <c r="AK104" s="269"/>
      <c r="AL104" s="269"/>
      <c r="AM104" s="269"/>
      <c r="AN104" s="269" t="s">
        <v>2530</v>
      </c>
      <c r="AO104" s="269"/>
      <c r="AP104" s="269"/>
      <c r="AQ104" s="271"/>
      <c r="AR104" s="271"/>
      <c r="AS104" s="271"/>
      <c r="AT104" s="271"/>
    </row>
    <row r="105" spans="1:46" ht="34.5" customHeight="1">
      <c r="A105" s="269" t="s">
        <v>362</v>
      </c>
      <c r="B105" s="151" t="s">
        <v>572</v>
      </c>
      <c r="C105" s="151" t="s">
        <v>1238</v>
      </c>
      <c r="D105" s="151" t="s">
        <v>37</v>
      </c>
      <c r="E105" s="269" t="s">
        <v>40</v>
      </c>
      <c r="F105" s="148">
        <v>78222</v>
      </c>
      <c r="G105" s="270"/>
      <c r="H105" s="271"/>
      <c r="I105" s="272"/>
      <c r="J105" s="272"/>
      <c r="K105" s="272"/>
      <c r="L105" s="272"/>
      <c r="M105" s="272"/>
      <c r="N105" s="272"/>
      <c r="O105" s="273"/>
      <c r="P105" s="272"/>
      <c r="Q105" s="273"/>
      <c r="R105" s="273"/>
      <c r="S105" s="273"/>
      <c r="T105" s="273"/>
      <c r="U105" s="274"/>
      <c r="V105" s="275"/>
      <c r="W105" s="276"/>
      <c r="X105" s="276"/>
      <c r="Y105" s="148"/>
      <c r="Z105" s="269" t="s">
        <v>363</v>
      </c>
      <c r="AA105" s="269" t="s">
        <v>901</v>
      </c>
      <c r="AB105" s="269" t="s">
        <v>362</v>
      </c>
      <c r="AC105" s="269"/>
      <c r="AD105" s="269">
        <v>0</v>
      </c>
      <c r="AE105" s="269"/>
      <c r="AF105" s="269">
        <v>0</v>
      </c>
      <c r="AG105" s="269">
        <v>0</v>
      </c>
      <c r="AH105" s="269"/>
      <c r="AI105" s="269">
        <v>1</v>
      </c>
      <c r="AJ105" s="269">
        <v>1</v>
      </c>
      <c r="AK105" s="269"/>
      <c r="AL105" s="269"/>
      <c r="AM105" s="269"/>
      <c r="AN105" s="269" t="s">
        <v>2530</v>
      </c>
      <c r="AO105" s="269"/>
      <c r="AP105" s="269"/>
      <c r="AQ105" s="271"/>
      <c r="AR105" s="271"/>
      <c r="AS105" s="271"/>
      <c r="AT105" s="271"/>
    </row>
    <row r="106" spans="1:46" ht="34.5" customHeight="1">
      <c r="A106" s="269" t="s">
        <v>362</v>
      </c>
      <c r="B106" s="151" t="s">
        <v>1455</v>
      </c>
      <c r="C106" s="151" t="s">
        <v>1456</v>
      </c>
      <c r="D106" s="151" t="s">
        <v>1457</v>
      </c>
      <c r="E106" s="269" t="s">
        <v>1458</v>
      </c>
      <c r="F106" s="148" t="s">
        <v>1459</v>
      </c>
      <c r="G106" s="270"/>
      <c r="H106" s="271"/>
      <c r="I106" s="272"/>
      <c r="J106" s="272"/>
      <c r="K106" s="272"/>
      <c r="L106" s="272"/>
      <c r="M106" s="272"/>
      <c r="N106" s="272"/>
      <c r="O106" s="273"/>
      <c r="P106" s="272"/>
      <c r="Q106" s="273"/>
      <c r="R106" s="273"/>
      <c r="S106" s="273"/>
      <c r="T106" s="273"/>
      <c r="U106" s="274"/>
      <c r="V106" s="275"/>
      <c r="W106" s="276"/>
      <c r="X106" s="276"/>
      <c r="Y106" s="148"/>
      <c r="Z106" s="269" t="s">
        <v>363</v>
      </c>
      <c r="AA106" s="269" t="s">
        <v>901</v>
      </c>
      <c r="AB106" s="269" t="s">
        <v>362</v>
      </c>
      <c r="AC106" s="269"/>
      <c r="AD106" s="269">
        <v>0</v>
      </c>
      <c r="AE106" s="269"/>
      <c r="AF106" s="269">
        <v>0</v>
      </c>
      <c r="AG106" s="269">
        <v>0</v>
      </c>
      <c r="AH106" s="269"/>
      <c r="AI106" s="269">
        <v>1</v>
      </c>
      <c r="AJ106" s="269">
        <v>1</v>
      </c>
      <c r="AK106" s="269"/>
      <c r="AL106" s="269"/>
      <c r="AM106" s="269"/>
      <c r="AN106" s="269" t="s">
        <v>2530</v>
      </c>
      <c r="AO106" s="269"/>
      <c r="AP106" s="269"/>
      <c r="AQ106" s="271"/>
      <c r="AR106" s="271"/>
      <c r="AS106" s="271"/>
      <c r="AT106" s="271"/>
    </row>
    <row r="107" spans="1:46" ht="34.5" customHeight="1">
      <c r="A107" s="269" t="s">
        <v>362</v>
      </c>
      <c r="B107" s="151" t="s">
        <v>257</v>
      </c>
      <c r="C107" s="151" t="s">
        <v>258</v>
      </c>
      <c r="D107" s="151" t="s">
        <v>259</v>
      </c>
      <c r="E107" s="269" t="s">
        <v>40</v>
      </c>
      <c r="F107" s="148">
        <v>78124</v>
      </c>
      <c r="G107" s="270"/>
      <c r="H107" s="271"/>
      <c r="I107" s="272"/>
      <c r="J107" s="272"/>
      <c r="K107" s="272"/>
      <c r="L107" s="272"/>
      <c r="M107" s="272"/>
      <c r="N107" s="272"/>
      <c r="O107" s="273"/>
      <c r="P107" s="272"/>
      <c r="Q107" s="273"/>
      <c r="R107" s="273"/>
      <c r="S107" s="273"/>
      <c r="T107" s="273"/>
      <c r="U107" s="274"/>
      <c r="V107" s="275"/>
      <c r="W107" s="276"/>
      <c r="X107" s="276"/>
      <c r="Y107" s="148"/>
      <c r="Z107" s="269" t="s">
        <v>363</v>
      </c>
      <c r="AA107" s="269" t="s">
        <v>901</v>
      </c>
      <c r="AB107" s="269" t="s">
        <v>362</v>
      </c>
      <c r="AC107" s="269"/>
      <c r="AD107" s="269">
        <v>0</v>
      </c>
      <c r="AE107" s="269"/>
      <c r="AF107" s="269">
        <v>0</v>
      </c>
      <c r="AG107" s="269">
        <v>0</v>
      </c>
      <c r="AH107" s="269"/>
      <c r="AI107" s="269">
        <v>1</v>
      </c>
      <c r="AJ107" s="269">
        <v>1</v>
      </c>
      <c r="AK107" s="269"/>
      <c r="AL107" s="269"/>
      <c r="AM107" s="269"/>
      <c r="AN107" s="269" t="s">
        <v>2530</v>
      </c>
      <c r="AO107" s="269"/>
      <c r="AP107" s="269"/>
      <c r="AQ107" s="271"/>
      <c r="AR107" s="271"/>
      <c r="AS107" s="271"/>
      <c r="AT107" s="271"/>
    </row>
    <row r="108" spans="1:46" ht="34.5" customHeight="1">
      <c r="A108" s="269" t="s">
        <v>362</v>
      </c>
      <c r="B108" s="151" t="s">
        <v>2549</v>
      </c>
      <c r="C108" s="151" t="s">
        <v>2550</v>
      </c>
      <c r="D108" s="151" t="s">
        <v>87</v>
      </c>
      <c r="E108" s="269" t="s">
        <v>40</v>
      </c>
      <c r="F108" s="148">
        <v>78101</v>
      </c>
      <c r="G108" s="270"/>
      <c r="H108" s="271"/>
      <c r="I108" s="272"/>
      <c r="J108" s="272"/>
      <c r="K108" s="272"/>
      <c r="L108" s="272"/>
      <c r="M108" s="272"/>
      <c r="N108" s="272"/>
      <c r="O108" s="273"/>
      <c r="P108" s="272"/>
      <c r="Q108" s="273"/>
      <c r="R108" s="273"/>
      <c r="S108" s="273"/>
      <c r="T108" s="273"/>
      <c r="U108" s="274"/>
      <c r="V108" s="275"/>
      <c r="W108" s="276"/>
      <c r="X108" s="276"/>
      <c r="Y108" s="148"/>
      <c r="Z108" s="269" t="s">
        <v>363</v>
      </c>
      <c r="AA108" s="269" t="s">
        <v>901</v>
      </c>
      <c r="AB108" s="269" t="s">
        <v>362</v>
      </c>
      <c r="AC108" s="269"/>
      <c r="AD108" s="269">
        <v>0</v>
      </c>
      <c r="AE108" s="269"/>
      <c r="AF108" s="269">
        <v>0</v>
      </c>
      <c r="AG108" s="269">
        <v>0</v>
      </c>
      <c r="AH108" s="269"/>
      <c r="AI108" s="269">
        <v>1</v>
      </c>
      <c r="AJ108" s="269">
        <v>1</v>
      </c>
      <c r="AK108" s="269"/>
      <c r="AL108" s="269"/>
      <c r="AM108" s="269"/>
      <c r="AN108" s="269" t="s">
        <v>2530</v>
      </c>
      <c r="AO108" s="269"/>
      <c r="AP108" s="269"/>
      <c r="AQ108" s="271"/>
      <c r="AR108" s="271"/>
      <c r="AS108" s="271"/>
      <c r="AT108" s="271"/>
    </row>
    <row r="109" spans="1:46" ht="34.5" customHeight="1">
      <c r="A109" s="269" t="s">
        <v>362</v>
      </c>
      <c r="B109" s="151" t="s">
        <v>2551</v>
      </c>
      <c r="C109" s="151"/>
      <c r="D109" s="151"/>
      <c r="E109" s="269"/>
      <c r="F109" s="148"/>
      <c r="G109" s="270"/>
      <c r="H109" s="271"/>
      <c r="I109" s="272"/>
      <c r="J109" s="272"/>
      <c r="K109" s="272"/>
      <c r="L109" s="272"/>
      <c r="M109" s="272"/>
      <c r="N109" s="272"/>
      <c r="O109" s="273"/>
      <c r="P109" s="272"/>
      <c r="Q109" s="273"/>
      <c r="R109" s="273"/>
      <c r="S109" s="273"/>
      <c r="T109" s="273"/>
      <c r="U109" s="274"/>
      <c r="V109" s="275"/>
      <c r="W109" s="276"/>
      <c r="X109" s="276"/>
      <c r="Y109" s="148"/>
      <c r="Z109" s="269" t="s">
        <v>363</v>
      </c>
      <c r="AA109" s="269" t="s">
        <v>901</v>
      </c>
      <c r="AB109" s="269" t="s">
        <v>362</v>
      </c>
      <c r="AC109" s="269"/>
      <c r="AD109" s="269">
        <v>0</v>
      </c>
      <c r="AE109" s="269"/>
      <c r="AF109" s="269">
        <v>0</v>
      </c>
      <c r="AG109" s="269">
        <v>0</v>
      </c>
      <c r="AH109" s="269"/>
      <c r="AI109" s="269">
        <v>1</v>
      </c>
      <c r="AJ109" s="269">
        <v>1</v>
      </c>
      <c r="AK109" s="269"/>
      <c r="AL109" s="269"/>
      <c r="AM109" s="269"/>
      <c r="AN109" s="269" t="s">
        <v>2530</v>
      </c>
      <c r="AO109" s="269"/>
      <c r="AP109" s="269"/>
      <c r="AQ109" s="271"/>
      <c r="AR109" s="271"/>
      <c r="AS109" s="271"/>
      <c r="AT109" s="271"/>
    </row>
    <row r="110" spans="1:46" ht="34.5" customHeight="1">
      <c r="A110" s="278" t="s">
        <v>362</v>
      </c>
      <c r="B110" s="151" t="s">
        <v>1176</v>
      </c>
      <c r="C110" s="151" t="s">
        <v>1177</v>
      </c>
      <c r="D110" s="151" t="s">
        <v>129</v>
      </c>
      <c r="E110" s="269" t="s">
        <v>40</v>
      </c>
      <c r="F110" s="148">
        <v>78155</v>
      </c>
      <c r="G110" s="271"/>
      <c r="H110" s="271"/>
      <c r="I110" s="271"/>
      <c r="J110" s="270"/>
      <c r="K110" s="277"/>
      <c r="L110" s="272"/>
      <c r="M110" s="272"/>
      <c r="N110" s="272"/>
      <c r="O110" s="273"/>
      <c r="P110" s="272"/>
      <c r="Q110" s="273"/>
      <c r="R110" s="273"/>
      <c r="S110" s="273"/>
      <c r="T110" s="273"/>
      <c r="U110" s="269"/>
      <c r="V110" s="273"/>
      <c r="W110" s="276"/>
      <c r="X110" s="276"/>
      <c r="Y110" s="148"/>
      <c r="Z110" s="269" t="s">
        <v>363</v>
      </c>
      <c r="AA110" s="269" t="s">
        <v>901</v>
      </c>
      <c r="AB110" s="269" t="s">
        <v>362</v>
      </c>
      <c r="AC110" s="269"/>
      <c r="AD110" s="269"/>
      <c r="AE110" s="269"/>
      <c r="AF110" s="269"/>
      <c r="AG110" s="269"/>
      <c r="AH110" s="269"/>
      <c r="AI110" s="269">
        <v>1</v>
      </c>
      <c r="AJ110" s="269">
        <v>1</v>
      </c>
      <c r="AK110" s="269"/>
      <c r="AL110" s="269"/>
      <c r="AM110" s="269"/>
      <c r="AN110" s="269" t="s">
        <v>2530</v>
      </c>
      <c r="AO110" s="278"/>
      <c r="AP110" s="278"/>
      <c r="AQ110" s="70"/>
      <c r="AR110" s="70"/>
      <c r="AS110" s="70"/>
      <c r="AT110" s="70"/>
    </row>
    <row r="111" spans="1:46" ht="34.5" customHeight="1">
      <c r="A111" s="278" t="s">
        <v>2529</v>
      </c>
      <c r="B111" s="151" t="s">
        <v>2095</v>
      </c>
      <c r="C111" s="151" t="s">
        <v>2096</v>
      </c>
      <c r="D111" s="151" t="s">
        <v>1441</v>
      </c>
      <c r="E111" s="269" t="s">
        <v>40</v>
      </c>
      <c r="F111" s="148">
        <v>78108</v>
      </c>
      <c r="G111" s="271"/>
      <c r="H111" s="271"/>
      <c r="I111" s="271"/>
      <c r="J111" s="270"/>
      <c r="K111" s="277"/>
      <c r="L111" s="272"/>
      <c r="M111" s="272"/>
      <c r="N111" s="272"/>
      <c r="O111" s="273"/>
      <c r="P111" s="272"/>
      <c r="Q111" s="273"/>
      <c r="R111" s="273"/>
      <c r="S111" s="273"/>
      <c r="T111" s="273"/>
      <c r="U111" s="269"/>
      <c r="V111" s="273"/>
      <c r="W111" s="276"/>
      <c r="X111" s="276"/>
      <c r="Y111" s="148"/>
      <c r="Z111" s="269" t="s">
        <v>363</v>
      </c>
      <c r="AA111" s="269" t="s">
        <v>901</v>
      </c>
      <c r="AB111" s="269" t="s">
        <v>362</v>
      </c>
      <c r="AC111" s="269"/>
      <c r="AD111" s="269"/>
      <c r="AE111" s="269"/>
      <c r="AF111" s="269"/>
      <c r="AG111" s="269"/>
      <c r="AH111" s="269"/>
      <c r="AI111" s="269">
        <v>1</v>
      </c>
      <c r="AJ111" s="269">
        <v>1</v>
      </c>
      <c r="AK111" s="269"/>
      <c r="AL111" s="269"/>
      <c r="AM111" s="269"/>
      <c r="AN111" s="269" t="s">
        <v>2530</v>
      </c>
      <c r="AO111" s="278"/>
      <c r="AP111" s="278"/>
      <c r="AQ111" s="70"/>
      <c r="AR111" s="70"/>
      <c r="AS111" s="70"/>
      <c r="AT111" s="70"/>
    </row>
    <row r="112" spans="1:46" ht="34.5" customHeight="1">
      <c r="A112" s="269" t="s">
        <v>2529</v>
      </c>
      <c r="B112" s="151" t="s">
        <v>1166</v>
      </c>
      <c r="C112" s="151" t="s">
        <v>1167</v>
      </c>
      <c r="D112" s="151" t="s">
        <v>37</v>
      </c>
      <c r="E112" s="269" t="s">
        <v>40</v>
      </c>
      <c r="F112" s="148">
        <v>78218</v>
      </c>
      <c r="G112" s="271"/>
      <c r="H112" s="271"/>
      <c r="I112" s="271"/>
      <c r="J112" s="270"/>
      <c r="K112" s="277"/>
      <c r="L112" s="272"/>
      <c r="M112" s="272"/>
      <c r="N112" s="272"/>
      <c r="O112" s="273"/>
      <c r="P112" s="272"/>
      <c r="Q112" s="273"/>
      <c r="R112" s="273"/>
      <c r="S112" s="273"/>
      <c r="T112" s="273"/>
      <c r="U112" s="269"/>
      <c r="V112" s="273"/>
      <c r="W112" s="276"/>
      <c r="X112" s="276"/>
      <c r="Y112" s="148"/>
      <c r="Z112" s="269" t="s">
        <v>363</v>
      </c>
      <c r="AA112" s="269" t="s">
        <v>901</v>
      </c>
      <c r="AB112" s="269" t="s">
        <v>362</v>
      </c>
      <c r="AC112" s="269"/>
      <c r="AD112" s="269"/>
      <c r="AE112" s="269"/>
      <c r="AF112" s="269"/>
      <c r="AG112" s="269"/>
      <c r="AH112" s="269"/>
      <c r="AI112" s="269">
        <v>1</v>
      </c>
      <c r="AJ112" s="269">
        <v>1</v>
      </c>
      <c r="AK112" s="269"/>
      <c r="AL112" s="269"/>
      <c r="AM112" s="269"/>
      <c r="AN112" s="269" t="s">
        <v>2530</v>
      </c>
      <c r="AO112" s="278"/>
      <c r="AP112" s="278"/>
      <c r="AQ112" s="70"/>
      <c r="AR112" s="70"/>
      <c r="AS112" s="70"/>
      <c r="AT112" s="70"/>
    </row>
    <row r="113" spans="1:46" ht="34.5" customHeight="1">
      <c r="A113" s="269" t="s">
        <v>362</v>
      </c>
      <c r="B113" s="151" t="s">
        <v>1734</v>
      </c>
      <c r="C113" s="151" t="s">
        <v>1735</v>
      </c>
      <c r="D113" s="151" t="s">
        <v>37</v>
      </c>
      <c r="E113" s="269" t="s">
        <v>40</v>
      </c>
      <c r="F113" s="148">
        <v>78230</v>
      </c>
      <c r="G113" s="271"/>
      <c r="H113" s="271"/>
      <c r="I113" s="271"/>
      <c r="J113" s="270"/>
      <c r="K113" s="277"/>
      <c r="L113" s="272"/>
      <c r="M113" s="272"/>
      <c r="N113" s="272"/>
      <c r="O113" s="273"/>
      <c r="P113" s="272"/>
      <c r="Q113" s="273"/>
      <c r="R113" s="273"/>
      <c r="S113" s="273"/>
      <c r="T113" s="273"/>
      <c r="U113" s="269"/>
      <c r="V113" s="273"/>
      <c r="W113" s="276"/>
      <c r="X113" s="276"/>
      <c r="Y113" s="148"/>
      <c r="Z113" s="269" t="s">
        <v>363</v>
      </c>
      <c r="AA113" s="269" t="s">
        <v>901</v>
      </c>
      <c r="AB113" s="269" t="s">
        <v>362</v>
      </c>
      <c r="AC113" s="269"/>
      <c r="AD113" s="269"/>
      <c r="AE113" s="269"/>
      <c r="AF113" s="269"/>
      <c r="AG113" s="269"/>
      <c r="AH113" s="269"/>
      <c r="AI113" s="269">
        <v>1</v>
      </c>
      <c r="AJ113" s="269">
        <v>1</v>
      </c>
      <c r="AK113" s="269"/>
      <c r="AL113" s="269"/>
      <c r="AM113" s="269"/>
      <c r="AN113" s="269" t="s">
        <v>2535</v>
      </c>
      <c r="AO113" s="278"/>
      <c r="AP113" s="278"/>
      <c r="AQ113" s="70"/>
      <c r="AR113" s="70"/>
      <c r="AS113" s="70"/>
      <c r="AT113" s="70"/>
    </row>
    <row r="114" spans="1:46" ht="34.5" customHeight="1">
      <c r="A114" s="269" t="s">
        <v>362</v>
      </c>
      <c r="B114" s="151" t="s">
        <v>1110</v>
      </c>
      <c r="C114" s="151" t="s">
        <v>1111</v>
      </c>
      <c r="D114" s="151" t="s">
        <v>48</v>
      </c>
      <c r="E114" s="269" t="s">
        <v>40</v>
      </c>
      <c r="F114" s="148">
        <v>78023</v>
      </c>
      <c r="G114" s="271"/>
      <c r="H114" s="271"/>
      <c r="I114" s="271"/>
      <c r="J114" s="270"/>
      <c r="K114" s="277"/>
      <c r="L114" s="272"/>
      <c r="M114" s="272"/>
      <c r="N114" s="272"/>
      <c r="O114" s="273"/>
      <c r="P114" s="272"/>
      <c r="Q114" s="273"/>
      <c r="R114" s="273"/>
      <c r="S114" s="273"/>
      <c r="T114" s="273"/>
      <c r="U114" s="269"/>
      <c r="V114" s="273"/>
      <c r="W114" s="276"/>
      <c r="X114" s="276"/>
      <c r="Y114" s="148"/>
      <c r="Z114" s="269" t="s">
        <v>363</v>
      </c>
      <c r="AA114" s="269" t="s">
        <v>901</v>
      </c>
      <c r="AB114" s="269" t="s">
        <v>362</v>
      </c>
      <c r="AC114" s="269"/>
      <c r="AD114" s="269"/>
      <c r="AE114" s="269"/>
      <c r="AF114" s="269"/>
      <c r="AG114" s="269"/>
      <c r="AH114" s="269"/>
      <c r="AI114" s="269">
        <v>1</v>
      </c>
      <c r="AJ114" s="269">
        <v>1</v>
      </c>
      <c r="AK114" s="269"/>
      <c r="AL114" s="242"/>
      <c r="AM114" s="242"/>
      <c r="AN114" s="269" t="s">
        <v>2535</v>
      </c>
      <c r="AO114" s="278"/>
      <c r="AP114" s="278"/>
      <c r="AQ114" s="70"/>
      <c r="AR114" s="70"/>
      <c r="AS114" s="70"/>
      <c r="AT114" s="70"/>
    </row>
    <row r="115" spans="1:46" ht="34.5" customHeight="1">
      <c r="A115" s="269" t="s">
        <v>2529</v>
      </c>
      <c r="B115" s="151" t="s">
        <v>2157</v>
      </c>
      <c r="C115" s="151" t="s">
        <v>2158</v>
      </c>
      <c r="D115" s="151" t="s">
        <v>192</v>
      </c>
      <c r="E115" s="269" t="s">
        <v>40</v>
      </c>
      <c r="F115" s="148">
        <v>78006</v>
      </c>
      <c r="G115" s="271"/>
      <c r="H115" s="271"/>
      <c r="I115" s="271"/>
      <c r="J115" s="270"/>
      <c r="K115" s="277"/>
      <c r="L115" s="272"/>
      <c r="M115" s="272"/>
      <c r="N115" s="272"/>
      <c r="O115" s="273"/>
      <c r="P115" s="272"/>
      <c r="Q115" s="273"/>
      <c r="R115" s="273"/>
      <c r="S115" s="273"/>
      <c r="T115" s="273"/>
      <c r="U115" s="269"/>
      <c r="V115" s="273"/>
      <c r="W115" s="276"/>
      <c r="X115" s="276"/>
      <c r="Y115" s="148"/>
      <c r="Z115" s="269" t="s">
        <v>363</v>
      </c>
      <c r="AA115" s="269" t="s">
        <v>901</v>
      </c>
      <c r="AB115" s="269" t="s">
        <v>362</v>
      </c>
      <c r="AC115" s="269"/>
      <c r="AD115" s="269"/>
      <c r="AE115" s="269"/>
      <c r="AF115" s="269"/>
      <c r="AG115" s="269"/>
      <c r="AH115" s="269"/>
      <c r="AI115" s="269">
        <v>1</v>
      </c>
      <c r="AJ115" s="269">
        <v>1</v>
      </c>
      <c r="AK115" s="269"/>
      <c r="AL115" s="242"/>
      <c r="AM115" s="242"/>
      <c r="AN115" s="269" t="s">
        <v>2535</v>
      </c>
      <c r="AO115" s="278"/>
      <c r="AP115" s="278"/>
      <c r="AQ115" s="70"/>
      <c r="AR115" s="70"/>
      <c r="AS115" s="70"/>
      <c r="AT115" s="70"/>
    </row>
    <row r="116" spans="1:46" ht="46.5" customHeight="1">
      <c r="A116" s="269" t="s">
        <v>2529</v>
      </c>
      <c r="B116" s="151" t="s">
        <v>1836</v>
      </c>
      <c r="C116" s="151" t="s">
        <v>1837</v>
      </c>
      <c r="D116" s="151" t="s">
        <v>232</v>
      </c>
      <c r="E116" s="269" t="s">
        <v>40</v>
      </c>
      <c r="F116" s="148">
        <v>78009</v>
      </c>
      <c r="G116" s="270"/>
      <c r="H116" s="271"/>
      <c r="I116" s="271"/>
      <c r="J116" s="270"/>
      <c r="K116" s="277"/>
      <c r="L116" s="272"/>
      <c r="M116" s="272"/>
      <c r="N116" s="272"/>
      <c r="O116" s="273"/>
      <c r="P116" s="272"/>
      <c r="Q116" s="273"/>
      <c r="R116" s="273"/>
      <c r="S116" s="273"/>
      <c r="T116" s="273"/>
      <c r="U116" s="269"/>
      <c r="V116" s="273"/>
      <c r="W116" s="276"/>
      <c r="X116" s="276"/>
      <c r="Y116" s="148"/>
      <c r="Z116" s="269" t="s">
        <v>363</v>
      </c>
      <c r="AA116" s="269" t="s">
        <v>901</v>
      </c>
      <c r="AB116" s="269" t="s">
        <v>362</v>
      </c>
      <c r="AC116" s="269"/>
      <c r="AD116" s="269"/>
      <c r="AE116" s="269"/>
      <c r="AF116" s="269"/>
      <c r="AG116" s="269"/>
      <c r="AH116" s="269"/>
      <c r="AI116" s="269">
        <v>1</v>
      </c>
      <c r="AJ116" s="269">
        <v>1</v>
      </c>
      <c r="AK116" s="269"/>
      <c r="AL116" s="242"/>
      <c r="AM116" s="242"/>
      <c r="AN116" s="269" t="s">
        <v>2535</v>
      </c>
      <c r="AO116" s="278"/>
      <c r="AP116" s="278"/>
      <c r="AQ116" s="70"/>
      <c r="AR116" s="70"/>
      <c r="AS116" s="70"/>
      <c r="AT116" s="70"/>
    </row>
    <row r="117" spans="1:46" ht="46.5" customHeight="1">
      <c r="A117" s="269" t="s">
        <v>2529</v>
      </c>
      <c r="B117" s="151" t="s">
        <v>195</v>
      </c>
      <c r="C117" s="151" t="s">
        <v>196</v>
      </c>
      <c r="D117" s="151" t="s">
        <v>150</v>
      </c>
      <c r="E117" s="269" t="s">
        <v>40</v>
      </c>
      <c r="F117" s="148">
        <v>78861</v>
      </c>
      <c r="G117" s="271"/>
      <c r="H117" s="271"/>
      <c r="I117" s="271"/>
      <c r="J117" s="270"/>
      <c r="K117" s="277"/>
      <c r="L117" s="272"/>
      <c r="M117" s="272"/>
      <c r="N117" s="272"/>
      <c r="O117" s="273"/>
      <c r="P117" s="272"/>
      <c r="Q117" s="273"/>
      <c r="R117" s="273"/>
      <c r="S117" s="273"/>
      <c r="T117" s="273"/>
      <c r="U117" s="269"/>
      <c r="V117" s="273"/>
      <c r="W117" s="276"/>
      <c r="X117" s="276"/>
      <c r="Y117" s="148"/>
      <c r="Z117" s="269" t="s">
        <v>363</v>
      </c>
      <c r="AA117" s="269" t="s">
        <v>901</v>
      </c>
      <c r="AB117" s="269" t="s">
        <v>362</v>
      </c>
      <c r="AC117" s="269"/>
      <c r="AD117" s="269"/>
      <c r="AE117" s="269"/>
      <c r="AF117" s="269"/>
      <c r="AG117" s="269"/>
      <c r="AH117" s="269"/>
      <c r="AI117" s="269">
        <v>1</v>
      </c>
      <c r="AJ117" s="269">
        <v>1</v>
      </c>
      <c r="AK117" s="269"/>
      <c r="AL117" s="242"/>
      <c r="AM117" s="242"/>
      <c r="AN117" s="269" t="s">
        <v>2535</v>
      </c>
      <c r="AO117" s="221"/>
      <c r="AP117" s="221"/>
    </row>
    <row r="118" spans="1:46" ht="43.5" customHeight="1">
      <c r="A118" s="269" t="s">
        <v>362</v>
      </c>
      <c r="B118" s="151" t="s">
        <v>1138</v>
      </c>
      <c r="C118" s="151" t="s">
        <v>735</v>
      </c>
      <c r="D118" s="151" t="s">
        <v>87</v>
      </c>
      <c r="E118" s="269" t="s">
        <v>40</v>
      </c>
      <c r="F118" s="148">
        <v>78101</v>
      </c>
      <c r="G118" s="270"/>
      <c r="H118" s="271"/>
      <c r="I118" s="271"/>
      <c r="J118" s="270"/>
      <c r="K118" s="277"/>
      <c r="L118" s="272"/>
      <c r="M118" s="272"/>
      <c r="N118" s="272"/>
      <c r="O118" s="273"/>
      <c r="P118" s="272"/>
      <c r="Q118" s="273"/>
      <c r="R118" s="273"/>
      <c r="S118" s="273"/>
      <c r="T118" s="273"/>
      <c r="U118" s="269"/>
      <c r="V118" s="273"/>
      <c r="W118" s="276"/>
      <c r="X118" s="276"/>
      <c r="Y118" s="148"/>
      <c r="Z118" s="269" t="s">
        <v>363</v>
      </c>
      <c r="AA118" s="269" t="s">
        <v>901</v>
      </c>
      <c r="AB118" s="269" t="s">
        <v>362</v>
      </c>
      <c r="AC118" s="269"/>
      <c r="AD118" s="269"/>
      <c r="AE118" s="269"/>
      <c r="AF118" s="269"/>
      <c r="AG118" s="269"/>
      <c r="AH118" s="269"/>
      <c r="AI118" s="269">
        <v>1</v>
      </c>
      <c r="AJ118" s="269">
        <v>1</v>
      </c>
      <c r="AK118" s="269"/>
      <c r="AL118" s="242"/>
      <c r="AM118" s="242"/>
      <c r="AN118" s="269" t="s">
        <v>2535</v>
      </c>
      <c r="AO118" s="278"/>
      <c r="AP118" s="278"/>
      <c r="AQ118" s="70"/>
      <c r="AR118" s="70"/>
      <c r="AS118" s="70"/>
      <c r="AT118" s="70"/>
    </row>
    <row r="119" spans="1:46" ht="34.5" customHeight="1">
      <c r="A119" s="269" t="s">
        <v>2529</v>
      </c>
      <c r="B119" s="151" t="s">
        <v>1633</v>
      </c>
      <c r="C119" s="151" t="s">
        <v>1634</v>
      </c>
      <c r="D119" s="151" t="s">
        <v>232</v>
      </c>
      <c r="E119" s="269" t="s">
        <v>40</v>
      </c>
      <c r="F119" s="148">
        <v>78009</v>
      </c>
      <c r="G119" s="271"/>
      <c r="H119" s="271"/>
      <c r="I119" s="271"/>
      <c r="J119" s="270"/>
      <c r="K119" s="277"/>
      <c r="L119" s="272"/>
      <c r="M119" s="272"/>
      <c r="N119" s="272"/>
      <c r="O119" s="273"/>
      <c r="P119" s="272"/>
      <c r="Q119" s="273"/>
      <c r="R119" s="273"/>
      <c r="S119" s="273"/>
      <c r="T119" s="273"/>
      <c r="U119" s="269"/>
      <c r="V119" s="273"/>
      <c r="W119" s="276"/>
      <c r="X119" s="276"/>
      <c r="Y119" s="148"/>
      <c r="Z119" s="269" t="s">
        <v>363</v>
      </c>
      <c r="AA119" s="269" t="s">
        <v>901</v>
      </c>
      <c r="AB119" s="269" t="s">
        <v>362</v>
      </c>
      <c r="AC119" s="269"/>
      <c r="AD119" s="269"/>
      <c r="AE119" s="269"/>
      <c r="AF119" s="269"/>
      <c r="AG119" s="269"/>
      <c r="AH119" s="269"/>
      <c r="AI119" s="269">
        <v>1</v>
      </c>
      <c r="AJ119" s="269">
        <v>1</v>
      </c>
      <c r="AK119" s="269"/>
      <c r="AL119" s="242"/>
      <c r="AM119" s="242"/>
      <c r="AN119" s="269" t="s">
        <v>2535</v>
      </c>
      <c r="AO119" s="278"/>
      <c r="AP119" s="278"/>
      <c r="AQ119" s="70"/>
      <c r="AR119" s="70"/>
      <c r="AS119" s="70"/>
      <c r="AT119" s="70"/>
    </row>
    <row r="120" spans="1:46" ht="34.5" customHeight="1">
      <c r="A120" s="269" t="s">
        <v>2529</v>
      </c>
      <c r="B120" s="151" t="s">
        <v>1979</v>
      </c>
      <c r="C120" s="151" t="s">
        <v>1980</v>
      </c>
      <c r="D120" s="151" t="s">
        <v>1981</v>
      </c>
      <c r="E120" s="269" t="s">
        <v>40</v>
      </c>
      <c r="F120" s="148">
        <v>78002</v>
      </c>
      <c r="G120" s="270"/>
      <c r="H120" s="271"/>
      <c r="I120" s="271"/>
      <c r="J120" s="270"/>
      <c r="K120" s="277"/>
      <c r="L120" s="272"/>
      <c r="M120" s="272"/>
      <c r="N120" s="272"/>
      <c r="O120" s="273"/>
      <c r="P120" s="272"/>
      <c r="Q120" s="273"/>
      <c r="R120" s="273"/>
      <c r="S120" s="273"/>
      <c r="T120" s="273"/>
      <c r="U120" s="269"/>
      <c r="V120" s="273"/>
      <c r="W120" s="276"/>
      <c r="X120" s="276"/>
      <c r="Y120" s="148"/>
      <c r="Z120" s="269" t="s">
        <v>363</v>
      </c>
      <c r="AA120" s="269" t="s">
        <v>901</v>
      </c>
      <c r="AB120" s="269" t="s">
        <v>362</v>
      </c>
      <c r="AC120" s="269"/>
      <c r="AD120" s="269"/>
      <c r="AE120" s="269"/>
      <c r="AF120" s="269"/>
      <c r="AG120" s="269"/>
      <c r="AH120" s="269"/>
      <c r="AI120" s="269">
        <v>1</v>
      </c>
      <c r="AJ120" s="269">
        <v>1</v>
      </c>
      <c r="AK120" s="269"/>
      <c r="AL120" s="242"/>
      <c r="AM120" s="242"/>
      <c r="AN120" s="269" t="s">
        <v>2535</v>
      </c>
      <c r="AO120" s="221"/>
      <c r="AP120" s="221"/>
    </row>
    <row r="121" spans="1:46" ht="34.5" customHeight="1">
      <c r="A121" s="269" t="s">
        <v>2529</v>
      </c>
      <c r="B121" s="151" t="s">
        <v>2552</v>
      </c>
      <c r="C121" s="151" t="s">
        <v>2014</v>
      </c>
      <c r="D121" s="151" t="s">
        <v>37</v>
      </c>
      <c r="E121" s="269" t="s">
        <v>40</v>
      </c>
      <c r="F121" s="148">
        <v>78245</v>
      </c>
      <c r="G121" s="271"/>
      <c r="H121" s="271"/>
      <c r="I121" s="271"/>
      <c r="J121" s="270"/>
      <c r="K121" s="277"/>
      <c r="L121" s="272"/>
      <c r="M121" s="272"/>
      <c r="N121" s="272"/>
      <c r="O121" s="273"/>
      <c r="P121" s="272"/>
      <c r="Q121" s="273"/>
      <c r="R121" s="273"/>
      <c r="S121" s="273"/>
      <c r="T121" s="273"/>
      <c r="U121" s="269"/>
      <c r="V121" s="273"/>
      <c r="W121" s="276"/>
      <c r="X121" s="276"/>
      <c r="Y121" s="148"/>
      <c r="Z121" s="269" t="s">
        <v>363</v>
      </c>
      <c r="AA121" s="269" t="s">
        <v>901</v>
      </c>
      <c r="AB121" s="269" t="s">
        <v>362</v>
      </c>
      <c r="AC121" s="269"/>
      <c r="AD121" s="269"/>
      <c r="AE121" s="269"/>
      <c r="AF121" s="269"/>
      <c r="AG121" s="269"/>
      <c r="AH121" s="269"/>
      <c r="AI121" s="269">
        <v>1</v>
      </c>
      <c r="AJ121" s="269">
        <v>1</v>
      </c>
      <c r="AK121" s="269"/>
      <c r="AL121" s="242"/>
      <c r="AM121" s="242"/>
      <c r="AN121" s="269" t="s">
        <v>2535</v>
      </c>
      <c r="AO121" s="278"/>
      <c r="AP121" s="278"/>
      <c r="AQ121" s="70"/>
      <c r="AR121" s="70"/>
      <c r="AS121" s="70"/>
      <c r="AT121" s="70"/>
    </row>
    <row r="122" spans="1:46" ht="34.5" customHeight="1">
      <c r="A122" s="269" t="s">
        <v>362</v>
      </c>
      <c r="B122" s="151" t="s">
        <v>2043</v>
      </c>
      <c r="C122" s="151" t="s">
        <v>2044</v>
      </c>
      <c r="D122" s="151" t="s">
        <v>107</v>
      </c>
      <c r="E122" s="269" t="s">
        <v>40</v>
      </c>
      <c r="F122" s="148">
        <v>78016</v>
      </c>
      <c r="G122" s="271"/>
      <c r="H122" s="271"/>
      <c r="I122" s="271"/>
      <c r="J122" s="270"/>
      <c r="K122" s="277"/>
      <c r="L122" s="272"/>
      <c r="M122" s="272"/>
      <c r="N122" s="272"/>
      <c r="O122" s="273"/>
      <c r="P122" s="272"/>
      <c r="Q122" s="273"/>
      <c r="R122" s="273"/>
      <c r="S122" s="273"/>
      <c r="T122" s="273"/>
      <c r="U122" s="269"/>
      <c r="V122" s="273"/>
      <c r="W122" s="276"/>
      <c r="X122" s="276"/>
      <c r="Y122" s="148"/>
      <c r="Z122" s="269" t="s">
        <v>363</v>
      </c>
      <c r="AA122" s="269" t="s">
        <v>901</v>
      </c>
      <c r="AB122" s="269" t="s">
        <v>362</v>
      </c>
      <c r="AC122" s="269"/>
      <c r="AD122" s="269"/>
      <c r="AE122" s="269"/>
      <c r="AF122" s="269"/>
      <c r="AG122" s="269"/>
      <c r="AH122" s="269"/>
      <c r="AI122" s="269">
        <v>1</v>
      </c>
      <c r="AJ122" s="269">
        <v>1</v>
      </c>
      <c r="AK122" s="269"/>
      <c r="AL122" s="269"/>
      <c r="AM122" s="269"/>
      <c r="AN122" s="269" t="s">
        <v>2542</v>
      </c>
      <c r="AO122" s="278"/>
      <c r="AP122" s="278"/>
      <c r="AQ122" s="70"/>
      <c r="AR122" s="70"/>
      <c r="AS122" s="70"/>
      <c r="AT122" s="70"/>
    </row>
    <row r="123" spans="1:46" ht="34.5" customHeight="1">
      <c r="A123" s="269" t="s">
        <v>362</v>
      </c>
      <c r="B123" s="151" t="s">
        <v>1913</v>
      </c>
      <c r="C123" s="151" t="s">
        <v>1914</v>
      </c>
      <c r="D123" s="151" t="s">
        <v>107</v>
      </c>
      <c r="E123" s="269" t="s">
        <v>40</v>
      </c>
      <c r="F123" s="148">
        <v>78016</v>
      </c>
      <c r="G123" s="271"/>
      <c r="H123" s="271"/>
      <c r="I123" s="271"/>
      <c r="J123" s="270"/>
      <c r="K123" s="277"/>
      <c r="L123" s="272"/>
      <c r="M123" s="272"/>
      <c r="N123" s="272"/>
      <c r="O123" s="273"/>
      <c r="P123" s="272"/>
      <c r="Q123" s="273"/>
      <c r="R123" s="273"/>
      <c r="S123" s="273"/>
      <c r="T123" s="273"/>
      <c r="U123" s="269"/>
      <c r="V123" s="273"/>
      <c r="W123" s="276"/>
      <c r="X123" s="276"/>
      <c r="Y123" s="148"/>
      <c r="Z123" s="269" t="s">
        <v>363</v>
      </c>
      <c r="AA123" s="269" t="s">
        <v>901</v>
      </c>
      <c r="AB123" s="269" t="s">
        <v>362</v>
      </c>
      <c r="AC123" s="269"/>
      <c r="AD123" s="269"/>
      <c r="AE123" s="269"/>
      <c r="AF123" s="269"/>
      <c r="AG123" s="269"/>
      <c r="AH123" s="269"/>
      <c r="AI123" s="269">
        <v>1</v>
      </c>
      <c r="AJ123" s="269">
        <v>1</v>
      </c>
      <c r="AK123" s="269"/>
      <c r="AL123" s="269"/>
      <c r="AM123" s="269"/>
      <c r="AN123" s="269" t="s">
        <v>2542</v>
      </c>
      <c r="AO123" s="278"/>
      <c r="AP123" s="278"/>
      <c r="AQ123" s="70"/>
      <c r="AR123" s="70"/>
      <c r="AS123" s="70"/>
      <c r="AT123" s="70"/>
    </row>
    <row r="124" spans="1:46" ht="34.5" customHeight="1">
      <c r="A124" s="269" t="s">
        <v>362</v>
      </c>
      <c r="B124" s="151" t="s">
        <v>1220</v>
      </c>
      <c r="C124" s="151" t="s">
        <v>1221</v>
      </c>
      <c r="D124" s="151" t="s">
        <v>37</v>
      </c>
      <c r="E124" s="269" t="s">
        <v>40</v>
      </c>
      <c r="F124" s="148">
        <v>78250</v>
      </c>
      <c r="G124" s="271"/>
      <c r="H124" s="271"/>
      <c r="I124" s="271"/>
      <c r="J124" s="270"/>
      <c r="K124" s="277"/>
      <c r="L124" s="272"/>
      <c r="M124" s="272"/>
      <c r="N124" s="272"/>
      <c r="O124" s="273"/>
      <c r="P124" s="272"/>
      <c r="Q124" s="273"/>
      <c r="R124" s="273"/>
      <c r="S124" s="273"/>
      <c r="T124" s="273"/>
      <c r="U124" s="269"/>
      <c r="V124" s="273"/>
      <c r="W124" s="276"/>
      <c r="X124" s="276"/>
      <c r="Y124" s="148"/>
      <c r="Z124" s="269" t="s">
        <v>363</v>
      </c>
      <c r="AA124" s="269" t="s">
        <v>901</v>
      </c>
      <c r="AB124" s="269" t="s">
        <v>362</v>
      </c>
      <c r="AC124" s="269"/>
      <c r="AD124" s="269"/>
      <c r="AE124" s="269"/>
      <c r="AF124" s="269"/>
      <c r="AG124" s="269"/>
      <c r="AH124" s="269"/>
      <c r="AI124" s="269">
        <v>1</v>
      </c>
      <c r="AJ124" s="269">
        <v>1</v>
      </c>
      <c r="AK124" s="269"/>
      <c r="AL124" s="269"/>
      <c r="AM124" s="269"/>
      <c r="AN124" s="269"/>
      <c r="AO124" s="278"/>
      <c r="AP124" s="278"/>
      <c r="AQ124" s="70"/>
      <c r="AR124" s="70"/>
      <c r="AS124" s="70"/>
      <c r="AT124" s="70"/>
    </row>
    <row r="125" spans="1:46" ht="34.5" customHeight="1">
      <c r="A125" s="269" t="s">
        <v>362</v>
      </c>
      <c r="B125" s="151" t="s">
        <v>2173</v>
      </c>
      <c r="C125" s="151" t="s">
        <v>1151</v>
      </c>
      <c r="D125" s="151" t="s">
        <v>129</v>
      </c>
      <c r="E125" s="269" t="s">
        <v>40</v>
      </c>
      <c r="F125" s="148">
        <v>78155</v>
      </c>
      <c r="G125" s="270"/>
      <c r="H125" s="271"/>
      <c r="I125" s="271"/>
      <c r="J125" s="270"/>
      <c r="K125" s="277"/>
      <c r="L125" s="272"/>
      <c r="M125" s="272"/>
      <c r="N125" s="272"/>
      <c r="O125" s="273"/>
      <c r="P125" s="272"/>
      <c r="Q125" s="273"/>
      <c r="R125" s="273"/>
      <c r="S125" s="273"/>
      <c r="T125" s="273"/>
      <c r="U125" s="269"/>
      <c r="V125" s="273"/>
      <c r="W125" s="276"/>
      <c r="X125" s="276"/>
      <c r="Y125" s="148"/>
      <c r="Z125" s="269" t="s">
        <v>363</v>
      </c>
      <c r="AA125" s="269" t="s">
        <v>901</v>
      </c>
      <c r="AB125" s="269" t="s">
        <v>362</v>
      </c>
      <c r="AC125" s="269"/>
      <c r="AD125" s="269"/>
      <c r="AE125" s="269"/>
      <c r="AF125" s="269"/>
      <c r="AG125" s="269"/>
      <c r="AH125" s="269"/>
      <c r="AI125" s="269">
        <v>1</v>
      </c>
      <c r="AJ125" s="269">
        <v>1</v>
      </c>
      <c r="AK125" s="269"/>
      <c r="AL125" s="242"/>
      <c r="AM125" s="242"/>
      <c r="AN125" s="269"/>
      <c r="AO125" s="221"/>
      <c r="AP125" s="221"/>
    </row>
    <row r="126" spans="1:46" ht="34.5" customHeight="1">
      <c r="A126" s="269" t="s">
        <v>2529</v>
      </c>
      <c r="B126" s="151" t="s">
        <v>1875</v>
      </c>
      <c r="C126" s="151" t="s">
        <v>1876</v>
      </c>
      <c r="D126" s="151" t="s">
        <v>48</v>
      </c>
      <c r="E126" s="269" t="s">
        <v>40</v>
      </c>
      <c r="F126" s="148">
        <v>78023</v>
      </c>
      <c r="G126" s="270"/>
      <c r="H126" s="271"/>
      <c r="I126" s="271"/>
      <c r="J126" s="270"/>
      <c r="K126" s="277"/>
      <c r="L126" s="272"/>
      <c r="M126" s="272"/>
      <c r="N126" s="272"/>
      <c r="O126" s="273"/>
      <c r="P126" s="272"/>
      <c r="Q126" s="273"/>
      <c r="R126" s="273"/>
      <c r="S126" s="273"/>
      <c r="T126" s="273"/>
      <c r="U126" s="269"/>
      <c r="V126" s="273"/>
      <c r="W126" s="276"/>
      <c r="X126" s="276"/>
      <c r="Y126" s="148"/>
      <c r="Z126" s="269" t="s">
        <v>363</v>
      </c>
      <c r="AA126" s="269" t="s">
        <v>901</v>
      </c>
      <c r="AB126" s="269" t="s">
        <v>362</v>
      </c>
      <c r="AC126" s="269"/>
      <c r="AD126" s="269"/>
      <c r="AE126" s="269"/>
      <c r="AF126" s="269"/>
      <c r="AG126" s="269"/>
      <c r="AH126" s="269"/>
      <c r="AI126" s="269">
        <v>1</v>
      </c>
      <c r="AJ126" s="269">
        <v>1</v>
      </c>
      <c r="AK126" s="269"/>
      <c r="AL126" s="242"/>
      <c r="AM126" s="242"/>
      <c r="AN126" s="269"/>
      <c r="AO126" s="221"/>
      <c r="AP126" s="221"/>
    </row>
    <row r="127" spans="1:46" ht="34.5" customHeight="1">
      <c r="A127" s="269" t="s">
        <v>2529</v>
      </c>
      <c r="B127" s="151" t="s">
        <v>2283</v>
      </c>
      <c r="C127" s="151" t="s">
        <v>2284</v>
      </c>
      <c r="D127" s="151" t="s">
        <v>37</v>
      </c>
      <c r="E127" s="269" t="s">
        <v>40</v>
      </c>
      <c r="F127" s="148">
        <v>78253</v>
      </c>
      <c r="G127" s="270"/>
      <c r="H127" s="271"/>
      <c r="I127" s="271"/>
      <c r="J127" s="270"/>
      <c r="K127" s="277"/>
      <c r="L127" s="272"/>
      <c r="M127" s="272"/>
      <c r="N127" s="272"/>
      <c r="O127" s="273"/>
      <c r="P127" s="272"/>
      <c r="Q127" s="273"/>
      <c r="R127" s="273"/>
      <c r="S127" s="273"/>
      <c r="T127" s="273"/>
      <c r="U127" s="269"/>
      <c r="V127" s="273"/>
      <c r="W127" s="276"/>
      <c r="X127" s="276"/>
      <c r="Y127" s="148"/>
      <c r="Z127" s="269" t="s">
        <v>363</v>
      </c>
      <c r="AA127" s="269" t="s">
        <v>901</v>
      </c>
      <c r="AB127" s="269" t="s">
        <v>362</v>
      </c>
      <c r="AC127" s="269"/>
      <c r="AD127" s="269"/>
      <c r="AE127" s="269"/>
      <c r="AF127" s="269"/>
      <c r="AG127" s="269"/>
      <c r="AH127" s="269"/>
      <c r="AI127" s="269">
        <v>1</v>
      </c>
      <c r="AJ127" s="269">
        <v>1</v>
      </c>
      <c r="AK127" s="269"/>
      <c r="AL127" s="242"/>
      <c r="AM127" s="242"/>
      <c r="AN127" s="269"/>
      <c r="AO127" s="221"/>
      <c r="AP127" s="221"/>
    </row>
    <row r="128" spans="1:46" ht="34.5" customHeight="1">
      <c r="A128" s="269" t="s">
        <v>2529</v>
      </c>
      <c r="B128" s="151" t="s">
        <v>1893</v>
      </c>
      <c r="C128" s="151" t="s">
        <v>1894</v>
      </c>
      <c r="D128" s="151" t="s">
        <v>48</v>
      </c>
      <c r="E128" s="269" t="s">
        <v>40</v>
      </c>
      <c r="F128" s="148">
        <v>78023</v>
      </c>
      <c r="G128" s="270"/>
      <c r="H128" s="271"/>
      <c r="I128" s="271"/>
      <c r="J128" s="270"/>
      <c r="K128" s="277"/>
      <c r="L128" s="272"/>
      <c r="M128" s="272"/>
      <c r="N128" s="272"/>
      <c r="O128" s="273"/>
      <c r="P128" s="272"/>
      <c r="Q128" s="273"/>
      <c r="R128" s="273"/>
      <c r="S128" s="273"/>
      <c r="T128" s="273"/>
      <c r="U128" s="269"/>
      <c r="V128" s="273"/>
      <c r="W128" s="276"/>
      <c r="X128" s="276"/>
      <c r="Y128" s="148"/>
      <c r="Z128" s="269" t="s">
        <v>363</v>
      </c>
      <c r="AA128" s="269" t="s">
        <v>901</v>
      </c>
      <c r="AB128" s="269" t="s">
        <v>362</v>
      </c>
      <c r="AC128" s="269"/>
      <c r="AD128" s="269"/>
      <c r="AE128" s="269"/>
      <c r="AF128" s="269"/>
      <c r="AG128" s="269"/>
      <c r="AH128" s="269"/>
      <c r="AI128" s="269">
        <v>1</v>
      </c>
      <c r="AJ128" s="269">
        <v>1</v>
      </c>
      <c r="AK128" s="269"/>
      <c r="AL128" s="242"/>
      <c r="AM128" s="242"/>
      <c r="AN128" s="269"/>
      <c r="AO128" s="221"/>
      <c r="AP128" s="221"/>
    </row>
    <row r="129" spans="1:46" ht="34.5" customHeight="1">
      <c r="A129" s="269" t="s">
        <v>2553</v>
      </c>
      <c r="B129" s="151" t="s">
        <v>2251</v>
      </c>
      <c r="C129" s="151" t="s">
        <v>2252</v>
      </c>
      <c r="D129" s="151" t="s">
        <v>1564</v>
      </c>
      <c r="E129" s="269" t="s">
        <v>40</v>
      </c>
      <c r="F129" s="148">
        <v>78070</v>
      </c>
      <c r="G129" s="270"/>
      <c r="H129" s="271"/>
      <c r="I129" s="271"/>
      <c r="J129" s="270"/>
      <c r="K129" s="277"/>
      <c r="L129" s="272"/>
      <c r="M129" s="272"/>
      <c r="N129" s="272"/>
      <c r="O129" s="273"/>
      <c r="P129" s="272"/>
      <c r="Q129" s="273"/>
      <c r="R129" s="273"/>
      <c r="S129" s="273"/>
      <c r="T129" s="273"/>
      <c r="U129" s="269"/>
      <c r="V129" s="273"/>
      <c r="W129" s="276"/>
      <c r="X129" s="276"/>
      <c r="Y129" s="148"/>
      <c r="Z129" s="269" t="s">
        <v>363</v>
      </c>
      <c r="AA129" s="269" t="s">
        <v>901</v>
      </c>
      <c r="AB129" s="269" t="s">
        <v>362</v>
      </c>
      <c r="AC129" s="269"/>
      <c r="AD129" s="269"/>
      <c r="AE129" s="269"/>
      <c r="AF129" s="269"/>
      <c r="AG129" s="269"/>
      <c r="AH129" s="269"/>
      <c r="AI129" s="269">
        <v>1</v>
      </c>
      <c r="AJ129" s="269">
        <v>1</v>
      </c>
      <c r="AK129" s="269"/>
      <c r="AL129" s="242"/>
      <c r="AM129" s="242"/>
      <c r="AN129" s="269"/>
      <c r="AO129" s="221"/>
      <c r="AP129" s="221"/>
    </row>
    <row r="130" spans="1:46" ht="34.5" customHeight="1">
      <c r="A130" s="269" t="s">
        <v>362</v>
      </c>
      <c r="B130" s="151" t="s">
        <v>1416</v>
      </c>
      <c r="C130" s="151" t="s">
        <v>1417</v>
      </c>
      <c r="D130" s="151" t="s">
        <v>37</v>
      </c>
      <c r="E130" s="269" t="s">
        <v>40</v>
      </c>
      <c r="F130" s="148">
        <v>78216</v>
      </c>
      <c r="G130" s="271" t="s">
        <v>1418</v>
      </c>
      <c r="H130" s="271"/>
      <c r="I130" s="271"/>
      <c r="J130" s="270"/>
      <c r="K130" s="277"/>
      <c r="L130" s="272"/>
      <c r="M130" s="272"/>
      <c r="N130" s="272"/>
      <c r="O130" s="273"/>
      <c r="P130" s="272"/>
      <c r="Q130" s="273"/>
      <c r="R130" s="273"/>
      <c r="S130" s="273"/>
      <c r="T130" s="273"/>
      <c r="U130" s="269"/>
      <c r="V130" s="273"/>
      <c r="W130" s="276"/>
      <c r="X130" s="276"/>
      <c r="Y130" s="148"/>
      <c r="Z130" s="269"/>
      <c r="AA130" s="269" t="s">
        <v>2131</v>
      </c>
      <c r="AB130" s="269"/>
      <c r="AC130" s="269"/>
      <c r="AD130" s="269" t="s">
        <v>2131</v>
      </c>
      <c r="AE130" s="269"/>
      <c r="AF130" s="269"/>
      <c r="AG130" s="269"/>
      <c r="AH130" s="269"/>
      <c r="AI130" s="269"/>
      <c r="AJ130" s="269"/>
      <c r="AK130" s="269"/>
      <c r="AL130" s="269"/>
      <c r="AM130" s="269"/>
      <c r="AN130" s="269"/>
      <c r="AO130" s="278"/>
      <c r="AP130" s="278"/>
      <c r="AQ130" s="70"/>
      <c r="AR130" s="70"/>
      <c r="AS130" s="70"/>
      <c r="AT130" s="70"/>
    </row>
    <row r="131" spans="1:46" ht="34.5" customHeight="1">
      <c r="A131" s="269" t="s">
        <v>362</v>
      </c>
      <c r="B131" s="151" t="s">
        <v>2283</v>
      </c>
      <c r="C131" s="151" t="s">
        <v>2284</v>
      </c>
      <c r="D131" s="151" t="s">
        <v>37</v>
      </c>
      <c r="E131" s="269" t="s">
        <v>40</v>
      </c>
      <c r="F131" s="148">
        <v>78253</v>
      </c>
      <c r="G131" s="271"/>
      <c r="H131" s="271"/>
      <c r="I131" s="271"/>
      <c r="J131" s="270"/>
      <c r="K131" s="277"/>
      <c r="L131" s="272"/>
      <c r="M131" s="272"/>
      <c r="N131" s="272"/>
      <c r="O131" s="273"/>
      <c r="P131" s="272"/>
      <c r="Q131" s="273"/>
      <c r="R131" s="273"/>
      <c r="S131" s="273"/>
      <c r="T131" s="273"/>
      <c r="U131" s="269"/>
      <c r="V131" s="273"/>
      <c r="W131" s="276"/>
      <c r="X131" s="276"/>
      <c r="Y131" s="148"/>
      <c r="Z131" s="269"/>
      <c r="AA131" s="269" t="s">
        <v>2131</v>
      </c>
      <c r="AB131" s="269"/>
      <c r="AC131" s="269"/>
      <c r="AD131" s="269" t="s">
        <v>2131</v>
      </c>
      <c r="AE131" s="269"/>
      <c r="AF131" s="269"/>
      <c r="AG131" s="269"/>
      <c r="AH131" s="269"/>
      <c r="AI131" s="269"/>
      <c r="AJ131" s="269"/>
      <c r="AK131" s="269"/>
      <c r="AL131" s="269"/>
      <c r="AM131" s="269"/>
      <c r="AN131" s="269" t="s">
        <v>355</v>
      </c>
      <c r="AO131" s="278"/>
      <c r="AP131" s="278"/>
      <c r="AQ131" s="70"/>
      <c r="AR131" s="70"/>
      <c r="AS131" s="70"/>
      <c r="AT131" s="70"/>
    </row>
    <row r="132" spans="1:46" ht="34.5" customHeight="1">
      <c r="A132" s="269" t="s">
        <v>362</v>
      </c>
      <c r="B132" s="151" t="s">
        <v>1979</v>
      </c>
      <c r="C132" s="151" t="s">
        <v>1980</v>
      </c>
      <c r="D132" s="151" t="s">
        <v>1981</v>
      </c>
      <c r="E132" s="269" t="s">
        <v>40</v>
      </c>
      <c r="F132" s="148">
        <v>78002</v>
      </c>
      <c r="G132" s="271"/>
      <c r="H132" s="271"/>
      <c r="I132" s="271"/>
      <c r="J132" s="270"/>
      <c r="K132" s="277"/>
      <c r="L132" s="272"/>
      <c r="M132" s="272"/>
      <c r="N132" s="272"/>
      <c r="O132" s="273"/>
      <c r="P132" s="272"/>
      <c r="Q132" s="273"/>
      <c r="R132" s="273"/>
      <c r="S132" s="273"/>
      <c r="T132" s="273"/>
      <c r="U132" s="269"/>
      <c r="V132" s="273"/>
      <c r="W132" s="276"/>
      <c r="X132" s="276"/>
      <c r="Y132" s="148"/>
      <c r="Z132" s="269"/>
      <c r="AA132" s="269" t="s">
        <v>2131</v>
      </c>
      <c r="AB132" s="269"/>
      <c r="AC132" s="269"/>
      <c r="AD132" s="269" t="s">
        <v>2131</v>
      </c>
      <c r="AE132" s="269"/>
      <c r="AF132" s="269"/>
      <c r="AG132" s="269"/>
      <c r="AH132" s="269"/>
      <c r="AI132" s="269"/>
      <c r="AJ132" s="269"/>
      <c r="AK132" s="269"/>
      <c r="AL132" s="269"/>
      <c r="AM132" s="269"/>
      <c r="AN132" s="269" t="s">
        <v>355</v>
      </c>
      <c r="AO132" s="278"/>
      <c r="AP132" s="278"/>
      <c r="AQ132" s="70"/>
      <c r="AR132" s="70"/>
      <c r="AS132" s="70"/>
      <c r="AT132" s="70"/>
    </row>
    <row r="133" spans="1:46" ht="34.5" customHeight="1">
      <c r="A133" s="269" t="s">
        <v>362</v>
      </c>
      <c r="B133" s="151" t="s">
        <v>1681</v>
      </c>
      <c r="C133" s="151" t="s">
        <v>1682</v>
      </c>
      <c r="D133" s="151" t="s">
        <v>37</v>
      </c>
      <c r="E133" s="269" t="s">
        <v>40</v>
      </c>
      <c r="F133" s="148">
        <v>78232</v>
      </c>
      <c r="G133" s="271"/>
      <c r="H133" s="271"/>
      <c r="I133" s="271"/>
      <c r="J133" s="270"/>
      <c r="K133" s="277"/>
      <c r="L133" s="272"/>
      <c r="M133" s="272"/>
      <c r="N133" s="272"/>
      <c r="O133" s="273"/>
      <c r="P133" s="272"/>
      <c r="Q133" s="273"/>
      <c r="R133" s="273"/>
      <c r="S133" s="273"/>
      <c r="T133" s="273"/>
      <c r="U133" s="269"/>
      <c r="V133" s="273"/>
      <c r="W133" s="276"/>
      <c r="X133" s="276"/>
      <c r="Y133" s="148"/>
      <c r="Z133" s="269"/>
      <c r="AA133" s="269" t="s">
        <v>2131</v>
      </c>
      <c r="AB133" s="269"/>
      <c r="AC133" s="269"/>
      <c r="AD133" s="269" t="s">
        <v>2131</v>
      </c>
      <c r="AE133" s="269"/>
      <c r="AF133" s="269"/>
      <c r="AG133" s="269"/>
      <c r="AH133" s="269"/>
      <c r="AI133" s="269"/>
      <c r="AJ133" s="269"/>
      <c r="AK133" s="269"/>
      <c r="AL133" s="269"/>
      <c r="AM133" s="269"/>
      <c r="AN133" s="269" t="s">
        <v>355</v>
      </c>
      <c r="AO133" s="278"/>
      <c r="AP133" s="278"/>
      <c r="AQ133" s="70"/>
      <c r="AR133" s="70"/>
      <c r="AS133" s="70"/>
      <c r="AT133" s="70"/>
    </row>
    <row r="134" spans="1:46" ht="34.5" customHeight="1">
      <c r="A134" s="269" t="s">
        <v>362</v>
      </c>
      <c r="B134" s="151" t="s">
        <v>1893</v>
      </c>
      <c r="C134" s="151" t="s">
        <v>1894</v>
      </c>
      <c r="D134" s="151" t="s">
        <v>48</v>
      </c>
      <c r="E134" s="269" t="s">
        <v>40</v>
      </c>
      <c r="F134" s="148">
        <v>78023</v>
      </c>
      <c r="G134" s="271"/>
      <c r="H134" s="271"/>
      <c r="I134" s="271"/>
      <c r="J134" s="270"/>
      <c r="K134" s="277"/>
      <c r="L134" s="272"/>
      <c r="M134" s="272"/>
      <c r="N134" s="272"/>
      <c r="O134" s="273"/>
      <c r="P134" s="272"/>
      <c r="Q134" s="273"/>
      <c r="R134" s="273"/>
      <c r="S134" s="273"/>
      <c r="T134" s="273"/>
      <c r="U134" s="269"/>
      <c r="V134" s="273"/>
      <c r="W134" s="276"/>
      <c r="X134" s="276"/>
      <c r="Y134" s="148"/>
      <c r="Z134" s="269"/>
      <c r="AA134" s="269" t="s">
        <v>2131</v>
      </c>
      <c r="AB134" s="269"/>
      <c r="AC134" s="269"/>
      <c r="AD134" s="269" t="s">
        <v>2131</v>
      </c>
      <c r="AE134" s="269"/>
      <c r="AF134" s="269"/>
      <c r="AG134" s="269"/>
      <c r="AH134" s="269"/>
      <c r="AI134" s="269"/>
      <c r="AJ134" s="269"/>
      <c r="AK134" s="269"/>
      <c r="AL134" s="269"/>
      <c r="AM134" s="269"/>
      <c r="AN134" s="269" t="s">
        <v>355</v>
      </c>
      <c r="AO134" s="278"/>
      <c r="AP134" s="278"/>
      <c r="AQ134" s="70"/>
      <c r="AR134" s="70"/>
      <c r="AS134" s="70"/>
      <c r="AT134" s="70"/>
    </row>
    <row r="135" spans="1:46" ht="34.5" customHeight="1">
      <c r="A135" s="269" t="s">
        <v>362</v>
      </c>
      <c r="B135" s="151" t="s">
        <v>1875</v>
      </c>
      <c r="C135" s="151" t="s">
        <v>1876</v>
      </c>
      <c r="D135" s="151" t="s">
        <v>48</v>
      </c>
      <c r="E135" s="269" t="s">
        <v>40</v>
      </c>
      <c r="F135" s="148">
        <v>78023</v>
      </c>
      <c r="G135" s="271"/>
      <c r="H135" s="271"/>
      <c r="I135" s="271"/>
      <c r="J135" s="270"/>
      <c r="K135" s="277"/>
      <c r="L135" s="272"/>
      <c r="M135" s="272"/>
      <c r="N135" s="272"/>
      <c r="O135" s="273"/>
      <c r="P135" s="272"/>
      <c r="Q135" s="273"/>
      <c r="R135" s="273"/>
      <c r="S135" s="273"/>
      <c r="T135" s="273"/>
      <c r="U135" s="269"/>
      <c r="V135" s="273"/>
      <c r="W135" s="276"/>
      <c r="X135" s="276"/>
      <c r="Y135" s="148"/>
      <c r="Z135" s="269"/>
      <c r="AA135" s="269" t="s">
        <v>2131</v>
      </c>
      <c r="AB135" s="269"/>
      <c r="AC135" s="269"/>
      <c r="AD135" s="269" t="s">
        <v>2131</v>
      </c>
      <c r="AE135" s="269"/>
      <c r="AF135" s="269"/>
      <c r="AG135" s="269"/>
      <c r="AH135" s="269"/>
      <c r="AI135" s="269"/>
      <c r="AJ135" s="269"/>
      <c r="AK135" s="269"/>
      <c r="AL135" s="269"/>
      <c r="AM135" s="269"/>
      <c r="AN135" s="269" t="s">
        <v>355</v>
      </c>
      <c r="AO135" s="278"/>
      <c r="AP135" s="278"/>
      <c r="AQ135" s="70"/>
      <c r="AR135" s="70"/>
      <c r="AS135" s="70"/>
      <c r="AT135" s="70"/>
    </row>
    <row r="136" spans="1:46" ht="34.5" customHeight="1">
      <c r="A136" s="278" t="s">
        <v>362</v>
      </c>
      <c r="B136" s="151" t="s">
        <v>2305</v>
      </c>
      <c r="C136" s="151" t="s">
        <v>2066</v>
      </c>
      <c r="D136" s="151" t="s">
        <v>48</v>
      </c>
      <c r="E136" s="269" t="s">
        <v>40</v>
      </c>
      <c r="F136" s="148">
        <v>78023</v>
      </c>
      <c r="G136" s="271"/>
      <c r="H136" s="271"/>
      <c r="I136" s="271"/>
      <c r="J136" s="270"/>
      <c r="K136" s="277"/>
      <c r="L136" s="272"/>
      <c r="M136" s="272"/>
      <c r="N136" s="272"/>
      <c r="O136" s="273"/>
      <c r="P136" s="272"/>
      <c r="Q136" s="273"/>
      <c r="R136" s="273"/>
      <c r="S136" s="273"/>
      <c r="T136" s="273"/>
      <c r="U136" s="269"/>
      <c r="V136" s="273"/>
      <c r="W136" s="276"/>
      <c r="X136" s="276"/>
      <c r="Y136" s="148"/>
      <c r="Z136" s="269"/>
      <c r="AA136" s="269" t="s">
        <v>2131</v>
      </c>
      <c r="AB136" s="269"/>
      <c r="AC136" s="269"/>
      <c r="AD136" s="269" t="s">
        <v>2131</v>
      </c>
      <c r="AE136" s="269"/>
      <c r="AF136" s="269"/>
      <c r="AG136" s="269"/>
      <c r="AH136" s="269"/>
      <c r="AI136" s="269"/>
      <c r="AJ136" s="269"/>
      <c r="AK136" s="269"/>
      <c r="AL136" s="269"/>
      <c r="AM136" s="269"/>
      <c r="AN136" s="269" t="s">
        <v>355</v>
      </c>
      <c r="AO136" s="278"/>
      <c r="AP136" s="278"/>
      <c r="AQ136" s="70"/>
      <c r="AR136" s="70"/>
      <c r="AS136" s="70"/>
      <c r="AT136" s="70"/>
    </row>
    <row r="137" spans="1:46" ht="34.5" customHeight="1">
      <c r="A137" s="269" t="s">
        <v>362</v>
      </c>
      <c r="B137" s="151" t="s">
        <v>1633</v>
      </c>
      <c r="C137" s="151" t="s">
        <v>1634</v>
      </c>
      <c r="D137" s="151" t="s">
        <v>232</v>
      </c>
      <c r="E137" s="269" t="s">
        <v>40</v>
      </c>
      <c r="F137" s="148">
        <v>78009</v>
      </c>
      <c r="G137" s="270"/>
      <c r="H137" s="271"/>
      <c r="I137" s="271"/>
      <c r="J137" s="270"/>
      <c r="K137" s="277"/>
      <c r="L137" s="272"/>
      <c r="M137" s="272"/>
      <c r="N137" s="272"/>
      <c r="O137" s="273"/>
      <c r="P137" s="272"/>
      <c r="Q137" s="273"/>
      <c r="R137" s="273"/>
      <c r="S137" s="273"/>
      <c r="T137" s="273"/>
      <c r="U137" s="269"/>
      <c r="V137" s="273"/>
      <c r="W137" s="276"/>
      <c r="X137" s="276"/>
      <c r="Y137" s="148"/>
      <c r="Z137" s="269"/>
      <c r="AA137" s="269" t="s">
        <v>2131</v>
      </c>
      <c r="AB137" s="269"/>
      <c r="AC137" s="269"/>
      <c r="AD137" s="269" t="s">
        <v>2131</v>
      </c>
      <c r="AE137" s="269"/>
      <c r="AF137" s="269"/>
      <c r="AG137" s="269"/>
      <c r="AH137" s="269"/>
      <c r="AI137" s="269"/>
      <c r="AJ137" s="269"/>
      <c r="AK137" s="269"/>
      <c r="AL137" s="242"/>
      <c r="AM137" s="242"/>
      <c r="AN137" s="269" t="s">
        <v>355</v>
      </c>
      <c r="AO137" s="221"/>
      <c r="AP137" s="221"/>
    </row>
    <row r="138" spans="1:46" ht="34.5" customHeight="1">
      <c r="A138" s="269" t="s">
        <v>362</v>
      </c>
      <c r="B138" s="151" t="s">
        <v>2198</v>
      </c>
      <c r="C138" s="151" t="s">
        <v>2199</v>
      </c>
      <c r="D138" s="151" t="s">
        <v>755</v>
      </c>
      <c r="E138" s="269" t="s">
        <v>40</v>
      </c>
      <c r="F138" s="148">
        <v>78666</v>
      </c>
      <c r="G138" s="271"/>
      <c r="H138" s="271"/>
      <c r="I138" s="271"/>
      <c r="J138" s="270"/>
      <c r="K138" s="277"/>
      <c r="L138" s="272"/>
      <c r="M138" s="272"/>
      <c r="N138" s="272"/>
      <c r="O138" s="273"/>
      <c r="P138" s="272"/>
      <c r="Q138" s="273"/>
      <c r="R138" s="273"/>
      <c r="S138" s="273"/>
      <c r="T138" s="273"/>
      <c r="U138" s="269"/>
      <c r="V138" s="273"/>
      <c r="W138" s="276"/>
      <c r="X138" s="276"/>
      <c r="Y138" s="148"/>
      <c r="Z138" s="269"/>
      <c r="AA138" s="269" t="s">
        <v>2131</v>
      </c>
      <c r="AB138" s="269"/>
      <c r="AC138" s="269"/>
      <c r="AD138" s="269" t="s">
        <v>2131</v>
      </c>
      <c r="AE138" s="269"/>
      <c r="AF138" s="269"/>
      <c r="AG138" s="269"/>
      <c r="AH138" s="269"/>
      <c r="AI138" s="269"/>
      <c r="AJ138" s="269"/>
      <c r="AK138" s="269"/>
      <c r="AL138" s="242"/>
      <c r="AM138" s="242"/>
      <c r="AN138" s="269" t="s">
        <v>355</v>
      </c>
      <c r="AO138" s="221"/>
      <c r="AP138" s="221"/>
    </row>
    <row r="139" spans="1:46" ht="34.5" customHeight="1">
      <c r="A139" s="269" t="s">
        <v>362</v>
      </c>
      <c r="B139" s="151" t="s">
        <v>1764</v>
      </c>
      <c r="C139" s="151" t="s">
        <v>1765</v>
      </c>
      <c r="D139" s="151" t="s">
        <v>1766</v>
      </c>
      <c r="E139" s="269" t="s">
        <v>40</v>
      </c>
      <c r="F139" s="148">
        <v>78015</v>
      </c>
      <c r="G139" s="271"/>
      <c r="H139" s="271"/>
      <c r="I139" s="271"/>
      <c r="J139" s="270"/>
      <c r="K139" s="277"/>
      <c r="L139" s="272"/>
      <c r="M139" s="272"/>
      <c r="N139" s="272"/>
      <c r="O139" s="273"/>
      <c r="P139" s="272"/>
      <c r="Q139" s="273"/>
      <c r="R139" s="273"/>
      <c r="S139" s="273"/>
      <c r="T139" s="273"/>
      <c r="U139" s="269"/>
      <c r="V139" s="273"/>
      <c r="W139" s="276"/>
      <c r="X139" s="276"/>
      <c r="Y139" s="148"/>
      <c r="Z139" s="269"/>
      <c r="AA139" s="269" t="s">
        <v>2131</v>
      </c>
      <c r="AB139" s="269"/>
      <c r="AC139" s="269"/>
      <c r="AD139" s="269" t="s">
        <v>2131</v>
      </c>
      <c r="AE139" s="269"/>
      <c r="AF139" s="269"/>
      <c r="AG139" s="269"/>
      <c r="AH139" s="269"/>
      <c r="AI139" s="269"/>
      <c r="AJ139" s="269"/>
      <c r="AK139" s="269"/>
      <c r="AL139" s="269"/>
      <c r="AM139" s="269"/>
      <c r="AN139" s="269" t="s">
        <v>355</v>
      </c>
      <c r="AO139" s="278"/>
      <c r="AP139" s="278"/>
      <c r="AQ139" s="70"/>
      <c r="AR139" s="70"/>
      <c r="AS139" s="70"/>
      <c r="AT139" s="70"/>
    </row>
    <row r="140" spans="1:46" ht="34.5" customHeight="1">
      <c r="A140" s="269" t="s">
        <v>362</v>
      </c>
      <c r="B140" s="151" t="s">
        <v>2554</v>
      </c>
      <c r="C140" s="151" t="s">
        <v>2555</v>
      </c>
      <c r="D140" s="151" t="s">
        <v>37</v>
      </c>
      <c r="E140" s="269" t="s">
        <v>40</v>
      </c>
      <c r="F140" s="148">
        <v>78261</v>
      </c>
      <c r="G140" s="271"/>
      <c r="H140" s="271"/>
      <c r="I140" s="271"/>
      <c r="J140" s="270"/>
      <c r="K140" s="277"/>
      <c r="L140" s="272"/>
      <c r="M140" s="272"/>
      <c r="N140" s="272"/>
      <c r="O140" s="273"/>
      <c r="P140" s="272"/>
      <c r="Q140" s="273"/>
      <c r="R140" s="273"/>
      <c r="S140" s="273"/>
      <c r="T140" s="273"/>
      <c r="U140" s="269"/>
      <c r="V140" s="273"/>
      <c r="W140" s="276"/>
      <c r="X140" s="276"/>
      <c r="Y140" s="148"/>
      <c r="Z140" s="269"/>
      <c r="AA140" s="269" t="s">
        <v>2131</v>
      </c>
      <c r="AB140" s="269"/>
      <c r="AC140" s="269"/>
      <c r="AD140" s="269" t="s">
        <v>2131</v>
      </c>
      <c r="AE140" s="269"/>
      <c r="AF140" s="269"/>
      <c r="AG140" s="269"/>
      <c r="AH140" s="269"/>
      <c r="AI140" s="269"/>
      <c r="AJ140" s="269"/>
      <c r="AK140" s="269"/>
      <c r="AL140" s="269"/>
      <c r="AM140" s="269"/>
      <c r="AN140" s="269" t="s">
        <v>355</v>
      </c>
      <c r="AO140" s="278"/>
      <c r="AP140" s="278"/>
      <c r="AQ140" s="70"/>
      <c r="AR140" s="70"/>
      <c r="AS140" s="70"/>
      <c r="AT140" s="70"/>
    </row>
    <row r="141" spans="1:46" ht="34.5" customHeight="1">
      <c r="A141" s="269" t="s">
        <v>362</v>
      </c>
      <c r="B141" s="151" t="s">
        <v>1064</v>
      </c>
      <c r="C141" s="151" t="s">
        <v>1065</v>
      </c>
      <c r="D141" s="151" t="s">
        <v>234</v>
      </c>
      <c r="E141" s="269" t="s">
        <v>40</v>
      </c>
      <c r="F141" s="148">
        <v>78132</v>
      </c>
      <c r="G141" s="271"/>
      <c r="H141" s="271"/>
      <c r="I141" s="271"/>
      <c r="J141" s="270"/>
      <c r="K141" s="277"/>
      <c r="L141" s="272"/>
      <c r="M141" s="272"/>
      <c r="N141" s="272"/>
      <c r="O141" s="273"/>
      <c r="P141" s="272"/>
      <c r="Q141" s="273"/>
      <c r="R141" s="273"/>
      <c r="S141" s="273"/>
      <c r="T141" s="273"/>
      <c r="U141" s="269"/>
      <c r="V141" s="273"/>
      <c r="W141" s="276"/>
      <c r="X141" s="276"/>
      <c r="Y141" s="148"/>
      <c r="Z141" s="269"/>
      <c r="AA141" s="269" t="s">
        <v>2131</v>
      </c>
      <c r="AB141" s="269"/>
      <c r="AC141" s="269"/>
      <c r="AD141" s="269" t="s">
        <v>2131</v>
      </c>
      <c r="AE141" s="269"/>
      <c r="AF141" s="269"/>
      <c r="AG141" s="269"/>
      <c r="AH141" s="269"/>
      <c r="AI141" s="269"/>
      <c r="AJ141" s="269"/>
      <c r="AK141" s="269"/>
      <c r="AL141" s="269"/>
      <c r="AM141" s="269"/>
      <c r="AN141" s="269" t="s">
        <v>355</v>
      </c>
      <c r="AO141" s="278"/>
      <c r="AP141" s="278"/>
      <c r="AQ141" s="70"/>
      <c r="AR141" s="70"/>
      <c r="AS141" s="70"/>
      <c r="AT141" s="70"/>
    </row>
    <row r="142" spans="1:46" ht="34.5" customHeight="1">
      <c r="A142" s="269" t="s">
        <v>362</v>
      </c>
      <c r="B142" s="151" t="s">
        <v>1015</v>
      </c>
      <c r="C142" s="151" t="s">
        <v>633</v>
      </c>
      <c r="D142" s="151" t="s">
        <v>129</v>
      </c>
      <c r="E142" s="269" t="s">
        <v>38</v>
      </c>
      <c r="F142" s="148">
        <v>78155</v>
      </c>
      <c r="G142" s="271"/>
      <c r="H142" s="271"/>
      <c r="I142" s="271"/>
      <c r="J142" s="270"/>
      <c r="K142" s="277"/>
      <c r="L142" s="272"/>
      <c r="M142" s="272"/>
      <c r="N142" s="272"/>
      <c r="O142" s="273"/>
      <c r="P142" s="272"/>
      <c r="Q142" s="273"/>
      <c r="R142" s="273"/>
      <c r="S142" s="273"/>
      <c r="T142" s="273"/>
      <c r="U142" s="269"/>
      <c r="V142" s="273"/>
      <c r="W142" s="276"/>
      <c r="X142" s="276"/>
      <c r="Y142" s="148"/>
      <c r="Z142" s="269"/>
      <c r="AA142" s="269" t="s">
        <v>2131</v>
      </c>
      <c r="AB142" s="269"/>
      <c r="AC142" s="269"/>
      <c r="AD142" s="269" t="s">
        <v>2131</v>
      </c>
      <c r="AE142" s="269"/>
      <c r="AF142" s="269"/>
      <c r="AG142" s="269"/>
      <c r="AH142" s="269"/>
      <c r="AI142" s="269"/>
      <c r="AJ142" s="269"/>
      <c r="AK142" s="269"/>
      <c r="AL142" s="269"/>
      <c r="AM142" s="269"/>
      <c r="AN142" s="269" t="s">
        <v>355</v>
      </c>
      <c r="AO142" s="278"/>
      <c r="AP142" s="278"/>
      <c r="AQ142" s="70"/>
      <c r="AR142" s="70"/>
      <c r="AS142" s="70"/>
      <c r="AT142" s="70"/>
    </row>
    <row r="143" spans="1:46" ht="34.5" customHeight="1">
      <c r="A143" s="269" t="s">
        <v>362</v>
      </c>
      <c r="B143" s="151" t="s">
        <v>1095</v>
      </c>
      <c r="C143" s="151" t="s">
        <v>2556</v>
      </c>
      <c r="D143" s="151" t="s">
        <v>37</v>
      </c>
      <c r="E143" s="269" t="s">
        <v>40</v>
      </c>
      <c r="F143" s="148">
        <v>78222</v>
      </c>
      <c r="G143" s="271"/>
      <c r="H143" s="271"/>
      <c r="I143" s="271"/>
      <c r="J143" s="270"/>
      <c r="K143" s="277"/>
      <c r="L143" s="272"/>
      <c r="M143" s="272"/>
      <c r="N143" s="272"/>
      <c r="O143" s="273"/>
      <c r="P143" s="272"/>
      <c r="Q143" s="273"/>
      <c r="R143" s="273"/>
      <c r="S143" s="273"/>
      <c r="T143" s="273"/>
      <c r="U143" s="269"/>
      <c r="V143" s="273"/>
      <c r="W143" s="276"/>
      <c r="X143" s="276"/>
      <c r="Y143" s="148"/>
      <c r="Z143" s="269"/>
      <c r="AA143" s="269" t="s">
        <v>2131</v>
      </c>
      <c r="AB143" s="269"/>
      <c r="AC143" s="269"/>
      <c r="AD143" s="269" t="s">
        <v>2131</v>
      </c>
      <c r="AE143" s="269"/>
      <c r="AF143" s="269"/>
      <c r="AG143" s="269"/>
      <c r="AH143" s="269"/>
      <c r="AI143" s="269"/>
      <c r="AJ143" s="269"/>
      <c r="AK143" s="269"/>
      <c r="AL143" s="269"/>
      <c r="AM143" s="269"/>
      <c r="AN143" s="269" t="s">
        <v>355</v>
      </c>
      <c r="AO143" s="278"/>
      <c r="AP143" s="278"/>
      <c r="AQ143" s="70"/>
      <c r="AR143" s="70"/>
      <c r="AS143" s="70"/>
      <c r="AT143" s="70"/>
    </row>
    <row r="144" spans="1:46" ht="34.5" customHeight="1">
      <c r="A144" s="269" t="s">
        <v>362</v>
      </c>
      <c r="B144" s="151" t="s">
        <v>1805</v>
      </c>
      <c r="C144" s="151" t="s">
        <v>1806</v>
      </c>
      <c r="D144" s="151" t="s">
        <v>37</v>
      </c>
      <c r="E144" s="269" t="s">
        <v>40</v>
      </c>
      <c r="F144" s="148">
        <v>78228</v>
      </c>
      <c r="G144" s="271"/>
      <c r="H144" s="271"/>
      <c r="I144" s="271"/>
      <c r="J144" s="270"/>
      <c r="K144" s="277"/>
      <c r="L144" s="272"/>
      <c r="M144" s="272"/>
      <c r="N144" s="272"/>
      <c r="O144" s="273"/>
      <c r="P144" s="272"/>
      <c r="Q144" s="273"/>
      <c r="R144" s="273"/>
      <c r="S144" s="273"/>
      <c r="T144" s="273"/>
      <c r="U144" s="269"/>
      <c r="V144" s="273"/>
      <c r="W144" s="276"/>
      <c r="X144" s="276"/>
      <c r="Y144" s="148"/>
      <c r="Z144" s="269"/>
      <c r="AA144" s="269" t="s">
        <v>2131</v>
      </c>
      <c r="AB144" s="269"/>
      <c r="AC144" s="269"/>
      <c r="AD144" s="269" t="s">
        <v>2131</v>
      </c>
      <c r="AE144" s="269"/>
      <c r="AF144" s="269"/>
      <c r="AG144" s="269"/>
      <c r="AH144" s="269"/>
      <c r="AI144" s="269"/>
      <c r="AJ144" s="269"/>
      <c r="AK144" s="269"/>
      <c r="AL144" s="242"/>
      <c r="AM144" s="242"/>
      <c r="AN144" s="269" t="s">
        <v>355</v>
      </c>
      <c r="AO144" s="221"/>
      <c r="AP144" s="221"/>
    </row>
    <row r="145" spans="1:46" ht="34.5" customHeight="1">
      <c r="A145" s="269" t="s">
        <v>362</v>
      </c>
      <c r="B145" s="151" t="s">
        <v>1166</v>
      </c>
      <c r="C145" s="151" t="s">
        <v>1167</v>
      </c>
      <c r="D145" s="151" t="s">
        <v>37</v>
      </c>
      <c r="E145" s="269" t="s">
        <v>40</v>
      </c>
      <c r="F145" s="148">
        <v>78218</v>
      </c>
      <c r="G145" s="271"/>
      <c r="H145" s="271"/>
      <c r="I145" s="271"/>
      <c r="J145" s="270"/>
      <c r="K145" s="277"/>
      <c r="L145" s="272"/>
      <c r="M145" s="272"/>
      <c r="N145" s="272"/>
      <c r="O145" s="273"/>
      <c r="P145" s="272"/>
      <c r="Q145" s="273"/>
      <c r="R145" s="273"/>
      <c r="S145" s="273"/>
      <c r="T145" s="273"/>
      <c r="U145" s="269"/>
      <c r="V145" s="273"/>
      <c r="W145" s="276"/>
      <c r="X145" s="276"/>
      <c r="Y145" s="148"/>
      <c r="Z145" s="269"/>
      <c r="AA145" s="269" t="s">
        <v>2131</v>
      </c>
      <c r="AB145" s="269"/>
      <c r="AC145" s="269"/>
      <c r="AD145" s="269" t="s">
        <v>2131</v>
      </c>
      <c r="AE145" s="269"/>
      <c r="AF145" s="269"/>
      <c r="AG145" s="269"/>
      <c r="AH145" s="269"/>
      <c r="AI145" s="269"/>
      <c r="AJ145" s="269"/>
      <c r="AK145" s="269"/>
      <c r="AL145" s="269"/>
      <c r="AM145" s="269"/>
      <c r="AN145" s="269" t="s">
        <v>2557</v>
      </c>
      <c r="AO145" s="278"/>
      <c r="AP145" s="278"/>
      <c r="AQ145" s="70"/>
      <c r="AR145" s="70"/>
      <c r="AS145" s="70"/>
      <c r="AT145" s="70"/>
    </row>
    <row r="146" spans="1:46" ht="34.5" customHeight="1">
      <c r="A146" s="269" t="s">
        <v>362</v>
      </c>
      <c r="B146" s="151" t="s">
        <v>1836</v>
      </c>
      <c r="C146" s="151" t="s">
        <v>1837</v>
      </c>
      <c r="D146" s="151" t="s">
        <v>232</v>
      </c>
      <c r="E146" s="269" t="s">
        <v>40</v>
      </c>
      <c r="F146" s="148">
        <v>78009</v>
      </c>
      <c r="G146" s="271" t="s">
        <v>1838</v>
      </c>
      <c r="H146" s="271"/>
      <c r="I146" s="271"/>
      <c r="J146" s="270"/>
      <c r="K146" s="277"/>
      <c r="L146" s="272"/>
      <c r="M146" s="272"/>
      <c r="N146" s="272"/>
      <c r="O146" s="273"/>
      <c r="P146" s="272"/>
      <c r="Q146" s="273"/>
      <c r="R146" s="273"/>
      <c r="S146" s="273"/>
      <c r="T146" s="273"/>
      <c r="U146" s="269"/>
      <c r="V146" s="273"/>
      <c r="W146" s="276"/>
      <c r="X146" s="276"/>
      <c r="Y146" s="148"/>
      <c r="Z146" s="269"/>
      <c r="AA146" s="269" t="s">
        <v>2131</v>
      </c>
      <c r="AB146" s="269"/>
      <c r="AC146" s="269"/>
      <c r="AD146" s="269" t="s">
        <v>2131</v>
      </c>
      <c r="AE146" s="269"/>
      <c r="AF146" s="269"/>
      <c r="AG146" s="269"/>
      <c r="AH146" s="269"/>
      <c r="AI146" s="269"/>
      <c r="AJ146" s="269"/>
      <c r="AK146" s="269"/>
      <c r="AL146" s="242"/>
      <c r="AM146" s="242"/>
      <c r="AN146" s="269"/>
      <c r="AO146" s="221"/>
      <c r="AP146" s="221"/>
    </row>
    <row r="147" spans="1:46" ht="34.5" customHeight="1">
      <c r="A147" s="269" t="s">
        <v>362</v>
      </c>
      <c r="B147" s="151" t="s">
        <v>2054</v>
      </c>
      <c r="C147" s="151" t="s">
        <v>2055</v>
      </c>
      <c r="D147" s="151" t="s">
        <v>199</v>
      </c>
      <c r="E147" s="269" t="s">
        <v>40</v>
      </c>
      <c r="F147" s="148">
        <v>78749</v>
      </c>
      <c r="G147" s="271" t="s">
        <v>1531</v>
      </c>
      <c r="H147" s="271"/>
      <c r="I147" s="271"/>
      <c r="J147" s="270"/>
      <c r="K147" s="277"/>
      <c r="L147" s="272"/>
      <c r="M147" s="272"/>
      <c r="N147" s="272"/>
      <c r="O147" s="273"/>
      <c r="P147" s="272"/>
      <c r="Q147" s="273"/>
      <c r="R147" s="273"/>
      <c r="S147" s="273"/>
      <c r="T147" s="273"/>
      <c r="U147" s="269"/>
      <c r="V147" s="273"/>
      <c r="W147" s="276"/>
      <c r="X147" s="276"/>
      <c r="Y147" s="148"/>
      <c r="Z147" s="269"/>
      <c r="AA147" s="269" t="s">
        <v>2131</v>
      </c>
      <c r="AB147" s="269"/>
      <c r="AC147" s="269"/>
      <c r="AD147" s="269" t="s">
        <v>2131</v>
      </c>
      <c r="AE147" s="269"/>
      <c r="AF147" s="269"/>
      <c r="AG147" s="269"/>
      <c r="AH147" s="269"/>
      <c r="AI147" s="269"/>
      <c r="AJ147" s="269"/>
      <c r="AK147" s="269"/>
      <c r="AL147" s="269"/>
      <c r="AM147" s="269"/>
      <c r="AN147" s="269"/>
      <c r="AO147" s="278"/>
      <c r="AP147" s="278"/>
      <c r="AQ147" s="70"/>
      <c r="AR147" s="70"/>
      <c r="AS147" s="70"/>
      <c r="AT147" s="70"/>
    </row>
    <row r="148" spans="1:46" ht="34.5" customHeight="1">
      <c r="A148" s="269" t="s">
        <v>362</v>
      </c>
      <c r="B148" s="151" t="s">
        <v>1051</v>
      </c>
      <c r="C148" s="151" t="s">
        <v>2558</v>
      </c>
      <c r="D148" s="151" t="s">
        <v>87</v>
      </c>
      <c r="E148" s="269" t="s">
        <v>40</v>
      </c>
      <c r="F148" s="148">
        <v>78101</v>
      </c>
      <c r="G148" s="271" t="s">
        <v>1053</v>
      </c>
      <c r="H148" s="271"/>
      <c r="I148" s="271"/>
      <c r="J148" s="270"/>
      <c r="K148" s="277"/>
      <c r="L148" s="272"/>
      <c r="M148" s="272"/>
      <c r="N148" s="272"/>
      <c r="O148" s="273"/>
      <c r="P148" s="272"/>
      <c r="Q148" s="273"/>
      <c r="R148" s="273"/>
      <c r="S148" s="273"/>
      <c r="T148" s="273"/>
      <c r="U148" s="269"/>
      <c r="V148" s="273"/>
      <c r="W148" s="276"/>
      <c r="X148" s="276"/>
      <c r="Y148" s="148"/>
      <c r="Z148" s="269"/>
      <c r="AA148" s="269" t="s">
        <v>2131</v>
      </c>
      <c r="AB148" s="269"/>
      <c r="AC148" s="269"/>
      <c r="AD148" s="269" t="s">
        <v>2131</v>
      </c>
      <c r="AE148" s="269"/>
      <c r="AF148" s="269"/>
      <c r="AG148" s="269"/>
      <c r="AH148" s="269"/>
      <c r="AI148" s="269"/>
      <c r="AJ148" s="269"/>
      <c r="AK148" s="269"/>
      <c r="AL148" s="269"/>
      <c r="AM148" s="269"/>
      <c r="AN148" s="269"/>
      <c r="AO148" s="278"/>
      <c r="AP148" s="278"/>
      <c r="AQ148" s="70"/>
      <c r="AR148" s="70"/>
      <c r="AS148" s="70"/>
      <c r="AT148" s="70"/>
    </row>
    <row r="149" spans="1:46" ht="34.5" customHeight="1">
      <c r="A149" s="278" t="s">
        <v>362</v>
      </c>
      <c r="B149" s="151" t="s">
        <v>1580</v>
      </c>
      <c r="C149" s="151" t="s">
        <v>1581</v>
      </c>
      <c r="D149" s="151" t="s">
        <v>37</v>
      </c>
      <c r="E149" s="269" t="s">
        <v>40</v>
      </c>
      <c r="F149" s="148">
        <v>78255</v>
      </c>
      <c r="G149" s="271" t="s">
        <v>1582</v>
      </c>
      <c r="H149" s="271"/>
      <c r="I149" s="271"/>
      <c r="J149" s="270"/>
      <c r="K149" s="277"/>
      <c r="L149" s="272"/>
      <c r="M149" s="272"/>
      <c r="N149" s="272"/>
      <c r="O149" s="273"/>
      <c r="P149" s="272"/>
      <c r="Q149" s="273"/>
      <c r="R149" s="273"/>
      <c r="S149" s="273"/>
      <c r="T149" s="273"/>
      <c r="U149" s="269"/>
      <c r="V149" s="273"/>
      <c r="W149" s="276"/>
      <c r="X149" s="276"/>
      <c r="Y149" s="148"/>
      <c r="Z149" s="269"/>
      <c r="AA149" s="269" t="s">
        <v>2131</v>
      </c>
      <c r="AB149" s="269"/>
      <c r="AC149" s="269"/>
      <c r="AD149" s="269" t="s">
        <v>2131</v>
      </c>
      <c r="AE149" s="269"/>
      <c r="AF149" s="269"/>
      <c r="AG149" s="269"/>
      <c r="AH149" s="269"/>
      <c r="AI149" s="269"/>
      <c r="AJ149" s="269"/>
      <c r="AK149" s="269"/>
      <c r="AL149" s="269"/>
      <c r="AM149" s="269"/>
      <c r="AN149" s="269"/>
      <c r="AO149" s="278"/>
      <c r="AP149" s="278"/>
      <c r="AQ149" s="70"/>
      <c r="AR149" s="70"/>
      <c r="AS149" s="70"/>
      <c r="AT149" s="70"/>
    </row>
    <row r="150" spans="1:46" ht="34.5" customHeight="1">
      <c r="A150" s="269" t="s">
        <v>362</v>
      </c>
      <c r="B150" s="151" t="s">
        <v>2095</v>
      </c>
      <c r="C150" s="151" t="s">
        <v>2096</v>
      </c>
      <c r="D150" s="151" t="s">
        <v>1441</v>
      </c>
      <c r="E150" s="269" t="s">
        <v>40</v>
      </c>
      <c r="F150" s="148">
        <v>78108</v>
      </c>
      <c r="G150" s="271" t="s">
        <v>2097</v>
      </c>
      <c r="H150" s="271"/>
      <c r="I150" s="271"/>
      <c r="J150" s="270"/>
      <c r="K150" s="277"/>
      <c r="L150" s="272"/>
      <c r="M150" s="272"/>
      <c r="N150" s="272"/>
      <c r="O150" s="273"/>
      <c r="P150" s="272"/>
      <c r="Q150" s="273"/>
      <c r="R150" s="273"/>
      <c r="S150" s="273"/>
      <c r="T150" s="273"/>
      <c r="U150" s="269"/>
      <c r="V150" s="273"/>
      <c r="W150" s="276"/>
      <c r="X150" s="276"/>
      <c r="Y150" s="148"/>
      <c r="Z150" s="269"/>
      <c r="AA150" s="269" t="s">
        <v>2131</v>
      </c>
      <c r="AB150" s="269"/>
      <c r="AC150" s="269"/>
      <c r="AD150" s="269" t="s">
        <v>2131</v>
      </c>
      <c r="AE150" s="269"/>
      <c r="AF150" s="269"/>
      <c r="AG150" s="269"/>
      <c r="AH150" s="269"/>
      <c r="AI150" s="269"/>
      <c r="AJ150" s="269"/>
      <c r="AK150" s="269"/>
      <c r="AL150" s="269"/>
      <c r="AM150" s="269"/>
      <c r="AN150" s="269"/>
      <c r="AO150" s="278"/>
      <c r="AP150" s="278"/>
      <c r="AQ150" s="70"/>
      <c r="AR150" s="70"/>
      <c r="AS150" s="70"/>
      <c r="AT150" s="70"/>
    </row>
    <row r="151" spans="1:46" ht="34.5" customHeight="1">
      <c r="A151" s="269" t="s">
        <v>2531</v>
      </c>
      <c r="B151" s="151" t="s">
        <v>2221</v>
      </c>
      <c r="C151" s="151" t="s">
        <v>2222</v>
      </c>
      <c r="D151" s="151" t="s">
        <v>2223</v>
      </c>
      <c r="E151" s="269" t="s">
        <v>1334</v>
      </c>
      <c r="F151" s="148">
        <v>73403</v>
      </c>
      <c r="G151" s="271" t="s">
        <v>2224</v>
      </c>
      <c r="H151" s="271"/>
      <c r="I151" s="271"/>
      <c r="J151" s="270"/>
      <c r="K151" s="277"/>
      <c r="L151" s="272"/>
      <c r="M151" s="272"/>
      <c r="N151" s="272"/>
      <c r="O151" s="273"/>
      <c r="P151" s="272"/>
      <c r="Q151" s="273"/>
      <c r="R151" s="273"/>
      <c r="S151" s="273"/>
      <c r="T151" s="273"/>
      <c r="U151" s="269"/>
      <c r="V151" s="273"/>
      <c r="W151" s="276"/>
      <c r="X151" s="276"/>
      <c r="Y151" s="148"/>
      <c r="Z151" s="269"/>
      <c r="AA151" s="269" t="s">
        <v>2131</v>
      </c>
      <c r="AB151" s="269"/>
      <c r="AC151" s="269"/>
      <c r="AD151" s="269" t="s">
        <v>2131</v>
      </c>
      <c r="AE151" s="269"/>
      <c r="AF151" s="269"/>
      <c r="AG151" s="269"/>
      <c r="AH151" s="269"/>
      <c r="AI151" s="269"/>
      <c r="AJ151" s="269"/>
      <c r="AK151" s="269"/>
      <c r="AL151" s="269"/>
      <c r="AM151" s="269"/>
      <c r="AN151" s="269"/>
      <c r="AO151" s="278"/>
      <c r="AP151" s="278"/>
      <c r="AQ151" s="70"/>
      <c r="AR151" s="70"/>
      <c r="AS151" s="70"/>
      <c r="AT151" s="70"/>
    </row>
    <row r="152" spans="1:46" ht="34.5" customHeight="1">
      <c r="A152" s="269" t="s">
        <v>362</v>
      </c>
      <c r="B152" s="151" t="s">
        <v>1525</v>
      </c>
      <c r="C152" s="151" t="s">
        <v>1523</v>
      </c>
      <c r="D152" s="151" t="s">
        <v>37</v>
      </c>
      <c r="E152" s="269" t="s">
        <v>40</v>
      </c>
      <c r="F152" s="148">
        <v>78279</v>
      </c>
      <c r="G152" s="271" t="s">
        <v>1526</v>
      </c>
      <c r="H152" s="271"/>
      <c r="I152" s="271"/>
      <c r="J152" s="270"/>
      <c r="K152" s="277"/>
      <c r="L152" s="272"/>
      <c r="M152" s="272"/>
      <c r="N152" s="272"/>
      <c r="O152" s="273"/>
      <c r="P152" s="272"/>
      <c r="Q152" s="273"/>
      <c r="R152" s="273"/>
      <c r="S152" s="273"/>
      <c r="T152" s="273"/>
      <c r="U152" s="269"/>
      <c r="V152" s="273"/>
      <c r="W152" s="276"/>
      <c r="X152" s="276"/>
      <c r="Y152" s="148"/>
      <c r="Z152" s="269"/>
      <c r="AA152" s="269" t="s">
        <v>2131</v>
      </c>
      <c r="AB152" s="269"/>
      <c r="AC152" s="269"/>
      <c r="AD152" s="269" t="s">
        <v>2131</v>
      </c>
      <c r="AE152" s="269"/>
      <c r="AF152" s="269"/>
      <c r="AG152" s="269"/>
      <c r="AH152" s="269"/>
      <c r="AI152" s="269"/>
      <c r="AJ152" s="269"/>
      <c r="AK152" s="269"/>
      <c r="AL152" s="242"/>
      <c r="AM152" s="242"/>
      <c r="AN152" s="269"/>
      <c r="AO152" s="221"/>
      <c r="AP152" s="221"/>
    </row>
    <row r="153" spans="1:46" ht="34.5" customHeight="1">
      <c r="A153" s="269" t="s">
        <v>362</v>
      </c>
      <c r="B153" s="151" t="s">
        <v>195</v>
      </c>
      <c r="C153" s="151" t="s">
        <v>196</v>
      </c>
      <c r="D153" s="151" t="s">
        <v>150</v>
      </c>
      <c r="E153" s="269" t="s">
        <v>40</v>
      </c>
      <c r="F153" s="148">
        <v>78861</v>
      </c>
      <c r="G153" s="271" t="s">
        <v>1145</v>
      </c>
      <c r="H153" s="271"/>
      <c r="I153" s="271"/>
      <c r="J153" s="270"/>
      <c r="K153" s="277"/>
      <c r="L153" s="272"/>
      <c r="M153" s="272"/>
      <c r="N153" s="272"/>
      <c r="O153" s="273"/>
      <c r="P153" s="272"/>
      <c r="Q153" s="273"/>
      <c r="R153" s="273"/>
      <c r="S153" s="273"/>
      <c r="T153" s="273"/>
      <c r="U153" s="269"/>
      <c r="V153" s="273"/>
      <c r="W153" s="276"/>
      <c r="X153" s="276"/>
      <c r="Y153" s="148"/>
      <c r="Z153" s="269"/>
      <c r="AA153" s="269" t="s">
        <v>2131</v>
      </c>
      <c r="AB153" s="269"/>
      <c r="AC153" s="269"/>
      <c r="AD153" s="269" t="s">
        <v>2131</v>
      </c>
      <c r="AE153" s="269"/>
      <c r="AF153" s="269"/>
      <c r="AG153" s="269"/>
      <c r="AH153" s="269"/>
      <c r="AI153" s="269"/>
      <c r="AJ153" s="269"/>
      <c r="AK153" s="269"/>
      <c r="AL153" s="242"/>
      <c r="AM153" s="242"/>
      <c r="AN153" s="269"/>
      <c r="AO153" s="221"/>
      <c r="AP153" s="221"/>
    </row>
    <row r="154" spans="1:46" ht="34.5" customHeight="1">
      <c r="A154" s="269"/>
      <c r="B154" s="151"/>
      <c r="C154" s="151"/>
      <c r="D154" s="151"/>
      <c r="E154" s="269"/>
      <c r="F154" s="148"/>
      <c r="G154" s="271"/>
      <c r="H154" s="271"/>
      <c r="I154" s="271"/>
      <c r="J154" s="270"/>
      <c r="K154" s="277"/>
      <c r="L154" s="272"/>
      <c r="M154" s="272"/>
      <c r="N154" s="272"/>
      <c r="O154" s="273"/>
      <c r="P154" s="272"/>
      <c r="Q154" s="273"/>
      <c r="R154" s="273"/>
      <c r="S154" s="273"/>
      <c r="T154" s="273"/>
      <c r="U154" s="269"/>
      <c r="V154" s="273"/>
      <c r="W154" s="276"/>
      <c r="X154" s="276"/>
      <c r="Y154" s="148"/>
      <c r="Z154" s="269"/>
      <c r="AA154" s="269"/>
      <c r="AB154" s="269"/>
      <c r="AC154" s="269"/>
      <c r="AD154" s="269"/>
      <c r="AE154" s="269"/>
      <c r="AF154" s="269"/>
      <c r="AG154" s="269"/>
      <c r="AH154" s="269"/>
      <c r="AI154" s="269"/>
      <c r="AJ154" s="269"/>
      <c r="AK154" s="269"/>
      <c r="AL154" s="269"/>
      <c r="AM154" s="269"/>
      <c r="AN154" s="269"/>
      <c r="AO154" s="278"/>
      <c r="AP154" s="278"/>
      <c r="AQ154" s="70"/>
      <c r="AR154" s="70"/>
      <c r="AS154" s="70"/>
      <c r="AT154" s="70"/>
    </row>
    <row r="155" spans="1:46" ht="34.5" customHeight="1">
      <c r="A155" s="278"/>
      <c r="B155" s="151"/>
      <c r="C155" s="151"/>
      <c r="D155" s="151"/>
      <c r="E155" s="269"/>
      <c r="F155" s="148"/>
      <c r="G155" s="271"/>
      <c r="H155" s="271"/>
      <c r="I155" s="271"/>
      <c r="J155" s="270"/>
      <c r="K155" s="277"/>
      <c r="L155" s="272"/>
      <c r="M155" s="272"/>
      <c r="N155" s="272"/>
      <c r="O155" s="273"/>
      <c r="P155" s="272"/>
      <c r="Q155" s="273"/>
      <c r="R155" s="273"/>
      <c r="S155" s="273"/>
      <c r="T155" s="273"/>
      <c r="U155" s="269"/>
      <c r="V155" s="273"/>
      <c r="W155" s="276"/>
      <c r="X155" s="276"/>
      <c r="Y155" s="148"/>
      <c r="Z155" s="269"/>
      <c r="AA155" s="269" t="s">
        <v>2131</v>
      </c>
      <c r="AB155" s="269"/>
      <c r="AC155" s="269"/>
      <c r="AD155" s="269" t="s">
        <v>2131</v>
      </c>
      <c r="AE155" s="269"/>
      <c r="AF155" s="269"/>
      <c r="AG155" s="269"/>
      <c r="AH155" s="269"/>
      <c r="AI155" s="269"/>
      <c r="AJ155" s="269"/>
      <c r="AK155" s="269"/>
      <c r="AL155" s="269"/>
      <c r="AM155" s="269"/>
      <c r="AN155" s="269"/>
      <c r="AO155" s="278"/>
      <c r="AP155" s="278"/>
      <c r="AQ155" s="70"/>
      <c r="AR155" s="70"/>
      <c r="AS155" s="70"/>
      <c r="AT155" s="70"/>
    </row>
    <row r="156" spans="1:46" ht="34.5" customHeight="1">
      <c r="A156" s="269"/>
      <c r="B156" s="151"/>
      <c r="C156" s="151"/>
      <c r="D156" s="151"/>
      <c r="E156" s="269"/>
      <c r="F156" s="148"/>
      <c r="G156" s="271"/>
      <c r="H156" s="271"/>
      <c r="I156" s="271"/>
      <c r="J156" s="270"/>
      <c r="K156" s="277"/>
      <c r="L156" s="272"/>
      <c r="M156" s="272"/>
      <c r="N156" s="272"/>
      <c r="O156" s="273"/>
      <c r="P156" s="272"/>
      <c r="Q156" s="273"/>
      <c r="R156" s="273"/>
      <c r="S156" s="273"/>
      <c r="T156" s="273"/>
      <c r="U156" s="269"/>
      <c r="V156" s="273"/>
      <c r="W156" s="276"/>
      <c r="X156" s="276"/>
      <c r="Y156" s="148"/>
      <c r="Z156" s="269"/>
      <c r="AA156" s="269" t="s">
        <v>2131</v>
      </c>
      <c r="AB156" s="269"/>
      <c r="AC156" s="269"/>
      <c r="AD156" s="269" t="s">
        <v>2131</v>
      </c>
      <c r="AE156" s="269"/>
      <c r="AF156" s="269"/>
      <c r="AG156" s="269"/>
      <c r="AH156" s="269"/>
      <c r="AI156" s="269"/>
      <c r="AJ156" s="269"/>
      <c r="AK156" s="269"/>
      <c r="AL156" s="269"/>
      <c r="AM156" s="269"/>
      <c r="AN156" s="269"/>
      <c r="AO156" s="278"/>
      <c r="AP156" s="278"/>
      <c r="AQ156" s="70"/>
      <c r="AR156" s="70"/>
      <c r="AS156" s="70"/>
      <c r="AT156" s="70"/>
    </row>
    <row r="157" spans="1:46" ht="34.5" customHeight="1">
      <c r="A157" s="269"/>
      <c r="B157" s="151"/>
      <c r="C157" s="151"/>
      <c r="D157" s="151"/>
      <c r="E157" s="269"/>
      <c r="F157" s="148"/>
      <c r="G157" s="271"/>
      <c r="H157" s="271"/>
      <c r="I157" s="271"/>
      <c r="J157" s="270"/>
      <c r="K157" s="277"/>
      <c r="L157" s="272"/>
      <c r="M157" s="272"/>
      <c r="N157" s="272"/>
      <c r="O157" s="273"/>
      <c r="P157" s="272"/>
      <c r="Q157" s="273"/>
      <c r="R157" s="273"/>
      <c r="S157" s="273"/>
      <c r="T157" s="273"/>
      <c r="U157" s="269"/>
      <c r="V157" s="273"/>
      <c r="W157" s="276"/>
      <c r="X157" s="276"/>
      <c r="Y157" s="148"/>
      <c r="Z157" s="269"/>
      <c r="AA157" s="269" t="s">
        <v>2131</v>
      </c>
      <c r="AB157" s="269"/>
      <c r="AC157" s="269"/>
      <c r="AD157" s="269" t="s">
        <v>2131</v>
      </c>
      <c r="AE157" s="269"/>
      <c r="AF157" s="269"/>
      <c r="AG157" s="269"/>
      <c r="AH157" s="269"/>
      <c r="AI157" s="269"/>
      <c r="AJ157" s="269"/>
      <c r="AK157" s="269"/>
      <c r="AL157" s="269"/>
      <c r="AM157" s="269"/>
      <c r="AN157" s="269"/>
      <c r="AO157" s="278"/>
      <c r="AP157" s="278"/>
      <c r="AQ157" s="70"/>
      <c r="AR157" s="70"/>
      <c r="AS157" s="70"/>
      <c r="AT157" s="70"/>
    </row>
    <row r="158" spans="1:46" ht="34.5" customHeight="1">
      <c r="A158" s="269"/>
      <c r="B158" s="151"/>
      <c r="C158" s="151"/>
      <c r="D158" s="151"/>
      <c r="E158" s="269"/>
      <c r="F158" s="148"/>
      <c r="G158" s="271"/>
      <c r="H158" s="271"/>
      <c r="I158" s="271"/>
      <c r="J158" s="270"/>
      <c r="K158" s="277"/>
      <c r="L158" s="272"/>
      <c r="M158" s="272"/>
      <c r="N158" s="272"/>
      <c r="O158" s="273"/>
      <c r="P158" s="272"/>
      <c r="Q158" s="273"/>
      <c r="R158" s="273"/>
      <c r="S158" s="273"/>
      <c r="T158" s="273"/>
      <c r="U158" s="269"/>
      <c r="V158" s="273"/>
      <c r="W158" s="276"/>
      <c r="X158" s="276"/>
      <c r="Y158" s="148"/>
      <c r="Z158" s="269"/>
      <c r="AA158" s="269" t="s">
        <v>2131</v>
      </c>
      <c r="AB158" s="269"/>
      <c r="AC158" s="269"/>
      <c r="AD158" s="269" t="s">
        <v>2131</v>
      </c>
      <c r="AE158" s="269"/>
      <c r="AF158" s="269"/>
      <c r="AG158" s="269"/>
      <c r="AH158" s="269"/>
      <c r="AI158" s="269"/>
      <c r="AJ158" s="269"/>
      <c r="AK158" s="269"/>
      <c r="AL158" s="242"/>
      <c r="AM158" s="242"/>
      <c r="AN158" s="269"/>
      <c r="AO158" s="221"/>
      <c r="AP158" s="221"/>
    </row>
    <row r="159" spans="1:46" ht="34.5" customHeight="1">
      <c r="A159" s="278"/>
      <c r="B159" s="151"/>
      <c r="C159" s="151"/>
      <c r="D159" s="151"/>
      <c r="E159" s="269"/>
      <c r="F159" s="148"/>
      <c r="G159" s="271"/>
      <c r="H159" s="271"/>
      <c r="I159" s="271"/>
      <c r="J159" s="270"/>
      <c r="K159" s="277"/>
      <c r="L159" s="272"/>
      <c r="M159" s="272"/>
      <c r="N159" s="272"/>
      <c r="O159" s="273"/>
      <c r="P159" s="272"/>
      <c r="Q159" s="273"/>
      <c r="R159" s="273"/>
      <c r="S159" s="273"/>
      <c r="T159" s="273"/>
      <c r="U159" s="269"/>
      <c r="V159" s="273"/>
      <c r="W159" s="276"/>
      <c r="X159" s="276"/>
      <c r="Y159" s="148"/>
      <c r="Z159" s="269"/>
      <c r="AA159" s="269" t="s">
        <v>2131</v>
      </c>
      <c r="AB159" s="269"/>
      <c r="AC159" s="269"/>
      <c r="AD159" s="269" t="s">
        <v>2131</v>
      </c>
      <c r="AE159" s="269"/>
      <c r="AF159" s="269"/>
      <c r="AG159" s="269"/>
      <c r="AH159" s="269"/>
      <c r="AI159" s="269"/>
      <c r="AJ159" s="269"/>
      <c r="AK159" s="269"/>
      <c r="AL159" s="269"/>
      <c r="AM159" s="269"/>
      <c r="AN159" s="269"/>
      <c r="AO159" s="278"/>
      <c r="AP159" s="278"/>
      <c r="AQ159" s="70"/>
      <c r="AR159" s="70"/>
      <c r="AS159" s="70"/>
      <c r="AT159" s="70"/>
    </row>
    <row r="160" spans="1:46" ht="34.5" customHeight="1">
      <c r="A160" s="269"/>
      <c r="B160" s="151"/>
      <c r="C160" s="151"/>
      <c r="D160" s="151"/>
      <c r="E160" s="269"/>
      <c r="F160" s="148"/>
      <c r="G160" s="271"/>
      <c r="H160" s="271"/>
      <c r="I160" s="271"/>
      <c r="J160" s="270"/>
      <c r="K160" s="277"/>
      <c r="L160" s="272"/>
      <c r="M160" s="272"/>
      <c r="N160" s="272"/>
      <c r="O160" s="273"/>
      <c r="P160" s="272"/>
      <c r="Q160" s="273"/>
      <c r="R160" s="273"/>
      <c r="S160" s="273"/>
      <c r="T160" s="273"/>
      <c r="U160" s="269"/>
      <c r="V160" s="273"/>
      <c r="W160" s="276"/>
      <c r="X160" s="276"/>
      <c r="Y160" s="148"/>
      <c r="Z160" s="269"/>
      <c r="AA160" s="269" t="s">
        <v>2131</v>
      </c>
      <c r="AB160" s="269"/>
      <c r="AC160" s="269"/>
      <c r="AD160" s="269" t="s">
        <v>2131</v>
      </c>
      <c r="AE160" s="269"/>
      <c r="AF160" s="269"/>
      <c r="AG160" s="269"/>
      <c r="AH160" s="269"/>
      <c r="AI160" s="269"/>
      <c r="AJ160" s="269"/>
      <c r="AK160" s="269"/>
      <c r="AL160" s="269"/>
      <c r="AM160" s="269"/>
      <c r="AN160" s="269"/>
      <c r="AO160" s="278"/>
      <c r="AP160" s="278"/>
      <c r="AQ160" s="70"/>
      <c r="AR160" s="70"/>
      <c r="AS160" s="70"/>
      <c r="AT160" s="70"/>
    </row>
    <row r="161" spans="1:46" ht="34.5" customHeight="1">
      <c r="A161" s="269"/>
      <c r="B161" s="151"/>
      <c r="C161" s="151"/>
      <c r="D161" s="151"/>
      <c r="E161" s="269"/>
      <c r="F161" s="148"/>
      <c r="G161" s="271"/>
      <c r="H161" s="271"/>
      <c r="I161" s="271"/>
      <c r="J161" s="270"/>
      <c r="K161" s="277"/>
      <c r="L161" s="272"/>
      <c r="M161" s="272"/>
      <c r="N161" s="272"/>
      <c r="O161" s="273"/>
      <c r="P161" s="272"/>
      <c r="Q161" s="273"/>
      <c r="R161" s="273"/>
      <c r="S161" s="273"/>
      <c r="T161" s="273"/>
      <c r="U161" s="269"/>
      <c r="V161" s="273"/>
      <c r="W161" s="276"/>
      <c r="X161" s="276"/>
      <c r="Y161" s="148"/>
      <c r="Z161" s="269"/>
      <c r="AA161" s="269" t="s">
        <v>2131</v>
      </c>
      <c r="AB161" s="269"/>
      <c r="AC161" s="269"/>
      <c r="AD161" s="269" t="s">
        <v>2131</v>
      </c>
      <c r="AE161" s="269"/>
      <c r="AF161" s="269"/>
      <c r="AG161" s="269"/>
      <c r="AH161" s="269"/>
      <c r="AI161" s="269"/>
      <c r="AJ161" s="269"/>
      <c r="AK161" s="269"/>
      <c r="AL161" s="242"/>
      <c r="AM161" s="242"/>
      <c r="AN161" s="269"/>
      <c r="AO161" s="221"/>
      <c r="AP161" s="221"/>
    </row>
    <row r="162" spans="1:46" ht="34.5" customHeight="1">
      <c r="A162" s="269"/>
      <c r="B162" s="151"/>
      <c r="C162" s="151"/>
      <c r="D162" s="151"/>
      <c r="E162" s="269"/>
      <c r="F162" s="148"/>
      <c r="G162" s="271"/>
      <c r="H162" s="271"/>
      <c r="I162" s="271"/>
      <c r="J162" s="270"/>
      <c r="K162" s="277"/>
      <c r="L162" s="272"/>
      <c r="M162" s="272"/>
      <c r="N162" s="272"/>
      <c r="O162" s="273"/>
      <c r="P162" s="272"/>
      <c r="Q162" s="273"/>
      <c r="R162" s="273"/>
      <c r="S162" s="273"/>
      <c r="T162" s="273"/>
      <c r="U162" s="269"/>
      <c r="V162" s="273"/>
      <c r="W162" s="276"/>
      <c r="X162" s="276"/>
      <c r="Y162" s="148"/>
      <c r="Z162" s="269"/>
      <c r="AA162" s="269" t="s">
        <v>2131</v>
      </c>
      <c r="AB162" s="269"/>
      <c r="AC162" s="269"/>
      <c r="AD162" s="269" t="s">
        <v>2131</v>
      </c>
      <c r="AE162" s="269"/>
      <c r="AF162" s="269"/>
      <c r="AG162" s="269"/>
      <c r="AH162" s="269"/>
      <c r="AI162" s="269"/>
      <c r="AJ162" s="269"/>
      <c r="AK162" s="269"/>
      <c r="AL162" s="269"/>
      <c r="AM162" s="269"/>
      <c r="AN162" s="269"/>
      <c r="AO162" s="278"/>
      <c r="AP162" s="278"/>
      <c r="AQ162" s="70"/>
      <c r="AR162" s="70"/>
      <c r="AS162" s="70"/>
      <c r="AT162" s="70"/>
    </row>
    <row r="163" spans="1:46" ht="34.5" customHeight="1">
      <c r="A163" s="269"/>
      <c r="B163" s="151"/>
      <c r="C163" s="151"/>
      <c r="D163" s="151"/>
      <c r="E163" s="269"/>
      <c r="F163" s="148"/>
      <c r="G163" s="271"/>
      <c r="H163" s="271"/>
      <c r="I163" s="271"/>
      <c r="J163" s="270"/>
      <c r="K163" s="277"/>
      <c r="L163" s="272"/>
      <c r="M163" s="272"/>
      <c r="N163" s="272"/>
      <c r="O163" s="273"/>
      <c r="P163" s="272"/>
      <c r="Q163" s="273"/>
      <c r="R163" s="273"/>
      <c r="S163" s="273"/>
      <c r="T163" s="273"/>
      <c r="U163" s="269"/>
      <c r="V163" s="273"/>
      <c r="W163" s="276"/>
      <c r="X163" s="276"/>
      <c r="Y163" s="148"/>
      <c r="Z163" s="269"/>
      <c r="AA163" s="269" t="s">
        <v>2131</v>
      </c>
      <c r="AB163" s="269"/>
      <c r="AC163" s="269"/>
      <c r="AD163" s="269" t="s">
        <v>2131</v>
      </c>
      <c r="AE163" s="269"/>
      <c r="AF163" s="269"/>
      <c r="AG163" s="269"/>
      <c r="AH163" s="269"/>
      <c r="AI163" s="269"/>
      <c r="AJ163" s="269"/>
      <c r="AK163" s="269"/>
      <c r="AL163" s="269"/>
      <c r="AM163" s="269"/>
      <c r="AN163" s="269"/>
      <c r="AO163" s="278"/>
      <c r="AP163" s="278"/>
      <c r="AQ163" s="70"/>
      <c r="AR163" s="70"/>
      <c r="AS163" s="70"/>
      <c r="AT163" s="70"/>
    </row>
    <row r="164" spans="1:46" ht="34.5" customHeight="1">
      <c r="A164" s="269"/>
      <c r="B164" s="151"/>
      <c r="C164" s="151"/>
      <c r="D164" s="151"/>
      <c r="E164" s="269"/>
      <c r="F164" s="148"/>
      <c r="G164" s="271"/>
      <c r="H164" s="271"/>
      <c r="I164" s="271"/>
      <c r="J164" s="270"/>
      <c r="K164" s="277"/>
      <c r="L164" s="272"/>
      <c r="M164" s="272"/>
      <c r="N164" s="272"/>
      <c r="O164" s="273"/>
      <c r="P164" s="272"/>
      <c r="Q164" s="273"/>
      <c r="R164" s="273"/>
      <c r="S164" s="273"/>
      <c r="T164" s="273"/>
      <c r="U164" s="269"/>
      <c r="V164" s="273"/>
      <c r="W164" s="276"/>
      <c r="X164" s="276"/>
      <c r="Y164" s="148"/>
      <c r="Z164" s="269"/>
      <c r="AA164" s="269" t="s">
        <v>2131</v>
      </c>
      <c r="AB164" s="269"/>
      <c r="AC164" s="269"/>
      <c r="AD164" s="269" t="s">
        <v>2131</v>
      </c>
      <c r="AE164" s="269"/>
      <c r="AF164" s="269"/>
      <c r="AG164" s="269"/>
      <c r="AH164" s="269"/>
      <c r="AI164" s="269"/>
      <c r="AJ164" s="269"/>
      <c r="AK164" s="269"/>
      <c r="AL164" s="269"/>
      <c r="AM164" s="269"/>
      <c r="AN164" s="269"/>
      <c r="AO164" s="278"/>
      <c r="AP164" s="278"/>
      <c r="AQ164" s="70"/>
      <c r="AR164" s="70"/>
      <c r="AS164" s="70"/>
      <c r="AT164" s="70"/>
    </row>
    <row r="165" spans="1:46" ht="34.5" customHeight="1">
      <c r="A165" s="269"/>
      <c r="B165" s="151"/>
      <c r="C165" s="151"/>
      <c r="D165" s="151"/>
      <c r="E165" s="269"/>
      <c r="F165" s="148"/>
      <c r="G165" s="271"/>
      <c r="H165" s="271"/>
      <c r="I165" s="271"/>
      <c r="J165" s="270"/>
      <c r="K165" s="277"/>
      <c r="L165" s="272"/>
      <c r="M165" s="272"/>
      <c r="N165" s="272"/>
      <c r="O165" s="273"/>
      <c r="P165" s="272"/>
      <c r="Q165" s="273"/>
      <c r="R165" s="273"/>
      <c r="S165" s="273"/>
      <c r="T165" s="273"/>
      <c r="U165" s="269"/>
      <c r="V165" s="273"/>
      <c r="W165" s="276"/>
      <c r="X165" s="276"/>
      <c r="Y165" s="148"/>
      <c r="Z165" s="269"/>
      <c r="AA165" s="269" t="s">
        <v>2131</v>
      </c>
      <c r="AB165" s="269"/>
      <c r="AC165" s="269"/>
      <c r="AD165" s="269" t="s">
        <v>2131</v>
      </c>
      <c r="AE165" s="269"/>
      <c r="AF165" s="269"/>
      <c r="AG165" s="269"/>
      <c r="AH165" s="269"/>
      <c r="AI165" s="269"/>
      <c r="AJ165" s="269"/>
      <c r="AK165" s="269"/>
      <c r="AL165" s="269"/>
      <c r="AM165" s="269"/>
      <c r="AN165" s="269"/>
      <c r="AO165" s="278"/>
      <c r="AP165" s="278"/>
      <c r="AQ165" s="70"/>
      <c r="AR165" s="70"/>
      <c r="AS165" s="70"/>
      <c r="AT165" s="70"/>
    </row>
    <row r="166" spans="1:46" ht="34.5" customHeight="1">
      <c r="A166" s="269"/>
      <c r="B166" s="151"/>
      <c r="C166" s="151"/>
      <c r="D166" s="151"/>
      <c r="E166" s="269"/>
      <c r="F166" s="148"/>
      <c r="G166" s="271"/>
      <c r="H166" s="271"/>
      <c r="I166" s="271"/>
      <c r="J166" s="270"/>
      <c r="K166" s="277"/>
      <c r="L166" s="272"/>
      <c r="M166" s="272"/>
      <c r="N166" s="272"/>
      <c r="O166" s="273"/>
      <c r="P166" s="272"/>
      <c r="Q166" s="273"/>
      <c r="R166" s="273"/>
      <c r="S166" s="273"/>
      <c r="T166" s="273"/>
      <c r="U166" s="269"/>
      <c r="V166" s="273"/>
      <c r="W166" s="276"/>
      <c r="X166" s="276"/>
      <c r="Y166" s="148"/>
      <c r="Z166" s="269"/>
      <c r="AA166" s="269" t="s">
        <v>2131</v>
      </c>
      <c r="AB166" s="269"/>
      <c r="AC166" s="269"/>
      <c r="AD166" s="269" t="s">
        <v>2131</v>
      </c>
      <c r="AE166" s="269"/>
      <c r="AF166" s="269"/>
      <c r="AG166" s="269"/>
      <c r="AH166" s="269"/>
      <c r="AI166" s="269"/>
      <c r="AJ166" s="269"/>
      <c r="AK166" s="269"/>
      <c r="AL166" s="269"/>
      <c r="AM166" s="269"/>
      <c r="AN166" s="269"/>
      <c r="AO166" s="278"/>
      <c r="AP166" s="278"/>
      <c r="AQ166" s="70"/>
      <c r="AR166" s="70"/>
      <c r="AS166" s="70"/>
      <c r="AT166" s="70"/>
    </row>
    <row r="167" spans="1:46" ht="34.5" customHeight="1">
      <c r="A167" s="269"/>
      <c r="B167" s="151"/>
      <c r="C167" s="151"/>
      <c r="D167" s="151"/>
      <c r="E167" s="269"/>
      <c r="F167" s="148"/>
      <c r="G167" s="271"/>
      <c r="H167" s="271"/>
      <c r="I167" s="271"/>
      <c r="J167" s="270"/>
      <c r="K167" s="277"/>
      <c r="L167" s="272"/>
      <c r="M167" s="272"/>
      <c r="N167" s="272"/>
      <c r="O167" s="273"/>
      <c r="P167" s="272"/>
      <c r="Q167" s="273"/>
      <c r="R167" s="273"/>
      <c r="S167" s="273"/>
      <c r="T167" s="273"/>
      <c r="U167" s="269"/>
      <c r="V167" s="273"/>
      <c r="W167" s="276"/>
      <c r="X167" s="276"/>
      <c r="Y167" s="148"/>
      <c r="Z167" s="269"/>
      <c r="AA167" s="269" t="s">
        <v>2131</v>
      </c>
      <c r="AB167" s="269"/>
      <c r="AC167" s="269"/>
      <c r="AD167" s="269" t="s">
        <v>2131</v>
      </c>
      <c r="AE167" s="269"/>
      <c r="AF167" s="269"/>
      <c r="AG167" s="269"/>
      <c r="AH167" s="269"/>
      <c r="AI167" s="269"/>
      <c r="AJ167" s="269"/>
      <c r="AK167" s="269"/>
      <c r="AL167" s="269"/>
      <c r="AM167" s="269"/>
      <c r="AN167" s="269"/>
      <c r="AO167" s="278"/>
      <c r="AP167" s="278"/>
      <c r="AQ167" s="70"/>
      <c r="AR167" s="70"/>
      <c r="AS167" s="70"/>
      <c r="AT167" s="70"/>
    </row>
    <row r="168" spans="1:46" ht="34.5" customHeight="1">
      <c r="A168" s="269"/>
      <c r="B168" s="151"/>
      <c r="C168" s="151"/>
      <c r="D168" s="151"/>
      <c r="E168" s="269"/>
      <c r="F168" s="148"/>
      <c r="G168" s="271"/>
      <c r="H168" s="271"/>
      <c r="I168" s="271"/>
      <c r="J168" s="270"/>
      <c r="K168" s="277"/>
      <c r="L168" s="272"/>
      <c r="M168" s="272"/>
      <c r="N168" s="272"/>
      <c r="O168" s="273"/>
      <c r="P168" s="272"/>
      <c r="Q168" s="273"/>
      <c r="R168" s="273"/>
      <c r="S168" s="273"/>
      <c r="T168" s="273"/>
      <c r="U168" s="269"/>
      <c r="V168" s="273"/>
      <c r="W168" s="276"/>
      <c r="X168" s="276"/>
      <c r="Y168" s="148"/>
      <c r="Z168" s="269"/>
      <c r="AA168" s="269" t="s">
        <v>2131</v>
      </c>
      <c r="AB168" s="269"/>
      <c r="AC168" s="269"/>
      <c r="AD168" s="269" t="s">
        <v>2131</v>
      </c>
      <c r="AE168" s="269"/>
      <c r="AF168" s="269"/>
      <c r="AG168" s="269"/>
      <c r="AH168" s="269"/>
      <c r="AI168" s="269"/>
      <c r="AJ168" s="269"/>
      <c r="AK168" s="269"/>
      <c r="AL168" s="242"/>
      <c r="AM168" s="242"/>
      <c r="AN168" s="269"/>
      <c r="AO168" s="221"/>
      <c r="AP168" s="221"/>
    </row>
    <row r="169" spans="1:46" ht="34.5" customHeight="1">
      <c r="A169" s="269"/>
      <c r="B169" s="151"/>
      <c r="C169" s="151"/>
      <c r="D169" s="151"/>
      <c r="E169" s="269"/>
      <c r="F169" s="148"/>
      <c r="G169" s="271"/>
      <c r="H169" s="271"/>
      <c r="I169" s="271"/>
      <c r="J169" s="270"/>
      <c r="K169" s="277"/>
      <c r="L169" s="272"/>
      <c r="M169" s="272"/>
      <c r="N169" s="272"/>
      <c r="O169" s="273"/>
      <c r="P169" s="272"/>
      <c r="Q169" s="273"/>
      <c r="R169" s="273"/>
      <c r="S169" s="273"/>
      <c r="T169" s="273"/>
      <c r="U169" s="269"/>
      <c r="V169" s="273"/>
      <c r="W169" s="276"/>
      <c r="X169" s="276"/>
      <c r="Y169" s="148"/>
      <c r="Z169" s="269"/>
      <c r="AA169" s="269" t="s">
        <v>2131</v>
      </c>
      <c r="AB169" s="269"/>
      <c r="AC169" s="269"/>
      <c r="AD169" s="269" t="s">
        <v>2131</v>
      </c>
      <c r="AE169" s="269"/>
      <c r="AF169" s="269"/>
      <c r="AG169" s="269"/>
      <c r="AH169" s="269"/>
      <c r="AI169" s="269"/>
      <c r="AJ169" s="269"/>
      <c r="AK169" s="269"/>
      <c r="AL169" s="269"/>
      <c r="AM169" s="269"/>
      <c r="AN169" s="269"/>
      <c r="AO169" s="278"/>
      <c r="AP169" s="278"/>
      <c r="AQ169" s="70"/>
      <c r="AR169" s="70"/>
      <c r="AS169" s="70"/>
      <c r="AT169" s="70"/>
    </row>
    <row r="170" spans="1:46" ht="34.5" customHeight="1">
      <c r="A170" s="269"/>
      <c r="B170" s="151"/>
      <c r="C170" s="151"/>
      <c r="D170" s="151"/>
      <c r="E170" s="269"/>
      <c r="F170" s="148"/>
      <c r="G170" s="271"/>
      <c r="H170" s="271"/>
      <c r="I170" s="271"/>
      <c r="J170" s="270"/>
      <c r="K170" s="277"/>
      <c r="L170" s="272"/>
      <c r="M170" s="272"/>
      <c r="N170" s="272"/>
      <c r="O170" s="273"/>
      <c r="P170" s="272"/>
      <c r="Q170" s="273"/>
      <c r="R170" s="273"/>
      <c r="S170" s="273"/>
      <c r="T170" s="273"/>
      <c r="U170" s="269"/>
      <c r="V170" s="273"/>
      <c r="W170" s="276"/>
      <c r="X170" s="276"/>
      <c r="Y170" s="148"/>
      <c r="Z170" s="269"/>
      <c r="AA170" s="269" t="s">
        <v>2131</v>
      </c>
      <c r="AB170" s="269"/>
      <c r="AC170" s="269"/>
      <c r="AD170" s="269" t="s">
        <v>2131</v>
      </c>
      <c r="AE170" s="269"/>
      <c r="AF170" s="269"/>
      <c r="AG170" s="269"/>
      <c r="AH170" s="269"/>
      <c r="AI170" s="269"/>
      <c r="AJ170" s="269"/>
      <c r="AK170" s="269"/>
      <c r="AL170" s="269"/>
      <c r="AM170" s="269"/>
      <c r="AN170" s="269"/>
      <c r="AO170" s="278"/>
      <c r="AP170" s="278"/>
      <c r="AQ170" s="70"/>
      <c r="AR170" s="70"/>
      <c r="AS170" s="70"/>
      <c r="AT170" s="70"/>
    </row>
    <row r="171" spans="1:46" ht="34.5" customHeight="1">
      <c r="A171" s="269"/>
      <c r="B171" s="151"/>
      <c r="C171" s="151"/>
      <c r="D171" s="151"/>
      <c r="E171" s="269"/>
      <c r="F171" s="148"/>
      <c r="G171" s="271"/>
      <c r="H171" s="271"/>
      <c r="I171" s="271"/>
      <c r="J171" s="270"/>
      <c r="K171" s="277"/>
      <c r="L171" s="272"/>
      <c r="M171" s="272"/>
      <c r="N171" s="272"/>
      <c r="O171" s="273"/>
      <c r="P171" s="272"/>
      <c r="Q171" s="273"/>
      <c r="R171" s="273"/>
      <c r="S171" s="273"/>
      <c r="T171" s="273"/>
      <c r="U171" s="269"/>
      <c r="V171" s="273"/>
      <c r="W171" s="276"/>
      <c r="X171" s="276"/>
      <c r="Y171" s="148"/>
      <c r="Z171" s="269"/>
      <c r="AA171" s="269" t="s">
        <v>2131</v>
      </c>
      <c r="AB171" s="269"/>
      <c r="AC171" s="269"/>
      <c r="AD171" s="269" t="s">
        <v>2131</v>
      </c>
      <c r="AE171" s="269"/>
      <c r="AF171" s="269"/>
      <c r="AG171" s="269"/>
      <c r="AH171" s="269"/>
      <c r="AI171" s="269"/>
      <c r="AJ171" s="269"/>
      <c r="AK171" s="269"/>
      <c r="AL171" s="269"/>
      <c r="AM171" s="269"/>
      <c r="AN171" s="269"/>
      <c r="AO171" s="278"/>
      <c r="AP171" s="278"/>
      <c r="AQ171" s="70"/>
      <c r="AR171" s="70"/>
      <c r="AS171" s="70"/>
      <c r="AT171" s="70"/>
    </row>
    <row r="172" spans="1:46" ht="34.5" customHeight="1">
      <c r="A172" s="269"/>
      <c r="B172" s="151"/>
      <c r="C172" s="151"/>
      <c r="D172" s="151"/>
      <c r="E172" s="269"/>
      <c r="F172" s="148"/>
      <c r="G172" s="270"/>
      <c r="H172" s="271"/>
      <c r="I172" s="271"/>
      <c r="J172" s="270"/>
      <c r="K172" s="277"/>
      <c r="L172" s="272"/>
      <c r="M172" s="272"/>
      <c r="N172" s="272"/>
      <c r="O172" s="273"/>
      <c r="P172" s="272"/>
      <c r="Q172" s="273"/>
      <c r="R172" s="273"/>
      <c r="S172" s="273"/>
      <c r="T172" s="273"/>
      <c r="U172" s="269"/>
      <c r="V172" s="273"/>
      <c r="W172" s="276"/>
      <c r="X172" s="276"/>
      <c r="Y172" s="148"/>
      <c r="Z172" s="269"/>
      <c r="AA172" s="269" t="s">
        <v>2131</v>
      </c>
      <c r="AB172" s="269"/>
      <c r="AC172" s="269"/>
      <c r="AD172" s="269" t="s">
        <v>2131</v>
      </c>
      <c r="AE172" s="269"/>
      <c r="AF172" s="269"/>
      <c r="AG172" s="269"/>
      <c r="AH172" s="269"/>
      <c r="AI172" s="269"/>
      <c r="AJ172" s="269"/>
      <c r="AK172" s="269"/>
      <c r="AL172" s="269"/>
      <c r="AM172" s="269"/>
      <c r="AN172" s="269"/>
      <c r="AO172" s="278"/>
      <c r="AP172" s="278"/>
      <c r="AQ172" s="70"/>
      <c r="AR172" s="70"/>
      <c r="AS172" s="70"/>
      <c r="AT172" s="70"/>
    </row>
    <row r="173" spans="1:46" ht="34.5" customHeight="1">
      <c r="A173" s="269"/>
      <c r="B173" s="151"/>
      <c r="C173" s="151"/>
      <c r="D173" s="151"/>
      <c r="E173" s="269"/>
      <c r="F173" s="148"/>
      <c r="G173" s="271"/>
      <c r="H173" s="271"/>
      <c r="I173" s="271"/>
      <c r="J173" s="270"/>
      <c r="K173" s="277"/>
      <c r="L173" s="272"/>
      <c r="M173" s="272"/>
      <c r="N173" s="272"/>
      <c r="O173" s="273"/>
      <c r="P173" s="272"/>
      <c r="Q173" s="273"/>
      <c r="R173" s="273"/>
      <c r="S173" s="273"/>
      <c r="T173" s="273"/>
      <c r="U173" s="269"/>
      <c r="V173" s="273"/>
      <c r="W173" s="276"/>
      <c r="X173" s="276"/>
      <c r="Y173" s="148"/>
      <c r="Z173" s="269"/>
      <c r="AA173" s="269" t="s">
        <v>2131</v>
      </c>
      <c r="AB173" s="269"/>
      <c r="AC173" s="269"/>
      <c r="AD173" s="269" t="s">
        <v>2131</v>
      </c>
      <c r="AE173" s="269"/>
      <c r="AF173" s="269"/>
      <c r="AG173" s="269"/>
      <c r="AH173" s="269"/>
      <c r="AI173" s="269"/>
      <c r="AJ173" s="269"/>
      <c r="AK173" s="269"/>
      <c r="AL173" s="269"/>
      <c r="AM173" s="269"/>
      <c r="AN173" s="269"/>
      <c r="AO173" s="278"/>
      <c r="AP173" s="278"/>
      <c r="AQ173" s="70"/>
      <c r="AR173" s="70"/>
      <c r="AS173" s="70"/>
      <c r="AT173" s="70"/>
    </row>
    <row r="174" spans="1:46" ht="34.5" customHeight="1">
      <c r="A174" s="278"/>
      <c r="B174" s="151"/>
      <c r="C174" s="151"/>
      <c r="D174" s="151"/>
      <c r="E174" s="269"/>
      <c r="F174" s="148"/>
      <c r="G174" s="271"/>
      <c r="H174" s="271"/>
      <c r="I174" s="271"/>
      <c r="J174" s="270"/>
      <c r="K174" s="277"/>
      <c r="L174" s="272"/>
      <c r="M174" s="272"/>
      <c r="N174" s="272"/>
      <c r="O174" s="273"/>
      <c r="P174" s="272"/>
      <c r="Q174" s="273"/>
      <c r="R174" s="273"/>
      <c r="S174" s="273"/>
      <c r="T174" s="273"/>
      <c r="U174" s="269"/>
      <c r="V174" s="273"/>
      <c r="W174" s="276"/>
      <c r="X174" s="276"/>
      <c r="Y174" s="148"/>
      <c r="Z174" s="269"/>
      <c r="AA174" s="269" t="s">
        <v>2131</v>
      </c>
      <c r="AB174" s="269"/>
      <c r="AC174" s="269"/>
      <c r="AD174" s="269" t="s">
        <v>2131</v>
      </c>
      <c r="AE174" s="269"/>
      <c r="AF174" s="269"/>
      <c r="AG174" s="269"/>
      <c r="AH174" s="269"/>
      <c r="AI174" s="269"/>
      <c r="AJ174" s="269"/>
      <c r="AK174" s="269"/>
      <c r="AL174" s="269"/>
      <c r="AM174" s="269"/>
      <c r="AN174" s="269"/>
      <c r="AO174" s="278"/>
      <c r="AP174" s="278"/>
      <c r="AQ174" s="70"/>
      <c r="AR174" s="70"/>
      <c r="AS174" s="70"/>
      <c r="AT174" s="70"/>
    </row>
    <row r="175" spans="1:46" ht="34.5" customHeight="1">
      <c r="A175" s="269"/>
      <c r="B175" s="151"/>
      <c r="C175" s="151"/>
      <c r="D175" s="151"/>
      <c r="E175" s="269"/>
      <c r="F175" s="148"/>
      <c r="G175" s="271"/>
      <c r="H175" s="271"/>
      <c r="I175" s="271"/>
      <c r="J175" s="270"/>
      <c r="K175" s="277"/>
      <c r="L175" s="272"/>
      <c r="M175" s="272"/>
      <c r="N175" s="272"/>
      <c r="O175" s="273"/>
      <c r="P175" s="272"/>
      <c r="Q175" s="273"/>
      <c r="R175" s="273"/>
      <c r="S175" s="273"/>
      <c r="T175" s="273"/>
      <c r="U175" s="269"/>
      <c r="V175" s="273"/>
      <c r="W175" s="276"/>
      <c r="X175" s="276"/>
      <c r="Y175" s="148"/>
      <c r="Z175" s="269"/>
      <c r="AA175" s="269" t="s">
        <v>2131</v>
      </c>
      <c r="AB175" s="269"/>
      <c r="AC175" s="269"/>
      <c r="AD175" s="269" t="s">
        <v>2131</v>
      </c>
      <c r="AE175" s="269"/>
      <c r="AF175" s="269"/>
      <c r="AG175" s="269"/>
      <c r="AH175" s="269"/>
      <c r="AI175" s="269"/>
      <c r="AJ175" s="269"/>
      <c r="AK175" s="269"/>
      <c r="AL175" s="269"/>
      <c r="AM175" s="269"/>
      <c r="AN175" s="269"/>
      <c r="AO175" s="278"/>
      <c r="AP175" s="278"/>
      <c r="AQ175" s="70"/>
      <c r="AR175" s="70"/>
      <c r="AS175" s="70"/>
      <c r="AT175" s="70"/>
    </row>
    <row r="176" spans="1:46" ht="34.5" customHeight="1">
      <c r="A176" s="269"/>
      <c r="B176" s="151"/>
      <c r="C176" s="151"/>
      <c r="D176" s="151"/>
      <c r="E176" s="269"/>
      <c r="F176" s="148"/>
      <c r="G176" s="270"/>
      <c r="H176" s="271"/>
      <c r="I176" s="271"/>
      <c r="J176" s="270"/>
      <c r="K176" s="277"/>
      <c r="L176" s="272"/>
      <c r="M176" s="272"/>
      <c r="N176" s="272"/>
      <c r="O176" s="273"/>
      <c r="P176" s="272"/>
      <c r="Q176" s="273"/>
      <c r="R176" s="273"/>
      <c r="S176" s="273"/>
      <c r="T176" s="273"/>
      <c r="U176" s="269"/>
      <c r="V176" s="273"/>
      <c r="W176" s="276"/>
      <c r="X176" s="276"/>
      <c r="Y176" s="148"/>
      <c r="Z176" s="269"/>
      <c r="AA176" s="269" t="s">
        <v>2131</v>
      </c>
      <c r="AB176" s="269"/>
      <c r="AC176" s="269"/>
      <c r="AD176" s="269" t="s">
        <v>2131</v>
      </c>
      <c r="AE176" s="269"/>
      <c r="AF176" s="269"/>
      <c r="AG176" s="269"/>
      <c r="AH176" s="269"/>
      <c r="AI176" s="269"/>
      <c r="AJ176" s="269"/>
      <c r="AK176" s="269"/>
      <c r="AL176" s="269"/>
      <c r="AM176" s="269"/>
      <c r="AN176" s="269"/>
      <c r="AO176" s="278"/>
      <c r="AP176" s="278"/>
      <c r="AQ176" s="70"/>
      <c r="AR176" s="70"/>
      <c r="AS176" s="70"/>
      <c r="AT176" s="70"/>
    </row>
    <row r="177" spans="1:46" ht="34.5" customHeight="1">
      <c r="A177" s="269"/>
      <c r="B177" s="151"/>
      <c r="C177" s="151"/>
      <c r="D177" s="151"/>
      <c r="E177" s="269"/>
      <c r="F177" s="148"/>
      <c r="G177" s="271"/>
      <c r="H177" s="271"/>
      <c r="I177" s="271"/>
      <c r="J177" s="270"/>
      <c r="K177" s="277"/>
      <c r="L177" s="272"/>
      <c r="M177" s="272"/>
      <c r="N177" s="272"/>
      <c r="O177" s="273"/>
      <c r="P177" s="272"/>
      <c r="Q177" s="273"/>
      <c r="R177" s="273"/>
      <c r="S177" s="273"/>
      <c r="T177" s="273"/>
      <c r="U177" s="269"/>
      <c r="V177" s="273"/>
      <c r="W177" s="276"/>
      <c r="X177" s="276"/>
      <c r="Y177" s="148"/>
      <c r="Z177" s="269"/>
      <c r="AA177" s="269" t="s">
        <v>2131</v>
      </c>
      <c r="AB177" s="269"/>
      <c r="AC177" s="269"/>
      <c r="AD177" s="269" t="s">
        <v>2131</v>
      </c>
      <c r="AE177" s="269"/>
      <c r="AF177" s="269"/>
      <c r="AG177" s="269"/>
      <c r="AH177" s="269"/>
      <c r="AI177" s="269"/>
      <c r="AJ177" s="269"/>
      <c r="AK177" s="269"/>
      <c r="AL177" s="269"/>
      <c r="AM177" s="269"/>
      <c r="AN177" s="269"/>
      <c r="AO177" s="278"/>
      <c r="AP177" s="278"/>
      <c r="AQ177" s="70"/>
      <c r="AR177" s="70"/>
      <c r="AS177" s="70"/>
      <c r="AT177" s="70"/>
    </row>
    <row r="178" spans="1:46" ht="34.5" customHeight="1">
      <c r="A178" s="269"/>
      <c r="B178" s="151"/>
      <c r="C178" s="151"/>
      <c r="D178" s="151"/>
      <c r="E178" s="269"/>
      <c r="F178" s="148"/>
      <c r="G178" s="271"/>
      <c r="H178" s="271"/>
      <c r="I178" s="271"/>
      <c r="J178" s="270"/>
      <c r="K178" s="277"/>
      <c r="L178" s="272"/>
      <c r="M178" s="272"/>
      <c r="N178" s="272"/>
      <c r="O178" s="273"/>
      <c r="P178" s="272"/>
      <c r="Q178" s="273"/>
      <c r="R178" s="273"/>
      <c r="S178" s="273"/>
      <c r="T178" s="273"/>
      <c r="U178" s="269"/>
      <c r="V178" s="273"/>
      <c r="W178" s="276"/>
      <c r="X178" s="276"/>
      <c r="Y178" s="148"/>
      <c r="Z178" s="269"/>
      <c r="AA178" s="269" t="s">
        <v>2131</v>
      </c>
      <c r="AB178" s="269"/>
      <c r="AC178" s="269"/>
      <c r="AD178" s="269" t="s">
        <v>2131</v>
      </c>
      <c r="AE178" s="269"/>
      <c r="AF178" s="269"/>
      <c r="AG178" s="269"/>
      <c r="AH178" s="269"/>
      <c r="AI178" s="269"/>
      <c r="AJ178" s="269"/>
      <c r="AK178" s="269"/>
      <c r="AL178" s="242"/>
      <c r="AM178" s="242"/>
      <c r="AN178" s="269"/>
      <c r="AO178" s="221"/>
      <c r="AP178" s="221"/>
    </row>
    <row r="179" spans="1:46" ht="34.5" customHeight="1">
      <c r="A179" s="269"/>
      <c r="B179" s="151"/>
      <c r="C179" s="151"/>
      <c r="D179" s="151"/>
      <c r="E179" s="269"/>
      <c r="F179" s="148"/>
      <c r="G179" s="270"/>
      <c r="H179" s="271"/>
      <c r="I179" s="271"/>
      <c r="J179" s="270"/>
      <c r="K179" s="277"/>
      <c r="L179" s="272"/>
      <c r="M179" s="272"/>
      <c r="N179" s="272"/>
      <c r="O179" s="273"/>
      <c r="P179" s="272"/>
      <c r="Q179" s="273"/>
      <c r="R179" s="273"/>
      <c r="S179" s="273"/>
      <c r="T179" s="273"/>
      <c r="U179" s="269"/>
      <c r="V179" s="273"/>
      <c r="W179" s="276"/>
      <c r="X179" s="276"/>
      <c r="Y179" s="148"/>
      <c r="Z179" s="269"/>
      <c r="AA179" s="269" t="s">
        <v>2131</v>
      </c>
      <c r="AB179" s="269"/>
      <c r="AC179" s="269"/>
      <c r="AD179" s="269" t="s">
        <v>2131</v>
      </c>
      <c r="AE179" s="269"/>
      <c r="AF179" s="269"/>
      <c r="AG179" s="269"/>
      <c r="AH179" s="269"/>
      <c r="AI179" s="269"/>
      <c r="AJ179" s="269"/>
      <c r="AK179" s="269"/>
      <c r="AL179" s="269"/>
      <c r="AM179" s="269"/>
      <c r="AN179" s="269"/>
      <c r="AO179" s="278"/>
      <c r="AP179" s="278"/>
      <c r="AQ179" s="70"/>
      <c r="AR179" s="70"/>
      <c r="AS179" s="70"/>
      <c r="AT179" s="70"/>
    </row>
    <row r="180" spans="1:46" ht="34.5" customHeight="1">
      <c r="A180" s="269"/>
      <c r="B180" s="151"/>
      <c r="C180" s="151"/>
      <c r="D180" s="151"/>
      <c r="E180" s="269"/>
      <c r="F180" s="148"/>
      <c r="G180" s="271"/>
      <c r="H180" s="271"/>
      <c r="I180" s="271"/>
      <c r="J180" s="270"/>
      <c r="K180" s="277"/>
      <c r="L180" s="272"/>
      <c r="M180" s="272"/>
      <c r="N180" s="272"/>
      <c r="O180" s="273"/>
      <c r="P180" s="272"/>
      <c r="Q180" s="273"/>
      <c r="R180" s="273"/>
      <c r="S180" s="273"/>
      <c r="T180" s="273"/>
      <c r="U180" s="269"/>
      <c r="V180" s="273"/>
      <c r="W180" s="276"/>
      <c r="X180" s="276"/>
      <c r="Y180" s="148"/>
      <c r="Z180" s="269"/>
      <c r="AA180" s="269" t="s">
        <v>2131</v>
      </c>
      <c r="AB180" s="269"/>
      <c r="AC180" s="269"/>
      <c r="AD180" s="269" t="s">
        <v>2131</v>
      </c>
      <c r="AE180" s="269"/>
      <c r="AF180" s="269"/>
      <c r="AG180" s="269"/>
      <c r="AH180" s="269"/>
      <c r="AI180" s="269"/>
      <c r="AJ180" s="269"/>
      <c r="AK180" s="269"/>
      <c r="AL180" s="269"/>
      <c r="AM180" s="269"/>
      <c r="AN180" s="269"/>
      <c r="AO180" s="278"/>
      <c r="AP180" s="278"/>
      <c r="AQ180" s="70"/>
      <c r="AR180" s="70"/>
      <c r="AS180" s="70"/>
      <c r="AT180" s="70"/>
    </row>
    <row r="181" spans="1:46" ht="34.5" customHeight="1">
      <c r="A181" s="269"/>
      <c r="B181" s="151"/>
      <c r="C181" s="151"/>
      <c r="D181" s="151"/>
      <c r="E181" s="269"/>
      <c r="F181" s="148"/>
      <c r="G181" s="270"/>
      <c r="H181" s="271"/>
      <c r="I181" s="271"/>
      <c r="J181" s="270"/>
      <c r="K181" s="277"/>
      <c r="L181" s="272"/>
      <c r="M181" s="272"/>
      <c r="N181" s="272"/>
      <c r="O181" s="273"/>
      <c r="P181" s="272"/>
      <c r="Q181" s="273"/>
      <c r="R181" s="273"/>
      <c r="S181" s="273"/>
      <c r="T181" s="273"/>
      <c r="U181" s="269"/>
      <c r="V181" s="273"/>
      <c r="W181" s="276"/>
      <c r="X181" s="276"/>
      <c r="Y181" s="148"/>
      <c r="Z181" s="269"/>
      <c r="AA181" s="269" t="s">
        <v>2131</v>
      </c>
      <c r="AB181" s="269"/>
      <c r="AC181" s="269"/>
      <c r="AD181" s="269" t="s">
        <v>2131</v>
      </c>
      <c r="AE181" s="269"/>
      <c r="AF181" s="269"/>
      <c r="AG181" s="269"/>
      <c r="AH181" s="269"/>
      <c r="AI181" s="269"/>
      <c r="AJ181" s="269"/>
      <c r="AK181" s="269"/>
      <c r="AL181" s="269"/>
      <c r="AM181" s="269"/>
      <c r="AN181" s="269"/>
      <c r="AO181" s="278"/>
      <c r="AP181" s="278"/>
      <c r="AQ181" s="70"/>
      <c r="AR181" s="70"/>
      <c r="AS181" s="70"/>
      <c r="AT181" s="70"/>
    </row>
    <row r="182" spans="1:46" ht="34.5" customHeight="1">
      <c r="A182" s="269"/>
      <c r="B182" s="151"/>
      <c r="C182" s="151"/>
      <c r="D182" s="151"/>
      <c r="E182" s="269"/>
      <c r="F182" s="148"/>
      <c r="G182" s="271"/>
      <c r="H182" s="271"/>
      <c r="I182" s="271"/>
      <c r="J182" s="270"/>
      <c r="K182" s="277"/>
      <c r="L182" s="272"/>
      <c r="M182" s="272"/>
      <c r="N182" s="272"/>
      <c r="O182" s="273"/>
      <c r="P182" s="272"/>
      <c r="Q182" s="273"/>
      <c r="R182" s="273"/>
      <c r="S182" s="273"/>
      <c r="T182" s="273"/>
      <c r="U182" s="269"/>
      <c r="V182" s="273"/>
      <c r="W182" s="276"/>
      <c r="X182" s="276"/>
      <c r="Y182" s="148"/>
      <c r="Z182" s="269"/>
      <c r="AA182" s="269" t="s">
        <v>2131</v>
      </c>
      <c r="AB182" s="269"/>
      <c r="AC182" s="269"/>
      <c r="AD182" s="269" t="s">
        <v>2131</v>
      </c>
      <c r="AE182" s="269"/>
      <c r="AF182" s="269"/>
      <c r="AG182" s="269"/>
      <c r="AH182" s="269"/>
      <c r="AI182" s="269"/>
      <c r="AJ182" s="269"/>
      <c r="AK182" s="269"/>
      <c r="AL182" s="269"/>
      <c r="AM182" s="269"/>
      <c r="AN182" s="269"/>
      <c r="AO182" s="278"/>
      <c r="AP182" s="278"/>
      <c r="AQ182" s="70"/>
      <c r="AR182" s="70"/>
      <c r="AS182" s="70"/>
      <c r="AT182" s="70"/>
    </row>
    <row r="183" spans="1:46" ht="34.5" customHeight="1">
      <c r="A183" s="269"/>
      <c r="B183" s="151"/>
      <c r="C183" s="151"/>
      <c r="D183" s="151"/>
      <c r="E183" s="269"/>
      <c r="F183" s="148"/>
      <c r="G183" s="271"/>
      <c r="H183" s="271"/>
      <c r="I183" s="271"/>
      <c r="J183" s="270"/>
      <c r="K183" s="277"/>
      <c r="L183" s="272"/>
      <c r="M183" s="272"/>
      <c r="N183" s="272"/>
      <c r="O183" s="273"/>
      <c r="P183" s="272"/>
      <c r="Q183" s="273"/>
      <c r="R183" s="273"/>
      <c r="S183" s="273"/>
      <c r="T183" s="273"/>
      <c r="U183" s="269"/>
      <c r="V183" s="273"/>
      <c r="W183" s="276"/>
      <c r="X183" s="276"/>
      <c r="Y183" s="148"/>
      <c r="Z183" s="269"/>
      <c r="AA183" s="269" t="s">
        <v>2131</v>
      </c>
      <c r="AB183" s="269"/>
      <c r="AC183" s="269"/>
      <c r="AD183" s="269" t="s">
        <v>2131</v>
      </c>
      <c r="AE183" s="269"/>
      <c r="AF183" s="269"/>
      <c r="AG183" s="269"/>
      <c r="AH183" s="269"/>
      <c r="AI183" s="269"/>
      <c r="AJ183" s="269"/>
      <c r="AK183" s="269"/>
      <c r="AL183" s="269"/>
      <c r="AM183" s="269"/>
      <c r="AN183" s="269"/>
      <c r="AO183" s="278"/>
      <c r="AP183" s="278"/>
      <c r="AQ183" s="70"/>
      <c r="AR183" s="70"/>
      <c r="AS183" s="70"/>
      <c r="AT183" s="70"/>
    </row>
    <row r="184" spans="1:46" ht="34.5" customHeight="1">
      <c r="A184" s="269"/>
      <c r="B184" s="151"/>
      <c r="C184" s="151"/>
      <c r="D184" s="151"/>
      <c r="E184" s="269"/>
      <c r="F184" s="148"/>
      <c r="G184" s="271"/>
      <c r="H184" s="271"/>
      <c r="I184" s="271"/>
      <c r="J184" s="270"/>
      <c r="K184" s="277"/>
      <c r="L184" s="272"/>
      <c r="M184" s="272"/>
      <c r="N184" s="272"/>
      <c r="O184" s="273"/>
      <c r="P184" s="272"/>
      <c r="Q184" s="273"/>
      <c r="R184" s="273"/>
      <c r="S184" s="273"/>
      <c r="T184" s="273"/>
      <c r="U184" s="269"/>
      <c r="V184" s="273"/>
      <c r="W184" s="276"/>
      <c r="X184" s="276"/>
      <c r="Y184" s="148"/>
      <c r="Z184" s="269"/>
      <c r="AA184" s="269" t="s">
        <v>2131</v>
      </c>
      <c r="AB184" s="269"/>
      <c r="AC184" s="269"/>
      <c r="AD184" s="269" t="s">
        <v>2131</v>
      </c>
      <c r="AE184" s="269"/>
      <c r="AF184" s="269"/>
      <c r="AG184" s="269"/>
      <c r="AH184" s="269"/>
      <c r="AI184" s="269"/>
      <c r="AJ184" s="269"/>
      <c r="AK184" s="269"/>
      <c r="AL184" s="269"/>
      <c r="AM184" s="269"/>
      <c r="AN184" s="269"/>
      <c r="AO184" s="278"/>
      <c r="AP184" s="278"/>
      <c r="AQ184" s="70"/>
      <c r="AR184" s="70"/>
      <c r="AS184" s="70"/>
      <c r="AT184" s="70"/>
    </row>
    <row r="185" spans="1:46" ht="34.5" customHeight="1">
      <c r="A185" s="269"/>
      <c r="B185" s="151"/>
      <c r="C185" s="151"/>
      <c r="D185" s="151"/>
      <c r="E185" s="269"/>
      <c r="F185" s="148"/>
      <c r="G185" s="270"/>
      <c r="H185" s="271"/>
      <c r="I185" s="271"/>
      <c r="J185" s="270"/>
      <c r="K185" s="277"/>
      <c r="L185" s="272"/>
      <c r="M185" s="272"/>
      <c r="N185" s="272"/>
      <c r="O185" s="273"/>
      <c r="P185" s="272"/>
      <c r="Q185" s="273"/>
      <c r="R185" s="273"/>
      <c r="S185" s="273"/>
      <c r="T185" s="273"/>
      <c r="U185" s="269"/>
      <c r="V185" s="273"/>
      <c r="W185" s="276"/>
      <c r="X185" s="276"/>
      <c r="Y185" s="148"/>
      <c r="Z185" s="269"/>
      <c r="AA185" s="269" t="s">
        <v>2131</v>
      </c>
      <c r="AB185" s="269"/>
      <c r="AC185" s="269"/>
      <c r="AD185" s="269" t="s">
        <v>2131</v>
      </c>
      <c r="AE185" s="269"/>
      <c r="AF185" s="269"/>
      <c r="AG185" s="269"/>
      <c r="AH185" s="269"/>
      <c r="AI185" s="269"/>
      <c r="AJ185" s="269"/>
      <c r="AK185" s="269"/>
      <c r="AL185" s="242"/>
      <c r="AM185" s="242"/>
      <c r="AN185" s="269"/>
      <c r="AO185" s="221"/>
      <c r="AP185" s="221"/>
    </row>
    <row r="186" spans="1:46" ht="34.5" customHeight="1">
      <c r="A186" s="269"/>
      <c r="B186" s="151"/>
      <c r="C186" s="151"/>
      <c r="D186" s="151"/>
      <c r="E186" s="269"/>
      <c r="F186" s="148"/>
      <c r="G186" s="271"/>
      <c r="H186" s="271"/>
      <c r="I186" s="271"/>
      <c r="J186" s="270"/>
      <c r="K186" s="277"/>
      <c r="L186" s="272"/>
      <c r="M186" s="272"/>
      <c r="N186" s="272"/>
      <c r="O186" s="273"/>
      <c r="P186" s="272"/>
      <c r="Q186" s="273"/>
      <c r="R186" s="273"/>
      <c r="S186" s="273"/>
      <c r="T186" s="273"/>
      <c r="U186" s="269"/>
      <c r="V186" s="273"/>
      <c r="W186" s="276"/>
      <c r="X186" s="276"/>
      <c r="Y186" s="148"/>
      <c r="Z186" s="269"/>
      <c r="AA186" s="269" t="s">
        <v>2131</v>
      </c>
      <c r="AB186" s="269"/>
      <c r="AC186" s="269"/>
      <c r="AD186" s="269" t="s">
        <v>2131</v>
      </c>
      <c r="AE186" s="269"/>
      <c r="AF186" s="269"/>
      <c r="AG186" s="269"/>
      <c r="AH186" s="269"/>
      <c r="AI186" s="269"/>
      <c r="AJ186" s="269"/>
      <c r="AK186" s="269"/>
      <c r="AL186" s="269"/>
      <c r="AM186" s="269"/>
      <c r="AN186" s="269"/>
      <c r="AO186" s="278"/>
      <c r="AP186" s="278"/>
      <c r="AQ186" s="70"/>
      <c r="AR186" s="70"/>
      <c r="AS186" s="70"/>
      <c r="AT186" s="70"/>
    </row>
    <row r="187" spans="1:46" ht="34.5" customHeight="1">
      <c r="A187" s="269"/>
      <c r="B187" s="151"/>
      <c r="C187" s="151"/>
      <c r="D187" s="151"/>
      <c r="E187" s="269"/>
      <c r="F187" s="148"/>
      <c r="G187" s="271"/>
      <c r="H187" s="271"/>
      <c r="I187" s="271"/>
      <c r="J187" s="270"/>
      <c r="K187" s="277"/>
      <c r="L187" s="272"/>
      <c r="M187" s="272"/>
      <c r="N187" s="272"/>
      <c r="O187" s="273"/>
      <c r="P187" s="272"/>
      <c r="Q187" s="273"/>
      <c r="R187" s="273"/>
      <c r="S187" s="273"/>
      <c r="T187" s="273"/>
      <c r="U187" s="269"/>
      <c r="V187" s="273"/>
      <c r="W187" s="276"/>
      <c r="X187" s="276"/>
      <c r="Y187" s="148"/>
      <c r="Z187" s="269"/>
      <c r="AA187" s="269" t="s">
        <v>2131</v>
      </c>
      <c r="AB187" s="269"/>
      <c r="AC187" s="269"/>
      <c r="AD187" s="269" t="s">
        <v>2131</v>
      </c>
      <c r="AE187" s="269"/>
      <c r="AF187" s="269"/>
      <c r="AG187" s="269"/>
      <c r="AH187" s="269"/>
      <c r="AI187" s="269"/>
      <c r="AJ187" s="269"/>
      <c r="AK187" s="269"/>
      <c r="AL187" s="269"/>
      <c r="AM187" s="269"/>
      <c r="AN187" s="269"/>
      <c r="AO187" s="278"/>
      <c r="AP187" s="278"/>
      <c r="AQ187" s="70"/>
      <c r="AR187" s="70"/>
      <c r="AS187" s="70"/>
      <c r="AT187" s="70"/>
    </row>
    <row r="188" spans="1:46" ht="34.5" customHeight="1">
      <c r="A188" s="269"/>
      <c r="B188" s="151"/>
      <c r="C188" s="151"/>
      <c r="D188" s="151"/>
      <c r="E188" s="269"/>
      <c r="F188" s="148"/>
      <c r="G188" s="271"/>
      <c r="H188" s="271"/>
      <c r="I188" s="271"/>
      <c r="J188" s="270"/>
      <c r="K188" s="277"/>
      <c r="L188" s="272"/>
      <c r="M188" s="272"/>
      <c r="N188" s="272"/>
      <c r="O188" s="273"/>
      <c r="P188" s="272"/>
      <c r="Q188" s="273"/>
      <c r="R188" s="273"/>
      <c r="S188" s="273"/>
      <c r="T188" s="273"/>
      <c r="U188" s="269"/>
      <c r="V188" s="273"/>
      <c r="W188" s="276"/>
      <c r="X188" s="276"/>
      <c r="Y188" s="148"/>
      <c r="Z188" s="269"/>
      <c r="AA188" s="269" t="s">
        <v>2131</v>
      </c>
      <c r="AB188" s="269"/>
      <c r="AC188" s="269"/>
      <c r="AD188" s="269" t="s">
        <v>2131</v>
      </c>
      <c r="AE188" s="269"/>
      <c r="AF188" s="269"/>
      <c r="AG188" s="269"/>
      <c r="AH188" s="269"/>
      <c r="AI188" s="269"/>
      <c r="AJ188" s="269"/>
      <c r="AK188" s="269"/>
      <c r="AL188" s="242"/>
      <c r="AM188" s="242"/>
      <c r="AN188" s="269"/>
      <c r="AO188" s="221"/>
      <c r="AP188" s="221"/>
    </row>
    <row r="189" spans="1:46" ht="34.5" customHeight="1">
      <c r="A189" s="269"/>
      <c r="B189" s="151"/>
      <c r="C189" s="151"/>
      <c r="D189" s="151"/>
      <c r="E189" s="269"/>
      <c r="F189" s="148"/>
      <c r="G189" s="271"/>
      <c r="H189" s="271"/>
      <c r="I189" s="271"/>
      <c r="J189" s="270"/>
      <c r="K189" s="277"/>
      <c r="L189" s="272"/>
      <c r="M189" s="272"/>
      <c r="N189" s="272"/>
      <c r="O189" s="273"/>
      <c r="P189" s="272"/>
      <c r="Q189" s="273"/>
      <c r="R189" s="273"/>
      <c r="S189" s="273"/>
      <c r="T189" s="273"/>
      <c r="U189" s="269"/>
      <c r="V189" s="273"/>
      <c r="W189" s="276"/>
      <c r="X189" s="276"/>
      <c r="Y189" s="148"/>
      <c r="Z189" s="269"/>
      <c r="AA189" s="269" t="s">
        <v>2131</v>
      </c>
      <c r="AB189" s="269"/>
      <c r="AC189" s="269"/>
      <c r="AD189" s="269" t="s">
        <v>2131</v>
      </c>
      <c r="AE189" s="269"/>
      <c r="AF189" s="269"/>
      <c r="AG189" s="269"/>
      <c r="AH189" s="269"/>
      <c r="AI189" s="269"/>
      <c r="AJ189" s="269"/>
      <c r="AK189" s="269"/>
      <c r="AL189" s="269"/>
      <c r="AM189" s="269"/>
      <c r="AN189" s="269"/>
      <c r="AO189" s="278"/>
      <c r="AP189" s="278"/>
      <c r="AQ189" s="70"/>
      <c r="AR189" s="70"/>
      <c r="AS189" s="70"/>
      <c r="AT189" s="70"/>
    </row>
    <row r="190" spans="1:46" ht="34.5" customHeight="1">
      <c r="A190" s="269"/>
      <c r="B190" s="151"/>
      <c r="C190" s="151"/>
      <c r="D190" s="151"/>
      <c r="E190" s="269"/>
      <c r="F190" s="148"/>
      <c r="G190" s="271"/>
      <c r="H190" s="271"/>
      <c r="I190" s="271"/>
      <c r="J190" s="270"/>
      <c r="K190" s="277"/>
      <c r="L190" s="272"/>
      <c r="M190" s="272"/>
      <c r="N190" s="272"/>
      <c r="O190" s="273"/>
      <c r="P190" s="272"/>
      <c r="Q190" s="273"/>
      <c r="R190" s="273"/>
      <c r="S190" s="273"/>
      <c r="T190" s="273"/>
      <c r="U190" s="269"/>
      <c r="V190" s="273"/>
      <c r="W190" s="276"/>
      <c r="X190" s="276"/>
      <c r="Y190" s="148"/>
      <c r="Z190" s="269"/>
      <c r="AA190" s="269" t="s">
        <v>2131</v>
      </c>
      <c r="AB190" s="269"/>
      <c r="AC190" s="269"/>
      <c r="AD190" s="269" t="s">
        <v>2131</v>
      </c>
      <c r="AE190" s="269"/>
      <c r="AF190" s="269"/>
      <c r="AG190" s="269"/>
      <c r="AH190" s="269"/>
      <c r="AI190" s="269"/>
      <c r="AJ190" s="269"/>
      <c r="AK190" s="269"/>
      <c r="AL190" s="269"/>
      <c r="AM190" s="269"/>
      <c r="AN190" s="269"/>
      <c r="AO190" s="278"/>
      <c r="AP190" s="278"/>
      <c r="AQ190" s="70"/>
      <c r="AR190" s="70"/>
      <c r="AS190" s="70"/>
      <c r="AT190" s="70"/>
    </row>
    <row r="191" spans="1:46" ht="34.5" customHeight="1">
      <c r="A191" s="269"/>
      <c r="B191" s="151"/>
      <c r="C191" s="151"/>
      <c r="D191" s="151"/>
      <c r="E191" s="269"/>
      <c r="F191" s="148"/>
      <c r="G191" s="271"/>
      <c r="H191" s="271"/>
      <c r="I191" s="271"/>
      <c r="J191" s="270"/>
      <c r="K191" s="277"/>
      <c r="L191" s="272"/>
      <c r="M191" s="272"/>
      <c r="N191" s="272"/>
      <c r="O191" s="273"/>
      <c r="P191" s="272"/>
      <c r="Q191" s="273"/>
      <c r="R191" s="273"/>
      <c r="S191" s="273"/>
      <c r="T191" s="273"/>
      <c r="U191" s="269"/>
      <c r="V191" s="273"/>
      <c r="W191" s="276"/>
      <c r="X191" s="276"/>
      <c r="Y191" s="148"/>
      <c r="Z191" s="269"/>
      <c r="AA191" s="269" t="s">
        <v>2131</v>
      </c>
      <c r="AB191" s="269"/>
      <c r="AC191" s="269"/>
      <c r="AD191" s="269" t="s">
        <v>2131</v>
      </c>
      <c r="AE191" s="269"/>
      <c r="AF191" s="269"/>
      <c r="AG191" s="269"/>
      <c r="AH191" s="269"/>
      <c r="AI191" s="269"/>
      <c r="AJ191" s="269"/>
      <c r="AK191" s="269"/>
      <c r="AL191" s="242"/>
      <c r="AM191" s="242"/>
      <c r="AN191" s="269"/>
      <c r="AO191" s="221"/>
      <c r="AP191" s="221"/>
    </row>
    <row r="192" spans="1:46" ht="34.5" customHeight="1">
      <c r="A192" s="269"/>
      <c r="B192" s="151"/>
      <c r="C192" s="151"/>
      <c r="D192" s="151"/>
      <c r="E192" s="269"/>
      <c r="F192" s="148"/>
      <c r="G192" s="271"/>
      <c r="H192" s="271"/>
      <c r="I192" s="271"/>
      <c r="J192" s="270"/>
      <c r="K192" s="277"/>
      <c r="L192" s="272"/>
      <c r="M192" s="272"/>
      <c r="N192" s="272"/>
      <c r="O192" s="273"/>
      <c r="P192" s="272"/>
      <c r="Q192" s="273"/>
      <c r="R192" s="273"/>
      <c r="S192" s="273"/>
      <c r="T192" s="273"/>
      <c r="U192" s="269"/>
      <c r="V192" s="273"/>
      <c r="W192" s="276"/>
      <c r="X192" s="276"/>
      <c r="Y192" s="148"/>
      <c r="Z192" s="269"/>
      <c r="AA192" s="269" t="s">
        <v>2131</v>
      </c>
      <c r="AB192" s="269"/>
      <c r="AC192" s="269"/>
      <c r="AD192" s="269" t="s">
        <v>2131</v>
      </c>
      <c r="AE192" s="269"/>
      <c r="AF192" s="269"/>
      <c r="AG192" s="269"/>
      <c r="AH192" s="269"/>
      <c r="AI192" s="269"/>
      <c r="AJ192" s="269"/>
      <c r="AK192" s="269"/>
      <c r="AL192" s="269"/>
      <c r="AM192" s="269"/>
      <c r="AN192" s="269"/>
      <c r="AO192" s="278"/>
      <c r="AP192" s="278"/>
      <c r="AQ192" s="70"/>
      <c r="AR192" s="70"/>
      <c r="AS192" s="70"/>
      <c r="AT192" s="70"/>
    </row>
    <row r="193" spans="1:46" ht="34.5" customHeight="1">
      <c r="A193" s="269"/>
      <c r="B193" s="151"/>
      <c r="C193" s="151"/>
      <c r="D193" s="151"/>
      <c r="E193" s="269"/>
      <c r="F193" s="148"/>
      <c r="G193" s="271"/>
      <c r="H193" s="271"/>
      <c r="I193" s="271"/>
      <c r="J193" s="270"/>
      <c r="K193" s="277"/>
      <c r="L193" s="272"/>
      <c r="M193" s="272"/>
      <c r="N193" s="272"/>
      <c r="O193" s="273"/>
      <c r="P193" s="272"/>
      <c r="Q193" s="273"/>
      <c r="R193" s="273"/>
      <c r="S193" s="273"/>
      <c r="T193" s="273"/>
      <c r="U193" s="269"/>
      <c r="V193" s="273"/>
      <c r="W193" s="276"/>
      <c r="X193" s="276"/>
      <c r="Y193" s="148"/>
      <c r="Z193" s="269"/>
      <c r="AA193" s="269" t="s">
        <v>2131</v>
      </c>
      <c r="AB193" s="269"/>
      <c r="AC193" s="269"/>
      <c r="AD193" s="269" t="s">
        <v>2131</v>
      </c>
      <c r="AE193" s="269"/>
      <c r="AF193" s="269"/>
      <c r="AG193" s="269"/>
      <c r="AH193" s="269"/>
      <c r="AI193" s="269"/>
      <c r="AJ193" s="269"/>
      <c r="AK193" s="269"/>
      <c r="AL193" s="269"/>
      <c r="AM193" s="269"/>
      <c r="AN193" s="269"/>
      <c r="AO193" s="278"/>
      <c r="AP193" s="278"/>
      <c r="AQ193" s="70"/>
      <c r="AR193" s="70"/>
      <c r="AS193" s="70"/>
      <c r="AT193" s="70"/>
    </row>
    <row r="194" spans="1:46" ht="34.5" customHeight="1">
      <c r="A194" s="269"/>
      <c r="B194" s="151"/>
      <c r="C194" s="151"/>
      <c r="D194" s="151"/>
      <c r="E194" s="269"/>
      <c r="F194" s="148"/>
      <c r="G194" s="271"/>
      <c r="H194" s="271"/>
      <c r="I194" s="271"/>
      <c r="J194" s="270"/>
      <c r="K194" s="277"/>
      <c r="L194" s="272"/>
      <c r="M194" s="272"/>
      <c r="N194" s="272"/>
      <c r="O194" s="273"/>
      <c r="P194" s="272"/>
      <c r="Q194" s="273"/>
      <c r="R194" s="273"/>
      <c r="S194" s="273"/>
      <c r="T194" s="273"/>
      <c r="U194" s="269"/>
      <c r="V194" s="273"/>
      <c r="W194" s="276"/>
      <c r="X194" s="276"/>
      <c r="Y194" s="148"/>
      <c r="Z194" s="269"/>
      <c r="AA194" s="269" t="s">
        <v>2131</v>
      </c>
      <c r="AB194" s="269"/>
      <c r="AC194" s="269"/>
      <c r="AD194" s="269" t="s">
        <v>2131</v>
      </c>
      <c r="AE194" s="269"/>
      <c r="AF194" s="269"/>
      <c r="AG194" s="269"/>
      <c r="AH194" s="269"/>
      <c r="AI194" s="269"/>
      <c r="AJ194" s="269"/>
      <c r="AK194" s="269"/>
      <c r="AL194" s="269"/>
      <c r="AM194" s="269"/>
      <c r="AN194" s="269"/>
      <c r="AO194" s="278"/>
      <c r="AP194" s="278"/>
      <c r="AQ194" s="70"/>
      <c r="AR194" s="70"/>
      <c r="AS194" s="70"/>
      <c r="AT194" s="70"/>
    </row>
    <row r="195" spans="1:46" ht="34.5" customHeight="1">
      <c r="A195" s="269"/>
      <c r="B195" s="151"/>
      <c r="C195" s="151"/>
      <c r="D195" s="151"/>
      <c r="E195" s="269"/>
      <c r="F195" s="148"/>
      <c r="G195" s="271"/>
      <c r="H195" s="271"/>
      <c r="I195" s="271"/>
      <c r="J195" s="270"/>
      <c r="K195" s="277"/>
      <c r="L195" s="272"/>
      <c r="M195" s="272"/>
      <c r="N195" s="272"/>
      <c r="O195" s="273"/>
      <c r="P195" s="272"/>
      <c r="Q195" s="273"/>
      <c r="R195" s="273"/>
      <c r="S195" s="273"/>
      <c r="T195" s="273"/>
      <c r="U195" s="269"/>
      <c r="V195" s="273"/>
      <c r="W195" s="276"/>
      <c r="X195" s="276"/>
      <c r="Y195" s="148"/>
      <c r="Z195" s="269"/>
      <c r="AA195" s="269" t="s">
        <v>2131</v>
      </c>
      <c r="AB195" s="269"/>
      <c r="AC195" s="269"/>
      <c r="AD195" s="269" t="s">
        <v>2131</v>
      </c>
      <c r="AE195" s="269"/>
      <c r="AF195" s="269"/>
      <c r="AG195" s="269"/>
      <c r="AH195" s="269"/>
      <c r="AI195" s="269"/>
      <c r="AJ195" s="269"/>
      <c r="AK195" s="269"/>
      <c r="AL195" s="242"/>
      <c r="AM195" s="242"/>
      <c r="AN195" s="269"/>
      <c r="AO195" s="221"/>
      <c r="AP195" s="221"/>
    </row>
    <row r="196" spans="1:46" ht="34.5" customHeight="1">
      <c r="A196" s="278"/>
      <c r="B196" s="151"/>
      <c r="C196" s="151"/>
      <c r="D196" s="151"/>
      <c r="E196" s="269"/>
      <c r="F196" s="148"/>
      <c r="G196" s="271"/>
      <c r="H196" s="271"/>
      <c r="I196" s="271"/>
      <c r="J196" s="270"/>
      <c r="K196" s="277"/>
      <c r="L196" s="272"/>
      <c r="M196" s="272"/>
      <c r="N196" s="272"/>
      <c r="O196" s="273"/>
      <c r="P196" s="272"/>
      <c r="Q196" s="273"/>
      <c r="R196" s="273"/>
      <c r="S196" s="273"/>
      <c r="T196" s="273"/>
      <c r="U196" s="269"/>
      <c r="V196" s="273"/>
      <c r="W196" s="276"/>
      <c r="X196" s="276"/>
      <c r="Y196" s="148"/>
      <c r="Z196" s="269"/>
      <c r="AA196" s="269" t="s">
        <v>2131</v>
      </c>
      <c r="AB196" s="269"/>
      <c r="AC196" s="269"/>
      <c r="AD196" s="269" t="s">
        <v>2131</v>
      </c>
      <c r="AE196" s="269"/>
      <c r="AF196" s="269"/>
      <c r="AG196" s="269"/>
      <c r="AH196" s="269"/>
      <c r="AI196" s="269"/>
      <c r="AJ196" s="269"/>
      <c r="AK196" s="269"/>
      <c r="AL196" s="269"/>
      <c r="AM196" s="269"/>
      <c r="AN196" s="269"/>
      <c r="AO196" s="278"/>
      <c r="AP196" s="278"/>
      <c r="AQ196" s="70"/>
      <c r="AR196" s="70"/>
      <c r="AS196" s="70"/>
      <c r="AT196" s="70"/>
    </row>
    <row r="197" spans="1:46" ht="34.5" customHeight="1">
      <c r="A197" s="269"/>
      <c r="B197" s="151"/>
      <c r="C197" s="151"/>
      <c r="D197" s="151"/>
      <c r="E197" s="269"/>
      <c r="F197" s="148"/>
      <c r="G197" s="271"/>
      <c r="H197" s="271"/>
      <c r="I197" s="271"/>
      <c r="J197" s="270"/>
      <c r="K197" s="277"/>
      <c r="L197" s="272"/>
      <c r="M197" s="272"/>
      <c r="N197" s="272"/>
      <c r="O197" s="273"/>
      <c r="P197" s="272"/>
      <c r="Q197" s="273"/>
      <c r="R197" s="273"/>
      <c r="S197" s="273"/>
      <c r="T197" s="273"/>
      <c r="U197" s="269"/>
      <c r="V197" s="273"/>
      <c r="W197" s="276"/>
      <c r="X197" s="276"/>
      <c r="Y197" s="148"/>
      <c r="Z197" s="269"/>
      <c r="AA197" s="269" t="s">
        <v>2131</v>
      </c>
      <c r="AB197" s="269"/>
      <c r="AC197" s="269"/>
      <c r="AD197" s="269" t="s">
        <v>2131</v>
      </c>
      <c r="AE197" s="269"/>
      <c r="AF197" s="269"/>
      <c r="AG197" s="269"/>
      <c r="AH197" s="269"/>
      <c r="AI197" s="269"/>
      <c r="AJ197" s="269"/>
      <c r="AK197" s="269"/>
      <c r="AL197" s="269"/>
      <c r="AM197" s="269"/>
      <c r="AN197" s="269"/>
      <c r="AO197" s="278"/>
      <c r="AP197" s="278"/>
      <c r="AQ197" s="70"/>
      <c r="AR197" s="70"/>
      <c r="AS197" s="70"/>
      <c r="AT197" s="70"/>
    </row>
    <row r="198" spans="1:46" ht="34.5" customHeight="1">
      <c r="A198" s="269"/>
      <c r="B198" s="151"/>
      <c r="C198" s="151"/>
      <c r="D198" s="151"/>
      <c r="E198" s="269"/>
      <c r="F198" s="148"/>
      <c r="G198" s="271"/>
      <c r="H198" s="271"/>
      <c r="I198" s="271"/>
      <c r="J198" s="270"/>
      <c r="K198" s="277"/>
      <c r="L198" s="272"/>
      <c r="M198" s="272"/>
      <c r="N198" s="272"/>
      <c r="O198" s="273"/>
      <c r="P198" s="272"/>
      <c r="Q198" s="273"/>
      <c r="R198" s="273"/>
      <c r="S198" s="273"/>
      <c r="T198" s="273"/>
      <c r="U198" s="269"/>
      <c r="V198" s="273"/>
      <c r="W198" s="276"/>
      <c r="X198" s="276"/>
      <c r="Y198" s="148"/>
      <c r="Z198" s="269"/>
      <c r="AA198" s="269" t="s">
        <v>2131</v>
      </c>
      <c r="AB198" s="269"/>
      <c r="AC198" s="269"/>
      <c r="AD198" s="269" t="s">
        <v>2131</v>
      </c>
      <c r="AE198" s="269"/>
      <c r="AF198" s="269"/>
      <c r="AG198" s="269"/>
      <c r="AH198" s="269"/>
      <c r="AI198" s="269"/>
      <c r="AJ198" s="269"/>
      <c r="AK198" s="269"/>
      <c r="AL198" s="242"/>
      <c r="AM198" s="242"/>
      <c r="AN198" s="269"/>
      <c r="AO198" s="221"/>
      <c r="AP198" s="221"/>
    </row>
    <row r="199" spans="1:46" ht="34.5" customHeight="1">
      <c r="A199" s="269"/>
      <c r="B199" s="151"/>
      <c r="C199" s="151"/>
      <c r="D199" s="151"/>
      <c r="E199" s="269"/>
      <c r="F199" s="148"/>
      <c r="G199" s="271"/>
      <c r="H199" s="271"/>
      <c r="I199" s="271"/>
      <c r="J199" s="270"/>
      <c r="K199" s="277"/>
      <c r="L199" s="272"/>
      <c r="M199" s="272"/>
      <c r="N199" s="272"/>
      <c r="O199" s="273"/>
      <c r="P199" s="272"/>
      <c r="Q199" s="273"/>
      <c r="R199" s="273"/>
      <c r="S199" s="273"/>
      <c r="T199" s="273"/>
      <c r="U199" s="269"/>
      <c r="V199" s="273"/>
      <c r="W199" s="276"/>
      <c r="X199" s="276"/>
      <c r="Y199" s="148"/>
      <c r="Z199" s="269"/>
      <c r="AA199" s="269" t="s">
        <v>2131</v>
      </c>
      <c r="AB199" s="269"/>
      <c r="AC199" s="269"/>
      <c r="AD199" s="269" t="s">
        <v>2131</v>
      </c>
      <c r="AE199" s="269"/>
      <c r="AF199" s="269"/>
      <c r="AG199" s="269"/>
      <c r="AH199" s="269"/>
      <c r="AI199" s="269"/>
      <c r="AJ199" s="269"/>
      <c r="AK199" s="269"/>
      <c r="AL199" s="269"/>
      <c r="AM199" s="269"/>
      <c r="AN199" s="269"/>
      <c r="AO199" s="278"/>
      <c r="AP199" s="278"/>
      <c r="AQ199" s="70"/>
      <c r="AR199" s="70"/>
      <c r="AS199" s="70"/>
      <c r="AT199" s="70"/>
    </row>
    <row r="200" spans="1:46" ht="34.5" customHeight="1">
      <c r="A200" s="269"/>
      <c r="B200" s="151"/>
      <c r="C200" s="151"/>
      <c r="D200" s="151"/>
      <c r="E200" s="269"/>
      <c r="F200" s="148"/>
      <c r="G200" s="271"/>
      <c r="H200" s="271"/>
      <c r="I200" s="271"/>
      <c r="J200" s="270"/>
      <c r="K200" s="277"/>
      <c r="L200" s="272"/>
      <c r="M200" s="272"/>
      <c r="N200" s="272"/>
      <c r="O200" s="273"/>
      <c r="P200" s="272"/>
      <c r="Q200" s="273"/>
      <c r="R200" s="273"/>
      <c r="S200" s="273"/>
      <c r="T200" s="273"/>
      <c r="U200" s="269"/>
      <c r="V200" s="273"/>
      <c r="W200" s="276"/>
      <c r="X200" s="276"/>
      <c r="Y200" s="148"/>
      <c r="Z200" s="269"/>
      <c r="AA200" s="269" t="s">
        <v>2131</v>
      </c>
      <c r="AB200" s="269"/>
      <c r="AC200" s="269"/>
      <c r="AD200" s="269" t="s">
        <v>2131</v>
      </c>
      <c r="AE200" s="269"/>
      <c r="AF200" s="269"/>
      <c r="AG200" s="269"/>
      <c r="AH200" s="269"/>
      <c r="AI200" s="269"/>
      <c r="AJ200" s="269"/>
      <c r="AK200" s="269"/>
      <c r="AL200" s="269"/>
      <c r="AM200" s="269"/>
      <c r="AN200" s="269"/>
      <c r="AO200" s="278"/>
      <c r="AP200" s="278"/>
      <c r="AQ200" s="70"/>
      <c r="AR200" s="70"/>
      <c r="AS200" s="70"/>
      <c r="AT200" s="70"/>
    </row>
    <row r="201" spans="1:46" ht="34.5" customHeight="1">
      <c r="A201" s="269"/>
      <c r="B201" s="151"/>
      <c r="C201" s="151"/>
      <c r="D201" s="151"/>
      <c r="E201" s="269"/>
      <c r="F201" s="148"/>
      <c r="G201" s="271"/>
      <c r="H201" s="271"/>
      <c r="I201" s="271"/>
      <c r="J201" s="270"/>
      <c r="K201" s="277"/>
      <c r="L201" s="272"/>
      <c r="M201" s="272"/>
      <c r="N201" s="272"/>
      <c r="O201" s="273"/>
      <c r="P201" s="272"/>
      <c r="Q201" s="273"/>
      <c r="R201" s="273"/>
      <c r="S201" s="273"/>
      <c r="T201" s="273"/>
      <c r="U201" s="269"/>
      <c r="V201" s="273"/>
      <c r="W201" s="276"/>
      <c r="X201" s="276"/>
      <c r="Y201" s="148"/>
      <c r="Z201" s="269"/>
      <c r="AA201" s="269" t="s">
        <v>2131</v>
      </c>
      <c r="AB201" s="269"/>
      <c r="AC201" s="269"/>
      <c r="AD201" s="269" t="s">
        <v>2131</v>
      </c>
      <c r="AE201" s="269"/>
      <c r="AF201" s="269"/>
      <c r="AG201" s="269"/>
      <c r="AH201" s="269"/>
      <c r="AI201" s="269"/>
      <c r="AJ201" s="269"/>
      <c r="AK201" s="269"/>
      <c r="AL201" s="269"/>
      <c r="AM201" s="269"/>
      <c r="AN201" s="269"/>
      <c r="AO201" s="278"/>
      <c r="AP201" s="278"/>
      <c r="AQ201" s="70"/>
      <c r="AR201" s="70"/>
      <c r="AS201" s="70"/>
      <c r="AT201" s="70"/>
    </row>
    <row r="202" spans="1:46" ht="34.5" customHeight="1">
      <c r="A202" s="269"/>
      <c r="B202" s="151"/>
      <c r="C202" s="151"/>
      <c r="D202" s="151"/>
      <c r="E202" s="269"/>
      <c r="F202" s="148"/>
      <c r="G202" s="271"/>
      <c r="H202" s="271"/>
      <c r="I202" s="271"/>
      <c r="J202" s="270"/>
      <c r="K202" s="277"/>
      <c r="L202" s="272"/>
      <c r="M202" s="272"/>
      <c r="N202" s="272"/>
      <c r="O202" s="273"/>
      <c r="P202" s="272"/>
      <c r="Q202" s="273"/>
      <c r="R202" s="273"/>
      <c r="S202" s="273"/>
      <c r="T202" s="273"/>
      <c r="U202" s="269"/>
      <c r="V202" s="273"/>
      <c r="W202" s="276"/>
      <c r="X202" s="276"/>
      <c r="Y202" s="148"/>
      <c r="Z202" s="269"/>
      <c r="AA202" s="269" t="s">
        <v>2131</v>
      </c>
      <c r="AB202" s="269"/>
      <c r="AC202" s="269"/>
      <c r="AD202" s="269" t="s">
        <v>2131</v>
      </c>
      <c r="AE202" s="269"/>
      <c r="AF202" s="269"/>
      <c r="AG202" s="269"/>
      <c r="AH202" s="269"/>
      <c r="AI202" s="269"/>
      <c r="AJ202" s="269"/>
      <c r="AK202" s="269"/>
      <c r="AL202" s="269"/>
      <c r="AM202" s="269"/>
      <c r="AN202" s="269"/>
      <c r="AO202" s="278"/>
      <c r="AP202" s="278"/>
      <c r="AQ202" s="70"/>
      <c r="AR202" s="70"/>
      <c r="AS202" s="70"/>
      <c r="AT202" s="70"/>
    </row>
    <row r="203" spans="1:46" ht="34.5" customHeight="1">
      <c r="A203" s="269"/>
      <c r="B203" s="151"/>
      <c r="C203" s="151"/>
      <c r="D203" s="151"/>
      <c r="E203" s="269"/>
      <c r="F203" s="148"/>
      <c r="G203" s="271"/>
      <c r="H203" s="271"/>
      <c r="I203" s="271"/>
      <c r="J203" s="270"/>
      <c r="K203" s="277"/>
      <c r="L203" s="272"/>
      <c r="M203" s="272"/>
      <c r="N203" s="272"/>
      <c r="O203" s="273"/>
      <c r="P203" s="272"/>
      <c r="Q203" s="273"/>
      <c r="R203" s="273"/>
      <c r="S203" s="273"/>
      <c r="T203" s="273"/>
      <c r="U203" s="269"/>
      <c r="V203" s="273"/>
      <c r="W203" s="276"/>
      <c r="X203" s="276"/>
      <c r="Y203" s="148"/>
      <c r="Z203" s="269"/>
      <c r="AA203" s="269" t="s">
        <v>2131</v>
      </c>
      <c r="AB203" s="269"/>
      <c r="AC203" s="269"/>
      <c r="AD203" s="269" t="s">
        <v>2131</v>
      </c>
      <c r="AE203" s="269"/>
      <c r="AF203" s="269"/>
      <c r="AG203" s="269"/>
      <c r="AH203" s="269"/>
      <c r="AI203" s="269"/>
      <c r="AJ203" s="269"/>
      <c r="AK203" s="269"/>
      <c r="AL203" s="242"/>
      <c r="AM203" s="242"/>
      <c r="AN203" s="269"/>
      <c r="AO203" s="221"/>
      <c r="AP203" s="221"/>
    </row>
    <row r="204" spans="1:46" ht="34.5" customHeight="1">
      <c r="A204" s="269"/>
      <c r="B204" s="151"/>
      <c r="C204" s="151"/>
      <c r="D204" s="151"/>
      <c r="E204" s="269"/>
      <c r="F204" s="148"/>
      <c r="G204" s="271"/>
      <c r="H204" s="271"/>
      <c r="I204" s="271"/>
      <c r="J204" s="270"/>
      <c r="K204" s="277"/>
      <c r="L204" s="272"/>
      <c r="M204" s="272"/>
      <c r="N204" s="272"/>
      <c r="O204" s="273"/>
      <c r="P204" s="272"/>
      <c r="Q204" s="273"/>
      <c r="R204" s="273"/>
      <c r="S204" s="273"/>
      <c r="T204" s="273"/>
      <c r="U204" s="269"/>
      <c r="V204" s="273"/>
      <c r="W204" s="276"/>
      <c r="X204" s="276"/>
      <c r="Y204" s="148"/>
      <c r="Z204" s="269"/>
      <c r="AA204" s="269" t="s">
        <v>2131</v>
      </c>
      <c r="AB204" s="269"/>
      <c r="AC204" s="269"/>
      <c r="AD204" s="269" t="s">
        <v>2131</v>
      </c>
      <c r="AE204" s="269"/>
      <c r="AF204" s="269"/>
      <c r="AG204" s="269"/>
      <c r="AH204" s="269"/>
      <c r="AI204" s="269"/>
      <c r="AJ204" s="269"/>
      <c r="AK204" s="269"/>
      <c r="AL204" s="269"/>
      <c r="AM204" s="269"/>
      <c r="AN204" s="269"/>
      <c r="AO204" s="278"/>
      <c r="AP204" s="278"/>
      <c r="AQ204" s="70"/>
      <c r="AR204" s="70"/>
      <c r="AS204" s="70"/>
      <c r="AT204" s="70"/>
    </row>
    <row r="205" spans="1:46" ht="18" customHeight="1">
      <c r="A205" s="221"/>
      <c r="B205" s="143"/>
      <c r="C205" s="143"/>
      <c r="D205" s="143"/>
      <c r="E205" s="269"/>
      <c r="F205" s="279"/>
      <c r="G205" s="241"/>
      <c r="H205" s="241"/>
      <c r="I205" s="241"/>
      <c r="J205" s="280"/>
      <c r="K205" s="281"/>
      <c r="L205" s="244"/>
      <c r="M205" s="244"/>
      <c r="N205" s="244"/>
      <c r="O205" s="245"/>
      <c r="P205" s="244"/>
      <c r="Q205" s="245"/>
      <c r="R205" s="245"/>
      <c r="S205" s="245"/>
      <c r="T205" s="245"/>
      <c r="U205" s="242"/>
      <c r="V205" s="245"/>
      <c r="W205" s="282"/>
      <c r="X205" s="282"/>
      <c r="Y205" s="279"/>
      <c r="Z205" s="269"/>
      <c r="AA205" s="269"/>
      <c r="AB205" s="269"/>
      <c r="AC205" s="269"/>
      <c r="AD205" s="269"/>
      <c r="AE205" s="269"/>
      <c r="AF205" s="269"/>
      <c r="AG205" s="269"/>
      <c r="AH205" s="269"/>
      <c r="AI205" s="269"/>
      <c r="AJ205" s="269"/>
      <c r="AK205" s="242"/>
      <c r="AL205" s="242"/>
      <c r="AM205" s="242"/>
      <c r="AN205" s="269"/>
      <c r="AO205" s="221"/>
      <c r="AP205" s="221"/>
    </row>
    <row r="206" spans="1:46" ht="18" customHeight="1">
      <c r="A206" s="221"/>
      <c r="B206" s="143"/>
      <c r="C206" s="143"/>
      <c r="D206" s="143"/>
      <c r="E206" s="269"/>
      <c r="F206" s="279"/>
      <c r="G206" s="241"/>
      <c r="H206" s="241"/>
      <c r="I206" s="241"/>
      <c r="J206" s="280"/>
      <c r="K206" s="281"/>
      <c r="L206" s="244"/>
      <c r="M206" s="244"/>
      <c r="N206" s="244"/>
      <c r="O206" s="245"/>
      <c r="P206" s="244"/>
      <c r="Q206" s="245"/>
      <c r="R206" s="245"/>
      <c r="S206" s="245"/>
      <c r="T206" s="245"/>
      <c r="U206" s="242"/>
      <c r="V206" s="245"/>
      <c r="W206" s="282"/>
      <c r="X206" s="282"/>
      <c r="Y206" s="279"/>
      <c r="Z206" s="242"/>
      <c r="AA206" s="242"/>
      <c r="AB206" s="242"/>
      <c r="AC206" s="242"/>
      <c r="AD206" s="242"/>
      <c r="AE206" s="242"/>
      <c r="AF206" s="242"/>
      <c r="AG206" s="242"/>
      <c r="AH206" s="242"/>
      <c r="AI206" s="242"/>
      <c r="AJ206" s="242"/>
      <c r="AK206" s="242"/>
      <c r="AL206" s="242"/>
      <c r="AM206" s="242"/>
      <c r="AN206" s="269"/>
      <c r="AO206" s="221"/>
      <c r="AP206" s="221"/>
    </row>
    <row r="207" spans="1:46" ht="18" customHeight="1">
      <c r="A207" s="221"/>
      <c r="B207" s="143"/>
      <c r="C207" s="143"/>
      <c r="D207" s="143"/>
      <c r="E207" s="269"/>
      <c r="F207" s="279"/>
      <c r="G207" s="241"/>
      <c r="H207" s="241"/>
      <c r="I207" s="241"/>
      <c r="J207" s="280"/>
      <c r="K207" s="281"/>
      <c r="L207" s="244"/>
      <c r="M207" s="244"/>
      <c r="N207" s="244"/>
      <c r="O207" s="245"/>
      <c r="P207" s="244"/>
      <c r="Q207" s="245"/>
      <c r="R207" s="245"/>
      <c r="S207" s="245"/>
      <c r="T207" s="245"/>
      <c r="U207" s="242"/>
      <c r="V207" s="245"/>
      <c r="W207" s="282"/>
      <c r="X207" s="282"/>
      <c r="Y207" s="279"/>
      <c r="Z207" s="242"/>
      <c r="AA207" s="242"/>
      <c r="AB207" s="242"/>
      <c r="AC207" s="242"/>
      <c r="AD207" s="242"/>
      <c r="AE207" s="242"/>
      <c r="AF207" s="242"/>
      <c r="AG207" s="242"/>
      <c r="AH207" s="242"/>
      <c r="AI207" s="242"/>
      <c r="AJ207" s="242"/>
      <c r="AK207" s="242"/>
      <c r="AL207" s="242"/>
      <c r="AM207" s="242"/>
      <c r="AN207" s="269"/>
      <c r="AO207" s="221"/>
      <c r="AP207" s="221"/>
    </row>
    <row r="208" spans="1:46" ht="18" customHeight="1">
      <c r="A208" s="221"/>
      <c r="B208" s="143"/>
      <c r="C208" s="143"/>
      <c r="D208" s="143"/>
      <c r="E208" s="269"/>
      <c r="F208" s="279"/>
      <c r="G208" s="241"/>
      <c r="H208" s="241"/>
      <c r="I208" s="241"/>
      <c r="J208" s="280"/>
      <c r="K208" s="281"/>
      <c r="L208" s="244"/>
      <c r="M208" s="244"/>
      <c r="N208" s="244"/>
      <c r="O208" s="245"/>
      <c r="P208" s="244"/>
      <c r="Q208" s="245"/>
      <c r="R208" s="245"/>
      <c r="S208" s="245"/>
      <c r="T208" s="245"/>
      <c r="U208" s="242"/>
      <c r="V208" s="245"/>
      <c r="W208" s="282"/>
      <c r="X208" s="282"/>
      <c r="Y208" s="279"/>
      <c r="Z208" s="242"/>
      <c r="AA208" s="242"/>
      <c r="AB208" s="242"/>
      <c r="AC208" s="242"/>
      <c r="AD208" s="242"/>
      <c r="AE208" s="242"/>
      <c r="AF208" s="242"/>
      <c r="AG208" s="242"/>
      <c r="AH208" s="242"/>
      <c r="AI208" s="242"/>
      <c r="AJ208" s="242"/>
      <c r="AK208" s="242"/>
      <c r="AL208" s="242"/>
      <c r="AM208" s="242"/>
      <c r="AN208" s="269"/>
      <c r="AO208" s="221"/>
      <c r="AP208" s="221"/>
    </row>
    <row r="209" spans="1:42" ht="18" customHeight="1">
      <c r="A209" s="221"/>
      <c r="B209" s="143"/>
      <c r="C209" s="143"/>
      <c r="D209" s="143"/>
      <c r="E209" s="269"/>
      <c r="F209" s="279"/>
      <c r="G209" s="241"/>
      <c r="H209" s="241"/>
      <c r="I209" s="241"/>
      <c r="J209" s="280"/>
      <c r="K209" s="281"/>
      <c r="L209" s="244"/>
      <c r="M209" s="244"/>
      <c r="N209" s="244"/>
      <c r="O209" s="245"/>
      <c r="P209" s="244"/>
      <c r="Q209" s="245"/>
      <c r="R209" s="245"/>
      <c r="S209" s="245"/>
      <c r="T209" s="245"/>
      <c r="U209" s="242"/>
      <c r="V209" s="245"/>
      <c r="W209" s="282"/>
      <c r="X209" s="282"/>
      <c r="Y209" s="279"/>
      <c r="Z209" s="242"/>
      <c r="AA209" s="242"/>
      <c r="AB209" s="242"/>
      <c r="AC209" s="242"/>
      <c r="AD209" s="242"/>
      <c r="AE209" s="242"/>
      <c r="AF209" s="242"/>
      <c r="AG209" s="242"/>
      <c r="AH209" s="242"/>
      <c r="AI209" s="242"/>
      <c r="AJ209" s="242"/>
      <c r="AK209" s="242"/>
      <c r="AL209" s="242"/>
      <c r="AM209" s="242"/>
      <c r="AN209" s="269"/>
      <c r="AO209" s="221"/>
      <c r="AP209" s="221"/>
    </row>
    <row r="210" spans="1:42" ht="18" customHeight="1">
      <c r="A210" s="221"/>
      <c r="B210" s="143"/>
      <c r="C210" s="143"/>
      <c r="D210" s="143"/>
      <c r="E210" s="269"/>
      <c r="F210" s="279"/>
      <c r="G210" s="241"/>
      <c r="H210" s="241"/>
      <c r="I210" s="241"/>
      <c r="J210" s="280"/>
      <c r="K210" s="281"/>
      <c r="L210" s="244"/>
      <c r="M210" s="244"/>
      <c r="N210" s="244"/>
      <c r="O210" s="245"/>
      <c r="P210" s="244"/>
      <c r="Q210" s="245"/>
      <c r="R210" s="245"/>
      <c r="S210" s="245"/>
      <c r="T210" s="245"/>
      <c r="U210" s="242"/>
      <c r="V210" s="245"/>
      <c r="W210" s="282"/>
      <c r="X210" s="282"/>
      <c r="Y210" s="279"/>
      <c r="Z210" s="242"/>
      <c r="AA210" s="242"/>
      <c r="AB210" s="242"/>
      <c r="AC210" s="242"/>
      <c r="AD210" s="242"/>
      <c r="AE210" s="242"/>
      <c r="AF210" s="242"/>
      <c r="AG210" s="242"/>
      <c r="AH210" s="242"/>
      <c r="AI210" s="242"/>
      <c r="AJ210" s="242"/>
      <c r="AK210" s="242"/>
      <c r="AL210" s="242"/>
      <c r="AM210" s="242"/>
      <c r="AN210" s="269"/>
      <c r="AO210" s="221"/>
      <c r="AP210" s="221"/>
    </row>
    <row r="211" spans="1:42" ht="18" customHeight="1">
      <c r="A211" s="221"/>
      <c r="B211" s="143"/>
      <c r="C211" s="143"/>
      <c r="D211" s="143"/>
      <c r="E211" s="269"/>
      <c r="F211" s="279"/>
      <c r="G211" s="241"/>
      <c r="H211" s="241"/>
      <c r="I211" s="241"/>
      <c r="J211" s="280"/>
      <c r="K211" s="281"/>
      <c r="L211" s="244"/>
      <c r="M211" s="244"/>
      <c r="N211" s="244"/>
      <c r="O211" s="245"/>
      <c r="P211" s="244"/>
      <c r="Q211" s="245"/>
      <c r="R211" s="245"/>
      <c r="S211" s="245"/>
      <c r="T211" s="245"/>
      <c r="U211" s="242"/>
      <c r="V211" s="245"/>
      <c r="W211" s="282"/>
      <c r="X211" s="282"/>
      <c r="Y211" s="279"/>
      <c r="Z211" s="242"/>
      <c r="AA211" s="242"/>
      <c r="AB211" s="242"/>
      <c r="AC211" s="242"/>
      <c r="AD211" s="242"/>
      <c r="AE211" s="242"/>
      <c r="AF211" s="242"/>
      <c r="AG211" s="242"/>
      <c r="AH211" s="242"/>
      <c r="AI211" s="242"/>
      <c r="AJ211" s="242"/>
      <c r="AK211" s="242"/>
      <c r="AL211" s="242"/>
      <c r="AM211" s="242"/>
      <c r="AN211" s="269"/>
      <c r="AO211" s="221"/>
      <c r="AP211" s="221"/>
    </row>
    <row r="212" spans="1:42" ht="18" customHeight="1">
      <c r="A212" s="221"/>
      <c r="B212" s="143"/>
      <c r="C212" s="143"/>
      <c r="D212" s="143"/>
      <c r="E212" s="269"/>
      <c r="F212" s="279"/>
      <c r="G212" s="241"/>
      <c r="H212" s="241"/>
      <c r="I212" s="241"/>
      <c r="J212" s="280"/>
      <c r="K212" s="281"/>
      <c r="L212" s="244"/>
      <c r="M212" s="244"/>
      <c r="N212" s="244"/>
      <c r="O212" s="245"/>
      <c r="P212" s="244"/>
      <c r="Q212" s="245"/>
      <c r="R212" s="245"/>
      <c r="S212" s="245"/>
      <c r="T212" s="245"/>
      <c r="U212" s="242"/>
      <c r="V212" s="245"/>
      <c r="W212" s="282"/>
      <c r="X212" s="282"/>
      <c r="Y212" s="279"/>
      <c r="Z212" s="242"/>
      <c r="AA212" s="242"/>
      <c r="AB212" s="242"/>
      <c r="AC212" s="242"/>
      <c r="AD212" s="242"/>
      <c r="AE212" s="242"/>
      <c r="AF212" s="242"/>
      <c r="AG212" s="242"/>
      <c r="AH212" s="242"/>
      <c r="AI212" s="242"/>
      <c r="AJ212" s="242"/>
      <c r="AK212" s="242"/>
      <c r="AL212" s="242"/>
      <c r="AM212" s="242"/>
      <c r="AN212" s="269"/>
      <c r="AO212" s="221"/>
      <c r="AP212" s="221"/>
    </row>
    <row r="213" spans="1:42" ht="18" customHeight="1">
      <c r="A213" s="221"/>
      <c r="B213" s="143"/>
      <c r="C213" s="143"/>
      <c r="D213" s="143"/>
      <c r="E213" s="269"/>
      <c r="F213" s="279"/>
      <c r="G213" s="241"/>
      <c r="H213" s="241"/>
      <c r="I213" s="241"/>
      <c r="J213" s="280"/>
      <c r="K213" s="281"/>
      <c r="L213" s="244"/>
      <c r="M213" s="244"/>
      <c r="N213" s="244"/>
      <c r="O213" s="245"/>
      <c r="P213" s="244"/>
      <c r="Q213" s="245"/>
      <c r="R213" s="245"/>
      <c r="S213" s="245"/>
      <c r="T213" s="245"/>
      <c r="U213" s="242"/>
      <c r="V213" s="245"/>
      <c r="W213" s="282"/>
      <c r="X213" s="282"/>
      <c r="Y213" s="279"/>
      <c r="Z213" s="242"/>
      <c r="AA213" s="242"/>
      <c r="AB213" s="242"/>
      <c r="AC213" s="242"/>
      <c r="AD213" s="242"/>
      <c r="AE213" s="242"/>
      <c r="AF213" s="242"/>
      <c r="AG213" s="242"/>
      <c r="AH213" s="242"/>
      <c r="AI213" s="242"/>
      <c r="AJ213" s="242"/>
      <c r="AK213" s="242"/>
      <c r="AL213" s="242"/>
      <c r="AM213" s="242"/>
      <c r="AN213" s="269"/>
      <c r="AO213" s="221"/>
      <c r="AP213" s="221"/>
    </row>
    <row r="214" spans="1:42" ht="18" customHeight="1">
      <c r="A214" s="221"/>
      <c r="B214" s="143"/>
      <c r="C214" s="143"/>
      <c r="D214" s="143"/>
      <c r="E214" s="269"/>
      <c r="F214" s="279"/>
      <c r="G214" s="241"/>
      <c r="H214" s="241"/>
      <c r="I214" s="241"/>
      <c r="J214" s="280"/>
      <c r="K214" s="281"/>
      <c r="L214" s="244"/>
      <c r="M214" s="244"/>
      <c r="N214" s="244"/>
      <c r="O214" s="245"/>
      <c r="P214" s="244"/>
      <c r="Q214" s="245"/>
      <c r="R214" s="245"/>
      <c r="S214" s="245"/>
      <c r="T214" s="245"/>
      <c r="U214" s="242"/>
      <c r="V214" s="245"/>
      <c r="W214" s="282"/>
      <c r="X214" s="282"/>
      <c r="Y214" s="279"/>
      <c r="Z214" s="242"/>
      <c r="AA214" s="242"/>
      <c r="AB214" s="242"/>
      <c r="AC214" s="242"/>
      <c r="AD214" s="242"/>
      <c r="AE214" s="242"/>
      <c r="AF214" s="242"/>
      <c r="AG214" s="242"/>
      <c r="AH214" s="242"/>
      <c r="AI214" s="242"/>
      <c r="AJ214" s="242"/>
      <c r="AK214" s="242"/>
      <c r="AL214" s="242"/>
      <c r="AM214" s="242"/>
      <c r="AN214" s="269"/>
      <c r="AO214" s="221"/>
      <c r="AP214" s="221"/>
    </row>
    <row r="215" spans="1:42" ht="18" customHeight="1">
      <c r="A215" s="221"/>
      <c r="B215" s="143"/>
      <c r="C215" s="143"/>
      <c r="D215" s="143"/>
      <c r="E215" s="269"/>
      <c r="F215" s="279"/>
      <c r="G215" s="241"/>
      <c r="H215" s="241"/>
      <c r="I215" s="241"/>
      <c r="J215" s="280"/>
      <c r="K215" s="281"/>
      <c r="L215" s="244"/>
      <c r="M215" s="244"/>
      <c r="N215" s="244"/>
      <c r="O215" s="245"/>
      <c r="P215" s="244"/>
      <c r="Q215" s="245"/>
      <c r="R215" s="245"/>
      <c r="S215" s="245"/>
      <c r="T215" s="245"/>
      <c r="U215" s="242"/>
      <c r="V215" s="245"/>
      <c r="W215" s="282"/>
      <c r="X215" s="282"/>
      <c r="Y215" s="279"/>
      <c r="Z215" s="242"/>
      <c r="AA215" s="242"/>
      <c r="AB215" s="242"/>
      <c r="AC215" s="242"/>
      <c r="AD215" s="242"/>
      <c r="AE215" s="242"/>
      <c r="AF215" s="242"/>
      <c r="AG215" s="242"/>
      <c r="AH215" s="242"/>
      <c r="AI215" s="242"/>
      <c r="AJ215" s="242"/>
      <c r="AK215" s="242"/>
      <c r="AL215" s="242"/>
      <c r="AM215" s="242"/>
      <c r="AN215" s="269"/>
      <c r="AO215" s="221"/>
      <c r="AP215" s="221"/>
    </row>
    <row r="216" spans="1:42" ht="18" customHeight="1">
      <c r="A216" s="221"/>
      <c r="B216" s="143"/>
      <c r="C216" s="143"/>
      <c r="D216" s="143"/>
      <c r="E216" s="269"/>
      <c r="F216" s="279"/>
      <c r="G216" s="241"/>
      <c r="H216" s="241"/>
      <c r="I216" s="241"/>
      <c r="J216" s="280"/>
      <c r="K216" s="281"/>
      <c r="L216" s="244"/>
      <c r="M216" s="244"/>
      <c r="N216" s="244"/>
      <c r="O216" s="245"/>
      <c r="P216" s="244"/>
      <c r="Q216" s="245"/>
      <c r="R216" s="245"/>
      <c r="S216" s="245"/>
      <c r="T216" s="245"/>
      <c r="U216" s="242"/>
      <c r="V216" s="245"/>
      <c r="W216" s="282"/>
      <c r="X216" s="282"/>
      <c r="Y216" s="279"/>
      <c r="Z216" s="242"/>
      <c r="AA216" s="242"/>
      <c r="AB216" s="242"/>
      <c r="AC216" s="242"/>
      <c r="AD216" s="242"/>
      <c r="AE216" s="242"/>
      <c r="AF216" s="242"/>
      <c r="AG216" s="242"/>
      <c r="AH216" s="242"/>
      <c r="AI216" s="242"/>
      <c r="AJ216" s="242"/>
      <c r="AK216" s="242"/>
      <c r="AL216" s="242"/>
      <c r="AM216" s="242"/>
      <c r="AN216" s="269"/>
      <c r="AO216" s="221"/>
      <c r="AP216" s="221"/>
    </row>
    <row r="217" spans="1:42" ht="18" customHeight="1">
      <c r="A217" s="221"/>
      <c r="B217" s="143"/>
      <c r="C217" s="143"/>
      <c r="D217" s="143"/>
      <c r="E217" s="269"/>
      <c r="F217" s="279"/>
      <c r="G217" s="241"/>
      <c r="H217" s="241"/>
      <c r="I217" s="241"/>
      <c r="J217" s="280"/>
      <c r="K217" s="281"/>
      <c r="L217" s="244"/>
      <c r="M217" s="244"/>
      <c r="N217" s="244"/>
      <c r="O217" s="245"/>
      <c r="P217" s="244"/>
      <c r="Q217" s="245"/>
      <c r="R217" s="245"/>
      <c r="S217" s="245"/>
      <c r="T217" s="245"/>
      <c r="U217" s="242"/>
      <c r="V217" s="245"/>
      <c r="W217" s="282"/>
      <c r="X217" s="282"/>
      <c r="Y217" s="279"/>
      <c r="Z217" s="242"/>
      <c r="AA217" s="242"/>
      <c r="AB217" s="242"/>
      <c r="AC217" s="242"/>
      <c r="AD217" s="242"/>
      <c r="AE217" s="242"/>
      <c r="AF217" s="242"/>
      <c r="AG217" s="242"/>
      <c r="AH217" s="242"/>
      <c r="AI217" s="242"/>
      <c r="AJ217" s="242"/>
      <c r="AK217" s="242"/>
      <c r="AL217" s="242"/>
      <c r="AM217" s="242"/>
      <c r="AN217" s="269"/>
      <c r="AO217" s="221"/>
      <c r="AP217" s="221"/>
    </row>
    <row r="218" spans="1:42" ht="18" customHeight="1">
      <c r="A218" s="221"/>
      <c r="B218" s="143"/>
      <c r="C218" s="143"/>
      <c r="D218" s="143"/>
      <c r="E218" s="269"/>
      <c r="F218" s="279"/>
      <c r="G218" s="241"/>
      <c r="H218" s="241"/>
      <c r="I218" s="241"/>
      <c r="J218" s="280"/>
      <c r="K218" s="281"/>
      <c r="L218" s="244"/>
      <c r="M218" s="244"/>
      <c r="N218" s="244"/>
      <c r="O218" s="245"/>
      <c r="P218" s="244"/>
      <c r="Q218" s="245"/>
      <c r="R218" s="245"/>
      <c r="S218" s="245"/>
      <c r="T218" s="245"/>
      <c r="U218" s="242"/>
      <c r="V218" s="245"/>
      <c r="W218" s="282"/>
      <c r="X218" s="282"/>
      <c r="Y218" s="279"/>
      <c r="Z218" s="242"/>
      <c r="AA218" s="242"/>
      <c r="AB218" s="242"/>
      <c r="AC218" s="242"/>
      <c r="AD218" s="242"/>
      <c r="AE218" s="242"/>
      <c r="AF218" s="242"/>
      <c r="AG218" s="242"/>
      <c r="AH218" s="242"/>
      <c r="AI218" s="242"/>
      <c r="AJ218" s="242"/>
      <c r="AK218" s="242"/>
      <c r="AL218" s="242"/>
      <c r="AM218" s="242"/>
      <c r="AN218" s="269"/>
      <c r="AO218" s="221"/>
      <c r="AP218" s="221"/>
    </row>
    <row r="219" spans="1:42" ht="18" customHeight="1">
      <c r="A219" s="221"/>
      <c r="B219" s="143"/>
      <c r="C219" s="143"/>
      <c r="D219" s="143"/>
      <c r="E219" s="269"/>
      <c r="F219" s="279"/>
      <c r="G219" s="241"/>
      <c r="H219" s="241"/>
      <c r="I219" s="241"/>
      <c r="J219" s="280"/>
      <c r="K219" s="281"/>
      <c r="L219" s="244"/>
      <c r="M219" s="244"/>
      <c r="N219" s="244"/>
      <c r="O219" s="245"/>
      <c r="P219" s="244"/>
      <c r="Q219" s="245"/>
      <c r="R219" s="245"/>
      <c r="S219" s="245"/>
      <c r="T219" s="245"/>
      <c r="U219" s="242"/>
      <c r="V219" s="245"/>
      <c r="W219" s="282"/>
      <c r="X219" s="282"/>
      <c r="Y219" s="279"/>
      <c r="Z219" s="242"/>
      <c r="AA219" s="242"/>
      <c r="AB219" s="242"/>
      <c r="AC219" s="242"/>
      <c r="AD219" s="242"/>
      <c r="AE219" s="242"/>
      <c r="AF219" s="242"/>
      <c r="AG219" s="242"/>
      <c r="AH219" s="242"/>
      <c r="AI219" s="242"/>
      <c r="AJ219" s="242"/>
      <c r="AK219" s="242"/>
      <c r="AL219" s="242"/>
      <c r="AM219" s="242"/>
      <c r="AN219" s="269"/>
      <c r="AO219" s="221"/>
      <c r="AP219" s="221"/>
    </row>
    <row r="220" spans="1:42" ht="18" customHeight="1">
      <c r="A220" s="221"/>
      <c r="B220" s="143"/>
      <c r="C220" s="143"/>
      <c r="D220" s="143"/>
      <c r="E220" s="269"/>
      <c r="F220" s="279"/>
      <c r="G220" s="241"/>
      <c r="H220" s="241"/>
      <c r="I220" s="241"/>
      <c r="J220" s="280"/>
      <c r="K220" s="281"/>
      <c r="L220" s="244"/>
      <c r="M220" s="244"/>
      <c r="N220" s="244"/>
      <c r="O220" s="245"/>
      <c r="P220" s="244"/>
      <c r="Q220" s="245"/>
      <c r="R220" s="245"/>
      <c r="S220" s="245"/>
      <c r="T220" s="245"/>
      <c r="U220" s="242"/>
      <c r="V220" s="245"/>
      <c r="W220" s="282"/>
      <c r="X220" s="282"/>
      <c r="Y220" s="279"/>
      <c r="Z220" s="242"/>
      <c r="AA220" s="242"/>
      <c r="AB220" s="242"/>
      <c r="AC220" s="242"/>
      <c r="AD220" s="242"/>
      <c r="AE220" s="242"/>
      <c r="AF220" s="242"/>
      <c r="AG220" s="242"/>
      <c r="AH220" s="242"/>
      <c r="AI220" s="242"/>
      <c r="AJ220" s="242"/>
      <c r="AK220" s="242"/>
      <c r="AL220" s="242"/>
      <c r="AM220" s="242"/>
      <c r="AN220" s="269"/>
      <c r="AO220" s="221"/>
      <c r="AP220" s="221"/>
    </row>
    <row r="221" spans="1:42" ht="18" customHeight="1">
      <c r="A221" s="221"/>
      <c r="B221" s="143"/>
      <c r="C221" s="143"/>
      <c r="D221" s="143"/>
      <c r="E221" s="269"/>
      <c r="F221" s="279"/>
      <c r="G221" s="241"/>
      <c r="H221" s="241"/>
      <c r="I221" s="241"/>
      <c r="J221" s="280"/>
      <c r="K221" s="281"/>
      <c r="L221" s="244"/>
      <c r="M221" s="244"/>
      <c r="N221" s="244"/>
      <c r="O221" s="245"/>
      <c r="P221" s="244"/>
      <c r="Q221" s="245"/>
      <c r="R221" s="245"/>
      <c r="S221" s="245"/>
      <c r="T221" s="245"/>
      <c r="U221" s="242"/>
      <c r="V221" s="245"/>
      <c r="W221" s="282"/>
      <c r="X221" s="282"/>
      <c r="Y221" s="279"/>
      <c r="Z221" s="242"/>
      <c r="AA221" s="242"/>
      <c r="AB221" s="242"/>
      <c r="AC221" s="242"/>
      <c r="AD221" s="242"/>
      <c r="AE221" s="242"/>
      <c r="AF221" s="242"/>
      <c r="AG221" s="242"/>
      <c r="AH221" s="242"/>
      <c r="AI221" s="242"/>
      <c r="AJ221" s="242"/>
      <c r="AK221" s="242"/>
      <c r="AL221" s="242"/>
      <c r="AM221" s="242"/>
      <c r="AN221" s="269"/>
      <c r="AO221" s="221"/>
      <c r="AP221" s="221"/>
    </row>
    <row r="222" spans="1:42" ht="18" customHeight="1">
      <c r="A222" s="221"/>
      <c r="B222" s="143"/>
      <c r="C222" s="143"/>
      <c r="D222" s="143"/>
      <c r="E222" s="269"/>
      <c r="F222" s="279"/>
      <c r="G222" s="241"/>
      <c r="H222" s="241"/>
      <c r="I222" s="241"/>
      <c r="J222" s="280"/>
      <c r="K222" s="281"/>
      <c r="L222" s="244"/>
      <c r="M222" s="244"/>
      <c r="N222" s="244"/>
      <c r="O222" s="245"/>
      <c r="P222" s="244"/>
      <c r="Q222" s="245"/>
      <c r="R222" s="245"/>
      <c r="S222" s="245"/>
      <c r="T222" s="245"/>
      <c r="U222" s="242"/>
      <c r="V222" s="245"/>
      <c r="W222" s="282"/>
      <c r="X222" s="282"/>
      <c r="Y222" s="279"/>
      <c r="Z222" s="242"/>
      <c r="AA222" s="242"/>
      <c r="AB222" s="242"/>
      <c r="AC222" s="242"/>
      <c r="AD222" s="242"/>
      <c r="AE222" s="242"/>
      <c r="AF222" s="242"/>
      <c r="AG222" s="242"/>
      <c r="AH222" s="242"/>
      <c r="AI222" s="242"/>
      <c r="AJ222" s="242"/>
      <c r="AK222" s="242"/>
      <c r="AL222" s="242"/>
      <c r="AM222" s="242"/>
      <c r="AN222" s="269"/>
      <c r="AO222" s="221"/>
      <c r="AP222" s="221"/>
    </row>
    <row r="223" spans="1:42" ht="18" customHeight="1">
      <c r="A223" s="221"/>
      <c r="B223" s="143"/>
      <c r="C223" s="143"/>
      <c r="D223" s="143"/>
      <c r="E223" s="269"/>
      <c r="F223" s="279"/>
      <c r="G223" s="241"/>
      <c r="H223" s="241"/>
      <c r="I223" s="241"/>
      <c r="J223" s="280"/>
      <c r="K223" s="281"/>
      <c r="L223" s="244"/>
      <c r="M223" s="244"/>
      <c r="N223" s="244"/>
      <c r="O223" s="245"/>
      <c r="P223" s="244"/>
      <c r="Q223" s="245"/>
      <c r="R223" s="245"/>
      <c r="S223" s="245"/>
      <c r="T223" s="245"/>
      <c r="U223" s="242"/>
      <c r="V223" s="245"/>
      <c r="W223" s="282"/>
      <c r="X223" s="282"/>
      <c r="Y223" s="279"/>
      <c r="Z223" s="242"/>
      <c r="AA223" s="242"/>
      <c r="AB223" s="242"/>
      <c r="AC223" s="242"/>
      <c r="AD223" s="242"/>
      <c r="AE223" s="242"/>
      <c r="AF223" s="242"/>
      <c r="AG223" s="242"/>
      <c r="AH223" s="242"/>
      <c r="AI223" s="242"/>
      <c r="AJ223" s="242"/>
      <c r="AK223" s="242"/>
      <c r="AL223" s="242"/>
      <c r="AM223" s="242"/>
      <c r="AN223" s="269"/>
      <c r="AO223" s="221"/>
      <c r="AP223" s="221"/>
    </row>
    <row r="224" spans="1:42" ht="18" customHeight="1">
      <c r="A224" s="221"/>
      <c r="B224" s="143"/>
      <c r="C224" s="143"/>
      <c r="D224" s="143"/>
      <c r="E224" s="269"/>
      <c r="F224" s="279"/>
      <c r="G224" s="241"/>
      <c r="H224" s="241"/>
      <c r="I224" s="241"/>
      <c r="J224" s="280"/>
      <c r="K224" s="281"/>
      <c r="L224" s="244"/>
      <c r="M224" s="244"/>
      <c r="N224" s="244"/>
      <c r="O224" s="245"/>
      <c r="P224" s="244"/>
      <c r="Q224" s="245"/>
      <c r="R224" s="245"/>
      <c r="S224" s="245"/>
      <c r="T224" s="245"/>
      <c r="U224" s="242"/>
      <c r="V224" s="245"/>
      <c r="W224" s="282"/>
      <c r="X224" s="282"/>
      <c r="Y224" s="279"/>
      <c r="Z224" s="242"/>
      <c r="AA224" s="242"/>
      <c r="AB224" s="242"/>
      <c r="AC224" s="242"/>
      <c r="AD224" s="242"/>
      <c r="AE224" s="242"/>
      <c r="AF224" s="242"/>
      <c r="AG224" s="242"/>
      <c r="AH224" s="242"/>
      <c r="AI224" s="242"/>
      <c r="AJ224" s="242"/>
      <c r="AK224" s="242"/>
      <c r="AL224" s="242"/>
      <c r="AM224" s="242"/>
      <c r="AN224" s="269"/>
      <c r="AO224" s="221"/>
      <c r="AP224" s="221"/>
    </row>
    <row r="225" spans="1:42" ht="18" customHeight="1">
      <c r="A225" s="221"/>
      <c r="B225" s="143"/>
      <c r="C225" s="143"/>
      <c r="D225" s="143"/>
      <c r="E225" s="269"/>
      <c r="F225" s="279"/>
      <c r="G225" s="241"/>
      <c r="H225" s="241"/>
      <c r="I225" s="241"/>
      <c r="J225" s="280"/>
      <c r="K225" s="281"/>
      <c r="L225" s="244"/>
      <c r="M225" s="244"/>
      <c r="N225" s="244"/>
      <c r="O225" s="245"/>
      <c r="P225" s="244"/>
      <c r="Q225" s="245"/>
      <c r="R225" s="245"/>
      <c r="S225" s="245"/>
      <c r="T225" s="245"/>
      <c r="U225" s="242"/>
      <c r="V225" s="245"/>
      <c r="W225" s="282"/>
      <c r="X225" s="282"/>
      <c r="Y225" s="279"/>
      <c r="Z225" s="242"/>
      <c r="AA225" s="242"/>
      <c r="AB225" s="242"/>
      <c r="AC225" s="242"/>
      <c r="AD225" s="242"/>
      <c r="AE225" s="242"/>
      <c r="AF225" s="242"/>
      <c r="AG225" s="242"/>
      <c r="AH225" s="242"/>
      <c r="AI225" s="242"/>
      <c r="AJ225" s="242"/>
      <c r="AK225" s="242"/>
      <c r="AL225" s="242"/>
      <c r="AM225" s="242"/>
      <c r="AN225" s="269"/>
      <c r="AO225" s="221"/>
      <c r="AP225" s="221"/>
    </row>
    <row r="226" spans="1:42" ht="18" customHeight="1">
      <c r="A226" s="221"/>
      <c r="B226" s="143"/>
      <c r="C226" s="143"/>
      <c r="D226" s="143"/>
      <c r="E226" s="269"/>
      <c r="F226" s="279"/>
      <c r="G226" s="241"/>
      <c r="H226" s="241"/>
      <c r="I226" s="241"/>
      <c r="J226" s="280"/>
      <c r="K226" s="281"/>
      <c r="L226" s="244"/>
      <c r="M226" s="244"/>
      <c r="N226" s="244"/>
      <c r="O226" s="245"/>
      <c r="P226" s="244"/>
      <c r="Q226" s="245"/>
      <c r="R226" s="245"/>
      <c r="S226" s="245"/>
      <c r="T226" s="245"/>
      <c r="U226" s="242"/>
      <c r="V226" s="245"/>
      <c r="W226" s="282"/>
      <c r="X226" s="282"/>
      <c r="Y226" s="279"/>
      <c r="Z226" s="242"/>
      <c r="AA226" s="242"/>
      <c r="AB226" s="242"/>
      <c r="AC226" s="242"/>
      <c r="AD226" s="242"/>
      <c r="AE226" s="242"/>
      <c r="AF226" s="242"/>
      <c r="AG226" s="242"/>
      <c r="AH226" s="242"/>
      <c r="AI226" s="242"/>
      <c r="AJ226" s="242"/>
      <c r="AK226" s="242"/>
      <c r="AL226" s="242"/>
      <c r="AM226" s="242"/>
      <c r="AN226" s="269"/>
      <c r="AO226" s="221"/>
      <c r="AP226" s="221"/>
    </row>
    <row r="227" spans="1:42" ht="18" customHeight="1">
      <c r="A227" s="221"/>
      <c r="B227" s="143"/>
      <c r="C227" s="143"/>
      <c r="D227" s="143"/>
      <c r="E227" s="269"/>
      <c r="F227" s="279"/>
      <c r="G227" s="241"/>
      <c r="H227" s="241"/>
      <c r="I227" s="241"/>
      <c r="J227" s="280"/>
      <c r="K227" s="281"/>
      <c r="L227" s="244"/>
      <c r="M227" s="244"/>
      <c r="N227" s="244"/>
      <c r="O227" s="245"/>
      <c r="P227" s="244"/>
      <c r="Q227" s="245"/>
      <c r="R227" s="245"/>
      <c r="S227" s="245"/>
      <c r="T227" s="245"/>
      <c r="U227" s="242"/>
      <c r="V227" s="245"/>
      <c r="W227" s="282"/>
      <c r="X227" s="282"/>
      <c r="Y227" s="279"/>
      <c r="Z227" s="242"/>
      <c r="AA227" s="242"/>
      <c r="AB227" s="242"/>
      <c r="AC227" s="242"/>
      <c r="AD227" s="242"/>
      <c r="AE227" s="242"/>
      <c r="AF227" s="242"/>
      <c r="AG227" s="242"/>
      <c r="AH227" s="242"/>
      <c r="AI227" s="242"/>
      <c r="AJ227" s="242"/>
      <c r="AK227" s="242"/>
      <c r="AL227" s="242"/>
      <c r="AM227" s="242"/>
      <c r="AN227" s="269"/>
      <c r="AO227" s="221"/>
      <c r="AP227" s="221"/>
    </row>
    <row r="228" spans="1:42" ht="18" customHeight="1">
      <c r="A228" s="221"/>
      <c r="B228" s="143"/>
      <c r="C228" s="143"/>
      <c r="D228" s="143"/>
      <c r="E228" s="269"/>
      <c r="F228" s="279"/>
      <c r="G228" s="241"/>
      <c r="H228" s="241"/>
      <c r="I228" s="241"/>
      <c r="J228" s="280"/>
      <c r="K228" s="281"/>
      <c r="L228" s="244"/>
      <c r="M228" s="244"/>
      <c r="N228" s="244"/>
      <c r="O228" s="245"/>
      <c r="P228" s="244"/>
      <c r="Q228" s="245"/>
      <c r="R228" s="245"/>
      <c r="S228" s="245"/>
      <c r="T228" s="245"/>
      <c r="U228" s="242"/>
      <c r="V228" s="245"/>
      <c r="W228" s="282"/>
      <c r="X228" s="282"/>
      <c r="Y228" s="279"/>
      <c r="Z228" s="242"/>
      <c r="AA228" s="242"/>
      <c r="AB228" s="242"/>
      <c r="AC228" s="242"/>
      <c r="AD228" s="242"/>
      <c r="AE228" s="242"/>
      <c r="AF228" s="242"/>
      <c r="AG228" s="242"/>
      <c r="AH228" s="242"/>
      <c r="AI228" s="242"/>
      <c r="AJ228" s="242"/>
      <c r="AK228" s="242"/>
      <c r="AL228" s="242"/>
      <c r="AM228" s="242"/>
      <c r="AN228" s="269"/>
      <c r="AO228" s="221"/>
      <c r="AP228" s="221"/>
    </row>
    <row r="229" spans="1:42" ht="18" customHeight="1">
      <c r="A229" s="221"/>
      <c r="B229" s="143"/>
      <c r="C229" s="143"/>
      <c r="D229" s="143"/>
      <c r="E229" s="269"/>
      <c r="F229" s="279"/>
      <c r="G229" s="241"/>
      <c r="H229" s="241"/>
      <c r="I229" s="241"/>
      <c r="J229" s="280"/>
      <c r="K229" s="281"/>
      <c r="L229" s="244"/>
      <c r="M229" s="244"/>
      <c r="N229" s="244"/>
      <c r="O229" s="245"/>
      <c r="P229" s="244"/>
      <c r="Q229" s="245"/>
      <c r="R229" s="245"/>
      <c r="S229" s="245"/>
      <c r="T229" s="245"/>
      <c r="U229" s="242"/>
      <c r="V229" s="245"/>
      <c r="W229" s="282"/>
      <c r="X229" s="282"/>
      <c r="Y229" s="279"/>
      <c r="Z229" s="242"/>
      <c r="AA229" s="242"/>
      <c r="AB229" s="242"/>
      <c r="AC229" s="242"/>
      <c r="AD229" s="242"/>
      <c r="AE229" s="242"/>
      <c r="AF229" s="242"/>
      <c r="AG229" s="242"/>
      <c r="AH229" s="242"/>
      <c r="AI229" s="242"/>
      <c r="AJ229" s="242"/>
      <c r="AK229" s="242"/>
      <c r="AL229" s="242"/>
      <c r="AM229" s="242"/>
      <c r="AN229" s="269"/>
      <c r="AO229" s="221"/>
      <c r="AP229" s="221"/>
    </row>
    <row r="230" spans="1:42" ht="18" customHeight="1">
      <c r="A230" s="221"/>
      <c r="B230" s="143"/>
      <c r="C230" s="143"/>
      <c r="D230" s="143"/>
      <c r="E230" s="269"/>
      <c r="F230" s="279"/>
      <c r="G230" s="241"/>
      <c r="H230" s="241"/>
      <c r="I230" s="241"/>
      <c r="J230" s="280"/>
      <c r="K230" s="281"/>
      <c r="L230" s="244"/>
      <c r="M230" s="244"/>
      <c r="N230" s="244"/>
      <c r="O230" s="245"/>
      <c r="P230" s="244"/>
      <c r="Q230" s="245"/>
      <c r="R230" s="245"/>
      <c r="S230" s="245"/>
      <c r="T230" s="245"/>
      <c r="U230" s="242"/>
      <c r="V230" s="245"/>
      <c r="W230" s="282"/>
      <c r="X230" s="282"/>
      <c r="Y230" s="279"/>
      <c r="Z230" s="242"/>
      <c r="AA230" s="242"/>
      <c r="AB230" s="242"/>
      <c r="AC230" s="242"/>
      <c r="AD230" s="242"/>
      <c r="AE230" s="242"/>
      <c r="AF230" s="242"/>
      <c r="AG230" s="242"/>
      <c r="AH230" s="242"/>
      <c r="AI230" s="242"/>
      <c r="AJ230" s="242"/>
      <c r="AK230" s="242"/>
      <c r="AL230" s="242"/>
      <c r="AM230" s="242"/>
      <c r="AN230" s="269"/>
      <c r="AO230" s="221"/>
      <c r="AP230" s="221"/>
    </row>
    <row r="231" spans="1:42" ht="18" customHeight="1">
      <c r="A231" s="221"/>
      <c r="B231" s="143"/>
      <c r="C231" s="143"/>
      <c r="D231" s="143"/>
      <c r="E231" s="269"/>
      <c r="F231" s="279"/>
      <c r="G231" s="241"/>
      <c r="H231" s="241"/>
      <c r="I231" s="241"/>
      <c r="J231" s="280"/>
      <c r="K231" s="281"/>
      <c r="L231" s="244"/>
      <c r="M231" s="244"/>
      <c r="N231" s="244"/>
      <c r="O231" s="245"/>
      <c r="P231" s="244"/>
      <c r="Q231" s="245"/>
      <c r="R231" s="245"/>
      <c r="S231" s="245"/>
      <c r="T231" s="245"/>
      <c r="U231" s="242"/>
      <c r="V231" s="245"/>
      <c r="W231" s="282"/>
      <c r="X231" s="282"/>
      <c r="Y231" s="279"/>
      <c r="Z231" s="242"/>
      <c r="AA231" s="242"/>
      <c r="AB231" s="242"/>
      <c r="AC231" s="242"/>
      <c r="AD231" s="242"/>
      <c r="AE231" s="242"/>
      <c r="AF231" s="242"/>
      <c r="AG231" s="242"/>
      <c r="AH231" s="242"/>
      <c r="AI231" s="242"/>
      <c r="AJ231" s="242"/>
      <c r="AK231" s="242"/>
      <c r="AL231" s="242"/>
      <c r="AM231" s="242"/>
      <c r="AN231" s="269"/>
      <c r="AO231" s="221"/>
      <c r="AP231" s="221"/>
    </row>
    <row r="232" spans="1:42" ht="18" customHeight="1">
      <c r="A232" s="221"/>
      <c r="B232" s="143"/>
      <c r="C232" s="143"/>
      <c r="D232" s="143"/>
      <c r="E232" s="269"/>
      <c r="F232" s="279"/>
      <c r="G232" s="241"/>
      <c r="H232" s="241"/>
      <c r="I232" s="241"/>
      <c r="J232" s="280"/>
      <c r="K232" s="281"/>
      <c r="L232" s="244"/>
      <c r="M232" s="244"/>
      <c r="N232" s="244"/>
      <c r="O232" s="245"/>
      <c r="P232" s="244"/>
      <c r="Q232" s="245"/>
      <c r="R232" s="245"/>
      <c r="S232" s="245"/>
      <c r="T232" s="245"/>
      <c r="U232" s="242"/>
      <c r="V232" s="245"/>
      <c r="W232" s="282"/>
      <c r="X232" s="282"/>
      <c r="Y232" s="279"/>
      <c r="Z232" s="242"/>
      <c r="AA232" s="242"/>
      <c r="AB232" s="242"/>
      <c r="AC232" s="242"/>
      <c r="AD232" s="242"/>
      <c r="AE232" s="242"/>
      <c r="AF232" s="242"/>
      <c r="AG232" s="242"/>
      <c r="AH232" s="242"/>
      <c r="AI232" s="242"/>
      <c r="AJ232" s="242"/>
      <c r="AK232" s="242"/>
      <c r="AL232" s="242"/>
      <c r="AM232" s="242"/>
      <c r="AN232" s="269"/>
      <c r="AO232" s="221"/>
      <c r="AP232" s="221"/>
    </row>
    <row r="233" spans="1:42" ht="18" customHeight="1">
      <c r="A233" s="221"/>
      <c r="B233" s="143"/>
      <c r="C233" s="143"/>
      <c r="D233" s="143"/>
      <c r="E233" s="269"/>
      <c r="F233" s="279"/>
      <c r="G233" s="241"/>
      <c r="H233" s="241"/>
      <c r="I233" s="241"/>
      <c r="J233" s="280"/>
      <c r="K233" s="281"/>
      <c r="L233" s="244"/>
      <c r="M233" s="244"/>
      <c r="N233" s="244"/>
      <c r="O233" s="245"/>
      <c r="P233" s="244"/>
      <c r="Q233" s="245"/>
      <c r="R233" s="245"/>
      <c r="S233" s="245"/>
      <c r="T233" s="245"/>
      <c r="U233" s="242"/>
      <c r="V233" s="245"/>
      <c r="W233" s="282"/>
      <c r="X233" s="282"/>
      <c r="Y233" s="279"/>
      <c r="Z233" s="242"/>
      <c r="AA233" s="242"/>
      <c r="AB233" s="242"/>
      <c r="AC233" s="242"/>
      <c r="AD233" s="242"/>
      <c r="AE233" s="242"/>
      <c r="AF233" s="242"/>
      <c r="AG233" s="242"/>
      <c r="AH233" s="242"/>
      <c r="AI233" s="242"/>
      <c r="AJ233" s="242"/>
      <c r="AK233" s="242"/>
      <c r="AL233" s="242"/>
      <c r="AM233" s="242"/>
      <c r="AN233" s="269"/>
      <c r="AO233" s="221"/>
      <c r="AP233" s="221"/>
    </row>
    <row r="234" spans="1:42" ht="18" customHeight="1">
      <c r="A234" s="221"/>
      <c r="B234" s="143"/>
      <c r="C234" s="143"/>
      <c r="D234" s="143"/>
      <c r="E234" s="269"/>
      <c r="F234" s="279"/>
      <c r="G234" s="241"/>
      <c r="H234" s="241"/>
      <c r="I234" s="241"/>
      <c r="J234" s="280"/>
      <c r="K234" s="281"/>
      <c r="L234" s="244"/>
      <c r="M234" s="244"/>
      <c r="N234" s="244"/>
      <c r="O234" s="245"/>
      <c r="P234" s="244"/>
      <c r="Q234" s="245"/>
      <c r="R234" s="245"/>
      <c r="S234" s="245"/>
      <c r="T234" s="245"/>
      <c r="U234" s="242"/>
      <c r="V234" s="245"/>
      <c r="W234" s="282"/>
      <c r="X234" s="282"/>
      <c r="Y234" s="279"/>
      <c r="Z234" s="242"/>
      <c r="AA234" s="242"/>
      <c r="AB234" s="242"/>
      <c r="AC234" s="242"/>
      <c r="AD234" s="242"/>
      <c r="AE234" s="242"/>
      <c r="AF234" s="242"/>
      <c r="AG234" s="242"/>
      <c r="AH234" s="242"/>
      <c r="AI234" s="242"/>
      <c r="AJ234" s="242"/>
      <c r="AK234" s="242"/>
      <c r="AL234" s="242"/>
      <c r="AM234" s="242"/>
      <c r="AN234" s="269"/>
      <c r="AO234" s="221"/>
      <c r="AP234" s="221"/>
    </row>
    <row r="235" spans="1:42" ht="18" customHeight="1">
      <c r="A235" s="221"/>
      <c r="B235" s="143"/>
      <c r="C235" s="143"/>
      <c r="D235" s="143"/>
      <c r="E235" s="269"/>
      <c r="F235" s="279"/>
      <c r="G235" s="241"/>
      <c r="H235" s="241"/>
      <c r="I235" s="241"/>
      <c r="J235" s="280"/>
      <c r="K235" s="281"/>
      <c r="L235" s="244"/>
      <c r="M235" s="244"/>
      <c r="N235" s="244"/>
      <c r="O235" s="245"/>
      <c r="P235" s="244"/>
      <c r="Q235" s="245"/>
      <c r="R235" s="245"/>
      <c r="S235" s="245"/>
      <c r="T235" s="245"/>
      <c r="U235" s="242"/>
      <c r="V235" s="245"/>
      <c r="W235" s="282"/>
      <c r="X235" s="282"/>
      <c r="Y235" s="279"/>
      <c r="Z235" s="242"/>
      <c r="AA235" s="242"/>
      <c r="AB235" s="242"/>
      <c r="AC235" s="242"/>
      <c r="AD235" s="242"/>
      <c r="AE235" s="242"/>
      <c r="AF235" s="242"/>
      <c r="AG235" s="242"/>
      <c r="AH235" s="242"/>
      <c r="AI235" s="242"/>
      <c r="AJ235" s="242"/>
      <c r="AK235" s="242"/>
      <c r="AL235" s="242"/>
      <c r="AM235" s="242"/>
      <c r="AN235" s="269"/>
      <c r="AO235" s="221"/>
      <c r="AP235" s="221"/>
    </row>
    <row r="236" spans="1:42" ht="18" customHeight="1">
      <c r="A236" s="221"/>
      <c r="B236" s="143"/>
      <c r="C236" s="143"/>
      <c r="D236" s="143"/>
      <c r="E236" s="269"/>
      <c r="F236" s="279"/>
      <c r="G236" s="241"/>
      <c r="H236" s="241"/>
      <c r="I236" s="241"/>
      <c r="J236" s="280"/>
      <c r="K236" s="281"/>
      <c r="L236" s="244"/>
      <c r="M236" s="244"/>
      <c r="N236" s="244"/>
      <c r="O236" s="245"/>
      <c r="P236" s="244"/>
      <c r="Q236" s="245"/>
      <c r="R236" s="245"/>
      <c r="S236" s="245"/>
      <c r="T236" s="245"/>
      <c r="U236" s="242"/>
      <c r="V236" s="245"/>
      <c r="W236" s="282"/>
      <c r="X236" s="282"/>
      <c r="Y236" s="279"/>
      <c r="Z236" s="242"/>
      <c r="AA236" s="242"/>
      <c r="AB236" s="242"/>
      <c r="AC236" s="242"/>
      <c r="AD236" s="242"/>
      <c r="AE236" s="242"/>
      <c r="AF236" s="242"/>
      <c r="AG236" s="242"/>
      <c r="AH236" s="242"/>
      <c r="AI236" s="242"/>
      <c r="AJ236" s="242"/>
      <c r="AK236" s="242"/>
      <c r="AL236" s="242"/>
      <c r="AM236" s="242"/>
      <c r="AN236" s="269"/>
      <c r="AO236" s="221"/>
      <c r="AP236" s="221"/>
    </row>
    <row r="237" spans="1:42" ht="18" customHeight="1">
      <c r="A237" s="221"/>
      <c r="B237" s="143"/>
      <c r="C237" s="143"/>
      <c r="D237" s="143"/>
      <c r="E237" s="269"/>
      <c r="F237" s="279"/>
      <c r="G237" s="241"/>
      <c r="H237" s="241"/>
      <c r="I237" s="241"/>
      <c r="J237" s="280"/>
      <c r="K237" s="281"/>
      <c r="L237" s="244"/>
      <c r="M237" s="244"/>
      <c r="N237" s="244"/>
      <c r="O237" s="245"/>
      <c r="P237" s="244"/>
      <c r="Q237" s="245"/>
      <c r="R237" s="245"/>
      <c r="S237" s="245"/>
      <c r="T237" s="245"/>
      <c r="U237" s="242"/>
      <c r="V237" s="245"/>
      <c r="W237" s="282"/>
      <c r="X237" s="282"/>
      <c r="Y237" s="279"/>
      <c r="Z237" s="242"/>
      <c r="AA237" s="242"/>
      <c r="AB237" s="242"/>
      <c r="AC237" s="242"/>
      <c r="AD237" s="242"/>
      <c r="AE237" s="242"/>
      <c r="AF237" s="242"/>
      <c r="AG237" s="242"/>
      <c r="AH237" s="242"/>
      <c r="AI237" s="242"/>
      <c r="AJ237" s="242"/>
      <c r="AK237" s="242"/>
      <c r="AL237" s="242"/>
      <c r="AM237" s="242"/>
      <c r="AN237" s="269"/>
      <c r="AO237" s="221"/>
      <c r="AP237" s="221"/>
    </row>
    <row r="238" spans="1:42" ht="18" customHeight="1">
      <c r="A238" s="221"/>
      <c r="B238" s="143"/>
      <c r="C238" s="143"/>
      <c r="D238" s="143"/>
      <c r="E238" s="269"/>
      <c r="F238" s="279"/>
      <c r="G238" s="241"/>
      <c r="H238" s="241"/>
      <c r="I238" s="241"/>
      <c r="J238" s="280"/>
      <c r="K238" s="281"/>
      <c r="L238" s="244"/>
      <c r="M238" s="244"/>
      <c r="N238" s="244"/>
      <c r="O238" s="245"/>
      <c r="P238" s="244"/>
      <c r="Q238" s="245"/>
      <c r="R238" s="245"/>
      <c r="S238" s="245"/>
      <c r="T238" s="245"/>
      <c r="U238" s="242"/>
      <c r="V238" s="245"/>
      <c r="W238" s="282"/>
      <c r="X238" s="282"/>
      <c r="Y238" s="279"/>
      <c r="Z238" s="242"/>
      <c r="AA238" s="242"/>
      <c r="AB238" s="242"/>
      <c r="AC238" s="242"/>
      <c r="AD238" s="242"/>
      <c r="AE238" s="242"/>
      <c r="AF238" s="242"/>
      <c r="AG238" s="242"/>
      <c r="AH238" s="242"/>
      <c r="AI238" s="242"/>
      <c r="AJ238" s="242"/>
      <c r="AK238" s="242"/>
      <c r="AL238" s="242"/>
      <c r="AM238" s="242"/>
      <c r="AN238" s="269"/>
      <c r="AO238" s="221"/>
      <c r="AP238" s="221"/>
    </row>
    <row r="239" spans="1:42" ht="18" customHeight="1">
      <c r="A239" s="221"/>
      <c r="B239" s="143"/>
      <c r="C239" s="143"/>
      <c r="D239" s="143"/>
      <c r="E239" s="269"/>
      <c r="F239" s="279"/>
      <c r="G239" s="241"/>
      <c r="H239" s="241"/>
      <c r="I239" s="241"/>
      <c r="J239" s="280"/>
      <c r="K239" s="281"/>
      <c r="L239" s="244"/>
      <c r="M239" s="244"/>
      <c r="N239" s="244"/>
      <c r="O239" s="245"/>
      <c r="P239" s="244"/>
      <c r="Q239" s="245"/>
      <c r="R239" s="245"/>
      <c r="S239" s="245"/>
      <c r="T239" s="245"/>
      <c r="U239" s="242"/>
      <c r="V239" s="245"/>
      <c r="W239" s="282"/>
      <c r="X239" s="282"/>
      <c r="Y239" s="279"/>
      <c r="Z239" s="242"/>
      <c r="AA239" s="242"/>
      <c r="AB239" s="242"/>
      <c r="AC239" s="242"/>
      <c r="AD239" s="242"/>
      <c r="AE239" s="242"/>
      <c r="AF239" s="242"/>
      <c r="AG239" s="242"/>
      <c r="AH239" s="242"/>
      <c r="AI239" s="242"/>
      <c r="AJ239" s="242"/>
      <c r="AK239" s="242"/>
      <c r="AL239" s="242"/>
      <c r="AM239" s="242"/>
      <c r="AN239" s="269"/>
      <c r="AO239" s="221"/>
      <c r="AP239" s="221"/>
    </row>
    <row r="240" spans="1:42" ht="18" customHeight="1">
      <c r="A240" s="221"/>
      <c r="B240" s="143"/>
      <c r="C240" s="143"/>
      <c r="D240" s="143"/>
      <c r="E240" s="269"/>
      <c r="F240" s="279"/>
      <c r="G240" s="241"/>
      <c r="H240" s="241"/>
      <c r="I240" s="241"/>
      <c r="J240" s="280"/>
      <c r="K240" s="281"/>
      <c r="L240" s="244"/>
      <c r="M240" s="244"/>
      <c r="N240" s="244"/>
      <c r="O240" s="245"/>
      <c r="P240" s="244"/>
      <c r="Q240" s="245"/>
      <c r="R240" s="245"/>
      <c r="S240" s="245"/>
      <c r="T240" s="245"/>
      <c r="U240" s="242"/>
      <c r="V240" s="245"/>
      <c r="W240" s="282"/>
      <c r="X240" s="282"/>
      <c r="Y240" s="279"/>
      <c r="Z240" s="242"/>
      <c r="AA240" s="242"/>
      <c r="AB240" s="242"/>
      <c r="AC240" s="242"/>
      <c r="AD240" s="242"/>
      <c r="AE240" s="242"/>
      <c r="AF240" s="242"/>
      <c r="AG240" s="242"/>
      <c r="AH240" s="242"/>
      <c r="AI240" s="242"/>
      <c r="AJ240" s="242"/>
      <c r="AK240" s="242"/>
      <c r="AL240" s="242"/>
      <c r="AM240" s="242"/>
      <c r="AN240" s="269"/>
      <c r="AO240" s="221"/>
      <c r="AP240" s="221"/>
    </row>
    <row r="241" spans="1:42" ht="18" customHeight="1">
      <c r="A241" s="221"/>
      <c r="B241" s="143"/>
      <c r="C241" s="143"/>
      <c r="D241" s="143"/>
      <c r="E241" s="269"/>
      <c r="F241" s="279"/>
      <c r="G241" s="241"/>
      <c r="H241" s="241"/>
      <c r="I241" s="241"/>
      <c r="J241" s="280"/>
      <c r="K241" s="281"/>
      <c r="L241" s="244"/>
      <c r="M241" s="244"/>
      <c r="N241" s="244"/>
      <c r="O241" s="245"/>
      <c r="P241" s="244"/>
      <c r="Q241" s="245"/>
      <c r="R241" s="245"/>
      <c r="S241" s="245"/>
      <c r="T241" s="245"/>
      <c r="U241" s="242"/>
      <c r="V241" s="245"/>
      <c r="W241" s="282"/>
      <c r="X241" s="282"/>
      <c r="Y241" s="279"/>
      <c r="Z241" s="242"/>
      <c r="AA241" s="242"/>
      <c r="AB241" s="242"/>
      <c r="AC241" s="242"/>
      <c r="AD241" s="242"/>
      <c r="AE241" s="242"/>
      <c r="AF241" s="242"/>
      <c r="AG241" s="242"/>
      <c r="AH241" s="242"/>
      <c r="AI241" s="242"/>
      <c r="AJ241" s="242"/>
      <c r="AK241" s="242"/>
      <c r="AL241" s="242"/>
      <c r="AM241" s="242"/>
      <c r="AN241" s="269"/>
      <c r="AO241" s="221"/>
      <c r="AP241" s="221"/>
    </row>
    <row r="242" spans="1:42" ht="18" customHeight="1">
      <c r="A242" s="221"/>
      <c r="B242" s="143"/>
      <c r="C242" s="143"/>
      <c r="D242" s="143"/>
      <c r="E242" s="269"/>
      <c r="F242" s="279"/>
      <c r="G242" s="241"/>
      <c r="H242" s="241"/>
      <c r="I242" s="241"/>
      <c r="J242" s="280"/>
      <c r="K242" s="281"/>
      <c r="L242" s="244"/>
      <c r="M242" s="244"/>
      <c r="N242" s="244"/>
      <c r="O242" s="245"/>
      <c r="P242" s="244"/>
      <c r="Q242" s="245"/>
      <c r="R242" s="245"/>
      <c r="S242" s="245"/>
      <c r="T242" s="245"/>
      <c r="U242" s="242"/>
      <c r="V242" s="245"/>
      <c r="W242" s="282"/>
      <c r="X242" s="282"/>
      <c r="Y242" s="279"/>
      <c r="Z242" s="242"/>
      <c r="AA242" s="242"/>
      <c r="AB242" s="242"/>
      <c r="AC242" s="242"/>
      <c r="AD242" s="242"/>
      <c r="AE242" s="242"/>
      <c r="AF242" s="242"/>
      <c r="AG242" s="242"/>
      <c r="AH242" s="242"/>
      <c r="AI242" s="242"/>
      <c r="AJ242" s="242"/>
      <c r="AK242" s="242"/>
      <c r="AL242" s="242"/>
      <c r="AM242" s="242"/>
      <c r="AN242" s="269"/>
      <c r="AO242" s="221"/>
      <c r="AP242" s="221"/>
    </row>
    <row r="243" spans="1:42" ht="18" customHeight="1">
      <c r="A243" s="221"/>
      <c r="B243" s="143"/>
      <c r="C243" s="143"/>
      <c r="D243" s="143"/>
      <c r="E243" s="269"/>
      <c r="F243" s="279"/>
      <c r="G243" s="241"/>
      <c r="H243" s="241"/>
      <c r="I243" s="241"/>
      <c r="J243" s="280"/>
      <c r="K243" s="281"/>
      <c r="L243" s="244"/>
      <c r="M243" s="244"/>
      <c r="N243" s="244"/>
      <c r="O243" s="245"/>
      <c r="P243" s="244"/>
      <c r="Q243" s="245"/>
      <c r="R243" s="245"/>
      <c r="S243" s="245"/>
      <c r="T243" s="245"/>
      <c r="U243" s="242"/>
      <c r="V243" s="245"/>
      <c r="W243" s="282"/>
      <c r="X243" s="282"/>
      <c r="Y243" s="279"/>
      <c r="Z243" s="242"/>
      <c r="AA243" s="242"/>
      <c r="AB243" s="242"/>
      <c r="AC243" s="242"/>
      <c r="AD243" s="242"/>
      <c r="AE243" s="242"/>
      <c r="AF243" s="242"/>
      <c r="AG243" s="242"/>
      <c r="AH243" s="242"/>
      <c r="AI243" s="242"/>
      <c r="AJ243" s="242"/>
      <c r="AK243" s="242"/>
      <c r="AL243" s="242"/>
      <c r="AM243" s="242"/>
      <c r="AN243" s="269"/>
      <c r="AO243" s="221"/>
      <c r="AP243" s="221"/>
    </row>
    <row r="244" spans="1:42" ht="18" customHeight="1">
      <c r="A244" s="221"/>
      <c r="B244" s="143"/>
      <c r="C244" s="143"/>
      <c r="D244" s="143"/>
      <c r="E244" s="269"/>
      <c r="F244" s="279"/>
      <c r="G244" s="241"/>
      <c r="H244" s="241"/>
      <c r="I244" s="241"/>
      <c r="J244" s="280"/>
      <c r="K244" s="281"/>
      <c r="L244" s="244"/>
      <c r="M244" s="244"/>
      <c r="N244" s="244"/>
      <c r="O244" s="245"/>
      <c r="P244" s="244"/>
      <c r="Q244" s="245"/>
      <c r="R244" s="245"/>
      <c r="S244" s="245"/>
      <c r="T244" s="245"/>
      <c r="U244" s="242"/>
      <c r="V244" s="245"/>
      <c r="W244" s="282"/>
      <c r="X244" s="282"/>
      <c r="Y244" s="279"/>
      <c r="Z244" s="242"/>
      <c r="AA244" s="242"/>
      <c r="AB244" s="242"/>
      <c r="AC244" s="242"/>
      <c r="AD244" s="242"/>
      <c r="AE244" s="242"/>
      <c r="AF244" s="242"/>
      <c r="AG244" s="242"/>
      <c r="AH244" s="242"/>
      <c r="AI244" s="242"/>
      <c r="AJ244" s="242"/>
      <c r="AK244" s="242"/>
      <c r="AL244" s="242"/>
      <c r="AM244" s="242"/>
      <c r="AN244" s="269"/>
      <c r="AO244" s="221"/>
      <c r="AP244" s="221"/>
    </row>
    <row r="245" spans="1:42" ht="18" customHeight="1">
      <c r="A245" s="221"/>
      <c r="B245" s="143"/>
      <c r="C245" s="143"/>
      <c r="D245" s="143"/>
      <c r="E245" s="269"/>
      <c r="F245" s="279"/>
      <c r="G245" s="241"/>
      <c r="H245" s="241"/>
      <c r="I245" s="241"/>
      <c r="J245" s="280"/>
      <c r="K245" s="281"/>
      <c r="L245" s="244"/>
      <c r="M245" s="244"/>
      <c r="N245" s="244"/>
      <c r="O245" s="245"/>
      <c r="P245" s="244"/>
      <c r="Q245" s="245"/>
      <c r="R245" s="245"/>
      <c r="S245" s="245"/>
      <c r="T245" s="245"/>
      <c r="U245" s="242"/>
      <c r="V245" s="245"/>
      <c r="W245" s="282"/>
      <c r="X245" s="282"/>
      <c r="Y245" s="279"/>
      <c r="Z245" s="242"/>
      <c r="AA245" s="242"/>
      <c r="AB245" s="242"/>
      <c r="AC245" s="242"/>
      <c r="AD245" s="242"/>
      <c r="AE245" s="242"/>
      <c r="AF245" s="242"/>
      <c r="AG245" s="242"/>
      <c r="AH245" s="242"/>
      <c r="AI245" s="242"/>
      <c r="AJ245" s="242"/>
      <c r="AK245" s="242"/>
      <c r="AL245" s="242"/>
      <c r="AM245" s="242"/>
      <c r="AN245" s="269"/>
      <c r="AO245" s="221"/>
      <c r="AP245" s="221"/>
    </row>
    <row r="246" spans="1:42" ht="18" customHeight="1">
      <c r="A246" s="221"/>
      <c r="B246" s="143"/>
      <c r="C246" s="143"/>
      <c r="D246" s="143"/>
      <c r="E246" s="269"/>
      <c r="F246" s="279"/>
      <c r="G246" s="241"/>
      <c r="H246" s="241"/>
      <c r="I246" s="241"/>
      <c r="J246" s="280"/>
      <c r="K246" s="281"/>
      <c r="L246" s="244"/>
      <c r="M246" s="244"/>
      <c r="N246" s="244"/>
      <c r="O246" s="245"/>
      <c r="P246" s="244"/>
      <c r="Q246" s="245"/>
      <c r="R246" s="245"/>
      <c r="S246" s="245"/>
      <c r="T246" s="245"/>
      <c r="U246" s="242"/>
      <c r="V246" s="245"/>
      <c r="W246" s="282"/>
      <c r="X246" s="282"/>
      <c r="Y246" s="279"/>
      <c r="Z246" s="242"/>
      <c r="AA246" s="242"/>
      <c r="AB246" s="242"/>
      <c r="AC246" s="242"/>
      <c r="AD246" s="242"/>
      <c r="AE246" s="242"/>
      <c r="AF246" s="242"/>
      <c r="AG246" s="242"/>
      <c r="AH246" s="242"/>
      <c r="AI246" s="242"/>
      <c r="AJ246" s="242"/>
      <c r="AK246" s="242"/>
      <c r="AL246" s="242"/>
      <c r="AM246" s="242"/>
      <c r="AN246" s="269"/>
      <c r="AO246" s="221"/>
      <c r="AP246" s="221"/>
    </row>
    <row r="247" spans="1:42" ht="18" customHeight="1">
      <c r="A247" s="221"/>
      <c r="B247" s="143"/>
      <c r="C247" s="143"/>
      <c r="D247" s="143"/>
      <c r="E247" s="269"/>
      <c r="F247" s="279"/>
      <c r="G247" s="241"/>
      <c r="H247" s="241"/>
      <c r="I247" s="241"/>
      <c r="J247" s="280"/>
      <c r="K247" s="281"/>
      <c r="L247" s="244"/>
      <c r="M247" s="244"/>
      <c r="N247" s="244"/>
      <c r="O247" s="245"/>
      <c r="P247" s="244"/>
      <c r="Q247" s="245"/>
      <c r="R247" s="245"/>
      <c r="S247" s="245"/>
      <c r="T247" s="245"/>
      <c r="U247" s="242"/>
      <c r="V247" s="245"/>
      <c r="W247" s="282"/>
      <c r="X247" s="282"/>
      <c r="Y247" s="279"/>
      <c r="Z247" s="242"/>
      <c r="AA247" s="242"/>
      <c r="AB247" s="242"/>
      <c r="AC247" s="242"/>
      <c r="AD247" s="242"/>
      <c r="AE247" s="242"/>
      <c r="AF247" s="242"/>
      <c r="AG247" s="242"/>
      <c r="AH247" s="242"/>
      <c r="AI247" s="242"/>
      <c r="AJ247" s="242"/>
      <c r="AK247" s="242"/>
      <c r="AL247" s="242"/>
      <c r="AM247" s="242"/>
      <c r="AN247" s="269"/>
      <c r="AO247" s="221"/>
      <c r="AP247" s="221"/>
    </row>
    <row r="248" spans="1:42" ht="18" customHeight="1">
      <c r="A248" s="221"/>
      <c r="B248" s="143"/>
      <c r="C248" s="143"/>
      <c r="D248" s="143"/>
      <c r="E248" s="269"/>
      <c r="F248" s="279"/>
      <c r="G248" s="241"/>
      <c r="H248" s="241"/>
      <c r="I248" s="241"/>
      <c r="J248" s="280"/>
      <c r="K248" s="281"/>
      <c r="L248" s="244"/>
      <c r="M248" s="244"/>
      <c r="N248" s="244"/>
      <c r="O248" s="245"/>
      <c r="P248" s="244"/>
      <c r="Q248" s="245"/>
      <c r="R248" s="245"/>
      <c r="S248" s="245"/>
      <c r="T248" s="245"/>
      <c r="U248" s="242"/>
      <c r="V248" s="245"/>
      <c r="W248" s="282"/>
      <c r="X248" s="282"/>
      <c r="Y248" s="279"/>
      <c r="Z248" s="242"/>
      <c r="AA248" s="242"/>
      <c r="AB248" s="242"/>
      <c r="AC248" s="242"/>
      <c r="AD248" s="242"/>
      <c r="AE248" s="242"/>
      <c r="AF248" s="242"/>
      <c r="AG248" s="242"/>
      <c r="AH248" s="242"/>
      <c r="AI248" s="242"/>
      <c r="AJ248" s="242"/>
      <c r="AK248" s="242"/>
      <c r="AL248" s="242"/>
      <c r="AM248" s="242"/>
      <c r="AN248" s="269"/>
      <c r="AO248" s="221"/>
      <c r="AP248" s="221"/>
    </row>
    <row r="249" spans="1:42" ht="18" customHeight="1">
      <c r="A249" s="221"/>
      <c r="B249" s="143"/>
      <c r="C249" s="143"/>
      <c r="D249" s="143"/>
      <c r="E249" s="269"/>
      <c r="F249" s="279"/>
      <c r="G249" s="241"/>
      <c r="H249" s="241"/>
      <c r="I249" s="241"/>
      <c r="J249" s="280"/>
      <c r="K249" s="281"/>
      <c r="L249" s="244"/>
      <c r="M249" s="244"/>
      <c r="N249" s="244"/>
      <c r="O249" s="245"/>
      <c r="P249" s="244"/>
      <c r="Q249" s="245"/>
      <c r="R249" s="245"/>
      <c r="S249" s="245"/>
      <c r="T249" s="245"/>
      <c r="U249" s="242"/>
      <c r="V249" s="245"/>
      <c r="W249" s="282"/>
      <c r="X249" s="282"/>
      <c r="Y249" s="279"/>
      <c r="Z249" s="242"/>
      <c r="AA249" s="242"/>
      <c r="AB249" s="242"/>
      <c r="AC249" s="242"/>
      <c r="AD249" s="242"/>
      <c r="AE249" s="242"/>
      <c r="AF249" s="242"/>
      <c r="AG249" s="242"/>
      <c r="AH249" s="242"/>
      <c r="AI249" s="242"/>
      <c r="AJ249" s="242"/>
      <c r="AK249" s="242"/>
      <c r="AL249" s="242"/>
      <c r="AM249" s="242"/>
      <c r="AN249" s="269"/>
      <c r="AO249" s="221"/>
      <c r="AP249" s="221"/>
    </row>
    <row r="250" spans="1:42" ht="18" customHeight="1">
      <c r="A250" s="221"/>
      <c r="B250" s="143"/>
      <c r="C250" s="143"/>
      <c r="D250" s="143"/>
      <c r="E250" s="269"/>
      <c r="F250" s="279"/>
      <c r="G250" s="241"/>
      <c r="H250" s="241"/>
      <c r="I250" s="241"/>
      <c r="J250" s="280"/>
      <c r="K250" s="281"/>
      <c r="L250" s="244"/>
      <c r="M250" s="244"/>
      <c r="N250" s="244"/>
      <c r="O250" s="245"/>
      <c r="P250" s="244"/>
      <c r="Q250" s="245"/>
      <c r="R250" s="245"/>
      <c r="S250" s="245"/>
      <c r="T250" s="245"/>
      <c r="U250" s="242"/>
      <c r="V250" s="245"/>
      <c r="W250" s="282"/>
      <c r="X250" s="282"/>
      <c r="Y250" s="279"/>
      <c r="Z250" s="242"/>
      <c r="AA250" s="242"/>
      <c r="AB250" s="242"/>
      <c r="AC250" s="242"/>
      <c r="AD250" s="242"/>
      <c r="AE250" s="242"/>
      <c r="AF250" s="242"/>
      <c r="AG250" s="242"/>
      <c r="AH250" s="242"/>
      <c r="AI250" s="242"/>
      <c r="AJ250" s="242"/>
      <c r="AK250" s="242"/>
      <c r="AL250" s="242"/>
      <c r="AM250" s="242"/>
      <c r="AN250" s="269"/>
      <c r="AO250" s="221"/>
      <c r="AP250" s="221"/>
    </row>
    <row r="251" spans="1:42" ht="18" customHeight="1">
      <c r="A251" s="221"/>
      <c r="B251" s="143"/>
      <c r="C251" s="143"/>
      <c r="D251" s="143"/>
      <c r="E251" s="269"/>
      <c r="F251" s="279"/>
      <c r="G251" s="241"/>
      <c r="H251" s="241"/>
      <c r="I251" s="241"/>
      <c r="J251" s="280"/>
      <c r="K251" s="281"/>
      <c r="L251" s="244"/>
      <c r="M251" s="244"/>
      <c r="N251" s="244"/>
      <c r="O251" s="245"/>
      <c r="P251" s="244"/>
      <c r="Q251" s="245"/>
      <c r="R251" s="245"/>
      <c r="S251" s="245"/>
      <c r="T251" s="245"/>
      <c r="U251" s="242"/>
      <c r="V251" s="245"/>
      <c r="W251" s="282"/>
      <c r="X251" s="282"/>
      <c r="Y251" s="279"/>
      <c r="Z251" s="242"/>
      <c r="AA251" s="242"/>
      <c r="AB251" s="242"/>
      <c r="AC251" s="242"/>
      <c r="AD251" s="242"/>
      <c r="AE251" s="242"/>
      <c r="AF251" s="242"/>
      <c r="AG251" s="242"/>
      <c r="AH251" s="242"/>
      <c r="AI251" s="242"/>
      <c r="AJ251" s="242"/>
      <c r="AK251" s="242"/>
      <c r="AL251" s="242"/>
      <c r="AM251" s="242"/>
      <c r="AN251" s="269"/>
      <c r="AO251" s="221"/>
      <c r="AP251" s="221"/>
    </row>
    <row r="252" spans="1:42" ht="18" customHeight="1">
      <c r="A252" s="221"/>
      <c r="B252" s="143"/>
      <c r="C252" s="143"/>
      <c r="D252" s="143"/>
      <c r="E252" s="269"/>
      <c r="F252" s="279"/>
      <c r="G252" s="241"/>
      <c r="H252" s="241"/>
      <c r="I252" s="241"/>
      <c r="J252" s="280"/>
      <c r="K252" s="281"/>
      <c r="L252" s="244"/>
      <c r="M252" s="244"/>
      <c r="N252" s="244"/>
      <c r="O252" s="245"/>
      <c r="P252" s="244"/>
      <c r="Q252" s="245"/>
      <c r="R252" s="245"/>
      <c r="S252" s="245"/>
      <c r="T252" s="245"/>
      <c r="U252" s="242"/>
      <c r="V252" s="245"/>
      <c r="W252" s="282"/>
      <c r="X252" s="282"/>
      <c r="Y252" s="279"/>
      <c r="Z252" s="242"/>
      <c r="AA252" s="242"/>
      <c r="AB252" s="242"/>
      <c r="AC252" s="242"/>
      <c r="AD252" s="242"/>
      <c r="AE252" s="242"/>
      <c r="AF252" s="242"/>
      <c r="AG252" s="242"/>
      <c r="AH252" s="242"/>
      <c r="AI252" s="242"/>
      <c r="AJ252" s="242"/>
      <c r="AK252" s="242"/>
      <c r="AL252" s="242"/>
      <c r="AM252" s="242"/>
      <c r="AN252" s="269"/>
      <c r="AO252" s="221"/>
      <c r="AP252" s="221"/>
    </row>
    <row r="253" spans="1:42" ht="18" customHeight="1">
      <c r="A253" s="221"/>
      <c r="B253" s="143"/>
      <c r="C253" s="143"/>
      <c r="D253" s="143"/>
      <c r="E253" s="269"/>
      <c r="F253" s="279"/>
      <c r="G253" s="241"/>
      <c r="H253" s="241"/>
      <c r="I253" s="241"/>
      <c r="J253" s="280"/>
      <c r="K253" s="281"/>
      <c r="L253" s="244"/>
      <c r="M253" s="244"/>
      <c r="N253" s="244"/>
      <c r="O253" s="245"/>
      <c r="P253" s="244"/>
      <c r="Q253" s="245"/>
      <c r="R253" s="245"/>
      <c r="S253" s="245"/>
      <c r="T253" s="245"/>
      <c r="U253" s="242"/>
      <c r="V253" s="245"/>
      <c r="W253" s="282"/>
      <c r="X253" s="282"/>
      <c r="Y253" s="279"/>
      <c r="Z253" s="242"/>
      <c r="AA253" s="242"/>
      <c r="AB253" s="242"/>
      <c r="AC253" s="242"/>
      <c r="AD253" s="242"/>
      <c r="AE253" s="242"/>
      <c r="AF253" s="242"/>
      <c r="AG253" s="242"/>
      <c r="AH253" s="242"/>
      <c r="AI253" s="242"/>
      <c r="AJ253" s="242"/>
      <c r="AK253" s="242"/>
      <c r="AL253" s="242"/>
      <c r="AM253" s="242"/>
      <c r="AN253" s="269"/>
      <c r="AO253" s="221"/>
      <c r="AP253" s="221"/>
    </row>
    <row r="254" spans="1:42" ht="18" customHeight="1">
      <c r="A254" s="221"/>
      <c r="B254" s="143"/>
      <c r="C254" s="143"/>
      <c r="D254" s="143"/>
      <c r="E254" s="269"/>
      <c r="F254" s="279"/>
      <c r="G254" s="241"/>
      <c r="H254" s="241"/>
      <c r="I254" s="241"/>
      <c r="J254" s="280"/>
      <c r="K254" s="281"/>
      <c r="L254" s="244"/>
      <c r="M254" s="244"/>
      <c r="N254" s="244"/>
      <c r="O254" s="245"/>
      <c r="P254" s="244"/>
      <c r="Q254" s="245"/>
      <c r="R254" s="245"/>
      <c r="S254" s="245"/>
      <c r="T254" s="245"/>
      <c r="U254" s="242"/>
      <c r="V254" s="245"/>
      <c r="W254" s="282"/>
      <c r="X254" s="282"/>
      <c r="Y254" s="279"/>
      <c r="Z254" s="242"/>
      <c r="AA254" s="242"/>
      <c r="AB254" s="242"/>
      <c r="AC254" s="242"/>
      <c r="AD254" s="242"/>
      <c r="AE254" s="242"/>
      <c r="AF254" s="242"/>
      <c r="AG254" s="242"/>
      <c r="AH254" s="242"/>
      <c r="AI254" s="242"/>
      <c r="AJ254" s="242"/>
      <c r="AK254" s="242"/>
      <c r="AL254" s="242"/>
      <c r="AM254" s="242"/>
      <c r="AN254" s="269"/>
      <c r="AO254" s="221"/>
      <c r="AP254" s="221"/>
    </row>
    <row r="255" spans="1:42" ht="18" customHeight="1">
      <c r="A255" s="221"/>
      <c r="B255" s="143"/>
      <c r="C255" s="143"/>
      <c r="D255" s="143"/>
      <c r="E255" s="269"/>
      <c r="F255" s="279"/>
      <c r="G255" s="241"/>
      <c r="H255" s="241"/>
      <c r="I255" s="241"/>
      <c r="J255" s="280"/>
      <c r="K255" s="281"/>
      <c r="L255" s="244"/>
      <c r="M255" s="244"/>
      <c r="N255" s="244"/>
      <c r="O255" s="245"/>
      <c r="P255" s="244"/>
      <c r="Q255" s="245"/>
      <c r="R255" s="245"/>
      <c r="S255" s="245"/>
      <c r="T255" s="245"/>
      <c r="U255" s="242"/>
      <c r="V255" s="245"/>
      <c r="W255" s="282"/>
      <c r="X255" s="282"/>
      <c r="Y255" s="279"/>
      <c r="Z255" s="242"/>
      <c r="AA255" s="242"/>
      <c r="AB255" s="242"/>
      <c r="AC255" s="242"/>
      <c r="AD255" s="242"/>
      <c r="AE255" s="242"/>
      <c r="AF255" s="242"/>
      <c r="AG255" s="242"/>
      <c r="AH255" s="242"/>
      <c r="AI255" s="242"/>
      <c r="AJ255" s="242"/>
      <c r="AK255" s="242"/>
      <c r="AL255" s="242"/>
      <c r="AM255" s="242"/>
      <c r="AN255" s="269"/>
      <c r="AO255" s="221"/>
      <c r="AP255" s="221"/>
    </row>
    <row r="256" spans="1:42" ht="18" customHeight="1">
      <c r="A256" s="221"/>
      <c r="B256" s="143"/>
      <c r="C256" s="143"/>
      <c r="D256" s="143"/>
      <c r="E256" s="269"/>
      <c r="F256" s="279"/>
      <c r="G256" s="241"/>
      <c r="H256" s="241"/>
      <c r="I256" s="241"/>
      <c r="J256" s="280"/>
      <c r="K256" s="281"/>
      <c r="L256" s="244"/>
      <c r="M256" s="244"/>
      <c r="N256" s="244"/>
      <c r="O256" s="245"/>
      <c r="P256" s="244"/>
      <c r="Q256" s="245"/>
      <c r="R256" s="245"/>
      <c r="S256" s="245"/>
      <c r="T256" s="245"/>
      <c r="U256" s="242"/>
      <c r="V256" s="245"/>
      <c r="W256" s="282"/>
      <c r="X256" s="282"/>
      <c r="Y256" s="279"/>
      <c r="Z256" s="242"/>
      <c r="AA256" s="242"/>
      <c r="AB256" s="242"/>
      <c r="AC256" s="242"/>
      <c r="AD256" s="242"/>
      <c r="AE256" s="242"/>
      <c r="AF256" s="242"/>
      <c r="AG256" s="242"/>
      <c r="AH256" s="242"/>
      <c r="AI256" s="242"/>
      <c r="AJ256" s="242"/>
      <c r="AK256" s="242"/>
      <c r="AL256" s="242"/>
      <c r="AM256" s="242"/>
      <c r="AN256" s="269"/>
      <c r="AO256" s="221"/>
      <c r="AP256" s="221"/>
    </row>
    <row r="257" spans="1:42" ht="18" customHeight="1">
      <c r="A257" s="221"/>
      <c r="B257" s="143"/>
      <c r="C257" s="143"/>
      <c r="D257" s="143"/>
      <c r="E257" s="269"/>
      <c r="F257" s="279"/>
      <c r="G257" s="241"/>
      <c r="H257" s="241"/>
      <c r="I257" s="241"/>
      <c r="J257" s="280"/>
      <c r="K257" s="281"/>
      <c r="L257" s="244"/>
      <c r="M257" s="244"/>
      <c r="N257" s="244"/>
      <c r="O257" s="245"/>
      <c r="P257" s="244"/>
      <c r="Q257" s="245"/>
      <c r="R257" s="245"/>
      <c r="S257" s="245"/>
      <c r="T257" s="245"/>
      <c r="U257" s="242"/>
      <c r="V257" s="245"/>
      <c r="W257" s="282"/>
      <c r="X257" s="282"/>
      <c r="Y257" s="279"/>
      <c r="Z257" s="242"/>
      <c r="AA257" s="242"/>
      <c r="AB257" s="242"/>
      <c r="AC257" s="242"/>
      <c r="AD257" s="242"/>
      <c r="AE257" s="242"/>
      <c r="AF257" s="242"/>
      <c r="AG257" s="242"/>
      <c r="AH257" s="242"/>
      <c r="AI257" s="242"/>
      <c r="AJ257" s="242"/>
      <c r="AK257" s="242"/>
      <c r="AL257" s="242"/>
      <c r="AM257" s="242"/>
      <c r="AN257" s="269"/>
      <c r="AO257" s="221"/>
      <c r="AP257" s="221"/>
    </row>
    <row r="258" spans="1:42" ht="18" customHeight="1">
      <c r="A258" s="221"/>
      <c r="B258" s="143"/>
      <c r="C258" s="143"/>
      <c r="D258" s="143"/>
      <c r="E258" s="269"/>
      <c r="F258" s="279"/>
      <c r="G258" s="241"/>
      <c r="H258" s="241"/>
      <c r="I258" s="241"/>
      <c r="J258" s="280"/>
      <c r="K258" s="281"/>
      <c r="L258" s="244"/>
      <c r="M258" s="244"/>
      <c r="N258" s="244"/>
      <c r="O258" s="245"/>
      <c r="P258" s="244"/>
      <c r="Q258" s="245"/>
      <c r="R258" s="245"/>
      <c r="S258" s="245"/>
      <c r="T258" s="245"/>
      <c r="U258" s="242"/>
      <c r="V258" s="245"/>
      <c r="W258" s="282"/>
      <c r="X258" s="282"/>
      <c r="Y258" s="279"/>
      <c r="Z258" s="242"/>
      <c r="AA258" s="242"/>
      <c r="AB258" s="242"/>
      <c r="AC258" s="242"/>
      <c r="AD258" s="242"/>
      <c r="AE258" s="242"/>
      <c r="AF258" s="242"/>
      <c r="AG258" s="242"/>
      <c r="AH258" s="242"/>
      <c r="AI258" s="242"/>
      <c r="AJ258" s="242"/>
      <c r="AK258" s="242"/>
      <c r="AL258" s="242"/>
      <c r="AM258" s="242"/>
      <c r="AN258" s="269"/>
      <c r="AO258" s="221"/>
      <c r="AP258" s="221"/>
    </row>
    <row r="259" spans="1:42" ht="18" customHeight="1">
      <c r="A259" s="221"/>
      <c r="B259" s="143"/>
      <c r="C259" s="143"/>
      <c r="D259" s="143"/>
      <c r="E259" s="269"/>
      <c r="F259" s="279"/>
      <c r="G259" s="241"/>
      <c r="H259" s="241"/>
      <c r="I259" s="241"/>
      <c r="J259" s="280"/>
      <c r="K259" s="281"/>
      <c r="L259" s="244"/>
      <c r="M259" s="244"/>
      <c r="N259" s="244"/>
      <c r="O259" s="245"/>
      <c r="P259" s="244"/>
      <c r="Q259" s="245"/>
      <c r="R259" s="245"/>
      <c r="S259" s="245"/>
      <c r="T259" s="245"/>
      <c r="U259" s="242"/>
      <c r="V259" s="245"/>
      <c r="W259" s="282"/>
      <c r="X259" s="282"/>
      <c r="Y259" s="279"/>
      <c r="Z259" s="242"/>
      <c r="AA259" s="242"/>
      <c r="AB259" s="242"/>
      <c r="AC259" s="242"/>
      <c r="AD259" s="242"/>
      <c r="AE259" s="242"/>
      <c r="AF259" s="242"/>
      <c r="AG259" s="242"/>
      <c r="AH259" s="242"/>
      <c r="AI259" s="242"/>
      <c r="AJ259" s="242"/>
      <c r="AK259" s="242"/>
      <c r="AL259" s="242"/>
      <c r="AM259" s="242"/>
      <c r="AN259" s="269"/>
      <c r="AO259" s="221"/>
      <c r="AP259" s="221"/>
    </row>
    <row r="260" spans="1:42" ht="18" customHeight="1">
      <c r="A260" s="221"/>
      <c r="B260" s="143"/>
      <c r="C260" s="143"/>
      <c r="D260" s="143"/>
      <c r="E260" s="269"/>
      <c r="F260" s="279"/>
      <c r="G260" s="241"/>
      <c r="H260" s="241"/>
      <c r="I260" s="241"/>
      <c r="J260" s="280"/>
      <c r="K260" s="281"/>
      <c r="L260" s="244"/>
      <c r="M260" s="244"/>
      <c r="N260" s="244"/>
      <c r="O260" s="245"/>
      <c r="P260" s="244"/>
      <c r="Q260" s="245"/>
      <c r="R260" s="245"/>
      <c r="S260" s="245"/>
      <c r="T260" s="245"/>
      <c r="U260" s="242"/>
      <c r="V260" s="245"/>
      <c r="W260" s="282"/>
      <c r="X260" s="282"/>
      <c r="Y260" s="279"/>
      <c r="Z260" s="242"/>
      <c r="AA260" s="242"/>
      <c r="AB260" s="242"/>
      <c r="AC260" s="242"/>
      <c r="AD260" s="242"/>
      <c r="AE260" s="242"/>
      <c r="AF260" s="242"/>
      <c r="AG260" s="242"/>
      <c r="AH260" s="242"/>
      <c r="AI260" s="242"/>
      <c r="AJ260" s="242"/>
      <c r="AK260" s="242"/>
      <c r="AL260" s="242"/>
      <c r="AM260" s="242"/>
      <c r="AN260" s="269"/>
      <c r="AO260" s="221"/>
      <c r="AP260" s="221"/>
    </row>
    <row r="261" spans="1:42" ht="18" customHeight="1">
      <c r="A261" s="221"/>
      <c r="B261" s="143"/>
      <c r="C261" s="143"/>
      <c r="D261" s="143"/>
      <c r="E261" s="269"/>
      <c r="F261" s="279"/>
      <c r="G261" s="241"/>
      <c r="H261" s="241"/>
      <c r="I261" s="241"/>
      <c r="J261" s="280"/>
      <c r="K261" s="281"/>
      <c r="L261" s="244"/>
      <c r="M261" s="244"/>
      <c r="N261" s="244"/>
      <c r="O261" s="245"/>
      <c r="P261" s="244"/>
      <c r="Q261" s="245"/>
      <c r="R261" s="245"/>
      <c r="S261" s="245"/>
      <c r="T261" s="245"/>
      <c r="U261" s="242"/>
      <c r="V261" s="245"/>
      <c r="W261" s="282"/>
      <c r="X261" s="282"/>
      <c r="Y261" s="279"/>
      <c r="Z261" s="242"/>
      <c r="AA261" s="242"/>
      <c r="AB261" s="242"/>
      <c r="AC261" s="242"/>
      <c r="AD261" s="242"/>
      <c r="AE261" s="242"/>
      <c r="AF261" s="242"/>
      <c r="AG261" s="242"/>
      <c r="AH261" s="242"/>
      <c r="AI261" s="242"/>
      <c r="AJ261" s="242"/>
      <c r="AK261" s="242"/>
      <c r="AL261" s="242"/>
      <c r="AM261" s="242"/>
      <c r="AN261" s="269"/>
      <c r="AO261" s="221"/>
      <c r="AP261" s="221"/>
    </row>
    <row r="262" spans="1:42" ht="18" customHeight="1">
      <c r="A262" s="221"/>
      <c r="B262" s="143"/>
      <c r="C262" s="143"/>
      <c r="D262" s="143"/>
      <c r="E262" s="269"/>
      <c r="F262" s="279"/>
      <c r="G262" s="241"/>
      <c r="H262" s="241"/>
      <c r="I262" s="241"/>
      <c r="J262" s="280"/>
      <c r="K262" s="281"/>
      <c r="L262" s="244"/>
      <c r="M262" s="244"/>
      <c r="N262" s="244"/>
      <c r="O262" s="245"/>
      <c r="P262" s="244"/>
      <c r="Q262" s="245"/>
      <c r="R262" s="245"/>
      <c r="S262" s="245"/>
      <c r="T262" s="245"/>
      <c r="U262" s="242"/>
      <c r="V262" s="245"/>
      <c r="W262" s="282"/>
      <c r="X262" s="282"/>
      <c r="Y262" s="279"/>
      <c r="Z262" s="242"/>
      <c r="AA262" s="242"/>
      <c r="AB262" s="242"/>
      <c r="AC262" s="242"/>
      <c r="AD262" s="242"/>
      <c r="AE262" s="242"/>
      <c r="AF262" s="242"/>
      <c r="AG262" s="242"/>
      <c r="AH262" s="242"/>
      <c r="AI262" s="242"/>
      <c r="AJ262" s="242"/>
      <c r="AK262" s="242"/>
      <c r="AL262" s="242"/>
      <c r="AM262" s="242"/>
      <c r="AN262" s="269"/>
      <c r="AO262" s="221"/>
      <c r="AP262" s="221"/>
    </row>
    <row r="263" spans="1:42" ht="18" customHeight="1">
      <c r="A263" s="221"/>
      <c r="B263" s="143"/>
      <c r="C263" s="143"/>
      <c r="D263" s="143"/>
      <c r="E263" s="269"/>
      <c r="F263" s="279"/>
      <c r="G263" s="241"/>
      <c r="H263" s="241"/>
      <c r="I263" s="241"/>
      <c r="J263" s="280"/>
      <c r="K263" s="281"/>
      <c r="L263" s="244"/>
      <c r="M263" s="244"/>
      <c r="N263" s="244"/>
      <c r="O263" s="245"/>
      <c r="P263" s="244"/>
      <c r="Q263" s="245"/>
      <c r="R263" s="245"/>
      <c r="S263" s="245"/>
      <c r="T263" s="245"/>
      <c r="U263" s="242"/>
      <c r="V263" s="245"/>
      <c r="W263" s="282"/>
      <c r="X263" s="282"/>
      <c r="Y263" s="279"/>
      <c r="Z263" s="242"/>
      <c r="AA263" s="242"/>
      <c r="AB263" s="242"/>
      <c r="AC263" s="242"/>
      <c r="AD263" s="242"/>
      <c r="AE263" s="242"/>
      <c r="AF263" s="242"/>
      <c r="AG263" s="242"/>
      <c r="AH263" s="242"/>
      <c r="AI263" s="242"/>
      <c r="AJ263" s="242"/>
      <c r="AK263" s="242"/>
      <c r="AL263" s="242"/>
      <c r="AM263" s="242"/>
      <c r="AN263" s="269"/>
      <c r="AO263" s="221"/>
      <c r="AP263" s="221"/>
    </row>
    <row r="264" spans="1:42" ht="18" customHeight="1">
      <c r="A264" s="221"/>
      <c r="B264" s="143"/>
      <c r="C264" s="143"/>
      <c r="D264" s="143"/>
      <c r="E264" s="269"/>
      <c r="F264" s="279"/>
      <c r="G264" s="241"/>
      <c r="H264" s="241"/>
      <c r="I264" s="241"/>
      <c r="J264" s="280"/>
      <c r="K264" s="281"/>
      <c r="L264" s="244"/>
      <c r="M264" s="244"/>
      <c r="N264" s="244"/>
      <c r="O264" s="245"/>
      <c r="P264" s="244"/>
      <c r="Q264" s="245"/>
      <c r="R264" s="245"/>
      <c r="S264" s="245"/>
      <c r="T264" s="245"/>
      <c r="U264" s="242"/>
      <c r="V264" s="245"/>
      <c r="W264" s="282"/>
      <c r="X264" s="282"/>
      <c r="Y264" s="279"/>
      <c r="Z264" s="242"/>
      <c r="AA264" s="242"/>
      <c r="AB264" s="242"/>
      <c r="AC264" s="242"/>
      <c r="AD264" s="242"/>
      <c r="AE264" s="242"/>
      <c r="AF264" s="242"/>
      <c r="AG264" s="242"/>
      <c r="AH264" s="242"/>
      <c r="AI264" s="242"/>
      <c r="AJ264" s="242"/>
      <c r="AK264" s="242"/>
      <c r="AL264" s="242"/>
      <c r="AM264" s="242"/>
      <c r="AN264" s="269"/>
      <c r="AO264" s="221"/>
      <c r="AP264" s="221"/>
    </row>
    <row r="265" spans="1:42" ht="18" customHeight="1">
      <c r="A265" s="221"/>
      <c r="B265" s="143"/>
      <c r="C265" s="143"/>
      <c r="D265" s="143"/>
      <c r="E265" s="269"/>
      <c r="F265" s="279"/>
      <c r="G265" s="241"/>
      <c r="H265" s="241"/>
      <c r="I265" s="241"/>
      <c r="J265" s="280"/>
      <c r="K265" s="281"/>
      <c r="L265" s="244"/>
      <c r="M265" s="244"/>
      <c r="N265" s="244"/>
      <c r="O265" s="245"/>
      <c r="P265" s="244"/>
      <c r="Q265" s="245"/>
      <c r="R265" s="245"/>
      <c r="S265" s="245"/>
      <c r="T265" s="245"/>
      <c r="U265" s="242"/>
      <c r="V265" s="245"/>
      <c r="W265" s="282"/>
      <c r="X265" s="282"/>
      <c r="Y265" s="279"/>
      <c r="Z265" s="242"/>
      <c r="AA265" s="242"/>
      <c r="AB265" s="242"/>
      <c r="AC265" s="242"/>
      <c r="AD265" s="242"/>
      <c r="AE265" s="242"/>
      <c r="AF265" s="242"/>
      <c r="AG265" s="242"/>
      <c r="AH265" s="242"/>
      <c r="AI265" s="242"/>
      <c r="AJ265" s="242"/>
      <c r="AK265" s="242"/>
      <c r="AL265" s="242"/>
      <c r="AM265" s="242"/>
      <c r="AN265" s="269"/>
      <c r="AO265" s="221"/>
      <c r="AP265" s="221"/>
    </row>
    <row r="266" spans="1:42" ht="18" customHeight="1">
      <c r="A266" s="221"/>
      <c r="B266" s="143"/>
      <c r="C266" s="143"/>
      <c r="D266" s="143"/>
      <c r="E266" s="269"/>
      <c r="F266" s="279"/>
      <c r="G266" s="241"/>
      <c r="H266" s="241"/>
      <c r="I266" s="241"/>
      <c r="J266" s="280"/>
      <c r="K266" s="281"/>
      <c r="L266" s="244"/>
      <c r="M266" s="244"/>
      <c r="N266" s="244"/>
      <c r="O266" s="245"/>
      <c r="P266" s="244"/>
      <c r="Q266" s="245"/>
      <c r="R266" s="245"/>
      <c r="S266" s="245"/>
      <c r="T266" s="245"/>
      <c r="U266" s="242"/>
      <c r="V266" s="245"/>
      <c r="W266" s="282"/>
      <c r="X266" s="282"/>
      <c r="Y266" s="279"/>
      <c r="Z266" s="242"/>
      <c r="AA266" s="242"/>
      <c r="AB266" s="242"/>
      <c r="AC266" s="242"/>
      <c r="AD266" s="242"/>
      <c r="AE266" s="242"/>
      <c r="AF266" s="242"/>
      <c r="AG266" s="242"/>
      <c r="AH266" s="242"/>
      <c r="AI266" s="242"/>
      <c r="AJ266" s="242"/>
      <c r="AK266" s="242"/>
      <c r="AL266" s="242"/>
      <c r="AM266" s="242"/>
      <c r="AN266" s="269"/>
      <c r="AO266" s="221"/>
      <c r="AP266" s="221"/>
    </row>
    <row r="267" spans="1:42" ht="18" customHeight="1">
      <c r="A267" s="221"/>
      <c r="B267" s="143"/>
      <c r="C267" s="143"/>
      <c r="D267" s="143"/>
      <c r="E267" s="269"/>
      <c r="F267" s="279"/>
      <c r="G267" s="241"/>
      <c r="H267" s="241"/>
      <c r="I267" s="241"/>
      <c r="J267" s="280"/>
      <c r="K267" s="281"/>
      <c r="L267" s="244"/>
      <c r="M267" s="244"/>
      <c r="N267" s="244"/>
      <c r="O267" s="245"/>
      <c r="P267" s="244"/>
      <c r="Q267" s="245"/>
      <c r="R267" s="245"/>
      <c r="S267" s="245"/>
      <c r="T267" s="245"/>
      <c r="U267" s="242"/>
      <c r="V267" s="245"/>
      <c r="W267" s="282"/>
      <c r="X267" s="282"/>
      <c r="Y267" s="279"/>
      <c r="Z267" s="242"/>
      <c r="AA267" s="242"/>
      <c r="AB267" s="242"/>
      <c r="AC267" s="242"/>
      <c r="AD267" s="242"/>
      <c r="AE267" s="242"/>
      <c r="AF267" s="242"/>
      <c r="AG267" s="242"/>
      <c r="AH267" s="242"/>
      <c r="AI267" s="242"/>
      <c r="AJ267" s="242"/>
      <c r="AK267" s="242"/>
      <c r="AL267" s="242"/>
      <c r="AM267" s="242"/>
      <c r="AN267" s="269"/>
      <c r="AO267" s="221"/>
      <c r="AP267" s="221"/>
    </row>
    <row r="268" spans="1:42" ht="18" customHeight="1">
      <c r="A268" s="221"/>
      <c r="B268" s="143"/>
      <c r="C268" s="143"/>
      <c r="D268" s="143"/>
      <c r="E268" s="269"/>
      <c r="F268" s="279"/>
      <c r="G268" s="241"/>
      <c r="H268" s="241"/>
      <c r="I268" s="241"/>
      <c r="J268" s="280"/>
      <c r="K268" s="281"/>
      <c r="L268" s="244"/>
      <c r="M268" s="244"/>
      <c r="N268" s="244"/>
      <c r="O268" s="245"/>
      <c r="P268" s="244"/>
      <c r="Q268" s="245"/>
      <c r="R268" s="245"/>
      <c r="S268" s="245"/>
      <c r="T268" s="245"/>
      <c r="U268" s="242"/>
      <c r="V268" s="245"/>
      <c r="W268" s="282"/>
      <c r="X268" s="282"/>
      <c r="Y268" s="279"/>
      <c r="Z268" s="242"/>
      <c r="AA268" s="242"/>
      <c r="AB268" s="242"/>
      <c r="AC268" s="242"/>
      <c r="AD268" s="242"/>
      <c r="AE268" s="242"/>
      <c r="AF268" s="242"/>
      <c r="AG268" s="242"/>
      <c r="AH268" s="242"/>
      <c r="AI268" s="242"/>
      <c r="AJ268" s="242"/>
      <c r="AK268" s="242"/>
      <c r="AL268" s="242"/>
      <c r="AM268" s="242"/>
      <c r="AN268" s="269"/>
      <c r="AO268" s="221"/>
      <c r="AP268" s="221"/>
    </row>
    <row r="269" spans="1:42" ht="18" customHeight="1">
      <c r="A269" s="221"/>
      <c r="B269" s="143"/>
      <c r="C269" s="143"/>
      <c r="D269" s="143"/>
      <c r="E269" s="269"/>
      <c r="F269" s="279"/>
      <c r="G269" s="241"/>
      <c r="H269" s="241"/>
      <c r="I269" s="241"/>
      <c r="J269" s="280"/>
      <c r="K269" s="281"/>
      <c r="L269" s="244"/>
      <c r="M269" s="244"/>
      <c r="N269" s="244"/>
      <c r="O269" s="245"/>
      <c r="P269" s="244"/>
      <c r="Q269" s="245"/>
      <c r="R269" s="245"/>
      <c r="S269" s="245"/>
      <c r="T269" s="245"/>
      <c r="U269" s="242"/>
      <c r="V269" s="245"/>
      <c r="W269" s="282"/>
      <c r="X269" s="282"/>
      <c r="Y269" s="279"/>
      <c r="Z269" s="242"/>
      <c r="AA269" s="242"/>
      <c r="AB269" s="242"/>
      <c r="AC269" s="242"/>
      <c r="AD269" s="242"/>
      <c r="AE269" s="242"/>
      <c r="AF269" s="242"/>
      <c r="AG269" s="242"/>
      <c r="AH269" s="242"/>
      <c r="AI269" s="242"/>
      <c r="AJ269" s="242"/>
      <c r="AK269" s="242"/>
      <c r="AL269" s="242"/>
      <c r="AM269" s="242"/>
      <c r="AN269" s="269"/>
      <c r="AO269" s="221"/>
      <c r="AP269" s="221"/>
    </row>
    <row r="270" spans="1:42" ht="18" customHeight="1">
      <c r="A270" s="221"/>
      <c r="B270" s="143"/>
      <c r="C270" s="143"/>
      <c r="D270" s="143"/>
      <c r="E270" s="269"/>
      <c r="F270" s="279"/>
      <c r="G270" s="241"/>
      <c r="H270" s="241"/>
      <c r="I270" s="241"/>
      <c r="J270" s="280"/>
      <c r="K270" s="281"/>
      <c r="L270" s="244"/>
      <c r="M270" s="244"/>
      <c r="N270" s="244"/>
      <c r="O270" s="245"/>
      <c r="P270" s="244"/>
      <c r="Q270" s="245"/>
      <c r="R270" s="245"/>
      <c r="S270" s="245"/>
      <c r="T270" s="245"/>
      <c r="U270" s="242"/>
      <c r="V270" s="245"/>
      <c r="W270" s="282"/>
      <c r="X270" s="282"/>
      <c r="Y270" s="279"/>
      <c r="Z270" s="242"/>
      <c r="AA270" s="242"/>
      <c r="AB270" s="242"/>
      <c r="AC270" s="242"/>
      <c r="AD270" s="242"/>
      <c r="AE270" s="242"/>
      <c r="AF270" s="242"/>
      <c r="AG270" s="242"/>
      <c r="AH270" s="242"/>
      <c r="AI270" s="242"/>
      <c r="AJ270" s="242"/>
      <c r="AK270" s="242"/>
      <c r="AL270" s="242"/>
      <c r="AM270" s="242"/>
      <c r="AN270" s="269"/>
      <c r="AO270" s="221"/>
      <c r="AP270" s="221"/>
    </row>
    <row r="271" spans="1:42" ht="18" customHeight="1">
      <c r="A271" s="221"/>
      <c r="B271" s="143"/>
      <c r="C271" s="143"/>
      <c r="D271" s="143"/>
      <c r="E271" s="269"/>
      <c r="F271" s="279"/>
      <c r="G271" s="241"/>
      <c r="H271" s="241"/>
      <c r="I271" s="241"/>
      <c r="J271" s="280"/>
      <c r="K271" s="281"/>
      <c r="L271" s="244"/>
      <c r="M271" s="244"/>
      <c r="N271" s="244"/>
      <c r="O271" s="245"/>
      <c r="P271" s="244"/>
      <c r="Q271" s="245"/>
      <c r="R271" s="245"/>
      <c r="S271" s="245"/>
      <c r="T271" s="245"/>
      <c r="U271" s="242"/>
      <c r="V271" s="245"/>
      <c r="W271" s="282"/>
      <c r="X271" s="282"/>
      <c r="Y271" s="279"/>
      <c r="Z271" s="242"/>
      <c r="AA271" s="242"/>
      <c r="AB271" s="242"/>
      <c r="AC271" s="242"/>
      <c r="AD271" s="242"/>
      <c r="AE271" s="242"/>
      <c r="AF271" s="242"/>
      <c r="AG271" s="242"/>
      <c r="AH271" s="242"/>
      <c r="AI271" s="242"/>
      <c r="AJ271" s="242"/>
      <c r="AK271" s="242"/>
      <c r="AL271" s="242"/>
      <c r="AM271" s="242"/>
      <c r="AN271" s="269"/>
      <c r="AO271" s="221"/>
      <c r="AP271" s="221"/>
    </row>
    <row r="272" spans="1:42" ht="18" customHeight="1">
      <c r="A272" s="221"/>
      <c r="B272" s="143"/>
      <c r="C272" s="143"/>
      <c r="D272" s="143"/>
      <c r="E272" s="269"/>
      <c r="F272" s="279"/>
      <c r="G272" s="241"/>
      <c r="H272" s="241"/>
      <c r="I272" s="241"/>
      <c r="J272" s="280"/>
      <c r="K272" s="281"/>
      <c r="L272" s="244"/>
      <c r="M272" s="244"/>
      <c r="N272" s="244"/>
      <c r="O272" s="245"/>
      <c r="P272" s="244"/>
      <c r="Q272" s="245"/>
      <c r="R272" s="245"/>
      <c r="S272" s="245"/>
      <c r="T272" s="245"/>
      <c r="U272" s="242"/>
      <c r="V272" s="245"/>
      <c r="W272" s="282"/>
      <c r="X272" s="282"/>
      <c r="Y272" s="279"/>
      <c r="Z272" s="242"/>
      <c r="AA272" s="242"/>
      <c r="AB272" s="242"/>
      <c r="AC272" s="242"/>
      <c r="AD272" s="242"/>
      <c r="AE272" s="242"/>
      <c r="AF272" s="242"/>
      <c r="AG272" s="242"/>
      <c r="AH272" s="242"/>
      <c r="AI272" s="242"/>
      <c r="AJ272" s="242"/>
      <c r="AK272" s="242"/>
      <c r="AL272" s="242"/>
      <c r="AM272" s="242"/>
      <c r="AN272" s="269"/>
      <c r="AO272" s="221"/>
      <c r="AP272" s="221"/>
    </row>
    <row r="273" spans="1:42" ht="18" customHeight="1">
      <c r="A273" s="221"/>
      <c r="B273" s="143"/>
      <c r="C273" s="143"/>
      <c r="D273" s="143"/>
      <c r="E273" s="269"/>
      <c r="F273" s="279"/>
      <c r="G273" s="241"/>
      <c r="H273" s="241"/>
      <c r="I273" s="241"/>
      <c r="J273" s="280"/>
      <c r="K273" s="281"/>
      <c r="L273" s="244"/>
      <c r="M273" s="244"/>
      <c r="N273" s="244"/>
      <c r="O273" s="245"/>
      <c r="P273" s="244"/>
      <c r="Q273" s="245"/>
      <c r="R273" s="245"/>
      <c r="S273" s="245"/>
      <c r="T273" s="245"/>
      <c r="U273" s="242"/>
      <c r="V273" s="245"/>
      <c r="W273" s="282"/>
      <c r="X273" s="282"/>
      <c r="Y273" s="279"/>
      <c r="Z273" s="242"/>
      <c r="AA273" s="242"/>
      <c r="AB273" s="242"/>
      <c r="AC273" s="242"/>
      <c r="AD273" s="242"/>
      <c r="AE273" s="242"/>
      <c r="AF273" s="242"/>
      <c r="AG273" s="242"/>
      <c r="AH273" s="242"/>
      <c r="AI273" s="242"/>
      <c r="AJ273" s="242"/>
      <c r="AK273" s="242"/>
      <c r="AL273" s="242"/>
      <c r="AM273" s="242"/>
      <c r="AN273" s="269"/>
      <c r="AO273" s="221"/>
      <c r="AP273" s="221"/>
    </row>
    <row r="274" spans="1:42" ht="18" customHeight="1">
      <c r="A274" s="221"/>
      <c r="B274" s="143"/>
      <c r="C274" s="143"/>
      <c r="D274" s="143"/>
      <c r="E274" s="269"/>
      <c r="F274" s="279"/>
      <c r="G274" s="241"/>
      <c r="H274" s="241"/>
      <c r="I274" s="241"/>
      <c r="J274" s="280"/>
      <c r="K274" s="281"/>
      <c r="L274" s="244"/>
      <c r="M274" s="244"/>
      <c r="N274" s="244"/>
      <c r="O274" s="245"/>
      <c r="P274" s="244"/>
      <c r="Q274" s="245"/>
      <c r="R274" s="245"/>
      <c r="S274" s="245"/>
      <c r="T274" s="245"/>
      <c r="U274" s="242"/>
      <c r="V274" s="245"/>
      <c r="W274" s="282"/>
      <c r="X274" s="282"/>
      <c r="Y274" s="279"/>
      <c r="Z274" s="242"/>
      <c r="AA274" s="242"/>
      <c r="AB274" s="242"/>
      <c r="AC274" s="242"/>
      <c r="AD274" s="242"/>
      <c r="AE274" s="242"/>
      <c r="AF274" s="242"/>
      <c r="AG274" s="242"/>
      <c r="AH274" s="242"/>
      <c r="AI274" s="242"/>
      <c r="AJ274" s="242"/>
      <c r="AK274" s="242"/>
      <c r="AL274" s="242"/>
      <c r="AM274" s="242"/>
      <c r="AN274" s="269"/>
      <c r="AO274" s="221"/>
      <c r="AP274" s="221"/>
    </row>
    <row r="275" spans="1:42" ht="18" customHeight="1">
      <c r="A275" s="221"/>
      <c r="B275" s="143"/>
      <c r="C275" s="143"/>
      <c r="D275" s="143"/>
      <c r="E275" s="269"/>
      <c r="F275" s="279"/>
      <c r="G275" s="241"/>
      <c r="H275" s="241"/>
      <c r="I275" s="241"/>
      <c r="J275" s="280"/>
      <c r="K275" s="281"/>
      <c r="L275" s="244"/>
      <c r="M275" s="244"/>
      <c r="N275" s="244"/>
      <c r="O275" s="245"/>
      <c r="P275" s="244"/>
      <c r="Q275" s="245"/>
      <c r="R275" s="245"/>
      <c r="S275" s="245"/>
      <c r="T275" s="245"/>
      <c r="U275" s="242"/>
      <c r="V275" s="245"/>
      <c r="W275" s="282"/>
      <c r="X275" s="282"/>
      <c r="Y275" s="279"/>
      <c r="Z275" s="242"/>
      <c r="AA275" s="242"/>
      <c r="AB275" s="242"/>
      <c r="AC275" s="242"/>
      <c r="AD275" s="242"/>
      <c r="AE275" s="242"/>
      <c r="AF275" s="242"/>
      <c r="AG275" s="242"/>
      <c r="AH275" s="242"/>
      <c r="AI275" s="242"/>
      <c r="AJ275" s="242"/>
      <c r="AK275" s="242"/>
      <c r="AL275" s="242"/>
      <c r="AM275" s="242"/>
      <c r="AN275" s="269"/>
      <c r="AO275" s="221"/>
      <c r="AP275" s="221"/>
    </row>
    <row r="276" spans="1:42" ht="18" customHeight="1">
      <c r="A276" s="221"/>
      <c r="B276" s="143"/>
      <c r="C276" s="143"/>
      <c r="D276" s="143"/>
      <c r="E276" s="269"/>
      <c r="F276" s="279"/>
      <c r="G276" s="241"/>
      <c r="H276" s="241"/>
      <c r="I276" s="241"/>
      <c r="J276" s="280"/>
      <c r="K276" s="281"/>
      <c r="L276" s="244"/>
      <c r="M276" s="244"/>
      <c r="N276" s="244"/>
      <c r="O276" s="245"/>
      <c r="P276" s="244"/>
      <c r="Q276" s="245"/>
      <c r="R276" s="245"/>
      <c r="S276" s="245"/>
      <c r="T276" s="245"/>
      <c r="U276" s="242"/>
      <c r="V276" s="245"/>
      <c r="W276" s="282"/>
      <c r="X276" s="282"/>
      <c r="Y276" s="279"/>
      <c r="Z276" s="242"/>
      <c r="AA276" s="242"/>
      <c r="AB276" s="242"/>
      <c r="AC276" s="242"/>
      <c r="AD276" s="242"/>
      <c r="AE276" s="242"/>
      <c r="AF276" s="242"/>
      <c r="AG276" s="242"/>
      <c r="AH276" s="242"/>
      <c r="AI276" s="242"/>
      <c r="AJ276" s="242"/>
      <c r="AK276" s="242"/>
      <c r="AL276" s="242"/>
      <c r="AM276" s="242"/>
      <c r="AN276" s="269"/>
      <c r="AO276" s="221"/>
      <c r="AP276" s="221"/>
    </row>
    <row r="277" spans="1:42" ht="18" customHeight="1">
      <c r="A277" s="221"/>
      <c r="B277" s="143"/>
      <c r="C277" s="143"/>
      <c r="D277" s="143"/>
      <c r="E277" s="269"/>
      <c r="F277" s="279"/>
      <c r="G277" s="241"/>
      <c r="H277" s="241"/>
      <c r="I277" s="241"/>
      <c r="J277" s="280"/>
      <c r="K277" s="281"/>
      <c r="L277" s="244"/>
      <c r="M277" s="244"/>
      <c r="N277" s="244"/>
      <c r="O277" s="245"/>
      <c r="P277" s="244"/>
      <c r="Q277" s="245"/>
      <c r="R277" s="245"/>
      <c r="S277" s="245"/>
      <c r="T277" s="245"/>
      <c r="U277" s="242"/>
      <c r="V277" s="245"/>
      <c r="W277" s="282"/>
      <c r="X277" s="282"/>
      <c r="Y277" s="279"/>
      <c r="Z277" s="242"/>
      <c r="AA277" s="242"/>
      <c r="AB277" s="242"/>
      <c r="AC277" s="242"/>
      <c r="AD277" s="242"/>
      <c r="AE277" s="242"/>
      <c r="AF277" s="242"/>
      <c r="AG277" s="242"/>
      <c r="AH277" s="242"/>
      <c r="AI277" s="242"/>
      <c r="AJ277" s="242"/>
      <c r="AK277" s="242"/>
      <c r="AL277" s="242"/>
      <c r="AM277" s="242"/>
      <c r="AN277" s="269"/>
      <c r="AO277" s="221"/>
      <c r="AP277" s="221"/>
    </row>
    <row r="278" spans="1:42" ht="18" customHeight="1">
      <c r="A278" s="221"/>
      <c r="B278" s="143"/>
      <c r="C278" s="143"/>
      <c r="D278" s="143"/>
      <c r="E278" s="269"/>
      <c r="F278" s="279"/>
      <c r="G278" s="241"/>
      <c r="H278" s="241"/>
      <c r="I278" s="241"/>
      <c r="J278" s="280"/>
      <c r="K278" s="281"/>
      <c r="L278" s="244"/>
      <c r="M278" s="244"/>
      <c r="N278" s="244"/>
      <c r="O278" s="245"/>
      <c r="P278" s="244"/>
      <c r="Q278" s="245"/>
      <c r="R278" s="245"/>
      <c r="S278" s="245"/>
      <c r="T278" s="245"/>
      <c r="U278" s="242"/>
      <c r="V278" s="245"/>
      <c r="W278" s="282"/>
      <c r="X278" s="282"/>
      <c r="Y278" s="279"/>
      <c r="Z278" s="242"/>
      <c r="AA278" s="242"/>
      <c r="AB278" s="242"/>
      <c r="AC278" s="242"/>
      <c r="AD278" s="242"/>
      <c r="AE278" s="242"/>
      <c r="AF278" s="242"/>
      <c r="AG278" s="242"/>
      <c r="AH278" s="242"/>
      <c r="AI278" s="242"/>
      <c r="AJ278" s="242"/>
      <c r="AK278" s="242"/>
      <c r="AL278" s="242"/>
      <c r="AM278" s="242"/>
      <c r="AN278" s="269"/>
      <c r="AO278" s="221"/>
      <c r="AP278" s="221"/>
    </row>
    <row r="279" spans="1:42" ht="18" customHeight="1">
      <c r="A279" s="221"/>
      <c r="B279" s="143"/>
      <c r="C279" s="143"/>
      <c r="D279" s="143"/>
      <c r="E279" s="269"/>
      <c r="F279" s="279"/>
      <c r="G279" s="241"/>
      <c r="H279" s="241"/>
      <c r="I279" s="241"/>
      <c r="J279" s="280"/>
      <c r="K279" s="281"/>
      <c r="L279" s="244"/>
      <c r="M279" s="244"/>
      <c r="N279" s="244"/>
      <c r="O279" s="245"/>
      <c r="P279" s="244"/>
      <c r="Q279" s="245"/>
      <c r="R279" s="245"/>
      <c r="S279" s="245"/>
      <c r="T279" s="245"/>
      <c r="U279" s="242"/>
      <c r="V279" s="245"/>
      <c r="W279" s="282"/>
      <c r="X279" s="282"/>
      <c r="Y279" s="279"/>
      <c r="Z279" s="242"/>
      <c r="AA279" s="242"/>
      <c r="AB279" s="242"/>
      <c r="AC279" s="242"/>
      <c r="AD279" s="242"/>
      <c r="AE279" s="242"/>
      <c r="AF279" s="242"/>
      <c r="AG279" s="242"/>
      <c r="AH279" s="242"/>
      <c r="AI279" s="242"/>
      <c r="AJ279" s="242"/>
      <c r="AK279" s="242"/>
      <c r="AL279" s="242"/>
      <c r="AM279" s="242"/>
      <c r="AN279" s="269"/>
      <c r="AO279" s="221"/>
      <c r="AP279" s="221"/>
    </row>
    <row r="280" spans="1:42" ht="18" customHeight="1">
      <c r="A280" s="221"/>
      <c r="B280" s="143"/>
      <c r="C280" s="143"/>
      <c r="D280" s="143"/>
      <c r="E280" s="269"/>
      <c r="F280" s="279"/>
      <c r="G280" s="241"/>
      <c r="H280" s="241"/>
      <c r="I280" s="241"/>
      <c r="J280" s="280"/>
      <c r="K280" s="281"/>
      <c r="L280" s="244"/>
      <c r="M280" s="244"/>
      <c r="N280" s="244"/>
      <c r="O280" s="245"/>
      <c r="P280" s="244"/>
      <c r="Q280" s="245"/>
      <c r="R280" s="245"/>
      <c r="S280" s="245"/>
      <c r="T280" s="245"/>
      <c r="U280" s="242"/>
      <c r="V280" s="245"/>
      <c r="W280" s="282"/>
      <c r="X280" s="282"/>
      <c r="Y280" s="279"/>
      <c r="Z280" s="242"/>
      <c r="AA280" s="242"/>
      <c r="AB280" s="242"/>
      <c r="AC280" s="242"/>
      <c r="AD280" s="242"/>
      <c r="AE280" s="242"/>
      <c r="AF280" s="242"/>
      <c r="AG280" s="242"/>
      <c r="AH280" s="242"/>
      <c r="AI280" s="242"/>
      <c r="AJ280" s="242"/>
      <c r="AK280" s="242"/>
      <c r="AL280" s="242"/>
      <c r="AM280" s="242"/>
      <c r="AN280" s="269"/>
      <c r="AO280" s="221"/>
      <c r="AP280" s="221"/>
    </row>
    <row r="281" spans="1:42" ht="18" customHeight="1">
      <c r="A281" s="221"/>
      <c r="B281" s="143"/>
      <c r="C281" s="143"/>
      <c r="D281" s="143"/>
      <c r="E281" s="269"/>
      <c r="F281" s="279"/>
      <c r="G281" s="241"/>
      <c r="H281" s="241"/>
      <c r="I281" s="241"/>
      <c r="J281" s="280"/>
      <c r="K281" s="281"/>
      <c r="L281" s="244"/>
      <c r="M281" s="244"/>
      <c r="N281" s="244"/>
      <c r="O281" s="245"/>
      <c r="P281" s="244"/>
      <c r="Q281" s="245"/>
      <c r="R281" s="245"/>
      <c r="S281" s="245"/>
      <c r="T281" s="245"/>
      <c r="U281" s="242"/>
      <c r="V281" s="245"/>
      <c r="W281" s="282"/>
      <c r="X281" s="282"/>
      <c r="Y281" s="279"/>
      <c r="Z281" s="242"/>
      <c r="AA281" s="242"/>
      <c r="AB281" s="242"/>
      <c r="AC281" s="242"/>
      <c r="AD281" s="242"/>
      <c r="AE281" s="242"/>
      <c r="AF281" s="242"/>
      <c r="AG281" s="242"/>
      <c r="AH281" s="242"/>
      <c r="AI281" s="242"/>
      <c r="AJ281" s="242"/>
      <c r="AK281" s="242"/>
      <c r="AL281" s="242"/>
      <c r="AM281" s="242"/>
      <c r="AN281" s="269"/>
      <c r="AO281" s="221"/>
      <c r="AP281" s="221"/>
    </row>
    <row r="282" spans="1:42" ht="18" customHeight="1">
      <c r="A282" s="221"/>
      <c r="B282" s="143"/>
      <c r="C282" s="143"/>
      <c r="D282" s="143"/>
      <c r="E282" s="269"/>
      <c r="F282" s="279"/>
      <c r="G282" s="241"/>
      <c r="H282" s="241"/>
      <c r="I282" s="241"/>
      <c r="J282" s="280"/>
      <c r="K282" s="281"/>
      <c r="L282" s="244"/>
      <c r="M282" s="244"/>
      <c r="N282" s="244"/>
      <c r="O282" s="245"/>
      <c r="P282" s="244"/>
      <c r="Q282" s="245"/>
      <c r="R282" s="245"/>
      <c r="S282" s="245"/>
      <c r="T282" s="245"/>
      <c r="U282" s="242"/>
      <c r="V282" s="245"/>
      <c r="W282" s="282"/>
      <c r="X282" s="282"/>
      <c r="Y282" s="279"/>
      <c r="Z282" s="242"/>
      <c r="AA282" s="242"/>
      <c r="AB282" s="242"/>
      <c r="AC282" s="242"/>
      <c r="AD282" s="242"/>
      <c r="AE282" s="242"/>
      <c r="AF282" s="242"/>
      <c r="AG282" s="242"/>
      <c r="AH282" s="242"/>
      <c r="AI282" s="242"/>
      <c r="AJ282" s="242"/>
      <c r="AK282" s="242"/>
      <c r="AL282" s="242"/>
      <c r="AM282" s="242"/>
      <c r="AN282" s="269"/>
      <c r="AO282" s="221"/>
      <c r="AP282" s="221"/>
    </row>
    <row r="283" spans="1:42" ht="18" customHeight="1">
      <c r="A283" s="221"/>
      <c r="B283" s="143"/>
      <c r="C283" s="143"/>
      <c r="D283" s="143"/>
      <c r="E283" s="269"/>
      <c r="F283" s="279"/>
      <c r="G283" s="241"/>
      <c r="H283" s="241"/>
      <c r="I283" s="241"/>
      <c r="J283" s="280"/>
      <c r="K283" s="281"/>
      <c r="L283" s="244"/>
      <c r="M283" s="244"/>
      <c r="N283" s="244"/>
      <c r="O283" s="245"/>
      <c r="P283" s="244"/>
      <c r="Q283" s="245"/>
      <c r="R283" s="245"/>
      <c r="S283" s="245"/>
      <c r="T283" s="245"/>
      <c r="U283" s="242"/>
      <c r="V283" s="245"/>
      <c r="W283" s="282"/>
      <c r="X283" s="282"/>
      <c r="Y283" s="279"/>
      <c r="Z283" s="242"/>
      <c r="AA283" s="242"/>
      <c r="AB283" s="242"/>
      <c r="AC283" s="242"/>
      <c r="AD283" s="242"/>
      <c r="AE283" s="242"/>
      <c r="AF283" s="242"/>
      <c r="AG283" s="242"/>
      <c r="AH283" s="242"/>
      <c r="AI283" s="242"/>
      <c r="AJ283" s="242"/>
      <c r="AK283" s="242"/>
      <c r="AL283" s="242"/>
      <c r="AM283" s="242"/>
      <c r="AN283" s="269"/>
      <c r="AO283" s="221"/>
      <c r="AP283" s="221"/>
    </row>
    <row r="284" spans="1:42" ht="18" customHeight="1">
      <c r="A284" s="221"/>
      <c r="B284" s="143"/>
      <c r="C284" s="143"/>
      <c r="D284" s="143"/>
      <c r="E284" s="269"/>
      <c r="F284" s="279"/>
      <c r="G284" s="241"/>
      <c r="H284" s="241"/>
      <c r="I284" s="241"/>
      <c r="J284" s="280"/>
      <c r="K284" s="281"/>
      <c r="L284" s="244"/>
      <c r="M284" s="244"/>
      <c r="N284" s="244"/>
      <c r="O284" s="245"/>
      <c r="P284" s="244"/>
      <c r="Q284" s="245"/>
      <c r="R284" s="245"/>
      <c r="S284" s="245"/>
      <c r="T284" s="245"/>
      <c r="U284" s="242"/>
      <c r="V284" s="245"/>
      <c r="W284" s="282"/>
      <c r="X284" s="282"/>
      <c r="Y284" s="279"/>
      <c r="Z284" s="242"/>
      <c r="AA284" s="242"/>
      <c r="AB284" s="242"/>
      <c r="AC284" s="242"/>
      <c r="AD284" s="242"/>
      <c r="AE284" s="242"/>
      <c r="AF284" s="242"/>
      <c r="AG284" s="242"/>
      <c r="AH284" s="242"/>
      <c r="AI284" s="242"/>
      <c r="AJ284" s="242"/>
      <c r="AK284" s="242"/>
      <c r="AL284" s="242"/>
      <c r="AM284" s="242"/>
      <c r="AN284" s="269"/>
      <c r="AO284" s="221"/>
      <c r="AP284" s="221"/>
    </row>
    <row r="285" spans="1:42" ht="18" customHeight="1">
      <c r="A285" s="221"/>
      <c r="B285" s="143"/>
      <c r="C285" s="143"/>
      <c r="D285" s="143"/>
      <c r="E285" s="269"/>
      <c r="F285" s="279"/>
      <c r="G285" s="241"/>
      <c r="H285" s="241"/>
      <c r="I285" s="241"/>
      <c r="J285" s="280"/>
      <c r="K285" s="281"/>
      <c r="L285" s="244"/>
      <c r="M285" s="244"/>
      <c r="N285" s="244"/>
      <c r="O285" s="245"/>
      <c r="P285" s="244"/>
      <c r="Q285" s="245"/>
      <c r="R285" s="245"/>
      <c r="S285" s="245"/>
      <c r="T285" s="245"/>
      <c r="U285" s="242"/>
      <c r="V285" s="245"/>
      <c r="W285" s="282"/>
      <c r="X285" s="282"/>
      <c r="Y285" s="279"/>
      <c r="Z285" s="242"/>
      <c r="AA285" s="242"/>
      <c r="AB285" s="242"/>
      <c r="AC285" s="242"/>
      <c r="AD285" s="242"/>
      <c r="AE285" s="242"/>
      <c r="AF285" s="242"/>
      <c r="AG285" s="242"/>
      <c r="AH285" s="242"/>
      <c r="AI285" s="242"/>
      <c r="AJ285" s="242"/>
      <c r="AK285" s="242"/>
      <c r="AL285" s="242"/>
      <c r="AM285" s="242"/>
      <c r="AN285" s="269"/>
      <c r="AO285" s="221"/>
      <c r="AP285" s="221"/>
    </row>
    <row r="286" spans="1:42" ht="18" customHeight="1">
      <c r="A286" s="221"/>
      <c r="B286" s="143"/>
      <c r="C286" s="143"/>
      <c r="D286" s="143"/>
      <c r="E286" s="269"/>
      <c r="F286" s="279"/>
      <c r="G286" s="241"/>
      <c r="H286" s="241"/>
      <c r="I286" s="241"/>
      <c r="J286" s="280"/>
      <c r="K286" s="281"/>
      <c r="L286" s="244"/>
      <c r="M286" s="244"/>
      <c r="N286" s="244"/>
      <c r="O286" s="245"/>
      <c r="P286" s="244"/>
      <c r="Q286" s="245"/>
      <c r="R286" s="245"/>
      <c r="S286" s="245"/>
      <c r="T286" s="245"/>
      <c r="U286" s="242"/>
      <c r="V286" s="245"/>
      <c r="W286" s="282"/>
      <c r="X286" s="282"/>
      <c r="Y286" s="279"/>
      <c r="Z286" s="242"/>
      <c r="AA286" s="242"/>
      <c r="AB286" s="242"/>
      <c r="AC286" s="242"/>
      <c r="AD286" s="242"/>
      <c r="AE286" s="242"/>
      <c r="AF286" s="242"/>
      <c r="AG286" s="242"/>
      <c r="AH286" s="242"/>
      <c r="AI286" s="242"/>
      <c r="AJ286" s="242"/>
      <c r="AK286" s="242"/>
      <c r="AL286" s="242"/>
      <c r="AM286" s="242"/>
      <c r="AN286" s="269"/>
      <c r="AO286" s="221"/>
      <c r="AP286" s="221"/>
    </row>
    <row r="287" spans="1:42" ht="18" customHeight="1">
      <c r="A287" s="221"/>
      <c r="B287" s="143"/>
      <c r="C287" s="143"/>
      <c r="D287" s="143"/>
      <c r="E287" s="269"/>
      <c r="F287" s="279"/>
      <c r="G287" s="241"/>
      <c r="H287" s="241"/>
      <c r="I287" s="241"/>
      <c r="J287" s="280"/>
      <c r="K287" s="281"/>
      <c r="L287" s="244"/>
      <c r="M287" s="244"/>
      <c r="N287" s="244"/>
      <c r="O287" s="245"/>
      <c r="P287" s="244"/>
      <c r="Q287" s="245"/>
      <c r="R287" s="245"/>
      <c r="S287" s="245"/>
      <c r="T287" s="245"/>
      <c r="U287" s="242"/>
      <c r="V287" s="245"/>
      <c r="W287" s="282"/>
      <c r="X287" s="282"/>
      <c r="Y287" s="279"/>
      <c r="Z287" s="242"/>
      <c r="AA287" s="242"/>
      <c r="AB287" s="242"/>
      <c r="AC287" s="242"/>
      <c r="AD287" s="242"/>
      <c r="AE287" s="242"/>
      <c r="AF287" s="242"/>
      <c r="AG287" s="242"/>
      <c r="AH287" s="242"/>
      <c r="AI287" s="242"/>
      <c r="AJ287" s="242"/>
      <c r="AK287" s="242"/>
      <c r="AL287" s="242"/>
      <c r="AM287" s="242"/>
      <c r="AN287" s="269"/>
      <c r="AO287" s="221"/>
      <c r="AP287" s="221"/>
    </row>
    <row r="288" spans="1:42" ht="18" customHeight="1">
      <c r="A288" s="221"/>
      <c r="B288" s="143"/>
      <c r="C288" s="143"/>
      <c r="D288" s="143"/>
      <c r="E288" s="269"/>
      <c r="F288" s="279"/>
      <c r="G288" s="241"/>
      <c r="H288" s="241"/>
      <c r="I288" s="241"/>
      <c r="J288" s="280"/>
      <c r="K288" s="281"/>
      <c r="L288" s="244"/>
      <c r="M288" s="244"/>
      <c r="N288" s="244"/>
      <c r="O288" s="245"/>
      <c r="P288" s="244"/>
      <c r="Q288" s="245"/>
      <c r="R288" s="245"/>
      <c r="S288" s="245"/>
      <c r="T288" s="245"/>
      <c r="U288" s="242"/>
      <c r="V288" s="245"/>
      <c r="W288" s="282"/>
      <c r="X288" s="282"/>
      <c r="Y288" s="279"/>
      <c r="Z288" s="242"/>
      <c r="AA288" s="242"/>
      <c r="AB288" s="242"/>
      <c r="AC288" s="242"/>
      <c r="AD288" s="242"/>
      <c r="AE288" s="242"/>
      <c r="AF288" s="242"/>
      <c r="AG288" s="242"/>
      <c r="AH288" s="242"/>
      <c r="AI288" s="242"/>
      <c r="AJ288" s="242"/>
      <c r="AK288" s="242"/>
      <c r="AL288" s="242"/>
      <c r="AM288" s="242"/>
      <c r="AN288" s="269"/>
      <c r="AO288" s="221"/>
      <c r="AP288" s="221"/>
    </row>
    <row r="289" spans="1:42" ht="18" customHeight="1">
      <c r="A289" s="221"/>
      <c r="B289" s="143"/>
      <c r="C289" s="143"/>
      <c r="D289" s="143"/>
      <c r="E289" s="269"/>
      <c r="F289" s="279"/>
      <c r="G289" s="241"/>
      <c r="H289" s="241"/>
      <c r="I289" s="241"/>
      <c r="J289" s="280"/>
      <c r="K289" s="281"/>
      <c r="L289" s="244"/>
      <c r="M289" s="244"/>
      <c r="N289" s="244"/>
      <c r="O289" s="245"/>
      <c r="P289" s="244"/>
      <c r="Q289" s="245"/>
      <c r="R289" s="245"/>
      <c r="S289" s="245"/>
      <c r="T289" s="245"/>
      <c r="U289" s="242"/>
      <c r="V289" s="245"/>
      <c r="W289" s="282"/>
      <c r="X289" s="282"/>
      <c r="Y289" s="279"/>
      <c r="Z289" s="242"/>
      <c r="AA289" s="242"/>
      <c r="AB289" s="242"/>
      <c r="AC289" s="242"/>
      <c r="AD289" s="242"/>
      <c r="AE289" s="242"/>
      <c r="AF289" s="242"/>
      <c r="AG289" s="242"/>
      <c r="AH289" s="242"/>
      <c r="AI289" s="242"/>
      <c r="AJ289" s="242"/>
      <c r="AK289" s="242"/>
      <c r="AL289" s="242"/>
      <c r="AM289" s="242"/>
      <c r="AN289" s="269"/>
      <c r="AO289" s="221"/>
      <c r="AP289" s="221"/>
    </row>
    <row r="290" spans="1:42" ht="18" customHeight="1">
      <c r="A290" s="221"/>
      <c r="B290" s="143"/>
      <c r="C290" s="143"/>
      <c r="D290" s="143"/>
      <c r="E290" s="269"/>
      <c r="F290" s="279"/>
      <c r="G290" s="241"/>
      <c r="H290" s="241"/>
      <c r="I290" s="241"/>
      <c r="J290" s="280"/>
      <c r="K290" s="281"/>
      <c r="L290" s="244"/>
      <c r="M290" s="244"/>
      <c r="N290" s="244"/>
      <c r="O290" s="245"/>
      <c r="P290" s="244"/>
      <c r="Q290" s="245"/>
      <c r="R290" s="245"/>
      <c r="S290" s="245"/>
      <c r="T290" s="245"/>
      <c r="U290" s="242"/>
      <c r="V290" s="245"/>
      <c r="W290" s="282"/>
      <c r="X290" s="282"/>
      <c r="Y290" s="279"/>
      <c r="Z290" s="242"/>
      <c r="AA290" s="242"/>
      <c r="AB290" s="242"/>
      <c r="AC290" s="242"/>
      <c r="AD290" s="242"/>
      <c r="AE290" s="242"/>
      <c r="AF290" s="242"/>
      <c r="AG290" s="242"/>
      <c r="AH290" s="242"/>
      <c r="AI290" s="242"/>
      <c r="AJ290" s="242"/>
      <c r="AK290" s="242"/>
      <c r="AL290" s="242"/>
      <c r="AM290" s="242"/>
      <c r="AN290" s="269"/>
      <c r="AO290" s="221"/>
      <c r="AP290" s="221"/>
    </row>
    <row r="291" spans="1:42" ht="18" customHeight="1">
      <c r="A291" s="221"/>
      <c r="B291" s="143"/>
      <c r="C291" s="143"/>
      <c r="D291" s="143"/>
      <c r="E291" s="269"/>
      <c r="F291" s="279"/>
      <c r="G291" s="241"/>
      <c r="H291" s="241"/>
      <c r="I291" s="241"/>
      <c r="J291" s="280"/>
      <c r="K291" s="281"/>
      <c r="L291" s="244"/>
      <c r="M291" s="244"/>
      <c r="N291" s="244"/>
      <c r="O291" s="245"/>
      <c r="P291" s="244"/>
      <c r="Q291" s="245"/>
      <c r="R291" s="245"/>
      <c r="S291" s="245"/>
      <c r="T291" s="245"/>
      <c r="U291" s="242"/>
      <c r="V291" s="245"/>
      <c r="W291" s="282"/>
      <c r="X291" s="282"/>
      <c r="Y291" s="279"/>
      <c r="Z291" s="242"/>
      <c r="AA291" s="242"/>
      <c r="AB291" s="242"/>
      <c r="AC291" s="242"/>
      <c r="AD291" s="242"/>
      <c r="AE291" s="242"/>
      <c r="AF291" s="242"/>
      <c r="AG291" s="242"/>
      <c r="AH291" s="242"/>
      <c r="AI291" s="242"/>
      <c r="AJ291" s="242"/>
      <c r="AK291" s="242"/>
      <c r="AL291" s="242"/>
      <c r="AM291" s="242"/>
      <c r="AN291" s="269"/>
      <c r="AO291" s="221"/>
      <c r="AP291" s="221"/>
    </row>
    <row r="292" spans="1:42" ht="18" customHeight="1">
      <c r="A292" s="221"/>
      <c r="B292" s="143"/>
      <c r="C292" s="143"/>
      <c r="D292" s="143"/>
      <c r="E292" s="269"/>
      <c r="F292" s="279"/>
      <c r="G292" s="241"/>
      <c r="H292" s="241"/>
      <c r="I292" s="241"/>
      <c r="J292" s="280"/>
      <c r="K292" s="281"/>
      <c r="L292" s="244"/>
      <c r="M292" s="244"/>
      <c r="N292" s="244"/>
      <c r="O292" s="245"/>
      <c r="P292" s="244"/>
      <c r="Q292" s="245"/>
      <c r="R292" s="245"/>
      <c r="S292" s="245"/>
      <c r="T292" s="245"/>
      <c r="U292" s="242"/>
      <c r="V292" s="245"/>
      <c r="W292" s="282"/>
      <c r="X292" s="282"/>
      <c r="Y292" s="279"/>
      <c r="Z292" s="242"/>
      <c r="AA292" s="242"/>
      <c r="AB292" s="242"/>
      <c r="AC292" s="242"/>
      <c r="AD292" s="242"/>
      <c r="AE292" s="242"/>
      <c r="AF292" s="242"/>
      <c r="AG292" s="242"/>
      <c r="AH292" s="242"/>
      <c r="AI292" s="242"/>
      <c r="AJ292" s="242"/>
      <c r="AK292" s="242"/>
      <c r="AL292" s="242"/>
      <c r="AM292" s="242"/>
      <c r="AN292" s="269"/>
      <c r="AO292" s="221"/>
      <c r="AP292" s="221"/>
    </row>
    <row r="293" spans="1:42" ht="18" customHeight="1">
      <c r="A293" s="221"/>
      <c r="B293" s="143"/>
      <c r="C293" s="143"/>
      <c r="D293" s="143"/>
      <c r="E293" s="269"/>
      <c r="F293" s="279"/>
      <c r="G293" s="241"/>
      <c r="H293" s="241"/>
      <c r="I293" s="241"/>
      <c r="J293" s="280"/>
      <c r="K293" s="281"/>
      <c r="L293" s="244"/>
      <c r="M293" s="244"/>
      <c r="N293" s="244"/>
      <c r="O293" s="245"/>
      <c r="P293" s="244"/>
      <c r="Q293" s="245"/>
      <c r="R293" s="245"/>
      <c r="S293" s="245"/>
      <c r="T293" s="245"/>
      <c r="U293" s="242"/>
      <c r="V293" s="245"/>
      <c r="W293" s="282"/>
      <c r="X293" s="282"/>
      <c r="Y293" s="279"/>
      <c r="Z293" s="242"/>
      <c r="AA293" s="242"/>
      <c r="AB293" s="242"/>
      <c r="AC293" s="242"/>
      <c r="AD293" s="242"/>
      <c r="AE293" s="242"/>
      <c r="AF293" s="242"/>
      <c r="AG293" s="242"/>
      <c r="AH293" s="242"/>
      <c r="AI293" s="242"/>
      <c r="AJ293" s="242"/>
      <c r="AK293" s="242"/>
      <c r="AL293" s="242"/>
      <c r="AM293" s="242"/>
      <c r="AN293" s="269"/>
      <c r="AO293" s="221"/>
      <c r="AP293" s="221"/>
    </row>
    <row r="294" spans="1:42" ht="18" customHeight="1">
      <c r="A294" s="221"/>
      <c r="B294" s="143"/>
      <c r="C294" s="143"/>
      <c r="D294" s="143"/>
      <c r="E294" s="269"/>
      <c r="F294" s="279"/>
      <c r="G294" s="241"/>
      <c r="H294" s="241"/>
      <c r="I294" s="241"/>
      <c r="J294" s="280"/>
      <c r="K294" s="281"/>
      <c r="L294" s="244"/>
      <c r="M294" s="244"/>
      <c r="N294" s="244"/>
      <c r="O294" s="245"/>
      <c r="P294" s="244"/>
      <c r="Q294" s="245"/>
      <c r="R294" s="245"/>
      <c r="S294" s="245"/>
      <c r="T294" s="245"/>
      <c r="U294" s="242"/>
      <c r="V294" s="245"/>
      <c r="W294" s="282"/>
      <c r="X294" s="282"/>
      <c r="Y294" s="279"/>
      <c r="Z294" s="242"/>
      <c r="AA294" s="242"/>
      <c r="AB294" s="242"/>
      <c r="AC294" s="242"/>
      <c r="AD294" s="242"/>
      <c r="AE294" s="242"/>
      <c r="AF294" s="242"/>
      <c r="AG294" s="242"/>
      <c r="AH294" s="242"/>
      <c r="AI294" s="242"/>
      <c r="AJ294" s="242"/>
      <c r="AK294" s="242"/>
      <c r="AL294" s="242"/>
      <c r="AM294" s="242"/>
      <c r="AN294" s="269"/>
      <c r="AO294" s="221"/>
      <c r="AP294" s="221"/>
    </row>
    <row r="295" spans="1:42" ht="18" customHeight="1">
      <c r="A295" s="221"/>
      <c r="B295" s="143"/>
      <c r="C295" s="143"/>
      <c r="D295" s="143"/>
      <c r="E295" s="269"/>
      <c r="F295" s="279"/>
      <c r="G295" s="241"/>
      <c r="H295" s="241"/>
      <c r="I295" s="241"/>
      <c r="J295" s="280"/>
      <c r="K295" s="281"/>
      <c r="L295" s="244"/>
      <c r="M295" s="244"/>
      <c r="N295" s="244"/>
      <c r="O295" s="245"/>
      <c r="P295" s="244"/>
      <c r="Q295" s="245"/>
      <c r="R295" s="245"/>
      <c r="S295" s="245"/>
      <c r="T295" s="245"/>
      <c r="U295" s="242"/>
      <c r="V295" s="245"/>
      <c r="W295" s="282"/>
      <c r="X295" s="282"/>
      <c r="Y295" s="279"/>
      <c r="Z295" s="242"/>
      <c r="AA295" s="242"/>
      <c r="AB295" s="242"/>
      <c r="AC295" s="242"/>
      <c r="AD295" s="242"/>
      <c r="AE295" s="242"/>
      <c r="AF295" s="242"/>
      <c r="AG295" s="242"/>
      <c r="AH295" s="242"/>
      <c r="AI295" s="242"/>
      <c r="AJ295" s="242"/>
      <c r="AK295" s="242"/>
      <c r="AL295" s="242"/>
      <c r="AM295" s="242"/>
      <c r="AN295" s="269"/>
      <c r="AO295" s="221"/>
      <c r="AP295" s="221"/>
    </row>
    <row r="296" spans="1:42" ht="18" customHeight="1">
      <c r="A296" s="221"/>
      <c r="B296" s="143"/>
      <c r="C296" s="143"/>
      <c r="D296" s="143"/>
      <c r="E296" s="269"/>
      <c r="F296" s="279"/>
      <c r="G296" s="241"/>
      <c r="H296" s="241"/>
      <c r="I296" s="241"/>
      <c r="J296" s="280"/>
      <c r="K296" s="281"/>
      <c r="L296" s="244"/>
      <c r="M296" s="244"/>
      <c r="N296" s="244"/>
      <c r="O296" s="245"/>
      <c r="P296" s="244"/>
      <c r="Q296" s="245"/>
      <c r="R296" s="245"/>
      <c r="S296" s="245"/>
      <c r="T296" s="245"/>
      <c r="U296" s="242"/>
      <c r="V296" s="245"/>
      <c r="W296" s="282"/>
      <c r="X296" s="282"/>
      <c r="Y296" s="279"/>
      <c r="Z296" s="242"/>
      <c r="AA296" s="242"/>
      <c r="AB296" s="242"/>
      <c r="AC296" s="242"/>
      <c r="AD296" s="242"/>
      <c r="AE296" s="242"/>
      <c r="AF296" s="242"/>
      <c r="AG296" s="242"/>
      <c r="AH296" s="242"/>
      <c r="AI296" s="242"/>
      <c r="AJ296" s="242"/>
      <c r="AK296" s="242"/>
      <c r="AL296" s="242"/>
      <c r="AM296" s="242"/>
      <c r="AN296" s="269"/>
      <c r="AO296" s="221"/>
      <c r="AP296" s="221"/>
    </row>
    <row r="297" spans="1:42" ht="18" customHeight="1">
      <c r="A297" s="221"/>
      <c r="B297" s="143"/>
      <c r="C297" s="143"/>
      <c r="D297" s="143"/>
      <c r="E297" s="269"/>
      <c r="F297" s="279"/>
      <c r="G297" s="241"/>
      <c r="H297" s="241"/>
      <c r="I297" s="241"/>
      <c r="J297" s="280"/>
      <c r="K297" s="281"/>
      <c r="L297" s="244"/>
      <c r="M297" s="244"/>
      <c r="N297" s="244"/>
      <c r="O297" s="245"/>
      <c r="P297" s="244"/>
      <c r="Q297" s="245"/>
      <c r="R297" s="245"/>
      <c r="S297" s="245"/>
      <c r="T297" s="245"/>
      <c r="U297" s="242"/>
      <c r="V297" s="245"/>
      <c r="W297" s="282"/>
      <c r="X297" s="282"/>
      <c r="Y297" s="279"/>
      <c r="Z297" s="242"/>
      <c r="AA297" s="242"/>
      <c r="AB297" s="242"/>
      <c r="AC297" s="242"/>
      <c r="AD297" s="242"/>
      <c r="AE297" s="242"/>
      <c r="AF297" s="242"/>
      <c r="AG297" s="242"/>
      <c r="AH297" s="242"/>
      <c r="AI297" s="242"/>
      <c r="AJ297" s="242"/>
      <c r="AK297" s="242"/>
      <c r="AL297" s="242"/>
      <c r="AM297" s="242"/>
      <c r="AN297" s="269"/>
      <c r="AO297" s="221"/>
      <c r="AP297" s="221"/>
    </row>
    <row r="298" spans="1:42" ht="18" customHeight="1">
      <c r="A298" s="221"/>
      <c r="B298" s="143"/>
      <c r="C298" s="143"/>
      <c r="D298" s="143"/>
      <c r="E298" s="269"/>
      <c r="F298" s="279"/>
      <c r="G298" s="241"/>
      <c r="H298" s="241"/>
      <c r="I298" s="241"/>
      <c r="J298" s="280"/>
      <c r="K298" s="281"/>
      <c r="L298" s="244"/>
      <c r="M298" s="244"/>
      <c r="N298" s="244"/>
      <c r="O298" s="245"/>
      <c r="P298" s="244"/>
      <c r="Q298" s="245"/>
      <c r="R298" s="245"/>
      <c r="S298" s="245"/>
      <c r="T298" s="245"/>
      <c r="U298" s="242"/>
      <c r="V298" s="245"/>
      <c r="W298" s="282"/>
      <c r="X298" s="282"/>
      <c r="Y298" s="279"/>
      <c r="Z298" s="242"/>
      <c r="AA298" s="242"/>
      <c r="AB298" s="242"/>
      <c r="AC298" s="242"/>
      <c r="AD298" s="242"/>
      <c r="AE298" s="242"/>
      <c r="AF298" s="242"/>
      <c r="AG298" s="242"/>
      <c r="AH298" s="242"/>
      <c r="AI298" s="242"/>
      <c r="AJ298" s="242"/>
      <c r="AK298" s="242"/>
      <c r="AL298" s="242"/>
      <c r="AM298" s="242"/>
      <c r="AN298" s="269"/>
      <c r="AO298" s="221"/>
      <c r="AP298" s="221"/>
    </row>
    <row r="299" spans="1:42" ht="18" customHeight="1">
      <c r="A299" s="221"/>
      <c r="B299" s="143"/>
      <c r="C299" s="143"/>
      <c r="D299" s="143"/>
      <c r="E299" s="269"/>
      <c r="F299" s="279"/>
      <c r="G299" s="241"/>
      <c r="H299" s="241"/>
      <c r="I299" s="241"/>
      <c r="J299" s="280"/>
      <c r="K299" s="281"/>
      <c r="L299" s="244"/>
      <c r="M299" s="244"/>
      <c r="N299" s="244"/>
      <c r="O299" s="245"/>
      <c r="P299" s="244"/>
      <c r="Q299" s="245"/>
      <c r="R299" s="245"/>
      <c r="S299" s="245"/>
      <c r="T299" s="245"/>
      <c r="U299" s="242"/>
      <c r="V299" s="245"/>
      <c r="W299" s="282"/>
      <c r="X299" s="282"/>
      <c r="Y299" s="279"/>
      <c r="Z299" s="242"/>
      <c r="AA299" s="242"/>
      <c r="AB299" s="242"/>
      <c r="AC299" s="242"/>
      <c r="AD299" s="242"/>
      <c r="AE299" s="242"/>
      <c r="AF299" s="242"/>
      <c r="AG299" s="242"/>
      <c r="AH299" s="242"/>
      <c r="AI299" s="242"/>
      <c r="AJ299" s="242"/>
      <c r="AK299" s="242"/>
      <c r="AL299" s="242"/>
      <c r="AM299" s="242"/>
      <c r="AN299" s="269"/>
      <c r="AO299" s="221"/>
      <c r="AP299" s="221"/>
    </row>
    <row r="300" spans="1:42" ht="18" customHeight="1">
      <c r="A300" s="221"/>
      <c r="B300" s="143"/>
      <c r="C300" s="143"/>
      <c r="D300" s="143"/>
      <c r="E300" s="269"/>
      <c r="F300" s="279"/>
      <c r="G300" s="241"/>
      <c r="H300" s="241"/>
      <c r="I300" s="241"/>
      <c r="J300" s="280"/>
      <c r="K300" s="281"/>
      <c r="L300" s="244"/>
      <c r="M300" s="244"/>
      <c r="N300" s="244"/>
      <c r="O300" s="245"/>
      <c r="P300" s="244"/>
      <c r="Q300" s="245"/>
      <c r="R300" s="245"/>
      <c r="S300" s="245"/>
      <c r="T300" s="245"/>
      <c r="U300" s="242"/>
      <c r="V300" s="245"/>
      <c r="W300" s="282"/>
      <c r="X300" s="282"/>
      <c r="Y300" s="279"/>
      <c r="Z300" s="242"/>
      <c r="AA300" s="242"/>
      <c r="AB300" s="242"/>
      <c r="AC300" s="242"/>
      <c r="AD300" s="242"/>
      <c r="AE300" s="242"/>
      <c r="AF300" s="242"/>
      <c r="AG300" s="242"/>
      <c r="AH300" s="242"/>
      <c r="AI300" s="242"/>
      <c r="AJ300" s="242"/>
      <c r="AK300" s="242"/>
      <c r="AL300" s="242"/>
      <c r="AM300" s="242"/>
      <c r="AN300" s="269"/>
      <c r="AO300" s="221"/>
      <c r="AP300" s="221"/>
    </row>
    <row r="301" spans="1:42" ht="18" customHeight="1">
      <c r="A301" s="221"/>
      <c r="B301" s="143"/>
      <c r="C301" s="143"/>
      <c r="D301" s="143"/>
      <c r="E301" s="269"/>
      <c r="F301" s="279"/>
      <c r="G301" s="241"/>
      <c r="H301" s="241"/>
      <c r="I301" s="241"/>
      <c r="J301" s="280"/>
      <c r="K301" s="281"/>
      <c r="L301" s="244"/>
      <c r="M301" s="244"/>
      <c r="N301" s="244"/>
      <c r="O301" s="245"/>
      <c r="P301" s="244"/>
      <c r="Q301" s="245"/>
      <c r="R301" s="245"/>
      <c r="S301" s="245"/>
      <c r="T301" s="245"/>
      <c r="U301" s="242"/>
      <c r="V301" s="245"/>
      <c r="W301" s="282"/>
      <c r="X301" s="282"/>
      <c r="Y301" s="279"/>
      <c r="Z301" s="242"/>
      <c r="AA301" s="242"/>
      <c r="AB301" s="242"/>
      <c r="AC301" s="242"/>
      <c r="AD301" s="242"/>
      <c r="AE301" s="242"/>
      <c r="AF301" s="242"/>
      <c r="AG301" s="242"/>
      <c r="AH301" s="242"/>
      <c r="AI301" s="242"/>
      <c r="AJ301" s="242"/>
      <c r="AK301" s="242"/>
      <c r="AL301" s="242"/>
      <c r="AM301" s="242"/>
      <c r="AN301" s="269"/>
      <c r="AO301" s="221"/>
      <c r="AP301" s="221"/>
    </row>
    <row r="302" spans="1:42" ht="18" customHeight="1">
      <c r="A302" s="221"/>
      <c r="B302" s="143"/>
      <c r="C302" s="143"/>
      <c r="D302" s="143"/>
      <c r="E302" s="269"/>
      <c r="F302" s="279"/>
      <c r="G302" s="241"/>
      <c r="H302" s="241"/>
      <c r="I302" s="241"/>
      <c r="J302" s="280"/>
      <c r="K302" s="281"/>
      <c r="L302" s="244"/>
      <c r="M302" s="244"/>
      <c r="N302" s="244"/>
      <c r="O302" s="245"/>
      <c r="P302" s="244"/>
      <c r="Q302" s="245"/>
      <c r="R302" s="245"/>
      <c r="S302" s="245"/>
      <c r="T302" s="245"/>
      <c r="U302" s="242"/>
      <c r="V302" s="245"/>
      <c r="W302" s="282"/>
      <c r="X302" s="282"/>
      <c r="Y302" s="279"/>
      <c r="Z302" s="242"/>
      <c r="AA302" s="242"/>
      <c r="AB302" s="242"/>
      <c r="AC302" s="242"/>
      <c r="AD302" s="242"/>
      <c r="AE302" s="242"/>
      <c r="AF302" s="242"/>
      <c r="AG302" s="242"/>
      <c r="AH302" s="242"/>
      <c r="AI302" s="242"/>
      <c r="AJ302" s="242"/>
      <c r="AK302" s="242"/>
      <c r="AL302" s="242"/>
      <c r="AM302" s="242"/>
      <c r="AN302" s="269"/>
      <c r="AO302" s="221"/>
      <c r="AP302" s="221"/>
    </row>
    <row r="303" spans="1:42" ht="18" customHeight="1">
      <c r="A303" s="221"/>
      <c r="B303" s="143"/>
      <c r="C303" s="143"/>
      <c r="D303" s="143"/>
      <c r="E303" s="269"/>
      <c r="F303" s="279"/>
      <c r="G303" s="241"/>
      <c r="H303" s="241"/>
      <c r="I303" s="241"/>
      <c r="J303" s="280"/>
      <c r="K303" s="281"/>
      <c r="L303" s="244"/>
      <c r="M303" s="244"/>
      <c r="N303" s="244"/>
      <c r="O303" s="245"/>
      <c r="P303" s="244"/>
      <c r="Q303" s="245"/>
      <c r="R303" s="245"/>
      <c r="S303" s="245"/>
      <c r="T303" s="245"/>
      <c r="U303" s="242"/>
      <c r="V303" s="245"/>
      <c r="W303" s="282"/>
      <c r="X303" s="282"/>
      <c r="Y303" s="279"/>
      <c r="Z303" s="242"/>
      <c r="AA303" s="242"/>
      <c r="AB303" s="242"/>
      <c r="AC303" s="242"/>
      <c r="AD303" s="242"/>
      <c r="AE303" s="242"/>
      <c r="AF303" s="242"/>
      <c r="AG303" s="242"/>
      <c r="AH303" s="242"/>
      <c r="AI303" s="242"/>
      <c r="AJ303" s="242"/>
      <c r="AK303" s="242"/>
      <c r="AL303" s="242"/>
      <c r="AM303" s="242"/>
      <c r="AN303" s="269"/>
      <c r="AO303" s="221"/>
      <c r="AP303" s="221"/>
    </row>
    <row r="304" spans="1:42" ht="18" customHeight="1">
      <c r="A304" s="221"/>
      <c r="B304" s="143"/>
      <c r="C304" s="143"/>
      <c r="D304" s="143"/>
      <c r="E304" s="269"/>
      <c r="F304" s="279"/>
      <c r="G304" s="241"/>
      <c r="H304" s="241"/>
      <c r="I304" s="241"/>
      <c r="J304" s="280"/>
      <c r="K304" s="281"/>
      <c r="L304" s="244"/>
      <c r="M304" s="244"/>
      <c r="N304" s="244"/>
      <c r="O304" s="245"/>
      <c r="P304" s="244"/>
      <c r="Q304" s="245"/>
      <c r="R304" s="245"/>
      <c r="S304" s="245"/>
      <c r="T304" s="245"/>
      <c r="U304" s="242"/>
      <c r="V304" s="245"/>
      <c r="W304" s="282"/>
      <c r="X304" s="282"/>
      <c r="Y304" s="279"/>
      <c r="Z304" s="242"/>
      <c r="AA304" s="242"/>
      <c r="AB304" s="242"/>
      <c r="AC304" s="242"/>
      <c r="AD304" s="242"/>
      <c r="AE304" s="242"/>
      <c r="AF304" s="242"/>
      <c r="AG304" s="242"/>
      <c r="AH304" s="242"/>
      <c r="AI304" s="242"/>
      <c r="AJ304" s="242"/>
      <c r="AK304" s="242"/>
      <c r="AL304" s="242"/>
      <c r="AM304" s="242"/>
      <c r="AN304" s="269"/>
      <c r="AO304" s="221"/>
      <c r="AP304" s="221"/>
    </row>
    <row r="305" spans="1:42" ht="18" customHeight="1">
      <c r="A305" s="221"/>
      <c r="B305" s="143"/>
      <c r="C305" s="143"/>
      <c r="D305" s="143"/>
      <c r="E305" s="269"/>
      <c r="F305" s="279"/>
      <c r="G305" s="241"/>
      <c r="H305" s="241"/>
      <c r="I305" s="241"/>
      <c r="J305" s="280"/>
      <c r="K305" s="281"/>
      <c r="L305" s="244"/>
      <c r="M305" s="244"/>
      <c r="N305" s="244"/>
      <c r="O305" s="245"/>
      <c r="P305" s="244"/>
      <c r="Q305" s="245"/>
      <c r="R305" s="245"/>
      <c r="S305" s="245"/>
      <c r="T305" s="245"/>
      <c r="U305" s="242"/>
      <c r="V305" s="245"/>
      <c r="W305" s="282"/>
      <c r="X305" s="282"/>
      <c r="Y305" s="279"/>
      <c r="Z305" s="242"/>
      <c r="AA305" s="242"/>
      <c r="AB305" s="242"/>
      <c r="AC305" s="242"/>
      <c r="AD305" s="242"/>
      <c r="AE305" s="242"/>
      <c r="AF305" s="242"/>
      <c r="AG305" s="242"/>
      <c r="AH305" s="242"/>
      <c r="AI305" s="242"/>
      <c r="AJ305" s="242"/>
      <c r="AK305" s="242"/>
      <c r="AL305" s="242"/>
      <c r="AM305" s="242"/>
      <c r="AN305" s="269"/>
      <c r="AO305" s="221"/>
      <c r="AP305" s="221"/>
    </row>
    <row r="306" spans="1:42" ht="18" customHeight="1">
      <c r="A306" s="221"/>
      <c r="B306" s="143"/>
      <c r="C306" s="143"/>
      <c r="D306" s="143"/>
      <c r="E306" s="269"/>
      <c r="F306" s="279"/>
      <c r="G306" s="241"/>
      <c r="H306" s="241"/>
      <c r="I306" s="241"/>
      <c r="J306" s="280"/>
      <c r="K306" s="281"/>
      <c r="L306" s="244"/>
      <c r="M306" s="244"/>
      <c r="N306" s="244"/>
      <c r="O306" s="245"/>
      <c r="P306" s="244"/>
      <c r="Q306" s="245"/>
      <c r="R306" s="245"/>
      <c r="S306" s="245"/>
      <c r="T306" s="245"/>
      <c r="U306" s="242"/>
      <c r="V306" s="245"/>
      <c r="W306" s="282"/>
      <c r="X306" s="282"/>
      <c r="Y306" s="279"/>
      <c r="Z306" s="242"/>
      <c r="AA306" s="242"/>
      <c r="AB306" s="242"/>
      <c r="AC306" s="242"/>
      <c r="AD306" s="242"/>
      <c r="AE306" s="242"/>
      <c r="AF306" s="242"/>
      <c r="AG306" s="242"/>
      <c r="AH306" s="242"/>
      <c r="AI306" s="242"/>
      <c r="AJ306" s="242"/>
      <c r="AK306" s="242"/>
      <c r="AL306" s="242"/>
      <c r="AM306" s="242"/>
      <c r="AN306" s="269"/>
      <c r="AO306" s="221"/>
      <c r="AP306" s="221"/>
    </row>
    <row r="307" spans="1:42" ht="18" customHeight="1">
      <c r="A307" s="221"/>
      <c r="B307" s="143"/>
      <c r="C307" s="143"/>
      <c r="D307" s="143"/>
      <c r="E307" s="269"/>
      <c r="F307" s="279"/>
      <c r="G307" s="241"/>
      <c r="H307" s="241"/>
      <c r="I307" s="241"/>
      <c r="J307" s="280"/>
      <c r="K307" s="281"/>
      <c r="L307" s="244"/>
      <c r="M307" s="244"/>
      <c r="N307" s="244"/>
      <c r="O307" s="245"/>
      <c r="P307" s="244"/>
      <c r="Q307" s="245"/>
      <c r="R307" s="245"/>
      <c r="S307" s="245"/>
      <c r="T307" s="245"/>
      <c r="U307" s="242"/>
      <c r="V307" s="245"/>
      <c r="W307" s="282"/>
      <c r="X307" s="282"/>
      <c r="Y307" s="279"/>
      <c r="Z307" s="242"/>
      <c r="AA307" s="242"/>
      <c r="AB307" s="242"/>
      <c r="AC307" s="242"/>
      <c r="AD307" s="242"/>
      <c r="AE307" s="242"/>
      <c r="AF307" s="242"/>
      <c r="AG307" s="242"/>
      <c r="AH307" s="242"/>
      <c r="AI307" s="242"/>
      <c r="AJ307" s="242"/>
      <c r="AK307" s="242"/>
      <c r="AL307" s="242"/>
      <c r="AM307" s="242"/>
      <c r="AN307" s="269"/>
      <c r="AO307" s="221"/>
      <c r="AP307" s="221"/>
    </row>
    <row r="308" spans="1:42" ht="18" customHeight="1">
      <c r="A308" s="221"/>
      <c r="B308" s="143"/>
      <c r="C308" s="143"/>
      <c r="D308" s="143"/>
      <c r="E308" s="269"/>
      <c r="F308" s="279"/>
      <c r="G308" s="241"/>
      <c r="H308" s="241"/>
      <c r="I308" s="241"/>
      <c r="J308" s="280"/>
      <c r="K308" s="281"/>
      <c r="L308" s="244"/>
      <c r="M308" s="244"/>
      <c r="N308" s="244"/>
      <c r="O308" s="245"/>
      <c r="P308" s="244"/>
      <c r="Q308" s="245"/>
      <c r="R308" s="245"/>
      <c r="S308" s="245"/>
      <c r="T308" s="245"/>
      <c r="U308" s="242"/>
      <c r="V308" s="245"/>
      <c r="W308" s="282"/>
      <c r="X308" s="282"/>
      <c r="Y308" s="279"/>
      <c r="Z308" s="242"/>
      <c r="AA308" s="242"/>
      <c r="AB308" s="242"/>
      <c r="AC308" s="242"/>
      <c r="AD308" s="242"/>
      <c r="AE308" s="242"/>
      <c r="AF308" s="242"/>
      <c r="AG308" s="242"/>
      <c r="AH308" s="242"/>
      <c r="AI308" s="242"/>
      <c r="AJ308" s="242"/>
      <c r="AK308" s="242"/>
      <c r="AL308" s="242"/>
      <c r="AM308" s="242"/>
      <c r="AN308" s="269"/>
      <c r="AO308" s="221"/>
      <c r="AP308" s="221"/>
    </row>
    <row r="309" spans="1:42" ht="18" customHeight="1">
      <c r="A309" s="221"/>
      <c r="B309" s="143"/>
      <c r="C309" s="143"/>
      <c r="D309" s="143"/>
      <c r="E309" s="269"/>
      <c r="F309" s="279"/>
      <c r="G309" s="241"/>
      <c r="H309" s="241"/>
      <c r="I309" s="241"/>
      <c r="J309" s="280"/>
      <c r="K309" s="281"/>
      <c r="L309" s="244"/>
      <c r="M309" s="244"/>
      <c r="N309" s="244"/>
      <c r="O309" s="245"/>
      <c r="P309" s="244"/>
      <c r="Q309" s="245"/>
      <c r="R309" s="245"/>
      <c r="S309" s="245"/>
      <c r="T309" s="245"/>
      <c r="U309" s="242"/>
      <c r="V309" s="245"/>
      <c r="W309" s="282"/>
      <c r="X309" s="282"/>
      <c r="Y309" s="279"/>
      <c r="Z309" s="242"/>
      <c r="AA309" s="242"/>
      <c r="AB309" s="242"/>
      <c r="AC309" s="242"/>
      <c r="AD309" s="242"/>
      <c r="AE309" s="242"/>
      <c r="AF309" s="242"/>
      <c r="AG309" s="242"/>
      <c r="AH309" s="242"/>
      <c r="AI309" s="242"/>
      <c r="AJ309" s="242"/>
      <c r="AK309" s="242"/>
      <c r="AL309" s="242"/>
      <c r="AM309" s="242"/>
      <c r="AN309" s="269"/>
      <c r="AO309" s="221"/>
      <c r="AP309" s="221"/>
    </row>
    <row r="310" spans="1:42" ht="18" customHeight="1">
      <c r="A310" s="221"/>
      <c r="B310" s="143"/>
      <c r="C310" s="143"/>
      <c r="D310" s="143"/>
      <c r="E310" s="269"/>
      <c r="F310" s="279"/>
      <c r="G310" s="241"/>
      <c r="H310" s="241"/>
      <c r="I310" s="241"/>
      <c r="J310" s="280"/>
      <c r="K310" s="281"/>
      <c r="L310" s="244"/>
      <c r="M310" s="244"/>
      <c r="N310" s="244"/>
      <c r="O310" s="245"/>
      <c r="P310" s="244"/>
      <c r="Q310" s="245"/>
      <c r="R310" s="245"/>
      <c r="S310" s="245"/>
      <c r="T310" s="245"/>
      <c r="U310" s="242"/>
      <c r="V310" s="245"/>
      <c r="W310" s="282"/>
      <c r="X310" s="282"/>
      <c r="Y310" s="279"/>
      <c r="Z310" s="242"/>
      <c r="AA310" s="242"/>
      <c r="AB310" s="242"/>
      <c r="AC310" s="242"/>
      <c r="AD310" s="242"/>
      <c r="AE310" s="242"/>
      <c r="AF310" s="242"/>
      <c r="AG310" s="242"/>
      <c r="AH310" s="242"/>
      <c r="AI310" s="242"/>
      <c r="AJ310" s="242"/>
      <c r="AK310" s="242"/>
      <c r="AL310" s="242"/>
      <c r="AM310" s="242"/>
      <c r="AN310" s="269"/>
      <c r="AO310" s="221"/>
      <c r="AP310" s="221"/>
    </row>
    <row r="311" spans="1:42" ht="18" customHeight="1">
      <c r="A311" s="221"/>
      <c r="B311" s="143"/>
      <c r="C311" s="143"/>
      <c r="D311" s="143"/>
      <c r="E311" s="269"/>
      <c r="F311" s="279"/>
      <c r="G311" s="241"/>
      <c r="H311" s="241"/>
      <c r="I311" s="241"/>
      <c r="J311" s="280"/>
      <c r="K311" s="281"/>
      <c r="L311" s="244"/>
      <c r="M311" s="244"/>
      <c r="N311" s="244"/>
      <c r="O311" s="245"/>
      <c r="P311" s="244"/>
      <c r="Q311" s="245"/>
      <c r="R311" s="245"/>
      <c r="S311" s="245"/>
      <c r="T311" s="245"/>
      <c r="U311" s="242"/>
      <c r="V311" s="245"/>
      <c r="W311" s="282"/>
      <c r="X311" s="282"/>
      <c r="Y311" s="279"/>
      <c r="Z311" s="242"/>
      <c r="AA311" s="242"/>
      <c r="AB311" s="242"/>
      <c r="AC311" s="242"/>
      <c r="AD311" s="242"/>
      <c r="AE311" s="242"/>
      <c r="AF311" s="242"/>
      <c r="AG311" s="242"/>
      <c r="AH311" s="242"/>
      <c r="AI311" s="242"/>
      <c r="AJ311" s="242"/>
      <c r="AK311" s="242"/>
      <c r="AL311" s="242"/>
      <c r="AM311" s="242"/>
      <c r="AN311" s="269"/>
      <c r="AO311" s="221"/>
      <c r="AP311" s="221"/>
    </row>
    <row r="312" spans="1:42" ht="18" customHeight="1">
      <c r="A312" s="221"/>
      <c r="B312" s="143"/>
      <c r="C312" s="143"/>
      <c r="D312" s="143"/>
      <c r="E312" s="269"/>
      <c r="F312" s="279"/>
      <c r="G312" s="241"/>
      <c r="H312" s="241"/>
      <c r="I312" s="241"/>
      <c r="J312" s="280"/>
      <c r="K312" s="281"/>
      <c r="L312" s="244"/>
      <c r="M312" s="244"/>
      <c r="N312" s="244"/>
      <c r="O312" s="245"/>
      <c r="P312" s="244"/>
      <c r="Q312" s="245"/>
      <c r="R312" s="245"/>
      <c r="S312" s="245"/>
      <c r="T312" s="245"/>
      <c r="U312" s="242"/>
      <c r="V312" s="245"/>
      <c r="W312" s="282"/>
      <c r="X312" s="282"/>
      <c r="Y312" s="279"/>
      <c r="Z312" s="242"/>
      <c r="AA312" s="242"/>
      <c r="AB312" s="242"/>
      <c r="AC312" s="242"/>
      <c r="AD312" s="242"/>
      <c r="AE312" s="242"/>
      <c r="AF312" s="242"/>
      <c r="AG312" s="242"/>
      <c r="AH312" s="242"/>
      <c r="AI312" s="242"/>
      <c r="AJ312" s="242"/>
      <c r="AK312" s="242"/>
      <c r="AL312" s="242"/>
      <c r="AM312" s="242"/>
      <c r="AN312" s="269"/>
      <c r="AO312" s="221"/>
      <c r="AP312" s="221"/>
    </row>
    <row r="313" spans="1:42" ht="18" customHeight="1">
      <c r="A313" s="221"/>
      <c r="B313" s="143"/>
      <c r="C313" s="143"/>
      <c r="D313" s="143"/>
      <c r="E313" s="269"/>
      <c r="F313" s="279"/>
      <c r="G313" s="241"/>
      <c r="H313" s="241"/>
      <c r="I313" s="241"/>
      <c r="J313" s="280"/>
      <c r="K313" s="281"/>
      <c r="L313" s="244"/>
      <c r="M313" s="244"/>
      <c r="N313" s="244"/>
      <c r="O313" s="245"/>
      <c r="P313" s="244"/>
      <c r="Q313" s="245"/>
      <c r="R313" s="245"/>
      <c r="S313" s="245"/>
      <c r="T313" s="245"/>
      <c r="U313" s="242"/>
      <c r="V313" s="245"/>
      <c r="W313" s="282"/>
      <c r="X313" s="282"/>
      <c r="Y313" s="279"/>
      <c r="Z313" s="242"/>
      <c r="AA313" s="242"/>
      <c r="AB313" s="242"/>
      <c r="AC313" s="242"/>
      <c r="AD313" s="242"/>
      <c r="AE313" s="242"/>
      <c r="AF313" s="242"/>
      <c r="AG313" s="242"/>
      <c r="AH313" s="242"/>
      <c r="AI313" s="242"/>
      <c r="AJ313" s="242"/>
      <c r="AK313" s="242"/>
      <c r="AL313" s="242"/>
      <c r="AM313" s="242"/>
      <c r="AN313" s="269"/>
      <c r="AO313" s="221"/>
      <c r="AP313" s="221"/>
    </row>
    <row r="314" spans="1:42" ht="18" customHeight="1">
      <c r="A314" s="221"/>
      <c r="B314" s="143"/>
      <c r="C314" s="143"/>
      <c r="D314" s="143"/>
      <c r="E314" s="269"/>
      <c r="F314" s="279"/>
      <c r="G314" s="241"/>
      <c r="H314" s="241"/>
      <c r="I314" s="241"/>
      <c r="J314" s="280"/>
      <c r="K314" s="281"/>
      <c r="L314" s="244"/>
      <c r="M314" s="244"/>
      <c r="N314" s="244"/>
      <c r="O314" s="245"/>
      <c r="P314" s="244"/>
      <c r="Q314" s="245"/>
      <c r="R314" s="245"/>
      <c r="S314" s="245"/>
      <c r="T314" s="245"/>
      <c r="U314" s="242"/>
      <c r="V314" s="245"/>
      <c r="W314" s="282"/>
      <c r="X314" s="282"/>
      <c r="Y314" s="279"/>
      <c r="Z314" s="242"/>
      <c r="AA314" s="242"/>
      <c r="AB314" s="242"/>
      <c r="AC314" s="242"/>
      <c r="AD314" s="242"/>
      <c r="AE314" s="242"/>
      <c r="AF314" s="242"/>
      <c r="AG314" s="242"/>
      <c r="AH314" s="242"/>
      <c r="AI314" s="242"/>
      <c r="AJ314" s="242"/>
      <c r="AK314" s="242"/>
      <c r="AL314" s="242"/>
      <c r="AM314" s="242"/>
      <c r="AN314" s="269"/>
      <c r="AO314" s="221"/>
      <c r="AP314" s="221"/>
    </row>
    <row r="315" spans="1:42" ht="18" customHeight="1">
      <c r="A315" s="221"/>
      <c r="B315" s="143"/>
      <c r="C315" s="143"/>
      <c r="D315" s="143"/>
      <c r="E315" s="269"/>
      <c r="F315" s="279"/>
      <c r="G315" s="241"/>
      <c r="H315" s="241"/>
      <c r="I315" s="241"/>
      <c r="J315" s="280"/>
      <c r="K315" s="281"/>
      <c r="L315" s="244"/>
      <c r="M315" s="244"/>
      <c r="N315" s="244"/>
      <c r="O315" s="245"/>
      <c r="P315" s="244"/>
      <c r="Q315" s="245"/>
      <c r="R315" s="245"/>
      <c r="S315" s="245"/>
      <c r="T315" s="245"/>
      <c r="U315" s="242"/>
      <c r="V315" s="245"/>
      <c r="W315" s="282"/>
      <c r="X315" s="282"/>
      <c r="Y315" s="279"/>
      <c r="Z315" s="242"/>
      <c r="AA315" s="242"/>
      <c r="AB315" s="242"/>
      <c r="AC315" s="242"/>
      <c r="AD315" s="242"/>
      <c r="AE315" s="242"/>
      <c r="AF315" s="242"/>
      <c r="AG315" s="242"/>
      <c r="AH315" s="242"/>
      <c r="AI315" s="242"/>
      <c r="AJ315" s="242"/>
      <c r="AK315" s="242"/>
      <c r="AL315" s="242"/>
      <c r="AM315" s="242"/>
      <c r="AN315" s="269"/>
      <c r="AO315" s="221"/>
      <c r="AP315" s="221"/>
    </row>
    <row r="316" spans="1:42" ht="18" customHeight="1">
      <c r="A316" s="221"/>
      <c r="B316" s="143"/>
      <c r="C316" s="143"/>
      <c r="D316" s="143"/>
      <c r="E316" s="269"/>
      <c r="F316" s="279"/>
      <c r="G316" s="241"/>
      <c r="H316" s="241"/>
      <c r="I316" s="241"/>
      <c r="J316" s="280"/>
      <c r="K316" s="281"/>
      <c r="L316" s="244"/>
      <c r="M316" s="244"/>
      <c r="N316" s="244"/>
      <c r="O316" s="245"/>
      <c r="P316" s="244"/>
      <c r="Q316" s="245"/>
      <c r="R316" s="245"/>
      <c r="S316" s="245"/>
      <c r="T316" s="245"/>
      <c r="U316" s="242"/>
      <c r="V316" s="245"/>
      <c r="W316" s="282"/>
      <c r="X316" s="282"/>
      <c r="Y316" s="279"/>
      <c r="Z316" s="242"/>
      <c r="AA316" s="242"/>
      <c r="AB316" s="242"/>
      <c r="AC316" s="242"/>
      <c r="AD316" s="242"/>
      <c r="AE316" s="242"/>
      <c r="AF316" s="242"/>
      <c r="AG316" s="242"/>
      <c r="AH316" s="242"/>
      <c r="AI316" s="242"/>
      <c r="AJ316" s="242"/>
      <c r="AK316" s="242"/>
      <c r="AL316" s="242"/>
      <c r="AM316" s="242"/>
      <c r="AN316" s="269"/>
      <c r="AO316" s="221"/>
      <c r="AP316" s="221"/>
    </row>
    <row r="317" spans="1:42" ht="18" customHeight="1">
      <c r="A317" s="221"/>
      <c r="B317" s="143"/>
      <c r="C317" s="143"/>
      <c r="D317" s="143"/>
      <c r="E317" s="269"/>
      <c r="F317" s="279"/>
      <c r="G317" s="241"/>
      <c r="H317" s="241"/>
      <c r="I317" s="241"/>
      <c r="J317" s="280"/>
      <c r="K317" s="281"/>
      <c r="L317" s="244"/>
      <c r="M317" s="244"/>
      <c r="N317" s="244"/>
      <c r="O317" s="245"/>
      <c r="P317" s="244"/>
      <c r="Q317" s="245"/>
      <c r="R317" s="245"/>
      <c r="S317" s="245"/>
      <c r="T317" s="245"/>
      <c r="U317" s="242"/>
      <c r="V317" s="245"/>
      <c r="W317" s="282"/>
      <c r="X317" s="282"/>
      <c r="Y317" s="279"/>
      <c r="Z317" s="242"/>
      <c r="AA317" s="242"/>
      <c r="AB317" s="242"/>
      <c r="AC317" s="242"/>
      <c r="AD317" s="242"/>
      <c r="AE317" s="242"/>
      <c r="AF317" s="242"/>
      <c r="AG317" s="242"/>
      <c r="AH317" s="242"/>
      <c r="AI317" s="242"/>
      <c r="AJ317" s="242"/>
      <c r="AK317" s="242"/>
      <c r="AL317" s="242"/>
      <c r="AM317" s="242"/>
      <c r="AN317" s="269"/>
      <c r="AO317" s="221"/>
      <c r="AP317" s="221"/>
    </row>
    <row r="318" spans="1:42" ht="18" customHeight="1">
      <c r="A318" s="221"/>
      <c r="B318" s="143"/>
      <c r="C318" s="143"/>
      <c r="D318" s="143"/>
      <c r="E318" s="269"/>
      <c r="F318" s="279"/>
      <c r="G318" s="241"/>
      <c r="H318" s="241"/>
      <c r="I318" s="241"/>
      <c r="J318" s="280"/>
      <c r="K318" s="281"/>
      <c r="L318" s="244"/>
      <c r="M318" s="244"/>
      <c r="N318" s="244"/>
      <c r="O318" s="245"/>
      <c r="P318" s="244"/>
      <c r="Q318" s="245"/>
      <c r="R318" s="245"/>
      <c r="S318" s="245"/>
      <c r="T318" s="245"/>
      <c r="U318" s="242"/>
      <c r="V318" s="245"/>
      <c r="W318" s="282"/>
      <c r="X318" s="282"/>
      <c r="Y318" s="279"/>
      <c r="Z318" s="242"/>
      <c r="AA318" s="242"/>
      <c r="AB318" s="242"/>
      <c r="AC318" s="242"/>
      <c r="AD318" s="242"/>
      <c r="AE318" s="242"/>
      <c r="AF318" s="242"/>
      <c r="AG318" s="242"/>
      <c r="AH318" s="242"/>
      <c r="AI318" s="242"/>
      <c r="AJ318" s="242"/>
      <c r="AK318" s="242"/>
      <c r="AL318" s="242"/>
      <c r="AM318" s="242"/>
      <c r="AN318" s="269"/>
      <c r="AO318" s="221"/>
      <c r="AP318" s="221"/>
    </row>
    <row r="319" spans="1:42" ht="18" customHeight="1">
      <c r="A319" s="221"/>
      <c r="B319" s="143"/>
      <c r="C319" s="143"/>
      <c r="D319" s="143"/>
      <c r="E319" s="269"/>
      <c r="F319" s="279"/>
      <c r="G319" s="241"/>
      <c r="H319" s="241"/>
      <c r="I319" s="241"/>
      <c r="J319" s="280"/>
      <c r="K319" s="281"/>
      <c r="L319" s="244"/>
      <c r="M319" s="244"/>
      <c r="N319" s="244"/>
      <c r="O319" s="245"/>
      <c r="P319" s="244"/>
      <c r="Q319" s="245"/>
      <c r="R319" s="245"/>
      <c r="S319" s="245"/>
      <c r="T319" s="245"/>
      <c r="U319" s="242"/>
      <c r="V319" s="245"/>
      <c r="W319" s="282"/>
      <c r="X319" s="282"/>
      <c r="Y319" s="279"/>
      <c r="Z319" s="242"/>
      <c r="AA319" s="242"/>
      <c r="AB319" s="242"/>
      <c r="AC319" s="242"/>
      <c r="AD319" s="242"/>
      <c r="AE319" s="242"/>
      <c r="AF319" s="242"/>
      <c r="AG319" s="242"/>
      <c r="AH319" s="242"/>
      <c r="AI319" s="242"/>
      <c r="AJ319" s="242"/>
      <c r="AK319" s="242"/>
      <c r="AL319" s="242"/>
      <c r="AM319" s="242"/>
      <c r="AN319" s="269"/>
      <c r="AO319" s="221"/>
      <c r="AP319" s="221"/>
    </row>
    <row r="320" spans="1:42" ht="18" customHeight="1">
      <c r="A320" s="221"/>
      <c r="B320" s="143"/>
      <c r="C320" s="143"/>
      <c r="D320" s="143"/>
      <c r="E320" s="269"/>
      <c r="F320" s="279"/>
      <c r="G320" s="241"/>
      <c r="H320" s="241"/>
      <c r="I320" s="241"/>
      <c r="J320" s="280"/>
      <c r="K320" s="281"/>
      <c r="L320" s="244"/>
      <c r="M320" s="244"/>
      <c r="N320" s="244"/>
      <c r="O320" s="245"/>
      <c r="P320" s="244"/>
      <c r="Q320" s="245"/>
      <c r="R320" s="245"/>
      <c r="S320" s="245"/>
      <c r="T320" s="245"/>
      <c r="U320" s="242"/>
      <c r="V320" s="245"/>
      <c r="W320" s="282"/>
      <c r="X320" s="282"/>
      <c r="Y320" s="279"/>
      <c r="Z320" s="242"/>
      <c r="AA320" s="242"/>
      <c r="AB320" s="242"/>
      <c r="AC320" s="242"/>
      <c r="AD320" s="242"/>
      <c r="AE320" s="242"/>
      <c r="AF320" s="242"/>
      <c r="AG320" s="242"/>
      <c r="AH320" s="242"/>
      <c r="AI320" s="242"/>
      <c r="AJ320" s="242"/>
      <c r="AK320" s="242"/>
      <c r="AL320" s="242"/>
      <c r="AM320" s="242"/>
      <c r="AN320" s="269"/>
      <c r="AO320" s="221"/>
      <c r="AP320" s="221"/>
    </row>
    <row r="321" spans="1:42" ht="18" customHeight="1">
      <c r="A321" s="221"/>
      <c r="B321" s="143"/>
      <c r="C321" s="143"/>
      <c r="D321" s="143"/>
      <c r="E321" s="269"/>
      <c r="F321" s="279"/>
      <c r="G321" s="241"/>
      <c r="H321" s="241"/>
      <c r="I321" s="241"/>
      <c r="J321" s="280"/>
      <c r="K321" s="281"/>
      <c r="L321" s="244"/>
      <c r="M321" s="244"/>
      <c r="N321" s="244"/>
      <c r="O321" s="245"/>
      <c r="P321" s="244"/>
      <c r="Q321" s="245"/>
      <c r="R321" s="245"/>
      <c r="S321" s="245"/>
      <c r="T321" s="245"/>
      <c r="U321" s="242"/>
      <c r="V321" s="245"/>
      <c r="W321" s="282"/>
      <c r="X321" s="282"/>
      <c r="Y321" s="279"/>
      <c r="Z321" s="242"/>
      <c r="AA321" s="242"/>
      <c r="AB321" s="242"/>
      <c r="AC321" s="242"/>
      <c r="AD321" s="242"/>
      <c r="AE321" s="242"/>
      <c r="AF321" s="242"/>
      <c r="AG321" s="242"/>
      <c r="AH321" s="242"/>
      <c r="AI321" s="242"/>
      <c r="AJ321" s="242"/>
      <c r="AK321" s="242"/>
      <c r="AL321" s="242"/>
      <c r="AM321" s="242"/>
      <c r="AN321" s="269"/>
      <c r="AO321" s="221"/>
      <c r="AP321" s="221"/>
    </row>
    <row r="322" spans="1:42" ht="18" customHeight="1">
      <c r="A322" s="221"/>
      <c r="B322" s="143"/>
      <c r="C322" s="143"/>
      <c r="D322" s="143"/>
      <c r="E322" s="269"/>
      <c r="F322" s="279"/>
      <c r="G322" s="241"/>
      <c r="H322" s="241"/>
      <c r="I322" s="241"/>
      <c r="J322" s="280"/>
      <c r="K322" s="281"/>
      <c r="L322" s="244"/>
      <c r="M322" s="244"/>
      <c r="N322" s="244"/>
      <c r="O322" s="245"/>
      <c r="P322" s="244"/>
      <c r="Q322" s="245"/>
      <c r="R322" s="245"/>
      <c r="S322" s="245"/>
      <c r="T322" s="245"/>
      <c r="U322" s="242"/>
      <c r="V322" s="245"/>
      <c r="W322" s="282"/>
      <c r="X322" s="282"/>
      <c r="Y322" s="279"/>
      <c r="Z322" s="242"/>
      <c r="AA322" s="242"/>
      <c r="AB322" s="242"/>
      <c r="AC322" s="242"/>
      <c r="AD322" s="242"/>
      <c r="AE322" s="242"/>
      <c r="AF322" s="242"/>
      <c r="AG322" s="242"/>
      <c r="AH322" s="242"/>
      <c r="AI322" s="242"/>
      <c r="AJ322" s="242"/>
      <c r="AK322" s="242"/>
      <c r="AL322" s="242"/>
      <c r="AM322" s="242"/>
      <c r="AN322" s="269"/>
      <c r="AO322" s="221"/>
      <c r="AP322" s="221"/>
    </row>
    <row r="323" spans="1:42" ht="18" customHeight="1">
      <c r="A323" s="221"/>
      <c r="B323" s="143"/>
      <c r="C323" s="143"/>
      <c r="D323" s="143"/>
      <c r="E323" s="269"/>
      <c r="F323" s="279"/>
      <c r="G323" s="241"/>
      <c r="H323" s="241"/>
      <c r="I323" s="241"/>
      <c r="J323" s="280"/>
      <c r="K323" s="281"/>
      <c r="L323" s="244"/>
      <c r="M323" s="244"/>
      <c r="N323" s="244"/>
      <c r="O323" s="245"/>
      <c r="P323" s="244"/>
      <c r="Q323" s="245"/>
      <c r="R323" s="245"/>
      <c r="S323" s="245"/>
      <c r="T323" s="245"/>
      <c r="U323" s="242"/>
      <c r="V323" s="245"/>
      <c r="W323" s="282"/>
      <c r="X323" s="282"/>
      <c r="Y323" s="279"/>
      <c r="Z323" s="242"/>
      <c r="AA323" s="242"/>
      <c r="AB323" s="242"/>
      <c r="AC323" s="242"/>
      <c r="AD323" s="242"/>
      <c r="AE323" s="242"/>
      <c r="AF323" s="242"/>
      <c r="AG323" s="242"/>
      <c r="AH323" s="242"/>
      <c r="AI323" s="242"/>
      <c r="AJ323" s="242"/>
      <c r="AK323" s="242"/>
      <c r="AL323" s="242"/>
      <c r="AM323" s="242"/>
      <c r="AN323" s="269"/>
      <c r="AO323" s="221"/>
      <c r="AP323" s="221"/>
    </row>
    <row r="324" spans="1:42" ht="18" customHeight="1">
      <c r="A324" s="221"/>
      <c r="B324" s="143"/>
      <c r="C324" s="143"/>
      <c r="D324" s="143"/>
      <c r="E324" s="269"/>
      <c r="F324" s="279"/>
      <c r="G324" s="241"/>
      <c r="H324" s="241"/>
      <c r="I324" s="241"/>
      <c r="J324" s="280"/>
      <c r="K324" s="281"/>
      <c r="L324" s="244"/>
      <c r="M324" s="244"/>
      <c r="N324" s="244"/>
      <c r="O324" s="245"/>
      <c r="P324" s="244"/>
      <c r="Q324" s="245"/>
      <c r="R324" s="245"/>
      <c r="S324" s="245"/>
      <c r="T324" s="245"/>
      <c r="U324" s="242"/>
      <c r="V324" s="245"/>
      <c r="W324" s="282"/>
      <c r="X324" s="282"/>
      <c r="Y324" s="279"/>
      <c r="Z324" s="242"/>
      <c r="AA324" s="242"/>
      <c r="AB324" s="242"/>
      <c r="AC324" s="242"/>
      <c r="AD324" s="242"/>
      <c r="AE324" s="242"/>
      <c r="AF324" s="242"/>
      <c r="AG324" s="242"/>
      <c r="AH324" s="242"/>
      <c r="AI324" s="242"/>
      <c r="AJ324" s="242"/>
      <c r="AK324" s="242"/>
      <c r="AL324" s="242"/>
      <c r="AM324" s="242"/>
      <c r="AN324" s="269"/>
      <c r="AO324" s="221"/>
      <c r="AP324" s="221"/>
    </row>
    <row r="325" spans="1:42" ht="18" customHeight="1">
      <c r="A325" s="221"/>
      <c r="B325" s="143"/>
      <c r="C325" s="143"/>
      <c r="D325" s="143"/>
      <c r="E325" s="269"/>
      <c r="F325" s="279"/>
      <c r="G325" s="241"/>
      <c r="H325" s="241"/>
      <c r="I325" s="241"/>
      <c r="J325" s="280"/>
      <c r="K325" s="281"/>
      <c r="L325" s="244"/>
      <c r="M325" s="244"/>
      <c r="N325" s="244"/>
      <c r="O325" s="245"/>
      <c r="P325" s="244"/>
      <c r="Q325" s="245"/>
      <c r="R325" s="245"/>
      <c r="S325" s="245"/>
      <c r="T325" s="245"/>
      <c r="U325" s="242"/>
      <c r="V325" s="245"/>
      <c r="W325" s="282"/>
      <c r="X325" s="282"/>
      <c r="Y325" s="279"/>
      <c r="Z325" s="242"/>
      <c r="AA325" s="242"/>
      <c r="AB325" s="242"/>
      <c r="AC325" s="242"/>
      <c r="AD325" s="242"/>
      <c r="AE325" s="242"/>
      <c r="AF325" s="242"/>
      <c r="AG325" s="242"/>
      <c r="AH325" s="242"/>
      <c r="AI325" s="242"/>
      <c r="AJ325" s="242"/>
      <c r="AK325" s="242"/>
      <c r="AL325" s="242"/>
      <c r="AM325" s="242"/>
      <c r="AN325" s="269"/>
      <c r="AO325" s="221"/>
      <c r="AP325" s="221"/>
    </row>
    <row r="326" spans="1:42" ht="18" customHeight="1">
      <c r="A326" s="221"/>
      <c r="B326" s="143"/>
      <c r="C326" s="143"/>
      <c r="D326" s="143"/>
      <c r="E326" s="269"/>
      <c r="F326" s="279"/>
      <c r="G326" s="241"/>
      <c r="H326" s="241"/>
      <c r="I326" s="241"/>
      <c r="J326" s="280"/>
      <c r="K326" s="281"/>
      <c r="L326" s="244"/>
      <c r="M326" s="244"/>
      <c r="N326" s="244"/>
      <c r="O326" s="245"/>
      <c r="P326" s="244"/>
      <c r="Q326" s="245"/>
      <c r="R326" s="245"/>
      <c r="S326" s="245"/>
      <c r="T326" s="245"/>
      <c r="U326" s="242"/>
      <c r="V326" s="245"/>
      <c r="W326" s="282"/>
      <c r="X326" s="282"/>
      <c r="Y326" s="279"/>
      <c r="Z326" s="242"/>
      <c r="AA326" s="242"/>
      <c r="AB326" s="242"/>
      <c r="AC326" s="242"/>
      <c r="AD326" s="242"/>
      <c r="AE326" s="242"/>
      <c r="AF326" s="242"/>
      <c r="AG326" s="242"/>
      <c r="AH326" s="242"/>
      <c r="AI326" s="242"/>
      <c r="AJ326" s="242"/>
      <c r="AK326" s="242"/>
      <c r="AL326" s="242"/>
      <c r="AM326" s="242"/>
      <c r="AN326" s="269"/>
      <c r="AO326" s="221"/>
      <c r="AP326" s="221"/>
    </row>
    <row r="327" spans="1:42" ht="18" customHeight="1">
      <c r="A327" s="221"/>
      <c r="B327" s="143"/>
      <c r="C327" s="143"/>
      <c r="D327" s="143"/>
      <c r="E327" s="269"/>
      <c r="F327" s="279"/>
      <c r="G327" s="241"/>
      <c r="H327" s="241"/>
      <c r="I327" s="241"/>
      <c r="J327" s="280"/>
      <c r="K327" s="281"/>
      <c r="L327" s="244"/>
      <c r="M327" s="244"/>
      <c r="N327" s="244"/>
      <c r="O327" s="245"/>
      <c r="P327" s="244"/>
      <c r="Q327" s="245"/>
      <c r="R327" s="245"/>
      <c r="S327" s="245"/>
      <c r="T327" s="245"/>
      <c r="U327" s="242"/>
      <c r="V327" s="245"/>
      <c r="W327" s="282"/>
      <c r="X327" s="282"/>
      <c r="Y327" s="279"/>
      <c r="Z327" s="242"/>
      <c r="AA327" s="242"/>
      <c r="AB327" s="242"/>
      <c r="AC327" s="242"/>
      <c r="AD327" s="242"/>
      <c r="AE327" s="242"/>
      <c r="AF327" s="242"/>
      <c r="AG327" s="242"/>
      <c r="AH327" s="242"/>
      <c r="AI327" s="242"/>
      <c r="AJ327" s="242"/>
      <c r="AK327" s="242"/>
      <c r="AL327" s="242"/>
      <c r="AM327" s="242"/>
      <c r="AN327" s="269"/>
      <c r="AO327" s="221"/>
      <c r="AP327" s="221"/>
    </row>
    <row r="328" spans="1:42" ht="18" customHeight="1">
      <c r="A328" s="221"/>
      <c r="B328" s="143"/>
      <c r="C328" s="143"/>
      <c r="D328" s="143"/>
      <c r="E328" s="269"/>
      <c r="F328" s="279"/>
      <c r="G328" s="241"/>
      <c r="H328" s="241"/>
      <c r="I328" s="241"/>
      <c r="J328" s="280"/>
      <c r="K328" s="281"/>
      <c r="L328" s="244"/>
      <c r="M328" s="244"/>
      <c r="N328" s="244"/>
      <c r="O328" s="245"/>
      <c r="P328" s="244"/>
      <c r="Q328" s="245"/>
      <c r="R328" s="245"/>
      <c r="S328" s="245"/>
      <c r="T328" s="245"/>
      <c r="U328" s="242"/>
      <c r="V328" s="245"/>
      <c r="W328" s="282"/>
      <c r="X328" s="282"/>
      <c r="Y328" s="279"/>
      <c r="Z328" s="242"/>
      <c r="AA328" s="242"/>
      <c r="AB328" s="242"/>
      <c r="AC328" s="242"/>
      <c r="AD328" s="242"/>
      <c r="AE328" s="242"/>
      <c r="AF328" s="242"/>
      <c r="AG328" s="242"/>
      <c r="AH328" s="242"/>
      <c r="AI328" s="242"/>
      <c r="AJ328" s="242"/>
      <c r="AK328" s="242"/>
      <c r="AL328" s="242"/>
      <c r="AM328" s="242"/>
      <c r="AN328" s="269"/>
      <c r="AO328" s="221"/>
      <c r="AP328" s="221"/>
    </row>
    <row r="329" spans="1:42" ht="18" customHeight="1">
      <c r="A329" s="221"/>
      <c r="B329" s="143"/>
      <c r="C329" s="143"/>
      <c r="D329" s="143"/>
      <c r="E329" s="269"/>
      <c r="F329" s="279"/>
      <c r="G329" s="241"/>
      <c r="H329" s="241"/>
      <c r="I329" s="241"/>
      <c r="J329" s="280"/>
      <c r="K329" s="281"/>
      <c r="L329" s="244"/>
      <c r="M329" s="244"/>
      <c r="N329" s="244"/>
      <c r="O329" s="245"/>
      <c r="P329" s="244"/>
      <c r="Q329" s="245"/>
      <c r="R329" s="245"/>
      <c r="S329" s="245"/>
      <c r="T329" s="245"/>
      <c r="U329" s="242"/>
      <c r="V329" s="245"/>
      <c r="W329" s="282"/>
      <c r="X329" s="282"/>
      <c r="Y329" s="279"/>
      <c r="Z329" s="242"/>
      <c r="AA329" s="242"/>
      <c r="AB329" s="242"/>
      <c r="AC329" s="242"/>
      <c r="AD329" s="242"/>
      <c r="AE329" s="242"/>
      <c r="AF329" s="242"/>
      <c r="AG329" s="242"/>
      <c r="AH329" s="242"/>
      <c r="AI329" s="242"/>
      <c r="AJ329" s="242"/>
      <c r="AK329" s="242"/>
      <c r="AL329" s="242"/>
      <c r="AM329" s="242"/>
      <c r="AN329" s="269"/>
      <c r="AO329" s="221"/>
      <c r="AP329" s="221"/>
    </row>
    <row r="330" spans="1:42" ht="18" customHeight="1">
      <c r="A330" s="221"/>
      <c r="B330" s="143"/>
      <c r="C330" s="143"/>
      <c r="D330" s="143"/>
      <c r="E330" s="269"/>
      <c r="F330" s="279"/>
      <c r="G330" s="241"/>
      <c r="H330" s="241"/>
      <c r="I330" s="241"/>
      <c r="J330" s="280"/>
      <c r="K330" s="281"/>
      <c r="L330" s="244"/>
      <c r="M330" s="244"/>
      <c r="N330" s="244"/>
      <c r="O330" s="245"/>
      <c r="P330" s="244"/>
      <c r="Q330" s="245"/>
      <c r="R330" s="245"/>
      <c r="S330" s="245"/>
      <c r="T330" s="245"/>
      <c r="U330" s="242"/>
      <c r="V330" s="245"/>
      <c r="W330" s="282"/>
      <c r="X330" s="282"/>
      <c r="Y330" s="279"/>
      <c r="Z330" s="242"/>
      <c r="AA330" s="242"/>
      <c r="AB330" s="242"/>
      <c r="AC330" s="242"/>
      <c r="AD330" s="242"/>
      <c r="AE330" s="242"/>
      <c r="AF330" s="242"/>
      <c r="AG330" s="242"/>
      <c r="AH330" s="242"/>
      <c r="AI330" s="242"/>
      <c r="AJ330" s="242"/>
      <c r="AK330" s="242"/>
      <c r="AL330" s="242"/>
      <c r="AM330" s="242"/>
      <c r="AN330" s="269"/>
      <c r="AO330" s="221"/>
      <c r="AP330" s="221"/>
    </row>
    <row r="331" spans="1:42" ht="18" customHeight="1">
      <c r="A331" s="221"/>
      <c r="B331" s="143"/>
      <c r="C331" s="143"/>
      <c r="D331" s="143"/>
      <c r="E331" s="269"/>
      <c r="F331" s="279"/>
      <c r="G331" s="241"/>
      <c r="H331" s="241"/>
      <c r="I331" s="241"/>
      <c r="J331" s="280"/>
      <c r="K331" s="281"/>
      <c r="L331" s="244"/>
      <c r="M331" s="244"/>
      <c r="N331" s="244"/>
      <c r="O331" s="245"/>
      <c r="P331" s="244"/>
      <c r="Q331" s="245"/>
      <c r="R331" s="245"/>
      <c r="S331" s="245"/>
      <c r="T331" s="245"/>
      <c r="U331" s="242"/>
      <c r="V331" s="245"/>
      <c r="W331" s="282"/>
      <c r="X331" s="282"/>
      <c r="Y331" s="279"/>
      <c r="Z331" s="242"/>
      <c r="AA331" s="242"/>
      <c r="AB331" s="242"/>
      <c r="AC331" s="242"/>
      <c r="AD331" s="242"/>
      <c r="AE331" s="242"/>
      <c r="AF331" s="242"/>
      <c r="AG331" s="242"/>
      <c r="AH331" s="242"/>
      <c r="AI331" s="242"/>
      <c r="AJ331" s="242"/>
      <c r="AK331" s="242"/>
      <c r="AL331" s="242"/>
      <c r="AM331" s="242"/>
      <c r="AN331" s="269"/>
      <c r="AO331" s="221"/>
      <c r="AP331" s="221"/>
    </row>
    <row r="332" spans="1:42" ht="18" customHeight="1">
      <c r="A332" s="221"/>
      <c r="B332" s="143"/>
      <c r="C332" s="143"/>
      <c r="D332" s="143"/>
      <c r="E332" s="269"/>
      <c r="F332" s="279"/>
      <c r="G332" s="241"/>
      <c r="H332" s="241"/>
      <c r="I332" s="241"/>
      <c r="J332" s="280"/>
      <c r="K332" s="281"/>
      <c r="L332" s="244"/>
      <c r="M332" s="244"/>
      <c r="N332" s="244"/>
      <c r="O332" s="245"/>
      <c r="P332" s="244"/>
      <c r="Q332" s="245"/>
      <c r="R332" s="245"/>
      <c r="S332" s="245"/>
      <c r="T332" s="245"/>
      <c r="U332" s="242"/>
      <c r="V332" s="245"/>
      <c r="W332" s="282"/>
      <c r="X332" s="282"/>
      <c r="Y332" s="279"/>
      <c r="Z332" s="242"/>
      <c r="AA332" s="242"/>
      <c r="AB332" s="242"/>
      <c r="AC332" s="242"/>
      <c r="AD332" s="242"/>
      <c r="AE332" s="242"/>
      <c r="AF332" s="242"/>
      <c r="AG332" s="242"/>
      <c r="AH332" s="242"/>
      <c r="AI332" s="242"/>
      <c r="AJ332" s="242"/>
      <c r="AK332" s="242"/>
      <c r="AL332" s="242"/>
      <c r="AM332" s="242"/>
      <c r="AN332" s="269"/>
      <c r="AO332" s="221"/>
      <c r="AP332" s="221"/>
    </row>
    <row r="333" spans="1:42" ht="18" customHeight="1">
      <c r="A333" s="221"/>
      <c r="B333" s="143"/>
      <c r="C333" s="143"/>
      <c r="D333" s="143"/>
      <c r="E333" s="269"/>
      <c r="F333" s="279"/>
      <c r="G333" s="241"/>
      <c r="H333" s="241"/>
      <c r="I333" s="241"/>
      <c r="J333" s="280"/>
      <c r="K333" s="281"/>
      <c r="L333" s="244"/>
      <c r="M333" s="244"/>
      <c r="N333" s="244"/>
      <c r="O333" s="245"/>
      <c r="P333" s="244"/>
      <c r="Q333" s="245"/>
      <c r="R333" s="245"/>
      <c r="S333" s="245"/>
      <c r="T333" s="245"/>
      <c r="U333" s="242"/>
      <c r="V333" s="245"/>
      <c r="W333" s="282"/>
      <c r="X333" s="282"/>
      <c r="Y333" s="279"/>
      <c r="Z333" s="242"/>
      <c r="AA333" s="242"/>
      <c r="AB333" s="242"/>
      <c r="AC333" s="242"/>
      <c r="AD333" s="242"/>
      <c r="AE333" s="242"/>
      <c r="AF333" s="242"/>
      <c r="AG333" s="242"/>
      <c r="AH333" s="242"/>
      <c r="AI333" s="242"/>
      <c r="AJ333" s="242"/>
      <c r="AK333" s="242"/>
      <c r="AL333" s="242"/>
      <c r="AM333" s="242"/>
      <c r="AN333" s="269"/>
      <c r="AO333" s="221"/>
      <c r="AP333" s="221"/>
    </row>
    <row r="334" spans="1:42" ht="18" customHeight="1">
      <c r="A334" s="221"/>
      <c r="B334" s="143"/>
      <c r="C334" s="143"/>
      <c r="D334" s="143"/>
      <c r="E334" s="269"/>
      <c r="F334" s="279"/>
      <c r="G334" s="241"/>
      <c r="H334" s="241"/>
      <c r="I334" s="241"/>
      <c r="J334" s="280"/>
      <c r="K334" s="281"/>
      <c r="L334" s="244"/>
      <c r="M334" s="244"/>
      <c r="N334" s="244"/>
      <c r="O334" s="245"/>
      <c r="P334" s="244"/>
      <c r="Q334" s="245"/>
      <c r="R334" s="245"/>
      <c r="S334" s="245"/>
      <c r="T334" s="245"/>
      <c r="U334" s="242"/>
      <c r="V334" s="245"/>
      <c r="W334" s="282"/>
      <c r="X334" s="282"/>
      <c r="Y334" s="279"/>
      <c r="Z334" s="242"/>
      <c r="AA334" s="242"/>
      <c r="AB334" s="242"/>
      <c r="AC334" s="242"/>
      <c r="AD334" s="242"/>
      <c r="AE334" s="242"/>
      <c r="AF334" s="242"/>
      <c r="AG334" s="242"/>
      <c r="AH334" s="242"/>
      <c r="AI334" s="242"/>
      <c r="AJ334" s="242"/>
      <c r="AK334" s="242"/>
      <c r="AL334" s="242"/>
      <c r="AM334" s="242"/>
      <c r="AN334" s="269"/>
      <c r="AO334" s="221"/>
      <c r="AP334" s="221"/>
    </row>
    <row r="335" spans="1:42" ht="18" customHeight="1">
      <c r="A335" s="221"/>
      <c r="B335" s="143"/>
      <c r="C335" s="143"/>
      <c r="D335" s="143"/>
      <c r="E335" s="269"/>
      <c r="F335" s="279"/>
      <c r="G335" s="241"/>
      <c r="H335" s="241"/>
      <c r="I335" s="241"/>
      <c r="J335" s="280"/>
      <c r="K335" s="281"/>
      <c r="L335" s="244"/>
      <c r="M335" s="244"/>
      <c r="N335" s="244"/>
      <c r="O335" s="245"/>
      <c r="P335" s="244"/>
      <c r="Q335" s="245"/>
      <c r="R335" s="245"/>
      <c r="S335" s="245"/>
      <c r="T335" s="245"/>
      <c r="U335" s="242"/>
      <c r="V335" s="245"/>
      <c r="W335" s="282"/>
      <c r="X335" s="282"/>
      <c r="Y335" s="279"/>
      <c r="Z335" s="242"/>
      <c r="AA335" s="242"/>
      <c r="AB335" s="242"/>
      <c r="AC335" s="242"/>
      <c r="AD335" s="242"/>
      <c r="AE335" s="242"/>
      <c r="AF335" s="242"/>
      <c r="AG335" s="242"/>
      <c r="AH335" s="242"/>
      <c r="AI335" s="242"/>
      <c r="AJ335" s="242"/>
      <c r="AK335" s="242"/>
      <c r="AL335" s="242"/>
      <c r="AM335" s="242"/>
      <c r="AN335" s="269"/>
      <c r="AO335" s="221"/>
      <c r="AP335" s="221"/>
    </row>
    <row r="336" spans="1:42" ht="18" customHeight="1">
      <c r="A336" s="221"/>
      <c r="B336" s="143"/>
      <c r="C336" s="143"/>
      <c r="D336" s="143"/>
      <c r="E336" s="269"/>
      <c r="F336" s="279"/>
      <c r="G336" s="241"/>
      <c r="H336" s="241"/>
      <c r="I336" s="241"/>
      <c r="J336" s="280"/>
      <c r="K336" s="281"/>
      <c r="L336" s="244"/>
      <c r="M336" s="244"/>
      <c r="N336" s="244"/>
      <c r="O336" s="245"/>
      <c r="P336" s="244"/>
      <c r="Q336" s="245"/>
      <c r="R336" s="245"/>
      <c r="S336" s="245"/>
      <c r="T336" s="245"/>
      <c r="U336" s="242"/>
      <c r="V336" s="245"/>
      <c r="W336" s="282"/>
      <c r="X336" s="282"/>
      <c r="Y336" s="279"/>
      <c r="Z336" s="242"/>
      <c r="AA336" s="242"/>
      <c r="AB336" s="242"/>
      <c r="AC336" s="242"/>
      <c r="AD336" s="242"/>
      <c r="AE336" s="242"/>
      <c r="AF336" s="242"/>
      <c r="AG336" s="242"/>
      <c r="AH336" s="242"/>
      <c r="AI336" s="242"/>
      <c r="AJ336" s="242"/>
      <c r="AK336" s="242"/>
      <c r="AL336" s="242"/>
      <c r="AM336" s="242"/>
      <c r="AN336" s="269"/>
      <c r="AO336" s="221"/>
      <c r="AP336" s="221"/>
    </row>
    <row r="337" spans="1:42" ht="18" customHeight="1">
      <c r="A337" s="221"/>
      <c r="B337" s="143"/>
      <c r="C337" s="143"/>
      <c r="D337" s="143"/>
      <c r="E337" s="269"/>
      <c r="F337" s="279"/>
      <c r="G337" s="241"/>
      <c r="H337" s="241"/>
      <c r="I337" s="241"/>
      <c r="J337" s="280"/>
      <c r="K337" s="281"/>
      <c r="L337" s="244"/>
      <c r="M337" s="244"/>
      <c r="N337" s="244"/>
      <c r="O337" s="245"/>
      <c r="P337" s="244"/>
      <c r="Q337" s="245"/>
      <c r="R337" s="245"/>
      <c r="S337" s="245"/>
      <c r="T337" s="245"/>
      <c r="U337" s="242"/>
      <c r="V337" s="245"/>
      <c r="W337" s="282"/>
      <c r="X337" s="282"/>
      <c r="Y337" s="279"/>
      <c r="Z337" s="242"/>
      <c r="AA337" s="242"/>
      <c r="AB337" s="242"/>
      <c r="AC337" s="242"/>
      <c r="AD337" s="242"/>
      <c r="AE337" s="242"/>
      <c r="AF337" s="242"/>
      <c r="AG337" s="242"/>
      <c r="AH337" s="242"/>
      <c r="AI337" s="242"/>
      <c r="AJ337" s="242"/>
      <c r="AK337" s="242"/>
      <c r="AL337" s="242"/>
      <c r="AM337" s="242"/>
      <c r="AN337" s="269"/>
      <c r="AO337" s="221"/>
      <c r="AP337" s="221"/>
    </row>
    <row r="338" spans="1:42" ht="18" customHeight="1">
      <c r="A338" s="221"/>
      <c r="B338" s="143"/>
      <c r="C338" s="143"/>
      <c r="D338" s="143"/>
      <c r="E338" s="269"/>
      <c r="F338" s="279"/>
      <c r="G338" s="241"/>
      <c r="H338" s="241"/>
      <c r="I338" s="241"/>
      <c r="J338" s="280"/>
      <c r="K338" s="281"/>
      <c r="L338" s="244"/>
      <c r="M338" s="244"/>
      <c r="N338" s="244"/>
      <c r="O338" s="245"/>
      <c r="P338" s="244"/>
      <c r="Q338" s="245"/>
      <c r="R338" s="245"/>
      <c r="S338" s="245"/>
      <c r="T338" s="245"/>
      <c r="U338" s="242"/>
      <c r="V338" s="245"/>
      <c r="W338" s="282"/>
      <c r="X338" s="282"/>
      <c r="Y338" s="279"/>
      <c r="Z338" s="242"/>
      <c r="AA338" s="242"/>
      <c r="AB338" s="242"/>
      <c r="AC338" s="242"/>
      <c r="AD338" s="242"/>
      <c r="AE338" s="242"/>
      <c r="AF338" s="242"/>
      <c r="AG338" s="242"/>
      <c r="AH338" s="242"/>
      <c r="AI338" s="242"/>
      <c r="AJ338" s="242"/>
      <c r="AK338" s="242"/>
      <c r="AL338" s="242"/>
      <c r="AM338" s="242"/>
      <c r="AN338" s="269"/>
      <c r="AO338" s="221"/>
      <c r="AP338" s="221"/>
    </row>
    <row r="339" spans="1:42" ht="18" customHeight="1">
      <c r="A339" s="221"/>
      <c r="B339" s="143"/>
      <c r="C339" s="143"/>
      <c r="D339" s="143"/>
      <c r="E339" s="269"/>
      <c r="F339" s="279"/>
      <c r="G339" s="241"/>
      <c r="H339" s="241"/>
      <c r="I339" s="241"/>
      <c r="J339" s="280"/>
      <c r="K339" s="281"/>
      <c r="L339" s="244"/>
      <c r="M339" s="244"/>
      <c r="N339" s="244"/>
      <c r="O339" s="245"/>
      <c r="P339" s="244"/>
      <c r="Q339" s="245"/>
      <c r="R339" s="245"/>
      <c r="S339" s="245"/>
      <c r="T339" s="245"/>
      <c r="U339" s="242"/>
      <c r="V339" s="245"/>
      <c r="W339" s="282"/>
      <c r="X339" s="282"/>
      <c r="Y339" s="279"/>
      <c r="Z339" s="242"/>
      <c r="AA339" s="242"/>
      <c r="AB339" s="242"/>
      <c r="AC339" s="242"/>
      <c r="AD339" s="242"/>
      <c r="AE339" s="242"/>
      <c r="AF339" s="242"/>
      <c r="AG339" s="242"/>
      <c r="AH339" s="242"/>
      <c r="AI339" s="242"/>
      <c r="AJ339" s="242"/>
      <c r="AK339" s="242"/>
      <c r="AL339" s="242"/>
      <c r="AM339" s="242"/>
      <c r="AN339" s="269"/>
      <c r="AO339" s="221"/>
      <c r="AP339" s="221"/>
    </row>
    <row r="340" spans="1:42" ht="18" customHeight="1">
      <c r="A340" s="221"/>
      <c r="B340" s="143"/>
      <c r="C340" s="143"/>
      <c r="D340" s="143"/>
      <c r="E340" s="269"/>
      <c r="F340" s="279"/>
      <c r="G340" s="241"/>
      <c r="H340" s="241"/>
      <c r="I340" s="241"/>
      <c r="J340" s="280"/>
      <c r="K340" s="281"/>
      <c r="L340" s="244"/>
      <c r="M340" s="244"/>
      <c r="N340" s="244"/>
      <c r="O340" s="245"/>
      <c r="P340" s="244"/>
      <c r="Q340" s="245"/>
      <c r="R340" s="245"/>
      <c r="S340" s="245"/>
      <c r="T340" s="245"/>
      <c r="U340" s="242"/>
      <c r="V340" s="245"/>
      <c r="W340" s="282"/>
      <c r="X340" s="282"/>
      <c r="Y340" s="279"/>
      <c r="Z340" s="242"/>
      <c r="AA340" s="242"/>
      <c r="AB340" s="242"/>
      <c r="AC340" s="242"/>
      <c r="AD340" s="242"/>
      <c r="AE340" s="242"/>
      <c r="AF340" s="242"/>
      <c r="AG340" s="242"/>
      <c r="AH340" s="242"/>
      <c r="AI340" s="242"/>
      <c r="AJ340" s="242"/>
      <c r="AK340" s="242"/>
      <c r="AL340" s="242"/>
      <c r="AM340" s="242"/>
      <c r="AN340" s="269"/>
      <c r="AO340" s="221"/>
      <c r="AP340" s="221"/>
    </row>
    <row r="341" spans="1:42" ht="18" customHeight="1">
      <c r="A341" s="221"/>
      <c r="B341" s="143"/>
      <c r="C341" s="143"/>
      <c r="D341" s="143"/>
      <c r="E341" s="269"/>
      <c r="F341" s="279"/>
      <c r="G341" s="241"/>
      <c r="H341" s="241"/>
      <c r="I341" s="241"/>
      <c r="J341" s="280"/>
      <c r="K341" s="281"/>
      <c r="L341" s="244"/>
      <c r="M341" s="244"/>
      <c r="N341" s="244"/>
      <c r="O341" s="245"/>
      <c r="P341" s="244"/>
      <c r="Q341" s="245"/>
      <c r="R341" s="245"/>
      <c r="S341" s="245"/>
      <c r="T341" s="245"/>
      <c r="U341" s="242"/>
      <c r="V341" s="245"/>
      <c r="W341" s="282"/>
      <c r="X341" s="282"/>
      <c r="Y341" s="279"/>
      <c r="Z341" s="242"/>
      <c r="AA341" s="242"/>
      <c r="AB341" s="242"/>
      <c r="AC341" s="242"/>
      <c r="AD341" s="242"/>
      <c r="AE341" s="242"/>
      <c r="AF341" s="242"/>
      <c r="AG341" s="242"/>
      <c r="AH341" s="242"/>
      <c r="AI341" s="242"/>
      <c r="AJ341" s="242"/>
      <c r="AK341" s="242"/>
      <c r="AL341" s="242"/>
      <c r="AM341" s="242"/>
      <c r="AN341" s="269"/>
      <c r="AO341" s="221"/>
      <c r="AP341" s="221"/>
    </row>
    <row r="342" spans="1:42" ht="18" customHeight="1">
      <c r="A342" s="221"/>
      <c r="B342" s="143"/>
      <c r="C342" s="143"/>
      <c r="D342" s="143"/>
      <c r="E342" s="269"/>
      <c r="F342" s="279"/>
      <c r="G342" s="241"/>
      <c r="H342" s="241"/>
      <c r="I342" s="241"/>
      <c r="J342" s="280"/>
      <c r="K342" s="281"/>
      <c r="L342" s="244"/>
      <c r="M342" s="244"/>
      <c r="N342" s="244"/>
      <c r="O342" s="245"/>
      <c r="P342" s="244"/>
      <c r="Q342" s="245"/>
      <c r="R342" s="245"/>
      <c r="S342" s="245"/>
      <c r="T342" s="245"/>
      <c r="U342" s="242"/>
      <c r="V342" s="245"/>
      <c r="W342" s="282"/>
      <c r="X342" s="282"/>
      <c r="Y342" s="279"/>
      <c r="Z342" s="242"/>
      <c r="AA342" s="242"/>
      <c r="AB342" s="242"/>
      <c r="AC342" s="242"/>
      <c r="AD342" s="242"/>
      <c r="AE342" s="242"/>
      <c r="AF342" s="242"/>
      <c r="AG342" s="242"/>
      <c r="AH342" s="242"/>
      <c r="AI342" s="242"/>
      <c r="AJ342" s="242"/>
      <c r="AK342" s="242"/>
      <c r="AL342" s="242"/>
      <c r="AM342" s="242"/>
      <c r="AN342" s="269"/>
      <c r="AO342" s="221"/>
      <c r="AP342" s="221"/>
    </row>
    <row r="343" spans="1:42" ht="18" customHeight="1">
      <c r="A343" s="221"/>
      <c r="B343" s="143"/>
      <c r="C343" s="143"/>
      <c r="D343" s="143"/>
      <c r="E343" s="269"/>
      <c r="F343" s="279"/>
      <c r="G343" s="241"/>
      <c r="H343" s="241"/>
      <c r="I343" s="241"/>
      <c r="J343" s="280"/>
      <c r="K343" s="281"/>
      <c r="L343" s="244"/>
      <c r="M343" s="244"/>
      <c r="N343" s="244"/>
      <c r="O343" s="245"/>
      <c r="P343" s="244"/>
      <c r="Q343" s="245"/>
      <c r="R343" s="245"/>
      <c r="S343" s="245"/>
      <c r="T343" s="245"/>
      <c r="U343" s="242"/>
      <c r="V343" s="245"/>
      <c r="W343" s="282"/>
      <c r="X343" s="282"/>
      <c r="Y343" s="279"/>
      <c r="Z343" s="242"/>
      <c r="AA343" s="242"/>
      <c r="AB343" s="242"/>
      <c r="AC343" s="242"/>
      <c r="AD343" s="242"/>
      <c r="AE343" s="242"/>
      <c r="AF343" s="242"/>
      <c r="AG343" s="242"/>
      <c r="AH343" s="242"/>
      <c r="AI343" s="242"/>
      <c r="AJ343" s="242"/>
      <c r="AK343" s="242"/>
      <c r="AL343" s="242"/>
      <c r="AM343" s="242"/>
      <c r="AN343" s="269"/>
      <c r="AO343" s="221"/>
      <c r="AP343" s="221"/>
    </row>
    <row r="344" spans="1:42" ht="18" customHeight="1">
      <c r="A344" s="221"/>
      <c r="B344" s="143"/>
      <c r="C344" s="143"/>
      <c r="D344" s="143"/>
      <c r="E344" s="269"/>
      <c r="F344" s="279"/>
      <c r="G344" s="241"/>
      <c r="H344" s="241"/>
      <c r="I344" s="241"/>
      <c r="J344" s="280"/>
      <c r="K344" s="281"/>
      <c r="L344" s="244"/>
      <c r="M344" s="244"/>
      <c r="N344" s="244"/>
      <c r="O344" s="245"/>
      <c r="P344" s="244"/>
      <c r="Q344" s="245"/>
      <c r="R344" s="245"/>
      <c r="S344" s="245"/>
      <c r="T344" s="245"/>
      <c r="U344" s="242"/>
      <c r="V344" s="245"/>
      <c r="W344" s="282"/>
      <c r="X344" s="282"/>
      <c r="Y344" s="279"/>
      <c r="Z344" s="242"/>
      <c r="AA344" s="242"/>
      <c r="AB344" s="242"/>
      <c r="AC344" s="242"/>
      <c r="AD344" s="242"/>
      <c r="AE344" s="242"/>
      <c r="AF344" s="242"/>
      <c r="AG344" s="242"/>
      <c r="AH344" s="242"/>
      <c r="AI344" s="242"/>
      <c r="AJ344" s="242"/>
      <c r="AK344" s="242"/>
      <c r="AL344" s="242"/>
      <c r="AM344" s="242"/>
      <c r="AN344" s="269"/>
      <c r="AO344" s="221"/>
      <c r="AP344" s="221"/>
    </row>
    <row r="345" spans="1:42" ht="18" customHeight="1">
      <c r="A345" s="221"/>
      <c r="B345" s="143"/>
      <c r="C345" s="143"/>
      <c r="D345" s="143"/>
      <c r="E345" s="269"/>
      <c r="F345" s="279"/>
      <c r="G345" s="241"/>
      <c r="H345" s="241"/>
      <c r="I345" s="241"/>
      <c r="J345" s="280"/>
      <c r="K345" s="281"/>
      <c r="L345" s="244"/>
      <c r="M345" s="244"/>
      <c r="N345" s="244"/>
      <c r="O345" s="245"/>
      <c r="P345" s="244"/>
      <c r="Q345" s="245"/>
      <c r="R345" s="245"/>
      <c r="S345" s="245"/>
      <c r="T345" s="245"/>
      <c r="U345" s="242"/>
      <c r="V345" s="245"/>
      <c r="W345" s="282"/>
      <c r="X345" s="282"/>
      <c r="Y345" s="279"/>
      <c r="Z345" s="242"/>
      <c r="AA345" s="242"/>
      <c r="AB345" s="242"/>
      <c r="AC345" s="242"/>
      <c r="AD345" s="242"/>
      <c r="AE345" s="242"/>
      <c r="AF345" s="242"/>
      <c r="AG345" s="242"/>
      <c r="AH345" s="242"/>
      <c r="AI345" s="242"/>
      <c r="AJ345" s="242"/>
      <c r="AK345" s="242"/>
      <c r="AL345" s="242"/>
      <c r="AM345" s="242"/>
      <c r="AN345" s="269"/>
      <c r="AO345" s="221"/>
      <c r="AP345" s="221"/>
    </row>
    <row r="346" spans="1:42" ht="18" customHeight="1">
      <c r="A346" s="221"/>
      <c r="B346" s="143"/>
      <c r="C346" s="143"/>
      <c r="D346" s="143"/>
      <c r="E346" s="269"/>
      <c r="F346" s="279"/>
      <c r="G346" s="241"/>
      <c r="H346" s="241"/>
      <c r="I346" s="241"/>
      <c r="J346" s="280"/>
      <c r="K346" s="281"/>
      <c r="L346" s="244"/>
      <c r="M346" s="244"/>
      <c r="N346" s="244"/>
      <c r="O346" s="245"/>
      <c r="P346" s="244"/>
      <c r="Q346" s="245"/>
      <c r="R346" s="245"/>
      <c r="S346" s="245"/>
      <c r="T346" s="245"/>
      <c r="U346" s="242"/>
      <c r="V346" s="245"/>
      <c r="W346" s="282"/>
      <c r="X346" s="282"/>
      <c r="Y346" s="279"/>
      <c r="Z346" s="242"/>
      <c r="AA346" s="242"/>
      <c r="AB346" s="242"/>
      <c r="AC346" s="242"/>
      <c r="AD346" s="242"/>
      <c r="AE346" s="242"/>
      <c r="AF346" s="242"/>
      <c r="AG346" s="242"/>
      <c r="AH346" s="242"/>
      <c r="AI346" s="242"/>
      <c r="AJ346" s="242"/>
      <c r="AK346" s="242"/>
      <c r="AL346" s="242"/>
      <c r="AM346" s="242"/>
      <c r="AN346" s="269"/>
      <c r="AO346" s="221"/>
      <c r="AP346" s="221"/>
    </row>
    <row r="347" spans="1:42" ht="18" customHeight="1">
      <c r="A347" s="221"/>
      <c r="B347" s="143"/>
      <c r="C347" s="143"/>
      <c r="D347" s="143"/>
      <c r="E347" s="269"/>
      <c r="F347" s="279"/>
      <c r="G347" s="241"/>
      <c r="H347" s="241"/>
      <c r="I347" s="241"/>
      <c r="J347" s="280"/>
      <c r="K347" s="281"/>
      <c r="L347" s="244"/>
      <c r="M347" s="244"/>
      <c r="N347" s="244"/>
      <c r="O347" s="245"/>
      <c r="P347" s="244"/>
      <c r="Q347" s="245"/>
      <c r="R347" s="245"/>
      <c r="S347" s="245"/>
      <c r="T347" s="245"/>
      <c r="U347" s="242"/>
      <c r="V347" s="245"/>
      <c r="W347" s="282"/>
      <c r="X347" s="282"/>
      <c r="Y347" s="279"/>
      <c r="Z347" s="242"/>
      <c r="AA347" s="242"/>
      <c r="AB347" s="242"/>
      <c r="AC347" s="242"/>
      <c r="AD347" s="242"/>
      <c r="AE347" s="242"/>
      <c r="AF347" s="242"/>
      <c r="AG347" s="242"/>
      <c r="AH347" s="242"/>
      <c r="AI347" s="242"/>
      <c r="AJ347" s="242"/>
      <c r="AK347" s="242"/>
      <c r="AL347" s="242"/>
      <c r="AM347" s="242"/>
      <c r="AN347" s="269"/>
      <c r="AO347" s="221"/>
      <c r="AP347" s="221"/>
    </row>
    <row r="348" spans="1:42" ht="18" customHeight="1">
      <c r="A348" s="221"/>
      <c r="B348" s="143"/>
      <c r="C348" s="143"/>
      <c r="D348" s="143"/>
      <c r="E348" s="269"/>
      <c r="F348" s="279"/>
      <c r="G348" s="241"/>
      <c r="H348" s="241"/>
      <c r="I348" s="241"/>
      <c r="J348" s="280"/>
      <c r="K348" s="281"/>
      <c r="L348" s="244"/>
      <c r="M348" s="244"/>
      <c r="N348" s="244"/>
      <c r="O348" s="245"/>
      <c r="P348" s="244"/>
      <c r="Q348" s="245"/>
      <c r="R348" s="245"/>
      <c r="S348" s="245"/>
      <c r="T348" s="245"/>
      <c r="U348" s="242"/>
      <c r="V348" s="245"/>
      <c r="W348" s="282"/>
      <c r="X348" s="282"/>
      <c r="Y348" s="279"/>
      <c r="Z348" s="242"/>
      <c r="AA348" s="242"/>
      <c r="AB348" s="242"/>
      <c r="AC348" s="242"/>
      <c r="AD348" s="242"/>
      <c r="AE348" s="242"/>
      <c r="AF348" s="242"/>
      <c r="AG348" s="242"/>
      <c r="AH348" s="242"/>
      <c r="AI348" s="242"/>
      <c r="AJ348" s="242"/>
      <c r="AK348" s="242"/>
      <c r="AL348" s="242"/>
      <c r="AM348" s="242"/>
      <c r="AN348" s="269"/>
      <c r="AO348" s="221"/>
      <c r="AP348" s="221"/>
    </row>
    <row r="349" spans="1:42" ht="18" customHeight="1">
      <c r="A349" s="221"/>
      <c r="B349" s="143"/>
      <c r="C349" s="143"/>
      <c r="D349" s="143"/>
      <c r="E349" s="269"/>
      <c r="F349" s="279"/>
      <c r="G349" s="241"/>
      <c r="H349" s="241"/>
      <c r="I349" s="241"/>
      <c r="J349" s="280"/>
      <c r="K349" s="281"/>
      <c r="L349" s="244"/>
      <c r="M349" s="244"/>
      <c r="N349" s="244"/>
      <c r="O349" s="245"/>
      <c r="P349" s="244"/>
      <c r="Q349" s="245"/>
      <c r="R349" s="245"/>
      <c r="S349" s="245"/>
      <c r="T349" s="245"/>
      <c r="U349" s="242"/>
      <c r="V349" s="245"/>
      <c r="W349" s="282"/>
      <c r="X349" s="282"/>
      <c r="Y349" s="279"/>
      <c r="Z349" s="242"/>
      <c r="AA349" s="242"/>
      <c r="AB349" s="242"/>
      <c r="AC349" s="242"/>
      <c r="AD349" s="242"/>
      <c r="AE349" s="242"/>
      <c r="AF349" s="242"/>
      <c r="AG349" s="242"/>
      <c r="AH349" s="242"/>
      <c r="AI349" s="242"/>
      <c r="AJ349" s="242"/>
      <c r="AK349" s="242"/>
      <c r="AL349" s="242"/>
      <c r="AM349" s="242"/>
      <c r="AN349" s="269"/>
      <c r="AO349" s="221"/>
      <c r="AP349" s="221"/>
    </row>
    <row r="350" spans="1:42" ht="18" customHeight="1">
      <c r="A350" s="221"/>
      <c r="B350" s="143"/>
      <c r="C350" s="143"/>
      <c r="D350" s="143"/>
      <c r="E350" s="269"/>
      <c r="F350" s="279"/>
      <c r="G350" s="241"/>
      <c r="H350" s="241"/>
      <c r="I350" s="241"/>
      <c r="J350" s="280"/>
      <c r="K350" s="281"/>
      <c r="L350" s="244"/>
      <c r="M350" s="244"/>
      <c r="N350" s="244"/>
      <c r="O350" s="245"/>
      <c r="P350" s="244"/>
      <c r="Q350" s="245"/>
      <c r="R350" s="245"/>
      <c r="S350" s="245"/>
      <c r="T350" s="245"/>
      <c r="U350" s="242"/>
      <c r="V350" s="245"/>
      <c r="W350" s="282"/>
      <c r="X350" s="282"/>
      <c r="Y350" s="279"/>
      <c r="Z350" s="242"/>
      <c r="AA350" s="242"/>
      <c r="AB350" s="242"/>
      <c r="AC350" s="242"/>
      <c r="AD350" s="242"/>
      <c r="AE350" s="242"/>
      <c r="AF350" s="242"/>
      <c r="AG350" s="242"/>
      <c r="AH350" s="242"/>
      <c r="AI350" s="242"/>
      <c r="AJ350" s="242"/>
      <c r="AK350" s="242"/>
      <c r="AL350" s="242"/>
      <c r="AM350" s="242"/>
      <c r="AN350" s="269"/>
      <c r="AO350" s="221"/>
      <c r="AP350" s="221"/>
    </row>
    <row r="351" spans="1:42" ht="18" customHeight="1">
      <c r="A351" s="221"/>
      <c r="B351" s="143"/>
      <c r="C351" s="143"/>
      <c r="D351" s="143"/>
      <c r="E351" s="269"/>
      <c r="F351" s="279"/>
      <c r="G351" s="241"/>
      <c r="H351" s="241"/>
      <c r="I351" s="241"/>
      <c r="J351" s="280"/>
      <c r="K351" s="281"/>
      <c r="L351" s="244"/>
      <c r="M351" s="244"/>
      <c r="N351" s="244"/>
      <c r="O351" s="245"/>
      <c r="P351" s="244"/>
      <c r="Q351" s="245"/>
      <c r="R351" s="245"/>
      <c r="S351" s="245"/>
      <c r="T351" s="245"/>
      <c r="U351" s="242"/>
      <c r="V351" s="245"/>
      <c r="W351" s="282"/>
      <c r="X351" s="282"/>
      <c r="Y351" s="279"/>
      <c r="Z351" s="242"/>
      <c r="AA351" s="242"/>
      <c r="AB351" s="242"/>
      <c r="AC351" s="242"/>
      <c r="AD351" s="242"/>
      <c r="AE351" s="242"/>
      <c r="AF351" s="242"/>
      <c r="AG351" s="242"/>
      <c r="AH351" s="242"/>
      <c r="AI351" s="242"/>
      <c r="AJ351" s="242"/>
      <c r="AK351" s="242"/>
      <c r="AL351" s="242"/>
      <c r="AM351" s="242"/>
      <c r="AN351" s="269"/>
      <c r="AO351" s="221"/>
      <c r="AP351" s="221"/>
    </row>
    <row r="352" spans="1:42" ht="18" customHeight="1">
      <c r="A352" s="221"/>
      <c r="B352" s="143"/>
      <c r="C352" s="143"/>
      <c r="D352" s="143"/>
      <c r="E352" s="269"/>
      <c r="F352" s="279"/>
      <c r="G352" s="241"/>
      <c r="H352" s="241"/>
      <c r="I352" s="241"/>
      <c r="J352" s="280"/>
      <c r="K352" s="281"/>
      <c r="L352" s="244"/>
      <c r="M352" s="244"/>
      <c r="N352" s="244"/>
      <c r="O352" s="245"/>
      <c r="P352" s="244"/>
      <c r="Q352" s="245"/>
      <c r="R352" s="245"/>
      <c r="S352" s="245"/>
      <c r="T352" s="245"/>
      <c r="U352" s="242"/>
      <c r="V352" s="245"/>
      <c r="W352" s="282"/>
      <c r="X352" s="282"/>
      <c r="Y352" s="279"/>
      <c r="Z352" s="242"/>
      <c r="AA352" s="242"/>
      <c r="AB352" s="242"/>
      <c r="AC352" s="242"/>
      <c r="AD352" s="242"/>
      <c r="AE352" s="242"/>
      <c r="AF352" s="242"/>
      <c r="AG352" s="242"/>
      <c r="AH352" s="242"/>
      <c r="AI352" s="242"/>
      <c r="AJ352" s="242"/>
      <c r="AK352" s="242"/>
      <c r="AL352" s="242"/>
      <c r="AM352" s="242"/>
      <c r="AN352" s="269"/>
      <c r="AO352" s="221"/>
      <c r="AP352" s="221"/>
    </row>
    <row r="353" spans="1:42" ht="18" customHeight="1">
      <c r="A353" s="221"/>
      <c r="B353" s="143"/>
      <c r="C353" s="143"/>
      <c r="D353" s="143"/>
      <c r="E353" s="269"/>
      <c r="F353" s="279"/>
      <c r="G353" s="241"/>
      <c r="H353" s="241"/>
      <c r="I353" s="241"/>
      <c r="J353" s="280"/>
      <c r="K353" s="281"/>
      <c r="L353" s="244"/>
      <c r="M353" s="244"/>
      <c r="N353" s="244"/>
      <c r="O353" s="245"/>
      <c r="P353" s="244"/>
      <c r="Q353" s="245"/>
      <c r="R353" s="245"/>
      <c r="S353" s="245"/>
      <c r="T353" s="245"/>
      <c r="U353" s="242"/>
      <c r="V353" s="245"/>
      <c r="W353" s="282"/>
      <c r="X353" s="282"/>
      <c r="Y353" s="279"/>
      <c r="Z353" s="242"/>
      <c r="AA353" s="242"/>
      <c r="AB353" s="242"/>
      <c r="AC353" s="242"/>
      <c r="AD353" s="242"/>
      <c r="AE353" s="242"/>
      <c r="AF353" s="242"/>
      <c r="AG353" s="242"/>
      <c r="AH353" s="242"/>
      <c r="AI353" s="242"/>
      <c r="AJ353" s="242"/>
      <c r="AK353" s="242"/>
      <c r="AL353" s="242"/>
      <c r="AM353" s="242"/>
      <c r="AN353" s="269"/>
      <c r="AO353" s="221"/>
      <c r="AP353" s="221"/>
    </row>
    <row r="354" spans="1:42" ht="18" customHeight="1">
      <c r="A354" s="221"/>
      <c r="B354" s="143"/>
      <c r="C354" s="143"/>
      <c r="D354" s="143"/>
      <c r="E354" s="269"/>
      <c r="F354" s="279"/>
      <c r="G354" s="241"/>
      <c r="H354" s="241"/>
      <c r="I354" s="241"/>
      <c r="J354" s="280"/>
      <c r="K354" s="281"/>
      <c r="L354" s="244"/>
      <c r="M354" s="244"/>
      <c r="N354" s="244"/>
      <c r="O354" s="245"/>
      <c r="P354" s="244"/>
      <c r="Q354" s="245"/>
      <c r="R354" s="245"/>
      <c r="S354" s="245"/>
      <c r="T354" s="245"/>
      <c r="U354" s="242"/>
      <c r="V354" s="245"/>
      <c r="W354" s="282"/>
      <c r="X354" s="282"/>
      <c r="Y354" s="279"/>
      <c r="Z354" s="242"/>
      <c r="AA354" s="242"/>
      <c r="AB354" s="242"/>
      <c r="AC354" s="242"/>
      <c r="AD354" s="242"/>
      <c r="AE354" s="242"/>
      <c r="AF354" s="242"/>
      <c r="AG354" s="242"/>
      <c r="AH354" s="242"/>
      <c r="AI354" s="242"/>
      <c r="AJ354" s="242"/>
      <c r="AK354" s="242"/>
      <c r="AL354" s="242"/>
      <c r="AM354" s="242"/>
      <c r="AN354" s="269"/>
      <c r="AO354" s="221"/>
      <c r="AP354" s="221"/>
    </row>
    <row r="355" spans="1:42" ht="18" customHeight="1">
      <c r="A355" s="221"/>
      <c r="B355" s="143"/>
      <c r="C355" s="143"/>
      <c r="D355" s="143"/>
      <c r="E355" s="269"/>
      <c r="F355" s="279"/>
      <c r="G355" s="241"/>
      <c r="H355" s="241"/>
      <c r="I355" s="241"/>
      <c r="J355" s="280"/>
      <c r="K355" s="281"/>
      <c r="L355" s="244"/>
      <c r="M355" s="244"/>
      <c r="N355" s="244"/>
      <c r="O355" s="245"/>
      <c r="P355" s="244"/>
      <c r="Q355" s="245"/>
      <c r="R355" s="245"/>
      <c r="S355" s="245"/>
      <c r="T355" s="245"/>
      <c r="U355" s="242"/>
      <c r="V355" s="245"/>
      <c r="W355" s="282"/>
      <c r="X355" s="282"/>
      <c r="Y355" s="279"/>
      <c r="Z355" s="242"/>
      <c r="AA355" s="242"/>
      <c r="AB355" s="242"/>
      <c r="AC355" s="242"/>
      <c r="AD355" s="242"/>
      <c r="AE355" s="242"/>
      <c r="AF355" s="242"/>
      <c r="AG355" s="242"/>
      <c r="AH355" s="242"/>
      <c r="AI355" s="242"/>
      <c r="AJ355" s="242"/>
      <c r="AK355" s="242"/>
      <c r="AL355" s="242"/>
      <c r="AM355" s="242"/>
      <c r="AN355" s="269"/>
      <c r="AO355" s="221"/>
      <c r="AP355" s="221"/>
    </row>
    <row r="356" spans="1:42" ht="18" customHeight="1">
      <c r="A356" s="221"/>
      <c r="B356" s="143"/>
      <c r="C356" s="143"/>
      <c r="D356" s="143"/>
      <c r="E356" s="269"/>
      <c r="F356" s="279"/>
      <c r="G356" s="241"/>
      <c r="H356" s="241"/>
      <c r="I356" s="241"/>
      <c r="J356" s="280"/>
      <c r="K356" s="281"/>
      <c r="L356" s="244"/>
      <c r="M356" s="244"/>
      <c r="N356" s="244"/>
      <c r="O356" s="245"/>
      <c r="P356" s="244"/>
      <c r="Q356" s="245"/>
      <c r="R356" s="245"/>
      <c r="S356" s="245"/>
      <c r="T356" s="245"/>
      <c r="U356" s="242"/>
      <c r="V356" s="245"/>
      <c r="W356" s="282"/>
      <c r="X356" s="282"/>
      <c r="Y356" s="279"/>
      <c r="Z356" s="242"/>
      <c r="AA356" s="242"/>
      <c r="AB356" s="242"/>
      <c r="AC356" s="242"/>
      <c r="AD356" s="242"/>
      <c r="AE356" s="242"/>
      <c r="AF356" s="242"/>
      <c r="AG356" s="242"/>
      <c r="AH356" s="242"/>
      <c r="AI356" s="242"/>
      <c r="AJ356" s="242"/>
      <c r="AK356" s="242"/>
      <c r="AL356" s="242"/>
      <c r="AM356" s="242"/>
      <c r="AN356" s="269"/>
      <c r="AO356" s="221"/>
      <c r="AP356" s="221"/>
    </row>
    <row r="357" spans="1:42" ht="18" customHeight="1">
      <c r="A357" s="221"/>
      <c r="B357" s="143"/>
      <c r="C357" s="143"/>
      <c r="D357" s="143"/>
      <c r="E357" s="269"/>
      <c r="F357" s="279"/>
      <c r="G357" s="241"/>
      <c r="H357" s="241"/>
      <c r="I357" s="241"/>
      <c r="J357" s="280"/>
      <c r="K357" s="281"/>
      <c r="L357" s="244"/>
      <c r="M357" s="244"/>
      <c r="N357" s="244"/>
      <c r="O357" s="245"/>
      <c r="P357" s="244"/>
      <c r="Q357" s="245"/>
      <c r="R357" s="245"/>
      <c r="S357" s="245"/>
      <c r="T357" s="245"/>
      <c r="U357" s="242"/>
      <c r="V357" s="245"/>
      <c r="W357" s="282"/>
      <c r="X357" s="282"/>
      <c r="Y357" s="279"/>
      <c r="Z357" s="242"/>
      <c r="AA357" s="242"/>
      <c r="AB357" s="242"/>
      <c r="AC357" s="242"/>
      <c r="AD357" s="242"/>
      <c r="AE357" s="242"/>
      <c r="AF357" s="242"/>
      <c r="AG357" s="242"/>
      <c r="AH357" s="242"/>
      <c r="AI357" s="242"/>
      <c r="AJ357" s="242"/>
      <c r="AK357" s="242"/>
      <c r="AL357" s="242"/>
      <c r="AM357" s="242"/>
      <c r="AN357" s="269"/>
      <c r="AO357" s="221"/>
      <c r="AP357" s="221"/>
    </row>
    <row r="358" spans="1:42" ht="18" customHeight="1">
      <c r="A358" s="221"/>
      <c r="B358" s="143"/>
      <c r="C358" s="143"/>
      <c r="D358" s="143"/>
      <c r="E358" s="269"/>
      <c r="F358" s="279"/>
      <c r="G358" s="241"/>
      <c r="H358" s="241"/>
      <c r="I358" s="241"/>
      <c r="J358" s="280"/>
      <c r="K358" s="281"/>
      <c r="L358" s="244"/>
      <c r="M358" s="244"/>
      <c r="N358" s="244"/>
      <c r="O358" s="245"/>
      <c r="P358" s="244"/>
      <c r="Q358" s="245"/>
      <c r="R358" s="245"/>
      <c r="S358" s="245"/>
      <c r="T358" s="245"/>
      <c r="U358" s="242"/>
      <c r="V358" s="245"/>
      <c r="W358" s="282"/>
      <c r="X358" s="282"/>
      <c r="Y358" s="279"/>
      <c r="Z358" s="242"/>
      <c r="AA358" s="242"/>
      <c r="AB358" s="242"/>
      <c r="AC358" s="242"/>
      <c r="AD358" s="242"/>
      <c r="AE358" s="242"/>
      <c r="AF358" s="242"/>
      <c r="AG358" s="242"/>
      <c r="AH358" s="242"/>
      <c r="AI358" s="242"/>
      <c r="AJ358" s="242"/>
      <c r="AK358" s="242"/>
      <c r="AL358" s="242"/>
      <c r="AM358" s="242"/>
      <c r="AN358" s="269"/>
      <c r="AO358" s="221"/>
      <c r="AP358" s="221"/>
    </row>
    <row r="359" spans="1:42" ht="18" customHeight="1">
      <c r="A359" s="221"/>
      <c r="B359" s="143"/>
      <c r="C359" s="143"/>
      <c r="D359" s="143"/>
      <c r="E359" s="269"/>
      <c r="F359" s="279"/>
      <c r="G359" s="241"/>
      <c r="H359" s="241"/>
      <c r="I359" s="241"/>
      <c r="J359" s="280"/>
      <c r="K359" s="281"/>
      <c r="L359" s="244"/>
      <c r="M359" s="244"/>
      <c r="N359" s="244"/>
      <c r="O359" s="245"/>
      <c r="P359" s="244"/>
      <c r="Q359" s="245"/>
      <c r="R359" s="245"/>
      <c r="S359" s="245"/>
      <c r="T359" s="245"/>
      <c r="U359" s="242"/>
      <c r="V359" s="245"/>
      <c r="W359" s="282"/>
      <c r="X359" s="282"/>
      <c r="Y359" s="279"/>
      <c r="Z359" s="242"/>
      <c r="AA359" s="242"/>
      <c r="AB359" s="242"/>
      <c r="AC359" s="242"/>
      <c r="AD359" s="242"/>
      <c r="AE359" s="242"/>
      <c r="AF359" s="242"/>
      <c r="AG359" s="242"/>
      <c r="AH359" s="242"/>
      <c r="AI359" s="242"/>
      <c r="AJ359" s="242"/>
      <c r="AK359" s="242"/>
      <c r="AL359" s="242"/>
      <c r="AM359" s="242"/>
      <c r="AN359" s="269"/>
      <c r="AO359" s="221"/>
      <c r="AP359" s="221"/>
    </row>
    <row r="360" spans="1:42" ht="18" customHeight="1">
      <c r="A360" s="221"/>
      <c r="B360" s="143"/>
      <c r="C360" s="143"/>
      <c r="D360" s="143"/>
      <c r="E360" s="269"/>
      <c r="F360" s="279"/>
      <c r="G360" s="241"/>
      <c r="H360" s="241"/>
      <c r="I360" s="241"/>
      <c r="J360" s="280"/>
      <c r="K360" s="281"/>
      <c r="L360" s="244"/>
      <c r="M360" s="244"/>
      <c r="N360" s="244"/>
      <c r="O360" s="245"/>
      <c r="P360" s="244"/>
      <c r="Q360" s="245"/>
      <c r="R360" s="245"/>
      <c r="S360" s="245"/>
      <c r="T360" s="245"/>
      <c r="U360" s="242"/>
      <c r="V360" s="245"/>
      <c r="W360" s="282"/>
      <c r="X360" s="282"/>
      <c r="Y360" s="279"/>
      <c r="Z360" s="242"/>
      <c r="AA360" s="242"/>
      <c r="AB360" s="242"/>
      <c r="AC360" s="242"/>
      <c r="AD360" s="242"/>
      <c r="AE360" s="242"/>
      <c r="AF360" s="242"/>
      <c r="AG360" s="242"/>
      <c r="AH360" s="242"/>
      <c r="AI360" s="242"/>
      <c r="AJ360" s="242"/>
      <c r="AK360" s="242"/>
      <c r="AL360" s="242"/>
      <c r="AM360" s="242"/>
      <c r="AN360" s="269"/>
      <c r="AO360" s="221"/>
      <c r="AP360" s="221"/>
    </row>
    <row r="361" spans="1:42" ht="18" customHeight="1">
      <c r="A361" s="221"/>
      <c r="B361" s="143"/>
      <c r="C361" s="143"/>
      <c r="D361" s="143"/>
      <c r="E361" s="269"/>
      <c r="F361" s="279"/>
      <c r="G361" s="241"/>
      <c r="H361" s="241"/>
      <c r="I361" s="241"/>
      <c r="J361" s="280"/>
      <c r="K361" s="281"/>
      <c r="L361" s="244"/>
      <c r="M361" s="244"/>
      <c r="N361" s="244"/>
      <c r="O361" s="245"/>
      <c r="P361" s="244"/>
      <c r="Q361" s="245"/>
      <c r="R361" s="245"/>
      <c r="S361" s="245"/>
      <c r="T361" s="245"/>
      <c r="U361" s="242"/>
      <c r="V361" s="245"/>
      <c r="W361" s="282"/>
      <c r="X361" s="282"/>
      <c r="Y361" s="279"/>
      <c r="Z361" s="242"/>
      <c r="AA361" s="242"/>
      <c r="AB361" s="242"/>
      <c r="AC361" s="242"/>
      <c r="AD361" s="242"/>
      <c r="AE361" s="242"/>
      <c r="AF361" s="242"/>
      <c r="AG361" s="242"/>
      <c r="AH361" s="242"/>
      <c r="AI361" s="242"/>
      <c r="AJ361" s="242"/>
      <c r="AK361" s="242"/>
      <c r="AL361" s="242"/>
      <c r="AM361" s="242"/>
      <c r="AN361" s="269"/>
      <c r="AO361" s="221"/>
      <c r="AP361" s="221"/>
    </row>
    <row r="362" spans="1:42" ht="18" customHeight="1">
      <c r="A362" s="221"/>
      <c r="B362" s="143"/>
      <c r="C362" s="143"/>
      <c r="D362" s="143"/>
      <c r="E362" s="269"/>
      <c r="F362" s="279"/>
      <c r="G362" s="241"/>
      <c r="H362" s="241"/>
      <c r="I362" s="241"/>
      <c r="J362" s="280"/>
      <c r="K362" s="281"/>
      <c r="L362" s="244"/>
      <c r="M362" s="244"/>
      <c r="N362" s="244"/>
      <c r="O362" s="245"/>
      <c r="P362" s="244"/>
      <c r="Q362" s="245"/>
      <c r="R362" s="245"/>
      <c r="S362" s="245"/>
      <c r="T362" s="245"/>
      <c r="U362" s="242"/>
      <c r="V362" s="245"/>
      <c r="W362" s="282"/>
      <c r="X362" s="282"/>
      <c r="Y362" s="279"/>
      <c r="Z362" s="242"/>
      <c r="AA362" s="242"/>
      <c r="AB362" s="242"/>
      <c r="AC362" s="242"/>
      <c r="AD362" s="242"/>
      <c r="AE362" s="242"/>
      <c r="AF362" s="242"/>
      <c r="AG362" s="242"/>
      <c r="AH362" s="242"/>
      <c r="AI362" s="242"/>
      <c r="AJ362" s="242"/>
      <c r="AK362" s="242"/>
      <c r="AL362" s="242"/>
      <c r="AM362" s="242"/>
      <c r="AN362" s="269"/>
      <c r="AO362" s="221"/>
      <c r="AP362" s="221"/>
    </row>
    <row r="363" spans="1:42" ht="18" customHeight="1">
      <c r="A363" s="221"/>
      <c r="B363" s="143"/>
      <c r="C363" s="143"/>
      <c r="D363" s="143"/>
      <c r="E363" s="269"/>
      <c r="F363" s="279"/>
      <c r="G363" s="241"/>
      <c r="H363" s="241"/>
      <c r="I363" s="241"/>
      <c r="J363" s="280"/>
      <c r="K363" s="281"/>
      <c r="L363" s="244"/>
      <c r="M363" s="244"/>
      <c r="N363" s="244"/>
      <c r="O363" s="245"/>
      <c r="P363" s="244"/>
      <c r="Q363" s="245"/>
      <c r="R363" s="245"/>
      <c r="S363" s="245"/>
      <c r="T363" s="245"/>
      <c r="U363" s="242"/>
      <c r="V363" s="245"/>
      <c r="W363" s="282"/>
      <c r="X363" s="282"/>
      <c r="Y363" s="279"/>
      <c r="Z363" s="242"/>
      <c r="AA363" s="242"/>
      <c r="AB363" s="242"/>
      <c r="AC363" s="242"/>
      <c r="AD363" s="242"/>
      <c r="AE363" s="242"/>
      <c r="AF363" s="242"/>
      <c r="AG363" s="242"/>
      <c r="AH363" s="242"/>
      <c r="AI363" s="242"/>
      <c r="AJ363" s="242"/>
      <c r="AK363" s="242"/>
      <c r="AL363" s="242"/>
      <c r="AM363" s="242"/>
      <c r="AN363" s="269"/>
      <c r="AO363" s="221"/>
      <c r="AP363" s="221"/>
    </row>
    <row r="364" spans="1:42" ht="18" customHeight="1">
      <c r="A364" s="221"/>
      <c r="B364" s="143"/>
      <c r="C364" s="143"/>
      <c r="D364" s="143"/>
      <c r="E364" s="269"/>
      <c r="F364" s="279"/>
      <c r="G364" s="241"/>
      <c r="H364" s="241"/>
      <c r="I364" s="241"/>
      <c r="J364" s="280"/>
      <c r="K364" s="281"/>
      <c r="L364" s="244"/>
      <c r="M364" s="244"/>
      <c r="N364" s="244"/>
      <c r="O364" s="245"/>
      <c r="P364" s="244"/>
      <c r="Q364" s="245"/>
      <c r="R364" s="245"/>
      <c r="S364" s="245"/>
      <c r="T364" s="245"/>
      <c r="U364" s="242"/>
      <c r="V364" s="245"/>
      <c r="W364" s="282"/>
      <c r="X364" s="282"/>
      <c r="Y364" s="279"/>
      <c r="Z364" s="242"/>
      <c r="AA364" s="242"/>
      <c r="AB364" s="242"/>
      <c r="AC364" s="242"/>
      <c r="AD364" s="242"/>
      <c r="AE364" s="242"/>
      <c r="AF364" s="242"/>
      <c r="AG364" s="242"/>
      <c r="AH364" s="242"/>
      <c r="AI364" s="242"/>
      <c r="AJ364" s="242"/>
      <c r="AK364" s="242"/>
      <c r="AL364" s="242"/>
      <c r="AM364" s="242"/>
      <c r="AN364" s="269"/>
      <c r="AO364" s="221"/>
      <c r="AP364" s="221"/>
    </row>
    <row r="365" spans="1:42" ht="18" customHeight="1">
      <c r="A365" s="221"/>
      <c r="B365" s="143"/>
      <c r="C365" s="143"/>
      <c r="D365" s="143"/>
      <c r="E365" s="269"/>
      <c r="F365" s="279"/>
      <c r="G365" s="241"/>
      <c r="H365" s="241"/>
      <c r="I365" s="241"/>
      <c r="J365" s="280"/>
      <c r="K365" s="281"/>
      <c r="L365" s="244"/>
      <c r="M365" s="244"/>
      <c r="N365" s="244"/>
      <c r="O365" s="245"/>
      <c r="P365" s="244"/>
      <c r="Q365" s="245"/>
      <c r="R365" s="245"/>
      <c r="S365" s="245"/>
      <c r="T365" s="245"/>
      <c r="U365" s="242"/>
      <c r="V365" s="245"/>
      <c r="W365" s="282"/>
      <c r="X365" s="282"/>
      <c r="Y365" s="279"/>
      <c r="Z365" s="242"/>
      <c r="AA365" s="242"/>
      <c r="AB365" s="242"/>
      <c r="AC365" s="242"/>
      <c r="AD365" s="242"/>
      <c r="AE365" s="242"/>
      <c r="AF365" s="242"/>
      <c r="AG365" s="242"/>
      <c r="AH365" s="242"/>
      <c r="AI365" s="242"/>
      <c r="AJ365" s="242"/>
      <c r="AK365" s="242"/>
      <c r="AL365" s="242"/>
      <c r="AM365" s="242"/>
      <c r="AN365" s="269"/>
      <c r="AO365" s="221"/>
      <c r="AP365" s="221"/>
    </row>
    <row r="366" spans="1:42" ht="18" customHeight="1">
      <c r="A366" s="221"/>
      <c r="B366" s="143"/>
      <c r="C366" s="143"/>
      <c r="D366" s="143"/>
      <c r="E366" s="269"/>
      <c r="F366" s="279"/>
      <c r="G366" s="241"/>
      <c r="H366" s="241"/>
      <c r="I366" s="241"/>
      <c r="J366" s="280"/>
      <c r="K366" s="281"/>
      <c r="L366" s="244"/>
      <c r="M366" s="244"/>
      <c r="N366" s="244"/>
      <c r="O366" s="245"/>
      <c r="P366" s="244"/>
      <c r="Q366" s="245"/>
      <c r="R366" s="245"/>
      <c r="S366" s="245"/>
      <c r="T366" s="245"/>
      <c r="U366" s="242"/>
      <c r="V366" s="245"/>
      <c r="W366" s="282"/>
      <c r="X366" s="282"/>
      <c r="Y366" s="279"/>
      <c r="Z366" s="242"/>
      <c r="AA366" s="242"/>
      <c r="AB366" s="242"/>
      <c r="AC366" s="242"/>
      <c r="AD366" s="242"/>
      <c r="AE366" s="242"/>
      <c r="AF366" s="242"/>
      <c r="AG366" s="242"/>
      <c r="AH366" s="242"/>
      <c r="AI366" s="242"/>
      <c r="AJ366" s="242"/>
      <c r="AK366" s="242"/>
      <c r="AL366" s="242"/>
      <c r="AM366" s="242"/>
      <c r="AN366" s="269"/>
      <c r="AO366" s="221"/>
      <c r="AP366" s="221"/>
    </row>
    <row r="367" spans="1:42" ht="18" customHeight="1">
      <c r="A367" s="221"/>
      <c r="B367" s="143"/>
      <c r="C367" s="143"/>
      <c r="D367" s="143"/>
      <c r="E367" s="269"/>
      <c r="F367" s="279"/>
      <c r="G367" s="241"/>
      <c r="H367" s="241"/>
      <c r="I367" s="241"/>
      <c r="J367" s="280"/>
      <c r="K367" s="281"/>
      <c r="L367" s="244"/>
      <c r="M367" s="244"/>
      <c r="N367" s="244"/>
      <c r="O367" s="245"/>
      <c r="P367" s="244"/>
      <c r="Q367" s="245"/>
      <c r="R367" s="245"/>
      <c r="S367" s="245"/>
      <c r="T367" s="245"/>
      <c r="U367" s="242"/>
      <c r="V367" s="245"/>
      <c r="W367" s="282"/>
      <c r="X367" s="282"/>
      <c r="Y367" s="279"/>
      <c r="Z367" s="242"/>
      <c r="AA367" s="242"/>
      <c r="AB367" s="242"/>
      <c r="AC367" s="242"/>
      <c r="AD367" s="242"/>
      <c r="AE367" s="242"/>
      <c r="AF367" s="242"/>
      <c r="AG367" s="242"/>
      <c r="AH367" s="242"/>
      <c r="AI367" s="242"/>
      <c r="AJ367" s="242"/>
      <c r="AK367" s="242"/>
      <c r="AL367" s="242"/>
      <c r="AM367" s="242"/>
      <c r="AN367" s="269"/>
      <c r="AO367" s="221"/>
      <c r="AP367" s="221"/>
    </row>
    <row r="368" spans="1:42" ht="18" customHeight="1">
      <c r="A368" s="221"/>
      <c r="B368" s="143"/>
      <c r="C368" s="143"/>
      <c r="D368" s="143"/>
      <c r="E368" s="269"/>
      <c r="F368" s="279"/>
      <c r="G368" s="241"/>
      <c r="H368" s="241"/>
      <c r="I368" s="241"/>
      <c r="J368" s="280"/>
      <c r="K368" s="281"/>
      <c r="L368" s="244"/>
      <c r="M368" s="244"/>
      <c r="N368" s="244"/>
      <c r="O368" s="245"/>
      <c r="P368" s="244"/>
      <c r="Q368" s="245"/>
      <c r="R368" s="245"/>
      <c r="S368" s="245"/>
      <c r="T368" s="245"/>
      <c r="U368" s="242"/>
      <c r="V368" s="245"/>
      <c r="W368" s="282"/>
      <c r="X368" s="282"/>
      <c r="Y368" s="279"/>
      <c r="Z368" s="242"/>
      <c r="AA368" s="242"/>
      <c r="AB368" s="242"/>
      <c r="AC368" s="242"/>
      <c r="AD368" s="242"/>
      <c r="AE368" s="242"/>
      <c r="AF368" s="242"/>
      <c r="AG368" s="242"/>
      <c r="AH368" s="242"/>
      <c r="AI368" s="242"/>
      <c r="AJ368" s="242"/>
      <c r="AK368" s="242"/>
      <c r="AL368" s="242"/>
      <c r="AM368" s="242"/>
      <c r="AN368" s="269"/>
      <c r="AO368" s="221"/>
      <c r="AP368" s="221"/>
    </row>
    <row r="369" spans="1:42" ht="18" customHeight="1">
      <c r="A369" s="221"/>
      <c r="B369" s="143"/>
      <c r="C369" s="143"/>
      <c r="D369" s="143"/>
      <c r="E369" s="269"/>
      <c r="F369" s="279"/>
      <c r="G369" s="241"/>
      <c r="H369" s="241"/>
      <c r="I369" s="241"/>
      <c r="J369" s="280"/>
      <c r="K369" s="281"/>
      <c r="L369" s="244"/>
      <c r="M369" s="244"/>
      <c r="N369" s="244"/>
      <c r="O369" s="245"/>
      <c r="P369" s="244"/>
      <c r="Q369" s="245"/>
      <c r="R369" s="245"/>
      <c r="S369" s="245"/>
      <c r="T369" s="245"/>
      <c r="U369" s="242"/>
      <c r="V369" s="245"/>
      <c r="W369" s="282"/>
      <c r="X369" s="282"/>
      <c r="Y369" s="279"/>
      <c r="Z369" s="242"/>
      <c r="AA369" s="242"/>
      <c r="AB369" s="242"/>
      <c r="AC369" s="242"/>
      <c r="AD369" s="242"/>
      <c r="AE369" s="242"/>
      <c r="AF369" s="242"/>
      <c r="AG369" s="242"/>
      <c r="AH369" s="242"/>
      <c r="AI369" s="242"/>
      <c r="AJ369" s="242"/>
      <c r="AK369" s="242"/>
      <c r="AL369" s="242"/>
      <c r="AM369" s="242"/>
      <c r="AN369" s="269"/>
      <c r="AO369" s="221"/>
      <c r="AP369" s="221"/>
    </row>
    <row r="370" spans="1:42" ht="18" customHeight="1">
      <c r="A370" s="221"/>
      <c r="B370" s="143"/>
      <c r="C370" s="143"/>
      <c r="D370" s="143"/>
      <c r="E370" s="269"/>
      <c r="F370" s="279"/>
      <c r="G370" s="241"/>
      <c r="H370" s="241"/>
      <c r="I370" s="241"/>
      <c r="J370" s="280"/>
      <c r="K370" s="281"/>
      <c r="L370" s="244"/>
      <c r="M370" s="244"/>
      <c r="N370" s="244"/>
      <c r="O370" s="245"/>
      <c r="P370" s="244"/>
      <c r="Q370" s="245"/>
      <c r="R370" s="245"/>
      <c r="S370" s="245"/>
      <c r="T370" s="245"/>
      <c r="U370" s="242"/>
      <c r="V370" s="245"/>
      <c r="W370" s="282"/>
      <c r="X370" s="282"/>
      <c r="Y370" s="279"/>
      <c r="Z370" s="242"/>
      <c r="AA370" s="242"/>
      <c r="AB370" s="242"/>
      <c r="AC370" s="242"/>
      <c r="AD370" s="242"/>
      <c r="AE370" s="242"/>
      <c r="AF370" s="242"/>
      <c r="AG370" s="242"/>
      <c r="AH370" s="242"/>
      <c r="AI370" s="242"/>
      <c r="AJ370" s="242"/>
      <c r="AK370" s="242"/>
      <c r="AL370" s="242"/>
      <c r="AM370" s="242"/>
      <c r="AN370" s="269"/>
      <c r="AO370" s="221"/>
      <c r="AP370" s="221"/>
    </row>
    <row r="371" spans="1:42" ht="18" customHeight="1">
      <c r="A371" s="221"/>
      <c r="B371" s="143"/>
      <c r="C371" s="143"/>
      <c r="D371" s="143"/>
      <c r="E371" s="269"/>
      <c r="F371" s="279"/>
      <c r="G371" s="241"/>
      <c r="H371" s="241"/>
      <c r="I371" s="241"/>
      <c r="J371" s="280"/>
      <c r="K371" s="281"/>
      <c r="L371" s="244"/>
      <c r="M371" s="244"/>
      <c r="N371" s="244"/>
      <c r="O371" s="245"/>
      <c r="P371" s="244"/>
      <c r="Q371" s="245"/>
      <c r="R371" s="245"/>
      <c r="S371" s="245"/>
      <c r="T371" s="245"/>
      <c r="U371" s="242"/>
      <c r="V371" s="245"/>
      <c r="W371" s="282"/>
      <c r="X371" s="282"/>
      <c r="Y371" s="279"/>
      <c r="Z371" s="242"/>
      <c r="AA371" s="242"/>
      <c r="AB371" s="242"/>
      <c r="AC371" s="242"/>
      <c r="AD371" s="242"/>
      <c r="AE371" s="242"/>
      <c r="AF371" s="242"/>
      <c r="AG371" s="242"/>
      <c r="AH371" s="242"/>
      <c r="AI371" s="242"/>
      <c r="AJ371" s="242"/>
      <c r="AK371" s="242"/>
      <c r="AL371" s="242"/>
      <c r="AM371" s="242"/>
      <c r="AN371" s="269"/>
      <c r="AO371" s="221"/>
      <c r="AP371" s="221"/>
    </row>
    <row r="372" spans="1:42" ht="18" customHeight="1">
      <c r="A372" s="221"/>
      <c r="B372" s="143"/>
      <c r="C372" s="143"/>
      <c r="D372" s="143"/>
      <c r="E372" s="269"/>
      <c r="F372" s="279"/>
      <c r="G372" s="241"/>
      <c r="H372" s="241"/>
      <c r="I372" s="241"/>
      <c r="J372" s="280"/>
      <c r="K372" s="281"/>
      <c r="L372" s="244"/>
      <c r="M372" s="244"/>
      <c r="N372" s="244"/>
      <c r="O372" s="245"/>
      <c r="P372" s="244"/>
      <c r="Q372" s="245"/>
      <c r="R372" s="245"/>
      <c r="S372" s="245"/>
      <c r="T372" s="245"/>
      <c r="U372" s="242"/>
      <c r="V372" s="245"/>
      <c r="W372" s="282"/>
      <c r="X372" s="282"/>
      <c r="Y372" s="279"/>
      <c r="Z372" s="242"/>
      <c r="AA372" s="242"/>
      <c r="AB372" s="242"/>
      <c r="AC372" s="242"/>
      <c r="AD372" s="242"/>
      <c r="AE372" s="242"/>
      <c r="AF372" s="242"/>
      <c r="AG372" s="242"/>
      <c r="AH372" s="242"/>
      <c r="AI372" s="242"/>
      <c r="AJ372" s="242"/>
      <c r="AK372" s="242"/>
      <c r="AL372" s="242"/>
      <c r="AM372" s="242"/>
      <c r="AN372" s="269"/>
      <c r="AO372" s="221"/>
      <c r="AP372" s="221"/>
    </row>
    <row r="373" spans="1:42" ht="18" customHeight="1">
      <c r="A373" s="221"/>
      <c r="B373" s="143"/>
      <c r="C373" s="143"/>
      <c r="D373" s="143"/>
      <c r="E373" s="269"/>
      <c r="F373" s="279"/>
      <c r="G373" s="241"/>
      <c r="H373" s="241"/>
      <c r="I373" s="241"/>
      <c r="J373" s="280"/>
      <c r="K373" s="281"/>
      <c r="L373" s="244"/>
      <c r="M373" s="244"/>
      <c r="N373" s="244"/>
      <c r="O373" s="245"/>
      <c r="P373" s="244"/>
      <c r="Q373" s="245"/>
      <c r="R373" s="245"/>
      <c r="S373" s="245"/>
      <c r="T373" s="245"/>
      <c r="U373" s="242"/>
      <c r="V373" s="245"/>
      <c r="W373" s="282"/>
      <c r="X373" s="282"/>
      <c r="Y373" s="279"/>
      <c r="Z373" s="242"/>
      <c r="AA373" s="242"/>
      <c r="AB373" s="242"/>
      <c r="AC373" s="242"/>
      <c r="AD373" s="242"/>
      <c r="AE373" s="242"/>
      <c r="AF373" s="242"/>
      <c r="AG373" s="242"/>
      <c r="AH373" s="242"/>
      <c r="AI373" s="242"/>
      <c r="AJ373" s="242"/>
      <c r="AK373" s="242"/>
      <c r="AL373" s="242"/>
      <c r="AM373" s="242"/>
      <c r="AN373" s="269"/>
      <c r="AO373" s="221"/>
      <c r="AP373" s="221"/>
    </row>
    <row r="374" spans="1:42" ht="18" customHeight="1">
      <c r="A374" s="221"/>
      <c r="B374" s="143"/>
      <c r="C374" s="143"/>
      <c r="D374" s="143"/>
      <c r="E374" s="269"/>
      <c r="F374" s="279"/>
      <c r="G374" s="241"/>
      <c r="H374" s="241"/>
      <c r="I374" s="241"/>
      <c r="J374" s="280"/>
      <c r="K374" s="281"/>
      <c r="L374" s="244"/>
      <c r="M374" s="244"/>
      <c r="N374" s="244"/>
      <c r="O374" s="245"/>
      <c r="P374" s="244"/>
      <c r="Q374" s="245"/>
      <c r="R374" s="245"/>
      <c r="S374" s="245"/>
      <c r="T374" s="245"/>
      <c r="U374" s="242"/>
      <c r="V374" s="245"/>
      <c r="W374" s="282"/>
      <c r="X374" s="282"/>
      <c r="Y374" s="279"/>
      <c r="Z374" s="242"/>
      <c r="AA374" s="242"/>
      <c r="AB374" s="242"/>
      <c r="AC374" s="242"/>
      <c r="AD374" s="242"/>
      <c r="AE374" s="242"/>
      <c r="AF374" s="242"/>
      <c r="AG374" s="242"/>
      <c r="AH374" s="242"/>
      <c r="AI374" s="242"/>
      <c r="AJ374" s="242"/>
      <c r="AK374" s="242"/>
      <c r="AL374" s="242"/>
      <c r="AM374" s="242"/>
      <c r="AN374" s="269"/>
      <c r="AO374" s="221"/>
      <c r="AP374" s="221"/>
    </row>
    <row r="375" spans="1:42" ht="18" customHeight="1">
      <c r="A375" s="221"/>
      <c r="B375" s="143"/>
      <c r="C375" s="143"/>
      <c r="D375" s="143"/>
      <c r="E375" s="269"/>
      <c r="F375" s="279"/>
      <c r="G375" s="241"/>
      <c r="H375" s="241"/>
      <c r="I375" s="241"/>
      <c r="J375" s="280"/>
      <c r="K375" s="281"/>
      <c r="L375" s="244"/>
      <c r="M375" s="244"/>
      <c r="N375" s="244"/>
      <c r="O375" s="245"/>
      <c r="P375" s="244"/>
      <c r="Q375" s="245"/>
      <c r="R375" s="245"/>
      <c r="S375" s="245"/>
      <c r="T375" s="245"/>
      <c r="U375" s="242"/>
      <c r="V375" s="245"/>
      <c r="W375" s="282"/>
      <c r="X375" s="282"/>
      <c r="Y375" s="279"/>
      <c r="Z375" s="242"/>
      <c r="AA375" s="242"/>
      <c r="AB375" s="242"/>
      <c r="AC375" s="242"/>
      <c r="AD375" s="242"/>
      <c r="AE375" s="242"/>
      <c r="AF375" s="242"/>
      <c r="AG375" s="242"/>
      <c r="AH375" s="242"/>
      <c r="AI375" s="242"/>
      <c r="AJ375" s="242"/>
      <c r="AK375" s="242"/>
      <c r="AL375" s="242"/>
      <c r="AM375" s="242"/>
      <c r="AN375" s="269"/>
      <c r="AO375" s="221"/>
      <c r="AP375" s="221"/>
    </row>
    <row r="376" spans="1:42" ht="18" customHeight="1">
      <c r="A376" s="221"/>
      <c r="B376" s="143"/>
      <c r="C376" s="143"/>
      <c r="D376" s="143"/>
      <c r="E376" s="269"/>
      <c r="F376" s="279"/>
      <c r="G376" s="241"/>
      <c r="H376" s="241"/>
      <c r="I376" s="241"/>
      <c r="J376" s="280"/>
      <c r="K376" s="281"/>
      <c r="L376" s="244"/>
      <c r="M376" s="244"/>
      <c r="N376" s="244"/>
      <c r="O376" s="245"/>
      <c r="P376" s="244"/>
      <c r="Q376" s="245"/>
      <c r="R376" s="245"/>
      <c r="S376" s="245"/>
      <c r="T376" s="245"/>
      <c r="U376" s="242"/>
      <c r="V376" s="245"/>
      <c r="W376" s="282"/>
      <c r="X376" s="282"/>
      <c r="Y376" s="279"/>
      <c r="Z376" s="242"/>
      <c r="AA376" s="242"/>
      <c r="AB376" s="242"/>
      <c r="AC376" s="242"/>
      <c r="AD376" s="242"/>
      <c r="AE376" s="242"/>
      <c r="AF376" s="242"/>
      <c r="AG376" s="242"/>
      <c r="AH376" s="242"/>
      <c r="AI376" s="242"/>
      <c r="AJ376" s="242"/>
      <c r="AK376" s="242"/>
      <c r="AL376" s="242"/>
      <c r="AM376" s="242"/>
      <c r="AN376" s="269"/>
      <c r="AO376" s="221"/>
      <c r="AP376" s="221"/>
    </row>
    <row r="377" spans="1:42" ht="18" customHeight="1">
      <c r="A377" s="221"/>
      <c r="B377" s="143"/>
      <c r="C377" s="143"/>
      <c r="D377" s="143"/>
      <c r="E377" s="269"/>
      <c r="F377" s="279"/>
      <c r="G377" s="241"/>
      <c r="H377" s="241"/>
      <c r="I377" s="241"/>
      <c r="J377" s="280"/>
      <c r="K377" s="281"/>
      <c r="L377" s="244"/>
      <c r="M377" s="244"/>
      <c r="N377" s="244"/>
      <c r="O377" s="245"/>
      <c r="P377" s="244"/>
      <c r="Q377" s="245"/>
      <c r="R377" s="245"/>
      <c r="S377" s="245"/>
      <c r="T377" s="245"/>
      <c r="U377" s="242"/>
      <c r="V377" s="245"/>
      <c r="W377" s="282"/>
      <c r="X377" s="282"/>
      <c r="Y377" s="279"/>
      <c r="Z377" s="242"/>
      <c r="AA377" s="242"/>
      <c r="AB377" s="242"/>
      <c r="AC377" s="242"/>
      <c r="AD377" s="242"/>
      <c r="AE377" s="242"/>
      <c r="AF377" s="242"/>
      <c r="AG377" s="242"/>
      <c r="AH377" s="242"/>
      <c r="AI377" s="242"/>
      <c r="AJ377" s="242"/>
      <c r="AK377" s="242"/>
      <c r="AL377" s="242"/>
      <c r="AM377" s="242"/>
      <c r="AN377" s="269"/>
      <c r="AO377" s="221"/>
      <c r="AP377" s="221"/>
    </row>
    <row r="378" spans="1:42" ht="18" customHeight="1">
      <c r="A378" s="221"/>
      <c r="B378" s="143"/>
      <c r="C378" s="143"/>
      <c r="D378" s="143"/>
      <c r="E378" s="269"/>
      <c r="F378" s="279"/>
      <c r="G378" s="241"/>
      <c r="H378" s="241"/>
      <c r="I378" s="241"/>
      <c r="J378" s="280"/>
      <c r="K378" s="281"/>
      <c r="L378" s="244"/>
      <c r="M378" s="244"/>
      <c r="N378" s="244"/>
      <c r="O378" s="245"/>
      <c r="P378" s="244"/>
      <c r="Q378" s="245"/>
      <c r="R378" s="245"/>
      <c r="S378" s="245"/>
      <c r="T378" s="245"/>
      <c r="U378" s="242"/>
      <c r="V378" s="245"/>
      <c r="W378" s="282"/>
      <c r="X378" s="282"/>
      <c r="Y378" s="279"/>
      <c r="Z378" s="242"/>
      <c r="AA378" s="242"/>
      <c r="AB378" s="242"/>
      <c r="AC378" s="242"/>
      <c r="AD378" s="242"/>
      <c r="AE378" s="242"/>
      <c r="AF378" s="242"/>
      <c r="AG378" s="242"/>
      <c r="AH378" s="242"/>
      <c r="AI378" s="242"/>
      <c r="AJ378" s="242"/>
      <c r="AK378" s="242"/>
      <c r="AL378" s="242"/>
      <c r="AM378" s="242"/>
      <c r="AN378" s="269"/>
      <c r="AO378" s="221"/>
      <c r="AP378" s="221"/>
    </row>
    <row r="379" spans="1:42" ht="18" customHeight="1">
      <c r="A379" s="221"/>
      <c r="B379" s="143"/>
      <c r="C379" s="143"/>
      <c r="D379" s="143"/>
      <c r="E379" s="269"/>
      <c r="F379" s="279"/>
      <c r="G379" s="241"/>
      <c r="H379" s="241"/>
      <c r="I379" s="241"/>
      <c r="J379" s="280"/>
      <c r="K379" s="281"/>
      <c r="L379" s="244"/>
      <c r="M379" s="244"/>
      <c r="N379" s="244"/>
      <c r="O379" s="245"/>
      <c r="P379" s="244"/>
      <c r="Q379" s="245"/>
      <c r="R379" s="245"/>
      <c r="S379" s="245"/>
      <c r="T379" s="245"/>
      <c r="U379" s="242"/>
      <c r="V379" s="245"/>
      <c r="W379" s="282"/>
      <c r="X379" s="282"/>
      <c r="Y379" s="279"/>
      <c r="Z379" s="242"/>
      <c r="AA379" s="242"/>
      <c r="AB379" s="242"/>
      <c r="AC379" s="242"/>
      <c r="AD379" s="242"/>
      <c r="AE379" s="242"/>
      <c r="AF379" s="242"/>
      <c r="AG379" s="242"/>
      <c r="AH379" s="242"/>
      <c r="AI379" s="242"/>
      <c r="AJ379" s="242"/>
      <c r="AK379" s="242"/>
      <c r="AL379" s="242"/>
      <c r="AM379" s="242"/>
      <c r="AN379" s="269"/>
      <c r="AO379" s="221"/>
      <c r="AP379" s="221"/>
    </row>
    <row r="380" spans="1:42" ht="18" customHeight="1">
      <c r="A380" s="221"/>
      <c r="B380" s="143"/>
      <c r="C380" s="143"/>
      <c r="D380" s="143"/>
      <c r="E380" s="269"/>
      <c r="F380" s="279"/>
      <c r="G380" s="241"/>
      <c r="H380" s="241"/>
      <c r="I380" s="241"/>
      <c r="J380" s="280"/>
      <c r="K380" s="281"/>
      <c r="L380" s="244"/>
      <c r="M380" s="244"/>
      <c r="N380" s="244"/>
      <c r="O380" s="245"/>
      <c r="P380" s="244"/>
      <c r="Q380" s="245"/>
      <c r="R380" s="245"/>
      <c r="S380" s="245"/>
      <c r="T380" s="245"/>
      <c r="U380" s="242"/>
      <c r="V380" s="245"/>
      <c r="W380" s="282"/>
      <c r="X380" s="282"/>
      <c r="Y380" s="279"/>
      <c r="Z380" s="242"/>
      <c r="AA380" s="242"/>
      <c r="AB380" s="242"/>
      <c r="AC380" s="242"/>
      <c r="AD380" s="242"/>
      <c r="AE380" s="242"/>
      <c r="AF380" s="242"/>
      <c r="AG380" s="242"/>
      <c r="AH380" s="242"/>
      <c r="AI380" s="242"/>
      <c r="AJ380" s="242"/>
      <c r="AK380" s="242"/>
      <c r="AL380" s="242"/>
      <c r="AM380" s="242"/>
      <c r="AN380" s="269"/>
      <c r="AO380" s="221"/>
      <c r="AP380" s="221"/>
    </row>
    <row r="381" spans="1:42" ht="18" customHeight="1">
      <c r="A381" s="221"/>
      <c r="B381" s="143"/>
      <c r="C381" s="143"/>
      <c r="D381" s="143"/>
      <c r="E381" s="269"/>
      <c r="F381" s="279"/>
      <c r="G381" s="241"/>
      <c r="H381" s="241"/>
      <c r="I381" s="241"/>
      <c r="J381" s="280"/>
      <c r="K381" s="281"/>
      <c r="L381" s="244"/>
      <c r="M381" s="244"/>
      <c r="N381" s="244"/>
      <c r="O381" s="245"/>
      <c r="P381" s="244"/>
      <c r="Q381" s="245"/>
      <c r="R381" s="245"/>
      <c r="S381" s="245"/>
      <c r="T381" s="245"/>
      <c r="U381" s="242"/>
      <c r="V381" s="245"/>
      <c r="W381" s="282"/>
      <c r="X381" s="282"/>
      <c r="Y381" s="279"/>
      <c r="Z381" s="242"/>
      <c r="AA381" s="242"/>
      <c r="AB381" s="242"/>
      <c r="AC381" s="242"/>
      <c r="AD381" s="242"/>
      <c r="AE381" s="242"/>
      <c r="AF381" s="242"/>
      <c r="AG381" s="242"/>
      <c r="AH381" s="242"/>
      <c r="AI381" s="242"/>
      <c r="AJ381" s="242"/>
      <c r="AK381" s="242"/>
      <c r="AL381" s="242"/>
      <c r="AM381" s="242"/>
      <c r="AN381" s="269"/>
      <c r="AO381" s="221"/>
      <c r="AP381" s="221"/>
    </row>
    <row r="382" spans="1:42" ht="18" customHeight="1">
      <c r="A382" s="221"/>
      <c r="B382" s="143"/>
      <c r="C382" s="143"/>
      <c r="D382" s="143"/>
      <c r="E382" s="269"/>
      <c r="F382" s="279"/>
      <c r="G382" s="241"/>
      <c r="H382" s="241"/>
      <c r="I382" s="241"/>
      <c r="J382" s="280"/>
      <c r="K382" s="281"/>
      <c r="L382" s="244"/>
      <c r="M382" s="244"/>
      <c r="N382" s="244"/>
      <c r="O382" s="245"/>
      <c r="P382" s="244"/>
      <c r="Q382" s="245"/>
      <c r="R382" s="245"/>
      <c r="S382" s="245"/>
      <c r="T382" s="245"/>
      <c r="U382" s="242"/>
      <c r="V382" s="245"/>
      <c r="W382" s="282"/>
      <c r="X382" s="282"/>
      <c r="Y382" s="279"/>
      <c r="Z382" s="242"/>
      <c r="AA382" s="242"/>
      <c r="AB382" s="242"/>
      <c r="AC382" s="242"/>
      <c r="AD382" s="242"/>
      <c r="AE382" s="242"/>
      <c r="AF382" s="242"/>
      <c r="AG382" s="242"/>
      <c r="AH382" s="242"/>
      <c r="AI382" s="242"/>
      <c r="AJ382" s="242"/>
      <c r="AK382" s="242"/>
      <c r="AL382" s="242"/>
      <c r="AM382" s="242"/>
      <c r="AN382" s="269"/>
      <c r="AO382" s="221"/>
      <c r="AP382" s="221"/>
    </row>
    <row r="383" spans="1:42" ht="18" customHeight="1">
      <c r="A383" s="221"/>
      <c r="B383" s="143"/>
      <c r="C383" s="143"/>
      <c r="D383" s="143"/>
      <c r="E383" s="269"/>
      <c r="F383" s="279"/>
      <c r="G383" s="241"/>
      <c r="H383" s="241"/>
      <c r="I383" s="241"/>
      <c r="J383" s="280"/>
      <c r="K383" s="281"/>
      <c r="L383" s="244"/>
      <c r="M383" s="244"/>
      <c r="N383" s="244"/>
      <c r="O383" s="245"/>
      <c r="P383" s="244"/>
      <c r="Q383" s="245"/>
      <c r="R383" s="245"/>
      <c r="S383" s="245"/>
      <c r="T383" s="245"/>
      <c r="U383" s="242"/>
      <c r="V383" s="245"/>
      <c r="W383" s="282"/>
      <c r="X383" s="282"/>
      <c r="Y383" s="279"/>
      <c r="Z383" s="242"/>
      <c r="AA383" s="242"/>
      <c r="AB383" s="242"/>
      <c r="AC383" s="242"/>
      <c r="AD383" s="242"/>
      <c r="AE383" s="242"/>
      <c r="AF383" s="242"/>
      <c r="AG383" s="242"/>
      <c r="AH383" s="242"/>
      <c r="AI383" s="242"/>
      <c r="AJ383" s="242"/>
      <c r="AK383" s="242"/>
      <c r="AL383" s="242"/>
      <c r="AM383" s="242"/>
      <c r="AN383" s="269"/>
      <c r="AO383" s="221"/>
      <c r="AP383" s="221"/>
    </row>
    <row r="384" spans="1:42" ht="18" customHeight="1">
      <c r="A384" s="221"/>
      <c r="B384" s="143"/>
      <c r="C384" s="143"/>
      <c r="D384" s="143"/>
      <c r="E384" s="269"/>
      <c r="F384" s="279"/>
      <c r="G384" s="241"/>
      <c r="H384" s="241"/>
      <c r="I384" s="241"/>
      <c r="J384" s="280"/>
      <c r="K384" s="281"/>
      <c r="L384" s="244"/>
      <c r="M384" s="244"/>
      <c r="N384" s="244"/>
      <c r="O384" s="245"/>
      <c r="P384" s="244"/>
      <c r="Q384" s="245"/>
      <c r="R384" s="245"/>
      <c r="S384" s="245"/>
      <c r="T384" s="245"/>
      <c r="U384" s="242"/>
      <c r="V384" s="245"/>
      <c r="W384" s="282"/>
      <c r="X384" s="282"/>
      <c r="Y384" s="279"/>
      <c r="Z384" s="242"/>
      <c r="AA384" s="242"/>
      <c r="AB384" s="242"/>
      <c r="AC384" s="242"/>
      <c r="AD384" s="242"/>
      <c r="AE384" s="242"/>
      <c r="AF384" s="242"/>
      <c r="AG384" s="242"/>
      <c r="AH384" s="242"/>
      <c r="AI384" s="242"/>
      <c r="AJ384" s="242"/>
      <c r="AK384" s="242"/>
      <c r="AL384" s="242"/>
      <c r="AM384" s="242"/>
      <c r="AN384" s="269"/>
      <c r="AO384" s="221"/>
      <c r="AP384" s="221"/>
    </row>
    <row r="385" spans="1:42" ht="18" customHeight="1">
      <c r="A385" s="221"/>
      <c r="B385" s="143"/>
      <c r="C385" s="143"/>
      <c r="D385" s="143"/>
      <c r="E385" s="269"/>
      <c r="F385" s="279"/>
      <c r="G385" s="241"/>
      <c r="H385" s="241"/>
      <c r="I385" s="241"/>
      <c r="J385" s="280"/>
      <c r="K385" s="281"/>
      <c r="L385" s="244"/>
      <c r="M385" s="244"/>
      <c r="N385" s="244"/>
      <c r="O385" s="245"/>
      <c r="P385" s="244"/>
      <c r="Q385" s="245"/>
      <c r="R385" s="245"/>
      <c r="S385" s="245"/>
      <c r="T385" s="245"/>
      <c r="U385" s="242"/>
      <c r="V385" s="245"/>
      <c r="W385" s="282"/>
      <c r="X385" s="282"/>
      <c r="Y385" s="279"/>
      <c r="Z385" s="242"/>
      <c r="AA385" s="242"/>
      <c r="AB385" s="242"/>
      <c r="AC385" s="242"/>
      <c r="AD385" s="242"/>
      <c r="AE385" s="242"/>
      <c r="AF385" s="242"/>
      <c r="AG385" s="242"/>
      <c r="AH385" s="242"/>
      <c r="AI385" s="242"/>
      <c r="AJ385" s="242"/>
      <c r="AK385" s="242"/>
      <c r="AL385" s="242"/>
      <c r="AM385" s="242"/>
      <c r="AN385" s="269"/>
      <c r="AO385" s="221"/>
      <c r="AP385" s="221"/>
    </row>
    <row r="386" spans="1:42" ht="18" customHeight="1">
      <c r="A386" s="221"/>
      <c r="B386" s="143"/>
      <c r="C386" s="143"/>
      <c r="D386" s="143"/>
      <c r="E386" s="269"/>
      <c r="F386" s="279"/>
      <c r="G386" s="241"/>
      <c r="H386" s="241"/>
      <c r="I386" s="241"/>
      <c r="J386" s="280"/>
      <c r="K386" s="281"/>
      <c r="L386" s="244"/>
      <c r="M386" s="244"/>
      <c r="N386" s="244"/>
      <c r="O386" s="245"/>
      <c r="P386" s="244"/>
      <c r="Q386" s="245"/>
      <c r="R386" s="245"/>
      <c r="S386" s="245"/>
      <c r="T386" s="245"/>
      <c r="U386" s="242"/>
      <c r="V386" s="245"/>
      <c r="W386" s="282"/>
      <c r="X386" s="282"/>
      <c r="Y386" s="279"/>
      <c r="Z386" s="242"/>
      <c r="AA386" s="242"/>
      <c r="AB386" s="242"/>
      <c r="AC386" s="242"/>
      <c r="AD386" s="242"/>
      <c r="AE386" s="242"/>
      <c r="AF386" s="242"/>
      <c r="AG386" s="242"/>
      <c r="AH386" s="242"/>
      <c r="AI386" s="242"/>
      <c r="AJ386" s="242"/>
      <c r="AK386" s="242"/>
      <c r="AL386" s="242"/>
      <c r="AM386" s="242"/>
      <c r="AN386" s="269"/>
      <c r="AO386" s="221"/>
      <c r="AP386" s="221"/>
    </row>
    <row r="387" spans="1:42" ht="18" customHeight="1">
      <c r="A387" s="221"/>
      <c r="B387" s="143"/>
      <c r="C387" s="143"/>
      <c r="D387" s="143"/>
      <c r="E387" s="269"/>
      <c r="F387" s="279"/>
      <c r="G387" s="241"/>
      <c r="H387" s="241"/>
      <c r="I387" s="241"/>
      <c r="J387" s="280"/>
      <c r="K387" s="281"/>
      <c r="L387" s="244"/>
      <c r="M387" s="244"/>
      <c r="N387" s="244"/>
      <c r="O387" s="245"/>
      <c r="P387" s="244"/>
      <c r="Q387" s="245"/>
      <c r="R387" s="245"/>
      <c r="S387" s="245"/>
      <c r="T387" s="245"/>
      <c r="U387" s="242"/>
      <c r="V387" s="245"/>
      <c r="W387" s="282"/>
      <c r="X387" s="282"/>
      <c r="Y387" s="279"/>
      <c r="Z387" s="242"/>
      <c r="AA387" s="242"/>
      <c r="AB387" s="242"/>
      <c r="AC387" s="242"/>
      <c r="AD387" s="242"/>
      <c r="AE387" s="242"/>
      <c r="AF387" s="242"/>
      <c r="AG387" s="242"/>
      <c r="AH387" s="242"/>
      <c r="AI387" s="242"/>
      <c r="AJ387" s="242"/>
      <c r="AK387" s="242"/>
      <c r="AL387" s="242"/>
      <c r="AM387" s="242"/>
      <c r="AN387" s="269"/>
      <c r="AO387" s="221"/>
      <c r="AP387" s="221"/>
    </row>
    <row r="388" spans="1:42" ht="18" customHeight="1">
      <c r="A388" s="221"/>
      <c r="B388" s="143"/>
      <c r="C388" s="143"/>
      <c r="D388" s="143"/>
      <c r="E388" s="269"/>
      <c r="F388" s="279"/>
      <c r="G388" s="241"/>
      <c r="H388" s="241"/>
      <c r="I388" s="241"/>
      <c r="J388" s="280"/>
      <c r="K388" s="281"/>
      <c r="L388" s="244"/>
      <c r="M388" s="244"/>
      <c r="N388" s="244"/>
      <c r="O388" s="245"/>
      <c r="P388" s="244"/>
      <c r="Q388" s="245"/>
      <c r="R388" s="245"/>
      <c r="S388" s="245"/>
      <c r="T388" s="245"/>
      <c r="U388" s="242"/>
      <c r="V388" s="245"/>
      <c r="W388" s="282"/>
      <c r="X388" s="282"/>
      <c r="Y388" s="279"/>
      <c r="Z388" s="242"/>
      <c r="AA388" s="242"/>
      <c r="AB388" s="242"/>
      <c r="AC388" s="242"/>
      <c r="AD388" s="242"/>
      <c r="AE388" s="242"/>
      <c r="AF388" s="242"/>
      <c r="AG388" s="242"/>
      <c r="AH388" s="242"/>
      <c r="AI388" s="242"/>
      <c r="AJ388" s="242"/>
      <c r="AK388" s="242"/>
      <c r="AL388" s="242"/>
      <c r="AM388" s="242"/>
      <c r="AN388" s="269"/>
      <c r="AO388" s="221"/>
      <c r="AP388" s="221"/>
    </row>
    <row r="389" spans="1:42" ht="18" customHeight="1">
      <c r="A389" s="221"/>
      <c r="B389" s="143"/>
      <c r="C389" s="143"/>
      <c r="D389" s="143"/>
      <c r="E389" s="269"/>
      <c r="F389" s="279"/>
      <c r="G389" s="241"/>
      <c r="H389" s="241"/>
      <c r="I389" s="241"/>
      <c r="J389" s="280"/>
      <c r="K389" s="281"/>
      <c r="L389" s="244"/>
      <c r="M389" s="244"/>
      <c r="N389" s="244"/>
      <c r="O389" s="245"/>
      <c r="P389" s="244"/>
      <c r="Q389" s="245"/>
      <c r="R389" s="245"/>
      <c r="S389" s="245"/>
      <c r="T389" s="245"/>
      <c r="U389" s="242"/>
      <c r="V389" s="245"/>
      <c r="W389" s="282"/>
      <c r="X389" s="282"/>
      <c r="Y389" s="279"/>
      <c r="Z389" s="242"/>
      <c r="AA389" s="242"/>
      <c r="AB389" s="242"/>
      <c r="AC389" s="242"/>
      <c r="AD389" s="242"/>
      <c r="AE389" s="242"/>
      <c r="AF389" s="242"/>
      <c r="AG389" s="242"/>
      <c r="AH389" s="242"/>
      <c r="AI389" s="242"/>
      <c r="AJ389" s="242"/>
      <c r="AK389" s="242"/>
      <c r="AL389" s="242"/>
      <c r="AM389" s="242"/>
      <c r="AN389" s="269"/>
      <c r="AO389" s="221"/>
      <c r="AP389" s="221"/>
    </row>
    <row r="390" spans="1:42" ht="18" customHeight="1">
      <c r="A390" s="221"/>
      <c r="B390" s="143"/>
      <c r="C390" s="143"/>
      <c r="D390" s="143"/>
      <c r="E390" s="269"/>
      <c r="F390" s="279"/>
      <c r="G390" s="241"/>
      <c r="H390" s="241"/>
      <c r="I390" s="241"/>
      <c r="J390" s="280"/>
      <c r="K390" s="281"/>
      <c r="L390" s="244"/>
      <c r="M390" s="244"/>
      <c r="N390" s="244"/>
      <c r="O390" s="245"/>
      <c r="P390" s="244"/>
      <c r="Q390" s="245"/>
      <c r="R390" s="245"/>
      <c r="S390" s="245"/>
      <c r="T390" s="245"/>
      <c r="U390" s="242"/>
      <c r="V390" s="245"/>
      <c r="W390" s="282"/>
      <c r="X390" s="282"/>
      <c r="Y390" s="279"/>
      <c r="Z390" s="242"/>
      <c r="AA390" s="242"/>
      <c r="AB390" s="242"/>
      <c r="AC390" s="242"/>
      <c r="AD390" s="242"/>
      <c r="AE390" s="242"/>
      <c r="AF390" s="242"/>
      <c r="AG390" s="242"/>
      <c r="AH390" s="242"/>
      <c r="AI390" s="242"/>
      <c r="AJ390" s="242"/>
      <c r="AK390" s="242"/>
      <c r="AL390" s="242"/>
      <c r="AM390" s="242"/>
      <c r="AN390" s="269"/>
      <c r="AO390" s="221"/>
      <c r="AP390" s="221"/>
    </row>
    <row r="391" spans="1:42" ht="18" customHeight="1">
      <c r="A391" s="221"/>
      <c r="B391" s="143"/>
      <c r="C391" s="143"/>
      <c r="D391" s="143"/>
      <c r="E391" s="269"/>
      <c r="F391" s="279"/>
      <c r="G391" s="241"/>
      <c r="H391" s="241"/>
      <c r="I391" s="241"/>
      <c r="J391" s="280"/>
      <c r="K391" s="281"/>
      <c r="L391" s="244"/>
      <c r="M391" s="244"/>
      <c r="N391" s="244"/>
      <c r="O391" s="245"/>
      <c r="P391" s="244"/>
      <c r="Q391" s="245"/>
      <c r="R391" s="245"/>
      <c r="S391" s="245"/>
      <c r="T391" s="245"/>
      <c r="U391" s="242"/>
      <c r="V391" s="245"/>
      <c r="W391" s="282"/>
      <c r="X391" s="282"/>
      <c r="Y391" s="279"/>
      <c r="Z391" s="242"/>
      <c r="AA391" s="242"/>
      <c r="AB391" s="242"/>
      <c r="AC391" s="242"/>
      <c r="AD391" s="242"/>
      <c r="AE391" s="242"/>
      <c r="AF391" s="242"/>
      <c r="AG391" s="242"/>
      <c r="AH391" s="242"/>
      <c r="AI391" s="242"/>
      <c r="AJ391" s="242"/>
      <c r="AK391" s="242"/>
      <c r="AL391" s="242"/>
      <c r="AM391" s="242"/>
      <c r="AN391" s="269"/>
      <c r="AO391" s="221"/>
      <c r="AP391" s="221"/>
    </row>
    <row r="392" spans="1:42" ht="18" customHeight="1">
      <c r="A392" s="221"/>
      <c r="B392" s="143"/>
      <c r="C392" s="143"/>
      <c r="D392" s="143"/>
      <c r="E392" s="269"/>
      <c r="F392" s="279"/>
      <c r="G392" s="241"/>
      <c r="H392" s="241"/>
      <c r="I392" s="241"/>
      <c r="J392" s="280"/>
      <c r="K392" s="281"/>
      <c r="L392" s="244"/>
      <c r="M392" s="244"/>
      <c r="N392" s="244"/>
      <c r="O392" s="245"/>
      <c r="P392" s="244"/>
      <c r="Q392" s="245"/>
      <c r="R392" s="245"/>
      <c r="S392" s="245"/>
      <c r="T392" s="245"/>
      <c r="U392" s="242"/>
      <c r="V392" s="245"/>
      <c r="W392" s="282"/>
      <c r="X392" s="282"/>
      <c r="Y392" s="279"/>
      <c r="Z392" s="242"/>
      <c r="AA392" s="242"/>
      <c r="AB392" s="242"/>
      <c r="AC392" s="242"/>
      <c r="AD392" s="242"/>
      <c r="AE392" s="242"/>
      <c r="AF392" s="242"/>
      <c r="AG392" s="242"/>
      <c r="AH392" s="242"/>
      <c r="AI392" s="242"/>
      <c r="AJ392" s="242"/>
      <c r="AK392" s="242"/>
      <c r="AL392" s="242"/>
      <c r="AM392" s="242"/>
      <c r="AN392" s="269"/>
      <c r="AO392" s="221"/>
      <c r="AP392" s="221"/>
    </row>
    <row r="393" spans="1:42" ht="18" customHeight="1">
      <c r="A393" s="221"/>
      <c r="B393" s="143"/>
      <c r="C393" s="143"/>
      <c r="D393" s="143"/>
      <c r="E393" s="269"/>
      <c r="F393" s="279"/>
      <c r="G393" s="241"/>
      <c r="H393" s="241"/>
      <c r="I393" s="241"/>
      <c r="J393" s="280"/>
      <c r="K393" s="281"/>
      <c r="L393" s="244"/>
      <c r="M393" s="244"/>
      <c r="N393" s="244"/>
      <c r="O393" s="245"/>
      <c r="P393" s="244"/>
      <c r="Q393" s="245"/>
      <c r="R393" s="245"/>
      <c r="S393" s="245"/>
      <c r="T393" s="245"/>
      <c r="U393" s="242"/>
      <c r="V393" s="245"/>
      <c r="W393" s="282"/>
      <c r="X393" s="282"/>
      <c r="Y393" s="279"/>
      <c r="Z393" s="242"/>
      <c r="AA393" s="242"/>
      <c r="AB393" s="242"/>
      <c r="AC393" s="242"/>
      <c r="AD393" s="242"/>
      <c r="AE393" s="242"/>
      <c r="AF393" s="242"/>
      <c r="AG393" s="242"/>
      <c r="AH393" s="242"/>
      <c r="AI393" s="242"/>
      <c r="AJ393" s="242"/>
      <c r="AK393" s="242"/>
      <c r="AL393" s="242"/>
      <c r="AM393" s="242"/>
      <c r="AN393" s="269"/>
      <c r="AO393" s="221"/>
      <c r="AP393" s="221"/>
    </row>
    <row r="394" spans="1:42" ht="18" customHeight="1">
      <c r="A394" s="221"/>
      <c r="B394" s="143"/>
      <c r="C394" s="143"/>
      <c r="D394" s="143"/>
      <c r="E394" s="269"/>
      <c r="F394" s="279"/>
      <c r="G394" s="241"/>
      <c r="H394" s="241"/>
      <c r="I394" s="241"/>
      <c r="J394" s="280"/>
      <c r="K394" s="281"/>
      <c r="L394" s="244"/>
      <c r="M394" s="244"/>
      <c r="N394" s="244"/>
      <c r="O394" s="245"/>
      <c r="P394" s="244"/>
      <c r="Q394" s="245"/>
      <c r="R394" s="245"/>
      <c r="S394" s="245"/>
      <c r="T394" s="245"/>
      <c r="U394" s="242"/>
      <c r="V394" s="245"/>
      <c r="W394" s="282"/>
      <c r="X394" s="282"/>
      <c r="Y394" s="279"/>
      <c r="Z394" s="242"/>
      <c r="AA394" s="242"/>
      <c r="AB394" s="242"/>
      <c r="AC394" s="242"/>
      <c r="AD394" s="242"/>
      <c r="AE394" s="242"/>
      <c r="AF394" s="242"/>
      <c r="AG394" s="242"/>
      <c r="AH394" s="242"/>
      <c r="AI394" s="242"/>
      <c r="AJ394" s="242"/>
      <c r="AK394" s="242"/>
      <c r="AL394" s="242"/>
      <c r="AM394" s="242"/>
      <c r="AN394" s="269"/>
      <c r="AO394" s="221"/>
      <c r="AP394" s="221"/>
    </row>
    <row r="395" spans="1:42" ht="18" customHeight="1">
      <c r="A395" s="221"/>
      <c r="B395" s="143"/>
      <c r="C395" s="143"/>
      <c r="D395" s="143"/>
      <c r="E395" s="269"/>
      <c r="F395" s="279"/>
      <c r="G395" s="241"/>
      <c r="H395" s="241"/>
      <c r="I395" s="241"/>
      <c r="J395" s="280"/>
      <c r="K395" s="281"/>
      <c r="L395" s="244"/>
      <c r="M395" s="244"/>
      <c r="N395" s="244"/>
      <c r="O395" s="245"/>
      <c r="P395" s="244"/>
      <c r="Q395" s="245"/>
      <c r="R395" s="245"/>
      <c r="S395" s="245"/>
      <c r="T395" s="245"/>
      <c r="U395" s="242"/>
      <c r="V395" s="245"/>
      <c r="W395" s="282"/>
      <c r="X395" s="282"/>
      <c r="Y395" s="279"/>
      <c r="Z395" s="242"/>
      <c r="AA395" s="242"/>
      <c r="AB395" s="242"/>
      <c r="AC395" s="242"/>
      <c r="AD395" s="242"/>
      <c r="AE395" s="242"/>
      <c r="AF395" s="242"/>
      <c r="AG395" s="242"/>
      <c r="AH395" s="242"/>
      <c r="AI395" s="242"/>
      <c r="AJ395" s="242"/>
      <c r="AK395" s="242"/>
      <c r="AL395" s="242"/>
      <c r="AM395" s="242"/>
      <c r="AN395" s="269"/>
      <c r="AO395" s="221"/>
      <c r="AP395" s="221"/>
    </row>
    <row r="396" spans="1:42" ht="18" customHeight="1">
      <c r="A396" s="221"/>
      <c r="B396" s="143"/>
      <c r="C396" s="143"/>
      <c r="D396" s="143"/>
      <c r="E396" s="269"/>
      <c r="F396" s="279"/>
      <c r="G396" s="241"/>
      <c r="H396" s="241"/>
      <c r="I396" s="241"/>
      <c r="J396" s="280"/>
      <c r="K396" s="281"/>
      <c r="L396" s="244"/>
      <c r="M396" s="244"/>
      <c r="N396" s="244"/>
      <c r="O396" s="245"/>
      <c r="P396" s="244"/>
      <c r="Q396" s="245"/>
      <c r="R396" s="245"/>
      <c r="S396" s="245"/>
      <c r="T396" s="245"/>
      <c r="U396" s="242"/>
      <c r="V396" s="245"/>
      <c r="W396" s="282"/>
      <c r="X396" s="282"/>
      <c r="Y396" s="279"/>
      <c r="Z396" s="242"/>
      <c r="AA396" s="242"/>
      <c r="AB396" s="242"/>
      <c r="AC396" s="242"/>
      <c r="AD396" s="242"/>
      <c r="AE396" s="242"/>
      <c r="AF396" s="242"/>
      <c r="AG396" s="242"/>
      <c r="AH396" s="242"/>
      <c r="AI396" s="242"/>
      <c r="AJ396" s="242"/>
      <c r="AK396" s="242"/>
      <c r="AL396" s="242"/>
      <c r="AM396" s="242"/>
      <c r="AN396" s="269"/>
      <c r="AO396" s="221"/>
      <c r="AP396" s="221"/>
    </row>
    <row r="397" spans="1:42" ht="18" customHeight="1">
      <c r="A397" s="221"/>
      <c r="B397" s="143"/>
      <c r="C397" s="143"/>
      <c r="D397" s="143"/>
      <c r="E397" s="269"/>
      <c r="F397" s="279"/>
      <c r="G397" s="241"/>
      <c r="H397" s="241"/>
      <c r="I397" s="241"/>
      <c r="J397" s="280"/>
      <c r="K397" s="281"/>
      <c r="L397" s="244"/>
      <c r="M397" s="244"/>
      <c r="N397" s="244"/>
      <c r="O397" s="245"/>
      <c r="P397" s="244"/>
      <c r="Q397" s="245"/>
      <c r="R397" s="245"/>
      <c r="S397" s="245"/>
      <c r="T397" s="245"/>
      <c r="U397" s="242"/>
      <c r="V397" s="245"/>
      <c r="W397" s="282"/>
      <c r="X397" s="282"/>
      <c r="Y397" s="279"/>
      <c r="Z397" s="242"/>
      <c r="AA397" s="242"/>
      <c r="AB397" s="242"/>
      <c r="AC397" s="242"/>
      <c r="AD397" s="242"/>
      <c r="AE397" s="242"/>
      <c r="AF397" s="242"/>
      <c r="AG397" s="242"/>
      <c r="AH397" s="242"/>
      <c r="AI397" s="242"/>
      <c r="AJ397" s="242"/>
      <c r="AK397" s="242"/>
      <c r="AL397" s="242"/>
      <c r="AM397" s="242"/>
      <c r="AN397" s="269"/>
      <c r="AO397" s="221"/>
      <c r="AP397" s="221"/>
    </row>
    <row r="398" spans="1:42" ht="18" customHeight="1">
      <c r="A398" s="221"/>
      <c r="B398" s="143"/>
      <c r="C398" s="143"/>
      <c r="D398" s="143"/>
      <c r="E398" s="269"/>
      <c r="F398" s="279"/>
      <c r="G398" s="241"/>
      <c r="H398" s="241"/>
      <c r="I398" s="241"/>
      <c r="J398" s="280"/>
      <c r="K398" s="281"/>
      <c r="L398" s="244"/>
      <c r="M398" s="244"/>
      <c r="N398" s="244"/>
      <c r="O398" s="245"/>
      <c r="P398" s="244"/>
      <c r="Q398" s="245"/>
      <c r="R398" s="245"/>
      <c r="S398" s="245"/>
      <c r="T398" s="245"/>
      <c r="U398" s="242"/>
      <c r="V398" s="245"/>
      <c r="W398" s="282"/>
      <c r="X398" s="282"/>
      <c r="Y398" s="279"/>
      <c r="Z398" s="242"/>
      <c r="AA398" s="242"/>
      <c r="AB398" s="242"/>
      <c r="AC398" s="242"/>
      <c r="AD398" s="242"/>
      <c r="AE398" s="242"/>
      <c r="AF398" s="242"/>
      <c r="AG398" s="242"/>
      <c r="AH398" s="242"/>
      <c r="AI398" s="242"/>
      <c r="AJ398" s="242"/>
      <c r="AK398" s="242"/>
      <c r="AL398" s="242"/>
      <c r="AM398" s="242"/>
      <c r="AN398" s="269"/>
      <c r="AO398" s="221"/>
      <c r="AP398" s="221"/>
    </row>
    <row r="399" spans="1:42" ht="18" customHeight="1">
      <c r="A399" s="221"/>
      <c r="B399" s="143"/>
      <c r="C399" s="143"/>
      <c r="D399" s="143"/>
      <c r="E399" s="269"/>
      <c r="F399" s="279"/>
      <c r="G399" s="241"/>
      <c r="H399" s="241"/>
      <c r="I399" s="241"/>
      <c r="J399" s="280"/>
      <c r="K399" s="281"/>
      <c r="L399" s="244"/>
      <c r="M399" s="244"/>
      <c r="N399" s="244"/>
      <c r="O399" s="245"/>
      <c r="P399" s="244"/>
      <c r="Q399" s="245"/>
      <c r="R399" s="245"/>
      <c r="S399" s="245"/>
      <c r="T399" s="245"/>
      <c r="U399" s="242"/>
      <c r="V399" s="245"/>
      <c r="W399" s="282"/>
      <c r="X399" s="282"/>
      <c r="Y399" s="279"/>
      <c r="Z399" s="242"/>
      <c r="AA399" s="242"/>
      <c r="AB399" s="242"/>
      <c r="AC399" s="242"/>
      <c r="AD399" s="242"/>
      <c r="AE399" s="242"/>
      <c r="AF399" s="242"/>
      <c r="AG399" s="242"/>
      <c r="AH399" s="242"/>
      <c r="AI399" s="242"/>
      <c r="AJ399" s="242"/>
      <c r="AK399" s="242"/>
      <c r="AL399" s="242"/>
      <c r="AM399" s="242"/>
      <c r="AN399" s="269"/>
      <c r="AO399" s="221"/>
      <c r="AP399" s="221"/>
    </row>
    <row r="400" spans="1:42" ht="18" customHeight="1">
      <c r="A400" s="221"/>
      <c r="B400" s="143"/>
      <c r="C400" s="143"/>
      <c r="D400" s="143"/>
      <c r="E400" s="269"/>
      <c r="F400" s="279"/>
      <c r="G400" s="241"/>
      <c r="H400" s="241"/>
      <c r="I400" s="241"/>
      <c r="J400" s="280"/>
      <c r="K400" s="281"/>
      <c r="L400" s="244"/>
      <c r="M400" s="244"/>
      <c r="N400" s="244"/>
      <c r="O400" s="245"/>
      <c r="P400" s="244"/>
      <c r="Q400" s="245"/>
      <c r="R400" s="245"/>
      <c r="S400" s="245"/>
      <c r="T400" s="245"/>
      <c r="U400" s="242"/>
      <c r="V400" s="245"/>
      <c r="W400" s="282"/>
      <c r="X400" s="282"/>
      <c r="Y400" s="279"/>
      <c r="Z400" s="242"/>
      <c r="AA400" s="242"/>
      <c r="AB400" s="242"/>
      <c r="AC400" s="242"/>
      <c r="AD400" s="242"/>
      <c r="AE400" s="242"/>
      <c r="AF400" s="242"/>
      <c r="AG400" s="242"/>
      <c r="AH400" s="242"/>
      <c r="AI400" s="242"/>
      <c r="AJ400" s="242"/>
      <c r="AK400" s="242"/>
      <c r="AL400" s="242"/>
      <c r="AM400" s="242"/>
      <c r="AN400" s="269"/>
      <c r="AO400" s="221"/>
      <c r="AP400" s="221"/>
    </row>
    <row r="401" spans="1:42" ht="18" customHeight="1">
      <c r="A401" s="221"/>
      <c r="B401" s="143"/>
      <c r="C401" s="143"/>
      <c r="D401" s="143"/>
      <c r="E401" s="269"/>
      <c r="F401" s="279"/>
      <c r="G401" s="241"/>
      <c r="H401" s="241"/>
      <c r="I401" s="241"/>
      <c r="J401" s="280"/>
      <c r="K401" s="281"/>
      <c r="L401" s="244"/>
      <c r="M401" s="244"/>
      <c r="N401" s="244"/>
      <c r="O401" s="245"/>
      <c r="P401" s="244"/>
      <c r="Q401" s="245"/>
      <c r="R401" s="245"/>
      <c r="S401" s="245"/>
      <c r="T401" s="245"/>
      <c r="U401" s="242"/>
      <c r="V401" s="245"/>
      <c r="W401" s="282"/>
      <c r="X401" s="282"/>
      <c r="Y401" s="279"/>
      <c r="Z401" s="242"/>
      <c r="AA401" s="242"/>
      <c r="AB401" s="242"/>
      <c r="AC401" s="242"/>
      <c r="AD401" s="242"/>
      <c r="AE401" s="242"/>
      <c r="AF401" s="242"/>
      <c r="AG401" s="242"/>
      <c r="AH401" s="242"/>
      <c r="AI401" s="242"/>
      <c r="AJ401" s="242"/>
      <c r="AK401" s="242"/>
      <c r="AL401" s="242"/>
      <c r="AM401" s="242"/>
      <c r="AN401" s="269"/>
      <c r="AO401" s="221"/>
      <c r="AP401" s="221"/>
    </row>
    <row r="402" spans="1:42" ht="18" customHeight="1">
      <c r="A402" s="221"/>
      <c r="B402" s="143"/>
      <c r="C402" s="143"/>
      <c r="D402" s="143"/>
      <c r="E402" s="269"/>
      <c r="F402" s="279"/>
      <c r="G402" s="241"/>
      <c r="H402" s="241"/>
      <c r="I402" s="241"/>
      <c r="J402" s="280"/>
      <c r="K402" s="281"/>
      <c r="L402" s="244"/>
      <c r="M402" s="244"/>
      <c r="N402" s="244"/>
      <c r="O402" s="245"/>
      <c r="P402" s="244"/>
      <c r="Q402" s="245"/>
      <c r="R402" s="245"/>
      <c r="S402" s="245"/>
      <c r="T402" s="245"/>
      <c r="U402" s="242"/>
      <c r="V402" s="245"/>
      <c r="W402" s="282"/>
      <c r="X402" s="282"/>
      <c r="Y402" s="279"/>
      <c r="Z402" s="242"/>
      <c r="AA402" s="242"/>
      <c r="AB402" s="242"/>
      <c r="AC402" s="242"/>
      <c r="AD402" s="242"/>
      <c r="AE402" s="242"/>
      <c r="AF402" s="242"/>
      <c r="AG402" s="242"/>
      <c r="AH402" s="242"/>
      <c r="AI402" s="242"/>
      <c r="AJ402" s="242"/>
      <c r="AK402" s="242"/>
      <c r="AL402" s="242"/>
      <c r="AM402" s="242"/>
      <c r="AN402" s="269"/>
      <c r="AO402" s="221"/>
      <c r="AP402" s="221"/>
    </row>
    <row r="403" spans="1:42" ht="18" customHeight="1">
      <c r="A403" s="221"/>
      <c r="B403" s="143"/>
      <c r="C403" s="143"/>
      <c r="D403" s="143"/>
      <c r="E403" s="269"/>
      <c r="F403" s="279"/>
      <c r="G403" s="241"/>
      <c r="H403" s="241"/>
      <c r="I403" s="241"/>
      <c r="J403" s="280"/>
      <c r="K403" s="281"/>
      <c r="L403" s="244"/>
      <c r="M403" s="244"/>
      <c r="N403" s="244"/>
      <c r="O403" s="245"/>
      <c r="P403" s="244"/>
      <c r="Q403" s="245"/>
      <c r="R403" s="245"/>
      <c r="S403" s="245"/>
      <c r="T403" s="245"/>
      <c r="U403" s="242"/>
      <c r="V403" s="245"/>
      <c r="W403" s="282"/>
      <c r="X403" s="282"/>
      <c r="Y403" s="279"/>
      <c r="Z403" s="242"/>
      <c r="AA403" s="242"/>
      <c r="AB403" s="242"/>
      <c r="AC403" s="242"/>
      <c r="AD403" s="242"/>
      <c r="AE403" s="242"/>
      <c r="AF403" s="242"/>
      <c r="AG403" s="242"/>
      <c r="AH403" s="242"/>
      <c r="AI403" s="242"/>
      <c r="AJ403" s="242"/>
      <c r="AK403" s="242"/>
      <c r="AL403" s="242"/>
      <c r="AM403" s="242"/>
      <c r="AN403" s="269"/>
      <c r="AO403" s="221"/>
      <c r="AP403" s="221"/>
    </row>
    <row r="404" spans="1:42" ht="18" customHeight="1">
      <c r="A404" s="221"/>
      <c r="B404" s="143"/>
      <c r="C404" s="143"/>
      <c r="D404" s="143"/>
      <c r="E404" s="269"/>
      <c r="F404" s="279"/>
      <c r="G404" s="241"/>
      <c r="H404" s="241"/>
      <c r="I404" s="241"/>
      <c r="J404" s="280"/>
      <c r="K404" s="281"/>
      <c r="L404" s="244"/>
      <c r="M404" s="244"/>
      <c r="N404" s="244"/>
      <c r="O404" s="245"/>
      <c r="P404" s="244"/>
      <c r="Q404" s="245"/>
      <c r="R404" s="245"/>
      <c r="S404" s="245"/>
      <c r="T404" s="245"/>
      <c r="U404" s="242"/>
      <c r="V404" s="245"/>
      <c r="W404" s="282"/>
      <c r="X404" s="282"/>
      <c r="Y404" s="279"/>
      <c r="Z404" s="242"/>
      <c r="AA404" s="242"/>
      <c r="AB404" s="242"/>
      <c r="AC404" s="242"/>
      <c r="AD404" s="242"/>
      <c r="AE404" s="242"/>
      <c r="AF404" s="242"/>
      <c r="AG404" s="242"/>
      <c r="AH404" s="242"/>
      <c r="AI404" s="242"/>
      <c r="AJ404" s="242"/>
      <c r="AK404" s="242"/>
      <c r="AL404" s="242"/>
      <c r="AM404" s="242"/>
      <c r="AN404" s="269"/>
      <c r="AO404" s="221"/>
      <c r="AP404" s="221"/>
    </row>
    <row r="405" spans="1:42" ht="18" customHeight="1">
      <c r="A405" s="221"/>
      <c r="B405" s="143"/>
      <c r="C405" s="143"/>
      <c r="D405" s="143"/>
      <c r="E405" s="269"/>
      <c r="F405" s="279"/>
      <c r="G405" s="241"/>
      <c r="H405" s="241"/>
      <c r="I405" s="241"/>
      <c r="J405" s="280"/>
      <c r="K405" s="281"/>
      <c r="L405" s="244"/>
      <c r="M405" s="244"/>
      <c r="N405" s="244"/>
      <c r="O405" s="245"/>
      <c r="P405" s="244"/>
      <c r="Q405" s="245"/>
      <c r="R405" s="245"/>
      <c r="S405" s="245"/>
      <c r="T405" s="245"/>
      <c r="U405" s="242"/>
      <c r="V405" s="245"/>
      <c r="W405" s="282"/>
      <c r="X405" s="282"/>
      <c r="Y405" s="279"/>
      <c r="Z405" s="242"/>
      <c r="AA405" s="242"/>
      <c r="AB405" s="242"/>
      <c r="AC405" s="242"/>
      <c r="AD405" s="242"/>
      <c r="AE405" s="242"/>
      <c r="AF405" s="242"/>
      <c r="AG405" s="242"/>
      <c r="AH405" s="242"/>
      <c r="AI405" s="242"/>
      <c r="AJ405" s="242"/>
      <c r="AK405" s="242"/>
      <c r="AL405" s="242"/>
      <c r="AM405" s="242"/>
      <c r="AN405" s="269"/>
      <c r="AO405" s="221"/>
      <c r="AP405" s="221"/>
    </row>
    <row r="406" spans="1:42" ht="18" customHeight="1">
      <c r="A406" s="221"/>
      <c r="B406" s="143"/>
      <c r="C406" s="143"/>
      <c r="D406" s="143"/>
      <c r="E406" s="269"/>
      <c r="F406" s="279"/>
      <c r="G406" s="241"/>
      <c r="H406" s="241"/>
      <c r="I406" s="241"/>
      <c r="J406" s="280"/>
      <c r="K406" s="281"/>
      <c r="L406" s="244"/>
      <c r="M406" s="244"/>
      <c r="N406" s="244"/>
      <c r="O406" s="245"/>
      <c r="P406" s="244"/>
      <c r="Q406" s="245"/>
      <c r="R406" s="245"/>
      <c r="S406" s="245"/>
      <c r="T406" s="245"/>
      <c r="U406" s="242"/>
      <c r="V406" s="245"/>
      <c r="W406" s="282"/>
      <c r="X406" s="282"/>
      <c r="Y406" s="279"/>
      <c r="Z406" s="242"/>
      <c r="AA406" s="242"/>
      <c r="AB406" s="242"/>
      <c r="AC406" s="242"/>
      <c r="AD406" s="242"/>
      <c r="AE406" s="242"/>
      <c r="AF406" s="242"/>
      <c r="AG406" s="242"/>
      <c r="AH406" s="242"/>
      <c r="AI406" s="242"/>
      <c r="AJ406" s="242"/>
      <c r="AK406" s="242"/>
      <c r="AL406" s="242"/>
      <c r="AM406" s="242"/>
      <c r="AN406" s="269"/>
      <c r="AO406" s="221"/>
      <c r="AP406" s="221"/>
    </row>
    <row r="407" spans="1:42" ht="18" customHeight="1">
      <c r="A407" s="221"/>
      <c r="B407" s="143"/>
      <c r="C407" s="143"/>
      <c r="D407" s="143"/>
      <c r="E407" s="269"/>
      <c r="F407" s="279"/>
      <c r="G407" s="241"/>
      <c r="H407" s="241"/>
      <c r="I407" s="241"/>
      <c r="J407" s="280"/>
      <c r="K407" s="281"/>
      <c r="L407" s="244"/>
      <c r="M407" s="244"/>
      <c r="N407" s="244"/>
      <c r="O407" s="245"/>
      <c r="P407" s="244"/>
      <c r="Q407" s="245"/>
      <c r="R407" s="245"/>
      <c r="S407" s="245"/>
      <c r="T407" s="245"/>
      <c r="U407" s="242"/>
      <c r="V407" s="245"/>
      <c r="W407" s="282"/>
      <c r="X407" s="282"/>
      <c r="Y407" s="279"/>
      <c r="Z407" s="242"/>
      <c r="AA407" s="242"/>
      <c r="AB407" s="242"/>
      <c r="AC407" s="242"/>
      <c r="AD407" s="242"/>
      <c r="AE407" s="242"/>
      <c r="AF407" s="242"/>
      <c r="AG407" s="242"/>
      <c r="AH407" s="242"/>
      <c r="AI407" s="242"/>
      <c r="AJ407" s="242"/>
      <c r="AK407" s="242"/>
      <c r="AL407" s="242"/>
      <c r="AM407" s="242"/>
      <c r="AN407" s="269"/>
      <c r="AO407" s="221"/>
      <c r="AP407" s="221"/>
    </row>
    <row r="408" spans="1:42" ht="18" customHeight="1">
      <c r="A408" s="221"/>
      <c r="B408" s="143"/>
      <c r="C408" s="143"/>
      <c r="D408" s="143"/>
      <c r="E408" s="269"/>
      <c r="F408" s="279"/>
      <c r="G408" s="241"/>
      <c r="H408" s="241"/>
      <c r="I408" s="241"/>
      <c r="J408" s="280"/>
      <c r="K408" s="281"/>
      <c r="L408" s="244"/>
      <c r="M408" s="244"/>
      <c r="N408" s="244"/>
      <c r="O408" s="245"/>
      <c r="P408" s="244"/>
      <c r="Q408" s="245"/>
      <c r="R408" s="245"/>
      <c r="S408" s="245"/>
      <c r="T408" s="245"/>
      <c r="U408" s="242"/>
      <c r="V408" s="245"/>
      <c r="W408" s="282"/>
      <c r="X408" s="282"/>
      <c r="Y408" s="279"/>
      <c r="Z408" s="242"/>
      <c r="AA408" s="242"/>
      <c r="AB408" s="242"/>
      <c r="AC408" s="242"/>
      <c r="AD408" s="242"/>
      <c r="AE408" s="242"/>
      <c r="AF408" s="242"/>
      <c r="AG408" s="242"/>
      <c r="AH408" s="242"/>
      <c r="AI408" s="242"/>
      <c r="AJ408" s="242"/>
      <c r="AK408" s="242"/>
      <c r="AL408" s="242"/>
      <c r="AM408" s="242"/>
      <c r="AN408" s="269"/>
      <c r="AO408" s="221"/>
      <c r="AP408" s="221"/>
    </row>
    <row r="409" spans="1:42" ht="18" customHeight="1">
      <c r="A409" s="221"/>
      <c r="B409" s="143"/>
      <c r="C409" s="143"/>
      <c r="D409" s="143"/>
      <c r="E409" s="269"/>
      <c r="F409" s="279"/>
      <c r="G409" s="241"/>
      <c r="H409" s="241"/>
      <c r="I409" s="241"/>
      <c r="J409" s="280"/>
      <c r="K409" s="281"/>
      <c r="L409" s="244"/>
      <c r="M409" s="244"/>
      <c r="N409" s="244"/>
      <c r="O409" s="245"/>
      <c r="P409" s="244"/>
      <c r="Q409" s="245"/>
      <c r="R409" s="245"/>
      <c r="S409" s="245"/>
      <c r="T409" s="245"/>
      <c r="U409" s="242"/>
      <c r="V409" s="245"/>
      <c r="W409" s="282"/>
      <c r="X409" s="282"/>
      <c r="Y409" s="279"/>
      <c r="Z409" s="242"/>
      <c r="AA409" s="242"/>
      <c r="AB409" s="242"/>
      <c r="AC409" s="242"/>
      <c r="AD409" s="242"/>
      <c r="AE409" s="242"/>
      <c r="AF409" s="242"/>
      <c r="AG409" s="242"/>
      <c r="AH409" s="242"/>
      <c r="AI409" s="242"/>
      <c r="AJ409" s="242"/>
      <c r="AK409" s="242"/>
      <c r="AL409" s="242"/>
      <c r="AM409" s="242"/>
      <c r="AN409" s="269"/>
      <c r="AO409" s="221"/>
      <c r="AP409" s="221"/>
    </row>
    <row r="410" spans="1:42" ht="18" customHeight="1">
      <c r="A410" s="221"/>
      <c r="B410" s="143"/>
      <c r="C410" s="143"/>
      <c r="D410" s="143"/>
      <c r="E410" s="269"/>
      <c r="F410" s="279"/>
      <c r="G410" s="241"/>
      <c r="H410" s="241"/>
      <c r="I410" s="241"/>
      <c r="J410" s="280"/>
      <c r="K410" s="281"/>
      <c r="L410" s="244"/>
      <c r="M410" s="244"/>
      <c r="N410" s="244"/>
      <c r="O410" s="245"/>
      <c r="P410" s="244"/>
      <c r="Q410" s="245"/>
      <c r="R410" s="245"/>
      <c r="S410" s="245"/>
      <c r="T410" s="245"/>
      <c r="U410" s="242"/>
      <c r="V410" s="245"/>
      <c r="W410" s="282"/>
      <c r="X410" s="282"/>
      <c r="Y410" s="279"/>
      <c r="Z410" s="242"/>
      <c r="AA410" s="242"/>
      <c r="AB410" s="242"/>
      <c r="AC410" s="242"/>
      <c r="AD410" s="242"/>
      <c r="AE410" s="242"/>
      <c r="AF410" s="242"/>
      <c r="AG410" s="242"/>
      <c r="AH410" s="242"/>
      <c r="AI410" s="242"/>
      <c r="AJ410" s="242"/>
      <c r="AK410" s="242"/>
      <c r="AL410" s="242"/>
      <c r="AM410" s="242"/>
      <c r="AN410" s="269"/>
      <c r="AO410" s="221"/>
      <c r="AP410" s="221"/>
    </row>
    <row r="411" spans="1:42" ht="18" customHeight="1">
      <c r="A411" s="221"/>
      <c r="B411" s="143"/>
      <c r="C411" s="143"/>
      <c r="D411" s="143"/>
      <c r="E411" s="269"/>
      <c r="F411" s="279"/>
      <c r="G411" s="241"/>
      <c r="H411" s="241"/>
      <c r="I411" s="241"/>
      <c r="J411" s="280"/>
      <c r="K411" s="281"/>
      <c r="L411" s="244"/>
      <c r="M411" s="244"/>
      <c r="N411" s="244"/>
      <c r="O411" s="245"/>
      <c r="P411" s="244"/>
      <c r="Q411" s="245"/>
      <c r="R411" s="245"/>
      <c r="S411" s="245"/>
      <c r="T411" s="245"/>
      <c r="U411" s="242"/>
      <c r="V411" s="245"/>
      <c r="W411" s="282"/>
      <c r="X411" s="282"/>
      <c r="Y411" s="279"/>
      <c r="Z411" s="242"/>
      <c r="AA411" s="242"/>
      <c r="AB411" s="242"/>
      <c r="AC411" s="242"/>
      <c r="AD411" s="242"/>
      <c r="AE411" s="242"/>
      <c r="AF411" s="242"/>
      <c r="AG411" s="242"/>
      <c r="AH411" s="242"/>
      <c r="AI411" s="242"/>
      <c r="AJ411" s="242"/>
      <c r="AK411" s="242"/>
      <c r="AL411" s="242"/>
      <c r="AM411" s="242"/>
      <c r="AN411" s="269"/>
      <c r="AO411" s="221"/>
      <c r="AP411" s="221"/>
    </row>
    <row r="412" spans="1:42" ht="18" customHeight="1">
      <c r="A412" s="221"/>
      <c r="B412" s="143"/>
      <c r="C412" s="143"/>
      <c r="D412" s="143"/>
      <c r="E412" s="269"/>
      <c r="F412" s="279"/>
      <c r="G412" s="241"/>
      <c r="H412" s="241"/>
      <c r="I412" s="241"/>
      <c r="J412" s="280"/>
      <c r="K412" s="281"/>
      <c r="L412" s="244"/>
      <c r="M412" s="244"/>
      <c r="N412" s="244"/>
      <c r="O412" s="245"/>
      <c r="P412" s="244"/>
      <c r="Q412" s="245"/>
      <c r="R412" s="245"/>
      <c r="S412" s="245"/>
      <c r="T412" s="245"/>
      <c r="U412" s="242"/>
      <c r="V412" s="245"/>
      <c r="W412" s="282"/>
      <c r="X412" s="282"/>
      <c r="Y412" s="279"/>
      <c r="Z412" s="242"/>
      <c r="AA412" s="242"/>
      <c r="AB412" s="242"/>
      <c r="AC412" s="242"/>
      <c r="AD412" s="242"/>
      <c r="AE412" s="242"/>
      <c r="AF412" s="242"/>
      <c r="AG412" s="242"/>
      <c r="AH412" s="242"/>
      <c r="AI412" s="242"/>
      <c r="AJ412" s="242"/>
      <c r="AK412" s="242"/>
      <c r="AL412" s="242"/>
      <c r="AM412" s="242"/>
      <c r="AN412" s="269"/>
      <c r="AO412" s="221"/>
      <c r="AP412" s="221"/>
    </row>
    <row r="413" spans="1:42" ht="18" customHeight="1">
      <c r="A413" s="221"/>
      <c r="B413" s="143"/>
      <c r="C413" s="143"/>
      <c r="D413" s="143"/>
      <c r="E413" s="269"/>
      <c r="F413" s="279"/>
      <c r="G413" s="241"/>
      <c r="H413" s="241"/>
      <c r="I413" s="241"/>
      <c r="J413" s="280"/>
      <c r="K413" s="281"/>
      <c r="L413" s="244"/>
      <c r="M413" s="244"/>
      <c r="N413" s="244"/>
      <c r="O413" s="245"/>
      <c r="P413" s="244"/>
      <c r="Q413" s="245"/>
      <c r="R413" s="245"/>
      <c r="S413" s="245"/>
      <c r="T413" s="245"/>
      <c r="U413" s="242"/>
      <c r="V413" s="245"/>
      <c r="W413" s="282"/>
      <c r="X413" s="282"/>
      <c r="Y413" s="279"/>
      <c r="Z413" s="242"/>
      <c r="AA413" s="242"/>
      <c r="AB413" s="242"/>
      <c r="AC413" s="242"/>
      <c r="AD413" s="242"/>
      <c r="AE413" s="242"/>
      <c r="AF413" s="242"/>
      <c r="AG413" s="242"/>
      <c r="AH413" s="242"/>
      <c r="AI413" s="242"/>
      <c r="AJ413" s="242"/>
      <c r="AK413" s="242"/>
      <c r="AL413" s="242"/>
      <c r="AM413" s="242"/>
      <c r="AN413" s="269"/>
      <c r="AO413" s="221"/>
      <c r="AP413" s="221"/>
    </row>
    <row r="414" spans="1:42" ht="18" customHeight="1">
      <c r="A414" s="221"/>
      <c r="B414" s="143"/>
      <c r="C414" s="143"/>
      <c r="D414" s="143"/>
      <c r="E414" s="269"/>
      <c r="F414" s="279"/>
      <c r="G414" s="241"/>
      <c r="H414" s="241"/>
      <c r="I414" s="241"/>
      <c r="J414" s="280"/>
      <c r="K414" s="281"/>
      <c r="L414" s="244"/>
      <c r="M414" s="244"/>
      <c r="N414" s="244"/>
      <c r="O414" s="245"/>
      <c r="P414" s="244"/>
      <c r="Q414" s="245"/>
      <c r="R414" s="245"/>
      <c r="S414" s="245"/>
      <c r="T414" s="245"/>
      <c r="U414" s="242"/>
      <c r="V414" s="245"/>
      <c r="W414" s="282"/>
      <c r="X414" s="282"/>
      <c r="Y414" s="279"/>
      <c r="Z414" s="242"/>
      <c r="AA414" s="242"/>
      <c r="AB414" s="242"/>
      <c r="AC414" s="242"/>
      <c r="AD414" s="242"/>
      <c r="AE414" s="242"/>
      <c r="AF414" s="242"/>
      <c r="AG414" s="242"/>
      <c r="AH414" s="242"/>
      <c r="AI414" s="242"/>
      <c r="AJ414" s="242"/>
      <c r="AK414" s="242"/>
      <c r="AL414" s="242"/>
      <c r="AM414" s="242"/>
      <c r="AN414" s="269"/>
      <c r="AO414" s="221"/>
      <c r="AP414" s="221"/>
    </row>
    <row r="415" spans="1:42" ht="18" customHeight="1">
      <c r="A415" s="221"/>
      <c r="B415" s="143"/>
      <c r="C415" s="143"/>
      <c r="D415" s="143"/>
      <c r="E415" s="269"/>
      <c r="F415" s="279"/>
      <c r="G415" s="241"/>
      <c r="H415" s="241"/>
      <c r="I415" s="241"/>
      <c r="J415" s="280"/>
      <c r="K415" s="281"/>
      <c r="L415" s="244"/>
      <c r="M415" s="244"/>
      <c r="N415" s="244"/>
      <c r="O415" s="245"/>
      <c r="P415" s="244"/>
      <c r="Q415" s="245"/>
      <c r="R415" s="245"/>
      <c r="S415" s="245"/>
      <c r="T415" s="245"/>
      <c r="U415" s="242"/>
      <c r="V415" s="245"/>
      <c r="W415" s="282"/>
      <c r="X415" s="282"/>
      <c r="Y415" s="279"/>
      <c r="Z415" s="242"/>
      <c r="AA415" s="242"/>
      <c r="AB415" s="242"/>
      <c r="AC415" s="242"/>
      <c r="AD415" s="242"/>
      <c r="AE415" s="242"/>
      <c r="AF415" s="242"/>
      <c r="AG415" s="242"/>
      <c r="AH415" s="242"/>
      <c r="AI415" s="242"/>
      <c r="AJ415" s="242"/>
      <c r="AK415" s="242"/>
      <c r="AL415" s="242"/>
      <c r="AM415" s="242"/>
      <c r="AN415" s="269"/>
      <c r="AO415" s="221"/>
      <c r="AP415" s="221"/>
    </row>
    <row r="416" spans="1:42" ht="18" customHeight="1">
      <c r="A416" s="221"/>
      <c r="B416" s="143"/>
      <c r="C416" s="143"/>
      <c r="D416" s="143"/>
      <c r="E416" s="269"/>
      <c r="F416" s="279"/>
      <c r="G416" s="241"/>
      <c r="H416" s="241"/>
      <c r="I416" s="241"/>
      <c r="J416" s="280"/>
      <c r="K416" s="281"/>
      <c r="L416" s="244"/>
      <c r="M416" s="244"/>
      <c r="N416" s="244"/>
      <c r="O416" s="245"/>
      <c r="P416" s="244"/>
      <c r="Q416" s="245"/>
      <c r="R416" s="245"/>
      <c r="S416" s="245"/>
      <c r="T416" s="245"/>
      <c r="U416" s="242"/>
      <c r="V416" s="245"/>
      <c r="W416" s="282"/>
      <c r="X416" s="282"/>
      <c r="Y416" s="279"/>
      <c r="Z416" s="242"/>
      <c r="AA416" s="242"/>
      <c r="AB416" s="242"/>
      <c r="AC416" s="242"/>
      <c r="AD416" s="242"/>
      <c r="AE416" s="242"/>
      <c r="AF416" s="242"/>
      <c r="AG416" s="242"/>
      <c r="AH416" s="242"/>
      <c r="AI416" s="242"/>
      <c r="AJ416" s="242"/>
      <c r="AK416" s="242"/>
      <c r="AL416" s="242"/>
      <c r="AM416" s="242"/>
      <c r="AN416" s="269"/>
      <c r="AO416" s="221"/>
      <c r="AP416" s="221"/>
    </row>
    <row r="417" spans="1:42" ht="18" customHeight="1">
      <c r="A417" s="221"/>
      <c r="B417" s="143"/>
      <c r="C417" s="143"/>
      <c r="D417" s="143"/>
      <c r="E417" s="269"/>
      <c r="F417" s="279"/>
      <c r="G417" s="241"/>
      <c r="H417" s="241"/>
      <c r="I417" s="241"/>
      <c r="J417" s="280"/>
      <c r="K417" s="281"/>
      <c r="L417" s="244"/>
      <c r="M417" s="244"/>
      <c r="N417" s="244"/>
      <c r="O417" s="245"/>
      <c r="P417" s="244"/>
      <c r="Q417" s="245"/>
      <c r="R417" s="245"/>
      <c r="S417" s="245"/>
      <c r="T417" s="245"/>
      <c r="U417" s="242"/>
      <c r="V417" s="245"/>
      <c r="W417" s="282"/>
      <c r="X417" s="282"/>
      <c r="Y417" s="279"/>
      <c r="Z417" s="242"/>
      <c r="AA417" s="242"/>
      <c r="AB417" s="242"/>
      <c r="AC417" s="242"/>
      <c r="AD417" s="242"/>
      <c r="AE417" s="242"/>
      <c r="AF417" s="242"/>
      <c r="AG417" s="242"/>
      <c r="AH417" s="242"/>
      <c r="AI417" s="242"/>
      <c r="AJ417" s="242"/>
      <c r="AK417" s="242"/>
      <c r="AL417" s="242"/>
      <c r="AM417" s="242"/>
      <c r="AN417" s="269"/>
      <c r="AO417" s="221"/>
      <c r="AP417" s="221"/>
    </row>
    <row r="418" spans="1:42" ht="18" customHeight="1">
      <c r="A418" s="221"/>
      <c r="B418" s="143"/>
      <c r="C418" s="143"/>
      <c r="D418" s="143"/>
      <c r="E418" s="269"/>
      <c r="F418" s="279"/>
      <c r="G418" s="241"/>
      <c r="H418" s="241"/>
      <c r="I418" s="241"/>
      <c r="J418" s="280"/>
      <c r="K418" s="281"/>
      <c r="L418" s="244"/>
      <c r="M418" s="244"/>
      <c r="N418" s="244"/>
      <c r="O418" s="245"/>
      <c r="P418" s="244"/>
      <c r="Q418" s="245"/>
      <c r="R418" s="245"/>
      <c r="S418" s="245"/>
      <c r="T418" s="245"/>
      <c r="U418" s="242"/>
      <c r="V418" s="245"/>
      <c r="W418" s="282"/>
      <c r="X418" s="282"/>
      <c r="Y418" s="279"/>
      <c r="Z418" s="242"/>
      <c r="AA418" s="242"/>
      <c r="AB418" s="242"/>
      <c r="AC418" s="242"/>
      <c r="AD418" s="242"/>
      <c r="AE418" s="242"/>
      <c r="AF418" s="242"/>
      <c r="AG418" s="242"/>
      <c r="AH418" s="242"/>
      <c r="AI418" s="242"/>
      <c r="AJ418" s="242"/>
      <c r="AK418" s="242"/>
      <c r="AL418" s="242"/>
      <c r="AM418" s="242"/>
      <c r="AN418" s="269"/>
      <c r="AO418" s="221"/>
      <c r="AP418" s="221"/>
    </row>
    <row r="419" spans="1:42" ht="18" customHeight="1">
      <c r="A419" s="221"/>
      <c r="B419" s="143"/>
      <c r="C419" s="143"/>
      <c r="D419" s="143"/>
      <c r="E419" s="269"/>
      <c r="F419" s="279"/>
      <c r="G419" s="241"/>
      <c r="H419" s="241"/>
      <c r="I419" s="241"/>
      <c r="J419" s="280"/>
      <c r="K419" s="281"/>
      <c r="L419" s="244"/>
      <c r="M419" s="244"/>
      <c r="N419" s="244"/>
      <c r="O419" s="245"/>
      <c r="P419" s="244"/>
      <c r="Q419" s="245"/>
      <c r="R419" s="245"/>
      <c r="S419" s="245"/>
      <c r="T419" s="245"/>
      <c r="U419" s="242"/>
      <c r="V419" s="245"/>
      <c r="W419" s="282"/>
      <c r="X419" s="282"/>
      <c r="Y419" s="279"/>
      <c r="Z419" s="242"/>
      <c r="AA419" s="242"/>
      <c r="AB419" s="242"/>
      <c r="AC419" s="242"/>
      <c r="AD419" s="242"/>
      <c r="AE419" s="242"/>
      <c r="AF419" s="242"/>
      <c r="AG419" s="242"/>
      <c r="AH419" s="242"/>
      <c r="AI419" s="242"/>
      <c r="AJ419" s="242"/>
      <c r="AK419" s="242"/>
      <c r="AL419" s="242"/>
      <c r="AM419" s="242"/>
      <c r="AN419" s="269"/>
      <c r="AO419" s="221"/>
      <c r="AP419" s="221"/>
    </row>
    <row r="420" spans="1:42" ht="18" customHeight="1">
      <c r="A420" s="221"/>
      <c r="B420" s="143"/>
      <c r="C420" s="143"/>
      <c r="D420" s="143"/>
      <c r="E420" s="269"/>
      <c r="F420" s="279"/>
      <c r="G420" s="241"/>
      <c r="H420" s="241"/>
      <c r="I420" s="241"/>
      <c r="J420" s="280"/>
      <c r="K420" s="281"/>
      <c r="L420" s="244"/>
      <c r="M420" s="244"/>
      <c r="N420" s="244"/>
      <c r="O420" s="245"/>
      <c r="P420" s="244"/>
      <c r="Q420" s="245"/>
      <c r="R420" s="245"/>
      <c r="S420" s="245"/>
      <c r="T420" s="245"/>
      <c r="U420" s="242"/>
      <c r="V420" s="245"/>
      <c r="W420" s="282"/>
      <c r="X420" s="282"/>
      <c r="Y420" s="279"/>
      <c r="Z420" s="242"/>
      <c r="AA420" s="242"/>
      <c r="AB420" s="242"/>
      <c r="AC420" s="242"/>
      <c r="AD420" s="242"/>
      <c r="AE420" s="242"/>
      <c r="AF420" s="242"/>
      <c r="AG420" s="242"/>
      <c r="AH420" s="242"/>
      <c r="AI420" s="242"/>
      <c r="AJ420" s="242"/>
      <c r="AK420" s="242"/>
      <c r="AL420" s="242"/>
      <c r="AM420" s="242"/>
      <c r="AN420" s="269"/>
      <c r="AO420" s="221"/>
      <c r="AP420" s="221"/>
    </row>
    <row r="421" spans="1:42" ht="18" customHeight="1">
      <c r="A421" s="221"/>
      <c r="B421" s="143"/>
      <c r="C421" s="143"/>
      <c r="D421" s="143"/>
      <c r="E421" s="269"/>
      <c r="F421" s="279"/>
      <c r="G421" s="241"/>
      <c r="H421" s="241"/>
      <c r="I421" s="241"/>
      <c r="J421" s="280"/>
      <c r="K421" s="281"/>
      <c r="L421" s="244"/>
      <c r="M421" s="244"/>
      <c r="N421" s="244"/>
      <c r="O421" s="245"/>
      <c r="P421" s="244"/>
      <c r="Q421" s="245"/>
      <c r="R421" s="245"/>
      <c r="S421" s="245"/>
      <c r="T421" s="245"/>
      <c r="U421" s="242"/>
      <c r="V421" s="245"/>
      <c r="W421" s="282"/>
      <c r="X421" s="282"/>
      <c r="Y421" s="279"/>
      <c r="Z421" s="242"/>
      <c r="AA421" s="242"/>
      <c r="AB421" s="242"/>
      <c r="AC421" s="242"/>
      <c r="AD421" s="242"/>
      <c r="AE421" s="242"/>
      <c r="AF421" s="242"/>
      <c r="AG421" s="242"/>
      <c r="AH421" s="242"/>
      <c r="AI421" s="242"/>
      <c r="AJ421" s="242"/>
      <c r="AK421" s="242"/>
      <c r="AL421" s="242"/>
      <c r="AM421" s="242"/>
      <c r="AN421" s="269"/>
      <c r="AO421" s="221"/>
      <c r="AP421" s="221"/>
    </row>
    <row r="422" spans="1:42" ht="18" customHeight="1">
      <c r="A422" s="221"/>
      <c r="B422" s="143"/>
      <c r="C422" s="143"/>
      <c r="D422" s="143"/>
      <c r="E422" s="269"/>
      <c r="F422" s="279"/>
      <c r="G422" s="241"/>
      <c r="H422" s="241"/>
      <c r="I422" s="241"/>
      <c r="J422" s="280"/>
      <c r="K422" s="281"/>
      <c r="L422" s="244"/>
      <c r="M422" s="244"/>
      <c r="N422" s="244"/>
      <c r="O422" s="245"/>
      <c r="P422" s="244"/>
      <c r="Q422" s="245"/>
      <c r="R422" s="245"/>
      <c r="S422" s="245"/>
      <c r="T422" s="245"/>
      <c r="U422" s="242"/>
      <c r="V422" s="245"/>
      <c r="W422" s="282"/>
      <c r="X422" s="282"/>
      <c r="Y422" s="279"/>
      <c r="Z422" s="242"/>
      <c r="AA422" s="242"/>
      <c r="AB422" s="242"/>
      <c r="AC422" s="242"/>
      <c r="AD422" s="242"/>
      <c r="AE422" s="242"/>
      <c r="AF422" s="242"/>
      <c r="AG422" s="242"/>
      <c r="AH422" s="242"/>
      <c r="AI422" s="242"/>
      <c r="AJ422" s="242"/>
      <c r="AK422" s="242"/>
      <c r="AL422" s="242"/>
      <c r="AM422" s="242"/>
      <c r="AN422" s="269"/>
      <c r="AO422" s="221"/>
      <c r="AP422" s="221"/>
    </row>
    <row r="423" spans="1:42" ht="18" customHeight="1">
      <c r="A423" s="221"/>
      <c r="B423" s="143"/>
      <c r="C423" s="143"/>
      <c r="D423" s="143"/>
      <c r="E423" s="269"/>
      <c r="F423" s="279"/>
      <c r="G423" s="241"/>
      <c r="H423" s="241"/>
      <c r="I423" s="241"/>
      <c r="J423" s="280"/>
      <c r="K423" s="281"/>
      <c r="L423" s="244"/>
      <c r="M423" s="244"/>
      <c r="N423" s="244"/>
      <c r="O423" s="245"/>
      <c r="P423" s="244"/>
      <c r="Q423" s="245"/>
      <c r="R423" s="245"/>
      <c r="S423" s="245"/>
      <c r="T423" s="245"/>
      <c r="U423" s="242"/>
      <c r="V423" s="245"/>
      <c r="W423" s="282"/>
      <c r="X423" s="282"/>
      <c r="Y423" s="279"/>
      <c r="Z423" s="242"/>
      <c r="AA423" s="242"/>
      <c r="AB423" s="242"/>
      <c r="AC423" s="242"/>
      <c r="AD423" s="242"/>
      <c r="AE423" s="242"/>
      <c r="AF423" s="242"/>
      <c r="AG423" s="242"/>
      <c r="AH423" s="242"/>
      <c r="AI423" s="242"/>
      <c r="AJ423" s="242"/>
      <c r="AK423" s="242"/>
      <c r="AL423" s="242"/>
      <c r="AM423" s="242"/>
      <c r="AN423" s="269"/>
      <c r="AO423" s="221"/>
      <c r="AP423" s="221"/>
    </row>
    <row r="424" spans="1:42" ht="18" customHeight="1">
      <c r="A424" s="221"/>
      <c r="B424" s="143"/>
      <c r="C424" s="143"/>
      <c r="D424" s="143"/>
      <c r="E424" s="269"/>
      <c r="F424" s="279"/>
      <c r="G424" s="241"/>
      <c r="H424" s="241"/>
      <c r="I424" s="241"/>
      <c r="J424" s="280"/>
      <c r="K424" s="281"/>
      <c r="L424" s="244"/>
      <c r="M424" s="244"/>
      <c r="N424" s="244"/>
      <c r="O424" s="245"/>
      <c r="P424" s="244"/>
      <c r="Q424" s="245"/>
      <c r="R424" s="245"/>
      <c r="S424" s="245"/>
      <c r="T424" s="245"/>
      <c r="U424" s="242"/>
      <c r="V424" s="245"/>
      <c r="W424" s="282"/>
      <c r="X424" s="282"/>
      <c r="Y424" s="279"/>
      <c r="Z424" s="242"/>
      <c r="AA424" s="242"/>
      <c r="AB424" s="242"/>
      <c r="AC424" s="242"/>
      <c r="AD424" s="242"/>
      <c r="AE424" s="242"/>
      <c r="AF424" s="242"/>
      <c r="AG424" s="242"/>
      <c r="AH424" s="242"/>
      <c r="AI424" s="242"/>
      <c r="AJ424" s="242"/>
      <c r="AK424" s="242"/>
      <c r="AL424" s="242"/>
      <c r="AM424" s="242"/>
      <c r="AN424" s="269"/>
      <c r="AO424" s="221"/>
      <c r="AP424" s="221"/>
    </row>
    <row r="425" spans="1:42" ht="18" customHeight="1">
      <c r="A425" s="221"/>
      <c r="B425" s="143"/>
      <c r="C425" s="143"/>
      <c r="D425" s="143"/>
      <c r="E425" s="269"/>
      <c r="F425" s="279"/>
      <c r="G425" s="241"/>
      <c r="H425" s="241"/>
      <c r="I425" s="241"/>
      <c r="J425" s="280"/>
      <c r="K425" s="281"/>
      <c r="L425" s="244"/>
      <c r="M425" s="244"/>
      <c r="N425" s="244"/>
      <c r="O425" s="245"/>
      <c r="P425" s="244"/>
      <c r="Q425" s="245"/>
      <c r="R425" s="245"/>
      <c r="S425" s="245"/>
      <c r="T425" s="245"/>
      <c r="U425" s="242"/>
      <c r="V425" s="245"/>
      <c r="W425" s="282"/>
      <c r="X425" s="282"/>
      <c r="Y425" s="279"/>
      <c r="Z425" s="242"/>
      <c r="AA425" s="242"/>
      <c r="AB425" s="242"/>
      <c r="AC425" s="242"/>
      <c r="AD425" s="242"/>
      <c r="AE425" s="242"/>
      <c r="AF425" s="242"/>
      <c r="AG425" s="242"/>
      <c r="AH425" s="242"/>
      <c r="AI425" s="242"/>
      <c r="AJ425" s="242"/>
      <c r="AK425" s="242"/>
      <c r="AL425" s="242"/>
      <c r="AM425" s="242"/>
      <c r="AN425" s="269"/>
      <c r="AO425" s="221"/>
      <c r="AP425" s="221"/>
    </row>
    <row r="426" spans="1:42" ht="18" customHeight="1">
      <c r="A426" s="221"/>
      <c r="B426" s="143"/>
      <c r="C426" s="143"/>
      <c r="D426" s="143"/>
      <c r="E426" s="269"/>
      <c r="F426" s="279"/>
      <c r="G426" s="241"/>
      <c r="H426" s="241"/>
      <c r="I426" s="241"/>
      <c r="J426" s="280"/>
      <c r="K426" s="281"/>
      <c r="L426" s="244"/>
      <c r="M426" s="244"/>
      <c r="N426" s="244"/>
      <c r="O426" s="245"/>
      <c r="P426" s="244"/>
      <c r="Q426" s="245"/>
      <c r="R426" s="245"/>
      <c r="S426" s="245"/>
      <c r="T426" s="245"/>
      <c r="U426" s="242"/>
      <c r="V426" s="245"/>
      <c r="W426" s="282"/>
      <c r="X426" s="282"/>
      <c r="Y426" s="279"/>
      <c r="Z426" s="242"/>
      <c r="AA426" s="242"/>
      <c r="AB426" s="242"/>
      <c r="AC426" s="242"/>
      <c r="AD426" s="242"/>
      <c r="AE426" s="242"/>
      <c r="AF426" s="242"/>
      <c r="AG426" s="242"/>
      <c r="AH426" s="242"/>
      <c r="AI426" s="242"/>
      <c r="AJ426" s="242"/>
      <c r="AK426" s="242"/>
      <c r="AL426" s="242"/>
      <c r="AM426" s="242"/>
      <c r="AN426" s="269"/>
      <c r="AO426" s="221"/>
      <c r="AP426" s="221"/>
    </row>
    <row r="427" spans="1:42" ht="18" customHeight="1">
      <c r="A427" s="221"/>
      <c r="B427" s="143"/>
      <c r="C427" s="143"/>
      <c r="D427" s="143"/>
      <c r="E427" s="269"/>
      <c r="F427" s="279"/>
      <c r="G427" s="241"/>
      <c r="H427" s="241"/>
      <c r="I427" s="241"/>
      <c r="J427" s="280"/>
      <c r="K427" s="281"/>
      <c r="L427" s="244"/>
      <c r="M427" s="244"/>
      <c r="N427" s="244"/>
      <c r="O427" s="245"/>
      <c r="P427" s="244"/>
      <c r="Q427" s="245"/>
      <c r="R427" s="245"/>
      <c r="S427" s="245"/>
      <c r="T427" s="245"/>
      <c r="U427" s="242"/>
      <c r="V427" s="245"/>
      <c r="W427" s="282"/>
      <c r="X427" s="282"/>
      <c r="Y427" s="279"/>
      <c r="Z427" s="242"/>
      <c r="AA427" s="242"/>
      <c r="AB427" s="242"/>
      <c r="AC427" s="242"/>
      <c r="AD427" s="242"/>
      <c r="AE427" s="242"/>
      <c r="AF427" s="242"/>
      <c r="AG427" s="242"/>
      <c r="AH427" s="242"/>
      <c r="AI427" s="242"/>
      <c r="AJ427" s="242"/>
      <c r="AK427" s="242"/>
      <c r="AL427" s="242"/>
      <c r="AM427" s="242"/>
      <c r="AN427" s="269"/>
      <c r="AO427" s="221"/>
      <c r="AP427" s="221"/>
    </row>
    <row r="428" spans="1:42" ht="18" customHeight="1">
      <c r="A428" s="221"/>
      <c r="B428" s="143"/>
      <c r="C428" s="143"/>
      <c r="D428" s="143"/>
      <c r="E428" s="269"/>
      <c r="F428" s="279"/>
      <c r="G428" s="241"/>
      <c r="H428" s="241"/>
      <c r="I428" s="241"/>
      <c r="J428" s="280"/>
      <c r="K428" s="281"/>
      <c r="L428" s="244"/>
      <c r="M428" s="244"/>
      <c r="N428" s="244"/>
      <c r="O428" s="245"/>
      <c r="P428" s="244"/>
      <c r="Q428" s="245"/>
      <c r="R428" s="245"/>
      <c r="S428" s="245"/>
      <c r="T428" s="245"/>
      <c r="U428" s="242"/>
      <c r="V428" s="245"/>
      <c r="W428" s="282"/>
      <c r="X428" s="282"/>
      <c r="Y428" s="279"/>
      <c r="Z428" s="242"/>
      <c r="AA428" s="242"/>
      <c r="AB428" s="242"/>
      <c r="AC428" s="242"/>
      <c r="AD428" s="242"/>
      <c r="AE428" s="242"/>
      <c r="AF428" s="242"/>
      <c r="AG428" s="242"/>
      <c r="AH428" s="242"/>
      <c r="AI428" s="242"/>
      <c r="AJ428" s="242"/>
      <c r="AK428" s="242"/>
      <c r="AL428" s="242"/>
      <c r="AM428" s="242"/>
      <c r="AN428" s="269"/>
      <c r="AO428" s="221"/>
      <c r="AP428" s="221"/>
    </row>
    <row r="429" spans="1:42" ht="18" customHeight="1">
      <c r="A429" s="221"/>
      <c r="B429" s="143"/>
      <c r="C429" s="143"/>
      <c r="D429" s="143"/>
      <c r="E429" s="269"/>
      <c r="F429" s="279"/>
      <c r="G429" s="241"/>
      <c r="H429" s="241"/>
      <c r="I429" s="241"/>
      <c r="J429" s="280"/>
      <c r="K429" s="281"/>
      <c r="L429" s="244"/>
      <c r="M429" s="244"/>
      <c r="N429" s="244"/>
      <c r="O429" s="245"/>
      <c r="P429" s="244"/>
      <c r="Q429" s="245"/>
      <c r="R429" s="245"/>
      <c r="S429" s="245"/>
      <c r="T429" s="245"/>
      <c r="U429" s="242"/>
      <c r="V429" s="245"/>
      <c r="W429" s="282"/>
      <c r="X429" s="282"/>
      <c r="Y429" s="279"/>
      <c r="Z429" s="242"/>
      <c r="AA429" s="242"/>
      <c r="AB429" s="242"/>
      <c r="AC429" s="242"/>
      <c r="AD429" s="242"/>
      <c r="AE429" s="242"/>
      <c r="AF429" s="242"/>
      <c r="AG429" s="242"/>
      <c r="AH429" s="242"/>
      <c r="AI429" s="242"/>
      <c r="AJ429" s="242"/>
      <c r="AK429" s="242"/>
      <c r="AL429" s="242"/>
      <c r="AM429" s="242"/>
      <c r="AN429" s="269"/>
      <c r="AO429" s="221"/>
      <c r="AP429" s="221"/>
    </row>
    <row r="430" spans="1:42" ht="18" customHeight="1">
      <c r="A430" s="221"/>
      <c r="B430" s="143"/>
      <c r="C430" s="143"/>
      <c r="D430" s="143"/>
      <c r="E430" s="269"/>
      <c r="F430" s="279"/>
      <c r="G430" s="241"/>
      <c r="H430" s="241"/>
      <c r="I430" s="241"/>
      <c r="J430" s="280"/>
      <c r="K430" s="281"/>
      <c r="L430" s="244"/>
      <c r="M430" s="244"/>
      <c r="N430" s="244"/>
      <c r="O430" s="245"/>
      <c r="P430" s="244"/>
      <c r="Q430" s="245"/>
      <c r="R430" s="245"/>
      <c r="S430" s="245"/>
      <c r="T430" s="245"/>
      <c r="U430" s="242"/>
      <c r="V430" s="245"/>
      <c r="W430" s="282"/>
      <c r="X430" s="282"/>
      <c r="Y430" s="279"/>
      <c r="Z430" s="242"/>
      <c r="AA430" s="242"/>
      <c r="AB430" s="242"/>
      <c r="AC430" s="242"/>
      <c r="AD430" s="242"/>
      <c r="AE430" s="242"/>
      <c r="AF430" s="242"/>
      <c r="AG430" s="242"/>
      <c r="AH430" s="242"/>
      <c r="AI430" s="242"/>
      <c r="AJ430" s="242"/>
      <c r="AK430" s="242"/>
      <c r="AL430" s="242"/>
      <c r="AM430" s="242"/>
      <c r="AN430" s="269"/>
      <c r="AO430" s="221"/>
      <c r="AP430" s="221"/>
    </row>
    <row r="431" spans="1:42" ht="18" customHeight="1">
      <c r="A431" s="221"/>
      <c r="B431" s="143"/>
      <c r="C431" s="143"/>
      <c r="D431" s="143"/>
      <c r="E431" s="269"/>
      <c r="F431" s="279"/>
      <c r="G431" s="241"/>
      <c r="H431" s="241"/>
      <c r="I431" s="241"/>
      <c r="J431" s="280"/>
      <c r="K431" s="281"/>
      <c r="L431" s="244"/>
      <c r="M431" s="244"/>
      <c r="N431" s="244"/>
      <c r="O431" s="245"/>
      <c r="P431" s="244"/>
      <c r="Q431" s="245"/>
      <c r="R431" s="245"/>
      <c r="S431" s="245"/>
      <c r="T431" s="245"/>
      <c r="U431" s="242"/>
      <c r="V431" s="245"/>
      <c r="W431" s="282"/>
      <c r="X431" s="282"/>
      <c r="Y431" s="279"/>
      <c r="Z431" s="242"/>
      <c r="AA431" s="242"/>
      <c r="AB431" s="242"/>
      <c r="AC431" s="242"/>
      <c r="AD431" s="242"/>
      <c r="AE431" s="242"/>
      <c r="AF431" s="242"/>
      <c r="AG431" s="242"/>
      <c r="AH431" s="242"/>
      <c r="AI431" s="242"/>
      <c r="AJ431" s="242"/>
      <c r="AK431" s="242"/>
      <c r="AL431" s="242"/>
      <c r="AM431" s="242"/>
      <c r="AN431" s="269"/>
      <c r="AO431" s="221"/>
      <c r="AP431" s="221"/>
    </row>
    <row r="432" spans="1:42" ht="18" customHeight="1">
      <c r="A432" s="221"/>
      <c r="B432" s="143"/>
      <c r="C432" s="143"/>
      <c r="D432" s="143"/>
      <c r="E432" s="269"/>
      <c r="F432" s="279"/>
      <c r="G432" s="241"/>
      <c r="H432" s="241"/>
      <c r="I432" s="241"/>
      <c r="J432" s="280"/>
      <c r="K432" s="281"/>
      <c r="L432" s="244"/>
      <c r="M432" s="244"/>
      <c r="N432" s="244"/>
      <c r="O432" s="245"/>
      <c r="P432" s="244"/>
      <c r="Q432" s="245"/>
      <c r="R432" s="245"/>
      <c r="S432" s="245"/>
      <c r="T432" s="245"/>
      <c r="U432" s="242"/>
      <c r="V432" s="245"/>
      <c r="W432" s="282"/>
      <c r="X432" s="282"/>
      <c r="Y432" s="279"/>
      <c r="Z432" s="242"/>
      <c r="AA432" s="242"/>
      <c r="AB432" s="242"/>
      <c r="AC432" s="242"/>
      <c r="AD432" s="242"/>
      <c r="AE432" s="242"/>
      <c r="AF432" s="242"/>
      <c r="AG432" s="242"/>
      <c r="AH432" s="242"/>
      <c r="AI432" s="242"/>
      <c r="AJ432" s="242"/>
      <c r="AK432" s="242"/>
      <c r="AL432" s="242"/>
      <c r="AM432" s="242"/>
      <c r="AN432" s="269"/>
      <c r="AO432" s="221"/>
      <c r="AP432" s="221"/>
    </row>
    <row r="433" spans="1:42" ht="18" customHeight="1">
      <c r="A433" s="221"/>
      <c r="B433" s="143"/>
      <c r="C433" s="143"/>
      <c r="D433" s="143"/>
      <c r="E433" s="269"/>
      <c r="F433" s="279"/>
      <c r="G433" s="241"/>
      <c r="H433" s="241"/>
      <c r="I433" s="241"/>
      <c r="J433" s="280"/>
      <c r="K433" s="281"/>
      <c r="L433" s="244"/>
      <c r="M433" s="244"/>
      <c r="N433" s="244"/>
      <c r="O433" s="245"/>
      <c r="P433" s="244"/>
      <c r="Q433" s="245"/>
      <c r="R433" s="245"/>
      <c r="S433" s="245"/>
      <c r="T433" s="245"/>
      <c r="U433" s="242"/>
      <c r="V433" s="245"/>
      <c r="W433" s="282"/>
      <c r="X433" s="282"/>
      <c r="Y433" s="279"/>
      <c r="Z433" s="242"/>
      <c r="AA433" s="242"/>
      <c r="AB433" s="242"/>
      <c r="AC433" s="242"/>
      <c r="AD433" s="242"/>
      <c r="AE433" s="242"/>
      <c r="AF433" s="242"/>
      <c r="AG433" s="242"/>
      <c r="AH433" s="242"/>
      <c r="AI433" s="242"/>
      <c r="AJ433" s="242"/>
      <c r="AK433" s="242"/>
      <c r="AL433" s="242"/>
      <c r="AM433" s="242"/>
      <c r="AN433" s="269"/>
      <c r="AO433" s="221"/>
      <c r="AP433" s="221"/>
    </row>
    <row r="434" spans="1:42" ht="18" customHeight="1">
      <c r="A434" s="221"/>
      <c r="B434" s="143"/>
      <c r="C434" s="143"/>
      <c r="D434" s="143"/>
      <c r="E434" s="269"/>
      <c r="F434" s="279"/>
      <c r="G434" s="241"/>
      <c r="H434" s="241"/>
      <c r="I434" s="241"/>
      <c r="J434" s="280"/>
      <c r="K434" s="281"/>
      <c r="L434" s="244"/>
      <c r="M434" s="244"/>
      <c r="N434" s="244"/>
      <c r="O434" s="245"/>
      <c r="P434" s="244"/>
      <c r="Q434" s="245"/>
      <c r="R434" s="245"/>
      <c r="S434" s="245"/>
      <c r="T434" s="245"/>
      <c r="U434" s="242"/>
      <c r="V434" s="245"/>
      <c r="W434" s="282"/>
      <c r="X434" s="282"/>
      <c r="Y434" s="279"/>
      <c r="Z434" s="242"/>
      <c r="AA434" s="242"/>
      <c r="AB434" s="242"/>
      <c r="AC434" s="242"/>
      <c r="AD434" s="242"/>
      <c r="AE434" s="242"/>
      <c r="AF434" s="242"/>
      <c r="AG434" s="242"/>
      <c r="AH434" s="242"/>
      <c r="AI434" s="242"/>
      <c r="AJ434" s="242"/>
      <c r="AK434" s="242"/>
      <c r="AL434" s="242"/>
      <c r="AM434" s="242"/>
      <c r="AN434" s="269"/>
      <c r="AO434" s="221"/>
      <c r="AP434" s="221"/>
    </row>
    <row r="435" spans="1:42" ht="18" customHeight="1">
      <c r="A435" s="221"/>
      <c r="B435" s="143"/>
      <c r="C435" s="143"/>
      <c r="D435" s="143"/>
      <c r="E435" s="269"/>
      <c r="F435" s="279"/>
      <c r="G435" s="241"/>
      <c r="H435" s="241"/>
      <c r="I435" s="241"/>
      <c r="J435" s="280"/>
      <c r="K435" s="281"/>
      <c r="L435" s="244"/>
      <c r="M435" s="244"/>
      <c r="N435" s="244"/>
      <c r="O435" s="245"/>
      <c r="P435" s="244"/>
      <c r="Q435" s="245"/>
      <c r="R435" s="245"/>
      <c r="S435" s="245"/>
      <c r="T435" s="245"/>
      <c r="U435" s="242"/>
      <c r="V435" s="245"/>
      <c r="W435" s="282"/>
      <c r="X435" s="282"/>
      <c r="Y435" s="279"/>
      <c r="Z435" s="242"/>
      <c r="AA435" s="242"/>
      <c r="AB435" s="242"/>
      <c r="AC435" s="242"/>
      <c r="AD435" s="242"/>
      <c r="AE435" s="242"/>
      <c r="AF435" s="242"/>
      <c r="AG435" s="242"/>
      <c r="AH435" s="242"/>
      <c r="AI435" s="242"/>
      <c r="AJ435" s="242"/>
      <c r="AK435" s="242"/>
      <c r="AL435" s="242"/>
      <c r="AM435" s="242"/>
      <c r="AN435" s="269"/>
      <c r="AO435" s="221"/>
      <c r="AP435" s="221"/>
    </row>
    <row r="436" spans="1:42" ht="18" customHeight="1">
      <c r="A436" s="221"/>
      <c r="B436" s="143"/>
      <c r="C436" s="143"/>
      <c r="D436" s="143"/>
      <c r="E436" s="269"/>
      <c r="F436" s="279"/>
      <c r="G436" s="241"/>
      <c r="H436" s="241"/>
      <c r="I436" s="241"/>
      <c r="J436" s="280"/>
      <c r="K436" s="281"/>
      <c r="L436" s="244"/>
      <c r="M436" s="244"/>
      <c r="N436" s="244"/>
      <c r="O436" s="245"/>
      <c r="P436" s="244"/>
      <c r="Q436" s="245"/>
      <c r="R436" s="245"/>
      <c r="S436" s="245"/>
      <c r="T436" s="245"/>
      <c r="U436" s="242"/>
      <c r="V436" s="245"/>
      <c r="W436" s="282"/>
      <c r="X436" s="282"/>
      <c r="Y436" s="279"/>
      <c r="Z436" s="242"/>
      <c r="AA436" s="242"/>
      <c r="AB436" s="242"/>
      <c r="AC436" s="242"/>
      <c r="AD436" s="242"/>
      <c r="AE436" s="242"/>
      <c r="AF436" s="242"/>
      <c r="AG436" s="242"/>
      <c r="AH436" s="242"/>
      <c r="AI436" s="242"/>
      <c r="AJ436" s="242"/>
      <c r="AK436" s="242"/>
      <c r="AL436" s="242"/>
      <c r="AM436" s="242"/>
      <c r="AN436" s="269"/>
      <c r="AO436" s="221"/>
      <c r="AP436" s="221"/>
    </row>
    <row r="437" spans="1:42" ht="18" customHeight="1">
      <c r="A437" s="221"/>
      <c r="B437" s="143"/>
      <c r="C437" s="143"/>
      <c r="D437" s="143"/>
      <c r="E437" s="269"/>
      <c r="F437" s="279"/>
      <c r="G437" s="241"/>
      <c r="H437" s="241"/>
      <c r="I437" s="241"/>
      <c r="J437" s="280"/>
      <c r="K437" s="281"/>
      <c r="L437" s="244"/>
      <c r="M437" s="244"/>
      <c r="N437" s="244"/>
      <c r="O437" s="245"/>
      <c r="P437" s="244"/>
      <c r="Q437" s="245"/>
      <c r="R437" s="245"/>
      <c r="S437" s="245"/>
      <c r="T437" s="245"/>
      <c r="U437" s="242"/>
      <c r="V437" s="245"/>
      <c r="W437" s="282"/>
      <c r="X437" s="282"/>
      <c r="Y437" s="279"/>
      <c r="Z437" s="242"/>
      <c r="AA437" s="242"/>
      <c r="AB437" s="242"/>
      <c r="AC437" s="242"/>
      <c r="AD437" s="242"/>
      <c r="AE437" s="242"/>
      <c r="AF437" s="242"/>
      <c r="AG437" s="242"/>
      <c r="AH437" s="242"/>
      <c r="AI437" s="242"/>
      <c r="AJ437" s="242"/>
      <c r="AK437" s="242"/>
      <c r="AL437" s="242"/>
      <c r="AM437" s="242"/>
      <c r="AN437" s="269"/>
      <c r="AO437" s="221"/>
      <c r="AP437" s="221"/>
    </row>
    <row r="438" spans="1:42" ht="18" customHeight="1">
      <c r="A438" s="221"/>
      <c r="B438" s="143"/>
      <c r="C438" s="143"/>
      <c r="D438" s="143"/>
      <c r="E438" s="269"/>
      <c r="F438" s="279"/>
      <c r="G438" s="241"/>
      <c r="H438" s="241"/>
      <c r="I438" s="241"/>
      <c r="J438" s="280"/>
      <c r="K438" s="281"/>
      <c r="L438" s="244"/>
      <c r="M438" s="244"/>
      <c r="N438" s="244"/>
      <c r="O438" s="245"/>
      <c r="P438" s="244"/>
      <c r="Q438" s="245"/>
      <c r="R438" s="245"/>
      <c r="S438" s="245"/>
      <c r="T438" s="245"/>
      <c r="U438" s="242"/>
      <c r="V438" s="245"/>
      <c r="W438" s="282"/>
      <c r="X438" s="282"/>
      <c r="Y438" s="279"/>
      <c r="Z438" s="242"/>
      <c r="AA438" s="242"/>
      <c r="AB438" s="242"/>
      <c r="AC438" s="242"/>
      <c r="AD438" s="242"/>
      <c r="AE438" s="242"/>
      <c r="AF438" s="242"/>
      <c r="AG438" s="242"/>
      <c r="AH438" s="242"/>
      <c r="AI438" s="242"/>
      <c r="AJ438" s="242"/>
      <c r="AK438" s="242"/>
      <c r="AL438" s="242"/>
      <c r="AM438" s="242"/>
      <c r="AN438" s="269"/>
      <c r="AO438" s="221"/>
      <c r="AP438" s="221"/>
    </row>
    <row r="439" spans="1:42" ht="18" customHeight="1">
      <c r="A439" s="221"/>
      <c r="B439" s="143"/>
      <c r="C439" s="143"/>
      <c r="D439" s="143"/>
      <c r="E439" s="269"/>
      <c r="F439" s="279"/>
      <c r="G439" s="241"/>
      <c r="H439" s="241"/>
      <c r="I439" s="241"/>
      <c r="J439" s="280"/>
      <c r="K439" s="281"/>
      <c r="L439" s="244"/>
      <c r="M439" s="244"/>
      <c r="N439" s="244"/>
      <c r="O439" s="245"/>
      <c r="P439" s="244"/>
      <c r="Q439" s="245"/>
      <c r="R439" s="245"/>
      <c r="S439" s="245"/>
      <c r="T439" s="245"/>
      <c r="U439" s="242"/>
      <c r="V439" s="245"/>
      <c r="W439" s="282"/>
      <c r="X439" s="282"/>
      <c r="Y439" s="279"/>
      <c r="Z439" s="242"/>
      <c r="AA439" s="242"/>
      <c r="AB439" s="242"/>
      <c r="AC439" s="242"/>
      <c r="AD439" s="242"/>
      <c r="AE439" s="242"/>
      <c r="AF439" s="242"/>
      <c r="AG439" s="242"/>
      <c r="AH439" s="242"/>
      <c r="AI439" s="242"/>
      <c r="AJ439" s="242"/>
      <c r="AK439" s="242"/>
      <c r="AL439" s="242"/>
      <c r="AM439" s="242"/>
      <c r="AN439" s="269"/>
      <c r="AO439" s="221"/>
      <c r="AP439" s="221"/>
    </row>
    <row r="440" spans="1:42" ht="18" customHeight="1">
      <c r="A440" s="221"/>
      <c r="B440" s="143"/>
      <c r="C440" s="143"/>
      <c r="D440" s="143"/>
      <c r="E440" s="269"/>
      <c r="F440" s="279"/>
      <c r="G440" s="241"/>
      <c r="H440" s="241"/>
      <c r="I440" s="241"/>
      <c r="J440" s="280"/>
      <c r="K440" s="281"/>
      <c r="L440" s="244"/>
      <c r="M440" s="244"/>
      <c r="N440" s="244"/>
      <c r="O440" s="245"/>
      <c r="P440" s="244"/>
      <c r="Q440" s="245"/>
      <c r="R440" s="245"/>
      <c r="S440" s="245"/>
      <c r="T440" s="245"/>
      <c r="U440" s="242"/>
      <c r="V440" s="245"/>
      <c r="W440" s="282"/>
      <c r="X440" s="282"/>
      <c r="Y440" s="279"/>
      <c r="Z440" s="242"/>
      <c r="AA440" s="242"/>
      <c r="AB440" s="242"/>
      <c r="AC440" s="242"/>
      <c r="AD440" s="242"/>
      <c r="AE440" s="242"/>
      <c r="AF440" s="242"/>
      <c r="AG440" s="242"/>
      <c r="AH440" s="242"/>
      <c r="AI440" s="242"/>
      <c r="AJ440" s="242"/>
      <c r="AK440" s="242"/>
      <c r="AL440" s="242"/>
      <c r="AM440" s="242"/>
      <c r="AN440" s="269"/>
      <c r="AO440" s="221"/>
      <c r="AP440" s="221"/>
    </row>
    <row r="441" spans="1:42" ht="18" customHeight="1">
      <c r="A441" s="221"/>
      <c r="B441" s="143"/>
      <c r="C441" s="143"/>
      <c r="D441" s="143"/>
      <c r="E441" s="269"/>
      <c r="F441" s="279"/>
      <c r="G441" s="241"/>
      <c r="H441" s="241"/>
      <c r="I441" s="241"/>
      <c r="J441" s="280"/>
      <c r="K441" s="281"/>
      <c r="L441" s="244"/>
      <c r="M441" s="244"/>
      <c r="N441" s="244"/>
      <c r="O441" s="245"/>
      <c r="P441" s="244"/>
      <c r="Q441" s="245"/>
      <c r="R441" s="245"/>
      <c r="S441" s="245"/>
      <c r="T441" s="245"/>
      <c r="U441" s="242"/>
      <c r="V441" s="245"/>
      <c r="W441" s="282"/>
      <c r="X441" s="282"/>
      <c r="Y441" s="279"/>
      <c r="Z441" s="242"/>
      <c r="AA441" s="242"/>
      <c r="AB441" s="242"/>
      <c r="AC441" s="242"/>
      <c r="AD441" s="242"/>
      <c r="AE441" s="242"/>
      <c r="AF441" s="242"/>
      <c r="AG441" s="242"/>
      <c r="AH441" s="242"/>
      <c r="AI441" s="242"/>
      <c r="AJ441" s="242"/>
      <c r="AK441" s="242"/>
      <c r="AL441" s="242"/>
      <c r="AM441" s="242"/>
      <c r="AN441" s="269"/>
      <c r="AO441" s="221"/>
      <c r="AP441" s="221"/>
    </row>
    <row r="442" spans="1:42" ht="18" customHeight="1">
      <c r="A442" s="221"/>
      <c r="B442" s="143"/>
      <c r="C442" s="143"/>
      <c r="D442" s="143"/>
      <c r="E442" s="269"/>
      <c r="F442" s="279"/>
      <c r="G442" s="241"/>
      <c r="H442" s="241"/>
      <c r="I442" s="241"/>
      <c r="J442" s="280"/>
      <c r="K442" s="281"/>
      <c r="L442" s="244"/>
      <c r="M442" s="244"/>
      <c r="N442" s="244"/>
      <c r="O442" s="245"/>
      <c r="P442" s="244"/>
      <c r="Q442" s="245"/>
      <c r="R442" s="245"/>
      <c r="S442" s="245"/>
      <c r="T442" s="245"/>
      <c r="U442" s="242"/>
      <c r="V442" s="245"/>
      <c r="W442" s="282"/>
      <c r="X442" s="282"/>
      <c r="Y442" s="279"/>
      <c r="Z442" s="242"/>
      <c r="AA442" s="242"/>
      <c r="AB442" s="242"/>
      <c r="AC442" s="242"/>
      <c r="AD442" s="242"/>
      <c r="AE442" s="242"/>
      <c r="AF442" s="242"/>
      <c r="AG442" s="242"/>
      <c r="AH442" s="242"/>
      <c r="AI442" s="242"/>
      <c r="AJ442" s="242"/>
      <c r="AK442" s="242"/>
      <c r="AL442" s="242"/>
      <c r="AM442" s="242"/>
      <c r="AN442" s="269"/>
      <c r="AO442" s="221"/>
      <c r="AP442" s="221"/>
    </row>
    <row r="443" spans="1:42" ht="18" customHeight="1">
      <c r="A443" s="221"/>
      <c r="B443" s="143"/>
      <c r="C443" s="143"/>
      <c r="D443" s="143"/>
      <c r="E443" s="269"/>
      <c r="F443" s="279"/>
      <c r="G443" s="241"/>
      <c r="H443" s="241"/>
      <c r="I443" s="241"/>
      <c r="J443" s="280"/>
      <c r="K443" s="281"/>
      <c r="L443" s="244"/>
      <c r="M443" s="244"/>
      <c r="N443" s="244"/>
      <c r="O443" s="245"/>
      <c r="P443" s="244"/>
      <c r="Q443" s="245"/>
      <c r="R443" s="245"/>
      <c r="S443" s="245"/>
      <c r="T443" s="245"/>
      <c r="U443" s="242"/>
      <c r="V443" s="245"/>
      <c r="W443" s="282"/>
      <c r="X443" s="282"/>
      <c r="Y443" s="279"/>
      <c r="Z443" s="242"/>
      <c r="AA443" s="242"/>
      <c r="AB443" s="242"/>
      <c r="AC443" s="242"/>
      <c r="AD443" s="242"/>
      <c r="AE443" s="242"/>
      <c r="AF443" s="242"/>
      <c r="AG443" s="242"/>
      <c r="AH443" s="242"/>
      <c r="AI443" s="242"/>
      <c r="AJ443" s="242"/>
      <c r="AK443" s="242"/>
      <c r="AL443" s="242"/>
      <c r="AM443" s="242"/>
      <c r="AN443" s="269"/>
      <c r="AO443" s="221"/>
      <c r="AP443" s="221"/>
    </row>
    <row r="444" spans="1:42" ht="18" customHeight="1">
      <c r="A444" s="221"/>
      <c r="B444" s="143"/>
      <c r="C444" s="143"/>
      <c r="D444" s="143"/>
      <c r="E444" s="269"/>
      <c r="F444" s="279"/>
      <c r="G444" s="241"/>
      <c r="H444" s="241"/>
      <c r="I444" s="241"/>
      <c r="J444" s="280"/>
      <c r="K444" s="281"/>
      <c r="L444" s="244"/>
      <c r="M444" s="244"/>
      <c r="N444" s="244"/>
      <c r="O444" s="245"/>
      <c r="P444" s="244"/>
      <c r="Q444" s="245"/>
      <c r="R444" s="245"/>
      <c r="S444" s="245"/>
      <c r="T444" s="245"/>
      <c r="U444" s="242"/>
      <c r="V444" s="245"/>
      <c r="W444" s="282"/>
      <c r="X444" s="282"/>
      <c r="Y444" s="279"/>
      <c r="Z444" s="242"/>
      <c r="AA444" s="242"/>
      <c r="AB444" s="242"/>
      <c r="AC444" s="242"/>
      <c r="AD444" s="242"/>
      <c r="AE444" s="242"/>
      <c r="AF444" s="242"/>
      <c r="AG444" s="242"/>
      <c r="AH444" s="242"/>
      <c r="AI444" s="242"/>
      <c r="AJ444" s="242"/>
      <c r="AK444" s="242"/>
      <c r="AL444" s="242"/>
      <c r="AM444" s="242"/>
      <c r="AN444" s="269"/>
      <c r="AO444" s="221"/>
      <c r="AP444" s="221"/>
    </row>
    <row r="445" spans="1:42" ht="18" customHeight="1">
      <c r="A445" s="221"/>
      <c r="B445" s="143"/>
      <c r="C445" s="143"/>
      <c r="D445" s="143"/>
      <c r="E445" s="269"/>
      <c r="F445" s="279"/>
      <c r="G445" s="241"/>
      <c r="H445" s="241"/>
      <c r="I445" s="241"/>
      <c r="J445" s="280"/>
      <c r="K445" s="281"/>
      <c r="L445" s="244"/>
      <c r="M445" s="244"/>
      <c r="N445" s="244"/>
      <c r="O445" s="245"/>
      <c r="P445" s="244"/>
      <c r="Q445" s="245"/>
      <c r="R445" s="245"/>
      <c r="S445" s="245"/>
      <c r="T445" s="245"/>
      <c r="U445" s="242"/>
      <c r="V445" s="245"/>
      <c r="W445" s="282"/>
      <c r="X445" s="282"/>
      <c r="Y445" s="279"/>
      <c r="Z445" s="242"/>
      <c r="AA445" s="242"/>
      <c r="AB445" s="242"/>
      <c r="AC445" s="242"/>
      <c r="AD445" s="242"/>
      <c r="AE445" s="242"/>
      <c r="AF445" s="242"/>
      <c r="AG445" s="242"/>
      <c r="AH445" s="242"/>
      <c r="AI445" s="242"/>
      <c r="AJ445" s="242"/>
      <c r="AK445" s="242"/>
      <c r="AL445" s="242"/>
      <c r="AM445" s="242"/>
      <c r="AN445" s="269"/>
      <c r="AO445" s="221"/>
      <c r="AP445" s="221"/>
    </row>
    <row r="446" spans="1:42" ht="18" customHeight="1">
      <c r="A446" s="221"/>
      <c r="B446" s="143"/>
      <c r="C446" s="143"/>
      <c r="D446" s="143"/>
      <c r="E446" s="269"/>
      <c r="F446" s="279"/>
      <c r="G446" s="241"/>
      <c r="H446" s="241"/>
      <c r="I446" s="241"/>
      <c r="J446" s="280"/>
      <c r="K446" s="281"/>
      <c r="L446" s="244"/>
      <c r="M446" s="244"/>
      <c r="N446" s="244"/>
      <c r="O446" s="245"/>
      <c r="P446" s="244"/>
      <c r="Q446" s="245"/>
      <c r="R446" s="245"/>
      <c r="S446" s="245"/>
      <c r="T446" s="245"/>
      <c r="U446" s="242"/>
      <c r="V446" s="245"/>
      <c r="W446" s="282"/>
      <c r="X446" s="282"/>
      <c r="Y446" s="279"/>
      <c r="Z446" s="242"/>
      <c r="AA446" s="242"/>
      <c r="AB446" s="242"/>
      <c r="AC446" s="242"/>
      <c r="AD446" s="242"/>
      <c r="AE446" s="242"/>
      <c r="AF446" s="242"/>
      <c r="AG446" s="242"/>
      <c r="AH446" s="242"/>
      <c r="AI446" s="242"/>
      <c r="AJ446" s="242"/>
      <c r="AK446" s="242"/>
      <c r="AL446" s="242"/>
      <c r="AM446" s="242"/>
      <c r="AN446" s="269"/>
      <c r="AO446" s="221"/>
      <c r="AP446" s="221"/>
    </row>
    <row r="447" spans="1:42" ht="18" customHeight="1">
      <c r="A447" s="221"/>
      <c r="B447" s="143"/>
      <c r="C447" s="143"/>
      <c r="D447" s="143"/>
      <c r="E447" s="269"/>
      <c r="F447" s="279"/>
      <c r="G447" s="241"/>
      <c r="H447" s="241"/>
      <c r="I447" s="241"/>
      <c r="J447" s="280"/>
      <c r="K447" s="281"/>
      <c r="L447" s="244"/>
      <c r="M447" s="244"/>
      <c r="N447" s="244"/>
      <c r="O447" s="245"/>
      <c r="P447" s="244"/>
      <c r="Q447" s="245"/>
      <c r="R447" s="245"/>
      <c r="S447" s="245"/>
      <c r="T447" s="245"/>
      <c r="U447" s="242"/>
      <c r="V447" s="245"/>
      <c r="W447" s="282"/>
      <c r="X447" s="282"/>
      <c r="Y447" s="279"/>
      <c r="Z447" s="242"/>
      <c r="AA447" s="242"/>
      <c r="AB447" s="242"/>
      <c r="AC447" s="242"/>
      <c r="AD447" s="242"/>
      <c r="AE447" s="242"/>
      <c r="AF447" s="242"/>
      <c r="AG447" s="242"/>
      <c r="AH447" s="242"/>
      <c r="AI447" s="242"/>
      <c r="AJ447" s="242"/>
      <c r="AK447" s="242"/>
      <c r="AL447" s="242"/>
      <c r="AM447" s="242"/>
      <c r="AN447" s="269"/>
      <c r="AO447" s="221"/>
      <c r="AP447" s="221"/>
    </row>
    <row r="448" spans="1:42" ht="18" customHeight="1">
      <c r="A448" s="221"/>
      <c r="B448" s="143"/>
      <c r="C448" s="143"/>
      <c r="D448" s="143"/>
      <c r="E448" s="269"/>
      <c r="F448" s="279"/>
      <c r="G448" s="241"/>
      <c r="H448" s="241"/>
      <c r="I448" s="241"/>
      <c r="J448" s="280"/>
      <c r="K448" s="281"/>
      <c r="L448" s="244"/>
      <c r="M448" s="244"/>
      <c r="N448" s="244"/>
      <c r="O448" s="245"/>
      <c r="P448" s="244"/>
      <c r="Q448" s="245"/>
      <c r="R448" s="245"/>
      <c r="S448" s="245"/>
      <c r="T448" s="245"/>
      <c r="U448" s="242"/>
      <c r="V448" s="245"/>
      <c r="W448" s="282"/>
      <c r="X448" s="282"/>
      <c r="Y448" s="279"/>
      <c r="Z448" s="242"/>
      <c r="AA448" s="242"/>
      <c r="AB448" s="242"/>
      <c r="AC448" s="242"/>
      <c r="AD448" s="242"/>
      <c r="AE448" s="242"/>
      <c r="AF448" s="242"/>
      <c r="AG448" s="242"/>
      <c r="AH448" s="242"/>
      <c r="AI448" s="242"/>
      <c r="AJ448" s="242"/>
      <c r="AK448" s="242"/>
      <c r="AL448" s="242"/>
      <c r="AM448" s="242"/>
      <c r="AN448" s="269"/>
      <c r="AO448" s="221"/>
      <c r="AP448" s="221"/>
    </row>
    <row r="449" spans="1:42" ht="18" customHeight="1">
      <c r="A449" s="221"/>
      <c r="B449" s="143"/>
      <c r="C449" s="143"/>
      <c r="D449" s="143"/>
      <c r="E449" s="269"/>
      <c r="F449" s="279"/>
      <c r="G449" s="241"/>
      <c r="H449" s="241"/>
      <c r="I449" s="241"/>
      <c r="J449" s="280"/>
      <c r="K449" s="281"/>
      <c r="L449" s="244"/>
      <c r="M449" s="244"/>
      <c r="N449" s="244"/>
      <c r="O449" s="245"/>
      <c r="P449" s="244"/>
      <c r="Q449" s="245"/>
      <c r="R449" s="245"/>
      <c r="S449" s="245"/>
      <c r="T449" s="245"/>
      <c r="U449" s="242"/>
      <c r="V449" s="245"/>
      <c r="W449" s="282"/>
      <c r="X449" s="282"/>
      <c r="Y449" s="279"/>
      <c r="Z449" s="242"/>
      <c r="AA449" s="242"/>
      <c r="AB449" s="242"/>
      <c r="AC449" s="242"/>
      <c r="AD449" s="242"/>
      <c r="AE449" s="242"/>
      <c r="AF449" s="242"/>
      <c r="AG449" s="242"/>
      <c r="AH449" s="242"/>
      <c r="AI449" s="242"/>
      <c r="AJ449" s="242"/>
      <c r="AK449" s="242"/>
      <c r="AL449" s="242"/>
      <c r="AM449" s="242"/>
      <c r="AN449" s="269"/>
      <c r="AO449" s="221"/>
      <c r="AP449" s="221"/>
    </row>
    <row r="450" spans="1:42" ht="18" customHeight="1">
      <c r="A450" s="221"/>
      <c r="B450" s="143"/>
      <c r="C450" s="143"/>
      <c r="D450" s="143"/>
      <c r="E450" s="269"/>
      <c r="F450" s="279"/>
      <c r="G450" s="241"/>
      <c r="H450" s="241"/>
      <c r="I450" s="241"/>
      <c r="J450" s="280"/>
      <c r="K450" s="281"/>
      <c r="L450" s="244"/>
      <c r="M450" s="244"/>
      <c r="N450" s="244"/>
      <c r="O450" s="245"/>
      <c r="P450" s="244"/>
      <c r="Q450" s="245"/>
      <c r="R450" s="245"/>
      <c r="S450" s="245"/>
      <c r="T450" s="245"/>
      <c r="U450" s="242"/>
      <c r="V450" s="245"/>
      <c r="W450" s="282"/>
      <c r="X450" s="282"/>
      <c r="Y450" s="279"/>
      <c r="Z450" s="242"/>
      <c r="AA450" s="242"/>
      <c r="AB450" s="242"/>
      <c r="AC450" s="242"/>
      <c r="AD450" s="242"/>
      <c r="AE450" s="242"/>
      <c r="AF450" s="242"/>
      <c r="AG450" s="242"/>
      <c r="AH450" s="242"/>
      <c r="AI450" s="242"/>
      <c r="AJ450" s="242"/>
      <c r="AK450" s="242"/>
      <c r="AL450" s="242"/>
      <c r="AM450" s="242"/>
      <c r="AN450" s="269"/>
      <c r="AO450" s="221"/>
      <c r="AP450" s="221"/>
    </row>
    <row r="451" spans="1:42" ht="18" customHeight="1">
      <c r="A451" s="221"/>
      <c r="B451" s="143"/>
      <c r="C451" s="143"/>
      <c r="D451" s="143"/>
      <c r="E451" s="269"/>
      <c r="F451" s="279"/>
      <c r="G451" s="241"/>
      <c r="H451" s="241"/>
      <c r="I451" s="241"/>
      <c r="J451" s="280"/>
      <c r="K451" s="281"/>
      <c r="L451" s="244"/>
      <c r="M451" s="244"/>
      <c r="N451" s="244"/>
      <c r="O451" s="245"/>
      <c r="P451" s="244"/>
      <c r="Q451" s="245"/>
      <c r="R451" s="245"/>
      <c r="S451" s="245"/>
      <c r="T451" s="245"/>
      <c r="U451" s="242"/>
      <c r="V451" s="245"/>
      <c r="W451" s="282"/>
      <c r="X451" s="282"/>
      <c r="Y451" s="279"/>
      <c r="Z451" s="242"/>
      <c r="AA451" s="242"/>
      <c r="AB451" s="242"/>
      <c r="AC451" s="242"/>
      <c r="AD451" s="242"/>
      <c r="AE451" s="242"/>
      <c r="AF451" s="242"/>
      <c r="AG451" s="242"/>
      <c r="AH451" s="242"/>
      <c r="AI451" s="242"/>
      <c r="AJ451" s="242"/>
      <c r="AK451" s="242"/>
      <c r="AL451" s="242"/>
      <c r="AM451" s="242"/>
      <c r="AN451" s="269"/>
      <c r="AO451" s="221"/>
      <c r="AP451" s="221"/>
    </row>
    <row r="452" spans="1:42" ht="18" customHeight="1">
      <c r="A452" s="221"/>
      <c r="B452" s="143"/>
      <c r="C452" s="143"/>
      <c r="D452" s="143"/>
      <c r="E452" s="269"/>
      <c r="F452" s="279"/>
      <c r="G452" s="241"/>
      <c r="H452" s="241"/>
      <c r="I452" s="241"/>
      <c r="J452" s="280"/>
      <c r="K452" s="281"/>
      <c r="L452" s="244"/>
      <c r="M452" s="244"/>
      <c r="N452" s="244"/>
      <c r="O452" s="245"/>
      <c r="P452" s="244"/>
      <c r="Q452" s="245"/>
      <c r="R452" s="245"/>
      <c r="S452" s="245"/>
      <c r="T452" s="245"/>
      <c r="U452" s="242"/>
      <c r="V452" s="245"/>
      <c r="W452" s="282"/>
      <c r="X452" s="282"/>
      <c r="Y452" s="279"/>
      <c r="Z452" s="242"/>
      <c r="AA452" s="242"/>
      <c r="AB452" s="242"/>
      <c r="AC452" s="242"/>
      <c r="AD452" s="242"/>
      <c r="AE452" s="242"/>
      <c r="AF452" s="242"/>
      <c r="AG452" s="242"/>
      <c r="AH452" s="242"/>
      <c r="AI452" s="242"/>
      <c r="AJ452" s="242"/>
      <c r="AK452" s="242"/>
      <c r="AL452" s="242"/>
      <c r="AM452" s="242"/>
      <c r="AN452" s="269"/>
      <c r="AO452" s="221"/>
      <c r="AP452" s="221"/>
    </row>
    <row r="453" spans="1:42" ht="18" customHeight="1">
      <c r="A453" s="221"/>
      <c r="B453" s="143"/>
      <c r="C453" s="143"/>
      <c r="D453" s="143"/>
      <c r="E453" s="269"/>
      <c r="F453" s="279"/>
      <c r="G453" s="241"/>
      <c r="H453" s="241"/>
      <c r="I453" s="241"/>
      <c r="J453" s="280"/>
      <c r="K453" s="281"/>
      <c r="L453" s="244"/>
      <c r="M453" s="244"/>
      <c r="N453" s="244"/>
      <c r="O453" s="245"/>
      <c r="P453" s="244"/>
      <c r="Q453" s="245"/>
      <c r="R453" s="245"/>
      <c r="S453" s="245"/>
      <c r="T453" s="245"/>
      <c r="U453" s="242"/>
      <c r="V453" s="245"/>
      <c r="W453" s="282"/>
      <c r="X453" s="282"/>
      <c r="Y453" s="279"/>
      <c r="Z453" s="242"/>
      <c r="AA453" s="242"/>
      <c r="AB453" s="242"/>
      <c r="AC453" s="242"/>
      <c r="AD453" s="242"/>
      <c r="AE453" s="242"/>
      <c r="AF453" s="242"/>
      <c r="AG453" s="242"/>
      <c r="AH453" s="242"/>
      <c r="AI453" s="242"/>
      <c r="AJ453" s="242"/>
      <c r="AK453" s="242"/>
      <c r="AL453" s="242"/>
      <c r="AM453" s="242"/>
      <c r="AN453" s="269"/>
      <c r="AO453" s="221"/>
      <c r="AP453" s="221"/>
    </row>
    <row r="454" spans="1:42" ht="18" customHeight="1">
      <c r="A454" s="221"/>
      <c r="B454" s="143"/>
      <c r="C454" s="143"/>
      <c r="D454" s="143"/>
      <c r="E454" s="269"/>
      <c r="F454" s="279"/>
      <c r="G454" s="241"/>
      <c r="H454" s="241"/>
      <c r="I454" s="241"/>
      <c r="J454" s="280"/>
      <c r="K454" s="281"/>
      <c r="L454" s="244"/>
      <c r="M454" s="244"/>
      <c r="N454" s="244"/>
      <c r="O454" s="245"/>
      <c r="P454" s="244"/>
      <c r="Q454" s="245"/>
      <c r="R454" s="245"/>
      <c r="S454" s="245"/>
      <c r="T454" s="245"/>
      <c r="U454" s="242"/>
      <c r="V454" s="245"/>
      <c r="W454" s="282"/>
      <c r="X454" s="282"/>
      <c r="Y454" s="279"/>
      <c r="Z454" s="242"/>
      <c r="AA454" s="242"/>
      <c r="AB454" s="242"/>
      <c r="AC454" s="242"/>
      <c r="AD454" s="242"/>
      <c r="AE454" s="242"/>
      <c r="AF454" s="242"/>
      <c r="AG454" s="242"/>
      <c r="AH454" s="242"/>
      <c r="AI454" s="242"/>
      <c r="AJ454" s="242"/>
      <c r="AK454" s="242"/>
      <c r="AL454" s="242"/>
      <c r="AM454" s="242"/>
      <c r="AN454" s="269"/>
      <c r="AO454" s="221"/>
      <c r="AP454" s="221"/>
    </row>
    <row r="455" spans="1:42" ht="18" customHeight="1">
      <c r="A455" s="221"/>
      <c r="B455" s="143"/>
      <c r="C455" s="143"/>
      <c r="D455" s="143"/>
      <c r="E455" s="269"/>
      <c r="F455" s="279"/>
      <c r="G455" s="241"/>
      <c r="H455" s="241"/>
      <c r="I455" s="241"/>
      <c r="J455" s="280"/>
      <c r="K455" s="281"/>
      <c r="L455" s="244"/>
      <c r="M455" s="244"/>
      <c r="N455" s="244"/>
      <c r="O455" s="245"/>
      <c r="P455" s="244"/>
      <c r="Q455" s="245"/>
      <c r="R455" s="245"/>
      <c r="S455" s="245"/>
      <c r="T455" s="245"/>
      <c r="U455" s="242"/>
      <c r="V455" s="245"/>
      <c r="W455" s="282"/>
      <c r="X455" s="282"/>
      <c r="Y455" s="279"/>
      <c r="Z455" s="242"/>
      <c r="AA455" s="242"/>
      <c r="AB455" s="242"/>
      <c r="AC455" s="242"/>
      <c r="AD455" s="242"/>
      <c r="AE455" s="242"/>
      <c r="AF455" s="242"/>
      <c r="AG455" s="242"/>
      <c r="AH455" s="242"/>
      <c r="AI455" s="242"/>
      <c r="AJ455" s="242"/>
      <c r="AK455" s="242"/>
      <c r="AL455" s="242"/>
      <c r="AM455" s="242"/>
      <c r="AN455" s="269"/>
      <c r="AO455" s="221"/>
      <c r="AP455" s="221"/>
    </row>
    <row r="456" spans="1:42" ht="18" customHeight="1">
      <c r="A456" s="221"/>
      <c r="B456" s="143"/>
      <c r="C456" s="143"/>
      <c r="D456" s="143"/>
      <c r="E456" s="269"/>
      <c r="F456" s="279"/>
      <c r="G456" s="241"/>
      <c r="H456" s="241"/>
      <c r="I456" s="241"/>
      <c r="J456" s="280"/>
      <c r="K456" s="281"/>
      <c r="L456" s="244"/>
      <c r="M456" s="244"/>
      <c r="N456" s="244"/>
      <c r="O456" s="245"/>
      <c r="P456" s="244"/>
      <c r="Q456" s="245"/>
      <c r="R456" s="245"/>
      <c r="S456" s="245"/>
      <c r="T456" s="245"/>
      <c r="U456" s="242"/>
      <c r="V456" s="245"/>
      <c r="W456" s="282"/>
      <c r="X456" s="282"/>
      <c r="Y456" s="279"/>
      <c r="Z456" s="242"/>
      <c r="AA456" s="242"/>
      <c r="AB456" s="242"/>
      <c r="AC456" s="242"/>
      <c r="AD456" s="242"/>
      <c r="AE456" s="242"/>
      <c r="AF456" s="242"/>
      <c r="AG456" s="242"/>
      <c r="AH456" s="242"/>
      <c r="AI456" s="242"/>
      <c r="AJ456" s="242"/>
      <c r="AK456" s="242"/>
      <c r="AL456" s="242"/>
      <c r="AM456" s="242"/>
      <c r="AN456" s="269"/>
      <c r="AO456" s="221"/>
      <c r="AP456" s="221"/>
    </row>
    <row r="457" spans="1:42" ht="18" customHeight="1">
      <c r="A457" s="221"/>
      <c r="B457" s="143"/>
      <c r="C457" s="143"/>
      <c r="D457" s="143"/>
      <c r="E457" s="269"/>
      <c r="F457" s="279"/>
      <c r="G457" s="241"/>
      <c r="H457" s="241"/>
      <c r="I457" s="241"/>
      <c r="J457" s="280"/>
      <c r="K457" s="281"/>
      <c r="L457" s="244"/>
      <c r="M457" s="244"/>
      <c r="N457" s="244"/>
      <c r="O457" s="245"/>
      <c r="P457" s="244"/>
      <c r="Q457" s="245"/>
      <c r="R457" s="245"/>
      <c r="S457" s="245"/>
      <c r="T457" s="245"/>
      <c r="U457" s="242"/>
      <c r="V457" s="245"/>
      <c r="W457" s="282"/>
      <c r="X457" s="282"/>
      <c r="Y457" s="279"/>
      <c r="Z457" s="242"/>
      <c r="AA457" s="242"/>
      <c r="AB457" s="242"/>
      <c r="AC457" s="242"/>
      <c r="AD457" s="242"/>
      <c r="AE457" s="242"/>
      <c r="AF457" s="242"/>
      <c r="AG457" s="242"/>
      <c r="AH457" s="242"/>
      <c r="AI457" s="242"/>
      <c r="AJ457" s="242"/>
      <c r="AK457" s="242"/>
      <c r="AL457" s="242"/>
      <c r="AM457" s="242"/>
      <c r="AN457" s="269"/>
      <c r="AO457" s="221"/>
      <c r="AP457" s="221"/>
    </row>
    <row r="458" spans="1:42" ht="18" customHeight="1">
      <c r="A458" s="221"/>
      <c r="B458" s="143"/>
      <c r="C458" s="143"/>
      <c r="D458" s="143"/>
      <c r="E458" s="269"/>
      <c r="F458" s="279"/>
      <c r="G458" s="241"/>
      <c r="H458" s="241"/>
      <c r="I458" s="241"/>
      <c r="J458" s="280"/>
      <c r="K458" s="281"/>
      <c r="L458" s="244"/>
      <c r="M458" s="244"/>
      <c r="N458" s="244"/>
      <c r="O458" s="245"/>
      <c r="P458" s="244"/>
      <c r="Q458" s="245"/>
      <c r="R458" s="245"/>
      <c r="S458" s="245"/>
      <c r="T458" s="245"/>
      <c r="U458" s="242"/>
      <c r="V458" s="245"/>
      <c r="W458" s="282"/>
      <c r="X458" s="282"/>
      <c r="Y458" s="279"/>
      <c r="Z458" s="242"/>
      <c r="AA458" s="242"/>
      <c r="AB458" s="242"/>
      <c r="AC458" s="242"/>
      <c r="AD458" s="242"/>
      <c r="AE458" s="242"/>
      <c r="AF458" s="242"/>
      <c r="AG458" s="242"/>
      <c r="AH458" s="242"/>
      <c r="AI458" s="242"/>
      <c r="AJ458" s="242"/>
      <c r="AK458" s="242"/>
      <c r="AL458" s="242"/>
      <c r="AM458" s="242"/>
      <c r="AN458" s="269"/>
      <c r="AO458" s="221"/>
      <c r="AP458" s="221"/>
    </row>
    <row r="459" spans="1:42" ht="18" customHeight="1">
      <c r="A459" s="221"/>
      <c r="B459" s="143"/>
      <c r="C459" s="143"/>
      <c r="D459" s="143"/>
      <c r="E459" s="269"/>
      <c r="F459" s="279"/>
      <c r="G459" s="241"/>
      <c r="H459" s="241"/>
      <c r="I459" s="241"/>
      <c r="J459" s="280"/>
      <c r="K459" s="281"/>
      <c r="L459" s="244"/>
      <c r="M459" s="244"/>
      <c r="N459" s="244"/>
      <c r="O459" s="245"/>
      <c r="P459" s="244"/>
      <c r="Q459" s="245"/>
      <c r="R459" s="245"/>
      <c r="S459" s="245"/>
      <c r="T459" s="245"/>
      <c r="U459" s="242"/>
      <c r="V459" s="245"/>
      <c r="W459" s="282"/>
      <c r="X459" s="282"/>
      <c r="Y459" s="279"/>
      <c r="Z459" s="242"/>
      <c r="AA459" s="242"/>
      <c r="AB459" s="242"/>
      <c r="AC459" s="242"/>
      <c r="AD459" s="242"/>
      <c r="AE459" s="242"/>
      <c r="AF459" s="242"/>
      <c r="AG459" s="242"/>
      <c r="AH459" s="242"/>
      <c r="AI459" s="242"/>
      <c r="AJ459" s="242"/>
      <c r="AK459" s="242"/>
      <c r="AL459" s="242"/>
      <c r="AM459" s="242"/>
      <c r="AN459" s="269"/>
      <c r="AO459" s="221"/>
      <c r="AP459" s="221"/>
    </row>
    <row r="460" spans="1:42" ht="18" customHeight="1">
      <c r="A460" s="221"/>
      <c r="B460" s="143"/>
      <c r="C460" s="143"/>
      <c r="D460" s="143"/>
      <c r="E460" s="269"/>
      <c r="F460" s="279"/>
      <c r="G460" s="241"/>
      <c r="H460" s="241"/>
      <c r="I460" s="241"/>
      <c r="J460" s="280"/>
      <c r="K460" s="281"/>
      <c r="L460" s="244"/>
      <c r="M460" s="244"/>
      <c r="N460" s="244"/>
      <c r="O460" s="245"/>
      <c r="P460" s="244"/>
      <c r="Q460" s="245"/>
      <c r="R460" s="245"/>
      <c r="S460" s="245"/>
      <c r="T460" s="245"/>
      <c r="U460" s="242"/>
      <c r="V460" s="245"/>
      <c r="W460" s="282"/>
      <c r="X460" s="282"/>
      <c r="Y460" s="279"/>
      <c r="Z460" s="242"/>
      <c r="AA460" s="242"/>
      <c r="AB460" s="242"/>
      <c r="AC460" s="242"/>
      <c r="AD460" s="242"/>
      <c r="AE460" s="242"/>
      <c r="AF460" s="242"/>
      <c r="AG460" s="242"/>
      <c r="AH460" s="242"/>
      <c r="AI460" s="242"/>
      <c r="AJ460" s="242"/>
      <c r="AK460" s="242"/>
      <c r="AL460" s="242"/>
      <c r="AM460" s="242"/>
      <c r="AN460" s="269"/>
      <c r="AO460" s="221"/>
      <c r="AP460" s="221"/>
    </row>
    <row r="461" spans="1:42" ht="18" customHeight="1">
      <c r="A461" s="221"/>
      <c r="B461" s="143"/>
      <c r="C461" s="143"/>
      <c r="D461" s="143"/>
      <c r="E461" s="269"/>
      <c r="F461" s="279"/>
      <c r="G461" s="241"/>
      <c r="H461" s="241"/>
      <c r="I461" s="241"/>
      <c r="J461" s="280"/>
      <c r="K461" s="281"/>
      <c r="L461" s="244"/>
      <c r="M461" s="244"/>
      <c r="N461" s="244"/>
      <c r="O461" s="245"/>
      <c r="P461" s="244"/>
      <c r="Q461" s="245"/>
      <c r="R461" s="245"/>
      <c r="S461" s="245"/>
      <c r="T461" s="245"/>
      <c r="U461" s="242"/>
      <c r="V461" s="245"/>
      <c r="W461" s="282"/>
      <c r="X461" s="282"/>
      <c r="Y461" s="279"/>
      <c r="Z461" s="242"/>
      <c r="AA461" s="242"/>
      <c r="AB461" s="242"/>
      <c r="AC461" s="242"/>
      <c r="AD461" s="242"/>
      <c r="AE461" s="242"/>
      <c r="AF461" s="242"/>
      <c r="AG461" s="242"/>
      <c r="AH461" s="242"/>
      <c r="AI461" s="242"/>
      <c r="AJ461" s="242"/>
      <c r="AK461" s="242"/>
      <c r="AL461" s="242"/>
      <c r="AM461" s="242"/>
      <c r="AN461" s="269"/>
      <c r="AO461" s="221"/>
      <c r="AP461" s="221"/>
    </row>
    <row r="462" spans="1:42" ht="18" customHeight="1">
      <c r="A462" s="221"/>
      <c r="B462" s="143"/>
      <c r="C462" s="143"/>
      <c r="D462" s="143"/>
      <c r="E462" s="269"/>
      <c r="F462" s="279"/>
      <c r="G462" s="241"/>
      <c r="H462" s="241"/>
      <c r="I462" s="241"/>
      <c r="J462" s="280"/>
      <c r="K462" s="281"/>
      <c r="L462" s="244"/>
      <c r="M462" s="244"/>
      <c r="N462" s="244"/>
      <c r="O462" s="245"/>
      <c r="P462" s="244"/>
      <c r="Q462" s="245"/>
      <c r="R462" s="245"/>
      <c r="S462" s="245"/>
      <c r="T462" s="245"/>
      <c r="U462" s="242"/>
      <c r="V462" s="245"/>
      <c r="W462" s="282"/>
      <c r="X462" s="282"/>
      <c r="Y462" s="279"/>
      <c r="Z462" s="242"/>
      <c r="AA462" s="242"/>
      <c r="AB462" s="242"/>
      <c r="AC462" s="242"/>
      <c r="AD462" s="242"/>
      <c r="AE462" s="242"/>
      <c r="AF462" s="242"/>
      <c r="AG462" s="242"/>
      <c r="AH462" s="242"/>
      <c r="AI462" s="242"/>
      <c r="AJ462" s="242"/>
      <c r="AK462" s="242"/>
      <c r="AL462" s="242"/>
      <c r="AM462" s="242"/>
      <c r="AN462" s="269"/>
      <c r="AO462" s="221"/>
      <c r="AP462" s="221"/>
    </row>
    <row r="463" spans="1:42" ht="18" customHeight="1">
      <c r="A463" s="221"/>
      <c r="B463" s="143"/>
      <c r="C463" s="143"/>
      <c r="D463" s="143"/>
      <c r="E463" s="269"/>
      <c r="F463" s="279"/>
      <c r="G463" s="241"/>
      <c r="H463" s="241"/>
      <c r="I463" s="241"/>
      <c r="J463" s="280"/>
      <c r="K463" s="281"/>
      <c r="L463" s="244"/>
      <c r="M463" s="244"/>
      <c r="N463" s="244"/>
      <c r="O463" s="245"/>
      <c r="P463" s="244"/>
      <c r="Q463" s="245"/>
      <c r="R463" s="245"/>
      <c r="S463" s="245"/>
      <c r="T463" s="245"/>
      <c r="U463" s="242"/>
      <c r="V463" s="245"/>
      <c r="W463" s="282"/>
      <c r="X463" s="282"/>
      <c r="Y463" s="279"/>
      <c r="Z463" s="242"/>
      <c r="AA463" s="242"/>
      <c r="AB463" s="242"/>
      <c r="AC463" s="242"/>
      <c r="AD463" s="242"/>
      <c r="AE463" s="242"/>
      <c r="AF463" s="242"/>
      <c r="AG463" s="242"/>
      <c r="AH463" s="242"/>
      <c r="AI463" s="242"/>
      <c r="AJ463" s="242"/>
      <c r="AK463" s="242"/>
      <c r="AL463" s="242"/>
      <c r="AM463" s="242"/>
      <c r="AN463" s="269"/>
      <c r="AO463" s="221"/>
      <c r="AP463" s="221"/>
    </row>
    <row r="464" spans="1:42" ht="18" customHeight="1">
      <c r="A464" s="221"/>
      <c r="B464" s="143"/>
      <c r="C464" s="143"/>
      <c r="D464" s="143"/>
      <c r="E464" s="269"/>
      <c r="F464" s="279"/>
      <c r="G464" s="241"/>
      <c r="H464" s="241"/>
      <c r="I464" s="241"/>
      <c r="J464" s="280"/>
      <c r="K464" s="281"/>
      <c r="L464" s="244"/>
      <c r="M464" s="244"/>
      <c r="N464" s="244"/>
      <c r="O464" s="245"/>
      <c r="P464" s="244"/>
      <c r="Q464" s="245"/>
      <c r="R464" s="245"/>
      <c r="S464" s="245"/>
      <c r="T464" s="245"/>
      <c r="U464" s="242"/>
      <c r="V464" s="245"/>
      <c r="W464" s="282"/>
      <c r="X464" s="282"/>
      <c r="Y464" s="279"/>
      <c r="Z464" s="242"/>
      <c r="AA464" s="242"/>
      <c r="AB464" s="242"/>
      <c r="AC464" s="242"/>
      <c r="AD464" s="242"/>
      <c r="AE464" s="242"/>
      <c r="AF464" s="242"/>
      <c r="AG464" s="242"/>
      <c r="AH464" s="242"/>
      <c r="AI464" s="242"/>
      <c r="AJ464" s="242"/>
      <c r="AK464" s="242"/>
      <c r="AL464" s="242"/>
      <c r="AM464" s="242"/>
      <c r="AN464" s="269"/>
      <c r="AO464" s="221"/>
      <c r="AP464" s="221"/>
    </row>
    <row r="465" spans="1:42" ht="18" customHeight="1">
      <c r="A465" s="221"/>
      <c r="B465" s="143"/>
      <c r="C465" s="143"/>
      <c r="D465" s="143"/>
      <c r="E465" s="269"/>
      <c r="F465" s="279"/>
      <c r="G465" s="241"/>
      <c r="H465" s="241"/>
      <c r="I465" s="241"/>
      <c r="J465" s="280"/>
      <c r="K465" s="281"/>
      <c r="L465" s="244"/>
      <c r="M465" s="244"/>
      <c r="N465" s="244"/>
      <c r="O465" s="245"/>
      <c r="P465" s="244"/>
      <c r="Q465" s="245"/>
      <c r="R465" s="245"/>
      <c r="S465" s="245"/>
      <c r="T465" s="245"/>
      <c r="U465" s="242"/>
      <c r="V465" s="245"/>
      <c r="W465" s="282"/>
      <c r="X465" s="282"/>
      <c r="Y465" s="279"/>
      <c r="Z465" s="242"/>
      <c r="AA465" s="242"/>
      <c r="AB465" s="242"/>
      <c r="AC465" s="242"/>
      <c r="AD465" s="242"/>
      <c r="AE465" s="242"/>
      <c r="AF465" s="242"/>
      <c r="AG465" s="242"/>
      <c r="AH465" s="242"/>
      <c r="AI465" s="242"/>
      <c r="AJ465" s="242"/>
      <c r="AK465" s="242"/>
      <c r="AL465" s="242"/>
      <c r="AM465" s="242"/>
      <c r="AN465" s="269"/>
      <c r="AO465" s="221"/>
      <c r="AP465" s="221"/>
    </row>
    <row r="466" spans="1:42" ht="18" customHeight="1">
      <c r="A466" s="221"/>
      <c r="B466" s="143"/>
      <c r="C466" s="143"/>
      <c r="D466" s="143"/>
      <c r="E466" s="269"/>
      <c r="F466" s="279"/>
      <c r="G466" s="241"/>
      <c r="H466" s="241"/>
      <c r="I466" s="241"/>
      <c r="J466" s="280"/>
      <c r="K466" s="281"/>
      <c r="L466" s="244"/>
      <c r="M466" s="244"/>
      <c r="N466" s="244"/>
      <c r="O466" s="245"/>
      <c r="P466" s="244"/>
      <c r="Q466" s="245"/>
      <c r="R466" s="245"/>
      <c r="S466" s="245"/>
      <c r="T466" s="245"/>
      <c r="U466" s="242"/>
      <c r="V466" s="245"/>
      <c r="W466" s="282"/>
      <c r="X466" s="282"/>
      <c r="Y466" s="279"/>
      <c r="Z466" s="242"/>
      <c r="AA466" s="242"/>
      <c r="AB466" s="242"/>
      <c r="AC466" s="242"/>
      <c r="AD466" s="242"/>
      <c r="AE466" s="242"/>
      <c r="AF466" s="242"/>
      <c r="AG466" s="242"/>
      <c r="AH466" s="242"/>
      <c r="AI466" s="242"/>
      <c r="AJ466" s="242"/>
      <c r="AK466" s="242"/>
      <c r="AL466" s="242"/>
      <c r="AM466" s="242"/>
      <c r="AN466" s="269"/>
      <c r="AO466" s="221"/>
      <c r="AP466" s="221"/>
    </row>
    <row r="467" spans="1:42" ht="18" customHeight="1">
      <c r="A467" s="221"/>
      <c r="B467" s="143"/>
      <c r="C467" s="143"/>
      <c r="D467" s="143"/>
      <c r="E467" s="269"/>
      <c r="F467" s="279"/>
      <c r="G467" s="241"/>
      <c r="H467" s="241"/>
      <c r="I467" s="241"/>
      <c r="J467" s="280"/>
      <c r="K467" s="281"/>
      <c r="L467" s="244"/>
      <c r="M467" s="244"/>
      <c r="N467" s="244"/>
      <c r="O467" s="245"/>
      <c r="P467" s="244"/>
      <c r="Q467" s="245"/>
      <c r="R467" s="245"/>
      <c r="S467" s="245"/>
      <c r="T467" s="245"/>
      <c r="U467" s="242"/>
      <c r="V467" s="245"/>
      <c r="W467" s="282"/>
      <c r="X467" s="282"/>
      <c r="Y467" s="279"/>
      <c r="Z467" s="242"/>
      <c r="AA467" s="242"/>
      <c r="AB467" s="242"/>
      <c r="AC467" s="242"/>
      <c r="AD467" s="242"/>
      <c r="AE467" s="242"/>
      <c r="AF467" s="242"/>
      <c r="AG467" s="242"/>
      <c r="AH467" s="242"/>
      <c r="AI467" s="242"/>
      <c r="AJ467" s="242"/>
      <c r="AK467" s="242"/>
      <c r="AL467" s="242"/>
      <c r="AM467" s="242"/>
      <c r="AN467" s="269"/>
      <c r="AO467" s="221"/>
      <c r="AP467" s="221"/>
    </row>
    <row r="468" spans="1:42" ht="18" customHeight="1">
      <c r="A468" s="221"/>
      <c r="B468" s="143"/>
      <c r="C468" s="143"/>
      <c r="D468" s="143"/>
      <c r="E468" s="269"/>
      <c r="F468" s="279"/>
      <c r="G468" s="241"/>
      <c r="H468" s="241"/>
      <c r="I468" s="241"/>
      <c r="J468" s="280"/>
      <c r="K468" s="281"/>
      <c r="L468" s="244"/>
      <c r="M468" s="244"/>
      <c r="N468" s="244"/>
      <c r="O468" s="245"/>
      <c r="P468" s="244"/>
      <c r="Q468" s="245"/>
      <c r="R468" s="245"/>
      <c r="S468" s="245"/>
      <c r="T468" s="245"/>
      <c r="U468" s="242"/>
      <c r="V468" s="245"/>
      <c r="W468" s="282"/>
      <c r="X468" s="282"/>
      <c r="Y468" s="279"/>
      <c r="Z468" s="242"/>
      <c r="AA468" s="242"/>
      <c r="AB468" s="242"/>
      <c r="AC468" s="242"/>
      <c r="AD468" s="242"/>
      <c r="AE468" s="242"/>
      <c r="AF468" s="242"/>
      <c r="AG468" s="242"/>
      <c r="AH468" s="242"/>
      <c r="AI468" s="242"/>
      <c r="AJ468" s="242"/>
      <c r="AK468" s="242"/>
      <c r="AL468" s="242"/>
      <c r="AM468" s="242"/>
      <c r="AN468" s="269"/>
      <c r="AO468" s="221"/>
      <c r="AP468" s="221"/>
    </row>
    <row r="469" spans="1:42" ht="18" customHeight="1">
      <c r="A469" s="221"/>
      <c r="B469" s="143"/>
      <c r="C469" s="143"/>
      <c r="D469" s="143"/>
      <c r="E469" s="269"/>
      <c r="F469" s="279"/>
      <c r="G469" s="241"/>
      <c r="H469" s="241"/>
      <c r="I469" s="241"/>
      <c r="J469" s="280"/>
      <c r="K469" s="281"/>
      <c r="L469" s="244"/>
      <c r="M469" s="244"/>
      <c r="N469" s="244"/>
      <c r="O469" s="245"/>
      <c r="P469" s="244"/>
      <c r="Q469" s="245"/>
      <c r="R469" s="245"/>
      <c r="S469" s="245"/>
      <c r="T469" s="245"/>
      <c r="U469" s="242"/>
      <c r="V469" s="245"/>
      <c r="W469" s="282"/>
      <c r="X469" s="282"/>
      <c r="Y469" s="279"/>
      <c r="Z469" s="242"/>
      <c r="AA469" s="242"/>
      <c r="AB469" s="242"/>
      <c r="AC469" s="242"/>
      <c r="AD469" s="242"/>
      <c r="AE469" s="242"/>
      <c r="AF469" s="242"/>
      <c r="AG469" s="242"/>
      <c r="AH469" s="242"/>
      <c r="AI469" s="242"/>
      <c r="AJ469" s="242"/>
      <c r="AK469" s="242"/>
      <c r="AL469" s="242"/>
      <c r="AM469" s="242"/>
      <c r="AN469" s="269"/>
      <c r="AO469" s="221"/>
      <c r="AP469" s="221"/>
    </row>
    <row r="470" spans="1:42" ht="18" customHeight="1">
      <c r="A470" s="221"/>
      <c r="B470" s="143"/>
      <c r="C470" s="143"/>
      <c r="D470" s="143"/>
      <c r="E470" s="269"/>
      <c r="F470" s="279"/>
      <c r="G470" s="241"/>
      <c r="H470" s="241"/>
      <c r="I470" s="241"/>
      <c r="J470" s="280"/>
      <c r="K470" s="281"/>
      <c r="L470" s="244"/>
      <c r="M470" s="244"/>
      <c r="N470" s="244"/>
      <c r="O470" s="245"/>
      <c r="P470" s="244"/>
      <c r="Q470" s="245"/>
      <c r="R470" s="245"/>
      <c r="S470" s="245"/>
      <c r="T470" s="245"/>
      <c r="U470" s="242"/>
      <c r="V470" s="245"/>
      <c r="W470" s="282"/>
      <c r="X470" s="282"/>
      <c r="Y470" s="279"/>
      <c r="Z470" s="242"/>
      <c r="AA470" s="242"/>
      <c r="AB470" s="242"/>
      <c r="AC470" s="242"/>
      <c r="AD470" s="242"/>
      <c r="AE470" s="242"/>
      <c r="AF470" s="242"/>
      <c r="AG470" s="242"/>
      <c r="AH470" s="242"/>
      <c r="AI470" s="242"/>
      <c r="AJ470" s="242"/>
      <c r="AK470" s="242"/>
      <c r="AL470" s="242"/>
      <c r="AM470" s="242"/>
      <c r="AN470" s="269"/>
      <c r="AO470" s="221"/>
      <c r="AP470" s="221"/>
    </row>
    <row r="471" spans="1:42" ht="18" customHeight="1">
      <c r="A471" s="221"/>
      <c r="B471" s="143"/>
      <c r="C471" s="143"/>
      <c r="D471" s="143"/>
      <c r="E471" s="269"/>
      <c r="F471" s="279"/>
      <c r="G471" s="241"/>
      <c r="H471" s="241"/>
      <c r="I471" s="241"/>
      <c r="J471" s="280"/>
      <c r="K471" s="281"/>
      <c r="L471" s="244"/>
      <c r="M471" s="244"/>
      <c r="N471" s="244"/>
      <c r="O471" s="245"/>
      <c r="P471" s="244"/>
      <c r="Q471" s="245"/>
      <c r="R471" s="245"/>
      <c r="S471" s="245"/>
      <c r="T471" s="245"/>
      <c r="U471" s="242"/>
      <c r="V471" s="245"/>
      <c r="W471" s="282"/>
      <c r="X471" s="282"/>
      <c r="Y471" s="279"/>
      <c r="Z471" s="242"/>
      <c r="AA471" s="242"/>
      <c r="AB471" s="242"/>
      <c r="AC471" s="242"/>
      <c r="AD471" s="242"/>
      <c r="AE471" s="242"/>
      <c r="AF471" s="242"/>
      <c r="AG471" s="242"/>
      <c r="AH471" s="242"/>
      <c r="AI471" s="242"/>
      <c r="AJ471" s="242"/>
      <c r="AK471" s="242"/>
      <c r="AL471" s="242"/>
      <c r="AM471" s="242"/>
      <c r="AN471" s="269"/>
      <c r="AO471" s="221"/>
      <c r="AP471" s="221"/>
    </row>
    <row r="472" spans="1:42" ht="18" customHeight="1">
      <c r="A472" s="221"/>
      <c r="B472" s="143"/>
      <c r="C472" s="143"/>
      <c r="D472" s="143"/>
      <c r="E472" s="269"/>
      <c r="F472" s="279"/>
      <c r="G472" s="241"/>
      <c r="H472" s="241"/>
      <c r="I472" s="241"/>
      <c r="J472" s="280"/>
      <c r="K472" s="281"/>
      <c r="L472" s="244"/>
      <c r="M472" s="244"/>
      <c r="N472" s="244"/>
      <c r="O472" s="245"/>
      <c r="P472" s="244"/>
      <c r="Q472" s="245"/>
      <c r="R472" s="245"/>
      <c r="S472" s="245"/>
      <c r="T472" s="245"/>
      <c r="U472" s="242"/>
      <c r="V472" s="245"/>
      <c r="W472" s="282"/>
      <c r="X472" s="282"/>
      <c r="Y472" s="279"/>
      <c r="Z472" s="242"/>
      <c r="AA472" s="242"/>
      <c r="AB472" s="242"/>
      <c r="AC472" s="242"/>
      <c r="AD472" s="242"/>
      <c r="AE472" s="242"/>
      <c r="AF472" s="242"/>
      <c r="AG472" s="242"/>
      <c r="AH472" s="242"/>
      <c r="AI472" s="242"/>
      <c r="AJ472" s="242"/>
      <c r="AK472" s="242"/>
      <c r="AL472" s="242"/>
      <c r="AM472" s="242"/>
      <c r="AN472" s="269"/>
      <c r="AO472" s="221"/>
      <c r="AP472" s="221"/>
    </row>
    <row r="473" spans="1:42" ht="18" customHeight="1">
      <c r="A473" s="221"/>
      <c r="B473" s="143"/>
      <c r="C473" s="143"/>
      <c r="D473" s="143"/>
      <c r="E473" s="269"/>
      <c r="F473" s="279"/>
      <c r="G473" s="241"/>
      <c r="H473" s="241"/>
      <c r="I473" s="241"/>
      <c r="J473" s="280"/>
      <c r="K473" s="281"/>
      <c r="L473" s="244"/>
      <c r="M473" s="244"/>
      <c r="N473" s="244"/>
      <c r="O473" s="245"/>
      <c r="P473" s="244"/>
      <c r="Q473" s="245"/>
      <c r="R473" s="245"/>
      <c r="S473" s="245"/>
      <c r="T473" s="245"/>
      <c r="U473" s="242"/>
      <c r="V473" s="245"/>
      <c r="W473" s="282"/>
      <c r="X473" s="282"/>
      <c r="Y473" s="279"/>
      <c r="Z473" s="242"/>
      <c r="AA473" s="242"/>
      <c r="AB473" s="242"/>
      <c r="AC473" s="242"/>
      <c r="AD473" s="242"/>
      <c r="AE473" s="242"/>
      <c r="AF473" s="242"/>
      <c r="AG473" s="242"/>
      <c r="AH473" s="242"/>
      <c r="AI473" s="242"/>
      <c r="AJ473" s="242"/>
      <c r="AK473" s="242"/>
      <c r="AL473" s="242"/>
      <c r="AM473" s="242"/>
      <c r="AN473" s="269"/>
      <c r="AO473" s="221"/>
      <c r="AP473" s="221"/>
    </row>
    <row r="474" spans="1:42" ht="18" customHeight="1">
      <c r="A474" s="221"/>
      <c r="B474" s="143"/>
      <c r="C474" s="143"/>
      <c r="D474" s="143"/>
      <c r="E474" s="269"/>
      <c r="F474" s="279"/>
      <c r="G474" s="241"/>
      <c r="H474" s="241"/>
      <c r="I474" s="241"/>
      <c r="J474" s="280"/>
      <c r="K474" s="281"/>
      <c r="L474" s="244"/>
      <c r="M474" s="244"/>
      <c r="N474" s="244"/>
      <c r="O474" s="245"/>
      <c r="P474" s="244"/>
      <c r="Q474" s="245"/>
      <c r="R474" s="245"/>
      <c r="S474" s="245"/>
      <c r="T474" s="245"/>
      <c r="U474" s="242"/>
      <c r="V474" s="245"/>
      <c r="W474" s="282"/>
      <c r="X474" s="282"/>
      <c r="Y474" s="279"/>
      <c r="Z474" s="242"/>
      <c r="AA474" s="242"/>
      <c r="AB474" s="242"/>
      <c r="AC474" s="242"/>
      <c r="AD474" s="242"/>
      <c r="AE474" s="242"/>
      <c r="AF474" s="242"/>
      <c r="AG474" s="242"/>
      <c r="AH474" s="242"/>
      <c r="AI474" s="242"/>
      <c r="AJ474" s="242"/>
      <c r="AK474" s="242"/>
      <c r="AL474" s="242"/>
      <c r="AM474" s="242"/>
      <c r="AN474" s="269"/>
      <c r="AO474" s="221"/>
      <c r="AP474" s="221"/>
    </row>
    <row r="475" spans="1:42" ht="18" customHeight="1">
      <c r="A475" s="221"/>
      <c r="B475" s="143"/>
      <c r="C475" s="143"/>
      <c r="D475" s="143"/>
      <c r="E475" s="269"/>
      <c r="F475" s="279"/>
      <c r="G475" s="241"/>
      <c r="H475" s="241"/>
      <c r="I475" s="241"/>
      <c r="J475" s="280"/>
      <c r="K475" s="281"/>
      <c r="L475" s="244"/>
      <c r="M475" s="244"/>
      <c r="N475" s="244"/>
      <c r="O475" s="245"/>
      <c r="P475" s="244"/>
      <c r="Q475" s="245"/>
      <c r="R475" s="245"/>
      <c r="S475" s="245"/>
      <c r="T475" s="245"/>
      <c r="U475" s="242"/>
      <c r="V475" s="245"/>
      <c r="W475" s="282"/>
      <c r="X475" s="282"/>
      <c r="Y475" s="279"/>
      <c r="Z475" s="242"/>
      <c r="AA475" s="242"/>
      <c r="AB475" s="242"/>
      <c r="AC475" s="242"/>
      <c r="AD475" s="242"/>
      <c r="AE475" s="242"/>
      <c r="AF475" s="242"/>
      <c r="AG475" s="242"/>
      <c r="AH475" s="242"/>
      <c r="AI475" s="242"/>
      <c r="AJ475" s="242"/>
      <c r="AK475" s="242"/>
      <c r="AL475" s="242"/>
      <c r="AM475" s="242"/>
      <c r="AN475" s="269"/>
      <c r="AO475" s="221"/>
      <c r="AP475" s="221"/>
    </row>
    <row r="476" spans="1:42" ht="18" customHeight="1">
      <c r="A476" s="221"/>
      <c r="B476" s="143"/>
      <c r="C476" s="143"/>
      <c r="D476" s="143"/>
      <c r="E476" s="269"/>
      <c r="F476" s="279"/>
      <c r="G476" s="241"/>
      <c r="H476" s="241"/>
      <c r="I476" s="241"/>
      <c r="J476" s="280"/>
      <c r="K476" s="281"/>
      <c r="L476" s="244"/>
      <c r="M476" s="244"/>
      <c r="N476" s="244"/>
      <c r="O476" s="245"/>
      <c r="P476" s="244"/>
      <c r="Q476" s="245"/>
      <c r="R476" s="245"/>
      <c r="S476" s="245"/>
      <c r="T476" s="245"/>
      <c r="U476" s="242"/>
      <c r="V476" s="245"/>
      <c r="W476" s="282"/>
      <c r="X476" s="282"/>
      <c r="Y476" s="279"/>
      <c r="Z476" s="242"/>
      <c r="AA476" s="242"/>
      <c r="AB476" s="242"/>
      <c r="AC476" s="242"/>
      <c r="AD476" s="242"/>
      <c r="AE476" s="242"/>
      <c r="AF476" s="242"/>
      <c r="AG476" s="242"/>
      <c r="AH476" s="242"/>
      <c r="AI476" s="242"/>
      <c r="AJ476" s="242"/>
      <c r="AK476" s="242"/>
      <c r="AL476" s="242"/>
      <c r="AM476" s="242"/>
      <c r="AN476" s="269"/>
      <c r="AO476" s="221"/>
      <c r="AP476" s="221"/>
    </row>
    <row r="477" spans="1:42" ht="18" customHeight="1">
      <c r="A477" s="221"/>
      <c r="B477" s="143"/>
      <c r="C477" s="143"/>
      <c r="D477" s="143"/>
      <c r="E477" s="269"/>
      <c r="F477" s="279"/>
      <c r="G477" s="241"/>
      <c r="H477" s="241"/>
      <c r="I477" s="241"/>
      <c r="J477" s="280"/>
      <c r="K477" s="281"/>
      <c r="L477" s="244"/>
      <c r="M477" s="244"/>
      <c r="N477" s="244"/>
      <c r="O477" s="245"/>
      <c r="P477" s="244"/>
      <c r="Q477" s="245"/>
      <c r="R477" s="245"/>
      <c r="S477" s="245"/>
      <c r="T477" s="245"/>
      <c r="U477" s="242"/>
      <c r="V477" s="245"/>
      <c r="W477" s="282"/>
      <c r="X477" s="282"/>
      <c r="Y477" s="279"/>
      <c r="Z477" s="242"/>
      <c r="AA477" s="242"/>
      <c r="AB477" s="242"/>
      <c r="AC477" s="242"/>
      <c r="AD477" s="242"/>
      <c r="AE477" s="242"/>
      <c r="AF477" s="242"/>
      <c r="AG477" s="242"/>
      <c r="AH477" s="242"/>
      <c r="AI477" s="242"/>
      <c r="AJ477" s="242"/>
      <c r="AK477" s="242"/>
      <c r="AL477" s="242"/>
      <c r="AM477" s="242"/>
      <c r="AN477" s="269"/>
      <c r="AO477" s="221"/>
      <c r="AP477" s="221"/>
    </row>
    <row r="478" spans="1:42" ht="18" customHeight="1">
      <c r="A478" s="221"/>
      <c r="B478" s="143"/>
      <c r="C478" s="143"/>
      <c r="D478" s="143"/>
      <c r="E478" s="269"/>
      <c r="F478" s="279"/>
      <c r="G478" s="241"/>
      <c r="H478" s="241"/>
      <c r="I478" s="241"/>
      <c r="J478" s="280"/>
      <c r="K478" s="281"/>
      <c r="L478" s="244"/>
      <c r="M478" s="244"/>
      <c r="N478" s="244"/>
      <c r="O478" s="245"/>
      <c r="P478" s="244"/>
      <c r="Q478" s="245"/>
      <c r="R478" s="245"/>
      <c r="S478" s="245"/>
      <c r="T478" s="245"/>
      <c r="U478" s="242"/>
      <c r="V478" s="245"/>
      <c r="W478" s="282"/>
      <c r="X478" s="282"/>
      <c r="Y478" s="279"/>
      <c r="Z478" s="242"/>
      <c r="AA478" s="242"/>
      <c r="AB478" s="242"/>
      <c r="AC478" s="242"/>
      <c r="AD478" s="242"/>
      <c r="AE478" s="242"/>
      <c r="AF478" s="242"/>
      <c r="AG478" s="242"/>
      <c r="AH478" s="242"/>
      <c r="AI478" s="242"/>
      <c r="AJ478" s="242"/>
      <c r="AK478" s="242"/>
      <c r="AL478" s="242"/>
      <c r="AM478" s="242"/>
      <c r="AN478" s="269"/>
      <c r="AO478" s="221"/>
      <c r="AP478" s="221"/>
    </row>
    <row r="479" spans="1:42" ht="18" customHeight="1">
      <c r="A479" s="221"/>
      <c r="B479" s="143"/>
      <c r="C479" s="143"/>
      <c r="D479" s="143"/>
      <c r="E479" s="269"/>
      <c r="F479" s="279"/>
      <c r="G479" s="241"/>
      <c r="H479" s="241"/>
      <c r="I479" s="241"/>
      <c r="J479" s="280"/>
      <c r="K479" s="281"/>
      <c r="L479" s="244"/>
      <c r="M479" s="244"/>
      <c r="N479" s="244"/>
      <c r="O479" s="245"/>
      <c r="P479" s="244"/>
      <c r="Q479" s="245"/>
      <c r="R479" s="245"/>
      <c r="S479" s="245"/>
      <c r="T479" s="245"/>
      <c r="U479" s="242"/>
      <c r="V479" s="245"/>
      <c r="W479" s="282"/>
      <c r="X479" s="282"/>
      <c r="Y479" s="279"/>
      <c r="Z479" s="242"/>
      <c r="AA479" s="242"/>
      <c r="AB479" s="242"/>
      <c r="AC479" s="242"/>
      <c r="AD479" s="242"/>
      <c r="AE479" s="242"/>
      <c r="AF479" s="242"/>
      <c r="AG479" s="242"/>
      <c r="AH479" s="242"/>
      <c r="AI479" s="242"/>
      <c r="AJ479" s="242"/>
      <c r="AK479" s="242"/>
      <c r="AL479" s="242"/>
      <c r="AM479" s="242"/>
      <c r="AN479" s="269"/>
      <c r="AO479" s="221"/>
      <c r="AP479" s="221"/>
    </row>
    <row r="480" spans="1:42" ht="18" customHeight="1">
      <c r="A480" s="221"/>
      <c r="B480" s="143"/>
      <c r="C480" s="143"/>
      <c r="D480" s="143"/>
      <c r="E480" s="269"/>
      <c r="F480" s="279"/>
      <c r="G480" s="241"/>
      <c r="H480" s="241"/>
      <c r="I480" s="241"/>
      <c r="J480" s="280"/>
      <c r="K480" s="281"/>
      <c r="L480" s="244"/>
      <c r="M480" s="244"/>
      <c r="N480" s="244"/>
      <c r="O480" s="245"/>
      <c r="P480" s="244"/>
      <c r="Q480" s="245"/>
      <c r="R480" s="245"/>
      <c r="S480" s="245"/>
      <c r="T480" s="245"/>
      <c r="U480" s="242"/>
      <c r="V480" s="245"/>
      <c r="W480" s="282"/>
      <c r="X480" s="282"/>
      <c r="Y480" s="279"/>
      <c r="Z480" s="242"/>
      <c r="AA480" s="242"/>
      <c r="AB480" s="242"/>
      <c r="AC480" s="242"/>
      <c r="AD480" s="242"/>
      <c r="AE480" s="242"/>
      <c r="AF480" s="242"/>
      <c r="AG480" s="242"/>
      <c r="AH480" s="242"/>
      <c r="AI480" s="242"/>
      <c r="AJ480" s="242"/>
      <c r="AK480" s="242"/>
      <c r="AL480" s="242"/>
      <c r="AM480" s="242"/>
      <c r="AN480" s="269"/>
      <c r="AO480" s="221"/>
      <c r="AP480" s="221"/>
    </row>
    <row r="481" spans="1:42" ht="18" customHeight="1">
      <c r="A481" s="221"/>
      <c r="B481" s="143"/>
      <c r="C481" s="143"/>
      <c r="D481" s="143"/>
      <c r="E481" s="269"/>
      <c r="F481" s="279"/>
      <c r="G481" s="241"/>
      <c r="H481" s="241"/>
      <c r="I481" s="241"/>
      <c r="J481" s="280"/>
      <c r="K481" s="281"/>
      <c r="L481" s="244"/>
      <c r="M481" s="244"/>
      <c r="N481" s="244"/>
      <c r="O481" s="245"/>
      <c r="P481" s="244"/>
      <c r="Q481" s="245"/>
      <c r="R481" s="245"/>
      <c r="S481" s="245"/>
      <c r="T481" s="245"/>
      <c r="U481" s="242"/>
      <c r="V481" s="245"/>
      <c r="W481" s="282"/>
      <c r="X481" s="282"/>
      <c r="Y481" s="279"/>
      <c r="Z481" s="242"/>
      <c r="AA481" s="242"/>
      <c r="AB481" s="242"/>
      <c r="AC481" s="242"/>
      <c r="AD481" s="242"/>
      <c r="AE481" s="242"/>
      <c r="AF481" s="242"/>
      <c r="AG481" s="242"/>
      <c r="AH481" s="242"/>
      <c r="AI481" s="242"/>
      <c r="AJ481" s="242"/>
      <c r="AK481" s="242"/>
      <c r="AL481" s="242"/>
      <c r="AM481" s="242"/>
      <c r="AN481" s="269"/>
      <c r="AO481" s="221"/>
      <c r="AP481" s="221"/>
    </row>
    <row r="482" spans="1:42" ht="18" customHeight="1">
      <c r="A482" s="221"/>
      <c r="B482" s="143"/>
      <c r="C482" s="143"/>
      <c r="D482" s="143"/>
      <c r="E482" s="269"/>
      <c r="F482" s="279"/>
      <c r="G482" s="241"/>
      <c r="H482" s="241"/>
      <c r="I482" s="241"/>
      <c r="J482" s="280"/>
      <c r="K482" s="281"/>
      <c r="L482" s="244"/>
      <c r="M482" s="244"/>
      <c r="N482" s="244"/>
      <c r="O482" s="245"/>
      <c r="P482" s="244"/>
      <c r="Q482" s="245"/>
      <c r="R482" s="245"/>
      <c r="S482" s="245"/>
      <c r="T482" s="245"/>
      <c r="U482" s="242"/>
      <c r="V482" s="245"/>
      <c r="W482" s="282"/>
      <c r="X482" s="282"/>
      <c r="Y482" s="279"/>
      <c r="Z482" s="242"/>
      <c r="AA482" s="242"/>
      <c r="AB482" s="242"/>
      <c r="AC482" s="242"/>
      <c r="AD482" s="242"/>
      <c r="AE482" s="242"/>
      <c r="AF482" s="242"/>
      <c r="AG482" s="242"/>
      <c r="AH482" s="242"/>
      <c r="AI482" s="242"/>
      <c r="AJ482" s="242"/>
      <c r="AK482" s="242"/>
      <c r="AL482" s="242"/>
      <c r="AM482" s="242"/>
      <c r="AN482" s="269"/>
      <c r="AO482" s="221"/>
      <c r="AP482" s="221"/>
    </row>
    <row r="483" spans="1:42" ht="18" customHeight="1">
      <c r="A483" s="221"/>
      <c r="B483" s="143"/>
      <c r="C483" s="143"/>
      <c r="D483" s="143"/>
      <c r="E483" s="269"/>
      <c r="F483" s="279"/>
      <c r="G483" s="241"/>
      <c r="H483" s="241"/>
      <c r="I483" s="241"/>
      <c r="J483" s="280"/>
      <c r="K483" s="281"/>
      <c r="L483" s="244"/>
      <c r="M483" s="244"/>
      <c r="N483" s="244"/>
      <c r="O483" s="245"/>
      <c r="P483" s="244"/>
      <c r="Q483" s="245"/>
      <c r="R483" s="245"/>
      <c r="S483" s="245"/>
      <c r="T483" s="245"/>
      <c r="U483" s="242"/>
      <c r="V483" s="245"/>
      <c r="W483" s="282"/>
      <c r="X483" s="282"/>
      <c r="Y483" s="279"/>
      <c r="Z483" s="242"/>
      <c r="AA483" s="242"/>
      <c r="AB483" s="242"/>
      <c r="AC483" s="242"/>
      <c r="AD483" s="242"/>
      <c r="AE483" s="242"/>
      <c r="AF483" s="242"/>
      <c r="AG483" s="242"/>
      <c r="AH483" s="242"/>
      <c r="AI483" s="242"/>
      <c r="AJ483" s="242"/>
      <c r="AK483" s="242"/>
      <c r="AL483" s="242"/>
      <c r="AM483" s="242"/>
      <c r="AN483" s="269"/>
      <c r="AO483" s="221"/>
      <c r="AP483" s="221"/>
    </row>
    <row r="484" spans="1:42" ht="18" customHeight="1">
      <c r="A484" s="221"/>
      <c r="B484" s="143"/>
      <c r="C484" s="143"/>
      <c r="D484" s="143"/>
      <c r="E484" s="269"/>
      <c r="F484" s="279"/>
      <c r="G484" s="241"/>
      <c r="H484" s="241"/>
      <c r="I484" s="241"/>
      <c r="J484" s="280"/>
      <c r="K484" s="281"/>
      <c r="L484" s="244"/>
      <c r="M484" s="244"/>
      <c r="N484" s="244"/>
      <c r="O484" s="245"/>
      <c r="P484" s="244"/>
      <c r="Q484" s="245"/>
      <c r="R484" s="245"/>
      <c r="S484" s="245"/>
      <c r="T484" s="245"/>
      <c r="U484" s="242"/>
      <c r="V484" s="245"/>
      <c r="W484" s="282"/>
      <c r="X484" s="282"/>
      <c r="Y484" s="279"/>
      <c r="Z484" s="242"/>
      <c r="AA484" s="242"/>
      <c r="AB484" s="242"/>
      <c r="AC484" s="242"/>
      <c r="AD484" s="242"/>
      <c r="AE484" s="242"/>
      <c r="AF484" s="242"/>
      <c r="AG484" s="242"/>
      <c r="AH484" s="242"/>
      <c r="AI484" s="242"/>
      <c r="AJ484" s="242"/>
      <c r="AK484" s="242"/>
      <c r="AL484" s="242"/>
      <c r="AM484" s="242"/>
      <c r="AN484" s="269"/>
      <c r="AO484" s="221"/>
      <c r="AP484" s="221"/>
    </row>
    <row r="485" spans="1:42" ht="18" customHeight="1">
      <c r="A485" s="221"/>
      <c r="B485" s="143"/>
      <c r="C485" s="143"/>
      <c r="D485" s="143"/>
      <c r="E485" s="269"/>
      <c r="F485" s="279"/>
      <c r="G485" s="241"/>
      <c r="H485" s="241"/>
      <c r="I485" s="241"/>
      <c r="J485" s="280"/>
      <c r="K485" s="281"/>
      <c r="L485" s="244"/>
      <c r="M485" s="244"/>
      <c r="N485" s="244"/>
      <c r="O485" s="245"/>
      <c r="P485" s="244"/>
      <c r="Q485" s="245"/>
      <c r="R485" s="245"/>
      <c r="S485" s="245"/>
      <c r="T485" s="245"/>
      <c r="U485" s="242"/>
      <c r="V485" s="245"/>
      <c r="W485" s="282"/>
      <c r="X485" s="282"/>
      <c r="Y485" s="279"/>
      <c r="Z485" s="242"/>
      <c r="AA485" s="242"/>
      <c r="AB485" s="242"/>
      <c r="AC485" s="242"/>
      <c r="AD485" s="242"/>
      <c r="AE485" s="242"/>
      <c r="AF485" s="242"/>
      <c r="AG485" s="242"/>
      <c r="AH485" s="242"/>
      <c r="AI485" s="242"/>
      <c r="AJ485" s="242"/>
      <c r="AK485" s="242"/>
      <c r="AL485" s="242"/>
      <c r="AM485" s="242"/>
      <c r="AN485" s="269"/>
      <c r="AO485" s="221"/>
      <c r="AP485" s="221"/>
    </row>
    <row r="486" spans="1:42" ht="18" customHeight="1">
      <c r="A486" s="221"/>
      <c r="B486" s="143"/>
      <c r="C486" s="143"/>
      <c r="D486" s="143"/>
      <c r="E486" s="269"/>
      <c r="F486" s="279"/>
      <c r="G486" s="241"/>
      <c r="H486" s="241"/>
      <c r="I486" s="241"/>
      <c r="J486" s="280"/>
      <c r="K486" s="281"/>
      <c r="L486" s="244"/>
      <c r="M486" s="244"/>
      <c r="N486" s="244"/>
      <c r="O486" s="245"/>
      <c r="P486" s="244"/>
      <c r="Q486" s="245"/>
      <c r="R486" s="245"/>
      <c r="S486" s="245"/>
      <c r="T486" s="245"/>
      <c r="U486" s="242"/>
      <c r="V486" s="245"/>
      <c r="W486" s="282"/>
      <c r="X486" s="282"/>
      <c r="Y486" s="279"/>
      <c r="Z486" s="242"/>
      <c r="AA486" s="242"/>
      <c r="AB486" s="242"/>
      <c r="AC486" s="242"/>
      <c r="AD486" s="242"/>
      <c r="AE486" s="242"/>
      <c r="AF486" s="242"/>
      <c r="AG486" s="242"/>
      <c r="AH486" s="242"/>
      <c r="AI486" s="242"/>
      <c r="AJ486" s="242"/>
      <c r="AK486" s="242"/>
      <c r="AL486" s="242"/>
      <c r="AM486" s="242"/>
      <c r="AN486" s="269"/>
      <c r="AO486" s="221"/>
      <c r="AP486" s="221"/>
    </row>
    <row r="487" spans="1:42" ht="18" customHeight="1">
      <c r="A487" s="221"/>
      <c r="B487" s="143"/>
      <c r="C487" s="143"/>
      <c r="D487" s="143"/>
      <c r="E487" s="269"/>
      <c r="F487" s="279"/>
      <c r="G487" s="241"/>
      <c r="H487" s="241"/>
      <c r="I487" s="241"/>
      <c r="J487" s="280"/>
      <c r="K487" s="281"/>
      <c r="L487" s="244"/>
      <c r="M487" s="244"/>
      <c r="N487" s="244"/>
      <c r="O487" s="245"/>
      <c r="P487" s="244"/>
      <c r="Q487" s="245"/>
      <c r="R487" s="245"/>
      <c r="S487" s="245"/>
      <c r="T487" s="245"/>
      <c r="U487" s="242"/>
      <c r="V487" s="245"/>
      <c r="W487" s="282"/>
      <c r="X487" s="282"/>
      <c r="Y487" s="279"/>
      <c r="Z487" s="242"/>
      <c r="AA487" s="242"/>
      <c r="AB487" s="242"/>
      <c r="AC487" s="242"/>
      <c r="AD487" s="242"/>
      <c r="AE487" s="242"/>
      <c r="AF487" s="242"/>
      <c r="AG487" s="242"/>
      <c r="AH487" s="242"/>
      <c r="AI487" s="242"/>
      <c r="AJ487" s="242"/>
      <c r="AK487" s="242"/>
      <c r="AL487" s="242"/>
      <c r="AM487" s="242"/>
      <c r="AN487" s="269"/>
      <c r="AO487" s="221"/>
      <c r="AP487" s="221"/>
    </row>
    <row r="488" spans="1:42" ht="18" customHeight="1">
      <c r="A488" s="221"/>
      <c r="B488" s="143"/>
      <c r="C488" s="143"/>
      <c r="D488" s="143"/>
      <c r="E488" s="269"/>
      <c r="F488" s="279"/>
      <c r="G488" s="241"/>
      <c r="H488" s="241"/>
      <c r="I488" s="241"/>
      <c r="J488" s="280"/>
      <c r="K488" s="281"/>
      <c r="L488" s="244"/>
      <c r="M488" s="244"/>
      <c r="N488" s="244"/>
      <c r="O488" s="245"/>
      <c r="P488" s="244"/>
      <c r="Q488" s="245"/>
      <c r="R488" s="245"/>
      <c r="S488" s="245"/>
      <c r="T488" s="245"/>
      <c r="U488" s="242"/>
      <c r="V488" s="245"/>
      <c r="W488" s="282"/>
      <c r="X488" s="282"/>
      <c r="Y488" s="279"/>
      <c r="Z488" s="242"/>
      <c r="AA488" s="242"/>
      <c r="AB488" s="242"/>
      <c r="AC488" s="242"/>
      <c r="AD488" s="242"/>
      <c r="AE488" s="242"/>
      <c r="AF488" s="242"/>
      <c r="AG488" s="242"/>
      <c r="AH488" s="242"/>
      <c r="AI488" s="242"/>
      <c r="AJ488" s="242"/>
      <c r="AK488" s="242"/>
      <c r="AL488" s="242"/>
      <c r="AM488" s="242"/>
      <c r="AN488" s="269"/>
      <c r="AO488" s="221"/>
      <c r="AP488" s="221"/>
    </row>
    <row r="489" spans="1:42" ht="18" customHeight="1">
      <c r="A489" s="221"/>
      <c r="B489" s="143"/>
      <c r="C489" s="143"/>
      <c r="D489" s="143"/>
      <c r="E489" s="269"/>
      <c r="F489" s="279"/>
      <c r="G489" s="241"/>
      <c r="H489" s="241"/>
      <c r="I489" s="241"/>
      <c r="J489" s="280"/>
      <c r="K489" s="281"/>
      <c r="L489" s="244"/>
      <c r="M489" s="244"/>
      <c r="N489" s="244"/>
      <c r="O489" s="245"/>
      <c r="P489" s="244"/>
      <c r="Q489" s="245"/>
      <c r="R489" s="245"/>
      <c r="S489" s="245"/>
      <c r="T489" s="245"/>
      <c r="U489" s="242"/>
      <c r="V489" s="245"/>
      <c r="W489" s="282"/>
      <c r="X489" s="282"/>
      <c r="Y489" s="279"/>
      <c r="Z489" s="242"/>
      <c r="AA489" s="242"/>
      <c r="AB489" s="242"/>
      <c r="AC489" s="242"/>
      <c r="AD489" s="242"/>
      <c r="AE489" s="242"/>
      <c r="AF489" s="242"/>
      <c r="AG489" s="242"/>
      <c r="AH489" s="242"/>
      <c r="AI489" s="242"/>
      <c r="AJ489" s="242"/>
      <c r="AK489" s="242"/>
      <c r="AL489" s="242"/>
      <c r="AM489" s="242"/>
      <c r="AN489" s="269"/>
      <c r="AO489" s="221"/>
      <c r="AP489" s="221"/>
    </row>
    <row r="490" spans="1:42" ht="18" customHeight="1">
      <c r="A490" s="221"/>
      <c r="B490" s="143"/>
      <c r="C490" s="143"/>
      <c r="D490" s="143"/>
      <c r="E490" s="269"/>
      <c r="F490" s="279"/>
      <c r="G490" s="241"/>
      <c r="H490" s="241"/>
      <c r="I490" s="241"/>
      <c r="J490" s="280"/>
      <c r="K490" s="281"/>
      <c r="L490" s="244"/>
      <c r="M490" s="244"/>
      <c r="N490" s="244"/>
      <c r="O490" s="245"/>
      <c r="P490" s="244"/>
      <c r="Q490" s="245"/>
      <c r="R490" s="245"/>
      <c r="S490" s="245"/>
      <c r="T490" s="245"/>
      <c r="U490" s="242"/>
      <c r="V490" s="245"/>
      <c r="W490" s="282"/>
      <c r="X490" s="282"/>
      <c r="Y490" s="279"/>
      <c r="Z490" s="242"/>
      <c r="AA490" s="242"/>
      <c r="AB490" s="242"/>
      <c r="AC490" s="242"/>
      <c r="AD490" s="242"/>
      <c r="AE490" s="242"/>
      <c r="AF490" s="242"/>
      <c r="AG490" s="242"/>
      <c r="AH490" s="242"/>
      <c r="AI490" s="242"/>
      <c r="AJ490" s="242"/>
      <c r="AK490" s="242"/>
      <c r="AL490" s="242"/>
      <c r="AM490" s="242"/>
      <c r="AN490" s="269"/>
      <c r="AO490" s="221"/>
      <c r="AP490" s="221"/>
    </row>
    <row r="491" spans="1:42" ht="18" customHeight="1">
      <c r="A491" s="221"/>
      <c r="B491" s="143"/>
      <c r="C491" s="143"/>
      <c r="D491" s="143"/>
      <c r="E491" s="269"/>
      <c r="F491" s="279"/>
      <c r="G491" s="241"/>
      <c r="H491" s="241"/>
      <c r="I491" s="241"/>
      <c r="J491" s="280"/>
      <c r="K491" s="281"/>
      <c r="L491" s="244"/>
      <c r="M491" s="244"/>
      <c r="N491" s="244"/>
      <c r="O491" s="245"/>
      <c r="P491" s="244"/>
      <c r="Q491" s="245"/>
      <c r="R491" s="245"/>
      <c r="S491" s="245"/>
      <c r="T491" s="245"/>
      <c r="U491" s="242"/>
      <c r="V491" s="245"/>
      <c r="W491" s="282"/>
      <c r="X491" s="282"/>
      <c r="Y491" s="279"/>
      <c r="Z491" s="242"/>
      <c r="AA491" s="242"/>
      <c r="AB491" s="242"/>
      <c r="AC491" s="242"/>
      <c r="AD491" s="242"/>
      <c r="AE491" s="242"/>
      <c r="AF491" s="242"/>
      <c r="AG491" s="242"/>
      <c r="AH491" s="242"/>
      <c r="AI491" s="242"/>
      <c r="AJ491" s="242"/>
      <c r="AK491" s="242"/>
      <c r="AL491" s="242"/>
      <c r="AM491" s="242"/>
      <c r="AN491" s="269"/>
      <c r="AO491" s="221"/>
      <c r="AP491" s="221"/>
    </row>
    <row r="492" spans="1:42" ht="18" customHeight="1">
      <c r="A492" s="221"/>
      <c r="B492" s="143"/>
      <c r="C492" s="143"/>
      <c r="D492" s="143"/>
      <c r="E492" s="269"/>
      <c r="F492" s="279"/>
      <c r="G492" s="241"/>
      <c r="H492" s="241"/>
      <c r="I492" s="241"/>
      <c r="J492" s="280"/>
      <c r="K492" s="281"/>
      <c r="L492" s="244"/>
      <c r="M492" s="244"/>
      <c r="N492" s="244"/>
      <c r="O492" s="245"/>
      <c r="P492" s="244"/>
      <c r="Q492" s="245"/>
      <c r="R492" s="245"/>
      <c r="S492" s="245"/>
      <c r="T492" s="245"/>
      <c r="U492" s="242"/>
      <c r="V492" s="245"/>
      <c r="W492" s="282"/>
      <c r="X492" s="282"/>
      <c r="Y492" s="279"/>
      <c r="Z492" s="242"/>
      <c r="AA492" s="242"/>
      <c r="AB492" s="242"/>
      <c r="AC492" s="242"/>
      <c r="AD492" s="242"/>
      <c r="AE492" s="242"/>
      <c r="AF492" s="242"/>
      <c r="AG492" s="242"/>
      <c r="AH492" s="242"/>
      <c r="AI492" s="242"/>
      <c r="AJ492" s="242"/>
      <c r="AK492" s="242"/>
      <c r="AL492" s="242"/>
      <c r="AM492" s="242"/>
      <c r="AN492" s="269"/>
      <c r="AO492" s="221"/>
      <c r="AP492" s="221"/>
    </row>
    <row r="493" spans="1:42" ht="18" customHeight="1">
      <c r="A493" s="221"/>
      <c r="B493" s="143"/>
      <c r="C493" s="143"/>
      <c r="D493" s="143"/>
      <c r="E493" s="269"/>
      <c r="F493" s="279"/>
      <c r="G493" s="241"/>
      <c r="H493" s="241"/>
      <c r="I493" s="241"/>
      <c r="J493" s="280"/>
      <c r="K493" s="281"/>
      <c r="L493" s="244"/>
      <c r="M493" s="244"/>
      <c r="N493" s="244"/>
      <c r="O493" s="245"/>
      <c r="P493" s="244"/>
      <c r="Q493" s="245"/>
      <c r="R493" s="245"/>
      <c r="S493" s="245"/>
      <c r="T493" s="245"/>
      <c r="U493" s="242"/>
      <c r="V493" s="245"/>
      <c r="W493" s="282"/>
      <c r="X493" s="282"/>
      <c r="Y493" s="279"/>
      <c r="Z493" s="242"/>
      <c r="AA493" s="242"/>
      <c r="AB493" s="242"/>
      <c r="AC493" s="242"/>
      <c r="AD493" s="242"/>
      <c r="AE493" s="242"/>
      <c r="AF493" s="242"/>
      <c r="AG493" s="242"/>
      <c r="AH493" s="242"/>
      <c r="AI493" s="242"/>
      <c r="AJ493" s="242"/>
      <c r="AK493" s="242"/>
      <c r="AL493" s="242"/>
      <c r="AM493" s="242"/>
      <c r="AN493" s="269"/>
      <c r="AO493" s="221"/>
      <c r="AP493" s="221"/>
    </row>
    <row r="494" spans="1:42" ht="18" customHeight="1">
      <c r="A494" s="221"/>
      <c r="B494" s="143"/>
      <c r="C494" s="143"/>
      <c r="D494" s="143"/>
      <c r="E494" s="269"/>
      <c r="F494" s="279"/>
      <c r="G494" s="241"/>
      <c r="H494" s="241"/>
      <c r="I494" s="241"/>
      <c r="J494" s="280"/>
      <c r="K494" s="281"/>
      <c r="L494" s="244"/>
      <c r="M494" s="244"/>
      <c r="N494" s="244"/>
      <c r="O494" s="245"/>
      <c r="P494" s="244"/>
      <c r="Q494" s="245"/>
      <c r="R494" s="245"/>
      <c r="S494" s="245"/>
      <c r="T494" s="245"/>
      <c r="U494" s="242"/>
      <c r="V494" s="245"/>
      <c r="W494" s="282"/>
      <c r="X494" s="282"/>
      <c r="Y494" s="279"/>
      <c r="Z494" s="242"/>
      <c r="AA494" s="242"/>
      <c r="AB494" s="242"/>
      <c r="AC494" s="242"/>
      <c r="AD494" s="242"/>
      <c r="AE494" s="242"/>
      <c r="AF494" s="242"/>
      <c r="AG494" s="242"/>
      <c r="AH494" s="242"/>
      <c r="AI494" s="242"/>
      <c r="AJ494" s="242"/>
      <c r="AK494" s="242"/>
      <c r="AL494" s="242"/>
      <c r="AM494" s="242"/>
      <c r="AN494" s="269"/>
      <c r="AO494" s="221"/>
      <c r="AP494" s="221"/>
    </row>
    <row r="495" spans="1:42" ht="18" customHeight="1">
      <c r="A495" s="221"/>
      <c r="B495" s="143"/>
      <c r="C495" s="143"/>
      <c r="D495" s="143"/>
      <c r="E495" s="269"/>
      <c r="F495" s="279"/>
      <c r="G495" s="241"/>
      <c r="H495" s="241"/>
      <c r="I495" s="241"/>
      <c r="J495" s="280"/>
      <c r="K495" s="281"/>
      <c r="L495" s="244"/>
      <c r="M495" s="244"/>
      <c r="N495" s="244"/>
      <c r="O495" s="245"/>
      <c r="P495" s="244"/>
      <c r="Q495" s="245"/>
      <c r="R495" s="245"/>
      <c r="S495" s="245"/>
      <c r="T495" s="245"/>
      <c r="U495" s="242"/>
      <c r="V495" s="245"/>
      <c r="W495" s="282"/>
      <c r="X495" s="282"/>
      <c r="Y495" s="279"/>
      <c r="Z495" s="242"/>
      <c r="AA495" s="242"/>
      <c r="AB495" s="242"/>
      <c r="AC495" s="242"/>
      <c r="AD495" s="242"/>
      <c r="AE495" s="242"/>
      <c r="AF495" s="242"/>
      <c r="AG495" s="242"/>
      <c r="AH495" s="242"/>
      <c r="AI495" s="242"/>
      <c r="AJ495" s="242"/>
      <c r="AK495" s="242"/>
      <c r="AL495" s="242"/>
      <c r="AM495" s="242"/>
      <c r="AN495" s="269"/>
      <c r="AO495" s="221"/>
      <c r="AP495" s="221"/>
    </row>
    <row r="496" spans="1:42" ht="18" customHeight="1">
      <c r="A496" s="221"/>
      <c r="B496" s="143"/>
      <c r="C496" s="143"/>
      <c r="D496" s="143"/>
      <c r="E496" s="269"/>
      <c r="F496" s="279"/>
      <c r="G496" s="241"/>
      <c r="H496" s="241"/>
      <c r="I496" s="241"/>
      <c r="J496" s="280"/>
      <c r="K496" s="281"/>
      <c r="L496" s="244"/>
      <c r="M496" s="244"/>
      <c r="N496" s="244"/>
      <c r="O496" s="245"/>
      <c r="P496" s="244"/>
      <c r="Q496" s="245"/>
      <c r="R496" s="245"/>
      <c r="S496" s="245"/>
      <c r="T496" s="245"/>
      <c r="U496" s="242"/>
      <c r="V496" s="245"/>
      <c r="W496" s="282"/>
      <c r="X496" s="282"/>
      <c r="Y496" s="279"/>
      <c r="Z496" s="242"/>
      <c r="AA496" s="242"/>
      <c r="AB496" s="242"/>
      <c r="AC496" s="242"/>
      <c r="AD496" s="242"/>
      <c r="AE496" s="242"/>
      <c r="AF496" s="242"/>
      <c r="AG496" s="242"/>
      <c r="AH496" s="242"/>
      <c r="AI496" s="242"/>
      <c r="AJ496" s="242"/>
      <c r="AK496" s="242"/>
      <c r="AL496" s="242"/>
      <c r="AM496" s="242"/>
      <c r="AN496" s="269"/>
      <c r="AO496" s="221"/>
      <c r="AP496" s="221"/>
    </row>
    <row r="497" spans="1:42" ht="18" customHeight="1">
      <c r="A497" s="221"/>
      <c r="B497" s="143"/>
      <c r="C497" s="143"/>
      <c r="D497" s="143"/>
      <c r="E497" s="269"/>
      <c r="F497" s="279"/>
      <c r="G497" s="241"/>
      <c r="H497" s="241"/>
      <c r="I497" s="241"/>
      <c r="J497" s="280"/>
      <c r="K497" s="281"/>
      <c r="L497" s="244"/>
      <c r="M497" s="244"/>
      <c r="N497" s="244"/>
      <c r="O497" s="245"/>
      <c r="P497" s="244"/>
      <c r="Q497" s="245"/>
      <c r="R497" s="245"/>
      <c r="S497" s="245"/>
      <c r="T497" s="245"/>
      <c r="U497" s="242"/>
      <c r="V497" s="245"/>
      <c r="W497" s="282"/>
      <c r="X497" s="282"/>
      <c r="Y497" s="279"/>
      <c r="Z497" s="242"/>
      <c r="AA497" s="242"/>
      <c r="AB497" s="242"/>
      <c r="AC497" s="242"/>
      <c r="AD497" s="242"/>
      <c r="AE497" s="242"/>
      <c r="AF497" s="242"/>
      <c r="AG497" s="242"/>
      <c r="AH497" s="242"/>
      <c r="AI497" s="242"/>
      <c r="AJ497" s="242"/>
      <c r="AK497" s="242"/>
      <c r="AL497" s="242"/>
      <c r="AM497" s="242"/>
      <c r="AN497" s="269"/>
      <c r="AO497" s="221"/>
      <c r="AP497" s="221"/>
    </row>
    <row r="498" spans="1:42" ht="18" customHeight="1">
      <c r="A498" s="221"/>
      <c r="B498" s="143"/>
      <c r="C498" s="143"/>
      <c r="D498" s="143"/>
      <c r="E498" s="269"/>
      <c r="F498" s="279"/>
      <c r="G498" s="241"/>
      <c r="H498" s="241"/>
      <c r="I498" s="241"/>
      <c r="J498" s="280"/>
      <c r="K498" s="281"/>
      <c r="L498" s="244"/>
      <c r="M498" s="244"/>
      <c r="N498" s="244"/>
      <c r="O498" s="245"/>
      <c r="P498" s="244"/>
      <c r="Q498" s="245"/>
      <c r="R498" s="245"/>
      <c r="S498" s="245"/>
      <c r="T498" s="245"/>
      <c r="U498" s="242"/>
      <c r="V498" s="245"/>
      <c r="W498" s="282"/>
      <c r="X498" s="282"/>
      <c r="Y498" s="279"/>
      <c r="Z498" s="242"/>
      <c r="AA498" s="242"/>
      <c r="AB498" s="242"/>
      <c r="AC498" s="242"/>
      <c r="AD498" s="242"/>
      <c r="AE498" s="242"/>
      <c r="AF498" s="242"/>
      <c r="AG498" s="242"/>
      <c r="AH498" s="242"/>
      <c r="AI498" s="242"/>
      <c r="AJ498" s="242"/>
      <c r="AK498" s="242"/>
      <c r="AL498" s="242"/>
      <c r="AM498" s="242"/>
      <c r="AN498" s="269"/>
      <c r="AO498" s="221"/>
      <c r="AP498" s="221"/>
    </row>
    <row r="499" spans="1:42" ht="18" customHeight="1">
      <c r="A499" s="221"/>
      <c r="B499" s="143"/>
      <c r="C499" s="143"/>
      <c r="D499" s="143"/>
      <c r="E499" s="269"/>
      <c r="F499" s="279"/>
      <c r="G499" s="241"/>
      <c r="H499" s="241"/>
      <c r="I499" s="241"/>
      <c r="J499" s="280"/>
      <c r="K499" s="281"/>
      <c r="L499" s="244"/>
      <c r="M499" s="244"/>
      <c r="N499" s="244"/>
      <c r="O499" s="245"/>
      <c r="P499" s="244"/>
      <c r="Q499" s="245"/>
      <c r="R499" s="245"/>
      <c r="S499" s="245"/>
      <c r="T499" s="245"/>
      <c r="U499" s="242"/>
      <c r="V499" s="245"/>
      <c r="W499" s="282"/>
      <c r="X499" s="282"/>
      <c r="Y499" s="279"/>
      <c r="Z499" s="242"/>
      <c r="AA499" s="242"/>
      <c r="AB499" s="242"/>
      <c r="AC499" s="242"/>
      <c r="AD499" s="242"/>
      <c r="AE499" s="242"/>
      <c r="AF499" s="242"/>
      <c r="AG499" s="242"/>
      <c r="AH499" s="242"/>
      <c r="AI499" s="242"/>
      <c r="AJ499" s="242"/>
      <c r="AK499" s="242"/>
      <c r="AL499" s="242"/>
      <c r="AM499" s="242"/>
      <c r="AN499" s="269"/>
      <c r="AO499" s="221"/>
      <c r="AP499" s="221"/>
    </row>
    <row r="500" spans="1:42" ht="18" customHeight="1">
      <c r="A500" s="221"/>
      <c r="B500" s="143"/>
      <c r="C500" s="143"/>
      <c r="D500" s="143"/>
      <c r="E500" s="269"/>
      <c r="F500" s="279"/>
      <c r="G500" s="241"/>
      <c r="H500" s="241"/>
      <c r="I500" s="241"/>
      <c r="J500" s="280"/>
      <c r="K500" s="281"/>
      <c r="L500" s="244"/>
      <c r="M500" s="244"/>
      <c r="N500" s="244"/>
      <c r="O500" s="245"/>
      <c r="P500" s="244"/>
      <c r="Q500" s="245"/>
      <c r="R500" s="245"/>
      <c r="S500" s="245"/>
      <c r="T500" s="245"/>
      <c r="U500" s="242"/>
      <c r="V500" s="245"/>
      <c r="W500" s="282"/>
      <c r="X500" s="282"/>
      <c r="Y500" s="279"/>
      <c r="Z500" s="242"/>
      <c r="AA500" s="242"/>
      <c r="AB500" s="242"/>
      <c r="AC500" s="242"/>
      <c r="AD500" s="242"/>
      <c r="AE500" s="242"/>
      <c r="AF500" s="242"/>
      <c r="AG500" s="242"/>
      <c r="AH500" s="242"/>
      <c r="AI500" s="242"/>
      <c r="AJ500" s="242"/>
      <c r="AK500" s="242"/>
      <c r="AL500" s="242"/>
      <c r="AM500" s="242"/>
      <c r="AN500" s="269"/>
      <c r="AO500" s="221"/>
      <c r="AP500" s="221"/>
    </row>
    <row r="501" spans="1:42" ht="18" customHeight="1">
      <c r="A501" s="221"/>
      <c r="B501" s="143"/>
      <c r="C501" s="143"/>
      <c r="D501" s="143"/>
      <c r="E501" s="269"/>
      <c r="F501" s="279"/>
      <c r="G501" s="241"/>
      <c r="H501" s="241"/>
      <c r="I501" s="241"/>
      <c r="J501" s="280"/>
      <c r="K501" s="281"/>
      <c r="L501" s="244"/>
      <c r="M501" s="244"/>
      <c r="N501" s="244"/>
      <c r="O501" s="245"/>
      <c r="P501" s="244"/>
      <c r="Q501" s="245"/>
      <c r="R501" s="245"/>
      <c r="S501" s="245"/>
      <c r="T501" s="245"/>
      <c r="U501" s="242"/>
      <c r="V501" s="245"/>
      <c r="W501" s="282"/>
      <c r="X501" s="282"/>
      <c r="Y501" s="279"/>
      <c r="Z501" s="242"/>
      <c r="AA501" s="242"/>
      <c r="AB501" s="242"/>
      <c r="AC501" s="242"/>
      <c r="AD501" s="242"/>
      <c r="AE501" s="242"/>
      <c r="AF501" s="242"/>
      <c r="AG501" s="242"/>
      <c r="AH501" s="242"/>
      <c r="AI501" s="242"/>
      <c r="AJ501" s="242"/>
      <c r="AK501" s="242"/>
      <c r="AL501" s="242"/>
      <c r="AM501" s="242"/>
      <c r="AN501" s="269"/>
      <c r="AO501" s="221"/>
      <c r="AP501" s="221"/>
    </row>
    <row r="502" spans="1:42" ht="18" customHeight="1">
      <c r="A502" s="221"/>
      <c r="B502" s="143"/>
      <c r="C502" s="143"/>
      <c r="D502" s="143"/>
      <c r="E502" s="269"/>
      <c r="F502" s="279"/>
      <c r="G502" s="241"/>
      <c r="H502" s="241"/>
      <c r="I502" s="241"/>
      <c r="J502" s="280"/>
      <c r="K502" s="281"/>
      <c r="L502" s="244"/>
      <c r="M502" s="244"/>
      <c r="N502" s="244"/>
      <c r="O502" s="245"/>
      <c r="P502" s="244"/>
      <c r="Q502" s="245"/>
      <c r="R502" s="245"/>
      <c r="S502" s="245"/>
      <c r="T502" s="245"/>
      <c r="U502" s="242"/>
      <c r="V502" s="245"/>
      <c r="W502" s="282"/>
      <c r="X502" s="282"/>
      <c r="Y502" s="279"/>
      <c r="Z502" s="242"/>
      <c r="AA502" s="242"/>
      <c r="AB502" s="242"/>
      <c r="AC502" s="242"/>
      <c r="AD502" s="242"/>
      <c r="AE502" s="242"/>
      <c r="AF502" s="242"/>
      <c r="AG502" s="242"/>
      <c r="AH502" s="242"/>
      <c r="AI502" s="242"/>
      <c r="AJ502" s="242"/>
      <c r="AK502" s="242"/>
      <c r="AL502" s="242"/>
      <c r="AM502" s="242"/>
      <c r="AN502" s="269"/>
      <c r="AO502" s="221"/>
      <c r="AP502" s="221"/>
    </row>
    <row r="503" spans="1:42" ht="18" customHeight="1">
      <c r="A503" s="221"/>
      <c r="B503" s="143"/>
      <c r="C503" s="143"/>
      <c r="D503" s="143"/>
      <c r="E503" s="269"/>
      <c r="F503" s="279"/>
      <c r="G503" s="241"/>
      <c r="H503" s="241"/>
      <c r="I503" s="241"/>
      <c r="J503" s="280"/>
      <c r="K503" s="281"/>
      <c r="L503" s="244"/>
      <c r="M503" s="244"/>
      <c r="N503" s="244"/>
      <c r="O503" s="245"/>
      <c r="P503" s="244"/>
      <c r="Q503" s="245"/>
      <c r="R503" s="245"/>
      <c r="S503" s="245"/>
      <c r="T503" s="245"/>
      <c r="U503" s="242"/>
      <c r="V503" s="245"/>
      <c r="W503" s="282"/>
      <c r="X503" s="282"/>
      <c r="Y503" s="279"/>
      <c r="Z503" s="242"/>
      <c r="AA503" s="242"/>
      <c r="AB503" s="242"/>
      <c r="AC503" s="242"/>
      <c r="AD503" s="242"/>
      <c r="AE503" s="242"/>
      <c r="AF503" s="242"/>
      <c r="AG503" s="242"/>
      <c r="AH503" s="242"/>
      <c r="AI503" s="242"/>
      <c r="AJ503" s="242"/>
      <c r="AK503" s="242"/>
      <c r="AL503" s="242"/>
      <c r="AM503" s="242"/>
      <c r="AN503" s="269"/>
      <c r="AO503" s="221"/>
      <c r="AP503" s="221"/>
    </row>
    <row r="504" spans="1:42" ht="18" customHeight="1">
      <c r="A504" s="221"/>
      <c r="B504" s="143"/>
      <c r="C504" s="143"/>
      <c r="D504" s="143"/>
      <c r="E504" s="269"/>
      <c r="F504" s="279"/>
      <c r="G504" s="241"/>
      <c r="H504" s="241"/>
      <c r="I504" s="241"/>
      <c r="J504" s="280"/>
      <c r="K504" s="281"/>
      <c r="L504" s="244"/>
      <c r="M504" s="244"/>
      <c r="N504" s="244"/>
      <c r="O504" s="245"/>
      <c r="P504" s="244"/>
      <c r="Q504" s="245"/>
      <c r="R504" s="245"/>
      <c r="S504" s="245"/>
      <c r="T504" s="245"/>
      <c r="U504" s="242"/>
      <c r="V504" s="245"/>
      <c r="W504" s="282"/>
      <c r="X504" s="282"/>
      <c r="Y504" s="279"/>
      <c r="Z504" s="242"/>
      <c r="AA504" s="242"/>
      <c r="AB504" s="242"/>
      <c r="AC504" s="242"/>
      <c r="AD504" s="242"/>
      <c r="AE504" s="242"/>
      <c r="AF504" s="242"/>
      <c r="AG504" s="242"/>
      <c r="AH504" s="242"/>
      <c r="AI504" s="242"/>
      <c r="AJ504" s="242"/>
      <c r="AK504" s="242"/>
      <c r="AL504" s="242"/>
      <c r="AM504" s="242"/>
      <c r="AN504" s="269"/>
      <c r="AO504" s="221"/>
      <c r="AP504" s="221"/>
    </row>
    <row r="505" spans="1:42" ht="18" customHeight="1">
      <c r="A505" s="221"/>
      <c r="B505" s="143"/>
      <c r="C505" s="143"/>
      <c r="D505" s="143"/>
      <c r="E505" s="269"/>
      <c r="F505" s="279"/>
      <c r="G505" s="241"/>
      <c r="H505" s="241"/>
      <c r="I505" s="241"/>
      <c r="J505" s="280"/>
      <c r="K505" s="281"/>
      <c r="L505" s="244"/>
      <c r="M505" s="244"/>
      <c r="N505" s="244"/>
      <c r="O505" s="245"/>
      <c r="P505" s="244"/>
      <c r="Q505" s="245"/>
      <c r="R505" s="245"/>
      <c r="S505" s="245"/>
      <c r="T505" s="245"/>
      <c r="U505" s="242"/>
      <c r="V505" s="245"/>
      <c r="W505" s="282"/>
      <c r="X505" s="282"/>
      <c r="Y505" s="279"/>
      <c r="Z505" s="242"/>
      <c r="AA505" s="242"/>
      <c r="AB505" s="242"/>
      <c r="AC505" s="242"/>
      <c r="AD505" s="242"/>
      <c r="AE505" s="242"/>
      <c r="AF505" s="242"/>
      <c r="AG505" s="242"/>
      <c r="AH505" s="242"/>
      <c r="AI505" s="242"/>
      <c r="AJ505" s="242"/>
      <c r="AK505" s="242"/>
      <c r="AL505" s="242"/>
      <c r="AM505" s="242"/>
      <c r="AN505" s="269"/>
      <c r="AO505" s="221"/>
      <c r="AP505" s="221"/>
    </row>
    <row r="506" spans="1:42" ht="18" customHeight="1">
      <c r="A506" s="221"/>
      <c r="B506" s="143"/>
      <c r="C506" s="143"/>
      <c r="D506" s="143"/>
      <c r="E506" s="269"/>
      <c r="F506" s="279"/>
      <c r="G506" s="241"/>
      <c r="H506" s="241"/>
      <c r="I506" s="241"/>
      <c r="J506" s="280"/>
      <c r="K506" s="281"/>
      <c r="L506" s="244"/>
      <c r="M506" s="244"/>
      <c r="N506" s="244"/>
      <c r="O506" s="245"/>
      <c r="P506" s="244"/>
      <c r="Q506" s="245"/>
      <c r="R506" s="245"/>
      <c r="S506" s="245"/>
      <c r="T506" s="245"/>
      <c r="U506" s="242"/>
      <c r="V506" s="245"/>
      <c r="W506" s="282"/>
      <c r="X506" s="282"/>
      <c r="Y506" s="279"/>
      <c r="Z506" s="242"/>
      <c r="AA506" s="242"/>
      <c r="AB506" s="242"/>
      <c r="AC506" s="242"/>
      <c r="AD506" s="242"/>
      <c r="AE506" s="242"/>
      <c r="AF506" s="242"/>
      <c r="AG506" s="242"/>
      <c r="AH506" s="242"/>
      <c r="AI506" s="242"/>
      <c r="AJ506" s="242"/>
      <c r="AK506" s="242"/>
      <c r="AL506" s="242"/>
      <c r="AM506" s="242"/>
      <c r="AN506" s="269"/>
      <c r="AO506" s="221"/>
      <c r="AP506" s="221"/>
    </row>
    <row r="507" spans="1:42" ht="18" customHeight="1">
      <c r="A507" s="221"/>
      <c r="B507" s="143"/>
      <c r="C507" s="143"/>
      <c r="D507" s="143"/>
      <c r="E507" s="269"/>
      <c r="F507" s="279"/>
      <c r="G507" s="241"/>
      <c r="H507" s="241"/>
      <c r="I507" s="241"/>
      <c r="J507" s="280"/>
      <c r="K507" s="281"/>
      <c r="L507" s="244"/>
      <c r="M507" s="244"/>
      <c r="N507" s="244"/>
      <c r="O507" s="245"/>
      <c r="P507" s="244"/>
      <c r="Q507" s="245"/>
      <c r="R507" s="245"/>
      <c r="S507" s="245"/>
      <c r="T507" s="245"/>
      <c r="U507" s="242"/>
      <c r="V507" s="245"/>
      <c r="W507" s="282"/>
      <c r="X507" s="282"/>
      <c r="Y507" s="279"/>
      <c r="Z507" s="242"/>
      <c r="AA507" s="242"/>
      <c r="AB507" s="242"/>
      <c r="AC507" s="242"/>
      <c r="AD507" s="242"/>
      <c r="AE507" s="242"/>
      <c r="AF507" s="242"/>
      <c r="AG507" s="242"/>
      <c r="AH507" s="242"/>
      <c r="AI507" s="242"/>
      <c r="AJ507" s="242"/>
      <c r="AK507" s="242"/>
      <c r="AL507" s="242"/>
      <c r="AM507" s="242"/>
      <c r="AN507" s="269"/>
      <c r="AO507" s="221"/>
      <c r="AP507" s="221"/>
    </row>
    <row r="508" spans="1:42" ht="18" customHeight="1">
      <c r="A508" s="221"/>
      <c r="B508" s="143"/>
      <c r="C508" s="143"/>
      <c r="D508" s="143"/>
      <c r="E508" s="269"/>
      <c r="F508" s="279"/>
      <c r="G508" s="241"/>
      <c r="H508" s="241"/>
      <c r="I508" s="241"/>
      <c r="J508" s="280"/>
      <c r="K508" s="281"/>
      <c r="L508" s="244"/>
      <c r="M508" s="244"/>
      <c r="N508" s="244"/>
      <c r="O508" s="245"/>
      <c r="P508" s="244"/>
      <c r="Q508" s="245"/>
      <c r="R508" s="245"/>
      <c r="S508" s="245"/>
      <c r="T508" s="245"/>
      <c r="U508" s="242"/>
      <c r="V508" s="245"/>
      <c r="W508" s="282"/>
      <c r="X508" s="282"/>
      <c r="Y508" s="279"/>
      <c r="Z508" s="242"/>
      <c r="AA508" s="242"/>
      <c r="AB508" s="242"/>
      <c r="AC508" s="242"/>
      <c r="AD508" s="242"/>
      <c r="AE508" s="242"/>
      <c r="AF508" s="242"/>
      <c r="AG508" s="242"/>
      <c r="AH508" s="242"/>
      <c r="AI508" s="242"/>
      <c r="AJ508" s="242"/>
      <c r="AK508" s="242"/>
      <c r="AL508" s="242"/>
      <c r="AM508" s="242"/>
      <c r="AN508" s="269"/>
      <c r="AO508" s="221"/>
      <c r="AP508" s="221"/>
    </row>
    <row r="509" spans="1:42" ht="18" customHeight="1">
      <c r="A509" s="221"/>
      <c r="B509" s="143"/>
      <c r="C509" s="143"/>
      <c r="D509" s="143"/>
      <c r="E509" s="269"/>
      <c r="F509" s="279"/>
      <c r="G509" s="241"/>
      <c r="H509" s="241"/>
      <c r="I509" s="241"/>
      <c r="J509" s="280"/>
      <c r="K509" s="281"/>
      <c r="L509" s="244"/>
      <c r="M509" s="244"/>
      <c r="N509" s="244"/>
      <c r="O509" s="245"/>
      <c r="P509" s="244"/>
      <c r="Q509" s="245"/>
      <c r="R509" s="245"/>
      <c r="S509" s="245"/>
      <c r="T509" s="245"/>
      <c r="U509" s="242"/>
      <c r="V509" s="245"/>
      <c r="W509" s="282"/>
      <c r="X509" s="282"/>
      <c r="Y509" s="279"/>
      <c r="Z509" s="242"/>
      <c r="AA509" s="242"/>
      <c r="AB509" s="242"/>
      <c r="AC509" s="242"/>
      <c r="AD509" s="242"/>
      <c r="AE509" s="242"/>
      <c r="AF509" s="242"/>
      <c r="AG509" s="242"/>
      <c r="AH509" s="242"/>
      <c r="AI509" s="242"/>
      <c r="AJ509" s="242"/>
      <c r="AK509" s="242"/>
      <c r="AL509" s="242"/>
      <c r="AM509" s="242"/>
      <c r="AN509" s="269"/>
      <c r="AO509" s="221"/>
      <c r="AP509" s="221"/>
    </row>
    <row r="510" spans="1:42" ht="18" customHeight="1">
      <c r="A510" s="221"/>
      <c r="B510" s="143"/>
      <c r="C510" s="143"/>
      <c r="D510" s="143"/>
      <c r="E510" s="269"/>
      <c r="F510" s="279"/>
      <c r="G510" s="241"/>
      <c r="H510" s="241"/>
      <c r="I510" s="241"/>
      <c r="J510" s="280"/>
      <c r="K510" s="281"/>
      <c r="L510" s="244"/>
      <c r="M510" s="244"/>
      <c r="N510" s="244"/>
      <c r="O510" s="245"/>
      <c r="P510" s="244"/>
      <c r="Q510" s="245"/>
      <c r="R510" s="245"/>
      <c r="S510" s="245"/>
      <c r="T510" s="245"/>
      <c r="U510" s="242"/>
      <c r="V510" s="245"/>
      <c r="W510" s="282"/>
      <c r="X510" s="282"/>
      <c r="Y510" s="279"/>
      <c r="Z510" s="242"/>
      <c r="AA510" s="242"/>
      <c r="AB510" s="242"/>
      <c r="AC510" s="242"/>
      <c r="AD510" s="242"/>
      <c r="AE510" s="242"/>
      <c r="AF510" s="242"/>
      <c r="AG510" s="242"/>
      <c r="AH510" s="242"/>
      <c r="AI510" s="242"/>
      <c r="AJ510" s="242"/>
      <c r="AK510" s="242"/>
      <c r="AL510" s="242"/>
      <c r="AM510" s="242"/>
      <c r="AN510" s="269"/>
      <c r="AO510" s="221"/>
      <c r="AP510" s="221"/>
    </row>
    <row r="511" spans="1:42" ht="18" customHeight="1">
      <c r="A511" s="221"/>
      <c r="B511" s="143"/>
      <c r="C511" s="143"/>
      <c r="D511" s="143"/>
      <c r="E511" s="269"/>
      <c r="F511" s="279"/>
      <c r="G511" s="241"/>
      <c r="H511" s="241"/>
      <c r="I511" s="241"/>
      <c r="J511" s="280"/>
      <c r="K511" s="281"/>
      <c r="L511" s="244"/>
      <c r="M511" s="244"/>
      <c r="N511" s="244"/>
      <c r="O511" s="245"/>
      <c r="P511" s="244"/>
      <c r="Q511" s="245"/>
      <c r="R511" s="245"/>
      <c r="S511" s="245"/>
      <c r="T511" s="245"/>
      <c r="U511" s="242"/>
      <c r="V511" s="245"/>
      <c r="W511" s="282"/>
      <c r="X511" s="282"/>
      <c r="Y511" s="279"/>
      <c r="Z511" s="242"/>
      <c r="AA511" s="242"/>
      <c r="AB511" s="242"/>
      <c r="AC511" s="242"/>
      <c r="AD511" s="242"/>
      <c r="AE511" s="242"/>
      <c r="AF511" s="242"/>
      <c r="AG511" s="242"/>
      <c r="AH511" s="242"/>
      <c r="AI511" s="242"/>
      <c r="AJ511" s="242"/>
      <c r="AK511" s="242"/>
      <c r="AL511" s="242"/>
      <c r="AM511" s="242"/>
      <c r="AN511" s="269"/>
      <c r="AO511" s="221"/>
      <c r="AP511" s="221"/>
    </row>
    <row r="512" spans="1:42" ht="18" customHeight="1">
      <c r="A512" s="221"/>
      <c r="B512" s="143"/>
      <c r="C512" s="143"/>
      <c r="D512" s="143"/>
      <c r="E512" s="269"/>
      <c r="F512" s="279"/>
      <c r="G512" s="241"/>
      <c r="H512" s="241"/>
      <c r="I512" s="241"/>
      <c r="J512" s="280"/>
      <c r="K512" s="281"/>
      <c r="L512" s="244"/>
      <c r="M512" s="244"/>
      <c r="N512" s="244"/>
      <c r="O512" s="245"/>
      <c r="P512" s="244"/>
      <c r="Q512" s="245"/>
      <c r="R512" s="245"/>
      <c r="S512" s="245"/>
      <c r="T512" s="245"/>
      <c r="U512" s="242"/>
      <c r="V512" s="245"/>
      <c r="W512" s="282"/>
      <c r="X512" s="282"/>
      <c r="Y512" s="279"/>
      <c r="Z512" s="242"/>
      <c r="AA512" s="242"/>
      <c r="AB512" s="242"/>
      <c r="AC512" s="242"/>
      <c r="AD512" s="242"/>
      <c r="AE512" s="242"/>
      <c r="AF512" s="242"/>
      <c r="AG512" s="242"/>
      <c r="AH512" s="242"/>
      <c r="AI512" s="242"/>
      <c r="AJ512" s="242"/>
      <c r="AK512" s="242"/>
      <c r="AL512" s="242"/>
      <c r="AM512" s="242"/>
      <c r="AN512" s="269"/>
      <c r="AO512" s="221"/>
      <c r="AP512" s="221"/>
    </row>
    <row r="513" spans="1:42" ht="18" customHeight="1">
      <c r="A513" s="221"/>
      <c r="B513" s="143"/>
      <c r="C513" s="143"/>
      <c r="D513" s="143"/>
      <c r="E513" s="269"/>
      <c r="F513" s="279"/>
      <c r="G513" s="241"/>
      <c r="H513" s="241"/>
      <c r="I513" s="241"/>
      <c r="J513" s="280"/>
      <c r="K513" s="281"/>
      <c r="L513" s="244"/>
      <c r="M513" s="244"/>
      <c r="N513" s="244"/>
      <c r="O513" s="245"/>
      <c r="P513" s="244"/>
      <c r="Q513" s="245"/>
      <c r="R513" s="245"/>
      <c r="S513" s="245"/>
      <c r="T513" s="245"/>
      <c r="U513" s="242"/>
      <c r="V513" s="245"/>
      <c r="W513" s="282"/>
      <c r="X513" s="282"/>
      <c r="Y513" s="279"/>
      <c r="Z513" s="242"/>
      <c r="AA513" s="242"/>
      <c r="AB513" s="242"/>
      <c r="AC513" s="242"/>
      <c r="AD513" s="242"/>
      <c r="AE513" s="242"/>
      <c r="AF513" s="242"/>
      <c r="AG513" s="242"/>
      <c r="AH513" s="242"/>
      <c r="AI513" s="242"/>
      <c r="AJ513" s="242"/>
      <c r="AK513" s="242"/>
      <c r="AL513" s="242"/>
      <c r="AM513" s="242"/>
      <c r="AN513" s="269"/>
      <c r="AO513" s="221"/>
      <c r="AP513" s="221"/>
    </row>
    <row r="514" spans="1:42" ht="18" customHeight="1">
      <c r="A514" s="221"/>
      <c r="B514" s="143"/>
      <c r="C514" s="143"/>
      <c r="D514" s="143"/>
      <c r="E514" s="269"/>
      <c r="F514" s="279"/>
      <c r="G514" s="241"/>
      <c r="H514" s="241"/>
      <c r="I514" s="241"/>
      <c r="J514" s="280"/>
      <c r="K514" s="281"/>
      <c r="L514" s="244"/>
      <c r="M514" s="244"/>
      <c r="N514" s="244"/>
      <c r="O514" s="245"/>
      <c r="P514" s="244"/>
      <c r="Q514" s="245"/>
      <c r="R514" s="245"/>
      <c r="S514" s="245"/>
      <c r="T514" s="245"/>
      <c r="U514" s="242"/>
      <c r="V514" s="245"/>
      <c r="W514" s="282"/>
      <c r="X514" s="282"/>
      <c r="Y514" s="279"/>
      <c r="Z514" s="242"/>
      <c r="AA514" s="242"/>
      <c r="AB514" s="242"/>
      <c r="AC514" s="242"/>
      <c r="AD514" s="242"/>
      <c r="AE514" s="242"/>
      <c r="AF514" s="242"/>
      <c r="AG514" s="242"/>
      <c r="AH514" s="242"/>
      <c r="AI514" s="242"/>
      <c r="AJ514" s="242"/>
      <c r="AK514" s="242"/>
      <c r="AL514" s="242"/>
      <c r="AM514" s="242"/>
      <c r="AN514" s="269"/>
      <c r="AO514" s="221"/>
      <c r="AP514" s="221"/>
    </row>
    <row r="515" spans="1:42" ht="18" customHeight="1">
      <c r="A515" s="221"/>
      <c r="B515" s="143"/>
      <c r="C515" s="143"/>
      <c r="D515" s="143"/>
      <c r="E515" s="269"/>
      <c r="F515" s="279"/>
      <c r="G515" s="241"/>
      <c r="H515" s="241"/>
      <c r="I515" s="241"/>
      <c r="J515" s="280"/>
      <c r="K515" s="281"/>
      <c r="L515" s="244"/>
      <c r="M515" s="244"/>
      <c r="N515" s="244"/>
      <c r="O515" s="245"/>
      <c r="P515" s="244"/>
      <c r="Q515" s="245"/>
      <c r="R515" s="245"/>
      <c r="S515" s="245"/>
      <c r="T515" s="245"/>
      <c r="U515" s="242"/>
      <c r="V515" s="245"/>
      <c r="W515" s="282"/>
      <c r="X515" s="282"/>
      <c r="Y515" s="279"/>
      <c r="Z515" s="242"/>
      <c r="AA515" s="242"/>
      <c r="AB515" s="242"/>
      <c r="AC515" s="242"/>
      <c r="AD515" s="242"/>
      <c r="AE515" s="242"/>
      <c r="AF515" s="242"/>
      <c r="AG515" s="242"/>
      <c r="AH515" s="242"/>
      <c r="AI515" s="242"/>
      <c r="AJ515" s="242"/>
      <c r="AK515" s="242"/>
      <c r="AL515" s="242"/>
      <c r="AM515" s="242"/>
      <c r="AN515" s="269"/>
      <c r="AO515" s="221"/>
      <c r="AP515" s="221"/>
    </row>
    <row r="516" spans="1:42" ht="18" customHeight="1">
      <c r="A516" s="221"/>
      <c r="B516" s="143"/>
      <c r="C516" s="143"/>
      <c r="D516" s="143"/>
      <c r="E516" s="269"/>
      <c r="F516" s="279"/>
      <c r="G516" s="241"/>
      <c r="H516" s="241"/>
      <c r="I516" s="241"/>
      <c r="J516" s="280"/>
      <c r="K516" s="281"/>
      <c r="L516" s="244"/>
      <c r="M516" s="244"/>
      <c r="N516" s="244"/>
      <c r="O516" s="245"/>
      <c r="P516" s="244"/>
      <c r="Q516" s="245"/>
      <c r="R516" s="245"/>
      <c r="S516" s="245"/>
      <c r="T516" s="245"/>
      <c r="U516" s="242"/>
      <c r="V516" s="245"/>
      <c r="W516" s="282"/>
      <c r="X516" s="282"/>
      <c r="Y516" s="279"/>
      <c r="Z516" s="242"/>
      <c r="AA516" s="242"/>
      <c r="AB516" s="242"/>
      <c r="AC516" s="242"/>
      <c r="AD516" s="242"/>
      <c r="AE516" s="242"/>
      <c r="AF516" s="242"/>
      <c r="AG516" s="242"/>
      <c r="AH516" s="242"/>
      <c r="AI516" s="242"/>
      <c r="AJ516" s="242"/>
      <c r="AK516" s="242"/>
      <c r="AL516" s="242"/>
      <c r="AM516" s="242"/>
      <c r="AN516" s="269"/>
      <c r="AO516" s="221"/>
      <c r="AP516" s="221"/>
    </row>
    <row r="517" spans="1:42" ht="18" customHeight="1">
      <c r="A517" s="221"/>
      <c r="B517" s="143"/>
      <c r="C517" s="143"/>
      <c r="D517" s="143"/>
      <c r="E517" s="269"/>
      <c r="F517" s="279"/>
      <c r="G517" s="241"/>
      <c r="H517" s="241"/>
      <c r="I517" s="241"/>
      <c r="J517" s="280"/>
      <c r="K517" s="281"/>
      <c r="L517" s="244"/>
      <c r="M517" s="244"/>
      <c r="N517" s="244"/>
      <c r="O517" s="245"/>
      <c r="P517" s="244"/>
      <c r="Q517" s="245"/>
      <c r="R517" s="245"/>
      <c r="S517" s="245"/>
      <c r="T517" s="245"/>
      <c r="U517" s="242"/>
      <c r="V517" s="245"/>
      <c r="W517" s="282"/>
      <c r="X517" s="282"/>
      <c r="Y517" s="279"/>
      <c r="Z517" s="242"/>
      <c r="AA517" s="242"/>
      <c r="AB517" s="242"/>
      <c r="AC517" s="242"/>
      <c r="AD517" s="242"/>
      <c r="AE517" s="242"/>
      <c r="AF517" s="242"/>
      <c r="AG517" s="242"/>
      <c r="AH517" s="242"/>
      <c r="AI517" s="242"/>
      <c r="AJ517" s="242"/>
      <c r="AK517" s="242"/>
      <c r="AL517" s="242"/>
      <c r="AM517" s="242"/>
      <c r="AN517" s="269"/>
      <c r="AO517" s="221"/>
      <c r="AP517" s="221"/>
    </row>
    <row r="518" spans="1:42" ht="18" customHeight="1">
      <c r="A518" s="221"/>
      <c r="B518" s="143"/>
      <c r="C518" s="143"/>
      <c r="D518" s="143"/>
      <c r="E518" s="269"/>
      <c r="F518" s="279"/>
      <c r="G518" s="241"/>
      <c r="H518" s="241"/>
      <c r="I518" s="241"/>
      <c r="J518" s="280"/>
      <c r="K518" s="281"/>
      <c r="L518" s="244"/>
      <c r="M518" s="244"/>
      <c r="N518" s="244"/>
      <c r="O518" s="245"/>
      <c r="P518" s="244"/>
      <c r="Q518" s="245"/>
      <c r="R518" s="245"/>
      <c r="S518" s="245"/>
      <c r="T518" s="245"/>
      <c r="U518" s="242"/>
      <c r="V518" s="245"/>
      <c r="W518" s="282"/>
      <c r="X518" s="282"/>
      <c r="Y518" s="279"/>
      <c r="Z518" s="242"/>
      <c r="AA518" s="242"/>
      <c r="AB518" s="242"/>
      <c r="AC518" s="242"/>
      <c r="AD518" s="242"/>
      <c r="AE518" s="242"/>
      <c r="AF518" s="242"/>
      <c r="AG518" s="242"/>
      <c r="AH518" s="242"/>
      <c r="AI518" s="242"/>
      <c r="AJ518" s="242"/>
      <c r="AK518" s="242"/>
      <c r="AL518" s="242"/>
      <c r="AM518" s="242"/>
      <c r="AN518" s="269"/>
      <c r="AO518" s="221"/>
      <c r="AP518" s="221"/>
    </row>
    <row r="519" spans="1:42" ht="18" customHeight="1">
      <c r="A519" s="221"/>
      <c r="B519" s="143"/>
      <c r="C519" s="143"/>
      <c r="D519" s="143"/>
      <c r="E519" s="269"/>
      <c r="F519" s="279"/>
      <c r="G519" s="241"/>
      <c r="H519" s="241"/>
      <c r="I519" s="241"/>
      <c r="J519" s="280"/>
      <c r="K519" s="281"/>
      <c r="L519" s="244"/>
      <c r="M519" s="244"/>
      <c r="N519" s="244"/>
      <c r="O519" s="245"/>
      <c r="P519" s="244"/>
      <c r="Q519" s="245"/>
      <c r="R519" s="245"/>
      <c r="S519" s="245"/>
      <c r="T519" s="245"/>
      <c r="U519" s="242"/>
      <c r="V519" s="245"/>
      <c r="W519" s="282"/>
      <c r="X519" s="282"/>
      <c r="Y519" s="279"/>
      <c r="Z519" s="242"/>
      <c r="AA519" s="242"/>
      <c r="AB519" s="242"/>
      <c r="AC519" s="242"/>
      <c r="AD519" s="242"/>
      <c r="AE519" s="242"/>
      <c r="AF519" s="242"/>
      <c r="AG519" s="242"/>
      <c r="AH519" s="242"/>
      <c r="AI519" s="242"/>
      <c r="AJ519" s="242"/>
      <c r="AK519" s="242"/>
      <c r="AL519" s="242"/>
      <c r="AM519" s="242"/>
      <c r="AN519" s="269"/>
      <c r="AO519" s="221"/>
      <c r="AP519" s="221"/>
    </row>
    <row r="520" spans="1:42" ht="18" customHeight="1">
      <c r="A520" s="221"/>
      <c r="B520" s="143"/>
      <c r="C520" s="143"/>
      <c r="D520" s="143"/>
      <c r="E520" s="269"/>
      <c r="F520" s="279"/>
      <c r="G520" s="241"/>
      <c r="H520" s="241"/>
      <c r="I520" s="241"/>
      <c r="J520" s="280"/>
      <c r="K520" s="281"/>
      <c r="L520" s="244"/>
      <c r="M520" s="244"/>
      <c r="N520" s="244"/>
      <c r="O520" s="245"/>
      <c r="P520" s="244"/>
      <c r="Q520" s="245"/>
      <c r="R520" s="245"/>
      <c r="S520" s="245"/>
      <c r="T520" s="245"/>
      <c r="U520" s="242"/>
      <c r="V520" s="245"/>
      <c r="W520" s="282"/>
      <c r="X520" s="282"/>
      <c r="Y520" s="279"/>
      <c r="Z520" s="242"/>
      <c r="AA520" s="242"/>
      <c r="AB520" s="242"/>
      <c r="AC520" s="242"/>
      <c r="AD520" s="242"/>
      <c r="AE520" s="242"/>
      <c r="AF520" s="242"/>
      <c r="AG520" s="242"/>
      <c r="AH520" s="242"/>
      <c r="AI520" s="242"/>
      <c r="AJ520" s="242"/>
      <c r="AK520" s="242"/>
      <c r="AL520" s="242"/>
      <c r="AM520" s="242"/>
      <c r="AN520" s="269"/>
      <c r="AO520" s="221"/>
      <c r="AP520" s="221"/>
    </row>
    <row r="521" spans="1:42" ht="18" customHeight="1">
      <c r="A521" s="221"/>
      <c r="B521" s="143"/>
      <c r="C521" s="143"/>
      <c r="D521" s="143"/>
      <c r="E521" s="269"/>
      <c r="F521" s="279"/>
      <c r="G521" s="241"/>
      <c r="H521" s="241"/>
      <c r="I521" s="241"/>
      <c r="J521" s="280"/>
      <c r="K521" s="281"/>
      <c r="L521" s="244"/>
      <c r="M521" s="244"/>
      <c r="N521" s="244"/>
      <c r="O521" s="245"/>
      <c r="P521" s="244"/>
      <c r="Q521" s="245"/>
      <c r="R521" s="245"/>
      <c r="S521" s="245"/>
      <c r="T521" s="245"/>
      <c r="U521" s="242"/>
      <c r="V521" s="245"/>
      <c r="W521" s="282"/>
      <c r="X521" s="282"/>
      <c r="Y521" s="279"/>
      <c r="Z521" s="242"/>
      <c r="AA521" s="242"/>
      <c r="AB521" s="242"/>
      <c r="AC521" s="242"/>
      <c r="AD521" s="242"/>
      <c r="AE521" s="242"/>
      <c r="AF521" s="242"/>
      <c r="AG521" s="242"/>
      <c r="AH521" s="242"/>
      <c r="AI521" s="242"/>
      <c r="AJ521" s="242"/>
      <c r="AK521" s="242"/>
      <c r="AL521" s="242"/>
      <c r="AM521" s="242"/>
      <c r="AN521" s="269"/>
      <c r="AO521" s="221"/>
      <c r="AP521" s="221"/>
    </row>
    <row r="522" spans="1:42" ht="18" customHeight="1">
      <c r="A522" s="221"/>
      <c r="B522" s="143"/>
      <c r="C522" s="143"/>
      <c r="D522" s="143"/>
      <c r="E522" s="269"/>
      <c r="F522" s="279"/>
      <c r="G522" s="241"/>
      <c r="H522" s="241"/>
      <c r="I522" s="241"/>
      <c r="J522" s="280"/>
      <c r="K522" s="281"/>
      <c r="L522" s="244"/>
      <c r="M522" s="244"/>
      <c r="N522" s="244"/>
      <c r="O522" s="245"/>
      <c r="P522" s="244"/>
      <c r="Q522" s="245"/>
      <c r="R522" s="245"/>
      <c r="S522" s="245"/>
      <c r="T522" s="245"/>
      <c r="U522" s="242"/>
      <c r="V522" s="245"/>
      <c r="W522" s="282"/>
      <c r="X522" s="282"/>
      <c r="Y522" s="279"/>
      <c r="Z522" s="242"/>
      <c r="AA522" s="242"/>
      <c r="AB522" s="242"/>
      <c r="AC522" s="242"/>
      <c r="AD522" s="242"/>
      <c r="AE522" s="242"/>
      <c r="AF522" s="242"/>
      <c r="AG522" s="242"/>
      <c r="AH522" s="242"/>
      <c r="AI522" s="242"/>
      <c r="AJ522" s="242"/>
      <c r="AK522" s="242"/>
      <c r="AL522" s="242"/>
      <c r="AM522" s="242"/>
      <c r="AN522" s="269"/>
      <c r="AO522" s="221"/>
      <c r="AP522" s="221"/>
    </row>
    <row r="523" spans="1:42" ht="18" customHeight="1">
      <c r="A523" s="221"/>
      <c r="B523" s="143"/>
      <c r="C523" s="143"/>
      <c r="D523" s="143"/>
      <c r="E523" s="269"/>
      <c r="F523" s="279"/>
      <c r="G523" s="241"/>
      <c r="H523" s="241"/>
      <c r="I523" s="241"/>
      <c r="J523" s="280"/>
      <c r="K523" s="281"/>
      <c r="L523" s="244"/>
      <c r="M523" s="244"/>
      <c r="N523" s="244"/>
      <c r="O523" s="245"/>
      <c r="P523" s="244"/>
      <c r="Q523" s="245"/>
      <c r="R523" s="245"/>
      <c r="S523" s="245"/>
      <c r="T523" s="245"/>
      <c r="U523" s="242"/>
      <c r="V523" s="245"/>
      <c r="W523" s="282"/>
      <c r="X523" s="282"/>
      <c r="Y523" s="279"/>
      <c r="Z523" s="242"/>
      <c r="AA523" s="242"/>
      <c r="AB523" s="242"/>
      <c r="AC523" s="242"/>
      <c r="AD523" s="242"/>
      <c r="AE523" s="242"/>
      <c r="AF523" s="242"/>
      <c r="AG523" s="242"/>
      <c r="AH523" s="242"/>
      <c r="AI523" s="242"/>
      <c r="AJ523" s="242"/>
      <c r="AK523" s="242"/>
      <c r="AL523" s="242"/>
      <c r="AM523" s="242"/>
      <c r="AN523" s="269"/>
      <c r="AO523" s="221"/>
      <c r="AP523" s="221"/>
    </row>
    <row r="524" spans="1:42" ht="18" customHeight="1">
      <c r="A524" s="221"/>
      <c r="B524" s="143"/>
      <c r="C524" s="143"/>
      <c r="D524" s="143"/>
      <c r="E524" s="269"/>
      <c r="F524" s="279"/>
      <c r="G524" s="241"/>
      <c r="H524" s="241"/>
      <c r="I524" s="241"/>
      <c r="J524" s="280"/>
      <c r="K524" s="281"/>
      <c r="L524" s="244"/>
      <c r="M524" s="244"/>
      <c r="N524" s="244"/>
      <c r="O524" s="245"/>
      <c r="P524" s="244"/>
      <c r="Q524" s="245"/>
      <c r="R524" s="245"/>
      <c r="S524" s="245"/>
      <c r="T524" s="245"/>
      <c r="U524" s="242"/>
      <c r="V524" s="245"/>
      <c r="W524" s="282"/>
      <c r="X524" s="282"/>
      <c r="Y524" s="279"/>
      <c r="Z524" s="242"/>
      <c r="AA524" s="242"/>
      <c r="AB524" s="242"/>
      <c r="AC524" s="242"/>
      <c r="AD524" s="242"/>
      <c r="AE524" s="242"/>
      <c r="AF524" s="242"/>
      <c r="AG524" s="242"/>
      <c r="AH524" s="242"/>
      <c r="AI524" s="242"/>
      <c r="AJ524" s="242"/>
      <c r="AK524" s="242"/>
      <c r="AL524" s="242"/>
      <c r="AM524" s="242"/>
      <c r="AN524" s="269"/>
      <c r="AO524" s="221"/>
      <c r="AP524" s="221"/>
    </row>
    <row r="525" spans="1:42" ht="18" customHeight="1">
      <c r="A525" s="221"/>
      <c r="B525" s="143"/>
      <c r="C525" s="143"/>
      <c r="D525" s="143"/>
      <c r="E525" s="269"/>
      <c r="F525" s="279"/>
      <c r="G525" s="241"/>
      <c r="H525" s="241"/>
      <c r="I525" s="241"/>
      <c r="J525" s="280"/>
      <c r="K525" s="281"/>
      <c r="L525" s="244"/>
      <c r="M525" s="244"/>
      <c r="N525" s="244"/>
      <c r="O525" s="245"/>
      <c r="P525" s="244"/>
      <c r="Q525" s="245"/>
      <c r="R525" s="245"/>
      <c r="S525" s="245"/>
      <c r="T525" s="245"/>
      <c r="U525" s="242"/>
      <c r="V525" s="245"/>
      <c r="W525" s="282"/>
      <c r="X525" s="282"/>
      <c r="Y525" s="279"/>
      <c r="Z525" s="242"/>
      <c r="AA525" s="242"/>
      <c r="AB525" s="242"/>
      <c r="AC525" s="242"/>
      <c r="AD525" s="242"/>
      <c r="AE525" s="242"/>
      <c r="AF525" s="242"/>
      <c r="AG525" s="242"/>
      <c r="AH525" s="242"/>
      <c r="AI525" s="242"/>
      <c r="AJ525" s="242"/>
      <c r="AK525" s="242"/>
      <c r="AL525" s="242"/>
      <c r="AM525" s="242"/>
      <c r="AN525" s="269"/>
      <c r="AO525" s="221"/>
      <c r="AP525" s="221"/>
    </row>
    <row r="526" spans="1:42" ht="18" customHeight="1">
      <c r="A526" s="221"/>
      <c r="B526" s="143"/>
      <c r="C526" s="143"/>
      <c r="D526" s="143"/>
      <c r="E526" s="269"/>
      <c r="F526" s="279"/>
      <c r="G526" s="241"/>
      <c r="H526" s="241"/>
      <c r="I526" s="241"/>
      <c r="J526" s="280"/>
      <c r="K526" s="281"/>
      <c r="L526" s="244"/>
      <c r="M526" s="244"/>
      <c r="N526" s="244"/>
      <c r="O526" s="245"/>
      <c r="P526" s="244"/>
      <c r="Q526" s="245"/>
      <c r="R526" s="245"/>
      <c r="S526" s="245"/>
      <c r="T526" s="245"/>
      <c r="U526" s="242"/>
      <c r="V526" s="245"/>
      <c r="W526" s="282"/>
      <c r="X526" s="282"/>
      <c r="Y526" s="279"/>
      <c r="Z526" s="242"/>
      <c r="AA526" s="242"/>
      <c r="AB526" s="242"/>
      <c r="AC526" s="242"/>
      <c r="AD526" s="242"/>
      <c r="AE526" s="242"/>
      <c r="AF526" s="242"/>
      <c r="AG526" s="242"/>
      <c r="AH526" s="242"/>
      <c r="AI526" s="242"/>
      <c r="AJ526" s="242"/>
      <c r="AK526" s="242"/>
      <c r="AL526" s="242"/>
      <c r="AM526" s="242"/>
      <c r="AN526" s="269"/>
      <c r="AO526" s="221"/>
      <c r="AP526" s="221"/>
    </row>
    <row r="527" spans="1:42" ht="18" customHeight="1">
      <c r="A527" s="221"/>
      <c r="B527" s="143"/>
      <c r="C527" s="143"/>
      <c r="D527" s="143"/>
      <c r="E527" s="269"/>
      <c r="F527" s="279"/>
      <c r="G527" s="241"/>
      <c r="H527" s="241"/>
      <c r="I527" s="241"/>
      <c r="J527" s="280"/>
      <c r="K527" s="281"/>
      <c r="L527" s="244"/>
      <c r="M527" s="244"/>
      <c r="N527" s="244"/>
      <c r="O527" s="245"/>
      <c r="P527" s="244"/>
      <c r="Q527" s="245"/>
      <c r="R527" s="245"/>
      <c r="S527" s="245"/>
      <c r="T527" s="245"/>
      <c r="U527" s="242"/>
      <c r="V527" s="245"/>
      <c r="W527" s="282"/>
      <c r="X527" s="282"/>
      <c r="Y527" s="279"/>
      <c r="Z527" s="242"/>
      <c r="AA527" s="242"/>
      <c r="AB527" s="242"/>
      <c r="AC527" s="242"/>
      <c r="AD527" s="242"/>
      <c r="AE527" s="242"/>
      <c r="AF527" s="242"/>
      <c r="AG527" s="242"/>
      <c r="AH527" s="242"/>
      <c r="AI527" s="242"/>
      <c r="AJ527" s="242"/>
      <c r="AK527" s="242"/>
      <c r="AL527" s="242"/>
      <c r="AM527" s="242"/>
      <c r="AN527" s="269"/>
      <c r="AO527" s="221"/>
      <c r="AP527" s="221"/>
    </row>
    <row r="528" spans="1:42" ht="18" customHeight="1">
      <c r="A528" s="221"/>
      <c r="B528" s="143"/>
      <c r="C528" s="143"/>
      <c r="D528" s="143"/>
      <c r="E528" s="269"/>
      <c r="F528" s="279"/>
      <c r="G528" s="241"/>
      <c r="H528" s="241"/>
      <c r="I528" s="241"/>
      <c r="J528" s="280"/>
      <c r="K528" s="281"/>
      <c r="L528" s="244"/>
      <c r="M528" s="244"/>
      <c r="N528" s="244"/>
      <c r="O528" s="245"/>
      <c r="P528" s="244"/>
      <c r="Q528" s="245"/>
      <c r="R528" s="245"/>
      <c r="S528" s="245"/>
      <c r="T528" s="245"/>
      <c r="U528" s="242"/>
      <c r="V528" s="245"/>
      <c r="W528" s="282"/>
      <c r="X528" s="282"/>
      <c r="Y528" s="279"/>
      <c r="Z528" s="242"/>
      <c r="AA528" s="242"/>
      <c r="AB528" s="242"/>
      <c r="AC528" s="242"/>
      <c r="AD528" s="242"/>
      <c r="AE528" s="242"/>
      <c r="AF528" s="242"/>
      <c r="AG528" s="242"/>
      <c r="AH528" s="242"/>
      <c r="AI528" s="242"/>
      <c r="AJ528" s="242"/>
      <c r="AK528" s="242"/>
      <c r="AL528" s="242"/>
      <c r="AM528" s="242"/>
      <c r="AN528" s="269"/>
      <c r="AO528" s="221"/>
      <c r="AP528" s="221"/>
    </row>
    <row r="529" spans="1:42" ht="18" customHeight="1">
      <c r="A529" s="221"/>
      <c r="B529" s="143"/>
      <c r="C529" s="143"/>
      <c r="D529" s="143"/>
      <c r="E529" s="269"/>
      <c r="F529" s="279"/>
      <c r="G529" s="241"/>
      <c r="H529" s="241"/>
      <c r="I529" s="241"/>
      <c r="J529" s="280"/>
      <c r="K529" s="281"/>
      <c r="L529" s="244"/>
      <c r="M529" s="244"/>
      <c r="N529" s="244"/>
      <c r="O529" s="245"/>
      <c r="P529" s="244"/>
      <c r="Q529" s="245"/>
      <c r="R529" s="245"/>
      <c r="S529" s="245"/>
      <c r="T529" s="245"/>
      <c r="U529" s="242"/>
      <c r="V529" s="245"/>
      <c r="W529" s="282"/>
      <c r="X529" s="282"/>
      <c r="Y529" s="279"/>
      <c r="Z529" s="242"/>
      <c r="AA529" s="242"/>
      <c r="AB529" s="242"/>
      <c r="AC529" s="242"/>
      <c r="AD529" s="242"/>
      <c r="AE529" s="242"/>
      <c r="AF529" s="242"/>
      <c r="AG529" s="242"/>
      <c r="AH529" s="242"/>
      <c r="AI529" s="242"/>
      <c r="AJ529" s="242"/>
      <c r="AK529" s="242"/>
      <c r="AL529" s="242"/>
      <c r="AM529" s="242"/>
      <c r="AN529" s="269"/>
      <c r="AO529" s="221"/>
      <c r="AP529" s="221"/>
    </row>
    <row r="530" spans="1:42" ht="18" customHeight="1">
      <c r="A530" s="221"/>
      <c r="B530" s="143"/>
      <c r="C530" s="143"/>
      <c r="D530" s="143"/>
      <c r="E530" s="269"/>
      <c r="F530" s="279"/>
      <c r="G530" s="241"/>
      <c r="H530" s="241"/>
      <c r="I530" s="241"/>
      <c r="J530" s="280"/>
      <c r="K530" s="281"/>
      <c r="L530" s="244"/>
      <c r="M530" s="244"/>
      <c r="N530" s="244"/>
      <c r="O530" s="245"/>
      <c r="P530" s="244"/>
      <c r="Q530" s="245"/>
      <c r="R530" s="245"/>
      <c r="S530" s="245"/>
      <c r="T530" s="245"/>
      <c r="U530" s="242"/>
      <c r="V530" s="245"/>
      <c r="W530" s="282"/>
      <c r="X530" s="282"/>
      <c r="Y530" s="279"/>
      <c r="Z530" s="242"/>
      <c r="AA530" s="242"/>
      <c r="AB530" s="242"/>
      <c r="AC530" s="242"/>
      <c r="AD530" s="242"/>
      <c r="AE530" s="242"/>
      <c r="AF530" s="242"/>
      <c r="AG530" s="242"/>
      <c r="AH530" s="242"/>
      <c r="AI530" s="242"/>
      <c r="AJ530" s="242"/>
      <c r="AK530" s="242"/>
      <c r="AL530" s="242"/>
      <c r="AM530" s="242"/>
      <c r="AN530" s="269"/>
      <c r="AO530" s="221"/>
      <c r="AP530" s="221"/>
    </row>
    <row r="531" spans="1:42" ht="18" customHeight="1">
      <c r="A531" s="221"/>
      <c r="B531" s="143"/>
      <c r="C531" s="143"/>
      <c r="D531" s="143"/>
      <c r="E531" s="269"/>
      <c r="F531" s="279"/>
      <c r="G531" s="241"/>
      <c r="H531" s="241"/>
      <c r="I531" s="241"/>
      <c r="J531" s="280"/>
      <c r="K531" s="281"/>
      <c r="L531" s="244"/>
      <c r="M531" s="244"/>
      <c r="N531" s="244"/>
      <c r="O531" s="245"/>
      <c r="P531" s="244"/>
      <c r="Q531" s="245"/>
      <c r="R531" s="245"/>
      <c r="S531" s="245"/>
      <c r="T531" s="245"/>
      <c r="U531" s="242"/>
      <c r="V531" s="245"/>
      <c r="W531" s="282"/>
      <c r="X531" s="282"/>
      <c r="Y531" s="279"/>
      <c r="Z531" s="242"/>
      <c r="AA531" s="242"/>
      <c r="AB531" s="242"/>
      <c r="AC531" s="242"/>
      <c r="AD531" s="242"/>
      <c r="AE531" s="242"/>
      <c r="AF531" s="242"/>
      <c r="AG531" s="242"/>
      <c r="AH531" s="242"/>
      <c r="AI531" s="242"/>
      <c r="AJ531" s="242"/>
      <c r="AK531" s="242"/>
      <c r="AL531" s="242"/>
      <c r="AM531" s="242"/>
      <c r="AN531" s="269"/>
      <c r="AO531" s="221"/>
      <c r="AP531" s="221"/>
    </row>
    <row r="532" spans="1:42" ht="18" customHeight="1">
      <c r="A532" s="221"/>
      <c r="B532" s="143"/>
      <c r="C532" s="143"/>
      <c r="D532" s="143"/>
      <c r="E532" s="269"/>
      <c r="F532" s="279"/>
      <c r="G532" s="241"/>
      <c r="H532" s="241"/>
      <c r="I532" s="241"/>
      <c r="J532" s="280"/>
      <c r="K532" s="281"/>
      <c r="L532" s="244"/>
      <c r="M532" s="244"/>
      <c r="N532" s="244"/>
      <c r="O532" s="245"/>
      <c r="P532" s="244"/>
      <c r="Q532" s="245"/>
      <c r="R532" s="245"/>
      <c r="S532" s="245"/>
      <c r="T532" s="245"/>
      <c r="U532" s="242"/>
      <c r="V532" s="245"/>
      <c r="W532" s="282"/>
      <c r="X532" s="282"/>
      <c r="Y532" s="279"/>
      <c r="Z532" s="242"/>
      <c r="AA532" s="242"/>
      <c r="AB532" s="242"/>
      <c r="AC532" s="242"/>
      <c r="AD532" s="242"/>
      <c r="AE532" s="242"/>
      <c r="AF532" s="242"/>
      <c r="AG532" s="242"/>
      <c r="AH532" s="242"/>
      <c r="AI532" s="242"/>
      <c r="AJ532" s="242"/>
      <c r="AK532" s="242"/>
      <c r="AL532" s="242"/>
      <c r="AM532" s="242"/>
      <c r="AN532" s="269"/>
      <c r="AO532" s="221"/>
      <c r="AP532" s="221"/>
    </row>
    <row r="533" spans="1:42" ht="18" customHeight="1">
      <c r="A533" s="221"/>
      <c r="B533" s="143"/>
      <c r="C533" s="143"/>
      <c r="D533" s="143"/>
      <c r="E533" s="269"/>
      <c r="F533" s="279"/>
      <c r="G533" s="241"/>
      <c r="H533" s="241"/>
      <c r="I533" s="241"/>
      <c r="J533" s="280"/>
      <c r="K533" s="281"/>
      <c r="L533" s="244"/>
      <c r="M533" s="244"/>
      <c r="N533" s="244"/>
      <c r="O533" s="245"/>
      <c r="P533" s="244"/>
      <c r="Q533" s="245"/>
      <c r="R533" s="245"/>
      <c r="S533" s="245"/>
      <c r="T533" s="245"/>
      <c r="U533" s="242"/>
      <c r="V533" s="245"/>
      <c r="W533" s="282"/>
      <c r="X533" s="282"/>
      <c r="Y533" s="279"/>
      <c r="Z533" s="242"/>
      <c r="AA533" s="242"/>
      <c r="AB533" s="242"/>
      <c r="AC533" s="242"/>
      <c r="AD533" s="242"/>
      <c r="AE533" s="242"/>
      <c r="AF533" s="242"/>
      <c r="AG533" s="242"/>
      <c r="AH533" s="242"/>
      <c r="AI533" s="242"/>
      <c r="AJ533" s="242"/>
      <c r="AK533" s="242"/>
      <c r="AL533" s="242"/>
      <c r="AM533" s="242"/>
      <c r="AN533" s="269"/>
      <c r="AO533" s="221"/>
      <c r="AP533" s="221"/>
    </row>
    <row r="534" spans="1:42" ht="18" customHeight="1">
      <c r="A534" s="221"/>
      <c r="B534" s="143"/>
      <c r="C534" s="143"/>
      <c r="D534" s="143"/>
      <c r="E534" s="269"/>
      <c r="F534" s="279"/>
      <c r="G534" s="241"/>
      <c r="H534" s="241"/>
      <c r="I534" s="241"/>
      <c r="J534" s="280"/>
      <c r="K534" s="281"/>
      <c r="L534" s="244"/>
      <c r="M534" s="244"/>
      <c r="N534" s="244"/>
      <c r="O534" s="245"/>
      <c r="P534" s="244"/>
      <c r="Q534" s="245"/>
      <c r="R534" s="245"/>
      <c r="S534" s="245"/>
      <c r="T534" s="245"/>
      <c r="U534" s="242"/>
      <c r="V534" s="245"/>
      <c r="W534" s="282"/>
      <c r="X534" s="282"/>
      <c r="Y534" s="279"/>
      <c r="Z534" s="242"/>
      <c r="AA534" s="242"/>
      <c r="AB534" s="242"/>
      <c r="AC534" s="242"/>
      <c r="AD534" s="242"/>
      <c r="AE534" s="242"/>
      <c r="AF534" s="242"/>
      <c r="AG534" s="242"/>
      <c r="AH534" s="242"/>
      <c r="AI534" s="242"/>
      <c r="AJ534" s="242"/>
      <c r="AK534" s="242"/>
      <c r="AL534" s="242"/>
      <c r="AM534" s="242"/>
      <c r="AN534" s="269"/>
      <c r="AO534" s="221"/>
      <c r="AP534" s="221"/>
    </row>
    <row r="535" spans="1:42" ht="18" customHeight="1">
      <c r="A535" s="221"/>
      <c r="B535" s="143"/>
      <c r="C535" s="143"/>
      <c r="D535" s="143"/>
      <c r="E535" s="269"/>
      <c r="F535" s="279"/>
      <c r="G535" s="241"/>
      <c r="H535" s="241"/>
      <c r="I535" s="241"/>
      <c r="J535" s="280"/>
      <c r="K535" s="281"/>
      <c r="L535" s="244"/>
      <c r="M535" s="244"/>
      <c r="N535" s="244"/>
      <c r="O535" s="245"/>
      <c r="P535" s="244"/>
      <c r="Q535" s="245"/>
      <c r="R535" s="245"/>
      <c r="S535" s="245"/>
      <c r="T535" s="245"/>
      <c r="U535" s="242"/>
      <c r="V535" s="245"/>
      <c r="W535" s="282"/>
      <c r="X535" s="282"/>
      <c r="Y535" s="279"/>
      <c r="Z535" s="242"/>
      <c r="AA535" s="242"/>
      <c r="AB535" s="242"/>
      <c r="AC535" s="242"/>
      <c r="AD535" s="242"/>
      <c r="AE535" s="242"/>
      <c r="AF535" s="242"/>
      <c r="AG535" s="242"/>
      <c r="AH535" s="242"/>
      <c r="AI535" s="242"/>
      <c r="AJ535" s="242"/>
      <c r="AK535" s="242"/>
      <c r="AL535" s="242"/>
      <c r="AM535" s="242"/>
      <c r="AN535" s="269"/>
      <c r="AO535" s="221"/>
      <c r="AP535" s="221"/>
    </row>
    <row r="536" spans="1:42" ht="18" customHeight="1">
      <c r="A536" s="221"/>
      <c r="B536" s="143"/>
      <c r="C536" s="143"/>
      <c r="D536" s="143"/>
      <c r="E536" s="269"/>
      <c r="F536" s="279"/>
      <c r="G536" s="241"/>
      <c r="H536" s="241"/>
      <c r="I536" s="241"/>
      <c r="J536" s="280"/>
      <c r="K536" s="281"/>
      <c r="L536" s="244"/>
      <c r="M536" s="244"/>
      <c r="N536" s="244"/>
      <c r="O536" s="245"/>
      <c r="P536" s="244"/>
      <c r="Q536" s="245"/>
      <c r="R536" s="245"/>
      <c r="S536" s="245"/>
      <c r="T536" s="245"/>
      <c r="U536" s="242"/>
      <c r="V536" s="245"/>
      <c r="W536" s="282"/>
      <c r="X536" s="282"/>
      <c r="Y536" s="279"/>
      <c r="Z536" s="242"/>
      <c r="AA536" s="242"/>
      <c r="AB536" s="242"/>
      <c r="AC536" s="242"/>
      <c r="AD536" s="242"/>
      <c r="AE536" s="242"/>
      <c r="AF536" s="242"/>
      <c r="AG536" s="242"/>
      <c r="AH536" s="242"/>
      <c r="AI536" s="242"/>
      <c r="AJ536" s="242"/>
      <c r="AK536" s="242"/>
      <c r="AL536" s="242"/>
      <c r="AM536" s="242"/>
      <c r="AN536" s="269"/>
      <c r="AO536" s="221"/>
      <c r="AP536" s="221"/>
    </row>
    <row r="537" spans="1:42" ht="18" customHeight="1">
      <c r="A537" s="221"/>
      <c r="B537" s="143"/>
      <c r="C537" s="143"/>
      <c r="D537" s="143"/>
      <c r="E537" s="269"/>
      <c r="F537" s="279"/>
      <c r="G537" s="241"/>
      <c r="H537" s="241"/>
      <c r="I537" s="241"/>
      <c r="J537" s="280"/>
      <c r="K537" s="281"/>
      <c r="L537" s="244"/>
      <c r="M537" s="244"/>
      <c r="N537" s="244"/>
      <c r="O537" s="245"/>
      <c r="P537" s="244"/>
      <c r="Q537" s="245"/>
      <c r="R537" s="245"/>
      <c r="S537" s="245"/>
      <c r="T537" s="245"/>
      <c r="U537" s="242"/>
      <c r="V537" s="245"/>
      <c r="W537" s="282"/>
      <c r="X537" s="282"/>
      <c r="Y537" s="279"/>
      <c r="Z537" s="242"/>
      <c r="AA537" s="242"/>
      <c r="AB537" s="242"/>
      <c r="AC537" s="242"/>
      <c r="AD537" s="242"/>
      <c r="AE537" s="242"/>
      <c r="AF537" s="242"/>
      <c r="AG537" s="242"/>
      <c r="AH537" s="242"/>
      <c r="AI537" s="242"/>
      <c r="AJ537" s="242"/>
      <c r="AK537" s="242"/>
      <c r="AL537" s="242"/>
      <c r="AM537" s="242"/>
      <c r="AN537" s="269"/>
      <c r="AO537" s="221"/>
      <c r="AP537" s="221"/>
    </row>
    <row r="538" spans="1:42" ht="18" customHeight="1">
      <c r="A538" s="221"/>
      <c r="B538" s="143"/>
      <c r="C538" s="143"/>
      <c r="D538" s="143"/>
      <c r="E538" s="269"/>
      <c r="F538" s="279"/>
      <c r="G538" s="241"/>
      <c r="H538" s="241"/>
      <c r="I538" s="241"/>
      <c r="J538" s="280"/>
      <c r="K538" s="281"/>
      <c r="L538" s="244"/>
      <c r="M538" s="244"/>
      <c r="N538" s="244"/>
      <c r="O538" s="245"/>
      <c r="P538" s="244"/>
      <c r="Q538" s="245"/>
      <c r="R538" s="245"/>
      <c r="S538" s="245"/>
      <c r="T538" s="245"/>
      <c r="U538" s="242"/>
      <c r="V538" s="245"/>
      <c r="W538" s="282"/>
      <c r="X538" s="282"/>
      <c r="Y538" s="279"/>
      <c r="Z538" s="242"/>
      <c r="AA538" s="242"/>
      <c r="AB538" s="242"/>
      <c r="AC538" s="242"/>
      <c r="AD538" s="242"/>
      <c r="AE538" s="242"/>
      <c r="AF538" s="242"/>
      <c r="AG538" s="242"/>
      <c r="AH538" s="242"/>
      <c r="AI538" s="242"/>
      <c r="AJ538" s="242"/>
      <c r="AK538" s="242"/>
      <c r="AL538" s="242"/>
      <c r="AM538" s="242"/>
      <c r="AN538" s="269"/>
      <c r="AO538" s="221"/>
      <c r="AP538" s="221"/>
    </row>
    <row r="539" spans="1:42" ht="18" customHeight="1">
      <c r="A539" s="221"/>
      <c r="B539" s="143"/>
      <c r="C539" s="143"/>
      <c r="D539" s="143"/>
      <c r="E539" s="269"/>
      <c r="F539" s="279"/>
      <c r="G539" s="241"/>
      <c r="H539" s="241"/>
      <c r="I539" s="241"/>
      <c r="J539" s="280"/>
      <c r="K539" s="281"/>
      <c r="L539" s="244"/>
      <c r="M539" s="244"/>
      <c r="N539" s="244"/>
      <c r="O539" s="245"/>
      <c r="P539" s="244"/>
      <c r="Q539" s="245"/>
      <c r="R539" s="245"/>
      <c r="S539" s="245"/>
      <c r="T539" s="245"/>
      <c r="U539" s="242"/>
      <c r="V539" s="245"/>
      <c r="W539" s="282"/>
      <c r="X539" s="282"/>
      <c r="Y539" s="279"/>
      <c r="Z539" s="242"/>
      <c r="AA539" s="242"/>
      <c r="AB539" s="242"/>
      <c r="AC539" s="242"/>
      <c r="AD539" s="242"/>
      <c r="AE539" s="242"/>
      <c r="AF539" s="242"/>
      <c r="AG539" s="242"/>
      <c r="AH539" s="242"/>
      <c r="AI539" s="242"/>
      <c r="AJ539" s="242"/>
      <c r="AK539" s="242"/>
      <c r="AL539" s="242"/>
      <c r="AM539" s="242"/>
      <c r="AN539" s="269"/>
      <c r="AO539" s="221"/>
      <c r="AP539" s="221"/>
    </row>
    <row r="540" spans="1:42" ht="18" customHeight="1">
      <c r="A540" s="221"/>
      <c r="B540" s="143"/>
      <c r="C540" s="143"/>
      <c r="D540" s="143"/>
      <c r="E540" s="269"/>
      <c r="F540" s="279"/>
      <c r="G540" s="241"/>
      <c r="H540" s="241"/>
      <c r="I540" s="241"/>
      <c r="J540" s="280"/>
      <c r="K540" s="281"/>
      <c r="L540" s="244"/>
      <c r="M540" s="244"/>
      <c r="N540" s="244"/>
      <c r="O540" s="245"/>
      <c r="P540" s="244"/>
      <c r="Q540" s="245"/>
      <c r="R540" s="245"/>
      <c r="S540" s="245"/>
      <c r="T540" s="245"/>
      <c r="U540" s="242"/>
      <c r="V540" s="245"/>
      <c r="W540" s="282"/>
      <c r="X540" s="282"/>
      <c r="Y540" s="279"/>
      <c r="Z540" s="242"/>
      <c r="AA540" s="242"/>
      <c r="AB540" s="242"/>
      <c r="AC540" s="242"/>
      <c r="AD540" s="242"/>
      <c r="AE540" s="242"/>
      <c r="AF540" s="242"/>
      <c r="AG540" s="242"/>
      <c r="AH540" s="242"/>
      <c r="AI540" s="242"/>
      <c r="AJ540" s="242"/>
      <c r="AK540" s="242"/>
      <c r="AL540" s="242"/>
      <c r="AM540" s="242"/>
      <c r="AN540" s="269"/>
      <c r="AO540" s="221"/>
      <c r="AP540" s="221"/>
    </row>
    <row r="541" spans="1:42" ht="18" customHeight="1">
      <c r="A541" s="221"/>
      <c r="B541" s="143"/>
      <c r="C541" s="143"/>
      <c r="D541" s="143"/>
      <c r="E541" s="269"/>
      <c r="F541" s="279"/>
      <c r="G541" s="241"/>
      <c r="H541" s="241"/>
      <c r="I541" s="241"/>
      <c r="J541" s="280"/>
      <c r="K541" s="281"/>
      <c r="L541" s="244"/>
      <c r="M541" s="244"/>
      <c r="N541" s="244"/>
      <c r="O541" s="245"/>
      <c r="P541" s="244"/>
      <c r="Q541" s="245"/>
      <c r="R541" s="245"/>
      <c r="S541" s="245"/>
      <c r="T541" s="245"/>
      <c r="U541" s="242"/>
      <c r="V541" s="245"/>
      <c r="W541" s="282"/>
      <c r="X541" s="282"/>
      <c r="Y541" s="279"/>
      <c r="Z541" s="242"/>
      <c r="AA541" s="242"/>
      <c r="AB541" s="242"/>
      <c r="AC541" s="242"/>
      <c r="AD541" s="242"/>
      <c r="AE541" s="242"/>
      <c r="AF541" s="242"/>
      <c r="AG541" s="242"/>
      <c r="AH541" s="242"/>
      <c r="AI541" s="242"/>
      <c r="AJ541" s="242"/>
      <c r="AK541" s="242"/>
      <c r="AL541" s="242"/>
      <c r="AM541" s="242"/>
      <c r="AN541" s="269"/>
      <c r="AO541" s="221"/>
      <c r="AP541" s="221"/>
    </row>
    <row r="542" spans="1:42" ht="18" customHeight="1">
      <c r="A542" s="221"/>
      <c r="B542" s="143"/>
      <c r="C542" s="143"/>
      <c r="D542" s="143"/>
      <c r="E542" s="269"/>
      <c r="F542" s="279"/>
      <c r="G542" s="241"/>
      <c r="H542" s="241"/>
      <c r="I542" s="241"/>
      <c r="J542" s="280"/>
      <c r="K542" s="281"/>
      <c r="L542" s="244"/>
      <c r="M542" s="244"/>
      <c r="N542" s="244"/>
      <c r="O542" s="245"/>
      <c r="P542" s="244"/>
      <c r="Q542" s="245"/>
      <c r="R542" s="245"/>
      <c r="S542" s="245"/>
      <c r="T542" s="245"/>
      <c r="U542" s="242"/>
      <c r="V542" s="245"/>
      <c r="W542" s="282"/>
      <c r="X542" s="282"/>
      <c r="Y542" s="279"/>
      <c r="Z542" s="242"/>
      <c r="AA542" s="242"/>
      <c r="AB542" s="242"/>
      <c r="AC542" s="242"/>
      <c r="AD542" s="242"/>
      <c r="AE542" s="242"/>
      <c r="AF542" s="242"/>
      <c r="AG542" s="242"/>
      <c r="AH542" s="242"/>
      <c r="AI542" s="242"/>
      <c r="AJ542" s="242"/>
      <c r="AK542" s="242"/>
      <c r="AL542" s="242"/>
      <c r="AM542" s="242"/>
      <c r="AN542" s="269"/>
      <c r="AO542" s="221"/>
      <c r="AP542" s="221"/>
    </row>
    <row r="543" spans="1:42" ht="18" customHeight="1">
      <c r="A543" s="221"/>
      <c r="B543" s="143"/>
      <c r="C543" s="143"/>
      <c r="D543" s="143"/>
      <c r="E543" s="269"/>
      <c r="F543" s="279"/>
      <c r="G543" s="241"/>
      <c r="H543" s="241"/>
      <c r="I543" s="241"/>
      <c r="J543" s="280"/>
      <c r="K543" s="281"/>
      <c r="L543" s="244"/>
      <c r="M543" s="244"/>
      <c r="N543" s="244"/>
      <c r="O543" s="245"/>
      <c r="P543" s="244"/>
      <c r="Q543" s="245"/>
      <c r="R543" s="245"/>
      <c r="S543" s="245"/>
      <c r="T543" s="245"/>
      <c r="U543" s="242"/>
      <c r="V543" s="245"/>
      <c r="W543" s="282"/>
      <c r="X543" s="282"/>
      <c r="Y543" s="279"/>
      <c r="Z543" s="242"/>
      <c r="AA543" s="242"/>
      <c r="AB543" s="242"/>
      <c r="AC543" s="242"/>
      <c r="AD543" s="242"/>
      <c r="AE543" s="242"/>
      <c r="AF543" s="242"/>
      <c r="AG543" s="242"/>
      <c r="AH543" s="242"/>
      <c r="AI543" s="242"/>
      <c r="AJ543" s="242"/>
      <c r="AK543" s="242"/>
      <c r="AL543" s="242"/>
      <c r="AM543" s="242"/>
      <c r="AN543" s="269"/>
      <c r="AO543" s="221"/>
      <c r="AP543" s="221"/>
    </row>
    <row r="544" spans="1:42" ht="18" customHeight="1">
      <c r="A544" s="221"/>
      <c r="B544" s="143"/>
      <c r="C544" s="143"/>
      <c r="D544" s="143"/>
      <c r="E544" s="269"/>
      <c r="F544" s="279"/>
      <c r="G544" s="241"/>
      <c r="H544" s="241"/>
      <c r="I544" s="241"/>
      <c r="J544" s="280"/>
      <c r="K544" s="281"/>
      <c r="L544" s="244"/>
      <c r="M544" s="244"/>
      <c r="N544" s="244"/>
      <c r="O544" s="245"/>
      <c r="P544" s="244"/>
      <c r="Q544" s="245"/>
      <c r="R544" s="245"/>
      <c r="S544" s="245"/>
      <c r="T544" s="245"/>
      <c r="U544" s="242"/>
      <c r="V544" s="245"/>
      <c r="W544" s="282"/>
      <c r="X544" s="282"/>
      <c r="Y544" s="279"/>
      <c r="Z544" s="242"/>
      <c r="AA544" s="242"/>
      <c r="AB544" s="242"/>
      <c r="AC544" s="242"/>
      <c r="AD544" s="242"/>
      <c r="AE544" s="242"/>
      <c r="AF544" s="242"/>
      <c r="AG544" s="242"/>
      <c r="AH544" s="242"/>
      <c r="AI544" s="242"/>
      <c r="AJ544" s="242"/>
      <c r="AK544" s="242"/>
      <c r="AL544" s="242"/>
      <c r="AM544" s="242"/>
      <c r="AN544" s="269"/>
      <c r="AO544" s="221"/>
      <c r="AP544" s="221"/>
    </row>
    <row r="545" spans="1:42" ht="18" customHeight="1">
      <c r="A545" s="221"/>
      <c r="B545" s="143"/>
      <c r="C545" s="143"/>
      <c r="D545" s="143"/>
      <c r="E545" s="269"/>
      <c r="F545" s="279"/>
      <c r="G545" s="241"/>
      <c r="H545" s="241"/>
      <c r="I545" s="241"/>
      <c r="J545" s="280"/>
      <c r="K545" s="281"/>
      <c r="L545" s="244"/>
      <c r="M545" s="244"/>
      <c r="N545" s="244"/>
      <c r="O545" s="245"/>
      <c r="P545" s="244"/>
      <c r="Q545" s="245"/>
      <c r="R545" s="245"/>
      <c r="S545" s="245"/>
      <c r="T545" s="245"/>
      <c r="U545" s="242"/>
      <c r="V545" s="245"/>
      <c r="W545" s="282"/>
      <c r="X545" s="282"/>
      <c r="Y545" s="279"/>
      <c r="Z545" s="242"/>
      <c r="AA545" s="242"/>
      <c r="AB545" s="242"/>
      <c r="AC545" s="242"/>
      <c r="AD545" s="242"/>
      <c r="AE545" s="242"/>
      <c r="AF545" s="242"/>
      <c r="AG545" s="242"/>
      <c r="AH545" s="242"/>
      <c r="AI545" s="242"/>
      <c r="AJ545" s="242"/>
      <c r="AK545" s="242"/>
      <c r="AL545" s="242"/>
      <c r="AM545" s="242"/>
      <c r="AN545" s="269"/>
      <c r="AO545" s="221"/>
      <c r="AP545" s="221"/>
    </row>
    <row r="546" spans="1:42" ht="18" customHeight="1">
      <c r="A546" s="221"/>
      <c r="B546" s="143"/>
      <c r="C546" s="143"/>
      <c r="D546" s="143"/>
      <c r="E546" s="269"/>
      <c r="F546" s="279"/>
      <c r="G546" s="241"/>
      <c r="H546" s="241"/>
      <c r="I546" s="241"/>
      <c r="J546" s="280"/>
      <c r="K546" s="281"/>
      <c r="L546" s="244"/>
      <c r="M546" s="244"/>
      <c r="N546" s="244"/>
      <c r="O546" s="245"/>
      <c r="P546" s="244"/>
      <c r="Q546" s="245"/>
      <c r="R546" s="245"/>
      <c r="S546" s="245"/>
      <c r="T546" s="245"/>
      <c r="U546" s="242"/>
      <c r="V546" s="245"/>
      <c r="W546" s="282"/>
      <c r="X546" s="282"/>
      <c r="Y546" s="279"/>
      <c r="Z546" s="242"/>
      <c r="AA546" s="242"/>
      <c r="AB546" s="242"/>
      <c r="AC546" s="242"/>
      <c r="AD546" s="242"/>
      <c r="AE546" s="242"/>
      <c r="AF546" s="242"/>
      <c r="AG546" s="242"/>
      <c r="AH546" s="242"/>
      <c r="AI546" s="242"/>
      <c r="AJ546" s="242"/>
      <c r="AK546" s="242"/>
      <c r="AL546" s="242"/>
      <c r="AM546" s="242"/>
      <c r="AN546" s="269"/>
      <c r="AO546" s="221"/>
      <c r="AP546" s="221"/>
    </row>
    <row r="547" spans="1:42" ht="18" customHeight="1">
      <c r="A547" s="221"/>
      <c r="B547" s="143"/>
      <c r="C547" s="143"/>
      <c r="D547" s="143"/>
      <c r="E547" s="269"/>
      <c r="F547" s="279"/>
      <c r="G547" s="241"/>
      <c r="H547" s="241"/>
      <c r="I547" s="241"/>
      <c r="J547" s="280"/>
      <c r="K547" s="281"/>
      <c r="L547" s="244"/>
      <c r="M547" s="244"/>
      <c r="N547" s="244"/>
      <c r="O547" s="245"/>
      <c r="P547" s="244"/>
      <c r="Q547" s="245"/>
      <c r="R547" s="245"/>
      <c r="S547" s="245"/>
      <c r="T547" s="245"/>
      <c r="U547" s="242"/>
      <c r="V547" s="245"/>
      <c r="W547" s="282"/>
      <c r="X547" s="282"/>
      <c r="Y547" s="279"/>
      <c r="Z547" s="242"/>
      <c r="AA547" s="242"/>
      <c r="AB547" s="242"/>
      <c r="AC547" s="242"/>
      <c r="AD547" s="242"/>
      <c r="AE547" s="242"/>
      <c r="AF547" s="242"/>
      <c r="AG547" s="242"/>
      <c r="AH547" s="242"/>
      <c r="AI547" s="242"/>
      <c r="AJ547" s="242"/>
      <c r="AK547" s="242"/>
      <c r="AL547" s="242"/>
      <c r="AM547" s="242"/>
      <c r="AN547" s="269"/>
      <c r="AO547" s="221"/>
      <c r="AP547" s="221"/>
    </row>
    <row r="548" spans="1:42" ht="18" customHeight="1">
      <c r="A548" s="221"/>
      <c r="B548" s="143"/>
      <c r="C548" s="143"/>
      <c r="D548" s="143"/>
      <c r="E548" s="269"/>
      <c r="F548" s="279"/>
      <c r="G548" s="241"/>
      <c r="H548" s="241"/>
      <c r="I548" s="241"/>
      <c r="J548" s="280"/>
      <c r="K548" s="281"/>
      <c r="L548" s="244"/>
      <c r="M548" s="244"/>
      <c r="N548" s="244"/>
      <c r="O548" s="245"/>
      <c r="P548" s="244"/>
      <c r="Q548" s="245"/>
      <c r="R548" s="245"/>
      <c r="S548" s="245"/>
      <c r="T548" s="245"/>
      <c r="U548" s="242"/>
      <c r="V548" s="245"/>
      <c r="W548" s="282"/>
      <c r="X548" s="282"/>
      <c r="Y548" s="279"/>
      <c r="Z548" s="242"/>
      <c r="AA548" s="242"/>
      <c r="AB548" s="242"/>
      <c r="AC548" s="242"/>
      <c r="AD548" s="242"/>
      <c r="AE548" s="242"/>
      <c r="AF548" s="242"/>
      <c r="AG548" s="242"/>
      <c r="AH548" s="242"/>
      <c r="AI548" s="242"/>
      <c r="AJ548" s="242"/>
      <c r="AK548" s="242"/>
      <c r="AL548" s="242"/>
      <c r="AM548" s="242"/>
      <c r="AN548" s="269"/>
      <c r="AO548" s="221"/>
      <c r="AP548" s="221"/>
    </row>
    <row r="549" spans="1:42" ht="18" customHeight="1">
      <c r="A549" s="221"/>
      <c r="B549" s="143"/>
      <c r="C549" s="143"/>
      <c r="D549" s="143"/>
      <c r="E549" s="269"/>
      <c r="F549" s="279"/>
      <c r="G549" s="241"/>
      <c r="H549" s="241"/>
      <c r="I549" s="241"/>
      <c r="J549" s="280"/>
      <c r="K549" s="281"/>
      <c r="L549" s="244"/>
      <c r="M549" s="244"/>
      <c r="N549" s="244"/>
      <c r="O549" s="245"/>
      <c r="P549" s="244"/>
      <c r="Q549" s="245"/>
      <c r="R549" s="245"/>
      <c r="S549" s="245"/>
      <c r="T549" s="245"/>
      <c r="U549" s="242"/>
      <c r="V549" s="245"/>
      <c r="W549" s="282"/>
      <c r="X549" s="282"/>
      <c r="Y549" s="279"/>
      <c r="Z549" s="242"/>
      <c r="AA549" s="242"/>
      <c r="AB549" s="242"/>
      <c r="AC549" s="242"/>
      <c r="AD549" s="242"/>
      <c r="AE549" s="242"/>
      <c r="AF549" s="242"/>
      <c r="AG549" s="242"/>
      <c r="AH549" s="242"/>
      <c r="AI549" s="242"/>
      <c r="AJ549" s="242"/>
      <c r="AK549" s="242"/>
      <c r="AL549" s="242"/>
      <c r="AM549" s="242"/>
      <c r="AN549" s="269"/>
      <c r="AO549" s="221"/>
      <c r="AP549" s="221"/>
    </row>
    <row r="550" spans="1:42" ht="18" customHeight="1">
      <c r="A550" s="221"/>
      <c r="B550" s="143"/>
      <c r="C550" s="143"/>
      <c r="D550" s="143"/>
      <c r="E550" s="269"/>
      <c r="F550" s="279"/>
      <c r="G550" s="241"/>
      <c r="H550" s="241"/>
      <c r="I550" s="241"/>
      <c r="J550" s="280"/>
      <c r="K550" s="281"/>
      <c r="L550" s="244"/>
      <c r="M550" s="244"/>
      <c r="N550" s="244"/>
      <c r="O550" s="245"/>
      <c r="P550" s="244"/>
      <c r="Q550" s="245"/>
      <c r="R550" s="245"/>
      <c r="S550" s="245"/>
      <c r="T550" s="245"/>
      <c r="U550" s="242"/>
      <c r="V550" s="245"/>
      <c r="W550" s="282"/>
      <c r="X550" s="282"/>
      <c r="Y550" s="279"/>
      <c r="Z550" s="242"/>
      <c r="AA550" s="242"/>
      <c r="AB550" s="242"/>
      <c r="AC550" s="242"/>
      <c r="AD550" s="242"/>
      <c r="AE550" s="242"/>
      <c r="AF550" s="242"/>
      <c r="AG550" s="242"/>
      <c r="AH550" s="242"/>
      <c r="AI550" s="242"/>
      <c r="AJ550" s="242"/>
      <c r="AK550" s="242"/>
      <c r="AL550" s="242"/>
      <c r="AM550" s="242"/>
      <c r="AN550" s="269"/>
      <c r="AO550" s="221"/>
      <c r="AP550" s="221"/>
    </row>
    <row r="551" spans="1:42" ht="18" customHeight="1">
      <c r="A551" s="221"/>
      <c r="B551" s="143"/>
      <c r="C551" s="143"/>
      <c r="D551" s="143"/>
      <c r="E551" s="269"/>
      <c r="F551" s="279"/>
      <c r="G551" s="241"/>
      <c r="H551" s="241"/>
      <c r="I551" s="241"/>
      <c r="J551" s="280"/>
      <c r="K551" s="281"/>
      <c r="L551" s="244"/>
      <c r="M551" s="244"/>
      <c r="N551" s="244"/>
      <c r="O551" s="245"/>
      <c r="P551" s="244"/>
      <c r="Q551" s="245"/>
      <c r="R551" s="245"/>
      <c r="S551" s="245"/>
      <c r="T551" s="245"/>
      <c r="U551" s="242"/>
      <c r="V551" s="245"/>
      <c r="W551" s="282"/>
      <c r="X551" s="282"/>
      <c r="Y551" s="279"/>
      <c r="Z551" s="242"/>
      <c r="AA551" s="242"/>
      <c r="AB551" s="242"/>
      <c r="AC551" s="242"/>
      <c r="AD551" s="242"/>
      <c r="AE551" s="242"/>
      <c r="AF551" s="242"/>
      <c r="AG551" s="242"/>
      <c r="AH551" s="242"/>
      <c r="AI551" s="242"/>
      <c r="AJ551" s="242"/>
      <c r="AK551" s="242"/>
      <c r="AL551" s="242"/>
      <c r="AM551" s="242"/>
      <c r="AN551" s="269"/>
      <c r="AO551" s="221"/>
      <c r="AP551" s="221"/>
    </row>
    <row r="552" spans="1:42" ht="18" customHeight="1">
      <c r="A552" s="221"/>
      <c r="B552" s="143"/>
      <c r="C552" s="143"/>
      <c r="D552" s="143"/>
      <c r="E552" s="269"/>
      <c r="F552" s="279"/>
      <c r="G552" s="241"/>
      <c r="H552" s="241"/>
      <c r="I552" s="241"/>
      <c r="J552" s="280"/>
      <c r="K552" s="281"/>
      <c r="L552" s="244"/>
      <c r="M552" s="244"/>
      <c r="N552" s="244"/>
      <c r="O552" s="245"/>
      <c r="P552" s="244"/>
      <c r="Q552" s="245"/>
      <c r="R552" s="245"/>
      <c r="S552" s="245"/>
      <c r="T552" s="245"/>
      <c r="U552" s="242"/>
      <c r="V552" s="245"/>
      <c r="W552" s="282"/>
      <c r="X552" s="282"/>
      <c r="Y552" s="279"/>
      <c r="Z552" s="242"/>
      <c r="AA552" s="242"/>
      <c r="AB552" s="242"/>
      <c r="AC552" s="242"/>
      <c r="AD552" s="242"/>
      <c r="AE552" s="242"/>
      <c r="AF552" s="242"/>
      <c r="AG552" s="242"/>
      <c r="AH552" s="242"/>
      <c r="AI552" s="242"/>
      <c r="AJ552" s="242"/>
      <c r="AK552" s="242"/>
      <c r="AL552" s="242"/>
      <c r="AM552" s="242"/>
      <c r="AN552" s="269"/>
      <c r="AO552" s="221"/>
      <c r="AP552" s="221"/>
    </row>
    <row r="553" spans="1:42" ht="18" customHeight="1">
      <c r="A553" s="221"/>
      <c r="B553" s="143"/>
      <c r="C553" s="143"/>
      <c r="D553" s="143"/>
      <c r="E553" s="269"/>
      <c r="F553" s="279"/>
      <c r="G553" s="241"/>
      <c r="H553" s="241"/>
      <c r="I553" s="241"/>
      <c r="J553" s="280"/>
      <c r="K553" s="281"/>
      <c r="L553" s="244"/>
      <c r="M553" s="244"/>
      <c r="N553" s="244"/>
      <c r="O553" s="245"/>
      <c r="P553" s="244"/>
      <c r="Q553" s="245"/>
      <c r="R553" s="245"/>
      <c r="S553" s="245"/>
      <c r="T553" s="245"/>
      <c r="U553" s="242"/>
      <c r="V553" s="245"/>
      <c r="W553" s="282"/>
      <c r="X553" s="282"/>
      <c r="Y553" s="279"/>
      <c r="Z553" s="242"/>
      <c r="AA553" s="242"/>
      <c r="AB553" s="242"/>
      <c r="AC553" s="242"/>
      <c r="AD553" s="242"/>
      <c r="AE553" s="242"/>
      <c r="AF553" s="242"/>
      <c r="AG553" s="242"/>
      <c r="AH553" s="242"/>
      <c r="AI553" s="242"/>
      <c r="AJ553" s="242"/>
      <c r="AK553" s="242"/>
      <c r="AL553" s="242"/>
      <c r="AM553" s="242"/>
      <c r="AN553" s="269"/>
      <c r="AO553" s="221"/>
      <c r="AP553" s="221"/>
    </row>
    <row r="554" spans="1:42" ht="18" customHeight="1">
      <c r="A554" s="221"/>
      <c r="B554" s="143"/>
      <c r="C554" s="143"/>
      <c r="D554" s="143"/>
      <c r="E554" s="269"/>
      <c r="F554" s="279"/>
      <c r="G554" s="241"/>
      <c r="H554" s="241"/>
      <c r="I554" s="241"/>
      <c r="J554" s="280"/>
      <c r="K554" s="281"/>
      <c r="L554" s="244"/>
      <c r="M554" s="244"/>
      <c r="N554" s="244"/>
      <c r="O554" s="245"/>
      <c r="P554" s="244"/>
      <c r="Q554" s="245"/>
      <c r="R554" s="245"/>
      <c r="S554" s="245"/>
      <c r="T554" s="245"/>
      <c r="U554" s="242"/>
      <c r="V554" s="245"/>
      <c r="W554" s="282"/>
      <c r="X554" s="282"/>
      <c r="Y554" s="279"/>
      <c r="Z554" s="242"/>
      <c r="AA554" s="242"/>
      <c r="AB554" s="242"/>
      <c r="AC554" s="242"/>
      <c r="AD554" s="242"/>
      <c r="AE554" s="242"/>
      <c r="AF554" s="242"/>
      <c r="AG554" s="242"/>
      <c r="AH554" s="242"/>
      <c r="AI554" s="242"/>
      <c r="AJ554" s="242"/>
      <c r="AK554" s="242"/>
      <c r="AL554" s="242"/>
      <c r="AM554" s="242"/>
      <c r="AN554" s="269"/>
      <c r="AO554" s="221"/>
      <c r="AP554" s="221"/>
    </row>
    <row r="555" spans="1:42" ht="18" customHeight="1">
      <c r="A555" s="221"/>
      <c r="B555" s="143"/>
      <c r="C555" s="143"/>
      <c r="D555" s="143"/>
      <c r="E555" s="269"/>
      <c r="F555" s="279"/>
      <c r="G555" s="241"/>
      <c r="H555" s="241"/>
      <c r="I555" s="241"/>
      <c r="J555" s="280"/>
      <c r="K555" s="281"/>
      <c r="L555" s="244"/>
      <c r="M555" s="244"/>
      <c r="N555" s="244"/>
      <c r="O555" s="245"/>
      <c r="P555" s="244"/>
      <c r="Q555" s="245"/>
      <c r="R555" s="245"/>
      <c r="S555" s="245"/>
      <c r="T555" s="245"/>
      <c r="U555" s="242"/>
      <c r="V555" s="245"/>
      <c r="W555" s="282"/>
      <c r="X555" s="282"/>
      <c r="Y555" s="279"/>
      <c r="Z555" s="242"/>
      <c r="AA555" s="242"/>
      <c r="AB555" s="242"/>
      <c r="AC555" s="242"/>
      <c r="AD555" s="242"/>
      <c r="AE555" s="242"/>
      <c r="AF555" s="242"/>
      <c r="AG555" s="242"/>
      <c r="AH555" s="242"/>
      <c r="AI555" s="242"/>
      <c r="AJ555" s="242"/>
      <c r="AK555" s="242"/>
      <c r="AL555" s="242"/>
      <c r="AM555" s="242"/>
      <c r="AN555" s="269"/>
      <c r="AO555" s="221"/>
      <c r="AP555" s="221"/>
    </row>
    <row r="556" spans="1:42" ht="18" customHeight="1">
      <c r="A556" s="221"/>
      <c r="B556" s="143"/>
      <c r="C556" s="143"/>
      <c r="D556" s="143"/>
      <c r="E556" s="269"/>
      <c r="F556" s="279"/>
      <c r="G556" s="241"/>
      <c r="H556" s="241"/>
      <c r="I556" s="241"/>
      <c r="J556" s="280"/>
      <c r="K556" s="281"/>
      <c r="L556" s="244"/>
      <c r="M556" s="244"/>
      <c r="N556" s="244"/>
      <c r="O556" s="245"/>
      <c r="P556" s="244"/>
      <c r="Q556" s="245"/>
      <c r="R556" s="245"/>
      <c r="S556" s="245"/>
      <c r="T556" s="245"/>
      <c r="U556" s="242"/>
      <c r="V556" s="245"/>
      <c r="W556" s="282"/>
      <c r="X556" s="282"/>
      <c r="Y556" s="279"/>
      <c r="Z556" s="242"/>
      <c r="AA556" s="242"/>
      <c r="AB556" s="242"/>
      <c r="AC556" s="242"/>
      <c r="AD556" s="242"/>
      <c r="AE556" s="242"/>
      <c r="AF556" s="242"/>
      <c r="AG556" s="242"/>
      <c r="AH556" s="242"/>
      <c r="AI556" s="242"/>
      <c r="AJ556" s="242"/>
      <c r="AK556" s="242"/>
      <c r="AL556" s="242"/>
      <c r="AM556" s="242"/>
      <c r="AN556" s="269"/>
      <c r="AO556" s="221"/>
      <c r="AP556" s="221"/>
    </row>
    <row r="557" spans="1:42" ht="18" customHeight="1">
      <c r="A557" s="221"/>
      <c r="B557" s="143"/>
      <c r="C557" s="143"/>
      <c r="D557" s="143"/>
      <c r="E557" s="269"/>
      <c r="F557" s="279"/>
      <c r="G557" s="241"/>
      <c r="H557" s="241"/>
      <c r="I557" s="241"/>
      <c r="J557" s="280"/>
      <c r="K557" s="281"/>
      <c r="L557" s="244"/>
      <c r="M557" s="244"/>
      <c r="N557" s="244"/>
      <c r="O557" s="245"/>
      <c r="P557" s="244"/>
      <c r="Q557" s="245"/>
      <c r="R557" s="245"/>
      <c r="S557" s="245"/>
      <c r="T557" s="245"/>
      <c r="U557" s="242"/>
      <c r="V557" s="245"/>
      <c r="W557" s="282"/>
      <c r="X557" s="282"/>
      <c r="Y557" s="279"/>
      <c r="Z557" s="242"/>
      <c r="AA557" s="242"/>
      <c r="AB557" s="242"/>
      <c r="AC557" s="242"/>
      <c r="AD557" s="242"/>
      <c r="AE557" s="242"/>
      <c r="AF557" s="242"/>
      <c r="AG557" s="242"/>
      <c r="AH557" s="242"/>
      <c r="AI557" s="242"/>
      <c r="AJ557" s="242"/>
      <c r="AK557" s="242"/>
      <c r="AL557" s="242"/>
      <c r="AM557" s="242"/>
      <c r="AN557" s="269"/>
      <c r="AO557" s="221"/>
      <c r="AP557" s="221"/>
    </row>
    <row r="558" spans="1:42" ht="18" customHeight="1">
      <c r="A558" s="221"/>
      <c r="B558" s="143"/>
      <c r="C558" s="143"/>
      <c r="D558" s="143"/>
      <c r="E558" s="269"/>
      <c r="F558" s="279"/>
      <c r="G558" s="241"/>
      <c r="H558" s="241"/>
      <c r="I558" s="241"/>
      <c r="J558" s="280"/>
      <c r="K558" s="281"/>
      <c r="L558" s="244"/>
      <c r="M558" s="244"/>
      <c r="N558" s="244"/>
      <c r="O558" s="245"/>
      <c r="P558" s="244"/>
      <c r="Q558" s="245"/>
      <c r="R558" s="245"/>
      <c r="S558" s="245"/>
      <c r="T558" s="245"/>
      <c r="U558" s="242"/>
      <c r="V558" s="245"/>
      <c r="W558" s="282"/>
      <c r="X558" s="282"/>
      <c r="Y558" s="279"/>
      <c r="Z558" s="242"/>
      <c r="AA558" s="242"/>
      <c r="AB558" s="242"/>
      <c r="AC558" s="242"/>
      <c r="AD558" s="242"/>
      <c r="AE558" s="242"/>
      <c r="AF558" s="242"/>
      <c r="AG558" s="242"/>
      <c r="AH558" s="242"/>
      <c r="AI558" s="242"/>
      <c r="AJ558" s="242"/>
      <c r="AK558" s="242"/>
      <c r="AL558" s="242"/>
      <c r="AM558" s="242"/>
      <c r="AN558" s="269"/>
      <c r="AO558" s="221"/>
      <c r="AP558" s="221"/>
    </row>
    <row r="559" spans="1:42" ht="18" customHeight="1">
      <c r="A559" s="221"/>
      <c r="B559" s="143"/>
      <c r="C559" s="143"/>
      <c r="D559" s="143"/>
      <c r="E559" s="269"/>
      <c r="F559" s="279"/>
      <c r="G559" s="241"/>
      <c r="H559" s="241"/>
      <c r="I559" s="241"/>
      <c r="J559" s="280"/>
      <c r="K559" s="281"/>
      <c r="L559" s="244"/>
      <c r="M559" s="244"/>
      <c r="N559" s="244"/>
      <c r="O559" s="245"/>
      <c r="P559" s="244"/>
      <c r="Q559" s="245"/>
      <c r="R559" s="245"/>
      <c r="S559" s="245"/>
      <c r="T559" s="245"/>
      <c r="U559" s="242"/>
      <c r="V559" s="245"/>
      <c r="W559" s="282"/>
      <c r="X559" s="282"/>
      <c r="Y559" s="279"/>
      <c r="Z559" s="242"/>
      <c r="AA559" s="242"/>
      <c r="AB559" s="242"/>
      <c r="AC559" s="242"/>
      <c r="AD559" s="242"/>
      <c r="AE559" s="242"/>
      <c r="AF559" s="242"/>
      <c r="AG559" s="242"/>
      <c r="AH559" s="242"/>
      <c r="AI559" s="242"/>
      <c r="AJ559" s="242"/>
      <c r="AK559" s="242"/>
      <c r="AL559" s="242"/>
      <c r="AM559" s="242"/>
      <c r="AN559" s="269"/>
      <c r="AO559" s="221"/>
      <c r="AP559" s="221"/>
    </row>
    <row r="560" spans="1:42" ht="18" customHeight="1">
      <c r="A560" s="221"/>
      <c r="B560" s="143"/>
      <c r="C560" s="143"/>
      <c r="D560" s="143"/>
      <c r="E560" s="269"/>
      <c r="F560" s="279"/>
      <c r="G560" s="241"/>
      <c r="H560" s="241"/>
      <c r="I560" s="241"/>
      <c r="J560" s="280"/>
      <c r="K560" s="281"/>
      <c r="L560" s="244"/>
      <c r="M560" s="244"/>
      <c r="N560" s="244"/>
      <c r="O560" s="245"/>
      <c r="P560" s="244"/>
      <c r="Q560" s="245"/>
      <c r="R560" s="245"/>
      <c r="S560" s="245"/>
      <c r="T560" s="245"/>
      <c r="U560" s="242"/>
      <c r="V560" s="245"/>
      <c r="W560" s="282"/>
      <c r="X560" s="282"/>
      <c r="Y560" s="279"/>
      <c r="Z560" s="242"/>
      <c r="AA560" s="242"/>
      <c r="AB560" s="242"/>
      <c r="AC560" s="242"/>
      <c r="AD560" s="242"/>
      <c r="AE560" s="242"/>
      <c r="AF560" s="242"/>
      <c r="AG560" s="242"/>
      <c r="AH560" s="242"/>
      <c r="AI560" s="242"/>
      <c r="AJ560" s="242"/>
      <c r="AK560" s="242"/>
      <c r="AL560" s="242"/>
      <c r="AM560" s="242"/>
      <c r="AN560" s="269"/>
      <c r="AO560" s="221"/>
      <c r="AP560" s="221"/>
    </row>
    <row r="561" spans="1:42" ht="18" customHeight="1">
      <c r="A561" s="221"/>
      <c r="B561" s="143"/>
      <c r="C561" s="143"/>
      <c r="D561" s="143"/>
      <c r="E561" s="269"/>
      <c r="F561" s="279"/>
      <c r="G561" s="241"/>
      <c r="H561" s="241"/>
      <c r="I561" s="241"/>
      <c r="J561" s="280"/>
      <c r="K561" s="281"/>
      <c r="L561" s="244"/>
      <c r="M561" s="244"/>
      <c r="N561" s="244"/>
      <c r="O561" s="245"/>
      <c r="P561" s="244"/>
      <c r="Q561" s="245"/>
      <c r="R561" s="245"/>
      <c r="S561" s="245"/>
      <c r="T561" s="245"/>
      <c r="U561" s="242"/>
      <c r="V561" s="245"/>
      <c r="W561" s="282"/>
      <c r="X561" s="282"/>
      <c r="Y561" s="279"/>
      <c r="Z561" s="242"/>
      <c r="AA561" s="242"/>
      <c r="AB561" s="242"/>
      <c r="AC561" s="242"/>
      <c r="AD561" s="242"/>
      <c r="AE561" s="242"/>
      <c r="AF561" s="242"/>
      <c r="AG561" s="242"/>
      <c r="AH561" s="242"/>
      <c r="AI561" s="242"/>
      <c r="AJ561" s="242"/>
      <c r="AK561" s="242"/>
      <c r="AL561" s="242"/>
      <c r="AM561" s="242"/>
      <c r="AN561" s="269"/>
      <c r="AO561" s="221"/>
      <c r="AP561" s="221"/>
    </row>
    <row r="562" spans="1:42" ht="18" customHeight="1">
      <c r="A562" s="221"/>
      <c r="B562" s="143"/>
      <c r="C562" s="143"/>
      <c r="D562" s="143"/>
      <c r="E562" s="269"/>
      <c r="F562" s="279"/>
      <c r="G562" s="241"/>
      <c r="H562" s="241"/>
      <c r="I562" s="241"/>
      <c r="J562" s="280"/>
      <c r="K562" s="281"/>
      <c r="L562" s="244"/>
      <c r="M562" s="244"/>
      <c r="N562" s="244"/>
      <c r="O562" s="245"/>
      <c r="P562" s="244"/>
      <c r="Q562" s="245"/>
      <c r="R562" s="245"/>
      <c r="S562" s="245"/>
      <c r="T562" s="245"/>
      <c r="U562" s="242"/>
      <c r="V562" s="245"/>
      <c r="W562" s="282"/>
      <c r="X562" s="282"/>
      <c r="Y562" s="279"/>
      <c r="Z562" s="242"/>
      <c r="AA562" s="242"/>
      <c r="AB562" s="242"/>
      <c r="AC562" s="242"/>
      <c r="AD562" s="242"/>
      <c r="AE562" s="242"/>
      <c r="AF562" s="242"/>
      <c r="AG562" s="242"/>
      <c r="AH562" s="242"/>
      <c r="AI562" s="242"/>
      <c r="AJ562" s="242"/>
      <c r="AK562" s="242"/>
      <c r="AL562" s="242"/>
      <c r="AM562" s="242"/>
      <c r="AN562" s="269"/>
      <c r="AO562" s="221"/>
      <c r="AP562" s="221"/>
    </row>
    <row r="563" spans="1:42" ht="18" customHeight="1">
      <c r="A563" s="221"/>
      <c r="B563" s="143"/>
      <c r="C563" s="143"/>
      <c r="D563" s="143"/>
      <c r="E563" s="269"/>
      <c r="F563" s="279"/>
      <c r="G563" s="241"/>
      <c r="H563" s="241"/>
      <c r="I563" s="241"/>
      <c r="J563" s="280"/>
      <c r="K563" s="281"/>
      <c r="L563" s="244"/>
      <c r="M563" s="244"/>
      <c r="N563" s="244"/>
      <c r="O563" s="245"/>
      <c r="P563" s="244"/>
      <c r="Q563" s="245"/>
      <c r="R563" s="245"/>
      <c r="S563" s="245"/>
      <c r="T563" s="245"/>
      <c r="U563" s="242"/>
      <c r="V563" s="245"/>
      <c r="W563" s="282"/>
      <c r="X563" s="282"/>
      <c r="Y563" s="279"/>
      <c r="Z563" s="242"/>
      <c r="AA563" s="242"/>
      <c r="AB563" s="242"/>
      <c r="AC563" s="242"/>
      <c r="AD563" s="242"/>
      <c r="AE563" s="242"/>
      <c r="AF563" s="242"/>
      <c r="AG563" s="242"/>
      <c r="AH563" s="242"/>
      <c r="AI563" s="242"/>
      <c r="AJ563" s="242"/>
      <c r="AK563" s="242"/>
      <c r="AL563" s="242"/>
      <c r="AM563" s="242"/>
      <c r="AN563" s="269"/>
      <c r="AO563" s="221"/>
      <c r="AP563" s="221"/>
    </row>
    <row r="564" spans="1:42" ht="18" customHeight="1">
      <c r="A564" s="221"/>
      <c r="B564" s="143"/>
      <c r="C564" s="143"/>
      <c r="D564" s="143"/>
      <c r="E564" s="269"/>
      <c r="F564" s="279"/>
      <c r="G564" s="241"/>
      <c r="H564" s="241"/>
      <c r="I564" s="241"/>
      <c r="J564" s="280"/>
      <c r="K564" s="281"/>
      <c r="L564" s="244"/>
      <c r="M564" s="244"/>
      <c r="N564" s="244"/>
      <c r="O564" s="245"/>
      <c r="P564" s="244"/>
      <c r="Q564" s="245"/>
      <c r="R564" s="245"/>
      <c r="S564" s="245"/>
      <c r="T564" s="245"/>
      <c r="U564" s="242"/>
      <c r="V564" s="245"/>
      <c r="W564" s="282"/>
      <c r="X564" s="282"/>
      <c r="Y564" s="279"/>
      <c r="Z564" s="242"/>
      <c r="AA564" s="242"/>
      <c r="AB564" s="242"/>
      <c r="AC564" s="242"/>
      <c r="AD564" s="242"/>
      <c r="AE564" s="242"/>
      <c r="AF564" s="242"/>
      <c r="AG564" s="242"/>
      <c r="AH564" s="242"/>
      <c r="AI564" s="242"/>
      <c r="AJ564" s="242"/>
      <c r="AK564" s="242"/>
      <c r="AL564" s="242"/>
      <c r="AM564" s="242"/>
      <c r="AN564" s="269"/>
      <c r="AO564" s="221"/>
      <c r="AP564" s="221"/>
    </row>
    <row r="565" spans="1:42" ht="18" customHeight="1">
      <c r="A565" s="221"/>
      <c r="B565" s="143"/>
      <c r="C565" s="143"/>
      <c r="D565" s="143"/>
      <c r="E565" s="269"/>
      <c r="F565" s="279"/>
      <c r="G565" s="241"/>
      <c r="H565" s="241"/>
      <c r="I565" s="241"/>
      <c r="J565" s="280"/>
      <c r="K565" s="281"/>
      <c r="L565" s="244"/>
      <c r="M565" s="244"/>
      <c r="N565" s="244"/>
      <c r="O565" s="245"/>
      <c r="P565" s="244"/>
      <c r="Q565" s="245"/>
      <c r="R565" s="245"/>
      <c r="S565" s="245"/>
      <c r="T565" s="245"/>
      <c r="U565" s="242"/>
      <c r="V565" s="245"/>
      <c r="W565" s="282"/>
      <c r="X565" s="282"/>
      <c r="Y565" s="279"/>
      <c r="Z565" s="242"/>
      <c r="AA565" s="242"/>
      <c r="AB565" s="242"/>
      <c r="AC565" s="242"/>
      <c r="AD565" s="242"/>
      <c r="AE565" s="242"/>
      <c r="AF565" s="242"/>
      <c r="AG565" s="242"/>
      <c r="AH565" s="242"/>
      <c r="AI565" s="242"/>
      <c r="AJ565" s="242"/>
      <c r="AK565" s="242"/>
      <c r="AL565" s="242"/>
      <c r="AM565" s="242"/>
      <c r="AN565" s="269"/>
      <c r="AO565" s="221"/>
      <c r="AP565" s="221"/>
    </row>
    <row r="566" spans="1:42" ht="18" customHeight="1">
      <c r="A566" s="221"/>
      <c r="B566" s="143"/>
      <c r="C566" s="143"/>
      <c r="D566" s="143"/>
      <c r="E566" s="269"/>
      <c r="F566" s="279"/>
      <c r="G566" s="241"/>
      <c r="H566" s="241"/>
      <c r="I566" s="241"/>
      <c r="J566" s="280"/>
      <c r="K566" s="281"/>
      <c r="L566" s="244"/>
      <c r="M566" s="244"/>
      <c r="N566" s="244"/>
      <c r="O566" s="245"/>
      <c r="P566" s="244"/>
      <c r="Q566" s="245"/>
      <c r="R566" s="245"/>
      <c r="S566" s="245"/>
      <c r="T566" s="245"/>
      <c r="U566" s="242"/>
      <c r="V566" s="245"/>
      <c r="W566" s="282"/>
      <c r="X566" s="282"/>
      <c r="Y566" s="279"/>
      <c r="Z566" s="242"/>
      <c r="AA566" s="242"/>
      <c r="AB566" s="242"/>
      <c r="AC566" s="242"/>
      <c r="AD566" s="242"/>
      <c r="AE566" s="242"/>
      <c r="AF566" s="242"/>
      <c r="AG566" s="242"/>
      <c r="AH566" s="242"/>
      <c r="AI566" s="242"/>
      <c r="AJ566" s="242"/>
      <c r="AK566" s="242"/>
      <c r="AL566" s="242"/>
      <c r="AM566" s="242"/>
      <c r="AN566" s="269"/>
      <c r="AO566" s="221"/>
      <c r="AP566" s="221"/>
    </row>
    <row r="567" spans="1:42" ht="18" customHeight="1">
      <c r="A567" s="221"/>
      <c r="B567" s="143"/>
      <c r="C567" s="143"/>
      <c r="D567" s="143"/>
      <c r="E567" s="269"/>
      <c r="F567" s="279"/>
      <c r="G567" s="241"/>
      <c r="H567" s="241"/>
      <c r="I567" s="241"/>
      <c r="J567" s="280"/>
      <c r="K567" s="281"/>
      <c r="L567" s="244"/>
      <c r="M567" s="244"/>
      <c r="N567" s="244"/>
      <c r="O567" s="245"/>
      <c r="P567" s="244"/>
      <c r="Q567" s="245"/>
      <c r="R567" s="245"/>
      <c r="S567" s="245"/>
      <c r="T567" s="245"/>
      <c r="U567" s="242"/>
      <c r="V567" s="245"/>
      <c r="W567" s="282"/>
      <c r="X567" s="282"/>
      <c r="Y567" s="279"/>
      <c r="Z567" s="242"/>
      <c r="AA567" s="242"/>
      <c r="AB567" s="242"/>
      <c r="AC567" s="242"/>
      <c r="AD567" s="242"/>
      <c r="AE567" s="242"/>
      <c r="AF567" s="242"/>
      <c r="AG567" s="242"/>
      <c r="AH567" s="242"/>
      <c r="AI567" s="242"/>
      <c r="AJ567" s="242"/>
      <c r="AK567" s="242"/>
      <c r="AL567" s="242"/>
      <c r="AM567" s="242"/>
      <c r="AN567" s="269"/>
      <c r="AO567" s="221"/>
      <c r="AP567" s="221"/>
    </row>
    <row r="568" spans="1:42" ht="18" customHeight="1">
      <c r="A568" s="221"/>
      <c r="B568" s="143"/>
      <c r="C568" s="143"/>
      <c r="D568" s="143"/>
      <c r="E568" s="269"/>
      <c r="F568" s="279"/>
      <c r="G568" s="241"/>
      <c r="H568" s="241"/>
      <c r="I568" s="241"/>
      <c r="J568" s="280"/>
      <c r="K568" s="281"/>
      <c r="L568" s="244"/>
      <c r="M568" s="244"/>
      <c r="N568" s="244"/>
      <c r="O568" s="245"/>
      <c r="P568" s="244"/>
      <c r="Q568" s="245"/>
      <c r="R568" s="245"/>
      <c r="S568" s="245"/>
      <c r="T568" s="245"/>
      <c r="U568" s="242"/>
      <c r="V568" s="245"/>
      <c r="W568" s="282"/>
      <c r="X568" s="282"/>
      <c r="Y568" s="279"/>
      <c r="Z568" s="242"/>
      <c r="AA568" s="242"/>
      <c r="AB568" s="242"/>
      <c r="AC568" s="242"/>
      <c r="AD568" s="242"/>
      <c r="AE568" s="242"/>
      <c r="AF568" s="242"/>
      <c r="AG568" s="242"/>
      <c r="AH568" s="242"/>
      <c r="AI568" s="242"/>
      <c r="AJ568" s="242"/>
      <c r="AK568" s="242"/>
      <c r="AL568" s="242"/>
      <c r="AM568" s="242"/>
      <c r="AN568" s="269"/>
      <c r="AO568" s="221"/>
      <c r="AP568" s="221"/>
    </row>
    <row r="569" spans="1:42" ht="18" customHeight="1">
      <c r="A569" s="221"/>
      <c r="B569" s="143"/>
      <c r="C569" s="143"/>
      <c r="D569" s="143"/>
      <c r="E569" s="269"/>
      <c r="F569" s="279"/>
      <c r="G569" s="241"/>
      <c r="H569" s="241"/>
      <c r="I569" s="241"/>
      <c r="J569" s="280"/>
      <c r="K569" s="281"/>
      <c r="L569" s="244"/>
      <c r="M569" s="244"/>
      <c r="N569" s="244"/>
      <c r="O569" s="245"/>
      <c r="P569" s="244"/>
      <c r="Q569" s="245"/>
      <c r="R569" s="245"/>
      <c r="S569" s="245"/>
      <c r="T569" s="245"/>
      <c r="U569" s="242"/>
      <c r="V569" s="245"/>
      <c r="W569" s="282"/>
      <c r="X569" s="282"/>
      <c r="Y569" s="279"/>
      <c r="Z569" s="242"/>
      <c r="AA569" s="242"/>
      <c r="AB569" s="242"/>
      <c r="AC569" s="242"/>
      <c r="AD569" s="242"/>
      <c r="AE569" s="242"/>
      <c r="AF569" s="242"/>
      <c r="AG569" s="242"/>
      <c r="AH569" s="242"/>
      <c r="AI569" s="242"/>
      <c r="AJ569" s="242"/>
      <c r="AK569" s="242"/>
      <c r="AL569" s="242"/>
      <c r="AM569" s="242"/>
      <c r="AN569" s="269"/>
      <c r="AO569" s="221"/>
      <c r="AP569" s="221"/>
    </row>
    <row r="570" spans="1:42" ht="18" customHeight="1">
      <c r="A570" s="221"/>
      <c r="B570" s="143"/>
      <c r="C570" s="143"/>
      <c r="D570" s="143"/>
      <c r="E570" s="269"/>
      <c r="F570" s="279"/>
      <c r="G570" s="241"/>
      <c r="H570" s="241"/>
      <c r="I570" s="241"/>
      <c r="J570" s="280"/>
      <c r="K570" s="281"/>
      <c r="L570" s="244"/>
      <c r="M570" s="244"/>
      <c r="N570" s="244"/>
      <c r="O570" s="245"/>
      <c r="P570" s="244"/>
      <c r="Q570" s="245"/>
      <c r="R570" s="245"/>
      <c r="S570" s="245"/>
      <c r="T570" s="245"/>
      <c r="U570" s="242"/>
      <c r="V570" s="245"/>
      <c r="W570" s="282"/>
      <c r="X570" s="282"/>
      <c r="Y570" s="279"/>
      <c r="Z570" s="242"/>
      <c r="AA570" s="242"/>
      <c r="AB570" s="242"/>
      <c r="AC570" s="242"/>
      <c r="AD570" s="242"/>
      <c r="AE570" s="242"/>
      <c r="AF570" s="242"/>
      <c r="AG570" s="242"/>
      <c r="AH570" s="242"/>
      <c r="AI570" s="242"/>
      <c r="AJ570" s="242"/>
      <c r="AK570" s="242"/>
      <c r="AL570" s="242"/>
      <c r="AM570" s="242"/>
      <c r="AN570" s="269"/>
      <c r="AO570" s="221"/>
      <c r="AP570" s="221"/>
    </row>
    <row r="571" spans="1:42" ht="18" customHeight="1">
      <c r="A571" s="221"/>
      <c r="B571" s="143"/>
      <c r="C571" s="143"/>
      <c r="D571" s="143"/>
      <c r="E571" s="269"/>
      <c r="F571" s="279"/>
      <c r="G571" s="241"/>
      <c r="H571" s="241"/>
      <c r="I571" s="241"/>
      <c r="J571" s="280"/>
      <c r="K571" s="281"/>
      <c r="L571" s="244"/>
      <c r="M571" s="244"/>
      <c r="N571" s="244"/>
      <c r="O571" s="245"/>
      <c r="P571" s="244"/>
      <c r="Q571" s="245"/>
      <c r="R571" s="245"/>
      <c r="S571" s="245"/>
      <c r="T571" s="245"/>
      <c r="U571" s="242"/>
      <c r="V571" s="245"/>
      <c r="W571" s="282"/>
      <c r="X571" s="282"/>
      <c r="Y571" s="279"/>
      <c r="Z571" s="242"/>
      <c r="AA571" s="242"/>
      <c r="AB571" s="242"/>
      <c r="AC571" s="242"/>
      <c r="AD571" s="242"/>
      <c r="AE571" s="242"/>
      <c r="AF571" s="242"/>
      <c r="AG571" s="242"/>
      <c r="AH571" s="242"/>
      <c r="AI571" s="242"/>
      <c r="AJ571" s="242"/>
      <c r="AK571" s="242"/>
      <c r="AL571" s="242"/>
      <c r="AM571" s="242"/>
      <c r="AN571" s="269"/>
      <c r="AO571" s="221"/>
      <c r="AP571" s="221"/>
    </row>
    <row r="572" spans="1:42" ht="18" customHeight="1">
      <c r="A572" s="221"/>
      <c r="B572" s="143"/>
      <c r="C572" s="143"/>
      <c r="D572" s="143"/>
      <c r="E572" s="269"/>
      <c r="F572" s="279"/>
      <c r="G572" s="241"/>
      <c r="H572" s="241"/>
      <c r="I572" s="241"/>
      <c r="J572" s="280"/>
      <c r="K572" s="281"/>
      <c r="L572" s="244"/>
      <c r="M572" s="244"/>
      <c r="N572" s="244"/>
      <c r="O572" s="245"/>
      <c r="P572" s="244"/>
      <c r="Q572" s="245"/>
      <c r="R572" s="245"/>
      <c r="S572" s="245"/>
      <c r="T572" s="245"/>
      <c r="U572" s="242"/>
      <c r="V572" s="245"/>
      <c r="W572" s="282"/>
      <c r="X572" s="282"/>
      <c r="Y572" s="279"/>
      <c r="Z572" s="242"/>
      <c r="AA572" s="242"/>
      <c r="AB572" s="242"/>
      <c r="AC572" s="242"/>
      <c r="AD572" s="242"/>
      <c r="AE572" s="242"/>
      <c r="AF572" s="242"/>
      <c r="AG572" s="242"/>
      <c r="AH572" s="242"/>
      <c r="AI572" s="242"/>
      <c r="AJ572" s="242"/>
      <c r="AK572" s="242"/>
      <c r="AL572" s="242"/>
      <c r="AM572" s="242"/>
      <c r="AN572" s="269"/>
      <c r="AO572" s="221"/>
      <c r="AP572" s="221"/>
    </row>
    <row r="573" spans="1:42" ht="18" customHeight="1">
      <c r="A573" s="221"/>
      <c r="B573" s="143"/>
      <c r="C573" s="143"/>
      <c r="D573" s="143"/>
      <c r="E573" s="269"/>
      <c r="F573" s="279"/>
      <c r="G573" s="241"/>
      <c r="H573" s="241"/>
      <c r="I573" s="241"/>
      <c r="J573" s="280"/>
      <c r="K573" s="281"/>
      <c r="L573" s="244"/>
      <c r="M573" s="244"/>
      <c r="N573" s="244"/>
      <c r="O573" s="245"/>
      <c r="P573" s="244"/>
      <c r="Q573" s="245"/>
      <c r="R573" s="245"/>
      <c r="S573" s="245"/>
      <c r="T573" s="245"/>
      <c r="U573" s="242"/>
      <c r="V573" s="245"/>
      <c r="W573" s="282"/>
      <c r="X573" s="282"/>
      <c r="Y573" s="279"/>
      <c r="Z573" s="242"/>
      <c r="AA573" s="242"/>
      <c r="AB573" s="242"/>
      <c r="AC573" s="242"/>
      <c r="AD573" s="242"/>
      <c r="AE573" s="242"/>
      <c r="AF573" s="242"/>
      <c r="AG573" s="242"/>
      <c r="AH573" s="242"/>
      <c r="AI573" s="242"/>
      <c r="AJ573" s="242"/>
      <c r="AK573" s="242"/>
      <c r="AL573" s="242"/>
      <c r="AM573" s="242"/>
      <c r="AN573" s="269"/>
      <c r="AO573" s="221"/>
      <c r="AP573" s="221"/>
    </row>
    <row r="574" spans="1:42" ht="18" customHeight="1">
      <c r="A574" s="221"/>
      <c r="B574" s="143"/>
      <c r="C574" s="143"/>
      <c r="D574" s="143"/>
      <c r="E574" s="269"/>
      <c r="F574" s="279"/>
      <c r="G574" s="241"/>
      <c r="H574" s="241"/>
      <c r="I574" s="241"/>
      <c r="J574" s="280"/>
      <c r="K574" s="281"/>
      <c r="L574" s="244"/>
      <c r="M574" s="244"/>
      <c r="N574" s="244"/>
      <c r="O574" s="245"/>
      <c r="P574" s="244"/>
      <c r="Q574" s="245"/>
      <c r="R574" s="245"/>
      <c r="S574" s="245"/>
      <c r="T574" s="245"/>
      <c r="U574" s="242"/>
      <c r="V574" s="245"/>
      <c r="W574" s="282"/>
      <c r="X574" s="282"/>
      <c r="Y574" s="279"/>
      <c r="Z574" s="242"/>
      <c r="AA574" s="242"/>
      <c r="AB574" s="242"/>
      <c r="AC574" s="242"/>
      <c r="AD574" s="242"/>
      <c r="AE574" s="242"/>
      <c r="AF574" s="242"/>
      <c r="AG574" s="242"/>
      <c r="AH574" s="242"/>
      <c r="AI574" s="242"/>
      <c r="AJ574" s="242"/>
      <c r="AK574" s="242"/>
      <c r="AL574" s="242"/>
      <c r="AM574" s="242"/>
      <c r="AN574" s="269"/>
      <c r="AO574" s="221"/>
      <c r="AP574" s="221"/>
    </row>
    <row r="575" spans="1:42" ht="18" customHeight="1">
      <c r="A575" s="221"/>
      <c r="B575" s="143"/>
      <c r="C575" s="143"/>
      <c r="D575" s="143"/>
      <c r="E575" s="269"/>
      <c r="F575" s="279"/>
      <c r="G575" s="241"/>
      <c r="H575" s="241"/>
      <c r="I575" s="241"/>
      <c r="J575" s="280"/>
      <c r="K575" s="281"/>
      <c r="L575" s="244"/>
      <c r="M575" s="244"/>
      <c r="N575" s="244"/>
      <c r="O575" s="245"/>
      <c r="P575" s="244"/>
      <c r="Q575" s="245"/>
      <c r="R575" s="245"/>
      <c r="S575" s="245"/>
      <c r="T575" s="245"/>
      <c r="U575" s="242"/>
      <c r="V575" s="245"/>
      <c r="W575" s="282"/>
      <c r="X575" s="282"/>
      <c r="Y575" s="279"/>
      <c r="Z575" s="242"/>
      <c r="AA575" s="242"/>
      <c r="AB575" s="242"/>
      <c r="AC575" s="242"/>
      <c r="AD575" s="242"/>
      <c r="AE575" s="242"/>
      <c r="AF575" s="242"/>
      <c r="AG575" s="242"/>
      <c r="AH575" s="242"/>
      <c r="AI575" s="242"/>
      <c r="AJ575" s="242"/>
      <c r="AK575" s="242"/>
      <c r="AL575" s="242"/>
      <c r="AM575" s="242"/>
      <c r="AN575" s="269"/>
      <c r="AO575" s="221"/>
      <c r="AP575" s="221"/>
    </row>
    <row r="576" spans="1:42" ht="18" customHeight="1">
      <c r="A576" s="221"/>
      <c r="B576" s="143"/>
      <c r="C576" s="143"/>
      <c r="D576" s="143"/>
      <c r="E576" s="269"/>
      <c r="F576" s="279"/>
      <c r="G576" s="241"/>
      <c r="H576" s="241"/>
      <c r="I576" s="241"/>
      <c r="J576" s="280"/>
      <c r="K576" s="281"/>
      <c r="L576" s="244"/>
      <c r="M576" s="244"/>
      <c r="N576" s="244"/>
      <c r="O576" s="245"/>
      <c r="P576" s="244"/>
      <c r="Q576" s="245"/>
      <c r="R576" s="245"/>
      <c r="S576" s="245"/>
      <c r="T576" s="245"/>
      <c r="U576" s="242"/>
      <c r="V576" s="245"/>
      <c r="W576" s="282"/>
      <c r="X576" s="282"/>
      <c r="Y576" s="279"/>
      <c r="Z576" s="242"/>
      <c r="AA576" s="242"/>
      <c r="AB576" s="242"/>
      <c r="AC576" s="242"/>
      <c r="AD576" s="242"/>
      <c r="AE576" s="242"/>
      <c r="AF576" s="242"/>
      <c r="AG576" s="242"/>
      <c r="AH576" s="242"/>
      <c r="AI576" s="242"/>
      <c r="AJ576" s="242"/>
      <c r="AK576" s="242"/>
      <c r="AL576" s="242"/>
      <c r="AM576" s="242"/>
      <c r="AN576" s="269"/>
      <c r="AO576" s="221"/>
      <c r="AP576" s="221"/>
    </row>
    <row r="577" spans="1:42" ht="18" customHeight="1">
      <c r="A577" s="221"/>
      <c r="B577" s="143"/>
      <c r="C577" s="143"/>
      <c r="D577" s="143"/>
      <c r="E577" s="269"/>
      <c r="F577" s="279"/>
      <c r="G577" s="241"/>
      <c r="H577" s="241"/>
      <c r="I577" s="241"/>
      <c r="J577" s="280"/>
      <c r="K577" s="281"/>
      <c r="L577" s="244"/>
      <c r="M577" s="244"/>
      <c r="N577" s="244"/>
      <c r="O577" s="245"/>
      <c r="P577" s="244"/>
      <c r="Q577" s="245"/>
      <c r="R577" s="245"/>
      <c r="S577" s="245"/>
      <c r="T577" s="245"/>
      <c r="U577" s="242"/>
      <c r="V577" s="245"/>
      <c r="W577" s="282"/>
      <c r="X577" s="282"/>
      <c r="Y577" s="279"/>
      <c r="Z577" s="242"/>
      <c r="AA577" s="242"/>
      <c r="AB577" s="242"/>
      <c r="AC577" s="242"/>
      <c r="AD577" s="242"/>
      <c r="AE577" s="242"/>
      <c r="AF577" s="242"/>
      <c r="AG577" s="242"/>
      <c r="AH577" s="242"/>
      <c r="AI577" s="242"/>
      <c r="AJ577" s="242"/>
      <c r="AK577" s="242"/>
      <c r="AL577" s="242"/>
      <c r="AM577" s="242"/>
      <c r="AN577" s="269"/>
      <c r="AO577" s="221"/>
      <c r="AP577" s="221"/>
    </row>
    <row r="578" spans="1:42" ht="18" customHeight="1">
      <c r="A578" s="221"/>
      <c r="B578" s="143"/>
      <c r="C578" s="143"/>
      <c r="D578" s="143"/>
      <c r="E578" s="269"/>
      <c r="F578" s="279"/>
      <c r="G578" s="241"/>
      <c r="H578" s="241"/>
      <c r="I578" s="241"/>
      <c r="J578" s="280"/>
      <c r="K578" s="281"/>
      <c r="L578" s="244"/>
      <c r="M578" s="244"/>
      <c r="N578" s="244"/>
      <c r="O578" s="245"/>
      <c r="P578" s="244"/>
      <c r="Q578" s="245"/>
      <c r="R578" s="245"/>
      <c r="S578" s="245"/>
      <c r="T578" s="245"/>
      <c r="U578" s="242"/>
      <c r="V578" s="245"/>
      <c r="W578" s="282"/>
      <c r="X578" s="282"/>
      <c r="Y578" s="279"/>
      <c r="Z578" s="242"/>
      <c r="AA578" s="242"/>
      <c r="AB578" s="242"/>
      <c r="AC578" s="242"/>
      <c r="AD578" s="242"/>
      <c r="AE578" s="242"/>
      <c r="AF578" s="242"/>
      <c r="AG578" s="242"/>
      <c r="AH578" s="242"/>
      <c r="AI578" s="242"/>
      <c r="AJ578" s="242"/>
      <c r="AK578" s="242"/>
      <c r="AL578" s="242"/>
      <c r="AM578" s="242"/>
      <c r="AN578" s="269"/>
      <c r="AO578" s="221"/>
      <c r="AP578" s="221"/>
    </row>
    <row r="579" spans="1:42" ht="18" customHeight="1">
      <c r="A579" s="221"/>
      <c r="B579" s="143"/>
      <c r="C579" s="143"/>
      <c r="D579" s="143"/>
      <c r="E579" s="269"/>
      <c r="F579" s="279"/>
      <c r="G579" s="241"/>
      <c r="H579" s="241"/>
      <c r="I579" s="241"/>
      <c r="J579" s="280"/>
      <c r="K579" s="281"/>
      <c r="L579" s="244"/>
      <c r="M579" s="244"/>
      <c r="N579" s="244"/>
      <c r="O579" s="245"/>
      <c r="P579" s="244"/>
      <c r="Q579" s="245"/>
      <c r="R579" s="245"/>
      <c r="S579" s="245"/>
      <c r="T579" s="245"/>
      <c r="U579" s="242"/>
      <c r="V579" s="245"/>
      <c r="W579" s="282"/>
      <c r="X579" s="282"/>
      <c r="Y579" s="279"/>
      <c r="Z579" s="242"/>
      <c r="AA579" s="242"/>
      <c r="AB579" s="242"/>
      <c r="AC579" s="242"/>
      <c r="AD579" s="242"/>
      <c r="AE579" s="242"/>
      <c r="AF579" s="242"/>
      <c r="AG579" s="242"/>
      <c r="AH579" s="242"/>
      <c r="AI579" s="242"/>
      <c r="AJ579" s="242"/>
      <c r="AK579" s="242"/>
      <c r="AL579" s="242"/>
      <c r="AM579" s="242"/>
      <c r="AN579" s="269"/>
      <c r="AO579" s="221"/>
      <c r="AP579" s="221"/>
    </row>
    <row r="580" spans="1:42" ht="18" customHeight="1">
      <c r="A580" s="221"/>
      <c r="B580" s="143"/>
      <c r="C580" s="143"/>
      <c r="D580" s="143"/>
      <c r="E580" s="269"/>
      <c r="F580" s="279"/>
      <c r="G580" s="241"/>
      <c r="H580" s="241"/>
      <c r="I580" s="241"/>
      <c r="J580" s="280"/>
      <c r="K580" s="281"/>
      <c r="L580" s="244"/>
      <c r="M580" s="244"/>
      <c r="N580" s="244"/>
      <c r="O580" s="245"/>
      <c r="P580" s="244"/>
      <c r="Q580" s="245"/>
      <c r="R580" s="245"/>
      <c r="S580" s="245"/>
      <c r="T580" s="245"/>
      <c r="U580" s="242"/>
      <c r="V580" s="245"/>
      <c r="W580" s="282"/>
      <c r="X580" s="282"/>
      <c r="Y580" s="279"/>
      <c r="Z580" s="242"/>
      <c r="AA580" s="242"/>
      <c r="AB580" s="242"/>
      <c r="AC580" s="242"/>
      <c r="AD580" s="242"/>
      <c r="AE580" s="242"/>
      <c r="AF580" s="242"/>
      <c r="AG580" s="242"/>
      <c r="AH580" s="242"/>
      <c r="AI580" s="242"/>
      <c r="AJ580" s="242"/>
      <c r="AK580" s="242"/>
      <c r="AL580" s="242"/>
      <c r="AM580" s="242"/>
      <c r="AN580" s="269"/>
      <c r="AO580" s="221"/>
      <c r="AP580" s="221"/>
    </row>
    <row r="581" spans="1:42" ht="18" customHeight="1">
      <c r="A581" s="221"/>
      <c r="B581" s="143"/>
      <c r="C581" s="143"/>
      <c r="D581" s="143"/>
      <c r="E581" s="269"/>
      <c r="F581" s="279"/>
      <c r="G581" s="241"/>
      <c r="H581" s="241"/>
      <c r="I581" s="241"/>
      <c r="J581" s="280"/>
      <c r="K581" s="281"/>
      <c r="L581" s="244"/>
      <c r="M581" s="244"/>
      <c r="N581" s="244"/>
      <c r="O581" s="245"/>
      <c r="P581" s="244"/>
      <c r="Q581" s="245"/>
      <c r="R581" s="245"/>
      <c r="S581" s="245"/>
      <c r="T581" s="245"/>
      <c r="U581" s="242"/>
      <c r="V581" s="245"/>
      <c r="W581" s="282"/>
      <c r="X581" s="282"/>
      <c r="Y581" s="279"/>
      <c r="Z581" s="242"/>
      <c r="AA581" s="242"/>
      <c r="AB581" s="242"/>
      <c r="AC581" s="242"/>
      <c r="AD581" s="242"/>
      <c r="AE581" s="242"/>
      <c r="AF581" s="242"/>
      <c r="AG581" s="242"/>
      <c r="AH581" s="242"/>
      <c r="AI581" s="242"/>
      <c r="AJ581" s="242"/>
      <c r="AK581" s="242"/>
      <c r="AL581" s="242"/>
      <c r="AM581" s="242"/>
      <c r="AN581" s="269"/>
      <c r="AO581" s="221"/>
      <c r="AP581" s="221"/>
    </row>
    <row r="582" spans="1:42" ht="18" customHeight="1">
      <c r="A582" s="221"/>
      <c r="B582" s="143"/>
      <c r="C582" s="143"/>
      <c r="D582" s="143"/>
      <c r="E582" s="269"/>
      <c r="F582" s="279"/>
      <c r="G582" s="241"/>
      <c r="H582" s="241"/>
      <c r="I582" s="241"/>
      <c r="J582" s="280"/>
      <c r="K582" s="281"/>
      <c r="L582" s="244"/>
      <c r="M582" s="244"/>
      <c r="N582" s="244"/>
      <c r="O582" s="245"/>
      <c r="P582" s="244"/>
      <c r="Q582" s="245"/>
      <c r="R582" s="245"/>
      <c r="S582" s="245"/>
      <c r="T582" s="245"/>
      <c r="U582" s="242"/>
      <c r="V582" s="245"/>
      <c r="W582" s="282"/>
      <c r="X582" s="282"/>
      <c r="Y582" s="279"/>
      <c r="Z582" s="242"/>
      <c r="AA582" s="242"/>
      <c r="AB582" s="242"/>
      <c r="AC582" s="242"/>
      <c r="AD582" s="242"/>
      <c r="AE582" s="242"/>
      <c r="AF582" s="242"/>
      <c r="AG582" s="242"/>
      <c r="AH582" s="242"/>
      <c r="AI582" s="242"/>
      <c r="AJ582" s="242"/>
      <c r="AK582" s="242"/>
      <c r="AL582" s="242"/>
      <c r="AM582" s="242"/>
      <c r="AN582" s="269"/>
      <c r="AO582" s="221"/>
      <c r="AP582" s="221"/>
    </row>
    <row r="583" spans="1:42" ht="18" customHeight="1">
      <c r="A583" s="221"/>
      <c r="B583" s="143"/>
      <c r="C583" s="143"/>
      <c r="D583" s="143"/>
      <c r="E583" s="269"/>
      <c r="F583" s="279"/>
      <c r="G583" s="241"/>
      <c r="H583" s="241"/>
      <c r="I583" s="241"/>
      <c r="J583" s="280"/>
      <c r="K583" s="281"/>
      <c r="L583" s="244"/>
      <c r="M583" s="244"/>
      <c r="N583" s="244"/>
      <c r="O583" s="245"/>
      <c r="P583" s="244"/>
      <c r="Q583" s="245"/>
      <c r="R583" s="245"/>
      <c r="S583" s="245"/>
      <c r="T583" s="245"/>
      <c r="U583" s="242"/>
      <c r="V583" s="245"/>
      <c r="W583" s="282"/>
      <c r="X583" s="282"/>
      <c r="Y583" s="279"/>
      <c r="Z583" s="242"/>
      <c r="AA583" s="242"/>
      <c r="AB583" s="242"/>
      <c r="AC583" s="242"/>
      <c r="AD583" s="242"/>
      <c r="AE583" s="242"/>
      <c r="AF583" s="242"/>
      <c r="AG583" s="242"/>
      <c r="AH583" s="242"/>
      <c r="AI583" s="242"/>
      <c r="AJ583" s="242"/>
      <c r="AK583" s="242"/>
      <c r="AL583" s="242"/>
      <c r="AM583" s="242"/>
      <c r="AN583" s="269"/>
      <c r="AO583" s="221"/>
      <c r="AP583" s="221"/>
    </row>
    <row r="584" spans="1:42" ht="18" customHeight="1">
      <c r="A584" s="221"/>
      <c r="B584" s="143"/>
      <c r="C584" s="143"/>
      <c r="D584" s="143"/>
      <c r="E584" s="269"/>
      <c r="F584" s="279"/>
      <c r="G584" s="241"/>
      <c r="H584" s="241"/>
      <c r="I584" s="241"/>
      <c r="J584" s="280"/>
      <c r="K584" s="281"/>
      <c r="L584" s="244"/>
      <c r="M584" s="244"/>
      <c r="N584" s="244"/>
      <c r="O584" s="245"/>
      <c r="P584" s="244"/>
      <c r="Q584" s="245"/>
      <c r="R584" s="245"/>
      <c r="S584" s="245"/>
      <c r="T584" s="245"/>
      <c r="U584" s="242"/>
      <c r="V584" s="245"/>
      <c r="W584" s="282"/>
      <c r="X584" s="282"/>
      <c r="Y584" s="279"/>
      <c r="Z584" s="242"/>
      <c r="AA584" s="242"/>
      <c r="AB584" s="242"/>
      <c r="AC584" s="242"/>
      <c r="AD584" s="242"/>
      <c r="AE584" s="242"/>
      <c r="AF584" s="242"/>
      <c r="AG584" s="242"/>
      <c r="AH584" s="242"/>
      <c r="AI584" s="242"/>
      <c r="AJ584" s="242"/>
      <c r="AK584" s="242"/>
      <c r="AL584" s="242"/>
      <c r="AM584" s="242"/>
      <c r="AN584" s="269"/>
      <c r="AO584" s="221"/>
      <c r="AP584" s="221"/>
    </row>
    <row r="585" spans="1:42" ht="18" customHeight="1">
      <c r="A585" s="221"/>
      <c r="B585" s="143"/>
      <c r="C585" s="143"/>
      <c r="D585" s="143"/>
      <c r="E585" s="269"/>
      <c r="F585" s="279"/>
      <c r="G585" s="241"/>
      <c r="H585" s="241"/>
      <c r="I585" s="241"/>
      <c r="J585" s="280"/>
      <c r="K585" s="281"/>
      <c r="L585" s="244"/>
      <c r="M585" s="244"/>
      <c r="N585" s="244"/>
      <c r="O585" s="245"/>
      <c r="P585" s="244"/>
      <c r="Q585" s="245"/>
      <c r="R585" s="245"/>
      <c r="S585" s="245"/>
      <c r="T585" s="245"/>
      <c r="U585" s="242"/>
      <c r="V585" s="245"/>
      <c r="W585" s="282"/>
      <c r="X585" s="282"/>
      <c r="Y585" s="279"/>
      <c r="Z585" s="242"/>
      <c r="AA585" s="242"/>
      <c r="AB585" s="242"/>
      <c r="AC585" s="242"/>
      <c r="AD585" s="242"/>
      <c r="AE585" s="242"/>
      <c r="AF585" s="242"/>
      <c r="AG585" s="242"/>
      <c r="AH585" s="242"/>
      <c r="AI585" s="242"/>
      <c r="AJ585" s="242"/>
      <c r="AK585" s="242"/>
      <c r="AL585" s="242"/>
      <c r="AM585" s="242"/>
      <c r="AN585" s="269"/>
      <c r="AO585" s="221"/>
      <c r="AP585" s="221"/>
    </row>
    <row r="586" spans="1:42" ht="18" customHeight="1">
      <c r="A586" s="221"/>
      <c r="B586" s="143"/>
      <c r="C586" s="143"/>
      <c r="D586" s="143"/>
      <c r="E586" s="269"/>
      <c r="F586" s="279"/>
      <c r="G586" s="241"/>
      <c r="H586" s="241"/>
      <c r="I586" s="241"/>
      <c r="J586" s="280"/>
      <c r="K586" s="281"/>
      <c r="L586" s="244"/>
      <c r="M586" s="244"/>
      <c r="N586" s="244"/>
      <c r="O586" s="245"/>
      <c r="P586" s="244"/>
      <c r="Q586" s="245"/>
      <c r="R586" s="245"/>
      <c r="S586" s="245"/>
      <c r="T586" s="245"/>
      <c r="U586" s="242"/>
      <c r="V586" s="245"/>
      <c r="W586" s="282"/>
      <c r="X586" s="282"/>
      <c r="Y586" s="279"/>
      <c r="Z586" s="242"/>
      <c r="AA586" s="242"/>
      <c r="AB586" s="242"/>
      <c r="AC586" s="242"/>
      <c r="AD586" s="242"/>
      <c r="AE586" s="242"/>
      <c r="AF586" s="242"/>
      <c r="AG586" s="242"/>
      <c r="AH586" s="242"/>
      <c r="AI586" s="242"/>
      <c r="AJ586" s="242"/>
      <c r="AK586" s="242"/>
      <c r="AL586" s="242"/>
      <c r="AM586" s="242"/>
      <c r="AN586" s="269"/>
      <c r="AO586" s="221"/>
      <c r="AP586" s="221"/>
    </row>
    <row r="587" spans="1:42" ht="18" customHeight="1">
      <c r="A587" s="221"/>
      <c r="B587" s="143"/>
      <c r="C587" s="143"/>
      <c r="D587" s="143"/>
      <c r="E587" s="269"/>
      <c r="F587" s="279"/>
      <c r="G587" s="241"/>
      <c r="H587" s="241"/>
      <c r="I587" s="241"/>
      <c r="J587" s="280"/>
      <c r="K587" s="281"/>
      <c r="L587" s="244"/>
      <c r="M587" s="244"/>
      <c r="N587" s="244"/>
      <c r="O587" s="245"/>
      <c r="P587" s="244"/>
      <c r="Q587" s="245"/>
      <c r="R587" s="245"/>
      <c r="S587" s="245"/>
      <c r="T587" s="245"/>
      <c r="U587" s="242"/>
      <c r="V587" s="245"/>
      <c r="W587" s="282"/>
      <c r="X587" s="282"/>
      <c r="Y587" s="279"/>
      <c r="Z587" s="242"/>
      <c r="AA587" s="242"/>
      <c r="AB587" s="242"/>
      <c r="AC587" s="242"/>
      <c r="AD587" s="242"/>
      <c r="AE587" s="242"/>
      <c r="AF587" s="242"/>
      <c r="AG587" s="242"/>
      <c r="AH587" s="242"/>
      <c r="AI587" s="242"/>
      <c r="AJ587" s="242"/>
      <c r="AK587" s="242"/>
      <c r="AL587" s="242"/>
      <c r="AM587" s="242"/>
      <c r="AN587" s="269"/>
      <c r="AO587" s="221"/>
      <c r="AP587" s="221"/>
    </row>
    <row r="588" spans="1:42" ht="18" customHeight="1">
      <c r="A588" s="221"/>
      <c r="B588" s="143"/>
      <c r="C588" s="143"/>
      <c r="D588" s="143"/>
      <c r="E588" s="269"/>
      <c r="F588" s="279"/>
      <c r="G588" s="241"/>
      <c r="H588" s="241"/>
      <c r="I588" s="241"/>
      <c r="J588" s="280"/>
      <c r="K588" s="281"/>
      <c r="L588" s="244"/>
      <c r="M588" s="244"/>
      <c r="N588" s="244"/>
      <c r="O588" s="245"/>
      <c r="P588" s="244"/>
      <c r="Q588" s="245"/>
      <c r="R588" s="245"/>
      <c r="S588" s="245"/>
      <c r="T588" s="245"/>
      <c r="U588" s="242"/>
      <c r="V588" s="245"/>
      <c r="W588" s="282"/>
      <c r="X588" s="282"/>
      <c r="Y588" s="279"/>
      <c r="Z588" s="242"/>
      <c r="AA588" s="242"/>
      <c r="AB588" s="242"/>
      <c r="AC588" s="242"/>
      <c r="AD588" s="242"/>
      <c r="AE588" s="242"/>
      <c r="AF588" s="242"/>
      <c r="AG588" s="242"/>
      <c r="AH588" s="242"/>
      <c r="AI588" s="242"/>
      <c r="AJ588" s="242"/>
      <c r="AK588" s="242"/>
      <c r="AL588" s="242"/>
      <c r="AM588" s="242"/>
      <c r="AN588" s="269"/>
      <c r="AO588" s="221"/>
      <c r="AP588" s="221"/>
    </row>
    <row r="589" spans="1:42" ht="18" customHeight="1">
      <c r="A589" s="221"/>
      <c r="B589" s="143"/>
      <c r="C589" s="143"/>
      <c r="D589" s="143"/>
      <c r="E589" s="269"/>
      <c r="F589" s="279"/>
      <c r="G589" s="241"/>
      <c r="H589" s="241"/>
      <c r="I589" s="241"/>
      <c r="J589" s="280"/>
      <c r="K589" s="281"/>
      <c r="L589" s="244"/>
      <c r="M589" s="244"/>
      <c r="N589" s="244"/>
      <c r="O589" s="245"/>
      <c r="P589" s="244"/>
      <c r="Q589" s="245"/>
      <c r="R589" s="245"/>
      <c r="S589" s="245"/>
      <c r="T589" s="245"/>
      <c r="U589" s="242"/>
      <c r="V589" s="245"/>
      <c r="W589" s="282"/>
      <c r="X589" s="282"/>
      <c r="Y589" s="279"/>
      <c r="Z589" s="242"/>
      <c r="AA589" s="242"/>
      <c r="AB589" s="242"/>
      <c r="AC589" s="242"/>
      <c r="AD589" s="242"/>
      <c r="AE589" s="242"/>
      <c r="AF589" s="242"/>
      <c r="AG589" s="242"/>
      <c r="AH589" s="242"/>
      <c r="AI589" s="242"/>
      <c r="AJ589" s="242"/>
      <c r="AK589" s="242"/>
      <c r="AL589" s="242"/>
      <c r="AM589" s="242"/>
      <c r="AN589" s="269"/>
      <c r="AO589" s="221"/>
      <c r="AP589" s="221"/>
    </row>
    <row r="590" spans="1:42" ht="18" customHeight="1">
      <c r="A590" s="221"/>
      <c r="B590" s="143"/>
      <c r="C590" s="143"/>
      <c r="D590" s="143"/>
      <c r="E590" s="269"/>
      <c r="F590" s="279"/>
      <c r="G590" s="241"/>
      <c r="H590" s="241"/>
      <c r="I590" s="241"/>
      <c r="J590" s="280"/>
      <c r="K590" s="281"/>
      <c r="L590" s="244"/>
      <c r="M590" s="244"/>
      <c r="N590" s="244"/>
      <c r="O590" s="245"/>
      <c r="P590" s="244"/>
      <c r="Q590" s="245"/>
      <c r="R590" s="245"/>
      <c r="S590" s="245"/>
      <c r="T590" s="245"/>
      <c r="U590" s="242"/>
      <c r="V590" s="245"/>
      <c r="W590" s="282"/>
      <c r="X590" s="282"/>
      <c r="Y590" s="279"/>
      <c r="Z590" s="242"/>
      <c r="AA590" s="242"/>
      <c r="AB590" s="242"/>
      <c r="AC590" s="242"/>
      <c r="AD590" s="242"/>
      <c r="AE590" s="242"/>
      <c r="AF590" s="242"/>
      <c r="AG590" s="242"/>
      <c r="AH590" s="242"/>
      <c r="AI590" s="242"/>
      <c r="AJ590" s="242"/>
      <c r="AK590" s="242"/>
      <c r="AL590" s="242"/>
      <c r="AM590" s="242"/>
      <c r="AN590" s="269"/>
      <c r="AO590" s="221"/>
      <c r="AP590" s="221"/>
    </row>
    <row r="591" spans="1:42" ht="18" customHeight="1">
      <c r="A591" s="221"/>
      <c r="B591" s="143"/>
      <c r="C591" s="143"/>
      <c r="D591" s="143"/>
      <c r="E591" s="269"/>
      <c r="F591" s="279"/>
      <c r="G591" s="241"/>
      <c r="H591" s="241"/>
      <c r="I591" s="241"/>
      <c r="J591" s="280"/>
      <c r="K591" s="281"/>
      <c r="L591" s="244"/>
      <c r="M591" s="244"/>
      <c r="N591" s="244"/>
      <c r="O591" s="245"/>
      <c r="P591" s="244"/>
      <c r="Q591" s="245"/>
      <c r="R591" s="245"/>
      <c r="S591" s="245"/>
      <c r="T591" s="245"/>
      <c r="U591" s="242"/>
      <c r="V591" s="245"/>
      <c r="W591" s="282"/>
      <c r="X591" s="282"/>
      <c r="Y591" s="279"/>
      <c r="Z591" s="242"/>
      <c r="AA591" s="242"/>
      <c r="AB591" s="242"/>
      <c r="AC591" s="242"/>
      <c r="AD591" s="242"/>
      <c r="AE591" s="242"/>
      <c r="AF591" s="242"/>
      <c r="AG591" s="242"/>
      <c r="AH591" s="242"/>
      <c r="AI591" s="242"/>
      <c r="AJ591" s="242"/>
      <c r="AK591" s="242"/>
      <c r="AL591" s="242"/>
      <c r="AM591" s="242"/>
      <c r="AN591" s="269"/>
      <c r="AO591" s="221"/>
      <c r="AP591" s="221"/>
    </row>
    <row r="592" spans="1:42" ht="18" customHeight="1">
      <c r="A592" s="221"/>
      <c r="B592" s="143"/>
      <c r="C592" s="143"/>
      <c r="D592" s="143"/>
      <c r="E592" s="269"/>
      <c r="F592" s="279"/>
      <c r="G592" s="241"/>
      <c r="H592" s="241"/>
      <c r="I592" s="241"/>
      <c r="J592" s="280"/>
      <c r="K592" s="281"/>
      <c r="L592" s="244"/>
      <c r="M592" s="244"/>
      <c r="N592" s="244"/>
      <c r="O592" s="245"/>
      <c r="P592" s="244"/>
      <c r="Q592" s="245"/>
      <c r="R592" s="245"/>
      <c r="S592" s="245"/>
      <c r="T592" s="245"/>
      <c r="U592" s="242"/>
      <c r="V592" s="245"/>
      <c r="W592" s="282"/>
      <c r="X592" s="282"/>
      <c r="Y592" s="279"/>
      <c r="Z592" s="242"/>
      <c r="AA592" s="242"/>
      <c r="AB592" s="242"/>
      <c r="AC592" s="242"/>
      <c r="AD592" s="242"/>
      <c r="AE592" s="242"/>
      <c r="AF592" s="242"/>
      <c r="AG592" s="242"/>
      <c r="AH592" s="242"/>
      <c r="AI592" s="242"/>
      <c r="AJ592" s="242"/>
      <c r="AK592" s="242"/>
      <c r="AL592" s="242"/>
      <c r="AM592" s="242"/>
      <c r="AN592" s="269"/>
      <c r="AO592" s="221"/>
      <c r="AP592" s="221"/>
    </row>
    <row r="593" spans="1:42" ht="18" customHeight="1">
      <c r="A593" s="221"/>
      <c r="B593" s="143"/>
      <c r="C593" s="143"/>
      <c r="D593" s="143"/>
      <c r="E593" s="269"/>
      <c r="F593" s="279"/>
      <c r="G593" s="241"/>
      <c r="H593" s="241"/>
      <c r="I593" s="241"/>
      <c r="J593" s="280"/>
      <c r="K593" s="281"/>
      <c r="L593" s="244"/>
      <c r="M593" s="244"/>
      <c r="N593" s="244"/>
      <c r="O593" s="245"/>
      <c r="P593" s="244"/>
      <c r="Q593" s="245"/>
      <c r="R593" s="245"/>
      <c r="S593" s="245"/>
      <c r="T593" s="245"/>
      <c r="U593" s="242"/>
      <c r="V593" s="245"/>
      <c r="W593" s="282"/>
      <c r="X593" s="282"/>
      <c r="Y593" s="279"/>
      <c r="Z593" s="242"/>
      <c r="AA593" s="242"/>
      <c r="AB593" s="242"/>
      <c r="AC593" s="242"/>
      <c r="AD593" s="242"/>
      <c r="AE593" s="242"/>
      <c r="AF593" s="242"/>
      <c r="AG593" s="242"/>
      <c r="AH593" s="242"/>
      <c r="AI593" s="242"/>
      <c r="AJ593" s="242"/>
      <c r="AK593" s="242"/>
      <c r="AL593" s="242"/>
      <c r="AM593" s="242"/>
      <c r="AN593" s="269"/>
      <c r="AO593" s="221"/>
      <c r="AP593" s="221"/>
    </row>
    <row r="594" spans="1:42" ht="18" customHeight="1">
      <c r="A594" s="221"/>
      <c r="B594" s="143"/>
      <c r="C594" s="143"/>
      <c r="D594" s="143"/>
      <c r="E594" s="269"/>
      <c r="F594" s="279"/>
      <c r="G594" s="241"/>
      <c r="H594" s="241"/>
      <c r="I594" s="241"/>
      <c r="J594" s="280"/>
      <c r="K594" s="281"/>
      <c r="L594" s="244"/>
      <c r="M594" s="244"/>
      <c r="N594" s="244"/>
      <c r="O594" s="245"/>
      <c r="P594" s="244"/>
      <c r="Q594" s="245"/>
      <c r="R594" s="245"/>
      <c r="S594" s="245"/>
      <c r="T594" s="245"/>
      <c r="U594" s="242"/>
      <c r="V594" s="245"/>
      <c r="W594" s="282"/>
      <c r="X594" s="282"/>
      <c r="Y594" s="279"/>
      <c r="Z594" s="242"/>
      <c r="AA594" s="242"/>
      <c r="AB594" s="242"/>
      <c r="AC594" s="242"/>
      <c r="AD594" s="242"/>
      <c r="AE594" s="242"/>
      <c r="AF594" s="242"/>
      <c r="AG594" s="242"/>
      <c r="AH594" s="242"/>
      <c r="AI594" s="242"/>
      <c r="AJ594" s="242"/>
      <c r="AK594" s="242"/>
      <c r="AL594" s="242"/>
      <c r="AM594" s="242"/>
      <c r="AN594" s="269"/>
      <c r="AO594" s="221"/>
      <c r="AP594" s="221"/>
    </row>
    <row r="595" spans="1:42" ht="18" customHeight="1">
      <c r="A595" s="221"/>
      <c r="B595" s="143"/>
      <c r="C595" s="143"/>
      <c r="D595" s="143"/>
      <c r="E595" s="269"/>
      <c r="F595" s="279"/>
      <c r="G595" s="241"/>
      <c r="H595" s="241"/>
      <c r="I595" s="241"/>
      <c r="J595" s="280"/>
      <c r="K595" s="281"/>
      <c r="L595" s="244"/>
      <c r="M595" s="244"/>
      <c r="N595" s="244"/>
      <c r="O595" s="245"/>
      <c r="P595" s="244"/>
      <c r="Q595" s="245"/>
      <c r="R595" s="245"/>
      <c r="S595" s="245"/>
      <c r="T595" s="245"/>
      <c r="U595" s="242"/>
      <c r="V595" s="245"/>
      <c r="W595" s="282"/>
      <c r="X595" s="282"/>
      <c r="Y595" s="279"/>
      <c r="Z595" s="242"/>
      <c r="AA595" s="242"/>
      <c r="AB595" s="242"/>
      <c r="AC595" s="242"/>
      <c r="AD595" s="242"/>
      <c r="AE595" s="242"/>
      <c r="AF595" s="242"/>
      <c r="AG595" s="242"/>
      <c r="AH595" s="242"/>
      <c r="AI595" s="242"/>
      <c r="AJ595" s="242"/>
      <c r="AK595" s="242"/>
      <c r="AL595" s="242"/>
      <c r="AM595" s="242"/>
      <c r="AN595" s="269"/>
      <c r="AO595" s="221"/>
      <c r="AP595" s="221"/>
    </row>
    <row r="596" spans="1:42" ht="18" customHeight="1">
      <c r="A596" s="221"/>
      <c r="B596" s="143"/>
      <c r="C596" s="143"/>
      <c r="D596" s="143"/>
      <c r="E596" s="269"/>
      <c r="F596" s="279"/>
      <c r="G596" s="241"/>
      <c r="H596" s="241"/>
      <c r="I596" s="241"/>
      <c r="J596" s="280"/>
      <c r="K596" s="281"/>
      <c r="L596" s="244"/>
      <c r="M596" s="244"/>
      <c r="N596" s="244"/>
      <c r="O596" s="245"/>
      <c r="P596" s="244"/>
      <c r="Q596" s="245"/>
      <c r="R596" s="245"/>
      <c r="S596" s="245"/>
      <c r="T596" s="245"/>
      <c r="U596" s="242"/>
      <c r="V596" s="245"/>
      <c r="W596" s="282"/>
      <c r="X596" s="282"/>
      <c r="Y596" s="279"/>
      <c r="Z596" s="242"/>
      <c r="AA596" s="242"/>
      <c r="AB596" s="242"/>
      <c r="AC596" s="242"/>
      <c r="AD596" s="242"/>
      <c r="AE596" s="242"/>
      <c r="AF596" s="242"/>
      <c r="AG596" s="242"/>
      <c r="AH596" s="242"/>
      <c r="AI596" s="242"/>
      <c r="AJ596" s="242"/>
      <c r="AK596" s="242"/>
      <c r="AL596" s="242"/>
      <c r="AM596" s="242"/>
      <c r="AN596" s="269"/>
      <c r="AO596" s="221"/>
      <c r="AP596" s="221"/>
    </row>
    <row r="597" spans="1:42" ht="18" customHeight="1">
      <c r="A597" s="221"/>
      <c r="B597" s="143"/>
      <c r="C597" s="143"/>
      <c r="D597" s="143"/>
      <c r="E597" s="269"/>
      <c r="F597" s="279"/>
      <c r="G597" s="241"/>
      <c r="H597" s="241"/>
      <c r="I597" s="241"/>
      <c r="J597" s="280"/>
      <c r="K597" s="281"/>
      <c r="L597" s="244"/>
      <c r="M597" s="244"/>
      <c r="N597" s="244"/>
      <c r="O597" s="245"/>
      <c r="P597" s="244"/>
      <c r="Q597" s="245"/>
      <c r="R597" s="245"/>
      <c r="S597" s="245"/>
      <c r="T597" s="245"/>
      <c r="U597" s="242"/>
      <c r="V597" s="245"/>
      <c r="W597" s="282"/>
      <c r="X597" s="282"/>
      <c r="Y597" s="279"/>
      <c r="Z597" s="242"/>
      <c r="AA597" s="242"/>
      <c r="AB597" s="242"/>
      <c r="AC597" s="242"/>
      <c r="AD597" s="242"/>
      <c r="AE597" s="242"/>
      <c r="AF597" s="242"/>
      <c r="AG597" s="242"/>
      <c r="AH597" s="242"/>
      <c r="AI597" s="242"/>
      <c r="AJ597" s="242"/>
      <c r="AK597" s="242"/>
      <c r="AL597" s="242"/>
      <c r="AM597" s="242"/>
      <c r="AN597" s="269"/>
      <c r="AO597" s="221"/>
      <c r="AP597" s="221"/>
    </row>
    <row r="598" spans="1:42" ht="18" customHeight="1">
      <c r="A598" s="221"/>
      <c r="B598" s="143"/>
      <c r="C598" s="143"/>
      <c r="D598" s="143"/>
      <c r="E598" s="269"/>
      <c r="F598" s="279"/>
      <c r="G598" s="241"/>
      <c r="H598" s="241"/>
      <c r="I598" s="241"/>
      <c r="J598" s="280"/>
      <c r="K598" s="281"/>
      <c r="L598" s="244"/>
      <c r="M598" s="244"/>
      <c r="N598" s="244"/>
      <c r="O598" s="245"/>
      <c r="P598" s="244"/>
      <c r="Q598" s="245"/>
      <c r="R598" s="245"/>
      <c r="S598" s="245"/>
      <c r="T598" s="245"/>
      <c r="U598" s="242"/>
      <c r="V598" s="245"/>
      <c r="W598" s="282"/>
      <c r="X598" s="282"/>
      <c r="Y598" s="279"/>
      <c r="Z598" s="242"/>
      <c r="AA598" s="242"/>
      <c r="AB598" s="242"/>
      <c r="AC598" s="242"/>
      <c r="AD598" s="242"/>
      <c r="AE598" s="242"/>
      <c r="AF598" s="242"/>
      <c r="AG598" s="242"/>
      <c r="AH598" s="242"/>
      <c r="AI598" s="242"/>
      <c r="AJ598" s="242"/>
      <c r="AK598" s="242"/>
      <c r="AL598" s="242"/>
      <c r="AM598" s="242"/>
      <c r="AN598" s="269"/>
      <c r="AO598" s="221"/>
      <c r="AP598" s="221"/>
    </row>
    <row r="599" spans="1:42" ht="18" customHeight="1">
      <c r="A599" s="221"/>
      <c r="B599" s="143"/>
      <c r="C599" s="143"/>
      <c r="D599" s="143"/>
      <c r="E599" s="269"/>
      <c r="F599" s="279"/>
      <c r="G599" s="241"/>
      <c r="H599" s="241"/>
      <c r="I599" s="241"/>
      <c r="J599" s="280"/>
      <c r="K599" s="281"/>
      <c r="L599" s="244"/>
      <c r="M599" s="244"/>
      <c r="N599" s="244"/>
      <c r="O599" s="245"/>
      <c r="P599" s="244"/>
      <c r="Q599" s="245"/>
      <c r="R599" s="245"/>
      <c r="S599" s="245"/>
      <c r="T599" s="245"/>
      <c r="U599" s="242"/>
      <c r="V599" s="245"/>
      <c r="W599" s="282"/>
      <c r="X599" s="282"/>
      <c r="Y599" s="279"/>
      <c r="Z599" s="242"/>
      <c r="AA599" s="242"/>
      <c r="AB599" s="242"/>
      <c r="AC599" s="242"/>
      <c r="AD599" s="242"/>
      <c r="AE599" s="242"/>
      <c r="AF599" s="242"/>
      <c r="AG599" s="242"/>
      <c r="AH599" s="242"/>
      <c r="AI599" s="242"/>
      <c r="AJ599" s="242"/>
      <c r="AK599" s="242"/>
      <c r="AL599" s="242"/>
      <c r="AM599" s="242"/>
      <c r="AN599" s="269"/>
      <c r="AO599" s="221"/>
      <c r="AP599" s="221"/>
    </row>
    <row r="600" spans="1:42" ht="18" customHeight="1">
      <c r="A600" s="221"/>
      <c r="B600" s="143"/>
      <c r="C600" s="143"/>
      <c r="D600" s="143"/>
      <c r="E600" s="269"/>
      <c r="F600" s="279"/>
      <c r="G600" s="241"/>
      <c r="H600" s="241"/>
      <c r="I600" s="241"/>
      <c r="J600" s="280"/>
      <c r="K600" s="281"/>
      <c r="L600" s="244"/>
      <c r="M600" s="244"/>
      <c r="N600" s="244"/>
      <c r="O600" s="245"/>
      <c r="P600" s="244"/>
      <c r="Q600" s="245"/>
      <c r="R600" s="245"/>
      <c r="S600" s="245"/>
      <c r="T600" s="245"/>
      <c r="U600" s="242"/>
      <c r="V600" s="245"/>
      <c r="W600" s="282"/>
      <c r="X600" s="282"/>
      <c r="Y600" s="279"/>
      <c r="Z600" s="242"/>
      <c r="AA600" s="242"/>
      <c r="AB600" s="242"/>
      <c r="AC600" s="242"/>
      <c r="AD600" s="242"/>
      <c r="AE600" s="242"/>
      <c r="AF600" s="242"/>
      <c r="AG600" s="242"/>
      <c r="AH600" s="242"/>
      <c r="AI600" s="242"/>
      <c r="AJ600" s="242"/>
      <c r="AK600" s="242"/>
      <c r="AL600" s="242"/>
      <c r="AM600" s="242"/>
      <c r="AN600" s="269"/>
      <c r="AO600" s="221"/>
      <c r="AP600" s="221"/>
    </row>
    <row r="601" spans="1:42" ht="18" customHeight="1">
      <c r="A601" s="221"/>
      <c r="B601" s="143"/>
      <c r="C601" s="143"/>
      <c r="D601" s="143"/>
      <c r="E601" s="269"/>
      <c r="F601" s="279"/>
      <c r="G601" s="241"/>
      <c r="H601" s="241"/>
      <c r="I601" s="241"/>
      <c r="J601" s="280"/>
      <c r="K601" s="281"/>
      <c r="L601" s="244"/>
      <c r="M601" s="244"/>
      <c r="N601" s="244"/>
      <c r="O601" s="245"/>
      <c r="P601" s="244"/>
      <c r="Q601" s="245"/>
      <c r="R601" s="245"/>
      <c r="S601" s="245"/>
      <c r="T601" s="245"/>
      <c r="U601" s="242"/>
      <c r="V601" s="245"/>
      <c r="W601" s="282"/>
      <c r="X601" s="282"/>
      <c r="Y601" s="279"/>
      <c r="Z601" s="242"/>
      <c r="AA601" s="242"/>
      <c r="AB601" s="242"/>
      <c r="AC601" s="242"/>
      <c r="AD601" s="242"/>
      <c r="AE601" s="242"/>
      <c r="AF601" s="242"/>
      <c r="AG601" s="242"/>
      <c r="AH601" s="242"/>
      <c r="AI601" s="242"/>
      <c r="AJ601" s="242"/>
      <c r="AK601" s="242"/>
      <c r="AL601" s="242"/>
      <c r="AM601" s="242"/>
      <c r="AN601" s="269"/>
      <c r="AO601" s="221"/>
      <c r="AP601" s="221"/>
    </row>
    <row r="602" spans="1:42" ht="18" customHeight="1">
      <c r="A602" s="221"/>
      <c r="B602" s="143"/>
      <c r="C602" s="143"/>
      <c r="D602" s="143"/>
      <c r="E602" s="269"/>
      <c r="F602" s="279"/>
      <c r="G602" s="241"/>
      <c r="H602" s="241"/>
      <c r="I602" s="241"/>
      <c r="J602" s="280"/>
      <c r="K602" s="281"/>
      <c r="L602" s="244"/>
      <c r="M602" s="244"/>
      <c r="N602" s="244"/>
      <c r="O602" s="245"/>
      <c r="P602" s="244"/>
      <c r="Q602" s="245"/>
      <c r="R602" s="245"/>
      <c r="S602" s="245"/>
      <c r="T602" s="245"/>
      <c r="U602" s="242"/>
      <c r="V602" s="245"/>
      <c r="W602" s="282"/>
      <c r="X602" s="282"/>
      <c r="Y602" s="279"/>
      <c r="Z602" s="242"/>
      <c r="AA602" s="242"/>
      <c r="AB602" s="242"/>
      <c r="AC602" s="242"/>
      <c r="AD602" s="242"/>
      <c r="AE602" s="242"/>
      <c r="AF602" s="242"/>
      <c r="AG602" s="242"/>
      <c r="AH602" s="242"/>
      <c r="AI602" s="242"/>
      <c r="AJ602" s="242"/>
      <c r="AK602" s="242"/>
      <c r="AL602" s="242"/>
      <c r="AM602" s="242"/>
      <c r="AN602" s="269"/>
      <c r="AO602" s="221"/>
      <c r="AP602" s="221"/>
    </row>
    <row r="603" spans="1:42" ht="18" customHeight="1">
      <c r="A603" s="221"/>
      <c r="B603" s="143"/>
      <c r="C603" s="143"/>
      <c r="D603" s="143"/>
      <c r="E603" s="269"/>
      <c r="F603" s="279"/>
      <c r="G603" s="241"/>
      <c r="H603" s="241"/>
      <c r="I603" s="241"/>
      <c r="J603" s="280"/>
      <c r="K603" s="281"/>
      <c r="L603" s="244"/>
      <c r="M603" s="244"/>
      <c r="N603" s="244"/>
      <c r="O603" s="245"/>
      <c r="P603" s="244"/>
      <c r="Q603" s="245"/>
      <c r="R603" s="245"/>
      <c r="S603" s="245"/>
      <c r="T603" s="245"/>
      <c r="U603" s="242"/>
      <c r="V603" s="245"/>
      <c r="W603" s="282"/>
      <c r="X603" s="282"/>
      <c r="Y603" s="279"/>
      <c r="Z603" s="242"/>
      <c r="AA603" s="242"/>
      <c r="AB603" s="242"/>
      <c r="AC603" s="242"/>
      <c r="AD603" s="242"/>
      <c r="AE603" s="242"/>
      <c r="AF603" s="242"/>
      <c r="AG603" s="242"/>
      <c r="AH603" s="242"/>
      <c r="AI603" s="242"/>
      <c r="AJ603" s="242"/>
      <c r="AK603" s="242"/>
      <c r="AL603" s="242"/>
      <c r="AM603" s="242"/>
      <c r="AN603" s="269"/>
      <c r="AO603" s="221"/>
      <c r="AP603" s="221"/>
    </row>
    <row r="604" spans="1:42" ht="18" customHeight="1">
      <c r="A604" s="221"/>
      <c r="B604" s="143"/>
      <c r="C604" s="143"/>
      <c r="D604" s="143"/>
      <c r="E604" s="269"/>
      <c r="F604" s="279"/>
      <c r="G604" s="241"/>
      <c r="H604" s="241"/>
      <c r="I604" s="241"/>
      <c r="J604" s="280"/>
      <c r="K604" s="281"/>
      <c r="L604" s="244"/>
      <c r="M604" s="244"/>
      <c r="N604" s="244"/>
      <c r="O604" s="245"/>
      <c r="P604" s="244"/>
      <c r="Q604" s="245"/>
      <c r="R604" s="245"/>
      <c r="S604" s="245"/>
      <c r="T604" s="245"/>
      <c r="U604" s="242"/>
      <c r="V604" s="245"/>
      <c r="W604" s="282"/>
      <c r="X604" s="282"/>
      <c r="Y604" s="279"/>
      <c r="Z604" s="242"/>
      <c r="AA604" s="242"/>
      <c r="AB604" s="242"/>
      <c r="AC604" s="242"/>
      <c r="AD604" s="242"/>
      <c r="AE604" s="242"/>
      <c r="AF604" s="242"/>
      <c r="AG604" s="242"/>
      <c r="AH604" s="242"/>
      <c r="AI604" s="242"/>
      <c r="AJ604" s="242"/>
      <c r="AK604" s="242"/>
      <c r="AL604" s="242"/>
      <c r="AM604" s="242"/>
      <c r="AN604" s="269"/>
      <c r="AO604" s="221"/>
      <c r="AP604" s="221"/>
    </row>
    <row r="605" spans="1:42" ht="18" customHeight="1">
      <c r="A605" s="221"/>
      <c r="B605" s="143"/>
      <c r="C605" s="143"/>
      <c r="D605" s="143"/>
      <c r="E605" s="269"/>
      <c r="F605" s="279"/>
      <c r="G605" s="241"/>
      <c r="H605" s="241"/>
      <c r="I605" s="241"/>
      <c r="J605" s="280"/>
      <c r="K605" s="281"/>
      <c r="L605" s="244"/>
      <c r="M605" s="244"/>
      <c r="N605" s="244"/>
      <c r="O605" s="245"/>
      <c r="P605" s="244"/>
      <c r="Q605" s="245"/>
      <c r="R605" s="245"/>
      <c r="S605" s="245"/>
      <c r="T605" s="245"/>
      <c r="U605" s="242"/>
      <c r="V605" s="245"/>
      <c r="W605" s="282"/>
      <c r="X605" s="282"/>
      <c r="Y605" s="279"/>
      <c r="Z605" s="242"/>
      <c r="AA605" s="242"/>
      <c r="AB605" s="242"/>
      <c r="AC605" s="242"/>
      <c r="AD605" s="242"/>
      <c r="AE605" s="242"/>
      <c r="AF605" s="242"/>
      <c r="AG605" s="242"/>
      <c r="AH605" s="242"/>
      <c r="AI605" s="242"/>
      <c r="AJ605" s="242"/>
      <c r="AK605" s="242"/>
      <c r="AL605" s="242"/>
      <c r="AM605" s="242"/>
      <c r="AN605" s="269"/>
      <c r="AO605" s="221"/>
      <c r="AP605" s="221"/>
    </row>
    <row r="606" spans="1:42" ht="18" customHeight="1">
      <c r="A606" s="221"/>
      <c r="B606" s="143"/>
      <c r="C606" s="143"/>
      <c r="D606" s="143"/>
      <c r="E606" s="269"/>
      <c r="F606" s="279"/>
      <c r="G606" s="241"/>
      <c r="H606" s="241"/>
      <c r="I606" s="241"/>
      <c r="J606" s="280"/>
      <c r="K606" s="281"/>
      <c r="L606" s="244"/>
      <c r="M606" s="244"/>
      <c r="N606" s="244"/>
      <c r="O606" s="245"/>
      <c r="P606" s="244"/>
      <c r="Q606" s="245"/>
      <c r="R606" s="245"/>
      <c r="S606" s="245"/>
      <c r="T606" s="245"/>
      <c r="U606" s="242"/>
      <c r="V606" s="245"/>
      <c r="W606" s="282"/>
      <c r="X606" s="282"/>
      <c r="Y606" s="279"/>
      <c r="Z606" s="242"/>
      <c r="AA606" s="242"/>
      <c r="AB606" s="242"/>
      <c r="AC606" s="242"/>
      <c r="AD606" s="242"/>
      <c r="AE606" s="242"/>
      <c r="AF606" s="242"/>
      <c r="AG606" s="242"/>
      <c r="AH606" s="242"/>
      <c r="AI606" s="242"/>
      <c r="AJ606" s="242"/>
      <c r="AK606" s="242"/>
      <c r="AL606" s="242"/>
      <c r="AM606" s="242"/>
      <c r="AN606" s="269"/>
      <c r="AO606" s="221"/>
      <c r="AP606" s="221"/>
    </row>
    <row r="607" spans="1:42" ht="18" customHeight="1">
      <c r="A607" s="221"/>
      <c r="B607" s="143"/>
      <c r="C607" s="143"/>
      <c r="D607" s="143"/>
      <c r="E607" s="269"/>
      <c r="F607" s="279"/>
      <c r="G607" s="241"/>
      <c r="H607" s="241"/>
      <c r="I607" s="241"/>
      <c r="J607" s="280"/>
      <c r="K607" s="281"/>
      <c r="L607" s="244"/>
      <c r="M607" s="244"/>
      <c r="N607" s="244"/>
      <c r="O607" s="245"/>
      <c r="P607" s="244"/>
      <c r="Q607" s="245"/>
      <c r="R607" s="245"/>
      <c r="S607" s="245"/>
      <c r="T607" s="245"/>
      <c r="U607" s="242"/>
      <c r="V607" s="245"/>
      <c r="W607" s="282"/>
      <c r="X607" s="282"/>
      <c r="Y607" s="279"/>
      <c r="Z607" s="242"/>
      <c r="AA607" s="242"/>
      <c r="AB607" s="242"/>
      <c r="AC607" s="242"/>
      <c r="AD607" s="242"/>
      <c r="AE607" s="242"/>
      <c r="AF607" s="242"/>
      <c r="AG607" s="242"/>
      <c r="AH607" s="242"/>
      <c r="AI607" s="242"/>
      <c r="AJ607" s="242"/>
      <c r="AK607" s="242"/>
      <c r="AL607" s="242"/>
      <c r="AM607" s="242"/>
      <c r="AN607" s="269"/>
      <c r="AO607" s="221"/>
      <c r="AP607" s="221"/>
    </row>
    <row r="608" spans="1:42" ht="18" customHeight="1">
      <c r="A608" s="221"/>
      <c r="B608" s="143"/>
      <c r="C608" s="143"/>
      <c r="D608" s="143"/>
      <c r="E608" s="269"/>
      <c r="F608" s="279"/>
      <c r="G608" s="241"/>
      <c r="H608" s="241"/>
      <c r="I608" s="241"/>
      <c r="J608" s="280"/>
      <c r="K608" s="281"/>
      <c r="L608" s="244"/>
      <c r="M608" s="244"/>
      <c r="N608" s="244"/>
      <c r="O608" s="245"/>
      <c r="P608" s="244"/>
      <c r="Q608" s="245"/>
      <c r="R608" s="245"/>
      <c r="S608" s="245"/>
      <c r="T608" s="245"/>
      <c r="U608" s="242"/>
      <c r="V608" s="245"/>
      <c r="W608" s="282"/>
      <c r="X608" s="282"/>
      <c r="Y608" s="279"/>
      <c r="Z608" s="242"/>
      <c r="AA608" s="242"/>
      <c r="AB608" s="242"/>
      <c r="AC608" s="242"/>
      <c r="AD608" s="242"/>
      <c r="AE608" s="242"/>
      <c r="AF608" s="242"/>
      <c r="AG608" s="242"/>
      <c r="AH608" s="242"/>
      <c r="AI608" s="242"/>
      <c r="AJ608" s="242"/>
      <c r="AK608" s="242"/>
      <c r="AL608" s="242"/>
      <c r="AM608" s="242"/>
      <c r="AN608" s="269"/>
      <c r="AO608" s="221"/>
      <c r="AP608" s="221"/>
    </row>
    <row r="609" spans="1:42" ht="18" customHeight="1">
      <c r="A609" s="221"/>
      <c r="B609" s="143"/>
      <c r="C609" s="143"/>
      <c r="D609" s="143"/>
      <c r="E609" s="269"/>
      <c r="F609" s="279"/>
      <c r="G609" s="241"/>
      <c r="H609" s="241"/>
      <c r="I609" s="241"/>
      <c r="J609" s="280"/>
      <c r="K609" s="281"/>
      <c r="L609" s="244"/>
      <c r="M609" s="244"/>
      <c r="N609" s="244"/>
      <c r="O609" s="245"/>
      <c r="P609" s="244"/>
      <c r="Q609" s="245"/>
      <c r="R609" s="245"/>
      <c r="S609" s="245"/>
      <c r="T609" s="245"/>
      <c r="U609" s="242"/>
      <c r="V609" s="245"/>
      <c r="W609" s="282"/>
      <c r="X609" s="282"/>
      <c r="Y609" s="279"/>
      <c r="Z609" s="242"/>
      <c r="AA609" s="242"/>
      <c r="AB609" s="242"/>
      <c r="AC609" s="242"/>
      <c r="AD609" s="242"/>
      <c r="AE609" s="242"/>
      <c r="AF609" s="242"/>
      <c r="AG609" s="242"/>
      <c r="AH609" s="242"/>
      <c r="AI609" s="242"/>
      <c r="AJ609" s="242"/>
      <c r="AK609" s="242"/>
      <c r="AL609" s="242"/>
      <c r="AM609" s="242"/>
      <c r="AN609" s="269"/>
      <c r="AO609" s="221"/>
      <c r="AP609" s="221"/>
    </row>
    <row r="610" spans="1:42" ht="18" customHeight="1">
      <c r="A610" s="221"/>
      <c r="B610" s="143"/>
      <c r="C610" s="143"/>
      <c r="D610" s="143"/>
      <c r="E610" s="269"/>
      <c r="F610" s="279"/>
      <c r="G610" s="241"/>
      <c r="H610" s="241"/>
      <c r="I610" s="241"/>
      <c r="J610" s="280"/>
      <c r="K610" s="281"/>
      <c r="L610" s="244"/>
      <c r="M610" s="244"/>
      <c r="N610" s="244"/>
      <c r="O610" s="245"/>
      <c r="P610" s="244"/>
      <c r="Q610" s="245"/>
      <c r="R610" s="245"/>
      <c r="S610" s="245"/>
      <c r="T610" s="245"/>
      <c r="U610" s="242"/>
      <c r="V610" s="245"/>
      <c r="W610" s="282"/>
      <c r="X610" s="282"/>
      <c r="Y610" s="279"/>
      <c r="Z610" s="242"/>
      <c r="AA610" s="242"/>
      <c r="AB610" s="242"/>
      <c r="AC610" s="242"/>
      <c r="AD610" s="242"/>
      <c r="AE610" s="242"/>
      <c r="AF610" s="242"/>
      <c r="AG610" s="242"/>
      <c r="AH610" s="242"/>
      <c r="AI610" s="242"/>
      <c r="AJ610" s="242"/>
      <c r="AK610" s="242"/>
      <c r="AL610" s="242"/>
      <c r="AM610" s="242"/>
      <c r="AN610" s="269"/>
      <c r="AO610" s="221"/>
      <c r="AP610" s="221"/>
    </row>
    <row r="611" spans="1:42" ht="18" customHeight="1">
      <c r="A611" s="221"/>
      <c r="B611" s="143"/>
      <c r="C611" s="143"/>
      <c r="D611" s="143"/>
      <c r="E611" s="269"/>
      <c r="F611" s="279"/>
      <c r="G611" s="241"/>
      <c r="H611" s="241"/>
      <c r="I611" s="241"/>
      <c r="J611" s="280"/>
      <c r="K611" s="281"/>
      <c r="L611" s="244"/>
      <c r="M611" s="244"/>
      <c r="N611" s="244"/>
      <c r="O611" s="245"/>
      <c r="P611" s="244"/>
      <c r="Q611" s="245"/>
      <c r="R611" s="245"/>
      <c r="S611" s="245"/>
      <c r="T611" s="245"/>
      <c r="U611" s="242"/>
      <c r="V611" s="245"/>
      <c r="W611" s="282"/>
      <c r="X611" s="282"/>
      <c r="Y611" s="279"/>
      <c r="Z611" s="242"/>
      <c r="AA611" s="242"/>
      <c r="AB611" s="242"/>
      <c r="AC611" s="242"/>
      <c r="AD611" s="242"/>
      <c r="AE611" s="242"/>
      <c r="AF611" s="242"/>
      <c r="AG611" s="242"/>
      <c r="AH611" s="242"/>
      <c r="AI611" s="242"/>
      <c r="AJ611" s="242"/>
      <c r="AK611" s="242"/>
      <c r="AL611" s="242"/>
      <c r="AM611" s="242"/>
      <c r="AN611" s="269"/>
      <c r="AO611" s="221"/>
      <c r="AP611" s="221"/>
    </row>
    <row r="612" spans="1:42" ht="18" customHeight="1">
      <c r="A612" s="221"/>
      <c r="B612" s="143"/>
      <c r="C612" s="143"/>
      <c r="D612" s="143"/>
      <c r="E612" s="269"/>
      <c r="F612" s="279"/>
      <c r="G612" s="241"/>
      <c r="H612" s="241"/>
      <c r="I612" s="241"/>
      <c r="J612" s="280"/>
      <c r="K612" s="281"/>
      <c r="L612" s="244"/>
      <c r="M612" s="244"/>
      <c r="N612" s="244"/>
      <c r="O612" s="245"/>
      <c r="P612" s="244"/>
      <c r="Q612" s="245"/>
      <c r="R612" s="245"/>
      <c r="S612" s="245"/>
      <c r="T612" s="245"/>
      <c r="U612" s="242"/>
      <c r="V612" s="245"/>
      <c r="W612" s="282"/>
      <c r="X612" s="282"/>
      <c r="Y612" s="279"/>
      <c r="Z612" s="242"/>
      <c r="AA612" s="242"/>
      <c r="AB612" s="242"/>
      <c r="AC612" s="242"/>
      <c r="AD612" s="242"/>
      <c r="AE612" s="242"/>
      <c r="AF612" s="242"/>
      <c r="AG612" s="242"/>
      <c r="AH612" s="242"/>
      <c r="AI612" s="242"/>
      <c r="AJ612" s="242"/>
      <c r="AK612" s="242"/>
      <c r="AL612" s="242"/>
      <c r="AM612" s="242"/>
      <c r="AN612" s="269"/>
      <c r="AO612" s="221"/>
      <c r="AP612" s="221"/>
    </row>
    <row r="613" spans="1:42" ht="18" customHeight="1">
      <c r="A613" s="221"/>
      <c r="B613" s="143"/>
      <c r="C613" s="143"/>
      <c r="D613" s="143"/>
      <c r="E613" s="269"/>
      <c r="F613" s="279"/>
      <c r="G613" s="241"/>
      <c r="H613" s="241"/>
      <c r="I613" s="241"/>
      <c r="J613" s="280"/>
      <c r="K613" s="281"/>
      <c r="L613" s="244"/>
      <c r="M613" s="244"/>
      <c r="N613" s="244"/>
      <c r="O613" s="245"/>
      <c r="P613" s="244"/>
      <c r="Q613" s="245"/>
      <c r="R613" s="245"/>
      <c r="S613" s="245"/>
      <c r="T613" s="245"/>
      <c r="U613" s="242"/>
      <c r="V613" s="245"/>
      <c r="W613" s="282"/>
      <c r="X613" s="282"/>
      <c r="Y613" s="279"/>
      <c r="Z613" s="242"/>
      <c r="AA613" s="242"/>
      <c r="AB613" s="242"/>
      <c r="AC613" s="242"/>
      <c r="AD613" s="242"/>
      <c r="AE613" s="242"/>
      <c r="AF613" s="242"/>
      <c r="AG613" s="242"/>
      <c r="AH613" s="242"/>
      <c r="AI613" s="242"/>
      <c r="AJ613" s="242"/>
      <c r="AK613" s="242"/>
      <c r="AL613" s="242"/>
      <c r="AM613" s="242"/>
      <c r="AN613" s="269"/>
      <c r="AO613" s="221"/>
      <c r="AP613" s="221"/>
    </row>
    <row r="614" spans="1:42" ht="18" customHeight="1">
      <c r="A614" s="221"/>
      <c r="B614" s="143"/>
      <c r="C614" s="143"/>
      <c r="D614" s="143"/>
      <c r="E614" s="269"/>
      <c r="F614" s="279"/>
      <c r="G614" s="241"/>
      <c r="H614" s="241"/>
      <c r="I614" s="241"/>
      <c r="J614" s="280"/>
      <c r="K614" s="281"/>
      <c r="L614" s="244"/>
      <c r="M614" s="244"/>
      <c r="N614" s="244"/>
      <c r="O614" s="245"/>
      <c r="P614" s="244"/>
      <c r="Q614" s="245"/>
      <c r="R614" s="245"/>
      <c r="S614" s="245"/>
      <c r="T614" s="245"/>
      <c r="U614" s="242"/>
      <c r="V614" s="245"/>
      <c r="W614" s="282"/>
      <c r="X614" s="282"/>
      <c r="Y614" s="279"/>
      <c r="Z614" s="242"/>
      <c r="AA614" s="242"/>
      <c r="AB614" s="242"/>
      <c r="AC614" s="242"/>
      <c r="AD614" s="242"/>
      <c r="AE614" s="242"/>
      <c r="AF614" s="242"/>
      <c r="AG614" s="242"/>
      <c r="AH614" s="242"/>
      <c r="AI614" s="242"/>
      <c r="AJ614" s="242"/>
      <c r="AK614" s="242"/>
      <c r="AL614" s="242"/>
      <c r="AM614" s="242"/>
      <c r="AN614" s="269"/>
      <c r="AO614" s="221"/>
      <c r="AP614" s="221"/>
    </row>
    <row r="615" spans="1:42" ht="18" customHeight="1">
      <c r="A615" s="221"/>
      <c r="B615" s="143"/>
      <c r="C615" s="143"/>
      <c r="D615" s="143"/>
      <c r="E615" s="269"/>
      <c r="F615" s="279"/>
      <c r="G615" s="241"/>
      <c r="H615" s="241"/>
      <c r="I615" s="241"/>
      <c r="J615" s="280"/>
      <c r="K615" s="281"/>
      <c r="L615" s="244"/>
      <c r="M615" s="244"/>
      <c r="N615" s="244"/>
      <c r="O615" s="245"/>
      <c r="P615" s="244"/>
      <c r="Q615" s="245"/>
      <c r="R615" s="245"/>
      <c r="S615" s="245"/>
      <c r="T615" s="245"/>
      <c r="U615" s="242"/>
      <c r="V615" s="245"/>
      <c r="W615" s="282"/>
      <c r="X615" s="282"/>
      <c r="Y615" s="279"/>
      <c r="Z615" s="242"/>
      <c r="AA615" s="242"/>
      <c r="AB615" s="242"/>
      <c r="AC615" s="242"/>
      <c r="AD615" s="242"/>
      <c r="AE615" s="242"/>
      <c r="AF615" s="242"/>
      <c r="AG615" s="242"/>
      <c r="AH615" s="242"/>
      <c r="AI615" s="242"/>
      <c r="AJ615" s="242"/>
      <c r="AK615" s="242"/>
      <c r="AL615" s="242"/>
      <c r="AM615" s="242"/>
      <c r="AN615" s="269"/>
      <c r="AO615" s="221"/>
      <c r="AP615" s="221"/>
    </row>
    <row r="616" spans="1:42" ht="18" customHeight="1">
      <c r="A616" s="221"/>
      <c r="B616" s="143"/>
      <c r="C616" s="143"/>
      <c r="D616" s="143"/>
      <c r="E616" s="269"/>
      <c r="F616" s="279"/>
      <c r="G616" s="241"/>
      <c r="H616" s="241"/>
      <c r="I616" s="241"/>
      <c r="J616" s="280"/>
      <c r="K616" s="281"/>
      <c r="L616" s="244"/>
      <c r="M616" s="244"/>
      <c r="N616" s="244"/>
      <c r="O616" s="245"/>
      <c r="P616" s="244"/>
      <c r="Q616" s="245"/>
      <c r="R616" s="245"/>
      <c r="S616" s="245"/>
      <c r="T616" s="245"/>
      <c r="U616" s="242"/>
      <c r="V616" s="245"/>
      <c r="W616" s="282"/>
      <c r="X616" s="282"/>
      <c r="Y616" s="279"/>
      <c r="Z616" s="242"/>
      <c r="AA616" s="242"/>
      <c r="AB616" s="242"/>
      <c r="AC616" s="242"/>
      <c r="AD616" s="242"/>
      <c r="AE616" s="242"/>
      <c r="AF616" s="242"/>
      <c r="AG616" s="242"/>
      <c r="AH616" s="242"/>
      <c r="AI616" s="242"/>
      <c r="AJ616" s="242"/>
      <c r="AK616" s="242"/>
      <c r="AL616" s="242"/>
      <c r="AM616" s="242"/>
      <c r="AN616" s="269"/>
      <c r="AO616" s="221"/>
      <c r="AP616" s="221"/>
    </row>
    <row r="617" spans="1:42" ht="18" customHeight="1">
      <c r="A617" s="221"/>
      <c r="B617" s="143"/>
      <c r="C617" s="143"/>
      <c r="D617" s="143"/>
      <c r="E617" s="269"/>
      <c r="F617" s="279"/>
      <c r="G617" s="241"/>
      <c r="H617" s="241"/>
      <c r="I617" s="241"/>
      <c r="J617" s="280"/>
      <c r="K617" s="281"/>
      <c r="L617" s="244"/>
      <c r="M617" s="244"/>
      <c r="N617" s="244"/>
      <c r="O617" s="245"/>
      <c r="P617" s="244"/>
      <c r="Q617" s="245"/>
      <c r="R617" s="245"/>
      <c r="S617" s="245"/>
      <c r="T617" s="245"/>
      <c r="U617" s="242"/>
      <c r="V617" s="245"/>
      <c r="W617" s="282"/>
      <c r="X617" s="282"/>
      <c r="Y617" s="279"/>
      <c r="Z617" s="242"/>
      <c r="AA617" s="242"/>
      <c r="AB617" s="242"/>
      <c r="AC617" s="242"/>
      <c r="AD617" s="242"/>
      <c r="AE617" s="242"/>
      <c r="AF617" s="242"/>
      <c r="AG617" s="242"/>
      <c r="AH617" s="242"/>
      <c r="AI617" s="242"/>
      <c r="AJ617" s="242"/>
      <c r="AK617" s="242"/>
      <c r="AL617" s="242"/>
      <c r="AM617" s="242"/>
      <c r="AN617" s="269"/>
      <c r="AO617" s="221"/>
      <c r="AP617" s="221"/>
    </row>
    <row r="618" spans="1:42" ht="18" customHeight="1">
      <c r="A618" s="221"/>
      <c r="B618" s="143"/>
      <c r="C618" s="143"/>
      <c r="D618" s="143"/>
      <c r="E618" s="269"/>
      <c r="F618" s="279"/>
      <c r="G618" s="241"/>
      <c r="H618" s="241"/>
      <c r="I618" s="241"/>
      <c r="J618" s="280"/>
      <c r="K618" s="281"/>
      <c r="L618" s="244"/>
      <c r="M618" s="244"/>
      <c r="N618" s="244"/>
      <c r="O618" s="245"/>
      <c r="P618" s="244"/>
      <c r="Q618" s="245"/>
      <c r="R618" s="245"/>
      <c r="S618" s="245"/>
      <c r="T618" s="245"/>
      <c r="U618" s="242"/>
      <c r="V618" s="245"/>
      <c r="W618" s="282"/>
      <c r="X618" s="282"/>
      <c r="Y618" s="279"/>
      <c r="Z618" s="242"/>
      <c r="AA618" s="242"/>
      <c r="AB618" s="242"/>
      <c r="AC618" s="242"/>
      <c r="AD618" s="242"/>
      <c r="AE618" s="242"/>
      <c r="AF618" s="242"/>
      <c r="AG618" s="242"/>
      <c r="AH618" s="242"/>
      <c r="AI618" s="242"/>
      <c r="AJ618" s="242"/>
      <c r="AK618" s="242"/>
      <c r="AL618" s="242"/>
      <c r="AM618" s="242"/>
      <c r="AN618" s="269"/>
      <c r="AO618" s="221"/>
      <c r="AP618" s="221"/>
    </row>
    <row r="619" spans="1:42" ht="18" customHeight="1">
      <c r="A619" s="221"/>
      <c r="B619" s="143"/>
      <c r="C619" s="143"/>
      <c r="D619" s="143"/>
      <c r="E619" s="269"/>
      <c r="F619" s="279"/>
      <c r="G619" s="241"/>
      <c r="H619" s="241"/>
      <c r="I619" s="241"/>
      <c r="J619" s="280"/>
      <c r="K619" s="281"/>
      <c r="L619" s="244"/>
      <c r="M619" s="244"/>
      <c r="N619" s="244"/>
      <c r="O619" s="245"/>
      <c r="P619" s="244"/>
      <c r="Q619" s="245"/>
      <c r="R619" s="245"/>
      <c r="S619" s="245"/>
      <c r="T619" s="245"/>
      <c r="U619" s="242"/>
      <c r="V619" s="245"/>
      <c r="W619" s="282"/>
      <c r="X619" s="282"/>
      <c r="Y619" s="279"/>
      <c r="Z619" s="242"/>
      <c r="AA619" s="242"/>
      <c r="AB619" s="242"/>
      <c r="AC619" s="242"/>
      <c r="AD619" s="242"/>
      <c r="AE619" s="242"/>
      <c r="AF619" s="242"/>
      <c r="AG619" s="242"/>
      <c r="AH619" s="242"/>
      <c r="AI619" s="242"/>
      <c r="AJ619" s="242"/>
      <c r="AK619" s="242"/>
      <c r="AL619" s="242"/>
      <c r="AM619" s="242"/>
      <c r="AN619" s="269"/>
      <c r="AO619" s="221"/>
      <c r="AP619" s="221"/>
    </row>
    <row r="620" spans="1:42" ht="18" customHeight="1">
      <c r="A620" s="221"/>
      <c r="B620" s="143"/>
      <c r="C620" s="143"/>
      <c r="D620" s="143"/>
      <c r="E620" s="269"/>
      <c r="F620" s="279"/>
      <c r="G620" s="241"/>
      <c r="H620" s="241"/>
      <c r="I620" s="241"/>
      <c r="J620" s="280"/>
      <c r="K620" s="281"/>
      <c r="L620" s="244"/>
      <c r="M620" s="244"/>
      <c r="N620" s="244"/>
      <c r="O620" s="245"/>
      <c r="P620" s="244"/>
      <c r="Q620" s="245"/>
      <c r="R620" s="245"/>
      <c r="S620" s="245"/>
      <c r="T620" s="245"/>
      <c r="U620" s="242"/>
      <c r="V620" s="245"/>
      <c r="W620" s="282"/>
      <c r="X620" s="282"/>
      <c r="Y620" s="279"/>
      <c r="Z620" s="242"/>
      <c r="AA620" s="242"/>
      <c r="AB620" s="242"/>
      <c r="AC620" s="242"/>
      <c r="AD620" s="242"/>
      <c r="AE620" s="242"/>
      <c r="AF620" s="242"/>
      <c r="AG620" s="242"/>
      <c r="AH620" s="242"/>
      <c r="AI620" s="242"/>
      <c r="AJ620" s="242"/>
      <c r="AK620" s="242"/>
      <c r="AL620" s="242"/>
      <c r="AM620" s="242"/>
      <c r="AN620" s="269"/>
      <c r="AO620" s="221"/>
      <c r="AP620" s="221"/>
    </row>
    <row r="621" spans="1:42" ht="18" customHeight="1">
      <c r="A621" s="221"/>
      <c r="B621" s="143"/>
      <c r="C621" s="143"/>
      <c r="D621" s="143"/>
      <c r="E621" s="269"/>
      <c r="F621" s="279"/>
      <c r="G621" s="241"/>
      <c r="H621" s="241"/>
      <c r="I621" s="241"/>
      <c r="J621" s="280"/>
      <c r="K621" s="281"/>
      <c r="L621" s="244"/>
      <c r="M621" s="244"/>
      <c r="N621" s="244"/>
      <c r="O621" s="245"/>
      <c r="P621" s="244"/>
      <c r="Q621" s="245"/>
      <c r="R621" s="245"/>
      <c r="S621" s="245"/>
      <c r="T621" s="245"/>
      <c r="U621" s="242"/>
      <c r="V621" s="245"/>
      <c r="W621" s="282"/>
      <c r="X621" s="282"/>
      <c r="Y621" s="279"/>
      <c r="Z621" s="242"/>
      <c r="AA621" s="242"/>
      <c r="AB621" s="242"/>
      <c r="AC621" s="242"/>
      <c r="AD621" s="242"/>
      <c r="AE621" s="242"/>
      <c r="AF621" s="242"/>
      <c r="AG621" s="242"/>
      <c r="AH621" s="242"/>
      <c r="AI621" s="242"/>
      <c r="AJ621" s="242"/>
      <c r="AK621" s="242"/>
      <c r="AL621" s="242"/>
      <c r="AM621" s="242"/>
      <c r="AN621" s="269"/>
      <c r="AO621" s="221"/>
      <c r="AP621" s="221"/>
    </row>
    <row r="622" spans="1:42" ht="18" customHeight="1">
      <c r="A622" s="221"/>
      <c r="B622" s="143"/>
      <c r="C622" s="143"/>
      <c r="D622" s="143"/>
      <c r="E622" s="269"/>
      <c r="F622" s="279"/>
      <c r="G622" s="241"/>
      <c r="H622" s="241"/>
      <c r="I622" s="241"/>
      <c r="J622" s="280"/>
      <c r="K622" s="281"/>
      <c r="L622" s="244"/>
      <c r="M622" s="244"/>
      <c r="N622" s="244"/>
      <c r="O622" s="245"/>
      <c r="P622" s="244"/>
      <c r="Q622" s="245"/>
      <c r="R622" s="245"/>
      <c r="S622" s="245"/>
      <c r="T622" s="245"/>
      <c r="U622" s="242"/>
      <c r="V622" s="245"/>
      <c r="W622" s="282"/>
      <c r="X622" s="282"/>
      <c r="Y622" s="279"/>
      <c r="Z622" s="242"/>
      <c r="AA622" s="242"/>
      <c r="AB622" s="242"/>
      <c r="AC622" s="242"/>
      <c r="AD622" s="242"/>
      <c r="AE622" s="242"/>
      <c r="AF622" s="242"/>
      <c r="AG622" s="242"/>
      <c r="AH622" s="242"/>
      <c r="AI622" s="242"/>
      <c r="AJ622" s="242"/>
      <c r="AK622" s="242"/>
      <c r="AL622" s="242"/>
      <c r="AM622" s="242"/>
      <c r="AN622" s="269"/>
      <c r="AO622" s="221"/>
      <c r="AP622" s="221"/>
    </row>
    <row r="623" spans="1:42" ht="18" customHeight="1">
      <c r="A623" s="221"/>
      <c r="B623" s="143"/>
      <c r="C623" s="143"/>
      <c r="D623" s="143"/>
      <c r="E623" s="269"/>
      <c r="F623" s="279"/>
      <c r="G623" s="241"/>
      <c r="H623" s="241"/>
      <c r="I623" s="241"/>
      <c r="J623" s="280"/>
      <c r="K623" s="281"/>
      <c r="L623" s="244"/>
      <c r="M623" s="244"/>
      <c r="N623" s="244"/>
      <c r="O623" s="245"/>
      <c r="P623" s="244"/>
      <c r="Q623" s="245"/>
      <c r="R623" s="245"/>
      <c r="S623" s="245"/>
      <c r="T623" s="245"/>
      <c r="U623" s="242"/>
      <c r="V623" s="245"/>
      <c r="W623" s="282"/>
      <c r="X623" s="282"/>
      <c r="Y623" s="279"/>
      <c r="Z623" s="242"/>
      <c r="AA623" s="242"/>
      <c r="AB623" s="242"/>
      <c r="AC623" s="242"/>
      <c r="AD623" s="242"/>
      <c r="AE623" s="242"/>
      <c r="AF623" s="242"/>
      <c r="AG623" s="242"/>
      <c r="AH623" s="242"/>
      <c r="AI623" s="242"/>
      <c r="AJ623" s="242"/>
      <c r="AK623" s="242"/>
      <c r="AL623" s="242"/>
      <c r="AM623" s="242"/>
      <c r="AN623" s="269"/>
      <c r="AO623" s="221"/>
      <c r="AP623" s="221"/>
    </row>
    <row r="624" spans="1:42" ht="18" customHeight="1">
      <c r="A624" s="221"/>
      <c r="B624" s="143"/>
      <c r="C624" s="143"/>
      <c r="D624" s="143"/>
      <c r="E624" s="269"/>
      <c r="F624" s="279"/>
      <c r="G624" s="241"/>
      <c r="H624" s="241"/>
      <c r="I624" s="241"/>
      <c r="J624" s="280"/>
      <c r="K624" s="281"/>
      <c r="L624" s="244"/>
      <c r="M624" s="244"/>
      <c r="N624" s="244"/>
      <c r="O624" s="245"/>
      <c r="P624" s="244"/>
      <c r="Q624" s="245"/>
      <c r="R624" s="245"/>
      <c r="S624" s="245"/>
      <c r="T624" s="245"/>
      <c r="U624" s="242"/>
      <c r="V624" s="245"/>
      <c r="W624" s="282"/>
      <c r="X624" s="282"/>
      <c r="Y624" s="279"/>
      <c r="Z624" s="242"/>
      <c r="AA624" s="242"/>
      <c r="AB624" s="242"/>
      <c r="AC624" s="242"/>
      <c r="AD624" s="242"/>
      <c r="AE624" s="242"/>
      <c r="AF624" s="242"/>
      <c r="AG624" s="242"/>
      <c r="AH624" s="242"/>
      <c r="AI624" s="242"/>
      <c r="AJ624" s="242"/>
      <c r="AK624" s="242"/>
      <c r="AL624" s="242"/>
      <c r="AM624" s="242"/>
      <c r="AN624" s="269"/>
      <c r="AO624" s="221"/>
      <c r="AP624" s="221"/>
    </row>
    <row r="625" spans="1:42" ht="18" customHeight="1">
      <c r="A625" s="221"/>
      <c r="B625" s="143"/>
      <c r="C625" s="143"/>
      <c r="D625" s="143"/>
      <c r="E625" s="269"/>
      <c r="F625" s="279"/>
      <c r="G625" s="241"/>
      <c r="H625" s="241"/>
      <c r="I625" s="241"/>
      <c r="J625" s="280"/>
      <c r="K625" s="281"/>
      <c r="L625" s="244"/>
      <c r="M625" s="244"/>
      <c r="N625" s="244"/>
      <c r="O625" s="245"/>
      <c r="P625" s="244"/>
      <c r="Q625" s="245"/>
      <c r="R625" s="245"/>
      <c r="S625" s="245"/>
      <c r="T625" s="245"/>
      <c r="U625" s="242"/>
      <c r="V625" s="245"/>
      <c r="W625" s="282"/>
      <c r="X625" s="282"/>
      <c r="Y625" s="279"/>
      <c r="Z625" s="242"/>
      <c r="AA625" s="242"/>
      <c r="AB625" s="242"/>
      <c r="AC625" s="242"/>
      <c r="AD625" s="242"/>
      <c r="AE625" s="242"/>
      <c r="AF625" s="242"/>
      <c r="AG625" s="242"/>
      <c r="AH625" s="242"/>
      <c r="AI625" s="242"/>
      <c r="AJ625" s="242"/>
      <c r="AK625" s="242"/>
      <c r="AL625" s="242"/>
      <c r="AM625" s="242"/>
      <c r="AN625" s="269"/>
      <c r="AO625" s="221"/>
      <c r="AP625" s="221"/>
    </row>
    <row r="626" spans="1:42" ht="18" customHeight="1">
      <c r="A626" s="221"/>
      <c r="B626" s="143"/>
      <c r="C626" s="143"/>
      <c r="D626" s="143"/>
      <c r="E626" s="269"/>
      <c r="F626" s="279"/>
      <c r="G626" s="241"/>
      <c r="H626" s="241"/>
      <c r="I626" s="241"/>
      <c r="J626" s="280"/>
      <c r="K626" s="281"/>
      <c r="L626" s="244"/>
      <c r="M626" s="244"/>
      <c r="N626" s="244"/>
      <c r="O626" s="245"/>
      <c r="P626" s="244"/>
      <c r="Q626" s="245"/>
      <c r="R626" s="245"/>
      <c r="S626" s="245"/>
      <c r="T626" s="245"/>
      <c r="U626" s="242"/>
      <c r="V626" s="245"/>
      <c r="W626" s="282"/>
      <c r="X626" s="282"/>
      <c r="Y626" s="279"/>
      <c r="Z626" s="242"/>
      <c r="AA626" s="242"/>
      <c r="AB626" s="242"/>
      <c r="AC626" s="242"/>
      <c r="AD626" s="242"/>
      <c r="AE626" s="242"/>
      <c r="AF626" s="242"/>
      <c r="AG626" s="242"/>
      <c r="AH626" s="242"/>
      <c r="AI626" s="242"/>
      <c r="AJ626" s="242"/>
      <c r="AK626" s="242"/>
      <c r="AL626" s="242"/>
      <c r="AM626" s="242"/>
      <c r="AN626" s="269"/>
      <c r="AO626" s="221"/>
      <c r="AP626" s="221"/>
    </row>
    <row r="627" spans="1:42" ht="18" customHeight="1">
      <c r="A627" s="221"/>
      <c r="B627" s="143"/>
      <c r="C627" s="143"/>
      <c r="D627" s="143"/>
      <c r="E627" s="269"/>
      <c r="F627" s="279"/>
      <c r="G627" s="241"/>
      <c r="H627" s="241"/>
      <c r="I627" s="241"/>
      <c r="J627" s="280"/>
      <c r="K627" s="281"/>
      <c r="L627" s="244"/>
      <c r="M627" s="244"/>
      <c r="N627" s="244"/>
      <c r="O627" s="245"/>
      <c r="P627" s="244"/>
      <c r="Q627" s="245"/>
      <c r="R627" s="245"/>
      <c r="S627" s="245"/>
      <c r="T627" s="245"/>
      <c r="U627" s="242"/>
      <c r="V627" s="245"/>
      <c r="W627" s="282"/>
      <c r="X627" s="282"/>
      <c r="Y627" s="279"/>
      <c r="Z627" s="242"/>
      <c r="AA627" s="242"/>
      <c r="AB627" s="242"/>
      <c r="AC627" s="242"/>
      <c r="AD627" s="242"/>
      <c r="AE627" s="242"/>
      <c r="AF627" s="242"/>
      <c r="AG627" s="242"/>
      <c r="AH627" s="242"/>
      <c r="AI627" s="242"/>
      <c r="AJ627" s="242"/>
      <c r="AK627" s="242"/>
      <c r="AL627" s="242"/>
      <c r="AM627" s="242"/>
      <c r="AN627" s="269"/>
      <c r="AO627" s="221"/>
      <c r="AP627" s="221"/>
    </row>
    <row r="628" spans="1:42" ht="18" customHeight="1">
      <c r="A628" s="221"/>
      <c r="B628" s="143"/>
      <c r="C628" s="143"/>
      <c r="D628" s="143"/>
      <c r="E628" s="269"/>
      <c r="F628" s="279"/>
      <c r="G628" s="241"/>
      <c r="H628" s="241"/>
      <c r="I628" s="241"/>
      <c r="J628" s="280"/>
      <c r="K628" s="281"/>
      <c r="L628" s="244"/>
      <c r="M628" s="244"/>
      <c r="N628" s="244"/>
      <c r="O628" s="245"/>
      <c r="P628" s="244"/>
      <c r="Q628" s="245"/>
      <c r="R628" s="245"/>
      <c r="S628" s="245"/>
      <c r="T628" s="245"/>
      <c r="U628" s="242"/>
      <c r="V628" s="245"/>
      <c r="W628" s="282"/>
      <c r="X628" s="282"/>
      <c r="Y628" s="279"/>
      <c r="Z628" s="242"/>
      <c r="AA628" s="242"/>
      <c r="AB628" s="242"/>
      <c r="AC628" s="242"/>
      <c r="AD628" s="242"/>
      <c r="AE628" s="242"/>
      <c r="AF628" s="242"/>
      <c r="AG628" s="242"/>
      <c r="AH628" s="242"/>
      <c r="AI628" s="242"/>
      <c r="AJ628" s="242"/>
      <c r="AK628" s="242"/>
      <c r="AL628" s="242"/>
      <c r="AM628" s="242"/>
      <c r="AN628" s="269"/>
      <c r="AO628" s="221"/>
      <c r="AP628" s="221"/>
    </row>
    <row r="629" spans="1:42" ht="18" customHeight="1">
      <c r="A629" s="221"/>
      <c r="B629" s="143"/>
      <c r="C629" s="143"/>
      <c r="D629" s="143"/>
      <c r="E629" s="269"/>
      <c r="F629" s="279"/>
      <c r="G629" s="241"/>
      <c r="H629" s="241"/>
      <c r="I629" s="241"/>
      <c r="J629" s="280"/>
      <c r="K629" s="281"/>
      <c r="L629" s="244"/>
      <c r="M629" s="244"/>
      <c r="N629" s="244"/>
      <c r="O629" s="245"/>
      <c r="P629" s="244"/>
      <c r="Q629" s="245"/>
      <c r="R629" s="245"/>
      <c r="S629" s="245"/>
      <c r="T629" s="245"/>
      <c r="U629" s="242"/>
      <c r="V629" s="245"/>
      <c r="W629" s="282"/>
      <c r="X629" s="282"/>
      <c r="Y629" s="279"/>
      <c r="Z629" s="242"/>
      <c r="AA629" s="242"/>
      <c r="AB629" s="242"/>
      <c r="AC629" s="242"/>
      <c r="AD629" s="242"/>
      <c r="AE629" s="242"/>
      <c r="AF629" s="242"/>
      <c r="AG629" s="242"/>
      <c r="AH629" s="242"/>
      <c r="AI629" s="242"/>
      <c r="AJ629" s="242"/>
      <c r="AK629" s="242"/>
      <c r="AL629" s="242"/>
      <c r="AM629" s="242"/>
      <c r="AN629" s="269"/>
      <c r="AO629" s="221"/>
      <c r="AP629" s="221"/>
    </row>
    <row r="630" spans="1:42" ht="18" customHeight="1">
      <c r="A630" s="221"/>
      <c r="B630" s="143"/>
      <c r="C630" s="143"/>
      <c r="D630" s="143"/>
      <c r="E630" s="269"/>
      <c r="F630" s="279"/>
      <c r="G630" s="241"/>
      <c r="H630" s="241"/>
      <c r="I630" s="241"/>
      <c r="J630" s="280"/>
      <c r="K630" s="281"/>
      <c r="L630" s="244"/>
      <c r="M630" s="244"/>
      <c r="N630" s="244"/>
      <c r="O630" s="245"/>
      <c r="P630" s="244"/>
      <c r="Q630" s="245"/>
      <c r="R630" s="245"/>
      <c r="S630" s="245"/>
      <c r="T630" s="245"/>
      <c r="U630" s="242"/>
      <c r="V630" s="245"/>
      <c r="W630" s="282"/>
      <c r="X630" s="282"/>
      <c r="Y630" s="279"/>
      <c r="Z630" s="242"/>
      <c r="AA630" s="242"/>
      <c r="AB630" s="242"/>
      <c r="AC630" s="242"/>
      <c r="AD630" s="242"/>
      <c r="AE630" s="242"/>
      <c r="AF630" s="242"/>
      <c r="AG630" s="242"/>
      <c r="AH630" s="242"/>
      <c r="AI630" s="242"/>
      <c r="AJ630" s="242"/>
      <c r="AK630" s="242"/>
      <c r="AL630" s="242"/>
      <c r="AM630" s="242"/>
      <c r="AN630" s="269"/>
      <c r="AO630" s="221"/>
      <c r="AP630" s="221"/>
    </row>
    <row r="631" spans="1:42" ht="18" customHeight="1">
      <c r="A631" s="221"/>
      <c r="B631" s="143"/>
      <c r="C631" s="143"/>
      <c r="D631" s="143"/>
      <c r="E631" s="269"/>
      <c r="F631" s="279"/>
      <c r="G631" s="241"/>
      <c r="H631" s="241"/>
      <c r="I631" s="241"/>
      <c r="J631" s="280"/>
      <c r="K631" s="281"/>
      <c r="L631" s="244"/>
      <c r="M631" s="244"/>
      <c r="N631" s="244"/>
      <c r="O631" s="245"/>
      <c r="P631" s="244"/>
      <c r="Q631" s="245"/>
      <c r="R631" s="245"/>
      <c r="S631" s="245"/>
      <c r="T631" s="245"/>
      <c r="U631" s="242"/>
      <c r="V631" s="245"/>
      <c r="W631" s="282"/>
      <c r="X631" s="282"/>
      <c r="Y631" s="279"/>
      <c r="Z631" s="242"/>
      <c r="AA631" s="242"/>
      <c r="AB631" s="242"/>
      <c r="AC631" s="242"/>
      <c r="AD631" s="242"/>
      <c r="AE631" s="242"/>
      <c r="AF631" s="242"/>
      <c r="AG631" s="242"/>
      <c r="AH631" s="242"/>
      <c r="AI631" s="242"/>
      <c r="AJ631" s="242"/>
      <c r="AK631" s="242"/>
      <c r="AL631" s="242"/>
      <c r="AM631" s="242"/>
      <c r="AN631" s="269"/>
      <c r="AO631" s="221"/>
      <c r="AP631" s="221"/>
    </row>
    <row r="632" spans="1:42" ht="18" customHeight="1">
      <c r="A632" s="221"/>
      <c r="B632" s="143"/>
      <c r="C632" s="143"/>
      <c r="D632" s="143"/>
      <c r="E632" s="269"/>
      <c r="F632" s="279"/>
      <c r="G632" s="241"/>
      <c r="H632" s="241"/>
      <c r="I632" s="241"/>
      <c r="J632" s="280"/>
      <c r="K632" s="281"/>
      <c r="L632" s="244"/>
      <c r="M632" s="244"/>
      <c r="N632" s="244"/>
      <c r="O632" s="245"/>
      <c r="P632" s="244"/>
      <c r="Q632" s="245"/>
      <c r="R632" s="245"/>
      <c r="S632" s="245"/>
      <c r="T632" s="245"/>
      <c r="U632" s="242"/>
      <c r="V632" s="245"/>
      <c r="W632" s="282"/>
      <c r="X632" s="282"/>
      <c r="Y632" s="279"/>
      <c r="Z632" s="242"/>
      <c r="AA632" s="242"/>
      <c r="AB632" s="242"/>
      <c r="AC632" s="242"/>
      <c r="AD632" s="242"/>
      <c r="AE632" s="242"/>
      <c r="AF632" s="242"/>
      <c r="AG632" s="242"/>
      <c r="AH632" s="242"/>
      <c r="AI632" s="242"/>
      <c r="AJ632" s="242"/>
      <c r="AK632" s="242"/>
      <c r="AL632" s="242"/>
      <c r="AM632" s="242"/>
      <c r="AN632" s="269"/>
      <c r="AO632" s="221"/>
      <c r="AP632" s="221"/>
    </row>
    <row r="633" spans="1:42" ht="18" customHeight="1">
      <c r="A633" s="221"/>
      <c r="B633" s="143"/>
      <c r="C633" s="143"/>
      <c r="D633" s="143"/>
      <c r="E633" s="269"/>
      <c r="F633" s="279"/>
      <c r="G633" s="241"/>
      <c r="H633" s="241"/>
      <c r="I633" s="241"/>
      <c r="J633" s="280"/>
      <c r="K633" s="281"/>
      <c r="L633" s="244"/>
      <c r="M633" s="244"/>
      <c r="N633" s="244"/>
      <c r="O633" s="245"/>
      <c r="P633" s="244"/>
      <c r="Q633" s="245"/>
      <c r="R633" s="245"/>
      <c r="S633" s="245"/>
      <c r="T633" s="245"/>
      <c r="U633" s="242"/>
      <c r="V633" s="245"/>
      <c r="W633" s="282"/>
      <c r="X633" s="282"/>
      <c r="Y633" s="279"/>
      <c r="Z633" s="242"/>
      <c r="AA633" s="242"/>
      <c r="AB633" s="242"/>
      <c r="AC633" s="242"/>
      <c r="AD633" s="242"/>
      <c r="AE633" s="242"/>
      <c r="AF633" s="242"/>
      <c r="AG633" s="242"/>
      <c r="AH633" s="242"/>
      <c r="AI633" s="242"/>
      <c r="AJ633" s="242"/>
      <c r="AK633" s="242"/>
      <c r="AL633" s="242"/>
      <c r="AM633" s="242"/>
      <c r="AN633" s="269"/>
      <c r="AO633" s="221"/>
      <c r="AP633" s="221"/>
    </row>
    <row r="634" spans="1:42" ht="18" customHeight="1">
      <c r="A634" s="221"/>
      <c r="B634" s="143"/>
      <c r="C634" s="143"/>
      <c r="D634" s="143"/>
      <c r="E634" s="269"/>
      <c r="F634" s="279"/>
      <c r="G634" s="241"/>
      <c r="H634" s="241"/>
      <c r="I634" s="241"/>
      <c r="J634" s="280"/>
      <c r="K634" s="281"/>
      <c r="L634" s="244"/>
      <c r="M634" s="244"/>
      <c r="N634" s="244"/>
      <c r="O634" s="245"/>
      <c r="P634" s="244"/>
      <c r="Q634" s="245"/>
      <c r="R634" s="245"/>
      <c r="S634" s="245"/>
      <c r="T634" s="245"/>
      <c r="U634" s="242"/>
      <c r="V634" s="245"/>
      <c r="W634" s="282"/>
      <c r="X634" s="282"/>
      <c r="Y634" s="279"/>
      <c r="Z634" s="242"/>
      <c r="AA634" s="242"/>
      <c r="AB634" s="242"/>
      <c r="AC634" s="242"/>
      <c r="AD634" s="242"/>
      <c r="AE634" s="242"/>
      <c r="AF634" s="242"/>
      <c r="AG634" s="242"/>
      <c r="AH634" s="242"/>
      <c r="AI634" s="242"/>
      <c r="AJ634" s="242"/>
      <c r="AK634" s="242"/>
      <c r="AL634" s="242"/>
      <c r="AM634" s="242"/>
      <c r="AN634" s="269"/>
      <c r="AO634" s="221"/>
      <c r="AP634" s="221"/>
    </row>
    <row r="635" spans="1:42" ht="18" customHeight="1">
      <c r="A635" s="221"/>
      <c r="B635" s="143"/>
      <c r="C635" s="143"/>
      <c r="D635" s="143"/>
      <c r="E635" s="269"/>
      <c r="F635" s="279"/>
      <c r="G635" s="241"/>
      <c r="H635" s="241"/>
      <c r="I635" s="241"/>
      <c r="J635" s="280"/>
      <c r="K635" s="281"/>
      <c r="L635" s="244"/>
      <c r="M635" s="244"/>
      <c r="N635" s="244"/>
      <c r="O635" s="245"/>
      <c r="P635" s="244"/>
      <c r="Q635" s="245"/>
      <c r="R635" s="245"/>
      <c r="S635" s="245"/>
      <c r="T635" s="245"/>
      <c r="U635" s="242"/>
      <c r="V635" s="245"/>
      <c r="W635" s="282"/>
      <c r="X635" s="282"/>
      <c r="Y635" s="279"/>
      <c r="Z635" s="242"/>
      <c r="AA635" s="242"/>
      <c r="AB635" s="242"/>
      <c r="AC635" s="242"/>
      <c r="AD635" s="242"/>
      <c r="AE635" s="242"/>
      <c r="AF635" s="242"/>
      <c r="AG635" s="242"/>
      <c r="AH635" s="242"/>
      <c r="AI635" s="242"/>
      <c r="AJ635" s="242"/>
      <c r="AK635" s="242"/>
      <c r="AL635" s="242"/>
      <c r="AM635" s="242"/>
      <c r="AN635" s="269"/>
      <c r="AO635" s="221"/>
      <c r="AP635" s="221"/>
    </row>
    <row r="636" spans="1:42" ht="18" customHeight="1">
      <c r="A636" s="221"/>
      <c r="B636" s="143"/>
      <c r="C636" s="143"/>
      <c r="D636" s="143"/>
      <c r="E636" s="269"/>
      <c r="F636" s="279"/>
      <c r="G636" s="241"/>
      <c r="H636" s="241"/>
      <c r="I636" s="241"/>
      <c r="J636" s="280"/>
      <c r="K636" s="281"/>
      <c r="L636" s="244"/>
      <c r="M636" s="244"/>
      <c r="N636" s="244"/>
      <c r="O636" s="245"/>
      <c r="P636" s="244"/>
      <c r="Q636" s="245"/>
      <c r="R636" s="245"/>
      <c r="S636" s="245"/>
      <c r="T636" s="245"/>
      <c r="U636" s="242"/>
      <c r="V636" s="245"/>
      <c r="W636" s="282"/>
      <c r="X636" s="282"/>
      <c r="Y636" s="279"/>
      <c r="Z636" s="242"/>
      <c r="AA636" s="242"/>
      <c r="AB636" s="242"/>
      <c r="AC636" s="242"/>
      <c r="AD636" s="242"/>
      <c r="AE636" s="242"/>
      <c r="AF636" s="242"/>
      <c r="AG636" s="242"/>
      <c r="AH636" s="242"/>
      <c r="AI636" s="242"/>
      <c r="AJ636" s="242"/>
      <c r="AK636" s="242"/>
      <c r="AL636" s="242"/>
      <c r="AM636" s="242"/>
      <c r="AN636" s="269"/>
      <c r="AO636" s="221"/>
      <c r="AP636" s="221"/>
    </row>
    <row r="637" spans="1:42" ht="18" customHeight="1">
      <c r="A637" s="221"/>
      <c r="B637" s="143"/>
      <c r="C637" s="143"/>
      <c r="D637" s="143"/>
      <c r="E637" s="269"/>
      <c r="F637" s="279"/>
      <c r="G637" s="241"/>
      <c r="H637" s="241"/>
      <c r="I637" s="241"/>
      <c r="J637" s="280"/>
      <c r="K637" s="281"/>
      <c r="L637" s="244"/>
      <c r="M637" s="244"/>
      <c r="N637" s="244"/>
      <c r="O637" s="245"/>
      <c r="P637" s="244"/>
      <c r="Q637" s="245"/>
      <c r="R637" s="245"/>
      <c r="S637" s="245"/>
      <c r="T637" s="245"/>
      <c r="U637" s="242"/>
      <c r="V637" s="245"/>
      <c r="W637" s="282"/>
      <c r="X637" s="282"/>
      <c r="Y637" s="279"/>
      <c r="Z637" s="242"/>
      <c r="AA637" s="242"/>
      <c r="AB637" s="242"/>
      <c r="AC637" s="242"/>
      <c r="AD637" s="242"/>
      <c r="AE637" s="242"/>
      <c r="AF637" s="242"/>
      <c r="AG637" s="242"/>
      <c r="AH637" s="242"/>
      <c r="AI637" s="242"/>
      <c r="AJ637" s="242"/>
      <c r="AK637" s="242"/>
      <c r="AL637" s="242"/>
      <c r="AM637" s="242"/>
      <c r="AN637" s="269"/>
      <c r="AO637" s="221"/>
      <c r="AP637" s="221"/>
    </row>
    <row r="638" spans="1:42" ht="18" customHeight="1">
      <c r="A638" s="221"/>
      <c r="B638" s="143"/>
      <c r="C638" s="143"/>
      <c r="D638" s="143"/>
      <c r="E638" s="269"/>
      <c r="F638" s="279"/>
      <c r="G638" s="241"/>
      <c r="H638" s="241"/>
      <c r="I638" s="241"/>
      <c r="J638" s="280"/>
      <c r="K638" s="281"/>
      <c r="L638" s="244"/>
      <c r="M638" s="244"/>
      <c r="N638" s="244"/>
      <c r="O638" s="245"/>
      <c r="P638" s="244"/>
      <c r="Q638" s="245"/>
      <c r="R638" s="245"/>
      <c r="S638" s="245"/>
      <c r="T638" s="245"/>
      <c r="U638" s="242"/>
      <c r="V638" s="245"/>
      <c r="W638" s="282"/>
      <c r="X638" s="282"/>
      <c r="Y638" s="279"/>
      <c r="Z638" s="242"/>
      <c r="AA638" s="242"/>
      <c r="AB638" s="242"/>
      <c r="AC638" s="242"/>
      <c r="AD638" s="242"/>
      <c r="AE638" s="242"/>
      <c r="AF638" s="242"/>
      <c r="AG638" s="242"/>
      <c r="AH638" s="242"/>
      <c r="AI638" s="242"/>
      <c r="AJ638" s="242"/>
      <c r="AK638" s="242"/>
      <c r="AL638" s="242"/>
      <c r="AM638" s="242"/>
      <c r="AN638" s="269"/>
      <c r="AO638" s="221"/>
      <c r="AP638" s="221"/>
    </row>
    <row r="639" spans="1:42" ht="18" customHeight="1">
      <c r="A639" s="221"/>
      <c r="B639" s="143"/>
      <c r="C639" s="143"/>
      <c r="D639" s="143"/>
      <c r="E639" s="269"/>
      <c r="F639" s="279"/>
      <c r="G639" s="241"/>
      <c r="H639" s="241"/>
      <c r="I639" s="241"/>
      <c r="J639" s="280"/>
      <c r="K639" s="281"/>
      <c r="L639" s="244"/>
      <c r="M639" s="244"/>
      <c r="N639" s="244"/>
      <c r="O639" s="245"/>
      <c r="P639" s="244"/>
      <c r="Q639" s="245"/>
      <c r="R639" s="245"/>
      <c r="S639" s="245"/>
      <c r="T639" s="245"/>
      <c r="U639" s="242"/>
      <c r="V639" s="245"/>
      <c r="W639" s="282"/>
      <c r="X639" s="282"/>
      <c r="Y639" s="279"/>
      <c r="Z639" s="242"/>
      <c r="AA639" s="242"/>
      <c r="AB639" s="242"/>
      <c r="AC639" s="242"/>
      <c r="AD639" s="242"/>
      <c r="AE639" s="242"/>
      <c r="AF639" s="242"/>
      <c r="AG639" s="242"/>
      <c r="AH639" s="242"/>
      <c r="AI639" s="242"/>
      <c r="AJ639" s="242"/>
      <c r="AK639" s="242"/>
      <c r="AL639" s="242"/>
      <c r="AM639" s="242"/>
      <c r="AN639" s="269"/>
      <c r="AO639" s="221"/>
      <c r="AP639" s="221"/>
    </row>
    <row r="640" spans="1:42" ht="18" customHeight="1">
      <c r="A640" s="221"/>
      <c r="B640" s="143"/>
      <c r="C640" s="143"/>
      <c r="D640" s="143"/>
      <c r="E640" s="269"/>
      <c r="F640" s="279"/>
      <c r="G640" s="241"/>
      <c r="H640" s="241"/>
      <c r="I640" s="241"/>
      <c r="J640" s="280"/>
      <c r="K640" s="281"/>
      <c r="L640" s="244"/>
      <c r="M640" s="244"/>
      <c r="N640" s="244"/>
      <c r="O640" s="245"/>
      <c r="P640" s="244"/>
      <c r="Q640" s="245"/>
      <c r="R640" s="245"/>
      <c r="S640" s="245"/>
      <c r="T640" s="245"/>
      <c r="U640" s="242"/>
      <c r="V640" s="245"/>
      <c r="W640" s="282"/>
      <c r="X640" s="282"/>
      <c r="Y640" s="279"/>
      <c r="Z640" s="242"/>
      <c r="AA640" s="242"/>
      <c r="AB640" s="242"/>
      <c r="AC640" s="242"/>
      <c r="AD640" s="242"/>
      <c r="AE640" s="242"/>
      <c r="AF640" s="242"/>
      <c r="AG640" s="242"/>
      <c r="AH640" s="242"/>
      <c r="AI640" s="242"/>
      <c r="AJ640" s="242"/>
      <c r="AK640" s="242"/>
      <c r="AL640" s="242"/>
      <c r="AM640" s="242"/>
      <c r="AN640" s="269"/>
      <c r="AO640" s="221"/>
      <c r="AP640" s="221"/>
    </row>
    <row r="641" spans="1:42" ht="18" customHeight="1">
      <c r="A641" s="221"/>
      <c r="B641" s="143"/>
      <c r="C641" s="143"/>
      <c r="D641" s="143"/>
      <c r="E641" s="269"/>
      <c r="F641" s="279"/>
      <c r="G641" s="241"/>
      <c r="H641" s="241"/>
      <c r="I641" s="241"/>
      <c r="J641" s="280"/>
      <c r="K641" s="281"/>
      <c r="L641" s="244"/>
      <c r="M641" s="244"/>
      <c r="N641" s="244"/>
      <c r="O641" s="245"/>
      <c r="P641" s="244"/>
      <c r="Q641" s="245"/>
      <c r="R641" s="245"/>
      <c r="S641" s="245"/>
      <c r="T641" s="245"/>
      <c r="U641" s="242"/>
      <c r="V641" s="245"/>
      <c r="W641" s="282"/>
      <c r="X641" s="282"/>
      <c r="Y641" s="279"/>
      <c r="Z641" s="242"/>
      <c r="AA641" s="242"/>
      <c r="AB641" s="242"/>
      <c r="AC641" s="242"/>
      <c r="AD641" s="242"/>
      <c r="AE641" s="242"/>
      <c r="AF641" s="242"/>
      <c r="AG641" s="242"/>
      <c r="AH641" s="242"/>
      <c r="AI641" s="242"/>
      <c r="AJ641" s="242"/>
      <c r="AK641" s="242"/>
      <c r="AL641" s="242"/>
      <c r="AM641" s="242"/>
      <c r="AN641" s="269"/>
      <c r="AO641" s="221"/>
      <c r="AP641" s="221"/>
    </row>
    <row r="642" spans="1:42" ht="18" customHeight="1">
      <c r="A642" s="221"/>
      <c r="B642" s="143"/>
      <c r="C642" s="143"/>
      <c r="D642" s="143"/>
      <c r="E642" s="269"/>
      <c r="F642" s="279"/>
      <c r="G642" s="241"/>
      <c r="H642" s="241"/>
      <c r="I642" s="241"/>
      <c r="J642" s="280"/>
      <c r="K642" s="281"/>
      <c r="L642" s="244"/>
      <c r="M642" s="244"/>
      <c r="N642" s="244"/>
      <c r="O642" s="245"/>
      <c r="P642" s="244"/>
      <c r="Q642" s="245"/>
      <c r="R642" s="245"/>
      <c r="S642" s="245"/>
      <c r="T642" s="245"/>
      <c r="U642" s="242"/>
      <c r="V642" s="245"/>
      <c r="W642" s="282"/>
      <c r="X642" s="282"/>
      <c r="Y642" s="279"/>
      <c r="Z642" s="242"/>
      <c r="AA642" s="242"/>
      <c r="AB642" s="242"/>
      <c r="AC642" s="242"/>
      <c r="AD642" s="242"/>
      <c r="AE642" s="242"/>
      <c r="AF642" s="242"/>
      <c r="AG642" s="242"/>
      <c r="AH642" s="242"/>
      <c r="AI642" s="242"/>
      <c r="AJ642" s="242"/>
      <c r="AK642" s="242"/>
      <c r="AL642" s="242"/>
      <c r="AM642" s="242"/>
      <c r="AN642" s="269"/>
      <c r="AO642" s="221"/>
      <c r="AP642" s="221"/>
    </row>
    <row r="643" spans="1:42" ht="18" customHeight="1">
      <c r="A643" s="221"/>
      <c r="B643" s="143"/>
      <c r="C643" s="143"/>
      <c r="D643" s="143"/>
      <c r="E643" s="269"/>
      <c r="F643" s="279"/>
      <c r="G643" s="241"/>
      <c r="H643" s="241"/>
      <c r="I643" s="241"/>
      <c r="J643" s="280"/>
      <c r="K643" s="281"/>
      <c r="L643" s="244"/>
      <c r="M643" s="244"/>
      <c r="N643" s="244"/>
      <c r="O643" s="245"/>
      <c r="P643" s="244"/>
      <c r="Q643" s="245"/>
      <c r="R643" s="245"/>
      <c r="S643" s="245"/>
      <c r="T643" s="245"/>
      <c r="U643" s="242"/>
      <c r="V643" s="245"/>
      <c r="W643" s="282"/>
      <c r="X643" s="282"/>
      <c r="Y643" s="279"/>
      <c r="Z643" s="242"/>
      <c r="AA643" s="242"/>
      <c r="AB643" s="242"/>
      <c r="AC643" s="242"/>
      <c r="AD643" s="242"/>
      <c r="AE643" s="242"/>
      <c r="AF643" s="242"/>
      <c r="AG643" s="242"/>
      <c r="AH643" s="242"/>
      <c r="AI643" s="242"/>
      <c r="AJ643" s="242"/>
      <c r="AK643" s="242"/>
      <c r="AL643" s="242"/>
      <c r="AM643" s="242"/>
      <c r="AN643" s="269"/>
      <c r="AO643" s="221"/>
      <c r="AP643" s="221"/>
    </row>
    <row r="644" spans="1:42" ht="18" customHeight="1">
      <c r="A644" s="221"/>
      <c r="B644" s="143"/>
      <c r="C644" s="143"/>
      <c r="D644" s="143"/>
      <c r="E644" s="269"/>
      <c r="F644" s="279"/>
      <c r="G644" s="241"/>
      <c r="H644" s="241"/>
      <c r="I644" s="241"/>
      <c r="J644" s="280"/>
      <c r="K644" s="281"/>
      <c r="L644" s="244"/>
      <c r="M644" s="244"/>
      <c r="N644" s="244"/>
      <c r="O644" s="245"/>
      <c r="P644" s="244"/>
      <c r="Q644" s="245"/>
      <c r="R644" s="245"/>
      <c r="S644" s="245"/>
      <c r="T644" s="245"/>
      <c r="U644" s="242"/>
      <c r="V644" s="245"/>
      <c r="W644" s="282"/>
      <c r="X644" s="282"/>
      <c r="Y644" s="279"/>
      <c r="Z644" s="242"/>
      <c r="AA644" s="242"/>
      <c r="AB644" s="242"/>
      <c r="AC644" s="242"/>
      <c r="AD644" s="242"/>
      <c r="AE644" s="242"/>
      <c r="AF644" s="242"/>
      <c r="AG644" s="242"/>
      <c r="AH644" s="242"/>
      <c r="AI644" s="242"/>
      <c r="AJ644" s="242"/>
      <c r="AK644" s="242"/>
      <c r="AL644" s="242"/>
      <c r="AM644" s="242"/>
      <c r="AN644" s="269"/>
      <c r="AO644" s="221"/>
      <c r="AP644" s="221"/>
    </row>
    <row r="645" spans="1:42" ht="18" customHeight="1">
      <c r="A645" s="221"/>
      <c r="B645" s="143"/>
      <c r="C645" s="143"/>
      <c r="D645" s="143"/>
      <c r="E645" s="269"/>
      <c r="F645" s="279"/>
      <c r="G645" s="241"/>
      <c r="H645" s="241"/>
      <c r="I645" s="241"/>
      <c r="J645" s="280"/>
      <c r="K645" s="281"/>
      <c r="L645" s="244"/>
      <c r="M645" s="244"/>
      <c r="N645" s="244"/>
      <c r="O645" s="245"/>
      <c r="P645" s="244"/>
      <c r="Q645" s="245"/>
      <c r="R645" s="245"/>
      <c r="S645" s="245"/>
      <c r="T645" s="245"/>
      <c r="U645" s="242"/>
      <c r="V645" s="245"/>
      <c r="W645" s="282"/>
      <c r="X645" s="282"/>
      <c r="Y645" s="279"/>
      <c r="Z645" s="242"/>
      <c r="AA645" s="242"/>
      <c r="AB645" s="242"/>
      <c r="AC645" s="242"/>
      <c r="AD645" s="242"/>
      <c r="AE645" s="242"/>
      <c r="AF645" s="242"/>
      <c r="AG645" s="242"/>
      <c r="AH645" s="242"/>
      <c r="AI645" s="242"/>
      <c r="AJ645" s="242"/>
      <c r="AK645" s="242"/>
      <c r="AL645" s="242"/>
      <c r="AM645" s="242"/>
      <c r="AN645" s="269"/>
      <c r="AO645" s="221"/>
      <c r="AP645" s="221"/>
    </row>
    <row r="646" spans="1:42" ht="18" customHeight="1">
      <c r="A646" s="221"/>
      <c r="B646" s="143"/>
      <c r="C646" s="143"/>
      <c r="D646" s="143"/>
      <c r="E646" s="269"/>
      <c r="F646" s="279"/>
      <c r="G646" s="241"/>
      <c r="H646" s="241"/>
      <c r="I646" s="241"/>
      <c r="J646" s="280"/>
      <c r="K646" s="281"/>
      <c r="L646" s="244"/>
      <c r="M646" s="244"/>
      <c r="N646" s="244"/>
      <c r="O646" s="245"/>
      <c r="P646" s="244"/>
      <c r="Q646" s="245"/>
      <c r="R646" s="245"/>
      <c r="S646" s="245"/>
      <c r="T646" s="245"/>
      <c r="U646" s="242"/>
      <c r="V646" s="245"/>
      <c r="W646" s="282"/>
      <c r="X646" s="282"/>
      <c r="Y646" s="279"/>
      <c r="Z646" s="242"/>
      <c r="AA646" s="242"/>
      <c r="AB646" s="242"/>
      <c r="AC646" s="242"/>
      <c r="AD646" s="242"/>
      <c r="AE646" s="242"/>
      <c r="AF646" s="242"/>
      <c r="AG646" s="242"/>
      <c r="AH646" s="242"/>
      <c r="AI646" s="242"/>
      <c r="AJ646" s="242"/>
      <c r="AK646" s="242"/>
      <c r="AL646" s="242"/>
      <c r="AM646" s="242"/>
      <c r="AN646" s="269"/>
      <c r="AO646" s="221"/>
      <c r="AP646" s="221"/>
    </row>
    <row r="647" spans="1:42" ht="18" customHeight="1">
      <c r="A647" s="221"/>
      <c r="B647" s="143"/>
      <c r="C647" s="143"/>
      <c r="D647" s="143"/>
      <c r="E647" s="269"/>
      <c r="F647" s="279"/>
      <c r="G647" s="241"/>
      <c r="H647" s="241"/>
      <c r="I647" s="241"/>
      <c r="J647" s="280"/>
      <c r="K647" s="281"/>
      <c r="L647" s="244"/>
      <c r="M647" s="244"/>
      <c r="N647" s="244"/>
      <c r="O647" s="245"/>
      <c r="P647" s="244"/>
      <c r="Q647" s="245"/>
      <c r="R647" s="245"/>
      <c r="S647" s="245"/>
      <c r="T647" s="245"/>
      <c r="U647" s="242"/>
      <c r="V647" s="245"/>
      <c r="W647" s="282"/>
      <c r="X647" s="282"/>
      <c r="Y647" s="279"/>
      <c r="Z647" s="242"/>
      <c r="AA647" s="242"/>
      <c r="AB647" s="242"/>
      <c r="AC647" s="242"/>
      <c r="AD647" s="242"/>
      <c r="AE647" s="242"/>
      <c r="AF647" s="242"/>
      <c r="AG647" s="242"/>
      <c r="AH647" s="242"/>
      <c r="AI647" s="242"/>
      <c r="AJ647" s="242"/>
      <c r="AK647" s="242"/>
      <c r="AL647" s="242"/>
      <c r="AM647" s="242"/>
      <c r="AN647" s="269"/>
      <c r="AO647" s="221"/>
      <c r="AP647" s="221"/>
    </row>
    <row r="648" spans="1:42" ht="18" customHeight="1">
      <c r="A648" s="221"/>
      <c r="B648" s="143"/>
      <c r="C648" s="143"/>
      <c r="D648" s="143"/>
      <c r="E648" s="269"/>
      <c r="F648" s="279"/>
      <c r="G648" s="241"/>
      <c r="H648" s="241"/>
      <c r="I648" s="241"/>
      <c r="J648" s="280"/>
      <c r="K648" s="281"/>
      <c r="L648" s="244"/>
      <c r="M648" s="244"/>
      <c r="N648" s="244"/>
      <c r="O648" s="245"/>
      <c r="P648" s="244"/>
      <c r="Q648" s="245"/>
      <c r="R648" s="245"/>
      <c r="S648" s="245"/>
      <c r="T648" s="245"/>
      <c r="U648" s="242"/>
      <c r="V648" s="245"/>
      <c r="W648" s="282"/>
      <c r="X648" s="282"/>
      <c r="Y648" s="279"/>
      <c r="Z648" s="242"/>
      <c r="AA648" s="242"/>
      <c r="AB648" s="242"/>
      <c r="AC648" s="242"/>
      <c r="AD648" s="242"/>
      <c r="AE648" s="242"/>
      <c r="AF648" s="242"/>
      <c r="AG648" s="242"/>
      <c r="AH648" s="242"/>
      <c r="AI648" s="242"/>
      <c r="AJ648" s="242"/>
      <c r="AK648" s="242"/>
      <c r="AL648" s="242"/>
      <c r="AM648" s="242"/>
      <c r="AN648" s="269"/>
      <c r="AO648" s="221"/>
      <c r="AP648" s="221"/>
    </row>
    <row r="649" spans="1:42" ht="18" customHeight="1">
      <c r="A649" s="221"/>
      <c r="B649" s="143"/>
      <c r="C649" s="143"/>
      <c r="D649" s="143"/>
      <c r="E649" s="269"/>
      <c r="F649" s="279"/>
      <c r="G649" s="241"/>
      <c r="H649" s="241"/>
      <c r="I649" s="241"/>
      <c r="J649" s="280"/>
      <c r="K649" s="281"/>
      <c r="L649" s="244"/>
      <c r="M649" s="244"/>
      <c r="N649" s="244"/>
      <c r="O649" s="245"/>
      <c r="P649" s="244"/>
      <c r="Q649" s="245"/>
      <c r="R649" s="245"/>
      <c r="S649" s="245"/>
      <c r="T649" s="245"/>
      <c r="U649" s="242"/>
      <c r="V649" s="245"/>
      <c r="W649" s="282"/>
      <c r="X649" s="282"/>
      <c r="Y649" s="279"/>
      <c r="Z649" s="242"/>
      <c r="AA649" s="242"/>
      <c r="AB649" s="242"/>
      <c r="AC649" s="242"/>
      <c r="AD649" s="242"/>
      <c r="AE649" s="242"/>
      <c r="AF649" s="242"/>
      <c r="AG649" s="242"/>
      <c r="AH649" s="242"/>
      <c r="AI649" s="242"/>
      <c r="AJ649" s="242"/>
      <c r="AK649" s="242"/>
      <c r="AL649" s="242"/>
      <c r="AM649" s="242"/>
      <c r="AN649" s="269"/>
      <c r="AO649" s="221"/>
      <c r="AP649" s="221"/>
    </row>
    <row r="650" spans="1:42" ht="18" customHeight="1">
      <c r="A650" s="221"/>
      <c r="B650" s="143"/>
      <c r="C650" s="143"/>
      <c r="D650" s="143"/>
      <c r="E650" s="269"/>
      <c r="F650" s="279"/>
      <c r="G650" s="241"/>
      <c r="H650" s="241"/>
      <c r="I650" s="241"/>
      <c r="J650" s="280"/>
      <c r="K650" s="281"/>
      <c r="L650" s="244"/>
      <c r="M650" s="244"/>
      <c r="N650" s="244"/>
      <c r="O650" s="245"/>
      <c r="P650" s="244"/>
      <c r="Q650" s="245"/>
      <c r="R650" s="245"/>
      <c r="S650" s="245"/>
      <c r="T650" s="245"/>
      <c r="U650" s="242"/>
      <c r="V650" s="245"/>
      <c r="W650" s="282"/>
      <c r="X650" s="282"/>
      <c r="Y650" s="279"/>
      <c r="Z650" s="242"/>
      <c r="AA650" s="242"/>
      <c r="AB650" s="242"/>
      <c r="AC650" s="242"/>
      <c r="AD650" s="242"/>
      <c r="AE650" s="242"/>
      <c r="AF650" s="242"/>
      <c r="AG650" s="242"/>
      <c r="AH650" s="242"/>
      <c r="AI650" s="242"/>
      <c r="AJ650" s="242"/>
      <c r="AK650" s="242"/>
      <c r="AL650" s="242"/>
      <c r="AM650" s="242"/>
      <c r="AN650" s="269"/>
      <c r="AO650" s="221"/>
      <c r="AP650" s="221"/>
    </row>
    <row r="651" spans="1:42" ht="18" customHeight="1">
      <c r="A651" s="221"/>
      <c r="B651" s="143"/>
      <c r="C651" s="143"/>
      <c r="D651" s="143"/>
      <c r="E651" s="269"/>
      <c r="F651" s="279"/>
      <c r="G651" s="241"/>
      <c r="H651" s="241"/>
      <c r="I651" s="241"/>
      <c r="J651" s="280"/>
      <c r="K651" s="281"/>
      <c r="L651" s="244"/>
      <c r="M651" s="244"/>
      <c r="N651" s="244"/>
      <c r="O651" s="245"/>
      <c r="P651" s="244"/>
      <c r="Q651" s="245"/>
      <c r="R651" s="245"/>
      <c r="S651" s="245"/>
      <c r="T651" s="245"/>
      <c r="U651" s="242"/>
      <c r="V651" s="245"/>
      <c r="W651" s="282"/>
      <c r="X651" s="282"/>
      <c r="Y651" s="279"/>
      <c r="Z651" s="242"/>
      <c r="AA651" s="242"/>
      <c r="AB651" s="242"/>
      <c r="AC651" s="242"/>
      <c r="AD651" s="242"/>
      <c r="AE651" s="242"/>
      <c r="AF651" s="242"/>
      <c r="AG651" s="242"/>
      <c r="AH651" s="242"/>
      <c r="AI651" s="242"/>
      <c r="AJ651" s="242"/>
      <c r="AK651" s="242"/>
      <c r="AL651" s="242"/>
      <c r="AM651" s="242"/>
      <c r="AN651" s="269"/>
      <c r="AO651" s="221"/>
      <c r="AP651" s="221"/>
    </row>
    <row r="652" spans="1:42" ht="18" customHeight="1">
      <c r="A652" s="221"/>
      <c r="B652" s="143"/>
      <c r="C652" s="143"/>
      <c r="D652" s="143"/>
      <c r="E652" s="269"/>
      <c r="F652" s="279"/>
      <c r="G652" s="241"/>
      <c r="H652" s="241"/>
      <c r="I652" s="241"/>
      <c r="J652" s="280"/>
      <c r="K652" s="281"/>
      <c r="L652" s="244"/>
      <c r="M652" s="244"/>
      <c r="N652" s="244"/>
      <c r="O652" s="245"/>
      <c r="P652" s="244"/>
      <c r="Q652" s="245"/>
      <c r="R652" s="245"/>
      <c r="S652" s="245"/>
      <c r="T652" s="245"/>
      <c r="U652" s="242"/>
      <c r="V652" s="245"/>
      <c r="W652" s="282"/>
      <c r="X652" s="282"/>
      <c r="Y652" s="279"/>
      <c r="Z652" s="242"/>
      <c r="AA652" s="242"/>
      <c r="AB652" s="242"/>
      <c r="AC652" s="242"/>
      <c r="AD652" s="242"/>
      <c r="AE652" s="242"/>
      <c r="AF652" s="242"/>
      <c r="AG652" s="242"/>
      <c r="AH652" s="242"/>
      <c r="AI652" s="242"/>
      <c r="AJ652" s="242"/>
      <c r="AK652" s="242"/>
      <c r="AL652" s="242"/>
      <c r="AM652" s="242"/>
      <c r="AN652" s="269"/>
      <c r="AO652" s="221"/>
      <c r="AP652" s="221"/>
    </row>
    <row r="653" spans="1:42" ht="18" customHeight="1">
      <c r="A653" s="221"/>
      <c r="B653" s="143"/>
      <c r="C653" s="143"/>
      <c r="D653" s="143"/>
      <c r="E653" s="269"/>
      <c r="F653" s="279"/>
      <c r="G653" s="241"/>
      <c r="H653" s="241"/>
      <c r="I653" s="241"/>
      <c r="J653" s="280"/>
      <c r="K653" s="281"/>
      <c r="L653" s="244"/>
      <c r="M653" s="244"/>
      <c r="N653" s="244"/>
      <c r="O653" s="245"/>
      <c r="P653" s="244"/>
      <c r="Q653" s="245"/>
      <c r="R653" s="245"/>
      <c r="S653" s="245"/>
      <c r="T653" s="245"/>
      <c r="U653" s="242"/>
      <c r="V653" s="245"/>
      <c r="W653" s="282"/>
      <c r="X653" s="282"/>
      <c r="Y653" s="279"/>
      <c r="Z653" s="242"/>
      <c r="AA653" s="242"/>
      <c r="AB653" s="242"/>
      <c r="AC653" s="242"/>
      <c r="AD653" s="242"/>
      <c r="AE653" s="242"/>
      <c r="AF653" s="242"/>
      <c r="AG653" s="242"/>
      <c r="AH653" s="242"/>
      <c r="AI653" s="242"/>
      <c r="AJ653" s="242"/>
      <c r="AK653" s="242"/>
      <c r="AL653" s="242"/>
      <c r="AM653" s="242"/>
      <c r="AN653" s="269"/>
      <c r="AO653" s="221"/>
      <c r="AP653" s="221"/>
    </row>
    <row r="654" spans="1:42" ht="18" customHeight="1">
      <c r="A654" s="221"/>
      <c r="B654" s="143"/>
      <c r="C654" s="143"/>
      <c r="D654" s="143"/>
      <c r="E654" s="269"/>
      <c r="F654" s="279"/>
      <c r="G654" s="241"/>
      <c r="H654" s="241"/>
      <c r="I654" s="241"/>
      <c r="J654" s="280"/>
      <c r="K654" s="281"/>
      <c r="L654" s="244"/>
      <c r="M654" s="244"/>
      <c r="N654" s="244"/>
      <c r="O654" s="245"/>
      <c r="P654" s="244"/>
      <c r="Q654" s="245"/>
      <c r="R654" s="245"/>
      <c r="S654" s="245"/>
      <c r="T654" s="245"/>
      <c r="U654" s="242"/>
      <c r="V654" s="245"/>
      <c r="W654" s="282"/>
      <c r="X654" s="282"/>
      <c r="Y654" s="279"/>
      <c r="Z654" s="242"/>
      <c r="AA654" s="242"/>
      <c r="AB654" s="242"/>
      <c r="AC654" s="242"/>
      <c r="AD654" s="242"/>
      <c r="AE654" s="242"/>
      <c r="AF654" s="242"/>
      <c r="AG654" s="242"/>
      <c r="AH654" s="242"/>
      <c r="AI654" s="242"/>
      <c r="AJ654" s="242"/>
      <c r="AK654" s="242"/>
      <c r="AL654" s="242"/>
      <c r="AM654" s="242"/>
      <c r="AN654" s="269"/>
      <c r="AO654" s="221"/>
      <c r="AP654" s="221"/>
    </row>
    <row r="655" spans="1:42" ht="18" customHeight="1">
      <c r="A655" s="221"/>
      <c r="B655" s="143"/>
      <c r="C655" s="143"/>
      <c r="D655" s="143"/>
      <c r="E655" s="269"/>
      <c r="F655" s="279"/>
      <c r="G655" s="241"/>
      <c r="H655" s="241"/>
      <c r="I655" s="241"/>
      <c r="J655" s="280"/>
      <c r="K655" s="281"/>
      <c r="L655" s="244"/>
      <c r="M655" s="244"/>
      <c r="N655" s="244"/>
      <c r="O655" s="245"/>
      <c r="P655" s="244"/>
      <c r="Q655" s="245"/>
      <c r="R655" s="245"/>
      <c r="S655" s="245"/>
      <c r="T655" s="245"/>
      <c r="U655" s="242"/>
      <c r="V655" s="245"/>
      <c r="W655" s="282"/>
      <c r="X655" s="282"/>
      <c r="Y655" s="279"/>
      <c r="Z655" s="242"/>
      <c r="AA655" s="242"/>
      <c r="AB655" s="242"/>
      <c r="AC655" s="242"/>
      <c r="AD655" s="242"/>
      <c r="AE655" s="242"/>
      <c r="AF655" s="242"/>
      <c r="AG655" s="242"/>
      <c r="AH655" s="242"/>
      <c r="AI655" s="242"/>
      <c r="AJ655" s="242"/>
      <c r="AK655" s="242"/>
      <c r="AL655" s="242"/>
      <c r="AM655" s="242"/>
      <c r="AN655" s="269"/>
      <c r="AO655" s="221"/>
      <c r="AP655" s="221"/>
    </row>
    <row r="656" spans="1:42" ht="18" customHeight="1">
      <c r="A656" s="221"/>
      <c r="B656" s="143"/>
      <c r="C656" s="143"/>
      <c r="D656" s="143"/>
      <c r="E656" s="269"/>
      <c r="F656" s="279"/>
      <c r="G656" s="241"/>
      <c r="H656" s="241"/>
      <c r="I656" s="241"/>
      <c r="J656" s="280"/>
      <c r="K656" s="281"/>
      <c r="L656" s="244"/>
      <c r="M656" s="244"/>
      <c r="N656" s="244"/>
      <c r="O656" s="245"/>
      <c r="P656" s="244"/>
      <c r="Q656" s="245"/>
      <c r="R656" s="245"/>
      <c r="S656" s="245"/>
      <c r="T656" s="245"/>
      <c r="U656" s="242"/>
      <c r="V656" s="245"/>
      <c r="W656" s="282"/>
      <c r="X656" s="282"/>
      <c r="Y656" s="279"/>
      <c r="Z656" s="242"/>
      <c r="AA656" s="242"/>
      <c r="AB656" s="242"/>
      <c r="AC656" s="242"/>
      <c r="AD656" s="242"/>
      <c r="AE656" s="242"/>
      <c r="AF656" s="242"/>
      <c r="AG656" s="242"/>
      <c r="AH656" s="242"/>
      <c r="AI656" s="242"/>
      <c r="AJ656" s="242"/>
      <c r="AK656" s="242"/>
      <c r="AL656" s="242"/>
      <c r="AM656" s="242"/>
      <c r="AN656" s="269"/>
      <c r="AO656" s="221"/>
      <c r="AP656" s="221"/>
    </row>
    <row r="657" spans="1:42" ht="18" customHeight="1">
      <c r="A657" s="221"/>
      <c r="B657" s="143"/>
      <c r="C657" s="143"/>
      <c r="D657" s="143"/>
      <c r="E657" s="269"/>
      <c r="F657" s="279"/>
      <c r="G657" s="241"/>
      <c r="H657" s="241"/>
      <c r="I657" s="241"/>
      <c r="J657" s="280"/>
      <c r="K657" s="281"/>
      <c r="L657" s="244"/>
      <c r="M657" s="244"/>
      <c r="N657" s="244"/>
      <c r="O657" s="245"/>
      <c r="P657" s="244"/>
      <c r="Q657" s="245"/>
      <c r="R657" s="245"/>
      <c r="S657" s="245"/>
      <c r="T657" s="245"/>
      <c r="U657" s="242"/>
      <c r="V657" s="245"/>
      <c r="W657" s="282"/>
      <c r="X657" s="282"/>
      <c r="Y657" s="279"/>
      <c r="Z657" s="242"/>
      <c r="AA657" s="242"/>
      <c r="AB657" s="242"/>
      <c r="AC657" s="242"/>
      <c r="AD657" s="242"/>
      <c r="AE657" s="242"/>
      <c r="AF657" s="242"/>
      <c r="AG657" s="242"/>
      <c r="AH657" s="242"/>
      <c r="AI657" s="242"/>
      <c r="AJ657" s="242"/>
      <c r="AK657" s="242"/>
      <c r="AL657" s="242"/>
      <c r="AM657" s="242"/>
      <c r="AN657" s="269"/>
      <c r="AO657" s="221"/>
      <c r="AP657" s="221"/>
    </row>
    <row r="658" spans="1:42" ht="18" customHeight="1">
      <c r="A658" s="221"/>
      <c r="B658" s="143"/>
      <c r="C658" s="143"/>
      <c r="D658" s="143"/>
      <c r="E658" s="269"/>
      <c r="F658" s="279"/>
      <c r="G658" s="241"/>
      <c r="H658" s="241"/>
      <c r="I658" s="241"/>
      <c r="J658" s="280"/>
      <c r="K658" s="281"/>
      <c r="L658" s="244"/>
      <c r="M658" s="244"/>
      <c r="N658" s="244"/>
      <c r="O658" s="245"/>
      <c r="P658" s="244"/>
      <c r="Q658" s="245"/>
      <c r="R658" s="245"/>
      <c r="S658" s="245"/>
      <c r="T658" s="245"/>
      <c r="U658" s="242"/>
      <c r="V658" s="245"/>
      <c r="W658" s="282"/>
      <c r="X658" s="282"/>
      <c r="Y658" s="279"/>
      <c r="Z658" s="242"/>
      <c r="AA658" s="242"/>
      <c r="AB658" s="242"/>
      <c r="AC658" s="242"/>
      <c r="AD658" s="242"/>
      <c r="AE658" s="242"/>
      <c r="AF658" s="242"/>
      <c r="AG658" s="242"/>
      <c r="AH658" s="242"/>
      <c r="AI658" s="242"/>
      <c r="AJ658" s="242"/>
      <c r="AK658" s="242"/>
      <c r="AL658" s="242"/>
      <c r="AM658" s="242"/>
      <c r="AN658" s="269"/>
      <c r="AO658" s="221"/>
      <c r="AP658" s="221"/>
    </row>
    <row r="659" spans="1:42" ht="18" customHeight="1">
      <c r="A659" s="221"/>
      <c r="B659" s="143"/>
      <c r="C659" s="143"/>
      <c r="D659" s="143"/>
      <c r="E659" s="269"/>
      <c r="F659" s="279"/>
      <c r="G659" s="241"/>
      <c r="H659" s="241"/>
      <c r="I659" s="241"/>
      <c r="J659" s="280"/>
      <c r="K659" s="281"/>
      <c r="L659" s="244"/>
      <c r="M659" s="244"/>
      <c r="N659" s="244"/>
      <c r="O659" s="245"/>
      <c r="P659" s="244"/>
      <c r="Q659" s="245"/>
      <c r="R659" s="245"/>
      <c r="S659" s="245"/>
      <c r="T659" s="245"/>
      <c r="U659" s="242"/>
      <c r="V659" s="245"/>
      <c r="W659" s="282"/>
      <c r="X659" s="282"/>
      <c r="Y659" s="279"/>
      <c r="Z659" s="242"/>
      <c r="AA659" s="242"/>
      <c r="AB659" s="242"/>
      <c r="AC659" s="242"/>
      <c r="AD659" s="242"/>
      <c r="AE659" s="242"/>
      <c r="AF659" s="242"/>
      <c r="AG659" s="242"/>
      <c r="AH659" s="242"/>
      <c r="AI659" s="242"/>
      <c r="AJ659" s="242"/>
      <c r="AK659" s="242"/>
      <c r="AL659" s="242"/>
      <c r="AM659" s="242"/>
      <c r="AN659" s="269"/>
      <c r="AO659" s="221"/>
      <c r="AP659" s="221"/>
    </row>
    <row r="660" spans="1:42" ht="18" customHeight="1">
      <c r="A660" s="221"/>
      <c r="B660" s="143"/>
      <c r="C660" s="143"/>
      <c r="D660" s="143"/>
      <c r="E660" s="269"/>
      <c r="F660" s="279"/>
      <c r="G660" s="241"/>
      <c r="H660" s="241"/>
      <c r="I660" s="241"/>
      <c r="J660" s="280"/>
      <c r="K660" s="281"/>
      <c r="L660" s="244"/>
      <c r="M660" s="244"/>
      <c r="N660" s="244"/>
      <c r="O660" s="245"/>
      <c r="P660" s="244"/>
      <c r="Q660" s="245"/>
      <c r="R660" s="245"/>
      <c r="S660" s="245"/>
      <c r="T660" s="245"/>
      <c r="U660" s="242"/>
      <c r="V660" s="245"/>
      <c r="W660" s="282"/>
      <c r="X660" s="282"/>
      <c r="Y660" s="279"/>
      <c r="Z660" s="242"/>
      <c r="AA660" s="242"/>
      <c r="AB660" s="242"/>
      <c r="AC660" s="242"/>
      <c r="AD660" s="242"/>
      <c r="AE660" s="242"/>
      <c r="AF660" s="242"/>
      <c r="AG660" s="242"/>
      <c r="AH660" s="242"/>
      <c r="AI660" s="242"/>
      <c r="AJ660" s="242"/>
      <c r="AK660" s="242"/>
      <c r="AL660" s="242"/>
      <c r="AM660" s="242"/>
      <c r="AN660" s="269"/>
      <c r="AO660" s="221"/>
      <c r="AP660" s="221"/>
    </row>
    <row r="661" spans="1:42" ht="18" customHeight="1">
      <c r="A661" s="221"/>
      <c r="B661" s="143"/>
      <c r="C661" s="143"/>
      <c r="D661" s="143"/>
      <c r="E661" s="269"/>
      <c r="F661" s="279"/>
      <c r="G661" s="241"/>
      <c r="H661" s="241"/>
      <c r="I661" s="241"/>
      <c r="J661" s="280"/>
      <c r="K661" s="281"/>
      <c r="L661" s="244"/>
      <c r="M661" s="244"/>
      <c r="N661" s="244"/>
      <c r="O661" s="245"/>
      <c r="P661" s="244"/>
      <c r="Q661" s="245"/>
      <c r="R661" s="245"/>
      <c r="S661" s="245"/>
      <c r="T661" s="245"/>
      <c r="U661" s="242"/>
      <c r="V661" s="245"/>
      <c r="W661" s="282"/>
      <c r="X661" s="282"/>
      <c r="Y661" s="279"/>
      <c r="Z661" s="242"/>
      <c r="AA661" s="242"/>
      <c r="AB661" s="242"/>
      <c r="AC661" s="242"/>
      <c r="AD661" s="242"/>
      <c r="AE661" s="242"/>
      <c r="AF661" s="242"/>
      <c r="AG661" s="242"/>
      <c r="AH661" s="242"/>
      <c r="AI661" s="242"/>
      <c r="AJ661" s="242"/>
      <c r="AK661" s="242"/>
      <c r="AL661" s="242"/>
      <c r="AM661" s="242"/>
      <c r="AN661" s="269"/>
      <c r="AO661" s="221"/>
      <c r="AP661" s="221"/>
    </row>
    <row r="662" spans="1:42" ht="18" customHeight="1">
      <c r="A662" s="221"/>
      <c r="B662" s="143"/>
      <c r="C662" s="143"/>
      <c r="D662" s="143"/>
      <c r="E662" s="269"/>
      <c r="F662" s="279"/>
      <c r="G662" s="241"/>
      <c r="H662" s="241"/>
      <c r="I662" s="241"/>
      <c r="J662" s="280"/>
      <c r="K662" s="281"/>
      <c r="L662" s="244"/>
      <c r="M662" s="244"/>
      <c r="N662" s="244"/>
      <c r="O662" s="245"/>
      <c r="P662" s="244"/>
      <c r="Q662" s="245"/>
      <c r="R662" s="245"/>
      <c r="S662" s="245"/>
      <c r="T662" s="245"/>
      <c r="U662" s="242"/>
      <c r="V662" s="245"/>
      <c r="W662" s="282"/>
      <c r="X662" s="282"/>
      <c r="Y662" s="279"/>
      <c r="Z662" s="242"/>
      <c r="AA662" s="242"/>
      <c r="AB662" s="242"/>
      <c r="AC662" s="242"/>
      <c r="AD662" s="242"/>
      <c r="AE662" s="242"/>
      <c r="AF662" s="242"/>
      <c r="AG662" s="242"/>
      <c r="AH662" s="242"/>
      <c r="AI662" s="242"/>
      <c r="AJ662" s="242"/>
      <c r="AK662" s="242"/>
      <c r="AL662" s="242"/>
      <c r="AM662" s="242"/>
      <c r="AN662" s="269"/>
      <c r="AO662" s="221"/>
      <c r="AP662" s="221"/>
    </row>
    <row r="663" spans="1:42" ht="18" customHeight="1">
      <c r="A663" s="221"/>
      <c r="B663" s="143"/>
      <c r="C663" s="143"/>
      <c r="D663" s="143"/>
      <c r="E663" s="269"/>
      <c r="F663" s="279"/>
      <c r="G663" s="241"/>
      <c r="H663" s="241"/>
      <c r="I663" s="241"/>
      <c r="J663" s="280"/>
      <c r="K663" s="281"/>
      <c r="L663" s="244"/>
      <c r="M663" s="244"/>
      <c r="N663" s="244"/>
      <c r="O663" s="245"/>
      <c r="P663" s="244"/>
      <c r="Q663" s="245"/>
      <c r="R663" s="245"/>
      <c r="S663" s="245"/>
      <c r="T663" s="245"/>
      <c r="U663" s="242"/>
      <c r="V663" s="245"/>
      <c r="W663" s="282"/>
      <c r="X663" s="282"/>
      <c r="Y663" s="279"/>
      <c r="Z663" s="242"/>
      <c r="AA663" s="242"/>
      <c r="AB663" s="242"/>
      <c r="AC663" s="242"/>
      <c r="AD663" s="242"/>
      <c r="AE663" s="242"/>
      <c r="AF663" s="242"/>
      <c r="AG663" s="242"/>
      <c r="AH663" s="242"/>
      <c r="AI663" s="242"/>
      <c r="AJ663" s="242"/>
      <c r="AK663" s="242"/>
      <c r="AL663" s="242"/>
      <c r="AM663" s="242"/>
      <c r="AN663" s="269"/>
      <c r="AO663" s="221"/>
      <c r="AP663" s="221"/>
    </row>
    <row r="664" spans="1:42" ht="18" customHeight="1">
      <c r="A664" s="221"/>
      <c r="B664" s="143"/>
      <c r="C664" s="143"/>
      <c r="D664" s="143"/>
      <c r="E664" s="269"/>
      <c r="F664" s="279"/>
      <c r="G664" s="241"/>
      <c r="H664" s="241"/>
      <c r="I664" s="241"/>
      <c r="J664" s="280"/>
      <c r="K664" s="281"/>
      <c r="L664" s="244"/>
      <c r="M664" s="244"/>
      <c r="N664" s="244"/>
      <c r="O664" s="245"/>
      <c r="P664" s="244"/>
      <c r="Q664" s="245"/>
      <c r="R664" s="245"/>
      <c r="S664" s="245"/>
      <c r="T664" s="245"/>
      <c r="U664" s="242"/>
      <c r="V664" s="245"/>
      <c r="W664" s="282"/>
      <c r="X664" s="282"/>
      <c r="Y664" s="279"/>
      <c r="Z664" s="242"/>
      <c r="AA664" s="242"/>
      <c r="AB664" s="242"/>
      <c r="AC664" s="242"/>
      <c r="AD664" s="242"/>
      <c r="AE664" s="242"/>
      <c r="AF664" s="242"/>
      <c r="AG664" s="242"/>
      <c r="AH664" s="242"/>
      <c r="AI664" s="242"/>
      <c r="AJ664" s="242"/>
      <c r="AK664" s="242"/>
      <c r="AL664" s="242"/>
      <c r="AM664" s="242"/>
      <c r="AN664" s="269"/>
      <c r="AO664" s="221"/>
      <c r="AP664" s="221"/>
    </row>
    <row r="665" spans="1:42" ht="18" customHeight="1">
      <c r="A665" s="221"/>
      <c r="B665" s="143"/>
      <c r="C665" s="143"/>
      <c r="D665" s="143"/>
      <c r="E665" s="269"/>
      <c r="F665" s="279"/>
      <c r="G665" s="241"/>
      <c r="H665" s="241"/>
      <c r="I665" s="241"/>
      <c r="J665" s="280"/>
      <c r="K665" s="281"/>
      <c r="L665" s="244"/>
      <c r="M665" s="244"/>
      <c r="N665" s="244"/>
      <c r="O665" s="245"/>
      <c r="P665" s="244"/>
      <c r="Q665" s="245"/>
      <c r="R665" s="245"/>
      <c r="S665" s="245"/>
      <c r="T665" s="245"/>
      <c r="U665" s="242"/>
      <c r="V665" s="245"/>
      <c r="W665" s="282"/>
      <c r="X665" s="282"/>
      <c r="Y665" s="279"/>
      <c r="Z665" s="242"/>
      <c r="AA665" s="242"/>
      <c r="AB665" s="242"/>
      <c r="AC665" s="242"/>
      <c r="AD665" s="242"/>
      <c r="AE665" s="242"/>
      <c r="AF665" s="242"/>
      <c r="AG665" s="242"/>
      <c r="AH665" s="242"/>
      <c r="AI665" s="242"/>
      <c r="AJ665" s="242"/>
      <c r="AK665" s="242"/>
      <c r="AL665" s="242"/>
      <c r="AM665" s="242"/>
      <c r="AN665" s="269"/>
      <c r="AO665" s="221"/>
      <c r="AP665" s="221"/>
    </row>
    <row r="666" spans="1:42" ht="18" customHeight="1">
      <c r="A666" s="221"/>
      <c r="B666" s="143"/>
      <c r="C666" s="143"/>
      <c r="D666" s="143"/>
      <c r="E666" s="269"/>
      <c r="F666" s="279"/>
      <c r="G666" s="241"/>
      <c r="H666" s="241"/>
      <c r="I666" s="241"/>
      <c r="J666" s="280"/>
      <c r="K666" s="281"/>
      <c r="L666" s="244"/>
      <c r="M666" s="244"/>
      <c r="N666" s="244"/>
      <c r="O666" s="245"/>
      <c r="P666" s="244"/>
      <c r="Q666" s="245"/>
      <c r="R666" s="245"/>
      <c r="S666" s="245"/>
      <c r="T666" s="245"/>
      <c r="U666" s="242"/>
      <c r="V666" s="245"/>
      <c r="W666" s="282"/>
      <c r="X666" s="282"/>
      <c r="Y666" s="279"/>
      <c r="Z666" s="242"/>
      <c r="AA666" s="242"/>
      <c r="AB666" s="242"/>
      <c r="AC666" s="242"/>
      <c r="AD666" s="242"/>
      <c r="AE666" s="242"/>
      <c r="AF666" s="242"/>
      <c r="AG666" s="242"/>
      <c r="AH666" s="242"/>
      <c r="AI666" s="242"/>
      <c r="AJ666" s="242"/>
      <c r="AK666" s="242"/>
      <c r="AL666" s="242"/>
      <c r="AM666" s="242"/>
      <c r="AN666" s="269"/>
      <c r="AO666" s="221"/>
      <c r="AP666" s="221"/>
    </row>
    <row r="667" spans="1:42" ht="18" customHeight="1">
      <c r="A667" s="221"/>
      <c r="B667" s="143"/>
      <c r="C667" s="143"/>
      <c r="D667" s="143"/>
      <c r="E667" s="269"/>
      <c r="F667" s="279"/>
      <c r="G667" s="241"/>
      <c r="H667" s="241"/>
      <c r="I667" s="241"/>
      <c r="J667" s="280"/>
      <c r="K667" s="281"/>
      <c r="L667" s="244"/>
      <c r="M667" s="244"/>
      <c r="N667" s="244"/>
      <c r="O667" s="245"/>
      <c r="P667" s="244"/>
      <c r="Q667" s="245"/>
      <c r="R667" s="245"/>
      <c r="S667" s="245"/>
      <c r="T667" s="245"/>
      <c r="U667" s="242"/>
      <c r="V667" s="245"/>
      <c r="W667" s="282"/>
      <c r="X667" s="282"/>
      <c r="Y667" s="279"/>
      <c r="Z667" s="242"/>
      <c r="AA667" s="242"/>
      <c r="AB667" s="242"/>
      <c r="AC667" s="242"/>
      <c r="AD667" s="242"/>
      <c r="AE667" s="242"/>
      <c r="AF667" s="242"/>
      <c r="AG667" s="242"/>
      <c r="AH667" s="242"/>
      <c r="AI667" s="242"/>
      <c r="AJ667" s="242"/>
      <c r="AK667" s="242"/>
      <c r="AL667" s="242"/>
      <c r="AM667" s="242"/>
      <c r="AN667" s="269"/>
      <c r="AO667" s="221"/>
      <c r="AP667" s="221"/>
    </row>
    <row r="668" spans="1:42" ht="18" customHeight="1">
      <c r="A668" s="221"/>
      <c r="B668" s="143"/>
      <c r="C668" s="143"/>
      <c r="D668" s="143"/>
      <c r="E668" s="269"/>
      <c r="F668" s="279"/>
      <c r="G668" s="241"/>
      <c r="H668" s="241"/>
      <c r="I668" s="241"/>
      <c r="J668" s="280"/>
      <c r="K668" s="281"/>
      <c r="L668" s="244"/>
      <c r="M668" s="244"/>
      <c r="N668" s="244"/>
      <c r="O668" s="245"/>
      <c r="P668" s="244"/>
      <c r="Q668" s="245"/>
      <c r="R668" s="245"/>
      <c r="S668" s="245"/>
      <c r="T668" s="245"/>
      <c r="U668" s="242"/>
      <c r="V668" s="245"/>
      <c r="W668" s="282"/>
      <c r="X668" s="282"/>
      <c r="Y668" s="279"/>
      <c r="Z668" s="242"/>
      <c r="AA668" s="242"/>
      <c r="AB668" s="242"/>
      <c r="AC668" s="242"/>
      <c r="AD668" s="242"/>
      <c r="AE668" s="242"/>
      <c r="AF668" s="242"/>
      <c r="AG668" s="242"/>
      <c r="AH668" s="242"/>
      <c r="AI668" s="242"/>
      <c r="AJ668" s="242"/>
      <c r="AK668" s="242"/>
      <c r="AL668" s="242"/>
      <c r="AM668" s="242"/>
      <c r="AN668" s="269"/>
      <c r="AO668" s="221"/>
      <c r="AP668" s="221"/>
    </row>
    <row r="669" spans="1:42" ht="18" customHeight="1">
      <c r="A669" s="221"/>
      <c r="B669" s="143"/>
      <c r="C669" s="143"/>
      <c r="D669" s="143"/>
      <c r="E669" s="269"/>
      <c r="F669" s="279"/>
      <c r="G669" s="241"/>
      <c r="H669" s="241"/>
      <c r="I669" s="241"/>
      <c r="J669" s="280"/>
      <c r="K669" s="281"/>
      <c r="L669" s="244"/>
      <c r="M669" s="244"/>
      <c r="N669" s="244"/>
      <c r="O669" s="245"/>
      <c r="P669" s="244"/>
      <c r="Q669" s="245"/>
      <c r="R669" s="245"/>
      <c r="S669" s="245"/>
      <c r="T669" s="245"/>
      <c r="U669" s="242"/>
      <c r="V669" s="245"/>
      <c r="W669" s="282"/>
      <c r="X669" s="282"/>
      <c r="Y669" s="279"/>
      <c r="Z669" s="242"/>
      <c r="AA669" s="242"/>
      <c r="AB669" s="242"/>
      <c r="AC669" s="242"/>
      <c r="AD669" s="242"/>
      <c r="AE669" s="242"/>
      <c r="AF669" s="242"/>
      <c r="AG669" s="242"/>
      <c r="AH669" s="242"/>
      <c r="AI669" s="242"/>
      <c r="AJ669" s="242"/>
      <c r="AK669" s="242"/>
      <c r="AL669" s="242"/>
      <c r="AM669" s="242"/>
      <c r="AN669" s="269"/>
      <c r="AO669" s="221"/>
      <c r="AP669" s="221"/>
    </row>
    <row r="670" spans="1:42" ht="18" customHeight="1">
      <c r="A670" s="221"/>
      <c r="B670" s="143"/>
      <c r="C670" s="143"/>
      <c r="D670" s="143"/>
      <c r="E670" s="269"/>
      <c r="F670" s="279"/>
      <c r="G670" s="241"/>
      <c r="H670" s="241"/>
      <c r="I670" s="241"/>
      <c r="J670" s="280"/>
      <c r="K670" s="281"/>
      <c r="L670" s="244"/>
      <c r="M670" s="244"/>
      <c r="N670" s="244"/>
      <c r="O670" s="245"/>
      <c r="P670" s="244"/>
      <c r="Q670" s="245"/>
      <c r="R670" s="245"/>
      <c r="S670" s="245"/>
      <c r="T670" s="245"/>
      <c r="U670" s="242"/>
      <c r="V670" s="245"/>
      <c r="W670" s="282"/>
      <c r="X670" s="282"/>
      <c r="Y670" s="279"/>
      <c r="Z670" s="242"/>
      <c r="AA670" s="242"/>
      <c r="AB670" s="242"/>
      <c r="AC670" s="242"/>
      <c r="AD670" s="242"/>
      <c r="AE670" s="242"/>
      <c r="AF670" s="242"/>
      <c r="AG670" s="242"/>
      <c r="AH670" s="242"/>
      <c r="AI670" s="242"/>
      <c r="AJ670" s="242"/>
      <c r="AK670" s="242"/>
      <c r="AL670" s="242"/>
      <c r="AM670" s="242"/>
      <c r="AN670" s="269"/>
      <c r="AO670" s="221"/>
      <c r="AP670" s="221"/>
    </row>
    <row r="671" spans="1:42" ht="18" customHeight="1">
      <c r="A671" s="221"/>
      <c r="B671" s="143"/>
      <c r="C671" s="143"/>
      <c r="D671" s="143"/>
      <c r="E671" s="269"/>
      <c r="F671" s="279"/>
      <c r="G671" s="241"/>
      <c r="H671" s="241"/>
      <c r="I671" s="241"/>
      <c r="J671" s="280"/>
      <c r="K671" s="281"/>
      <c r="L671" s="244"/>
      <c r="M671" s="244"/>
      <c r="N671" s="244"/>
      <c r="O671" s="245"/>
      <c r="P671" s="244"/>
      <c r="Q671" s="245"/>
      <c r="R671" s="245"/>
      <c r="S671" s="245"/>
      <c r="T671" s="245"/>
      <c r="U671" s="242"/>
      <c r="V671" s="245"/>
      <c r="W671" s="282"/>
      <c r="X671" s="282"/>
      <c r="Y671" s="279"/>
      <c r="Z671" s="242"/>
      <c r="AA671" s="242"/>
      <c r="AB671" s="242"/>
      <c r="AC671" s="242"/>
      <c r="AD671" s="242"/>
      <c r="AE671" s="242"/>
      <c r="AF671" s="242"/>
      <c r="AG671" s="242"/>
      <c r="AH671" s="242"/>
      <c r="AI671" s="242"/>
      <c r="AJ671" s="242"/>
      <c r="AK671" s="242"/>
      <c r="AL671" s="242"/>
      <c r="AM671" s="242"/>
      <c r="AN671" s="269"/>
      <c r="AO671" s="221"/>
      <c r="AP671" s="221"/>
    </row>
    <row r="672" spans="1:42" ht="18" customHeight="1">
      <c r="A672" s="221"/>
      <c r="B672" s="143"/>
      <c r="C672" s="143"/>
      <c r="D672" s="143"/>
      <c r="E672" s="269"/>
      <c r="F672" s="279"/>
      <c r="G672" s="241"/>
      <c r="H672" s="241"/>
      <c r="I672" s="241"/>
      <c r="J672" s="280"/>
      <c r="K672" s="281"/>
      <c r="L672" s="244"/>
      <c r="M672" s="244"/>
      <c r="N672" s="244"/>
      <c r="O672" s="245"/>
      <c r="P672" s="244"/>
      <c r="Q672" s="245"/>
      <c r="R672" s="245"/>
      <c r="S672" s="245"/>
      <c r="T672" s="245"/>
      <c r="U672" s="242"/>
      <c r="V672" s="245"/>
      <c r="W672" s="282"/>
      <c r="X672" s="282"/>
      <c r="Y672" s="279"/>
      <c r="Z672" s="242"/>
      <c r="AA672" s="242"/>
      <c r="AB672" s="242"/>
      <c r="AC672" s="242"/>
      <c r="AD672" s="242"/>
      <c r="AE672" s="242"/>
      <c r="AF672" s="242"/>
      <c r="AG672" s="242"/>
      <c r="AH672" s="242"/>
      <c r="AI672" s="242"/>
      <c r="AJ672" s="242"/>
      <c r="AK672" s="242"/>
      <c r="AL672" s="242"/>
      <c r="AM672" s="242"/>
      <c r="AN672" s="269"/>
      <c r="AO672" s="221"/>
      <c r="AP672" s="221"/>
    </row>
    <row r="673" spans="1:42" ht="18" customHeight="1">
      <c r="A673" s="221"/>
      <c r="B673" s="143"/>
      <c r="C673" s="143"/>
      <c r="D673" s="143"/>
      <c r="E673" s="269"/>
      <c r="F673" s="279"/>
      <c r="G673" s="241"/>
      <c r="H673" s="241"/>
      <c r="I673" s="241"/>
      <c r="J673" s="280"/>
      <c r="K673" s="281"/>
      <c r="L673" s="244"/>
      <c r="M673" s="244"/>
      <c r="N673" s="244"/>
      <c r="O673" s="245"/>
      <c r="P673" s="244"/>
      <c r="Q673" s="245"/>
      <c r="R673" s="245"/>
      <c r="S673" s="245"/>
      <c r="T673" s="245"/>
      <c r="U673" s="242"/>
      <c r="V673" s="245"/>
      <c r="W673" s="282"/>
      <c r="X673" s="282"/>
      <c r="Y673" s="279"/>
      <c r="Z673" s="242"/>
      <c r="AA673" s="242"/>
      <c r="AB673" s="242"/>
      <c r="AC673" s="242"/>
      <c r="AD673" s="242"/>
      <c r="AE673" s="242"/>
      <c r="AF673" s="242"/>
      <c r="AG673" s="242"/>
      <c r="AH673" s="242"/>
      <c r="AI673" s="242"/>
      <c r="AJ673" s="242"/>
      <c r="AK673" s="242"/>
      <c r="AL673" s="242"/>
      <c r="AM673" s="242"/>
      <c r="AN673" s="269"/>
      <c r="AO673" s="221"/>
      <c r="AP673" s="221"/>
    </row>
    <row r="674" spans="1:42" ht="18" customHeight="1">
      <c r="A674" s="221"/>
      <c r="B674" s="143"/>
      <c r="C674" s="143"/>
      <c r="D674" s="143"/>
      <c r="E674" s="269"/>
      <c r="F674" s="279"/>
      <c r="G674" s="241"/>
      <c r="H674" s="241"/>
      <c r="I674" s="241"/>
      <c r="J674" s="280"/>
      <c r="K674" s="281"/>
      <c r="L674" s="244"/>
      <c r="M674" s="244"/>
      <c r="N674" s="244"/>
      <c r="O674" s="245"/>
      <c r="P674" s="244"/>
      <c r="Q674" s="245"/>
      <c r="R674" s="245"/>
      <c r="S674" s="245"/>
      <c r="T674" s="245"/>
      <c r="U674" s="242"/>
      <c r="V674" s="245"/>
      <c r="W674" s="282"/>
      <c r="X674" s="282"/>
      <c r="Y674" s="279"/>
      <c r="Z674" s="242"/>
      <c r="AA674" s="242"/>
      <c r="AB674" s="242"/>
      <c r="AC674" s="242"/>
      <c r="AD674" s="242"/>
      <c r="AE674" s="242"/>
      <c r="AF674" s="242"/>
      <c r="AG674" s="242"/>
      <c r="AH674" s="242"/>
      <c r="AI674" s="242"/>
      <c r="AJ674" s="242"/>
      <c r="AK674" s="242"/>
      <c r="AL674" s="242"/>
      <c r="AM674" s="242"/>
      <c r="AN674" s="269"/>
      <c r="AO674" s="221"/>
      <c r="AP674" s="221"/>
    </row>
    <row r="675" spans="1:42" ht="18" customHeight="1">
      <c r="A675" s="221"/>
      <c r="B675" s="143"/>
      <c r="C675" s="143"/>
      <c r="D675" s="143"/>
      <c r="E675" s="269"/>
      <c r="F675" s="279"/>
      <c r="G675" s="241"/>
      <c r="H675" s="241"/>
      <c r="I675" s="241"/>
      <c r="J675" s="280"/>
      <c r="K675" s="281"/>
      <c r="L675" s="244"/>
      <c r="M675" s="244"/>
      <c r="N675" s="244"/>
      <c r="O675" s="245"/>
      <c r="P675" s="244"/>
      <c r="Q675" s="245"/>
      <c r="R675" s="245"/>
      <c r="S675" s="245"/>
      <c r="T675" s="245"/>
      <c r="U675" s="242"/>
      <c r="V675" s="245"/>
      <c r="W675" s="282"/>
      <c r="X675" s="282"/>
      <c r="Y675" s="279"/>
      <c r="Z675" s="242"/>
      <c r="AA675" s="242"/>
      <c r="AB675" s="242"/>
      <c r="AC675" s="242"/>
      <c r="AD675" s="242"/>
      <c r="AE675" s="242"/>
      <c r="AF675" s="242"/>
      <c r="AG675" s="242"/>
      <c r="AH675" s="242"/>
      <c r="AI675" s="242"/>
      <c r="AJ675" s="242"/>
      <c r="AK675" s="242"/>
      <c r="AL675" s="242"/>
      <c r="AM675" s="242"/>
      <c r="AN675" s="269"/>
      <c r="AO675" s="221"/>
      <c r="AP675" s="221"/>
    </row>
    <row r="676" spans="1:42" ht="18" customHeight="1">
      <c r="A676" s="221"/>
      <c r="B676" s="143"/>
      <c r="C676" s="143"/>
      <c r="D676" s="143"/>
      <c r="E676" s="269"/>
      <c r="F676" s="279"/>
      <c r="G676" s="241"/>
      <c r="H676" s="241"/>
      <c r="I676" s="241"/>
      <c r="J676" s="280"/>
      <c r="K676" s="281"/>
      <c r="L676" s="244"/>
      <c r="M676" s="244"/>
      <c r="N676" s="244"/>
      <c r="O676" s="245"/>
      <c r="P676" s="244"/>
      <c r="Q676" s="245"/>
      <c r="R676" s="245"/>
      <c r="S676" s="245"/>
      <c r="T676" s="245"/>
      <c r="U676" s="242"/>
      <c r="V676" s="245"/>
      <c r="W676" s="282"/>
      <c r="X676" s="282"/>
      <c r="Y676" s="279"/>
      <c r="Z676" s="242"/>
      <c r="AA676" s="242"/>
      <c r="AB676" s="242"/>
      <c r="AC676" s="242"/>
      <c r="AD676" s="242"/>
      <c r="AE676" s="242"/>
      <c r="AF676" s="242"/>
      <c r="AG676" s="242"/>
      <c r="AH676" s="242"/>
      <c r="AI676" s="242"/>
      <c r="AJ676" s="242"/>
      <c r="AK676" s="242"/>
      <c r="AL676" s="242"/>
      <c r="AM676" s="242"/>
      <c r="AN676" s="269"/>
      <c r="AO676" s="221"/>
      <c r="AP676" s="221"/>
    </row>
    <row r="677" spans="1:42" ht="18" customHeight="1">
      <c r="A677" s="221"/>
      <c r="B677" s="143"/>
      <c r="C677" s="143"/>
      <c r="D677" s="143"/>
      <c r="E677" s="269"/>
      <c r="F677" s="279"/>
      <c r="G677" s="241"/>
      <c r="H677" s="241"/>
      <c r="I677" s="241"/>
      <c r="J677" s="280"/>
      <c r="K677" s="281"/>
      <c r="L677" s="244"/>
      <c r="M677" s="244"/>
      <c r="N677" s="244"/>
      <c r="O677" s="245"/>
      <c r="P677" s="244"/>
      <c r="Q677" s="245"/>
      <c r="R677" s="245"/>
      <c r="S677" s="245"/>
      <c r="T677" s="245"/>
      <c r="U677" s="242"/>
      <c r="V677" s="245"/>
      <c r="W677" s="282"/>
      <c r="X677" s="282"/>
      <c r="Y677" s="279"/>
      <c r="Z677" s="242"/>
      <c r="AA677" s="242"/>
      <c r="AB677" s="242"/>
      <c r="AC677" s="242"/>
      <c r="AD677" s="242"/>
      <c r="AE677" s="242"/>
      <c r="AF677" s="242"/>
      <c r="AG677" s="242"/>
      <c r="AH677" s="242"/>
      <c r="AI677" s="242"/>
      <c r="AJ677" s="242"/>
      <c r="AK677" s="242"/>
      <c r="AL677" s="242"/>
      <c r="AM677" s="242"/>
      <c r="AN677" s="269"/>
      <c r="AO677" s="221"/>
      <c r="AP677" s="221"/>
    </row>
    <row r="678" spans="1:42" ht="18" customHeight="1">
      <c r="A678" s="221"/>
      <c r="B678" s="143"/>
      <c r="C678" s="143"/>
      <c r="D678" s="143"/>
      <c r="E678" s="269"/>
      <c r="F678" s="279"/>
      <c r="G678" s="241"/>
      <c r="H678" s="241"/>
      <c r="I678" s="241"/>
      <c r="J678" s="280"/>
      <c r="K678" s="281"/>
      <c r="L678" s="244"/>
      <c r="M678" s="244"/>
      <c r="N678" s="244"/>
      <c r="O678" s="245"/>
      <c r="P678" s="244"/>
      <c r="Q678" s="245"/>
      <c r="R678" s="245"/>
      <c r="S678" s="245"/>
      <c r="T678" s="245"/>
      <c r="U678" s="242"/>
      <c r="V678" s="245"/>
      <c r="W678" s="282"/>
      <c r="X678" s="282"/>
      <c r="Y678" s="279"/>
      <c r="Z678" s="242"/>
      <c r="AA678" s="242"/>
      <c r="AB678" s="242"/>
      <c r="AC678" s="242"/>
      <c r="AD678" s="242"/>
      <c r="AE678" s="242"/>
      <c r="AF678" s="242"/>
      <c r="AG678" s="242"/>
      <c r="AH678" s="242"/>
      <c r="AI678" s="242"/>
      <c r="AJ678" s="242"/>
      <c r="AK678" s="242"/>
      <c r="AL678" s="242"/>
      <c r="AM678" s="242"/>
      <c r="AN678" s="269"/>
      <c r="AO678" s="221"/>
      <c r="AP678" s="221"/>
    </row>
    <row r="679" spans="1:42" ht="18" customHeight="1">
      <c r="A679" s="221"/>
      <c r="B679" s="143"/>
      <c r="C679" s="143"/>
      <c r="D679" s="143"/>
      <c r="E679" s="269"/>
      <c r="F679" s="279"/>
      <c r="G679" s="241"/>
      <c r="H679" s="241"/>
      <c r="I679" s="241"/>
      <c r="J679" s="280"/>
      <c r="K679" s="281"/>
      <c r="L679" s="244"/>
      <c r="M679" s="244"/>
      <c r="N679" s="244"/>
      <c r="O679" s="245"/>
      <c r="P679" s="244"/>
      <c r="Q679" s="245"/>
      <c r="R679" s="245"/>
      <c r="S679" s="245"/>
      <c r="T679" s="245"/>
      <c r="U679" s="242"/>
      <c r="V679" s="245"/>
      <c r="W679" s="282"/>
      <c r="X679" s="282"/>
      <c r="Y679" s="279"/>
      <c r="Z679" s="242"/>
      <c r="AA679" s="242"/>
      <c r="AB679" s="242"/>
      <c r="AC679" s="242"/>
      <c r="AD679" s="242"/>
      <c r="AE679" s="242"/>
      <c r="AF679" s="242"/>
      <c r="AG679" s="242"/>
      <c r="AH679" s="242"/>
      <c r="AI679" s="242"/>
      <c r="AJ679" s="242"/>
      <c r="AK679" s="242"/>
      <c r="AL679" s="242"/>
      <c r="AM679" s="242"/>
      <c r="AN679" s="269"/>
      <c r="AO679" s="221"/>
      <c r="AP679" s="221"/>
    </row>
    <row r="680" spans="1:42" ht="18" customHeight="1">
      <c r="A680" s="221"/>
      <c r="B680" s="143"/>
      <c r="C680" s="143"/>
      <c r="D680" s="143"/>
      <c r="E680" s="269"/>
      <c r="F680" s="279"/>
      <c r="G680" s="241"/>
      <c r="H680" s="241"/>
      <c r="I680" s="241"/>
      <c r="J680" s="280"/>
      <c r="K680" s="281"/>
      <c r="L680" s="244"/>
      <c r="M680" s="244"/>
      <c r="N680" s="244"/>
      <c r="O680" s="245"/>
      <c r="P680" s="244"/>
      <c r="Q680" s="245"/>
      <c r="R680" s="245"/>
      <c r="S680" s="245"/>
      <c r="T680" s="245"/>
      <c r="U680" s="242"/>
      <c r="V680" s="245"/>
      <c r="W680" s="282"/>
      <c r="X680" s="282"/>
      <c r="Y680" s="279"/>
      <c r="Z680" s="242"/>
      <c r="AA680" s="242"/>
      <c r="AB680" s="242"/>
      <c r="AC680" s="242"/>
      <c r="AD680" s="242"/>
      <c r="AE680" s="242"/>
      <c r="AF680" s="242"/>
      <c r="AG680" s="242"/>
      <c r="AH680" s="242"/>
      <c r="AI680" s="242"/>
      <c r="AJ680" s="242"/>
      <c r="AK680" s="242"/>
      <c r="AL680" s="242"/>
      <c r="AM680" s="242"/>
      <c r="AN680" s="269"/>
      <c r="AO680" s="221"/>
      <c r="AP680" s="221"/>
    </row>
    <row r="681" spans="1:42" ht="18" customHeight="1">
      <c r="A681" s="221"/>
      <c r="B681" s="143"/>
      <c r="C681" s="143"/>
      <c r="D681" s="143"/>
      <c r="E681" s="269"/>
      <c r="F681" s="279"/>
      <c r="G681" s="241"/>
      <c r="H681" s="241"/>
      <c r="I681" s="241"/>
      <c r="J681" s="280"/>
      <c r="K681" s="281"/>
      <c r="L681" s="244"/>
      <c r="M681" s="244"/>
      <c r="N681" s="244"/>
      <c r="O681" s="245"/>
      <c r="P681" s="244"/>
      <c r="Q681" s="245"/>
      <c r="R681" s="245"/>
      <c r="S681" s="245"/>
      <c r="T681" s="245"/>
      <c r="U681" s="242"/>
      <c r="V681" s="245"/>
      <c r="W681" s="282"/>
      <c r="X681" s="282"/>
      <c r="Y681" s="279"/>
      <c r="Z681" s="242"/>
      <c r="AA681" s="242"/>
      <c r="AB681" s="242"/>
      <c r="AC681" s="242"/>
      <c r="AD681" s="242"/>
      <c r="AE681" s="242"/>
      <c r="AF681" s="242"/>
      <c r="AG681" s="242"/>
      <c r="AH681" s="242"/>
      <c r="AI681" s="242"/>
      <c r="AJ681" s="242"/>
      <c r="AK681" s="242"/>
      <c r="AL681" s="242"/>
      <c r="AM681" s="242"/>
      <c r="AN681" s="269"/>
      <c r="AO681" s="221"/>
      <c r="AP681" s="221"/>
    </row>
    <row r="682" spans="1:42" ht="18" customHeight="1">
      <c r="A682" s="221"/>
      <c r="B682" s="143"/>
      <c r="C682" s="143"/>
      <c r="D682" s="143"/>
      <c r="E682" s="269"/>
      <c r="F682" s="279"/>
      <c r="G682" s="241"/>
      <c r="H682" s="241"/>
      <c r="I682" s="241"/>
      <c r="J682" s="280"/>
      <c r="K682" s="281"/>
      <c r="L682" s="244"/>
      <c r="M682" s="244"/>
      <c r="N682" s="244"/>
      <c r="O682" s="245"/>
      <c r="P682" s="244"/>
      <c r="Q682" s="245"/>
      <c r="R682" s="245"/>
      <c r="S682" s="245"/>
      <c r="T682" s="245"/>
      <c r="U682" s="242"/>
      <c r="V682" s="245"/>
      <c r="W682" s="282"/>
      <c r="X682" s="282"/>
      <c r="Y682" s="279"/>
      <c r="Z682" s="242"/>
      <c r="AA682" s="242"/>
      <c r="AB682" s="242"/>
      <c r="AC682" s="242"/>
      <c r="AD682" s="242"/>
      <c r="AE682" s="242"/>
      <c r="AF682" s="242"/>
      <c r="AG682" s="242"/>
      <c r="AH682" s="242"/>
      <c r="AI682" s="242"/>
      <c r="AJ682" s="242"/>
      <c r="AK682" s="242"/>
      <c r="AL682" s="242"/>
      <c r="AM682" s="242"/>
      <c r="AN682" s="269"/>
      <c r="AO682" s="221"/>
      <c r="AP682" s="221"/>
    </row>
    <row r="683" spans="1:42" ht="18" customHeight="1">
      <c r="A683" s="221"/>
      <c r="B683" s="143"/>
      <c r="C683" s="143"/>
      <c r="D683" s="143"/>
      <c r="E683" s="269"/>
      <c r="F683" s="279"/>
      <c r="G683" s="241"/>
      <c r="H683" s="241"/>
      <c r="I683" s="241"/>
      <c r="J683" s="280"/>
      <c r="K683" s="281"/>
      <c r="L683" s="244"/>
      <c r="M683" s="244"/>
      <c r="N683" s="244"/>
      <c r="O683" s="245"/>
      <c r="P683" s="244"/>
      <c r="Q683" s="245"/>
      <c r="R683" s="245"/>
      <c r="S683" s="245"/>
      <c r="T683" s="245"/>
      <c r="U683" s="242"/>
      <c r="V683" s="245"/>
      <c r="W683" s="282"/>
      <c r="X683" s="282"/>
      <c r="Y683" s="279"/>
      <c r="Z683" s="242"/>
      <c r="AA683" s="242"/>
      <c r="AB683" s="242"/>
      <c r="AC683" s="242"/>
      <c r="AD683" s="242"/>
      <c r="AE683" s="242"/>
      <c r="AF683" s="242"/>
      <c r="AG683" s="242"/>
      <c r="AH683" s="242"/>
      <c r="AI683" s="242"/>
      <c r="AJ683" s="242"/>
      <c r="AK683" s="242"/>
      <c r="AL683" s="242"/>
      <c r="AM683" s="242"/>
      <c r="AN683" s="269"/>
      <c r="AO683" s="221"/>
      <c r="AP683" s="221"/>
    </row>
    <row r="684" spans="1:42" ht="18" customHeight="1">
      <c r="A684" s="221"/>
      <c r="B684" s="143"/>
      <c r="C684" s="143"/>
      <c r="D684" s="143"/>
      <c r="E684" s="269"/>
      <c r="F684" s="279"/>
      <c r="G684" s="241"/>
      <c r="H684" s="241"/>
      <c r="I684" s="241"/>
      <c r="J684" s="280"/>
      <c r="K684" s="281"/>
      <c r="L684" s="244"/>
      <c r="M684" s="244"/>
      <c r="N684" s="244"/>
      <c r="O684" s="245"/>
      <c r="P684" s="244"/>
      <c r="Q684" s="245"/>
      <c r="R684" s="245"/>
      <c r="S684" s="245"/>
      <c r="T684" s="245"/>
      <c r="U684" s="242"/>
      <c r="V684" s="245"/>
      <c r="W684" s="282"/>
      <c r="X684" s="282"/>
      <c r="Y684" s="279"/>
      <c r="Z684" s="242"/>
      <c r="AA684" s="242"/>
      <c r="AB684" s="242"/>
      <c r="AC684" s="242"/>
      <c r="AD684" s="242"/>
      <c r="AE684" s="242"/>
      <c r="AF684" s="242"/>
      <c r="AG684" s="242"/>
      <c r="AH684" s="242"/>
      <c r="AI684" s="242"/>
      <c r="AJ684" s="242"/>
      <c r="AK684" s="242"/>
      <c r="AL684" s="242"/>
      <c r="AM684" s="242"/>
      <c r="AN684" s="269"/>
      <c r="AO684" s="221"/>
      <c r="AP684" s="221"/>
    </row>
    <row r="685" spans="1:42" ht="18" customHeight="1">
      <c r="A685" s="221"/>
      <c r="B685" s="143"/>
      <c r="C685" s="143"/>
      <c r="D685" s="143"/>
      <c r="E685" s="269"/>
      <c r="F685" s="279"/>
      <c r="G685" s="241"/>
      <c r="H685" s="241"/>
      <c r="I685" s="241"/>
      <c r="J685" s="280"/>
      <c r="K685" s="281"/>
      <c r="L685" s="244"/>
      <c r="M685" s="244"/>
      <c r="N685" s="244"/>
      <c r="O685" s="245"/>
      <c r="P685" s="244"/>
      <c r="Q685" s="245"/>
      <c r="R685" s="245"/>
      <c r="S685" s="245"/>
      <c r="T685" s="245"/>
      <c r="U685" s="242"/>
      <c r="V685" s="245"/>
      <c r="W685" s="282"/>
      <c r="X685" s="282"/>
      <c r="Y685" s="279"/>
      <c r="Z685" s="242"/>
      <c r="AA685" s="242"/>
      <c r="AB685" s="242"/>
      <c r="AC685" s="242"/>
      <c r="AD685" s="242"/>
      <c r="AE685" s="242"/>
      <c r="AF685" s="242"/>
      <c r="AG685" s="242"/>
      <c r="AH685" s="242"/>
      <c r="AI685" s="242"/>
      <c r="AJ685" s="242"/>
      <c r="AK685" s="242"/>
      <c r="AL685" s="242"/>
      <c r="AM685" s="242"/>
      <c r="AN685" s="269"/>
      <c r="AO685" s="221"/>
      <c r="AP685" s="221"/>
    </row>
    <row r="686" spans="1:42" ht="18" customHeight="1">
      <c r="A686" s="221"/>
      <c r="B686" s="143"/>
      <c r="C686" s="143"/>
      <c r="D686" s="143"/>
      <c r="E686" s="269"/>
      <c r="F686" s="279"/>
      <c r="G686" s="241"/>
      <c r="H686" s="241"/>
      <c r="I686" s="241"/>
      <c r="J686" s="280"/>
      <c r="K686" s="281"/>
      <c r="L686" s="244"/>
      <c r="M686" s="244"/>
      <c r="N686" s="244"/>
      <c r="O686" s="245"/>
      <c r="P686" s="244"/>
      <c r="Q686" s="245"/>
      <c r="R686" s="245"/>
      <c r="S686" s="245"/>
      <c r="T686" s="245"/>
      <c r="U686" s="242"/>
      <c r="V686" s="245"/>
      <c r="W686" s="282"/>
      <c r="X686" s="282"/>
      <c r="Y686" s="279"/>
      <c r="Z686" s="242"/>
      <c r="AA686" s="242"/>
      <c r="AB686" s="242"/>
      <c r="AC686" s="242"/>
      <c r="AD686" s="242"/>
      <c r="AE686" s="242"/>
      <c r="AF686" s="242"/>
      <c r="AG686" s="242"/>
      <c r="AH686" s="242"/>
      <c r="AI686" s="242"/>
      <c r="AJ686" s="242"/>
      <c r="AK686" s="242"/>
      <c r="AL686" s="242"/>
      <c r="AM686" s="242"/>
      <c r="AN686" s="269"/>
      <c r="AO686" s="221"/>
      <c r="AP686" s="221"/>
    </row>
    <row r="687" spans="1:42" ht="18" customHeight="1">
      <c r="A687" s="221"/>
      <c r="B687" s="143"/>
      <c r="C687" s="143"/>
      <c r="D687" s="143"/>
      <c r="E687" s="269"/>
      <c r="F687" s="279"/>
      <c r="G687" s="241"/>
      <c r="H687" s="241"/>
      <c r="I687" s="241"/>
      <c r="J687" s="280"/>
      <c r="K687" s="281"/>
      <c r="L687" s="244"/>
      <c r="M687" s="244"/>
      <c r="N687" s="244"/>
      <c r="O687" s="245"/>
      <c r="P687" s="244"/>
      <c r="Q687" s="245"/>
      <c r="R687" s="245"/>
      <c r="S687" s="245"/>
      <c r="T687" s="245"/>
      <c r="U687" s="242"/>
      <c r="V687" s="245"/>
      <c r="W687" s="282"/>
      <c r="X687" s="282"/>
      <c r="Y687" s="279"/>
      <c r="Z687" s="242"/>
      <c r="AA687" s="242"/>
      <c r="AB687" s="242"/>
      <c r="AC687" s="242"/>
      <c r="AD687" s="242"/>
      <c r="AE687" s="242"/>
      <c r="AF687" s="242"/>
      <c r="AG687" s="242"/>
      <c r="AH687" s="242"/>
      <c r="AI687" s="242"/>
      <c r="AJ687" s="242"/>
      <c r="AK687" s="242"/>
      <c r="AL687" s="242"/>
      <c r="AM687" s="242"/>
      <c r="AN687" s="269"/>
      <c r="AO687" s="221"/>
      <c r="AP687" s="221"/>
    </row>
    <row r="688" spans="1:42" ht="18" customHeight="1">
      <c r="A688" s="221"/>
      <c r="B688" s="143"/>
      <c r="C688" s="143"/>
      <c r="D688" s="143"/>
      <c r="E688" s="269"/>
      <c r="F688" s="279"/>
      <c r="G688" s="241"/>
      <c r="H688" s="241"/>
      <c r="I688" s="241"/>
      <c r="J688" s="280"/>
      <c r="K688" s="281"/>
      <c r="L688" s="244"/>
      <c r="M688" s="244"/>
      <c r="N688" s="244"/>
      <c r="O688" s="245"/>
      <c r="P688" s="244"/>
      <c r="Q688" s="245"/>
      <c r="R688" s="245"/>
      <c r="S688" s="245"/>
      <c r="T688" s="245"/>
      <c r="U688" s="242"/>
      <c r="V688" s="245"/>
      <c r="W688" s="282"/>
      <c r="X688" s="282"/>
      <c r="Y688" s="279"/>
      <c r="Z688" s="242"/>
      <c r="AA688" s="242"/>
      <c r="AB688" s="242"/>
      <c r="AC688" s="242"/>
      <c r="AD688" s="242"/>
      <c r="AE688" s="242"/>
      <c r="AF688" s="242"/>
      <c r="AG688" s="242"/>
      <c r="AH688" s="242"/>
      <c r="AI688" s="242"/>
      <c r="AJ688" s="242"/>
      <c r="AK688" s="242"/>
      <c r="AL688" s="242"/>
      <c r="AM688" s="242"/>
      <c r="AN688" s="269"/>
      <c r="AO688" s="221"/>
      <c r="AP688" s="221"/>
    </row>
    <row r="689" spans="1:42" ht="18" customHeight="1">
      <c r="A689" s="221"/>
      <c r="B689" s="143"/>
      <c r="C689" s="143"/>
      <c r="D689" s="143"/>
      <c r="E689" s="269"/>
      <c r="F689" s="279"/>
      <c r="G689" s="241"/>
      <c r="H689" s="241"/>
      <c r="I689" s="241"/>
      <c r="J689" s="280"/>
      <c r="K689" s="281"/>
      <c r="L689" s="244"/>
      <c r="M689" s="244"/>
      <c r="N689" s="244"/>
      <c r="O689" s="245"/>
      <c r="P689" s="244"/>
      <c r="Q689" s="245"/>
      <c r="R689" s="245"/>
      <c r="S689" s="245"/>
      <c r="T689" s="245"/>
      <c r="U689" s="242"/>
      <c r="V689" s="245"/>
      <c r="W689" s="282"/>
      <c r="X689" s="282"/>
      <c r="Y689" s="279"/>
      <c r="Z689" s="242"/>
      <c r="AA689" s="242"/>
      <c r="AB689" s="242"/>
      <c r="AC689" s="242"/>
      <c r="AD689" s="242"/>
      <c r="AE689" s="242"/>
      <c r="AF689" s="242"/>
      <c r="AG689" s="242"/>
      <c r="AH689" s="242"/>
      <c r="AI689" s="242"/>
      <c r="AJ689" s="242"/>
      <c r="AK689" s="242"/>
      <c r="AL689" s="242"/>
      <c r="AM689" s="242"/>
      <c r="AN689" s="269"/>
      <c r="AO689" s="221"/>
      <c r="AP689" s="221"/>
    </row>
    <row r="690" spans="1:42" ht="18" customHeight="1">
      <c r="A690" s="221"/>
      <c r="B690" s="143"/>
      <c r="C690" s="143"/>
      <c r="D690" s="143"/>
      <c r="E690" s="269"/>
      <c r="F690" s="279"/>
      <c r="G690" s="241"/>
      <c r="H690" s="241"/>
      <c r="I690" s="241"/>
      <c r="J690" s="280"/>
      <c r="K690" s="281"/>
      <c r="L690" s="244"/>
      <c r="M690" s="244"/>
      <c r="N690" s="244"/>
      <c r="O690" s="245"/>
      <c r="P690" s="244"/>
      <c r="Q690" s="245"/>
      <c r="R690" s="245"/>
      <c r="S690" s="245"/>
      <c r="T690" s="245"/>
      <c r="U690" s="242"/>
      <c r="V690" s="245"/>
      <c r="W690" s="282"/>
      <c r="X690" s="282"/>
      <c r="Y690" s="279"/>
      <c r="Z690" s="242"/>
      <c r="AA690" s="242"/>
      <c r="AB690" s="242"/>
      <c r="AC690" s="242"/>
      <c r="AD690" s="242"/>
      <c r="AE690" s="242"/>
      <c r="AF690" s="242"/>
      <c r="AG690" s="242"/>
      <c r="AH690" s="242"/>
      <c r="AI690" s="242"/>
      <c r="AJ690" s="242"/>
      <c r="AK690" s="242"/>
      <c r="AL690" s="242"/>
      <c r="AM690" s="242"/>
      <c r="AN690" s="269"/>
      <c r="AO690" s="221"/>
      <c r="AP690" s="221"/>
    </row>
    <row r="691" spans="1:42" ht="18" customHeight="1">
      <c r="A691" s="221"/>
      <c r="B691" s="143"/>
      <c r="C691" s="143"/>
      <c r="D691" s="143"/>
      <c r="E691" s="269"/>
      <c r="F691" s="279"/>
      <c r="G691" s="241"/>
      <c r="H691" s="241"/>
      <c r="I691" s="241"/>
      <c r="J691" s="280"/>
      <c r="K691" s="281"/>
      <c r="L691" s="244"/>
      <c r="M691" s="244"/>
      <c r="N691" s="244"/>
      <c r="O691" s="245"/>
      <c r="P691" s="244"/>
      <c r="Q691" s="245"/>
      <c r="R691" s="245"/>
      <c r="S691" s="245"/>
      <c r="T691" s="245"/>
      <c r="U691" s="242"/>
      <c r="V691" s="245"/>
      <c r="W691" s="282"/>
      <c r="X691" s="282"/>
      <c r="Y691" s="279"/>
      <c r="Z691" s="242"/>
      <c r="AA691" s="242"/>
      <c r="AB691" s="242"/>
      <c r="AC691" s="242"/>
      <c r="AD691" s="242"/>
      <c r="AE691" s="242"/>
      <c r="AF691" s="242"/>
      <c r="AG691" s="242"/>
      <c r="AH691" s="242"/>
      <c r="AI691" s="242"/>
      <c r="AJ691" s="242"/>
      <c r="AK691" s="242"/>
      <c r="AL691" s="242"/>
      <c r="AM691" s="242"/>
      <c r="AN691" s="269"/>
      <c r="AO691" s="221"/>
      <c r="AP691" s="221"/>
    </row>
    <row r="692" spans="1:42" ht="18" customHeight="1">
      <c r="A692" s="221"/>
      <c r="B692" s="143"/>
      <c r="C692" s="143"/>
      <c r="D692" s="143"/>
      <c r="E692" s="269"/>
      <c r="F692" s="279"/>
      <c r="G692" s="241"/>
      <c r="H692" s="241"/>
      <c r="I692" s="241"/>
      <c r="J692" s="280"/>
      <c r="K692" s="281"/>
      <c r="L692" s="244"/>
      <c r="M692" s="244"/>
      <c r="N692" s="244"/>
      <c r="O692" s="245"/>
      <c r="P692" s="244"/>
      <c r="Q692" s="245"/>
      <c r="R692" s="245"/>
      <c r="S692" s="245"/>
      <c r="T692" s="245"/>
      <c r="U692" s="242"/>
      <c r="V692" s="245"/>
      <c r="W692" s="282"/>
      <c r="X692" s="282"/>
      <c r="Y692" s="279"/>
      <c r="Z692" s="242"/>
      <c r="AA692" s="242"/>
      <c r="AB692" s="242"/>
      <c r="AC692" s="242"/>
      <c r="AD692" s="242"/>
      <c r="AE692" s="242"/>
      <c r="AF692" s="242"/>
      <c r="AG692" s="242"/>
      <c r="AH692" s="242"/>
      <c r="AI692" s="242"/>
      <c r="AJ692" s="242"/>
      <c r="AK692" s="242"/>
      <c r="AL692" s="242"/>
      <c r="AM692" s="242"/>
      <c r="AN692" s="269"/>
      <c r="AO692" s="221"/>
      <c r="AP692" s="221"/>
    </row>
    <row r="693" spans="1:42" ht="18" customHeight="1">
      <c r="A693" s="221"/>
      <c r="B693" s="143"/>
      <c r="C693" s="143"/>
      <c r="D693" s="143"/>
      <c r="E693" s="269"/>
      <c r="F693" s="279"/>
      <c r="G693" s="241"/>
      <c r="H693" s="241"/>
      <c r="I693" s="241"/>
      <c r="J693" s="280"/>
      <c r="K693" s="281"/>
      <c r="L693" s="244"/>
      <c r="M693" s="244"/>
      <c r="N693" s="244"/>
      <c r="O693" s="245"/>
      <c r="P693" s="244"/>
      <c r="Q693" s="245"/>
      <c r="R693" s="245"/>
      <c r="S693" s="245"/>
      <c r="T693" s="245"/>
      <c r="U693" s="242"/>
      <c r="V693" s="245"/>
      <c r="W693" s="282"/>
      <c r="X693" s="282"/>
      <c r="Y693" s="279"/>
      <c r="Z693" s="242"/>
      <c r="AA693" s="242"/>
      <c r="AB693" s="242"/>
      <c r="AC693" s="242"/>
      <c r="AD693" s="242"/>
      <c r="AE693" s="242"/>
      <c r="AF693" s="242"/>
      <c r="AG693" s="242"/>
      <c r="AH693" s="242"/>
      <c r="AI693" s="242"/>
      <c r="AJ693" s="242"/>
      <c r="AK693" s="242"/>
      <c r="AL693" s="242"/>
      <c r="AM693" s="242"/>
      <c r="AN693" s="269"/>
      <c r="AO693" s="221"/>
      <c r="AP693" s="221"/>
    </row>
    <row r="694" spans="1:42" ht="18" customHeight="1">
      <c r="A694" s="221"/>
      <c r="B694" s="143"/>
      <c r="C694" s="143"/>
      <c r="D694" s="143"/>
      <c r="E694" s="269"/>
      <c r="F694" s="279"/>
      <c r="G694" s="241"/>
      <c r="H694" s="241"/>
      <c r="I694" s="241"/>
      <c r="J694" s="280"/>
      <c r="K694" s="281"/>
      <c r="L694" s="244"/>
      <c r="M694" s="244"/>
      <c r="N694" s="244"/>
      <c r="O694" s="245"/>
      <c r="P694" s="244"/>
      <c r="Q694" s="245"/>
      <c r="R694" s="245"/>
      <c r="S694" s="245"/>
      <c r="T694" s="245"/>
      <c r="U694" s="242"/>
      <c r="V694" s="245"/>
      <c r="W694" s="282"/>
      <c r="X694" s="282"/>
      <c r="Y694" s="279"/>
      <c r="Z694" s="242"/>
      <c r="AA694" s="242"/>
      <c r="AB694" s="242"/>
      <c r="AC694" s="242"/>
      <c r="AD694" s="242"/>
      <c r="AE694" s="242"/>
      <c r="AF694" s="242"/>
      <c r="AG694" s="242"/>
      <c r="AH694" s="242"/>
      <c r="AI694" s="242"/>
      <c r="AJ694" s="242"/>
      <c r="AK694" s="242"/>
      <c r="AL694" s="242"/>
      <c r="AM694" s="242"/>
      <c r="AN694" s="269"/>
      <c r="AO694" s="221"/>
      <c r="AP694" s="221"/>
    </row>
    <row r="695" spans="1:42" ht="18" customHeight="1">
      <c r="A695" s="221"/>
      <c r="B695" s="143"/>
      <c r="C695" s="143"/>
      <c r="D695" s="143"/>
      <c r="E695" s="269"/>
      <c r="F695" s="279"/>
      <c r="G695" s="241"/>
      <c r="H695" s="241"/>
      <c r="I695" s="241"/>
      <c r="J695" s="280"/>
      <c r="K695" s="281"/>
      <c r="L695" s="244"/>
      <c r="M695" s="244"/>
      <c r="N695" s="244"/>
      <c r="O695" s="245"/>
      <c r="P695" s="244"/>
      <c r="Q695" s="245"/>
      <c r="R695" s="245"/>
      <c r="S695" s="245"/>
      <c r="T695" s="245"/>
      <c r="U695" s="242"/>
      <c r="V695" s="245"/>
      <c r="W695" s="282"/>
      <c r="X695" s="282"/>
      <c r="Y695" s="279"/>
      <c r="Z695" s="242"/>
      <c r="AA695" s="242"/>
      <c r="AB695" s="242"/>
      <c r="AC695" s="242"/>
      <c r="AD695" s="242"/>
      <c r="AE695" s="242"/>
      <c r="AF695" s="242"/>
      <c r="AG695" s="242"/>
      <c r="AH695" s="242"/>
      <c r="AI695" s="242"/>
      <c r="AJ695" s="242"/>
      <c r="AK695" s="242"/>
      <c r="AL695" s="242"/>
      <c r="AM695" s="242"/>
      <c r="AN695" s="269"/>
      <c r="AO695" s="221"/>
      <c r="AP695" s="221"/>
    </row>
    <row r="696" spans="1:42" ht="18" customHeight="1">
      <c r="A696" s="221"/>
      <c r="B696" s="143"/>
      <c r="C696" s="143"/>
      <c r="D696" s="143"/>
      <c r="E696" s="269"/>
      <c r="F696" s="279"/>
      <c r="G696" s="241"/>
      <c r="H696" s="241"/>
      <c r="I696" s="241"/>
      <c r="J696" s="280"/>
      <c r="K696" s="281"/>
      <c r="L696" s="244"/>
      <c r="M696" s="244"/>
      <c r="N696" s="244"/>
      <c r="O696" s="245"/>
      <c r="P696" s="244"/>
      <c r="Q696" s="245"/>
      <c r="R696" s="245"/>
      <c r="S696" s="245"/>
      <c r="T696" s="245"/>
      <c r="U696" s="242"/>
      <c r="V696" s="245"/>
      <c r="W696" s="282"/>
      <c r="X696" s="282"/>
      <c r="Y696" s="279"/>
      <c r="Z696" s="242"/>
      <c r="AA696" s="242"/>
      <c r="AB696" s="242"/>
      <c r="AC696" s="242"/>
      <c r="AD696" s="242"/>
      <c r="AE696" s="242"/>
      <c r="AF696" s="242"/>
      <c r="AG696" s="242"/>
      <c r="AH696" s="242"/>
      <c r="AI696" s="242"/>
      <c r="AJ696" s="242"/>
      <c r="AK696" s="242"/>
      <c r="AL696" s="242"/>
      <c r="AM696" s="242"/>
      <c r="AN696" s="269"/>
      <c r="AO696" s="221"/>
      <c r="AP696" s="221"/>
    </row>
    <row r="697" spans="1:42" ht="18" customHeight="1">
      <c r="A697" s="221"/>
      <c r="B697" s="143"/>
      <c r="C697" s="143"/>
      <c r="D697" s="143"/>
      <c r="E697" s="269"/>
      <c r="F697" s="279"/>
      <c r="G697" s="241"/>
      <c r="H697" s="241"/>
      <c r="I697" s="241"/>
      <c r="J697" s="280"/>
      <c r="K697" s="281"/>
      <c r="L697" s="244"/>
      <c r="M697" s="244"/>
      <c r="N697" s="244"/>
      <c r="O697" s="245"/>
      <c r="P697" s="244"/>
      <c r="Q697" s="245"/>
      <c r="R697" s="245"/>
      <c r="S697" s="245"/>
      <c r="T697" s="245"/>
      <c r="U697" s="242"/>
      <c r="V697" s="245"/>
      <c r="W697" s="282"/>
      <c r="X697" s="282"/>
      <c r="Y697" s="279"/>
      <c r="Z697" s="242"/>
      <c r="AA697" s="242"/>
      <c r="AB697" s="242"/>
      <c r="AC697" s="242"/>
      <c r="AD697" s="242"/>
      <c r="AE697" s="242"/>
      <c r="AF697" s="242"/>
      <c r="AG697" s="242"/>
      <c r="AH697" s="242"/>
      <c r="AI697" s="242"/>
      <c r="AJ697" s="242"/>
      <c r="AK697" s="242"/>
      <c r="AL697" s="242"/>
      <c r="AM697" s="242"/>
      <c r="AN697" s="269"/>
      <c r="AO697" s="221"/>
      <c r="AP697" s="221"/>
    </row>
    <row r="698" spans="1:42" ht="18" customHeight="1">
      <c r="A698" s="221"/>
      <c r="B698" s="143"/>
      <c r="C698" s="143"/>
      <c r="D698" s="143"/>
      <c r="E698" s="269"/>
      <c r="F698" s="279"/>
      <c r="G698" s="241"/>
      <c r="H698" s="241"/>
      <c r="I698" s="241"/>
      <c r="J698" s="280"/>
      <c r="K698" s="281"/>
      <c r="L698" s="244"/>
      <c r="M698" s="244"/>
      <c r="N698" s="244"/>
      <c r="O698" s="245"/>
      <c r="P698" s="244"/>
      <c r="Q698" s="245"/>
      <c r="R698" s="245"/>
      <c r="S698" s="245"/>
      <c r="T698" s="245"/>
      <c r="U698" s="242"/>
      <c r="V698" s="245"/>
      <c r="W698" s="282"/>
      <c r="X698" s="282"/>
      <c r="Y698" s="279"/>
      <c r="Z698" s="242"/>
      <c r="AA698" s="242"/>
      <c r="AB698" s="242"/>
      <c r="AC698" s="242"/>
      <c r="AD698" s="242"/>
      <c r="AE698" s="242"/>
      <c r="AF698" s="242"/>
      <c r="AG698" s="242"/>
      <c r="AH698" s="242"/>
      <c r="AI698" s="242"/>
      <c r="AJ698" s="242"/>
      <c r="AK698" s="242"/>
      <c r="AL698" s="242"/>
      <c r="AM698" s="242"/>
      <c r="AN698" s="269"/>
      <c r="AO698" s="221"/>
      <c r="AP698" s="221"/>
    </row>
    <row r="699" spans="1:42" ht="18" customHeight="1">
      <c r="A699" s="221"/>
      <c r="B699" s="143"/>
      <c r="C699" s="143"/>
      <c r="D699" s="143"/>
      <c r="E699" s="269"/>
      <c r="F699" s="279"/>
      <c r="G699" s="241"/>
      <c r="H699" s="241"/>
      <c r="I699" s="241"/>
      <c r="J699" s="280"/>
      <c r="K699" s="281"/>
      <c r="L699" s="244"/>
      <c r="M699" s="244"/>
      <c r="N699" s="244"/>
      <c r="O699" s="245"/>
      <c r="P699" s="244"/>
      <c r="Q699" s="245"/>
      <c r="R699" s="245"/>
      <c r="S699" s="245"/>
      <c r="T699" s="245"/>
      <c r="U699" s="242"/>
      <c r="V699" s="245"/>
      <c r="W699" s="282"/>
      <c r="X699" s="282"/>
      <c r="Y699" s="279"/>
      <c r="Z699" s="242"/>
      <c r="AA699" s="242"/>
      <c r="AB699" s="242"/>
      <c r="AC699" s="242"/>
      <c r="AD699" s="242"/>
      <c r="AE699" s="242"/>
      <c r="AF699" s="242"/>
      <c r="AG699" s="242"/>
      <c r="AH699" s="242"/>
      <c r="AI699" s="242"/>
      <c r="AJ699" s="242"/>
      <c r="AK699" s="242"/>
      <c r="AL699" s="242"/>
      <c r="AM699" s="242"/>
      <c r="AN699" s="269"/>
      <c r="AO699" s="221"/>
      <c r="AP699" s="221"/>
    </row>
    <row r="700" spans="1:42" ht="18" customHeight="1">
      <c r="A700" s="221"/>
      <c r="B700" s="143"/>
      <c r="C700" s="143"/>
      <c r="D700" s="143"/>
      <c r="E700" s="269"/>
      <c r="F700" s="279"/>
      <c r="G700" s="241"/>
      <c r="H700" s="241"/>
      <c r="I700" s="241"/>
      <c r="J700" s="280"/>
      <c r="K700" s="281"/>
      <c r="L700" s="244"/>
      <c r="M700" s="244"/>
      <c r="N700" s="244"/>
      <c r="O700" s="245"/>
      <c r="P700" s="244"/>
      <c r="Q700" s="245"/>
      <c r="R700" s="245"/>
      <c r="S700" s="245"/>
      <c r="T700" s="245"/>
      <c r="U700" s="242"/>
      <c r="V700" s="245"/>
      <c r="W700" s="282"/>
      <c r="X700" s="282"/>
      <c r="Y700" s="279"/>
      <c r="Z700" s="242"/>
      <c r="AA700" s="242"/>
      <c r="AB700" s="242"/>
      <c r="AC700" s="242"/>
      <c r="AD700" s="242"/>
      <c r="AE700" s="242"/>
      <c r="AF700" s="242"/>
      <c r="AG700" s="242"/>
      <c r="AH700" s="242"/>
      <c r="AI700" s="242"/>
      <c r="AJ700" s="242"/>
      <c r="AK700" s="242"/>
      <c r="AL700" s="242"/>
      <c r="AM700" s="242"/>
      <c r="AN700" s="269"/>
      <c r="AO700" s="221"/>
      <c r="AP700" s="221"/>
    </row>
    <row r="701" spans="1:42" ht="18" customHeight="1">
      <c r="A701" s="221"/>
      <c r="B701" s="143"/>
      <c r="C701" s="143"/>
      <c r="D701" s="143"/>
      <c r="E701" s="269"/>
      <c r="F701" s="279"/>
      <c r="G701" s="241"/>
      <c r="H701" s="241"/>
      <c r="I701" s="241"/>
      <c r="J701" s="280"/>
      <c r="K701" s="281"/>
      <c r="L701" s="244"/>
      <c r="M701" s="244"/>
      <c r="N701" s="244"/>
      <c r="O701" s="245"/>
      <c r="P701" s="244"/>
      <c r="Q701" s="245"/>
      <c r="R701" s="245"/>
      <c r="S701" s="245"/>
      <c r="T701" s="245"/>
      <c r="U701" s="242"/>
      <c r="V701" s="245"/>
      <c r="W701" s="282"/>
      <c r="X701" s="282"/>
      <c r="Y701" s="279"/>
      <c r="Z701" s="242"/>
      <c r="AA701" s="242"/>
      <c r="AB701" s="242"/>
      <c r="AC701" s="242"/>
      <c r="AD701" s="242"/>
      <c r="AE701" s="242"/>
      <c r="AF701" s="242"/>
      <c r="AG701" s="242"/>
      <c r="AH701" s="242"/>
      <c r="AI701" s="242"/>
      <c r="AJ701" s="242"/>
      <c r="AK701" s="242"/>
      <c r="AL701" s="242"/>
      <c r="AM701" s="242"/>
      <c r="AN701" s="269"/>
      <c r="AO701" s="221"/>
      <c r="AP701" s="221"/>
    </row>
    <row r="702" spans="1:42" ht="18" customHeight="1">
      <c r="A702" s="221"/>
      <c r="B702" s="143"/>
      <c r="C702" s="143"/>
      <c r="D702" s="143"/>
      <c r="E702" s="269"/>
      <c r="F702" s="279"/>
      <c r="G702" s="241"/>
      <c r="H702" s="241"/>
      <c r="I702" s="241"/>
      <c r="J702" s="280"/>
      <c r="K702" s="281"/>
      <c r="L702" s="244"/>
      <c r="M702" s="244"/>
      <c r="N702" s="244"/>
      <c r="O702" s="245"/>
      <c r="P702" s="244"/>
      <c r="Q702" s="245"/>
      <c r="R702" s="245"/>
      <c r="S702" s="245"/>
      <c r="T702" s="245"/>
      <c r="U702" s="242"/>
      <c r="V702" s="245"/>
      <c r="W702" s="282"/>
      <c r="X702" s="282"/>
      <c r="Y702" s="279"/>
      <c r="Z702" s="242"/>
      <c r="AA702" s="242"/>
      <c r="AB702" s="242"/>
      <c r="AC702" s="242"/>
      <c r="AD702" s="242"/>
      <c r="AE702" s="242"/>
      <c r="AF702" s="242"/>
      <c r="AG702" s="242"/>
      <c r="AH702" s="242"/>
      <c r="AI702" s="242"/>
      <c r="AJ702" s="242"/>
      <c r="AK702" s="242"/>
      <c r="AL702" s="242"/>
      <c r="AM702" s="242"/>
      <c r="AN702" s="269"/>
      <c r="AO702" s="221"/>
      <c r="AP702" s="221"/>
    </row>
    <row r="703" spans="1:42" ht="18" customHeight="1">
      <c r="A703" s="221"/>
      <c r="B703" s="143"/>
      <c r="C703" s="143"/>
      <c r="D703" s="143"/>
      <c r="E703" s="269"/>
      <c r="F703" s="279"/>
      <c r="G703" s="241"/>
      <c r="H703" s="241"/>
      <c r="I703" s="241"/>
      <c r="J703" s="280"/>
      <c r="K703" s="281"/>
      <c r="L703" s="244"/>
      <c r="M703" s="244"/>
      <c r="N703" s="244"/>
      <c r="O703" s="245"/>
      <c r="P703" s="244"/>
      <c r="Q703" s="245"/>
      <c r="R703" s="245"/>
      <c r="S703" s="245"/>
      <c r="T703" s="245"/>
      <c r="U703" s="242"/>
      <c r="V703" s="245"/>
      <c r="W703" s="282"/>
      <c r="X703" s="282"/>
      <c r="Y703" s="279"/>
      <c r="Z703" s="242"/>
      <c r="AA703" s="242"/>
      <c r="AB703" s="242"/>
      <c r="AC703" s="242"/>
      <c r="AD703" s="242"/>
      <c r="AE703" s="242"/>
      <c r="AF703" s="242"/>
      <c r="AG703" s="242"/>
      <c r="AH703" s="242"/>
      <c r="AI703" s="242"/>
      <c r="AJ703" s="242"/>
      <c r="AK703" s="242"/>
      <c r="AL703" s="242"/>
      <c r="AM703" s="242"/>
      <c r="AN703" s="269"/>
      <c r="AO703" s="221"/>
      <c r="AP703" s="221"/>
    </row>
    <row r="704" spans="1:42" ht="18" customHeight="1">
      <c r="A704" s="221"/>
      <c r="B704" s="143"/>
      <c r="C704" s="143"/>
      <c r="D704" s="143"/>
      <c r="E704" s="269"/>
      <c r="F704" s="279"/>
      <c r="G704" s="241"/>
      <c r="H704" s="241"/>
      <c r="I704" s="241"/>
      <c r="J704" s="280"/>
      <c r="K704" s="281"/>
      <c r="L704" s="244"/>
      <c r="M704" s="244"/>
      <c r="N704" s="244"/>
      <c r="O704" s="245"/>
      <c r="P704" s="244"/>
      <c r="Q704" s="245"/>
      <c r="R704" s="245"/>
      <c r="S704" s="245"/>
      <c r="T704" s="245"/>
      <c r="U704" s="242"/>
      <c r="V704" s="245"/>
      <c r="W704" s="282"/>
      <c r="X704" s="282"/>
      <c r="Y704" s="279"/>
      <c r="Z704" s="242"/>
      <c r="AA704" s="242"/>
      <c r="AB704" s="242"/>
      <c r="AC704" s="242"/>
      <c r="AD704" s="242"/>
      <c r="AE704" s="242"/>
      <c r="AF704" s="242"/>
      <c r="AG704" s="242"/>
      <c r="AH704" s="242"/>
      <c r="AI704" s="242"/>
      <c r="AJ704" s="242"/>
      <c r="AK704" s="242"/>
      <c r="AL704" s="242"/>
      <c r="AM704" s="242"/>
      <c r="AN704" s="269"/>
      <c r="AO704" s="221"/>
      <c r="AP704" s="221"/>
    </row>
    <row r="705" spans="1:42" ht="18" customHeight="1">
      <c r="A705" s="221"/>
      <c r="B705" s="143"/>
      <c r="C705" s="143"/>
      <c r="D705" s="143"/>
      <c r="E705" s="269"/>
      <c r="F705" s="279"/>
      <c r="G705" s="241"/>
      <c r="H705" s="241"/>
      <c r="I705" s="241"/>
      <c r="J705" s="280"/>
      <c r="K705" s="281"/>
      <c r="L705" s="244"/>
      <c r="M705" s="244"/>
      <c r="N705" s="244"/>
      <c r="O705" s="245"/>
      <c r="P705" s="244"/>
      <c r="Q705" s="245"/>
      <c r="R705" s="245"/>
      <c r="S705" s="245"/>
      <c r="T705" s="245"/>
      <c r="U705" s="242"/>
      <c r="V705" s="245"/>
      <c r="W705" s="282"/>
      <c r="X705" s="282"/>
      <c r="Y705" s="279"/>
      <c r="Z705" s="242"/>
      <c r="AA705" s="242"/>
      <c r="AB705" s="242"/>
      <c r="AC705" s="242"/>
      <c r="AD705" s="242"/>
      <c r="AE705" s="242"/>
      <c r="AF705" s="242"/>
      <c r="AG705" s="242"/>
      <c r="AH705" s="242"/>
      <c r="AI705" s="242"/>
      <c r="AJ705" s="242"/>
      <c r="AK705" s="242"/>
      <c r="AL705" s="242"/>
      <c r="AM705" s="242"/>
      <c r="AN705" s="269"/>
      <c r="AO705" s="221"/>
      <c r="AP705" s="221"/>
    </row>
    <row r="706" spans="1:42" ht="18" customHeight="1">
      <c r="A706" s="221"/>
      <c r="B706" s="143"/>
      <c r="C706" s="143"/>
      <c r="D706" s="143"/>
      <c r="E706" s="269"/>
      <c r="F706" s="279"/>
      <c r="G706" s="241"/>
      <c r="H706" s="241"/>
      <c r="I706" s="241"/>
      <c r="J706" s="280"/>
      <c r="K706" s="281"/>
      <c r="L706" s="244"/>
      <c r="M706" s="244"/>
      <c r="N706" s="244"/>
      <c r="O706" s="245"/>
      <c r="P706" s="244"/>
      <c r="Q706" s="245"/>
      <c r="R706" s="245"/>
      <c r="S706" s="245"/>
      <c r="T706" s="245"/>
      <c r="U706" s="242"/>
      <c r="V706" s="245"/>
      <c r="W706" s="282"/>
      <c r="X706" s="282"/>
      <c r="Y706" s="279"/>
      <c r="Z706" s="242"/>
      <c r="AA706" s="242"/>
      <c r="AB706" s="242"/>
      <c r="AC706" s="242"/>
      <c r="AD706" s="242"/>
      <c r="AE706" s="242"/>
      <c r="AF706" s="242"/>
      <c r="AG706" s="242"/>
      <c r="AH706" s="242"/>
      <c r="AI706" s="242"/>
      <c r="AJ706" s="242"/>
      <c r="AK706" s="242"/>
      <c r="AL706" s="242"/>
      <c r="AM706" s="242"/>
      <c r="AN706" s="269"/>
      <c r="AO706" s="221"/>
      <c r="AP706" s="221"/>
    </row>
    <row r="707" spans="1:42" ht="18" customHeight="1">
      <c r="A707" s="221"/>
      <c r="B707" s="143"/>
      <c r="C707" s="143"/>
      <c r="D707" s="143"/>
      <c r="E707" s="269"/>
      <c r="F707" s="279"/>
      <c r="G707" s="241"/>
      <c r="H707" s="241"/>
      <c r="I707" s="241"/>
      <c r="J707" s="280"/>
      <c r="K707" s="281"/>
      <c r="L707" s="244"/>
      <c r="M707" s="244"/>
      <c r="N707" s="244"/>
      <c r="O707" s="245"/>
      <c r="P707" s="244"/>
      <c r="Q707" s="245"/>
      <c r="R707" s="245"/>
      <c r="S707" s="245"/>
      <c r="T707" s="245"/>
      <c r="U707" s="242"/>
      <c r="V707" s="245"/>
      <c r="W707" s="282"/>
      <c r="X707" s="282"/>
      <c r="Y707" s="279"/>
      <c r="Z707" s="242"/>
      <c r="AA707" s="242"/>
      <c r="AB707" s="242"/>
      <c r="AC707" s="242"/>
      <c r="AD707" s="242"/>
      <c r="AE707" s="242"/>
      <c r="AF707" s="242"/>
      <c r="AG707" s="242"/>
      <c r="AH707" s="242"/>
      <c r="AI707" s="242"/>
      <c r="AJ707" s="242"/>
      <c r="AK707" s="242"/>
      <c r="AL707" s="242"/>
      <c r="AM707" s="242"/>
      <c r="AN707" s="269"/>
      <c r="AO707" s="221"/>
      <c r="AP707" s="221"/>
    </row>
    <row r="708" spans="1:42" ht="18" customHeight="1">
      <c r="A708" s="221"/>
      <c r="B708" s="143"/>
      <c r="C708" s="143"/>
      <c r="D708" s="143"/>
      <c r="E708" s="269"/>
      <c r="F708" s="279"/>
      <c r="G708" s="241"/>
      <c r="H708" s="241"/>
      <c r="I708" s="241"/>
      <c r="J708" s="280"/>
      <c r="K708" s="281"/>
      <c r="L708" s="244"/>
      <c r="M708" s="244"/>
      <c r="N708" s="244"/>
      <c r="O708" s="245"/>
      <c r="P708" s="244"/>
      <c r="Q708" s="245"/>
      <c r="R708" s="245"/>
      <c r="S708" s="245"/>
      <c r="T708" s="245"/>
      <c r="U708" s="242"/>
      <c r="V708" s="245"/>
      <c r="W708" s="282"/>
      <c r="X708" s="282"/>
      <c r="Y708" s="279"/>
      <c r="Z708" s="242"/>
      <c r="AA708" s="242"/>
      <c r="AB708" s="242"/>
      <c r="AC708" s="242"/>
      <c r="AD708" s="242"/>
      <c r="AE708" s="242"/>
      <c r="AF708" s="242"/>
      <c r="AG708" s="242"/>
      <c r="AH708" s="242"/>
      <c r="AI708" s="242"/>
      <c r="AJ708" s="242"/>
      <c r="AK708" s="242"/>
      <c r="AL708" s="242"/>
      <c r="AM708" s="242"/>
      <c r="AN708" s="269"/>
      <c r="AO708" s="221"/>
      <c r="AP708" s="221"/>
    </row>
    <row r="709" spans="1:42" ht="18" customHeight="1">
      <c r="A709" s="221"/>
      <c r="B709" s="143"/>
      <c r="C709" s="143"/>
      <c r="D709" s="143"/>
      <c r="E709" s="269"/>
      <c r="F709" s="279"/>
      <c r="G709" s="241"/>
      <c r="H709" s="241"/>
      <c r="I709" s="241"/>
      <c r="J709" s="280"/>
      <c r="K709" s="281"/>
      <c r="L709" s="244"/>
      <c r="M709" s="244"/>
      <c r="N709" s="244"/>
      <c r="O709" s="245"/>
      <c r="P709" s="244"/>
      <c r="Q709" s="245"/>
      <c r="R709" s="245"/>
      <c r="S709" s="245"/>
      <c r="T709" s="245"/>
      <c r="U709" s="242"/>
      <c r="V709" s="245"/>
      <c r="W709" s="282"/>
      <c r="X709" s="282"/>
      <c r="Y709" s="279"/>
      <c r="Z709" s="242"/>
      <c r="AA709" s="242"/>
      <c r="AB709" s="242"/>
      <c r="AC709" s="242"/>
      <c r="AD709" s="242"/>
      <c r="AE709" s="242"/>
      <c r="AF709" s="242"/>
      <c r="AG709" s="242"/>
      <c r="AH709" s="242"/>
      <c r="AI709" s="242"/>
      <c r="AJ709" s="242"/>
      <c r="AK709" s="242"/>
      <c r="AL709" s="242"/>
      <c r="AM709" s="242"/>
      <c r="AN709" s="269"/>
      <c r="AO709" s="221"/>
      <c r="AP709" s="221"/>
    </row>
    <row r="710" spans="1:42" ht="18" customHeight="1">
      <c r="A710" s="221"/>
      <c r="B710" s="143"/>
      <c r="C710" s="143"/>
      <c r="D710" s="143"/>
      <c r="E710" s="269"/>
      <c r="F710" s="279"/>
      <c r="G710" s="241"/>
      <c r="H710" s="241"/>
      <c r="I710" s="241"/>
      <c r="J710" s="280"/>
      <c r="K710" s="281"/>
      <c r="L710" s="244"/>
      <c r="M710" s="244"/>
      <c r="N710" s="244"/>
      <c r="O710" s="245"/>
      <c r="P710" s="244"/>
      <c r="Q710" s="245"/>
      <c r="R710" s="245"/>
      <c r="S710" s="245"/>
      <c r="T710" s="245"/>
      <c r="U710" s="242"/>
      <c r="V710" s="245"/>
      <c r="W710" s="282"/>
      <c r="X710" s="282"/>
      <c r="Y710" s="279"/>
      <c r="Z710" s="242"/>
      <c r="AA710" s="242"/>
      <c r="AB710" s="242"/>
      <c r="AC710" s="242"/>
      <c r="AD710" s="242"/>
      <c r="AE710" s="242"/>
      <c r="AF710" s="242"/>
      <c r="AG710" s="242"/>
      <c r="AH710" s="242"/>
      <c r="AI710" s="242"/>
      <c r="AJ710" s="242"/>
      <c r="AK710" s="242"/>
      <c r="AL710" s="242"/>
      <c r="AM710" s="242"/>
      <c r="AN710" s="269"/>
      <c r="AO710" s="221"/>
      <c r="AP710" s="221"/>
    </row>
    <row r="711" spans="1:42" ht="18" customHeight="1">
      <c r="A711" s="221"/>
      <c r="B711" s="143"/>
      <c r="C711" s="143"/>
      <c r="D711" s="143"/>
      <c r="E711" s="269"/>
      <c r="F711" s="279"/>
      <c r="G711" s="241"/>
      <c r="H711" s="241"/>
      <c r="I711" s="241"/>
      <c r="J711" s="280"/>
      <c r="K711" s="281"/>
      <c r="L711" s="244"/>
      <c r="M711" s="244"/>
      <c r="N711" s="244"/>
      <c r="O711" s="245"/>
      <c r="P711" s="244"/>
      <c r="Q711" s="245"/>
      <c r="R711" s="245"/>
      <c r="S711" s="245"/>
      <c r="T711" s="245"/>
      <c r="U711" s="242"/>
      <c r="V711" s="245"/>
      <c r="W711" s="282"/>
      <c r="X711" s="282"/>
      <c r="Y711" s="279"/>
      <c r="Z711" s="242"/>
      <c r="AA711" s="242"/>
      <c r="AB711" s="242"/>
      <c r="AC711" s="242"/>
      <c r="AD711" s="242"/>
      <c r="AE711" s="242"/>
      <c r="AF711" s="242"/>
      <c r="AG711" s="242"/>
      <c r="AH711" s="242"/>
      <c r="AI711" s="242"/>
      <c r="AJ711" s="242"/>
      <c r="AK711" s="242"/>
      <c r="AL711" s="242"/>
      <c r="AM711" s="242"/>
      <c r="AN711" s="269"/>
      <c r="AO711" s="221"/>
      <c r="AP711" s="221"/>
    </row>
    <row r="712" spans="1:42" ht="18" customHeight="1">
      <c r="A712" s="221"/>
      <c r="B712" s="143"/>
      <c r="C712" s="143"/>
      <c r="D712" s="143"/>
      <c r="E712" s="269"/>
      <c r="F712" s="279"/>
      <c r="G712" s="241"/>
      <c r="H712" s="241"/>
      <c r="I712" s="241"/>
      <c r="J712" s="280"/>
      <c r="K712" s="281"/>
      <c r="L712" s="244"/>
      <c r="M712" s="244"/>
      <c r="N712" s="244"/>
      <c r="O712" s="245"/>
      <c r="P712" s="244"/>
      <c r="Q712" s="245"/>
      <c r="R712" s="245"/>
      <c r="S712" s="245"/>
      <c r="T712" s="245"/>
      <c r="U712" s="242"/>
      <c r="V712" s="245"/>
      <c r="W712" s="282"/>
      <c r="X712" s="282"/>
      <c r="Y712" s="279"/>
      <c r="Z712" s="242"/>
      <c r="AA712" s="242"/>
      <c r="AB712" s="242"/>
      <c r="AC712" s="242"/>
      <c r="AD712" s="242"/>
      <c r="AE712" s="242"/>
      <c r="AF712" s="242"/>
      <c r="AG712" s="242"/>
      <c r="AH712" s="242"/>
      <c r="AI712" s="242"/>
      <c r="AJ712" s="242"/>
      <c r="AK712" s="242"/>
      <c r="AL712" s="242"/>
      <c r="AM712" s="242"/>
      <c r="AN712" s="269"/>
      <c r="AO712" s="221"/>
      <c r="AP712" s="221"/>
    </row>
    <row r="713" spans="1:42" ht="18" customHeight="1">
      <c r="A713" s="221"/>
      <c r="B713" s="143"/>
      <c r="C713" s="143"/>
      <c r="D713" s="143"/>
      <c r="E713" s="269"/>
      <c r="F713" s="279"/>
      <c r="G713" s="241"/>
      <c r="H713" s="241"/>
      <c r="I713" s="241"/>
      <c r="J713" s="280"/>
      <c r="K713" s="281"/>
      <c r="L713" s="244"/>
      <c r="M713" s="244"/>
      <c r="N713" s="244"/>
      <c r="O713" s="245"/>
      <c r="P713" s="244"/>
      <c r="Q713" s="245"/>
      <c r="R713" s="245"/>
      <c r="S713" s="245"/>
      <c r="T713" s="245"/>
      <c r="U713" s="242"/>
      <c r="V713" s="245"/>
      <c r="W713" s="282"/>
      <c r="X713" s="282"/>
      <c r="Y713" s="279"/>
      <c r="Z713" s="242"/>
      <c r="AA713" s="242"/>
      <c r="AB713" s="242"/>
      <c r="AC713" s="242"/>
      <c r="AD713" s="242"/>
      <c r="AE713" s="242"/>
      <c r="AF713" s="242"/>
      <c r="AG713" s="242"/>
      <c r="AH713" s="242"/>
      <c r="AI713" s="242"/>
      <c r="AJ713" s="242"/>
      <c r="AK713" s="242"/>
      <c r="AL713" s="242"/>
      <c r="AM713" s="242"/>
      <c r="AN713" s="269"/>
      <c r="AO713" s="221"/>
      <c r="AP713" s="221"/>
    </row>
    <row r="714" spans="1:42" ht="18" customHeight="1">
      <c r="A714" s="221"/>
      <c r="B714" s="143"/>
      <c r="C714" s="143"/>
      <c r="D714" s="143"/>
      <c r="E714" s="269"/>
      <c r="F714" s="279"/>
      <c r="G714" s="241"/>
      <c r="H714" s="241"/>
      <c r="I714" s="241"/>
      <c r="J714" s="280"/>
      <c r="K714" s="281"/>
      <c r="L714" s="244"/>
      <c r="M714" s="244"/>
      <c r="N714" s="244"/>
      <c r="O714" s="245"/>
      <c r="P714" s="244"/>
      <c r="Q714" s="245"/>
      <c r="R714" s="245"/>
      <c r="S714" s="245"/>
      <c r="T714" s="245"/>
      <c r="U714" s="242"/>
      <c r="V714" s="245"/>
      <c r="W714" s="282"/>
      <c r="X714" s="282"/>
      <c r="Y714" s="279"/>
      <c r="Z714" s="242"/>
      <c r="AA714" s="242"/>
      <c r="AB714" s="242"/>
      <c r="AC714" s="242"/>
      <c r="AD714" s="242"/>
      <c r="AE714" s="242"/>
      <c r="AF714" s="242"/>
      <c r="AG714" s="242"/>
      <c r="AH714" s="242"/>
      <c r="AI714" s="242"/>
      <c r="AJ714" s="242"/>
      <c r="AK714" s="242"/>
      <c r="AL714" s="242"/>
      <c r="AM714" s="242"/>
      <c r="AN714" s="269"/>
      <c r="AO714" s="221"/>
      <c r="AP714" s="221"/>
    </row>
    <row r="715" spans="1:42" ht="18" customHeight="1">
      <c r="A715" s="221"/>
      <c r="B715" s="143"/>
      <c r="C715" s="143"/>
      <c r="D715" s="143"/>
      <c r="E715" s="269"/>
      <c r="F715" s="279"/>
      <c r="G715" s="241"/>
      <c r="H715" s="241"/>
      <c r="I715" s="241"/>
      <c r="J715" s="280"/>
      <c r="K715" s="281"/>
      <c r="L715" s="244"/>
      <c r="M715" s="244"/>
      <c r="N715" s="244"/>
      <c r="O715" s="245"/>
      <c r="P715" s="244"/>
      <c r="Q715" s="245"/>
      <c r="R715" s="245"/>
      <c r="S715" s="245"/>
      <c r="T715" s="245"/>
      <c r="U715" s="242"/>
      <c r="V715" s="245"/>
      <c r="W715" s="282"/>
      <c r="X715" s="282"/>
      <c r="Y715" s="279"/>
      <c r="Z715" s="242"/>
      <c r="AA715" s="242"/>
      <c r="AB715" s="242"/>
      <c r="AC715" s="242"/>
      <c r="AD715" s="242"/>
      <c r="AE715" s="242"/>
      <c r="AF715" s="242"/>
      <c r="AG715" s="242"/>
      <c r="AH715" s="242"/>
      <c r="AI715" s="242"/>
      <c r="AJ715" s="242"/>
      <c r="AK715" s="242"/>
      <c r="AL715" s="242"/>
      <c r="AM715" s="242"/>
      <c r="AN715" s="269"/>
      <c r="AO715" s="221"/>
      <c r="AP715" s="221"/>
    </row>
    <row r="716" spans="1:42" ht="18" customHeight="1">
      <c r="A716" s="221"/>
      <c r="B716" s="143"/>
      <c r="C716" s="143"/>
      <c r="D716" s="143"/>
      <c r="E716" s="269"/>
      <c r="F716" s="279"/>
      <c r="G716" s="241"/>
      <c r="H716" s="241"/>
      <c r="I716" s="241"/>
      <c r="J716" s="280"/>
      <c r="K716" s="281"/>
      <c r="L716" s="244"/>
      <c r="M716" s="244"/>
      <c r="N716" s="244"/>
      <c r="O716" s="245"/>
      <c r="P716" s="244"/>
      <c r="Q716" s="245"/>
      <c r="R716" s="245"/>
      <c r="S716" s="245"/>
      <c r="T716" s="245"/>
      <c r="U716" s="242"/>
      <c r="V716" s="245"/>
      <c r="W716" s="282"/>
      <c r="X716" s="282"/>
      <c r="Y716" s="279"/>
      <c r="Z716" s="242"/>
      <c r="AA716" s="242"/>
      <c r="AB716" s="242"/>
      <c r="AC716" s="242"/>
      <c r="AD716" s="242"/>
      <c r="AE716" s="242"/>
      <c r="AF716" s="242"/>
      <c r="AG716" s="242"/>
      <c r="AH716" s="242"/>
      <c r="AI716" s="242"/>
      <c r="AJ716" s="242"/>
      <c r="AK716" s="242"/>
      <c r="AL716" s="242"/>
      <c r="AM716" s="242"/>
      <c r="AN716" s="269"/>
      <c r="AO716" s="221"/>
      <c r="AP716" s="221"/>
    </row>
    <row r="717" spans="1:42" ht="18" customHeight="1">
      <c r="A717" s="221"/>
      <c r="B717" s="143"/>
      <c r="C717" s="143"/>
      <c r="D717" s="143"/>
      <c r="E717" s="269"/>
      <c r="F717" s="279"/>
      <c r="G717" s="241"/>
      <c r="H717" s="241"/>
      <c r="I717" s="241"/>
      <c r="J717" s="280"/>
      <c r="K717" s="281"/>
      <c r="L717" s="244"/>
      <c r="M717" s="244"/>
      <c r="N717" s="244"/>
      <c r="O717" s="245"/>
      <c r="P717" s="244"/>
      <c r="Q717" s="245"/>
      <c r="R717" s="245"/>
      <c r="S717" s="245"/>
      <c r="T717" s="245"/>
      <c r="U717" s="242"/>
      <c r="V717" s="245"/>
      <c r="W717" s="282"/>
      <c r="X717" s="282"/>
      <c r="Y717" s="279"/>
      <c r="Z717" s="242"/>
      <c r="AA717" s="242"/>
      <c r="AB717" s="242"/>
      <c r="AC717" s="242"/>
      <c r="AD717" s="242"/>
      <c r="AE717" s="242"/>
      <c r="AF717" s="242"/>
      <c r="AG717" s="242"/>
      <c r="AH717" s="242"/>
      <c r="AI717" s="242"/>
      <c r="AJ717" s="242"/>
      <c r="AK717" s="242"/>
      <c r="AL717" s="242"/>
      <c r="AM717" s="242"/>
      <c r="AN717" s="269"/>
      <c r="AO717" s="221"/>
      <c r="AP717" s="221"/>
    </row>
    <row r="718" spans="1:42" ht="18" customHeight="1">
      <c r="A718" s="221"/>
      <c r="B718" s="143"/>
      <c r="C718" s="143"/>
      <c r="D718" s="143"/>
      <c r="E718" s="269"/>
      <c r="F718" s="279"/>
      <c r="G718" s="241"/>
      <c r="H718" s="241"/>
      <c r="I718" s="241"/>
      <c r="J718" s="280"/>
      <c r="K718" s="281"/>
      <c r="L718" s="244"/>
      <c r="M718" s="244"/>
      <c r="N718" s="244"/>
      <c r="O718" s="245"/>
      <c r="P718" s="244"/>
      <c r="Q718" s="245"/>
      <c r="R718" s="245"/>
      <c r="S718" s="245"/>
      <c r="T718" s="245"/>
      <c r="U718" s="242"/>
      <c r="V718" s="245"/>
      <c r="W718" s="282"/>
      <c r="X718" s="282"/>
      <c r="Y718" s="279"/>
      <c r="Z718" s="242"/>
      <c r="AA718" s="242"/>
      <c r="AB718" s="242"/>
      <c r="AC718" s="242"/>
      <c r="AD718" s="242"/>
      <c r="AE718" s="242"/>
      <c r="AF718" s="242"/>
      <c r="AG718" s="242"/>
      <c r="AH718" s="242"/>
      <c r="AI718" s="242"/>
      <c r="AJ718" s="242"/>
      <c r="AK718" s="242"/>
      <c r="AL718" s="242"/>
      <c r="AM718" s="242"/>
      <c r="AN718" s="269"/>
      <c r="AO718" s="221"/>
      <c r="AP718" s="221"/>
    </row>
    <row r="719" spans="1:42" ht="18" customHeight="1">
      <c r="A719" s="221"/>
      <c r="B719" s="143"/>
      <c r="C719" s="143"/>
      <c r="D719" s="143"/>
      <c r="E719" s="269"/>
      <c r="F719" s="279"/>
      <c r="G719" s="241"/>
      <c r="H719" s="241"/>
      <c r="I719" s="241"/>
      <c r="J719" s="280"/>
      <c r="K719" s="281"/>
      <c r="L719" s="244"/>
      <c r="M719" s="244"/>
      <c r="N719" s="244"/>
      <c r="O719" s="245"/>
      <c r="P719" s="244"/>
      <c r="Q719" s="245"/>
      <c r="R719" s="245"/>
      <c r="S719" s="245"/>
      <c r="T719" s="245"/>
      <c r="U719" s="242"/>
      <c r="V719" s="245"/>
      <c r="W719" s="282"/>
      <c r="X719" s="282"/>
      <c r="Y719" s="279"/>
      <c r="Z719" s="242"/>
      <c r="AA719" s="242"/>
      <c r="AB719" s="242"/>
      <c r="AC719" s="242"/>
      <c r="AD719" s="242"/>
      <c r="AE719" s="242"/>
      <c r="AF719" s="242"/>
      <c r="AG719" s="242"/>
      <c r="AH719" s="242"/>
      <c r="AI719" s="242"/>
      <c r="AJ719" s="242"/>
      <c r="AK719" s="242"/>
      <c r="AL719" s="242"/>
      <c r="AM719" s="242"/>
      <c r="AN719" s="269"/>
      <c r="AO719" s="221"/>
      <c r="AP719" s="221"/>
    </row>
    <row r="720" spans="1:42" ht="18" customHeight="1">
      <c r="A720" s="221"/>
      <c r="B720" s="143"/>
      <c r="C720" s="143"/>
      <c r="D720" s="143"/>
      <c r="E720" s="269"/>
      <c r="F720" s="279"/>
      <c r="G720" s="241"/>
      <c r="H720" s="241"/>
      <c r="I720" s="241"/>
      <c r="J720" s="280"/>
      <c r="K720" s="281"/>
      <c r="L720" s="244"/>
      <c r="M720" s="244"/>
      <c r="N720" s="244"/>
      <c r="O720" s="245"/>
      <c r="P720" s="244"/>
      <c r="Q720" s="245"/>
      <c r="R720" s="245"/>
      <c r="S720" s="245"/>
      <c r="T720" s="245"/>
      <c r="U720" s="242"/>
      <c r="V720" s="245"/>
      <c r="W720" s="282"/>
      <c r="X720" s="282"/>
      <c r="Y720" s="279"/>
      <c r="Z720" s="242"/>
      <c r="AA720" s="242"/>
      <c r="AB720" s="242"/>
      <c r="AC720" s="242"/>
      <c r="AD720" s="242"/>
      <c r="AE720" s="242"/>
      <c r="AF720" s="242"/>
      <c r="AG720" s="242"/>
      <c r="AH720" s="242"/>
      <c r="AI720" s="242"/>
      <c r="AJ720" s="242"/>
      <c r="AK720" s="242"/>
      <c r="AL720" s="242"/>
      <c r="AM720" s="242"/>
      <c r="AN720" s="269"/>
      <c r="AO720" s="221"/>
      <c r="AP720" s="221"/>
    </row>
    <row r="721" spans="1:42" ht="18" customHeight="1">
      <c r="A721" s="221"/>
      <c r="B721" s="143"/>
      <c r="C721" s="143"/>
      <c r="D721" s="143"/>
      <c r="E721" s="269"/>
      <c r="F721" s="279"/>
      <c r="G721" s="241"/>
      <c r="H721" s="241"/>
      <c r="I721" s="241"/>
      <c r="J721" s="280"/>
      <c r="K721" s="281"/>
      <c r="L721" s="244"/>
      <c r="M721" s="244"/>
      <c r="N721" s="244"/>
      <c r="O721" s="245"/>
      <c r="P721" s="244"/>
      <c r="Q721" s="245"/>
      <c r="R721" s="245"/>
      <c r="S721" s="245"/>
      <c r="T721" s="245"/>
      <c r="U721" s="242"/>
      <c r="V721" s="245"/>
      <c r="W721" s="282"/>
      <c r="X721" s="282"/>
      <c r="Y721" s="279"/>
      <c r="Z721" s="242"/>
      <c r="AA721" s="242"/>
      <c r="AB721" s="242"/>
      <c r="AC721" s="242"/>
      <c r="AD721" s="242"/>
      <c r="AE721" s="242"/>
      <c r="AF721" s="242"/>
      <c r="AG721" s="242"/>
      <c r="AH721" s="242"/>
      <c r="AI721" s="242"/>
      <c r="AJ721" s="242"/>
      <c r="AK721" s="242"/>
      <c r="AL721" s="242"/>
      <c r="AM721" s="242"/>
      <c r="AN721" s="269"/>
      <c r="AO721" s="221"/>
      <c r="AP721" s="221"/>
    </row>
    <row r="722" spans="1:42" ht="18" customHeight="1">
      <c r="A722" s="221"/>
      <c r="B722" s="143"/>
      <c r="C722" s="143"/>
      <c r="D722" s="143"/>
      <c r="E722" s="269"/>
      <c r="F722" s="279"/>
      <c r="G722" s="241"/>
      <c r="H722" s="241"/>
      <c r="I722" s="241"/>
      <c r="J722" s="280"/>
      <c r="K722" s="281"/>
      <c r="L722" s="244"/>
      <c r="M722" s="244"/>
      <c r="N722" s="244"/>
      <c r="O722" s="245"/>
      <c r="P722" s="244"/>
      <c r="Q722" s="245"/>
      <c r="R722" s="245"/>
      <c r="S722" s="245"/>
      <c r="T722" s="245"/>
      <c r="U722" s="242"/>
      <c r="V722" s="245"/>
      <c r="W722" s="282"/>
      <c r="X722" s="282"/>
      <c r="Y722" s="279"/>
      <c r="Z722" s="242"/>
      <c r="AA722" s="242"/>
      <c r="AB722" s="242"/>
      <c r="AC722" s="242"/>
      <c r="AD722" s="242"/>
      <c r="AE722" s="242"/>
      <c r="AF722" s="242"/>
      <c r="AG722" s="242"/>
      <c r="AH722" s="242"/>
      <c r="AI722" s="242"/>
      <c r="AJ722" s="242"/>
      <c r="AK722" s="242"/>
      <c r="AL722" s="242"/>
      <c r="AM722" s="242"/>
      <c r="AN722" s="269"/>
      <c r="AO722" s="221"/>
      <c r="AP722" s="221"/>
    </row>
    <row r="723" spans="1:42" ht="18" customHeight="1">
      <c r="A723" s="221"/>
      <c r="B723" s="143"/>
      <c r="C723" s="143"/>
      <c r="D723" s="143"/>
      <c r="E723" s="269"/>
      <c r="F723" s="279"/>
      <c r="G723" s="241"/>
      <c r="H723" s="241"/>
      <c r="I723" s="241"/>
      <c r="J723" s="280"/>
      <c r="K723" s="281"/>
      <c r="L723" s="244"/>
      <c r="M723" s="244"/>
      <c r="N723" s="244"/>
      <c r="O723" s="245"/>
      <c r="P723" s="244"/>
      <c r="Q723" s="245"/>
      <c r="R723" s="245"/>
      <c r="S723" s="245"/>
      <c r="T723" s="245"/>
      <c r="U723" s="242"/>
      <c r="V723" s="245"/>
      <c r="W723" s="282"/>
      <c r="X723" s="282"/>
      <c r="Y723" s="279"/>
      <c r="Z723" s="242"/>
      <c r="AA723" s="242"/>
      <c r="AB723" s="242"/>
      <c r="AC723" s="242"/>
      <c r="AD723" s="242"/>
      <c r="AE723" s="242"/>
      <c r="AF723" s="242"/>
      <c r="AG723" s="242"/>
      <c r="AH723" s="242"/>
      <c r="AI723" s="242"/>
      <c r="AJ723" s="242"/>
      <c r="AK723" s="242"/>
      <c r="AL723" s="242"/>
      <c r="AM723" s="242"/>
      <c r="AN723" s="269"/>
      <c r="AO723" s="221"/>
      <c r="AP723" s="221"/>
    </row>
    <row r="724" spans="1:42" ht="18" customHeight="1">
      <c r="A724" s="221"/>
      <c r="B724" s="143"/>
      <c r="C724" s="143"/>
      <c r="D724" s="143"/>
      <c r="E724" s="269"/>
      <c r="F724" s="279"/>
      <c r="G724" s="241"/>
      <c r="H724" s="241"/>
      <c r="I724" s="241"/>
      <c r="J724" s="280"/>
      <c r="K724" s="281"/>
      <c r="L724" s="244"/>
      <c r="M724" s="244"/>
      <c r="N724" s="244"/>
      <c r="O724" s="245"/>
      <c r="P724" s="244"/>
      <c r="Q724" s="245"/>
      <c r="R724" s="245"/>
      <c r="S724" s="245"/>
      <c r="T724" s="245"/>
      <c r="U724" s="242"/>
      <c r="V724" s="245"/>
      <c r="W724" s="282"/>
      <c r="X724" s="282"/>
      <c r="Y724" s="279"/>
      <c r="Z724" s="242"/>
      <c r="AA724" s="242"/>
      <c r="AB724" s="242"/>
      <c r="AC724" s="242"/>
      <c r="AD724" s="242"/>
      <c r="AE724" s="242"/>
      <c r="AF724" s="242"/>
      <c r="AG724" s="242"/>
      <c r="AH724" s="242"/>
      <c r="AI724" s="242"/>
      <c r="AJ724" s="242"/>
      <c r="AK724" s="242"/>
      <c r="AL724" s="242"/>
      <c r="AM724" s="242"/>
      <c r="AN724" s="269"/>
      <c r="AO724" s="221"/>
      <c r="AP724" s="221"/>
    </row>
    <row r="725" spans="1:42" ht="18" customHeight="1">
      <c r="A725" s="221"/>
      <c r="B725" s="143"/>
      <c r="C725" s="143"/>
      <c r="D725" s="143"/>
      <c r="E725" s="269"/>
      <c r="F725" s="279"/>
      <c r="G725" s="241"/>
      <c r="H725" s="241"/>
      <c r="I725" s="241"/>
      <c r="J725" s="280"/>
      <c r="K725" s="281"/>
      <c r="L725" s="244"/>
      <c r="M725" s="244"/>
      <c r="N725" s="244"/>
      <c r="O725" s="245"/>
      <c r="P725" s="244"/>
      <c r="Q725" s="245"/>
      <c r="R725" s="245"/>
      <c r="S725" s="245"/>
      <c r="T725" s="245"/>
      <c r="U725" s="242"/>
      <c r="V725" s="245"/>
      <c r="W725" s="282"/>
      <c r="X725" s="282"/>
      <c r="Y725" s="279"/>
      <c r="Z725" s="242"/>
      <c r="AA725" s="242"/>
      <c r="AB725" s="242"/>
      <c r="AC725" s="242"/>
      <c r="AD725" s="242"/>
      <c r="AE725" s="242"/>
      <c r="AF725" s="242"/>
      <c r="AG725" s="242"/>
      <c r="AH725" s="242"/>
      <c r="AI725" s="242"/>
      <c r="AJ725" s="242"/>
      <c r="AK725" s="242"/>
      <c r="AL725" s="242"/>
      <c r="AM725" s="242"/>
      <c r="AN725" s="269"/>
      <c r="AO725" s="221"/>
      <c r="AP725" s="221"/>
    </row>
    <row r="726" spans="1:42" ht="18" customHeight="1">
      <c r="A726" s="221"/>
      <c r="B726" s="143"/>
      <c r="C726" s="143"/>
      <c r="D726" s="143"/>
      <c r="E726" s="269"/>
      <c r="F726" s="279"/>
      <c r="G726" s="241"/>
      <c r="H726" s="241"/>
      <c r="I726" s="241"/>
      <c r="J726" s="280"/>
      <c r="K726" s="281"/>
      <c r="L726" s="244"/>
      <c r="M726" s="244"/>
      <c r="N726" s="244"/>
      <c r="O726" s="245"/>
      <c r="P726" s="244"/>
      <c r="Q726" s="245"/>
      <c r="R726" s="245"/>
      <c r="S726" s="245"/>
      <c r="T726" s="245"/>
      <c r="U726" s="242"/>
      <c r="V726" s="245"/>
      <c r="W726" s="282"/>
      <c r="X726" s="282"/>
      <c r="Y726" s="279"/>
      <c r="Z726" s="242"/>
      <c r="AA726" s="242"/>
      <c r="AB726" s="242"/>
      <c r="AC726" s="242"/>
      <c r="AD726" s="242"/>
      <c r="AE726" s="242"/>
      <c r="AF726" s="242"/>
      <c r="AG726" s="242"/>
      <c r="AH726" s="242"/>
      <c r="AI726" s="242"/>
      <c r="AJ726" s="242"/>
      <c r="AK726" s="242"/>
      <c r="AL726" s="242"/>
      <c r="AM726" s="242"/>
      <c r="AN726" s="269"/>
      <c r="AO726" s="221"/>
      <c r="AP726" s="221"/>
    </row>
    <row r="727" spans="1:42" ht="18" customHeight="1">
      <c r="A727" s="221"/>
      <c r="B727" s="143"/>
      <c r="C727" s="143"/>
      <c r="D727" s="143"/>
      <c r="E727" s="269"/>
      <c r="F727" s="279"/>
      <c r="G727" s="241"/>
      <c r="H727" s="241"/>
      <c r="I727" s="241"/>
      <c r="J727" s="280"/>
      <c r="K727" s="281"/>
      <c r="L727" s="244"/>
      <c r="M727" s="244"/>
      <c r="N727" s="244"/>
      <c r="O727" s="245"/>
      <c r="P727" s="244"/>
      <c r="Q727" s="245"/>
      <c r="R727" s="245"/>
      <c r="S727" s="245"/>
      <c r="T727" s="245"/>
      <c r="U727" s="242"/>
      <c r="V727" s="245"/>
      <c r="W727" s="282"/>
      <c r="X727" s="282"/>
      <c r="Y727" s="279"/>
      <c r="Z727" s="242"/>
      <c r="AA727" s="242"/>
      <c r="AB727" s="242"/>
      <c r="AC727" s="242"/>
      <c r="AD727" s="242"/>
      <c r="AE727" s="242"/>
      <c r="AF727" s="242"/>
      <c r="AG727" s="242"/>
      <c r="AH727" s="242"/>
      <c r="AI727" s="242"/>
      <c r="AJ727" s="242"/>
      <c r="AK727" s="242"/>
      <c r="AL727" s="242"/>
      <c r="AM727" s="242"/>
      <c r="AN727" s="269"/>
      <c r="AO727" s="221"/>
      <c r="AP727" s="221"/>
    </row>
    <row r="728" spans="1:42" ht="18" customHeight="1">
      <c r="A728" s="221"/>
      <c r="B728" s="143"/>
      <c r="C728" s="143"/>
      <c r="D728" s="143"/>
      <c r="E728" s="269"/>
      <c r="F728" s="279"/>
      <c r="G728" s="241"/>
      <c r="H728" s="241"/>
      <c r="I728" s="241"/>
      <c r="J728" s="280"/>
      <c r="K728" s="281"/>
      <c r="L728" s="244"/>
      <c r="M728" s="244"/>
      <c r="N728" s="244"/>
      <c r="O728" s="245"/>
      <c r="P728" s="244"/>
      <c r="Q728" s="245"/>
      <c r="R728" s="245"/>
      <c r="S728" s="245"/>
      <c r="T728" s="245"/>
      <c r="U728" s="242"/>
      <c r="V728" s="245"/>
      <c r="W728" s="282"/>
      <c r="X728" s="282"/>
      <c r="Y728" s="279"/>
      <c r="Z728" s="242"/>
      <c r="AA728" s="242"/>
      <c r="AB728" s="242"/>
      <c r="AC728" s="242"/>
      <c r="AD728" s="242"/>
      <c r="AE728" s="242"/>
      <c r="AF728" s="242"/>
      <c r="AG728" s="242"/>
      <c r="AH728" s="242"/>
      <c r="AI728" s="242"/>
      <c r="AJ728" s="242"/>
      <c r="AK728" s="242"/>
      <c r="AL728" s="242"/>
      <c r="AM728" s="242"/>
      <c r="AN728" s="269"/>
      <c r="AO728" s="221"/>
      <c r="AP728" s="221"/>
    </row>
    <row r="729" spans="1:42" ht="18" customHeight="1">
      <c r="A729" s="221"/>
      <c r="B729" s="143"/>
      <c r="C729" s="143"/>
      <c r="D729" s="143"/>
      <c r="E729" s="269"/>
      <c r="F729" s="279"/>
      <c r="G729" s="241"/>
      <c r="H729" s="241"/>
      <c r="I729" s="241"/>
      <c r="J729" s="280"/>
      <c r="K729" s="281"/>
      <c r="L729" s="244"/>
      <c r="M729" s="244"/>
      <c r="N729" s="244"/>
      <c r="O729" s="245"/>
      <c r="P729" s="244"/>
      <c r="Q729" s="245"/>
      <c r="R729" s="245"/>
      <c r="S729" s="245"/>
      <c r="T729" s="245"/>
      <c r="U729" s="242"/>
      <c r="V729" s="245"/>
      <c r="W729" s="282"/>
      <c r="X729" s="282"/>
      <c r="Y729" s="279"/>
      <c r="Z729" s="242"/>
      <c r="AA729" s="242"/>
      <c r="AB729" s="242"/>
      <c r="AC729" s="242"/>
      <c r="AD729" s="242"/>
      <c r="AE729" s="242"/>
      <c r="AF729" s="242"/>
      <c r="AG729" s="242"/>
      <c r="AH729" s="242"/>
      <c r="AI729" s="242"/>
      <c r="AJ729" s="242"/>
      <c r="AK729" s="242"/>
      <c r="AL729" s="242"/>
      <c r="AM729" s="242"/>
      <c r="AN729" s="269"/>
      <c r="AO729" s="221"/>
      <c r="AP729" s="221"/>
    </row>
    <row r="730" spans="1:42" ht="18" customHeight="1">
      <c r="A730" s="221"/>
      <c r="B730" s="143"/>
      <c r="C730" s="143"/>
      <c r="D730" s="143"/>
      <c r="E730" s="269"/>
      <c r="F730" s="279"/>
      <c r="G730" s="241"/>
      <c r="H730" s="241"/>
      <c r="I730" s="241"/>
      <c r="J730" s="280"/>
      <c r="K730" s="281"/>
      <c r="L730" s="244"/>
      <c r="M730" s="244"/>
      <c r="N730" s="244"/>
      <c r="O730" s="245"/>
      <c r="P730" s="244"/>
      <c r="Q730" s="245"/>
      <c r="R730" s="245"/>
      <c r="S730" s="245"/>
      <c r="T730" s="245"/>
      <c r="U730" s="242"/>
      <c r="V730" s="245"/>
      <c r="W730" s="282"/>
      <c r="X730" s="282"/>
      <c r="Y730" s="279"/>
      <c r="Z730" s="242"/>
      <c r="AA730" s="242"/>
      <c r="AB730" s="242"/>
      <c r="AC730" s="242"/>
      <c r="AD730" s="242"/>
      <c r="AE730" s="242"/>
      <c r="AF730" s="242"/>
      <c r="AG730" s="242"/>
      <c r="AH730" s="242"/>
      <c r="AI730" s="242"/>
      <c r="AJ730" s="242"/>
      <c r="AK730" s="242"/>
      <c r="AL730" s="242"/>
      <c r="AM730" s="242"/>
      <c r="AN730" s="269"/>
      <c r="AO730" s="221"/>
      <c r="AP730" s="221"/>
    </row>
    <row r="731" spans="1:42" ht="18" customHeight="1">
      <c r="A731" s="221"/>
      <c r="B731" s="143"/>
      <c r="C731" s="143"/>
      <c r="D731" s="143"/>
      <c r="E731" s="269"/>
      <c r="F731" s="279"/>
      <c r="G731" s="241"/>
      <c r="H731" s="241"/>
      <c r="I731" s="241"/>
      <c r="J731" s="280"/>
      <c r="K731" s="281"/>
      <c r="L731" s="244"/>
      <c r="M731" s="244"/>
      <c r="N731" s="244"/>
      <c r="O731" s="245"/>
      <c r="P731" s="244"/>
      <c r="Q731" s="245"/>
      <c r="R731" s="245"/>
      <c r="S731" s="245"/>
      <c r="T731" s="245"/>
      <c r="U731" s="242"/>
      <c r="V731" s="245"/>
      <c r="W731" s="282"/>
      <c r="X731" s="282"/>
      <c r="Y731" s="279"/>
      <c r="Z731" s="242"/>
      <c r="AA731" s="242"/>
      <c r="AB731" s="242"/>
      <c r="AC731" s="242"/>
      <c r="AD731" s="242"/>
      <c r="AE731" s="242"/>
      <c r="AF731" s="242"/>
      <c r="AG731" s="242"/>
      <c r="AH731" s="242"/>
      <c r="AI731" s="242"/>
      <c r="AJ731" s="242"/>
      <c r="AK731" s="242"/>
      <c r="AL731" s="242"/>
      <c r="AM731" s="242"/>
      <c r="AN731" s="269"/>
      <c r="AO731" s="221"/>
      <c r="AP731" s="221"/>
    </row>
    <row r="732" spans="1:42" ht="18" customHeight="1">
      <c r="A732" s="221"/>
      <c r="B732" s="143"/>
      <c r="C732" s="143"/>
      <c r="D732" s="143"/>
      <c r="E732" s="269"/>
      <c r="F732" s="279"/>
      <c r="G732" s="241"/>
      <c r="H732" s="241"/>
      <c r="I732" s="241"/>
      <c r="J732" s="280"/>
      <c r="K732" s="281"/>
      <c r="L732" s="244"/>
      <c r="M732" s="244"/>
      <c r="N732" s="244"/>
      <c r="O732" s="245"/>
      <c r="P732" s="244"/>
      <c r="Q732" s="245"/>
      <c r="R732" s="245"/>
      <c r="S732" s="245"/>
      <c r="T732" s="245"/>
      <c r="U732" s="242"/>
      <c r="V732" s="245"/>
      <c r="W732" s="282"/>
      <c r="X732" s="282"/>
      <c r="Y732" s="279"/>
      <c r="Z732" s="242"/>
      <c r="AA732" s="242"/>
      <c r="AB732" s="242"/>
      <c r="AC732" s="242"/>
      <c r="AD732" s="242"/>
      <c r="AE732" s="242"/>
      <c r="AF732" s="242"/>
      <c r="AG732" s="242"/>
      <c r="AH732" s="242"/>
      <c r="AI732" s="242"/>
      <c r="AJ732" s="242"/>
      <c r="AK732" s="242"/>
      <c r="AL732" s="242"/>
      <c r="AM732" s="242"/>
      <c r="AN732" s="269"/>
      <c r="AO732" s="221"/>
      <c r="AP732" s="221"/>
    </row>
    <row r="733" spans="1:42" ht="18" customHeight="1">
      <c r="A733" s="221"/>
      <c r="B733" s="143"/>
      <c r="C733" s="143"/>
      <c r="D733" s="143"/>
      <c r="E733" s="269"/>
      <c r="F733" s="279"/>
      <c r="G733" s="241"/>
      <c r="H733" s="241"/>
      <c r="I733" s="241"/>
      <c r="J733" s="280"/>
      <c r="K733" s="281"/>
      <c r="L733" s="244"/>
      <c r="M733" s="244"/>
      <c r="N733" s="244"/>
      <c r="O733" s="245"/>
      <c r="P733" s="244"/>
      <c r="Q733" s="245"/>
      <c r="R733" s="245"/>
      <c r="S733" s="245"/>
      <c r="T733" s="245"/>
      <c r="U733" s="242"/>
      <c r="V733" s="245"/>
      <c r="W733" s="282"/>
      <c r="X733" s="282"/>
      <c r="Y733" s="279"/>
      <c r="Z733" s="242"/>
      <c r="AA733" s="242"/>
      <c r="AB733" s="242"/>
      <c r="AC733" s="242"/>
      <c r="AD733" s="242"/>
      <c r="AE733" s="242"/>
      <c r="AF733" s="242"/>
      <c r="AG733" s="242"/>
      <c r="AH733" s="242"/>
      <c r="AI733" s="242"/>
      <c r="AJ733" s="242"/>
      <c r="AK733" s="242"/>
      <c r="AL733" s="242"/>
      <c r="AM733" s="242"/>
      <c r="AN733" s="269"/>
      <c r="AO733" s="221"/>
      <c r="AP733" s="221"/>
    </row>
    <row r="734" spans="1:42" ht="18" customHeight="1">
      <c r="A734" s="221"/>
      <c r="B734" s="143"/>
      <c r="C734" s="143"/>
      <c r="D734" s="143"/>
      <c r="E734" s="269"/>
      <c r="F734" s="279"/>
      <c r="G734" s="241"/>
      <c r="H734" s="241"/>
      <c r="I734" s="241"/>
      <c r="J734" s="280"/>
      <c r="K734" s="281"/>
      <c r="L734" s="244"/>
      <c r="M734" s="244"/>
      <c r="N734" s="244"/>
      <c r="O734" s="245"/>
      <c r="P734" s="244"/>
      <c r="Q734" s="245"/>
      <c r="R734" s="245"/>
      <c r="S734" s="245"/>
      <c r="T734" s="245"/>
      <c r="U734" s="242"/>
      <c r="V734" s="245"/>
      <c r="W734" s="282"/>
      <c r="X734" s="282"/>
      <c r="Y734" s="279"/>
      <c r="Z734" s="242"/>
      <c r="AA734" s="242"/>
      <c r="AB734" s="242"/>
      <c r="AC734" s="242"/>
      <c r="AD734" s="242"/>
      <c r="AE734" s="242"/>
      <c r="AF734" s="242"/>
      <c r="AG734" s="242"/>
      <c r="AH734" s="242"/>
      <c r="AI734" s="242"/>
      <c r="AJ734" s="242"/>
      <c r="AK734" s="242"/>
      <c r="AL734" s="242"/>
      <c r="AM734" s="242"/>
      <c r="AN734" s="269"/>
      <c r="AO734" s="221"/>
      <c r="AP734" s="221"/>
    </row>
    <row r="735" spans="1:42" ht="18" customHeight="1">
      <c r="A735" s="221"/>
      <c r="B735" s="143"/>
      <c r="C735" s="143"/>
      <c r="D735" s="143"/>
      <c r="E735" s="269"/>
      <c r="F735" s="279"/>
      <c r="G735" s="241"/>
      <c r="H735" s="241"/>
      <c r="I735" s="241"/>
      <c r="J735" s="280"/>
      <c r="K735" s="281"/>
      <c r="L735" s="244"/>
      <c r="M735" s="244"/>
      <c r="N735" s="244"/>
      <c r="O735" s="245"/>
      <c r="P735" s="244"/>
      <c r="Q735" s="245"/>
      <c r="R735" s="245"/>
      <c r="S735" s="245"/>
      <c r="T735" s="245"/>
      <c r="U735" s="242"/>
      <c r="V735" s="245"/>
      <c r="W735" s="282"/>
      <c r="X735" s="282"/>
      <c r="Y735" s="279"/>
      <c r="Z735" s="242"/>
      <c r="AA735" s="242"/>
      <c r="AB735" s="242"/>
      <c r="AC735" s="242"/>
      <c r="AD735" s="242"/>
      <c r="AE735" s="242"/>
      <c r="AF735" s="242"/>
      <c r="AG735" s="242"/>
      <c r="AH735" s="242"/>
      <c r="AI735" s="242"/>
      <c r="AJ735" s="242"/>
      <c r="AK735" s="242"/>
      <c r="AL735" s="242"/>
      <c r="AM735" s="242"/>
      <c r="AN735" s="269"/>
      <c r="AO735" s="221"/>
      <c r="AP735" s="221"/>
    </row>
    <row r="736" spans="1:42" ht="18" customHeight="1">
      <c r="A736" s="221"/>
      <c r="B736" s="143"/>
      <c r="C736" s="143"/>
      <c r="D736" s="143"/>
      <c r="E736" s="269"/>
      <c r="F736" s="279"/>
      <c r="G736" s="241"/>
      <c r="H736" s="241"/>
      <c r="I736" s="241"/>
      <c r="J736" s="280"/>
      <c r="K736" s="281"/>
      <c r="L736" s="244"/>
      <c r="M736" s="244"/>
      <c r="N736" s="244"/>
      <c r="O736" s="245"/>
      <c r="P736" s="244"/>
      <c r="Q736" s="245"/>
      <c r="R736" s="245"/>
      <c r="S736" s="245"/>
      <c r="T736" s="245"/>
      <c r="U736" s="242"/>
      <c r="V736" s="245"/>
      <c r="W736" s="282"/>
      <c r="X736" s="282"/>
      <c r="Y736" s="279"/>
      <c r="Z736" s="242"/>
      <c r="AA736" s="242"/>
      <c r="AB736" s="242"/>
      <c r="AC736" s="242"/>
      <c r="AD736" s="242"/>
      <c r="AE736" s="242"/>
      <c r="AF736" s="242"/>
      <c r="AG736" s="242"/>
      <c r="AH736" s="242"/>
      <c r="AI736" s="242"/>
      <c r="AJ736" s="242"/>
      <c r="AK736" s="242"/>
      <c r="AL736" s="242"/>
      <c r="AM736" s="242"/>
      <c r="AN736" s="269"/>
      <c r="AO736" s="221"/>
      <c r="AP736" s="221"/>
    </row>
    <row r="737" spans="1:42" ht="18" customHeight="1">
      <c r="A737" s="221"/>
      <c r="B737" s="143"/>
      <c r="C737" s="143"/>
      <c r="D737" s="143"/>
      <c r="E737" s="269"/>
      <c r="F737" s="279"/>
      <c r="G737" s="241"/>
      <c r="H737" s="241"/>
      <c r="I737" s="241"/>
      <c r="J737" s="280"/>
      <c r="K737" s="281"/>
      <c r="L737" s="244"/>
      <c r="M737" s="244"/>
      <c r="N737" s="244"/>
      <c r="O737" s="245"/>
      <c r="P737" s="244"/>
      <c r="Q737" s="245"/>
      <c r="R737" s="245"/>
      <c r="S737" s="245"/>
      <c r="T737" s="245"/>
      <c r="U737" s="242"/>
      <c r="V737" s="245"/>
      <c r="W737" s="282"/>
      <c r="X737" s="282"/>
      <c r="Y737" s="279"/>
      <c r="Z737" s="242"/>
      <c r="AA737" s="242"/>
      <c r="AB737" s="242"/>
      <c r="AC737" s="242"/>
      <c r="AD737" s="242"/>
      <c r="AE737" s="242"/>
      <c r="AF737" s="242"/>
      <c r="AG737" s="242"/>
      <c r="AH737" s="242"/>
      <c r="AI737" s="242"/>
      <c r="AJ737" s="242"/>
      <c r="AK737" s="242"/>
      <c r="AL737" s="242"/>
      <c r="AM737" s="242"/>
      <c r="AN737" s="269"/>
      <c r="AO737" s="221"/>
      <c r="AP737" s="221"/>
    </row>
    <row r="738" spans="1:42" ht="18" customHeight="1">
      <c r="A738" s="221"/>
      <c r="B738" s="143"/>
      <c r="C738" s="143"/>
      <c r="D738" s="143"/>
      <c r="E738" s="269"/>
      <c r="F738" s="279"/>
      <c r="G738" s="241"/>
      <c r="H738" s="241"/>
      <c r="I738" s="241"/>
      <c r="J738" s="280"/>
      <c r="K738" s="281"/>
      <c r="L738" s="244"/>
      <c r="M738" s="244"/>
      <c r="N738" s="244"/>
      <c r="O738" s="245"/>
      <c r="P738" s="244"/>
      <c r="Q738" s="245"/>
      <c r="R738" s="245"/>
      <c r="S738" s="245"/>
      <c r="T738" s="245"/>
      <c r="U738" s="242"/>
      <c r="V738" s="245"/>
      <c r="W738" s="282"/>
      <c r="X738" s="282"/>
      <c r="Y738" s="279"/>
      <c r="Z738" s="242"/>
      <c r="AA738" s="242"/>
      <c r="AB738" s="242"/>
      <c r="AC738" s="242"/>
      <c r="AD738" s="242"/>
      <c r="AE738" s="242"/>
      <c r="AF738" s="242"/>
      <c r="AG738" s="242"/>
      <c r="AH738" s="242"/>
      <c r="AI738" s="242"/>
      <c r="AJ738" s="242"/>
      <c r="AK738" s="242"/>
      <c r="AL738" s="242"/>
      <c r="AM738" s="242"/>
      <c r="AN738" s="269"/>
      <c r="AO738" s="221"/>
      <c r="AP738" s="221"/>
    </row>
    <row r="739" spans="1:42" ht="18" customHeight="1">
      <c r="A739" s="221"/>
      <c r="B739" s="143"/>
      <c r="C739" s="143"/>
      <c r="D739" s="143"/>
      <c r="E739" s="269"/>
      <c r="F739" s="279"/>
      <c r="G739" s="241"/>
      <c r="H739" s="241"/>
      <c r="I739" s="241"/>
      <c r="J739" s="280"/>
      <c r="K739" s="281"/>
      <c r="L739" s="244"/>
      <c r="M739" s="244"/>
      <c r="N739" s="244"/>
      <c r="O739" s="245"/>
      <c r="P739" s="244"/>
      <c r="Q739" s="245"/>
      <c r="R739" s="245"/>
      <c r="S739" s="245"/>
      <c r="T739" s="245"/>
      <c r="U739" s="242"/>
      <c r="V739" s="245"/>
      <c r="W739" s="282"/>
      <c r="X739" s="282"/>
      <c r="Y739" s="279"/>
      <c r="Z739" s="242"/>
      <c r="AA739" s="242"/>
      <c r="AB739" s="242"/>
      <c r="AC739" s="242"/>
      <c r="AD739" s="242"/>
      <c r="AE739" s="242"/>
      <c r="AF739" s="242"/>
      <c r="AG739" s="242"/>
      <c r="AH739" s="242"/>
      <c r="AI739" s="242"/>
      <c r="AJ739" s="242"/>
      <c r="AK739" s="242"/>
      <c r="AL739" s="242"/>
      <c r="AM739" s="242"/>
      <c r="AN739" s="269"/>
      <c r="AO739" s="221"/>
      <c r="AP739" s="221"/>
    </row>
    <row r="740" spans="1:42" ht="18" customHeight="1">
      <c r="A740" s="221"/>
      <c r="B740" s="143"/>
      <c r="C740" s="143"/>
      <c r="D740" s="143"/>
      <c r="E740" s="269"/>
      <c r="F740" s="279"/>
      <c r="G740" s="241"/>
      <c r="H740" s="241"/>
      <c r="I740" s="241"/>
      <c r="J740" s="280"/>
      <c r="K740" s="281"/>
      <c r="L740" s="244"/>
      <c r="M740" s="244"/>
      <c r="N740" s="244"/>
      <c r="O740" s="245"/>
      <c r="P740" s="244"/>
      <c r="Q740" s="245"/>
      <c r="R740" s="245"/>
      <c r="S740" s="245"/>
      <c r="T740" s="245"/>
      <c r="U740" s="242"/>
      <c r="V740" s="245"/>
      <c r="W740" s="282"/>
      <c r="X740" s="282"/>
      <c r="Y740" s="279"/>
      <c r="Z740" s="242"/>
      <c r="AA740" s="242"/>
      <c r="AB740" s="242"/>
      <c r="AC740" s="242"/>
      <c r="AD740" s="242"/>
      <c r="AE740" s="242"/>
      <c r="AF740" s="242"/>
      <c r="AG740" s="242"/>
      <c r="AH740" s="242"/>
      <c r="AI740" s="242"/>
      <c r="AJ740" s="242"/>
      <c r="AK740" s="242"/>
      <c r="AL740" s="242"/>
      <c r="AM740" s="242"/>
      <c r="AN740" s="269"/>
      <c r="AO740" s="221"/>
      <c r="AP740" s="221"/>
    </row>
    <row r="741" spans="1:42" ht="18" customHeight="1">
      <c r="A741" s="221"/>
      <c r="B741" s="143"/>
      <c r="C741" s="143"/>
      <c r="D741" s="143"/>
      <c r="E741" s="269"/>
      <c r="F741" s="279"/>
      <c r="G741" s="241"/>
      <c r="H741" s="241"/>
      <c r="I741" s="241"/>
      <c r="J741" s="280"/>
      <c r="K741" s="281"/>
      <c r="L741" s="244"/>
      <c r="M741" s="244"/>
      <c r="N741" s="244"/>
      <c r="O741" s="245"/>
      <c r="P741" s="244"/>
      <c r="Q741" s="245"/>
      <c r="R741" s="245"/>
      <c r="S741" s="245"/>
      <c r="T741" s="245"/>
      <c r="U741" s="242"/>
      <c r="V741" s="245"/>
      <c r="W741" s="282"/>
      <c r="X741" s="282"/>
      <c r="Y741" s="279"/>
      <c r="Z741" s="242"/>
      <c r="AA741" s="242"/>
      <c r="AB741" s="242"/>
      <c r="AC741" s="242"/>
      <c r="AD741" s="242"/>
      <c r="AE741" s="242"/>
      <c r="AF741" s="242"/>
      <c r="AG741" s="242"/>
      <c r="AH741" s="242"/>
      <c r="AI741" s="242"/>
      <c r="AJ741" s="242"/>
      <c r="AK741" s="242"/>
      <c r="AL741" s="242"/>
      <c r="AM741" s="242"/>
      <c r="AN741" s="269"/>
      <c r="AO741" s="221"/>
      <c r="AP741" s="221"/>
    </row>
    <row r="742" spans="1:42" ht="18" customHeight="1">
      <c r="A742" s="221"/>
      <c r="B742" s="143"/>
      <c r="C742" s="143"/>
      <c r="D742" s="143"/>
      <c r="E742" s="269"/>
      <c r="F742" s="279"/>
      <c r="G742" s="241"/>
      <c r="H742" s="241"/>
      <c r="I742" s="241"/>
      <c r="J742" s="280"/>
      <c r="K742" s="281"/>
      <c r="L742" s="244"/>
      <c r="M742" s="244"/>
      <c r="N742" s="244"/>
      <c r="O742" s="245"/>
      <c r="P742" s="244"/>
      <c r="Q742" s="245"/>
      <c r="R742" s="245"/>
      <c r="S742" s="245"/>
      <c r="T742" s="245"/>
      <c r="U742" s="242"/>
      <c r="V742" s="245"/>
      <c r="W742" s="282"/>
      <c r="X742" s="282"/>
      <c r="Y742" s="279"/>
      <c r="Z742" s="242"/>
      <c r="AA742" s="242"/>
      <c r="AB742" s="242"/>
      <c r="AC742" s="242"/>
      <c r="AD742" s="242"/>
      <c r="AE742" s="242"/>
      <c r="AF742" s="242"/>
      <c r="AG742" s="242"/>
      <c r="AH742" s="242"/>
      <c r="AI742" s="242"/>
      <c r="AJ742" s="242"/>
      <c r="AK742" s="242"/>
      <c r="AL742" s="242"/>
      <c r="AM742" s="242"/>
      <c r="AN742" s="269"/>
      <c r="AO742" s="221"/>
      <c r="AP742" s="221"/>
    </row>
    <row r="743" spans="1:42" ht="18" customHeight="1">
      <c r="A743" s="221"/>
      <c r="B743" s="143"/>
      <c r="C743" s="143"/>
      <c r="D743" s="143"/>
      <c r="E743" s="269"/>
      <c r="F743" s="279"/>
      <c r="G743" s="241"/>
      <c r="H743" s="241"/>
      <c r="I743" s="241"/>
      <c r="J743" s="280"/>
      <c r="K743" s="281"/>
      <c r="L743" s="244"/>
      <c r="M743" s="244"/>
      <c r="N743" s="244"/>
      <c r="O743" s="245"/>
      <c r="P743" s="244"/>
      <c r="Q743" s="245"/>
      <c r="R743" s="245"/>
      <c r="S743" s="245"/>
      <c r="T743" s="245"/>
      <c r="U743" s="242"/>
      <c r="V743" s="245"/>
      <c r="W743" s="282"/>
      <c r="X743" s="282"/>
      <c r="Y743" s="279"/>
      <c r="Z743" s="242"/>
      <c r="AA743" s="242"/>
      <c r="AB743" s="242"/>
      <c r="AC743" s="242"/>
      <c r="AD743" s="242"/>
      <c r="AE743" s="242"/>
      <c r="AF743" s="242"/>
      <c r="AG743" s="242"/>
      <c r="AH743" s="242"/>
      <c r="AI743" s="242"/>
      <c r="AJ743" s="242"/>
      <c r="AK743" s="242"/>
      <c r="AL743" s="242"/>
      <c r="AM743" s="242"/>
      <c r="AN743" s="269"/>
      <c r="AO743" s="221"/>
      <c r="AP743" s="221"/>
    </row>
    <row r="744" spans="1:42" ht="18" customHeight="1">
      <c r="A744" s="221"/>
      <c r="B744" s="143"/>
      <c r="C744" s="143"/>
      <c r="D744" s="143"/>
      <c r="E744" s="269"/>
      <c r="F744" s="279"/>
      <c r="G744" s="241"/>
      <c r="H744" s="241"/>
      <c r="I744" s="241"/>
      <c r="J744" s="280"/>
      <c r="K744" s="281"/>
      <c r="L744" s="244"/>
      <c r="M744" s="244"/>
      <c r="N744" s="244"/>
      <c r="O744" s="245"/>
      <c r="P744" s="244"/>
      <c r="Q744" s="245"/>
      <c r="R744" s="245"/>
      <c r="S744" s="245"/>
      <c r="T744" s="245"/>
      <c r="U744" s="242"/>
      <c r="V744" s="245"/>
      <c r="W744" s="282"/>
      <c r="X744" s="282"/>
      <c r="Y744" s="279"/>
      <c r="Z744" s="242"/>
      <c r="AA744" s="242"/>
      <c r="AB744" s="242"/>
      <c r="AC744" s="242"/>
      <c r="AD744" s="242"/>
      <c r="AE744" s="242"/>
      <c r="AF744" s="242"/>
      <c r="AG744" s="242"/>
      <c r="AH744" s="242"/>
      <c r="AI744" s="242"/>
      <c r="AJ744" s="242"/>
      <c r="AK744" s="242"/>
      <c r="AL744" s="242"/>
      <c r="AM744" s="242"/>
      <c r="AN744" s="269"/>
      <c r="AO744" s="221"/>
      <c r="AP744" s="221"/>
    </row>
    <row r="745" spans="1:42" ht="18" customHeight="1">
      <c r="A745" s="221"/>
      <c r="B745" s="143"/>
      <c r="C745" s="143"/>
      <c r="D745" s="143"/>
      <c r="E745" s="269"/>
      <c r="F745" s="279"/>
      <c r="G745" s="241"/>
      <c r="H745" s="241"/>
      <c r="I745" s="241"/>
      <c r="J745" s="280"/>
      <c r="K745" s="281"/>
      <c r="L745" s="244"/>
      <c r="M745" s="244"/>
      <c r="N745" s="244"/>
      <c r="O745" s="245"/>
      <c r="P745" s="244"/>
      <c r="Q745" s="245"/>
      <c r="R745" s="245"/>
      <c r="S745" s="245"/>
      <c r="T745" s="245"/>
      <c r="U745" s="242"/>
      <c r="V745" s="245"/>
      <c r="W745" s="282"/>
      <c r="X745" s="282"/>
      <c r="Y745" s="279"/>
      <c r="Z745" s="242"/>
      <c r="AA745" s="242"/>
      <c r="AB745" s="242"/>
      <c r="AC745" s="242"/>
      <c r="AD745" s="242"/>
      <c r="AE745" s="242"/>
      <c r="AF745" s="242"/>
      <c r="AG745" s="242"/>
      <c r="AH745" s="242"/>
      <c r="AI745" s="242"/>
      <c r="AJ745" s="242"/>
      <c r="AK745" s="242"/>
      <c r="AL745" s="242"/>
      <c r="AM745" s="242"/>
      <c r="AN745" s="269"/>
      <c r="AO745" s="221"/>
      <c r="AP745" s="221"/>
    </row>
    <row r="746" spans="1:42" ht="18" customHeight="1">
      <c r="A746" s="221"/>
      <c r="B746" s="143"/>
      <c r="C746" s="143"/>
      <c r="D746" s="143"/>
      <c r="E746" s="269"/>
      <c r="F746" s="279"/>
      <c r="G746" s="241"/>
      <c r="H746" s="241"/>
      <c r="I746" s="241"/>
      <c r="J746" s="280"/>
      <c r="K746" s="281"/>
      <c r="L746" s="244"/>
      <c r="M746" s="244"/>
      <c r="N746" s="244"/>
      <c r="O746" s="245"/>
      <c r="P746" s="244"/>
      <c r="Q746" s="245"/>
      <c r="R746" s="245"/>
      <c r="S746" s="245"/>
      <c r="T746" s="245"/>
      <c r="U746" s="242"/>
      <c r="V746" s="245"/>
      <c r="W746" s="282"/>
      <c r="X746" s="282"/>
      <c r="Y746" s="279"/>
      <c r="Z746" s="242"/>
      <c r="AA746" s="242"/>
      <c r="AB746" s="242"/>
      <c r="AC746" s="242"/>
      <c r="AD746" s="242"/>
      <c r="AE746" s="242"/>
      <c r="AF746" s="242"/>
      <c r="AG746" s="242"/>
      <c r="AH746" s="242"/>
      <c r="AI746" s="242"/>
      <c r="AJ746" s="242"/>
      <c r="AK746" s="242"/>
      <c r="AL746" s="242"/>
      <c r="AM746" s="242"/>
      <c r="AN746" s="269"/>
      <c r="AO746" s="221"/>
      <c r="AP746" s="221"/>
    </row>
    <row r="747" spans="1:42" ht="18" customHeight="1">
      <c r="A747" s="221"/>
      <c r="B747" s="143"/>
      <c r="C747" s="143"/>
      <c r="D747" s="143"/>
      <c r="E747" s="269"/>
      <c r="F747" s="279"/>
      <c r="G747" s="241"/>
      <c r="H747" s="241"/>
      <c r="I747" s="241"/>
      <c r="J747" s="280"/>
      <c r="K747" s="281"/>
      <c r="L747" s="244"/>
      <c r="M747" s="244"/>
      <c r="N747" s="244"/>
      <c r="O747" s="245"/>
      <c r="P747" s="244"/>
      <c r="Q747" s="245"/>
      <c r="R747" s="245"/>
      <c r="S747" s="245"/>
      <c r="T747" s="245"/>
      <c r="U747" s="242"/>
      <c r="V747" s="245"/>
      <c r="W747" s="282"/>
      <c r="X747" s="282"/>
      <c r="Y747" s="279"/>
      <c r="Z747" s="242"/>
      <c r="AA747" s="242"/>
      <c r="AB747" s="242"/>
      <c r="AC747" s="242"/>
      <c r="AD747" s="242"/>
      <c r="AE747" s="242"/>
      <c r="AF747" s="242"/>
      <c r="AG747" s="242"/>
      <c r="AH747" s="242"/>
      <c r="AI747" s="242"/>
      <c r="AJ747" s="242"/>
      <c r="AK747" s="242"/>
      <c r="AL747" s="242"/>
      <c r="AM747" s="242"/>
      <c r="AN747" s="269"/>
      <c r="AO747" s="221"/>
      <c r="AP747" s="221"/>
    </row>
    <row r="748" spans="1:42" ht="18" customHeight="1">
      <c r="A748" s="221"/>
      <c r="B748" s="143"/>
      <c r="C748" s="143"/>
      <c r="D748" s="143"/>
      <c r="E748" s="269"/>
      <c r="F748" s="279"/>
      <c r="G748" s="241"/>
      <c r="H748" s="241"/>
      <c r="I748" s="241"/>
      <c r="J748" s="280"/>
      <c r="K748" s="281"/>
      <c r="L748" s="244"/>
      <c r="M748" s="244"/>
      <c r="N748" s="244"/>
      <c r="O748" s="245"/>
      <c r="P748" s="244"/>
      <c r="Q748" s="245"/>
      <c r="R748" s="245"/>
      <c r="S748" s="245"/>
      <c r="T748" s="245"/>
      <c r="U748" s="242"/>
      <c r="V748" s="245"/>
      <c r="W748" s="282"/>
      <c r="X748" s="282"/>
      <c r="Y748" s="279"/>
      <c r="Z748" s="242"/>
      <c r="AA748" s="242"/>
      <c r="AB748" s="242"/>
      <c r="AC748" s="242"/>
      <c r="AD748" s="242"/>
      <c r="AE748" s="242"/>
      <c r="AF748" s="242"/>
      <c r="AG748" s="242"/>
      <c r="AH748" s="242"/>
      <c r="AI748" s="242"/>
      <c r="AJ748" s="242"/>
      <c r="AK748" s="242"/>
      <c r="AL748" s="242"/>
      <c r="AM748" s="242"/>
      <c r="AN748" s="269"/>
      <c r="AO748" s="221"/>
      <c r="AP748" s="221"/>
    </row>
    <row r="749" spans="1:42" ht="18" customHeight="1">
      <c r="A749" s="221"/>
      <c r="B749" s="143"/>
      <c r="C749" s="143"/>
      <c r="D749" s="143"/>
      <c r="E749" s="269"/>
      <c r="F749" s="279"/>
      <c r="G749" s="241"/>
      <c r="H749" s="241"/>
      <c r="I749" s="241"/>
      <c r="J749" s="280"/>
      <c r="K749" s="281"/>
      <c r="L749" s="244"/>
      <c r="M749" s="244"/>
      <c r="N749" s="244"/>
      <c r="O749" s="245"/>
      <c r="P749" s="244"/>
      <c r="Q749" s="245"/>
      <c r="R749" s="245"/>
      <c r="S749" s="245"/>
      <c r="T749" s="245"/>
      <c r="U749" s="242"/>
      <c r="V749" s="245"/>
      <c r="W749" s="282"/>
      <c r="X749" s="282"/>
      <c r="Y749" s="279"/>
      <c r="Z749" s="242"/>
      <c r="AA749" s="242"/>
      <c r="AB749" s="242"/>
      <c r="AC749" s="242"/>
      <c r="AD749" s="242"/>
      <c r="AE749" s="242"/>
      <c r="AF749" s="242"/>
      <c r="AG749" s="242"/>
      <c r="AH749" s="242"/>
      <c r="AI749" s="242"/>
      <c r="AJ749" s="242"/>
      <c r="AK749" s="242"/>
      <c r="AL749" s="242"/>
      <c r="AM749" s="242"/>
      <c r="AN749" s="269"/>
      <c r="AO749" s="221"/>
      <c r="AP749" s="221"/>
    </row>
    <row r="750" spans="1:42" ht="18" customHeight="1">
      <c r="A750" s="221"/>
      <c r="B750" s="143"/>
      <c r="C750" s="143"/>
      <c r="D750" s="143"/>
      <c r="E750" s="269"/>
      <c r="F750" s="279"/>
      <c r="G750" s="241"/>
      <c r="H750" s="241"/>
      <c r="I750" s="241"/>
      <c r="J750" s="280"/>
      <c r="K750" s="281"/>
      <c r="L750" s="244"/>
      <c r="M750" s="244"/>
      <c r="N750" s="244"/>
      <c r="O750" s="245"/>
      <c r="P750" s="244"/>
      <c r="Q750" s="245"/>
      <c r="R750" s="245"/>
      <c r="S750" s="245"/>
      <c r="T750" s="245"/>
      <c r="U750" s="242"/>
      <c r="V750" s="245"/>
      <c r="W750" s="282"/>
      <c r="X750" s="282"/>
      <c r="Y750" s="279"/>
      <c r="Z750" s="242"/>
      <c r="AA750" s="242"/>
      <c r="AB750" s="242"/>
      <c r="AC750" s="242"/>
      <c r="AD750" s="242"/>
      <c r="AE750" s="242"/>
      <c r="AF750" s="242"/>
      <c r="AG750" s="242"/>
      <c r="AH750" s="242"/>
      <c r="AI750" s="242"/>
      <c r="AJ750" s="242"/>
      <c r="AK750" s="242"/>
      <c r="AL750" s="242"/>
      <c r="AM750" s="242"/>
      <c r="AN750" s="269"/>
      <c r="AO750" s="221"/>
      <c r="AP750" s="221"/>
    </row>
    <row r="751" spans="1:42" ht="18" customHeight="1">
      <c r="A751" s="221"/>
      <c r="B751" s="143"/>
      <c r="C751" s="143"/>
      <c r="D751" s="143"/>
      <c r="E751" s="269"/>
      <c r="F751" s="279"/>
      <c r="G751" s="241"/>
      <c r="H751" s="241"/>
      <c r="I751" s="241"/>
      <c r="J751" s="280"/>
      <c r="K751" s="281"/>
      <c r="L751" s="244"/>
      <c r="M751" s="244"/>
      <c r="N751" s="244"/>
      <c r="O751" s="245"/>
      <c r="P751" s="244"/>
      <c r="Q751" s="245"/>
      <c r="R751" s="245"/>
      <c r="S751" s="245"/>
      <c r="T751" s="245"/>
      <c r="U751" s="242"/>
      <c r="V751" s="245"/>
      <c r="W751" s="282"/>
      <c r="X751" s="282"/>
      <c r="Y751" s="279"/>
      <c r="Z751" s="242"/>
      <c r="AA751" s="242"/>
      <c r="AB751" s="242"/>
      <c r="AC751" s="242"/>
      <c r="AD751" s="242"/>
      <c r="AE751" s="242"/>
      <c r="AF751" s="242"/>
      <c r="AG751" s="242"/>
      <c r="AH751" s="242"/>
      <c r="AI751" s="242"/>
      <c r="AJ751" s="242"/>
      <c r="AK751" s="242"/>
      <c r="AL751" s="242"/>
      <c r="AM751" s="242"/>
      <c r="AN751" s="269"/>
      <c r="AO751" s="221"/>
      <c r="AP751" s="221"/>
    </row>
    <row r="752" spans="1:42" ht="18" customHeight="1">
      <c r="A752" s="221"/>
      <c r="B752" s="143"/>
      <c r="C752" s="143"/>
      <c r="D752" s="143"/>
      <c r="E752" s="269"/>
      <c r="F752" s="279"/>
      <c r="G752" s="241"/>
      <c r="H752" s="241"/>
      <c r="I752" s="241"/>
      <c r="J752" s="280"/>
      <c r="K752" s="281"/>
      <c r="L752" s="244"/>
      <c r="M752" s="244"/>
      <c r="N752" s="244"/>
      <c r="O752" s="245"/>
      <c r="P752" s="244"/>
      <c r="Q752" s="245"/>
      <c r="R752" s="245"/>
      <c r="S752" s="245"/>
      <c r="T752" s="245"/>
      <c r="U752" s="242"/>
      <c r="V752" s="245"/>
      <c r="W752" s="282"/>
      <c r="X752" s="282"/>
      <c r="Y752" s="279"/>
      <c r="Z752" s="242"/>
      <c r="AA752" s="242"/>
      <c r="AB752" s="242"/>
      <c r="AC752" s="242"/>
      <c r="AD752" s="242"/>
      <c r="AE752" s="242"/>
      <c r="AF752" s="242"/>
      <c r="AG752" s="242"/>
      <c r="AH752" s="242"/>
      <c r="AI752" s="242"/>
      <c r="AJ752" s="242"/>
      <c r="AK752" s="242"/>
      <c r="AL752" s="242"/>
      <c r="AM752" s="242"/>
      <c r="AN752" s="269"/>
      <c r="AO752" s="221"/>
      <c r="AP752" s="221"/>
    </row>
    <row r="753" spans="1:42" ht="18" customHeight="1">
      <c r="A753" s="221"/>
      <c r="B753" s="143"/>
      <c r="C753" s="143"/>
      <c r="D753" s="143"/>
      <c r="E753" s="269"/>
      <c r="F753" s="279"/>
      <c r="G753" s="241"/>
      <c r="H753" s="241"/>
      <c r="I753" s="241"/>
      <c r="J753" s="280"/>
      <c r="K753" s="281"/>
      <c r="L753" s="244"/>
      <c r="M753" s="244"/>
      <c r="N753" s="244"/>
      <c r="O753" s="245"/>
      <c r="P753" s="244"/>
      <c r="Q753" s="245"/>
      <c r="R753" s="245"/>
      <c r="S753" s="245"/>
      <c r="T753" s="245"/>
      <c r="U753" s="242"/>
      <c r="V753" s="245"/>
      <c r="W753" s="282"/>
      <c r="X753" s="282"/>
      <c r="Y753" s="279"/>
      <c r="Z753" s="242"/>
      <c r="AA753" s="242"/>
      <c r="AB753" s="242"/>
      <c r="AC753" s="242"/>
      <c r="AD753" s="242"/>
      <c r="AE753" s="242"/>
      <c r="AF753" s="242"/>
      <c r="AG753" s="242"/>
      <c r="AH753" s="242"/>
      <c r="AI753" s="242"/>
      <c r="AJ753" s="242"/>
      <c r="AK753" s="242"/>
      <c r="AL753" s="242"/>
      <c r="AM753" s="242"/>
      <c r="AN753" s="269"/>
      <c r="AO753" s="221"/>
      <c r="AP753" s="221"/>
    </row>
    <row r="754" spans="1:42" ht="18" customHeight="1">
      <c r="A754" s="221"/>
      <c r="B754" s="143"/>
      <c r="C754" s="143"/>
      <c r="D754" s="143"/>
      <c r="E754" s="269"/>
      <c r="F754" s="279"/>
      <c r="G754" s="241"/>
      <c r="H754" s="241"/>
      <c r="I754" s="241"/>
      <c r="J754" s="280"/>
      <c r="K754" s="281"/>
      <c r="L754" s="244"/>
      <c r="M754" s="244"/>
      <c r="N754" s="244"/>
      <c r="O754" s="245"/>
      <c r="P754" s="244"/>
      <c r="Q754" s="245"/>
      <c r="R754" s="245"/>
      <c r="S754" s="245"/>
      <c r="T754" s="245"/>
      <c r="U754" s="242"/>
      <c r="V754" s="245"/>
      <c r="W754" s="282"/>
      <c r="X754" s="282"/>
      <c r="Y754" s="279"/>
      <c r="Z754" s="242"/>
      <c r="AA754" s="242"/>
      <c r="AB754" s="242"/>
      <c r="AC754" s="242"/>
      <c r="AD754" s="242"/>
      <c r="AE754" s="242"/>
      <c r="AF754" s="242"/>
      <c r="AG754" s="242"/>
      <c r="AH754" s="242"/>
      <c r="AI754" s="242"/>
      <c r="AJ754" s="242"/>
      <c r="AK754" s="242"/>
      <c r="AL754" s="242"/>
      <c r="AM754" s="242"/>
      <c r="AN754" s="269"/>
      <c r="AO754" s="221"/>
      <c r="AP754" s="221"/>
    </row>
    <row r="755" spans="1:42" ht="18" customHeight="1">
      <c r="A755" s="221"/>
      <c r="B755" s="143"/>
      <c r="C755" s="143"/>
      <c r="D755" s="143"/>
      <c r="E755" s="269"/>
      <c r="F755" s="279"/>
      <c r="G755" s="241"/>
      <c r="H755" s="241"/>
      <c r="I755" s="241"/>
      <c r="J755" s="280"/>
      <c r="K755" s="281"/>
      <c r="L755" s="244"/>
      <c r="M755" s="244"/>
      <c r="N755" s="244"/>
      <c r="O755" s="245"/>
      <c r="P755" s="244"/>
      <c r="Q755" s="245"/>
      <c r="R755" s="245"/>
      <c r="S755" s="245"/>
      <c r="T755" s="245"/>
      <c r="U755" s="242"/>
      <c r="V755" s="245"/>
      <c r="W755" s="282"/>
      <c r="X755" s="282"/>
      <c r="Y755" s="279"/>
      <c r="Z755" s="242"/>
      <c r="AA755" s="242"/>
      <c r="AB755" s="242"/>
      <c r="AC755" s="242"/>
      <c r="AD755" s="242"/>
      <c r="AE755" s="242"/>
      <c r="AF755" s="242"/>
      <c r="AG755" s="242"/>
      <c r="AH755" s="242"/>
      <c r="AI755" s="242"/>
      <c r="AJ755" s="242"/>
      <c r="AK755" s="242"/>
      <c r="AL755" s="242"/>
      <c r="AM755" s="242"/>
      <c r="AN755" s="269"/>
      <c r="AO755" s="221"/>
      <c r="AP755" s="221"/>
    </row>
    <row r="756" spans="1:42" ht="18" customHeight="1">
      <c r="A756" s="221"/>
      <c r="B756" s="143"/>
      <c r="C756" s="143"/>
      <c r="D756" s="143"/>
      <c r="E756" s="269"/>
      <c r="F756" s="279"/>
      <c r="G756" s="241"/>
      <c r="H756" s="241"/>
      <c r="I756" s="241"/>
      <c r="J756" s="280"/>
      <c r="K756" s="281"/>
      <c r="L756" s="244"/>
      <c r="M756" s="244"/>
      <c r="N756" s="244"/>
      <c r="O756" s="245"/>
      <c r="P756" s="244"/>
      <c r="Q756" s="245"/>
      <c r="R756" s="245"/>
      <c r="S756" s="245"/>
      <c r="T756" s="245"/>
      <c r="U756" s="242"/>
      <c r="V756" s="245"/>
      <c r="W756" s="282"/>
      <c r="X756" s="282"/>
      <c r="Y756" s="279"/>
      <c r="Z756" s="242"/>
      <c r="AA756" s="242"/>
      <c r="AB756" s="242"/>
      <c r="AC756" s="242"/>
      <c r="AD756" s="242"/>
      <c r="AE756" s="242"/>
      <c r="AF756" s="242"/>
      <c r="AG756" s="242"/>
      <c r="AH756" s="242"/>
      <c r="AI756" s="242"/>
      <c r="AJ756" s="242"/>
      <c r="AK756" s="242"/>
      <c r="AL756" s="242"/>
      <c r="AM756" s="242"/>
      <c r="AN756" s="269"/>
      <c r="AO756" s="221"/>
      <c r="AP756" s="221"/>
    </row>
    <row r="757" spans="1:42" ht="18" customHeight="1">
      <c r="A757" s="221"/>
      <c r="B757" s="143"/>
      <c r="C757" s="143"/>
      <c r="D757" s="143"/>
      <c r="E757" s="269"/>
      <c r="F757" s="279"/>
      <c r="G757" s="241"/>
      <c r="H757" s="241"/>
      <c r="I757" s="241"/>
      <c r="J757" s="280"/>
      <c r="K757" s="281"/>
      <c r="L757" s="244"/>
      <c r="M757" s="244"/>
      <c r="N757" s="244"/>
      <c r="O757" s="245"/>
      <c r="P757" s="244"/>
      <c r="Q757" s="245"/>
      <c r="R757" s="245"/>
      <c r="S757" s="245"/>
      <c r="T757" s="245"/>
      <c r="U757" s="242"/>
      <c r="V757" s="245"/>
      <c r="W757" s="282"/>
      <c r="X757" s="282"/>
      <c r="Y757" s="279"/>
      <c r="Z757" s="242"/>
      <c r="AA757" s="242"/>
      <c r="AB757" s="242"/>
      <c r="AC757" s="242"/>
      <c r="AD757" s="242"/>
      <c r="AE757" s="242"/>
      <c r="AF757" s="242"/>
      <c r="AG757" s="242"/>
      <c r="AH757" s="242"/>
      <c r="AI757" s="242"/>
      <c r="AJ757" s="242"/>
      <c r="AK757" s="242"/>
      <c r="AL757" s="242"/>
      <c r="AM757" s="242"/>
      <c r="AN757" s="269"/>
      <c r="AO757" s="221"/>
      <c r="AP757" s="221"/>
    </row>
    <row r="758" spans="1:42" ht="18" customHeight="1">
      <c r="A758" s="221"/>
      <c r="B758" s="143"/>
      <c r="C758" s="143"/>
      <c r="D758" s="143"/>
      <c r="E758" s="269"/>
      <c r="F758" s="279"/>
      <c r="G758" s="241"/>
      <c r="H758" s="241"/>
      <c r="I758" s="241"/>
      <c r="J758" s="280"/>
      <c r="K758" s="281"/>
      <c r="L758" s="244"/>
      <c r="M758" s="244"/>
      <c r="N758" s="244"/>
      <c r="O758" s="245"/>
      <c r="P758" s="244"/>
      <c r="Q758" s="245"/>
      <c r="R758" s="245"/>
      <c r="S758" s="245"/>
      <c r="T758" s="245"/>
      <c r="U758" s="242"/>
      <c r="V758" s="245"/>
      <c r="W758" s="282"/>
      <c r="X758" s="282"/>
      <c r="Y758" s="279"/>
      <c r="Z758" s="242"/>
      <c r="AA758" s="242"/>
      <c r="AB758" s="242"/>
      <c r="AC758" s="242"/>
      <c r="AD758" s="242"/>
      <c r="AE758" s="242"/>
      <c r="AF758" s="242"/>
      <c r="AG758" s="242"/>
      <c r="AH758" s="242"/>
      <c r="AI758" s="242"/>
      <c r="AJ758" s="242"/>
      <c r="AK758" s="242"/>
      <c r="AL758" s="242"/>
      <c r="AM758" s="242"/>
      <c r="AN758" s="269"/>
      <c r="AO758" s="221"/>
      <c r="AP758" s="221"/>
    </row>
    <row r="759" spans="1:42" ht="18" customHeight="1">
      <c r="A759" s="221"/>
      <c r="B759" s="143"/>
      <c r="C759" s="143"/>
      <c r="D759" s="143"/>
      <c r="E759" s="269"/>
      <c r="F759" s="279"/>
      <c r="G759" s="241"/>
      <c r="H759" s="241"/>
      <c r="I759" s="241"/>
      <c r="J759" s="280"/>
      <c r="K759" s="281"/>
      <c r="L759" s="244"/>
      <c r="M759" s="244"/>
      <c r="N759" s="244"/>
      <c r="O759" s="245"/>
      <c r="P759" s="244"/>
      <c r="Q759" s="245"/>
      <c r="R759" s="245"/>
      <c r="S759" s="245"/>
      <c r="T759" s="245"/>
      <c r="U759" s="242"/>
      <c r="V759" s="245"/>
      <c r="W759" s="282"/>
      <c r="X759" s="282"/>
      <c r="Y759" s="279"/>
      <c r="Z759" s="242"/>
      <c r="AA759" s="242"/>
      <c r="AB759" s="242"/>
      <c r="AC759" s="242"/>
      <c r="AD759" s="242"/>
      <c r="AE759" s="242"/>
      <c r="AF759" s="242"/>
      <c r="AG759" s="242"/>
      <c r="AH759" s="242"/>
      <c r="AI759" s="242"/>
      <c r="AJ759" s="242"/>
      <c r="AK759" s="242"/>
      <c r="AL759" s="242"/>
      <c r="AM759" s="242"/>
      <c r="AN759" s="269"/>
      <c r="AO759" s="221"/>
      <c r="AP759" s="221"/>
    </row>
    <row r="760" spans="1:42" ht="18" customHeight="1">
      <c r="A760" s="221"/>
      <c r="B760" s="143"/>
      <c r="C760" s="143"/>
      <c r="D760" s="143"/>
      <c r="E760" s="269"/>
      <c r="F760" s="279"/>
      <c r="G760" s="241"/>
      <c r="H760" s="241"/>
      <c r="I760" s="241"/>
      <c r="J760" s="280"/>
      <c r="K760" s="281"/>
      <c r="L760" s="244"/>
      <c r="M760" s="244"/>
      <c r="N760" s="244"/>
      <c r="O760" s="245"/>
      <c r="P760" s="244"/>
      <c r="Q760" s="245"/>
      <c r="R760" s="245"/>
      <c r="S760" s="245"/>
      <c r="T760" s="245"/>
      <c r="U760" s="242"/>
      <c r="V760" s="245"/>
      <c r="W760" s="282"/>
      <c r="X760" s="282"/>
      <c r="Y760" s="279"/>
      <c r="Z760" s="242"/>
      <c r="AA760" s="242"/>
      <c r="AB760" s="242"/>
      <c r="AC760" s="242"/>
      <c r="AD760" s="242"/>
      <c r="AE760" s="242"/>
      <c r="AF760" s="242"/>
      <c r="AG760" s="242"/>
      <c r="AH760" s="242"/>
      <c r="AI760" s="242"/>
      <c r="AJ760" s="242"/>
      <c r="AK760" s="242"/>
      <c r="AL760" s="242"/>
      <c r="AM760" s="242"/>
      <c r="AN760" s="269"/>
      <c r="AO760" s="221"/>
      <c r="AP760" s="221"/>
    </row>
    <row r="761" spans="1:42" ht="18" customHeight="1">
      <c r="A761" s="221"/>
      <c r="B761" s="143"/>
      <c r="C761" s="143"/>
      <c r="D761" s="143"/>
      <c r="E761" s="269"/>
      <c r="F761" s="279"/>
      <c r="G761" s="241"/>
      <c r="H761" s="241"/>
      <c r="I761" s="241"/>
      <c r="J761" s="280"/>
      <c r="K761" s="281"/>
      <c r="L761" s="244"/>
      <c r="M761" s="244"/>
      <c r="N761" s="244"/>
      <c r="O761" s="245"/>
      <c r="P761" s="244"/>
      <c r="Q761" s="245"/>
      <c r="R761" s="245"/>
      <c r="S761" s="245"/>
      <c r="T761" s="245"/>
      <c r="U761" s="242"/>
      <c r="V761" s="245"/>
      <c r="W761" s="282"/>
      <c r="X761" s="282"/>
      <c r="Y761" s="279"/>
      <c r="Z761" s="242"/>
      <c r="AA761" s="242"/>
      <c r="AB761" s="242"/>
      <c r="AC761" s="242"/>
      <c r="AD761" s="242"/>
      <c r="AE761" s="242"/>
      <c r="AF761" s="242"/>
      <c r="AG761" s="242"/>
      <c r="AH761" s="242"/>
      <c r="AI761" s="242"/>
      <c r="AJ761" s="242"/>
      <c r="AK761" s="242"/>
      <c r="AL761" s="242"/>
      <c r="AM761" s="242"/>
      <c r="AN761" s="269"/>
      <c r="AO761" s="221"/>
      <c r="AP761" s="221"/>
    </row>
    <row r="762" spans="1:42" ht="18" customHeight="1">
      <c r="A762" s="221"/>
      <c r="B762" s="143"/>
      <c r="C762" s="143"/>
      <c r="D762" s="143"/>
      <c r="E762" s="269"/>
      <c r="F762" s="279"/>
      <c r="G762" s="241"/>
      <c r="H762" s="241"/>
      <c r="I762" s="241"/>
      <c r="J762" s="280"/>
      <c r="K762" s="281"/>
      <c r="L762" s="244"/>
      <c r="M762" s="244"/>
      <c r="N762" s="244"/>
      <c r="O762" s="245"/>
      <c r="P762" s="244"/>
      <c r="Q762" s="245"/>
      <c r="R762" s="245"/>
      <c r="S762" s="245"/>
      <c r="T762" s="245"/>
      <c r="U762" s="242"/>
      <c r="V762" s="245"/>
      <c r="W762" s="282"/>
      <c r="X762" s="282"/>
      <c r="Y762" s="279"/>
      <c r="Z762" s="242"/>
      <c r="AA762" s="242"/>
      <c r="AB762" s="242"/>
      <c r="AC762" s="242"/>
      <c r="AD762" s="242"/>
      <c r="AE762" s="242"/>
      <c r="AF762" s="242"/>
      <c r="AG762" s="242"/>
      <c r="AH762" s="242"/>
      <c r="AI762" s="242"/>
      <c r="AJ762" s="242"/>
      <c r="AK762" s="242"/>
      <c r="AL762" s="242"/>
      <c r="AM762" s="242"/>
      <c r="AN762" s="269"/>
      <c r="AO762" s="221"/>
      <c r="AP762" s="221"/>
    </row>
    <row r="763" spans="1:42" ht="18" customHeight="1">
      <c r="A763" s="221"/>
      <c r="B763" s="143"/>
      <c r="C763" s="143"/>
      <c r="D763" s="143"/>
      <c r="E763" s="269"/>
      <c r="F763" s="279"/>
      <c r="G763" s="241"/>
      <c r="H763" s="241"/>
      <c r="I763" s="241"/>
      <c r="J763" s="280"/>
      <c r="K763" s="281"/>
      <c r="L763" s="244"/>
      <c r="M763" s="244"/>
      <c r="N763" s="244"/>
      <c r="O763" s="245"/>
      <c r="P763" s="244"/>
      <c r="Q763" s="245"/>
      <c r="R763" s="245"/>
      <c r="S763" s="245"/>
      <c r="T763" s="245"/>
      <c r="U763" s="242"/>
      <c r="V763" s="245"/>
      <c r="W763" s="282"/>
      <c r="X763" s="282"/>
      <c r="Y763" s="279"/>
      <c r="Z763" s="242"/>
      <c r="AA763" s="242"/>
      <c r="AB763" s="242"/>
      <c r="AC763" s="242"/>
      <c r="AD763" s="242"/>
      <c r="AE763" s="242"/>
      <c r="AF763" s="242"/>
      <c r="AG763" s="242"/>
      <c r="AH763" s="242"/>
      <c r="AI763" s="242"/>
      <c r="AJ763" s="242"/>
      <c r="AK763" s="242"/>
      <c r="AL763" s="242"/>
      <c r="AM763" s="242"/>
      <c r="AN763" s="269"/>
      <c r="AO763" s="221"/>
      <c r="AP763" s="221"/>
    </row>
    <row r="764" spans="1:42" ht="18" customHeight="1">
      <c r="A764" s="221"/>
      <c r="B764" s="143"/>
      <c r="C764" s="143"/>
      <c r="D764" s="143"/>
      <c r="E764" s="269"/>
      <c r="F764" s="279"/>
      <c r="G764" s="241"/>
      <c r="H764" s="241"/>
      <c r="I764" s="241"/>
      <c r="J764" s="280"/>
      <c r="K764" s="281"/>
      <c r="L764" s="244"/>
      <c r="M764" s="244"/>
      <c r="N764" s="244"/>
      <c r="O764" s="245"/>
      <c r="P764" s="244"/>
      <c r="Q764" s="245"/>
      <c r="R764" s="245"/>
      <c r="S764" s="245"/>
      <c r="T764" s="245"/>
      <c r="U764" s="242"/>
      <c r="V764" s="245"/>
      <c r="W764" s="282"/>
      <c r="X764" s="282"/>
      <c r="Y764" s="279"/>
      <c r="Z764" s="242"/>
      <c r="AA764" s="242"/>
      <c r="AB764" s="242"/>
      <c r="AC764" s="242"/>
      <c r="AD764" s="242"/>
      <c r="AE764" s="242"/>
      <c r="AF764" s="242"/>
      <c r="AG764" s="242"/>
      <c r="AH764" s="242"/>
      <c r="AI764" s="242"/>
      <c r="AJ764" s="242"/>
      <c r="AK764" s="242"/>
      <c r="AL764" s="242"/>
      <c r="AM764" s="242"/>
      <c r="AN764" s="269"/>
      <c r="AO764" s="221"/>
      <c r="AP764" s="221"/>
    </row>
    <row r="765" spans="1:42" ht="18" customHeight="1">
      <c r="A765" s="221"/>
      <c r="B765" s="143"/>
      <c r="C765" s="143"/>
      <c r="D765" s="143"/>
      <c r="E765" s="269"/>
      <c r="F765" s="279"/>
      <c r="G765" s="241"/>
      <c r="H765" s="241"/>
      <c r="I765" s="241"/>
      <c r="J765" s="280"/>
      <c r="K765" s="281"/>
      <c r="L765" s="244"/>
      <c r="M765" s="244"/>
      <c r="N765" s="244"/>
      <c r="O765" s="245"/>
      <c r="P765" s="244"/>
      <c r="Q765" s="245"/>
      <c r="R765" s="245"/>
      <c r="S765" s="245"/>
      <c r="T765" s="245"/>
      <c r="U765" s="242"/>
      <c r="V765" s="245"/>
      <c r="W765" s="282"/>
      <c r="X765" s="282"/>
      <c r="Y765" s="279"/>
      <c r="Z765" s="242"/>
      <c r="AA765" s="242"/>
      <c r="AB765" s="242"/>
      <c r="AC765" s="242"/>
      <c r="AD765" s="242"/>
      <c r="AE765" s="242"/>
      <c r="AF765" s="242"/>
      <c r="AG765" s="242"/>
      <c r="AH765" s="242"/>
      <c r="AI765" s="242"/>
      <c r="AJ765" s="242"/>
      <c r="AK765" s="242"/>
      <c r="AL765" s="242"/>
      <c r="AM765" s="242"/>
      <c r="AN765" s="269"/>
      <c r="AO765" s="221"/>
      <c r="AP765" s="221"/>
    </row>
    <row r="766" spans="1:42" ht="18" customHeight="1">
      <c r="A766" s="221"/>
      <c r="B766" s="143"/>
      <c r="C766" s="143"/>
      <c r="D766" s="143"/>
      <c r="E766" s="269"/>
      <c r="F766" s="279"/>
      <c r="G766" s="241"/>
      <c r="H766" s="241"/>
      <c r="I766" s="241"/>
      <c r="J766" s="280"/>
      <c r="K766" s="281"/>
      <c r="L766" s="244"/>
      <c r="M766" s="244"/>
      <c r="N766" s="244"/>
      <c r="O766" s="245"/>
      <c r="P766" s="244"/>
      <c r="Q766" s="245"/>
      <c r="R766" s="245"/>
      <c r="S766" s="245"/>
      <c r="T766" s="245"/>
      <c r="U766" s="242"/>
      <c r="V766" s="245"/>
      <c r="W766" s="282"/>
      <c r="X766" s="282"/>
      <c r="Y766" s="279"/>
      <c r="Z766" s="242"/>
      <c r="AA766" s="242"/>
      <c r="AB766" s="242"/>
      <c r="AC766" s="242"/>
      <c r="AD766" s="242"/>
      <c r="AE766" s="242"/>
      <c r="AF766" s="242"/>
      <c r="AG766" s="242"/>
      <c r="AH766" s="242"/>
      <c r="AI766" s="242"/>
      <c r="AJ766" s="242"/>
      <c r="AK766" s="242"/>
      <c r="AL766" s="242"/>
      <c r="AM766" s="242"/>
      <c r="AN766" s="269"/>
      <c r="AO766" s="221"/>
      <c r="AP766" s="221"/>
    </row>
    <row r="767" spans="1:42" ht="18" customHeight="1">
      <c r="A767" s="221"/>
      <c r="B767" s="143"/>
      <c r="C767" s="143"/>
      <c r="D767" s="143"/>
      <c r="E767" s="269"/>
      <c r="F767" s="279"/>
      <c r="G767" s="241"/>
      <c r="H767" s="241"/>
      <c r="I767" s="241"/>
      <c r="J767" s="280"/>
      <c r="K767" s="281"/>
      <c r="L767" s="244"/>
      <c r="M767" s="244"/>
      <c r="N767" s="244"/>
      <c r="O767" s="245"/>
      <c r="P767" s="244"/>
      <c r="Q767" s="245"/>
      <c r="R767" s="245"/>
      <c r="S767" s="245"/>
      <c r="T767" s="245"/>
      <c r="U767" s="242"/>
      <c r="V767" s="245"/>
      <c r="W767" s="282"/>
      <c r="X767" s="282"/>
      <c r="Y767" s="279"/>
      <c r="Z767" s="242"/>
      <c r="AA767" s="242"/>
      <c r="AB767" s="242"/>
      <c r="AC767" s="242"/>
      <c r="AD767" s="242"/>
      <c r="AE767" s="242"/>
      <c r="AF767" s="242"/>
      <c r="AG767" s="242"/>
      <c r="AH767" s="242"/>
      <c r="AI767" s="242"/>
      <c r="AJ767" s="242"/>
      <c r="AK767" s="242"/>
      <c r="AL767" s="242"/>
      <c r="AM767" s="242"/>
      <c r="AN767" s="269"/>
      <c r="AO767" s="221"/>
      <c r="AP767" s="221"/>
    </row>
    <row r="768" spans="1:42" ht="18" customHeight="1">
      <c r="A768" s="221"/>
      <c r="B768" s="143"/>
      <c r="C768" s="143"/>
      <c r="D768" s="143"/>
      <c r="E768" s="269"/>
      <c r="F768" s="279"/>
      <c r="G768" s="241"/>
      <c r="H768" s="241"/>
      <c r="I768" s="241"/>
      <c r="J768" s="280"/>
      <c r="K768" s="281"/>
      <c r="L768" s="244"/>
      <c r="M768" s="244"/>
      <c r="N768" s="244"/>
      <c r="O768" s="245"/>
      <c r="P768" s="244"/>
      <c r="Q768" s="245"/>
      <c r="R768" s="245"/>
      <c r="S768" s="245"/>
      <c r="T768" s="245"/>
      <c r="U768" s="242"/>
      <c r="V768" s="245"/>
      <c r="W768" s="282"/>
      <c r="X768" s="282"/>
      <c r="Y768" s="279"/>
      <c r="Z768" s="242"/>
      <c r="AA768" s="242"/>
      <c r="AB768" s="242"/>
      <c r="AC768" s="242"/>
      <c r="AD768" s="242"/>
      <c r="AE768" s="242"/>
      <c r="AF768" s="242"/>
      <c r="AG768" s="242"/>
      <c r="AH768" s="242"/>
      <c r="AI768" s="242"/>
      <c r="AJ768" s="242"/>
      <c r="AK768" s="242"/>
      <c r="AL768" s="242"/>
      <c r="AM768" s="242"/>
      <c r="AN768" s="269"/>
      <c r="AO768" s="221"/>
      <c r="AP768" s="221"/>
    </row>
    <row r="769" spans="1:42" ht="18" customHeight="1">
      <c r="A769" s="221"/>
      <c r="B769" s="143"/>
      <c r="C769" s="143"/>
      <c r="D769" s="143"/>
      <c r="E769" s="269"/>
      <c r="F769" s="279"/>
      <c r="G769" s="241"/>
      <c r="H769" s="241"/>
      <c r="I769" s="241"/>
      <c r="J769" s="280"/>
      <c r="K769" s="281"/>
      <c r="L769" s="244"/>
      <c r="M769" s="244"/>
      <c r="N769" s="244"/>
      <c r="O769" s="245"/>
      <c r="P769" s="244"/>
      <c r="Q769" s="245"/>
      <c r="R769" s="245"/>
      <c r="S769" s="245"/>
      <c r="T769" s="245"/>
      <c r="U769" s="242"/>
      <c r="V769" s="245"/>
      <c r="W769" s="282"/>
      <c r="X769" s="282"/>
      <c r="Y769" s="279"/>
      <c r="Z769" s="242"/>
      <c r="AA769" s="242"/>
      <c r="AB769" s="242"/>
      <c r="AC769" s="242"/>
      <c r="AD769" s="242"/>
      <c r="AE769" s="242"/>
      <c r="AF769" s="242"/>
      <c r="AG769" s="242"/>
      <c r="AH769" s="242"/>
      <c r="AI769" s="242"/>
      <c r="AJ769" s="242"/>
      <c r="AK769" s="242"/>
      <c r="AL769" s="242"/>
      <c r="AM769" s="242"/>
      <c r="AN769" s="269"/>
      <c r="AO769" s="221"/>
      <c r="AP769" s="221"/>
    </row>
    <row r="770" spans="1:42" ht="18" customHeight="1">
      <c r="A770" s="221"/>
      <c r="B770" s="143"/>
      <c r="C770" s="143"/>
      <c r="D770" s="143"/>
      <c r="E770" s="269"/>
      <c r="F770" s="279"/>
      <c r="G770" s="241"/>
      <c r="H770" s="241"/>
      <c r="I770" s="241"/>
      <c r="J770" s="280"/>
      <c r="K770" s="281"/>
      <c r="L770" s="244"/>
      <c r="M770" s="244"/>
      <c r="N770" s="244"/>
      <c r="O770" s="245"/>
      <c r="P770" s="244"/>
      <c r="Q770" s="245"/>
      <c r="R770" s="245"/>
      <c r="S770" s="245"/>
      <c r="T770" s="245"/>
      <c r="U770" s="242"/>
      <c r="V770" s="245"/>
      <c r="W770" s="282"/>
      <c r="X770" s="282"/>
      <c r="Y770" s="279"/>
      <c r="Z770" s="242"/>
      <c r="AA770" s="242"/>
      <c r="AB770" s="242"/>
      <c r="AC770" s="242"/>
      <c r="AD770" s="242"/>
      <c r="AE770" s="242"/>
      <c r="AF770" s="242"/>
      <c r="AG770" s="242"/>
      <c r="AH770" s="242"/>
      <c r="AI770" s="242"/>
      <c r="AJ770" s="242"/>
      <c r="AK770" s="242"/>
      <c r="AL770" s="242"/>
      <c r="AM770" s="242"/>
      <c r="AN770" s="269"/>
      <c r="AO770" s="221"/>
      <c r="AP770" s="221"/>
    </row>
    <row r="771" spans="1:42" ht="18" customHeight="1">
      <c r="A771" s="221"/>
      <c r="B771" s="143"/>
      <c r="C771" s="143"/>
      <c r="D771" s="143"/>
      <c r="E771" s="269"/>
      <c r="F771" s="279"/>
      <c r="G771" s="241"/>
      <c r="H771" s="241"/>
      <c r="I771" s="241"/>
      <c r="J771" s="280"/>
      <c r="K771" s="281"/>
      <c r="L771" s="244"/>
      <c r="M771" s="244"/>
      <c r="N771" s="244"/>
      <c r="O771" s="245"/>
      <c r="P771" s="244"/>
      <c r="Q771" s="245"/>
      <c r="R771" s="245"/>
      <c r="S771" s="245"/>
      <c r="T771" s="245"/>
      <c r="U771" s="242"/>
      <c r="V771" s="245"/>
      <c r="W771" s="282"/>
      <c r="X771" s="282"/>
      <c r="Y771" s="279"/>
      <c r="Z771" s="242"/>
      <c r="AA771" s="242"/>
      <c r="AB771" s="242"/>
      <c r="AC771" s="242"/>
      <c r="AD771" s="242"/>
      <c r="AE771" s="242"/>
      <c r="AF771" s="242"/>
      <c r="AG771" s="242"/>
      <c r="AH771" s="242"/>
      <c r="AI771" s="242"/>
      <c r="AJ771" s="242"/>
      <c r="AK771" s="242"/>
      <c r="AL771" s="242"/>
      <c r="AM771" s="242"/>
      <c r="AN771" s="269"/>
      <c r="AO771" s="221"/>
      <c r="AP771" s="221"/>
    </row>
    <row r="772" spans="1:42" ht="18" customHeight="1">
      <c r="A772" s="221"/>
      <c r="B772" s="143"/>
      <c r="C772" s="143"/>
      <c r="D772" s="143"/>
      <c r="E772" s="269"/>
      <c r="F772" s="279"/>
      <c r="G772" s="241"/>
      <c r="H772" s="241"/>
      <c r="I772" s="241"/>
      <c r="J772" s="280"/>
      <c r="K772" s="281"/>
      <c r="L772" s="244"/>
      <c r="M772" s="244"/>
      <c r="N772" s="244"/>
      <c r="O772" s="245"/>
      <c r="P772" s="244"/>
      <c r="Q772" s="245"/>
      <c r="R772" s="245"/>
      <c r="S772" s="245"/>
      <c r="T772" s="245"/>
      <c r="U772" s="242"/>
      <c r="V772" s="245"/>
      <c r="W772" s="282"/>
      <c r="X772" s="282"/>
      <c r="Y772" s="279"/>
      <c r="Z772" s="242"/>
      <c r="AA772" s="242"/>
      <c r="AB772" s="242"/>
      <c r="AC772" s="242"/>
      <c r="AD772" s="242"/>
      <c r="AE772" s="242"/>
      <c r="AF772" s="242"/>
      <c r="AG772" s="242"/>
      <c r="AH772" s="242"/>
      <c r="AI772" s="242"/>
      <c r="AJ772" s="242"/>
      <c r="AK772" s="242"/>
      <c r="AL772" s="242"/>
      <c r="AM772" s="242"/>
      <c r="AN772" s="269"/>
      <c r="AO772" s="221"/>
      <c r="AP772" s="221"/>
    </row>
    <row r="773" spans="1:42" ht="18" customHeight="1">
      <c r="A773" s="221"/>
      <c r="B773" s="143"/>
      <c r="C773" s="143"/>
      <c r="D773" s="143"/>
      <c r="E773" s="269"/>
      <c r="F773" s="279"/>
      <c r="G773" s="241"/>
      <c r="H773" s="241"/>
      <c r="I773" s="241"/>
      <c r="J773" s="280"/>
      <c r="K773" s="281"/>
      <c r="L773" s="244"/>
      <c r="M773" s="244"/>
      <c r="N773" s="244"/>
      <c r="O773" s="245"/>
      <c r="P773" s="244"/>
      <c r="Q773" s="245"/>
      <c r="R773" s="245"/>
      <c r="S773" s="245"/>
      <c r="T773" s="245"/>
      <c r="U773" s="242"/>
      <c r="V773" s="245"/>
      <c r="W773" s="282"/>
      <c r="X773" s="282"/>
      <c r="Y773" s="279"/>
      <c r="Z773" s="242"/>
      <c r="AA773" s="242"/>
      <c r="AB773" s="242"/>
      <c r="AC773" s="242"/>
      <c r="AD773" s="242"/>
      <c r="AE773" s="242"/>
      <c r="AF773" s="242"/>
      <c r="AG773" s="242"/>
      <c r="AH773" s="242"/>
      <c r="AI773" s="242"/>
      <c r="AJ773" s="242"/>
      <c r="AK773" s="242"/>
      <c r="AL773" s="242"/>
      <c r="AM773" s="242"/>
      <c r="AN773" s="269"/>
      <c r="AO773" s="221"/>
      <c r="AP773" s="221"/>
    </row>
    <row r="774" spans="1:42" ht="18" customHeight="1">
      <c r="A774" s="221"/>
      <c r="B774" s="143"/>
      <c r="C774" s="143"/>
      <c r="D774" s="143"/>
      <c r="E774" s="269"/>
      <c r="F774" s="279"/>
      <c r="G774" s="241"/>
      <c r="H774" s="241"/>
      <c r="I774" s="241"/>
      <c r="J774" s="280"/>
      <c r="K774" s="281"/>
      <c r="L774" s="244"/>
      <c r="M774" s="244"/>
      <c r="N774" s="244"/>
      <c r="O774" s="245"/>
      <c r="P774" s="244"/>
      <c r="Q774" s="245"/>
      <c r="R774" s="245"/>
      <c r="S774" s="245"/>
      <c r="T774" s="245"/>
      <c r="U774" s="242"/>
      <c r="V774" s="245"/>
      <c r="W774" s="282"/>
      <c r="X774" s="282"/>
      <c r="Y774" s="279"/>
      <c r="Z774" s="242"/>
      <c r="AA774" s="242"/>
      <c r="AB774" s="242"/>
      <c r="AC774" s="242"/>
      <c r="AD774" s="242"/>
      <c r="AE774" s="242"/>
      <c r="AF774" s="242"/>
      <c r="AG774" s="242"/>
      <c r="AH774" s="242"/>
      <c r="AI774" s="242"/>
      <c r="AJ774" s="242"/>
      <c r="AK774" s="242"/>
      <c r="AL774" s="242"/>
      <c r="AM774" s="242"/>
      <c r="AN774" s="269"/>
      <c r="AO774" s="221"/>
      <c r="AP774" s="221"/>
    </row>
    <row r="775" spans="1:42" ht="18" customHeight="1">
      <c r="A775" s="221"/>
      <c r="B775" s="143"/>
      <c r="C775" s="143"/>
      <c r="D775" s="143"/>
      <c r="E775" s="269"/>
      <c r="F775" s="279"/>
      <c r="G775" s="241"/>
      <c r="H775" s="241"/>
      <c r="I775" s="241"/>
      <c r="J775" s="280"/>
      <c r="K775" s="281"/>
      <c r="L775" s="244"/>
      <c r="M775" s="244"/>
      <c r="N775" s="244"/>
      <c r="O775" s="245"/>
      <c r="P775" s="244"/>
      <c r="Q775" s="245"/>
      <c r="R775" s="245"/>
      <c r="S775" s="245"/>
      <c r="T775" s="245"/>
      <c r="U775" s="242"/>
      <c r="V775" s="245"/>
      <c r="W775" s="282"/>
      <c r="X775" s="282"/>
      <c r="Y775" s="279"/>
      <c r="Z775" s="242"/>
      <c r="AA775" s="242"/>
      <c r="AB775" s="242"/>
      <c r="AC775" s="242"/>
      <c r="AD775" s="242"/>
      <c r="AE775" s="242"/>
      <c r="AF775" s="242"/>
      <c r="AG775" s="242"/>
      <c r="AH775" s="242"/>
      <c r="AI775" s="242"/>
      <c r="AJ775" s="242"/>
      <c r="AK775" s="242"/>
      <c r="AL775" s="242"/>
      <c r="AM775" s="242"/>
      <c r="AN775" s="269"/>
      <c r="AO775" s="221"/>
      <c r="AP775" s="221"/>
    </row>
    <row r="776" spans="1:42" ht="18" customHeight="1">
      <c r="A776" s="221"/>
      <c r="B776" s="143"/>
      <c r="C776" s="143"/>
      <c r="D776" s="143"/>
      <c r="E776" s="269"/>
      <c r="F776" s="279"/>
      <c r="G776" s="241"/>
      <c r="H776" s="241"/>
      <c r="I776" s="241"/>
      <c r="J776" s="280"/>
      <c r="K776" s="281"/>
      <c r="L776" s="244"/>
      <c r="M776" s="244"/>
      <c r="N776" s="244"/>
      <c r="O776" s="245"/>
      <c r="P776" s="244"/>
      <c r="Q776" s="245"/>
      <c r="R776" s="245"/>
      <c r="S776" s="245"/>
      <c r="T776" s="245"/>
      <c r="U776" s="242"/>
      <c r="V776" s="245"/>
      <c r="W776" s="282"/>
      <c r="X776" s="282"/>
      <c r="Y776" s="279"/>
      <c r="Z776" s="242"/>
      <c r="AA776" s="242"/>
      <c r="AB776" s="242"/>
      <c r="AC776" s="242"/>
      <c r="AD776" s="242"/>
      <c r="AE776" s="242"/>
      <c r="AF776" s="242"/>
      <c r="AG776" s="242"/>
      <c r="AH776" s="242"/>
      <c r="AI776" s="242"/>
      <c r="AJ776" s="242"/>
      <c r="AK776" s="242"/>
      <c r="AL776" s="242"/>
      <c r="AM776" s="242"/>
      <c r="AN776" s="269"/>
      <c r="AO776" s="221"/>
      <c r="AP776" s="221"/>
    </row>
    <row r="777" spans="1:42" ht="18" customHeight="1">
      <c r="A777" s="221"/>
      <c r="B777" s="143"/>
      <c r="C777" s="143"/>
      <c r="D777" s="143"/>
      <c r="E777" s="269"/>
      <c r="F777" s="279"/>
      <c r="G777" s="241"/>
      <c r="H777" s="241"/>
      <c r="I777" s="241"/>
      <c r="J777" s="280"/>
      <c r="K777" s="281"/>
      <c r="L777" s="244"/>
      <c r="M777" s="244"/>
      <c r="N777" s="244"/>
      <c r="O777" s="245"/>
      <c r="P777" s="244"/>
      <c r="Q777" s="245"/>
      <c r="R777" s="245"/>
      <c r="S777" s="245"/>
      <c r="T777" s="245"/>
      <c r="U777" s="242"/>
      <c r="V777" s="245"/>
      <c r="W777" s="282"/>
      <c r="X777" s="282"/>
      <c r="Y777" s="279"/>
      <c r="Z777" s="242"/>
      <c r="AA777" s="242"/>
      <c r="AB777" s="242"/>
      <c r="AC777" s="242"/>
      <c r="AD777" s="242"/>
      <c r="AE777" s="242"/>
      <c r="AF777" s="242"/>
      <c r="AG777" s="242"/>
      <c r="AH777" s="242"/>
      <c r="AI777" s="242"/>
      <c r="AJ777" s="242"/>
      <c r="AK777" s="242"/>
      <c r="AL777" s="242"/>
      <c r="AM777" s="242"/>
      <c r="AN777" s="269"/>
      <c r="AO777" s="221"/>
      <c r="AP777" s="221"/>
    </row>
    <row r="778" spans="1:42" ht="18" customHeight="1">
      <c r="A778" s="221"/>
      <c r="B778" s="143"/>
      <c r="C778" s="143"/>
      <c r="D778" s="143"/>
      <c r="E778" s="269"/>
      <c r="F778" s="279"/>
      <c r="G778" s="241"/>
      <c r="H778" s="241"/>
      <c r="I778" s="241"/>
      <c r="J778" s="280"/>
      <c r="K778" s="281"/>
      <c r="L778" s="244"/>
      <c r="M778" s="244"/>
      <c r="N778" s="244"/>
      <c r="O778" s="245"/>
      <c r="P778" s="244"/>
      <c r="Q778" s="245"/>
      <c r="R778" s="245"/>
      <c r="S778" s="245"/>
      <c r="T778" s="245"/>
      <c r="U778" s="242"/>
      <c r="V778" s="245"/>
      <c r="W778" s="282"/>
      <c r="X778" s="282"/>
      <c r="Y778" s="279"/>
      <c r="Z778" s="242"/>
      <c r="AA778" s="242"/>
      <c r="AB778" s="242"/>
      <c r="AC778" s="242"/>
      <c r="AD778" s="242"/>
      <c r="AE778" s="242"/>
      <c r="AF778" s="242"/>
      <c r="AG778" s="242"/>
      <c r="AH778" s="242"/>
      <c r="AI778" s="242"/>
      <c r="AJ778" s="242"/>
      <c r="AK778" s="242"/>
      <c r="AL778" s="242"/>
      <c r="AM778" s="242"/>
      <c r="AN778" s="269"/>
      <c r="AO778" s="221"/>
      <c r="AP778" s="221"/>
    </row>
    <row r="779" spans="1:42" ht="18" customHeight="1">
      <c r="A779" s="221"/>
      <c r="B779" s="143"/>
      <c r="C779" s="143"/>
      <c r="D779" s="143"/>
      <c r="E779" s="269"/>
      <c r="F779" s="279"/>
      <c r="G779" s="241"/>
      <c r="H779" s="241"/>
      <c r="I779" s="241"/>
      <c r="J779" s="280"/>
      <c r="K779" s="281"/>
      <c r="L779" s="244"/>
      <c r="M779" s="244"/>
      <c r="N779" s="244"/>
      <c r="O779" s="245"/>
      <c r="P779" s="244"/>
      <c r="Q779" s="245"/>
      <c r="R779" s="245"/>
      <c r="S779" s="245"/>
      <c r="T779" s="245"/>
      <c r="U779" s="242"/>
      <c r="V779" s="245"/>
      <c r="W779" s="282"/>
      <c r="X779" s="282"/>
      <c r="Y779" s="279"/>
      <c r="Z779" s="242"/>
      <c r="AA779" s="242"/>
      <c r="AB779" s="242"/>
      <c r="AC779" s="242"/>
      <c r="AD779" s="242"/>
      <c r="AE779" s="242"/>
      <c r="AF779" s="242"/>
      <c r="AG779" s="242"/>
      <c r="AH779" s="242"/>
      <c r="AI779" s="242"/>
      <c r="AJ779" s="242"/>
      <c r="AK779" s="242"/>
      <c r="AL779" s="242"/>
      <c r="AM779" s="242"/>
      <c r="AN779" s="269"/>
      <c r="AO779" s="221"/>
      <c r="AP779" s="221"/>
    </row>
    <row r="780" spans="1:42" ht="18" customHeight="1">
      <c r="A780" s="221"/>
      <c r="B780" s="143"/>
      <c r="C780" s="143"/>
      <c r="D780" s="143"/>
      <c r="E780" s="269"/>
      <c r="F780" s="279"/>
      <c r="G780" s="241"/>
      <c r="H780" s="241"/>
      <c r="I780" s="241"/>
      <c r="J780" s="280"/>
      <c r="K780" s="281"/>
      <c r="L780" s="244"/>
      <c r="M780" s="244"/>
      <c r="N780" s="244"/>
      <c r="O780" s="245"/>
      <c r="P780" s="244"/>
      <c r="Q780" s="245"/>
      <c r="R780" s="245"/>
      <c r="S780" s="245"/>
      <c r="T780" s="245"/>
      <c r="U780" s="242"/>
      <c r="V780" s="245"/>
      <c r="W780" s="282"/>
      <c r="X780" s="282"/>
      <c r="Y780" s="279"/>
      <c r="Z780" s="242"/>
      <c r="AA780" s="242"/>
      <c r="AB780" s="242"/>
      <c r="AC780" s="242"/>
      <c r="AD780" s="242"/>
      <c r="AE780" s="242"/>
      <c r="AF780" s="242"/>
      <c r="AG780" s="242"/>
      <c r="AH780" s="242"/>
      <c r="AI780" s="242"/>
      <c r="AJ780" s="242"/>
      <c r="AK780" s="242"/>
      <c r="AL780" s="242"/>
      <c r="AM780" s="242"/>
      <c r="AN780" s="269"/>
      <c r="AO780" s="221"/>
      <c r="AP780" s="221"/>
    </row>
    <row r="781" spans="1:42" ht="18" customHeight="1">
      <c r="A781" s="221"/>
      <c r="B781" s="143"/>
      <c r="C781" s="143"/>
      <c r="D781" s="143"/>
      <c r="E781" s="269"/>
      <c r="F781" s="279"/>
      <c r="G781" s="241"/>
      <c r="H781" s="241"/>
      <c r="I781" s="241"/>
      <c r="J781" s="280"/>
      <c r="K781" s="281"/>
      <c r="L781" s="244"/>
      <c r="M781" s="244"/>
      <c r="N781" s="244"/>
      <c r="O781" s="245"/>
      <c r="P781" s="244"/>
      <c r="Q781" s="245"/>
      <c r="R781" s="245"/>
      <c r="S781" s="245"/>
      <c r="T781" s="245"/>
      <c r="U781" s="242"/>
      <c r="V781" s="245"/>
      <c r="W781" s="282"/>
      <c r="X781" s="282"/>
      <c r="Y781" s="279"/>
      <c r="Z781" s="242"/>
      <c r="AA781" s="242"/>
      <c r="AB781" s="242"/>
      <c r="AC781" s="242"/>
      <c r="AD781" s="242"/>
      <c r="AE781" s="242"/>
      <c r="AF781" s="242"/>
      <c r="AG781" s="242"/>
      <c r="AH781" s="242"/>
      <c r="AI781" s="242"/>
      <c r="AJ781" s="242"/>
      <c r="AK781" s="242"/>
      <c r="AL781" s="242"/>
      <c r="AM781" s="242"/>
      <c r="AN781" s="269"/>
      <c r="AO781" s="221"/>
      <c r="AP781" s="221"/>
    </row>
    <row r="782" spans="1:42" ht="18" customHeight="1">
      <c r="A782" s="221"/>
      <c r="B782" s="143"/>
      <c r="C782" s="143"/>
      <c r="D782" s="143"/>
      <c r="E782" s="269"/>
      <c r="F782" s="279"/>
      <c r="G782" s="241"/>
      <c r="H782" s="241"/>
      <c r="I782" s="241"/>
      <c r="J782" s="280"/>
      <c r="K782" s="281"/>
      <c r="L782" s="244"/>
      <c r="M782" s="244"/>
      <c r="N782" s="244"/>
      <c r="O782" s="245"/>
      <c r="P782" s="244"/>
      <c r="Q782" s="245"/>
      <c r="R782" s="245"/>
      <c r="S782" s="245"/>
      <c r="T782" s="245"/>
      <c r="U782" s="242"/>
      <c r="V782" s="245"/>
      <c r="W782" s="282"/>
      <c r="X782" s="282"/>
      <c r="Y782" s="279"/>
      <c r="Z782" s="242"/>
      <c r="AA782" s="242"/>
      <c r="AB782" s="242"/>
      <c r="AC782" s="242"/>
      <c r="AD782" s="242"/>
      <c r="AE782" s="242"/>
      <c r="AF782" s="242"/>
      <c r="AG782" s="242"/>
      <c r="AH782" s="242"/>
      <c r="AI782" s="242"/>
      <c r="AJ782" s="242"/>
      <c r="AK782" s="242"/>
      <c r="AL782" s="242"/>
      <c r="AM782" s="242"/>
      <c r="AN782" s="269"/>
      <c r="AO782" s="221"/>
      <c r="AP782" s="221"/>
    </row>
    <row r="783" spans="1:42" ht="18" customHeight="1">
      <c r="A783" s="221"/>
      <c r="B783" s="143"/>
      <c r="C783" s="143"/>
      <c r="D783" s="143"/>
      <c r="E783" s="269"/>
      <c r="F783" s="279"/>
      <c r="G783" s="241"/>
      <c r="H783" s="241"/>
      <c r="I783" s="241"/>
      <c r="J783" s="280"/>
      <c r="K783" s="281"/>
      <c r="L783" s="244"/>
      <c r="M783" s="244"/>
      <c r="N783" s="244"/>
      <c r="O783" s="245"/>
      <c r="P783" s="244"/>
      <c r="Q783" s="245"/>
      <c r="R783" s="245"/>
      <c r="S783" s="245"/>
      <c r="T783" s="245"/>
      <c r="U783" s="242"/>
      <c r="V783" s="245"/>
      <c r="W783" s="282"/>
      <c r="X783" s="282"/>
      <c r="Y783" s="279"/>
      <c r="Z783" s="242"/>
      <c r="AA783" s="242"/>
      <c r="AB783" s="242"/>
      <c r="AC783" s="242"/>
      <c r="AD783" s="242"/>
      <c r="AE783" s="242"/>
      <c r="AF783" s="242"/>
      <c r="AG783" s="242"/>
      <c r="AH783" s="242"/>
      <c r="AI783" s="242"/>
      <c r="AJ783" s="242"/>
      <c r="AK783" s="242"/>
      <c r="AL783" s="242"/>
      <c r="AM783" s="242"/>
      <c r="AN783" s="269"/>
      <c r="AO783" s="221"/>
      <c r="AP783" s="221"/>
    </row>
    <row r="784" spans="1:42" ht="18" customHeight="1">
      <c r="A784" s="221"/>
      <c r="B784" s="143"/>
      <c r="C784" s="143"/>
      <c r="D784" s="143"/>
      <c r="E784" s="269"/>
      <c r="F784" s="279"/>
      <c r="G784" s="241"/>
      <c r="H784" s="241"/>
      <c r="I784" s="241"/>
      <c r="J784" s="280"/>
      <c r="K784" s="281"/>
      <c r="L784" s="244"/>
      <c r="M784" s="244"/>
      <c r="N784" s="244"/>
      <c r="O784" s="245"/>
      <c r="P784" s="244"/>
      <c r="Q784" s="245"/>
      <c r="R784" s="245"/>
      <c r="S784" s="245"/>
      <c r="T784" s="245"/>
      <c r="U784" s="242"/>
      <c r="V784" s="245"/>
      <c r="W784" s="282"/>
      <c r="X784" s="282"/>
      <c r="Y784" s="279"/>
      <c r="Z784" s="242"/>
      <c r="AA784" s="242"/>
      <c r="AB784" s="242"/>
      <c r="AC784" s="242"/>
      <c r="AD784" s="242"/>
      <c r="AE784" s="242"/>
      <c r="AF784" s="242"/>
      <c r="AG784" s="242"/>
      <c r="AH784" s="242"/>
      <c r="AI784" s="242"/>
      <c r="AJ784" s="242"/>
      <c r="AK784" s="242"/>
      <c r="AL784" s="242"/>
      <c r="AM784" s="242"/>
      <c r="AN784" s="269"/>
      <c r="AO784" s="221"/>
      <c r="AP784" s="221"/>
    </row>
    <row r="785" spans="1:42" ht="18" customHeight="1">
      <c r="A785" s="221"/>
      <c r="B785" s="143"/>
      <c r="C785" s="143"/>
      <c r="D785" s="143"/>
      <c r="E785" s="269"/>
      <c r="F785" s="279"/>
      <c r="G785" s="241"/>
      <c r="H785" s="241"/>
      <c r="I785" s="241"/>
      <c r="J785" s="280"/>
      <c r="K785" s="281"/>
      <c r="L785" s="244"/>
      <c r="M785" s="244"/>
      <c r="N785" s="244"/>
      <c r="O785" s="245"/>
      <c r="P785" s="244"/>
      <c r="Q785" s="245"/>
      <c r="R785" s="245"/>
      <c r="S785" s="245"/>
      <c r="T785" s="245"/>
      <c r="U785" s="242"/>
      <c r="V785" s="245"/>
      <c r="W785" s="282"/>
      <c r="X785" s="282"/>
      <c r="Y785" s="279"/>
      <c r="Z785" s="242"/>
      <c r="AA785" s="242"/>
      <c r="AB785" s="242"/>
      <c r="AC785" s="242"/>
      <c r="AD785" s="242"/>
      <c r="AE785" s="242"/>
      <c r="AF785" s="242"/>
      <c r="AG785" s="242"/>
      <c r="AH785" s="242"/>
      <c r="AI785" s="242"/>
      <c r="AJ785" s="242"/>
      <c r="AK785" s="242"/>
      <c r="AL785" s="242"/>
      <c r="AM785" s="242"/>
      <c r="AN785" s="269"/>
      <c r="AO785" s="221"/>
      <c r="AP785" s="221"/>
    </row>
    <row r="786" spans="1:42" ht="18" customHeight="1">
      <c r="A786" s="221"/>
      <c r="B786" s="143"/>
      <c r="C786" s="143"/>
      <c r="D786" s="143"/>
      <c r="E786" s="269"/>
      <c r="F786" s="279"/>
      <c r="G786" s="241"/>
      <c r="H786" s="241"/>
      <c r="I786" s="241"/>
      <c r="J786" s="280"/>
      <c r="K786" s="281"/>
      <c r="L786" s="244"/>
      <c r="M786" s="244"/>
      <c r="N786" s="244"/>
      <c r="O786" s="245"/>
      <c r="P786" s="244"/>
      <c r="Q786" s="245"/>
      <c r="R786" s="245"/>
      <c r="S786" s="245"/>
      <c r="T786" s="245"/>
      <c r="U786" s="242"/>
      <c r="V786" s="245"/>
      <c r="W786" s="282"/>
      <c r="X786" s="282"/>
      <c r="Y786" s="279"/>
      <c r="Z786" s="242"/>
      <c r="AA786" s="242"/>
      <c r="AB786" s="242"/>
      <c r="AC786" s="242"/>
      <c r="AD786" s="242"/>
      <c r="AE786" s="242"/>
      <c r="AF786" s="242"/>
      <c r="AG786" s="242"/>
      <c r="AH786" s="242"/>
      <c r="AI786" s="242"/>
      <c r="AJ786" s="242"/>
      <c r="AK786" s="242"/>
      <c r="AL786" s="242"/>
      <c r="AM786" s="242"/>
      <c r="AN786" s="269"/>
      <c r="AO786" s="221"/>
      <c r="AP786" s="221"/>
    </row>
    <row r="787" spans="1:42" ht="18" customHeight="1">
      <c r="A787" s="221"/>
      <c r="B787" s="143"/>
      <c r="C787" s="143"/>
      <c r="D787" s="143"/>
      <c r="E787" s="269"/>
      <c r="F787" s="279"/>
      <c r="G787" s="241"/>
      <c r="H787" s="241"/>
      <c r="I787" s="241"/>
      <c r="J787" s="280"/>
      <c r="K787" s="281"/>
      <c r="L787" s="244"/>
      <c r="M787" s="244"/>
      <c r="N787" s="244"/>
      <c r="O787" s="245"/>
      <c r="P787" s="244"/>
      <c r="Q787" s="245"/>
      <c r="R787" s="245"/>
      <c r="S787" s="245"/>
      <c r="T787" s="245"/>
      <c r="U787" s="242"/>
      <c r="V787" s="245"/>
      <c r="W787" s="282"/>
      <c r="X787" s="282"/>
      <c r="Y787" s="279"/>
      <c r="Z787" s="242"/>
      <c r="AA787" s="242"/>
      <c r="AB787" s="242"/>
      <c r="AC787" s="242"/>
      <c r="AD787" s="242"/>
      <c r="AE787" s="242"/>
      <c r="AF787" s="242"/>
      <c r="AG787" s="242"/>
      <c r="AH787" s="242"/>
      <c r="AI787" s="242"/>
      <c r="AJ787" s="242"/>
      <c r="AK787" s="242"/>
      <c r="AL787" s="242"/>
      <c r="AM787" s="242"/>
      <c r="AN787" s="269"/>
      <c r="AO787" s="221"/>
      <c r="AP787" s="221"/>
    </row>
    <row r="788" spans="1:42" ht="18" customHeight="1">
      <c r="A788" s="221"/>
      <c r="B788" s="143"/>
      <c r="C788" s="143"/>
      <c r="D788" s="143"/>
      <c r="E788" s="269"/>
      <c r="F788" s="279"/>
      <c r="G788" s="241"/>
      <c r="H788" s="241"/>
      <c r="I788" s="241"/>
      <c r="J788" s="280"/>
      <c r="K788" s="281"/>
      <c r="L788" s="244"/>
      <c r="M788" s="244"/>
      <c r="N788" s="244"/>
      <c r="O788" s="245"/>
      <c r="P788" s="244"/>
      <c r="Q788" s="245"/>
      <c r="R788" s="245"/>
      <c r="S788" s="245"/>
      <c r="T788" s="245"/>
      <c r="U788" s="242"/>
      <c r="V788" s="245"/>
      <c r="W788" s="282"/>
      <c r="X788" s="282"/>
      <c r="Y788" s="279"/>
      <c r="Z788" s="242"/>
      <c r="AA788" s="242"/>
      <c r="AB788" s="242"/>
      <c r="AC788" s="242"/>
      <c r="AD788" s="242"/>
      <c r="AE788" s="242"/>
      <c r="AF788" s="242"/>
      <c r="AG788" s="242"/>
      <c r="AH788" s="242"/>
      <c r="AI788" s="242"/>
      <c r="AJ788" s="242"/>
      <c r="AK788" s="242"/>
      <c r="AL788" s="242"/>
      <c r="AM788" s="242"/>
      <c r="AN788" s="269"/>
      <c r="AO788" s="221"/>
      <c r="AP788" s="221"/>
    </row>
    <row r="789" spans="1:42" ht="18" customHeight="1">
      <c r="A789" s="221"/>
      <c r="B789" s="143"/>
      <c r="C789" s="143"/>
      <c r="D789" s="143"/>
      <c r="E789" s="269"/>
      <c r="F789" s="279"/>
      <c r="G789" s="241"/>
      <c r="H789" s="241"/>
      <c r="I789" s="241"/>
      <c r="J789" s="280"/>
      <c r="K789" s="281"/>
      <c r="L789" s="244"/>
      <c r="M789" s="244"/>
      <c r="N789" s="244"/>
      <c r="O789" s="245"/>
      <c r="P789" s="244"/>
      <c r="Q789" s="245"/>
      <c r="R789" s="245"/>
      <c r="S789" s="245"/>
      <c r="T789" s="245"/>
      <c r="U789" s="242"/>
      <c r="V789" s="245"/>
      <c r="W789" s="282"/>
      <c r="X789" s="282"/>
      <c r="Y789" s="279"/>
      <c r="Z789" s="242"/>
      <c r="AA789" s="242"/>
      <c r="AB789" s="242"/>
      <c r="AC789" s="242"/>
      <c r="AD789" s="242"/>
      <c r="AE789" s="242"/>
      <c r="AF789" s="242"/>
      <c r="AG789" s="242"/>
      <c r="AH789" s="242"/>
      <c r="AI789" s="242"/>
      <c r="AJ789" s="242"/>
      <c r="AK789" s="242"/>
      <c r="AL789" s="242"/>
      <c r="AM789" s="242"/>
      <c r="AN789" s="269"/>
      <c r="AO789" s="221"/>
      <c r="AP789" s="221"/>
    </row>
    <row r="790" spans="1:42" ht="18" customHeight="1">
      <c r="A790" s="221"/>
      <c r="B790" s="143"/>
      <c r="C790" s="143"/>
      <c r="D790" s="143"/>
      <c r="E790" s="269"/>
      <c r="F790" s="279"/>
      <c r="G790" s="241"/>
      <c r="H790" s="241"/>
      <c r="I790" s="241"/>
      <c r="J790" s="280"/>
      <c r="K790" s="281"/>
      <c r="L790" s="244"/>
      <c r="M790" s="244"/>
      <c r="N790" s="244"/>
      <c r="O790" s="245"/>
      <c r="P790" s="244"/>
      <c r="Q790" s="245"/>
      <c r="R790" s="245"/>
      <c r="S790" s="245"/>
      <c r="T790" s="245"/>
      <c r="U790" s="242"/>
      <c r="V790" s="245"/>
      <c r="W790" s="282"/>
      <c r="X790" s="282"/>
      <c r="Y790" s="279"/>
      <c r="Z790" s="242"/>
      <c r="AA790" s="242"/>
      <c r="AB790" s="242"/>
      <c r="AC790" s="242"/>
      <c r="AD790" s="242"/>
      <c r="AE790" s="242"/>
      <c r="AF790" s="242"/>
      <c r="AG790" s="242"/>
      <c r="AH790" s="242"/>
      <c r="AI790" s="242"/>
      <c r="AJ790" s="242"/>
      <c r="AK790" s="242"/>
      <c r="AL790" s="242"/>
      <c r="AM790" s="242"/>
      <c r="AN790" s="269"/>
      <c r="AO790" s="221"/>
      <c r="AP790" s="221"/>
    </row>
    <row r="791" spans="1:42" ht="18" customHeight="1">
      <c r="A791" s="221"/>
      <c r="B791" s="143"/>
      <c r="C791" s="143"/>
      <c r="D791" s="143"/>
      <c r="E791" s="269"/>
      <c r="F791" s="279"/>
      <c r="G791" s="241"/>
      <c r="H791" s="241"/>
      <c r="I791" s="241"/>
      <c r="J791" s="280"/>
      <c r="K791" s="281"/>
      <c r="L791" s="244"/>
      <c r="M791" s="244"/>
      <c r="N791" s="244"/>
      <c r="O791" s="245"/>
      <c r="P791" s="244"/>
      <c r="Q791" s="245"/>
      <c r="R791" s="245"/>
      <c r="S791" s="245"/>
      <c r="T791" s="245"/>
      <c r="U791" s="242"/>
      <c r="V791" s="245"/>
      <c r="W791" s="282"/>
      <c r="X791" s="282"/>
      <c r="Y791" s="279"/>
      <c r="Z791" s="242"/>
      <c r="AA791" s="242"/>
      <c r="AB791" s="242"/>
      <c r="AC791" s="242"/>
      <c r="AD791" s="242"/>
      <c r="AE791" s="242"/>
      <c r="AF791" s="242"/>
      <c r="AG791" s="242"/>
      <c r="AH791" s="242"/>
      <c r="AI791" s="242"/>
      <c r="AJ791" s="242"/>
      <c r="AK791" s="242"/>
      <c r="AL791" s="242"/>
      <c r="AM791" s="242"/>
      <c r="AN791" s="269"/>
      <c r="AO791" s="221"/>
      <c r="AP791" s="221"/>
    </row>
    <row r="792" spans="1:42" ht="18" customHeight="1">
      <c r="A792" s="221"/>
      <c r="B792" s="143"/>
      <c r="C792" s="143"/>
      <c r="D792" s="143"/>
      <c r="E792" s="269"/>
      <c r="F792" s="279"/>
      <c r="G792" s="241"/>
      <c r="H792" s="241"/>
      <c r="I792" s="241"/>
      <c r="J792" s="280"/>
      <c r="K792" s="281"/>
      <c r="L792" s="244"/>
      <c r="M792" s="244"/>
      <c r="N792" s="244"/>
      <c r="O792" s="245"/>
      <c r="P792" s="244"/>
      <c r="Q792" s="245"/>
      <c r="R792" s="245"/>
      <c r="S792" s="245"/>
      <c r="T792" s="245"/>
      <c r="U792" s="242"/>
      <c r="V792" s="245"/>
      <c r="W792" s="282"/>
      <c r="X792" s="282"/>
      <c r="Y792" s="279"/>
      <c r="Z792" s="242"/>
      <c r="AA792" s="242"/>
      <c r="AB792" s="242"/>
      <c r="AC792" s="242"/>
      <c r="AD792" s="242"/>
      <c r="AE792" s="242"/>
      <c r="AF792" s="242"/>
      <c r="AG792" s="242"/>
      <c r="AH792" s="242"/>
      <c r="AI792" s="242"/>
      <c r="AJ792" s="242"/>
      <c r="AK792" s="242"/>
      <c r="AL792" s="242"/>
      <c r="AM792" s="242"/>
      <c r="AN792" s="269"/>
      <c r="AO792" s="221"/>
      <c r="AP792" s="221"/>
    </row>
    <row r="793" spans="1:42" ht="18" customHeight="1">
      <c r="A793" s="221"/>
      <c r="B793" s="143"/>
      <c r="C793" s="143"/>
      <c r="D793" s="143"/>
      <c r="E793" s="269"/>
      <c r="F793" s="279"/>
      <c r="G793" s="241"/>
      <c r="H793" s="241"/>
      <c r="I793" s="241"/>
      <c r="J793" s="280"/>
      <c r="K793" s="281"/>
      <c r="L793" s="244"/>
      <c r="M793" s="244"/>
      <c r="N793" s="244"/>
      <c r="O793" s="245"/>
      <c r="P793" s="244"/>
      <c r="Q793" s="245"/>
      <c r="R793" s="245"/>
      <c r="S793" s="245"/>
      <c r="T793" s="245"/>
      <c r="U793" s="242"/>
      <c r="V793" s="245"/>
      <c r="W793" s="282"/>
      <c r="X793" s="282"/>
      <c r="Y793" s="279"/>
      <c r="Z793" s="242"/>
      <c r="AA793" s="242"/>
      <c r="AB793" s="242"/>
      <c r="AC793" s="242"/>
      <c r="AD793" s="242"/>
      <c r="AE793" s="242"/>
      <c r="AF793" s="242"/>
      <c r="AG793" s="242"/>
      <c r="AH793" s="242"/>
      <c r="AI793" s="242"/>
      <c r="AJ793" s="242"/>
      <c r="AK793" s="242"/>
      <c r="AL793" s="242"/>
      <c r="AM793" s="242"/>
      <c r="AN793" s="269"/>
      <c r="AO793" s="221"/>
      <c r="AP793" s="221"/>
    </row>
    <row r="794" spans="1:42" ht="18" customHeight="1">
      <c r="A794" s="221"/>
      <c r="B794" s="143"/>
      <c r="C794" s="143"/>
      <c r="D794" s="143"/>
      <c r="E794" s="269"/>
      <c r="F794" s="279"/>
      <c r="G794" s="241"/>
      <c r="H794" s="241"/>
      <c r="I794" s="241"/>
      <c r="J794" s="280"/>
      <c r="K794" s="281"/>
      <c r="L794" s="244"/>
      <c r="M794" s="244"/>
      <c r="N794" s="244"/>
      <c r="O794" s="245"/>
      <c r="P794" s="244"/>
      <c r="Q794" s="245"/>
      <c r="R794" s="245"/>
      <c r="S794" s="245"/>
      <c r="T794" s="245"/>
      <c r="U794" s="242"/>
      <c r="V794" s="245"/>
      <c r="W794" s="282"/>
      <c r="X794" s="282"/>
      <c r="Y794" s="279"/>
      <c r="Z794" s="242"/>
      <c r="AA794" s="242"/>
      <c r="AB794" s="242"/>
      <c r="AC794" s="242"/>
      <c r="AD794" s="242"/>
      <c r="AE794" s="242"/>
      <c r="AF794" s="242"/>
      <c r="AG794" s="242"/>
      <c r="AH794" s="242"/>
      <c r="AI794" s="242"/>
      <c r="AJ794" s="242"/>
      <c r="AK794" s="242"/>
      <c r="AL794" s="242"/>
      <c r="AM794" s="242"/>
      <c r="AN794" s="269"/>
      <c r="AO794" s="221"/>
      <c r="AP794" s="221"/>
    </row>
    <row r="795" spans="1:42" ht="18" customHeight="1">
      <c r="A795" s="221"/>
      <c r="B795" s="143"/>
      <c r="C795" s="143"/>
      <c r="D795" s="143"/>
      <c r="E795" s="269"/>
      <c r="F795" s="279"/>
      <c r="G795" s="241"/>
      <c r="H795" s="241"/>
      <c r="I795" s="241"/>
      <c r="J795" s="280"/>
      <c r="K795" s="281"/>
      <c r="L795" s="244"/>
      <c r="M795" s="244"/>
      <c r="N795" s="244"/>
      <c r="O795" s="245"/>
      <c r="P795" s="244"/>
      <c r="Q795" s="245"/>
      <c r="R795" s="245"/>
      <c r="S795" s="245"/>
      <c r="T795" s="245"/>
      <c r="U795" s="242"/>
      <c r="V795" s="245"/>
      <c r="W795" s="282"/>
      <c r="X795" s="282"/>
      <c r="Y795" s="279"/>
      <c r="Z795" s="242"/>
      <c r="AA795" s="242"/>
      <c r="AB795" s="242"/>
      <c r="AC795" s="242"/>
      <c r="AD795" s="242"/>
      <c r="AE795" s="242"/>
      <c r="AF795" s="242"/>
      <c r="AG795" s="242"/>
      <c r="AH795" s="242"/>
      <c r="AI795" s="242"/>
      <c r="AJ795" s="242"/>
      <c r="AK795" s="242"/>
      <c r="AL795" s="242"/>
      <c r="AM795" s="242"/>
      <c r="AN795" s="269"/>
      <c r="AO795" s="221"/>
      <c r="AP795" s="221"/>
    </row>
    <row r="796" spans="1:42" ht="18" customHeight="1">
      <c r="A796" s="221"/>
      <c r="B796" s="143"/>
      <c r="C796" s="143"/>
      <c r="D796" s="143"/>
      <c r="E796" s="269"/>
      <c r="F796" s="279"/>
      <c r="G796" s="241"/>
      <c r="H796" s="241"/>
      <c r="I796" s="241"/>
      <c r="J796" s="280"/>
      <c r="K796" s="281"/>
      <c r="L796" s="244"/>
      <c r="M796" s="244"/>
      <c r="N796" s="244"/>
      <c r="O796" s="245"/>
      <c r="P796" s="244"/>
      <c r="Q796" s="245"/>
      <c r="R796" s="245"/>
      <c r="S796" s="245"/>
      <c r="T796" s="245"/>
      <c r="U796" s="242"/>
      <c r="V796" s="245"/>
      <c r="W796" s="282"/>
      <c r="X796" s="282"/>
      <c r="Y796" s="279"/>
      <c r="Z796" s="242"/>
      <c r="AA796" s="242"/>
      <c r="AB796" s="242"/>
      <c r="AC796" s="242"/>
      <c r="AD796" s="242"/>
      <c r="AE796" s="242"/>
      <c r="AF796" s="242"/>
      <c r="AG796" s="242"/>
      <c r="AH796" s="242"/>
      <c r="AI796" s="242"/>
      <c r="AJ796" s="242"/>
      <c r="AK796" s="242"/>
      <c r="AL796" s="242"/>
      <c r="AM796" s="242"/>
      <c r="AN796" s="269"/>
      <c r="AO796" s="221"/>
      <c r="AP796" s="221"/>
    </row>
    <row r="797" spans="1:42" ht="18" customHeight="1">
      <c r="A797" s="221"/>
      <c r="B797" s="143"/>
      <c r="C797" s="143"/>
      <c r="D797" s="143"/>
      <c r="E797" s="269"/>
      <c r="F797" s="279"/>
      <c r="G797" s="241"/>
      <c r="H797" s="241"/>
      <c r="I797" s="241"/>
      <c r="J797" s="280"/>
      <c r="K797" s="281"/>
      <c r="L797" s="244"/>
      <c r="M797" s="244"/>
      <c r="N797" s="244"/>
      <c r="O797" s="245"/>
      <c r="P797" s="244"/>
      <c r="Q797" s="245"/>
      <c r="R797" s="245"/>
      <c r="S797" s="245"/>
      <c r="T797" s="245"/>
      <c r="U797" s="242"/>
      <c r="V797" s="245"/>
      <c r="W797" s="282"/>
      <c r="X797" s="282"/>
      <c r="Y797" s="279"/>
      <c r="Z797" s="242"/>
      <c r="AA797" s="242"/>
      <c r="AB797" s="242"/>
      <c r="AC797" s="242"/>
      <c r="AD797" s="242"/>
      <c r="AE797" s="242"/>
      <c r="AF797" s="242"/>
      <c r="AG797" s="242"/>
      <c r="AH797" s="242"/>
      <c r="AI797" s="242"/>
      <c r="AJ797" s="242"/>
      <c r="AK797" s="242"/>
      <c r="AL797" s="242"/>
      <c r="AM797" s="242"/>
      <c r="AN797" s="269"/>
      <c r="AO797" s="221"/>
      <c r="AP797" s="221"/>
    </row>
    <row r="798" spans="1:42" ht="18" customHeight="1">
      <c r="A798" s="221"/>
      <c r="B798" s="143"/>
      <c r="C798" s="143"/>
      <c r="D798" s="143"/>
      <c r="E798" s="269"/>
      <c r="F798" s="279"/>
      <c r="G798" s="241"/>
      <c r="H798" s="241"/>
      <c r="I798" s="241"/>
      <c r="J798" s="280"/>
      <c r="K798" s="281"/>
      <c r="L798" s="244"/>
      <c r="M798" s="244"/>
      <c r="N798" s="244"/>
      <c r="O798" s="245"/>
      <c r="P798" s="244"/>
      <c r="Q798" s="245"/>
      <c r="R798" s="245"/>
      <c r="S798" s="245"/>
      <c r="T798" s="245"/>
      <c r="U798" s="242"/>
      <c r="V798" s="245"/>
      <c r="W798" s="282"/>
      <c r="X798" s="282"/>
      <c r="Y798" s="279"/>
      <c r="Z798" s="242"/>
      <c r="AA798" s="242"/>
      <c r="AB798" s="242"/>
      <c r="AC798" s="242"/>
      <c r="AD798" s="242"/>
      <c r="AE798" s="242"/>
      <c r="AF798" s="242"/>
      <c r="AG798" s="242"/>
      <c r="AH798" s="242"/>
      <c r="AI798" s="242"/>
      <c r="AJ798" s="242"/>
      <c r="AK798" s="242"/>
      <c r="AL798" s="242"/>
      <c r="AM798" s="242"/>
      <c r="AN798" s="269"/>
      <c r="AO798" s="221"/>
      <c r="AP798" s="221"/>
    </row>
    <row r="799" spans="1:42" ht="18" customHeight="1">
      <c r="A799" s="221"/>
      <c r="B799" s="143"/>
      <c r="C799" s="143"/>
      <c r="D799" s="143"/>
      <c r="E799" s="269"/>
      <c r="F799" s="279"/>
      <c r="G799" s="241"/>
      <c r="H799" s="241"/>
      <c r="I799" s="241"/>
      <c r="J799" s="280"/>
      <c r="K799" s="281"/>
      <c r="L799" s="244"/>
      <c r="M799" s="244"/>
      <c r="N799" s="244"/>
      <c r="O799" s="245"/>
      <c r="P799" s="244"/>
      <c r="Q799" s="245"/>
      <c r="R799" s="245"/>
      <c r="S799" s="245"/>
      <c r="T799" s="245"/>
      <c r="U799" s="242"/>
      <c r="V799" s="245"/>
      <c r="W799" s="282"/>
      <c r="X799" s="282"/>
      <c r="Y799" s="279"/>
      <c r="Z799" s="242"/>
      <c r="AA799" s="242"/>
      <c r="AB799" s="242"/>
      <c r="AC799" s="242"/>
      <c r="AD799" s="242"/>
      <c r="AE799" s="242"/>
      <c r="AF799" s="242"/>
      <c r="AG799" s="242"/>
      <c r="AH799" s="242"/>
      <c r="AI799" s="242"/>
      <c r="AJ799" s="242"/>
      <c r="AK799" s="242"/>
      <c r="AL799" s="242"/>
      <c r="AM799" s="242"/>
      <c r="AN799" s="269"/>
      <c r="AO799" s="221"/>
      <c r="AP799" s="221"/>
    </row>
    <row r="800" spans="1:42" ht="18" customHeight="1">
      <c r="A800" s="221"/>
      <c r="B800" s="143"/>
      <c r="C800" s="143"/>
      <c r="D800" s="143"/>
      <c r="E800" s="269"/>
      <c r="F800" s="279"/>
      <c r="G800" s="241"/>
      <c r="H800" s="241"/>
      <c r="I800" s="241"/>
      <c r="J800" s="280"/>
      <c r="K800" s="281"/>
      <c r="L800" s="244"/>
      <c r="M800" s="244"/>
      <c r="N800" s="244"/>
      <c r="O800" s="245"/>
      <c r="P800" s="244"/>
      <c r="Q800" s="245"/>
      <c r="R800" s="245"/>
      <c r="S800" s="245"/>
      <c r="T800" s="245"/>
      <c r="U800" s="242"/>
      <c r="V800" s="245"/>
      <c r="W800" s="282"/>
      <c r="X800" s="282"/>
      <c r="Y800" s="279"/>
      <c r="Z800" s="242"/>
      <c r="AA800" s="242"/>
      <c r="AB800" s="242"/>
      <c r="AC800" s="242"/>
      <c r="AD800" s="242"/>
      <c r="AE800" s="242"/>
      <c r="AF800" s="242"/>
      <c r="AG800" s="242"/>
      <c r="AH800" s="242"/>
      <c r="AI800" s="242"/>
      <c r="AJ800" s="242"/>
      <c r="AK800" s="242"/>
      <c r="AL800" s="242"/>
      <c r="AM800" s="242"/>
      <c r="AN800" s="269"/>
      <c r="AO800" s="221"/>
      <c r="AP800" s="221"/>
    </row>
    <row r="801" spans="1:42" ht="18" customHeight="1">
      <c r="A801" s="221"/>
      <c r="B801" s="143"/>
      <c r="C801" s="143"/>
      <c r="D801" s="143"/>
      <c r="E801" s="269"/>
      <c r="F801" s="279"/>
      <c r="G801" s="241"/>
      <c r="H801" s="241"/>
      <c r="I801" s="241"/>
      <c r="J801" s="280"/>
      <c r="K801" s="281"/>
      <c r="L801" s="244"/>
      <c r="M801" s="244"/>
      <c r="N801" s="244"/>
      <c r="O801" s="245"/>
      <c r="P801" s="244"/>
      <c r="Q801" s="245"/>
      <c r="R801" s="245"/>
      <c r="S801" s="245"/>
      <c r="T801" s="245"/>
      <c r="U801" s="242"/>
      <c r="V801" s="245"/>
      <c r="W801" s="282"/>
      <c r="X801" s="282"/>
      <c r="Y801" s="279"/>
      <c r="Z801" s="242"/>
      <c r="AA801" s="242"/>
      <c r="AB801" s="242"/>
      <c r="AC801" s="242"/>
      <c r="AD801" s="242"/>
      <c r="AE801" s="242"/>
      <c r="AF801" s="242"/>
      <c r="AG801" s="242"/>
      <c r="AH801" s="242"/>
      <c r="AI801" s="242"/>
      <c r="AJ801" s="242"/>
      <c r="AK801" s="242"/>
      <c r="AL801" s="242"/>
      <c r="AM801" s="242"/>
      <c r="AN801" s="269"/>
      <c r="AO801" s="221"/>
      <c r="AP801" s="221"/>
    </row>
    <row r="802" spans="1:42" ht="18" customHeight="1">
      <c r="A802" s="221"/>
      <c r="B802" s="143"/>
      <c r="C802" s="143"/>
      <c r="D802" s="143"/>
      <c r="E802" s="269"/>
      <c r="F802" s="279"/>
      <c r="G802" s="241"/>
      <c r="H802" s="241"/>
      <c r="I802" s="241"/>
      <c r="J802" s="280"/>
      <c r="K802" s="281"/>
      <c r="L802" s="244"/>
      <c r="M802" s="244"/>
      <c r="N802" s="244"/>
      <c r="O802" s="245"/>
      <c r="P802" s="244"/>
      <c r="Q802" s="245"/>
      <c r="R802" s="245"/>
      <c r="S802" s="245"/>
      <c r="T802" s="245"/>
      <c r="U802" s="242"/>
      <c r="V802" s="245"/>
      <c r="W802" s="282"/>
      <c r="X802" s="282"/>
      <c r="Y802" s="279"/>
      <c r="Z802" s="242"/>
      <c r="AA802" s="242"/>
      <c r="AB802" s="242"/>
      <c r="AC802" s="242"/>
      <c r="AD802" s="242"/>
      <c r="AE802" s="242"/>
      <c r="AF802" s="242"/>
      <c r="AG802" s="242"/>
      <c r="AH802" s="242"/>
      <c r="AI802" s="242"/>
      <c r="AJ802" s="242"/>
      <c r="AK802" s="242"/>
      <c r="AL802" s="242"/>
      <c r="AM802" s="242"/>
      <c r="AN802" s="269"/>
      <c r="AO802" s="221"/>
      <c r="AP802" s="221"/>
    </row>
    <row r="803" spans="1:42" ht="18" customHeight="1">
      <c r="A803" s="221"/>
      <c r="B803" s="143"/>
      <c r="C803" s="143"/>
      <c r="D803" s="143"/>
      <c r="E803" s="269"/>
      <c r="F803" s="279"/>
      <c r="G803" s="241"/>
      <c r="H803" s="241"/>
      <c r="I803" s="241"/>
      <c r="J803" s="280"/>
      <c r="K803" s="281"/>
      <c r="L803" s="244"/>
      <c r="M803" s="244"/>
      <c r="N803" s="244"/>
      <c r="O803" s="245"/>
      <c r="P803" s="244"/>
      <c r="Q803" s="245"/>
      <c r="R803" s="245"/>
      <c r="S803" s="245"/>
      <c r="T803" s="245"/>
      <c r="U803" s="242"/>
      <c r="V803" s="245"/>
      <c r="W803" s="282"/>
      <c r="X803" s="282"/>
      <c r="Y803" s="279"/>
      <c r="Z803" s="242"/>
      <c r="AA803" s="242"/>
      <c r="AB803" s="242"/>
      <c r="AC803" s="242"/>
      <c r="AD803" s="242"/>
      <c r="AE803" s="242"/>
      <c r="AF803" s="242"/>
      <c r="AG803" s="242"/>
      <c r="AH803" s="242"/>
      <c r="AI803" s="242"/>
      <c r="AJ803" s="242"/>
      <c r="AK803" s="242"/>
      <c r="AL803" s="242"/>
      <c r="AM803" s="242"/>
      <c r="AN803" s="269"/>
      <c r="AO803" s="221"/>
      <c r="AP803" s="221"/>
    </row>
    <row r="804" spans="1:42" ht="18" customHeight="1">
      <c r="A804" s="221"/>
      <c r="B804" s="143"/>
      <c r="C804" s="143"/>
      <c r="D804" s="143"/>
      <c r="E804" s="269"/>
      <c r="F804" s="279"/>
      <c r="G804" s="241"/>
      <c r="H804" s="241"/>
      <c r="I804" s="241"/>
      <c r="J804" s="280"/>
      <c r="K804" s="281"/>
      <c r="L804" s="244"/>
      <c r="M804" s="244"/>
      <c r="N804" s="244"/>
      <c r="O804" s="245"/>
      <c r="P804" s="244"/>
      <c r="Q804" s="245"/>
      <c r="R804" s="245"/>
      <c r="S804" s="245"/>
      <c r="T804" s="245"/>
      <c r="U804" s="242"/>
      <c r="V804" s="245"/>
      <c r="W804" s="282"/>
      <c r="X804" s="282"/>
      <c r="Y804" s="279"/>
      <c r="Z804" s="242"/>
      <c r="AA804" s="242"/>
      <c r="AB804" s="242"/>
      <c r="AC804" s="242"/>
      <c r="AD804" s="242"/>
      <c r="AE804" s="242"/>
      <c r="AF804" s="242"/>
      <c r="AG804" s="242"/>
      <c r="AH804" s="242"/>
      <c r="AI804" s="242"/>
      <c r="AJ804" s="242"/>
      <c r="AK804" s="242"/>
      <c r="AL804" s="242"/>
      <c r="AM804" s="242"/>
      <c r="AN804" s="269"/>
      <c r="AO804" s="221"/>
      <c r="AP804" s="221"/>
    </row>
    <row r="805" spans="1:42" ht="18" customHeight="1">
      <c r="A805" s="221"/>
      <c r="B805" s="143"/>
      <c r="C805" s="143"/>
      <c r="D805" s="143"/>
      <c r="E805" s="269"/>
      <c r="F805" s="279"/>
      <c r="G805" s="241"/>
      <c r="H805" s="241"/>
      <c r="I805" s="241"/>
      <c r="J805" s="280"/>
      <c r="K805" s="281"/>
      <c r="L805" s="244"/>
      <c r="M805" s="244"/>
      <c r="N805" s="244"/>
      <c r="O805" s="245"/>
      <c r="P805" s="244"/>
      <c r="Q805" s="245"/>
      <c r="R805" s="245"/>
      <c r="S805" s="245"/>
      <c r="T805" s="245"/>
      <c r="U805" s="242"/>
      <c r="V805" s="245"/>
      <c r="W805" s="282"/>
      <c r="X805" s="282"/>
      <c r="Y805" s="279"/>
      <c r="Z805" s="242"/>
      <c r="AA805" s="242"/>
      <c r="AB805" s="242"/>
      <c r="AC805" s="242"/>
      <c r="AD805" s="242"/>
      <c r="AE805" s="242"/>
      <c r="AF805" s="242"/>
      <c r="AG805" s="242"/>
      <c r="AH805" s="242"/>
      <c r="AI805" s="242"/>
      <c r="AJ805" s="242"/>
      <c r="AK805" s="242"/>
      <c r="AL805" s="242"/>
      <c r="AM805" s="242"/>
      <c r="AN805" s="269"/>
      <c r="AO805" s="221"/>
      <c r="AP805" s="221"/>
    </row>
    <row r="806" spans="1:42" ht="18" customHeight="1">
      <c r="A806" s="221"/>
      <c r="B806" s="143"/>
      <c r="C806" s="143"/>
      <c r="D806" s="143"/>
      <c r="E806" s="269"/>
      <c r="F806" s="279"/>
      <c r="G806" s="241"/>
      <c r="H806" s="241"/>
      <c r="I806" s="241"/>
      <c r="J806" s="280"/>
      <c r="K806" s="281"/>
      <c r="L806" s="244"/>
      <c r="M806" s="244"/>
      <c r="N806" s="244"/>
      <c r="O806" s="245"/>
      <c r="P806" s="244"/>
      <c r="Q806" s="245"/>
      <c r="R806" s="245"/>
      <c r="S806" s="245"/>
      <c r="T806" s="245"/>
      <c r="U806" s="242"/>
      <c r="V806" s="245"/>
      <c r="W806" s="282"/>
      <c r="X806" s="282"/>
      <c r="Y806" s="279"/>
      <c r="Z806" s="242"/>
      <c r="AA806" s="242"/>
      <c r="AB806" s="242"/>
      <c r="AC806" s="242"/>
      <c r="AD806" s="242"/>
      <c r="AE806" s="242"/>
      <c r="AF806" s="242"/>
      <c r="AG806" s="242"/>
      <c r="AH806" s="242"/>
      <c r="AI806" s="242"/>
      <c r="AJ806" s="242"/>
      <c r="AK806" s="242"/>
      <c r="AL806" s="242"/>
      <c r="AM806" s="242"/>
      <c r="AN806" s="269"/>
      <c r="AO806" s="221"/>
      <c r="AP806" s="221"/>
    </row>
    <row r="807" spans="1:42" ht="18" customHeight="1">
      <c r="A807" s="221"/>
      <c r="B807" s="143"/>
      <c r="C807" s="143"/>
      <c r="D807" s="143"/>
      <c r="E807" s="269"/>
      <c r="F807" s="279"/>
      <c r="G807" s="241"/>
      <c r="H807" s="241"/>
      <c r="I807" s="241"/>
      <c r="J807" s="280"/>
      <c r="K807" s="281"/>
      <c r="L807" s="244"/>
      <c r="M807" s="244"/>
      <c r="N807" s="244"/>
      <c r="O807" s="245"/>
      <c r="P807" s="244"/>
      <c r="Q807" s="245"/>
      <c r="R807" s="245"/>
      <c r="S807" s="245"/>
      <c r="T807" s="245"/>
      <c r="U807" s="242"/>
      <c r="V807" s="245"/>
      <c r="W807" s="282"/>
      <c r="X807" s="282"/>
      <c r="Y807" s="279"/>
      <c r="Z807" s="242"/>
      <c r="AA807" s="242"/>
      <c r="AB807" s="242"/>
      <c r="AC807" s="242"/>
      <c r="AD807" s="242"/>
      <c r="AE807" s="242"/>
      <c r="AF807" s="242"/>
      <c r="AG807" s="242"/>
      <c r="AH807" s="242"/>
      <c r="AI807" s="242"/>
      <c r="AJ807" s="242"/>
      <c r="AK807" s="242"/>
      <c r="AL807" s="242"/>
      <c r="AM807" s="242"/>
      <c r="AN807" s="269"/>
      <c r="AO807" s="221"/>
      <c r="AP807" s="221"/>
    </row>
    <row r="808" spans="1:42" ht="18" customHeight="1">
      <c r="A808" s="221"/>
      <c r="B808" s="143"/>
      <c r="C808" s="143"/>
      <c r="D808" s="143"/>
      <c r="E808" s="269"/>
      <c r="F808" s="279"/>
      <c r="G808" s="241"/>
      <c r="H808" s="241"/>
      <c r="I808" s="241"/>
      <c r="J808" s="280"/>
      <c r="K808" s="281"/>
      <c r="L808" s="244"/>
      <c r="M808" s="244"/>
      <c r="N808" s="244"/>
      <c r="O808" s="245"/>
      <c r="P808" s="244"/>
      <c r="Q808" s="245"/>
      <c r="R808" s="245"/>
      <c r="S808" s="245"/>
      <c r="T808" s="245"/>
      <c r="U808" s="242"/>
      <c r="V808" s="245"/>
      <c r="W808" s="282"/>
      <c r="X808" s="282"/>
      <c r="Y808" s="279"/>
      <c r="Z808" s="242"/>
      <c r="AA808" s="242"/>
      <c r="AB808" s="242"/>
      <c r="AC808" s="242"/>
      <c r="AD808" s="242"/>
      <c r="AE808" s="242"/>
      <c r="AF808" s="242"/>
      <c r="AG808" s="242"/>
      <c r="AH808" s="242"/>
      <c r="AI808" s="242"/>
      <c r="AJ808" s="242"/>
      <c r="AK808" s="242"/>
      <c r="AL808" s="242"/>
      <c r="AM808" s="242"/>
      <c r="AN808" s="269"/>
      <c r="AO808" s="221"/>
      <c r="AP808" s="221"/>
    </row>
    <row r="809" spans="1:42" ht="18" customHeight="1">
      <c r="A809" s="221"/>
      <c r="B809" s="143"/>
      <c r="C809" s="143"/>
      <c r="D809" s="143"/>
      <c r="E809" s="269"/>
      <c r="F809" s="279"/>
      <c r="G809" s="241"/>
      <c r="H809" s="241"/>
      <c r="I809" s="241"/>
      <c r="J809" s="280"/>
      <c r="K809" s="281"/>
      <c r="L809" s="244"/>
      <c r="M809" s="244"/>
      <c r="N809" s="244"/>
      <c r="O809" s="245"/>
      <c r="P809" s="244"/>
      <c r="Q809" s="245"/>
      <c r="R809" s="245"/>
      <c r="S809" s="245"/>
      <c r="T809" s="245"/>
      <c r="U809" s="242"/>
      <c r="V809" s="245"/>
      <c r="W809" s="282"/>
      <c r="X809" s="282"/>
      <c r="Y809" s="279"/>
      <c r="Z809" s="242"/>
      <c r="AA809" s="242"/>
      <c r="AB809" s="242"/>
      <c r="AC809" s="242"/>
      <c r="AD809" s="242"/>
      <c r="AE809" s="242"/>
      <c r="AF809" s="242"/>
      <c r="AG809" s="242"/>
      <c r="AH809" s="242"/>
      <c r="AI809" s="242"/>
      <c r="AJ809" s="242"/>
      <c r="AK809" s="242"/>
      <c r="AL809" s="242"/>
      <c r="AM809" s="242"/>
      <c r="AN809" s="269"/>
      <c r="AO809" s="221"/>
      <c r="AP809" s="221"/>
    </row>
    <row r="810" spans="1:42" ht="18" customHeight="1">
      <c r="A810" s="221"/>
      <c r="B810" s="143"/>
      <c r="C810" s="143"/>
      <c r="D810" s="143"/>
      <c r="E810" s="269"/>
      <c r="F810" s="279"/>
      <c r="G810" s="241"/>
      <c r="H810" s="241"/>
      <c r="I810" s="241"/>
      <c r="J810" s="280"/>
      <c r="K810" s="281"/>
      <c r="L810" s="244"/>
      <c r="M810" s="244"/>
      <c r="N810" s="244"/>
      <c r="O810" s="245"/>
      <c r="P810" s="244"/>
      <c r="Q810" s="245"/>
      <c r="R810" s="245"/>
      <c r="S810" s="245"/>
      <c r="T810" s="245"/>
      <c r="U810" s="242"/>
      <c r="V810" s="245"/>
      <c r="W810" s="282"/>
      <c r="X810" s="282"/>
      <c r="Y810" s="279"/>
      <c r="Z810" s="242"/>
      <c r="AA810" s="242"/>
      <c r="AB810" s="242"/>
      <c r="AC810" s="242"/>
      <c r="AD810" s="242"/>
      <c r="AE810" s="242"/>
      <c r="AF810" s="242"/>
      <c r="AG810" s="242"/>
      <c r="AH810" s="242"/>
      <c r="AI810" s="242"/>
      <c r="AJ810" s="242"/>
      <c r="AK810" s="242"/>
      <c r="AL810" s="242"/>
      <c r="AM810" s="242"/>
      <c r="AN810" s="269"/>
      <c r="AO810" s="221"/>
      <c r="AP810" s="221"/>
    </row>
    <row r="811" spans="1:42" ht="18" customHeight="1">
      <c r="A811" s="221"/>
      <c r="B811" s="143"/>
      <c r="C811" s="143"/>
      <c r="D811" s="143"/>
      <c r="E811" s="269"/>
      <c r="F811" s="279"/>
      <c r="G811" s="241"/>
      <c r="H811" s="241"/>
      <c r="I811" s="241"/>
      <c r="J811" s="280"/>
      <c r="K811" s="281"/>
      <c r="L811" s="244"/>
      <c r="M811" s="244"/>
      <c r="N811" s="244"/>
      <c r="O811" s="245"/>
      <c r="P811" s="244"/>
      <c r="Q811" s="245"/>
      <c r="R811" s="245"/>
      <c r="S811" s="245"/>
      <c r="T811" s="245"/>
      <c r="U811" s="242"/>
      <c r="V811" s="245"/>
      <c r="W811" s="282"/>
      <c r="X811" s="282"/>
      <c r="Y811" s="279"/>
      <c r="Z811" s="242"/>
      <c r="AA811" s="242"/>
      <c r="AB811" s="242"/>
      <c r="AC811" s="242"/>
      <c r="AD811" s="242"/>
      <c r="AE811" s="242"/>
      <c r="AF811" s="242"/>
      <c r="AG811" s="242"/>
      <c r="AH811" s="242"/>
      <c r="AI811" s="242"/>
      <c r="AJ811" s="242"/>
      <c r="AK811" s="242"/>
      <c r="AL811" s="242"/>
      <c r="AM811" s="242"/>
      <c r="AN811" s="269"/>
      <c r="AO811" s="221"/>
      <c r="AP811" s="221"/>
    </row>
    <row r="812" spans="1:42" ht="18" customHeight="1">
      <c r="A812" s="221"/>
      <c r="B812" s="143"/>
      <c r="C812" s="143"/>
      <c r="D812" s="143"/>
      <c r="E812" s="269"/>
      <c r="F812" s="279"/>
      <c r="G812" s="241"/>
      <c r="H812" s="241"/>
      <c r="I812" s="241"/>
      <c r="J812" s="280"/>
      <c r="K812" s="281"/>
      <c r="L812" s="244"/>
      <c r="M812" s="244"/>
      <c r="N812" s="244"/>
      <c r="O812" s="245"/>
      <c r="P812" s="244"/>
      <c r="Q812" s="245"/>
      <c r="R812" s="245"/>
      <c r="S812" s="245"/>
      <c r="T812" s="245"/>
      <c r="U812" s="242"/>
      <c r="V812" s="245"/>
      <c r="W812" s="282"/>
      <c r="X812" s="282"/>
      <c r="Y812" s="279"/>
      <c r="Z812" s="242"/>
      <c r="AA812" s="242"/>
      <c r="AB812" s="242"/>
      <c r="AC812" s="242"/>
      <c r="AD812" s="242"/>
      <c r="AE812" s="242"/>
      <c r="AF812" s="242"/>
      <c r="AG812" s="242"/>
      <c r="AH812" s="242"/>
      <c r="AI812" s="242"/>
      <c r="AJ812" s="242"/>
      <c r="AK812" s="242"/>
      <c r="AL812" s="242"/>
      <c r="AM812" s="242"/>
      <c r="AN812" s="269"/>
      <c r="AO812" s="221"/>
      <c r="AP812" s="221"/>
    </row>
    <row r="813" spans="1:42" ht="18" customHeight="1">
      <c r="A813" s="221"/>
      <c r="B813" s="143"/>
      <c r="C813" s="143"/>
      <c r="D813" s="143"/>
      <c r="E813" s="269"/>
      <c r="F813" s="279"/>
      <c r="G813" s="241"/>
      <c r="H813" s="241"/>
      <c r="I813" s="241"/>
      <c r="J813" s="280"/>
      <c r="K813" s="281"/>
      <c r="L813" s="244"/>
      <c r="M813" s="244"/>
      <c r="N813" s="244"/>
      <c r="O813" s="245"/>
      <c r="P813" s="244"/>
      <c r="Q813" s="245"/>
      <c r="R813" s="245"/>
      <c r="S813" s="245"/>
      <c r="T813" s="245"/>
      <c r="U813" s="242"/>
      <c r="V813" s="245"/>
      <c r="W813" s="282"/>
      <c r="X813" s="282"/>
      <c r="Y813" s="279"/>
      <c r="Z813" s="242"/>
      <c r="AA813" s="242"/>
      <c r="AB813" s="242"/>
      <c r="AC813" s="242"/>
      <c r="AD813" s="242"/>
      <c r="AE813" s="242"/>
      <c r="AF813" s="242"/>
      <c r="AG813" s="242"/>
      <c r="AH813" s="242"/>
      <c r="AI813" s="242"/>
      <c r="AJ813" s="242"/>
      <c r="AK813" s="242"/>
      <c r="AL813" s="242"/>
      <c r="AM813" s="242"/>
      <c r="AN813" s="269"/>
      <c r="AO813" s="221"/>
      <c r="AP813" s="221"/>
    </row>
    <row r="814" spans="1:42" ht="18" customHeight="1">
      <c r="A814" s="221"/>
      <c r="B814" s="143"/>
      <c r="C814" s="143"/>
      <c r="D814" s="143"/>
      <c r="E814" s="269"/>
      <c r="F814" s="279"/>
      <c r="G814" s="241"/>
      <c r="H814" s="241"/>
      <c r="I814" s="241"/>
      <c r="J814" s="280"/>
      <c r="K814" s="281"/>
      <c r="L814" s="244"/>
      <c r="M814" s="244"/>
      <c r="N814" s="244"/>
      <c r="O814" s="245"/>
      <c r="P814" s="244"/>
      <c r="Q814" s="245"/>
      <c r="R814" s="245"/>
      <c r="S814" s="245"/>
      <c r="T814" s="245"/>
      <c r="U814" s="242"/>
      <c r="V814" s="245"/>
      <c r="W814" s="282"/>
      <c r="X814" s="282"/>
      <c r="Y814" s="279"/>
      <c r="Z814" s="242"/>
      <c r="AA814" s="242"/>
      <c r="AB814" s="242"/>
      <c r="AC814" s="242"/>
      <c r="AD814" s="242"/>
      <c r="AE814" s="242"/>
      <c r="AF814" s="242"/>
      <c r="AG814" s="242"/>
      <c r="AH814" s="242"/>
      <c r="AI814" s="242"/>
      <c r="AJ814" s="242"/>
      <c r="AK814" s="242"/>
      <c r="AL814" s="242"/>
      <c r="AM814" s="242"/>
      <c r="AN814" s="269"/>
      <c r="AO814" s="221"/>
      <c r="AP814" s="221"/>
    </row>
    <row r="815" spans="1:42" ht="18" customHeight="1">
      <c r="A815" s="221"/>
      <c r="B815" s="143"/>
      <c r="C815" s="143"/>
      <c r="D815" s="143"/>
      <c r="E815" s="269"/>
      <c r="F815" s="279"/>
      <c r="G815" s="241"/>
      <c r="H815" s="241"/>
      <c r="I815" s="241"/>
      <c r="J815" s="280"/>
      <c r="K815" s="281"/>
      <c r="L815" s="244"/>
      <c r="M815" s="244"/>
      <c r="N815" s="244"/>
      <c r="O815" s="245"/>
      <c r="P815" s="244"/>
      <c r="Q815" s="245"/>
      <c r="R815" s="245"/>
      <c r="S815" s="245"/>
      <c r="T815" s="245"/>
      <c r="U815" s="242"/>
      <c r="V815" s="245"/>
      <c r="W815" s="282"/>
      <c r="X815" s="282"/>
      <c r="Y815" s="279"/>
      <c r="Z815" s="242"/>
      <c r="AA815" s="242"/>
      <c r="AB815" s="242"/>
      <c r="AC815" s="242"/>
      <c r="AD815" s="242"/>
      <c r="AE815" s="242"/>
      <c r="AF815" s="242"/>
      <c r="AG815" s="242"/>
      <c r="AH815" s="242"/>
      <c r="AI815" s="242"/>
      <c r="AJ815" s="242"/>
      <c r="AK815" s="242"/>
      <c r="AL815" s="242"/>
      <c r="AM815" s="242"/>
      <c r="AN815" s="269"/>
      <c r="AO815" s="221"/>
      <c r="AP815" s="221"/>
    </row>
    <row r="816" spans="1:42" ht="18" customHeight="1">
      <c r="A816" s="221"/>
      <c r="B816" s="143"/>
      <c r="C816" s="143"/>
      <c r="D816" s="143"/>
      <c r="E816" s="269"/>
      <c r="F816" s="279"/>
      <c r="G816" s="241"/>
      <c r="H816" s="241"/>
      <c r="I816" s="241"/>
      <c r="J816" s="280"/>
      <c r="K816" s="281"/>
      <c r="L816" s="244"/>
      <c r="M816" s="244"/>
      <c r="N816" s="244"/>
      <c r="O816" s="245"/>
      <c r="P816" s="244"/>
      <c r="Q816" s="245"/>
      <c r="R816" s="245"/>
      <c r="S816" s="245"/>
      <c r="T816" s="245"/>
      <c r="U816" s="242"/>
      <c r="V816" s="245"/>
      <c r="W816" s="282"/>
      <c r="X816" s="282"/>
      <c r="Y816" s="279"/>
      <c r="Z816" s="242"/>
      <c r="AA816" s="242"/>
      <c r="AB816" s="242"/>
      <c r="AC816" s="242"/>
      <c r="AD816" s="242"/>
      <c r="AE816" s="242"/>
      <c r="AF816" s="242"/>
      <c r="AG816" s="242"/>
      <c r="AH816" s="242"/>
      <c r="AI816" s="242"/>
      <c r="AJ816" s="242"/>
      <c r="AK816" s="242"/>
      <c r="AL816" s="242"/>
      <c r="AM816" s="242"/>
      <c r="AN816" s="269"/>
      <c r="AO816" s="221"/>
      <c r="AP816" s="221"/>
    </row>
    <row r="817" spans="1:42" ht="18" customHeight="1">
      <c r="A817" s="221"/>
      <c r="B817" s="143"/>
      <c r="C817" s="143"/>
      <c r="D817" s="143"/>
      <c r="E817" s="269"/>
      <c r="F817" s="279"/>
      <c r="G817" s="241"/>
      <c r="H817" s="241"/>
      <c r="I817" s="241"/>
      <c r="J817" s="280"/>
      <c r="K817" s="281"/>
      <c r="L817" s="244"/>
      <c r="M817" s="244"/>
      <c r="N817" s="244"/>
      <c r="O817" s="245"/>
      <c r="P817" s="244"/>
      <c r="Q817" s="245"/>
      <c r="R817" s="245"/>
      <c r="S817" s="245"/>
      <c r="T817" s="245"/>
      <c r="U817" s="242"/>
      <c r="V817" s="245"/>
      <c r="W817" s="282"/>
      <c r="X817" s="282"/>
      <c r="Y817" s="279"/>
      <c r="Z817" s="242"/>
      <c r="AA817" s="242"/>
      <c r="AB817" s="242"/>
      <c r="AC817" s="242"/>
      <c r="AD817" s="242"/>
      <c r="AE817" s="242"/>
      <c r="AF817" s="242"/>
      <c r="AG817" s="242"/>
      <c r="AH817" s="242"/>
      <c r="AI817" s="242"/>
      <c r="AJ817" s="242"/>
      <c r="AK817" s="242"/>
      <c r="AL817" s="242"/>
      <c r="AM817" s="242"/>
      <c r="AN817" s="269"/>
      <c r="AO817" s="221"/>
      <c r="AP817" s="221"/>
    </row>
    <row r="818" spans="1:42" ht="18" customHeight="1">
      <c r="A818" s="221"/>
      <c r="B818" s="143"/>
      <c r="C818" s="143"/>
      <c r="D818" s="143"/>
      <c r="E818" s="269"/>
      <c r="F818" s="279"/>
      <c r="G818" s="241"/>
      <c r="H818" s="241"/>
      <c r="I818" s="241"/>
      <c r="J818" s="280"/>
      <c r="K818" s="281"/>
      <c r="L818" s="244"/>
      <c r="M818" s="244"/>
      <c r="N818" s="244"/>
      <c r="O818" s="245"/>
      <c r="P818" s="244"/>
      <c r="Q818" s="245"/>
      <c r="R818" s="245"/>
      <c r="S818" s="245"/>
      <c r="T818" s="245"/>
      <c r="U818" s="242"/>
      <c r="V818" s="245"/>
      <c r="W818" s="282"/>
      <c r="X818" s="282"/>
      <c r="Y818" s="279"/>
      <c r="Z818" s="242"/>
      <c r="AA818" s="242"/>
      <c r="AB818" s="242"/>
      <c r="AC818" s="242"/>
      <c r="AD818" s="242"/>
      <c r="AE818" s="242"/>
      <c r="AF818" s="242"/>
      <c r="AG818" s="242"/>
      <c r="AH818" s="242"/>
      <c r="AI818" s="242"/>
      <c r="AJ818" s="242"/>
      <c r="AK818" s="242"/>
      <c r="AL818" s="242"/>
      <c r="AM818" s="242"/>
      <c r="AN818" s="269"/>
      <c r="AO818" s="221"/>
      <c r="AP818" s="221"/>
    </row>
    <row r="819" spans="1:42" ht="18" customHeight="1">
      <c r="A819" s="221"/>
      <c r="B819" s="143"/>
      <c r="C819" s="143"/>
      <c r="D819" s="143"/>
      <c r="E819" s="269"/>
      <c r="F819" s="279"/>
      <c r="G819" s="241"/>
      <c r="H819" s="241"/>
      <c r="I819" s="241"/>
      <c r="J819" s="280"/>
      <c r="K819" s="281"/>
      <c r="L819" s="244"/>
      <c r="M819" s="244"/>
      <c r="N819" s="244"/>
      <c r="O819" s="245"/>
      <c r="P819" s="244"/>
      <c r="Q819" s="245"/>
      <c r="R819" s="245"/>
      <c r="S819" s="245"/>
      <c r="T819" s="245"/>
      <c r="U819" s="242"/>
      <c r="V819" s="245"/>
      <c r="W819" s="282"/>
      <c r="X819" s="282"/>
      <c r="Y819" s="279"/>
      <c r="Z819" s="242"/>
      <c r="AA819" s="242"/>
      <c r="AB819" s="242"/>
      <c r="AC819" s="242"/>
      <c r="AD819" s="242"/>
      <c r="AE819" s="242"/>
      <c r="AF819" s="242"/>
      <c r="AG819" s="242"/>
      <c r="AH819" s="242"/>
      <c r="AI819" s="242"/>
      <c r="AJ819" s="242"/>
      <c r="AK819" s="242"/>
      <c r="AL819" s="242"/>
      <c r="AM819" s="242"/>
      <c r="AN819" s="269"/>
      <c r="AO819" s="221"/>
      <c r="AP819" s="221"/>
    </row>
    <row r="820" spans="1:42" ht="18" customHeight="1">
      <c r="A820" s="221"/>
      <c r="B820" s="143"/>
      <c r="C820" s="143"/>
      <c r="D820" s="143"/>
      <c r="E820" s="269"/>
      <c r="F820" s="279"/>
      <c r="G820" s="241"/>
      <c r="H820" s="241"/>
      <c r="I820" s="241"/>
      <c r="J820" s="280"/>
      <c r="K820" s="281"/>
      <c r="L820" s="244"/>
      <c r="M820" s="244"/>
      <c r="N820" s="244"/>
      <c r="O820" s="245"/>
      <c r="P820" s="244"/>
      <c r="Q820" s="245"/>
      <c r="R820" s="245"/>
      <c r="S820" s="245"/>
      <c r="T820" s="245"/>
      <c r="U820" s="242"/>
      <c r="V820" s="245"/>
      <c r="W820" s="282"/>
      <c r="X820" s="282"/>
      <c r="Y820" s="279"/>
      <c r="Z820" s="242"/>
      <c r="AA820" s="242"/>
      <c r="AB820" s="242"/>
      <c r="AC820" s="242"/>
      <c r="AD820" s="242"/>
      <c r="AE820" s="242"/>
      <c r="AF820" s="242"/>
      <c r="AG820" s="242"/>
      <c r="AH820" s="242"/>
      <c r="AI820" s="242"/>
      <c r="AJ820" s="242"/>
      <c r="AK820" s="242"/>
      <c r="AL820" s="242"/>
      <c r="AM820" s="242"/>
      <c r="AN820" s="269"/>
      <c r="AO820" s="221"/>
      <c r="AP820" s="221"/>
    </row>
    <row r="821" spans="1:42" ht="18" customHeight="1">
      <c r="A821" s="221"/>
      <c r="B821" s="143"/>
      <c r="C821" s="143"/>
      <c r="D821" s="143"/>
      <c r="E821" s="269"/>
      <c r="F821" s="279"/>
      <c r="G821" s="241"/>
      <c r="H821" s="241"/>
      <c r="I821" s="241"/>
      <c r="J821" s="280"/>
      <c r="K821" s="281"/>
      <c r="L821" s="244"/>
      <c r="M821" s="244"/>
      <c r="N821" s="244"/>
      <c r="O821" s="245"/>
      <c r="P821" s="244"/>
      <c r="Q821" s="245"/>
      <c r="R821" s="245"/>
      <c r="S821" s="245"/>
      <c r="T821" s="245"/>
      <c r="U821" s="242"/>
      <c r="V821" s="245"/>
      <c r="W821" s="282"/>
      <c r="X821" s="282"/>
      <c r="Y821" s="279"/>
      <c r="Z821" s="242"/>
      <c r="AA821" s="242"/>
      <c r="AB821" s="242"/>
      <c r="AC821" s="242"/>
      <c r="AD821" s="242"/>
      <c r="AE821" s="242"/>
      <c r="AF821" s="242"/>
      <c r="AG821" s="242"/>
      <c r="AH821" s="242"/>
      <c r="AI821" s="242"/>
      <c r="AJ821" s="242"/>
      <c r="AK821" s="242"/>
      <c r="AL821" s="242"/>
      <c r="AM821" s="242"/>
      <c r="AN821" s="269"/>
      <c r="AO821" s="221"/>
      <c r="AP821" s="221"/>
    </row>
    <row r="822" spans="1:42" ht="18" customHeight="1">
      <c r="A822" s="221"/>
      <c r="B822" s="143"/>
      <c r="C822" s="143"/>
      <c r="D822" s="143"/>
      <c r="E822" s="269"/>
      <c r="F822" s="279"/>
      <c r="G822" s="241"/>
      <c r="H822" s="241"/>
      <c r="I822" s="241"/>
      <c r="J822" s="280"/>
      <c r="K822" s="281"/>
      <c r="L822" s="244"/>
      <c r="M822" s="244"/>
      <c r="N822" s="244"/>
      <c r="O822" s="245"/>
      <c r="P822" s="244"/>
      <c r="Q822" s="245"/>
      <c r="R822" s="245"/>
      <c r="S822" s="245"/>
      <c r="T822" s="245"/>
      <c r="U822" s="242"/>
      <c r="V822" s="245"/>
      <c r="W822" s="282"/>
      <c r="X822" s="282"/>
      <c r="Y822" s="279"/>
      <c r="Z822" s="242"/>
      <c r="AA822" s="242"/>
      <c r="AB822" s="242"/>
      <c r="AC822" s="242"/>
      <c r="AD822" s="242"/>
      <c r="AE822" s="242"/>
      <c r="AF822" s="242"/>
      <c r="AG822" s="242"/>
      <c r="AH822" s="242"/>
      <c r="AI822" s="242"/>
      <c r="AJ822" s="242"/>
      <c r="AK822" s="242"/>
      <c r="AL822" s="242"/>
      <c r="AM822" s="242"/>
      <c r="AN822" s="269"/>
      <c r="AO822" s="221"/>
      <c r="AP822" s="221"/>
    </row>
    <row r="823" spans="1:42" ht="18" customHeight="1">
      <c r="A823" s="221"/>
      <c r="B823" s="143"/>
      <c r="C823" s="143"/>
      <c r="D823" s="143"/>
      <c r="E823" s="269"/>
      <c r="F823" s="279"/>
      <c r="G823" s="241"/>
      <c r="H823" s="241"/>
      <c r="I823" s="241"/>
      <c r="J823" s="280"/>
      <c r="K823" s="281"/>
      <c r="L823" s="244"/>
      <c r="M823" s="244"/>
      <c r="N823" s="244"/>
      <c r="O823" s="245"/>
      <c r="P823" s="244"/>
      <c r="Q823" s="245"/>
      <c r="R823" s="245"/>
      <c r="S823" s="245"/>
      <c r="T823" s="245"/>
      <c r="U823" s="242"/>
      <c r="V823" s="245"/>
      <c r="W823" s="282"/>
      <c r="X823" s="282"/>
      <c r="Y823" s="279"/>
      <c r="Z823" s="242"/>
      <c r="AA823" s="242"/>
      <c r="AB823" s="242"/>
      <c r="AC823" s="242"/>
      <c r="AD823" s="242"/>
      <c r="AE823" s="242"/>
      <c r="AF823" s="242"/>
      <c r="AG823" s="242"/>
      <c r="AH823" s="242"/>
      <c r="AI823" s="242"/>
      <c r="AJ823" s="242"/>
      <c r="AK823" s="242"/>
      <c r="AL823" s="242"/>
      <c r="AM823" s="242"/>
      <c r="AN823" s="269"/>
      <c r="AO823" s="221"/>
      <c r="AP823" s="221"/>
    </row>
    <row r="824" spans="1:42" ht="18" customHeight="1">
      <c r="A824" s="221"/>
      <c r="B824" s="143"/>
      <c r="C824" s="143"/>
      <c r="D824" s="143"/>
      <c r="E824" s="269"/>
      <c r="F824" s="279"/>
      <c r="G824" s="241"/>
      <c r="H824" s="241"/>
      <c r="I824" s="241"/>
      <c r="J824" s="280"/>
      <c r="K824" s="281"/>
      <c r="L824" s="244"/>
      <c r="M824" s="244"/>
      <c r="N824" s="244"/>
      <c r="O824" s="245"/>
      <c r="P824" s="244"/>
      <c r="Q824" s="245"/>
      <c r="R824" s="245"/>
      <c r="S824" s="245"/>
      <c r="T824" s="245"/>
      <c r="U824" s="242"/>
      <c r="V824" s="245"/>
      <c r="W824" s="282"/>
      <c r="X824" s="282"/>
      <c r="Y824" s="279"/>
      <c r="Z824" s="242"/>
      <c r="AA824" s="242"/>
      <c r="AB824" s="242"/>
      <c r="AC824" s="242"/>
      <c r="AD824" s="242"/>
      <c r="AE824" s="242"/>
      <c r="AF824" s="242"/>
      <c r="AG824" s="242"/>
      <c r="AH824" s="242"/>
      <c r="AI824" s="242"/>
      <c r="AJ824" s="242"/>
      <c r="AK824" s="242"/>
      <c r="AL824" s="242"/>
      <c r="AM824" s="242"/>
      <c r="AN824" s="269"/>
      <c r="AO824" s="221"/>
      <c r="AP824" s="221"/>
    </row>
    <row r="825" spans="1:42" ht="18" customHeight="1">
      <c r="A825" s="221"/>
      <c r="B825" s="143"/>
      <c r="C825" s="143"/>
      <c r="D825" s="143"/>
      <c r="E825" s="269"/>
      <c r="F825" s="279"/>
      <c r="G825" s="241"/>
      <c r="H825" s="241"/>
      <c r="I825" s="241"/>
      <c r="J825" s="280"/>
      <c r="K825" s="281"/>
      <c r="L825" s="244"/>
      <c r="M825" s="244"/>
      <c r="N825" s="244"/>
      <c r="O825" s="245"/>
      <c r="P825" s="244"/>
      <c r="Q825" s="245"/>
      <c r="R825" s="245"/>
      <c r="S825" s="245"/>
      <c r="T825" s="245"/>
      <c r="U825" s="242"/>
      <c r="V825" s="245"/>
      <c r="W825" s="282"/>
      <c r="X825" s="282"/>
      <c r="Y825" s="279"/>
      <c r="Z825" s="242"/>
      <c r="AA825" s="242"/>
      <c r="AB825" s="242"/>
      <c r="AC825" s="242"/>
      <c r="AD825" s="242"/>
      <c r="AE825" s="242"/>
      <c r="AF825" s="242"/>
      <c r="AG825" s="242"/>
      <c r="AH825" s="242"/>
      <c r="AI825" s="242"/>
      <c r="AJ825" s="242"/>
      <c r="AK825" s="242"/>
      <c r="AL825" s="242"/>
      <c r="AM825" s="242"/>
      <c r="AN825" s="269"/>
      <c r="AO825" s="221"/>
      <c r="AP825" s="221"/>
    </row>
    <row r="826" spans="1:42" ht="18" customHeight="1">
      <c r="A826" s="221"/>
      <c r="B826" s="143"/>
      <c r="C826" s="143"/>
      <c r="D826" s="143"/>
      <c r="E826" s="269"/>
      <c r="F826" s="279"/>
      <c r="G826" s="241"/>
      <c r="H826" s="241"/>
      <c r="I826" s="241"/>
      <c r="J826" s="280"/>
      <c r="K826" s="281"/>
      <c r="L826" s="244"/>
      <c r="M826" s="244"/>
      <c r="N826" s="244"/>
      <c r="O826" s="245"/>
      <c r="P826" s="244"/>
      <c r="Q826" s="245"/>
      <c r="R826" s="245"/>
      <c r="S826" s="245"/>
      <c r="T826" s="245"/>
      <c r="U826" s="242"/>
      <c r="V826" s="245"/>
      <c r="W826" s="282"/>
      <c r="X826" s="282"/>
      <c r="Y826" s="279"/>
      <c r="Z826" s="242"/>
      <c r="AA826" s="242"/>
      <c r="AB826" s="242"/>
      <c r="AC826" s="242"/>
      <c r="AD826" s="242"/>
      <c r="AE826" s="242"/>
      <c r="AF826" s="242"/>
      <c r="AG826" s="242"/>
      <c r="AH826" s="242"/>
      <c r="AI826" s="242"/>
      <c r="AJ826" s="242"/>
      <c r="AK826" s="242"/>
      <c r="AL826" s="242"/>
      <c r="AM826" s="242"/>
      <c r="AN826" s="269"/>
      <c r="AO826" s="221"/>
      <c r="AP826" s="221"/>
    </row>
    <row r="827" spans="1:42" ht="18" customHeight="1">
      <c r="A827" s="221"/>
      <c r="B827" s="143"/>
      <c r="C827" s="143"/>
      <c r="D827" s="143"/>
      <c r="E827" s="269"/>
      <c r="F827" s="279"/>
      <c r="G827" s="241"/>
      <c r="H827" s="241"/>
      <c r="I827" s="241"/>
      <c r="J827" s="280"/>
      <c r="K827" s="281"/>
      <c r="L827" s="244"/>
      <c r="M827" s="244"/>
      <c r="N827" s="244"/>
      <c r="O827" s="245"/>
      <c r="P827" s="244"/>
      <c r="Q827" s="245"/>
      <c r="R827" s="245"/>
      <c r="S827" s="245"/>
      <c r="T827" s="245"/>
      <c r="U827" s="242"/>
      <c r="V827" s="245"/>
      <c r="W827" s="282"/>
      <c r="X827" s="282"/>
      <c r="Y827" s="279"/>
      <c r="Z827" s="242"/>
      <c r="AA827" s="242"/>
      <c r="AB827" s="242"/>
      <c r="AC827" s="242"/>
      <c r="AD827" s="242"/>
      <c r="AE827" s="242"/>
      <c r="AF827" s="242"/>
      <c r="AG827" s="242"/>
      <c r="AH827" s="242"/>
      <c r="AI827" s="242"/>
      <c r="AJ827" s="242"/>
      <c r="AK827" s="242"/>
      <c r="AL827" s="242"/>
      <c r="AM827" s="242"/>
      <c r="AN827" s="269"/>
      <c r="AO827" s="221"/>
      <c r="AP827" s="221"/>
    </row>
    <row r="828" spans="1:42" ht="18" customHeight="1">
      <c r="A828" s="221"/>
      <c r="B828" s="143"/>
      <c r="C828" s="143"/>
      <c r="D828" s="143"/>
      <c r="E828" s="269"/>
      <c r="F828" s="279"/>
      <c r="G828" s="241"/>
      <c r="H828" s="241"/>
      <c r="I828" s="241"/>
      <c r="J828" s="280"/>
      <c r="K828" s="281"/>
      <c r="L828" s="244"/>
      <c r="M828" s="244"/>
      <c r="N828" s="244"/>
      <c r="O828" s="245"/>
      <c r="P828" s="244"/>
      <c r="Q828" s="245"/>
      <c r="R828" s="245"/>
      <c r="S828" s="245"/>
      <c r="T828" s="245"/>
      <c r="U828" s="242"/>
      <c r="V828" s="245"/>
      <c r="W828" s="282"/>
      <c r="X828" s="282"/>
      <c r="Y828" s="279"/>
      <c r="Z828" s="242"/>
      <c r="AA828" s="242"/>
      <c r="AB828" s="242"/>
      <c r="AC828" s="242"/>
      <c r="AD828" s="242"/>
      <c r="AE828" s="242"/>
      <c r="AF828" s="242"/>
      <c r="AG828" s="242"/>
      <c r="AH828" s="242"/>
      <c r="AI828" s="242"/>
      <c r="AJ828" s="242"/>
      <c r="AK828" s="242"/>
      <c r="AL828" s="242"/>
      <c r="AM828" s="242"/>
      <c r="AN828" s="269"/>
      <c r="AO828" s="221"/>
      <c r="AP828" s="221"/>
    </row>
    <row r="829" spans="1:42" ht="18" customHeight="1">
      <c r="A829" s="221"/>
      <c r="B829" s="143"/>
      <c r="C829" s="143"/>
      <c r="D829" s="143"/>
      <c r="E829" s="269"/>
      <c r="F829" s="279"/>
      <c r="G829" s="241"/>
      <c r="H829" s="241"/>
      <c r="I829" s="241"/>
      <c r="J829" s="280"/>
      <c r="K829" s="281"/>
      <c r="L829" s="244"/>
      <c r="M829" s="244"/>
      <c r="N829" s="244"/>
      <c r="O829" s="245"/>
      <c r="P829" s="244"/>
      <c r="Q829" s="245"/>
      <c r="R829" s="245"/>
      <c r="S829" s="245"/>
      <c r="T829" s="245"/>
      <c r="U829" s="242"/>
      <c r="V829" s="245"/>
      <c r="W829" s="282"/>
      <c r="X829" s="282"/>
      <c r="Y829" s="279"/>
      <c r="Z829" s="242"/>
      <c r="AA829" s="242"/>
      <c r="AB829" s="242"/>
      <c r="AC829" s="242"/>
      <c r="AD829" s="242"/>
      <c r="AE829" s="242"/>
      <c r="AF829" s="242"/>
      <c r="AG829" s="242"/>
      <c r="AH829" s="242"/>
      <c r="AI829" s="242"/>
      <c r="AJ829" s="242"/>
      <c r="AK829" s="242"/>
      <c r="AL829" s="242"/>
      <c r="AM829" s="242"/>
      <c r="AN829" s="269"/>
      <c r="AO829" s="221"/>
      <c r="AP829" s="221"/>
    </row>
    <row r="830" spans="1:42" ht="18" customHeight="1">
      <c r="A830" s="221"/>
      <c r="B830" s="143"/>
      <c r="C830" s="143"/>
      <c r="D830" s="143"/>
      <c r="E830" s="269"/>
      <c r="F830" s="279"/>
      <c r="G830" s="241"/>
      <c r="H830" s="241"/>
      <c r="I830" s="241"/>
      <c r="J830" s="280"/>
      <c r="K830" s="281"/>
      <c r="L830" s="244"/>
      <c r="M830" s="244"/>
      <c r="N830" s="244"/>
      <c r="O830" s="245"/>
      <c r="P830" s="244"/>
      <c r="Q830" s="245"/>
      <c r="R830" s="245"/>
      <c r="S830" s="245"/>
      <c r="T830" s="245"/>
      <c r="U830" s="242"/>
      <c r="V830" s="245"/>
      <c r="W830" s="282"/>
      <c r="X830" s="282"/>
      <c r="Y830" s="279"/>
      <c r="Z830" s="242"/>
      <c r="AA830" s="242"/>
      <c r="AB830" s="242"/>
      <c r="AC830" s="242"/>
      <c r="AD830" s="242"/>
      <c r="AE830" s="242"/>
      <c r="AF830" s="242"/>
      <c r="AG830" s="242"/>
      <c r="AH830" s="242"/>
      <c r="AI830" s="242"/>
      <c r="AJ830" s="242"/>
      <c r="AK830" s="242"/>
      <c r="AL830" s="242"/>
      <c r="AM830" s="242"/>
      <c r="AN830" s="269"/>
      <c r="AO830" s="221"/>
      <c r="AP830" s="221"/>
    </row>
    <row r="831" spans="1:42" ht="18" customHeight="1">
      <c r="A831" s="221"/>
      <c r="B831" s="143"/>
      <c r="C831" s="143"/>
      <c r="D831" s="143"/>
      <c r="E831" s="269"/>
      <c r="F831" s="279"/>
      <c r="G831" s="241"/>
      <c r="H831" s="241"/>
      <c r="I831" s="241"/>
      <c r="J831" s="280"/>
      <c r="K831" s="281"/>
      <c r="L831" s="244"/>
      <c r="M831" s="244"/>
      <c r="N831" s="244"/>
      <c r="O831" s="245"/>
      <c r="P831" s="244"/>
      <c r="Q831" s="245"/>
      <c r="R831" s="245"/>
      <c r="S831" s="245"/>
      <c r="T831" s="245"/>
      <c r="U831" s="242"/>
      <c r="V831" s="245"/>
      <c r="W831" s="282"/>
      <c r="X831" s="282"/>
      <c r="Y831" s="279"/>
      <c r="Z831" s="242"/>
      <c r="AA831" s="242"/>
      <c r="AB831" s="242"/>
      <c r="AC831" s="242"/>
      <c r="AD831" s="242"/>
      <c r="AE831" s="242"/>
      <c r="AF831" s="242"/>
      <c r="AG831" s="242"/>
      <c r="AH831" s="242"/>
      <c r="AI831" s="242"/>
      <c r="AJ831" s="242"/>
      <c r="AK831" s="242"/>
      <c r="AL831" s="242"/>
      <c r="AM831" s="242"/>
      <c r="AN831" s="269"/>
      <c r="AO831" s="221"/>
      <c r="AP831" s="221"/>
    </row>
    <row r="832" spans="1:42" ht="18" customHeight="1">
      <c r="A832" s="221"/>
      <c r="B832" s="143"/>
      <c r="C832" s="143"/>
      <c r="D832" s="143"/>
      <c r="E832" s="269"/>
      <c r="F832" s="279"/>
      <c r="G832" s="241"/>
      <c r="H832" s="241"/>
      <c r="I832" s="241"/>
      <c r="J832" s="280"/>
      <c r="K832" s="281"/>
      <c r="L832" s="244"/>
      <c r="M832" s="244"/>
      <c r="N832" s="244"/>
      <c r="O832" s="245"/>
      <c r="P832" s="244"/>
      <c r="Q832" s="245"/>
      <c r="R832" s="245"/>
      <c r="S832" s="245"/>
      <c r="T832" s="245"/>
      <c r="U832" s="242"/>
      <c r="V832" s="245"/>
      <c r="W832" s="282"/>
      <c r="X832" s="282"/>
      <c r="Y832" s="279"/>
      <c r="Z832" s="242"/>
      <c r="AA832" s="242"/>
      <c r="AB832" s="242"/>
      <c r="AC832" s="242"/>
      <c r="AD832" s="242"/>
      <c r="AE832" s="242"/>
      <c r="AF832" s="242"/>
      <c r="AG832" s="242"/>
      <c r="AH832" s="242"/>
      <c r="AI832" s="242"/>
      <c r="AJ832" s="242"/>
      <c r="AK832" s="242"/>
      <c r="AL832" s="242"/>
      <c r="AM832" s="242"/>
      <c r="AN832" s="269"/>
      <c r="AO832" s="221"/>
      <c r="AP832" s="221"/>
    </row>
    <row r="833" spans="1:42" ht="18" customHeight="1">
      <c r="A833" s="221"/>
      <c r="B833" s="143"/>
      <c r="C833" s="143"/>
      <c r="D833" s="143"/>
      <c r="E833" s="269"/>
      <c r="F833" s="279"/>
      <c r="G833" s="241"/>
      <c r="H833" s="241"/>
      <c r="I833" s="241"/>
      <c r="J833" s="280"/>
      <c r="K833" s="281"/>
      <c r="L833" s="244"/>
      <c r="M833" s="244"/>
      <c r="N833" s="244"/>
      <c r="O833" s="245"/>
      <c r="P833" s="244"/>
      <c r="Q833" s="245"/>
      <c r="R833" s="245"/>
      <c r="S833" s="245"/>
      <c r="T833" s="245"/>
      <c r="U833" s="242"/>
      <c r="V833" s="245"/>
      <c r="W833" s="282"/>
      <c r="X833" s="282"/>
      <c r="Y833" s="279"/>
      <c r="Z833" s="242"/>
      <c r="AA833" s="242"/>
      <c r="AB833" s="242"/>
      <c r="AC833" s="242"/>
      <c r="AD833" s="242"/>
      <c r="AE833" s="242"/>
      <c r="AF833" s="242"/>
      <c r="AG833" s="242"/>
      <c r="AH833" s="242"/>
      <c r="AI833" s="242"/>
      <c r="AJ833" s="242"/>
      <c r="AK833" s="242"/>
      <c r="AL833" s="242"/>
      <c r="AM833" s="242"/>
      <c r="AN833" s="269"/>
      <c r="AO833" s="221"/>
      <c r="AP833" s="221"/>
    </row>
    <row r="834" spans="1:42" ht="18" customHeight="1">
      <c r="A834" s="221"/>
      <c r="B834" s="143"/>
      <c r="C834" s="143"/>
      <c r="D834" s="143"/>
      <c r="E834" s="269"/>
      <c r="F834" s="279"/>
      <c r="G834" s="241"/>
      <c r="H834" s="241"/>
      <c r="I834" s="241"/>
      <c r="J834" s="280"/>
      <c r="K834" s="281"/>
      <c r="L834" s="244"/>
      <c r="M834" s="244"/>
      <c r="N834" s="244"/>
      <c r="O834" s="245"/>
      <c r="P834" s="244"/>
      <c r="Q834" s="245"/>
      <c r="R834" s="245"/>
      <c r="S834" s="245"/>
      <c r="T834" s="245"/>
      <c r="U834" s="242"/>
      <c r="V834" s="245"/>
      <c r="W834" s="282"/>
      <c r="X834" s="282"/>
      <c r="Y834" s="279"/>
      <c r="Z834" s="242"/>
      <c r="AA834" s="242"/>
      <c r="AB834" s="242"/>
      <c r="AC834" s="242"/>
      <c r="AD834" s="242"/>
      <c r="AE834" s="242"/>
      <c r="AF834" s="242"/>
      <c r="AG834" s="242"/>
      <c r="AH834" s="242"/>
      <c r="AI834" s="242"/>
      <c r="AJ834" s="242"/>
      <c r="AK834" s="242"/>
      <c r="AL834" s="242"/>
      <c r="AM834" s="242"/>
      <c r="AN834" s="269"/>
      <c r="AO834" s="221"/>
      <c r="AP834" s="221"/>
    </row>
    <row r="835" spans="1:42" ht="18" customHeight="1">
      <c r="A835" s="221"/>
      <c r="B835" s="143"/>
      <c r="C835" s="143"/>
      <c r="D835" s="143"/>
      <c r="E835" s="269"/>
      <c r="F835" s="279"/>
      <c r="G835" s="241"/>
      <c r="H835" s="241"/>
      <c r="I835" s="241"/>
      <c r="J835" s="280"/>
      <c r="K835" s="281"/>
      <c r="L835" s="244"/>
      <c r="M835" s="244"/>
      <c r="N835" s="244"/>
      <c r="O835" s="245"/>
      <c r="P835" s="244"/>
      <c r="Q835" s="245"/>
      <c r="R835" s="245"/>
      <c r="S835" s="245"/>
      <c r="T835" s="245"/>
      <c r="U835" s="242"/>
      <c r="V835" s="245"/>
      <c r="W835" s="282"/>
      <c r="X835" s="282"/>
      <c r="Y835" s="279"/>
      <c r="Z835" s="242"/>
      <c r="AA835" s="242"/>
      <c r="AB835" s="242"/>
      <c r="AC835" s="242"/>
      <c r="AD835" s="242"/>
      <c r="AE835" s="242"/>
      <c r="AF835" s="242"/>
      <c r="AG835" s="242"/>
      <c r="AH835" s="242"/>
      <c r="AI835" s="242"/>
      <c r="AJ835" s="242"/>
      <c r="AK835" s="242"/>
      <c r="AL835" s="242"/>
      <c r="AM835" s="242"/>
      <c r="AN835" s="269"/>
      <c r="AO835" s="221"/>
      <c r="AP835" s="221"/>
    </row>
    <row r="836" spans="1:42" ht="18" customHeight="1">
      <c r="A836" s="221"/>
      <c r="B836" s="143"/>
      <c r="C836" s="143"/>
      <c r="D836" s="143"/>
      <c r="E836" s="269"/>
      <c r="F836" s="279"/>
      <c r="G836" s="241"/>
      <c r="H836" s="241"/>
      <c r="I836" s="241"/>
      <c r="J836" s="280"/>
      <c r="K836" s="281"/>
      <c r="L836" s="244"/>
      <c r="M836" s="244"/>
      <c r="N836" s="244"/>
      <c r="O836" s="245"/>
      <c r="P836" s="244"/>
      <c r="Q836" s="245"/>
      <c r="R836" s="245"/>
      <c r="S836" s="245"/>
      <c r="T836" s="245"/>
      <c r="U836" s="242"/>
      <c r="V836" s="245"/>
      <c r="W836" s="282"/>
      <c r="X836" s="282"/>
      <c r="Y836" s="279"/>
      <c r="Z836" s="242"/>
      <c r="AA836" s="242"/>
      <c r="AB836" s="242"/>
      <c r="AC836" s="242"/>
      <c r="AD836" s="242"/>
      <c r="AE836" s="242"/>
      <c r="AF836" s="242"/>
      <c r="AG836" s="242"/>
      <c r="AH836" s="242"/>
      <c r="AI836" s="242"/>
      <c r="AJ836" s="242"/>
      <c r="AK836" s="242"/>
      <c r="AL836" s="242"/>
      <c r="AM836" s="242"/>
      <c r="AN836" s="269"/>
      <c r="AO836" s="221"/>
      <c r="AP836" s="221"/>
    </row>
    <row r="837" spans="1:42" ht="18" customHeight="1">
      <c r="A837" s="221"/>
      <c r="B837" s="143"/>
      <c r="C837" s="143"/>
      <c r="D837" s="143"/>
      <c r="E837" s="269"/>
      <c r="F837" s="279"/>
      <c r="G837" s="241"/>
      <c r="H837" s="241"/>
      <c r="I837" s="241"/>
      <c r="J837" s="280"/>
      <c r="K837" s="281"/>
      <c r="L837" s="244"/>
      <c r="M837" s="244"/>
      <c r="N837" s="244"/>
      <c r="O837" s="245"/>
      <c r="P837" s="244"/>
      <c r="Q837" s="245"/>
      <c r="R837" s="245"/>
      <c r="S837" s="245"/>
      <c r="T837" s="245"/>
      <c r="U837" s="242"/>
      <c r="V837" s="245"/>
      <c r="W837" s="282"/>
      <c r="X837" s="282"/>
      <c r="Y837" s="279"/>
      <c r="Z837" s="242"/>
      <c r="AA837" s="242"/>
      <c r="AB837" s="242"/>
      <c r="AC837" s="242"/>
      <c r="AD837" s="242"/>
      <c r="AE837" s="242"/>
      <c r="AF837" s="242"/>
      <c r="AG837" s="242"/>
      <c r="AH837" s="242"/>
      <c r="AI837" s="242"/>
      <c r="AJ837" s="242"/>
      <c r="AK837" s="242"/>
      <c r="AL837" s="242"/>
      <c r="AM837" s="242"/>
      <c r="AN837" s="269"/>
      <c r="AO837" s="221"/>
      <c r="AP837" s="221"/>
    </row>
    <row r="838" spans="1:42" ht="18" customHeight="1">
      <c r="A838" s="221"/>
      <c r="B838" s="143"/>
      <c r="C838" s="143"/>
      <c r="D838" s="143"/>
      <c r="E838" s="269"/>
      <c r="F838" s="279"/>
      <c r="G838" s="241"/>
      <c r="H838" s="241"/>
      <c r="I838" s="241"/>
      <c r="J838" s="280"/>
      <c r="K838" s="281"/>
      <c r="L838" s="244"/>
      <c r="M838" s="244"/>
      <c r="N838" s="244"/>
      <c r="O838" s="245"/>
      <c r="P838" s="244"/>
      <c r="Q838" s="245"/>
      <c r="R838" s="245"/>
      <c r="S838" s="245"/>
      <c r="T838" s="245"/>
      <c r="U838" s="242"/>
      <c r="V838" s="245"/>
      <c r="W838" s="282"/>
      <c r="X838" s="282"/>
      <c r="Y838" s="279"/>
      <c r="Z838" s="242"/>
      <c r="AA838" s="242"/>
      <c r="AB838" s="242"/>
      <c r="AC838" s="242"/>
      <c r="AD838" s="242"/>
      <c r="AE838" s="242"/>
      <c r="AF838" s="242"/>
      <c r="AG838" s="242"/>
      <c r="AH838" s="242"/>
      <c r="AI838" s="242"/>
      <c r="AJ838" s="242"/>
      <c r="AK838" s="242"/>
      <c r="AL838" s="242"/>
      <c r="AM838" s="242"/>
      <c r="AN838" s="269"/>
      <c r="AO838" s="221"/>
      <c r="AP838" s="221"/>
    </row>
    <row r="839" spans="1:42" ht="18" customHeight="1">
      <c r="A839" s="221"/>
      <c r="B839" s="143"/>
      <c r="C839" s="143"/>
      <c r="D839" s="143"/>
      <c r="E839" s="269"/>
      <c r="F839" s="279"/>
      <c r="G839" s="241"/>
      <c r="H839" s="241"/>
      <c r="I839" s="241"/>
      <c r="J839" s="280"/>
      <c r="K839" s="281"/>
      <c r="L839" s="244"/>
      <c r="M839" s="244"/>
      <c r="N839" s="244"/>
      <c r="O839" s="245"/>
      <c r="P839" s="244"/>
      <c r="Q839" s="245"/>
      <c r="R839" s="245"/>
      <c r="S839" s="245"/>
      <c r="T839" s="245"/>
      <c r="U839" s="242"/>
      <c r="V839" s="245"/>
      <c r="W839" s="282"/>
      <c r="X839" s="282"/>
      <c r="Y839" s="279"/>
      <c r="Z839" s="242"/>
      <c r="AA839" s="242"/>
      <c r="AB839" s="242"/>
      <c r="AC839" s="242"/>
      <c r="AD839" s="242"/>
      <c r="AE839" s="242"/>
      <c r="AF839" s="242"/>
      <c r="AG839" s="242"/>
      <c r="AH839" s="242"/>
      <c r="AI839" s="242"/>
      <c r="AJ839" s="242"/>
      <c r="AK839" s="242"/>
      <c r="AL839" s="242"/>
      <c r="AM839" s="242"/>
      <c r="AN839" s="269"/>
      <c r="AO839" s="221"/>
      <c r="AP839" s="221"/>
    </row>
    <row r="840" spans="1:42" ht="18" customHeight="1">
      <c r="A840" s="221"/>
      <c r="B840" s="143"/>
      <c r="C840" s="143"/>
      <c r="D840" s="143"/>
      <c r="E840" s="269"/>
      <c r="F840" s="279"/>
      <c r="G840" s="241"/>
      <c r="H840" s="241"/>
      <c r="I840" s="241"/>
      <c r="J840" s="280"/>
      <c r="K840" s="281"/>
      <c r="L840" s="244"/>
      <c r="M840" s="244"/>
      <c r="N840" s="244"/>
      <c r="O840" s="245"/>
      <c r="P840" s="244"/>
      <c r="Q840" s="245"/>
      <c r="R840" s="245"/>
      <c r="S840" s="245"/>
      <c r="T840" s="245"/>
      <c r="U840" s="242"/>
      <c r="V840" s="245"/>
      <c r="W840" s="282"/>
      <c r="X840" s="282"/>
      <c r="Y840" s="279"/>
      <c r="Z840" s="242"/>
      <c r="AA840" s="242"/>
      <c r="AB840" s="242"/>
      <c r="AC840" s="242"/>
      <c r="AD840" s="242"/>
      <c r="AE840" s="242"/>
      <c r="AF840" s="242"/>
      <c r="AG840" s="242"/>
      <c r="AH840" s="242"/>
      <c r="AI840" s="242"/>
      <c r="AJ840" s="242"/>
      <c r="AK840" s="242"/>
      <c r="AL840" s="242"/>
      <c r="AM840" s="242"/>
      <c r="AN840" s="269"/>
      <c r="AO840" s="221"/>
      <c r="AP840" s="221"/>
    </row>
    <row r="841" spans="1:42" ht="18" customHeight="1">
      <c r="A841" s="221"/>
      <c r="B841" s="143"/>
      <c r="C841" s="143"/>
      <c r="D841" s="143"/>
      <c r="E841" s="269"/>
      <c r="F841" s="279"/>
      <c r="G841" s="241"/>
      <c r="H841" s="241"/>
      <c r="I841" s="241"/>
      <c r="J841" s="280"/>
      <c r="K841" s="281"/>
      <c r="L841" s="244"/>
      <c r="M841" s="244"/>
      <c r="N841" s="244"/>
      <c r="O841" s="245"/>
      <c r="P841" s="244"/>
      <c r="Q841" s="245"/>
      <c r="R841" s="245"/>
      <c r="S841" s="245"/>
      <c r="T841" s="245"/>
      <c r="U841" s="242"/>
      <c r="V841" s="245"/>
      <c r="W841" s="282"/>
      <c r="X841" s="282"/>
      <c r="Y841" s="279"/>
      <c r="Z841" s="242"/>
      <c r="AA841" s="242"/>
      <c r="AB841" s="242"/>
      <c r="AC841" s="242"/>
      <c r="AD841" s="242"/>
      <c r="AE841" s="242"/>
      <c r="AF841" s="242"/>
      <c r="AG841" s="242"/>
      <c r="AH841" s="242"/>
      <c r="AI841" s="242"/>
      <c r="AJ841" s="242"/>
      <c r="AK841" s="242"/>
      <c r="AL841" s="242"/>
      <c r="AM841" s="242"/>
      <c r="AN841" s="269"/>
      <c r="AO841" s="221"/>
      <c r="AP841" s="221"/>
    </row>
    <row r="842" spans="1:42" ht="18" customHeight="1">
      <c r="A842" s="221"/>
      <c r="B842" s="143"/>
      <c r="C842" s="143"/>
      <c r="D842" s="143"/>
      <c r="E842" s="269"/>
      <c r="F842" s="279"/>
      <c r="G842" s="241"/>
      <c r="H842" s="241"/>
      <c r="I842" s="241"/>
      <c r="J842" s="280"/>
      <c r="K842" s="281"/>
      <c r="L842" s="244"/>
      <c r="M842" s="244"/>
      <c r="N842" s="244"/>
      <c r="O842" s="245"/>
      <c r="P842" s="244"/>
      <c r="Q842" s="245"/>
      <c r="R842" s="245"/>
      <c r="S842" s="245"/>
      <c r="T842" s="245"/>
      <c r="U842" s="242"/>
      <c r="V842" s="245"/>
      <c r="W842" s="282"/>
      <c r="X842" s="282"/>
      <c r="Y842" s="279"/>
      <c r="Z842" s="242"/>
      <c r="AA842" s="242"/>
      <c r="AB842" s="242"/>
      <c r="AC842" s="242"/>
      <c r="AD842" s="242"/>
      <c r="AE842" s="242"/>
      <c r="AF842" s="242"/>
      <c r="AG842" s="242"/>
      <c r="AH842" s="242"/>
      <c r="AI842" s="242"/>
      <c r="AJ842" s="242"/>
      <c r="AK842" s="242"/>
      <c r="AL842" s="242"/>
      <c r="AM842" s="242"/>
      <c r="AN842" s="269"/>
      <c r="AO842" s="221"/>
      <c r="AP842" s="221"/>
    </row>
    <row r="843" spans="1:42" ht="18" customHeight="1">
      <c r="A843" s="221"/>
      <c r="B843" s="143"/>
      <c r="C843" s="143"/>
      <c r="D843" s="143"/>
      <c r="E843" s="269"/>
      <c r="F843" s="279"/>
      <c r="G843" s="241"/>
      <c r="H843" s="241"/>
      <c r="I843" s="241"/>
      <c r="J843" s="280"/>
      <c r="K843" s="281"/>
      <c r="L843" s="244"/>
      <c r="M843" s="244"/>
      <c r="N843" s="244"/>
      <c r="O843" s="245"/>
      <c r="P843" s="244"/>
      <c r="Q843" s="245"/>
      <c r="R843" s="245"/>
      <c r="S843" s="245"/>
      <c r="T843" s="245"/>
      <c r="U843" s="242"/>
      <c r="V843" s="245"/>
      <c r="W843" s="282"/>
      <c r="X843" s="282"/>
      <c r="Y843" s="279"/>
      <c r="Z843" s="242"/>
      <c r="AA843" s="242"/>
      <c r="AB843" s="242"/>
      <c r="AC843" s="242"/>
      <c r="AD843" s="242"/>
      <c r="AE843" s="242"/>
      <c r="AF843" s="242"/>
      <c r="AG843" s="242"/>
      <c r="AH843" s="242"/>
      <c r="AI843" s="242"/>
      <c r="AJ843" s="242"/>
      <c r="AK843" s="242"/>
      <c r="AL843" s="242"/>
      <c r="AM843" s="242"/>
      <c r="AN843" s="269"/>
      <c r="AO843" s="221"/>
      <c r="AP843" s="221"/>
    </row>
    <row r="844" spans="1:42" ht="18" customHeight="1">
      <c r="A844" s="221"/>
      <c r="B844" s="143"/>
      <c r="C844" s="143"/>
      <c r="D844" s="143"/>
      <c r="E844" s="269"/>
      <c r="F844" s="279"/>
      <c r="G844" s="241"/>
      <c r="H844" s="241"/>
      <c r="I844" s="241"/>
      <c r="J844" s="280"/>
      <c r="K844" s="281"/>
      <c r="L844" s="244"/>
      <c r="M844" s="244"/>
      <c r="N844" s="244"/>
      <c r="O844" s="245"/>
      <c r="P844" s="244"/>
      <c r="Q844" s="245"/>
      <c r="R844" s="245"/>
      <c r="S844" s="245"/>
      <c r="T844" s="245"/>
      <c r="U844" s="242"/>
      <c r="V844" s="245"/>
      <c r="W844" s="282"/>
      <c r="X844" s="282"/>
      <c r="Y844" s="279"/>
      <c r="Z844" s="242"/>
      <c r="AA844" s="242"/>
      <c r="AB844" s="242"/>
      <c r="AC844" s="242"/>
      <c r="AD844" s="242"/>
      <c r="AE844" s="242"/>
      <c r="AF844" s="242"/>
      <c r="AG844" s="242"/>
      <c r="AH844" s="242"/>
      <c r="AI844" s="242"/>
      <c r="AJ844" s="242"/>
      <c r="AK844" s="242"/>
      <c r="AL844" s="242"/>
      <c r="AM844" s="242"/>
      <c r="AN844" s="269"/>
      <c r="AO844" s="221"/>
      <c r="AP844" s="221"/>
    </row>
    <row r="845" spans="1:42" ht="18" customHeight="1">
      <c r="A845" s="221"/>
      <c r="B845" s="143"/>
      <c r="C845" s="143"/>
      <c r="D845" s="143"/>
      <c r="E845" s="269"/>
      <c r="F845" s="279"/>
      <c r="G845" s="241"/>
      <c r="H845" s="241"/>
      <c r="I845" s="241"/>
      <c r="J845" s="280"/>
      <c r="K845" s="281"/>
      <c r="L845" s="244"/>
      <c r="M845" s="244"/>
      <c r="N845" s="244"/>
      <c r="O845" s="245"/>
      <c r="P845" s="244"/>
      <c r="Q845" s="245"/>
      <c r="R845" s="245"/>
      <c r="S845" s="245"/>
      <c r="T845" s="245"/>
      <c r="U845" s="242"/>
      <c r="V845" s="245"/>
      <c r="W845" s="282"/>
      <c r="X845" s="282"/>
      <c r="Y845" s="279"/>
      <c r="Z845" s="242"/>
      <c r="AA845" s="242"/>
      <c r="AB845" s="242"/>
      <c r="AC845" s="242"/>
      <c r="AD845" s="242"/>
      <c r="AE845" s="242"/>
      <c r="AF845" s="242"/>
      <c r="AG845" s="242"/>
      <c r="AH845" s="242"/>
      <c r="AI845" s="242"/>
      <c r="AJ845" s="242"/>
      <c r="AK845" s="242"/>
      <c r="AL845" s="242"/>
      <c r="AM845" s="242"/>
      <c r="AN845" s="269"/>
      <c r="AO845" s="221"/>
      <c r="AP845" s="221"/>
    </row>
    <row r="846" spans="1:42" ht="18" customHeight="1">
      <c r="A846" s="221"/>
      <c r="B846" s="143"/>
      <c r="C846" s="143"/>
      <c r="D846" s="143"/>
      <c r="E846" s="269"/>
      <c r="F846" s="279"/>
      <c r="G846" s="241"/>
      <c r="H846" s="241"/>
      <c r="I846" s="241"/>
      <c r="J846" s="280"/>
      <c r="K846" s="281"/>
      <c r="L846" s="244"/>
      <c r="M846" s="244"/>
      <c r="N846" s="244"/>
      <c r="O846" s="245"/>
      <c r="P846" s="244"/>
      <c r="Q846" s="245"/>
      <c r="R846" s="245"/>
      <c r="S846" s="245"/>
      <c r="T846" s="245"/>
      <c r="U846" s="242"/>
      <c r="V846" s="245"/>
      <c r="W846" s="282"/>
      <c r="X846" s="282"/>
      <c r="Y846" s="279"/>
      <c r="Z846" s="242"/>
      <c r="AA846" s="242"/>
      <c r="AB846" s="242"/>
      <c r="AC846" s="242"/>
      <c r="AD846" s="242"/>
      <c r="AE846" s="242"/>
      <c r="AF846" s="242"/>
      <c r="AG846" s="242"/>
      <c r="AH846" s="242"/>
      <c r="AI846" s="242"/>
      <c r="AJ846" s="242"/>
      <c r="AK846" s="242"/>
      <c r="AL846" s="242"/>
      <c r="AM846" s="242"/>
      <c r="AN846" s="269"/>
      <c r="AO846" s="221"/>
      <c r="AP846" s="221"/>
    </row>
    <row r="847" spans="1:42" ht="18" customHeight="1">
      <c r="A847" s="221"/>
      <c r="B847" s="143"/>
      <c r="C847" s="143"/>
      <c r="D847" s="143"/>
      <c r="E847" s="269"/>
      <c r="F847" s="279"/>
      <c r="G847" s="241"/>
      <c r="H847" s="241"/>
      <c r="I847" s="241"/>
      <c r="J847" s="280"/>
      <c r="K847" s="281"/>
      <c r="L847" s="244"/>
      <c r="M847" s="244"/>
      <c r="N847" s="244"/>
      <c r="O847" s="245"/>
      <c r="P847" s="244"/>
      <c r="Q847" s="245"/>
      <c r="R847" s="245"/>
      <c r="S847" s="245"/>
      <c r="T847" s="245"/>
      <c r="U847" s="242"/>
      <c r="V847" s="245"/>
      <c r="W847" s="282"/>
      <c r="X847" s="282"/>
      <c r="Y847" s="279"/>
      <c r="Z847" s="242"/>
      <c r="AA847" s="242"/>
      <c r="AB847" s="242"/>
      <c r="AC847" s="242"/>
      <c r="AD847" s="242"/>
      <c r="AE847" s="242"/>
      <c r="AF847" s="242"/>
      <c r="AG847" s="242"/>
      <c r="AH847" s="242"/>
      <c r="AI847" s="242"/>
      <c r="AJ847" s="242"/>
      <c r="AK847" s="242"/>
      <c r="AL847" s="242"/>
      <c r="AM847" s="242"/>
      <c r="AN847" s="269"/>
      <c r="AO847" s="221"/>
      <c r="AP847" s="221"/>
    </row>
    <row r="848" spans="1:42" ht="18" customHeight="1">
      <c r="A848" s="221"/>
      <c r="B848" s="143"/>
      <c r="C848" s="143"/>
      <c r="D848" s="143"/>
      <c r="E848" s="269"/>
      <c r="F848" s="279"/>
      <c r="G848" s="241"/>
      <c r="H848" s="241"/>
      <c r="I848" s="241"/>
      <c r="J848" s="280"/>
      <c r="K848" s="281"/>
      <c r="L848" s="244"/>
      <c r="M848" s="244"/>
      <c r="N848" s="244"/>
      <c r="O848" s="245"/>
      <c r="P848" s="244"/>
      <c r="Q848" s="245"/>
      <c r="R848" s="245"/>
      <c r="S848" s="245"/>
      <c r="T848" s="245"/>
      <c r="U848" s="242"/>
      <c r="V848" s="245"/>
      <c r="W848" s="282"/>
      <c r="X848" s="282"/>
      <c r="Y848" s="279"/>
      <c r="Z848" s="242"/>
      <c r="AA848" s="242"/>
      <c r="AB848" s="242"/>
      <c r="AC848" s="242"/>
      <c r="AD848" s="242"/>
      <c r="AE848" s="242"/>
      <c r="AF848" s="242"/>
      <c r="AG848" s="242"/>
      <c r="AH848" s="242"/>
      <c r="AI848" s="242"/>
      <c r="AJ848" s="242"/>
      <c r="AK848" s="242"/>
      <c r="AL848" s="242"/>
      <c r="AM848" s="242"/>
      <c r="AN848" s="269"/>
      <c r="AO848" s="221"/>
      <c r="AP848" s="221"/>
    </row>
    <row r="849" spans="1:42" ht="18" customHeight="1">
      <c r="A849" s="221"/>
      <c r="B849" s="143"/>
      <c r="C849" s="143"/>
      <c r="D849" s="143"/>
      <c r="E849" s="269"/>
      <c r="F849" s="279"/>
      <c r="G849" s="241"/>
      <c r="H849" s="241"/>
      <c r="I849" s="241"/>
      <c r="J849" s="280"/>
      <c r="K849" s="281"/>
      <c r="L849" s="244"/>
      <c r="M849" s="244"/>
      <c r="N849" s="244"/>
      <c r="O849" s="245"/>
      <c r="P849" s="244"/>
      <c r="Q849" s="245"/>
      <c r="R849" s="245"/>
      <c r="S849" s="245"/>
      <c r="T849" s="245"/>
      <c r="U849" s="242"/>
      <c r="V849" s="245"/>
      <c r="W849" s="282"/>
      <c r="X849" s="282"/>
      <c r="Y849" s="279"/>
      <c r="Z849" s="242"/>
      <c r="AA849" s="242"/>
      <c r="AB849" s="242"/>
      <c r="AC849" s="242"/>
      <c r="AD849" s="242"/>
      <c r="AE849" s="242"/>
      <c r="AF849" s="242"/>
      <c r="AG849" s="242"/>
      <c r="AH849" s="242"/>
      <c r="AI849" s="242"/>
      <c r="AJ849" s="242"/>
      <c r="AK849" s="242"/>
      <c r="AL849" s="242"/>
      <c r="AM849" s="242"/>
      <c r="AN849" s="269"/>
      <c r="AO849" s="221"/>
      <c r="AP849" s="221"/>
    </row>
    <row r="850" spans="1:42" ht="18" customHeight="1">
      <c r="A850" s="221"/>
      <c r="B850" s="143"/>
      <c r="C850" s="143"/>
      <c r="D850" s="143"/>
      <c r="E850" s="269"/>
      <c r="F850" s="279"/>
      <c r="G850" s="241"/>
      <c r="H850" s="241"/>
      <c r="I850" s="241"/>
      <c r="J850" s="280"/>
      <c r="K850" s="281"/>
      <c r="L850" s="244"/>
      <c r="M850" s="244"/>
      <c r="N850" s="244"/>
      <c r="O850" s="245"/>
      <c r="P850" s="244"/>
      <c r="Q850" s="245"/>
      <c r="R850" s="245"/>
      <c r="S850" s="245"/>
      <c r="T850" s="245"/>
      <c r="U850" s="242"/>
      <c r="V850" s="245"/>
      <c r="W850" s="282"/>
      <c r="X850" s="282"/>
      <c r="Y850" s="279"/>
      <c r="Z850" s="242"/>
      <c r="AA850" s="242"/>
      <c r="AB850" s="242"/>
      <c r="AC850" s="242"/>
      <c r="AD850" s="242"/>
      <c r="AE850" s="242"/>
      <c r="AF850" s="242"/>
      <c r="AG850" s="242"/>
      <c r="AH850" s="242"/>
      <c r="AI850" s="242"/>
      <c r="AJ850" s="242"/>
      <c r="AK850" s="242"/>
      <c r="AL850" s="242"/>
      <c r="AM850" s="242"/>
      <c r="AN850" s="269"/>
      <c r="AO850" s="221"/>
      <c r="AP850" s="221"/>
    </row>
    <row r="851" spans="1:42" ht="18" customHeight="1">
      <c r="A851" s="221"/>
      <c r="B851" s="143"/>
      <c r="C851" s="143"/>
      <c r="D851" s="143"/>
      <c r="E851" s="269"/>
      <c r="F851" s="279"/>
      <c r="G851" s="241"/>
      <c r="H851" s="241"/>
      <c r="I851" s="241"/>
      <c r="J851" s="280"/>
      <c r="K851" s="281"/>
      <c r="L851" s="244"/>
      <c r="M851" s="244"/>
      <c r="N851" s="244"/>
      <c r="O851" s="245"/>
      <c r="P851" s="244"/>
      <c r="Q851" s="245"/>
      <c r="R851" s="245"/>
      <c r="S851" s="245"/>
      <c r="T851" s="245"/>
      <c r="U851" s="242"/>
      <c r="V851" s="245"/>
      <c r="W851" s="282"/>
      <c r="X851" s="282"/>
      <c r="Y851" s="279"/>
      <c r="Z851" s="242"/>
      <c r="AA851" s="242"/>
      <c r="AB851" s="242"/>
      <c r="AC851" s="242"/>
      <c r="AD851" s="242"/>
      <c r="AE851" s="242"/>
      <c r="AF851" s="242"/>
      <c r="AG851" s="242"/>
      <c r="AH851" s="242"/>
      <c r="AI851" s="242"/>
      <c r="AJ851" s="242"/>
      <c r="AK851" s="242"/>
      <c r="AL851" s="242"/>
      <c r="AM851" s="242"/>
      <c r="AN851" s="269"/>
      <c r="AO851" s="221"/>
      <c r="AP851" s="221"/>
    </row>
    <row r="852" spans="1:42" ht="18" customHeight="1">
      <c r="A852" s="221"/>
      <c r="B852" s="143"/>
      <c r="C852" s="143"/>
      <c r="D852" s="143"/>
      <c r="E852" s="269"/>
      <c r="F852" s="279"/>
      <c r="G852" s="241"/>
      <c r="H852" s="241"/>
      <c r="I852" s="241"/>
      <c r="J852" s="280"/>
      <c r="K852" s="281"/>
      <c r="L852" s="244"/>
      <c r="M852" s="244"/>
      <c r="N852" s="244"/>
      <c r="O852" s="245"/>
      <c r="P852" s="244"/>
      <c r="Q852" s="245"/>
      <c r="R852" s="245"/>
      <c r="S852" s="245"/>
      <c r="T852" s="245"/>
      <c r="U852" s="242"/>
      <c r="V852" s="245"/>
      <c r="W852" s="282"/>
      <c r="X852" s="282"/>
      <c r="Y852" s="279"/>
      <c r="Z852" s="242"/>
      <c r="AA852" s="242"/>
      <c r="AB852" s="242"/>
      <c r="AC852" s="242"/>
      <c r="AD852" s="242"/>
      <c r="AE852" s="242"/>
      <c r="AF852" s="242"/>
      <c r="AG852" s="242"/>
      <c r="AH852" s="242"/>
      <c r="AI852" s="242"/>
      <c r="AJ852" s="242"/>
      <c r="AK852" s="242"/>
      <c r="AL852" s="242"/>
      <c r="AM852" s="242"/>
      <c r="AN852" s="269"/>
      <c r="AO852" s="221"/>
      <c r="AP852" s="221"/>
    </row>
    <row r="853" spans="1:42" ht="18" customHeight="1">
      <c r="A853" s="221"/>
      <c r="B853" s="143"/>
      <c r="C853" s="143"/>
      <c r="D853" s="143"/>
      <c r="E853" s="269"/>
      <c r="F853" s="279"/>
      <c r="G853" s="241"/>
      <c r="H853" s="241"/>
      <c r="I853" s="241"/>
      <c r="J853" s="280"/>
      <c r="K853" s="281"/>
      <c r="L853" s="244"/>
      <c r="M853" s="244"/>
      <c r="N853" s="244"/>
      <c r="O853" s="245"/>
      <c r="P853" s="244"/>
      <c r="Q853" s="245"/>
      <c r="R853" s="245"/>
      <c r="S853" s="245"/>
      <c r="T853" s="245"/>
      <c r="U853" s="242"/>
      <c r="V853" s="245"/>
      <c r="W853" s="282"/>
      <c r="X853" s="282"/>
      <c r="Y853" s="279"/>
      <c r="Z853" s="242"/>
      <c r="AA853" s="242"/>
      <c r="AB853" s="242"/>
      <c r="AC853" s="242"/>
      <c r="AD853" s="242"/>
      <c r="AE853" s="242"/>
      <c r="AF853" s="242"/>
      <c r="AG853" s="242"/>
      <c r="AH853" s="242"/>
      <c r="AI853" s="242"/>
      <c r="AJ853" s="242"/>
      <c r="AK853" s="242"/>
      <c r="AL853" s="242"/>
      <c r="AM853" s="242"/>
      <c r="AN853" s="269"/>
      <c r="AO853" s="221"/>
      <c r="AP853" s="221"/>
    </row>
    <row r="854" spans="1:42" ht="18" customHeight="1">
      <c r="A854" s="221"/>
      <c r="B854" s="143"/>
      <c r="C854" s="143"/>
      <c r="D854" s="143"/>
      <c r="E854" s="269"/>
      <c r="F854" s="279"/>
      <c r="G854" s="241"/>
      <c r="H854" s="241"/>
      <c r="I854" s="241"/>
      <c r="J854" s="280"/>
      <c r="K854" s="281"/>
      <c r="L854" s="244"/>
      <c r="M854" s="244"/>
      <c r="N854" s="244"/>
      <c r="O854" s="245"/>
      <c r="P854" s="244"/>
      <c r="Q854" s="245"/>
      <c r="R854" s="245"/>
      <c r="S854" s="245"/>
      <c r="T854" s="245"/>
      <c r="U854" s="242"/>
      <c r="V854" s="245"/>
      <c r="W854" s="282"/>
      <c r="X854" s="282"/>
      <c r="Y854" s="279"/>
      <c r="Z854" s="242"/>
      <c r="AA854" s="242"/>
      <c r="AB854" s="242"/>
      <c r="AC854" s="242"/>
      <c r="AD854" s="242"/>
      <c r="AE854" s="242"/>
      <c r="AF854" s="242"/>
      <c r="AG854" s="242"/>
      <c r="AH854" s="242"/>
      <c r="AI854" s="242"/>
      <c r="AJ854" s="242"/>
      <c r="AK854" s="242"/>
      <c r="AL854" s="242"/>
      <c r="AM854" s="242"/>
      <c r="AN854" s="269"/>
      <c r="AO854" s="221"/>
      <c r="AP854" s="221"/>
    </row>
    <row r="855" spans="1:42" ht="18" customHeight="1">
      <c r="A855" s="221"/>
      <c r="B855" s="143"/>
      <c r="C855" s="143"/>
      <c r="D855" s="143"/>
      <c r="E855" s="269"/>
      <c r="F855" s="279"/>
      <c r="G855" s="241"/>
      <c r="H855" s="241"/>
      <c r="I855" s="241"/>
      <c r="J855" s="280"/>
      <c r="K855" s="281"/>
      <c r="L855" s="244"/>
      <c r="M855" s="244"/>
      <c r="N855" s="244"/>
      <c r="O855" s="245"/>
      <c r="P855" s="244"/>
      <c r="Q855" s="245"/>
      <c r="R855" s="245"/>
      <c r="S855" s="245"/>
      <c r="T855" s="245"/>
      <c r="U855" s="242"/>
      <c r="V855" s="245"/>
      <c r="W855" s="282"/>
      <c r="X855" s="282"/>
      <c r="Y855" s="279"/>
      <c r="Z855" s="242"/>
      <c r="AA855" s="242"/>
      <c r="AB855" s="242"/>
      <c r="AC855" s="242"/>
      <c r="AD855" s="242"/>
      <c r="AE855" s="242"/>
      <c r="AF855" s="242"/>
      <c r="AG855" s="242"/>
      <c r="AH855" s="242"/>
      <c r="AI855" s="242"/>
      <c r="AJ855" s="242"/>
      <c r="AK855" s="242"/>
      <c r="AL855" s="242"/>
      <c r="AM855" s="242"/>
      <c r="AN855" s="269"/>
      <c r="AO855" s="221"/>
      <c r="AP855" s="221"/>
    </row>
    <row r="856" spans="1:42" ht="18" customHeight="1">
      <c r="A856" s="221"/>
      <c r="B856" s="143"/>
      <c r="C856" s="143"/>
      <c r="D856" s="143"/>
      <c r="E856" s="269"/>
      <c r="F856" s="279"/>
      <c r="G856" s="241"/>
      <c r="H856" s="241"/>
      <c r="I856" s="241"/>
      <c r="J856" s="280"/>
      <c r="K856" s="281"/>
      <c r="L856" s="244"/>
      <c r="M856" s="244"/>
      <c r="N856" s="244"/>
      <c r="O856" s="245"/>
      <c r="P856" s="244"/>
      <c r="Q856" s="245"/>
      <c r="R856" s="245"/>
      <c r="S856" s="245"/>
      <c r="T856" s="245"/>
      <c r="U856" s="242"/>
      <c r="V856" s="245"/>
      <c r="W856" s="282"/>
      <c r="X856" s="282"/>
      <c r="Y856" s="279"/>
      <c r="Z856" s="242"/>
      <c r="AA856" s="242"/>
      <c r="AB856" s="242"/>
      <c r="AC856" s="242"/>
      <c r="AD856" s="242"/>
      <c r="AE856" s="242"/>
      <c r="AF856" s="242"/>
      <c r="AG856" s="242"/>
      <c r="AH856" s="242"/>
      <c r="AI856" s="242"/>
      <c r="AJ856" s="242"/>
      <c r="AK856" s="242"/>
      <c r="AL856" s="242"/>
      <c r="AM856" s="242"/>
      <c r="AN856" s="269"/>
      <c r="AO856" s="221"/>
      <c r="AP856" s="221"/>
    </row>
    <row r="857" spans="1:42" ht="18" customHeight="1">
      <c r="A857" s="221"/>
      <c r="B857" s="143"/>
      <c r="C857" s="143"/>
      <c r="D857" s="143"/>
      <c r="E857" s="269"/>
      <c r="F857" s="279"/>
      <c r="G857" s="241"/>
      <c r="H857" s="241"/>
      <c r="I857" s="241"/>
      <c r="J857" s="280"/>
      <c r="K857" s="281"/>
      <c r="L857" s="244"/>
      <c r="M857" s="244"/>
      <c r="N857" s="244"/>
      <c r="O857" s="245"/>
      <c r="P857" s="244"/>
      <c r="Q857" s="245"/>
      <c r="R857" s="245"/>
      <c r="S857" s="245"/>
      <c r="T857" s="245"/>
      <c r="U857" s="242"/>
      <c r="V857" s="245"/>
      <c r="W857" s="282"/>
      <c r="X857" s="282"/>
      <c r="Y857" s="279"/>
      <c r="Z857" s="242"/>
      <c r="AA857" s="242"/>
      <c r="AB857" s="242"/>
      <c r="AC857" s="242"/>
      <c r="AD857" s="242"/>
      <c r="AE857" s="242"/>
      <c r="AF857" s="242"/>
      <c r="AG857" s="242"/>
      <c r="AH857" s="242"/>
      <c r="AI857" s="242"/>
      <c r="AJ857" s="242"/>
      <c r="AK857" s="242"/>
      <c r="AL857" s="242"/>
      <c r="AM857" s="242"/>
      <c r="AN857" s="269"/>
      <c r="AO857" s="221"/>
      <c r="AP857" s="221"/>
    </row>
    <row r="858" spans="1:42" ht="18" customHeight="1">
      <c r="A858" s="221"/>
      <c r="B858" s="143"/>
      <c r="C858" s="143"/>
      <c r="D858" s="143"/>
      <c r="E858" s="269"/>
      <c r="F858" s="279"/>
      <c r="G858" s="241"/>
      <c r="H858" s="241"/>
      <c r="I858" s="241"/>
      <c r="J858" s="280"/>
      <c r="K858" s="281"/>
      <c r="L858" s="244"/>
      <c r="M858" s="244"/>
      <c r="N858" s="244"/>
      <c r="O858" s="245"/>
      <c r="P858" s="244"/>
      <c r="Q858" s="245"/>
      <c r="R858" s="245"/>
      <c r="S858" s="245"/>
      <c r="T858" s="245"/>
      <c r="U858" s="242"/>
      <c r="V858" s="245"/>
      <c r="W858" s="282"/>
      <c r="X858" s="282"/>
      <c r="Y858" s="279"/>
      <c r="Z858" s="242"/>
      <c r="AA858" s="242"/>
      <c r="AB858" s="242"/>
      <c r="AC858" s="242"/>
      <c r="AD858" s="242"/>
      <c r="AE858" s="242"/>
      <c r="AF858" s="242"/>
      <c r="AG858" s="242"/>
      <c r="AH858" s="242"/>
      <c r="AI858" s="242"/>
      <c r="AJ858" s="242"/>
      <c r="AK858" s="242"/>
      <c r="AL858" s="242"/>
      <c r="AM858" s="242"/>
      <c r="AN858" s="269"/>
      <c r="AO858" s="221"/>
      <c r="AP858" s="221"/>
    </row>
    <row r="859" spans="1:42" ht="18" customHeight="1">
      <c r="A859" s="221"/>
      <c r="B859" s="143"/>
      <c r="C859" s="143"/>
      <c r="D859" s="143"/>
      <c r="E859" s="269"/>
      <c r="F859" s="279"/>
      <c r="G859" s="241"/>
      <c r="H859" s="241"/>
      <c r="I859" s="241"/>
      <c r="J859" s="280"/>
      <c r="K859" s="281"/>
      <c r="L859" s="244"/>
      <c r="M859" s="244"/>
      <c r="N859" s="244"/>
      <c r="O859" s="245"/>
      <c r="P859" s="244"/>
      <c r="Q859" s="245"/>
      <c r="R859" s="245"/>
      <c r="S859" s="245"/>
      <c r="T859" s="245"/>
      <c r="U859" s="242"/>
      <c r="V859" s="245"/>
      <c r="W859" s="282"/>
      <c r="X859" s="282"/>
      <c r="Y859" s="279"/>
      <c r="Z859" s="242"/>
      <c r="AA859" s="242"/>
      <c r="AB859" s="242"/>
      <c r="AC859" s="242"/>
      <c r="AD859" s="242"/>
      <c r="AE859" s="242"/>
      <c r="AF859" s="242"/>
      <c r="AG859" s="242"/>
      <c r="AH859" s="242"/>
      <c r="AI859" s="242"/>
      <c r="AJ859" s="242"/>
      <c r="AK859" s="242"/>
      <c r="AL859" s="242"/>
      <c r="AM859" s="242"/>
      <c r="AN859" s="269"/>
      <c r="AO859" s="221"/>
      <c r="AP859" s="221"/>
    </row>
    <row r="860" spans="1:42" ht="18" customHeight="1">
      <c r="A860" s="221"/>
      <c r="B860" s="143"/>
      <c r="C860" s="143"/>
      <c r="D860" s="143"/>
      <c r="E860" s="269"/>
      <c r="F860" s="279"/>
      <c r="G860" s="241"/>
      <c r="H860" s="241"/>
      <c r="I860" s="241"/>
      <c r="J860" s="280"/>
      <c r="K860" s="281"/>
      <c r="L860" s="244"/>
      <c r="M860" s="244"/>
      <c r="N860" s="244"/>
      <c r="O860" s="245"/>
      <c r="P860" s="244"/>
      <c r="Q860" s="245"/>
      <c r="R860" s="245"/>
      <c r="S860" s="245"/>
      <c r="T860" s="245"/>
      <c r="U860" s="242"/>
      <c r="V860" s="245"/>
      <c r="W860" s="282"/>
      <c r="X860" s="282"/>
      <c r="Y860" s="279"/>
      <c r="Z860" s="242"/>
      <c r="AA860" s="242"/>
      <c r="AB860" s="242"/>
      <c r="AC860" s="242"/>
      <c r="AD860" s="242"/>
      <c r="AE860" s="242"/>
      <c r="AF860" s="242"/>
      <c r="AG860" s="242"/>
      <c r="AH860" s="242"/>
      <c r="AI860" s="242"/>
      <c r="AJ860" s="242"/>
      <c r="AK860" s="242"/>
      <c r="AL860" s="242"/>
      <c r="AM860" s="242"/>
      <c r="AN860" s="269"/>
      <c r="AO860" s="221"/>
      <c r="AP860" s="221"/>
    </row>
    <row r="861" spans="1:42" ht="18" customHeight="1">
      <c r="A861" s="221"/>
      <c r="B861" s="143"/>
      <c r="C861" s="143"/>
      <c r="D861" s="143"/>
      <c r="E861" s="269"/>
      <c r="F861" s="279"/>
      <c r="G861" s="241"/>
      <c r="H861" s="241"/>
      <c r="I861" s="241"/>
      <c r="J861" s="280"/>
      <c r="K861" s="281"/>
      <c r="L861" s="244"/>
      <c r="M861" s="244"/>
      <c r="N861" s="244"/>
      <c r="O861" s="245"/>
      <c r="P861" s="244"/>
      <c r="Q861" s="245"/>
      <c r="R861" s="245"/>
      <c r="S861" s="245"/>
      <c r="T861" s="245"/>
      <c r="U861" s="242"/>
      <c r="V861" s="245"/>
      <c r="W861" s="282"/>
      <c r="X861" s="282"/>
      <c r="Y861" s="279"/>
      <c r="Z861" s="242"/>
      <c r="AA861" s="242"/>
      <c r="AB861" s="242"/>
      <c r="AC861" s="242"/>
      <c r="AD861" s="242"/>
      <c r="AE861" s="242"/>
      <c r="AF861" s="242"/>
      <c r="AG861" s="242"/>
      <c r="AH861" s="242"/>
      <c r="AI861" s="242"/>
      <c r="AJ861" s="242"/>
      <c r="AK861" s="242"/>
      <c r="AL861" s="242"/>
      <c r="AM861" s="242"/>
      <c r="AN861" s="269"/>
      <c r="AO861" s="221"/>
      <c r="AP861" s="221"/>
    </row>
    <row r="862" spans="1:42" ht="18" customHeight="1">
      <c r="A862" s="221"/>
      <c r="B862" s="143"/>
      <c r="C862" s="143"/>
      <c r="D862" s="143"/>
      <c r="E862" s="269"/>
      <c r="F862" s="279"/>
      <c r="G862" s="241"/>
      <c r="H862" s="241"/>
      <c r="I862" s="241"/>
      <c r="J862" s="280"/>
      <c r="K862" s="281"/>
      <c r="L862" s="244"/>
      <c r="M862" s="244"/>
      <c r="N862" s="244"/>
      <c r="O862" s="245"/>
      <c r="P862" s="244"/>
      <c r="Q862" s="245"/>
      <c r="R862" s="245"/>
      <c r="S862" s="245"/>
      <c r="T862" s="245"/>
      <c r="U862" s="242"/>
      <c r="V862" s="245"/>
      <c r="W862" s="282"/>
      <c r="X862" s="282"/>
      <c r="Y862" s="279"/>
      <c r="Z862" s="242"/>
      <c r="AA862" s="242"/>
      <c r="AB862" s="242"/>
      <c r="AC862" s="242"/>
      <c r="AD862" s="242"/>
      <c r="AE862" s="242"/>
      <c r="AF862" s="242"/>
      <c r="AG862" s="242"/>
      <c r="AH862" s="242"/>
      <c r="AI862" s="242"/>
      <c r="AJ862" s="242"/>
      <c r="AK862" s="242"/>
      <c r="AL862" s="242"/>
      <c r="AM862" s="242"/>
      <c r="AN862" s="269"/>
      <c r="AO862" s="221"/>
      <c r="AP862" s="221"/>
    </row>
    <row r="863" spans="1:42" ht="18" customHeight="1">
      <c r="A863" s="221"/>
      <c r="B863" s="143"/>
      <c r="C863" s="143"/>
      <c r="D863" s="143"/>
      <c r="E863" s="269"/>
      <c r="F863" s="279"/>
      <c r="G863" s="241"/>
      <c r="H863" s="241"/>
      <c r="I863" s="241"/>
      <c r="J863" s="280"/>
      <c r="K863" s="281"/>
      <c r="L863" s="244"/>
      <c r="M863" s="244"/>
      <c r="N863" s="244"/>
      <c r="O863" s="245"/>
      <c r="P863" s="244"/>
      <c r="Q863" s="245"/>
      <c r="R863" s="245"/>
      <c r="S863" s="245"/>
      <c r="T863" s="245"/>
      <c r="U863" s="242"/>
      <c r="V863" s="245"/>
      <c r="W863" s="282"/>
      <c r="X863" s="282"/>
      <c r="Y863" s="279"/>
      <c r="Z863" s="242"/>
      <c r="AA863" s="242"/>
      <c r="AB863" s="242"/>
      <c r="AC863" s="242"/>
      <c r="AD863" s="242"/>
      <c r="AE863" s="242"/>
      <c r="AF863" s="242"/>
      <c r="AG863" s="242"/>
      <c r="AH863" s="242"/>
      <c r="AI863" s="242"/>
      <c r="AJ863" s="242"/>
      <c r="AK863" s="242"/>
      <c r="AL863" s="242"/>
      <c r="AM863" s="242"/>
      <c r="AN863" s="269"/>
      <c r="AO863" s="221"/>
      <c r="AP863" s="221"/>
    </row>
    <row r="864" spans="1:42" ht="18" customHeight="1">
      <c r="A864" s="221"/>
      <c r="B864" s="143"/>
      <c r="C864" s="143"/>
      <c r="D864" s="143"/>
      <c r="E864" s="269"/>
      <c r="F864" s="279"/>
      <c r="G864" s="241"/>
      <c r="H864" s="241"/>
      <c r="I864" s="241"/>
      <c r="J864" s="280"/>
      <c r="K864" s="281"/>
      <c r="L864" s="244"/>
      <c r="M864" s="244"/>
      <c r="N864" s="244"/>
      <c r="O864" s="245"/>
      <c r="P864" s="244"/>
      <c r="Q864" s="245"/>
      <c r="R864" s="245"/>
      <c r="S864" s="245"/>
      <c r="T864" s="245"/>
      <c r="U864" s="242"/>
      <c r="V864" s="245"/>
      <c r="W864" s="282"/>
      <c r="X864" s="282"/>
      <c r="Y864" s="279"/>
      <c r="Z864" s="242"/>
      <c r="AA864" s="242"/>
      <c r="AB864" s="242"/>
      <c r="AC864" s="242"/>
      <c r="AD864" s="242"/>
      <c r="AE864" s="242"/>
      <c r="AF864" s="242"/>
      <c r="AG864" s="242"/>
      <c r="AH864" s="242"/>
      <c r="AI864" s="242"/>
      <c r="AJ864" s="242"/>
      <c r="AK864" s="242"/>
      <c r="AL864" s="242"/>
      <c r="AM864" s="242"/>
      <c r="AN864" s="269"/>
      <c r="AO864" s="221"/>
      <c r="AP864" s="221"/>
    </row>
    <row r="865" spans="1:42" ht="18" customHeight="1">
      <c r="A865" s="221"/>
      <c r="B865" s="143"/>
      <c r="C865" s="143"/>
      <c r="D865" s="143"/>
      <c r="E865" s="269"/>
      <c r="F865" s="279"/>
      <c r="G865" s="241"/>
      <c r="H865" s="241"/>
      <c r="I865" s="241"/>
      <c r="J865" s="280"/>
      <c r="K865" s="281"/>
      <c r="L865" s="244"/>
      <c r="M865" s="244"/>
      <c r="N865" s="244"/>
      <c r="O865" s="245"/>
      <c r="P865" s="244"/>
      <c r="Q865" s="245"/>
      <c r="R865" s="245"/>
      <c r="S865" s="245"/>
      <c r="T865" s="245"/>
      <c r="U865" s="242"/>
      <c r="V865" s="245"/>
      <c r="W865" s="282"/>
      <c r="X865" s="282"/>
      <c r="Y865" s="279"/>
      <c r="Z865" s="242"/>
      <c r="AA865" s="242"/>
      <c r="AB865" s="242"/>
      <c r="AC865" s="242"/>
      <c r="AD865" s="242"/>
      <c r="AE865" s="242"/>
      <c r="AF865" s="242"/>
      <c r="AG865" s="242"/>
      <c r="AH865" s="242"/>
      <c r="AI865" s="242"/>
      <c r="AJ865" s="242"/>
      <c r="AK865" s="242"/>
      <c r="AL865" s="242"/>
      <c r="AM865" s="242"/>
      <c r="AN865" s="269"/>
      <c r="AO865" s="221"/>
      <c r="AP865" s="221"/>
    </row>
    <row r="866" spans="1:42" ht="18" customHeight="1">
      <c r="A866" s="221"/>
      <c r="B866" s="143"/>
      <c r="C866" s="143"/>
      <c r="D866" s="143"/>
      <c r="E866" s="269"/>
      <c r="F866" s="279"/>
      <c r="G866" s="241"/>
      <c r="H866" s="241"/>
      <c r="I866" s="241"/>
      <c r="J866" s="280"/>
      <c r="K866" s="281"/>
      <c r="L866" s="244"/>
      <c r="M866" s="244"/>
      <c r="N866" s="244"/>
      <c r="O866" s="245"/>
      <c r="P866" s="244"/>
      <c r="Q866" s="245"/>
      <c r="R866" s="245"/>
      <c r="S866" s="245"/>
      <c r="T866" s="245"/>
      <c r="U866" s="242"/>
      <c r="V866" s="245"/>
      <c r="W866" s="282"/>
      <c r="X866" s="282"/>
      <c r="Y866" s="279"/>
      <c r="Z866" s="242"/>
      <c r="AA866" s="242"/>
      <c r="AB866" s="242"/>
      <c r="AC866" s="242"/>
      <c r="AD866" s="242"/>
      <c r="AE866" s="242"/>
      <c r="AF866" s="242"/>
      <c r="AG866" s="242"/>
      <c r="AH866" s="242"/>
      <c r="AI866" s="242"/>
      <c r="AJ866" s="242"/>
      <c r="AK866" s="242"/>
      <c r="AL866" s="242"/>
      <c r="AM866" s="242"/>
      <c r="AN866" s="269"/>
      <c r="AO866" s="221"/>
      <c r="AP866" s="221"/>
    </row>
    <row r="867" spans="1:42" ht="18" customHeight="1">
      <c r="A867" s="221"/>
      <c r="B867" s="143"/>
      <c r="C867" s="143"/>
      <c r="D867" s="143"/>
      <c r="E867" s="269"/>
      <c r="F867" s="279"/>
      <c r="G867" s="241"/>
      <c r="H867" s="241"/>
      <c r="I867" s="241"/>
      <c r="J867" s="280"/>
      <c r="K867" s="281"/>
      <c r="L867" s="244"/>
      <c r="M867" s="244"/>
      <c r="N867" s="244"/>
      <c r="O867" s="245"/>
      <c r="P867" s="244"/>
      <c r="Q867" s="245"/>
      <c r="R867" s="245"/>
      <c r="S867" s="245"/>
      <c r="T867" s="245"/>
      <c r="U867" s="242"/>
      <c r="V867" s="245"/>
      <c r="W867" s="282"/>
      <c r="X867" s="282"/>
      <c r="Y867" s="279"/>
      <c r="Z867" s="242"/>
      <c r="AA867" s="242"/>
      <c r="AB867" s="242"/>
      <c r="AC867" s="242"/>
      <c r="AD867" s="242"/>
      <c r="AE867" s="242"/>
      <c r="AF867" s="242"/>
      <c r="AG867" s="242"/>
      <c r="AH867" s="242"/>
      <c r="AI867" s="242"/>
      <c r="AJ867" s="242"/>
      <c r="AK867" s="242"/>
      <c r="AL867" s="242"/>
      <c r="AM867" s="242"/>
      <c r="AN867" s="269"/>
      <c r="AO867" s="221"/>
      <c r="AP867" s="221"/>
    </row>
    <row r="868" spans="1:42" ht="18" customHeight="1">
      <c r="A868" s="221"/>
      <c r="B868" s="143"/>
      <c r="C868" s="143"/>
      <c r="D868" s="143"/>
      <c r="E868" s="269"/>
      <c r="F868" s="279"/>
      <c r="G868" s="241"/>
      <c r="H868" s="241"/>
      <c r="I868" s="241"/>
      <c r="J868" s="280"/>
      <c r="K868" s="281"/>
      <c r="L868" s="244"/>
      <c r="M868" s="244"/>
      <c r="N868" s="244"/>
      <c r="O868" s="245"/>
      <c r="P868" s="244"/>
      <c r="Q868" s="245"/>
      <c r="R868" s="245"/>
      <c r="S868" s="245"/>
      <c r="T868" s="245"/>
      <c r="U868" s="242"/>
      <c r="V868" s="245"/>
      <c r="W868" s="282"/>
      <c r="X868" s="282"/>
      <c r="Y868" s="279"/>
      <c r="Z868" s="242"/>
      <c r="AA868" s="242"/>
      <c r="AB868" s="242"/>
      <c r="AC868" s="242"/>
      <c r="AD868" s="242"/>
      <c r="AE868" s="242"/>
      <c r="AF868" s="242"/>
      <c r="AG868" s="242"/>
      <c r="AH868" s="242"/>
      <c r="AI868" s="242"/>
      <c r="AJ868" s="242"/>
      <c r="AK868" s="242"/>
      <c r="AL868" s="242"/>
      <c r="AM868" s="242"/>
      <c r="AN868" s="269"/>
      <c r="AO868" s="221"/>
      <c r="AP868" s="221"/>
    </row>
    <row r="869" spans="1:42" ht="18" customHeight="1">
      <c r="A869" s="221"/>
      <c r="B869" s="143"/>
      <c r="C869" s="143"/>
      <c r="D869" s="143"/>
      <c r="E869" s="269"/>
      <c r="F869" s="279"/>
      <c r="G869" s="241"/>
      <c r="H869" s="241"/>
      <c r="I869" s="241"/>
      <c r="J869" s="280"/>
      <c r="K869" s="281"/>
      <c r="L869" s="244"/>
      <c r="M869" s="244"/>
      <c r="N869" s="244"/>
      <c r="O869" s="245"/>
      <c r="P869" s="244"/>
      <c r="Q869" s="245"/>
      <c r="R869" s="245"/>
      <c r="S869" s="245"/>
      <c r="T869" s="245"/>
      <c r="U869" s="242"/>
      <c r="V869" s="245"/>
      <c r="W869" s="282"/>
      <c r="X869" s="282"/>
      <c r="Y869" s="279"/>
      <c r="Z869" s="242"/>
      <c r="AA869" s="242"/>
      <c r="AB869" s="242"/>
      <c r="AC869" s="242"/>
      <c r="AD869" s="242"/>
      <c r="AE869" s="242"/>
      <c r="AF869" s="242"/>
      <c r="AG869" s="242"/>
      <c r="AH869" s="242"/>
      <c r="AI869" s="242"/>
      <c r="AJ869" s="242"/>
      <c r="AK869" s="242"/>
      <c r="AL869" s="242"/>
      <c r="AM869" s="242"/>
      <c r="AN869" s="269"/>
      <c r="AO869" s="221"/>
      <c r="AP869" s="221"/>
    </row>
    <row r="870" spans="1:42" ht="18" customHeight="1">
      <c r="A870" s="221"/>
      <c r="B870" s="143"/>
      <c r="C870" s="143"/>
      <c r="D870" s="143"/>
      <c r="E870" s="269"/>
      <c r="F870" s="279"/>
      <c r="G870" s="241"/>
      <c r="H870" s="241"/>
      <c r="I870" s="241"/>
      <c r="J870" s="280"/>
      <c r="K870" s="281"/>
      <c r="L870" s="244"/>
      <c r="M870" s="244"/>
      <c r="N870" s="244"/>
      <c r="O870" s="245"/>
      <c r="P870" s="244"/>
      <c r="Q870" s="245"/>
      <c r="R870" s="245"/>
      <c r="S870" s="245"/>
      <c r="T870" s="245"/>
      <c r="U870" s="242"/>
      <c r="V870" s="245"/>
      <c r="W870" s="282"/>
      <c r="X870" s="282"/>
      <c r="Y870" s="279"/>
      <c r="Z870" s="242"/>
      <c r="AA870" s="242"/>
      <c r="AB870" s="242"/>
      <c r="AC870" s="242"/>
      <c r="AD870" s="242"/>
      <c r="AE870" s="242"/>
      <c r="AF870" s="242"/>
      <c r="AG870" s="242"/>
      <c r="AH870" s="242"/>
      <c r="AI870" s="242"/>
      <c r="AJ870" s="242"/>
      <c r="AK870" s="242"/>
      <c r="AL870" s="242"/>
      <c r="AM870" s="242"/>
      <c r="AN870" s="269"/>
      <c r="AO870" s="221"/>
      <c r="AP870" s="221"/>
    </row>
    <row r="871" spans="1:42" ht="18" customHeight="1">
      <c r="A871" s="221"/>
      <c r="B871" s="143"/>
      <c r="C871" s="143"/>
      <c r="D871" s="143"/>
      <c r="E871" s="269"/>
      <c r="F871" s="279"/>
      <c r="G871" s="241"/>
      <c r="H871" s="241"/>
      <c r="I871" s="241"/>
      <c r="J871" s="280"/>
      <c r="K871" s="281"/>
      <c r="L871" s="244"/>
      <c r="M871" s="244"/>
      <c r="N871" s="244"/>
      <c r="O871" s="245"/>
      <c r="P871" s="244"/>
      <c r="Q871" s="245"/>
      <c r="R871" s="245"/>
      <c r="S871" s="245"/>
      <c r="T871" s="245"/>
      <c r="U871" s="242"/>
      <c r="V871" s="245"/>
      <c r="W871" s="282"/>
      <c r="X871" s="282"/>
      <c r="Y871" s="279"/>
      <c r="Z871" s="242"/>
      <c r="AA871" s="242"/>
      <c r="AB871" s="242"/>
      <c r="AC871" s="242"/>
      <c r="AD871" s="242"/>
      <c r="AE871" s="242"/>
      <c r="AF871" s="242"/>
      <c r="AG871" s="242"/>
      <c r="AH871" s="242"/>
      <c r="AI871" s="242"/>
      <c r="AJ871" s="242"/>
      <c r="AK871" s="242"/>
      <c r="AL871" s="242"/>
      <c r="AM871" s="242"/>
      <c r="AN871" s="269"/>
      <c r="AO871" s="221"/>
      <c r="AP871" s="221"/>
    </row>
    <row r="872" spans="1:42" ht="18" customHeight="1">
      <c r="A872" s="221"/>
      <c r="B872" s="143"/>
      <c r="C872" s="143"/>
      <c r="D872" s="143"/>
      <c r="E872" s="269"/>
      <c r="F872" s="279"/>
      <c r="G872" s="241"/>
      <c r="H872" s="241"/>
      <c r="I872" s="241"/>
      <c r="J872" s="280"/>
      <c r="K872" s="281"/>
      <c r="L872" s="244"/>
      <c r="M872" s="244"/>
      <c r="N872" s="244"/>
      <c r="O872" s="245"/>
      <c r="P872" s="244"/>
      <c r="Q872" s="245"/>
      <c r="R872" s="245"/>
      <c r="S872" s="245"/>
      <c r="T872" s="245"/>
      <c r="U872" s="242"/>
      <c r="V872" s="245"/>
      <c r="W872" s="282"/>
      <c r="X872" s="282"/>
      <c r="Y872" s="279"/>
      <c r="Z872" s="242"/>
      <c r="AA872" s="242"/>
      <c r="AB872" s="242"/>
      <c r="AC872" s="242"/>
      <c r="AD872" s="242"/>
      <c r="AE872" s="242"/>
      <c r="AF872" s="242"/>
      <c r="AG872" s="242"/>
      <c r="AH872" s="242"/>
      <c r="AI872" s="242"/>
      <c r="AJ872" s="242"/>
      <c r="AK872" s="242"/>
      <c r="AL872" s="242"/>
      <c r="AM872" s="242"/>
      <c r="AN872" s="269"/>
      <c r="AO872" s="221"/>
      <c r="AP872" s="221"/>
    </row>
    <row r="873" spans="1:42" ht="18" customHeight="1">
      <c r="A873" s="221"/>
      <c r="B873" s="143"/>
      <c r="C873" s="143"/>
      <c r="D873" s="143"/>
      <c r="E873" s="269"/>
      <c r="F873" s="279"/>
      <c r="G873" s="241"/>
      <c r="H873" s="241"/>
      <c r="I873" s="241"/>
      <c r="J873" s="280"/>
      <c r="K873" s="281"/>
      <c r="L873" s="244"/>
      <c r="M873" s="244"/>
      <c r="N873" s="244"/>
      <c r="O873" s="245"/>
      <c r="P873" s="244"/>
      <c r="Q873" s="245"/>
      <c r="R873" s="245"/>
      <c r="S873" s="245"/>
      <c r="T873" s="245"/>
      <c r="U873" s="242"/>
      <c r="V873" s="245"/>
      <c r="W873" s="282"/>
      <c r="X873" s="282"/>
      <c r="Y873" s="279"/>
      <c r="Z873" s="242"/>
      <c r="AA873" s="242"/>
      <c r="AB873" s="242"/>
      <c r="AC873" s="242"/>
      <c r="AD873" s="242"/>
      <c r="AE873" s="242"/>
      <c r="AF873" s="242"/>
      <c r="AG873" s="242"/>
      <c r="AH873" s="242"/>
      <c r="AI873" s="242"/>
      <c r="AJ873" s="242"/>
      <c r="AK873" s="242"/>
      <c r="AL873" s="242"/>
      <c r="AM873" s="242"/>
      <c r="AN873" s="269"/>
      <c r="AO873" s="221"/>
      <c r="AP873" s="221"/>
    </row>
    <row r="874" spans="1:42" ht="18" customHeight="1">
      <c r="A874" s="221"/>
      <c r="B874" s="143"/>
      <c r="C874" s="143"/>
      <c r="D874" s="143"/>
      <c r="E874" s="269"/>
      <c r="F874" s="279"/>
      <c r="G874" s="241"/>
      <c r="H874" s="241"/>
      <c r="I874" s="241"/>
      <c r="J874" s="280"/>
      <c r="K874" s="281"/>
      <c r="L874" s="244"/>
      <c r="M874" s="244"/>
      <c r="N874" s="244"/>
      <c r="O874" s="245"/>
      <c r="P874" s="244"/>
      <c r="Q874" s="245"/>
      <c r="R874" s="245"/>
      <c r="S874" s="245"/>
      <c r="T874" s="245"/>
      <c r="U874" s="242"/>
      <c r="V874" s="245"/>
      <c r="W874" s="282"/>
      <c r="X874" s="282"/>
      <c r="Y874" s="279"/>
      <c r="Z874" s="242"/>
      <c r="AA874" s="242"/>
      <c r="AB874" s="242"/>
      <c r="AC874" s="242"/>
      <c r="AD874" s="242"/>
      <c r="AE874" s="242"/>
      <c r="AF874" s="242"/>
      <c r="AG874" s="242"/>
      <c r="AH874" s="242"/>
      <c r="AI874" s="242"/>
      <c r="AJ874" s="242"/>
      <c r="AK874" s="242"/>
      <c r="AL874" s="242"/>
      <c r="AM874" s="242"/>
      <c r="AN874" s="269"/>
      <c r="AO874" s="221"/>
      <c r="AP874" s="221"/>
    </row>
    <row r="875" spans="1:42" ht="18" customHeight="1">
      <c r="A875" s="221"/>
      <c r="B875" s="143"/>
      <c r="C875" s="143"/>
      <c r="D875" s="143"/>
      <c r="E875" s="269"/>
      <c r="F875" s="279"/>
      <c r="G875" s="241"/>
      <c r="H875" s="241"/>
      <c r="I875" s="241"/>
      <c r="J875" s="280"/>
      <c r="K875" s="281"/>
      <c r="L875" s="244"/>
      <c r="M875" s="244"/>
      <c r="N875" s="244"/>
      <c r="O875" s="245"/>
      <c r="P875" s="244"/>
      <c r="Q875" s="245"/>
      <c r="R875" s="245"/>
      <c r="S875" s="245"/>
      <c r="T875" s="245"/>
      <c r="U875" s="242"/>
      <c r="V875" s="245"/>
      <c r="W875" s="282"/>
      <c r="X875" s="282"/>
      <c r="Y875" s="279"/>
      <c r="Z875" s="242"/>
      <c r="AA875" s="242"/>
      <c r="AB875" s="242"/>
      <c r="AC875" s="242"/>
      <c r="AD875" s="242"/>
      <c r="AE875" s="242"/>
      <c r="AF875" s="242"/>
      <c r="AG875" s="242"/>
      <c r="AH875" s="242"/>
      <c r="AI875" s="242"/>
      <c r="AJ875" s="242"/>
      <c r="AK875" s="242"/>
      <c r="AL875" s="242"/>
      <c r="AM875" s="242"/>
      <c r="AN875" s="269"/>
      <c r="AO875" s="221"/>
      <c r="AP875" s="221"/>
    </row>
    <row r="876" spans="1:42" ht="18" customHeight="1">
      <c r="A876" s="221"/>
      <c r="B876" s="143"/>
      <c r="C876" s="143"/>
      <c r="D876" s="143"/>
      <c r="E876" s="269"/>
      <c r="F876" s="279"/>
      <c r="G876" s="241"/>
      <c r="H876" s="241"/>
      <c r="I876" s="241"/>
      <c r="J876" s="280"/>
      <c r="K876" s="281"/>
      <c r="L876" s="244"/>
      <c r="M876" s="244"/>
      <c r="N876" s="244"/>
      <c r="O876" s="245"/>
      <c r="P876" s="244"/>
      <c r="Q876" s="245"/>
      <c r="R876" s="245"/>
      <c r="S876" s="245"/>
      <c r="T876" s="245"/>
      <c r="U876" s="242"/>
      <c r="V876" s="245"/>
      <c r="W876" s="282"/>
      <c r="X876" s="282"/>
      <c r="Y876" s="279"/>
      <c r="Z876" s="242"/>
      <c r="AA876" s="242"/>
      <c r="AB876" s="242"/>
      <c r="AC876" s="242"/>
      <c r="AD876" s="242"/>
      <c r="AE876" s="242"/>
      <c r="AF876" s="242"/>
      <c r="AG876" s="242"/>
      <c r="AH876" s="242"/>
      <c r="AI876" s="242"/>
      <c r="AJ876" s="242"/>
      <c r="AK876" s="242"/>
      <c r="AL876" s="242"/>
      <c r="AM876" s="242"/>
      <c r="AN876" s="269"/>
      <c r="AO876" s="221"/>
      <c r="AP876" s="221"/>
    </row>
    <row r="877" spans="1:42" ht="18" customHeight="1">
      <c r="A877" s="221"/>
      <c r="B877" s="143"/>
      <c r="C877" s="143"/>
      <c r="D877" s="143"/>
      <c r="E877" s="269"/>
      <c r="F877" s="279"/>
      <c r="G877" s="241"/>
      <c r="H877" s="241"/>
      <c r="I877" s="241"/>
      <c r="J877" s="280"/>
      <c r="K877" s="281"/>
      <c r="L877" s="244"/>
      <c r="M877" s="244"/>
      <c r="N877" s="244"/>
      <c r="O877" s="245"/>
      <c r="P877" s="244"/>
      <c r="Q877" s="245"/>
      <c r="R877" s="245"/>
      <c r="S877" s="245"/>
      <c r="T877" s="245"/>
      <c r="U877" s="242"/>
      <c r="V877" s="245"/>
      <c r="W877" s="282"/>
      <c r="X877" s="282"/>
      <c r="Y877" s="279"/>
      <c r="Z877" s="242"/>
      <c r="AA877" s="242"/>
      <c r="AB877" s="242"/>
      <c r="AC877" s="242"/>
      <c r="AD877" s="242"/>
      <c r="AE877" s="242"/>
      <c r="AF877" s="242"/>
      <c r="AG877" s="242"/>
      <c r="AH877" s="242"/>
      <c r="AI877" s="242"/>
      <c r="AJ877" s="242"/>
      <c r="AK877" s="242"/>
      <c r="AL877" s="242"/>
      <c r="AM877" s="242"/>
      <c r="AN877" s="269"/>
      <c r="AO877" s="221"/>
      <c r="AP877" s="221"/>
    </row>
    <row r="878" spans="1:42" ht="18" customHeight="1">
      <c r="A878" s="221"/>
      <c r="B878" s="143"/>
      <c r="C878" s="143"/>
      <c r="D878" s="143"/>
      <c r="E878" s="269"/>
      <c r="F878" s="279"/>
      <c r="G878" s="241"/>
      <c r="H878" s="241"/>
      <c r="I878" s="241"/>
      <c r="J878" s="280"/>
      <c r="K878" s="281"/>
      <c r="L878" s="244"/>
      <c r="M878" s="244"/>
      <c r="N878" s="244"/>
      <c r="O878" s="245"/>
      <c r="P878" s="244"/>
      <c r="Q878" s="245"/>
      <c r="R878" s="245"/>
      <c r="S878" s="245"/>
      <c r="T878" s="245"/>
      <c r="U878" s="242"/>
      <c r="V878" s="245"/>
      <c r="W878" s="282"/>
      <c r="X878" s="282"/>
      <c r="Y878" s="279"/>
      <c r="Z878" s="242"/>
      <c r="AA878" s="242"/>
      <c r="AB878" s="242"/>
      <c r="AC878" s="242"/>
      <c r="AD878" s="242"/>
      <c r="AE878" s="242"/>
      <c r="AF878" s="242"/>
      <c r="AG878" s="242"/>
      <c r="AH878" s="242"/>
      <c r="AI878" s="242"/>
      <c r="AJ878" s="242"/>
      <c r="AK878" s="242"/>
      <c r="AL878" s="242"/>
      <c r="AM878" s="242"/>
      <c r="AN878" s="269"/>
      <c r="AO878" s="221"/>
      <c r="AP878" s="221"/>
    </row>
    <row r="879" spans="1:42" ht="18" customHeight="1">
      <c r="A879" s="221"/>
      <c r="B879" s="143"/>
      <c r="C879" s="143"/>
      <c r="D879" s="143"/>
      <c r="E879" s="269"/>
      <c r="F879" s="279"/>
      <c r="G879" s="241"/>
      <c r="H879" s="241"/>
      <c r="I879" s="241"/>
      <c r="J879" s="280"/>
      <c r="K879" s="281"/>
      <c r="L879" s="244"/>
      <c r="M879" s="244"/>
      <c r="N879" s="244"/>
      <c r="O879" s="245"/>
      <c r="P879" s="244"/>
      <c r="Q879" s="245"/>
      <c r="R879" s="245"/>
      <c r="S879" s="245"/>
      <c r="T879" s="245"/>
      <c r="U879" s="242"/>
      <c r="V879" s="245"/>
      <c r="W879" s="282"/>
      <c r="X879" s="282"/>
      <c r="Y879" s="279"/>
      <c r="Z879" s="242"/>
      <c r="AA879" s="242"/>
      <c r="AB879" s="242"/>
      <c r="AC879" s="242"/>
      <c r="AD879" s="242"/>
      <c r="AE879" s="242"/>
      <c r="AF879" s="242"/>
      <c r="AG879" s="242"/>
      <c r="AH879" s="242"/>
      <c r="AI879" s="242"/>
      <c r="AJ879" s="242"/>
      <c r="AK879" s="242"/>
      <c r="AL879" s="242"/>
      <c r="AM879" s="242"/>
      <c r="AN879" s="269"/>
      <c r="AO879" s="221"/>
      <c r="AP879" s="221"/>
    </row>
    <row r="880" spans="1:42" ht="18" customHeight="1">
      <c r="A880" s="221"/>
      <c r="B880" s="143"/>
      <c r="C880" s="143"/>
      <c r="D880" s="143"/>
      <c r="E880" s="269"/>
      <c r="F880" s="279"/>
      <c r="G880" s="241"/>
      <c r="H880" s="241"/>
      <c r="I880" s="241"/>
      <c r="J880" s="280"/>
      <c r="K880" s="281"/>
      <c r="L880" s="244"/>
      <c r="M880" s="244"/>
      <c r="N880" s="244"/>
      <c r="O880" s="245"/>
      <c r="P880" s="244"/>
      <c r="Q880" s="245"/>
      <c r="R880" s="245"/>
      <c r="S880" s="245"/>
      <c r="T880" s="245"/>
      <c r="U880" s="242"/>
      <c r="V880" s="245"/>
      <c r="W880" s="282"/>
      <c r="X880" s="282"/>
      <c r="Y880" s="279"/>
      <c r="Z880" s="242"/>
      <c r="AA880" s="242"/>
      <c r="AB880" s="242"/>
      <c r="AC880" s="242"/>
      <c r="AD880" s="242"/>
      <c r="AE880" s="242"/>
      <c r="AF880" s="242"/>
      <c r="AG880" s="242"/>
      <c r="AH880" s="242"/>
      <c r="AI880" s="242"/>
      <c r="AJ880" s="242"/>
      <c r="AK880" s="242"/>
      <c r="AL880" s="242"/>
      <c r="AM880" s="242"/>
      <c r="AN880" s="269"/>
      <c r="AO880" s="221"/>
      <c r="AP880" s="221"/>
    </row>
    <row r="881" spans="1:42" ht="18" customHeight="1">
      <c r="A881" s="221"/>
      <c r="B881" s="143"/>
      <c r="C881" s="143"/>
      <c r="D881" s="143"/>
      <c r="E881" s="269"/>
      <c r="F881" s="279"/>
      <c r="G881" s="241"/>
      <c r="H881" s="241"/>
      <c r="I881" s="241"/>
      <c r="J881" s="280"/>
      <c r="K881" s="281"/>
      <c r="L881" s="244"/>
      <c r="M881" s="244"/>
      <c r="N881" s="244"/>
      <c r="O881" s="245"/>
      <c r="P881" s="244"/>
      <c r="Q881" s="245"/>
      <c r="R881" s="245"/>
      <c r="S881" s="245"/>
      <c r="T881" s="245"/>
      <c r="U881" s="242"/>
      <c r="V881" s="245"/>
      <c r="W881" s="282"/>
      <c r="X881" s="282"/>
      <c r="Y881" s="279"/>
      <c r="Z881" s="242"/>
      <c r="AA881" s="242"/>
      <c r="AB881" s="242"/>
      <c r="AC881" s="242"/>
      <c r="AD881" s="242"/>
      <c r="AE881" s="242"/>
      <c r="AF881" s="242"/>
      <c r="AG881" s="242"/>
      <c r="AH881" s="242"/>
      <c r="AI881" s="242"/>
      <c r="AJ881" s="242"/>
      <c r="AK881" s="242"/>
      <c r="AL881" s="242"/>
      <c r="AM881" s="242"/>
      <c r="AN881" s="269"/>
      <c r="AO881" s="221"/>
      <c r="AP881" s="221"/>
    </row>
    <row r="882" spans="1:42" ht="18" customHeight="1">
      <c r="A882" s="221"/>
      <c r="B882" s="143"/>
      <c r="C882" s="143"/>
      <c r="D882" s="143"/>
      <c r="E882" s="269"/>
      <c r="F882" s="279"/>
      <c r="G882" s="241"/>
      <c r="H882" s="241"/>
      <c r="I882" s="241"/>
      <c r="J882" s="280"/>
      <c r="K882" s="281"/>
      <c r="L882" s="244"/>
      <c r="M882" s="244"/>
      <c r="N882" s="244"/>
      <c r="O882" s="245"/>
      <c r="P882" s="244"/>
      <c r="Q882" s="245"/>
      <c r="R882" s="245"/>
      <c r="S882" s="245"/>
      <c r="T882" s="245"/>
      <c r="U882" s="242"/>
      <c r="V882" s="245"/>
      <c r="W882" s="282"/>
      <c r="X882" s="282"/>
      <c r="Y882" s="279"/>
      <c r="Z882" s="242"/>
      <c r="AA882" s="242"/>
      <c r="AB882" s="242"/>
      <c r="AC882" s="242"/>
      <c r="AD882" s="242"/>
      <c r="AE882" s="242"/>
      <c r="AF882" s="242"/>
      <c r="AG882" s="242"/>
      <c r="AH882" s="242"/>
      <c r="AI882" s="242"/>
      <c r="AJ882" s="242"/>
      <c r="AK882" s="242"/>
      <c r="AL882" s="242"/>
      <c r="AM882" s="242"/>
      <c r="AN882" s="269"/>
      <c r="AO882" s="221"/>
      <c r="AP882" s="221"/>
    </row>
    <row r="883" spans="1:42" ht="18" customHeight="1">
      <c r="A883" s="221"/>
      <c r="B883" s="143"/>
      <c r="C883" s="143"/>
      <c r="D883" s="143"/>
      <c r="E883" s="269"/>
      <c r="F883" s="279"/>
      <c r="G883" s="241"/>
      <c r="H883" s="241"/>
      <c r="I883" s="241"/>
      <c r="J883" s="280"/>
      <c r="K883" s="281"/>
      <c r="L883" s="244"/>
      <c r="M883" s="244"/>
      <c r="N883" s="244"/>
      <c r="O883" s="245"/>
      <c r="P883" s="244"/>
      <c r="Q883" s="245"/>
      <c r="R883" s="245"/>
      <c r="S883" s="245"/>
      <c r="T883" s="245"/>
      <c r="U883" s="242"/>
      <c r="V883" s="245"/>
      <c r="W883" s="282"/>
      <c r="X883" s="282"/>
      <c r="Y883" s="279"/>
      <c r="Z883" s="242"/>
      <c r="AA883" s="242"/>
      <c r="AB883" s="242"/>
      <c r="AC883" s="242"/>
      <c r="AD883" s="242"/>
      <c r="AE883" s="242"/>
      <c r="AF883" s="242"/>
      <c r="AG883" s="242"/>
      <c r="AH883" s="242"/>
      <c r="AI883" s="242"/>
      <c r="AJ883" s="242"/>
      <c r="AK883" s="242"/>
      <c r="AL883" s="242"/>
      <c r="AM883" s="242"/>
      <c r="AN883" s="269"/>
      <c r="AO883" s="221"/>
      <c r="AP883" s="221"/>
    </row>
    <row r="884" spans="1:42" ht="18" customHeight="1">
      <c r="A884" s="221"/>
      <c r="B884" s="143"/>
      <c r="C884" s="143"/>
      <c r="D884" s="143"/>
      <c r="E884" s="269"/>
      <c r="F884" s="279"/>
      <c r="G884" s="241"/>
      <c r="H884" s="241"/>
      <c r="I884" s="241"/>
      <c r="J884" s="280"/>
      <c r="K884" s="281"/>
      <c r="L884" s="244"/>
      <c r="M884" s="244"/>
      <c r="N884" s="244"/>
      <c r="O884" s="245"/>
      <c r="P884" s="244"/>
      <c r="Q884" s="245"/>
      <c r="R884" s="245"/>
      <c r="S884" s="245"/>
      <c r="T884" s="245"/>
      <c r="U884" s="242"/>
      <c r="V884" s="245"/>
      <c r="W884" s="282"/>
      <c r="X884" s="282"/>
      <c r="Y884" s="279"/>
      <c r="Z884" s="242"/>
      <c r="AA884" s="242"/>
      <c r="AB884" s="242"/>
      <c r="AC884" s="242"/>
      <c r="AD884" s="242"/>
      <c r="AE884" s="242"/>
      <c r="AF884" s="242"/>
      <c r="AG884" s="242"/>
      <c r="AH884" s="242"/>
      <c r="AI884" s="242"/>
      <c r="AJ884" s="242"/>
      <c r="AK884" s="242"/>
      <c r="AL884" s="242"/>
      <c r="AM884" s="242"/>
      <c r="AN884" s="269"/>
      <c r="AO884" s="221"/>
      <c r="AP884" s="221"/>
    </row>
    <row r="885" spans="1:42" ht="18" customHeight="1">
      <c r="A885" s="221"/>
      <c r="B885" s="143"/>
      <c r="C885" s="143"/>
      <c r="D885" s="143"/>
      <c r="E885" s="269"/>
      <c r="F885" s="279"/>
      <c r="G885" s="241"/>
      <c r="H885" s="241"/>
      <c r="I885" s="241"/>
      <c r="J885" s="280"/>
      <c r="K885" s="281"/>
      <c r="L885" s="244"/>
      <c r="M885" s="244"/>
      <c r="N885" s="244"/>
      <c r="O885" s="245"/>
      <c r="P885" s="244"/>
      <c r="Q885" s="245"/>
      <c r="R885" s="245"/>
      <c r="S885" s="245"/>
      <c r="T885" s="245"/>
      <c r="U885" s="242"/>
      <c r="V885" s="245"/>
      <c r="W885" s="282"/>
      <c r="X885" s="282"/>
      <c r="Y885" s="279"/>
      <c r="Z885" s="242"/>
      <c r="AA885" s="242"/>
      <c r="AB885" s="242"/>
      <c r="AC885" s="242"/>
      <c r="AD885" s="242"/>
      <c r="AE885" s="242"/>
      <c r="AF885" s="242"/>
      <c r="AG885" s="242"/>
      <c r="AH885" s="242"/>
      <c r="AI885" s="242"/>
      <c r="AJ885" s="242"/>
      <c r="AK885" s="242"/>
      <c r="AL885" s="242"/>
      <c r="AM885" s="242"/>
      <c r="AN885" s="269"/>
      <c r="AO885" s="221"/>
      <c r="AP885" s="221"/>
    </row>
    <row r="886" spans="1:42" ht="18" customHeight="1">
      <c r="A886" s="221"/>
      <c r="B886" s="143"/>
      <c r="C886" s="143"/>
      <c r="D886" s="143"/>
      <c r="E886" s="269"/>
      <c r="F886" s="279"/>
      <c r="G886" s="241"/>
      <c r="H886" s="241"/>
      <c r="I886" s="241"/>
      <c r="J886" s="280"/>
      <c r="K886" s="281"/>
      <c r="L886" s="244"/>
      <c r="M886" s="244"/>
      <c r="N886" s="244"/>
      <c r="O886" s="245"/>
      <c r="P886" s="244"/>
      <c r="Q886" s="245"/>
      <c r="R886" s="245"/>
      <c r="S886" s="245"/>
      <c r="T886" s="245"/>
      <c r="U886" s="242"/>
      <c r="V886" s="245"/>
      <c r="W886" s="282"/>
      <c r="X886" s="282"/>
      <c r="Y886" s="279"/>
      <c r="Z886" s="242"/>
      <c r="AA886" s="242"/>
      <c r="AB886" s="242"/>
      <c r="AC886" s="242"/>
      <c r="AD886" s="242"/>
      <c r="AE886" s="242"/>
      <c r="AF886" s="242"/>
      <c r="AG886" s="242"/>
      <c r="AH886" s="242"/>
      <c r="AI886" s="242"/>
      <c r="AJ886" s="242"/>
      <c r="AK886" s="242"/>
      <c r="AL886" s="242"/>
      <c r="AM886" s="242"/>
      <c r="AN886" s="269"/>
      <c r="AO886" s="221"/>
      <c r="AP886" s="221"/>
    </row>
    <row r="887" spans="1:42" ht="18" customHeight="1">
      <c r="A887" s="221"/>
      <c r="B887" s="143"/>
      <c r="C887" s="143"/>
      <c r="D887" s="143"/>
      <c r="E887" s="269"/>
      <c r="F887" s="279"/>
      <c r="G887" s="241"/>
      <c r="H887" s="241"/>
      <c r="I887" s="241"/>
      <c r="J887" s="280"/>
      <c r="K887" s="281"/>
      <c r="L887" s="244"/>
      <c r="M887" s="244"/>
      <c r="N887" s="244"/>
      <c r="O887" s="245"/>
      <c r="P887" s="244"/>
      <c r="Q887" s="245"/>
      <c r="R887" s="245"/>
      <c r="S887" s="245"/>
      <c r="T887" s="245"/>
      <c r="U887" s="242"/>
      <c r="V887" s="245"/>
      <c r="W887" s="282"/>
      <c r="X887" s="282"/>
      <c r="Y887" s="279"/>
      <c r="Z887" s="242"/>
      <c r="AA887" s="242"/>
      <c r="AB887" s="242"/>
      <c r="AC887" s="242"/>
      <c r="AD887" s="242"/>
      <c r="AE887" s="242"/>
      <c r="AF887" s="242"/>
      <c r="AG887" s="242"/>
      <c r="AH887" s="242"/>
      <c r="AI887" s="242"/>
      <c r="AJ887" s="242"/>
      <c r="AK887" s="242"/>
      <c r="AL887" s="242"/>
      <c r="AM887" s="242"/>
      <c r="AN887" s="269"/>
      <c r="AO887" s="221"/>
      <c r="AP887" s="221"/>
    </row>
    <row r="888" spans="1:42" ht="18" customHeight="1">
      <c r="A888" s="221"/>
      <c r="B888" s="143"/>
      <c r="C888" s="143"/>
      <c r="D888" s="143"/>
      <c r="E888" s="269"/>
      <c r="F888" s="279"/>
      <c r="G888" s="241"/>
      <c r="H888" s="241"/>
      <c r="I888" s="241"/>
      <c r="J888" s="280"/>
      <c r="K888" s="281"/>
      <c r="L888" s="244"/>
      <c r="M888" s="244"/>
      <c r="N888" s="244"/>
      <c r="O888" s="245"/>
      <c r="P888" s="244"/>
      <c r="Q888" s="245"/>
      <c r="R888" s="245"/>
      <c r="S888" s="245"/>
      <c r="T888" s="245"/>
      <c r="U888" s="242"/>
      <c r="V888" s="245"/>
      <c r="W888" s="282"/>
      <c r="X888" s="282"/>
      <c r="Y888" s="279"/>
      <c r="Z888" s="242"/>
      <c r="AA888" s="242"/>
      <c r="AB888" s="242"/>
      <c r="AC888" s="242"/>
      <c r="AD888" s="242"/>
      <c r="AE888" s="242"/>
      <c r="AF888" s="242"/>
      <c r="AG888" s="242"/>
      <c r="AH888" s="242"/>
      <c r="AI888" s="242"/>
      <c r="AJ888" s="242"/>
      <c r="AK888" s="242"/>
      <c r="AL888" s="242"/>
      <c r="AM888" s="242"/>
      <c r="AN888" s="269"/>
      <c r="AO888" s="221"/>
      <c r="AP888" s="221"/>
    </row>
    <row r="889" spans="1:42" ht="18" customHeight="1">
      <c r="A889" s="221"/>
      <c r="B889" s="143"/>
      <c r="C889" s="143"/>
      <c r="D889" s="143"/>
      <c r="E889" s="269"/>
      <c r="F889" s="279"/>
      <c r="G889" s="241"/>
      <c r="H889" s="241"/>
      <c r="I889" s="241"/>
      <c r="J889" s="280"/>
      <c r="K889" s="281"/>
      <c r="L889" s="244"/>
      <c r="M889" s="244"/>
      <c r="N889" s="244"/>
      <c r="O889" s="245"/>
      <c r="P889" s="244"/>
      <c r="Q889" s="245"/>
      <c r="R889" s="245"/>
      <c r="S889" s="245"/>
      <c r="T889" s="245"/>
      <c r="U889" s="242"/>
      <c r="V889" s="245"/>
      <c r="W889" s="282"/>
      <c r="X889" s="282"/>
      <c r="Y889" s="279"/>
      <c r="Z889" s="242"/>
      <c r="AA889" s="242"/>
      <c r="AB889" s="242"/>
      <c r="AC889" s="242"/>
      <c r="AD889" s="242"/>
      <c r="AE889" s="242"/>
      <c r="AF889" s="242"/>
      <c r="AG889" s="242"/>
      <c r="AH889" s="242"/>
      <c r="AI889" s="242"/>
      <c r="AJ889" s="242"/>
      <c r="AK889" s="242"/>
      <c r="AL889" s="242"/>
      <c r="AM889" s="242"/>
      <c r="AN889" s="269"/>
      <c r="AO889" s="221"/>
      <c r="AP889" s="221"/>
    </row>
    <row r="890" spans="1:42" ht="18" customHeight="1">
      <c r="A890" s="221"/>
      <c r="B890" s="143"/>
      <c r="C890" s="143"/>
      <c r="D890" s="143"/>
      <c r="E890" s="269"/>
      <c r="F890" s="279"/>
      <c r="G890" s="241"/>
      <c r="H890" s="241"/>
      <c r="I890" s="241"/>
      <c r="J890" s="280"/>
      <c r="K890" s="281"/>
      <c r="L890" s="244"/>
      <c r="M890" s="244"/>
      <c r="N890" s="244"/>
      <c r="O890" s="245"/>
      <c r="P890" s="244"/>
      <c r="Q890" s="245"/>
      <c r="R890" s="245"/>
      <c r="S890" s="245"/>
      <c r="T890" s="245"/>
      <c r="U890" s="242"/>
      <c r="V890" s="245"/>
      <c r="W890" s="282"/>
      <c r="X890" s="282"/>
      <c r="Y890" s="279"/>
      <c r="Z890" s="242"/>
      <c r="AA890" s="242"/>
      <c r="AB890" s="242"/>
      <c r="AC890" s="242"/>
      <c r="AD890" s="242"/>
      <c r="AE890" s="242"/>
      <c r="AF890" s="242"/>
      <c r="AG890" s="242"/>
      <c r="AH890" s="242"/>
      <c r="AI890" s="242"/>
      <c r="AJ890" s="242"/>
      <c r="AK890" s="242"/>
      <c r="AL890" s="242"/>
      <c r="AM890" s="242"/>
      <c r="AN890" s="269"/>
      <c r="AO890" s="221"/>
      <c r="AP890" s="221"/>
    </row>
    <row r="891" spans="1:42" ht="18" customHeight="1">
      <c r="A891" s="221"/>
      <c r="B891" s="143"/>
      <c r="C891" s="143"/>
      <c r="D891" s="143"/>
      <c r="E891" s="269"/>
      <c r="F891" s="279"/>
      <c r="G891" s="241"/>
      <c r="H891" s="241"/>
      <c r="I891" s="241"/>
      <c r="J891" s="280"/>
      <c r="K891" s="281"/>
      <c r="L891" s="244"/>
      <c r="M891" s="244"/>
      <c r="N891" s="244"/>
      <c r="O891" s="245"/>
      <c r="P891" s="244"/>
      <c r="Q891" s="245"/>
      <c r="R891" s="245"/>
      <c r="S891" s="245"/>
      <c r="T891" s="245"/>
      <c r="U891" s="242"/>
      <c r="V891" s="245"/>
      <c r="W891" s="282"/>
      <c r="X891" s="282"/>
      <c r="Y891" s="279"/>
      <c r="Z891" s="242"/>
      <c r="AA891" s="242"/>
      <c r="AB891" s="242"/>
      <c r="AC891" s="242"/>
      <c r="AD891" s="242"/>
      <c r="AE891" s="242"/>
      <c r="AF891" s="242"/>
      <c r="AG891" s="242"/>
      <c r="AH891" s="242"/>
      <c r="AI891" s="242"/>
      <c r="AJ891" s="242"/>
      <c r="AK891" s="242"/>
      <c r="AL891" s="242"/>
      <c r="AM891" s="242"/>
      <c r="AN891" s="269"/>
      <c r="AO891" s="221"/>
      <c r="AP891" s="221"/>
    </row>
    <row r="892" spans="1:42" ht="18" customHeight="1">
      <c r="A892" s="221"/>
      <c r="B892" s="143"/>
      <c r="C892" s="143"/>
      <c r="D892" s="143"/>
      <c r="E892" s="269"/>
      <c r="F892" s="279"/>
      <c r="G892" s="241"/>
      <c r="H892" s="241"/>
      <c r="I892" s="241"/>
      <c r="J892" s="280"/>
      <c r="K892" s="281"/>
      <c r="L892" s="244"/>
      <c r="M892" s="244"/>
      <c r="N892" s="244"/>
      <c r="O892" s="245"/>
      <c r="P892" s="244"/>
      <c r="Q892" s="245"/>
      <c r="R892" s="245"/>
      <c r="S892" s="245"/>
      <c r="T892" s="245"/>
      <c r="U892" s="242"/>
      <c r="V892" s="245"/>
      <c r="W892" s="282"/>
      <c r="X892" s="282"/>
      <c r="Y892" s="279"/>
      <c r="Z892" s="242"/>
      <c r="AA892" s="242"/>
      <c r="AB892" s="242"/>
      <c r="AC892" s="242"/>
      <c r="AD892" s="242"/>
      <c r="AE892" s="242"/>
      <c r="AF892" s="242"/>
      <c r="AG892" s="242"/>
      <c r="AH892" s="242"/>
      <c r="AI892" s="242"/>
      <c r="AJ892" s="242"/>
      <c r="AK892" s="242"/>
      <c r="AL892" s="242"/>
      <c r="AM892" s="242"/>
      <c r="AN892" s="269"/>
      <c r="AO892" s="221"/>
      <c r="AP892" s="221"/>
    </row>
    <row r="893" spans="1:42" ht="18" customHeight="1">
      <c r="A893" s="221"/>
      <c r="B893" s="143"/>
      <c r="C893" s="143"/>
      <c r="D893" s="143"/>
      <c r="E893" s="269"/>
      <c r="F893" s="279"/>
      <c r="G893" s="241"/>
      <c r="H893" s="241"/>
      <c r="I893" s="241"/>
      <c r="J893" s="280"/>
      <c r="K893" s="281"/>
      <c r="L893" s="244"/>
      <c r="M893" s="244"/>
      <c r="N893" s="244"/>
      <c r="O893" s="245"/>
      <c r="P893" s="244"/>
      <c r="Q893" s="245"/>
      <c r="R893" s="245"/>
      <c r="S893" s="245"/>
      <c r="T893" s="245"/>
      <c r="U893" s="242"/>
      <c r="V893" s="245"/>
      <c r="W893" s="282"/>
      <c r="X893" s="282"/>
      <c r="Y893" s="279"/>
      <c r="Z893" s="242"/>
      <c r="AA893" s="242"/>
      <c r="AB893" s="242"/>
      <c r="AC893" s="242"/>
      <c r="AD893" s="242"/>
      <c r="AE893" s="242"/>
      <c r="AF893" s="242"/>
      <c r="AG893" s="242"/>
      <c r="AH893" s="242"/>
      <c r="AI893" s="242"/>
      <c r="AJ893" s="242"/>
      <c r="AK893" s="242"/>
      <c r="AL893" s="242"/>
      <c r="AM893" s="242"/>
      <c r="AN893" s="269"/>
      <c r="AO893" s="221"/>
      <c r="AP893" s="221"/>
    </row>
    <row r="894" spans="1:42" ht="18" customHeight="1">
      <c r="A894" s="221"/>
      <c r="B894" s="143"/>
      <c r="C894" s="143"/>
      <c r="D894" s="143"/>
      <c r="E894" s="269"/>
      <c r="F894" s="279"/>
      <c r="G894" s="241"/>
      <c r="H894" s="241"/>
      <c r="I894" s="241"/>
      <c r="J894" s="280"/>
      <c r="K894" s="281"/>
      <c r="L894" s="244"/>
      <c r="M894" s="244"/>
      <c r="N894" s="244"/>
      <c r="O894" s="245"/>
      <c r="P894" s="244"/>
      <c r="Q894" s="245"/>
      <c r="R894" s="245"/>
      <c r="S894" s="245"/>
      <c r="T894" s="245"/>
      <c r="U894" s="242"/>
      <c r="V894" s="245"/>
      <c r="W894" s="282"/>
      <c r="X894" s="282"/>
      <c r="Y894" s="279"/>
      <c r="Z894" s="242"/>
      <c r="AA894" s="242"/>
      <c r="AB894" s="242"/>
      <c r="AC894" s="242"/>
      <c r="AD894" s="242"/>
      <c r="AE894" s="242"/>
      <c r="AF894" s="242"/>
      <c r="AG894" s="242"/>
      <c r="AH894" s="242"/>
      <c r="AI894" s="242"/>
      <c r="AJ894" s="242"/>
      <c r="AK894" s="242"/>
      <c r="AL894" s="242"/>
      <c r="AM894" s="242"/>
      <c r="AN894" s="269"/>
      <c r="AO894" s="221"/>
      <c r="AP894" s="221"/>
    </row>
    <row r="895" spans="1:42" ht="18" customHeight="1">
      <c r="A895" s="221"/>
      <c r="B895" s="143"/>
      <c r="C895" s="143"/>
      <c r="D895" s="143"/>
      <c r="E895" s="269"/>
      <c r="F895" s="279"/>
      <c r="G895" s="241"/>
      <c r="H895" s="241"/>
      <c r="I895" s="241"/>
      <c r="J895" s="280"/>
      <c r="K895" s="281"/>
      <c r="L895" s="244"/>
      <c r="M895" s="244"/>
      <c r="N895" s="244"/>
      <c r="O895" s="245"/>
      <c r="P895" s="244"/>
      <c r="Q895" s="245"/>
      <c r="R895" s="245"/>
      <c r="S895" s="245"/>
      <c r="T895" s="245"/>
      <c r="U895" s="242"/>
      <c r="V895" s="245"/>
      <c r="W895" s="282"/>
      <c r="X895" s="282"/>
      <c r="Y895" s="279"/>
      <c r="Z895" s="242"/>
      <c r="AA895" s="242"/>
      <c r="AB895" s="242"/>
      <c r="AC895" s="242"/>
      <c r="AD895" s="242"/>
      <c r="AE895" s="242"/>
      <c r="AF895" s="242"/>
      <c r="AG895" s="242"/>
      <c r="AH895" s="242"/>
      <c r="AI895" s="242"/>
      <c r="AJ895" s="242"/>
      <c r="AK895" s="242"/>
      <c r="AL895" s="242"/>
      <c r="AM895" s="242"/>
      <c r="AN895" s="269"/>
      <c r="AO895" s="221"/>
      <c r="AP895" s="221"/>
    </row>
    <row r="896" spans="1:42" ht="18" customHeight="1">
      <c r="A896" s="221"/>
      <c r="B896" s="143"/>
      <c r="C896" s="143"/>
      <c r="D896" s="143"/>
      <c r="E896" s="269"/>
      <c r="F896" s="279"/>
      <c r="G896" s="241"/>
      <c r="H896" s="241"/>
      <c r="I896" s="241"/>
      <c r="J896" s="280"/>
      <c r="K896" s="281"/>
      <c r="L896" s="244"/>
      <c r="M896" s="244"/>
      <c r="N896" s="244"/>
      <c r="O896" s="245"/>
      <c r="P896" s="244"/>
      <c r="Q896" s="245"/>
      <c r="R896" s="245"/>
      <c r="S896" s="245"/>
      <c r="T896" s="245"/>
      <c r="U896" s="242"/>
      <c r="V896" s="245"/>
      <c r="W896" s="282"/>
      <c r="X896" s="282"/>
      <c r="Y896" s="279"/>
      <c r="Z896" s="242"/>
      <c r="AA896" s="242"/>
      <c r="AB896" s="242"/>
      <c r="AC896" s="242"/>
      <c r="AD896" s="242"/>
      <c r="AE896" s="242"/>
      <c r="AF896" s="242"/>
      <c r="AG896" s="242"/>
      <c r="AH896" s="242"/>
      <c r="AI896" s="242"/>
      <c r="AJ896" s="242"/>
      <c r="AK896" s="242"/>
      <c r="AL896" s="242"/>
      <c r="AM896" s="242"/>
      <c r="AN896" s="269"/>
      <c r="AO896" s="221"/>
      <c r="AP896" s="221"/>
    </row>
    <row r="897" spans="1:42" ht="18" customHeight="1">
      <c r="A897" s="221"/>
      <c r="B897" s="143"/>
      <c r="C897" s="143"/>
      <c r="D897" s="143"/>
      <c r="E897" s="269"/>
      <c r="F897" s="279"/>
      <c r="G897" s="241"/>
      <c r="H897" s="241"/>
      <c r="I897" s="241"/>
      <c r="J897" s="280"/>
      <c r="K897" s="281"/>
      <c r="L897" s="244"/>
      <c r="M897" s="244"/>
      <c r="N897" s="244"/>
      <c r="O897" s="245"/>
      <c r="P897" s="244"/>
      <c r="Q897" s="245"/>
      <c r="R897" s="245"/>
      <c r="S897" s="245"/>
      <c r="T897" s="245"/>
      <c r="U897" s="242"/>
      <c r="V897" s="245"/>
      <c r="W897" s="282"/>
      <c r="X897" s="282"/>
      <c r="Y897" s="279"/>
      <c r="Z897" s="242"/>
      <c r="AA897" s="242"/>
      <c r="AB897" s="242"/>
      <c r="AC897" s="242"/>
      <c r="AD897" s="242"/>
      <c r="AE897" s="242"/>
      <c r="AF897" s="242"/>
      <c r="AG897" s="242"/>
      <c r="AH897" s="242"/>
      <c r="AI897" s="242"/>
      <c r="AJ897" s="242"/>
      <c r="AK897" s="242"/>
      <c r="AL897" s="242"/>
      <c r="AM897" s="242"/>
      <c r="AN897" s="269"/>
      <c r="AO897" s="221"/>
      <c r="AP897" s="221"/>
    </row>
    <row r="898" spans="1:42" ht="18" customHeight="1">
      <c r="A898" s="221"/>
      <c r="B898" s="143"/>
      <c r="C898" s="143"/>
      <c r="D898" s="143"/>
      <c r="E898" s="269"/>
      <c r="F898" s="279"/>
      <c r="G898" s="241"/>
      <c r="H898" s="241"/>
      <c r="I898" s="241"/>
      <c r="J898" s="280"/>
      <c r="K898" s="281"/>
      <c r="L898" s="244"/>
      <c r="M898" s="244"/>
      <c r="N898" s="244"/>
      <c r="O898" s="245"/>
      <c r="P898" s="244"/>
      <c r="Q898" s="245"/>
      <c r="R898" s="245"/>
      <c r="S898" s="245"/>
      <c r="T898" s="245"/>
      <c r="U898" s="242"/>
      <c r="V898" s="245"/>
      <c r="W898" s="282"/>
      <c r="X898" s="282"/>
      <c r="Y898" s="279"/>
      <c r="Z898" s="242"/>
      <c r="AA898" s="242"/>
      <c r="AB898" s="242"/>
      <c r="AC898" s="242"/>
      <c r="AD898" s="242"/>
      <c r="AE898" s="242"/>
      <c r="AF898" s="242"/>
      <c r="AG898" s="242"/>
      <c r="AH898" s="242"/>
      <c r="AI898" s="242"/>
      <c r="AJ898" s="242"/>
      <c r="AK898" s="242"/>
      <c r="AL898" s="242"/>
      <c r="AM898" s="242"/>
      <c r="AN898" s="269"/>
      <c r="AO898" s="221"/>
      <c r="AP898" s="221"/>
    </row>
    <row r="899" spans="1:42" ht="18" customHeight="1">
      <c r="A899" s="221"/>
      <c r="B899" s="143"/>
      <c r="C899" s="143"/>
      <c r="D899" s="143"/>
      <c r="E899" s="269"/>
      <c r="F899" s="279"/>
      <c r="G899" s="241"/>
      <c r="H899" s="241"/>
      <c r="I899" s="241"/>
      <c r="J899" s="280"/>
      <c r="K899" s="281"/>
      <c r="L899" s="244"/>
      <c r="M899" s="244"/>
      <c r="N899" s="244"/>
      <c r="O899" s="245"/>
      <c r="P899" s="244"/>
      <c r="Q899" s="245"/>
      <c r="R899" s="245"/>
      <c r="S899" s="245"/>
      <c r="T899" s="245"/>
      <c r="U899" s="242"/>
      <c r="V899" s="245"/>
      <c r="W899" s="282"/>
      <c r="X899" s="282"/>
      <c r="Y899" s="279"/>
      <c r="Z899" s="242"/>
      <c r="AA899" s="242"/>
      <c r="AB899" s="242"/>
      <c r="AC899" s="242"/>
      <c r="AD899" s="242"/>
      <c r="AE899" s="242"/>
      <c r="AF899" s="242"/>
      <c r="AG899" s="242"/>
      <c r="AH899" s="242"/>
      <c r="AI899" s="242"/>
      <c r="AJ899" s="242"/>
      <c r="AK899" s="242"/>
      <c r="AL899" s="242"/>
      <c r="AM899" s="242"/>
      <c r="AN899" s="269"/>
      <c r="AO899" s="221"/>
      <c r="AP899" s="221"/>
    </row>
    <row r="900" spans="1:42" ht="18" customHeight="1">
      <c r="A900" s="221"/>
      <c r="B900" s="143"/>
      <c r="C900" s="143"/>
      <c r="D900" s="143"/>
      <c r="E900" s="269"/>
      <c r="F900" s="279"/>
      <c r="G900" s="241"/>
      <c r="H900" s="241"/>
      <c r="I900" s="241"/>
      <c r="J900" s="280"/>
      <c r="K900" s="281"/>
      <c r="L900" s="244"/>
      <c r="M900" s="244"/>
      <c r="N900" s="244"/>
      <c r="O900" s="245"/>
      <c r="P900" s="244"/>
      <c r="Q900" s="245"/>
      <c r="R900" s="245"/>
      <c r="S900" s="245"/>
      <c r="T900" s="245"/>
      <c r="U900" s="242"/>
      <c r="V900" s="245"/>
      <c r="W900" s="282"/>
      <c r="X900" s="282"/>
      <c r="Y900" s="279"/>
      <c r="Z900" s="242"/>
      <c r="AA900" s="242"/>
      <c r="AB900" s="242"/>
      <c r="AC900" s="242"/>
      <c r="AD900" s="242"/>
      <c r="AE900" s="242"/>
      <c r="AF900" s="242"/>
      <c r="AG900" s="242"/>
      <c r="AH900" s="242"/>
      <c r="AI900" s="242"/>
      <c r="AJ900" s="242"/>
      <c r="AK900" s="242"/>
      <c r="AL900" s="242"/>
      <c r="AM900" s="242"/>
      <c r="AN900" s="269"/>
      <c r="AO900" s="221"/>
      <c r="AP900" s="221"/>
    </row>
    <row r="901" spans="1:42" ht="18" customHeight="1">
      <c r="A901" s="221"/>
      <c r="B901" s="143"/>
      <c r="C901" s="143"/>
      <c r="D901" s="143"/>
      <c r="E901" s="269"/>
      <c r="F901" s="279"/>
      <c r="G901" s="241"/>
      <c r="H901" s="241"/>
      <c r="I901" s="241"/>
      <c r="J901" s="280"/>
      <c r="K901" s="281"/>
      <c r="L901" s="244"/>
      <c r="M901" s="244"/>
      <c r="N901" s="244"/>
      <c r="O901" s="245"/>
      <c r="P901" s="244"/>
      <c r="Q901" s="245"/>
      <c r="R901" s="245"/>
      <c r="S901" s="245"/>
      <c r="T901" s="245"/>
      <c r="U901" s="242"/>
      <c r="V901" s="245"/>
      <c r="W901" s="282"/>
      <c r="X901" s="282"/>
      <c r="Y901" s="279"/>
      <c r="Z901" s="242"/>
      <c r="AA901" s="242"/>
      <c r="AB901" s="242"/>
      <c r="AC901" s="242"/>
      <c r="AD901" s="242"/>
      <c r="AE901" s="242"/>
      <c r="AF901" s="242"/>
      <c r="AG901" s="242"/>
      <c r="AH901" s="242"/>
      <c r="AI901" s="242"/>
      <c r="AJ901" s="242"/>
      <c r="AK901" s="242"/>
      <c r="AL901" s="242"/>
      <c r="AM901" s="242"/>
      <c r="AN901" s="269"/>
      <c r="AO901" s="221"/>
      <c r="AP901" s="221"/>
    </row>
    <row r="902" spans="1:42" ht="18" customHeight="1">
      <c r="A902" s="221"/>
      <c r="B902" s="143"/>
      <c r="C902" s="143"/>
      <c r="D902" s="143"/>
      <c r="E902" s="269"/>
      <c r="F902" s="279"/>
      <c r="G902" s="241"/>
      <c r="H902" s="241"/>
      <c r="I902" s="241"/>
      <c r="J902" s="280"/>
      <c r="K902" s="281"/>
      <c r="L902" s="244"/>
      <c r="M902" s="244"/>
      <c r="N902" s="244"/>
      <c r="O902" s="245"/>
      <c r="P902" s="244"/>
      <c r="Q902" s="245"/>
      <c r="R902" s="245"/>
      <c r="S902" s="245"/>
      <c r="T902" s="245"/>
      <c r="U902" s="242"/>
      <c r="V902" s="245"/>
      <c r="W902" s="282"/>
      <c r="X902" s="282"/>
      <c r="Y902" s="279"/>
      <c r="Z902" s="242"/>
      <c r="AA902" s="242"/>
      <c r="AB902" s="242"/>
      <c r="AC902" s="242"/>
      <c r="AD902" s="242"/>
      <c r="AE902" s="242"/>
      <c r="AF902" s="242"/>
      <c r="AG902" s="242"/>
      <c r="AH902" s="242"/>
      <c r="AI902" s="242"/>
      <c r="AJ902" s="242"/>
      <c r="AK902" s="242"/>
      <c r="AL902" s="242"/>
      <c r="AM902" s="242"/>
      <c r="AN902" s="269"/>
      <c r="AO902" s="221"/>
      <c r="AP902" s="221"/>
    </row>
    <row r="903" spans="1:42" ht="18" customHeight="1">
      <c r="A903" s="221"/>
      <c r="B903" s="143"/>
      <c r="C903" s="143"/>
      <c r="D903" s="143"/>
      <c r="E903" s="269"/>
      <c r="F903" s="279"/>
      <c r="G903" s="241"/>
      <c r="H903" s="241"/>
      <c r="I903" s="241"/>
      <c r="J903" s="280"/>
      <c r="K903" s="281"/>
      <c r="L903" s="244"/>
      <c r="M903" s="244"/>
      <c r="N903" s="244"/>
      <c r="O903" s="245"/>
      <c r="P903" s="244"/>
      <c r="Q903" s="245"/>
      <c r="R903" s="245"/>
      <c r="S903" s="245"/>
      <c r="T903" s="245"/>
      <c r="U903" s="242"/>
      <c r="V903" s="245"/>
      <c r="W903" s="282"/>
      <c r="X903" s="282"/>
      <c r="Y903" s="279"/>
      <c r="Z903" s="242"/>
      <c r="AA903" s="242"/>
      <c r="AB903" s="242"/>
      <c r="AC903" s="242"/>
      <c r="AD903" s="242"/>
      <c r="AE903" s="242"/>
      <c r="AF903" s="242"/>
      <c r="AG903" s="242"/>
      <c r="AH903" s="242"/>
      <c r="AI903" s="242"/>
      <c r="AJ903" s="242"/>
      <c r="AK903" s="242"/>
      <c r="AL903" s="242"/>
      <c r="AM903" s="242"/>
      <c r="AN903" s="269"/>
      <c r="AO903" s="221"/>
      <c r="AP903" s="221"/>
    </row>
    <row r="904" spans="1:42" ht="18" customHeight="1">
      <c r="A904" s="221"/>
      <c r="B904" s="143"/>
      <c r="C904" s="143"/>
      <c r="D904" s="143"/>
      <c r="E904" s="269"/>
      <c r="F904" s="279"/>
      <c r="G904" s="241"/>
      <c r="H904" s="241"/>
      <c r="I904" s="241"/>
      <c r="J904" s="280"/>
      <c r="K904" s="281"/>
      <c r="L904" s="244"/>
      <c r="M904" s="244"/>
      <c r="N904" s="244"/>
      <c r="O904" s="245"/>
      <c r="P904" s="244"/>
      <c r="Q904" s="245"/>
      <c r="R904" s="245"/>
      <c r="S904" s="245"/>
      <c r="T904" s="245"/>
      <c r="U904" s="242"/>
      <c r="V904" s="245"/>
      <c r="W904" s="282"/>
      <c r="X904" s="282"/>
      <c r="Y904" s="279"/>
      <c r="Z904" s="242"/>
      <c r="AA904" s="242"/>
      <c r="AB904" s="242"/>
      <c r="AC904" s="242"/>
      <c r="AD904" s="242"/>
      <c r="AE904" s="242"/>
      <c r="AF904" s="242"/>
      <c r="AG904" s="242"/>
      <c r="AH904" s="242"/>
      <c r="AI904" s="242"/>
      <c r="AJ904" s="242"/>
      <c r="AK904" s="242"/>
      <c r="AL904" s="242"/>
      <c r="AM904" s="242"/>
      <c r="AN904" s="269"/>
      <c r="AO904" s="221"/>
      <c r="AP904" s="221"/>
    </row>
    <row r="905" spans="1:42" ht="18" customHeight="1">
      <c r="A905" s="221"/>
      <c r="B905" s="143"/>
      <c r="C905" s="143"/>
      <c r="D905" s="143"/>
      <c r="E905" s="269"/>
      <c r="F905" s="279"/>
      <c r="G905" s="241"/>
      <c r="H905" s="241"/>
      <c r="I905" s="241"/>
      <c r="J905" s="280"/>
      <c r="K905" s="281"/>
      <c r="L905" s="244"/>
      <c r="M905" s="244"/>
      <c r="N905" s="244"/>
      <c r="O905" s="245"/>
      <c r="P905" s="244"/>
      <c r="Q905" s="245"/>
      <c r="R905" s="245"/>
      <c r="S905" s="245"/>
      <c r="T905" s="245"/>
      <c r="U905" s="242"/>
      <c r="V905" s="245"/>
      <c r="W905" s="282"/>
      <c r="X905" s="282"/>
      <c r="Y905" s="279"/>
      <c r="Z905" s="242"/>
      <c r="AA905" s="242"/>
      <c r="AB905" s="242"/>
      <c r="AC905" s="242"/>
      <c r="AD905" s="242"/>
      <c r="AE905" s="242"/>
      <c r="AF905" s="242"/>
      <c r="AG905" s="242"/>
      <c r="AH905" s="242"/>
      <c r="AI905" s="242"/>
      <c r="AJ905" s="242"/>
      <c r="AK905" s="242"/>
      <c r="AL905" s="242"/>
      <c r="AM905" s="242"/>
      <c r="AN905" s="269"/>
      <c r="AO905" s="221"/>
      <c r="AP905" s="221"/>
    </row>
    <row r="906" spans="1:42" ht="18" customHeight="1">
      <c r="A906" s="221"/>
      <c r="B906" s="143"/>
      <c r="C906" s="143"/>
      <c r="D906" s="143"/>
      <c r="E906" s="269"/>
      <c r="F906" s="279"/>
      <c r="G906" s="241"/>
      <c r="H906" s="241"/>
      <c r="I906" s="241"/>
      <c r="J906" s="280"/>
      <c r="K906" s="281"/>
      <c r="L906" s="244"/>
      <c r="M906" s="244"/>
      <c r="N906" s="244"/>
      <c r="O906" s="245"/>
      <c r="P906" s="244"/>
      <c r="Q906" s="245"/>
      <c r="R906" s="245"/>
      <c r="S906" s="245"/>
      <c r="T906" s="245"/>
      <c r="U906" s="242"/>
      <c r="V906" s="245"/>
      <c r="W906" s="282"/>
      <c r="X906" s="282"/>
      <c r="Y906" s="279"/>
      <c r="Z906" s="242"/>
      <c r="AA906" s="242"/>
      <c r="AB906" s="242"/>
      <c r="AC906" s="242"/>
      <c r="AD906" s="242"/>
      <c r="AE906" s="242"/>
      <c r="AF906" s="242"/>
      <c r="AG906" s="242"/>
      <c r="AH906" s="242"/>
      <c r="AI906" s="242"/>
      <c r="AJ906" s="242"/>
      <c r="AK906" s="242"/>
      <c r="AL906" s="242"/>
      <c r="AM906" s="242"/>
      <c r="AN906" s="269"/>
      <c r="AO906" s="221"/>
      <c r="AP906" s="221"/>
    </row>
    <row r="907" spans="1:42" ht="18" customHeight="1">
      <c r="A907" s="221"/>
      <c r="B907" s="143"/>
      <c r="C907" s="143"/>
      <c r="D907" s="143"/>
      <c r="E907" s="269"/>
      <c r="F907" s="279"/>
      <c r="G907" s="241"/>
      <c r="H907" s="241"/>
      <c r="I907" s="241"/>
      <c r="J907" s="280"/>
      <c r="K907" s="281"/>
      <c r="L907" s="244"/>
      <c r="M907" s="244"/>
      <c r="N907" s="244"/>
      <c r="O907" s="245"/>
      <c r="P907" s="244"/>
      <c r="Q907" s="245"/>
      <c r="R907" s="245"/>
      <c r="S907" s="245"/>
      <c r="T907" s="245"/>
      <c r="U907" s="242"/>
      <c r="V907" s="245"/>
      <c r="W907" s="282"/>
      <c r="X907" s="282"/>
      <c r="Y907" s="279"/>
      <c r="Z907" s="242"/>
      <c r="AA907" s="242"/>
      <c r="AB907" s="242"/>
      <c r="AC907" s="242"/>
      <c r="AD907" s="242"/>
      <c r="AE907" s="242"/>
      <c r="AF907" s="242"/>
      <c r="AG907" s="242"/>
      <c r="AH907" s="242"/>
      <c r="AI907" s="242"/>
      <c r="AJ907" s="242"/>
      <c r="AK907" s="242"/>
      <c r="AL907" s="242"/>
      <c r="AM907" s="242"/>
      <c r="AN907" s="269"/>
      <c r="AO907" s="221"/>
      <c r="AP907" s="221"/>
    </row>
    <row r="908" spans="1:42" ht="18" customHeight="1">
      <c r="A908" s="221"/>
      <c r="B908" s="143"/>
      <c r="C908" s="143"/>
      <c r="D908" s="143"/>
      <c r="E908" s="269"/>
      <c r="F908" s="279"/>
      <c r="G908" s="241"/>
      <c r="H908" s="241"/>
      <c r="I908" s="241"/>
      <c r="J908" s="280"/>
      <c r="K908" s="281"/>
      <c r="L908" s="244"/>
      <c r="M908" s="244"/>
      <c r="N908" s="244"/>
      <c r="O908" s="245"/>
      <c r="P908" s="244"/>
      <c r="Q908" s="245"/>
      <c r="R908" s="245"/>
      <c r="S908" s="245"/>
      <c r="T908" s="245"/>
      <c r="U908" s="242"/>
      <c r="V908" s="245"/>
      <c r="W908" s="282"/>
      <c r="X908" s="282"/>
      <c r="Y908" s="279"/>
      <c r="Z908" s="242"/>
      <c r="AA908" s="242"/>
      <c r="AB908" s="242"/>
      <c r="AC908" s="242"/>
      <c r="AD908" s="242"/>
      <c r="AE908" s="242"/>
      <c r="AF908" s="242"/>
      <c r="AG908" s="242"/>
      <c r="AH908" s="242"/>
      <c r="AI908" s="242"/>
      <c r="AJ908" s="242"/>
      <c r="AK908" s="242"/>
      <c r="AL908" s="242"/>
      <c r="AM908" s="242"/>
      <c r="AN908" s="269"/>
      <c r="AO908" s="221"/>
      <c r="AP908" s="221"/>
    </row>
    <row r="909" spans="1:42" ht="18" customHeight="1">
      <c r="A909" s="221"/>
      <c r="B909" s="143"/>
      <c r="C909" s="143"/>
      <c r="D909" s="143"/>
      <c r="E909" s="269"/>
      <c r="F909" s="279"/>
      <c r="G909" s="241"/>
      <c r="H909" s="241"/>
      <c r="I909" s="241"/>
      <c r="J909" s="280"/>
      <c r="K909" s="281"/>
      <c r="L909" s="244"/>
      <c r="M909" s="244"/>
      <c r="N909" s="244"/>
      <c r="O909" s="245"/>
      <c r="P909" s="244"/>
      <c r="Q909" s="245"/>
      <c r="R909" s="245"/>
      <c r="S909" s="245"/>
      <c r="T909" s="245"/>
      <c r="U909" s="242"/>
      <c r="V909" s="245"/>
      <c r="W909" s="282"/>
      <c r="X909" s="282"/>
      <c r="Y909" s="279"/>
      <c r="Z909" s="242"/>
      <c r="AA909" s="242"/>
      <c r="AB909" s="242"/>
      <c r="AC909" s="242"/>
      <c r="AD909" s="242"/>
      <c r="AE909" s="242"/>
      <c r="AF909" s="242"/>
      <c r="AG909" s="242"/>
      <c r="AH909" s="242"/>
      <c r="AI909" s="242"/>
      <c r="AJ909" s="242"/>
      <c r="AK909" s="242"/>
      <c r="AL909" s="242"/>
      <c r="AM909" s="242"/>
      <c r="AN909" s="269"/>
      <c r="AO909" s="221"/>
      <c r="AP909" s="221"/>
    </row>
    <row r="910" spans="1:42" ht="18" customHeight="1">
      <c r="A910" s="221"/>
      <c r="B910" s="143"/>
      <c r="C910" s="143"/>
      <c r="D910" s="143"/>
      <c r="E910" s="269"/>
      <c r="F910" s="279"/>
      <c r="G910" s="241"/>
      <c r="H910" s="241"/>
      <c r="I910" s="241"/>
      <c r="J910" s="280"/>
      <c r="K910" s="281"/>
      <c r="L910" s="244"/>
      <c r="M910" s="244"/>
      <c r="N910" s="244"/>
      <c r="O910" s="245"/>
      <c r="P910" s="244"/>
      <c r="Q910" s="245"/>
      <c r="R910" s="245"/>
      <c r="S910" s="245"/>
      <c r="T910" s="245"/>
      <c r="U910" s="242"/>
      <c r="V910" s="245"/>
      <c r="W910" s="282"/>
      <c r="X910" s="282"/>
      <c r="Y910" s="279"/>
      <c r="Z910" s="242"/>
      <c r="AA910" s="242"/>
      <c r="AB910" s="242"/>
      <c r="AC910" s="242"/>
      <c r="AD910" s="242"/>
      <c r="AE910" s="242"/>
      <c r="AF910" s="242"/>
      <c r="AG910" s="242"/>
      <c r="AH910" s="242"/>
      <c r="AI910" s="242"/>
      <c r="AJ910" s="242"/>
      <c r="AK910" s="242"/>
      <c r="AL910" s="242"/>
      <c r="AM910" s="242"/>
      <c r="AN910" s="269"/>
      <c r="AO910" s="221"/>
      <c r="AP910" s="221"/>
    </row>
    <row r="911" spans="1:42" ht="18" customHeight="1">
      <c r="A911" s="221"/>
      <c r="B911" s="143"/>
      <c r="C911" s="143"/>
      <c r="D911" s="143"/>
      <c r="E911" s="269"/>
      <c r="F911" s="279"/>
      <c r="G911" s="241"/>
      <c r="H911" s="241"/>
      <c r="I911" s="241"/>
      <c r="J911" s="280"/>
      <c r="K911" s="281"/>
      <c r="L911" s="244"/>
      <c r="M911" s="244"/>
      <c r="N911" s="244"/>
      <c r="O911" s="245"/>
      <c r="P911" s="244"/>
      <c r="Q911" s="245"/>
      <c r="R911" s="245"/>
      <c r="S911" s="245"/>
      <c r="T911" s="245"/>
      <c r="U911" s="242"/>
      <c r="V911" s="245"/>
      <c r="W911" s="282"/>
      <c r="X911" s="282"/>
      <c r="Y911" s="279"/>
      <c r="Z911" s="242"/>
      <c r="AA911" s="242"/>
      <c r="AB911" s="242"/>
      <c r="AC911" s="242"/>
      <c r="AD911" s="242"/>
      <c r="AE911" s="242"/>
      <c r="AF911" s="242"/>
      <c r="AG911" s="242"/>
      <c r="AH911" s="242"/>
      <c r="AI911" s="242"/>
      <c r="AJ911" s="242"/>
      <c r="AK911" s="242"/>
      <c r="AL911" s="242"/>
      <c r="AM911" s="242"/>
      <c r="AN911" s="269"/>
      <c r="AO911" s="221"/>
      <c r="AP911" s="221"/>
    </row>
    <row r="912" spans="1:42" ht="18" customHeight="1">
      <c r="A912" s="221"/>
      <c r="B912" s="143"/>
      <c r="C912" s="143"/>
      <c r="D912" s="143"/>
      <c r="E912" s="269"/>
      <c r="F912" s="279"/>
      <c r="G912" s="241"/>
      <c r="H912" s="241"/>
      <c r="I912" s="241"/>
      <c r="J912" s="280"/>
      <c r="K912" s="281"/>
      <c r="L912" s="244"/>
      <c r="M912" s="244"/>
      <c r="N912" s="244"/>
      <c r="O912" s="245"/>
      <c r="P912" s="244"/>
      <c r="Q912" s="245"/>
      <c r="R912" s="245"/>
      <c r="S912" s="245"/>
      <c r="T912" s="245"/>
      <c r="U912" s="242"/>
      <c r="V912" s="245"/>
      <c r="W912" s="282"/>
      <c r="X912" s="282"/>
      <c r="Y912" s="279"/>
      <c r="Z912" s="242"/>
      <c r="AA912" s="242"/>
      <c r="AB912" s="242"/>
      <c r="AC912" s="242"/>
      <c r="AD912" s="242"/>
      <c r="AE912" s="242"/>
      <c r="AF912" s="242"/>
      <c r="AG912" s="242"/>
      <c r="AH912" s="242"/>
      <c r="AI912" s="242"/>
      <c r="AJ912" s="242"/>
      <c r="AK912" s="242"/>
      <c r="AL912" s="242"/>
      <c r="AM912" s="242"/>
      <c r="AN912" s="269"/>
      <c r="AO912" s="221"/>
      <c r="AP912" s="221"/>
    </row>
    <row r="913" spans="1:42" ht="18" customHeight="1">
      <c r="A913" s="221"/>
      <c r="B913" s="143"/>
      <c r="C913" s="143"/>
      <c r="D913" s="143"/>
      <c r="E913" s="269"/>
      <c r="F913" s="279"/>
      <c r="G913" s="241"/>
      <c r="H913" s="241"/>
      <c r="I913" s="241"/>
      <c r="J913" s="280"/>
      <c r="K913" s="281"/>
      <c r="L913" s="244"/>
      <c r="M913" s="244"/>
      <c r="N913" s="244"/>
      <c r="O913" s="245"/>
      <c r="P913" s="244"/>
      <c r="Q913" s="245"/>
      <c r="R913" s="245"/>
      <c r="S913" s="245"/>
      <c r="T913" s="245"/>
      <c r="U913" s="242"/>
      <c r="V913" s="245"/>
      <c r="W913" s="282"/>
      <c r="X913" s="282"/>
      <c r="Y913" s="279"/>
      <c r="Z913" s="242"/>
      <c r="AA913" s="242"/>
      <c r="AB913" s="242"/>
      <c r="AC913" s="242"/>
      <c r="AD913" s="242"/>
      <c r="AE913" s="242"/>
      <c r="AF913" s="242"/>
      <c r="AG913" s="242"/>
      <c r="AH913" s="242"/>
      <c r="AI913" s="242"/>
      <c r="AJ913" s="242"/>
      <c r="AK913" s="242"/>
      <c r="AL913" s="242"/>
      <c r="AM913" s="242"/>
      <c r="AN913" s="269"/>
      <c r="AO913" s="221"/>
      <c r="AP913" s="221"/>
    </row>
    <row r="914" spans="1:42" ht="18" customHeight="1">
      <c r="A914" s="221"/>
      <c r="B914" s="143"/>
      <c r="C914" s="143"/>
      <c r="D914" s="143"/>
      <c r="E914" s="269"/>
      <c r="F914" s="279"/>
      <c r="G914" s="241"/>
      <c r="H914" s="241"/>
      <c r="I914" s="241"/>
      <c r="J914" s="280"/>
      <c r="K914" s="281"/>
      <c r="L914" s="244"/>
      <c r="M914" s="244"/>
      <c r="N914" s="244"/>
      <c r="O914" s="245"/>
      <c r="P914" s="244"/>
      <c r="Q914" s="245"/>
      <c r="R914" s="245"/>
      <c r="S914" s="245"/>
      <c r="T914" s="245"/>
      <c r="U914" s="242"/>
      <c r="V914" s="245"/>
      <c r="W914" s="282"/>
      <c r="X914" s="282"/>
      <c r="Y914" s="279"/>
      <c r="Z914" s="242"/>
      <c r="AA914" s="242"/>
      <c r="AB914" s="242"/>
      <c r="AC914" s="242"/>
      <c r="AD914" s="242"/>
      <c r="AE914" s="242"/>
      <c r="AF914" s="242"/>
      <c r="AG914" s="242"/>
      <c r="AH914" s="242"/>
      <c r="AI914" s="242"/>
      <c r="AJ914" s="242"/>
      <c r="AK914" s="242"/>
      <c r="AL914" s="242"/>
      <c r="AM914" s="242"/>
      <c r="AN914" s="269"/>
      <c r="AO914" s="221"/>
      <c r="AP914" s="221"/>
    </row>
    <row r="915" spans="1:42" ht="18" customHeight="1">
      <c r="A915" s="221"/>
      <c r="B915" s="143"/>
      <c r="C915" s="143"/>
      <c r="D915" s="143"/>
      <c r="E915" s="269"/>
      <c r="F915" s="279"/>
      <c r="G915" s="241"/>
      <c r="H915" s="241"/>
      <c r="I915" s="241"/>
      <c r="J915" s="280"/>
      <c r="K915" s="281"/>
      <c r="L915" s="244"/>
      <c r="M915" s="244"/>
      <c r="N915" s="244"/>
      <c r="O915" s="245"/>
      <c r="P915" s="244"/>
      <c r="Q915" s="245"/>
      <c r="R915" s="245"/>
      <c r="S915" s="245"/>
      <c r="T915" s="245"/>
      <c r="U915" s="242"/>
      <c r="V915" s="245"/>
      <c r="W915" s="282"/>
      <c r="X915" s="282"/>
      <c r="Y915" s="279"/>
      <c r="Z915" s="242"/>
      <c r="AA915" s="242"/>
      <c r="AB915" s="242"/>
      <c r="AC915" s="242"/>
      <c r="AD915" s="242"/>
      <c r="AE915" s="242"/>
      <c r="AF915" s="242"/>
      <c r="AG915" s="242"/>
      <c r="AH915" s="242"/>
      <c r="AI915" s="242"/>
      <c r="AJ915" s="242"/>
      <c r="AK915" s="242"/>
      <c r="AL915" s="242"/>
      <c r="AM915" s="242"/>
      <c r="AN915" s="269"/>
      <c r="AO915" s="221"/>
      <c r="AP915" s="221"/>
    </row>
    <row r="916" spans="1:42" ht="18" customHeight="1">
      <c r="A916" s="221"/>
      <c r="B916" s="143"/>
      <c r="C916" s="143"/>
      <c r="D916" s="143"/>
      <c r="E916" s="269"/>
      <c r="F916" s="279"/>
      <c r="G916" s="241"/>
      <c r="H916" s="241"/>
      <c r="I916" s="241"/>
      <c r="J916" s="280"/>
      <c r="K916" s="281"/>
      <c r="L916" s="244"/>
      <c r="M916" s="244"/>
      <c r="N916" s="244"/>
      <c r="O916" s="245"/>
      <c r="P916" s="244"/>
      <c r="Q916" s="245"/>
      <c r="R916" s="245"/>
      <c r="S916" s="245"/>
      <c r="T916" s="245"/>
      <c r="U916" s="242"/>
      <c r="V916" s="245"/>
      <c r="W916" s="282"/>
      <c r="X916" s="282"/>
      <c r="Y916" s="279"/>
      <c r="Z916" s="242"/>
      <c r="AA916" s="242"/>
      <c r="AB916" s="242"/>
      <c r="AC916" s="242"/>
      <c r="AD916" s="242"/>
      <c r="AE916" s="242"/>
      <c r="AF916" s="242"/>
      <c r="AG916" s="242"/>
      <c r="AH916" s="242"/>
      <c r="AI916" s="242"/>
      <c r="AJ916" s="242"/>
      <c r="AK916" s="242"/>
      <c r="AL916" s="242"/>
      <c r="AM916" s="242"/>
      <c r="AN916" s="269"/>
      <c r="AO916" s="221"/>
      <c r="AP916" s="221"/>
    </row>
    <row r="917" spans="1:42" ht="18" customHeight="1">
      <c r="A917" s="221"/>
      <c r="B917" s="143"/>
      <c r="C917" s="143"/>
      <c r="D917" s="143"/>
      <c r="E917" s="269"/>
      <c r="F917" s="279"/>
      <c r="G917" s="241"/>
      <c r="H917" s="241"/>
      <c r="I917" s="241"/>
      <c r="J917" s="280"/>
      <c r="K917" s="281"/>
      <c r="L917" s="244"/>
      <c r="M917" s="244"/>
      <c r="N917" s="244"/>
      <c r="O917" s="245"/>
      <c r="P917" s="244"/>
      <c r="Q917" s="245"/>
      <c r="R917" s="245"/>
      <c r="S917" s="245"/>
      <c r="T917" s="245"/>
      <c r="U917" s="242"/>
      <c r="V917" s="245"/>
      <c r="W917" s="282"/>
      <c r="X917" s="282"/>
      <c r="Y917" s="279"/>
      <c r="Z917" s="242"/>
      <c r="AA917" s="242"/>
      <c r="AB917" s="242"/>
      <c r="AC917" s="242"/>
      <c r="AD917" s="242"/>
      <c r="AE917" s="242"/>
      <c r="AF917" s="242"/>
      <c r="AG917" s="242"/>
      <c r="AH917" s="242"/>
      <c r="AI917" s="242"/>
      <c r="AJ917" s="242"/>
      <c r="AK917" s="242"/>
      <c r="AL917" s="242"/>
      <c r="AM917" s="242"/>
      <c r="AN917" s="269"/>
      <c r="AO917" s="221"/>
      <c r="AP917" s="221"/>
    </row>
    <row r="918" spans="1:42" ht="18" customHeight="1">
      <c r="A918" s="221"/>
      <c r="B918" s="143"/>
      <c r="C918" s="143"/>
      <c r="D918" s="143"/>
      <c r="E918" s="269"/>
      <c r="F918" s="279"/>
      <c r="G918" s="241"/>
      <c r="H918" s="241"/>
      <c r="I918" s="241"/>
      <c r="J918" s="280"/>
      <c r="K918" s="281"/>
      <c r="L918" s="244"/>
      <c r="M918" s="244"/>
      <c r="N918" s="244"/>
      <c r="O918" s="245"/>
      <c r="P918" s="244"/>
      <c r="Q918" s="245"/>
      <c r="R918" s="245"/>
      <c r="S918" s="245"/>
      <c r="T918" s="245"/>
      <c r="U918" s="242"/>
      <c r="V918" s="245"/>
      <c r="W918" s="282"/>
      <c r="X918" s="282"/>
      <c r="Y918" s="279"/>
      <c r="Z918" s="242"/>
      <c r="AA918" s="242"/>
      <c r="AB918" s="242"/>
      <c r="AC918" s="242"/>
      <c r="AD918" s="242"/>
      <c r="AE918" s="242"/>
      <c r="AF918" s="242"/>
      <c r="AG918" s="242"/>
      <c r="AH918" s="242"/>
      <c r="AI918" s="242"/>
      <c r="AJ918" s="242"/>
      <c r="AK918" s="242"/>
      <c r="AL918" s="242"/>
      <c r="AM918" s="242"/>
      <c r="AN918" s="269"/>
      <c r="AO918" s="221"/>
      <c r="AP918" s="221"/>
    </row>
    <row r="919" spans="1:42" ht="18" customHeight="1">
      <c r="A919" s="221"/>
      <c r="B919" s="143"/>
      <c r="C919" s="143"/>
      <c r="D919" s="143"/>
      <c r="E919" s="269"/>
      <c r="F919" s="279"/>
      <c r="G919" s="241"/>
      <c r="H919" s="241"/>
      <c r="I919" s="241"/>
      <c r="J919" s="280"/>
      <c r="K919" s="281"/>
      <c r="L919" s="244"/>
      <c r="M919" s="244"/>
      <c r="N919" s="244"/>
      <c r="O919" s="245"/>
      <c r="P919" s="244"/>
      <c r="Q919" s="245"/>
      <c r="R919" s="245"/>
      <c r="S919" s="245"/>
      <c r="T919" s="245"/>
      <c r="U919" s="242"/>
      <c r="V919" s="245"/>
      <c r="W919" s="282"/>
      <c r="X919" s="282"/>
      <c r="Y919" s="279"/>
      <c r="Z919" s="242"/>
      <c r="AA919" s="242"/>
      <c r="AB919" s="242"/>
      <c r="AC919" s="242"/>
      <c r="AD919" s="242"/>
      <c r="AE919" s="242"/>
      <c r="AF919" s="242"/>
      <c r="AG919" s="242"/>
      <c r="AH919" s="242"/>
      <c r="AI919" s="242"/>
      <c r="AJ919" s="242"/>
      <c r="AK919" s="242"/>
      <c r="AL919" s="242"/>
      <c r="AM919" s="242"/>
      <c r="AN919" s="269"/>
      <c r="AO919" s="221"/>
      <c r="AP919" s="221"/>
    </row>
    <row r="920" spans="1:42" ht="18" customHeight="1">
      <c r="A920" s="221"/>
      <c r="B920" s="143"/>
      <c r="C920" s="143"/>
      <c r="D920" s="143"/>
      <c r="E920" s="269"/>
      <c r="F920" s="279"/>
      <c r="G920" s="241"/>
      <c r="H920" s="241"/>
      <c r="I920" s="241"/>
      <c r="J920" s="280"/>
      <c r="K920" s="281"/>
      <c r="L920" s="244"/>
      <c r="M920" s="244"/>
      <c r="N920" s="244"/>
      <c r="O920" s="245"/>
      <c r="P920" s="244"/>
      <c r="Q920" s="245"/>
      <c r="R920" s="245"/>
      <c r="S920" s="245"/>
      <c r="T920" s="245"/>
      <c r="U920" s="242"/>
      <c r="V920" s="245"/>
      <c r="W920" s="282"/>
      <c r="X920" s="282"/>
      <c r="Y920" s="279"/>
      <c r="Z920" s="242"/>
      <c r="AA920" s="242"/>
      <c r="AB920" s="242"/>
      <c r="AC920" s="242"/>
      <c r="AD920" s="242"/>
      <c r="AE920" s="242"/>
      <c r="AF920" s="242"/>
      <c r="AG920" s="242"/>
      <c r="AH920" s="242"/>
      <c r="AI920" s="242"/>
      <c r="AJ920" s="242"/>
      <c r="AK920" s="242"/>
      <c r="AL920" s="242"/>
      <c r="AM920" s="242"/>
      <c r="AN920" s="269"/>
      <c r="AO920" s="221"/>
      <c r="AP920" s="221"/>
    </row>
    <row r="921" spans="1:42" ht="18" customHeight="1">
      <c r="A921" s="221"/>
      <c r="B921" s="143"/>
      <c r="C921" s="143"/>
      <c r="D921" s="143"/>
      <c r="E921" s="269"/>
      <c r="F921" s="279"/>
      <c r="G921" s="241"/>
      <c r="H921" s="241"/>
      <c r="I921" s="241"/>
      <c r="J921" s="280"/>
      <c r="K921" s="281"/>
      <c r="L921" s="244"/>
      <c r="M921" s="244"/>
      <c r="N921" s="244"/>
      <c r="O921" s="245"/>
      <c r="P921" s="244"/>
      <c r="Q921" s="245"/>
      <c r="R921" s="245"/>
      <c r="S921" s="245"/>
      <c r="T921" s="245"/>
      <c r="U921" s="242"/>
      <c r="V921" s="245"/>
      <c r="W921" s="282"/>
      <c r="X921" s="282"/>
      <c r="Y921" s="279"/>
      <c r="Z921" s="242"/>
      <c r="AA921" s="242"/>
      <c r="AB921" s="242"/>
      <c r="AC921" s="242"/>
      <c r="AD921" s="242"/>
      <c r="AE921" s="242"/>
      <c r="AF921" s="242"/>
      <c r="AG921" s="242"/>
      <c r="AH921" s="242"/>
      <c r="AI921" s="242"/>
      <c r="AJ921" s="242"/>
      <c r="AK921" s="242"/>
      <c r="AL921" s="242"/>
      <c r="AM921" s="242"/>
      <c r="AN921" s="269"/>
      <c r="AO921" s="221"/>
      <c r="AP921" s="221"/>
    </row>
    <row r="922" spans="1:42" ht="18" customHeight="1">
      <c r="A922" s="221"/>
      <c r="B922" s="143"/>
      <c r="C922" s="143"/>
      <c r="D922" s="143"/>
      <c r="E922" s="269"/>
      <c r="F922" s="279"/>
      <c r="G922" s="241"/>
      <c r="H922" s="241"/>
      <c r="I922" s="241"/>
      <c r="J922" s="280"/>
      <c r="K922" s="281"/>
      <c r="L922" s="244"/>
      <c r="M922" s="244"/>
      <c r="N922" s="244"/>
      <c r="O922" s="245"/>
      <c r="P922" s="244"/>
      <c r="Q922" s="245"/>
      <c r="R922" s="245"/>
      <c r="S922" s="245"/>
      <c r="T922" s="245"/>
      <c r="U922" s="242"/>
      <c r="V922" s="245"/>
      <c r="W922" s="282"/>
      <c r="X922" s="282"/>
      <c r="Y922" s="279"/>
      <c r="Z922" s="242"/>
      <c r="AA922" s="242"/>
      <c r="AB922" s="242"/>
      <c r="AC922" s="242"/>
      <c r="AD922" s="242"/>
      <c r="AE922" s="242"/>
      <c r="AF922" s="242"/>
      <c r="AG922" s="242"/>
      <c r="AH922" s="242"/>
      <c r="AI922" s="242"/>
      <c r="AJ922" s="242"/>
      <c r="AK922" s="242"/>
      <c r="AL922" s="242"/>
      <c r="AM922" s="242"/>
      <c r="AN922" s="269"/>
      <c r="AO922" s="221"/>
      <c r="AP922" s="221"/>
    </row>
    <row r="923" spans="1:42" ht="18" customHeight="1">
      <c r="A923" s="221"/>
      <c r="B923" s="143"/>
      <c r="C923" s="143"/>
      <c r="D923" s="143"/>
      <c r="E923" s="269"/>
      <c r="F923" s="279"/>
      <c r="G923" s="241"/>
      <c r="H923" s="241"/>
      <c r="I923" s="241"/>
      <c r="J923" s="280"/>
      <c r="K923" s="281"/>
      <c r="L923" s="244"/>
      <c r="M923" s="244"/>
      <c r="N923" s="244"/>
      <c r="O923" s="245"/>
      <c r="P923" s="244"/>
      <c r="Q923" s="245"/>
      <c r="R923" s="245"/>
      <c r="S923" s="245"/>
      <c r="T923" s="245"/>
      <c r="U923" s="242"/>
      <c r="V923" s="245"/>
      <c r="W923" s="282"/>
      <c r="X923" s="282"/>
      <c r="Y923" s="279"/>
      <c r="Z923" s="242"/>
      <c r="AA923" s="242"/>
      <c r="AB923" s="242"/>
      <c r="AC923" s="242"/>
      <c r="AD923" s="242"/>
      <c r="AE923" s="242"/>
      <c r="AF923" s="242"/>
      <c r="AG923" s="242"/>
      <c r="AH923" s="242"/>
      <c r="AI923" s="242"/>
      <c r="AJ923" s="242"/>
      <c r="AK923" s="242"/>
      <c r="AL923" s="242"/>
      <c r="AM923" s="242"/>
      <c r="AN923" s="269"/>
      <c r="AO923" s="221"/>
      <c r="AP923" s="221"/>
    </row>
    <row r="924" spans="1:42" ht="18" customHeight="1">
      <c r="A924" s="221"/>
      <c r="B924" s="143"/>
      <c r="C924" s="143"/>
      <c r="D924" s="143"/>
      <c r="E924" s="269"/>
      <c r="F924" s="279"/>
      <c r="G924" s="241"/>
      <c r="H924" s="241"/>
      <c r="I924" s="241"/>
      <c r="J924" s="280"/>
      <c r="K924" s="281"/>
      <c r="L924" s="244"/>
      <c r="M924" s="244"/>
      <c r="N924" s="244"/>
      <c r="O924" s="245"/>
      <c r="P924" s="244"/>
      <c r="Q924" s="245"/>
      <c r="R924" s="245"/>
      <c r="S924" s="245"/>
      <c r="T924" s="245"/>
      <c r="U924" s="242"/>
      <c r="V924" s="245"/>
      <c r="W924" s="282"/>
      <c r="X924" s="282"/>
      <c r="Y924" s="279"/>
      <c r="Z924" s="242"/>
      <c r="AA924" s="242"/>
      <c r="AB924" s="242"/>
      <c r="AC924" s="242"/>
      <c r="AD924" s="242"/>
      <c r="AE924" s="242"/>
      <c r="AF924" s="242"/>
      <c r="AG924" s="242"/>
      <c r="AH924" s="242"/>
      <c r="AI924" s="242"/>
      <c r="AJ924" s="242"/>
      <c r="AK924" s="242"/>
      <c r="AL924" s="242"/>
      <c r="AM924" s="242"/>
      <c r="AN924" s="269"/>
      <c r="AO924" s="221"/>
      <c r="AP924" s="221"/>
    </row>
    <row r="925" spans="1:42" ht="18" customHeight="1">
      <c r="A925" s="221"/>
      <c r="B925" s="143"/>
      <c r="C925" s="143"/>
      <c r="D925" s="143"/>
      <c r="E925" s="269"/>
      <c r="F925" s="279"/>
      <c r="G925" s="241"/>
      <c r="H925" s="241"/>
      <c r="I925" s="241"/>
      <c r="J925" s="280"/>
      <c r="K925" s="281"/>
      <c r="L925" s="244"/>
      <c r="M925" s="244"/>
      <c r="N925" s="244"/>
      <c r="O925" s="245"/>
      <c r="P925" s="244"/>
      <c r="Q925" s="245"/>
      <c r="R925" s="245"/>
      <c r="S925" s="245"/>
      <c r="T925" s="245"/>
      <c r="U925" s="242"/>
      <c r="V925" s="245"/>
      <c r="W925" s="282"/>
      <c r="X925" s="282"/>
      <c r="Y925" s="279"/>
      <c r="Z925" s="242"/>
      <c r="AA925" s="242"/>
      <c r="AB925" s="242"/>
      <c r="AC925" s="242"/>
      <c r="AD925" s="242"/>
      <c r="AE925" s="242"/>
      <c r="AF925" s="242"/>
      <c r="AG925" s="242"/>
      <c r="AH925" s="242"/>
      <c r="AI925" s="242"/>
      <c r="AJ925" s="242"/>
      <c r="AK925" s="242"/>
      <c r="AL925" s="242"/>
      <c r="AM925" s="242"/>
      <c r="AN925" s="269"/>
      <c r="AO925" s="221"/>
      <c r="AP925" s="221"/>
    </row>
    <row r="926" spans="1:42" ht="18" customHeight="1">
      <c r="A926" s="221"/>
      <c r="B926" s="143"/>
      <c r="C926" s="143"/>
      <c r="D926" s="143"/>
      <c r="E926" s="269"/>
      <c r="F926" s="279"/>
      <c r="G926" s="241"/>
      <c r="H926" s="241"/>
      <c r="I926" s="241"/>
      <c r="J926" s="280"/>
      <c r="K926" s="281"/>
      <c r="L926" s="244"/>
      <c r="M926" s="244"/>
      <c r="N926" s="244"/>
      <c r="O926" s="245"/>
      <c r="P926" s="244"/>
      <c r="Q926" s="245"/>
      <c r="R926" s="245"/>
      <c r="S926" s="245"/>
      <c r="T926" s="245"/>
      <c r="U926" s="242"/>
      <c r="V926" s="245"/>
      <c r="W926" s="282"/>
      <c r="X926" s="282"/>
      <c r="Y926" s="279"/>
      <c r="Z926" s="242"/>
      <c r="AA926" s="242"/>
      <c r="AB926" s="242"/>
      <c r="AC926" s="242"/>
      <c r="AD926" s="242"/>
      <c r="AE926" s="242"/>
      <c r="AF926" s="242"/>
      <c r="AG926" s="242"/>
      <c r="AH926" s="242"/>
      <c r="AI926" s="242"/>
      <c r="AJ926" s="242"/>
      <c r="AK926" s="242"/>
      <c r="AL926" s="242"/>
      <c r="AM926" s="242"/>
      <c r="AN926" s="269"/>
      <c r="AO926" s="221"/>
      <c r="AP926" s="221"/>
    </row>
    <row r="927" spans="1:42" ht="18" customHeight="1">
      <c r="A927" s="221"/>
      <c r="B927" s="143"/>
      <c r="C927" s="143"/>
      <c r="D927" s="143"/>
      <c r="E927" s="269"/>
      <c r="F927" s="279"/>
      <c r="G927" s="241"/>
      <c r="H927" s="241"/>
      <c r="I927" s="241"/>
      <c r="J927" s="280"/>
      <c r="K927" s="281"/>
      <c r="L927" s="244"/>
      <c r="M927" s="244"/>
      <c r="N927" s="244"/>
      <c r="O927" s="245"/>
      <c r="P927" s="244"/>
      <c r="Q927" s="245"/>
      <c r="R927" s="245"/>
      <c r="S927" s="245"/>
      <c r="T927" s="245"/>
      <c r="U927" s="242"/>
      <c r="V927" s="245"/>
      <c r="W927" s="282"/>
      <c r="X927" s="282"/>
      <c r="Y927" s="279"/>
      <c r="Z927" s="242"/>
      <c r="AA927" s="242"/>
      <c r="AB927" s="242"/>
      <c r="AC927" s="242"/>
      <c r="AD927" s="242"/>
      <c r="AE927" s="242"/>
      <c r="AF927" s="242"/>
      <c r="AG927" s="242"/>
      <c r="AH927" s="242"/>
      <c r="AI927" s="242"/>
      <c r="AJ927" s="242"/>
      <c r="AK927" s="242"/>
      <c r="AL927" s="242"/>
      <c r="AM927" s="242"/>
      <c r="AN927" s="269"/>
      <c r="AO927" s="221"/>
      <c r="AP927" s="221"/>
    </row>
    <row r="928" spans="1:42" ht="18" customHeight="1">
      <c r="A928" s="221"/>
      <c r="B928" s="143"/>
      <c r="C928" s="143"/>
      <c r="D928" s="143"/>
      <c r="E928" s="269"/>
      <c r="F928" s="279"/>
      <c r="G928" s="241"/>
      <c r="H928" s="241"/>
      <c r="I928" s="241"/>
      <c r="J928" s="280"/>
      <c r="K928" s="281"/>
      <c r="L928" s="244"/>
      <c r="M928" s="244"/>
      <c r="N928" s="244"/>
      <c r="O928" s="245"/>
      <c r="P928" s="244"/>
      <c r="Q928" s="245"/>
      <c r="R928" s="245"/>
      <c r="S928" s="245"/>
      <c r="T928" s="245"/>
      <c r="U928" s="242"/>
      <c r="V928" s="245"/>
      <c r="W928" s="282"/>
      <c r="X928" s="282"/>
      <c r="Y928" s="279"/>
      <c r="Z928" s="242"/>
      <c r="AA928" s="242"/>
      <c r="AB928" s="242"/>
      <c r="AC928" s="242"/>
      <c r="AD928" s="242"/>
      <c r="AE928" s="242"/>
      <c r="AF928" s="242"/>
      <c r="AG928" s="242"/>
      <c r="AH928" s="242"/>
      <c r="AI928" s="242"/>
      <c r="AJ928" s="242"/>
      <c r="AK928" s="242"/>
      <c r="AL928" s="242"/>
      <c r="AM928" s="242"/>
      <c r="AN928" s="269"/>
      <c r="AO928" s="221"/>
      <c r="AP928" s="221"/>
    </row>
    <row r="929" spans="1:42" ht="18" customHeight="1">
      <c r="A929" s="221"/>
      <c r="B929" s="143"/>
      <c r="C929" s="143"/>
      <c r="D929" s="143"/>
      <c r="E929" s="269"/>
      <c r="F929" s="279"/>
      <c r="G929" s="241"/>
      <c r="H929" s="241"/>
      <c r="I929" s="241"/>
      <c r="J929" s="280"/>
      <c r="K929" s="281"/>
      <c r="L929" s="244"/>
      <c r="M929" s="244"/>
      <c r="N929" s="244"/>
      <c r="O929" s="245"/>
      <c r="P929" s="244"/>
      <c r="Q929" s="245"/>
      <c r="R929" s="245"/>
      <c r="S929" s="245"/>
      <c r="T929" s="245"/>
      <c r="U929" s="242"/>
      <c r="V929" s="245"/>
      <c r="W929" s="282"/>
      <c r="X929" s="282"/>
      <c r="Y929" s="279"/>
      <c r="Z929" s="242"/>
      <c r="AA929" s="242"/>
      <c r="AB929" s="242"/>
      <c r="AC929" s="242"/>
      <c r="AD929" s="242"/>
      <c r="AE929" s="242"/>
      <c r="AF929" s="242"/>
      <c r="AG929" s="242"/>
      <c r="AH929" s="242"/>
      <c r="AI929" s="242"/>
      <c r="AJ929" s="242"/>
      <c r="AK929" s="242"/>
      <c r="AL929" s="242"/>
      <c r="AM929" s="242"/>
      <c r="AN929" s="269"/>
      <c r="AO929" s="221"/>
      <c r="AP929" s="221"/>
    </row>
    <row r="930" spans="1:42" ht="18" customHeight="1">
      <c r="A930" s="221"/>
      <c r="B930" s="143"/>
      <c r="C930" s="143"/>
      <c r="D930" s="143"/>
      <c r="E930" s="269"/>
      <c r="F930" s="279"/>
      <c r="G930" s="241"/>
      <c r="H930" s="241"/>
      <c r="I930" s="241"/>
      <c r="J930" s="280"/>
      <c r="K930" s="281"/>
      <c r="L930" s="244"/>
      <c r="M930" s="244"/>
      <c r="N930" s="244"/>
      <c r="O930" s="245"/>
      <c r="P930" s="244"/>
      <c r="Q930" s="245"/>
      <c r="R930" s="245"/>
      <c r="S930" s="245"/>
      <c r="T930" s="245"/>
      <c r="U930" s="242"/>
      <c r="V930" s="245"/>
      <c r="W930" s="282"/>
      <c r="X930" s="282"/>
      <c r="Y930" s="279"/>
      <c r="Z930" s="242"/>
      <c r="AA930" s="242"/>
      <c r="AB930" s="242"/>
      <c r="AC930" s="242"/>
      <c r="AD930" s="242"/>
      <c r="AE930" s="242"/>
      <c r="AF930" s="242"/>
      <c r="AG930" s="242"/>
      <c r="AH930" s="242"/>
      <c r="AI930" s="242"/>
      <c r="AJ930" s="242"/>
      <c r="AK930" s="242"/>
      <c r="AL930" s="242"/>
      <c r="AM930" s="242"/>
      <c r="AN930" s="269"/>
      <c r="AO930" s="221"/>
      <c r="AP930" s="221"/>
    </row>
    <row r="931" spans="1:42" ht="18" customHeight="1">
      <c r="A931" s="221"/>
      <c r="B931" s="143"/>
      <c r="C931" s="143"/>
      <c r="D931" s="143"/>
      <c r="E931" s="269"/>
      <c r="F931" s="279"/>
      <c r="G931" s="241"/>
      <c r="H931" s="241"/>
      <c r="I931" s="241"/>
      <c r="J931" s="280"/>
      <c r="K931" s="281"/>
      <c r="L931" s="244"/>
      <c r="M931" s="244"/>
      <c r="N931" s="244"/>
      <c r="O931" s="245"/>
      <c r="P931" s="244"/>
      <c r="Q931" s="245"/>
      <c r="R931" s="245"/>
      <c r="S931" s="245"/>
      <c r="T931" s="245"/>
      <c r="U931" s="242"/>
      <c r="V931" s="245"/>
      <c r="W931" s="282"/>
      <c r="X931" s="282"/>
      <c r="Y931" s="279"/>
      <c r="Z931" s="242"/>
      <c r="AA931" s="242"/>
      <c r="AB931" s="242"/>
      <c r="AC931" s="242"/>
      <c r="AD931" s="242"/>
      <c r="AE931" s="242"/>
      <c r="AF931" s="242"/>
      <c r="AG931" s="242"/>
      <c r="AH931" s="242"/>
      <c r="AI931" s="242"/>
      <c r="AJ931" s="242"/>
      <c r="AK931" s="242"/>
      <c r="AL931" s="242"/>
      <c r="AM931" s="242"/>
      <c r="AN931" s="269"/>
      <c r="AO931" s="221"/>
      <c r="AP931" s="221"/>
    </row>
    <row r="932" spans="1:42" ht="18" customHeight="1">
      <c r="A932" s="221"/>
      <c r="B932" s="143"/>
      <c r="C932" s="143"/>
      <c r="D932" s="143"/>
      <c r="E932" s="269"/>
      <c r="F932" s="279"/>
      <c r="G932" s="241"/>
      <c r="H932" s="241"/>
      <c r="I932" s="241"/>
      <c r="J932" s="280"/>
      <c r="K932" s="281"/>
      <c r="L932" s="244"/>
      <c r="M932" s="244"/>
      <c r="N932" s="244"/>
      <c r="O932" s="245"/>
      <c r="P932" s="244"/>
      <c r="Q932" s="245"/>
      <c r="R932" s="245"/>
      <c r="S932" s="245"/>
      <c r="T932" s="245"/>
      <c r="U932" s="242"/>
      <c r="V932" s="245"/>
      <c r="W932" s="282"/>
      <c r="X932" s="282"/>
      <c r="Y932" s="279"/>
      <c r="Z932" s="242"/>
      <c r="AA932" s="242"/>
      <c r="AB932" s="242"/>
      <c r="AC932" s="242"/>
      <c r="AD932" s="242"/>
      <c r="AE932" s="242"/>
      <c r="AF932" s="242"/>
      <c r="AG932" s="242"/>
      <c r="AH932" s="242"/>
      <c r="AI932" s="242"/>
      <c r="AJ932" s="242"/>
      <c r="AK932" s="242"/>
      <c r="AL932" s="242"/>
      <c r="AM932" s="242"/>
      <c r="AN932" s="269"/>
      <c r="AO932" s="221"/>
      <c r="AP932" s="221"/>
    </row>
    <row r="933" spans="1:42" ht="18" customHeight="1">
      <c r="A933" s="221"/>
      <c r="B933" s="143"/>
      <c r="C933" s="143"/>
      <c r="D933" s="143"/>
      <c r="E933" s="269"/>
      <c r="F933" s="279"/>
      <c r="G933" s="241"/>
      <c r="H933" s="241"/>
      <c r="I933" s="241"/>
      <c r="J933" s="280"/>
      <c r="K933" s="281"/>
      <c r="L933" s="244"/>
      <c r="M933" s="244"/>
      <c r="N933" s="244"/>
      <c r="O933" s="245"/>
      <c r="P933" s="244"/>
      <c r="Q933" s="245"/>
      <c r="R933" s="245"/>
      <c r="S933" s="245"/>
      <c r="T933" s="245"/>
      <c r="U933" s="242"/>
      <c r="V933" s="245"/>
      <c r="W933" s="282"/>
      <c r="X933" s="282"/>
      <c r="Y933" s="279"/>
      <c r="Z933" s="242"/>
      <c r="AA933" s="242"/>
      <c r="AB933" s="242"/>
      <c r="AC933" s="242"/>
      <c r="AD933" s="242"/>
      <c r="AE933" s="242"/>
      <c r="AF933" s="242"/>
      <c r="AG933" s="242"/>
      <c r="AH933" s="242"/>
      <c r="AI933" s="242"/>
      <c r="AJ933" s="242"/>
      <c r="AK933" s="242"/>
      <c r="AL933" s="242"/>
      <c r="AM933" s="242"/>
      <c r="AN933" s="269"/>
      <c r="AO933" s="221"/>
      <c r="AP933" s="221"/>
    </row>
    <row r="934" spans="1:42" ht="18" customHeight="1">
      <c r="A934" s="221"/>
      <c r="B934" s="143"/>
      <c r="C934" s="143"/>
      <c r="D934" s="143"/>
      <c r="E934" s="269"/>
      <c r="F934" s="279"/>
      <c r="G934" s="241"/>
      <c r="H934" s="241"/>
      <c r="I934" s="241"/>
      <c r="J934" s="280"/>
      <c r="K934" s="281"/>
      <c r="L934" s="244"/>
      <c r="M934" s="244"/>
      <c r="N934" s="244"/>
      <c r="O934" s="245"/>
      <c r="P934" s="244"/>
      <c r="Q934" s="245"/>
      <c r="R934" s="245"/>
      <c r="S934" s="245"/>
      <c r="T934" s="245"/>
      <c r="U934" s="242"/>
      <c r="V934" s="245"/>
      <c r="W934" s="282"/>
      <c r="X934" s="282"/>
      <c r="Y934" s="279"/>
      <c r="Z934" s="242"/>
      <c r="AA934" s="242"/>
      <c r="AB934" s="242"/>
      <c r="AC934" s="242"/>
      <c r="AD934" s="242"/>
      <c r="AE934" s="242"/>
      <c r="AF934" s="242"/>
      <c r="AG934" s="242"/>
      <c r="AH934" s="242"/>
      <c r="AI934" s="242"/>
      <c r="AJ934" s="242"/>
      <c r="AK934" s="242"/>
      <c r="AL934" s="242"/>
      <c r="AM934" s="242"/>
      <c r="AN934" s="269"/>
      <c r="AO934" s="221"/>
      <c r="AP934" s="221"/>
    </row>
    <row r="935" spans="1:42" ht="18" customHeight="1">
      <c r="A935" s="221"/>
      <c r="B935" s="143"/>
      <c r="C935" s="143"/>
      <c r="D935" s="143"/>
      <c r="E935" s="269"/>
      <c r="F935" s="279"/>
      <c r="G935" s="241"/>
      <c r="H935" s="241"/>
      <c r="I935" s="241"/>
      <c r="J935" s="280"/>
      <c r="K935" s="281"/>
      <c r="L935" s="244"/>
      <c r="M935" s="244"/>
      <c r="N935" s="244"/>
      <c r="O935" s="245"/>
      <c r="P935" s="244"/>
      <c r="Q935" s="245"/>
      <c r="R935" s="245"/>
      <c r="S935" s="245"/>
      <c r="T935" s="245"/>
      <c r="U935" s="242"/>
      <c r="V935" s="245"/>
      <c r="W935" s="282"/>
      <c r="X935" s="282"/>
      <c r="Y935" s="279"/>
      <c r="Z935" s="242"/>
      <c r="AA935" s="242"/>
      <c r="AB935" s="242"/>
      <c r="AC935" s="242"/>
      <c r="AD935" s="242"/>
      <c r="AE935" s="242"/>
      <c r="AF935" s="242"/>
      <c r="AG935" s="242"/>
      <c r="AH935" s="242"/>
      <c r="AI935" s="242"/>
      <c r="AJ935" s="242"/>
      <c r="AK935" s="242"/>
      <c r="AL935" s="242"/>
      <c r="AM935" s="242"/>
      <c r="AN935" s="269"/>
      <c r="AO935" s="221"/>
      <c r="AP935" s="221"/>
    </row>
    <row r="936" spans="1:42" ht="18" customHeight="1">
      <c r="A936" s="221"/>
      <c r="B936" s="143"/>
      <c r="C936" s="143"/>
      <c r="D936" s="143"/>
      <c r="E936" s="269"/>
      <c r="F936" s="279"/>
      <c r="G936" s="241"/>
      <c r="H936" s="241"/>
      <c r="I936" s="241"/>
      <c r="J936" s="280"/>
      <c r="K936" s="281"/>
      <c r="L936" s="244"/>
      <c r="M936" s="244"/>
      <c r="N936" s="244"/>
      <c r="O936" s="245"/>
      <c r="P936" s="244"/>
      <c r="Q936" s="245"/>
      <c r="R936" s="245"/>
      <c r="S936" s="245"/>
      <c r="T936" s="245"/>
      <c r="U936" s="242"/>
      <c r="V936" s="245"/>
      <c r="W936" s="282"/>
      <c r="X936" s="282"/>
      <c r="Y936" s="279"/>
      <c r="Z936" s="242"/>
      <c r="AA936" s="242"/>
      <c r="AB936" s="242"/>
      <c r="AC936" s="242"/>
      <c r="AD936" s="242"/>
      <c r="AE936" s="242"/>
      <c r="AF936" s="242"/>
      <c r="AG936" s="242"/>
      <c r="AH936" s="242"/>
      <c r="AI936" s="242"/>
      <c r="AJ936" s="242"/>
      <c r="AK936" s="242"/>
      <c r="AL936" s="242"/>
      <c r="AM936" s="242"/>
      <c r="AN936" s="269"/>
      <c r="AO936" s="221"/>
      <c r="AP936" s="221"/>
    </row>
    <row r="937" spans="1:42" ht="18" customHeight="1">
      <c r="A937" s="221"/>
      <c r="B937" s="143"/>
      <c r="C937" s="143"/>
      <c r="D937" s="143"/>
      <c r="E937" s="269"/>
      <c r="F937" s="279"/>
      <c r="G937" s="241"/>
      <c r="H937" s="241"/>
      <c r="I937" s="241"/>
      <c r="J937" s="280"/>
      <c r="K937" s="281"/>
      <c r="L937" s="244"/>
      <c r="M937" s="244"/>
      <c r="N937" s="244"/>
      <c r="O937" s="245"/>
      <c r="P937" s="244"/>
      <c r="Q937" s="245"/>
      <c r="R937" s="245"/>
      <c r="S937" s="245"/>
      <c r="T937" s="245"/>
      <c r="U937" s="242"/>
      <c r="V937" s="245"/>
      <c r="W937" s="282"/>
      <c r="X937" s="282"/>
      <c r="Y937" s="279"/>
      <c r="Z937" s="242"/>
      <c r="AA937" s="242"/>
      <c r="AB937" s="242"/>
      <c r="AC937" s="242"/>
      <c r="AD937" s="242"/>
      <c r="AE937" s="242"/>
      <c r="AF937" s="242"/>
      <c r="AG937" s="242"/>
      <c r="AH937" s="242"/>
      <c r="AI937" s="242"/>
      <c r="AJ937" s="242"/>
      <c r="AK937" s="242"/>
      <c r="AL937" s="242"/>
      <c r="AM937" s="242"/>
      <c r="AN937" s="269"/>
      <c r="AO937" s="221"/>
      <c r="AP937" s="221"/>
    </row>
    <row r="938" spans="1:42" ht="18" customHeight="1">
      <c r="A938" s="221"/>
      <c r="B938" s="143"/>
      <c r="C938" s="143"/>
      <c r="D938" s="143"/>
      <c r="E938" s="269"/>
      <c r="F938" s="279"/>
      <c r="G938" s="241"/>
      <c r="H938" s="241"/>
      <c r="I938" s="241"/>
      <c r="J938" s="280"/>
      <c r="K938" s="281"/>
      <c r="L938" s="244"/>
      <c r="M938" s="244"/>
      <c r="N938" s="244"/>
      <c r="O938" s="245"/>
      <c r="P938" s="244"/>
      <c r="Q938" s="245"/>
      <c r="R938" s="245"/>
      <c r="S938" s="245"/>
      <c r="T938" s="245"/>
      <c r="U938" s="242"/>
      <c r="V938" s="245"/>
      <c r="W938" s="282"/>
      <c r="X938" s="282"/>
      <c r="Y938" s="279"/>
      <c r="Z938" s="242"/>
      <c r="AA938" s="242"/>
      <c r="AB938" s="242"/>
      <c r="AC938" s="242"/>
      <c r="AD938" s="242"/>
      <c r="AE938" s="242"/>
      <c r="AF938" s="242"/>
      <c r="AG938" s="242"/>
      <c r="AH938" s="242"/>
      <c r="AI938" s="242"/>
      <c r="AJ938" s="242"/>
      <c r="AK938" s="242"/>
      <c r="AL938" s="242"/>
      <c r="AM938" s="242"/>
      <c r="AN938" s="269"/>
      <c r="AO938" s="221"/>
      <c r="AP938" s="221"/>
    </row>
    <row r="939" spans="1:42" ht="18" customHeight="1">
      <c r="A939" s="221"/>
      <c r="B939" s="143"/>
      <c r="C939" s="143"/>
      <c r="D939" s="143"/>
      <c r="E939" s="269"/>
      <c r="F939" s="279"/>
      <c r="G939" s="241"/>
      <c r="H939" s="241"/>
      <c r="I939" s="241"/>
      <c r="J939" s="280"/>
      <c r="K939" s="281"/>
      <c r="L939" s="244"/>
      <c r="M939" s="244"/>
      <c r="N939" s="244"/>
      <c r="O939" s="245"/>
      <c r="P939" s="244"/>
      <c r="Q939" s="245"/>
      <c r="R939" s="245"/>
      <c r="S939" s="245"/>
      <c r="T939" s="245"/>
      <c r="U939" s="242"/>
      <c r="V939" s="245"/>
      <c r="W939" s="282"/>
      <c r="X939" s="282"/>
      <c r="Y939" s="279"/>
      <c r="Z939" s="242"/>
      <c r="AA939" s="242"/>
      <c r="AB939" s="242"/>
      <c r="AC939" s="242"/>
      <c r="AD939" s="242"/>
      <c r="AE939" s="242"/>
      <c r="AF939" s="242"/>
      <c r="AG939" s="242"/>
      <c r="AH939" s="242"/>
      <c r="AI939" s="242"/>
      <c r="AJ939" s="242"/>
      <c r="AK939" s="242"/>
      <c r="AL939" s="242"/>
      <c r="AM939" s="242"/>
      <c r="AN939" s="269"/>
      <c r="AO939" s="221"/>
      <c r="AP939" s="221"/>
    </row>
    <row r="940" spans="1:42" ht="18" customHeight="1">
      <c r="A940" s="221"/>
      <c r="B940" s="143"/>
      <c r="C940" s="143"/>
      <c r="D940" s="143"/>
      <c r="E940" s="269"/>
      <c r="F940" s="279"/>
      <c r="G940" s="241"/>
      <c r="H940" s="241"/>
      <c r="I940" s="241"/>
      <c r="J940" s="280"/>
      <c r="K940" s="281"/>
      <c r="L940" s="244"/>
      <c r="M940" s="244"/>
      <c r="N940" s="244"/>
      <c r="O940" s="245"/>
      <c r="P940" s="244"/>
      <c r="Q940" s="245"/>
      <c r="R940" s="245"/>
      <c r="S940" s="245"/>
      <c r="T940" s="245"/>
      <c r="U940" s="242"/>
      <c r="V940" s="245"/>
      <c r="W940" s="282"/>
      <c r="X940" s="282"/>
      <c r="Y940" s="279"/>
      <c r="Z940" s="242"/>
      <c r="AA940" s="242"/>
      <c r="AB940" s="242"/>
      <c r="AC940" s="242"/>
      <c r="AD940" s="242"/>
      <c r="AE940" s="242"/>
      <c r="AF940" s="242"/>
      <c r="AG940" s="242"/>
      <c r="AH940" s="242"/>
      <c r="AI940" s="242"/>
      <c r="AJ940" s="242"/>
      <c r="AK940" s="242"/>
      <c r="AL940" s="242"/>
      <c r="AM940" s="242"/>
      <c r="AN940" s="269"/>
      <c r="AO940" s="221"/>
      <c r="AP940" s="221"/>
    </row>
    <row r="941" spans="1:42" ht="18" customHeight="1">
      <c r="A941" s="221"/>
      <c r="B941" s="143"/>
      <c r="C941" s="143"/>
      <c r="D941" s="143"/>
      <c r="E941" s="269"/>
      <c r="F941" s="279"/>
      <c r="G941" s="241"/>
      <c r="H941" s="241"/>
      <c r="I941" s="241"/>
      <c r="J941" s="280"/>
      <c r="K941" s="281"/>
      <c r="L941" s="244"/>
      <c r="M941" s="244"/>
      <c r="N941" s="244"/>
      <c r="O941" s="245"/>
      <c r="P941" s="244"/>
      <c r="Q941" s="245"/>
      <c r="R941" s="245"/>
      <c r="S941" s="245"/>
      <c r="T941" s="245"/>
      <c r="U941" s="242"/>
      <c r="V941" s="245"/>
      <c r="W941" s="282"/>
      <c r="X941" s="282"/>
      <c r="Y941" s="279"/>
      <c r="Z941" s="242"/>
      <c r="AA941" s="242"/>
      <c r="AB941" s="242"/>
      <c r="AC941" s="242"/>
      <c r="AD941" s="242"/>
      <c r="AE941" s="242"/>
      <c r="AF941" s="242"/>
      <c r="AG941" s="242"/>
      <c r="AH941" s="242"/>
      <c r="AI941" s="242"/>
      <c r="AJ941" s="242"/>
      <c r="AK941" s="242"/>
      <c r="AL941" s="242"/>
      <c r="AM941" s="242"/>
      <c r="AN941" s="269"/>
      <c r="AO941" s="221"/>
      <c r="AP941" s="221"/>
    </row>
    <row r="942" spans="1:42" ht="18" customHeight="1">
      <c r="A942" s="221"/>
      <c r="B942" s="143"/>
      <c r="C942" s="143"/>
      <c r="D942" s="143"/>
      <c r="E942" s="269"/>
      <c r="F942" s="279"/>
      <c r="G942" s="241"/>
      <c r="H942" s="241"/>
      <c r="I942" s="241"/>
      <c r="J942" s="280"/>
      <c r="K942" s="281"/>
      <c r="L942" s="244"/>
      <c r="M942" s="244"/>
      <c r="N942" s="244"/>
      <c r="O942" s="245"/>
      <c r="P942" s="244"/>
      <c r="Q942" s="245"/>
      <c r="R942" s="245"/>
      <c r="S942" s="245"/>
      <c r="T942" s="245"/>
      <c r="U942" s="242"/>
      <c r="V942" s="245"/>
      <c r="W942" s="282"/>
      <c r="X942" s="282"/>
      <c r="Y942" s="279"/>
      <c r="Z942" s="242"/>
      <c r="AA942" s="242"/>
      <c r="AB942" s="242"/>
      <c r="AC942" s="242"/>
      <c r="AD942" s="242"/>
      <c r="AE942" s="242"/>
      <c r="AF942" s="242"/>
      <c r="AG942" s="242"/>
      <c r="AH942" s="242"/>
      <c r="AI942" s="242"/>
      <c r="AJ942" s="242"/>
      <c r="AK942" s="242"/>
      <c r="AL942" s="242"/>
      <c r="AM942" s="242"/>
      <c r="AN942" s="269"/>
      <c r="AO942" s="221"/>
      <c r="AP942" s="221"/>
    </row>
    <row r="943" spans="1:42" ht="18" customHeight="1">
      <c r="A943" s="221"/>
      <c r="B943" s="143"/>
      <c r="C943" s="143"/>
      <c r="D943" s="143"/>
      <c r="E943" s="269"/>
      <c r="F943" s="279"/>
      <c r="G943" s="241"/>
      <c r="H943" s="241"/>
      <c r="I943" s="241"/>
      <c r="J943" s="280"/>
      <c r="K943" s="281"/>
      <c r="L943" s="244"/>
      <c r="M943" s="244"/>
      <c r="N943" s="244"/>
      <c r="O943" s="245"/>
      <c r="P943" s="244"/>
      <c r="Q943" s="245"/>
      <c r="R943" s="245"/>
      <c r="S943" s="245"/>
      <c r="T943" s="245"/>
      <c r="U943" s="242"/>
      <c r="V943" s="245"/>
      <c r="W943" s="282"/>
      <c r="X943" s="282"/>
      <c r="Y943" s="279"/>
      <c r="Z943" s="242"/>
      <c r="AA943" s="242"/>
      <c r="AB943" s="242"/>
      <c r="AC943" s="242"/>
      <c r="AD943" s="242"/>
      <c r="AE943" s="242"/>
      <c r="AF943" s="242"/>
      <c r="AG943" s="242"/>
      <c r="AH943" s="242"/>
      <c r="AI943" s="242"/>
      <c r="AJ943" s="242"/>
      <c r="AK943" s="242"/>
      <c r="AL943" s="242"/>
      <c r="AM943" s="242"/>
      <c r="AN943" s="269"/>
      <c r="AO943" s="221"/>
      <c r="AP943" s="221"/>
    </row>
    <row r="944" spans="1:42" ht="18" customHeight="1">
      <c r="A944" s="221"/>
      <c r="B944" s="143"/>
      <c r="C944" s="143"/>
      <c r="D944" s="143"/>
      <c r="E944" s="269"/>
      <c r="F944" s="279"/>
      <c r="G944" s="241"/>
      <c r="H944" s="241"/>
      <c r="I944" s="241"/>
      <c r="J944" s="280"/>
      <c r="K944" s="281"/>
      <c r="L944" s="244"/>
      <c r="M944" s="244"/>
      <c r="N944" s="244"/>
      <c r="O944" s="245"/>
      <c r="P944" s="244"/>
      <c r="Q944" s="245"/>
      <c r="R944" s="245"/>
      <c r="S944" s="245"/>
      <c r="T944" s="245"/>
      <c r="U944" s="242"/>
      <c r="V944" s="245"/>
      <c r="W944" s="282"/>
      <c r="X944" s="282"/>
      <c r="Y944" s="279"/>
      <c r="Z944" s="242"/>
      <c r="AA944" s="242"/>
      <c r="AB944" s="242"/>
      <c r="AC944" s="242"/>
      <c r="AD944" s="242"/>
      <c r="AE944" s="242"/>
      <c r="AF944" s="242"/>
      <c r="AG944" s="242"/>
      <c r="AH944" s="242"/>
      <c r="AI944" s="242"/>
      <c r="AJ944" s="242"/>
      <c r="AK944" s="242"/>
      <c r="AL944" s="242"/>
      <c r="AM944" s="242"/>
      <c r="AN944" s="269"/>
      <c r="AO944" s="221"/>
      <c r="AP944" s="221"/>
    </row>
    <row r="945" spans="1:42" ht="18" customHeight="1">
      <c r="A945" s="221"/>
      <c r="B945" s="143"/>
      <c r="C945" s="143"/>
      <c r="D945" s="143"/>
      <c r="E945" s="269"/>
      <c r="F945" s="279"/>
      <c r="G945" s="241"/>
      <c r="H945" s="241"/>
      <c r="I945" s="241"/>
      <c r="J945" s="280"/>
      <c r="K945" s="281"/>
      <c r="L945" s="244"/>
      <c r="M945" s="244"/>
      <c r="N945" s="244"/>
      <c r="O945" s="245"/>
      <c r="P945" s="244"/>
      <c r="Q945" s="245"/>
      <c r="R945" s="245"/>
      <c r="S945" s="245"/>
      <c r="T945" s="245"/>
      <c r="U945" s="242"/>
      <c r="V945" s="245"/>
      <c r="W945" s="282"/>
      <c r="X945" s="282"/>
      <c r="Y945" s="279"/>
      <c r="Z945" s="242"/>
      <c r="AA945" s="242"/>
      <c r="AB945" s="242"/>
      <c r="AC945" s="242"/>
      <c r="AD945" s="242"/>
      <c r="AE945" s="242"/>
      <c r="AF945" s="242"/>
      <c r="AG945" s="242"/>
      <c r="AH945" s="242"/>
      <c r="AI945" s="242"/>
      <c r="AJ945" s="242"/>
      <c r="AK945" s="242"/>
      <c r="AL945" s="242"/>
      <c r="AM945" s="242"/>
      <c r="AN945" s="269"/>
      <c r="AO945" s="221"/>
      <c r="AP945" s="221"/>
    </row>
    <row r="946" spans="1:42" ht="18" customHeight="1">
      <c r="A946" s="221"/>
      <c r="B946" s="143"/>
      <c r="C946" s="143"/>
      <c r="D946" s="143"/>
      <c r="E946" s="269"/>
      <c r="F946" s="279"/>
      <c r="G946" s="241"/>
      <c r="H946" s="241"/>
      <c r="I946" s="241"/>
      <c r="J946" s="280"/>
      <c r="K946" s="281"/>
      <c r="L946" s="244"/>
      <c r="M946" s="244"/>
      <c r="N946" s="244"/>
      <c r="O946" s="245"/>
      <c r="P946" s="244"/>
      <c r="Q946" s="245"/>
      <c r="R946" s="245"/>
      <c r="S946" s="245"/>
      <c r="T946" s="245"/>
      <c r="U946" s="242"/>
      <c r="V946" s="245"/>
      <c r="W946" s="282"/>
      <c r="X946" s="282"/>
      <c r="Y946" s="279"/>
      <c r="Z946" s="242"/>
      <c r="AA946" s="242"/>
      <c r="AB946" s="242"/>
      <c r="AC946" s="242"/>
      <c r="AD946" s="242"/>
      <c r="AE946" s="242"/>
      <c r="AF946" s="242"/>
      <c r="AG946" s="242"/>
      <c r="AH946" s="242"/>
      <c r="AI946" s="242"/>
      <c r="AJ946" s="242"/>
      <c r="AK946" s="242"/>
      <c r="AL946" s="242"/>
      <c r="AM946" s="242"/>
      <c r="AN946" s="269"/>
      <c r="AO946" s="221"/>
      <c r="AP946" s="221"/>
    </row>
    <row r="947" spans="1:42" ht="18" customHeight="1">
      <c r="A947" s="221"/>
      <c r="B947" s="143"/>
      <c r="C947" s="143"/>
      <c r="D947" s="143"/>
      <c r="E947" s="269"/>
      <c r="F947" s="279"/>
      <c r="G947" s="241"/>
      <c r="H947" s="241"/>
      <c r="I947" s="241"/>
      <c r="J947" s="280"/>
      <c r="K947" s="281"/>
      <c r="L947" s="244"/>
      <c r="M947" s="244"/>
      <c r="N947" s="244"/>
      <c r="O947" s="245"/>
      <c r="P947" s="244"/>
      <c r="Q947" s="245"/>
      <c r="R947" s="245"/>
      <c r="S947" s="245"/>
      <c r="T947" s="245"/>
      <c r="U947" s="242"/>
      <c r="V947" s="245"/>
      <c r="W947" s="282"/>
      <c r="X947" s="282"/>
      <c r="Y947" s="279"/>
      <c r="Z947" s="242"/>
      <c r="AA947" s="242"/>
      <c r="AB947" s="242"/>
      <c r="AC947" s="242"/>
      <c r="AD947" s="242"/>
      <c r="AE947" s="242"/>
      <c r="AF947" s="242"/>
      <c r="AG947" s="242"/>
      <c r="AH947" s="242"/>
      <c r="AI947" s="242"/>
      <c r="AJ947" s="242"/>
      <c r="AK947" s="242"/>
      <c r="AL947" s="242"/>
      <c r="AM947" s="242"/>
      <c r="AN947" s="269"/>
      <c r="AO947" s="221"/>
      <c r="AP947" s="221"/>
    </row>
    <row r="948" spans="1:42" ht="18" customHeight="1">
      <c r="A948" s="221"/>
      <c r="B948" s="143"/>
      <c r="C948" s="143"/>
      <c r="D948" s="143"/>
      <c r="E948" s="269"/>
      <c r="F948" s="279"/>
      <c r="G948" s="241"/>
      <c r="H948" s="241"/>
      <c r="I948" s="241"/>
      <c r="J948" s="280"/>
      <c r="K948" s="281"/>
      <c r="L948" s="244"/>
      <c r="M948" s="244"/>
      <c r="N948" s="244"/>
      <c r="O948" s="245"/>
      <c r="P948" s="244"/>
      <c r="Q948" s="245"/>
      <c r="R948" s="245"/>
      <c r="S948" s="245"/>
      <c r="T948" s="245"/>
      <c r="U948" s="242"/>
      <c r="V948" s="245"/>
      <c r="W948" s="282"/>
      <c r="X948" s="282"/>
      <c r="Y948" s="279"/>
      <c r="Z948" s="242"/>
      <c r="AA948" s="242"/>
      <c r="AB948" s="242"/>
      <c r="AC948" s="242"/>
      <c r="AD948" s="242"/>
      <c r="AE948" s="242"/>
      <c r="AF948" s="242"/>
      <c r="AG948" s="242"/>
      <c r="AH948" s="242"/>
      <c r="AI948" s="242"/>
      <c r="AJ948" s="242"/>
      <c r="AK948" s="242"/>
      <c r="AL948" s="242"/>
      <c r="AM948" s="242"/>
      <c r="AN948" s="269"/>
      <c r="AO948" s="221"/>
      <c r="AP948" s="221"/>
    </row>
    <row r="949" spans="1:42" ht="18" customHeight="1">
      <c r="A949" s="221"/>
      <c r="B949" s="143"/>
      <c r="C949" s="143"/>
      <c r="D949" s="143"/>
      <c r="E949" s="269"/>
      <c r="F949" s="279"/>
      <c r="G949" s="241"/>
      <c r="H949" s="241"/>
      <c r="I949" s="241"/>
      <c r="J949" s="280"/>
      <c r="K949" s="281"/>
      <c r="L949" s="244"/>
      <c r="M949" s="244"/>
      <c r="N949" s="244"/>
      <c r="O949" s="245"/>
      <c r="P949" s="244"/>
      <c r="Q949" s="245"/>
      <c r="R949" s="245"/>
      <c r="S949" s="245"/>
      <c r="T949" s="245"/>
      <c r="U949" s="242"/>
      <c r="V949" s="245"/>
      <c r="W949" s="282"/>
      <c r="X949" s="282"/>
      <c r="Y949" s="279"/>
      <c r="Z949" s="242"/>
      <c r="AA949" s="242"/>
      <c r="AB949" s="242"/>
      <c r="AC949" s="242"/>
      <c r="AD949" s="242"/>
      <c r="AE949" s="242"/>
      <c r="AF949" s="242"/>
      <c r="AG949" s="242"/>
      <c r="AH949" s="242"/>
      <c r="AI949" s="242"/>
      <c r="AJ949" s="242"/>
      <c r="AK949" s="242"/>
      <c r="AL949" s="242"/>
      <c r="AM949" s="242"/>
      <c r="AN949" s="269"/>
      <c r="AO949" s="221"/>
      <c r="AP949" s="221"/>
    </row>
    <row r="950" spans="1:42" ht="18" customHeight="1">
      <c r="A950" s="221"/>
      <c r="B950" s="143"/>
      <c r="C950" s="143"/>
      <c r="D950" s="143"/>
      <c r="E950" s="269"/>
      <c r="F950" s="279"/>
      <c r="G950" s="241"/>
      <c r="H950" s="241"/>
      <c r="I950" s="241"/>
      <c r="J950" s="280"/>
      <c r="K950" s="281"/>
      <c r="L950" s="244"/>
      <c r="M950" s="244"/>
      <c r="N950" s="244"/>
      <c r="O950" s="245"/>
      <c r="P950" s="244"/>
      <c r="Q950" s="245"/>
      <c r="R950" s="245"/>
      <c r="S950" s="245"/>
      <c r="T950" s="245"/>
      <c r="U950" s="242"/>
      <c r="V950" s="245"/>
      <c r="W950" s="282"/>
      <c r="X950" s="282"/>
      <c r="Y950" s="279"/>
      <c r="Z950" s="242"/>
      <c r="AA950" s="242"/>
      <c r="AB950" s="242"/>
      <c r="AC950" s="242"/>
      <c r="AD950" s="242"/>
      <c r="AE950" s="242"/>
      <c r="AF950" s="242"/>
      <c r="AG950" s="242"/>
      <c r="AH950" s="242"/>
      <c r="AI950" s="242"/>
      <c r="AJ950" s="242"/>
      <c r="AK950" s="242"/>
      <c r="AL950" s="242"/>
      <c r="AM950" s="242"/>
      <c r="AN950" s="269"/>
      <c r="AO950" s="221"/>
      <c r="AP950" s="221"/>
    </row>
    <row r="951" spans="1:42" ht="18" customHeight="1">
      <c r="A951" s="221"/>
      <c r="B951" s="143"/>
      <c r="C951" s="143"/>
      <c r="D951" s="143"/>
      <c r="E951" s="269"/>
      <c r="F951" s="279"/>
      <c r="G951" s="241"/>
      <c r="H951" s="241"/>
      <c r="I951" s="241"/>
      <c r="J951" s="280"/>
      <c r="K951" s="281"/>
      <c r="L951" s="244"/>
      <c r="M951" s="244"/>
      <c r="N951" s="244"/>
      <c r="O951" s="245"/>
      <c r="P951" s="244"/>
      <c r="Q951" s="245"/>
      <c r="R951" s="245"/>
      <c r="S951" s="245"/>
      <c r="T951" s="245"/>
      <c r="U951" s="242"/>
      <c r="V951" s="245"/>
      <c r="W951" s="282"/>
      <c r="X951" s="282"/>
      <c r="Y951" s="279"/>
      <c r="Z951" s="242"/>
      <c r="AA951" s="242"/>
      <c r="AB951" s="242"/>
      <c r="AC951" s="242"/>
      <c r="AD951" s="242"/>
      <c r="AE951" s="242"/>
      <c r="AF951" s="242"/>
      <c r="AG951" s="242"/>
      <c r="AH951" s="242"/>
      <c r="AI951" s="242"/>
      <c r="AJ951" s="242"/>
      <c r="AK951" s="242"/>
      <c r="AL951" s="242"/>
      <c r="AM951" s="242"/>
      <c r="AN951" s="269"/>
      <c r="AO951" s="221"/>
      <c r="AP951" s="221"/>
    </row>
    <row r="952" spans="1:42" ht="18" customHeight="1">
      <c r="A952" s="221"/>
      <c r="B952" s="143"/>
      <c r="C952" s="143"/>
      <c r="D952" s="143"/>
      <c r="E952" s="269"/>
      <c r="F952" s="279"/>
      <c r="G952" s="241"/>
      <c r="H952" s="241"/>
      <c r="I952" s="241"/>
      <c r="J952" s="280"/>
      <c r="K952" s="281"/>
      <c r="L952" s="244"/>
      <c r="M952" s="244"/>
      <c r="N952" s="244"/>
      <c r="O952" s="245"/>
      <c r="P952" s="244"/>
      <c r="Q952" s="245"/>
      <c r="R952" s="245"/>
      <c r="S952" s="245"/>
      <c r="T952" s="245"/>
      <c r="U952" s="242"/>
      <c r="V952" s="245"/>
      <c r="W952" s="282"/>
      <c r="X952" s="282"/>
      <c r="Y952" s="279"/>
      <c r="Z952" s="242"/>
      <c r="AA952" s="242"/>
      <c r="AB952" s="242"/>
      <c r="AC952" s="242"/>
      <c r="AD952" s="242"/>
      <c r="AE952" s="242"/>
      <c r="AF952" s="242"/>
      <c r="AG952" s="242"/>
      <c r="AH952" s="242"/>
      <c r="AI952" s="242"/>
      <c r="AJ952" s="242"/>
      <c r="AK952" s="242"/>
      <c r="AL952" s="242"/>
      <c r="AM952" s="242"/>
      <c r="AN952" s="269"/>
      <c r="AO952" s="221"/>
      <c r="AP952" s="221"/>
    </row>
    <row r="953" spans="1:42" ht="18" customHeight="1">
      <c r="A953" s="221"/>
      <c r="B953" s="143"/>
      <c r="C953" s="143"/>
      <c r="D953" s="143"/>
      <c r="E953" s="269"/>
      <c r="F953" s="279"/>
      <c r="G953" s="241"/>
      <c r="H953" s="241"/>
      <c r="I953" s="241"/>
      <c r="J953" s="280"/>
      <c r="K953" s="281"/>
      <c r="L953" s="244"/>
      <c r="M953" s="244"/>
      <c r="N953" s="244"/>
      <c r="O953" s="245"/>
      <c r="P953" s="244"/>
      <c r="Q953" s="245"/>
      <c r="R953" s="245"/>
      <c r="S953" s="245"/>
      <c r="T953" s="245"/>
      <c r="U953" s="242"/>
      <c r="V953" s="245"/>
      <c r="W953" s="282"/>
      <c r="X953" s="282"/>
      <c r="Y953" s="279"/>
      <c r="Z953" s="242"/>
      <c r="AA953" s="242"/>
      <c r="AB953" s="242"/>
      <c r="AC953" s="242"/>
      <c r="AD953" s="242"/>
      <c r="AE953" s="242"/>
      <c r="AF953" s="242"/>
      <c r="AG953" s="242"/>
      <c r="AH953" s="242"/>
      <c r="AI953" s="242"/>
      <c r="AJ953" s="242"/>
      <c r="AK953" s="242"/>
      <c r="AL953" s="242"/>
      <c r="AM953" s="242"/>
      <c r="AN953" s="269"/>
      <c r="AO953" s="221"/>
      <c r="AP953" s="221"/>
    </row>
    <row r="954" spans="1:42" ht="18" customHeight="1">
      <c r="A954" s="221"/>
      <c r="B954" s="143"/>
      <c r="C954" s="143"/>
      <c r="D954" s="143"/>
      <c r="E954" s="269"/>
      <c r="F954" s="279"/>
      <c r="G954" s="241"/>
      <c r="H954" s="241"/>
      <c r="I954" s="241"/>
      <c r="J954" s="280"/>
      <c r="K954" s="281"/>
      <c r="L954" s="244"/>
      <c r="M954" s="244"/>
      <c r="N954" s="244"/>
      <c r="O954" s="245"/>
      <c r="P954" s="244"/>
      <c r="Q954" s="245"/>
      <c r="R954" s="245"/>
      <c r="S954" s="245"/>
      <c r="T954" s="245"/>
      <c r="U954" s="242"/>
      <c r="V954" s="245"/>
      <c r="W954" s="282"/>
      <c r="X954" s="282"/>
      <c r="Y954" s="279"/>
      <c r="Z954" s="242"/>
      <c r="AA954" s="242"/>
      <c r="AB954" s="242"/>
      <c r="AC954" s="242"/>
      <c r="AD954" s="242"/>
      <c r="AE954" s="242"/>
      <c r="AF954" s="242"/>
      <c r="AG954" s="242"/>
      <c r="AH954" s="242"/>
      <c r="AI954" s="242"/>
      <c r="AJ954" s="242"/>
      <c r="AK954" s="242"/>
      <c r="AL954" s="242"/>
      <c r="AM954" s="242"/>
      <c r="AN954" s="269"/>
      <c r="AO954" s="221"/>
      <c r="AP954" s="221"/>
    </row>
    <row r="955" spans="1:42" ht="18" customHeight="1">
      <c r="A955" s="221"/>
      <c r="B955" s="143"/>
      <c r="C955" s="143"/>
      <c r="D955" s="143"/>
      <c r="E955" s="269"/>
      <c r="F955" s="279"/>
      <c r="G955" s="241"/>
      <c r="H955" s="241"/>
      <c r="I955" s="241"/>
      <c r="J955" s="280"/>
      <c r="K955" s="281"/>
      <c r="L955" s="244"/>
      <c r="M955" s="244"/>
      <c r="N955" s="244"/>
      <c r="O955" s="245"/>
      <c r="P955" s="244"/>
      <c r="Q955" s="245"/>
      <c r="R955" s="245"/>
      <c r="S955" s="245"/>
      <c r="T955" s="245"/>
      <c r="U955" s="242"/>
      <c r="V955" s="245"/>
      <c r="W955" s="282"/>
      <c r="X955" s="282"/>
      <c r="Y955" s="279"/>
      <c r="Z955" s="242"/>
      <c r="AA955" s="242"/>
      <c r="AB955" s="242"/>
      <c r="AC955" s="242"/>
      <c r="AD955" s="242"/>
      <c r="AE955" s="242"/>
      <c r="AF955" s="242"/>
      <c r="AG955" s="242"/>
      <c r="AH955" s="242"/>
      <c r="AI955" s="242"/>
      <c r="AJ955" s="242"/>
      <c r="AK955" s="242"/>
      <c r="AL955" s="242"/>
      <c r="AM955" s="242"/>
      <c r="AN955" s="269"/>
      <c r="AO955" s="221"/>
      <c r="AP955" s="221"/>
    </row>
    <row r="956" spans="1:42" ht="18" customHeight="1">
      <c r="A956" s="221"/>
      <c r="B956" s="143"/>
      <c r="C956" s="143"/>
      <c r="D956" s="143"/>
      <c r="E956" s="269"/>
      <c r="F956" s="279"/>
      <c r="G956" s="241"/>
      <c r="H956" s="241"/>
      <c r="I956" s="241"/>
      <c r="J956" s="280"/>
      <c r="K956" s="281"/>
      <c r="L956" s="244"/>
      <c r="M956" s="244"/>
      <c r="N956" s="244"/>
      <c r="O956" s="245"/>
      <c r="P956" s="244"/>
      <c r="Q956" s="245"/>
      <c r="R956" s="245"/>
      <c r="S956" s="245"/>
      <c r="T956" s="245"/>
      <c r="U956" s="242"/>
      <c r="V956" s="245"/>
      <c r="W956" s="282"/>
      <c r="X956" s="282"/>
      <c r="Y956" s="279"/>
      <c r="Z956" s="242"/>
      <c r="AA956" s="242"/>
      <c r="AB956" s="242"/>
      <c r="AC956" s="242"/>
      <c r="AD956" s="242"/>
      <c r="AE956" s="242"/>
      <c r="AF956" s="242"/>
      <c r="AG956" s="242"/>
      <c r="AH956" s="242"/>
      <c r="AI956" s="242"/>
      <c r="AJ956" s="242"/>
      <c r="AK956" s="242"/>
      <c r="AL956" s="242"/>
      <c r="AM956" s="242"/>
      <c r="AN956" s="269"/>
      <c r="AO956" s="221"/>
      <c r="AP956" s="221"/>
    </row>
    <row r="957" spans="1:42" ht="18" customHeight="1">
      <c r="A957" s="221"/>
      <c r="B957" s="143"/>
      <c r="C957" s="143"/>
      <c r="D957" s="143"/>
      <c r="E957" s="269"/>
      <c r="F957" s="279"/>
      <c r="G957" s="241"/>
      <c r="H957" s="241"/>
      <c r="I957" s="241"/>
      <c r="J957" s="280"/>
      <c r="K957" s="281"/>
      <c r="L957" s="244"/>
      <c r="M957" s="244"/>
      <c r="N957" s="244"/>
      <c r="O957" s="245"/>
      <c r="P957" s="244"/>
      <c r="Q957" s="245"/>
      <c r="R957" s="245"/>
      <c r="S957" s="245"/>
      <c r="T957" s="245"/>
      <c r="U957" s="242"/>
      <c r="V957" s="245"/>
      <c r="W957" s="282"/>
      <c r="X957" s="282"/>
      <c r="Y957" s="279"/>
      <c r="Z957" s="242"/>
      <c r="AA957" s="242"/>
      <c r="AB957" s="242"/>
      <c r="AC957" s="242"/>
      <c r="AD957" s="242"/>
      <c r="AE957" s="242"/>
      <c r="AF957" s="242"/>
      <c r="AG957" s="242"/>
      <c r="AH957" s="242"/>
      <c r="AI957" s="242"/>
      <c r="AJ957" s="242"/>
      <c r="AK957" s="242"/>
      <c r="AL957" s="242"/>
      <c r="AM957" s="242"/>
      <c r="AN957" s="269"/>
      <c r="AO957" s="221"/>
      <c r="AP957" s="221"/>
    </row>
    <row r="958" spans="1:42" ht="18" customHeight="1">
      <c r="A958" s="221"/>
      <c r="B958" s="143"/>
      <c r="C958" s="143"/>
      <c r="D958" s="143"/>
      <c r="E958" s="269"/>
      <c r="F958" s="279"/>
      <c r="G958" s="241"/>
      <c r="H958" s="241"/>
      <c r="I958" s="241"/>
      <c r="J958" s="280"/>
      <c r="K958" s="281"/>
      <c r="L958" s="244"/>
      <c r="M958" s="244"/>
      <c r="N958" s="244"/>
      <c r="O958" s="245"/>
      <c r="P958" s="244"/>
      <c r="Q958" s="245"/>
      <c r="R958" s="245"/>
      <c r="S958" s="245"/>
      <c r="T958" s="245"/>
      <c r="U958" s="242"/>
      <c r="V958" s="245"/>
      <c r="W958" s="282"/>
      <c r="X958" s="282"/>
      <c r="Y958" s="279"/>
      <c r="Z958" s="242"/>
      <c r="AA958" s="242"/>
      <c r="AB958" s="242"/>
      <c r="AC958" s="242"/>
      <c r="AD958" s="242"/>
      <c r="AE958" s="242"/>
      <c r="AF958" s="242"/>
      <c r="AG958" s="242"/>
      <c r="AH958" s="242"/>
      <c r="AI958" s="242"/>
      <c r="AJ958" s="242"/>
      <c r="AK958" s="242"/>
      <c r="AL958" s="242"/>
      <c r="AM958" s="242"/>
      <c r="AN958" s="269"/>
      <c r="AO958" s="221"/>
      <c r="AP958" s="221"/>
    </row>
    <row r="959" spans="1:42" ht="18" customHeight="1">
      <c r="A959" s="221"/>
      <c r="B959" s="143"/>
      <c r="C959" s="143"/>
      <c r="D959" s="143"/>
      <c r="E959" s="269"/>
      <c r="F959" s="279"/>
      <c r="G959" s="241"/>
      <c r="H959" s="241"/>
      <c r="I959" s="241"/>
      <c r="J959" s="280"/>
      <c r="K959" s="281"/>
      <c r="L959" s="244"/>
      <c r="M959" s="244"/>
      <c r="N959" s="244"/>
      <c r="O959" s="245"/>
      <c r="P959" s="244"/>
      <c r="Q959" s="245"/>
      <c r="R959" s="245"/>
      <c r="S959" s="245"/>
      <c r="T959" s="245"/>
      <c r="U959" s="242"/>
      <c r="V959" s="245"/>
      <c r="W959" s="282"/>
      <c r="X959" s="282"/>
      <c r="Y959" s="279"/>
      <c r="Z959" s="242"/>
      <c r="AA959" s="242"/>
      <c r="AB959" s="242"/>
      <c r="AC959" s="242"/>
      <c r="AD959" s="242"/>
      <c r="AE959" s="242"/>
      <c r="AF959" s="242"/>
      <c r="AG959" s="242"/>
      <c r="AH959" s="242"/>
      <c r="AI959" s="242"/>
      <c r="AJ959" s="242"/>
      <c r="AK959" s="242"/>
      <c r="AL959" s="242"/>
      <c r="AM959" s="242"/>
      <c r="AN959" s="269"/>
      <c r="AO959" s="221"/>
      <c r="AP959" s="221"/>
    </row>
    <row r="960" spans="1:42" ht="18" customHeight="1">
      <c r="A960" s="221"/>
      <c r="B960" s="143"/>
      <c r="C960" s="143"/>
      <c r="D960" s="143"/>
      <c r="E960" s="269"/>
      <c r="F960" s="279"/>
      <c r="G960" s="241"/>
      <c r="H960" s="241"/>
      <c r="I960" s="241"/>
      <c r="J960" s="280"/>
      <c r="K960" s="281"/>
      <c r="L960" s="244"/>
      <c r="M960" s="244"/>
      <c r="N960" s="244"/>
      <c r="O960" s="245"/>
      <c r="P960" s="244"/>
      <c r="Q960" s="245"/>
      <c r="R960" s="245"/>
      <c r="S960" s="245"/>
      <c r="T960" s="245"/>
      <c r="U960" s="242"/>
      <c r="V960" s="245"/>
      <c r="W960" s="282"/>
      <c r="X960" s="282"/>
      <c r="Y960" s="279"/>
      <c r="Z960" s="242"/>
      <c r="AA960" s="242"/>
      <c r="AB960" s="242"/>
      <c r="AC960" s="242"/>
      <c r="AD960" s="242"/>
      <c r="AE960" s="242"/>
      <c r="AF960" s="242"/>
      <c r="AG960" s="242"/>
      <c r="AH960" s="242"/>
      <c r="AI960" s="242"/>
      <c r="AJ960" s="242"/>
      <c r="AK960" s="242"/>
      <c r="AL960" s="242"/>
      <c r="AM960" s="242"/>
      <c r="AN960" s="269"/>
      <c r="AO960" s="221"/>
      <c r="AP960" s="221"/>
    </row>
    <row r="961" spans="1:42" ht="18" customHeight="1">
      <c r="A961" s="221"/>
      <c r="B961" s="143"/>
      <c r="C961" s="143"/>
      <c r="D961" s="143"/>
      <c r="E961" s="269"/>
      <c r="F961" s="279"/>
      <c r="G961" s="241"/>
      <c r="H961" s="241"/>
      <c r="I961" s="241"/>
      <c r="J961" s="280"/>
      <c r="K961" s="281"/>
      <c r="L961" s="244"/>
      <c r="M961" s="244"/>
      <c r="N961" s="244"/>
      <c r="O961" s="245"/>
      <c r="P961" s="244"/>
      <c r="Q961" s="245"/>
      <c r="R961" s="245"/>
      <c r="S961" s="245"/>
      <c r="T961" s="245"/>
      <c r="U961" s="242"/>
      <c r="V961" s="245"/>
      <c r="W961" s="282"/>
      <c r="X961" s="282"/>
      <c r="Y961" s="279"/>
      <c r="Z961" s="242"/>
      <c r="AA961" s="242"/>
      <c r="AB961" s="242"/>
      <c r="AC961" s="242"/>
      <c r="AD961" s="242"/>
      <c r="AE961" s="242"/>
      <c r="AF961" s="242"/>
      <c r="AG961" s="242"/>
      <c r="AH961" s="242"/>
      <c r="AI961" s="242"/>
      <c r="AJ961" s="242"/>
      <c r="AK961" s="242"/>
      <c r="AL961" s="242"/>
      <c r="AM961" s="242"/>
      <c r="AN961" s="269"/>
      <c r="AO961" s="221"/>
      <c r="AP961" s="221"/>
    </row>
    <row r="962" spans="1:42" ht="18" customHeight="1">
      <c r="A962" s="221"/>
      <c r="B962" s="143"/>
      <c r="C962" s="143"/>
      <c r="D962" s="143"/>
      <c r="E962" s="269"/>
      <c r="F962" s="279"/>
      <c r="G962" s="241"/>
      <c r="H962" s="241"/>
      <c r="I962" s="241"/>
      <c r="J962" s="280"/>
      <c r="K962" s="281"/>
      <c r="L962" s="244"/>
      <c r="M962" s="244"/>
      <c r="N962" s="244"/>
      <c r="O962" s="245"/>
      <c r="P962" s="244"/>
      <c r="Q962" s="245"/>
      <c r="R962" s="245"/>
      <c r="S962" s="245"/>
      <c r="T962" s="245"/>
      <c r="U962" s="242"/>
      <c r="V962" s="245"/>
      <c r="W962" s="282"/>
      <c r="X962" s="282"/>
      <c r="Y962" s="279"/>
      <c r="Z962" s="242"/>
      <c r="AA962" s="242"/>
      <c r="AB962" s="242"/>
      <c r="AC962" s="242"/>
      <c r="AD962" s="242"/>
      <c r="AE962" s="242"/>
      <c r="AF962" s="242"/>
      <c r="AG962" s="242"/>
      <c r="AH962" s="242"/>
      <c r="AI962" s="242"/>
      <c r="AJ962" s="242"/>
      <c r="AK962" s="242"/>
      <c r="AL962" s="242"/>
      <c r="AM962" s="242"/>
      <c r="AN962" s="269"/>
      <c r="AO962" s="221"/>
      <c r="AP962" s="221"/>
    </row>
    <row r="963" spans="1:42" ht="18" customHeight="1">
      <c r="A963" s="221"/>
      <c r="B963" s="143"/>
      <c r="C963" s="143"/>
      <c r="D963" s="143"/>
      <c r="E963" s="269"/>
      <c r="F963" s="279"/>
      <c r="G963" s="241"/>
      <c r="H963" s="241"/>
      <c r="I963" s="241"/>
      <c r="J963" s="280"/>
      <c r="K963" s="281"/>
      <c r="L963" s="244"/>
      <c r="M963" s="244"/>
      <c r="N963" s="244"/>
      <c r="O963" s="245"/>
      <c r="P963" s="244"/>
      <c r="Q963" s="245"/>
      <c r="R963" s="245"/>
      <c r="S963" s="245"/>
      <c r="T963" s="245"/>
      <c r="U963" s="242"/>
      <c r="V963" s="245"/>
      <c r="W963" s="282"/>
      <c r="X963" s="282"/>
      <c r="Y963" s="279"/>
      <c r="Z963" s="242"/>
      <c r="AA963" s="242"/>
      <c r="AB963" s="242"/>
      <c r="AC963" s="242"/>
      <c r="AD963" s="242"/>
      <c r="AE963" s="242"/>
      <c r="AF963" s="242"/>
      <c r="AG963" s="242"/>
      <c r="AH963" s="242"/>
      <c r="AI963" s="242"/>
      <c r="AJ963" s="242"/>
      <c r="AK963" s="242"/>
      <c r="AL963" s="242"/>
      <c r="AM963" s="242"/>
      <c r="AN963" s="269"/>
      <c r="AO963" s="221"/>
      <c r="AP963" s="221"/>
    </row>
    <row r="964" spans="1:42" ht="18" customHeight="1">
      <c r="A964" s="221"/>
      <c r="B964" s="143"/>
      <c r="C964" s="143"/>
      <c r="D964" s="143"/>
      <c r="E964" s="269"/>
      <c r="F964" s="279"/>
      <c r="G964" s="241"/>
      <c r="H964" s="241"/>
      <c r="I964" s="241"/>
      <c r="J964" s="280"/>
      <c r="K964" s="281"/>
      <c r="L964" s="244"/>
      <c r="M964" s="244"/>
      <c r="N964" s="244"/>
      <c r="O964" s="245"/>
      <c r="P964" s="244"/>
      <c r="Q964" s="245"/>
      <c r="R964" s="245"/>
      <c r="S964" s="245"/>
      <c r="T964" s="245"/>
      <c r="U964" s="242"/>
      <c r="V964" s="245"/>
      <c r="W964" s="282"/>
      <c r="X964" s="282"/>
      <c r="Y964" s="279"/>
      <c r="Z964" s="242"/>
      <c r="AA964" s="242"/>
      <c r="AB964" s="242"/>
      <c r="AC964" s="242"/>
      <c r="AD964" s="242"/>
      <c r="AE964" s="242"/>
      <c r="AF964" s="242"/>
      <c r="AG964" s="242"/>
      <c r="AH964" s="242"/>
      <c r="AI964" s="242"/>
      <c r="AJ964" s="242"/>
      <c r="AK964" s="242"/>
      <c r="AL964" s="242"/>
      <c r="AM964" s="242"/>
      <c r="AN964" s="269"/>
      <c r="AO964" s="221"/>
      <c r="AP964" s="221"/>
    </row>
    <row r="965" spans="1:42" ht="18" customHeight="1">
      <c r="A965" s="221"/>
      <c r="B965" s="143"/>
      <c r="C965" s="143"/>
      <c r="D965" s="143"/>
      <c r="E965" s="269"/>
      <c r="F965" s="279"/>
      <c r="G965" s="241"/>
      <c r="H965" s="241"/>
      <c r="I965" s="241"/>
      <c r="J965" s="280"/>
      <c r="K965" s="281"/>
      <c r="L965" s="244"/>
      <c r="M965" s="244"/>
      <c r="N965" s="244"/>
      <c r="O965" s="245"/>
      <c r="P965" s="244"/>
      <c r="Q965" s="245"/>
      <c r="R965" s="245"/>
      <c r="S965" s="245"/>
      <c r="T965" s="245"/>
      <c r="U965" s="242"/>
      <c r="V965" s="245"/>
      <c r="W965" s="282"/>
      <c r="X965" s="282"/>
      <c r="Y965" s="279"/>
      <c r="Z965" s="242"/>
      <c r="AA965" s="242"/>
      <c r="AB965" s="242"/>
      <c r="AC965" s="242"/>
      <c r="AD965" s="242"/>
      <c r="AE965" s="242"/>
      <c r="AF965" s="242"/>
      <c r="AG965" s="242"/>
      <c r="AH965" s="242"/>
      <c r="AI965" s="242"/>
      <c r="AJ965" s="242"/>
      <c r="AK965" s="242"/>
      <c r="AL965" s="242"/>
      <c r="AM965" s="242"/>
      <c r="AN965" s="269"/>
      <c r="AO965" s="221"/>
      <c r="AP965" s="221"/>
    </row>
    <row r="966" spans="1:42" ht="18" customHeight="1">
      <c r="A966" s="221"/>
      <c r="B966" s="143"/>
      <c r="C966" s="143"/>
      <c r="D966" s="143"/>
      <c r="E966" s="269"/>
      <c r="F966" s="279"/>
      <c r="G966" s="241"/>
      <c r="H966" s="241"/>
      <c r="I966" s="241"/>
      <c r="J966" s="280"/>
      <c r="K966" s="281"/>
      <c r="L966" s="244"/>
      <c r="M966" s="244"/>
      <c r="N966" s="244"/>
      <c r="O966" s="245"/>
      <c r="P966" s="244"/>
      <c r="Q966" s="245"/>
      <c r="R966" s="245"/>
      <c r="S966" s="245"/>
      <c r="T966" s="245"/>
      <c r="U966" s="242"/>
      <c r="V966" s="245"/>
      <c r="W966" s="282"/>
      <c r="X966" s="282"/>
      <c r="Y966" s="279"/>
      <c r="Z966" s="242"/>
      <c r="AA966" s="242"/>
      <c r="AB966" s="242"/>
      <c r="AC966" s="242"/>
      <c r="AD966" s="242"/>
      <c r="AE966" s="242"/>
      <c r="AF966" s="242"/>
      <c r="AG966" s="242"/>
      <c r="AH966" s="242"/>
      <c r="AI966" s="242"/>
      <c r="AJ966" s="242"/>
      <c r="AK966" s="242"/>
      <c r="AL966" s="242"/>
      <c r="AM966" s="242"/>
      <c r="AN966" s="269"/>
      <c r="AO966" s="221"/>
      <c r="AP966" s="221"/>
    </row>
    <row r="967" spans="1:42" ht="18" customHeight="1">
      <c r="A967" s="221"/>
      <c r="B967" s="143"/>
      <c r="C967" s="143"/>
      <c r="D967" s="143"/>
      <c r="E967" s="269"/>
      <c r="F967" s="279"/>
      <c r="G967" s="241"/>
      <c r="H967" s="241"/>
      <c r="I967" s="241"/>
      <c r="J967" s="280"/>
      <c r="K967" s="281"/>
      <c r="L967" s="244"/>
      <c r="M967" s="244"/>
      <c r="N967" s="244"/>
      <c r="O967" s="245"/>
      <c r="P967" s="244"/>
      <c r="Q967" s="245"/>
      <c r="R967" s="245"/>
      <c r="S967" s="245"/>
      <c r="T967" s="245"/>
      <c r="U967" s="242"/>
      <c r="V967" s="245"/>
      <c r="W967" s="282"/>
      <c r="X967" s="282"/>
      <c r="Y967" s="279"/>
      <c r="Z967" s="242"/>
      <c r="AA967" s="242"/>
      <c r="AB967" s="242"/>
      <c r="AC967" s="242"/>
      <c r="AD967" s="242"/>
      <c r="AE967" s="242"/>
      <c r="AF967" s="242"/>
      <c r="AG967" s="242"/>
      <c r="AH967" s="242"/>
      <c r="AI967" s="242"/>
      <c r="AJ967" s="242"/>
      <c r="AK967" s="242"/>
      <c r="AL967" s="242"/>
      <c r="AM967" s="242"/>
      <c r="AN967" s="269"/>
      <c r="AO967" s="221"/>
      <c r="AP967" s="221"/>
    </row>
    <row r="968" spans="1:42" ht="18" customHeight="1">
      <c r="A968" s="221"/>
      <c r="B968" s="143"/>
      <c r="C968" s="143"/>
      <c r="D968" s="143"/>
      <c r="E968" s="269"/>
      <c r="F968" s="279"/>
      <c r="G968" s="241"/>
      <c r="H968" s="241"/>
      <c r="I968" s="241"/>
      <c r="J968" s="280"/>
      <c r="K968" s="281"/>
      <c r="L968" s="244"/>
      <c r="M968" s="244"/>
      <c r="N968" s="244"/>
      <c r="O968" s="245"/>
      <c r="P968" s="244"/>
      <c r="Q968" s="245"/>
      <c r="R968" s="245"/>
      <c r="S968" s="245"/>
      <c r="T968" s="245"/>
      <c r="U968" s="242"/>
      <c r="V968" s="245"/>
      <c r="W968" s="282"/>
      <c r="X968" s="282"/>
      <c r="Y968" s="279"/>
      <c r="Z968" s="242"/>
      <c r="AA968" s="242"/>
      <c r="AB968" s="242"/>
      <c r="AC968" s="242"/>
      <c r="AD968" s="242"/>
      <c r="AE968" s="242"/>
      <c r="AF968" s="242"/>
      <c r="AG968" s="242"/>
      <c r="AH968" s="242"/>
      <c r="AI968" s="242"/>
      <c r="AJ968" s="242"/>
      <c r="AK968" s="242"/>
      <c r="AL968" s="242"/>
      <c r="AM968" s="242"/>
      <c r="AN968" s="269"/>
      <c r="AO968" s="221"/>
      <c r="AP968" s="221"/>
    </row>
    <row r="969" spans="1:42" ht="18" customHeight="1">
      <c r="A969" s="221"/>
      <c r="B969" s="143"/>
      <c r="C969" s="143"/>
      <c r="D969" s="143"/>
      <c r="E969" s="269"/>
      <c r="F969" s="279"/>
      <c r="G969" s="241"/>
      <c r="H969" s="241"/>
      <c r="I969" s="241"/>
      <c r="J969" s="280"/>
      <c r="K969" s="281"/>
      <c r="L969" s="244"/>
      <c r="M969" s="244"/>
      <c r="N969" s="244"/>
      <c r="O969" s="245"/>
      <c r="P969" s="244"/>
      <c r="Q969" s="245"/>
      <c r="R969" s="245"/>
      <c r="S969" s="245"/>
      <c r="T969" s="245"/>
      <c r="U969" s="242"/>
      <c r="V969" s="245"/>
      <c r="W969" s="282"/>
      <c r="X969" s="282"/>
      <c r="Y969" s="279"/>
      <c r="Z969" s="242"/>
      <c r="AA969" s="242"/>
      <c r="AB969" s="242"/>
      <c r="AC969" s="242"/>
      <c r="AD969" s="242"/>
      <c r="AE969" s="242"/>
      <c r="AF969" s="242"/>
      <c r="AG969" s="242"/>
      <c r="AH969" s="242"/>
      <c r="AI969" s="242"/>
      <c r="AJ969" s="242"/>
      <c r="AK969" s="242"/>
      <c r="AL969" s="242"/>
      <c r="AM969" s="242"/>
      <c r="AN969" s="269"/>
      <c r="AO969" s="221"/>
      <c r="AP969" s="221"/>
    </row>
    <row r="970" spans="1:42" ht="18" customHeight="1">
      <c r="A970" s="221"/>
      <c r="B970" s="143"/>
      <c r="C970" s="143"/>
      <c r="D970" s="143"/>
      <c r="E970" s="269"/>
      <c r="F970" s="279"/>
      <c r="G970" s="241"/>
      <c r="H970" s="241"/>
      <c r="I970" s="241"/>
      <c r="J970" s="280"/>
      <c r="K970" s="281"/>
      <c r="L970" s="244"/>
      <c r="M970" s="244"/>
      <c r="N970" s="244"/>
      <c r="O970" s="245"/>
      <c r="P970" s="244"/>
      <c r="Q970" s="245"/>
      <c r="R970" s="245"/>
      <c r="S970" s="245"/>
      <c r="T970" s="245"/>
      <c r="U970" s="242"/>
      <c r="V970" s="245"/>
      <c r="W970" s="282"/>
      <c r="X970" s="282"/>
      <c r="Y970" s="279"/>
      <c r="Z970" s="242"/>
      <c r="AA970" s="242"/>
      <c r="AB970" s="242"/>
      <c r="AC970" s="242"/>
      <c r="AD970" s="242"/>
      <c r="AE970" s="242"/>
      <c r="AF970" s="242"/>
      <c r="AG970" s="242"/>
      <c r="AH970" s="242"/>
      <c r="AI970" s="242"/>
      <c r="AJ970" s="242"/>
      <c r="AK970" s="242"/>
      <c r="AL970" s="242"/>
      <c r="AM970" s="242"/>
      <c r="AN970" s="269"/>
      <c r="AO970" s="221"/>
      <c r="AP970" s="221"/>
    </row>
    <row r="971" spans="1:42" ht="18" customHeight="1">
      <c r="A971" s="221"/>
      <c r="B971" s="143"/>
      <c r="C971" s="143"/>
      <c r="D971" s="143"/>
      <c r="E971" s="269"/>
      <c r="F971" s="279"/>
      <c r="G971" s="241"/>
      <c r="H971" s="241"/>
      <c r="I971" s="241"/>
      <c r="J971" s="280"/>
      <c r="K971" s="281"/>
      <c r="L971" s="244"/>
      <c r="M971" s="244"/>
      <c r="N971" s="244"/>
      <c r="O971" s="245"/>
      <c r="P971" s="244"/>
      <c r="Q971" s="245"/>
      <c r="R971" s="245"/>
      <c r="S971" s="245"/>
      <c r="T971" s="245"/>
      <c r="U971" s="242"/>
      <c r="V971" s="245"/>
      <c r="W971" s="282"/>
      <c r="X971" s="282"/>
      <c r="Y971" s="279"/>
      <c r="Z971" s="242"/>
      <c r="AA971" s="242"/>
      <c r="AB971" s="242"/>
      <c r="AC971" s="242"/>
      <c r="AD971" s="242"/>
      <c r="AE971" s="242"/>
      <c r="AF971" s="242"/>
      <c r="AG971" s="242"/>
      <c r="AH971" s="242"/>
      <c r="AI971" s="242"/>
      <c r="AJ971" s="242"/>
      <c r="AK971" s="242"/>
      <c r="AL971" s="242"/>
      <c r="AM971" s="242"/>
      <c r="AN971" s="269"/>
      <c r="AO971" s="221"/>
      <c r="AP971" s="221"/>
    </row>
    <row r="972" spans="1:42" ht="18" customHeight="1">
      <c r="A972" s="221"/>
      <c r="B972" s="143"/>
      <c r="C972" s="143"/>
      <c r="D972" s="143"/>
      <c r="E972" s="269"/>
      <c r="F972" s="279"/>
      <c r="G972" s="241"/>
      <c r="H972" s="241"/>
      <c r="I972" s="241"/>
      <c r="J972" s="280"/>
      <c r="K972" s="281"/>
      <c r="L972" s="244"/>
      <c r="M972" s="244"/>
      <c r="N972" s="244"/>
      <c r="O972" s="245"/>
      <c r="P972" s="244"/>
      <c r="Q972" s="245"/>
      <c r="R972" s="245"/>
      <c r="S972" s="245"/>
      <c r="T972" s="245"/>
      <c r="U972" s="242"/>
      <c r="V972" s="245"/>
      <c r="W972" s="282"/>
      <c r="X972" s="282"/>
      <c r="Y972" s="279"/>
      <c r="Z972" s="242"/>
      <c r="AA972" s="242"/>
      <c r="AB972" s="242"/>
      <c r="AC972" s="242"/>
      <c r="AD972" s="242"/>
      <c r="AE972" s="242"/>
      <c r="AF972" s="242"/>
      <c r="AG972" s="242"/>
      <c r="AH972" s="242"/>
      <c r="AI972" s="242"/>
      <c r="AJ972" s="242"/>
      <c r="AK972" s="242"/>
      <c r="AL972" s="242"/>
      <c r="AM972" s="242"/>
      <c r="AN972" s="269"/>
      <c r="AO972" s="221"/>
      <c r="AP972" s="221"/>
    </row>
    <row r="973" spans="1:42" ht="18" customHeight="1">
      <c r="A973" s="221"/>
      <c r="B973" s="143"/>
      <c r="C973" s="143"/>
      <c r="D973" s="143"/>
      <c r="E973" s="269"/>
      <c r="F973" s="279"/>
      <c r="G973" s="241"/>
      <c r="H973" s="241"/>
      <c r="I973" s="241"/>
      <c r="J973" s="280"/>
      <c r="K973" s="281"/>
      <c r="L973" s="244"/>
      <c r="M973" s="244"/>
      <c r="N973" s="244"/>
      <c r="O973" s="245"/>
      <c r="P973" s="244"/>
      <c r="Q973" s="245"/>
      <c r="R973" s="245"/>
      <c r="S973" s="245"/>
      <c r="T973" s="245"/>
      <c r="U973" s="242"/>
      <c r="V973" s="245"/>
      <c r="W973" s="282"/>
      <c r="X973" s="282"/>
      <c r="Y973" s="279"/>
      <c r="Z973" s="242"/>
      <c r="AA973" s="242"/>
      <c r="AB973" s="242"/>
      <c r="AC973" s="242"/>
      <c r="AD973" s="242"/>
      <c r="AE973" s="242"/>
      <c r="AF973" s="242"/>
      <c r="AG973" s="242"/>
      <c r="AH973" s="242"/>
      <c r="AI973" s="242"/>
      <c r="AJ973" s="242"/>
      <c r="AK973" s="242"/>
      <c r="AL973" s="242"/>
      <c r="AM973" s="242"/>
      <c r="AN973" s="269"/>
      <c r="AO973" s="221"/>
      <c r="AP973" s="221"/>
    </row>
    <row r="974" spans="1:42" ht="18" customHeight="1">
      <c r="A974" s="221"/>
      <c r="B974" s="143"/>
      <c r="C974" s="143"/>
      <c r="D974" s="143"/>
      <c r="E974" s="269"/>
      <c r="F974" s="279"/>
      <c r="G974" s="241"/>
      <c r="H974" s="241"/>
      <c r="I974" s="241"/>
      <c r="J974" s="280"/>
      <c r="K974" s="281"/>
      <c r="L974" s="244"/>
      <c r="M974" s="244"/>
      <c r="N974" s="244"/>
      <c r="O974" s="245"/>
      <c r="P974" s="244"/>
      <c r="Q974" s="245"/>
      <c r="R974" s="245"/>
      <c r="S974" s="245"/>
      <c r="T974" s="245"/>
      <c r="U974" s="242"/>
      <c r="V974" s="245"/>
      <c r="W974" s="282"/>
      <c r="X974" s="282"/>
      <c r="Y974" s="279"/>
      <c r="Z974" s="242"/>
      <c r="AA974" s="242"/>
      <c r="AB974" s="242"/>
      <c r="AC974" s="242"/>
      <c r="AD974" s="242"/>
      <c r="AE974" s="242"/>
      <c r="AF974" s="242"/>
      <c r="AG974" s="242"/>
      <c r="AH974" s="242"/>
      <c r="AI974" s="242"/>
      <c r="AJ974" s="242"/>
      <c r="AK974" s="242"/>
      <c r="AL974" s="242"/>
      <c r="AM974" s="242"/>
      <c r="AN974" s="269"/>
      <c r="AO974" s="221"/>
      <c r="AP974" s="221"/>
    </row>
    <row r="975" spans="1:42" ht="18" customHeight="1">
      <c r="A975" s="221"/>
      <c r="B975" s="143"/>
      <c r="C975" s="143"/>
      <c r="D975" s="143"/>
      <c r="E975" s="269"/>
      <c r="F975" s="279"/>
      <c r="G975" s="241"/>
      <c r="H975" s="241"/>
      <c r="I975" s="241"/>
      <c r="J975" s="280"/>
      <c r="K975" s="281"/>
      <c r="L975" s="244"/>
      <c r="M975" s="244"/>
      <c r="N975" s="244"/>
      <c r="O975" s="245"/>
      <c r="P975" s="244"/>
      <c r="Q975" s="245"/>
      <c r="R975" s="245"/>
      <c r="S975" s="245"/>
      <c r="T975" s="245"/>
      <c r="U975" s="242"/>
      <c r="V975" s="245"/>
      <c r="W975" s="282"/>
      <c r="X975" s="282"/>
      <c r="Y975" s="279"/>
      <c r="Z975" s="242"/>
      <c r="AA975" s="242"/>
      <c r="AB975" s="242"/>
      <c r="AC975" s="242"/>
      <c r="AD975" s="242"/>
      <c r="AE975" s="242"/>
      <c r="AF975" s="242"/>
      <c r="AG975" s="242"/>
      <c r="AH975" s="242"/>
      <c r="AI975" s="242"/>
      <c r="AJ975" s="242"/>
      <c r="AK975" s="242"/>
      <c r="AL975" s="242"/>
      <c r="AM975" s="242"/>
      <c r="AN975" s="269"/>
      <c r="AO975" s="221"/>
      <c r="AP975" s="221"/>
    </row>
    <row r="976" spans="1:42" ht="18" customHeight="1">
      <c r="A976" s="221"/>
      <c r="B976" s="143"/>
      <c r="C976" s="143"/>
      <c r="D976" s="143"/>
      <c r="E976" s="269"/>
      <c r="F976" s="279"/>
      <c r="G976" s="241"/>
      <c r="H976" s="241"/>
      <c r="I976" s="241"/>
      <c r="J976" s="280"/>
      <c r="K976" s="281"/>
      <c r="L976" s="244"/>
      <c r="M976" s="244"/>
      <c r="N976" s="244"/>
      <c r="O976" s="245"/>
      <c r="P976" s="244"/>
      <c r="Q976" s="245"/>
      <c r="R976" s="245"/>
      <c r="S976" s="245"/>
      <c r="T976" s="245"/>
      <c r="U976" s="242"/>
      <c r="V976" s="245"/>
      <c r="W976" s="282"/>
      <c r="X976" s="282"/>
      <c r="Y976" s="279"/>
      <c r="Z976" s="242"/>
      <c r="AA976" s="242"/>
      <c r="AB976" s="242"/>
      <c r="AC976" s="242"/>
      <c r="AD976" s="242"/>
      <c r="AE976" s="242"/>
      <c r="AF976" s="242"/>
      <c r="AG976" s="242"/>
      <c r="AH976" s="242"/>
      <c r="AI976" s="242"/>
      <c r="AJ976" s="242"/>
      <c r="AK976" s="242"/>
      <c r="AL976" s="242"/>
      <c r="AM976" s="242"/>
      <c r="AN976" s="269"/>
      <c r="AO976" s="221"/>
      <c r="AP976" s="221"/>
    </row>
    <row r="977" spans="1:42" ht="18" customHeight="1">
      <c r="A977" s="221"/>
      <c r="B977" s="143"/>
      <c r="C977" s="143"/>
      <c r="D977" s="143"/>
      <c r="E977" s="269"/>
      <c r="F977" s="279"/>
      <c r="G977" s="241"/>
      <c r="H977" s="241"/>
      <c r="I977" s="241"/>
      <c r="J977" s="280"/>
      <c r="K977" s="281"/>
      <c r="L977" s="244"/>
      <c r="M977" s="244"/>
      <c r="N977" s="244"/>
      <c r="O977" s="245"/>
      <c r="P977" s="244"/>
      <c r="Q977" s="245"/>
      <c r="R977" s="245"/>
      <c r="S977" s="245"/>
      <c r="T977" s="245"/>
      <c r="U977" s="242"/>
      <c r="V977" s="245"/>
      <c r="W977" s="282"/>
      <c r="X977" s="282"/>
      <c r="Y977" s="279"/>
      <c r="Z977" s="242"/>
      <c r="AA977" s="242"/>
      <c r="AB977" s="242"/>
      <c r="AC977" s="242"/>
      <c r="AD977" s="242"/>
      <c r="AE977" s="242"/>
      <c r="AF977" s="242"/>
      <c r="AG977" s="242"/>
      <c r="AH977" s="242"/>
      <c r="AI977" s="242"/>
      <c r="AJ977" s="242"/>
      <c r="AK977" s="242"/>
      <c r="AL977" s="242"/>
      <c r="AM977" s="242"/>
      <c r="AN977" s="269"/>
      <c r="AO977" s="221"/>
      <c r="AP977" s="221"/>
    </row>
    <row r="978" spans="1:42" ht="18" customHeight="1">
      <c r="A978" s="221"/>
      <c r="B978" s="143"/>
      <c r="C978" s="143"/>
      <c r="D978" s="143"/>
      <c r="E978" s="269"/>
      <c r="F978" s="279"/>
      <c r="G978" s="241"/>
      <c r="H978" s="241"/>
      <c r="I978" s="241"/>
      <c r="J978" s="280"/>
      <c r="K978" s="281"/>
      <c r="L978" s="244"/>
      <c r="M978" s="244"/>
      <c r="N978" s="244"/>
      <c r="O978" s="245"/>
      <c r="P978" s="244"/>
      <c r="Q978" s="245"/>
      <c r="R978" s="245"/>
      <c r="S978" s="245"/>
      <c r="T978" s="245"/>
      <c r="U978" s="242"/>
      <c r="V978" s="245"/>
      <c r="W978" s="282"/>
      <c r="X978" s="282"/>
      <c r="Y978" s="279"/>
      <c r="Z978" s="242"/>
      <c r="AA978" s="242"/>
      <c r="AB978" s="242"/>
      <c r="AC978" s="242"/>
      <c r="AD978" s="242"/>
      <c r="AE978" s="242"/>
      <c r="AF978" s="242"/>
      <c r="AG978" s="242"/>
      <c r="AH978" s="242"/>
      <c r="AI978" s="242"/>
      <c r="AJ978" s="242"/>
      <c r="AK978" s="242"/>
      <c r="AL978" s="242"/>
      <c r="AM978" s="242"/>
      <c r="AN978" s="269"/>
      <c r="AO978" s="221"/>
      <c r="AP978" s="221"/>
    </row>
    <row r="979" spans="1:42" ht="18" customHeight="1">
      <c r="A979" s="221"/>
      <c r="B979" s="143"/>
      <c r="C979" s="143"/>
      <c r="D979" s="143"/>
      <c r="E979" s="269"/>
      <c r="F979" s="279"/>
      <c r="G979" s="241"/>
      <c r="H979" s="241"/>
      <c r="I979" s="241"/>
      <c r="J979" s="280"/>
      <c r="K979" s="281"/>
      <c r="L979" s="244"/>
      <c r="M979" s="244"/>
      <c r="N979" s="244"/>
      <c r="O979" s="245"/>
      <c r="P979" s="244"/>
      <c r="Q979" s="245"/>
      <c r="R979" s="245"/>
      <c r="S979" s="245"/>
      <c r="T979" s="245"/>
      <c r="U979" s="242"/>
      <c r="V979" s="245"/>
      <c r="W979" s="282"/>
      <c r="X979" s="282"/>
      <c r="Y979" s="279"/>
      <c r="Z979" s="242"/>
      <c r="AA979" s="242"/>
      <c r="AB979" s="242"/>
      <c r="AC979" s="242"/>
      <c r="AD979" s="242"/>
      <c r="AE979" s="242"/>
      <c r="AF979" s="242"/>
      <c r="AG979" s="242"/>
      <c r="AH979" s="242"/>
      <c r="AI979" s="242"/>
      <c r="AJ979" s="242"/>
      <c r="AK979" s="242"/>
      <c r="AL979" s="242"/>
      <c r="AM979" s="242"/>
      <c r="AN979" s="269"/>
      <c r="AO979" s="221"/>
      <c r="AP979" s="221"/>
    </row>
    <row r="980" spans="1:42" ht="18" customHeight="1">
      <c r="A980" s="221"/>
      <c r="B980" s="143"/>
      <c r="C980" s="143"/>
      <c r="D980" s="143"/>
      <c r="E980" s="269"/>
      <c r="F980" s="279"/>
      <c r="G980" s="241"/>
      <c r="H980" s="241"/>
      <c r="I980" s="241"/>
      <c r="J980" s="280"/>
      <c r="K980" s="281"/>
      <c r="L980" s="244"/>
      <c r="M980" s="244"/>
      <c r="N980" s="244"/>
      <c r="O980" s="245"/>
      <c r="P980" s="244"/>
      <c r="Q980" s="245"/>
      <c r="R980" s="245"/>
      <c r="S980" s="245"/>
      <c r="T980" s="245"/>
      <c r="U980" s="242"/>
      <c r="V980" s="245"/>
      <c r="W980" s="282"/>
      <c r="X980" s="282"/>
      <c r="Y980" s="279"/>
      <c r="Z980" s="242"/>
      <c r="AA980" s="242"/>
      <c r="AB980" s="242"/>
      <c r="AC980" s="242"/>
      <c r="AD980" s="242"/>
      <c r="AE980" s="242"/>
      <c r="AF980" s="242"/>
      <c r="AG980" s="242"/>
      <c r="AH980" s="242"/>
      <c r="AI980" s="242"/>
      <c r="AJ980" s="242"/>
      <c r="AK980" s="242"/>
      <c r="AL980" s="242"/>
      <c r="AM980" s="242"/>
      <c r="AN980" s="269"/>
      <c r="AO980" s="221"/>
      <c r="AP980" s="221"/>
    </row>
    <row r="981" spans="1:42" ht="18" customHeight="1">
      <c r="A981" s="221"/>
      <c r="B981" s="143"/>
      <c r="C981" s="143"/>
      <c r="D981" s="143"/>
      <c r="E981" s="269"/>
      <c r="F981" s="279"/>
      <c r="G981" s="241"/>
      <c r="H981" s="241"/>
      <c r="I981" s="241"/>
      <c r="J981" s="280"/>
      <c r="K981" s="281"/>
      <c r="L981" s="244"/>
      <c r="M981" s="244"/>
      <c r="N981" s="244"/>
      <c r="O981" s="245"/>
      <c r="P981" s="244"/>
      <c r="Q981" s="245"/>
      <c r="R981" s="245"/>
      <c r="S981" s="245"/>
      <c r="T981" s="245"/>
      <c r="U981" s="242"/>
      <c r="V981" s="245"/>
      <c r="W981" s="282"/>
      <c r="X981" s="282"/>
      <c r="Y981" s="279"/>
      <c r="Z981" s="242"/>
      <c r="AA981" s="242"/>
      <c r="AB981" s="242"/>
      <c r="AC981" s="242"/>
      <c r="AD981" s="242"/>
      <c r="AE981" s="242"/>
      <c r="AF981" s="242"/>
      <c r="AG981" s="242"/>
      <c r="AH981" s="242"/>
      <c r="AI981" s="242"/>
      <c r="AJ981" s="242"/>
      <c r="AK981" s="242"/>
      <c r="AL981" s="242"/>
      <c r="AM981" s="242"/>
      <c r="AN981" s="269"/>
      <c r="AO981" s="221"/>
      <c r="AP981" s="221"/>
    </row>
    <row r="982" spans="1:42" ht="18" customHeight="1">
      <c r="A982" s="221"/>
      <c r="B982" s="143"/>
      <c r="C982" s="143"/>
      <c r="D982" s="143"/>
      <c r="E982" s="269"/>
      <c r="F982" s="279"/>
      <c r="G982" s="241"/>
      <c r="H982" s="241"/>
      <c r="I982" s="241"/>
      <c r="J982" s="280"/>
      <c r="K982" s="281"/>
      <c r="L982" s="244"/>
      <c r="M982" s="244"/>
      <c r="N982" s="244"/>
      <c r="O982" s="245"/>
      <c r="P982" s="244"/>
      <c r="Q982" s="245"/>
      <c r="R982" s="245"/>
      <c r="S982" s="245"/>
      <c r="T982" s="245"/>
      <c r="U982" s="242"/>
      <c r="V982" s="245"/>
      <c r="W982" s="282"/>
      <c r="X982" s="282"/>
      <c r="Y982" s="279"/>
      <c r="Z982" s="242"/>
      <c r="AA982" s="242"/>
      <c r="AB982" s="242"/>
      <c r="AC982" s="242"/>
      <c r="AD982" s="242"/>
      <c r="AE982" s="242"/>
      <c r="AF982" s="242"/>
      <c r="AG982" s="242"/>
      <c r="AH982" s="242"/>
      <c r="AI982" s="242"/>
      <c r="AJ982" s="242"/>
      <c r="AK982" s="242"/>
      <c r="AL982" s="242"/>
      <c r="AM982" s="242"/>
      <c r="AN982" s="269"/>
      <c r="AO982" s="221"/>
      <c r="AP982" s="221"/>
    </row>
    <row r="983" spans="1:42" ht="18" customHeight="1">
      <c r="A983" s="221"/>
      <c r="B983" s="143"/>
      <c r="C983" s="143"/>
      <c r="D983" s="143"/>
      <c r="E983" s="269"/>
      <c r="F983" s="279"/>
      <c r="G983" s="241"/>
      <c r="H983" s="241"/>
      <c r="I983" s="241"/>
      <c r="J983" s="280"/>
      <c r="K983" s="281"/>
      <c r="L983" s="244"/>
      <c r="M983" s="244"/>
      <c r="N983" s="244"/>
      <c r="O983" s="245"/>
      <c r="P983" s="244"/>
      <c r="Q983" s="245"/>
      <c r="R983" s="245"/>
      <c r="S983" s="245"/>
      <c r="T983" s="245"/>
      <c r="U983" s="242"/>
      <c r="V983" s="245"/>
      <c r="W983" s="282"/>
      <c r="X983" s="282"/>
      <c r="Y983" s="279"/>
      <c r="Z983" s="242"/>
      <c r="AA983" s="242"/>
      <c r="AB983" s="242"/>
      <c r="AC983" s="242"/>
      <c r="AD983" s="242"/>
      <c r="AE983" s="242"/>
      <c r="AF983" s="242"/>
      <c r="AG983" s="242"/>
      <c r="AH983" s="242"/>
      <c r="AI983" s="242"/>
      <c r="AJ983" s="242"/>
      <c r="AK983" s="242"/>
      <c r="AL983" s="242"/>
      <c r="AM983" s="242"/>
      <c r="AN983" s="269"/>
      <c r="AO983" s="221"/>
      <c r="AP983" s="221"/>
    </row>
    <row r="984" spans="1:42" ht="18" customHeight="1">
      <c r="A984" s="221"/>
      <c r="B984" s="143"/>
      <c r="C984" s="143"/>
      <c r="D984" s="143"/>
      <c r="E984" s="269"/>
      <c r="F984" s="279"/>
      <c r="G984" s="241"/>
      <c r="H984" s="241"/>
      <c r="I984" s="241"/>
      <c r="J984" s="280"/>
      <c r="K984" s="281"/>
      <c r="L984" s="244"/>
      <c r="M984" s="244"/>
      <c r="N984" s="244"/>
      <c r="O984" s="245"/>
      <c r="P984" s="244"/>
      <c r="Q984" s="245"/>
      <c r="R984" s="245"/>
      <c r="S984" s="245"/>
      <c r="T984" s="245"/>
      <c r="U984" s="242"/>
      <c r="V984" s="245"/>
      <c r="W984" s="282"/>
      <c r="X984" s="282"/>
      <c r="Y984" s="279"/>
      <c r="Z984" s="242"/>
      <c r="AA984" s="242"/>
      <c r="AB984" s="242"/>
      <c r="AC984" s="242"/>
      <c r="AD984" s="242"/>
      <c r="AE984" s="242"/>
      <c r="AF984" s="242"/>
      <c r="AG984" s="242"/>
      <c r="AH984" s="242"/>
      <c r="AI984" s="242"/>
      <c r="AJ984" s="242"/>
      <c r="AK984" s="242"/>
      <c r="AL984" s="242"/>
      <c r="AM984" s="242"/>
      <c r="AN984" s="269"/>
      <c r="AO984" s="221"/>
      <c r="AP984" s="221"/>
    </row>
    <row r="985" spans="1:42" ht="18" customHeight="1">
      <c r="A985" s="221"/>
      <c r="B985" s="143"/>
      <c r="C985" s="143"/>
      <c r="D985" s="143"/>
      <c r="E985" s="269"/>
      <c r="F985" s="279"/>
      <c r="G985" s="241"/>
      <c r="H985" s="241"/>
      <c r="I985" s="241"/>
      <c r="J985" s="280"/>
      <c r="K985" s="281"/>
      <c r="L985" s="244"/>
      <c r="M985" s="244"/>
      <c r="N985" s="244"/>
      <c r="O985" s="245"/>
      <c r="P985" s="244"/>
      <c r="Q985" s="245"/>
      <c r="R985" s="245"/>
      <c r="S985" s="245"/>
      <c r="T985" s="245"/>
      <c r="U985" s="242"/>
      <c r="V985" s="245"/>
      <c r="W985" s="282"/>
      <c r="X985" s="282"/>
      <c r="Y985" s="279"/>
      <c r="Z985" s="242"/>
      <c r="AA985" s="242"/>
      <c r="AB985" s="242"/>
      <c r="AC985" s="242"/>
      <c r="AD985" s="242"/>
      <c r="AE985" s="242"/>
      <c r="AF985" s="242"/>
      <c r="AG985" s="242"/>
      <c r="AH985" s="242"/>
      <c r="AI985" s="242"/>
      <c r="AJ985" s="242"/>
      <c r="AK985" s="242"/>
      <c r="AL985" s="242"/>
      <c r="AM985" s="242"/>
      <c r="AN985" s="269"/>
      <c r="AO985" s="221"/>
      <c r="AP985" s="221"/>
    </row>
    <row r="986" spans="1:42" ht="18" customHeight="1">
      <c r="A986" s="221"/>
      <c r="B986" s="143"/>
      <c r="C986" s="143"/>
      <c r="D986" s="143"/>
      <c r="E986" s="269"/>
      <c r="F986" s="279"/>
      <c r="G986" s="241"/>
      <c r="H986" s="241"/>
      <c r="I986" s="241"/>
      <c r="J986" s="280"/>
      <c r="K986" s="281"/>
      <c r="L986" s="244"/>
      <c r="M986" s="244"/>
      <c r="N986" s="244"/>
      <c r="O986" s="245"/>
      <c r="P986" s="244"/>
      <c r="Q986" s="245"/>
      <c r="R986" s="245"/>
      <c r="S986" s="245"/>
      <c r="T986" s="245"/>
      <c r="U986" s="242"/>
      <c r="V986" s="245"/>
      <c r="W986" s="282"/>
      <c r="X986" s="282"/>
      <c r="Y986" s="279"/>
      <c r="Z986" s="242"/>
      <c r="AA986" s="242"/>
      <c r="AB986" s="242"/>
      <c r="AC986" s="242"/>
      <c r="AD986" s="242"/>
      <c r="AE986" s="242"/>
      <c r="AF986" s="242"/>
      <c r="AG986" s="242"/>
      <c r="AH986" s="242"/>
      <c r="AI986" s="242"/>
      <c r="AJ986" s="242"/>
      <c r="AK986" s="242"/>
      <c r="AL986" s="242"/>
      <c r="AM986" s="242"/>
      <c r="AN986" s="269"/>
      <c r="AO986" s="221"/>
      <c r="AP986" s="221"/>
    </row>
    <row r="987" spans="1:42" ht="18" customHeight="1">
      <c r="A987" s="221"/>
      <c r="B987" s="143"/>
      <c r="C987" s="143"/>
      <c r="D987" s="143"/>
      <c r="E987" s="269"/>
      <c r="F987" s="279"/>
      <c r="G987" s="241"/>
      <c r="H987" s="241"/>
      <c r="I987" s="241"/>
      <c r="J987" s="280"/>
      <c r="K987" s="281"/>
      <c r="L987" s="244"/>
      <c r="M987" s="244"/>
      <c r="N987" s="244"/>
      <c r="O987" s="245"/>
      <c r="P987" s="244"/>
      <c r="Q987" s="245"/>
      <c r="R987" s="245"/>
      <c r="S987" s="245"/>
      <c r="T987" s="245"/>
      <c r="U987" s="242"/>
      <c r="V987" s="245"/>
      <c r="W987" s="282"/>
      <c r="X987" s="282"/>
      <c r="Y987" s="279"/>
      <c r="Z987" s="242"/>
      <c r="AA987" s="242"/>
      <c r="AB987" s="242"/>
      <c r="AC987" s="242"/>
      <c r="AD987" s="242"/>
      <c r="AE987" s="242"/>
      <c r="AF987" s="242"/>
      <c r="AG987" s="242"/>
      <c r="AH987" s="242"/>
      <c r="AI987" s="242"/>
      <c r="AJ987" s="242"/>
      <c r="AK987" s="242"/>
      <c r="AL987" s="242"/>
      <c r="AM987" s="242"/>
      <c r="AN987" s="269"/>
      <c r="AO987" s="221"/>
      <c r="AP987" s="221"/>
    </row>
    <row r="988" spans="1:42" ht="18" customHeight="1">
      <c r="A988" s="221"/>
      <c r="B988" s="143"/>
      <c r="C988" s="143"/>
      <c r="D988" s="143"/>
      <c r="E988" s="269"/>
      <c r="F988" s="279"/>
      <c r="G988" s="241"/>
      <c r="H988" s="241"/>
      <c r="I988" s="241"/>
      <c r="J988" s="280"/>
      <c r="K988" s="281"/>
      <c r="L988" s="244"/>
      <c r="M988" s="244"/>
      <c r="N988" s="244"/>
      <c r="O988" s="245"/>
      <c r="P988" s="244"/>
      <c r="Q988" s="245"/>
      <c r="R988" s="245"/>
      <c r="S988" s="245"/>
      <c r="T988" s="245"/>
      <c r="U988" s="242"/>
      <c r="V988" s="245"/>
      <c r="W988" s="282"/>
      <c r="X988" s="282"/>
      <c r="Y988" s="279"/>
      <c r="Z988" s="242"/>
      <c r="AA988" s="242"/>
      <c r="AB988" s="242"/>
      <c r="AC988" s="242"/>
      <c r="AD988" s="242"/>
      <c r="AE988" s="242"/>
      <c r="AF988" s="242"/>
      <c r="AG988" s="242"/>
      <c r="AH988" s="242"/>
      <c r="AI988" s="242"/>
      <c r="AJ988" s="242"/>
      <c r="AK988" s="242"/>
      <c r="AL988" s="242"/>
      <c r="AM988" s="242"/>
      <c r="AN988" s="269"/>
      <c r="AO988" s="221"/>
      <c r="AP988" s="221"/>
    </row>
    <row r="989" spans="1:42" ht="18" customHeight="1">
      <c r="A989" s="221"/>
      <c r="B989" s="143"/>
      <c r="C989" s="143"/>
      <c r="D989" s="143"/>
      <c r="E989" s="269"/>
      <c r="F989" s="279"/>
      <c r="G989" s="241"/>
      <c r="H989" s="241"/>
      <c r="I989" s="241"/>
      <c r="J989" s="280"/>
      <c r="K989" s="281"/>
      <c r="L989" s="244"/>
      <c r="M989" s="244"/>
      <c r="N989" s="244"/>
      <c r="O989" s="245"/>
      <c r="P989" s="244"/>
      <c r="Q989" s="245"/>
      <c r="R989" s="245"/>
      <c r="S989" s="245"/>
      <c r="T989" s="245"/>
      <c r="U989" s="242"/>
      <c r="V989" s="245"/>
      <c r="W989" s="282"/>
      <c r="X989" s="282"/>
      <c r="Y989" s="279"/>
      <c r="Z989" s="242"/>
      <c r="AA989" s="242"/>
      <c r="AB989" s="242"/>
      <c r="AC989" s="242"/>
      <c r="AD989" s="242"/>
      <c r="AE989" s="242"/>
      <c r="AF989" s="242"/>
      <c r="AG989" s="242"/>
      <c r="AH989" s="242"/>
      <c r="AI989" s="242"/>
      <c r="AJ989" s="242"/>
      <c r="AK989" s="242"/>
      <c r="AL989" s="242"/>
      <c r="AM989" s="242"/>
      <c r="AN989" s="269"/>
      <c r="AO989" s="221"/>
      <c r="AP989" s="221"/>
    </row>
    <row r="990" spans="1:42" ht="18" customHeight="1">
      <c r="A990" s="221"/>
      <c r="B990" s="143"/>
      <c r="C990" s="143"/>
      <c r="D990" s="143"/>
      <c r="E990" s="269"/>
      <c r="F990" s="279"/>
      <c r="G990" s="241"/>
      <c r="H990" s="241"/>
      <c r="I990" s="241"/>
      <c r="J990" s="280"/>
      <c r="K990" s="281"/>
      <c r="L990" s="244"/>
      <c r="M990" s="244"/>
      <c r="N990" s="244"/>
      <c r="O990" s="245"/>
      <c r="P990" s="244"/>
      <c r="Q990" s="245"/>
      <c r="R990" s="245"/>
      <c r="S990" s="245"/>
      <c r="T990" s="245"/>
      <c r="U990" s="242"/>
      <c r="V990" s="245"/>
      <c r="W990" s="282"/>
      <c r="X990" s="282"/>
      <c r="Y990" s="279"/>
      <c r="Z990" s="242"/>
      <c r="AA990" s="242"/>
      <c r="AB990" s="242"/>
      <c r="AC990" s="242"/>
      <c r="AD990" s="242"/>
      <c r="AE990" s="242"/>
      <c r="AF990" s="242"/>
      <c r="AG990" s="242"/>
      <c r="AH990" s="242"/>
      <c r="AI990" s="242"/>
      <c r="AJ990" s="242"/>
      <c r="AK990" s="242"/>
      <c r="AL990" s="242"/>
      <c r="AM990" s="242"/>
      <c r="AN990" s="269"/>
      <c r="AO990" s="221"/>
      <c r="AP990" s="221"/>
    </row>
    <row r="991" spans="1:42" ht="18" customHeight="1">
      <c r="A991" s="221"/>
      <c r="B991" s="143"/>
      <c r="C991" s="143"/>
      <c r="D991" s="143"/>
      <c r="E991" s="269"/>
      <c r="F991" s="279"/>
      <c r="G991" s="241"/>
      <c r="H991" s="241"/>
      <c r="I991" s="241"/>
      <c r="J991" s="280"/>
      <c r="K991" s="281"/>
      <c r="L991" s="244"/>
      <c r="M991" s="244"/>
      <c r="N991" s="244"/>
      <c r="O991" s="245"/>
      <c r="P991" s="244"/>
      <c r="Q991" s="245"/>
      <c r="R991" s="245"/>
      <c r="S991" s="245"/>
      <c r="T991" s="245"/>
      <c r="U991" s="242"/>
      <c r="V991" s="245"/>
      <c r="W991" s="282"/>
      <c r="X991" s="282"/>
      <c r="Y991" s="279"/>
      <c r="Z991" s="242"/>
      <c r="AA991" s="242"/>
      <c r="AB991" s="242"/>
      <c r="AC991" s="242"/>
      <c r="AD991" s="242"/>
      <c r="AE991" s="242"/>
      <c r="AF991" s="242"/>
      <c r="AG991" s="242"/>
      <c r="AH991" s="242"/>
      <c r="AI991" s="242"/>
      <c r="AJ991" s="242"/>
      <c r="AK991" s="242"/>
      <c r="AL991" s="242"/>
      <c r="AM991" s="242"/>
      <c r="AN991" s="269"/>
      <c r="AO991" s="221"/>
      <c r="AP991" s="221"/>
    </row>
    <row r="992" spans="1:42" ht="18" customHeight="1">
      <c r="A992" s="221"/>
      <c r="B992" s="143"/>
      <c r="C992" s="143"/>
      <c r="D992" s="143"/>
      <c r="E992" s="269"/>
      <c r="F992" s="279"/>
      <c r="G992" s="241"/>
      <c r="H992" s="241"/>
      <c r="I992" s="241"/>
      <c r="J992" s="280"/>
      <c r="K992" s="281"/>
      <c r="L992" s="244"/>
      <c r="M992" s="244"/>
      <c r="N992" s="244"/>
      <c r="O992" s="245"/>
      <c r="P992" s="244"/>
      <c r="Q992" s="245"/>
      <c r="R992" s="245"/>
      <c r="S992" s="245"/>
      <c r="T992" s="245"/>
      <c r="U992" s="242"/>
      <c r="V992" s="245"/>
      <c r="W992" s="282"/>
      <c r="X992" s="282"/>
      <c r="Y992" s="279"/>
      <c r="Z992" s="242"/>
      <c r="AA992" s="242"/>
      <c r="AB992" s="242"/>
      <c r="AC992" s="242"/>
      <c r="AD992" s="242"/>
      <c r="AE992" s="242"/>
      <c r="AF992" s="242"/>
      <c r="AG992" s="242"/>
      <c r="AH992" s="242"/>
      <c r="AI992" s="242"/>
      <c r="AJ992" s="242"/>
      <c r="AK992" s="242"/>
      <c r="AL992" s="242"/>
      <c r="AM992" s="242"/>
      <c r="AN992" s="269"/>
      <c r="AO992" s="221"/>
      <c r="AP992" s="221"/>
    </row>
    <row r="993" spans="1:42" ht="18" customHeight="1">
      <c r="A993" s="221"/>
      <c r="B993" s="143"/>
      <c r="C993" s="143"/>
      <c r="D993" s="143"/>
      <c r="E993" s="269"/>
      <c r="F993" s="279"/>
      <c r="G993" s="241"/>
      <c r="H993" s="241"/>
      <c r="I993" s="241"/>
      <c r="J993" s="280"/>
      <c r="K993" s="281"/>
      <c r="L993" s="244"/>
      <c r="M993" s="244"/>
      <c r="N993" s="244"/>
      <c r="O993" s="245"/>
      <c r="P993" s="244"/>
      <c r="Q993" s="245"/>
      <c r="R993" s="245"/>
      <c r="S993" s="245"/>
      <c r="T993" s="245"/>
      <c r="U993" s="242"/>
      <c r="V993" s="245"/>
      <c r="W993" s="282"/>
      <c r="X993" s="282"/>
      <c r="Y993" s="279"/>
      <c r="Z993" s="242"/>
      <c r="AA993" s="242"/>
      <c r="AB993" s="242"/>
      <c r="AC993" s="242"/>
      <c r="AD993" s="242"/>
      <c r="AE993" s="242"/>
      <c r="AF993" s="242"/>
      <c r="AG993" s="242"/>
      <c r="AH993" s="242"/>
      <c r="AI993" s="242"/>
      <c r="AJ993" s="242"/>
      <c r="AK993" s="242"/>
      <c r="AL993" s="242"/>
      <c r="AM993" s="242"/>
      <c r="AN993" s="269"/>
      <c r="AO993" s="221"/>
      <c r="AP993" s="221"/>
    </row>
    <row r="994" spans="1:42" ht="18" customHeight="1">
      <c r="A994" s="221"/>
      <c r="B994" s="143"/>
      <c r="C994" s="143"/>
      <c r="D994" s="143"/>
      <c r="E994" s="269"/>
      <c r="F994" s="279"/>
      <c r="G994" s="241"/>
      <c r="H994" s="241"/>
      <c r="I994" s="241"/>
      <c r="J994" s="280"/>
      <c r="K994" s="281"/>
      <c r="L994" s="244"/>
      <c r="M994" s="244"/>
      <c r="N994" s="244"/>
      <c r="O994" s="245"/>
      <c r="P994" s="244"/>
      <c r="Q994" s="245"/>
      <c r="R994" s="245"/>
      <c r="S994" s="245"/>
      <c r="T994" s="245"/>
      <c r="U994" s="242"/>
      <c r="V994" s="245"/>
      <c r="W994" s="282"/>
      <c r="X994" s="282"/>
      <c r="Y994" s="279"/>
      <c r="Z994" s="242"/>
      <c r="AA994" s="242"/>
      <c r="AB994" s="242"/>
      <c r="AC994" s="242"/>
      <c r="AD994" s="242"/>
      <c r="AE994" s="242"/>
      <c r="AF994" s="242"/>
      <c r="AG994" s="242"/>
      <c r="AH994" s="242"/>
      <c r="AI994" s="242"/>
      <c r="AJ994" s="242"/>
      <c r="AK994" s="242"/>
      <c r="AL994" s="242"/>
      <c r="AM994" s="242"/>
      <c r="AN994" s="269"/>
      <c r="AO994" s="221"/>
      <c r="AP994" s="221"/>
    </row>
    <row r="995" spans="1:42" ht="18" customHeight="1">
      <c r="A995" s="221"/>
      <c r="B995" s="143"/>
      <c r="C995" s="143"/>
      <c r="D995" s="143"/>
      <c r="E995" s="269"/>
      <c r="F995" s="279"/>
      <c r="G995" s="241"/>
      <c r="H995" s="241"/>
      <c r="I995" s="241"/>
      <c r="J995" s="280"/>
      <c r="K995" s="281"/>
      <c r="L995" s="244"/>
      <c r="M995" s="244"/>
      <c r="N995" s="244"/>
      <c r="O995" s="245"/>
      <c r="P995" s="244"/>
      <c r="Q995" s="245"/>
      <c r="R995" s="245"/>
      <c r="S995" s="245"/>
      <c r="T995" s="245"/>
      <c r="U995" s="242"/>
      <c r="V995" s="245"/>
      <c r="W995" s="282"/>
      <c r="X995" s="282"/>
      <c r="Y995" s="279"/>
      <c r="Z995" s="242"/>
      <c r="AA995" s="242"/>
      <c r="AB995" s="242"/>
      <c r="AC995" s="242"/>
      <c r="AD995" s="242"/>
      <c r="AE995" s="242"/>
      <c r="AF995" s="242"/>
      <c r="AG995" s="242"/>
      <c r="AH995" s="242"/>
      <c r="AI995" s="242"/>
      <c r="AJ995" s="242"/>
      <c r="AK995" s="242"/>
      <c r="AL995" s="242"/>
      <c r="AM995" s="242"/>
      <c r="AN995" s="269"/>
      <c r="AO995" s="221"/>
      <c r="AP995" s="221"/>
    </row>
    <row r="996" spans="1:42" ht="18" customHeight="1">
      <c r="A996" s="221"/>
      <c r="B996" s="143"/>
      <c r="C996" s="143"/>
      <c r="D996" s="143"/>
      <c r="E996" s="269"/>
      <c r="F996" s="279"/>
      <c r="G996" s="241"/>
      <c r="H996" s="241"/>
      <c r="I996" s="241"/>
      <c r="J996" s="280"/>
      <c r="K996" s="281"/>
      <c r="L996" s="244"/>
      <c r="M996" s="244"/>
      <c r="N996" s="244"/>
      <c r="O996" s="245"/>
      <c r="P996" s="244"/>
      <c r="Q996" s="245"/>
      <c r="R996" s="245"/>
      <c r="S996" s="245"/>
      <c r="T996" s="245"/>
      <c r="U996" s="242"/>
      <c r="V996" s="245"/>
      <c r="W996" s="282"/>
      <c r="X996" s="282"/>
      <c r="Y996" s="279"/>
      <c r="Z996" s="242"/>
      <c r="AA996" s="242"/>
      <c r="AB996" s="242"/>
      <c r="AC996" s="242"/>
      <c r="AD996" s="242"/>
      <c r="AE996" s="242"/>
      <c r="AF996" s="242"/>
      <c r="AG996" s="242"/>
      <c r="AH996" s="242"/>
      <c r="AI996" s="242"/>
      <c r="AJ996" s="242"/>
      <c r="AK996" s="242"/>
      <c r="AL996" s="242"/>
      <c r="AM996" s="242"/>
      <c r="AN996" s="269"/>
      <c r="AO996" s="221"/>
      <c r="AP996" s="221"/>
    </row>
    <row r="997" spans="1:42" ht="18" customHeight="1">
      <c r="A997" s="221"/>
      <c r="B997" s="143"/>
      <c r="C997" s="143"/>
      <c r="D997" s="143"/>
      <c r="E997" s="269"/>
      <c r="F997" s="279"/>
      <c r="G997" s="241"/>
      <c r="H997" s="241"/>
      <c r="I997" s="241"/>
      <c r="J997" s="280"/>
      <c r="K997" s="281"/>
      <c r="L997" s="244"/>
      <c r="M997" s="244"/>
      <c r="N997" s="244"/>
      <c r="O997" s="245"/>
      <c r="P997" s="244"/>
      <c r="Q997" s="245"/>
      <c r="R997" s="245"/>
      <c r="S997" s="245"/>
      <c r="T997" s="245"/>
      <c r="U997" s="242"/>
      <c r="V997" s="245"/>
      <c r="W997" s="282"/>
      <c r="X997" s="282"/>
      <c r="Y997" s="279"/>
      <c r="Z997" s="242"/>
      <c r="AA997" s="242"/>
      <c r="AB997" s="242"/>
      <c r="AC997" s="242"/>
      <c r="AD997" s="242"/>
      <c r="AE997" s="242"/>
      <c r="AF997" s="242"/>
      <c r="AG997" s="242"/>
      <c r="AH997" s="242"/>
      <c r="AI997" s="242"/>
      <c r="AJ997" s="242"/>
      <c r="AK997" s="242"/>
      <c r="AL997" s="242"/>
      <c r="AM997" s="242"/>
      <c r="AN997" s="269"/>
      <c r="AO997" s="221"/>
      <c r="AP997" s="221"/>
    </row>
    <row r="998" spans="1:42" ht="18" customHeight="1">
      <c r="A998" s="221"/>
      <c r="B998" s="143"/>
      <c r="C998" s="143"/>
      <c r="D998" s="143"/>
      <c r="E998" s="269"/>
      <c r="F998" s="279"/>
      <c r="G998" s="241"/>
      <c r="H998" s="241"/>
      <c r="I998" s="241"/>
      <c r="J998" s="280"/>
      <c r="K998" s="281"/>
      <c r="L998" s="244"/>
      <c r="M998" s="244"/>
      <c r="N998" s="244"/>
      <c r="O998" s="245"/>
      <c r="P998" s="244"/>
      <c r="Q998" s="245"/>
      <c r="R998" s="245"/>
      <c r="S998" s="245"/>
      <c r="T998" s="245"/>
      <c r="U998" s="242"/>
      <c r="V998" s="245"/>
      <c r="W998" s="282"/>
      <c r="X998" s="282"/>
      <c r="Y998" s="279"/>
      <c r="Z998" s="242"/>
      <c r="AA998" s="242"/>
      <c r="AB998" s="242"/>
      <c r="AC998" s="242"/>
      <c r="AD998" s="242"/>
      <c r="AE998" s="242"/>
      <c r="AF998" s="242"/>
      <c r="AG998" s="242"/>
      <c r="AH998" s="242"/>
      <c r="AI998" s="242"/>
      <c r="AJ998" s="242"/>
      <c r="AK998" s="242"/>
      <c r="AL998" s="242"/>
      <c r="AM998" s="242"/>
      <c r="AN998" s="269"/>
      <c r="AO998" s="221"/>
      <c r="AP998" s="221"/>
    </row>
    <row r="999" spans="1:42" ht="18" customHeight="1">
      <c r="A999" s="221"/>
      <c r="B999" s="143"/>
      <c r="C999" s="143"/>
      <c r="D999" s="143"/>
      <c r="E999" s="269"/>
      <c r="F999" s="279"/>
      <c r="G999" s="241"/>
      <c r="H999" s="241"/>
      <c r="I999" s="241"/>
      <c r="J999" s="280"/>
      <c r="K999" s="281"/>
      <c r="L999" s="244"/>
      <c r="M999" s="244"/>
      <c r="N999" s="244"/>
      <c r="O999" s="245"/>
      <c r="P999" s="244"/>
      <c r="Q999" s="245"/>
      <c r="R999" s="245"/>
      <c r="S999" s="245"/>
      <c r="T999" s="245"/>
      <c r="U999" s="242"/>
      <c r="V999" s="245"/>
      <c r="W999" s="282"/>
      <c r="X999" s="282"/>
      <c r="Y999" s="279"/>
      <c r="Z999" s="242"/>
      <c r="AA999" s="242"/>
      <c r="AB999" s="242"/>
      <c r="AC999" s="242"/>
      <c r="AD999" s="242"/>
      <c r="AE999" s="242"/>
      <c r="AF999" s="242"/>
      <c r="AG999" s="242"/>
      <c r="AH999" s="242"/>
      <c r="AI999" s="242"/>
      <c r="AJ999" s="242"/>
      <c r="AK999" s="242"/>
      <c r="AL999" s="242"/>
      <c r="AM999" s="242"/>
      <c r="AN999" s="269"/>
      <c r="AO999" s="221"/>
      <c r="AP999" s="221"/>
    </row>
    <row r="1000" spans="1:42" ht="18" customHeight="1">
      <c r="A1000" s="221"/>
      <c r="B1000" s="143"/>
      <c r="C1000" s="143"/>
      <c r="D1000" s="143"/>
      <c r="E1000" s="269"/>
      <c r="F1000" s="279"/>
      <c r="G1000" s="241"/>
      <c r="H1000" s="241"/>
      <c r="I1000" s="241"/>
      <c r="J1000" s="280"/>
      <c r="K1000" s="281"/>
      <c r="L1000" s="244"/>
      <c r="M1000" s="244"/>
      <c r="N1000" s="244"/>
      <c r="O1000" s="245"/>
      <c r="P1000" s="244"/>
      <c r="Q1000" s="245"/>
      <c r="R1000" s="245"/>
      <c r="S1000" s="245"/>
      <c r="T1000" s="245"/>
      <c r="U1000" s="242"/>
      <c r="V1000" s="245"/>
      <c r="W1000" s="282"/>
      <c r="X1000" s="282"/>
      <c r="Y1000" s="279"/>
      <c r="Z1000" s="242"/>
      <c r="AA1000" s="242"/>
      <c r="AB1000" s="242"/>
      <c r="AC1000" s="242"/>
      <c r="AD1000" s="242"/>
      <c r="AE1000" s="242"/>
      <c r="AF1000" s="242"/>
      <c r="AG1000" s="242"/>
      <c r="AH1000" s="242"/>
      <c r="AI1000" s="242"/>
      <c r="AJ1000" s="242"/>
      <c r="AK1000" s="242"/>
      <c r="AL1000" s="242"/>
      <c r="AM1000" s="242"/>
      <c r="AN1000" s="269"/>
      <c r="AO1000" s="221"/>
      <c r="AP1000" s="221"/>
    </row>
  </sheetData>
  <autoFilter ref="A1:AT204" xr:uid="{00000000-0009-0000-0000-00000C000000}"/>
  <printOptions gridLines="1"/>
  <pageMargins left="0.25" right="0.25" top="0.75" bottom="0.75" header="0" footer="0"/>
  <pageSetup paperSize="5" orientation="portrait"/>
  <headerFooter>
    <oddHeader>&amp;R&amp;P</oddHeader>
    <oddFooter>&amp;L_x000D_#000000 USAA Classification: Public</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P1000"/>
  <sheetViews>
    <sheetView workbookViewId="0">
      <pane ySplit="1" topLeftCell="A2" activePane="bottomLeft" state="frozen"/>
      <selection pane="bottomLeft" activeCell="B3" sqref="B3"/>
    </sheetView>
  </sheetViews>
  <sheetFormatPr defaultColWidth="14.44140625" defaultRowHeight="15" customHeight="1"/>
  <cols>
    <col min="1" max="1" width="4.109375" customWidth="1"/>
    <col min="2" max="2" width="48.5546875" customWidth="1"/>
    <col min="3" max="3" width="20.44140625" customWidth="1"/>
    <col min="4" max="4" width="14.109375" customWidth="1"/>
    <col min="5" max="5" width="6.5546875" customWidth="1"/>
    <col min="6" max="6" width="7.5546875" customWidth="1"/>
    <col min="7" max="7" width="11.109375" hidden="1" customWidth="1"/>
    <col min="8" max="8" width="32" hidden="1" customWidth="1"/>
    <col min="9" max="9" width="13.44140625" hidden="1" customWidth="1"/>
    <col min="10" max="10" width="11.88671875" hidden="1" customWidth="1"/>
    <col min="11" max="11" width="11.5546875" hidden="1" customWidth="1"/>
    <col min="12" max="12" width="12.5546875" hidden="1" customWidth="1"/>
    <col min="13" max="13" width="11" hidden="1" customWidth="1"/>
    <col min="14" max="14" width="11.5546875" hidden="1" customWidth="1"/>
    <col min="15" max="15" width="17.44140625" hidden="1" customWidth="1"/>
    <col min="16" max="16" width="11.5546875" hidden="1" customWidth="1"/>
    <col min="17" max="17" width="10.5546875" hidden="1" customWidth="1"/>
    <col min="18" max="18" width="9.88671875" hidden="1" customWidth="1"/>
    <col min="19" max="19" width="10.5546875" hidden="1" customWidth="1"/>
    <col min="20" max="20" width="14" hidden="1" customWidth="1"/>
    <col min="21" max="21" width="11" hidden="1" customWidth="1"/>
    <col min="22" max="22" width="12.5546875" hidden="1" customWidth="1"/>
    <col min="23" max="23" width="11" hidden="1" customWidth="1"/>
    <col min="24" max="24" width="12.5546875" hidden="1" customWidth="1"/>
    <col min="25" max="25" width="13.88671875" hidden="1" customWidth="1"/>
    <col min="26" max="30" width="9.109375" customWidth="1"/>
    <col min="31" max="31" width="9.109375" hidden="1" customWidth="1"/>
    <col min="32" max="33" width="9.109375" customWidth="1"/>
    <col min="34" max="34" width="13.5546875" customWidth="1"/>
    <col min="35" max="35" width="9.109375" customWidth="1"/>
    <col min="36" max="41" width="9.109375" hidden="1" customWidth="1"/>
    <col min="42" max="42" width="9.109375" customWidth="1"/>
  </cols>
  <sheetData>
    <row r="1" spans="1:42" ht="46.5" customHeight="1">
      <c r="A1" s="223" t="s">
        <v>2528</v>
      </c>
      <c r="B1" s="283" t="s">
        <v>30</v>
      </c>
      <c r="C1" s="283" t="s">
        <v>31</v>
      </c>
      <c r="D1" s="283" t="s">
        <v>32</v>
      </c>
      <c r="E1" s="283" t="s">
        <v>33</v>
      </c>
      <c r="F1" s="283" t="s">
        <v>34</v>
      </c>
      <c r="G1" s="283" t="s">
        <v>346</v>
      </c>
      <c r="H1" s="283" t="s">
        <v>347</v>
      </c>
      <c r="I1" s="284" t="s">
        <v>944</v>
      </c>
      <c r="J1" s="285" t="s">
        <v>349</v>
      </c>
      <c r="K1" s="286" t="s">
        <v>945</v>
      </c>
      <c r="L1" s="287" t="s">
        <v>946</v>
      </c>
      <c r="M1" s="287" t="s">
        <v>947</v>
      </c>
      <c r="N1" s="287" t="s">
        <v>948</v>
      </c>
      <c r="O1" s="287" t="s">
        <v>949</v>
      </c>
      <c r="P1" s="287" t="s">
        <v>950</v>
      </c>
      <c r="Q1" s="287" t="s">
        <v>951</v>
      </c>
      <c r="R1" s="287" t="s">
        <v>952</v>
      </c>
      <c r="S1" s="287" t="s">
        <v>953</v>
      </c>
      <c r="T1" s="287" t="s">
        <v>954</v>
      </c>
      <c r="U1" s="283" t="s">
        <v>955</v>
      </c>
      <c r="V1" s="288" t="s">
        <v>956</v>
      </c>
      <c r="W1" s="288" t="s">
        <v>957</v>
      </c>
      <c r="X1" s="288" t="s">
        <v>958</v>
      </c>
      <c r="Y1" s="283" t="s">
        <v>959</v>
      </c>
      <c r="Z1" s="283" t="s">
        <v>875</v>
      </c>
      <c r="AA1" s="283" t="s">
        <v>960</v>
      </c>
      <c r="AB1" s="283" t="s">
        <v>961</v>
      </c>
      <c r="AC1" s="283" t="s">
        <v>962</v>
      </c>
      <c r="AD1" s="283" t="s">
        <v>879</v>
      </c>
      <c r="AE1" s="283" t="s">
        <v>963</v>
      </c>
      <c r="AF1" s="283" t="s">
        <v>880</v>
      </c>
      <c r="AG1" s="283" t="s">
        <v>881</v>
      </c>
      <c r="AH1" s="283" t="s">
        <v>964</v>
      </c>
      <c r="AI1" s="283" t="s">
        <v>882</v>
      </c>
      <c r="AJ1" s="283" t="s">
        <v>883</v>
      </c>
      <c r="AK1" s="283" t="s">
        <v>884</v>
      </c>
      <c r="AL1" s="283" t="s">
        <v>885</v>
      </c>
      <c r="AM1" s="283" t="s">
        <v>886</v>
      </c>
      <c r="AN1" s="283" t="s">
        <v>887</v>
      </c>
      <c r="AO1" s="283" t="s">
        <v>888</v>
      </c>
      <c r="AP1" s="283" t="s">
        <v>889</v>
      </c>
    </row>
    <row r="2" spans="1:42" ht="30" customHeight="1">
      <c r="A2" s="289" t="s">
        <v>2529</v>
      </c>
      <c r="B2" s="191" t="s">
        <v>1271</v>
      </c>
      <c r="C2" s="191" t="s">
        <v>304</v>
      </c>
      <c r="D2" s="70" t="s">
        <v>305</v>
      </c>
      <c r="E2" s="70" t="s">
        <v>40</v>
      </c>
      <c r="F2" s="278">
        <v>76702</v>
      </c>
      <c r="G2" s="70" t="s">
        <v>1272</v>
      </c>
      <c r="H2" s="70" t="s">
        <v>1273</v>
      </c>
      <c r="I2" s="290" t="s">
        <v>1274</v>
      </c>
      <c r="J2" s="291"/>
      <c r="K2" s="292"/>
      <c r="L2" s="293">
        <v>12000</v>
      </c>
      <c r="M2" s="68"/>
      <c r="N2" s="68"/>
      <c r="O2" s="68"/>
      <c r="P2" s="68"/>
      <c r="Q2" s="68"/>
      <c r="R2" s="68"/>
      <c r="S2" s="68"/>
      <c r="T2" s="68">
        <v>12000</v>
      </c>
      <c r="U2" s="278" t="s">
        <v>931</v>
      </c>
      <c r="V2" s="294"/>
      <c r="W2" s="294"/>
      <c r="X2" s="294"/>
      <c r="Y2" s="192"/>
      <c r="Z2" s="278" t="s">
        <v>382</v>
      </c>
      <c r="AA2" s="278" t="s">
        <v>890</v>
      </c>
      <c r="AB2" s="278"/>
      <c r="AC2" s="278"/>
      <c r="AD2" s="278">
        <v>4</v>
      </c>
      <c r="AE2" s="278"/>
      <c r="AF2" s="278">
        <v>6</v>
      </c>
      <c r="AG2" s="278">
        <v>4</v>
      </c>
      <c r="AH2" s="278"/>
      <c r="AI2" s="278">
        <v>8</v>
      </c>
      <c r="AJ2" s="278" t="s">
        <v>892</v>
      </c>
      <c r="AK2" s="278"/>
      <c r="AL2" s="278" t="s">
        <v>892</v>
      </c>
      <c r="AM2" s="278" t="s">
        <v>892</v>
      </c>
      <c r="AN2" s="278" t="s">
        <v>892</v>
      </c>
      <c r="AO2" s="278">
        <v>4</v>
      </c>
      <c r="AP2" s="278"/>
    </row>
    <row r="3" spans="1:42" ht="30" customHeight="1">
      <c r="A3" s="289" t="s">
        <v>2529</v>
      </c>
      <c r="B3" s="191" t="s">
        <v>1289</v>
      </c>
      <c r="C3" s="191" t="s">
        <v>1290</v>
      </c>
      <c r="D3" s="70" t="s">
        <v>37</v>
      </c>
      <c r="E3" s="70" t="s">
        <v>40</v>
      </c>
      <c r="F3" s="278">
        <v>78258</v>
      </c>
      <c r="G3" s="70"/>
      <c r="H3" s="70" t="s">
        <v>1291</v>
      </c>
      <c r="I3" s="290" t="s">
        <v>996</v>
      </c>
      <c r="J3" s="291"/>
      <c r="K3" s="292"/>
      <c r="L3" s="293">
        <v>5000</v>
      </c>
      <c r="M3" s="68"/>
      <c r="N3" s="68"/>
      <c r="O3" s="68">
        <v>5000</v>
      </c>
      <c r="P3" s="68"/>
      <c r="Q3" s="68"/>
      <c r="R3" s="68"/>
      <c r="S3" s="68">
        <v>5100</v>
      </c>
      <c r="T3" s="68">
        <v>15100</v>
      </c>
      <c r="U3" s="278" t="s">
        <v>931</v>
      </c>
      <c r="V3" s="294"/>
      <c r="W3" s="294"/>
      <c r="X3" s="294"/>
      <c r="Y3" s="192"/>
      <c r="Z3" s="278" t="s">
        <v>382</v>
      </c>
      <c r="AA3" s="278" t="s">
        <v>890</v>
      </c>
      <c r="AB3" s="278"/>
      <c r="AC3" s="278"/>
      <c r="AD3" s="278">
        <v>4</v>
      </c>
      <c r="AE3" s="278"/>
      <c r="AF3" s="278">
        <v>6</v>
      </c>
      <c r="AG3" s="278">
        <v>4</v>
      </c>
      <c r="AH3" s="278"/>
      <c r="AI3" s="278">
        <v>8</v>
      </c>
      <c r="AJ3" s="278" t="s">
        <v>892</v>
      </c>
      <c r="AK3" s="278"/>
      <c r="AL3" s="278" t="s">
        <v>892</v>
      </c>
      <c r="AM3" s="278" t="s">
        <v>892</v>
      </c>
      <c r="AN3" s="278" t="s">
        <v>892</v>
      </c>
      <c r="AO3" s="278">
        <v>4</v>
      </c>
      <c r="AP3" s="278">
        <v>4</v>
      </c>
    </row>
    <row r="4" spans="1:42" ht="30" customHeight="1">
      <c r="A4" s="289" t="s">
        <v>2559</v>
      </c>
      <c r="B4" s="191" t="s">
        <v>1224</v>
      </c>
      <c r="C4" s="191" t="s">
        <v>1225</v>
      </c>
      <c r="D4" s="70" t="s">
        <v>234</v>
      </c>
      <c r="E4" s="70" t="s">
        <v>40</v>
      </c>
      <c r="F4" s="278">
        <v>78130</v>
      </c>
      <c r="G4" s="70" t="s">
        <v>1226</v>
      </c>
      <c r="H4" s="70" t="s">
        <v>2560</v>
      </c>
      <c r="I4" s="290" t="s">
        <v>996</v>
      </c>
      <c r="J4" s="291"/>
      <c r="K4" s="292"/>
      <c r="L4" s="293">
        <v>2500</v>
      </c>
      <c r="M4" s="68"/>
      <c r="N4" s="68"/>
      <c r="O4" s="68"/>
      <c r="P4" s="68">
        <v>7500</v>
      </c>
      <c r="Q4" s="68"/>
      <c r="R4" s="68"/>
      <c r="S4" s="68"/>
      <c r="T4" s="68">
        <v>10000</v>
      </c>
      <c r="U4" s="278" t="s">
        <v>931</v>
      </c>
      <c r="V4" s="294"/>
      <c r="W4" s="294"/>
      <c r="X4" s="294"/>
      <c r="Y4" s="192"/>
      <c r="Z4" s="278" t="s">
        <v>382</v>
      </c>
      <c r="AA4" s="278" t="s">
        <v>890</v>
      </c>
      <c r="AB4" s="278"/>
      <c r="AC4" s="278"/>
      <c r="AD4" s="278">
        <v>4</v>
      </c>
      <c r="AE4" s="278"/>
      <c r="AF4" s="278">
        <v>6</v>
      </c>
      <c r="AG4" s="278">
        <v>4</v>
      </c>
      <c r="AH4" s="278"/>
      <c r="AI4" s="278">
        <v>8</v>
      </c>
      <c r="AJ4" s="278" t="s">
        <v>892</v>
      </c>
      <c r="AK4" s="278"/>
      <c r="AL4" s="278" t="s">
        <v>892</v>
      </c>
      <c r="AM4" s="278" t="s">
        <v>892</v>
      </c>
      <c r="AN4" s="278" t="s">
        <v>892</v>
      </c>
      <c r="AO4" s="278">
        <v>4</v>
      </c>
      <c r="AP4" s="278">
        <v>4</v>
      </c>
    </row>
    <row r="5" spans="1:42" ht="30" customHeight="1">
      <c r="A5" s="289" t="s">
        <v>2529</v>
      </c>
      <c r="B5" s="191" t="s">
        <v>1542</v>
      </c>
      <c r="C5" s="191" t="s">
        <v>2561</v>
      </c>
      <c r="D5" s="70" t="s">
        <v>2562</v>
      </c>
      <c r="E5" s="70" t="s">
        <v>40</v>
      </c>
      <c r="F5" s="278">
        <v>77546</v>
      </c>
      <c r="G5" s="70" t="s">
        <v>1545</v>
      </c>
      <c r="H5" s="70" t="s">
        <v>1546</v>
      </c>
      <c r="I5" s="290" t="s">
        <v>426</v>
      </c>
      <c r="J5" s="291"/>
      <c r="K5" s="292"/>
      <c r="L5" s="293">
        <v>3000</v>
      </c>
      <c r="M5" s="68"/>
      <c r="N5" s="68"/>
      <c r="O5" s="68"/>
      <c r="P5" s="68"/>
      <c r="Q5" s="68"/>
      <c r="R5" s="68"/>
      <c r="S5" s="68"/>
      <c r="T5" s="68">
        <v>3000</v>
      </c>
      <c r="U5" s="278" t="s">
        <v>931</v>
      </c>
      <c r="V5" s="294"/>
      <c r="W5" s="294"/>
      <c r="X5" s="294"/>
      <c r="Y5" s="192"/>
      <c r="Z5" s="278" t="s">
        <v>382</v>
      </c>
      <c r="AA5" s="278" t="s">
        <v>890</v>
      </c>
      <c r="AB5" s="278"/>
      <c r="AC5" s="278"/>
      <c r="AD5" s="278">
        <v>4</v>
      </c>
      <c r="AE5" s="278"/>
      <c r="AF5" s="278">
        <v>6</v>
      </c>
      <c r="AG5" s="278">
        <v>4</v>
      </c>
      <c r="AH5" s="278"/>
      <c r="AI5" s="278">
        <v>8</v>
      </c>
      <c r="AJ5" s="278" t="s">
        <v>892</v>
      </c>
      <c r="AK5" s="278"/>
      <c r="AL5" s="278" t="s">
        <v>892</v>
      </c>
      <c r="AM5" s="278" t="s">
        <v>892</v>
      </c>
      <c r="AN5" s="278" t="s">
        <v>892</v>
      </c>
      <c r="AO5" s="278">
        <v>4</v>
      </c>
      <c r="AP5" s="278"/>
    </row>
    <row r="6" spans="1:42" ht="30" customHeight="1">
      <c r="A6" s="289" t="s">
        <v>2529</v>
      </c>
      <c r="B6" s="191" t="s">
        <v>2563</v>
      </c>
      <c r="C6" s="191" t="s">
        <v>304</v>
      </c>
      <c r="D6" s="70" t="s">
        <v>305</v>
      </c>
      <c r="E6" s="70" t="s">
        <v>40</v>
      </c>
      <c r="F6" s="278">
        <v>76702</v>
      </c>
      <c r="G6" s="70" t="s">
        <v>1272</v>
      </c>
      <c r="H6" s="70" t="s">
        <v>1273</v>
      </c>
      <c r="I6" s="290" t="s">
        <v>1274</v>
      </c>
      <c r="J6" s="291"/>
      <c r="K6" s="292"/>
      <c r="L6" s="293">
        <v>16880.48</v>
      </c>
      <c r="M6" s="68"/>
      <c r="N6" s="68"/>
      <c r="O6" s="68"/>
      <c r="P6" s="68"/>
      <c r="Q6" s="68"/>
      <c r="R6" s="68"/>
      <c r="S6" s="68"/>
      <c r="T6" s="68">
        <v>16880.48</v>
      </c>
      <c r="U6" s="278" t="s">
        <v>931</v>
      </c>
      <c r="V6" s="294"/>
      <c r="W6" s="294"/>
      <c r="X6" s="294"/>
      <c r="Y6" s="192"/>
      <c r="Z6" s="278" t="s">
        <v>382</v>
      </c>
      <c r="AA6" s="278" t="s">
        <v>890</v>
      </c>
      <c r="AB6" s="278"/>
      <c r="AC6" s="278"/>
      <c r="AD6" s="278">
        <v>4</v>
      </c>
      <c r="AE6" s="278"/>
      <c r="AF6" s="278">
        <v>6</v>
      </c>
      <c r="AG6" s="278">
        <v>4</v>
      </c>
      <c r="AH6" s="278"/>
      <c r="AI6" s="278">
        <v>8</v>
      </c>
      <c r="AJ6" s="278" t="s">
        <v>892</v>
      </c>
      <c r="AK6" s="278"/>
      <c r="AL6" s="278" t="s">
        <v>892</v>
      </c>
      <c r="AM6" s="278" t="s">
        <v>892</v>
      </c>
      <c r="AN6" s="278" t="s">
        <v>892</v>
      </c>
      <c r="AO6" s="278">
        <v>4</v>
      </c>
      <c r="AP6" s="278"/>
    </row>
    <row r="7" spans="1:42" ht="30" customHeight="1">
      <c r="A7" s="289"/>
      <c r="B7" s="191" t="s">
        <v>987</v>
      </c>
      <c r="C7" s="191" t="s">
        <v>52</v>
      </c>
      <c r="D7" s="70" t="s">
        <v>37</v>
      </c>
      <c r="E7" s="70" t="s">
        <v>40</v>
      </c>
      <c r="F7" s="278">
        <v>78219</v>
      </c>
      <c r="G7" s="70" t="s">
        <v>989</v>
      </c>
      <c r="H7" s="70" t="s">
        <v>2564</v>
      </c>
      <c r="I7" s="290" t="s">
        <v>99</v>
      </c>
      <c r="J7" s="291"/>
      <c r="K7" s="292"/>
      <c r="L7" s="293"/>
      <c r="M7" s="68"/>
      <c r="N7" s="68"/>
      <c r="O7" s="68"/>
      <c r="P7" s="68"/>
      <c r="Q7" s="68"/>
      <c r="R7" s="68"/>
      <c r="S7" s="68"/>
      <c r="T7" s="68">
        <v>0</v>
      </c>
      <c r="U7" s="278"/>
      <c r="V7" s="294">
        <v>12000</v>
      </c>
      <c r="W7" s="294" t="s">
        <v>931</v>
      </c>
      <c r="X7" s="294">
        <v>12000</v>
      </c>
      <c r="Y7" s="192"/>
      <c r="Z7" s="278" t="s">
        <v>382</v>
      </c>
      <c r="AA7" s="278" t="s">
        <v>890</v>
      </c>
      <c r="AB7" s="278"/>
      <c r="AC7" s="278"/>
      <c r="AD7" s="278">
        <v>4</v>
      </c>
      <c r="AE7" s="278"/>
      <c r="AF7" s="278">
        <v>6</v>
      </c>
      <c r="AG7" s="278">
        <v>4</v>
      </c>
      <c r="AH7" s="278"/>
      <c r="AI7" s="278">
        <v>8</v>
      </c>
      <c r="AJ7" s="278" t="s">
        <v>892</v>
      </c>
      <c r="AK7" s="278"/>
      <c r="AL7" s="278" t="s">
        <v>892</v>
      </c>
      <c r="AM7" s="278" t="s">
        <v>892</v>
      </c>
      <c r="AN7" s="278" t="s">
        <v>892</v>
      </c>
      <c r="AO7" s="278">
        <v>4</v>
      </c>
      <c r="AP7" s="278"/>
    </row>
    <row r="8" spans="1:42" ht="30" customHeight="1">
      <c r="A8" s="289"/>
      <c r="B8" s="191" t="s">
        <v>2565</v>
      </c>
      <c r="C8" s="191" t="s">
        <v>2566</v>
      </c>
      <c r="D8" s="70" t="s">
        <v>37</v>
      </c>
      <c r="E8" s="70" t="s">
        <v>40</v>
      </c>
      <c r="F8" s="278">
        <v>78254</v>
      </c>
      <c r="G8" s="70" t="s">
        <v>2567</v>
      </c>
      <c r="H8" s="70" t="s">
        <v>2568</v>
      </c>
      <c r="I8" s="290" t="s">
        <v>99</v>
      </c>
      <c r="J8" s="291"/>
      <c r="K8" s="292"/>
      <c r="L8" s="293"/>
      <c r="M8" s="68"/>
      <c r="N8" s="68"/>
      <c r="O8" s="68"/>
      <c r="P8" s="68"/>
      <c r="Q8" s="68"/>
      <c r="R8" s="68"/>
      <c r="S8" s="68"/>
      <c r="T8" s="68">
        <v>0</v>
      </c>
      <c r="U8" s="278"/>
      <c r="V8" s="294">
        <v>12000</v>
      </c>
      <c r="W8" s="294" t="s">
        <v>931</v>
      </c>
      <c r="X8" s="294">
        <v>12000</v>
      </c>
      <c r="Y8" s="192"/>
      <c r="Z8" s="278" t="s">
        <v>382</v>
      </c>
      <c r="AA8" s="278" t="s">
        <v>890</v>
      </c>
      <c r="AB8" s="278"/>
      <c r="AC8" s="278"/>
      <c r="AD8" s="278">
        <v>4</v>
      </c>
      <c r="AE8" s="278"/>
      <c r="AF8" s="278">
        <v>6</v>
      </c>
      <c r="AG8" s="278">
        <v>4</v>
      </c>
      <c r="AH8" s="278"/>
      <c r="AI8" s="278">
        <v>8</v>
      </c>
      <c r="AJ8" s="278" t="s">
        <v>892</v>
      </c>
      <c r="AK8" s="278"/>
      <c r="AL8" s="278" t="s">
        <v>892</v>
      </c>
      <c r="AM8" s="278" t="s">
        <v>892</v>
      </c>
      <c r="AN8" s="278" t="s">
        <v>892</v>
      </c>
      <c r="AO8" s="278">
        <v>4</v>
      </c>
      <c r="AP8" s="278"/>
    </row>
    <row r="9" spans="1:42" ht="30" customHeight="1">
      <c r="A9" s="289"/>
      <c r="B9" s="191" t="s">
        <v>1851</v>
      </c>
      <c r="C9" s="191" t="s">
        <v>1852</v>
      </c>
      <c r="D9" s="70" t="s">
        <v>37</v>
      </c>
      <c r="E9" s="70" t="s">
        <v>40</v>
      </c>
      <c r="F9" s="278">
        <v>78260</v>
      </c>
      <c r="G9" s="70" t="s">
        <v>1853</v>
      </c>
      <c r="H9" s="70" t="s">
        <v>2569</v>
      </c>
      <c r="I9" s="290"/>
      <c r="J9" s="291"/>
      <c r="K9" s="292"/>
      <c r="L9" s="293"/>
      <c r="M9" s="68"/>
      <c r="N9" s="68"/>
      <c r="O9" s="68"/>
      <c r="P9" s="68"/>
      <c r="Q9" s="68"/>
      <c r="R9" s="68"/>
      <c r="S9" s="68"/>
      <c r="T9" s="68">
        <v>0</v>
      </c>
      <c r="U9" s="278"/>
      <c r="V9" s="294">
        <v>12000</v>
      </c>
      <c r="W9" s="294" t="s">
        <v>931</v>
      </c>
      <c r="X9" s="294">
        <v>12000</v>
      </c>
      <c r="Y9" s="192"/>
      <c r="Z9" s="278" t="s">
        <v>382</v>
      </c>
      <c r="AA9" s="278" t="s">
        <v>890</v>
      </c>
      <c r="AB9" s="278"/>
      <c r="AC9" s="278"/>
      <c r="AD9" s="278">
        <v>4</v>
      </c>
      <c r="AE9" s="278"/>
      <c r="AF9" s="278">
        <v>6</v>
      </c>
      <c r="AG9" s="278">
        <v>4</v>
      </c>
      <c r="AH9" s="278"/>
      <c r="AI9" s="278">
        <v>8</v>
      </c>
      <c r="AJ9" s="278" t="s">
        <v>892</v>
      </c>
      <c r="AK9" s="278"/>
      <c r="AL9" s="278" t="s">
        <v>892</v>
      </c>
      <c r="AM9" s="278" t="s">
        <v>892</v>
      </c>
      <c r="AN9" s="278" t="s">
        <v>892</v>
      </c>
      <c r="AO9" s="278">
        <v>4</v>
      </c>
      <c r="AP9" s="278"/>
    </row>
    <row r="10" spans="1:42" ht="30" customHeight="1">
      <c r="A10" s="289"/>
      <c r="B10" s="295" t="s">
        <v>2570</v>
      </c>
      <c r="C10" s="191" t="s">
        <v>2571</v>
      </c>
      <c r="D10" s="70" t="s">
        <v>1630</v>
      </c>
      <c r="E10" s="70" t="s">
        <v>40</v>
      </c>
      <c r="F10" s="278">
        <v>78148</v>
      </c>
      <c r="G10" s="70" t="s">
        <v>2572</v>
      </c>
      <c r="H10" s="70" t="s">
        <v>2573</v>
      </c>
      <c r="I10" s="290" t="s">
        <v>587</v>
      </c>
      <c r="J10" s="291"/>
      <c r="K10" s="292"/>
      <c r="L10" s="293"/>
      <c r="M10" s="68"/>
      <c r="N10" s="68"/>
      <c r="O10" s="68"/>
      <c r="P10" s="68"/>
      <c r="Q10" s="68"/>
      <c r="R10" s="68"/>
      <c r="S10" s="68"/>
      <c r="T10" s="68">
        <v>0</v>
      </c>
      <c r="U10" s="278"/>
      <c r="V10" s="294">
        <v>12000</v>
      </c>
      <c r="W10" s="294" t="s">
        <v>931</v>
      </c>
      <c r="X10" s="294">
        <v>12000</v>
      </c>
      <c r="Y10" s="192"/>
      <c r="Z10" s="278" t="s">
        <v>382</v>
      </c>
      <c r="AA10" s="278" t="s">
        <v>890</v>
      </c>
      <c r="AB10" s="278"/>
      <c r="AC10" s="278"/>
      <c r="AD10" s="278">
        <v>4</v>
      </c>
      <c r="AE10" s="278"/>
      <c r="AF10" s="278">
        <v>6</v>
      </c>
      <c r="AG10" s="278">
        <v>4</v>
      </c>
      <c r="AH10" s="278"/>
      <c r="AI10" s="278">
        <v>8</v>
      </c>
      <c r="AJ10" s="278" t="s">
        <v>892</v>
      </c>
      <c r="AK10" s="278"/>
      <c r="AL10" s="278" t="s">
        <v>892</v>
      </c>
      <c r="AM10" s="278" t="s">
        <v>892</v>
      </c>
      <c r="AN10" s="278" t="s">
        <v>892</v>
      </c>
      <c r="AO10" s="278">
        <v>4</v>
      </c>
      <c r="AP10" s="278"/>
    </row>
    <row r="11" spans="1:42" ht="30" customHeight="1">
      <c r="A11" s="289"/>
      <c r="B11" s="191" t="s">
        <v>2574</v>
      </c>
      <c r="C11" s="191" t="s">
        <v>2575</v>
      </c>
      <c r="D11" s="70" t="s">
        <v>37</v>
      </c>
      <c r="E11" s="70" t="s">
        <v>40</v>
      </c>
      <c r="F11" s="278">
        <v>78258</v>
      </c>
      <c r="G11" s="70" t="s">
        <v>2576</v>
      </c>
      <c r="H11" s="70" t="s">
        <v>2577</v>
      </c>
      <c r="I11" s="290"/>
      <c r="J11" s="291"/>
      <c r="K11" s="292"/>
      <c r="L11" s="293"/>
      <c r="M11" s="68"/>
      <c r="N11" s="68"/>
      <c r="O11" s="68"/>
      <c r="P11" s="68"/>
      <c r="Q11" s="68"/>
      <c r="R11" s="68"/>
      <c r="S11" s="68"/>
      <c r="T11" s="68">
        <v>0</v>
      </c>
      <c r="U11" s="278"/>
      <c r="V11" s="294">
        <v>12000</v>
      </c>
      <c r="W11" s="294" t="s">
        <v>931</v>
      </c>
      <c r="X11" s="294">
        <v>12000</v>
      </c>
      <c r="Y11" s="192"/>
      <c r="Z11" s="278" t="s">
        <v>382</v>
      </c>
      <c r="AA11" s="278" t="s">
        <v>890</v>
      </c>
      <c r="AB11" s="278"/>
      <c r="AC11" s="278"/>
      <c r="AD11" s="278">
        <v>4</v>
      </c>
      <c r="AE11" s="278"/>
      <c r="AF11" s="278">
        <v>6</v>
      </c>
      <c r="AG11" s="278">
        <v>4</v>
      </c>
      <c r="AH11" s="278"/>
      <c r="AI11" s="278">
        <v>8</v>
      </c>
      <c r="AJ11" s="278" t="s">
        <v>892</v>
      </c>
      <c r="AK11" s="278"/>
      <c r="AL11" s="278" t="s">
        <v>892</v>
      </c>
      <c r="AM11" s="278" t="s">
        <v>892</v>
      </c>
      <c r="AN11" s="278" t="s">
        <v>892</v>
      </c>
      <c r="AO11" s="278">
        <v>4</v>
      </c>
      <c r="AP11" s="278"/>
    </row>
    <row r="12" spans="1:42" ht="30" customHeight="1">
      <c r="A12" s="289"/>
      <c r="B12" s="191" t="s">
        <v>1254</v>
      </c>
      <c r="C12" s="191" t="s">
        <v>1255</v>
      </c>
      <c r="D12" s="70" t="s">
        <v>1213</v>
      </c>
      <c r="E12" s="70" t="s">
        <v>40</v>
      </c>
      <c r="F12" s="278">
        <v>77808</v>
      </c>
      <c r="G12" s="70" t="s">
        <v>1256</v>
      </c>
      <c r="H12" s="70" t="s">
        <v>1257</v>
      </c>
      <c r="I12" s="290" t="s">
        <v>1258</v>
      </c>
      <c r="J12" s="291"/>
      <c r="K12" s="292"/>
      <c r="L12" s="293"/>
      <c r="M12" s="68"/>
      <c r="N12" s="68"/>
      <c r="O12" s="68"/>
      <c r="P12" s="68"/>
      <c r="Q12" s="68"/>
      <c r="R12" s="68"/>
      <c r="S12" s="68"/>
      <c r="T12" s="68">
        <v>0</v>
      </c>
      <c r="U12" s="278"/>
      <c r="V12" s="294">
        <v>12000</v>
      </c>
      <c r="W12" s="294" t="s">
        <v>931</v>
      </c>
      <c r="X12" s="294">
        <v>12000</v>
      </c>
      <c r="Y12" s="192"/>
      <c r="Z12" s="278" t="s">
        <v>382</v>
      </c>
      <c r="AA12" s="278" t="s">
        <v>890</v>
      </c>
      <c r="AB12" s="278"/>
      <c r="AC12" s="278"/>
      <c r="AD12" s="278">
        <v>4</v>
      </c>
      <c r="AE12" s="278"/>
      <c r="AF12" s="278">
        <v>6</v>
      </c>
      <c r="AG12" s="278">
        <v>4</v>
      </c>
      <c r="AH12" s="278"/>
      <c r="AI12" s="278">
        <v>8</v>
      </c>
      <c r="AJ12" s="278" t="s">
        <v>892</v>
      </c>
      <c r="AK12" s="278"/>
      <c r="AL12" s="278" t="s">
        <v>892</v>
      </c>
      <c r="AM12" s="278" t="s">
        <v>892</v>
      </c>
      <c r="AN12" s="278" t="s">
        <v>892</v>
      </c>
      <c r="AO12" s="278">
        <v>4</v>
      </c>
      <c r="AP12" s="278"/>
    </row>
    <row r="13" spans="1:42" ht="30" customHeight="1">
      <c r="A13" s="289" t="s">
        <v>362</v>
      </c>
      <c r="B13" s="191" t="s">
        <v>2020</v>
      </c>
      <c r="C13" s="191" t="s">
        <v>2021</v>
      </c>
      <c r="D13" s="70" t="s">
        <v>1441</v>
      </c>
      <c r="E13" s="70" t="s">
        <v>40</v>
      </c>
      <c r="F13" s="278">
        <v>78108</v>
      </c>
      <c r="G13" s="70" t="s">
        <v>2022</v>
      </c>
      <c r="H13" s="70" t="s">
        <v>2578</v>
      </c>
      <c r="I13" s="290" t="s">
        <v>2024</v>
      </c>
      <c r="J13" s="291">
        <v>44215</v>
      </c>
      <c r="K13" s="292">
        <v>3595</v>
      </c>
      <c r="L13" s="293">
        <v>5000</v>
      </c>
      <c r="M13" s="68"/>
      <c r="N13" s="68"/>
      <c r="O13" s="68"/>
      <c r="P13" s="68"/>
      <c r="Q13" s="68"/>
      <c r="R13" s="68"/>
      <c r="S13" s="68"/>
      <c r="T13" s="68">
        <v>5000</v>
      </c>
      <c r="U13" s="278" t="s">
        <v>927</v>
      </c>
      <c r="V13" s="294"/>
      <c r="W13" s="294"/>
      <c r="X13" s="294">
        <v>0</v>
      </c>
      <c r="Y13" s="192"/>
      <c r="Z13" s="278" t="s">
        <v>379</v>
      </c>
      <c r="AA13" s="278" t="s">
        <v>894</v>
      </c>
      <c r="AB13" s="278"/>
      <c r="AC13" s="278"/>
      <c r="AD13" s="278">
        <v>2</v>
      </c>
      <c r="AE13" s="278"/>
      <c r="AF13" s="278">
        <v>4</v>
      </c>
      <c r="AG13" s="278">
        <v>2</v>
      </c>
      <c r="AH13" s="278"/>
      <c r="AI13" s="278">
        <v>6</v>
      </c>
      <c r="AJ13" s="278" t="s">
        <v>892</v>
      </c>
      <c r="AK13" s="278"/>
      <c r="AL13" s="278" t="s">
        <v>892</v>
      </c>
      <c r="AM13" s="278">
        <v>0</v>
      </c>
      <c r="AN13" s="278">
        <v>0</v>
      </c>
      <c r="AO13" s="278">
        <v>0</v>
      </c>
      <c r="AP13" s="278">
        <v>2</v>
      </c>
    </row>
    <row r="14" spans="1:42" ht="30" customHeight="1">
      <c r="A14" s="289" t="s">
        <v>362</v>
      </c>
      <c r="B14" s="191" t="s">
        <v>2291</v>
      </c>
      <c r="C14" s="191" t="s">
        <v>2292</v>
      </c>
      <c r="D14" s="70" t="s">
        <v>755</v>
      </c>
      <c r="E14" s="70" t="s">
        <v>40</v>
      </c>
      <c r="F14" s="278" t="s">
        <v>2293</v>
      </c>
      <c r="G14" s="70" t="s">
        <v>2294</v>
      </c>
      <c r="H14" s="70" t="s">
        <v>2295</v>
      </c>
      <c r="I14" s="290" t="s">
        <v>996</v>
      </c>
      <c r="J14" s="291">
        <v>44221</v>
      </c>
      <c r="K14" s="292">
        <v>3623</v>
      </c>
      <c r="L14" s="293">
        <v>5000</v>
      </c>
      <c r="M14" s="68"/>
      <c r="N14" s="68"/>
      <c r="O14" s="68"/>
      <c r="P14" s="68"/>
      <c r="Q14" s="68"/>
      <c r="R14" s="68"/>
      <c r="S14" s="68"/>
      <c r="T14" s="68">
        <v>5000</v>
      </c>
      <c r="U14" s="278" t="s">
        <v>927</v>
      </c>
      <c r="V14" s="294"/>
      <c r="W14" s="294"/>
      <c r="X14" s="294">
        <v>0</v>
      </c>
      <c r="Y14" s="192"/>
      <c r="Z14" s="278" t="s">
        <v>379</v>
      </c>
      <c r="AA14" s="278" t="s">
        <v>894</v>
      </c>
      <c r="AB14" s="278"/>
      <c r="AC14" s="278"/>
      <c r="AD14" s="278">
        <v>2</v>
      </c>
      <c r="AE14" s="278"/>
      <c r="AF14" s="278">
        <v>4</v>
      </c>
      <c r="AG14" s="278">
        <v>2</v>
      </c>
      <c r="AH14" s="278"/>
      <c r="AI14" s="278">
        <v>6</v>
      </c>
      <c r="AJ14" s="278" t="s">
        <v>892</v>
      </c>
      <c r="AK14" s="278"/>
      <c r="AL14" s="278" t="s">
        <v>892</v>
      </c>
      <c r="AM14" s="278">
        <v>0</v>
      </c>
      <c r="AN14" s="278">
        <v>0</v>
      </c>
      <c r="AO14" s="278">
        <v>0</v>
      </c>
      <c r="AP14" s="278">
        <v>4</v>
      </c>
    </row>
    <row r="15" spans="1:42" ht="30" customHeight="1">
      <c r="A15" s="289"/>
      <c r="B15" s="295" t="s">
        <v>1106</v>
      </c>
      <c r="C15" s="191" t="s">
        <v>1107</v>
      </c>
      <c r="D15" s="70" t="s">
        <v>1108</v>
      </c>
      <c r="E15" s="70" t="s">
        <v>40</v>
      </c>
      <c r="F15" s="278">
        <v>78950</v>
      </c>
      <c r="G15" s="70" t="s">
        <v>1109</v>
      </c>
      <c r="H15" s="70" t="s">
        <v>466</v>
      </c>
      <c r="I15" s="290"/>
      <c r="J15" s="291"/>
      <c r="K15" s="292"/>
      <c r="L15" s="293"/>
      <c r="M15" s="68"/>
      <c r="N15" s="68"/>
      <c r="O15" s="68"/>
      <c r="P15" s="68"/>
      <c r="Q15" s="68"/>
      <c r="R15" s="68"/>
      <c r="S15" s="68"/>
      <c r="T15" s="68">
        <v>0</v>
      </c>
      <c r="U15" s="278"/>
      <c r="V15" s="294">
        <v>12000</v>
      </c>
      <c r="W15" s="294" t="s">
        <v>931</v>
      </c>
      <c r="X15" s="294">
        <v>8000</v>
      </c>
      <c r="Y15" s="192"/>
      <c r="Z15" s="278" t="s">
        <v>382</v>
      </c>
      <c r="AA15" s="278" t="s">
        <v>890</v>
      </c>
      <c r="AB15" s="278"/>
      <c r="AC15" s="278"/>
      <c r="AD15" s="278">
        <v>4</v>
      </c>
      <c r="AE15" s="278"/>
      <c r="AF15" s="278">
        <v>6</v>
      </c>
      <c r="AG15" s="278">
        <v>4</v>
      </c>
      <c r="AH15" s="278"/>
      <c r="AI15" s="278">
        <v>8</v>
      </c>
      <c r="AJ15" s="278" t="s">
        <v>892</v>
      </c>
      <c r="AK15" s="278"/>
      <c r="AL15" s="278" t="s">
        <v>892</v>
      </c>
      <c r="AM15" s="278" t="s">
        <v>892</v>
      </c>
      <c r="AN15" s="278" t="s">
        <v>892</v>
      </c>
      <c r="AO15" s="278">
        <v>4</v>
      </c>
      <c r="AP15" s="278"/>
    </row>
    <row r="16" spans="1:42" ht="30" customHeight="1">
      <c r="A16" s="289"/>
      <c r="B16" s="191" t="s">
        <v>2579</v>
      </c>
      <c r="C16" s="191" t="s">
        <v>2580</v>
      </c>
      <c r="D16" s="70" t="s">
        <v>68</v>
      </c>
      <c r="E16" s="70" t="s">
        <v>40</v>
      </c>
      <c r="F16" s="278">
        <v>77041</v>
      </c>
      <c r="G16" s="70" t="s">
        <v>2581</v>
      </c>
      <c r="H16" s="70" t="s">
        <v>2582</v>
      </c>
      <c r="I16" s="290"/>
      <c r="J16" s="291"/>
      <c r="K16" s="292"/>
      <c r="L16" s="293"/>
      <c r="M16" s="68"/>
      <c r="N16" s="68"/>
      <c r="O16" s="68"/>
      <c r="P16" s="68"/>
      <c r="Q16" s="68"/>
      <c r="R16" s="68"/>
      <c r="S16" s="68"/>
      <c r="T16" s="68">
        <v>0</v>
      </c>
      <c r="U16" s="278"/>
      <c r="V16" s="294">
        <v>12000</v>
      </c>
      <c r="W16" s="294" t="s">
        <v>931</v>
      </c>
      <c r="X16" s="294">
        <v>8000</v>
      </c>
      <c r="Y16" s="192"/>
      <c r="Z16" s="278" t="s">
        <v>382</v>
      </c>
      <c r="AA16" s="278" t="s">
        <v>890</v>
      </c>
      <c r="AB16" s="278"/>
      <c r="AC16" s="278"/>
      <c r="AD16" s="278">
        <v>4</v>
      </c>
      <c r="AE16" s="278"/>
      <c r="AF16" s="278">
        <v>6</v>
      </c>
      <c r="AG16" s="278">
        <v>4</v>
      </c>
      <c r="AH16" s="278"/>
      <c r="AI16" s="278">
        <v>8</v>
      </c>
      <c r="AJ16" s="278" t="s">
        <v>892</v>
      </c>
      <c r="AK16" s="278"/>
      <c r="AL16" s="278" t="s">
        <v>892</v>
      </c>
      <c r="AM16" s="278" t="s">
        <v>892</v>
      </c>
      <c r="AN16" s="278" t="s">
        <v>892</v>
      </c>
      <c r="AO16" s="278">
        <v>4</v>
      </c>
      <c r="AP16" s="278"/>
    </row>
    <row r="17" spans="1:42" ht="30" customHeight="1">
      <c r="A17" s="289" t="s">
        <v>362</v>
      </c>
      <c r="B17" s="191" t="s">
        <v>1576</v>
      </c>
      <c r="C17" s="191" t="s">
        <v>1577</v>
      </c>
      <c r="D17" s="70" t="s">
        <v>301</v>
      </c>
      <c r="E17" s="70" t="s">
        <v>40</v>
      </c>
      <c r="F17" s="278">
        <v>78113</v>
      </c>
      <c r="G17" s="70" t="s">
        <v>1578</v>
      </c>
      <c r="H17" s="70" t="s">
        <v>1579</v>
      </c>
      <c r="I17" s="290" t="s">
        <v>25</v>
      </c>
      <c r="J17" s="291">
        <v>44237</v>
      </c>
      <c r="K17" s="292">
        <v>3730</v>
      </c>
      <c r="L17" s="293"/>
      <c r="M17" s="68">
        <v>2500</v>
      </c>
      <c r="N17" s="68"/>
      <c r="O17" s="68"/>
      <c r="P17" s="68"/>
      <c r="Q17" s="68"/>
      <c r="R17" s="68"/>
      <c r="S17" s="68"/>
      <c r="T17" s="68">
        <v>2500</v>
      </c>
      <c r="U17" s="278" t="s">
        <v>927</v>
      </c>
      <c r="V17" s="294"/>
      <c r="W17" s="294"/>
      <c r="X17" s="294">
        <v>0</v>
      </c>
      <c r="Y17" s="192" t="s">
        <v>2583</v>
      </c>
      <c r="Z17" s="278" t="s">
        <v>367</v>
      </c>
      <c r="AA17" s="278" t="s">
        <v>895</v>
      </c>
      <c r="AB17" s="278"/>
      <c r="AC17" s="278"/>
      <c r="AD17" s="278">
        <v>0</v>
      </c>
      <c r="AE17" s="278"/>
      <c r="AF17" s="278">
        <v>4</v>
      </c>
      <c r="AG17" s="278">
        <v>2</v>
      </c>
      <c r="AH17" s="278"/>
      <c r="AI17" s="278">
        <v>4</v>
      </c>
      <c r="AJ17" s="278" t="s">
        <v>892</v>
      </c>
      <c r="AK17" s="278"/>
      <c r="AL17" s="278" t="s">
        <v>892</v>
      </c>
      <c r="AM17" s="278">
        <v>0</v>
      </c>
      <c r="AN17" s="278">
        <v>0</v>
      </c>
      <c r="AO17" s="278">
        <v>0</v>
      </c>
      <c r="AP17" s="278"/>
    </row>
    <row r="18" spans="1:42" ht="30" customHeight="1">
      <c r="A18" s="289"/>
      <c r="B18" s="191" t="s">
        <v>1769</v>
      </c>
      <c r="C18" s="191" t="s">
        <v>1310</v>
      </c>
      <c r="D18" s="70" t="s">
        <v>37</v>
      </c>
      <c r="E18" s="70" t="s">
        <v>40</v>
      </c>
      <c r="F18" s="278">
        <v>78216</v>
      </c>
      <c r="G18" s="70" t="s">
        <v>1311</v>
      </c>
      <c r="H18" s="70" t="s">
        <v>1453</v>
      </c>
      <c r="I18" s="290" t="s">
        <v>2282</v>
      </c>
      <c r="J18" s="291"/>
      <c r="K18" s="292"/>
      <c r="L18" s="293"/>
      <c r="M18" s="68"/>
      <c r="N18" s="68"/>
      <c r="O18" s="68"/>
      <c r="P18" s="68"/>
      <c r="Q18" s="68"/>
      <c r="R18" s="68"/>
      <c r="S18" s="68"/>
      <c r="T18" s="68">
        <v>0</v>
      </c>
      <c r="U18" s="278"/>
      <c r="V18" s="294">
        <v>5000</v>
      </c>
      <c r="W18" s="294" t="s">
        <v>931</v>
      </c>
      <c r="X18" s="294">
        <v>9500</v>
      </c>
      <c r="Y18" s="192"/>
      <c r="Z18" s="278" t="s">
        <v>379</v>
      </c>
      <c r="AA18" s="278" t="s">
        <v>894</v>
      </c>
      <c r="AB18" s="278"/>
      <c r="AC18" s="278"/>
      <c r="AD18" s="278">
        <v>2</v>
      </c>
      <c r="AE18" s="278"/>
      <c r="AF18" s="278">
        <v>4</v>
      </c>
      <c r="AG18" s="278">
        <v>2</v>
      </c>
      <c r="AH18" s="278"/>
      <c r="AI18" s="278">
        <v>6</v>
      </c>
      <c r="AJ18" s="278" t="s">
        <v>892</v>
      </c>
      <c r="AK18" s="278"/>
      <c r="AL18" s="278" t="s">
        <v>892</v>
      </c>
      <c r="AM18" s="278">
        <v>0</v>
      </c>
      <c r="AN18" s="278">
        <v>0</v>
      </c>
      <c r="AO18" s="278">
        <v>0</v>
      </c>
      <c r="AP18" s="278">
        <v>4</v>
      </c>
    </row>
    <row r="19" spans="1:42" ht="30" customHeight="1">
      <c r="A19" s="289" t="s">
        <v>362</v>
      </c>
      <c r="B19" s="191" t="s">
        <v>1197</v>
      </c>
      <c r="C19" s="191" t="s">
        <v>710</v>
      </c>
      <c r="D19" s="70" t="s">
        <v>245</v>
      </c>
      <c r="E19" s="70" t="s">
        <v>40</v>
      </c>
      <c r="F19" s="278">
        <v>78026</v>
      </c>
      <c r="G19" s="70" t="s">
        <v>1198</v>
      </c>
      <c r="H19" s="70" t="s">
        <v>2584</v>
      </c>
      <c r="I19" s="290" t="s">
        <v>25</v>
      </c>
      <c r="J19" s="291">
        <v>44237</v>
      </c>
      <c r="K19" s="292">
        <v>3730</v>
      </c>
      <c r="L19" s="293"/>
      <c r="M19" s="68">
        <v>5000</v>
      </c>
      <c r="N19" s="68"/>
      <c r="O19" s="68"/>
      <c r="P19" s="68"/>
      <c r="Q19" s="68"/>
      <c r="R19" s="68"/>
      <c r="S19" s="68"/>
      <c r="T19" s="68">
        <v>5000</v>
      </c>
      <c r="U19" s="278" t="s">
        <v>927</v>
      </c>
      <c r="V19" s="294"/>
      <c r="W19" s="294"/>
      <c r="X19" s="294">
        <v>0</v>
      </c>
      <c r="Y19" s="192" t="s">
        <v>2585</v>
      </c>
      <c r="Z19" s="278" t="s">
        <v>382</v>
      </c>
      <c r="AA19" s="278" t="s">
        <v>890</v>
      </c>
      <c r="AB19" s="278"/>
      <c r="AC19" s="278"/>
      <c r="AD19" s="278">
        <v>4</v>
      </c>
      <c r="AE19" s="278"/>
      <c r="AF19" s="278">
        <v>6</v>
      </c>
      <c r="AG19" s="278">
        <v>4</v>
      </c>
      <c r="AH19" s="278"/>
      <c r="AI19" s="278">
        <v>8</v>
      </c>
      <c r="AJ19" s="278" t="s">
        <v>892</v>
      </c>
      <c r="AK19" s="278"/>
      <c r="AL19" s="278" t="s">
        <v>892</v>
      </c>
      <c r="AM19" s="278" t="s">
        <v>892</v>
      </c>
      <c r="AN19" s="278" t="s">
        <v>892</v>
      </c>
      <c r="AO19" s="278">
        <v>4</v>
      </c>
      <c r="AP19" s="278">
        <v>4</v>
      </c>
    </row>
    <row r="20" spans="1:42" ht="30" customHeight="1">
      <c r="A20" s="289" t="s">
        <v>362</v>
      </c>
      <c r="B20" s="191" t="s">
        <v>1163</v>
      </c>
      <c r="C20" s="191" t="s">
        <v>1164</v>
      </c>
      <c r="D20" s="70" t="s">
        <v>37</v>
      </c>
      <c r="E20" s="70" t="s">
        <v>40</v>
      </c>
      <c r="F20" s="278">
        <v>78231</v>
      </c>
      <c r="G20" s="70" t="s">
        <v>1165</v>
      </c>
      <c r="H20" s="70" t="s">
        <v>748</v>
      </c>
      <c r="I20" s="290" t="s">
        <v>501</v>
      </c>
      <c r="J20" s="291">
        <v>44237</v>
      </c>
      <c r="K20" s="292">
        <v>3730</v>
      </c>
      <c r="L20" s="293"/>
      <c r="M20" s="68"/>
      <c r="N20" s="68"/>
      <c r="O20" s="68"/>
      <c r="P20" s="68">
        <v>2500</v>
      </c>
      <c r="Q20" s="68"/>
      <c r="R20" s="68"/>
      <c r="S20" s="68"/>
      <c r="T20" s="68">
        <v>2500</v>
      </c>
      <c r="U20" s="278" t="s">
        <v>927</v>
      </c>
      <c r="V20" s="294"/>
      <c r="W20" s="294"/>
      <c r="X20" s="294">
        <v>0</v>
      </c>
      <c r="Y20" s="192" t="s">
        <v>2586</v>
      </c>
      <c r="Z20" s="278" t="s">
        <v>367</v>
      </c>
      <c r="AA20" s="278" t="s">
        <v>895</v>
      </c>
      <c r="AB20" s="278"/>
      <c r="AC20" s="278"/>
      <c r="AD20" s="278">
        <v>0</v>
      </c>
      <c r="AE20" s="278"/>
      <c r="AF20" s="278">
        <v>4</v>
      </c>
      <c r="AG20" s="278">
        <v>2</v>
      </c>
      <c r="AH20" s="278"/>
      <c r="AI20" s="278">
        <v>4</v>
      </c>
      <c r="AJ20" s="278" t="s">
        <v>892</v>
      </c>
      <c r="AK20" s="278"/>
      <c r="AL20" s="278" t="s">
        <v>892</v>
      </c>
      <c r="AM20" s="278">
        <v>0</v>
      </c>
      <c r="AN20" s="278">
        <v>0</v>
      </c>
      <c r="AO20" s="278">
        <v>0</v>
      </c>
      <c r="AP20" s="278">
        <v>2</v>
      </c>
    </row>
    <row r="21" spans="1:42" ht="30" customHeight="1">
      <c r="A21" s="289"/>
      <c r="B21" s="191" t="s">
        <v>102</v>
      </c>
      <c r="C21" s="191" t="s">
        <v>2587</v>
      </c>
      <c r="D21" s="70" t="s">
        <v>37</v>
      </c>
      <c r="E21" s="70" t="s">
        <v>40</v>
      </c>
      <c r="F21" s="278" t="s">
        <v>2588</v>
      </c>
      <c r="G21" s="70" t="s">
        <v>1527</v>
      </c>
      <c r="H21" s="70" t="s">
        <v>420</v>
      </c>
      <c r="I21" s="290" t="s">
        <v>102</v>
      </c>
      <c r="J21" s="291"/>
      <c r="K21" s="292"/>
      <c r="L21" s="293"/>
      <c r="M21" s="68"/>
      <c r="N21" s="68"/>
      <c r="O21" s="68"/>
      <c r="P21" s="68"/>
      <c r="Q21" s="68"/>
      <c r="R21" s="68"/>
      <c r="S21" s="68"/>
      <c r="T21" s="68">
        <v>0</v>
      </c>
      <c r="U21" s="278"/>
      <c r="V21" s="294">
        <v>3000</v>
      </c>
      <c r="W21" s="294" t="s">
        <v>931</v>
      </c>
      <c r="X21" s="294">
        <v>2750</v>
      </c>
      <c r="Y21" s="192"/>
      <c r="Z21" s="278" t="s">
        <v>379</v>
      </c>
      <c r="AA21" s="278" t="s">
        <v>894</v>
      </c>
      <c r="AB21" s="278"/>
      <c r="AC21" s="278"/>
      <c r="AD21" s="278">
        <v>2</v>
      </c>
      <c r="AE21" s="278"/>
      <c r="AF21" s="278">
        <v>4</v>
      </c>
      <c r="AG21" s="278">
        <v>2</v>
      </c>
      <c r="AH21" s="278"/>
      <c r="AI21" s="278">
        <v>6</v>
      </c>
      <c r="AJ21" s="278" t="s">
        <v>892</v>
      </c>
      <c r="AK21" s="278"/>
      <c r="AL21" s="278" t="s">
        <v>892</v>
      </c>
      <c r="AM21" s="278">
        <v>0</v>
      </c>
      <c r="AN21" s="278">
        <v>0</v>
      </c>
      <c r="AO21" s="278">
        <v>0</v>
      </c>
      <c r="AP21" s="278">
        <v>2</v>
      </c>
    </row>
    <row r="22" spans="1:42" ht="30" customHeight="1">
      <c r="A22" s="289"/>
      <c r="B22" s="191" t="s">
        <v>2536</v>
      </c>
      <c r="C22" s="191" t="s">
        <v>1513</v>
      </c>
      <c r="D22" s="70" t="s">
        <v>37</v>
      </c>
      <c r="E22" s="70" t="s">
        <v>40</v>
      </c>
      <c r="F22" s="278">
        <v>78258</v>
      </c>
      <c r="G22" s="70" t="s">
        <v>1514</v>
      </c>
      <c r="H22" s="70" t="s">
        <v>1515</v>
      </c>
      <c r="I22" s="290" t="s">
        <v>102</v>
      </c>
      <c r="J22" s="291"/>
      <c r="K22" s="292"/>
      <c r="L22" s="293"/>
      <c r="M22" s="68"/>
      <c r="N22" s="68"/>
      <c r="O22" s="68"/>
      <c r="P22" s="68"/>
      <c r="Q22" s="68"/>
      <c r="R22" s="68"/>
      <c r="S22" s="68"/>
      <c r="T22" s="68">
        <v>0</v>
      </c>
      <c r="U22" s="278"/>
      <c r="V22" s="294">
        <v>3000</v>
      </c>
      <c r="W22" s="294" t="s">
        <v>931</v>
      </c>
      <c r="X22" s="294">
        <v>500</v>
      </c>
      <c r="Y22" s="192"/>
      <c r="Z22" s="278" t="s">
        <v>379</v>
      </c>
      <c r="AA22" s="278" t="s">
        <v>894</v>
      </c>
      <c r="AB22" s="278"/>
      <c r="AC22" s="278"/>
      <c r="AD22" s="278">
        <v>2</v>
      </c>
      <c r="AE22" s="278"/>
      <c r="AF22" s="278">
        <v>4</v>
      </c>
      <c r="AG22" s="278">
        <v>2</v>
      </c>
      <c r="AH22" s="278"/>
      <c r="AI22" s="278">
        <v>6</v>
      </c>
      <c r="AJ22" s="278" t="s">
        <v>892</v>
      </c>
      <c r="AK22" s="278"/>
      <c r="AL22" s="278" t="s">
        <v>892</v>
      </c>
      <c r="AM22" s="278">
        <v>0</v>
      </c>
      <c r="AN22" s="278">
        <v>0</v>
      </c>
      <c r="AO22" s="278">
        <v>0</v>
      </c>
      <c r="AP22" s="278">
        <v>2</v>
      </c>
    </row>
    <row r="23" spans="1:42" ht="30" customHeight="1">
      <c r="A23" s="289" t="s">
        <v>362</v>
      </c>
      <c r="B23" s="191" t="s">
        <v>1998</v>
      </c>
      <c r="C23" s="191" t="s">
        <v>2589</v>
      </c>
      <c r="D23" s="70" t="s">
        <v>245</v>
      </c>
      <c r="E23" s="70" t="s">
        <v>40</v>
      </c>
      <c r="F23" s="278">
        <v>78026</v>
      </c>
      <c r="G23" s="70" t="s">
        <v>2000</v>
      </c>
      <c r="H23" s="70" t="s">
        <v>2001</v>
      </c>
      <c r="I23" s="290" t="s">
        <v>25</v>
      </c>
      <c r="J23" s="291">
        <v>44237</v>
      </c>
      <c r="K23" s="292">
        <v>3730</v>
      </c>
      <c r="L23" s="293"/>
      <c r="M23" s="68">
        <v>2500</v>
      </c>
      <c r="N23" s="68"/>
      <c r="O23" s="68"/>
      <c r="P23" s="68"/>
      <c r="Q23" s="68"/>
      <c r="R23" s="68"/>
      <c r="S23" s="68"/>
      <c r="T23" s="68">
        <v>2500</v>
      </c>
      <c r="U23" s="278" t="s">
        <v>927</v>
      </c>
      <c r="V23" s="294"/>
      <c r="W23" s="294"/>
      <c r="X23" s="294">
        <v>0</v>
      </c>
      <c r="Y23" s="192" t="s">
        <v>2590</v>
      </c>
      <c r="Z23" s="278" t="s">
        <v>367</v>
      </c>
      <c r="AA23" s="278" t="s">
        <v>895</v>
      </c>
      <c r="AB23" s="278"/>
      <c r="AC23" s="278"/>
      <c r="AD23" s="278">
        <v>0</v>
      </c>
      <c r="AE23" s="278"/>
      <c r="AF23" s="278">
        <v>4</v>
      </c>
      <c r="AG23" s="278">
        <v>2</v>
      </c>
      <c r="AH23" s="278"/>
      <c r="AI23" s="278">
        <v>4</v>
      </c>
      <c r="AJ23" s="278" t="s">
        <v>892</v>
      </c>
      <c r="AK23" s="278"/>
      <c r="AL23" s="278" t="s">
        <v>892</v>
      </c>
      <c r="AM23" s="278">
        <v>0</v>
      </c>
      <c r="AN23" s="278">
        <v>0</v>
      </c>
      <c r="AO23" s="278">
        <v>0</v>
      </c>
      <c r="AP23" s="278"/>
    </row>
    <row r="24" spans="1:42" ht="30" customHeight="1">
      <c r="A24" s="289" t="s">
        <v>362</v>
      </c>
      <c r="B24" s="191" t="s">
        <v>2591</v>
      </c>
      <c r="C24" s="191" t="s">
        <v>2163</v>
      </c>
      <c r="D24" s="70" t="s">
        <v>2164</v>
      </c>
      <c r="E24" s="70" t="s">
        <v>40</v>
      </c>
      <c r="F24" s="278" t="s">
        <v>2165</v>
      </c>
      <c r="G24" s="70" t="s">
        <v>2166</v>
      </c>
      <c r="H24" s="70" t="s">
        <v>2167</v>
      </c>
      <c r="I24" s="290" t="s">
        <v>1085</v>
      </c>
      <c r="J24" s="291">
        <v>44208</v>
      </c>
      <c r="K24" s="292">
        <v>3556</v>
      </c>
      <c r="L24" s="293">
        <v>10000</v>
      </c>
      <c r="M24" s="68"/>
      <c r="N24" s="68"/>
      <c r="O24" s="68"/>
      <c r="P24" s="68"/>
      <c r="Q24" s="68"/>
      <c r="R24" s="68"/>
      <c r="S24" s="68"/>
      <c r="T24" s="68">
        <v>10000</v>
      </c>
      <c r="U24" s="278" t="s">
        <v>927</v>
      </c>
      <c r="V24" s="294"/>
      <c r="W24" s="294"/>
      <c r="X24" s="294">
        <v>0</v>
      </c>
      <c r="Y24" s="192"/>
      <c r="Z24" s="278" t="s">
        <v>382</v>
      </c>
      <c r="AA24" s="278" t="s">
        <v>890</v>
      </c>
      <c r="AB24" s="278"/>
      <c r="AC24" s="278"/>
      <c r="AD24" s="278">
        <v>4</v>
      </c>
      <c r="AE24" s="278"/>
      <c r="AF24" s="278">
        <v>6</v>
      </c>
      <c r="AG24" s="278">
        <v>4</v>
      </c>
      <c r="AH24" s="278"/>
      <c r="AI24" s="278">
        <v>8</v>
      </c>
      <c r="AJ24" s="278" t="s">
        <v>892</v>
      </c>
      <c r="AK24" s="278"/>
      <c r="AL24" s="278" t="s">
        <v>892</v>
      </c>
      <c r="AM24" s="278" t="s">
        <v>892</v>
      </c>
      <c r="AN24" s="278" t="s">
        <v>892</v>
      </c>
      <c r="AO24" s="278">
        <v>4</v>
      </c>
      <c r="AP24" s="278">
        <v>4</v>
      </c>
    </row>
    <row r="25" spans="1:42" ht="30" customHeight="1">
      <c r="A25" s="289" t="s">
        <v>362</v>
      </c>
      <c r="B25" s="191" t="s">
        <v>2592</v>
      </c>
      <c r="C25" s="191" t="s">
        <v>73</v>
      </c>
      <c r="D25" s="70" t="s">
        <v>37</v>
      </c>
      <c r="E25" s="70" t="s">
        <v>40</v>
      </c>
      <c r="F25" s="278">
        <v>78217</v>
      </c>
      <c r="G25" s="70" t="s">
        <v>2593</v>
      </c>
      <c r="H25" s="70" t="s">
        <v>559</v>
      </c>
      <c r="I25" s="290" t="s">
        <v>560</v>
      </c>
      <c r="J25" s="291">
        <v>44225</v>
      </c>
      <c r="K25" s="292">
        <v>3648</v>
      </c>
      <c r="L25" s="293"/>
      <c r="M25" s="68">
        <v>1000</v>
      </c>
      <c r="N25" s="68"/>
      <c r="O25" s="68"/>
      <c r="P25" s="68">
        <v>500</v>
      </c>
      <c r="Q25" s="68"/>
      <c r="R25" s="68"/>
      <c r="S25" s="68"/>
      <c r="T25" s="68">
        <v>1500</v>
      </c>
      <c r="U25" s="278" t="s">
        <v>927</v>
      </c>
      <c r="V25" s="294"/>
      <c r="W25" s="294"/>
      <c r="X25" s="294">
        <v>300</v>
      </c>
      <c r="Y25" s="192"/>
      <c r="Z25" s="278" t="s">
        <v>373</v>
      </c>
      <c r="AA25" s="278" t="s">
        <v>897</v>
      </c>
      <c r="AB25" s="278"/>
      <c r="AC25" s="278"/>
      <c r="AD25" s="278">
        <v>0</v>
      </c>
      <c r="AE25" s="278"/>
      <c r="AF25" s="278">
        <v>2</v>
      </c>
      <c r="AG25" s="278">
        <v>2</v>
      </c>
      <c r="AH25" s="278"/>
      <c r="AI25" s="278">
        <v>4</v>
      </c>
      <c r="AJ25" s="278" t="s">
        <v>892</v>
      </c>
      <c r="AK25" s="278"/>
      <c r="AL25" s="278" t="s">
        <v>892</v>
      </c>
      <c r="AM25" s="278">
        <v>0</v>
      </c>
      <c r="AN25" s="278">
        <v>0</v>
      </c>
      <c r="AO25" s="278">
        <v>0</v>
      </c>
      <c r="AP25" s="278">
        <v>2</v>
      </c>
    </row>
    <row r="26" spans="1:42" ht="30" customHeight="1">
      <c r="A26" s="289" t="s">
        <v>362</v>
      </c>
      <c r="B26" s="191" t="s">
        <v>2594</v>
      </c>
      <c r="C26" s="191" t="s">
        <v>166</v>
      </c>
      <c r="D26" s="70" t="s">
        <v>167</v>
      </c>
      <c r="E26" s="70" t="s">
        <v>40</v>
      </c>
      <c r="F26" s="278">
        <v>78163</v>
      </c>
      <c r="G26" s="70" t="s">
        <v>1117</v>
      </c>
      <c r="H26" s="70" t="s">
        <v>1118</v>
      </c>
      <c r="I26" s="290" t="s">
        <v>472</v>
      </c>
      <c r="J26" s="291">
        <v>44235</v>
      </c>
      <c r="K26" s="292">
        <v>3717</v>
      </c>
      <c r="L26" s="293"/>
      <c r="M26" s="68">
        <v>1000</v>
      </c>
      <c r="N26" s="68"/>
      <c r="O26" s="68"/>
      <c r="P26" s="68"/>
      <c r="Q26" s="68"/>
      <c r="R26" s="68"/>
      <c r="S26" s="68"/>
      <c r="T26" s="68">
        <v>1000</v>
      </c>
      <c r="U26" s="278" t="s">
        <v>927</v>
      </c>
      <c r="V26" s="294"/>
      <c r="W26" s="294"/>
      <c r="X26" s="294">
        <v>0</v>
      </c>
      <c r="Y26" s="192"/>
      <c r="Z26" s="278" t="s">
        <v>373</v>
      </c>
      <c r="AA26" s="278" t="s">
        <v>897</v>
      </c>
      <c r="AB26" s="278"/>
      <c r="AC26" s="278"/>
      <c r="AD26" s="278">
        <v>0</v>
      </c>
      <c r="AE26" s="278"/>
      <c r="AF26" s="278">
        <v>2</v>
      </c>
      <c r="AG26" s="278">
        <v>2</v>
      </c>
      <c r="AH26" s="278"/>
      <c r="AI26" s="278">
        <v>4</v>
      </c>
      <c r="AJ26" s="278" t="s">
        <v>892</v>
      </c>
      <c r="AK26" s="278"/>
      <c r="AL26" s="278" t="s">
        <v>892</v>
      </c>
      <c r="AM26" s="278">
        <v>0</v>
      </c>
      <c r="AN26" s="278">
        <v>0</v>
      </c>
      <c r="AO26" s="278">
        <v>0</v>
      </c>
      <c r="AP26" s="278"/>
    </row>
    <row r="27" spans="1:42" ht="30" customHeight="1">
      <c r="A27" s="289" t="s">
        <v>362</v>
      </c>
      <c r="B27" s="191" t="s">
        <v>1809</v>
      </c>
      <c r="C27" s="191" t="s">
        <v>1810</v>
      </c>
      <c r="D27" s="70" t="s">
        <v>37</v>
      </c>
      <c r="E27" s="70" t="s">
        <v>40</v>
      </c>
      <c r="F27" s="278" t="s">
        <v>1811</v>
      </c>
      <c r="G27" s="70" t="s">
        <v>1812</v>
      </c>
      <c r="H27" s="70" t="s">
        <v>1813</v>
      </c>
      <c r="I27" s="290" t="s">
        <v>1814</v>
      </c>
      <c r="J27" s="291">
        <v>44211</v>
      </c>
      <c r="K27" s="292">
        <v>3575</v>
      </c>
      <c r="L27" s="293">
        <v>1000</v>
      </c>
      <c r="M27" s="68"/>
      <c r="N27" s="68"/>
      <c r="O27" s="68"/>
      <c r="P27" s="68"/>
      <c r="Q27" s="68"/>
      <c r="R27" s="68"/>
      <c r="S27" s="68"/>
      <c r="T27" s="68">
        <v>1000</v>
      </c>
      <c r="U27" s="278" t="s">
        <v>927</v>
      </c>
      <c r="V27" s="294"/>
      <c r="W27" s="294"/>
      <c r="X27" s="294">
        <v>0</v>
      </c>
      <c r="Y27" s="192"/>
      <c r="Z27" s="278" t="s">
        <v>373</v>
      </c>
      <c r="AA27" s="278" t="s">
        <v>897</v>
      </c>
      <c r="AB27" s="278"/>
      <c r="AC27" s="278"/>
      <c r="AD27" s="278">
        <v>0</v>
      </c>
      <c r="AE27" s="278"/>
      <c r="AF27" s="278">
        <v>2</v>
      </c>
      <c r="AG27" s="278">
        <v>2</v>
      </c>
      <c r="AH27" s="278"/>
      <c r="AI27" s="278">
        <v>4</v>
      </c>
      <c r="AJ27" s="278" t="s">
        <v>892</v>
      </c>
      <c r="AK27" s="278"/>
      <c r="AL27" s="278" t="s">
        <v>892</v>
      </c>
      <c r="AM27" s="278">
        <v>0</v>
      </c>
      <c r="AN27" s="278">
        <v>0</v>
      </c>
      <c r="AO27" s="278">
        <v>0</v>
      </c>
      <c r="AP27" s="278">
        <v>2</v>
      </c>
    </row>
    <row r="28" spans="1:42" ht="30" customHeight="1">
      <c r="A28" s="289" t="s">
        <v>362</v>
      </c>
      <c r="B28" s="191" t="s">
        <v>2595</v>
      </c>
      <c r="C28" s="191" t="s">
        <v>247</v>
      </c>
      <c r="D28" s="70" t="s">
        <v>248</v>
      </c>
      <c r="E28" s="70" t="s">
        <v>40</v>
      </c>
      <c r="F28" s="278">
        <v>78942</v>
      </c>
      <c r="G28" s="70" t="s">
        <v>1206</v>
      </c>
      <c r="H28" s="70" t="s">
        <v>1207</v>
      </c>
      <c r="I28" s="290" t="s">
        <v>251</v>
      </c>
      <c r="J28" s="291">
        <v>44237</v>
      </c>
      <c r="K28" s="292">
        <v>3730</v>
      </c>
      <c r="L28" s="293"/>
      <c r="M28" s="68">
        <v>1000</v>
      </c>
      <c r="N28" s="68"/>
      <c r="O28" s="68"/>
      <c r="P28" s="68"/>
      <c r="Q28" s="68"/>
      <c r="R28" s="68"/>
      <c r="S28" s="68"/>
      <c r="T28" s="68">
        <v>1000</v>
      </c>
      <c r="U28" s="278" t="s">
        <v>927</v>
      </c>
      <c r="V28" s="294"/>
      <c r="W28" s="294"/>
      <c r="X28" s="294">
        <v>0</v>
      </c>
      <c r="Y28" s="192" t="s">
        <v>2596</v>
      </c>
      <c r="Z28" s="278" t="s">
        <v>373</v>
      </c>
      <c r="AA28" s="278" t="s">
        <v>897</v>
      </c>
      <c r="AB28" s="278"/>
      <c r="AC28" s="278"/>
      <c r="AD28" s="278">
        <v>0</v>
      </c>
      <c r="AE28" s="278"/>
      <c r="AF28" s="278">
        <v>2</v>
      </c>
      <c r="AG28" s="278">
        <v>2</v>
      </c>
      <c r="AH28" s="278"/>
      <c r="AI28" s="278">
        <v>4</v>
      </c>
      <c r="AJ28" s="278" t="s">
        <v>892</v>
      </c>
      <c r="AK28" s="278"/>
      <c r="AL28" s="278" t="s">
        <v>892</v>
      </c>
      <c r="AM28" s="278">
        <v>0</v>
      </c>
      <c r="AN28" s="278">
        <v>0</v>
      </c>
      <c r="AO28" s="278">
        <v>0</v>
      </c>
      <c r="AP28" s="278"/>
    </row>
    <row r="29" spans="1:42" ht="30" customHeight="1">
      <c r="A29" s="289"/>
      <c r="B29" s="191" t="s">
        <v>1276</v>
      </c>
      <c r="C29" s="191" t="s">
        <v>1277</v>
      </c>
      <c r="D29" s="70" t="s">
        <v>37</v>
      </c>
      <c r="E29" s="70" t="s">
        <v>40</v>
      </c>
      <c r="F29" s="278">
        <v>78249</v>
      </c>
      <c r="G29" s="70" t="s">
        <v>1278</v>
      </c>
      <c r="H29" s="70" t="s">
        <v>1279</v>
      </c>
      <c r="I29" s="290" t="s">
        <v>472</v>
      </c>
      <c r="J29" s="291"/>
      <c r="K29" s="292"/>
      <c r="L29" s="293"/>
      <c r="M29" s="68"/>
      <c r="N29" s="68"/>
      <c r="O29" s="68"/>
      <c r="P29" s="68"/>
      <c r="Q29" s="68"/>
      <c r="R29" s="68"/>
      <c r="S29" s="68"/>
      <c r="T29" s="68">
        <v>0</v>
      </c>
      <c r="U29" s="278"/>
      <c r="V29" s="294">
        <v>1000</v>
      </c>
      <c r="W29" s="294" t="s">
        <v>931</v>
      </c>
      <c r="X29" s="294">
        <v>0</v>
      </c>
      <c r="Y29" s="192"/>
      <c r="Z29" s="278" t="s">
        <v>373</v>
      </c>
      <c r="AA29" s="278" t="s">
        <v>897</v>
      </c>
      <c r="AB29" s="278"/>
      <c r="AC29" s="278"/>
      <c r="AD29" s="278">
        <v>0</v>
      </c>
      <c r="AE29" s="278"/>
      <c r="AF29" s="278">
        <v>2</v>
      </c>
      <c r="AG29" s="278">
        <v>2</v>
      </c>
      <c r="AH29" s="278"/>
      <c r="AI29" s="278">
        <v>4</v>
      </c>
      <c r="AJ29" s="278" t="s">
        <v>892</v>
      </c>
      <c r="AK29" s="278"/>
      <c r="AL29" s="278" t="s">
        <v>892</v>
      </c>
      <c r="AM29" s="278">
        <v>0</v>
      </c>
      <c r="AN29" s="278">
        <v>0</v>
      </c>
      <c r="AO29" s="278">
        <v>0</v>
      </c>
      <c r="AP29" s="278"/>
    </row>
    <row r="30" spans="1:42" ht="30" customHeight="1">
      <c r="A30" s="289" t="s">
        <v>362</v>
      </c>
      <c r="B30" s="191" t="s">
        <v>2217</v>
      </c>
      <c r="C30" s="191" t="s">
        <v>201</v>
      </c>
      <c r="D30" s="70" t="s">
        <v>37</v>
      </c>
      <c r="E30" s="70" t="s">
        <v>40</v>
      </c>
      <c r="F30" s="278">
        <v>78219</v>
      </c>
      <c r="G30" s="70" t="s">
        <v>2597</v>
      </c>
      <c r="H30" s="70" t="s">
        <v>2598</v>
      </c>
      <c r="I30" s="290" t="s">
        <v>996</v>
      </c>
      <c r="J30" s="291">
        <v>44210</v>
      </c>
      <c r="K30" s="292">
        <v>3571</v>
      </c>
      <c r="L30" s="293"/>
      <c r="M30" s="68">
        <v>250</v>
      </c>
      <c r="N30" s="68"/>
      <c r="O30" s="68"/>
      <c r="P30" s="68"/>
      <c r="Q30" s="68"/>
      <c r="R30" s="68"/>
      <c r="S30" s="68"/>
      <c r="T30" s="68">
        <v>250</v>
      </c>
      <c r="U30" s="278" t="s">
        <v>927</v>
      </c>
      <c r="V30" s="294"/>
      <c r="W30" s="294"/>
      <c r="X30" s="294">
        <v>0</v>
      </c>
      <c r="Y30" s="192"/>
      <c r="Z30" s="278" t="s">
        <v>363</v>
      </c>
      <c r="AA30" s="278" t="s">
        <v>901</v>
      </c>
      <c r="AB30" s="278"/>
      <c r="AC30" s="278"/>
      <c r="AD30" s="278">
        <v>0</v>
      </c>
      <c r="AE30" s="278"/>
      <c r="AF30" s="278">
        <v>1</v>
      </c>
      <c r="AG30" s="278">
        <v>0</v>
      </c>
      <c r="AH30" s="278"/>
      <c r="AI30" s="278">
        <v>2</v>
      </c>
      <c r="AJ30" s="278">
        <v>0</v>
      </c>
      <c r="AK30" s="278"/>
      <c r="AL30" s="278">
        <v>0</v>
      </c>
      <c r="AM30" s="278">
        <v>0</v>
      </c>
      <c r="AN30" s="278">
        <v>0</v>
      </c>
      <c r="AO30" s="278">
        <v>0</v>
      </c>
      <c r="AP30" s="278"/>
    </row>
    <row r="31" spans="1:42" ht="30" customHeight="1">
      <c r="A31" s="289" t="s">
        <v>362</v>
      </c>
      <c r="B31" s="191" t="s">
        <v>2599</v>
      </c>
      <c r="C31" s="191" t="s">
        <v>1056</v>
      </c>
      <c r="D31" s="70" t="s">
        <v>234</v>
      </c>
      <c r="E31" s="70" t="s">
        <v>40</v>
      </c>
      <c r="F31" s="278">
        <v>78132</v>
      </c>
      <c r="G31" s="70" t="s">
        <v>1057</v>
      </c>
      <c r="H31" s="70" t="s">
        <v>595</v>
      </c>
      <c r="I31" s="290" t="s">
        <v>996</v>
      </c>
      <c r="J31" s="291">
        <v>44223</v>
      </c>
      <c r="K31" s="292">
        <v>3638</v>
      </c>
      <c r="L31" s="293"/>
      <c r="M31" s="68">
        <v>2050</v>
      </c>
      <c r="N31" s="68"/>
      <c r="O31" s="68"/>
      <c r="P31" s="68">
        <v>500</v>
      </c>
      <c r="Q31" s="68"/>
      <c r="R31" s="68"/>
      <c r="S31" s="68"/>
      <c r="T31" s="68">
        <v>2550</v>
      </c>
      <c r="U31" s="278" t="s">
        <v>927</v>
      </c>
      <c r="V31" s="294"/>
      <c r="W31" s="294"/>
      <c r="X31" s="294">
        <v>0</v>
      </c>
      <c r="Y31" s="192"/>
      <c r="Z31" s="278" t="s">
        <v>367</v>
      </c>
      <c r="AA31" s="278" t="s">
        <v>895</v>
      </c>
      <c r="AB31" s="278"/>
      <c r="AC31" s="278"/>
      <c r="AD31" s="278">
        <v>0</v>
      </c>
      <c r="AE31" s="278"/>
      <c r="AF31" s="278">
        <v>4</v>
      </c>
      <c r="AG31" s="278">
        <v>2</v>
      </c>
      <c r="AH31" s="278"/>
      <c r="AI31" s="278">
        <v>4</v>
      </c>
      <c r="AJ31" s="278" t="s">
        <v>892</v>
      </c>
      <c r="AK31" s="278"/>
      <c r="AL31" s="278" t="s">
        <v>892</v>
      </c>
      <c r="AM31" s="278">
        <v>0</v>
      </c>
      <c r="AN31" s="278">
        <v>0</v>
      </c>
      <c r="AO31" s="278">
        <v>0</v>
      </c>
      <c r="AP31" s="278">
        <v>2</v>
      </c>
    </row>
    <row r="32" spans="1:42" ht="30" customHeight="1">
      <c r="A32" s="289"/>
      <c r="B32" s="191" t="s">
        <v>1085</v>
      </c>
      <c r="C32" s="191" t="s">
        <v>1625</v>
      </c>
      <c r="D32" s="70" t="s">
        <v>37</v>
      </c>
      <c r="E32" s="70" t="s">
        <v>40</v>
      </c>
      <c r="F32" s="278">
        <v>78218</v>
      </c>
      <c r="G32" s="70" t="s">
        <v>1626</v>
      </c>
      <c r="H32" s="70" t="s">
        <v>1627</v>
      </c>
      <c r="I32" s="290" t="s">
        <v>1085</v>
      </c>
      <c r="J32" s="291"/>
      <c r="K32" s="292"/>
      <c r="L32" s="293"/>
      <c r="M32" s="68"/>
      <c r="N32" s="68"/>
      <c r="O32" s="68"/>
      <c r="P32" s="68"/>
      <c r="Q32" s="68"/>
      <c r="R32" s="68"/>
      <c r="S32" s="68"/>
      <c r="T32" s="68">
        <v>0</v>
      </c>
      <c r="U32" s="278"/>
      <c r="V32" s="294">
        <v>1500</v>
      </c>
      <c r="W32" s="294" t="s">
        <v>931</v>
      </c>
      <c r="X32" s="294">
        <v>1500</v>
      </c>
      <c r="Y32" s="192"/>
      <c r="Z32" s="278" t="s">
        <v>373</v>
      </c>
      <c r="AA32" s="278" t="s">
        <v>897</v>
      </c>
      <c r="AB32" s="278"/>
      <c r="AC32" s="278"/>
      <c r="AD32" s="278">
        <v>0</v>
      </c>
      <c r="AE32" s="278"/>
      <c r="AF32" s="278">
        <v>2</v>
      </c>
      <c r="AG32" s="278">
        <v>2</v>
      </c>
      <c r="AH32" s="278"/>
      <c r="AI32" s="278">
        <v>4</v>
      </c>
      <c r="AJ32" s="278" t="s">
        <v>892</v>
      </c>
      <c r="AK32" s="278"/>
      <c r="AL32" s="278" t="s">
        <v>892</v>
      </c>
      <c r="AM32" s="278">
        <v>0</v>
      </c>
      <c r="AN32" s="278">
        <v>0</v>
      </c>
      <c r="AO32" s="278">
        <v>0</v>
      </c>
      <c r="AP32" s="278">
        <v>2</v>
      </c>
    </row>
    <row r="33" spans="1:42" ht="30" customHeight="1">
      <c r="A33" s="289"/>
      <c r="B33" s="191" t="s">
        <v>1721</v>
      </c>
      <c r="C33" s="191" t="s">
        <v>1722</v>
      </c>
      <c r="D33" s="70" t="s">
        <v>160</v>
      </c>
      <c r="E33" s="70" t="s">
        <v>40</v>
      </c>
      <c r="F33" s="278">
        <v>78959</v>
      </c>
      <c r="G33" s="70" t="s">
        <v>1723</v>
      </c>
      <c r="H33" s="70" t="s">
        <v>1724</v>
      </c>
      <c r="I33" s="290" t="s">
        <v>469</v>
      </c>
      <c r="J33" s="291"/>
      <c r="K33" s="292"/>
      <c r="L33" s="293"/>
      <c r="M33" s="68"/>
      <c r="N33" s="68"/>
      <c r="O33" s="68"/>
      <c r="P33" s="68"/>
      <c r="Q33" s="68"/>
      <c r="R33" s="68"/>
      <c r="S33" s="68"/>
      <c r="T33" s="68">
        <v>0</v>
      </c>
      <c r="U33" s="278"/>
      <c r="V33" s="294">
        <v>2000</v>
      </c>
      <c r="W33" s="294" t="s">
        <v>931</v>
      </c>
      <c r="X33" s="294">
        <v>2000</v>
      </c>
      <c r="Y33" s="192"/>
      <c r="Z33" s="278" t="s">
        <v>373</v>
      </c>
      <c r="AA33" s="278" t="s">
        <v>897</v>
      </c>
      <c r="AB33" s="278"/>
      <c r="AC33" s="278"/>
      <c r="AD33" s="278">
        <v>0</v>
      </c>
      <c r="AE33" s="278"/>
      <c r="AF33" s="278">
        <v>2</v>
      </c>
      <c r="AG33" s="278">
        <v>2</v>
      </c>
      <c r="AH33" s="278"/>
      <c r="AI33" s="278">
        <v>4</v>
      </c>
      <c r="AJ33" s="278" t="s">
        <v>892</v>
      </c>
      <c r="AK33" s="278"/>
      <c r="AL33" s="278" t="s">
        <v>892</v>
      </c>
      <c r="AM33" s="278">
        <v>0</v>
      </c>
      <c r="AN33" s="278">
        <v>0</v>
      </c>
      <c r="AO33" s="278">
        <v>0</v>
      </c>
      <c r="AP33" s="278"/>
    </row>
    <row r="34" spans="1:42" ht="30" customHeight="1">
      <c r="A34" s="289"/>
      <c r="B34" s="191" t="s">
        <v>1818</v>
      </c>
      <c r="C34" s="191" t="s">
        <v>1819</v>
      </c>
      <c r="D34" s="70" t="s">
        <v>37</v>
      </c>
      <c r="E34" s="70" t="s">
        <v>40</v>
      </c>
      <c r="F34" s="278">
        <v>78219</v>
      </c>
      <c r="G34" s="70" t="s">
        <v>1820</v>
      </c>
      <c r="H34" s="70" t="s">
        <v>1821</v>
      </c>
      <c r="I34" s="290" t="s">
        <v>996</v>
      </c>
      <c r="J34" s="291"/>
      <c r="K34" s="292"/>
      <c r="L34" s="293"/>
      <c r="M34" s="68"/>
      <c r="N34" s="68"/>
      <c r="O34" s="68"/>
      <c r="P34" s="68"/>
      <c r="Q34" s="68"/>
      <c r="R34" s="68"/>
      <c r="S34" s="68"/>
      <c r="T34" s="68">
        <v>0</v>
      </c>
      <c r="U34" s="278"/>
      <c r="V34" s="294">
        <v>1500</v>
      </c>
      <c r="W34" s="294" t="s">
        <v>931</v>
      </c>
      <c r="X34" s="294">
        <v>1500</v>
      </c>
      <c r="Y34" s="192"/>
      <c r="Z34" s="278" t="s">
        <v>373</v>
      </c>
      <c r="AA34" s="278" t="s">
        <v>897</v>
      </c>
      <c r="AB34" s="278"/>
      <c r="AC34" s="278"/>
      <c r="AD34" s="278">
        <v>0</v>
      </c>
      <c r="AE34" s="278"/>
      <c r="AF34" s="278">
        <v>2</v>
      </c>
      <c r="AG34" s="278">
        <v>2</v>
      </c>
      <c r="AH34" s="278"/>
      <c r="AI34" s="278">
        <v>4</v>
      </c>
      <c r="AJ34" s="278" t="s">
        <v>892</v>
      </c>
      <c r="AK34" s="278"/>
      <c r="AL34" s="278" t="s">
        <v>892</v>
      </c>
      <c r="AM34" s="278">
        <v>0</v>
      </c>
      <c r="AN34" s="278">
        <v>0</v>
      </c>
      <c r="AO34" s="278">
        <v>0</v>
      </c>
      <c r="AP34" s="278"/>
    </row>
    <row r="35" spans="1:42" ht="30" customHeight="1">
      <c r="A35" s="289"/>
      <c r="B35" s="191" t="s">
        <v>1828</v>
      </c>
      <c r="C35" s="191" t="s">
        <v>1829</v>
      </c>
      <c r="D35" s="70" t="s">
        <v>37</v>
      </c>
      <c r="E35" s="70" t="s">
        <v>40</v>
      </c>
      <c r="F35" s="278">
        <v>78267</v>
      </c>
      <c r="G35" s="70" t="s">
        <v>1830</v>
      </c>
      <c r="H35" s="70" t="s">
        <v>1831</v>
      </c>
      <c r="I35" s="290" t="s">
        <v>469</v>
      </c>
      <c r="J35" s="291"/>
      <c r="K35" s="292"/>
      <c r="L35" s="293"/>
      <c r="M35" s="68"/>
      <c r="N35" s="68"/>
      <c r="O35" s="68"/>
      <c r="P35" s="68"/>
      <c r="Q35" s="68"/>
      <c r="R35" s="68"/>
      <c r="S35" s="68"/>
      <c r="T35" s="68">
        <v>0</v>
      </c>
      <c r="U35" s="278"/>
      <c r="V35" s="294">
        <v>1500</v>
      </c>
      <c r="W35" s="294" t="s">
        <v>931</v>
      </c>
      <c r="X35" s="294">
        <v>1500</v>
      </c>
      <c r="Y35" s="192"/>
      <c r="Z35" s="278" t="s">
        <v>373</v>
      </c>
      <c r="AA35" s="278" t="s">
        <v>897</v>
      </c>
      <c r="AB35" s="278"/>
      <c r="AC35" s="278"/>
      <c r="AD35" s="278">
        <v>0</v>
      </c>
      <c r="AE35" s="278"/>
      <c r="AF35" s="278">
        <v>2</v>
      </c>
      <c r="AG35" s="278">
        <v>2</v>
      </c>
      <c r="AH35" s="278"/>
      <c r="AI35" s="278">
        <v>4</v>
      </c>
      <c r="AJ35" s="278" t="s">
        <v>892</v>
      </c>
      <c r="AK35" s="278"/>
      <c r="AL35" s="278" t="s">
        <v>892</v>
      </c>
      <c r="AM35" s="278">
        <v>0</v>
      </c>
      <c r="AN35" s="278">
        <v>0</v>
      </c>
      <c r="AO35" s="278">
        <v>0</v>
      </c>
      <c r="AP35" s="278"/>
    </row>
    <row r="36" spans="1:42" ht="30" customHeight="1">
      <c r="A36" s="289"/>
      <c r="B36" s="191" t="s">
        <v>2072</v>
      </c>
      <c r="C36" s="191" t="s">
        <v>2073</v>
      </c>
      <c r="D36" s="70" t="s">
        <v>2074</v>
      </c>
      <c r="E36" s="70" t="s">
        <v>40</v>
      </c>
      <c r="F36" s="278">
        <v>78616</v>
      </c>
      <c r="G36" s="70" t="s">
        <v>2075</v>
      </c>
      <c r="H36" s="70" t="s">
        <v>2076</v>
      </c>
      <c r="I36" s="290" t="s">
        <v>469</v>
      </c>
      <c r="J36" s="291"/>
      <c r="K36" s="292"/>
      <c r="L36" s="293"/>
      <c r="M36" s="68"/>
      <c r="N36" s="68"/>
      <c r="O36" s="68"/>
      <c r="P36" s="68"/>
      <c r="Q36" s="68"/>
      <c r="R36" s="68"/>
      <c r="S36" s="68"/>
      <c r="T36" s="68">
        <v>0</v>
      </c>
      <c r="U36" s="278"/>
      <c r="V36" s="294">
        <v>1000</v>
      </c>
      <c r="W36" s="294" t="s">
        <v>931</v>
      </c>
      <c r="X36" s="294">
        <v>1000</v>
      </c>
      <c r="Y36" s="192"/>
      <c r="Z36" s="278" t="s">
        <v>373</v>
      </c>
      <c r="AA36" s="278" t="s">
        <v>897</v>
      </c>
      <c r="AB36" s="278"/>
      <c r="AC36" s="278"/>
      <c r="AD36" s="278">
        <v>0</v>
      </c>
      <c r="AE36" s="278"/>
      <c r="AF36" s="278">
        <v>2</v>
      </c>
      <c r="AG36" s="278">
        <v>2</v>
      </c>
      <c r="AH36" s="278"/>
      <c r="AI36" s="278">
        <v>4</v>
      </c>
      <c r="AJ36" s="278" t="s">
        <v>892</v>
      </c>
      <c r="AK36" s="278"/>
      <c r="AL36" s="278" t="s">
        <v>892</v>
      </c>
      <c r="AM36" s="278">
        <v>0</v>
      </c>
      <c r="AN36" s="278">
        <v>0</v>
      </c>
      <c r="AO36" s="278">
        <v>0</v>
      </c>
      <c r="AP36" s="278"/>
    </row>
    <row r="37" spans="1:42" ht="30" customHeight="1">
      <c r="A37" s="289" t="s">
        <v>362</v>
      </c>
      <c r="B37" s="191" t="s">
        <v>1797</v>
      </c>
      <c r="C37" s="191" t="s">
        <v>174</v>
      </c>
      <c r="D37" s="70" t="s">
        <v>175</v>
      </c>
      <c r="E37" s="70" t="s">
        <v>40</v>
      </c>
      <c r="F37" s="278">
        <v>78063</v>
      </c>
      <c r="G37" s="70" t="s">
        <v>1798</v>
      </c>
      <c r="H37" s="70" t="s">
        <v>479</v>
      </c>
      <c r="I37" s="290" t="s">
        <v>1799</v>
      </c>
      <c r="J37" s="291">
        <v>44237</v>
      </c>
      <c r="K37" s="292">
        <v>3730</v>
      </c>
      <c r="L37" s="293"/>
      <c r="M37" s="68">
        <v>2500</v>
      </c>
      <c r="N37" s="68"/>
      <c r="O37" s="68"/>
      <c r="P37" s="68"/>
      <c r="Q37" s="68"/>
      <c r="R37" s="68"/>
      <c r="S37" s="68"/>
      <c r="T37" s="68">
        <v>2500</v>
      </c>
      <c r="U37" s="278" t="s">
        <v>927</v>
      </c>
      <c r="V37" s="294"/>
      <c r="W37" s="294"/>
      <c r="X37" s="294">
        <v>0</v>
      </c>
      <c r="Y37" s="192" t="s">
        <v>2600</v>
      </c>
      <c r="Z37" s="278" t="s">
        <v>367</v>
      </c>
      <c r="AA37" s="278" t="s">
        <v>895</v>
      </c>
      <c r="AB37" s="278"/>
      <c r="AC37" s="278"/>
      <c r="AD37" s="278">
        <v>0</v>
      </c>
      <c r="AE37" s="278"/>
      <c r="AF37" s="278">
        <v>4</v>
      </c>
      <c r="AG37" s="278">
        <v>2</v>
      </c>
      <c r="AH37" s="278"/>
      <c r="AI37" s="278">
        <v>4</v>
      </c>
      <c r="AJ37" s="278" t="s">
        <v>892</v>
      </c>
      <c r="AK37" s="278"/>
      <c r="AL37" s="278" t="s">
        <v>892</v>
      </c>
      <c r="AM37" s="278">
        <v>0</v>
      </c>
      <c r="AN37" s="278">
        <v>0</v>
      </c>
      <c r="AO37" s="278">
        <v>0</v>
      </c>
      <c r="AP37" s="278">
        <v>2</v>
      </c>
    </row>
    <row r="38" spans="1:42" ht="30" customHeight="1">
      <c r="A38" s="289" t="s">
        <v>362</v>
      </c>
      <c r="B38" s="191" t="s">
        <v>2601</v>
      </c>
      <c r="C38" s="191" t="s">
        <v>1243</v>
      </c>
      <c r="D38" s="70" t="s">
        <v>1024</v>
      </c>
      <c r="E38" s="70" t="s">
        <v>40</v>
      </c>
      <c r="F38" s="278">
        <v>78121</v>
      </c>
      <c r="G38" s="70" t="s">
        <v>1244</v>
      </c>
      <c r="H38" s="70" t="s">
        <v>1245</v>
      </c>
      <c r="I38" s="290" t="s">
        <v>290</v>
      </c>
      <c r="J38" s="291">
        <v>44235</v>
      </c>
      <c r="K38" s="292">
        <v>3730</v>
      </c>
      <c r="L38" s="293"/>
      <c r="M38" s="68">
        <v>1100</v>
      </c>
      <c r="N38" s="68"/>
      <c r="O38" s="68"/>
      <c r="P38" s="68"/>
      <c r="Q38" s="68"/>
      <c r="R38" s="68"/>
      <c r="S38" s="68"/>
      <c r="T38" s="68">
        <v>1100</v>
      </c>
      <c r="U38" s="278" t="s">
        <v>927</v>
      </c>
      <c r="V38" s="294"/>
      <c r="W38" s="294"/>
      <c r="X38" s="294">
        <v>300</v>
      </c>
      <c r="Y38" s="192" t="s">
        <v>2602</v>
      </c>
      <c r="Z38" s="278" t="s">
        <v>373</v>
      </c>
      <c r="AA38" s="278" t="s">
        <v>897</v>
      </c>
      <c r="AB38" s="278"/>
      <c r="AC38" s="278"/>
      <c r="AD38" s="278">
        <v>0</v>
      </c>
      <c r="AE38" s="278"/>
      <c r="AF38" s="278">
        <v>2</v>
      </c>
      <c r="AG38" s="278">
        <v>2</v>
      </c>
      <c r="AH38" s="278"/>
      <c r="AI38" s="278">
        <v>4</v>
      </c>
      <c r="AJ38" s="278" t="s">
        <v>892</v>
      </c>
      <c r="AK38" s="278"/>
      <c r="AL38" s="278" t="s">
        <v>892</v>
      </c>
      <c r="AM38" s="278">
        <v>0</v>
      </c>
      <c r="AN38" s="278">
        <v>0</v>
      </c>
      <c r="AO38" s="278">
        <v>0</v>
      </c>
      <c r="AP38" s="278">
        <v>2</v>
      </c>
    </row>
    <row r="39" spans="1:42" ht="30" customHeight="1">
      <c r="A39" s="289" t="s">
        <v>362</v>
      </c>
      <c r="B39" s="191" t="s">
        <v>1489</v>
      </c>
      <c r="C39" s="191" t="s">
        <v>2603</v>
      </c>
      <c r="D39" s="70" t="s">
        <v>37</v>
      </c>
      <c r="E39" s="70" t="s">
        <v>40</v>
      </c>
      <c r="F39" s="278">
        <v>78204</v>
      </c>
      <c r="G39" s="70" t="s">
        <v>1491</v>
      </c>
      <c r="H39" s="70" t="s">
        <v>1492</v>
      </c>
      <c r="I39" s="290" t="s">
        <v>1493</v>
      </c>
      <c r="J39" s="291">
        <v>44188</v>
      </c>
      <c r="K39" s="292">
        <v>3517</v>
      </c>
      <c r="L39" s="293"/>
      <c r="M39" s="68">
        <v>500</v>
      </c>
      <c r="N39" s="68"/>
      <c r="O39" s="68"/>
      <c r="P39" s="68"/>
      <c r="Q39" s="68"/>
      <c r="R39" s="68"/>
      <c r="S39" s="68"/>
      <c r="T39" s="68">
        <v>500</v>
      </c>
      <c r="U39" s="278" t="s">
        <v>927</v>
      </c>
      <c r="V39" s="294"/>
      <c r="W39" s="294"/>
      <c r="X39" s="294">
        <v>0</v>
      </c>
      <c r="Y39" s="192"/>
      <c r="Z39" s="278" t="s">
        <v>368</v>
      </c>
      <c r="AA39" s="278" t="s">
        <v>898</v>
      </c>
      <c r="AB39" s="278"/>
      <c r="AC39" s="278"/>
      <c r="AD39" s="278">
        <v>0</v>
      </c>
      <c r="AE39" s="278"/>
      <c r="AF39" s="278">
        <v>2</v>
      </c>
      <c r="AG39" s="278">
        <v>2</v>
      </c>
      <c r="AH39" s="278"/>
      <c r="AI39" s="278">
        <v>2</v>
      </c>
      <c r="AJ39" s="278">
        <v>0</v>
      </c>
      <c r="AK39" s="278"/>
      <c r="AL39" s="278">
        <v>0</v>
      </c>
      <c r="AM39" s="278">
        <v>0</v>
      </c>
      <c r="AN39" s="278">
        <v>0</v>
      </c>
      <c r="AO39" s="278">
        <v>0</v>
      </c>
      <c r="AP39" s="278">
        <v>1</v>
      </c>
    </row>
    <row r="40" spans="1:42" ht="30" customHeight="1">
      <c r="A40" s="289" t="s">
        <v>362</v>
      </c>
      <c r="B40" s="191" t="s">
        <v>1034</v>
      </c>
      <c r="C40" s="191" t="s">
        <v>1035</v>
      </c>
      <c r="D40" s="70" t="s">
        <v>37</v>
      </c>
      <c r="E40" s="70" t="s">
        <v>40</v>
      </c>
      <c r="F40" s="278">
        <v>78216</v>
      </c>
      <c r="G40" s="70" t="s">
        <v>1036</v>
      </c>
      <c r="H40" s="70" t="s">
        <v>1037</v>
      </c>
      <c r="I40" s="290" t="s">
        <v>1038</v>
      </c>
      <c r="J40" s="291">
        <v>44209</v>
      </c>
      <c r="K40" s="292">
        <v>3567</v>
      </c>
      <c r="L40" s="293"/>
      <c r="M40" s="68"/>
      <c r="N40" s="68"/>
      <c r="O40" s="68"/>
      <c r="P40" s="68">
        <v>500</v>
      </c>
      <c r="Q40" s="68"/>
      <c r="R40" s="68"/>
      <c r="S40" s="68"/>
      <c r="T40" s="68">
        <v>500</v>
      </c>
      <c r="U40" s="278" t="s">
        <v>927</v>
      </c>
      <c r="V40" s="294"/>
      <c r="W40" s="294"/>
      <c r="X40" s="294">
        <v>500</v>
      </c>
      <c r="Y40" s="192"/>
      <c r="Z40" s="278" t="s">
        <v>368</v>
      </c>
      <c r="AA40" s="278" t="s">
        <v>898</v>
      </c>
      <c r="AB40" s="278"/>
      <c r="AC40" s="278"/>
      <c r="AD40" s="278">
        <v>0</v>
      </c>
      <c r="AE40" s="278"/>
      <c r="AF40" s="278">
        <v>2</v>
      </c>
      <c r="AG40" s="278">
        <v>2</v>
      </c>
      <c r="AH40" s="278"/>
      <c r="AI40" s="278">
        <v>2</v>
      </c>
      <c r="AJ40" s="278">
        <v>0</v>
      </c>
      <c r="AK40" s="278"/>
      <c r="AL40" s="278">
        <v>0</v>
      </c>
      <c r="AM40" s="278">
        <v>0</v>
      </c>
      <c r="AN40" s="278">
        <v>0</v>
      </c>
      <c r="AO40" s="278">
        <v>0</v>
      </c>
      <c r="AP40" s="278">
        <v>1</v>
      </c>
    </row>
    <row r="41" spans="1:42" ht="30" customHeight="1">
      <c r="A41" s="289" t="s">
        <v>362</v>
      </c>
      <c r="B41" s="191" t="s">
        <v>2010</v>
      </c>
      <c r="C41" s="191" t="s">
        <v>1035</v>
      </c>
      <c r="D41" s="70" t="s">
        <v>37</v>
      </c>
      <c r="E41" s="70" t="s">
        <v>40</v>
      </c>
      <c r="F41" s="278">
        <v>78216</v>
      </c>
      <c r="G41" s="70" t="s">
        <v>2011</v>
      </c>
      <c r="H41" s="70" t="s">
        <v>2012</v>
      </c>
      <c r="I41" s="290" t="s">
        <v>1038</v>
      </c>
      <c r="J41" s="291">
        <v>44209</v>
      </c>
      <c r="K41" s="292">
        <v>3567</v>
      </c>
      <c r="L41" s="293"/>
      <c r="M41" s="68">
        <v>500</v>
      </c>
      <c r="N41" s="68"/>
      <c r="O41" s="68"/>
      <c r="P41" s="68"/>
      <c r="Q41" s="68"/>
      <c r="R41" s="68"/>
      <c r="S41" s="68"/>
      <c r="T41" s="68">
        <v>500</v>
      </c>
      <c r="U41" s="278" t="s">
        <v>927</v>
      </c>
      <c r="V41" s="294"/>
      <c r="W41" s="294"/>
      <c r="X41" s="294">
        <v>500</v>
      </c>
      <c r="Y41" s="192"/>
      <c r="Z41" s="278" t="s">
        <v>368</v>
      </c>
      <c r="AA41" s="278" t="s">
        <v>898</v>
      </c>
      <c r="AB41" s="278"/>
      <c r="AC41" s="278"/>
      <c r="AD41" s="278">
        <v>0</v>
      </c>
      <c r="AE41" s="278"/>
      <c r="AF41" s="278">
        <v>2</v>
      </c>
      <c r="AG41" s="278">
        <v>2</v>
      </c>
      <c r="AH41" s="278"/>
      <c r="AI41" s="278">
        <v>2</v>
      </c>
      <c r="AJ41" s="278">
        <v>0</v>
      </c>
      <c r="AK41" s="278"/>
      <c r="AL41" s="278">
        <v>0</v>
      </c>
      <c r="AM41" s="278">
        <v>0</v>
      </c>
      <c r="AN41" s="278">
        <v>0</v>
      </c>
      <c r="AO41" s="278">
        <v>0</v>
      </c>
      <c r="AP41" s="278">
        <v>1</v>
      </c>
    </row>
    <row r="42" spans="1:42" ht="30" customHeight="1">
      <c r="A42" s="289" t="s">
        <v>362</v>
      </c>
      <c r="B42" s="191" t="s">
        <v>2034</v>
      </c>
      <c r="C42" s="191" t="s">
        <v>2035</v>
      </c>
      <c r="D42" s="70" t="s">
        <v>248</v>
      </c>
      <c r="E42" s="70" t="s">
        <v>40</v>
      </c>
      <c r="F42" s="278">
        <v>78942</v>
      </c>
      <c r="G42" s="70" t="s">
        <v>2036</v>
      </c>
      <c r="H42" s="70" t="s">
        <v>2037</v>
      </c>
      <c r="I42" s="290" t="s">
        <v>712</v>
      </c>
      <c r="J42" s="291">
        <v>44209</v>
      </c>
      <c r="K42" s="292">
        <v>3563</v>
      </c>
      <c r="L42" s="293"/>
      <c r="M42" s="68">
        <v>250</v>
      </c>
      <c r="N42" s="68"/>
      <c r="O42" s="68"/>
      <c r="P42" s="68"/>
      <c r="Q42" s="68"/>
      <c r="R42" s="68"/>
      <c r="S42" s="68"/>
      <c r="T42" s="68">
        <v>250</v>
      </c>
      <c r="U42" s="278" t="s">
        <v>927</v>
      </c>
      <c r="V42" s="294"/>
      <c r="W42" s="294"/>
      <c r="X42" s="294">
        <v>0</v>
      </c>
      <c r="Y42" s="192"/>
      <c r="Z42" s="278" t="s">
        <v>363</v>
      </c>
      <c r="AA42" s="278" t="s">
        <v>901</v>
      </c>
      <c r="AB42" s="278"/>
      <c r="AC42" s="278"/>
      <c r="AD42" s="278">
        <v>0</v>
      </c>
      <c r="AE42" s="278"/>
      <c r="AF42" s="278">
        <v>1</v>
      </c>
      <c r="AG42" s="278">
        <v>0</v>
      </c>
      <c r="AH42" s="278"/>
      <c r="AI42" s="278">
        <v>2</v>
      </c>
      <c r="AJ42" s="278">
        <v>0</v>
      </c>
      <c r="AK42" s="278"/>
      <c r="AL42" s="278">
        <v>0</v>
      </c>
      <c r="AM42" s="278">
        <v>0</v>
      </c>
      <c r="AN42" s="278">
        <v>0</v>
      </c>
      <c r="AO42" s="278">
        <v>0</v>
      </c>
      <c r="AP42" s="278"/>
    </row>
    <row r="43" spans="1:42" ht="30" customHeight="1">
      <c r="A43" s="289" t="s">
        <v>362</v>
      </c>
      <c r="B43" s="191" t="s">
        <v>2540</v>
      </c>
      <c r="C43" s="191" t="s">
        <v>1069</v>
      </c>
      <c r="D43" s="70" t="s">
        <v>68</v>
      </c>
      <c r="E43" s="70" t="s">
        <v>40</v>
      </c>
      <c r="F43" s="278">
        <v>77005</v>
      </c>
      <c r="G43" s="70" t="s">
        <v>797</v>
      </c>
      <c r="H43" s="70" t="s">
        <v>1070</v>
      </c>
      <c r="I43" s="290" t="s">
        <v>1045</v>
      </c>
      <c r="J43" s="291">
        <v>44210</v>
      </c>
      <c r="K43" s="292">
        <v>3571</v>
      </c>
      <c r="L43" s="293"/>
      <c r="M43" s="68">
        <v>500</v>
      </c>
      <c r="N43" s="68"/>
      <c r="O43" s="68"/>
      <c r="P43" s="68"/>
      <c r="Q43" s="68"/>
      <c r="R43" s="68"/>
      <c r="S43" s="68"/>
      <c r="T43" s="68">
        <v>500</v>
      </c>
      <c r="U43" s="278" t="s">
        <v>927</v>
      </c>
      <c r="V43" s="294"/>
      <c r="W43" s="294"/>
      <c r="X43" s="294">
        <v>0</v>
      </c>
      <c r="Y43" s="192"/>
      <c r="Z43" s="278" t="s">
        <v>368</v>
      </c>
      <c r="AA43" s="278" t="s">
        <v>898</v>
      </c>
      <c r="AB43" s="278"/>
      <c r="AC43" s="278"/>
      <c r="AD43" s="278">
        <v>0</v>
      </c>
      <c r="AE43" s="278"/>
      <c r="AF43" s="278">
        <v>2</v>
      </c>
      <c r="AG43" s="278">
        <v>2</v>
      </c>
      <c r="AH43" s="278"/>
      <c r="AI43" s="278">
        <v>2</v>
      </c>
      <c r="AJ43" s="278">
        <v>0</v>
      </c>
      <c r="AK43" s="278"/>
      <c r="AL43" s="278">
        <v>0</v>
      </c>
      <c r="AM43" s="278">
        <v>0</v>
      </c>
      <c r="AN43" s="278">
        <v>0</v>
      </c>
      <c r="AO43" s="278">
        <v>0</v>
      </c>
      <c r="AP43" s="278"/>
    </row>
    <row r="44" spans="1:42" ht="30" customHeight="1">
      <c r="A44" s="289" t="s">
        <v>2529</v>
      </c>
      <c r="B44" s="191" t="s">
        <v>2173</v>
      </c>
      <c r="C44" s="191" t="s">
        <v>1151</v>
      </c>
      <c r="D44" s="70" t="s">
        <v>129</v>
      </c>
      <c r="E44" s="70" t="s">
        <v>40</v>
      </c>
      <c r="F44" s="278">
        <v>78155</v>
      </c>
      <c r="G44" s="70" t="s">
        <v>825</v>
      </c>
      <c r="H44" s="70" t="s">
        <v>1152</v>
      </c>
      <c r="I44" s="290" t="s">
        <v>1038</v>
      </c>
      <c r="J44" s="291"/>
      <c r="K44" s="292"/>
      <c r="L44" s="293"/>
      <c r="M44" s="68"/>
      <c r="N44" s="68"/>
      <c r="O44" s="68"/>
      <c r="P44" s="68">
        <v>300</v>
      </c>
      <c r="Q44" s="68"/>
      <c r="R44" s="68"/>
      <c r="S44" s="68"/>
      <c r="T44" s="68">
        <v>300</v>
      </c>
      <c r="U44" s="278" t="s">
        <v>931</v>
      </c>
      <c r="V44" s="294"/>
      <c r="W44" s="294"/>
      <c r="X44" s="294">
        <v>0</v>
      </c>
      <c r="Y44" s="192"/>
      <c r="Z44" s="278" t="s">
        <v>363</v>
      </c>
      <c r="AA44" s="278" t="s">
        <v>901</v>
      </c>
      <c r="AB44" s="278"/>
      <c r="AC44" s="278"/>
      <c r="AD44" s="278">
        <v>0</v>
      </c>
      <c r="AE44" s="278"/>
      <c r="AF44" s="278">
        <v>1</v>
      </c>
      <c r="AG44" s="278">
        <v>0</v>
      </c>
      <c r="AH44" s="278"/>
      <c r="AI44" s="278">
        <v>2</v>
      </c>
      <c r="AJ44" s="278">
        <v>0</v>
      </c>
      <c r="AK44" s="278"/>
      <c r="AL44" s="278">
        <v>0</v>
      </c>
      <c r="AM44" s="278">
        <v>0</v>
      </c>
      <c r="AN44" s="278">
        <v>0</v>
      </c>
      <c r="AO44" s="278">
        <v>0</v>
      </c>
      <c r="AP44" s="278">
        <v>1</v>
      </c>
    </row>
    <row r="45" spans="1:42" ht="30" customHeight="1">
      <c r="A45" s="289" t="s">
        <v>362</v>
      </c>
      <c r="B45" s="191" t="s">
        <v>2604</v>
      </c>
      <c r="C45" s="191" t="s">
        <v>1077</v>
      </c>
      <c r="D45" s="70" t="s">
        <v>129</v>
      </c>
      <c r="E45" s="70" t="s">
        <v>40</v>
      </c>
      <c r="F45" s="278">
        <v>78155</v>
      </c>
      <c r="G45" s="70" t="s">
        <v>679</v>
      </c>
      <c r="H45" s="70" t="s">
        <v>1078</v>
      </c>
      <c r="I45" s="290" t="s">
        <v>1015</v>
      </c>
      <c r="J45" s="291"/>
      <c r="K45" s="292"/>
      <c r="L45" s="293"/>
      <c r="M45" s="68">
        <v>1000</v>
      </c>
      <c r="N45" s="68"/>
      <c r="O45" s="68"/>
      <c r="P45" s="68">
        <v>500</v>
      </c>
      <c r="Q45" s="68"/>
      <c r="R45" s="68"/>
      <c r="S45" s="68"/>
      <c r="T45" s="68">
        <v>1500</v>
      </c>
      <c r="U45" s="278" t="s">
        <v>927</v>
      </c>
      <c r="V45" s="294"/>
      <c r="W45" s="294"/>
      <c r="X45" s="294">
        <v>500</v>
      </c>
      <c r="Y45" s="192" t="s">
        <v>2605</v>
      </c>
      <c r="Z45" s="278" t="s">
        <v>373</v>
      </c>
      <c r="AA45" s="278" t="s">
        <v>897</v>
      </c>
      <c r="AB45" s="278"/>
      <c r="AC45" s="278"/>
      <c r="AD45" s="278">
        <v>0</v>
      </c>
      <c r="AE45" s="278"/>
      <c r="AF45" s="278">
        <v>2</v>
      </c>
      <c r="AG45" s="278">
        <v>2</v>
      </c>
      <c r="AH45" s="278"/>
      <c r="AI45" s="278">
        <v>4</v>
      </c>
      <c r="AJ45" s="278" t="s">
        <v>892</v>
      </c>
      <c r="AK45" s="278"/>
      <c r="AL45" s="278" t="s">
        <v>892</v>
      </c>
      <c r="AM45" s="278">
        <v>0</v>
      </c>
      <c r="AN45" s="278">
        <v>0</v>
      </c>
      <c r="AO45" s="278">
        <v>0</v>
      </c>
      <c r="AP45" s="278">
        <v>2</v>
      </c>
    </row>
    <row r="46" spans="1:42" ht="30" customHeight="1">
      <c r="A46" s="289"/>
      <c r="B46" s="191" t="s">
        <v>1964</v>
      </c>
      <c r="C46" s="191" t="s">
        <v>2606</v>
      </c>
      <c r="D46" s="70" t="s">
        <v>234</v>
      </c>
      <c r="E46" s="70" t="s">
        <v>40</v>
      </c>
      <c r="F46" s="278">
        <v>78132</v>
      </c>
      <c r="G46" s="70" t="s">
        <v>2607</v>
      </c>
      <c r="H46" s="70"/>
      <c r="I46" s="290" t="s">
        <v>99</v>
      </c>
      <c r="J46" s="291"/>
      <c r="K46" s="292"/>
      <c r="L46" s="293"/>
      <c r="M46" s="68"/>
      <c r="N46" s="68"/>
      <c r="O46" s="68"/>
      <c r="P46" s="68"/>
      <c r="Q46" s="68"/>
      <c r="R46" s="68"/>
      <c r="S46" s="68"/>
      <c r="T46" s="68">
        <v>0</v>
      </c>
      <c r="U46" s="278"/>
      <c r="V46" s="294">
        <v>650</v>
      </c>
      <c r="W46" s="294" t="s">
        <v>931</v>
      </c>
      <c r="X46" s="294">
        <v>650</v>
      </c>
      <c r="Y46" s="192"/>
      <c r="Z46" s="278" t="s">
        <v>368</v>
      </c>
      <c r="AA46" s="278" t="s">
        <v>898</v>
      </c>
      <c r="AB46" s="278"/>
      <c r="AC46" s="278"/>
      <c r="AD46" s="278">
        <v>0</v>
      </c>
      <c r="AE46" s="278"/>
      <c r="AF46" s="278">
        <v>2</v>
      </c>
      <c r="AG46" s="278">
        <v>2</v>
      </c>
      <c r="AH46" s="278"/>
      <c r="AI46" s="278">
        <v>2</v>
      </c>
      <c r="AJ46" s="278">
        <v>0</v>
      </c>
      <c r="AK46" s="278"/>
      <c r="AL46" s="278">
        <v>0</v>
      </c>
      <c r="AM46" s="278">
        <v>0</v>
      </c>
      <c r="AN46" s="278">
        <v>0</v>
      </c>
      <c r="AO46" s="278">
        <v>0</v>
      </c>
      <c r="AP46" s="278"/>
    </row>
    <row r="47" spans="1:42" ht="30" customHeight="1">
      <c r="A47" s="289" t="s">
        <v>2529</v>
      </c>
      <c r="B47" s="191" t="s">
        <v>2160</v>
      </c>
      <c r="C47" s="191" t="s">
        <v>762</v>
      </c>
      <c r="D47" s="70" t="s">
        <v>219</v>
      </c>
      <c r="E47" s="70" t="s">
        <v>38</v>
      </c>
      <c r="F47" s="278">
        <v>78118</v>
      </c>
      <c r="G47" s="70" t="s">
        <v>763</v>
      </c>
      <c r="H47" s="70" t="s">
        <v>2161</v>
      </c>
      <c r="I47" s="290" t="s">
        <v>217</v>
      </c>
      <c r="J47" s="291"/>
      <c r="K47" s="292"/>
      <c r="L47" s="293"/>
      <c r="M47" s="68">
        <v>300</v>
      </c>
      <c r="N47" s="68"/>
      <c r="O47" s="68"/>
      <c r="P47" s="68"/>
      <c r="Q47" s="68"/>
      <c r="R47" s="68"/>
      <c r="S47" s="68"/>
      <c r="T47" s="68">
        <v>300</v>
      </c>
      <c r="U47" s="278" t="s">
        <v>931</v>
      </c>
      <c r="V47" s="294"/>
      <c r="W47" s="294"/>
      <c r="X47" s="294">
        <v>0</v>
      </c>
      <c r="Y47" s="192"/>
      <c r="Z47" s="278" t="s">
        <v>363</v>
      </c>
      <c r="AA47" s="278" t="s">
        <v>901</v>
      </c>
      <c r="AB47" s="278"/>
      <c r="AC47" s="278"/>
      <c r="AD47" s="278">
        <v>0</v>
      </c>
      <c r="AE47" s="278"/>
      <c r="AF47" s="278">
        <v>1</v>
      </c>
      <c r="AG47" s="278">
        <v>0</v>
      </c>
      <c r="AH47" s="278"/>
      <c r="AI47" s="278">
        <v>2</v>
      </c>
      <c r="AJ47" s="278">
        <v>0</v>
      </c>
      <c r="AK47" s="278"/>
      <c r="AL47" s="278">
        <v>0</v>
      </c>
      <c r="AM47" s="278">
        <v>0</v>
      </c>
      <c r="AN47" s="278">
        <v>0</v>
      </c>
      <c r="AO47" s="278">
        <v>0</v>
      </c>
      <c r="AP47" s="278"/>
    </row>
    <row r="48" spans="1:42" ht="30" customHeight="1">
      <c r="A48" s="289" t="s">
        <v>362</v>
      </c>
      <c r="B48" s="191" t="s">
        <v>2608</v>
      </c>
      <c r="C48" s="191" t="s">
        <v>2609</v>
      </c>
      <c r="D48" s="70" t="s">
        <v>37</v>
      </c>
      <c r="E48" s="70" t="s">
        <v>40</v>
      </c>
      <c r="F48" s="278">
        <v>78209</v>
      </c>
      <c r="G48" s="70" t="s">
        <v>1062</v>
      </c>
      <c r="H48" s="70" t="s">
        <v>1063</v>
      </c>
      <c r="I48" s="290"/>
      <c r="J48" s="291">
        <v>44193</v>
      </c>
      <c r="K48" s="292">
        <v>3518</v>
      </c>
      <c r="L48" s="293"/>
      <c r="M48" s="68"/>
      <c r="N48" s="68"/>
      <c r="O48" s="68"/>
      <c r="P48" s="68">
        <v>250</v>
      </c>
      <c r="Q48" s="68"/>
      <c r="R48" s="68"/>
      <c r="S48" s="68"/>
      <c r="T48" s="68">
        <v>250</v>
      </c>
      <c r="U48" s="278" t="s">
        <v>927</v>
      </c>
      <c r="V48" s="294"/>
      <c r="W48" s="294"/>
      <c r="X48" s="294">
        <v>0</v>
      </c>
      <c r="Y48" s="192"/>
      <c r="Z48" s="278" t="s">
        <v>363</v>
      </c>
      <c r="AA48" s="278" t="s">
        <v>901</v>
      </c>
      <c r="AB48" s="278"/>
      <c r="AC48" s="278"/>
      <c r="AD48" s="278">
        <v>0</v>
      </c>
      <c r="AE48" s="278"/>
      <c r="AF48" s="278">
        <v>1</v>
      </c>
      <c r="AG48" s="278">
        <v>0</v>
      </c>
      <c r="AH48" s="278"/>
      <c r="AI48" s="278">
        <v>2</v>
      </c>
      <c r="AJ48" s="278">
        <v>0</v>
      </c>
      <c r="AK48" s="278"/>
      <c r="AL48" s="278">
        <v>0</v>
      </c>
      <c r="AM48" s="278">
        <v>0</v>
      </c>
      <c r="AN48" s="278">
        <v>0</v>
      </c>
      <c r="AO48" s="278">
        <v>0</v>
      </c>
      <c r="AP48" s="278">
        <v>1</v>
      </c>
    </row>
    <row r="49" spans="1:42" ht="30" customHeight="1">
      <c r="A49" s="289" t="s">
        <v>362</v>
      </c>
      <c r="B49" s="191" t="s">
        <v>1119</v>
      </c>
      <c r="C49" s="191" t="s">
        <v>1120</v>
      </c>
      <c r="D49" s="70" t="s">
        <v>178</v>
      </c>
      <c r="E49" s="70" t="s">
        <v>40</v>
      </c>
      <c r="F49" s="278">
        <v>78948</v>
      </c>
      <c r="G49" s="70" t="s">
        <v>716</v>
      </c>
      <c r="H49" s="70" t="s">
        <v>786</v>
      </c>
      <c r="I49" s="290" t="s">
        <v>785</v>
      </c>
      <c r="J49" s="291">
        <v>44220</v>
      </c>
      <c r="K49" s="292">
        <v>3622</v>
      </c>
      <c r="L49" s="293"/>
      <c r="M49" s="68">
        <v>250</v>
      </c>
      <c r="N49" s="68"/>
      <c r="O49" s="68"/>
      <c r="P49" s="68"/>
      <c r="Q49" s="68"/>
      <c r="R49" s="68"/>
      <c r="S49" s="68"/>
      <c r="T49" s="68">
        <v>250</v>
      </c>
      <c r="U49" s="278" t="s">
        <v>927</v>
      </c>
      <c r="V49" s="294"/>
      <c r="W49" s="294"/>
      <c r="X49" s="294">
        <v>0</v>
      </c>
      <c r="Y49" s="192"/>
      <c r="Z49" s="278" t="s">
        <v>363</v>
      </c>
      <c r="AA49" s="278" t="s">
        <v>901</v>
      </c>
      <c r="AB49" s="278"/>
      <c r="AC49" s="278"/>
      <c r="AD49" s="278">
        <v>0</v>
      </c>
      <c r="AE49" s="278"/>
      <c r="AF49" s="278">
        <v>1</v>
      </c>
      <c r="AG49" s="278">
        <v>0</v>
      </c>
      <c r="AH49" s="278"/>
      <c r="AI49" s="278">
        <v>2</v>
      </c>
      <c r="AJ49" s="278">
        <v>0</v>
      </c>
      <c r="AK49" s="278"/>
      <c r="AL49" s="278">
        <v>0</v>
      </c>
      <c r="AM49" s="278">
        <v>0</v>
      </c>
      <c r="AN49" s="278">
        <v>0</v>
      </c>
      <c r="AO49" s="278">
        <v>0</v>
      </c>
      <c r="AP49" s="278"/>
    </row>
    <row r="50" spans="1:42" ht="30" customHeight="1">
      <c r="A50" s="289" t="s">
        <v>362</v>
      </c>
      <c r="B50" s="191" t="s">
        <v>1776</v>
      </c>
      <c r="C50" s="191" t="s">
        <v>1777</v>
      </c>
      <c r="D50" s="70" t="s">
        <v>232</v>
      </c>
      <c r="E50" s="70" t="s">
        <v>40</v>
      </c>
      <c r="F50" s="278">
        <v>78009</v>
      </c>
      <c r="G50" s="70" t="s">
        <v>1778</v>
      </c>
      <c r="H50" s="70" t="s">
        <v>1779</v>
      </c>
      <c r="I50" s="290" t="s">
        <v>1780</v>
      </c>
      <c r="J50" s="291">
        <v>44210</v>
      </c>
      <c r="K50" s="292">
        <v>3573</v>
      </c>
      <c r="L50" s="293"/>
      <c r="M50" s="68"/>
      <c r="N50" s="68"/>
      <c r="O50" s="68"/>
      <c r="P50" s="68">
        <v>300</v>
      </c>
      <c r="Q50" s="68"/>
      <c r="R50" s="68"/>
      <c r="S50" s="68"/>
      <c r="T50" s="68">
        <v>300</v>
      </c>
      <c r="U50" s="278" t="s">
        <v>927</v>
      </c>
      <c r="V50" s="294"/>
      <c r="W50" s="294"/>
      <c r="X50" s="294">
        <v>0</v>
      </c>
      <c r="Y50" s="192"/>
      <c r="Z50" s="278" t="s">
        <v>363</v>
      </c>
      <c r="AA50" s="278" t="s">
        <v>901</v>
      </c>
      <c r="AB50" s="278"/>
      <c r="AC50" s="278"/>
      <c r="AD50" s="278">
        <v>0</v>
      </c>
      <c r="AE50" s="278"/>
      <c r="AF50" s="278">
        <v>1</v>
      </c>
      <c r="AG50" s="278">
        <v>0</v>
      </c>
      <c r="AH50" s="278"/>
      <c r="AI50" s="278">
        <v>2</v>
      </c>
      <c r="AJ50" s="278">
        <v>0</v>
      </c>
      <c r="AK50" s="278"/>
      <c r="AL50" s="278">
        <v>0</v>
      </c>
      <c r="AM50" s="278">
        <v>0</v>
      </c>
      <c r="AN50" s="278">
        <v>0</v>
      </c>
      <c r="AO50" s="278">
        <v>0</v>
      </c>
      <c r="AP50" s="278">
        <v>1</v>
      </c>
    </row>
    <row r="51" spans="1:42" ht="30" customHeight="1">
      <c r="A51" s="289" t="s">
        <v>362</v>
      </c>
      <c r="B51" s="191" t="s">
        <v>1169</v>
      </c>
      <c r="C51" s="191" t="s">
        <v>2610</v>
      </c>
      <c r="D51" s="70" t="s">
        <v>107</v>
      </c>
      <c r="E51" s="70" t="s">
        <v>40</v>
      </c>
      <c r="F51" s="278">
        <v>78016</v>
      </c>
      <c r="G51" s="70" t="s">
        <v>1170</v>
      </c>
      <c r="H51" s="70" t="s">
        <v>1171</v>
      </c>
      <c r="I51" s="290" t="s">
        <v>1172</v>
      </c>
      <c r="J51" s="291" t="s">
        <v>2611</v>
      </c>
      <c r="K51" s="292" t="s">
        <v>2612</v>
      </c>
      <c r="L51" s="293"/>
      <c r="M51" s="68">
        <v>591.09</v>
      </c>
      <c r="N51" s="68"/>
      <c r="O51" s="68"/>
      <c r="P51" s="68"/>
      <c r="Q51" s="68"/>
      <c r="R51" s="68"/>
      <c r="S51" s="68"/>
      <c r="T51" s="68">
        <v>591.09</v>
      </c>
      <c r="U51" s="278" t="s">
        <v>927</v>
      </c>
      <c r="V51" s="294"/>
      <c r="W51" s="294"/>
      <c r="X51" s="294">
        <v>300</v>
      </c>
      <c r="Y51" s="192"/>
      <c r="Z51" s="278" t="s">
        <v>368</v>
      </c>
      <c r="AA51" s="278" t="s">
        <v>898</v>
      </c>
      <c r="AB51" s="278"/>
      <c r="AC51" s="278"/>
      <c r="AD51" s="278">
        <v>0</v>
      </c>
      <c r="AE51" s="278"/>
      <c r="AF51" s="278">
        <v>2</v>
      </c>
      <c r="AG51" s="278">
        <v>2</v>
      </c>
      <c r="AH51" s="278"/>
      <c r="AI51" s="278">
        <v>2</v>
      </c>
      <c r="AJ51" s="278">
        <v>0</v>
      </c>
      <c r="AK51" s="278"/>
      <c r="AL51" s="278">
        <v>0</v>
      </c>
      <c r="AM51" s="278">
        <v>0</v>
      </c>
      <c r="AN51" s="278">
        <v>0</v>
      </c>
      <c r="AO51" s="278">
        <v>0</v>
      </c>
      <c r="AP51" s="278"/>
    </row>
    <row r="52" spans="1:42" ht="30" customHeight="1">
      <c r="A52" s="289" t="s">
        <v>362</v>
      </c>
      <c r="B52" s="191" t="s">
        <v>2132</v>
      </c>
      <c r="C52" s="191" t="s">
        <v>2133</v>
      </c>
      <c r="D52" s="70" t="s">
        <v>134</v>
      </c>
      <c r="E52" s="70" t="s">
        <v>40</v>
      </c>
      <c r="F52" s="278">
        <v>78133</v>
      </c>
      <c r="G52" s="70" t="s">
        <v>2134</v>
      </c>
      <c r="H52" s="70" t="s">
        <v>2613</v>
      </c>
      <c r="I52" s="290" t="s">
        <v>2136</v>
      </c>
      <c r="J52" s="291">
        <v>44218</v>
      </c>
      <c r="K52" s="292">
        <v>3611</v>
      </c>
      <c r="L52" s="293"/>
      <c r="M52" s="68">
        <v>250</v>
      </c>
      <c r="N52" s="68"/>
      <c r="O52" s="68"/>
      <c r="P52" s="68"/>
      <c r="Q52" s="68"/>
      <c r="R52" s="68"/>
      <c r="S52" s="68"/>
      <c r="T52" s="68">
        <v>250</v>
      </c>
      <c r="U52" s="278" t="s">
        <v>927</v>
      </c>
      <c r="V52" s="294"/>
      <c r="W52" s="294"/>
      <c r="X52" s="294">
        <v>0</v>
      </c>
      <c r="Y52" s="192"/>
      <c r="Z52" s="278" t="s">
        <v>363</v>
      </c>
      <c r="AA52" s="278" t="s">
        <v>901</v>
      </c>
      <c r="AB52" s="278"/>
      <c r="AC52" s="278"/>
      <c r="AD52" s="278">
        <v>0</v>
      </c>
      <c r="AE52" s="278"/>
      <c r="AF52" s="278">
        <v>1</v>
      </c>
      <c r="AG52" s="278">
        <v>0</v>
      </c>
      <c r="AH52" s="278"/>
      <c r="AI52" s="278">
        <v>2</v>
      </c>
      <c r="AJ52" s="278">
        <v>0</v>
      </c>
      <c r="AK52" s="278"/>
      <c r="AL52" s="278">
        <v>0</v>
      </c>
      <c r="AM52" s="278">
        <v>0</v>
      </c>
      <c r="AN52" s="278">
        <v>0</v>
      </c>
      <c r="AO52" s="278">
        <v>0</v>
      </c>
      <c r="AP52" s="278"/>
    </row>
    <row r="53" spans="1:42" ht="30" customHeight="1">
      <c r="A53" s="289" t="s">
        <v>2529</v>
      </c>
      <c r="B53" s="191" t="s">
        <v>1283</v>
      </c>
      <c r="C53" s="191" t="s">
        <v>1284</v>
      </c>
      <c r="D53" s="70" t="s">
        <v>37</v>
      </c>
      <c r="E53" s="70" t="s">
        <v>40</v>
      </c>
      <c r="F53" s="278">
        <v>78213</v>
      </c>
      <c r="G53" s="70" t="s">
        <v>1285</v>
      </c>
      <c r="H53" s="70" t="s">
        <v>1286</v>
      </c>
      <c r="I53" s="290" t="s">
        <v>1038</v>
      </c>
      <c r="J53" s="291"/>
      <c r="K53" s="292"/>
      <c r="L53" s="293"/>
      <c r="M53" s="68"/>
      <c r="N53" s="68"/>
      <c r="O53" s="68"/>
      <c r="P53" s="68">
        <v>300</v>
      </c>
      <c r="Q53" s="68"/>
      <c r="R53" s="68"/>
      <c r="S53" s="68"/>
      <c r="T53" s="68">
        <v>300</v>
      </c>
      <c r="U53" s="278" t="s">
        <v>931</v>
      </c>
      <c r="V53" s="294"/>
      <c r="W53" s="294"/>
      <c r="X53" s="294">
        <v>0</v>
      </c>
      <c r="Y53" s="192"/>
      <c r="Z53" s="278" t="s">
        <v>363</v>
      </c>
      <c r="AA53" s="278" t="s">
        <v>901</v>
      </c>
      <c r="AB53" s="278"/>
      <c r="AC53" s="278"/>
      <c r="AD53" s="278">
        <v>0</v>
      </c>
      <c r="AE53" s="278"/>
      <c r="AF53" s="278">
        <v>1</v>
      </c>
      <c r="AG53" s="278">
        <v>0</v>
      </c>
      <c r="AH53" s="278"/>
      <c r="AI53" s="278">
        <v>2</v>
      </c>
      <c r="AJ53" s="278">
        <v>0</v>
      </c>
      <c r="AK53" s="278"/>
      <c r="AL53" s="278">
        <v>0</v>
      </c>
      <c r="AM53" s="278">
        <v>0</v>
      </c>
      <c r="AN53" s="278">
        <v>0</v>
      </c>
      <c r="AO53" s="278">
        <v>0</v>
      </c>
      <c r="AP53" s="278">
        <v>1</v>
      </c>
    </row>
    <row r="54" spans="1:42" ht="30" customHeight="1">
      <c r="A54" s="289" t="s">
        <v>362</v>
      </c>
      <c r="B54" s="191" t="s">
        <v>2614</v>
      </c>
      <c r="C54" s="191" t="s">
        <v>1023</v>
      </c>
      <c r="D54" s="70" t="s">
        <v>1024</v>
      </c>
      <c r="E54" s="70" t="s">
        <v>40</v>
      </c>
      <c r="F54" s="278">
        <v>78121</v>
      </c>
      <c r="G54" s="70" t="s">
        <v>1025</v>
      </c>
      <c r="H54" s="70" t="s">
        <v>990</v>
      </c>
      <c r="I54" s="290" t="s">
        <v>99</v>
      </c>
      <c r="J54" s="291">
        <v>44216</v>
      </c>
      <c r="K54" s="292">
        <v>3604</v>
      </c>
      <c r="L54" s="293"/>
      <c r="M54" s="68">
        <v>250</v>
      </c>
      <c r="N54" s="68"/>
      <c r="O54" s="68"/>
      <c r="P54" s="68"/>
      <c r="Q54" s="68"/>
      <c r="R54" s="68"/>
      <c r="S54" s="68"/>
      <c r="T54" s="68">
        <v>250</v>
      </c>
      <c r="U54" s="278" t="s">
        <v>927</v>
      </c>
      <c r="V54" s="294"/>
      <c r="W54" s="294"/>
      <c r="X54" s="294">
        <v>0</v>
      </c>
      <c r="Y54" s="192"/>
      <c r="Z54" s="278" t="s">
        <v>363</v>
      </c>
      <c r="AA54" s="278" t="s">
        <v>901</v>
      </c>
      <c r="AB54" s="278"/>
      <c r="AC54" s="278"/>
      <c r="AD54" s="278">
        <v>0</v>
      </c>
      <c r="AE54" s="278"/>
      <c r="AF54" s="278">
        <v>1</v>
      </c>
      <c r="AG54" s="278">
        <v>0</v>
      </c>
      <c r="AH54" s="278"/>
      <c r="AI54" s="278">
        <v>2</v>
      </c>
      <c r="AJ54" s="278">
        <v>0</v>
      </c>
      <c r="AK54" s="278"/>
      <c r="AL54" s="278">
        <v>0</v>
      </c>
      <c r="AM54" s="278">
        <v>0</v>
      </c>
      <c r="AN54" s="278">
        <v>0</v>
      </c>
      <c r="AO54" s="278">
        <v>0</v>
      </c>
      <c r="AP54" s="278"/>
    </row>
    <row r="55" spans="1:42" ht="30" customHeight="1">
      <c r="A55" s="289" t="s">
        <v>2529</v>
      </c>
      <c r="B55" s="191" t="s">
        <v>1220</v>
      </c>
      <c r="C55" s="191" t="s">
        <v>1221</v>
      </c>
      <c r="D55" s="70" t="s">
        <v>37</v>
      </c>
      <c r="E55" s="70" t="s">
        <v>40</v>
      </c>
      <c r="F55" s="278">
        <v>78250</v>
      </c>
      <c r="G55" s="70" t="s">
        <v>1222</v>
      </c>
      <c r="H55" s="70" t="s">
        <v>1223</v>
      </c>
      <c r="I55" s="290" t="s">
        <v>217</v>
      </c>
      <c r="J55" s="291"/>
      <c r="K55" s="292"/>
      <c r="L55" s="293"/>
      <c r="M55" s="68">
        <v>200</v>
      </c>
      <c r="N55" s="68"/>
      <c r="O55" s="68"/>
      <c r="P55" s="68"/>
      <c r="Q55" s="68"/>
      <c r="R55" s="68"/>
      <c r="S55" s="68"/>
      <c r="T55" s="68">
        <v>200</v>
      </c>
      <c r="U55" s="278" t="s">
        <v>931</v>
      </c>
      <c r="V55" s="294"/>
      <c r="W55" s="294"/>
      <c r="X55" s="294">
        <v>0</v>
      </c>
      <c r="Y55" s="192"/>
      <c r="Z55" s="278" t="s">
        <v>903</v>
      </c>
      <c r="AA55" s="278" t="s">
        <v>904</v>
      </c>
      <c r="AB55" s="278"/>
      <c r="AC55" s="278"/>
      <c r="AD55" s="278">
        <v>0</v>
      </c>
      <c r="AE55" s="278"/>
      <c r="AF55" s="278">
        <v>1</v>
      </c>
      <c r="AG55" s="278">
        <v>0</v>
      </c>
      <c r="AH55" s="278"/>
      <c r="AI55" s="278">
        <v>0</v>
      </c>
      <c r="AJ55" s="278">
        <v>0</v>
      </c>
      <c r="AK55" s="278"/>
      <c r="AL55" s="278">
        <v>0</v>
      </c>
      <c r="AM55" s="278">
        <v>0</v>
      </c>
      <c r="AN55" s="278">
        <v>0</v>
      </c>
      <c r="AO55" s="278">
        <v>0</v>
      </c>
      <c r="AP55" s="278"/>
    </row>
    <row r="56" spans="1:42" ht="30" customHeight="1">
      <c r="A56" s="289" t="s">
        <v>362</v>
      </c>
      <c r="B56" s="191" t="s">
        <v>1280</v>
      </c>
      <c r="C56" s="191" t="s">
        <v>342</v>
      </c>
      <c r="D56" s="70" t="s">
        <v>1024</v>
      </c>
      <c r="E56" s="70" t="s">
        <v>40</v>
      </c>
      <c r="F56" s="278">
        <v>78121</v>
      </c>
      <c r="G56" s="70" t="s">
        <v>1281</v>
      </c>
      <c r="H56" s="70" t="s">
        <v>1282</v>
      </c>
      <c r="I56" s="290" t="s">
        <v>341</v>
      </c>
      <c r="J56" s="291">
        <v>44208</v>
      </c>
      <c r="K56" s="292">
        <v>3557</v>
      </c>
      <c r="L56" s="293"/>
      <c r="M56" s="68"/>
      <c r="N56" s="68"/>
      <c r="O56" s="68"/>
      <c r="P56" s="68">
        <v>300</v>
      </c>
      <c r="Q56" s="68"/>
      <c r="R56" s="68"/>
      <c r="S56" s="68"/>
      <c r="T56" s="68">
        <v>300</v>
      </c>
      <c r="U56" s="278" t="s">
        <v>927</v>
      </c>
      <c r="V56" s="294"/>
      <c r="W56" s="294"/>
      <c r="X56" s="294">
        <v>0</v>
      </c>
      <c r="Y56" s="192"/>
      <c r="Z56" s="278" t="s">
        <v>363</v>
      </c>
      <c r="AA56" s="278" t="s">
        <v>901</v>
      </c>
      <c r="AB56" s="278"/>
      <c r="AC56" s="278"/>
      <c r="AD56" s="278">
        <v>0</v>
      </c>
      <c r="AE56" s="278"/>
      <c r="AF56" s="278">
        <v>1</v>
      </c>
      <c r="AG56" s="278">
        <v>0</v>
      </c>
      <c r="AH56" s="278"/>
      <c r="AI56" s="278">
        <v>2</v>
      </c>
      <c r="AJ56" s="278">
        <v>0</v>
      </c>
      <c r="AK56" s="278"/>
      <c r="AL56" s="278">
        <v>0</v>
      </c>
      <c r="AM56" s="278">
        <v>0</v>
      </c>
      <c r="AN56" s="278">
        <v>0</v>
      </c>
      <c r="AO56" s="278">
        <v>0</v>
      </c>
      <c r="AP56" s="278">
        <v>1</v>
      </c>
    </row>
    <row r="57" spans="1:42" ht="30" customHeight="1">
      <c r="A57" s="289"/>
      <c r="B57" s="191" t="s">
        <v>2615</v>
      </c>
      <c r="C57" s="191" t="s">
        <v>2616</v>
      </c>
      <c r="D57" s="70" t="s">
        <v>2617</v>
      </c>
      <c r="E57" s="70" t="s">
        <v>40</v>
      </c>
      <c r="F57" s="278">
        <v>77478</v>
      </c>
      <c r="G57" s="70" t="s">
        <v>2618</v>
      </c>
      <c r="H57" s="70" t="s">
        <v>2619</v>
      </c>
      <c r="I57" s="290" t="s">
        <v>99</v>
      </c>
      <c r="J57" s="291"/>
      <c r="K57" s="292"/>
      <c r="L57" s="293"/>
      <c r="M57" s="68"/>
      <c r="N57" s="68"/>
      <c r="O57" s="68"/>
      <c r="P57" s="68"/>
      <c r="Q57" s="68"/>
      <c r="R57" s="68"/>
      <c r="S57" s="68"/>
      <c r="T57" s="68">
        <v>0</v>
      </c>
      <c r="U57" s="278"/>
      <c r="V57" s="294">
        <v>7500</v>
      </c>
      <c r="W57" s="294" t="s">
        <v>931</v>
      </c>
      <c r="X57" s="294">
        <v>7500</v>
      </c>
      <c r="Y57" s="192"/>
      <c r="Z57" s="278" t="s">
        <v>379</v>
      </c>
      <c r="AA57" s="278" t="s">
        <v>894</v>
      </c>
      <c r="AB57" s="278"/>
      <c r="AC57" s="278"/>
      <c r="AD57" s="278">
        <v>2</v>
      </c>
      <c r="AE57" s="278"/>
      <c r="AF57" s="278">
        <v>4</v>
      </c>
      <c r="AG57" s="278">
        <v>2</v>
      </c>
      <c r="AH57" s="278"/>
      <c r="AI57" s="278">
        <v>6</v>
      </c>
      <c r="AJ57" s="278" t="s">
        <v>892</v>
      </c>
      <c r="AK57" s="278"/>
      <c r="AL57" s="278" t="s">
        <v>892</v>
      </c>
      <c r="AM57" s="278">
        <v>0</v>
      </c>
      <c r="AN57" s="278">
        <v>0</v>
      </c>
      <c r="AO57" s="278">
        <v>0</v>
      </c>
      <c r="AP57" s="278"/>
    </row>
    <row r="58" spans="1:42" ht="30" customHeight="1">
      <c r="A58" s="289" t="s">
        <v>362</v>
      </c>
      <c r="B58" s="191" t="s">
        <v>2620</v>
      </c>
      <c r="C58" s="191" t="s">
        <v>2621</v>
      </c>
      <c r="D58" s="70" t="s">
        <v>2622</v>
      </c>
      <c r="E58" s="70" t="s">
        <v>2091</v>
      </c>
      <c r="F58" s="278">
        <v>32081</v>
      </c>
      <c r="G58" s="70" t="s">
        <v>2092</v>
      </c>
      <c r="H58" s="70" t="s">
        <v>2093</v>
      </c>
      <c r="I58" s="290" t="s">
        <v>2094</v>
      </c>
      <c r="J58" s="291">
        <v>44221</v>
      </c>
      <c r="K58" s="292">
        <v>3623</v>
      </c>
      <c r="L58" s="293"/>
      <c r="M58" s="68">
        <v>250</v>
      </c>
      <c r="N58" s="68"/>
      <c r="O58" s="68"/>
      <c r="P58" s="68"/>
      <c r="Q58" s="68"/>
      <c r="R58" s="68"/>
      <c r="S58" s="68"/>
      <c r="T58" s="68">
        <v>250</v>
      </c>
      <c r="U58" s="278" t="s">
        <v>927</v>
      </c>
      <c r="V58" s="294"/>
      <c r="W58" s="294"/>
      <c r="X58" s="294">
        <v>0</v>
      </c>
      <c r="Y58" s="192"/>
      <c r="Z58" s="278" t="s">
        <v>363</v>
      </c>
      <c r="AA58" s="278" t="s">
        <v>901</v>
      </c>
      <c r="AB58" s="278"/>
      <c r="AC58" s="278"/>
      <c r="AD58" s="278">
        <v>0</v>
      </c>
      <c r="AE58" s="278"/>
      <c r="AF58" s="278">
        <v>1</v>
      </c>
      <c r="AG58" s="278">
        <v>0</v>
      </c>
      <c r="AH58" s="278"/>
      <c r="AI58" s="278">
        <v>2</v>
      </c>
      <c r="AJ58" s="278">
        <v>0</v>
      </c>
      <c r="AK58" s="278"/>
      <c r="AL58" s="278">
        <v>0</v>
      </c>
      <c r="AM58" s="278">
        <v>0</v>
      </c>
      <c r="AN58" s="278">
        <v>0</v>
      </c>
      <c r="AO58" s="278">
        <v>0</v>
      </c>
      <c r="AP58" s="278"/>
    </row>
    <row r="59" spans="1:42" ht="30" customHeight="1">
      <c r="A59" s="289" t="s">
        <v>362</v>
      </c>
      <c r="B59" s="191" t="s">
        <v>1132</v>
      </c>
      <c r="C59" s="191" t="s">
        <v>1133</v>
      </c>
      <c r="D59" s="70" t="s">
        <v>37</v>
      </c>
      <c r="E59" s="70" t="s">
        <v>38</v>
      </c>
      <c r="F59" s="278">
        <v>78217</v>
      </c>
      <c r="G59" s="70" t="s">
        <v>1134</v>
      </c>
      <c r="H59" s="70" t="s">
        <v>1135</v>
      </c>
      <c r="I59" s="290" t="s">
        <v>996</v>
      </c>
      <c r="J59" s="291">
        <v>44208</v>
      </c>
      <c r="K59" s="292">
        <v>3557</v>
      </c>
      <c r="L59" s="293"/>
      <c r="M59" s="68">
        <v>1000</v>
      </c>
      <c r="N59" s="68"/>
      <c r="O59" s="68"/>
      <c r="P59" s="68"/>
      <c r="Q59" s="68"/>
      <c r="R59" s="68"/>
      <c r="S59" s="68"/>
      <c r="T59" s="68">
        <v>1000</v>
      </c>
      <c r="U59" s="278" t="s">
        <v>927</v>
      </c>
      <c r="V59" s="294"/>
      <c r="W59" s="294"/>
      <c r="X59" s="294">
        <v>0</v>
      </c>
      <c r="Y59" s="192"/>
      <c r="Z59" s="278" t="s">
        <v>373</v>
      </c>
      <c r="AA59" s="278" t="s">
        <v>897</v>
      </c>
      <c r="AB59" s="278"/>
      <c r="AC59" s="278"/>
      <c r="AD59" s="278">
        <v>0</v>
      </c>
      <c r="AE59" s="278"/>
      <c r="AF59" s="278">
        <v>2</v>
      </c>
      <c r="AG59" s="278">
        <v>2</v>
      </c>
      <c r="AH59" s="278"/>
      <c r="AI59" s="278">
        <v>4</v>
      </c>
      <c r="AJ59" s="278" t="s">
        <v>892</v>
      </c>
      <c r="AK59" s="278"/>
      <c r="AL59" s="278" t="s">
        <v>892</v>
      </c>
      <c r="AM59" s="278">
        <v>0</v>
      </c>
      <c r="AN59" s="278">
        <v>0</v>
      </c>
      <c r="AO59" s="278">
        <v>0</v>
      </c>
      <c r="AP59" s="278"/>
    </row>
    <row r="60" spans="1:42" ht="30" customHeight="1">
      <c r="A60" s="289" t="s">
        <v>2529</v>
      </c>
      <c r="B60" s="191" t="s">
        <v>2623</v>
      </c>
      <c r="C60" s="191" t="s">
        <v>1016</v>
      </c>
      <c r="D60" s="70" t="s">
        <v>37</v>
      </c>
      <c r="E60" s="70" t="s">
        <v>38</v>
      </c>
      <c r="F60" s="278">
        <v>78209</v>
      </c>
      <c r="G60" s="70" t="s">
        <v>634</v>
      </c>
      <c r="H60" s="70" t="s">
        <v>1017</v>
      </c>
      <c r="I60" s="290" t="s">
        <v>1015</v>
      </c>
      <c r="J60" s="291"/>
      <c r="K60" s="292"/>
      <c r="L60" s="293"/>
      <c r="M60" s="68">
        <v>500</v>
      </c>
      <c r="N60" s="68"/>
      <c r="O60" s="68"/>
      <c r="P60" s="68"/>
      <c r="Q60" s="68"/>
      <c r="R60" s="68"/>
      <c r="S60" s="68"/>
      <c r="T60" s="68">
        <v>500</v>
      </c>
      <c r="U60" s="278" t="s">
        <v>931</v>
      </c>
      <c r="V60" s="294"/>
      <c r="W60" s="294"/>
      <c r="X60" s="294">
        <v>300</v>
      </c>
      <c r="Y60" s="192"/>
      <c r="Z60" s="278" t="s">
        <v>368</v>
      </c>
      <c r="AA60" s="278" t="s">
        <v>898</v>
      </c>
      <c r="AB60" s="278"/>
      <c r="AC60" s="278"/>
      <c r="AD60" s="278">
        <v>0</v>
      </c>
      <c r="AE60" s="278"/>
      <c r="AF60" s="278">
        <v>2</v>
      </c>
      <c r="AG60" s="278">
        <v>2</v>
      </c>
      <c r="AH60" s="278"/>
      <c r="AI60" s="278">
        <v>2</v>
      </c>
      <c r="AJ60" s="278">
        <v>0</v>
      </c>
      <c r="AK60" s="278"/>
      <c r="AL60" s="278">
        <v>0</v>
      </c>
      <c r="AM60" s="278">
        <v>0</v>
      </c>
      <c r="AN60" s="278">
        <v>0</v>
      </c>
      <c r="AO60" s="278">
        <v>0</v>
      </c>
      <c r="AP60" s="278">
        <v>1</v>
      </c>
    </row>
    <row r="61" spans="1:42" ht="30" customHeight="1">
      <c r="A61" s="289" t="s">
        <v>362</v>
      </c>
      <c r="B61" s="191" t="s">
        <v>2138</v>
      </c>
      <c r="C61" s="191" t="s">
        <v>2139</v>
      </c>
      <c r="D61" s="70" t="s">
        <v>192</v>
      </c>
      <c r="E61" s="70" t="s">
        <v>40</v>
      </c>
      <c r="F61" s="278">
        <v>78006</v>
      </c>
      <c r="G61" s="70" t="s">
        <v>2140</v>
      </c>
      <c r="H61" s="70" t="s">
        <v>2141</v>
      </c>
      <c r="I61" s="290" t="s">
        <v>2142</v>
      </c>
      <c r="J61" s="291">
        <v>44229</v>
      </c>
      <c r="K61" s="292">
        <v>3678</v>
      </c>
      <c r="L61" s="293"/>
      <c r="M61" s="68">
        <v>500</v>
      </c>
      <c r="N61" s="68"/>
      <c r="O61" s="68"/>
      <c r="P61" s="68"/>
      <c r="Q61" s="68"/>
      <c r="R61" s="68"/>
      <c r="S61" s="68"/>
      <c r="T61" s="68">
        <v>500</v>
      </c>
      <c r="U61" s="278" t="s">
        <v>927</v>
      </c>
      <c r="V61" s="294"/>
      <c r="W61" s="294"/>
      <c r="X61" s="294">
        <v>0</v>
      </c>
      <c r="Y61" s="192"/>
      <c r="Z61" s="278" t="s">
        <v>368</v>
      </c>
      <c r="AA61" s="278" t="s">
        <v>898</v>
      </c>
      <c r="AB61" s="278"/>
      <c r="AC61" s="278"/>
      <c r="AD61" s="278">
        <v>0</v>
      </c>
      <c r="AE61" s="278"/>
      <c r="AF61" s="278">
        <v>2</v>
      </c>
      <c r="AG61" s="278">
        <v>2</v>
      </c>
      <c r="AH61" s="278"/>
      <c r="AI61" s="278">
        <v>2</v>
      </c>
      <c r="AJ61" s="278">
        <v>0</v>
      </c>
      <c r="AK61" s="278"/>
      <c r="AL61" s="278">
        <v>0</v>
      </c>
      <c r="AM61" s="278">
        <v>0</v>
      </c>
      <c r="AN61" s="278">
        <v>0</v>
      </c>
      <c r="AO61" s="278">
        <v>0</v>
      </c>
      <c r="AP61" s="278">
        <v>1</v>
      </c>
    </row>
    <row r="62" spans="1:42" ht="30" customHeight="1">
      <c r="A62" s="289"/>
      <c r="B62" s="191" t="s">
        <v>2122</v>
      </c>
      <c r="C62" s="191" t="s">
        <v>2123</v>
      </c>
      <c r="D62" s="70" t="s">
        <v>216</v>
      </c>
      <c r="E62" s="70" t="s">
        <v>40</v>
      </c>
      <c r="F62" s="278">
        <v>75551</v>
      </c>
      <c r="G62" s="70" t="s">
        <v>2124</v>
      </c>
      <c r="H62" s="70"/>
      <c r="I62" s="290" t="s">
        <v>99</v>
      </c>
      <c r="J62" s="291"/>
      <c r="K62" s="292"/>
      <c r="L62" s="293"/>
      <c r="M62" s="68"/>
      <c r="N62" s="68"/>
      <c r="O62" s="68"/>
      <c r="P62" s="68"/>
      <c r="Q62" s="68"/>
      <c r="R62" s="68"/>
      <c r="S62" s="68"/>
      <c r="T62" s="68">
        <v>0</v>
      </c>
      <c r="U62" s="278"/>
      <c r="V62" s="294">
        <v>1080</v>
      </c>
      <c r="W62" s="294" t="s">
        <v>931</v>
      </c>
      <c r="X62" s="294">
        <v>1080</v>
      </c>
      <c r="Y62" s="192" t="s">
        <v>2624</v>
      </c>
      <c r="Z62" s="278" t="s">
        <v>373</v>
      </c>
      <c r="AA62" s="278" t="s">
        <v>897</v>
      </c>
      <c r="AB62" s="278"/>
      <c r="AC62" s="278"/>
      <c r="AD62" s="278">
        <v>0</v>
      </c>
      <c r="AE62" s="278"/>
      <c r="AF62" s="278">
        <v>2</v>
      </c>
      <c r="AG62" s="278">
        <v>2</v>
      </c>
      <c r="AH62" s="278"/>
      <c r="AI62" s="278">
        <v>4</v>
      </c>
      <c r="AJ62" s="278" t="s">
        <v>892</v>
      </c>
      <c r="AK62" s="278"/>
      <c r="AL62" s="278" t="s">
        <v>892</v>
      </c>
      <c r="AM62" s="278">
        <v>0</v>
      </c>
      <c r="AN62" s="278">
        <v>0</v>
      </c>
      <c r="AO62" s="278">
        <v>0</v>
      </c>
      <c r="AP62" s="278"/>
    </row>
    <row r="63" spans="1:42" ht="30" customHeight="1">
      <c r="A63" s="289" t="s">
        <v>362</v>
      </c>
      <c r="B63" s="191" t="s">
        <v>1917</v>
      </c>
      <c r="C63" s="191" t="s">
        <v>1918</v>
      </c>
      <c r="D63" s="70" t="s">
        <v>309</v>
      </c>
      <c r="E63" s="70" t="s">
        <v>40</v>
      </c>
      <c r="F63" s="278">
        <v>78801</v>
      </c>
      <c r="G63" s="70" t="s">
        <v>1919</v>
      </c>
      <c r="H63" s="70" t="s">
        <v>1920</v>
      </c>
      <c r="I63" s="290" t="s">
        <v>1921</v>
      </c>
      <c r="J63" s="291">
        <v>44214</v>
      </c>
      <c r="K63" s="292">
        <v>3587</v>
      </c>
      <c r="L63" s="293"/>
      <c r="M63" s="68"/>
      <c r="N63" s="68"/>
      <c r="O63" s="68"/>
      <c r="P63" s="68">
        <v>500</v>
      </c>
      <c r="Q63" s="68"/>
      <c r="R63" s="68"/>
      <c r="S63" s="68"/>
      <c r="T63" s="68">
        <v>500</v>
      </c>
      <c r="U63" s="278" t="s">
        <v>927</v>
      </c>
      <c r="V63" s="294"/>
      <c r="W63" s="294"/>
      <c r="X63" s="294">
        <v>300</v>
      </c>
      <c r="Y63" s="192"/>
      <c r="Z63" s="278" t="s">
        <v>368</v>
      </c>
      <c r="AA63" s="278" t="s">
        <v>898</v>
      </c>
      <c r="AB63" s="278"/>
      <c r="AC63" s="278"/>
      <c r="AD63" s="278">
        <v>0</v>
      </c>
      <c r="AE63" s="278"/>
      <c r="AF63" s="278">
        <v>2</v>
      </c>
      <c r="AG63" s="278">
        <v>2</v>
      </c>
      <c r="AH63" s="278"/>
      <c r="AI63" s="278">
        <v>2</v>
      </c>
      <c r="AJ63" s="278">
        <v>0</v>
      </c>
      <c r="AK63" s="278"/>
      <c r="AL63" s="278">
        <v>0</v>
      </c>
      <c r="AM63" s="278">
        <v>0</v>
      </c>
      <c r="AN63" s="278">
        <v>0</v>
      </c>
      <c r="AO63" s="278">
        <v>0</v>
      </c>
      <c r="AP63" s="278">
        <v>1</v>
      </c>
    </row>
    <row r="64" spans="1:42" ht="30" customHeight="1">
      <c r="A64" s="289" t="s">
        <v>2529</v>
      </c>
      <c r="B64" s="191" t="s">
        <v>2625</v>
      </c>
      <c r="C64" s="191" t="s">
        <v>1786</v>
      </c>
      <c r="D64" s="70" t="s">
        <v>63</v>
      </c>
      <c r="E64" s="70" t="s">
        <v>40</v>
      </c>
      <c r="F64" s="278">
        <v>78154</v>
      </c>
      <c r="G64" s="70" t="s">
        <v>2626</v>
      </c>
      <c r="H64" s="70" t="s">
        <v>2627</v>
      </c>
      <c r="I64" s="290" t="s">
        <v>1038</v>
      </c>
      <c r="J64" s="291"/>
      <c r="K64" s="292"/>
      <c r="L64" s="293"/>
      <c r="M64" s="68"/>
      <c r="N64" s="68"/>
      <c r="O64" s="68"/>
      <c r="P64" s="68">
        <v>500</v>
      </c>
      <c r="Q64" s="68"/>
      <c r="R64" s="68"/>
      <c r="S64" s="68"/>
      <c r="T64" s="68">
        <v>500</v>
      </c>
      <c r="U64" s="278" t="s">
        <v>931</v>
      </c>
      <c r="V64" s="294"/>
      <c r="W64" s="294"/>
      <c r="X64" s="294">
        <v>300</v>
      </c>
      <c r="Y64" s="192"/>
      <c r="Z64" s="278" t="s">
        <v>368</v>
      </c>
      <c r="AA64" s="278" t="s">
        <v>898</v>
      </c>
      <c r="AB64" s="278"/>
      <c r="AC64" s="278"/>
      <c r="AD64" s="278">
        <v>0</v>
      </c>
      <c r="AE64" s="278"/>
      <c r="AF64" s="278">
        <v>2</v>
      </c>
      <c r="AG64" s="278">
        <v>2</v>
      </c>
      <c r="AH64" s="278"/>
      <c r="AI64" s="278">
        <v>2</v>
      </c>
      <c r="AJ64" s="278">
        <v>0</v>
      </c>
      <c r="AK64" s="278"/>
      <c r="AL64" s="278">
        <v>0</v>
      </c>
      <c r="AM64" s="278">
        <v>0</v>
      </c>
      <c r="AN64" s="278">
        <v>0</v>
      </c>
      <c r="AO64" s="278">
        <v>0</v>
      </c>
      <c r="AP64" s="278">
        <v>1</v>
      </c>
    </row>
    <row r="65" spans="1:42" ht="30" customHeight="1">
      <c r="A65" s="289" t="s">
        <v>2529</v>
      </c>
      <c r="B65" s="191" t="s">
        <v>1741</v>
      </c>
      <c r="C65" s="191" t="s">
        <v>1742</v>
      </c>
      <c r="D65" s="70" t="s">
        <v>37</v>
      </c>
      <c r="E65" s="70" t="s">
        <v>40</v>
      </c>
      <c r="F65" s="278">
        <v>78217</v>
      </c>
      <c r="G65" s="70" t="s">
        <v>2628</v>
      </c>
      <c r="H65" s="70" t="s">
        <v>1744</v>
      </c>
      <c r="I65" s="290" t="s">
        <v>1015</v>
      </c>
      <c r="J65" s="291"/>
      <c r="K65" s="292"/>
      <c r="L65" s="293"/>
      <c r="M65" s="68">
        <v>1250</v>
      </c>
      <c r="N65" s="68"/>
      <c r="O65" s="68"/>
      <c r="P65" s="68"/>
      <c r="Q65" s="68"/>
      <c r="R65" s="68"/>
      <c r="S65" s="68"/>
      <c r="T65" s="68">
        <v>1250</v>
      </c>
      <c r="U65" s="278" t="s">
        <v>931</v>
      </c>
      <c r="V65" s="294"/>
      <c r="W65" s="294"/>
      <c r="X65" s="294">
        <v>3000</v>
      </c>
      <c r="Y65" s="192"/>
      <c r="Z65" s="278" t="s">
        <v>373</v>
      </c>
      <c r="AA65" s="278" t="s">
        <v>897</v>
      </c>
      <c r="AB65" s="278"/>
      <c r="AC65" s="278"/>
      <c r="AD65" s="278">
        <v>0</v>
      </c>
      <c r="AE65" s="278"/>
      <c r="AF65" s="278">
        <v>2</v>
      </c>
      <c r="AG65" s="278">
        <v>2</v>
      </c>
      <c r="AH65" s="278"/>
      <c r="AI65" s="278">
        <v>4</v>
      </c>
      <c r="AJ65" s="278" t="s">
        <v>892</v>
      </c>
      <c r="AK65" s="278"/>
      <c r="AL65" s="278" t="s">
        <v>892</v>
      </c>
      <c r="AM65" s="278">
        <v>0</v>
      </c>
      <c r="AN65" s="278">
        <v>0</v>
      </c>
      <c r="AO65" s="278">
        <v>0</v>
      </c>
      <c r="AP65" s="278">
        <v>2</v>
      </c>
    </row>
    <row r="66" spans="1:42" ht="30" customHeight="1">
      <c r="A66" s="289" t="s">
        <v>362</v>
      </c>
      <c r="B66" s="191" t="s">
        <v>1800</v>
      </c>
      <c r="C66" s="191" t="s">
        <v>1801</v>
      </c>
      <c r="D66" s="70" t="s">
        <v>37</v>
      </c>
      <c r="E66" s="70" t="s">
        <v>40</v>
      </c>
      <c r="F66" s="278">
        <v>78261</v>
      </c>
      <c r="G66" s="70" t="s">
        <v>1802</v>
      </c>
      <c r="H66" s="70" t="s">
        <v>1803</v>
      </c>
      <c r="I66" s="290" t="s">
        <v>1804</v>
      </c>
      <c r="J66" s="291">
        <v>44237</v>
      </c>
      <c r="K66" s="292">
        <v>3730</v>
      </c>
      <c r="L66" s="293"/>
      <c r="M66" s="68"/>
      <c r="N66" s="68"/>
      <c r="O66" s="68"/>
      <c r="P66" s="68">
        <v>300</v>
      </c>
      <c r="Q66" s="68"/>
      <c r="R66" s="68"/>
      <c r="S66" s="68"/>
      <c r="T66" s="68">
        <v>300</v>
      </c>
      <c r="U66" s="278" t="s">
        <v>927</v>
      </c>
      <c r="V66" s="294"/>
      <c r="W66" s="294"/>
      <c r="X66" s="294">
        <v>300</v>
      </c>
      <c r="Y66" s="192" t="s">
        <v>2629</v>
      </c>
      <c r="Z66" s="278" t="s">
        <v>363</v>
      </c>
      <c r="AA66" s="278" t="s">
        <v>901</v>
      </c>
      <c r="AB66" s="278"/>
      <c r="AC66" s="278"/>
      <c r="AD66" s="278">
        <v>0</v>
      </c>
      <c r="AE66" s="278"/>
      <c r="AF66" s="278">
        <v>1</v>
      </c>
      <c r="AG66" s="278">
        <v>0</v>
      </c>
      <c r="AH66" s="278"/>
      <c r="AI66" s="278">
        <v>2</v>
      </c>
      <c r="AJ66" s="278">
        <v>0</v>
      </c>
      <c r="AK66" s="278"/>
      <c r="AL66" s="278">
        <v>0</v>
      </c>
      <c r="AM66" s="278">
        <v>0</v>
      </c>
      <c r="AN66" s="278">
        <v>0</v>
      </c>
      <c r="AO66" s="278">
        <v>0</v>
      </c>
      <c r="AP66" s="278"/>
    </row>
    <row r="67" spans="1:42" ht="30" customHeight="1">
      <c r="A67" s="289"/>
      <c r="B67" s="191" t="s">
        <v>1904</v>
      </c>
      <c r="C67" s="191" t="s">
        <v>1905</v>
      </c>
      <c r="D67" s="70" t="s">
        <v>140</v>
      </c>
      <c r="E67" s="70" t="s">
        <v>40</v>
      </c>
      <c r="F67" s="278">
        <v>75038</v>
      </c>
      <c r="G67" s="70"/>
      <c r="H67" s="70"/>
      <c r="I67" s="290"/>
      <c r="J67" s="291"/>
      <c r="K67" s="292"/>
      <c r="L67" s="293"/>
      <c r="M67" s="68"/>
      <c r="N67" s="68"/>
      <c r="O67" s="68"/>
      <c r="P67" s="68"/>
      <c r="Q67" s="68"/>
      <c r="R67" s="68"/>
      <c r="S67" s="68"/>
      <c r="T67" s="68">
        <v>0</v>
      </c>
      <c r="U67" s="278"/>
      <c r="V67" s="294">
        <v>500</v>
      </c>
      <c r="W67" s="294" t="s">
        <v>931</v>
      </c>
      <c r="X67" s="294">
        <v>500</v>
      </c>
      <c r="Y67" s="192"/>
      <c r="Z67" s="278" t="s">
        <v>368</v>
      </c>
      <c r="AA67" s="278" t="s">
        <v>898</v>
      </c>
      <c r="AB67" s="278"/>
      <c r="AC67" s="278"/>
      <c r="AD67" s="278">
        <v>0</v>
      </c>
      <c r="AE67" s="278"/>
      <c r="AF67" s="278">
        <v>2</v>
      </c>
      <c r="AG67" s="278">
        <v>2</v>
      </c>
      <c r="AH67" s="278"/>
      <c r="AI67" s="278">
        <v>2</v>
      </c>
      <c r="AJ67" s="278">
        <v>0</v>
      </c>
      <c r="AK67" s="278"/>
      <c r="AL67" s="278">
        <v>0</v>
      </c>
      <c r="AM67" s="278">
        <v>0</v>
      </c>
      <c r="AN67" s="278">
        <v>0</v>
      </c>
      <c r="AO67" s="278">
        <v>0</v>
      </c>
      <c r="AP67" s="278"/>
    </row>
    <row r="68" spans="1:42" ht="30" customHeight="1">
      <c r="A68" s="289"/>
      <c r="B68" s="191" t="s">
        <v>2630</v>
      </c>
      <c r="C68" s="191" t="s">
        <v>2631</v>
      </c>
      <c r="D68" s="70" t="s">
        <v>37</v>
      </c>
      <c r="E68" s="70" t="s">
        <v>40</v>
      </c>
      <c r="F68" s="278">
        <v>78216</v>
      </c>
      <c r="G68" s="70" t="s">
        <v>1304</v>
      </c>
      <c r="H68" s="70"/>
      <c r="I68" s="290" t="s">
        <v>220</v>
      </c>
      <c r="J68" s="291"/>
      <c r="K68" s="292"/>
      <c r="L68" s="293"/>
      <c r="M68" s="68"/>
      <c r="N68" s="68"/>
      <c r="O68" s="68"/>
      <c r="P68" s="68"/>
      <c r="Q68" s="68"/>
      <c r="R68" s="68"/>
      <c r="S68" s="68"/>
      <c r="T68" s="68">
        <v>0</v>
      </c>
      <c r="U68" s="278"/>
      <c r="V68" s="294">
        <v>500</v>
      </c>
      <c r="W68" s="294" t="s">
        <v>931</v>
      </c>
      <c r="X68" s="294">
        <v>500</v>
      </c>
      <c r="Y68" s="192"/>
      <c r="Z68" s="278" t="s">
        <v>368</v>
      </c>
      <c r="AA68" s="278" t="s">
        <v>898</v>
      </c>
      <c r="AB68" s="278"/>
      <c r="AC68" s="278"/>
      <c r="AD68" s="278">
        <v>0</v>
      </c>
      <c r="AE68" s="278"/>
      <c r="AF68" s="278">
        <v>2</v>
      </c>
      <c r="AG68" s="278">
        <v>2</v>
      </c>
      <c r="AH68" s="278"/>
      <c r="AI68" s="278">
        <v>2</v>
      </c>
      <c r="AJ68" s="278">
        <v>0</v>
      </c>
      <c r="AK68" s="278"/>
      <c r="AL68" s="278">
        <v>0</v>
      </c>
      <c r="AM68" s="278">
        <v>0</v>
      </c>
      <c r="AN68" s="278">
        <v>0</v>
      </c>
      <c r="AO68" s="278">
        <v>0</v>
      </c>
      <c r="AP68" s="278"/>
    </row>
    <row r="69" spans="1:42" ht="30" customHeight="1">
      <c r="A69" s="289" t="s">
        <v>362</v>
      </c>
      <c r="B69" s="191" t="s">
        <v>1139</v>
      </c>
      <c r="C69" s="191" t="s">
        <v>1140</v>
      </c>
      <c r="D69" s="70" t="s">
        <v>37</v>
      </c>
      <c r="E69" s="70" t="s">
        <v>40</v>
      </c>
      <c r="F69" s="278">
        <v>78248</v>
      </c>
      <c r="G69" s="70" t="s">
        <v>1141</v>
      </c>
      <c r="H69" s="70" t="s">
        <v>1142</v>
      </c>
      <c r="I69" s="290"/>
      <c r="J69" s="291">
        <v>44238</v>
      </c>
      <c r="K69" s="292">
        <v>3736</v>
      </c>
      <c r="L69" s="293"/>
      <c r="M69" s="68"/>
      <c r="N69" s="68"/>
      <c r="O69" s="68"/>
      <c r="P69" s="68">
        <v>350</v>
      </c>
      <c r="Q69" s="68"/>
      <c r="R69" s="68"/>
      <c r="S69" s="68"/>
      <c r="T69" s="68">
        <v>350</v>
      </c>
      <c r="U69" s="278" t="s">
        <v>927</v>
      </c>
      <c r="V69" s="294"/>
      <c r="W69" s="294"/>
      <c r="X69" s="294">
        <v>300</v>
      </c>
      <c r="Y69" s="192"/>
      <c r="Z69" s="278" t="s">
        <v>363</v>
      </c>
      <c r="AA69" s="278" t="s">
        <v>901</v>
      </c>
      <c r="AB69" s="278"/>
      <c r="AC69" s="278"/>
      <c r="AD69" s="278">
        <v>0</v>
      </c>
      <c r="AE69" s="278"/>
      <c r="AF69" s="278">
        <v>1</v>
      </c>
      <c r="AG69" s="278">
        <v>0</v>
      </c>
      <c r="AH69" s="278"/>
      <c r="AI69" s="278">
        <v>2</v>
      </c>
      <c r="AJ69" s="278">
        <v>0</v>
      </c>
      <c r="AK69" s="278"/>
      <c r="AL69" s="278">
        <v>0</v>
      </c>
      <c r="AM69" s="278">
        <v>0</v>
      </c>
      <c r="AN69" s="278">
        <v>0</v>
      </c>
      <c r="AO69" s="278">
        <v>0</v>
      </c>
      <c r="AP69" s="278">
        <v>1</v>
      </c>
    </row>
    <row r="70" spans="1:42" ht="30" customHeight="1">
      <c r="A70" s="289" t="s">
        <v>362</v>
      </c>
      <c r="B70" s="191" t="s">
        <v>2632</v>
      </c>
      <c r="C70" s="191" t="s">
        <v>1229</v>
      </c>
      <c r="D70" s="70" t="s">
        <v>199</v>
      </c>
      <c r="E70" s="70" t="s">
        <v>40</v>
      </c>
      <c r="F70" s="278">
        <v>78717</v>
      </c>
      <c r="G70" s="70">
        <v>5126196320</v>
      </c>
      <c r="H70" s="70" t="s">
        <v>1230</v>
      </c>
      <c r="I70" s="290" t="s">
        <v>1231</v>
      </c>
      <c r="J70" s="291">
        <v>44193</v>
      </c>
      <c r="K70" s="292">
        <v>3518</v>
      </c>
      <c r="L70" s="293"/>
      <c r="M70" s="68">
        <v>1000</v>
      </c>
      <c r="N70" s="68"/>
      <c r="O70" s="68"/>
      <c r="P70" s="68"/>
      <c r="Q70" s="68"/>
      <c r="R70" s="68"/>
      <c r="S70" s="68"/>
      <c r="T70" s="68">
        <v>1000</v>
      </c>
      <c r="U70" s="278" t="s">
        <v>927</v>
      </c>
      <c r="V70" s="294"/>
      <c r="W70" s="294"/>
      <c r="X70" s="294">
        <v>0</v>
      </c>
      <c r="Y70" s="192"/>
      <c r="Z70" s="278" t="s">
        <v>373</v>
      </c>
      <c r="AA70" s="278" t="s">
        <v>897</v>
      </c>
      <c r="AB70" s="278"/>
      <c r="AC70" s="278"/>
      <c r="AD70" s="278">
        <v>0</v>
      </c>
      <c r="AE70" s="278"/>
      <c r="AF70" s="278">
        <v>2</v>
      </c>
      <c r="AG70" s="278">
        <v>2</v>
      </c>
      <c r="AH70" s="278"/>
      <c r="AI70" s="278">
        <v>4</v>
      </c>
      <c r="AJ70" s="278" t="s">
        <v>892</v>
      </c>
      <c r="AK70" s="278"/>
      <c r="AL70" s="278" t="s">
        <v>892</v>
      </c>
      <c r="AM70" s="278">
        <v>0</v>
      </c>
      <c r="AN70" s="278">
        <v>0</v>
      </c>
      <c r="AO70" s="278">
        <v>0</v>
      </c>
      <c r="AP70" s="278"/>
    </row>
    <row r="71" spans="1:42" ht="30" customHeight="1">
      <c r="A71" s="289" t="s">
        <v>362</v>
      </c>
      <c r="B71" s="191" t="s">
        <v>1662</v>
      </c>
      <c r="C71" s="191" t="s">
        <v>1663</v>
      </c>
      <c r="D71" s="70" t="s">
        <v>1664</v>
      </c>
      <c r="E71" s="70" t="s">
        <v>40</v>
      </c>
      <c r="F71" s="278">
        <v>78023</v>
      </c>
      <c r="G71" s="70" t="s">
        <v>1665</v>
      </c>
      <c r="H71" s="70" t="s">
        <v>1666</v>
      </c>
      <c r="I71" s="290"/>
      <c r="J71" s="291">
        <v>44195</v>
      </c>
      <c r="K71" s="292">
        <v>3521</v>
      </c>
      <c r="L71" s="293"/>
      <c r="M71" s="68">
        <v>500</v>
      </c>
      <c r="N71" s="68"/>
      <c r="O71" s="68"/>
      <c r="P71" s="68"/>
      <c r="Q71" s="68"/>
      <c r="R71" s="68"/>
      <c r="S71" s="68"/>
      <c r="T71" s="68">
        <v>500</v>
      </c>
      <c r="U71" s="278" t="s">
        <v>927</v>
      </c>
      <c r="V71" s="294"/>
      <c r="W71" s="294"/>
      <c r="X71" s="294">
        <v>0</v>
      </c>
      <c r="Y71" s="192"/>
      <c r="Z71" s="278" t="s">
        <v>368</v>
      </c>
      <c r="AA71" s="278" t="s">
        <v>898</v>
      </c>
      <c r="AB71" s="278"/>
      <c r="AC71" s="278"/>
      <c r="AD71" s="278">
        <v>0</v>
      </c>
      <c r="AE71" s="278"/>
      <c r="AF71" s="278">
        <v>2</v>
      </c>
      <c r="AG71" s="278">
        <v>2</v>
      </c>
      <c r="AH71" s="278"/>
      <c r="AI71" s="278">
        <v>2</v>
      </c>
      <c r="AJ71" s="278">
        <v>0</v>
      </c>
      <c r="AK71" s="278"/>
      <c r="AL71" s="278">
        <v>0</v>
      </c>
      <c r="AM71" s="278">
        <v>0</v>
      </c>
      <c r="AN71" s="278">
        <v>0</v>
      </c>
      <c r="AO71" s="278">
        <v>0</v>
      </c>
      <c r="AP71" s="278"/>
    </row>
    <row r="72" spans="1:42" ht="30" customHeight="1">
      <c r="A72" s="289" t="s">
        <v>362</v>
      </c>
      <c r="B72" s="191" t="s">
        <v>1240</v>
      </c>
      <c r="C72" s="191" t="s">
        <v>2633</v>
      </c>
      <c r="D72" s="70" t="s">
        <v>234</v>
      </c>
      <c r="E72" s="70" t="s">
        <v>40</v>
      </c>
      <c r="F72" s="278">
        <v>78120</v>
      </c>
      <c r="G72" s="70" t="s">
        <v>1241</v>
      </c>
      <c r="H72" s="70" t="s">
        <v>1242</v>
      </c>
      <c r="I72" s="290" t="s">
        <v>282</v>
      </c>
      <c r="J72" s="291">
        <v>44205</v>
      </c>
      <c r="K72" s="292">
        <v>3549</v>
      </c>
      <c r="L72" s="293"/>
      <c r="M72" s="68">
        <v>2000</v>
      </c>
      <c r="N72" s="68"/>
      <c r="O72" s="68"/>
      <c r="P72" s="68"/>
      <c r="Q72" s="68"/>
      <c r="R72" s="68"/>
      <c r="S72" s="68"/>
      <c r="T72" s="68">
        <v>2000</v>
      </c>
      <c r="U72" s="278" t="s">
        <v>927</v>
      </c>
      <c r="V72" s="294"/>
      <c r="W72" s="294"/>
      <c r="X72" s="294">
        <v>0</v>
      </c>
      <c r="Y72" s="192"/>
      <c r="Z72" s="278" t="s">
        <v>373</v>
      </c>
      <c r="AA72" s="278" t="s">
        <v>897</v>
      </c>
      <c r="AB72" s="278"/>
      <c r="AC72" s="278"/>
      <c r="AD72" s="278">
        <v>0</v>
      </c>
      <c r="AE72" s="278"/>
      <c r="AF72" s="278">
        <v>2</v>
      </c>
      <c r="AG72" s="278">
        <v>2</v>
      </c>
      <c r="AH72" s="278"/>
      <c r="AI72" s="278">
        <v>4</v>
      </c>
      <c r="AJ72" s="278" t="s">
        <v>892</v>
      </c>
      <c r="AK72" s="278"/>
      <c r="AL72" s="278" t="s">
        <v>892</v>
      </c>
      <c r="AM72" s="278">
        <v>0</v>
      </c>
      <c r="AN72" s="278">
        <v>0</v>
      </c>
      <c r="AO72" s="278">
        <v>0</v>
      </c>
      <c r="AP72" s="278">
        <v>2</v>
      </c>
    </row>
    <row r="73" spans="1:42" ht="30" customHeight="1">
      <c r="A73" s="296" t="s">
        <v>362</v>
      </c>
      <c r="B73" s="191" t="s">
        <v>1906</v>
      </c>
      <c r="C73" s="191" t="s">
        <v>1481</v>
      </c>
      <c r="D73" s="70" t="s">
        <v>37</v>
      </c>
      <c r="E73" s="70" t="s">
        <v>40</v>
      </c>
      <c r="F73" s="278">
        <v>78257</v>
      </c>
      <c r="G73" s="70" t="s">
        <v>1890</v>
      </c>
      <c r="H73" s="70" t="s">
        <v>1907</v>
      </c>
      <c r="I73" s="290" t="s">
        <v>1105</v>
      </c>
      <c r="J73" s="291">
        <v>44224</v>
      </c>
      <c r="K73" s="292">
        <v>3649</v>
      </c>
      <c r="L73" s="293"/>
      <c r="M73" s="68">
        <v>1500</v>
      </c>
      <c r="N73" s="68"/>
      <c r="O73" s="68"/>
      <c r="P73" s="68"/>
      <c r="Q73" s="68"/>
      <c r="R73" s="68"/>
      <c r="S73" s="68"/>
      <c r="T73" s="68">
        <v>1500</v>
      </c>
      <c r="U73" s="278" t="s">
        <v>927</v>
      </c>
      <c r="V73" s="294"/>
      <c r="W73" s="294"/>
      <c r="X73" s="294">
        <v>0</v>
      </c>
      <c r="Y73" s="192"/>
      <c r="Z73" s="278" t="s">
        <v>373</v>
      </c>
      <c r="AA73" s="278" t="s">
        <v>897</v>
      </c>
      <c r="AB73" s="278"/>
      <c r="AC73" s="278"/>
      <c r="AD73" s="278">
        <v>0</v>
      </c>
      <c r="AE73" s="278"/>
      <c r="AF73" s="278">
        <v>2</v>
      </c>
      <c r="AG73" s="278">
        <v>2</v>
      </c>
      <c r="AH73" s="278"/>
      <c r="AI73" s="278">
        <v>4</v>
      </c>
      <c r="AJ73" s="278" t="s">
        <v>892</v>
      </c>
      <c r="AK73" s="278"/>
      <c r="AL73" s="278" t="s">
        <v>892</v>
      </c>
      <c r="AM73" s="278">
        <v>0</v>
      </c>
      <c r="AN73" s="278">
        <v>0</v>
      </c>
      <c r="AO73" s="278">
        <v>0</v>
      </c>
      <c r="AP73" s="278"/>
    </row>
    <row r="74" spans="1:42" ht="30" customHeight="1">
      <c r="A74" s="296" t="s">
        <v>362</v>
      </c>
      <c r="B74" s="191" t="s">
        <v>113</v>
      </c>
      <c r="C74" s="191" t="s">
        <v>1115</v>
      </c>
      <c r="D74" s="70" t="s">
        <v>37</v>
      </c>
      <c r="E74" s="70" t="s">
        <v>40</v>
      </c>
      <c r="F74" s="278">
        <v>78064</v>
      </c>
      <c r="G74" s="70" t="s">
        <v>708</v>
      </c>
      <c r="H74" s="70" t="s">
        <v>433</v>
      </c>
      <c r="I74" s="290" t="s">
        <v>113</v>
      </c>
      <c r="J74" s="291">
        <v>44228</v>
      </c>
      <c r="K74" s="292">
        <v>3674</v>
      </c>
      <c r="L74" s="293"/>
      <c r="M74" s="68">
        <v>250</v>
      </c>
      <c r="N74" s="68"/>
      <c r="O74" s="68"/>
      <c r="P74" s="68"/>
      <c r="Q74" s="68"/>
      <c r="R74" s="68"/>
      <c r="S74" s="68"/>
      <c r="T74" s="68">
        <v>250</v>
      </c>
      <c r="U74" s="278" t="s">
        <v>927</v>
      </c>
      <c r="V74" s="294"/>
      <c r="W74" s="294"/>
      <c r="X74" s="294">
        <v>0</v>
      </c>
      <c r="Y74" s="192"/>
      <c r="Z74" s="278" t="s">
        <v>363</v>
      </c>
      <c r="AA74" s="278" t="s">
        <v>901</v>
      </c>
      <c r="AB74" s="278"/>
      <c r="AC74" s="278"/>
      <c r="AD74" s="278">
        <v>0</v>
      </c>
      <c r="AE74" s="278"/>
      <c r="AF74" s="278">
        <v>1</v>
      </c>
      <c r="AG74" s="278">
        <v>0</v>
      </c>
      <c r="AH74" s="278"/>
      <c r="AI74" s="278">
        <v>2</v>
      </c>
      <c r="AJ74" s="278">
        <v>0</v>
      </c>
      <c r="AK74" s="278"/>
      <c r="AL74" s="278">
        <v>0</v>
      </c>
      <c r="AM74" s="278">
        <v>0</v>
      </c>
      <c r="AN74" s="278">
        <v>0</v>
      </c>
      <c r="AO74" s="278">
        <v>0</v>
      </c>
      <c r="AP74" s="278"/>
    </row>
    <row r="75" spans="1:42" ht="30" customHeight="1">
      <c r="A75" s="296" t="s">
        <v>362</v>
      </c>
      <c r="B75" s="191" t="s">
        <v>2634</v>
      </c>
      <c r="C75" s="191" t="s">
        <v>2144</v>
      </c>
      <c r="D75" s="70" t="s">
        <v>48</v>
      </c>
      <c r="E75" s="70" t="s">
        <v>40</v>
      </c>
      <c r="F75" s="278">
        <v>78023</v>
      </c>
      <c r="G75" s="70" t="s">
        <v>2145</v>
      </c>
      <c r="H75" s="70" t="s">
        <v>2146</v>
      </c>
      <c r="I75" s="290"/>
      <c r="J75" s="291">
        <v>44237</v>
      </c>
      <c r="K75" s="292">
        <v>3731</v>
      </c>
      <c r="L75" s="293"/>
      <c r="M75" s="68">
        <v>1000</v>
      </c>
      <c r="N75" s="68"/>
      <c r="O75" s="68"/>
      <c r="P75" s="68"/>
      <c r="Q75" s="68"/>
      <c r="R75" s="68"/>
      <c r="S75" s="68"/>
      <c r="T75" s="68">
        <v>1000</v>
      </c>
      <c r="U75" s="278" t="s">
        <v>927</v>
      </c>
      <c r="V75" s="294"/>
      <c r="W75" s="294"/>
      <c r="X75" s="294">
        <v>0</v>
      </c>
      <c r="Y75" s="192"/>
      <c r="Z75" s="278" t="s">
        <v>373</v>
      </c>
      <c r="AA75" s="278" t="s">
        <v>897</v>
      </c>
      <c r="AB75" s="278"/>
      <c r="AC75" s="278"/>
      <c r="AD75" s="278">
        <v>0</v>
      </c>
      <c r="AE75" s="278"/>
      <c r="AF75" s="278">
        <v>2</v>
      </c>
      <c r="AG75" s="278">
        <v>2</v>
      </c>
      <c r="AH75" s="278"/>
      <c r="AI75" s="278">
        <v>4</v>
      </c>
      <c r="AJ75" s="278" t="s">
        <v>892</v>
      </c>
      <c r="AK75" s="278"/>
      <c r="AL75" s="278" t="s">
        <v>892</v>
      </c>
      <c r="AM75" s="278">
        <v>0</v>
      </c>
      <c r="AN75" s="278">
        <v>0</v>
      </c>
      <c r="AO75" s="278">
        <v>0</v>
      </c>
      <c r="AP75" s="278"/>
    </row>
    <row r="76" spans="1:42" ht="30" customHeight="1">
      <c r="A76" s="296" t="s">
        <v>362</v>
      </c>
      <c r="B76" s="191" t="s">
        <v>2181</v>
      </c>
      <c r="C76" s="191" t="s">
        <v>2182</v>
      </c>
      <c r="D76" s="70" t="s">
        <v>2183</v>
      </c>
      <c r="E76" s="70" t="s">
        <v>40</v>
      </c>
      <c r="F76" s="278">
        <v>76087</v>
      </c>
      <c r="G76" s="70">
        <v>8175971907</v>
      </c>
      <c r="H76" s="70" t="s">
        <v>2184</v>
      </c>
      <c r="I76" s="290"/>
      <c r="J76" s="291">
        <v>44238</v>
      </c>
      <c r="K76" s="292">
        <v>3736</v>
      </c>
      <c r="L76" s="293"/>
      <c r="M76" s="68"/>
      <c r="N76" s="68"/>
      <c r="O76" s="68"/>
      <c r="P76" s="68">
        <v>300</v>
      </c>
      <c r="Q76" s="68"/>
      <c r="R76" s="68"/>
      <c r="S76" s="68"/>
      <c r="T76" s="68">
        <v>300</v>
      </c>
      <c r="U76" s="278" t="s">
        <v>927</v>
      </c>
      <c r="V76" s="294"/>
      <c r="W76" s="294"/>
      <c r="X76" s="294">
        <v>300</v>
      </c>
      <c r="Y76" s="192"/>
      <c r="Z76" s="278" t="s">
        <v>363</v>
      </c>
      <c r="AA76" s="278" t="s">
        <v>901</v>
      </c>
      <c r="AB76" s="278"/>
      <c r="AC76" s="278"/>
      <c r="AD76" s="278">
        <v>0</v>
      </c>
      <c r="AE76" s="278"/>
      <c r="AF76" s="278">
        <v>1</v>
      </c>
      <c r="AG76" s="278">
        <v>0</v>
      </c>
      <c r="AH76" s="297" t="s">
        <v>2635</v>
      </c>
      <c r="AI76" s="278">
        <v>2</v>
      </c>
      <c r="AJ76" s="278">
        <v>0</v>
      </c>
      <c r="AK76" s="278"/>
      <c r="AL76" s="278">
        <v>0</v>
      </c>
      <c r="AM76" s="278">
        <v>0</v>
      </c>
      <c r="AN76" s="278">
        <v>0</v>
      </c>
      <c r="AO76" s="278">
        <v>0</v>
      </c>
      <c r="AP76" s="278">
        <v>1</v>
      </c>
    </row>
    <row r="77" spans="1:42" ht="30" customHeight="1">
      <c r="A77" s="295" t="s">
        <v>2529</v>
      </c>
      <c r="B77" s="191" t="s">
        <v>2636</v>
      </c>
      <c r="C77" s="191" t="s">
        <v>2637</v>
      </c>
      <c r="D77" s="70" t="s">
        <v>2048</v>
      </c>
      <c r="E77" s="70" t="s">
        <v>40</v>
      </c>
      <c r="F77" s="278">
        <v>78039</v>
      </c>
      <c r="G77" s="70" t="s">
        <v>2638</v>
      </c>
      <c r="H77" s="70" t="s">
        <v>2016</v>
      </c>
      <c r="I77" s="290" t="s">
        <v>1444</v>
      </c>
      <c r="J77" s="291"/>
      <c r="K77" s="292"/>
      <c r="L77" s="293"/>
      <c r="M77" s="68"/>
      <c r="N77" s="68"/>
      <c r="O77" s="68"/>
      <c r="P77" s="68">
        <v>300</v>
      </c>
      <c r="Q77" s="68"/>
      <c r="R77" s="68"/>
      <c r="S77" s="68"/>
      <c r="T77" s="68">
        <v>300</v>
      </c>
      <c r="U77" s="278" t="s">
        <v>931</v>
      </c>
      <c r="V77" s="294"/>
      <c r="W77" s="294"/>
      <c r="X77" s="294">
        <v>1000</v>
      </c>
      <c r="Y77" s="192"/>
      <c r="Z77" s="278" t="s">
        <v>363</v>
      </c>
      <c r="AA77" s="278" t="s">
        <v>901</v>
      </c>
      <c r="AB77" s="278"/>
      <c r="AC77" s="278"/>
      <c r="AD77" s="278">
        <v>0</v>
      </c>
      <c r="AE77" s="278"/>
      <c r="AF77" s="278">
        <v>2</v>
      </c>
      <c r="AG77" s="278">
        <v>0</v>
      </c>
      <c r="AH77" s="297" t="s">
        <v>2635</v>
      </c>
      <c r="AI77" s="278">
        <v>2</v>
      </c>
      <c r="AJ77" s="278">
        <v>0</v>
      </c>
      <c r="AK77" s="278"/>
      <c r="AL77" s="278">
        <v>0</v>
      </c>
      <c r="AM77" s="278">
        <v>0</v>
      </c>
      <c r="AN77" s="278">
        <v>0</v>
      </c>
      <c r="AO77" s="278">
        <v>0</v>
      </c>
      <c r="AP77" s="278">
        <v>2</v>
      </c>
    </row>
    <row r="78" spans="1:42" ht="30" customHeight="1">
      <c r="A78" s="295" t="s">
        <v>2529</v>
      </c>
      <c r="B78" s="191" t="s">
        <v>2639</v>
      </c>
      <c r="C78" s="191" t="s">
        <v>1980</v>
      </c>
      <c r="D78" s="70" t="s">
        <v>1981</v>
      </c>
      <c r="E78" s="70" t="s">
        <v>40</v>
      </c>
      <c r="F78" s="278">
        <v>78002</v>
      </c>
      <c r="G78" s="70" t="s">
        <v>1982</v>
      </c>
      <c r="H78" s="70" t="s">
        <v>1983</v>
      </c>
      <c r="I78" s="290" t="s">
        <v>2640</v>
      </c>
      <c r="J78" s="291"/>
      <c r="K78" s="292"/>
      <c r="L78" s="293"/>
      <c r="M78" s="68"/>
      <c r="N78" s="68"/>
      <c r="O78" s="68"/>
      <c r="P78" s="68">
        <v>300</v>
      </c>
      <c r="Q78" s="68"/>
      <c r="R78" s="68"/>
      <c r="S78" s="68"/>
      <c r="T78" s="68">
        <v>300</v>
      </c>
      <c r="U78" s="278" t="s">
        <v>931</v>
      </c>
      <c r="V78" s="294"/>
      <c r="W78" s="294"/>
      <c r="X78" s="294">
        <v>3250</v>
      </c>
      <c r="Y78" s="192"/>
      <c r="Z78" s="278" t="s">
        <v>363</v>
      </c>
      <c r="AA78" s="278" t="s">
        <v>901</v>
      </c>
      <c r="AB78" s="278"/>
      <c r="AC78" s="278"/>
      <c r="AD78" s="278">
        <v>0</v>
      </c>
      <c r="AE78" s="278"/>
      <c r="AF78" s="278">
        <v>2</v>
      </c>
      <c r="AG78" s="278">
        <v>0</v>
      </c>
      <c r="AH78" s="297" t="s">
        <v>2635</v>
      </c>
      <c r="AI78" s="278">
        <v>2</v>
      </c>
      <c r="AJ78" s="278">
        <v>0</v>
      </c>
      <c r="AK78" s="278"/>
      <c r="AL78" s="278">
        <v>0</v>
      </c>
      <c r="AM78" s="278">
        <v>0</v>
      </c>
      <c r="AN78" s="278">
        <v>0</v>
      </c>
      <c r="AO78" s="278">
        <v>0</v>
      </c>
      <c r="AP78" s="278">
        <v>2</v>
      </c>
    </row>
    <row r="79" spans="1:42" ht="30" customHeight="1">
      <c r="A79" s="295" t="s">
        <v>2529</v>
      </c>
      <c r="B79" s="191" t="s">
        <v>1836</v>
      </c>
      <c r="C79" s="191" t="s">
        <v>1837</v>
      </c>
      <c r="D79" s="70" t="s">
        <v>232</v>
      </c>
      <c r="E79" s="70" t="s">
        <v>40</v>
      </c>
      <c r="F79" s="278">
        <v>78009</v>
      </c>
      <c r="G79" s="70" t="s">
        <v>1838</v>
      </c>
      <c r="H79" s="70" t="s">
        <v>1839</v>
      </c>
      <c r="I79" s="290" t="s">
        <v>1444</v>
      </c>
      <c r="J79" s="291"/>
      <c r="K79" s="292"/>
      <c r="L79" s="293"/>
      <c r="M79" s="68"/>
      <c r="N79" s="68"/>
      <c r="O79" s="68"/>
      <c r="P79" s="68">
        <v>300</v>
      </c>
      <c r="Q79" s="68"/>
      <c r="R79" s="68"/>
      <c r="S79" s="68"/>
      <c r="T79" s="68">
        <v>300</v>
      </c>
      <c r="U79" s="278" t="s">
        <v>931</v>
      </c>
      <c r="V79" s="294"/>
      <c r="W79" s="294"/>
      <c r="X79" s="294">
        <v>300</v>
      </c>
      <c r="Y79" s="192"/>
      <c r="Z79" s="278" t="s">
        <v>363</v>
      </c>
      <c r="AA79" s="278" t="s">
        <v>901</v>
      </c>
      <c r="AB79" s="278"/>
      <c r="AC79" s="278"/>
      <c r="AD79" s="278">
        <v>0</v>
      </c>
      <c r="AE79" s="278"/>
      <c r="AF79" s="278">
        <v>2</v>
      </c>
      <c r="AG79" s="278">
        <v>0</v>
      </c>
      <c r="AH79" s="297" t="s">
        <v>2635</v>
      </c>
      <c r="AI79" s="278">
        <v>2</v>
      </c>
      <c r="AJ79" s="278">
        <v>0</v>
      </c>
      <c r="AK79" s="278"/>
      <c r="AL79" s="278">
        <v>0</v>
      </c>
      <c r="AM79" s="278">
        <v>0</v>
      </c>
      <c r="AN79" s="278">
        <v>0</v>
      </c>
      <c r="AO79" s="278">
        <v>0</v>
      </c>
      <c r="AP79" s="278">
        <v>2</v>
      </c>
    </row>
    <row r="80" spans="1:42" ht="30" customHeight="1">
      <c r="A80" s="295" t="s">
        <v>2529</v>
      </c>
      <c r="B80" s="191" t="s">
        <v>2641</v>
      </c>
      <c r="C80" s="191" t="s">
        <v>1634</v>
      </c>
      <c r="D80" s="70" t="s">
        <v>232</v>
      </c>
      <c r="E80" s="70" t="s">
        <v>40</v>
      </c>
      <c r="F80" s="278">
        <v>78009</v>
      </c>
      <c r="G80" s="70" t="s">
        <v>1635</v>
      </c>
      <c r="H80" s="70" t="s">
        <v>2642</v>
      </c>
      <c r="I80" s="290" t="s">
        <v>2640</v>
      </c>
      <c r="J80" s="291"/>
      <c r="K80" s="292"/>
      <c r="L80" s="293"/>
      <c r="M80" s="68"/>
      <c r="N80" s="68"/>
      <c r="O80" s="68"/>
      <c r="P80" s="68">
        <v>300</v>
      </c>
      <c r="Q80" s="68"/>
      <c r="R80" s="68"/>
      <c r="S80" s="68"/>
      <c r="T80" s="68">
        <v>300</v>
      </c>
      <c r="U80" s="278" t="s">
        <v>931</v>
      </c>
      <c r="V80" s="294"/>
      <c r="W80" s="294"/>
      <c r="X80" s="294">
        <v>300</v>
      </c>
      <c r="Y80" s="192"/>
      <c r="Z80" s="278" t="s">
        <v>363</v>
      </c>
      <c r="AA80" s="278" t="s">
        <v>901</v>
      </c>
      <c r="AB80" s="278"/>
      <c r="AC80" s="278"/>
      <c r="AD80" s="278">
        <v>0</v>
      </c>
      <c r="AE80" s="278"/>
      <c r="AF80" s="278">
        <v>2</v>
      </c>
      <c r="AG80" s="278">
        <v>0</v>
      </c>
      <c r="AH80" s="297" t="s">
        <v>2635</v>
      </c>
      <c r="AI80" s="278">
        <v>2</v>
      </c>
      <c r="AJ80" s="278">
        <v>0</v>
      </c>
      <c r="AK80" s="278"/>
      <c r="AL80" s="278">
        <v>0</v>
      </c>
      <c r="AM80" s="278">
        <v>0</v>
      </c>
      <c r="AN80" s="278">
        <v>0</v>
      </c>
      <c r="AO80" s="278">
        <v>0</v>
      </c>
      <c r="AP80" s="278">
        <v>2</v>
      </c>
    </row>
    <row r="81" spans="1:42" ht="30" customHeight="1">
      <c r="A81" s="295" t="s">
        <v>2529</v>
      </c>
      <c r="B81" s="191" t="s">
        <v>195</v>
      </c>
      <c r="C81" s="191" t="s">
        <v>2643</v>
      </c>
      <c r="D81" s="70" t="s">
        <v>37</v>
      </c>
      <c r="E81" s="70" t="s">
        <v>40</v>
      </c>
      <c r="F81" s="278">
        <v>78252</v>
      </c>
      <c r="G81" s="70" t="s">
        <v>2644</v>
      </c>
      <c r="H81" s="70"/>
      <c r="I81" s="290" t="s">
        <v>1444</v>
      </c>
      <c r="J81" s="291"/>
      <c r="K81" s="292"/>
      <c r="L81" s="293"/>
      <c r="M81" s="68"/>
      <c r="N81" s="68"/>
      <c r="O81" s="68"/>
      <c r="P81" s="68">
        <v>300</v>
      </c>
      <c r="Q81" s="68"/>
      <c r="R81" s="68"/>
      <c r="S81" s="68"/>
      <c r="T81" s="68">
        <v>300</v>
      </c>
      <c r="U81" s="278" t="s">
        <v>931</v>
      </c>
      <c r="V81" s="294"/>
      <c r="W81" s="294"/>
      <c r="X81" s="294">
        <v>700</v>
      </c>
      <c r="Y81" s="192"/>
      <c r="Z81" s="278" t="s">
        <v>363</v>
      </c>
      <c r="AA81" s="278" t="s">
        <v>901</v>
      </c>
      <c r="AB81" s="278"/>
      <c r="AC81" s="278"/>
      <c r="AD81" s="278">
        <v>0</v>
      </c>
      <c r="AE81" s="278"/>
      <c r="AF81" s="278">
        <v>2</v>
      </c>
      <c r="AG81" s="278">
        <v>0</v>
      </c>
      <c r="AH81" s="297" t="s">
        <v>2635</v>
      </c>
      <c r="AI81" s="278">
        <v>2</v>
      </c>
      <c r="AJ81" s="278">
        <v>0</v>
      </c>
      <c r="AK81" s="278"/>
      <c r="AL81" s="278">
        <v>0</v>
      </c>
      <c r="AM81" s="278">
        <v>0</v>
      </c>
      <c r="AN81" s="278">
        <v>0</v>
      </c>
      <c r="AO81" s="278">
        <v>0</v>
      </c>
      <c r="AP81" s="278">
        <v>2</v>
      </c>
    </row>
    <row r="82" spans="1:42" ht="30" customHeight="1">
      <c r="A82" s="295" t="s">
        <v>2529</v>
      </c>
      <c r="B82" s="191" t="s">
        <v>2645</v>
      </c>
      <c r="C82" s="191" t="s">
        <v>2014</v>
      </c>
      <c r="D82" s="70" t="s">
        <v>37</v>
      </c>
      <c r="E82" s="70" t="s">
        <v>40</v>
      </c>
      <c r="F82" s="278">
        <v>78245</v>
      </c>
      <c r="G82" s="70" t="s">
        <v>2646</v>
      </c>
      <c r="H82" s="70" t="s">
        <v>2016</v>
      </c>
      <c r="I82" s="290" t="s">
        <v>1444</v>
      </c>
      <c r="J82" s="291"/>
      <c r="K82" s="292"/>
      <c r="L82" s="293"/>
      <c r="M82" s="68"/>
      <c r="N82" s="68"/>
      <c r="O82" s="68"/>
      <c r="P82" s="68">
        <v>300</v>
      </c>
      <c r="Q82" s="68"/>
      <c r="R82" s="68"/>
      <c r="S82" s="68"/>
      <c r="T82" s="68">
        <v>300</v>
      </c>
      <c r="U82" s="278" t="s">
        <v>931</v>
      </c>
      <c r="V82" s="294"/>
      <c r="W82" s="294"/>
      <c r="X82" s="294">
        <v>300</v>
      </c>
      <c r="Y82" s="192"/>
      <c r="Z82" s="278" t="s">
        <v>363</v>
      </c>
      <c r="AA82" s="278" t="s">
        <v>901</v>
      </c>
      <c r="AB82" s="278"/>
      <c r="AC82" s="278"/>
      <c r="AD82" s="278">
        <v>0</v>
      </c>
      <c r="AE82" s="278"/>
      <c r="AF82" s="278">
        <v>2</v>
      </c>
      <c r="AG82" s="278">
        <v>0</v>
      </c>
      <c r="AH82" s="297" t="s">
        <v>2635</v>
      </c>
      <c r="AI82" s="278">
        <v>2</v>
      </c>
      <c r="AJ82" s="278">
        <v>0</v>
      </c>
      <c r="AK82" s="278"/>
      <c r="AL82" s="278">
        <v>0</v>
      </c>
      <c r="AM82" s="278">
        <v>0</v>
      </c>
      <c r="AN82" s="278">
        <v>0</v>
      </c>
      <c r="AO82" s="278">
        <v>0</v>
      </c>
      <c r="AP82" s="278">
        <v>2</v>
      </c>
    </row>
    <row r="83" spans="1:42" ht="30" customHeight="1">
      <c r="A83" s="295" t="s">
        <v>2529</v>
      </c>
      <c r="B83" s="191" t="s">
        <v>1701</v>
      </c>
      <c r="C83" s="191" t="s">
        <v>1698</v>
      </c>
      <c r="D83" s="70" t="s">
        <v>158</v>
      </c>
      <c r="E83" s="70" t="s">
        <v>40</v>
      </c>
      <c r="F83" s="278">
        <v>78056</v>
      </c>
      <c r="G83" s="70">
        <v>2102688884</v>
      </c>
      <c r="H83" s="70" t="s">
        <v>1699</v>
      </c>
      <c r="I83" s="290" t="s">
        <v>1700</v>
      </c>
      <c r="J83" s="291"/>
      <c r="K83" s="292"/>
      <c r="L83" s="293"/>
      <c r="M83" s="68"/>
      <c r="N83" s="68"/>
      <c r="O83" s="68"/>
      <c r="P83" s="68">
        <v>300</v>
      </c>
      <c r="Q83" s="68"/>
      <c r="R83" s="68"/>
      <c r="S83" s="68"/>
      <c r="T83" s="68">
        <v>300</v>
      </c>
      <c r="U83" s="278" t="s">
        <v>931</v>
      </c>
      <c r="V83" s="294"/>
      <c r="W83" s="294"/>
      <c r="X83" s="294">
        <v>300</v>
      </c>
      <c r="Y83" s="192"/>
      <c r="Z83" s="278" t="s">
        <v>363</v>
      </c>
      <c r="AA83" s="278" t="s">
        <v>901</v>
      </c>
      <c r="AB83" s="278"/>
      <c r="AC83" s="278"/>
      <c r="AD83" s="278">
        <v>0</v>
      </c>
      <c r="AE83" s="278"/>
      <c r="AF83" s="278">
        <v>2</v>
      </c>
      <c r="AG83" s="278">
        <v>0</v>
      </c>
      <c r="AH83" s="297" t="s">
        <v>2635</v>
      </c>
      <c r="AI83" s="278">
        <v>2</v>
      </c>
      <c r="AJ83" s="278">
        <v>0</v>
      </c>
      <c r="AK83" s="278"/>
      <c r="AL83" s="278">
        <v>0</v>
      </c>
      <c r="AM83" s="278">
        <v>0</v>
      </c>
      <c r="AN83" s="278">
        <v>0</v>
      </c>
      <c r="AO83" s="278">
        <v>0</v>
      </c>
      <c r="AP83" s="278">
        <v>2</v>
      </c>
    </row>
    <row r="84" spans="1:42" ht="30" customHeight="1">
      <c r="A84" s="295" t="s">
        <v>2529</v>
      </c>
      <c r="B84" s="191" t="s">
        <v>2554</v>
      </c>
      <c r="C84" s="191" t="s">
        <v>2555</v>
      </c>
      <c r="D84" s="70" t="s">
        <v>37</v>
      </c>
      <c r="E84" s="70" t="s">
        <v>40</v>
      </c>
      <c r="F84" s="278">
        <v>78261</v>
      </c>
      <c r="G84" s="70" t="s">
        <v>2647</v>
      </c>
      <c r="H84" s="70" t="s">
        <v>2648</v>
      </c>
      <c r="I84" s="290" t="s">
        <v>996</v>
      </c>
      <c r="J84" s="291"/>
      <c r="K84" s="292"/>
      <c r="L84" s="293"/>
      <c r="M84" s="68"/>
      <c r="N84" s="68"/>
      <c r="O84" s="68"/>
      <c r="P84" s="68">
        <v>300</v>
      </c>
      <c r="Q84" s="68"/>
      <c r="R84" s="68"/>
      <c r="S84" s="68"/>
      <c r="T84" s="68">
        <v>300</v>
      </c>
      <c r="U84" s="278" t="s">
        <v>931</v>
      </c>
      <c r="V84" s="294"/>
      <c r="W84" s="294"/>
      <c r="X84" s="294">
        <v>500</v>
      </c>
      <c r="Y84" s="192"/>
      <c r="Z84" s="278" t="s">
        <v>363</v>
      </c>
      <c r="AA84" s="278" t="s">
        <v>901</v>
      </c>
      <c r="AB84" s="278"/>
      <c r="AC84" s="278"/>
      <c r="AD84" s="278">
        <v>0</v>
      </c>
      <c r="AE84" s="278"/>
      <c r="AF84" s="278">
        <v>2</v>
      </c>
      <c r="AG84" s="278">
        <v>0</v>
      </c>
      <c r="AH84" s="297" t="s">
        <v>2635</v>
      </c>
      <c r="AI84" s="278">
        <v>2</v>
      </c>
      <c r="AJ84" s="278">
        <v>0</v>
      </c>
      <c r="AK84" s="278"/>
      <c r="AL84" s="278">
        <v>0</v>
      </c>
      <c r="AM84" s="278">
        <v>0</v>
      </c>
      <c r="AN84" s="278">
        <v>0</v>
      </c>
      <c r="AO84" s="278">
        <v>0</v>
      </c>
      <c r="AP84" s="278">
        <v>2</v>
      </c>
    </row>
    <row r="85" spans="1:42" ht="30" customHeight="1">
      <c r="A85" s="295" t="s">
        <v>2529</v>
      </c>
      <c r="B85" s="191" t="s">
        <v>2118</v>
      </c>
      <c r="C85" s="191" t="s">
        <v>2119</v>
      </c>
      <c r="D85" s="70" t="s">
        <v>232</v>
      </c>
      <c r="E85" s="70" t="s">
        <v>40</v>
      </c>
      <c r="F85" s="278">
        <v>78009</v>
      </c>
      <c r="G85" s="70"/>
      <c r="H85" s="70" t="s">
        <v>2120</v>
      </c>
      <c r="I85" s="290" t="s">
        <v>2121</v>
      </c>
      <c r="J85" s="291"/>
      <c r="K85" s="292"/>
      <c r="L85" s="293"/>
      <c r="M85" s="68"/>
      <c r="N85" s="68"/>
      <c r="O85" s="68"/>
      <c r="P85" s="68">
        <v>300</v>
      </c>
      <c r="Q85" s="68"/>
      <c r="R85" s="68"/>
      <c r="S85" s="68"/>
      <c r="T85" s="68">
        <v>300</v>
      </c>
      <c r="U85" s="278" t="s">
        <v>931</v>
      </c>
      <c r="V85" s="294"/>
      <c r="W85" s="294"/>
      <c r="X85" s="294"/>
      <c r="Y85" s="192"/>
      <c r="Z85" s="278" t="s">
        <v>363</v>
      </c>
      <c r="AA85" s="278" t="s">
        <v>901</v>
      </c>
      <c r="AB85" s="278"/>
      <c r="AC85" s="278"/>
      <c r="AD85" s="278">
        <v>0</v>
      </c>
      <c r="AE85" s="278"/>
      <c r="AF85" s="278">
        <v>2</v>
      </c>
      <c r="AG85" s="278">
        <v>0</v>
      </c>
      <c r="AH85" s="297" t="s">
        <v>2635</v>
      </c>
      <c r="AI85" s="278">
        <v>2</v>
      </c>
      <c r="AJ85" s="278">
        <v>0</v>
      </c>
      <c r="AK85" s="278"/>
      <c r="AL85" s="278">
        <v>0</v>
      </c>
      <c r="AM85" s="278">
        <v>0</v>
      </c>
      <c r="AN85" s="278">
        <v>0</v>
      </c>
      <c r="AO85" s="278">
        <v>0</v>
      </c>
      <c r="AP85" s="278">
        <v>2</v>
      </c>
    </row>
    <row r="86" spans="1:42" ht="30" customHeight="1">
      <c r="A86" s="298" t="s">
        <v>2529</v>
      </c>
      <c r="B86" s="191" t="s">
        <v>2278</v>
      </c>
      <c r="C86" s="191" t="s">
        <v>2279</v>
      </c>
      <c r="D86" s="70" t="s">
        <v>37</v>
      </c>
      <c r="E86" s="70" t="s">
        <v>38</v>
      </c>
      <c r="F86" s="278">
        <v>78248</v>
      </c>
      <c r="G86" s="70" t="s">
        <v>2280</v>
      </c>
      <c r="H86" s="70" t="s">
        <v>2281</v>
      </c>
      <c r="I86" s="290" t="s">
        <v>2282</v>
      </c>
      <c r="J86" s="291"/>
      <c r="K86" s="292"/>
      <c r="L86" s="293"/>
      <c r="M86" s="68"/>
      <c r="N86" s="68"/>
      <c r="O86" s="68"/>
      <c r="P86" s="68">
        <v>0.01</v>
      </c>
      <c r="Q86" s="68"/>
      <c r="R86" s="68"/>
      <c r="S86" s="68"/>
      <c r="T86" s="68">
        <v>0.01</v>
      </c>
      <c r="U86" s="278" t="s">
        <v>931</v>
      </c>
      <c r="V86" s="294"/>
      <c r="W86" s="294"/>
      <c r="X86" s="294">
        <v>300</v>
      </c>
      <c r="Y86" s="192"/>
      <c r="Z86" s="278" t="s">
        <v>903</v>
      </c>
      <c r="AA86" s="278" t="s">
        <v>904</v>
      </c>
      <c r="AB86" s="278"/>
      <c r="AC86" s="278"/>
      <c r="AD86" s="278">
        <v>0</v>
      </c>
      <c r="AE86" s="278"/>
      <c r="AF86" s="278">
        <v>2</v>
      </c>
      <c r="AG86" s="278">
        <v>0</v>
      </c>
      <c r="AH86" s="278"/>
      <c r="AI86" s="278">
        <v>0</v>
      </c>
      <c r="AJ86" s="278">
        <v>0</v>
      </c>
      <c r="AK86" s="278"/>
      <c r="AL86" s="278">
        <v>0</v>
      </c>
      <c r="AM86" s="278">
        <v>0</v>
      </c>
      <c r="AN86" s="278">
        <v>0</v>
      </c>
      <c r="AO86" s="278">
        <v>0</v>
      </c>
      <c r="AP86" s="278" t="s">
        <v>2649</v>
      </c>
    </row>
    <row r="87" spans="1:42" ht="30" customHeight="1">
      <c r="A87" s="298" t="s">
        <v>2529</v>
      </c>
      <c r="B87" s="191" t="s">
        <v>2296</v>
      </c>
      <c r="C87" s="191" t="s">
        <v>2297</v>
      </c>
      <c r="D87" s="70" t="s">
        <v>37</v>
      </c>
      <c r="E87" s="70" t="s">
        <v>40</v>
      </c>
      <c r="F87" s="278">
        <v>78223</v>
      </c>
      <c r="G87" s="70" t="s">
        <v>1308</v>
      </c>
      <c r="H87" s="70" t="s">
        <v>1309</v>
      </c>
      <c r="I87" s="290" t="s">
        <v>1444</v>
      </c>
      <c r="J87" s="291"/>
      <c r="K87" s="292"/>
      <c r="L87" s="293"/>
      <c r="M87" s="68"/>
      <c r="N87" s="68"/>
      <c r="O87" s="68"/>
      <c r="P87" s="68">
        <v>0.01</v>
      </c>
      <c r="Q87" s="68"/>
      <c r="R87" s="68"/>
      <c r="S87" s="68"/>
      <c r="T87" s="68">
        <v>0.01</v>
      </c>
      <c r="U87" s="278" t="s">
        <v>931</v>
      </c>
      <c r="V87" s="294"/>
      <c r="W87" s="294"/>
      <c r="X87" s="294">
        <v>500</v>
      </c>
      <c r="Y87" s="192" t="s">
        <v>2650</v>
      </c>
      <c r="Z87" s="278" t="s">
        <v>903</v>
      </c>
      <c r="AA87" s="278" t="s">
        <v>904</v>
      </c>
      <c r="AB87" s="278"/>
      <c r="AC87" s="278"/>
      <c r="AD87" s="278">
        <v>0</v>
      </c>
      <c r="AE87" s="278"/>
      <c r="AF87" s="278">
        <v>2</v>
      </c>
      <c r="AG87" s="278">
        <v>0</v>
      </c>
      <c r="AH87" s="278"/>
      <c r="AI87" s="278">
        <v>0</v>
      </c>
      <c r="AJ87" s="278">
        <v>0</v>
      </c>
      <c r="AK87" s="278"/>
      <c r="AL87" s="278">
        <v>0</v>
      </c>
      <c r="AM87" s="278">
        <v>0</v>
      </c>
      <c r="AN87" s="278">
        <v>0</v>
      </c>
      <c r="AO87" s="278">
        <v>0</v>
      </c>
      <c r="AP87" s="278" t="s">
        <v>2649</v>
      </c>
    </row>
    <row r="88" spans="1:42" ht="30" customHeight="1">
      <c r="A88" s="298" t="s">
        <v>2529</v>
      </c>
      <c r="B88" s="191" t="s">
        <v>1588</v>
      </c>
      <c r="C88" s="191" t="s">
        <v>1589</v>
      </c>
      <c r="D88" s="70" t="s">
        <v>1586</v>
      </c>
      <c r="E88" s="70" t="s">
        <v>40</v>
      </c>
      <c r="F88" s="278">
        <v>78109</v>
      </c>
      <c r="G88" s="70" t="s">
        <v>1590</v>
      </c>
      <c r="H88" s="70" t="s">
        <v>1591</v>
      </c>
      <c r="I88" s="290"/>
      <c r="J88" s="291"/>
      <c r="K88" s="292"/>
      <c r="L88" s="293"/>
      <c r="M88" s="68"/>
      <c r="N88" s="68"/>
      <c r="O88" s="68"/>
      <c r="P88" s="68">
        <v>0.01</v>
      </c>
      <c r="Q88" s="68"/>
      <c r="R88" s="68"/>
      <c r="S88" s="68"/>
      <c r="T88" s="68">
        <v>0.01</v>
      </c>
      <c r="U88" s="278" t="s">
        <v>931</v>
      </c>
      <c r="V88" s="294"/>
      <c r="W88" s="294"/>
      <c r="X88" s="294">
        <v>300</v>
      </c>
      <c r="Y88" s="192"/>
      <c r="Z88" s="278" t="s">
        <v>903</v>
      </c>
      <c r="AA88" s="278" t="s">
        <v>904</v>
      </c>
      <c r="AB88" s="278"/>
      <c r="AC88" s="278"/>
      <c r="AD88" s="278">
        <v>0</v>
      </c>
      <c r="AE88" s="278"/>
      <c r="AF88" s="278">
        <v>2</v>
      </c>
      <c r="AG88" s="278">
        <v>0</v>
      </c>
      <c r="AH88" s="278"/>
      <c r="AI88" s="278">
        <v>0</v>
      </c>
      <c r="AJ88" s="278">
        <v>0</v>
      </c>
      <c r="AK88" s="278"/>
      <c r="AL88" s="278">
        <v>0</v>
      </c>
      <c r="AM88" s="278">
        <v>0</v>
      </c>
      <c r="AN88" s="278">
        <v>0</v>
      </c>
      <c r="AO88" s="278">
        <v>0</v>
      </c>
      <c r="AP88" s="278" t="s">
        <v>2649</v>
      </c>
    </row>
    <row r="89" spans="1:42" ht="30" customHeight="1">
      <c r="A89" s="298" t="s">
        <v>2529</v>
      </c>
      <c r="B89" s="191" t="s">
        <v>2307</v>
      </c>
      <c r="C89" s="191" t="s">
        <v>2308</v>
      </c>
      <c r="D89" s="70" t="s">
        <v>48</v>
      </c>
      <c r="E89" s="70" t="s">
        <v>40</v>
      </c>
      <c r="F89" s="278">
        <v>78023</v>
      </c>
      <c r="G89" s="70" t="s">
        <v>2313</v>
      </c>
      <c r="H89" s="70" t="s">
        <v>2651</v>
      </c>
      <c r="I89" s="290" t="s">
        <v>1444</v>
      </c>
      <c r="J89" s="291"/>
      <c r="K89" s="292"/>
      <c r="L89" s="293"/>
      <c r="M89" s="68"/>
      <c r="N89" s="68"/>
      <c r="O89" s="68"/>
      <c r="P89" s="68">
        <v>0.01</v>
      </c>
      <c r="Q89" s="68"/>
      <c r="R89" s="68"/>
      <c r="S89" s="68"/>
      <c r="T89" s="68">
        <v>0.01</v>
      </c>
      <c r="U89" s="278" t="s">
        <v>931</v>
      </c>
      <c r="V89" s="294"/>
      <c r="W89" s="294"/>
      <c r="X89" s="294">
        <v>1500</v>
      </c>
      <c r="Y89" s="192"/>
      <c r="Z89" s="278" t="s">
        <v>903</v>
      </c>
      <c r="AA89" s="278" t="s">
        <v>904</v>
      </c>
      <c r="AB89" s="278"/>
      <c r="AC89" s="278"/>
      <c r="AD89" s="278">
        <v>0</v>
      </c>
      <c r="AE89" s="278"/>
      <c r="AF89" s="278">
        <v>2</v>
      </c>
      <c r="AG89" s="278">
        <v>0</v>
      </c>
      <c r="AH89" s="278"/>
      <c r="AI89" s="278">
        <v>0</v>
      </c>
      <c r="AJ89" s="278">
        <v>0</v>
      </c>
      <c r="AK89" s="278"/>
      <c r="AL89" s="278">
        <v>0</v>
      </c>
      <c r="AM89" s="278">
        <v>0</v>
      </c>
      <c r="AN89" s="278">
        <v>0</v>
      </c>
      <c r="AO89" s="278">
        <v>0</v>
      </c>
      <c r="AP89" s="278" t="s">
        <v>2649</v>
      </c>
    </row>
    <row r="90" spans="1:42" ht="30" customHeight="1">
      <c r="A90" s="298" t="s">
        <v>2529</v>
      </c>
      <c r="B90" s="191" t="s">
        <v>1734</v>
      </c>
      <c r="C90" s="191" t="s">
        <v>1735</v>
      </c>
      <c r="D90" s="70" t="s">
        <v>37</v>
      </c>
      <c r="E90" s="70" t="s">
        <v>40</v>
      </c>
      <c r="F90" s="278">
        <v>78230</v>
      </c>
      <c r="G90" s="70" t="s">
        <v>1736</v>
      </c>
      <c r="H90" s="70" t="s">
        <v>1737</v>
      </c>
      <c r="I90" s="290" t="s">
        <v>1444</v>
      </c>
      <c r="J90" s="291"/>
      <c r="K90" s="292"/>
      <c r="L90" s="293"/>
      <c r="M90" s="68"/>
      <c r="N90" s="68"/>
      <c r="O90" s="68"/>
      <c r="P90" s="68">
        <v>0.01</v>
      </c>
      <c r="Q90" s="68"/>
      <c r="R90" s="68"/>
      <c r="S90" s="68"/>
      <c r="T90" s="68">
        <v>0.01</v>
      </c>
      <c r="U90" s="278" t="s">
        <v>931</v>
      </c>
      <c r="V90" s="294"/>
      <c r="W90" s="294"/>
      <c r="X90" s="294">
        <v>300</v>
      </c>
      <c r="Y90" s="192"/>
      <c r="Z90" s="278" t="s">
        <v>903</v>
      </c>
      <c r="AA90" s="278" t="s">
        <v>904</v>
      </c>
      <c r="AB90" s="278"/>
      <c r="AC90" s="278"/>
      <c r="AD90" s="278">
        <v>0</v>
      </c>
      <c r="AE90" s="278"/>
      <c r="AF90" s="278">
        <v>2</v>
      </c>
      <c r="AG90" s="278">
        <v>0</v>
      </c>
      <c r="AH90" s="278"/>
      <c r="AI90" s="278">
        <v>0</v>
      </c>
      <c r="AJ90" s="278">
        <v>0</v>
      </c>
      <c r="AK90" s="278"/>
      <c r="AL90" s="278">
        <v>0</v>
      </c>
      <c r="AM90" s="278">
        <v>0</v>
      </c>
      <c r="AN90" s="278">
        <v>0</v>
      </c>
      <c r="AO90" s="278">
        <v>0</v>
      </c>
      <c r="AP90" s="278" t="s">
        <v>2649</v>
      </c>
    </row>
    <row r="91" spans="1:42" ht="30" customHeight="1">
      <c r="A91" s="298" t="s">
        <v>2529</v>
      </c>
      <c r="B91" s="191" t="s">
        <v>2652</v>
      </c>
      <c r="C91" s="191" t="s">
        <v>2061</v>
      </c>
      <c r="D91" s="70" t="s">
        <v>192</v>
      </c>
      <c r="E91" s="70" t="s">
        <v>40</v>
      </c>
      <c r="F91" s="278">
        <v>78006</v>
      </c>
      <c r="G91" s="70" t="s">
        <v>2062</v>
      </c>
      <c r="H91" s="70" t="s">
        <v>2063</v>
      </c>
      <c r="I91" s="290" t="s">
        <v>1038</v>
      </c>
      <c r="J91" s="291"/>
      <c r="K91" s="292"/>
      <c r="L91" s="293"/>
      <c r="M91" s="68"/>
      <c r="N91" s="68"/>
      <c r="O91" s="68"/>
      <c r="P91" s="68">
        <v>0.01</v>
      </c>
      <c r="Q91" s="68"/>
      <c r="R91" s="68"/>
      <c r="S91" s="68"/>
      <c r="T91" s="68">
        <v>0.01</v>
      </c>
      <c r="U91" s="278" t="s">
        <v>931</v>
      </c>
      <c r="V91" s="294"/>
      <c r="W91" s="294"/>
      <c r="X91" s="294">
        <v>2700</v>
      </c>
      <c r="Y91" s="192"/>
      <c r="Z91" s="278" t="s">
        <v>903</v>
      </c>
      <c r="AA91" s="278" t="s">
        <v>904</v>
      </c>
      <c r="AB91" s="278"/>
      <c r="AC91" s="278"/>
      <c r="AD91" s="278">
        <v>0</v>
      </c>
      <c r="AE91" s="278"/>
      <c r="AF91" s="278">
        <v>2</v>
      </c>
      <c r="AG91" s="278">
        <v>0</v>
      </c>
      <c r="AH91" s="278"/>
      <c r="AI91" s="278">
        <v>0</v>
      </c>
      <c r="AJ91" s="278">
        <v>0</v>
      </c>
      <c r="AK91" s="278"/>
      <c r="AL91" s="278">
        <v>0</v>
      </c>
      <c r="AM91" s="278">
        <v>0</v>
      </c>
      <c r="AN91" s="278">
        <v>0</v>
      </c>
      <c r="AO91" s="278">
        <v>0</v>
      </c>
      <c r="AP91" s="278" t="s">
        <v>2649</v>
      </c>
    </row>
    <row r="92" spans="1:42" ht="30" customHeight="1">
      <c r="A92" s="298" t="s">
        <v>2529</v>
      </c>
      <c r="B92" s="191" t="s">
        <v>1572</v>
      </c>
      <c r="C92" s="191" t="s">
        <v>1573</v>
      </c>
      <c r="D92" s="70" t="s">
        <v>192</v>
      </c>
      <c r="E92" s="70" t="s">
        <v>40</v>
      </c>
      <c r="F92" s="278">
        <v>78006</v>
      </c>
      <c r="G92" s="70" t="s">
        <v>1574</v>
      </c>
      <c r="H92" s="70" t="s">
        <v>1575</v>
      </c>
      <c r="I92" s="290" t="s">
        <v>1038</v>
      </c>
      <c r="J92" s="291"/>
      <c r="K92" s="292"/>
      <c r="L92" s="293"/>
      <c r="M92" s="68"/>
      <c r="N92" s="68"/>
      <c r="O92" s="68"/>
      <c r="P92" s="68">
        <v>0.01</v>
      </c>
      <c r="Q92" s="68"/>
      <c r="R92" s="68"/>
      <c r="S92" s="68"/>
      <c r="T92" s="68">
        <v>0.01</v>
      </c>
      <c r="U92" s="278"/>
      <c r="V92" s="294"/>
      <c r="W92" s="294"/>
      <c r="X92" s="294">
        <v>300</v>
      </c>
      <c r="Y92" s="192"/>
      <c r="Z92" s="278" t="s">
        <v>903</v>
      </c>
      <c r="AA92" s="278" t="s">
        <v>904</v>
      </c>
      <c r="AB92" s="278"/>
      <c r="AC92" s="278"/>
      <c r="AD92" s="278">
        <v>0</v>
      </c>
      <c r="AE92" s="278"/>
      <c r="AF92" s="278">
        <v>2</v>
      </c>
      <c r="AG92" s="278">
        <v>0</v>
      </c>
      <c r="AH92" s="278"/>
      <c r="AI92" s="278">
        <v>0</v>
      </c>
      <c r="AJ92" s="278">
        <v>0</v>
      </c>
      <c r="AK92" s="278"/>
      <c r="AL92" s="278">
        <v>0</v>
      </c>
      <c r="AM92" s="278">
        <v>0</v>
      </c>
      <c r="AN92" s="278">
        <v>0</v>
      </c>
      <c r="AO92" s="278">
        <v>0</v>
      </c>
      <c r="AP92" s="278" t="s">
        <v>2649</v>
      </c>
    </row>
    <row r="93" spans="1:42" ht="30" customHeight="1">
      <c r="A93" s="298" t="s">
        <v>2529</v>
      </c>
      <c r="B93" s="191" t="s">
        <v>2111</v>
      </c>
      <c r="C93" s="191" t="s">
        <v>2653</v>
      </c>
      <c r="D93" s="70" t="s">
        <v>309</v>
      </c>
      <c r="E93" s="70" t="s">
        <v>40</v>
      </c>
      <c r="F93" s="278">
        <v>78801</v>
      </c>
      <c r="G93" s="70" t="s">
        <v>2113</v>
      </c>
      <c r="H93" s="70" t="s">
        <v>2114</v>
      </c>
      <c r="I93" s="290" t="s">
        <v>1038</v>
      </c>
      <c r="J93" s="291"/>
      <c r="K93" s="292"/>
      <c r="L93" s="293"/>
      <c r="M93" s="68"/>
      <c r="N93" s="68"/>
      <c r="O93" s="68"/>
      <c r="P93" s="68">
        <v>0.01</v>
      </c>
      <c r="Q93" s="68"/>
      <c r="R93" s="68"/>
      <c r="S93" s="68"/>
      <c r="T93" s="68">
        <v>0.01</v>
      </c>
      <c r="U93" s="278" t="s">
        <v>931</v>
      </c>
      <c r="V93" s="294"/>
      <c r="W93" s="294"/>
      <c r="X93" s="294">
        <v>300</v>
      </c>
      <c r="Y93" s="192"/>
      <c r="Z93" s="278" t="s">
        <v>903</v>
      </c>
      <c r="AA93" s="278" t="s">
        <v>904</v>
      </c>
      <c r="AB93" s="278"/>
      <c r="AC93" s="278"/>
      <c r="AD93" s="278">
        <v>0</v>
      </c>
      <c r="AE93" s="278"/>
      <c r="AF93" s="278">
        <v>2</v>
      </c>
      <c r="AG93" s="278">
        <v>0</v>
      </c>
      <c r="AH93" s="278"/>
      <c r="AI93" s="278">
        <v>0</v>
      </c>
      <c r="AJ93" s="278">
        <v>0</v>
      </c>
      <c r="AK93" s="278"/>
      <c r="AL93" s="278">
        <v>0</v>
      </c>
      <c r="AM93" s="278">
        <v>0</v>
      </c>
      <c r="AN93" s="278">
        <v>0</v>
      </c>
      <c r="AO93" s="278">
        <v>0</v>
      </c>
      <c r="AP93" s="278" t="s">
        <v>2649</v>
      </c>
    </row>
    <row r="94" spans="1:42" ht="30" customHeight="1">
      <c r="A94" s="298" t="s">
        <v>2529</v>
      </c>
      <c r="B94" s="191" t="s">
        <v>1110</v>
      </c>
      <c r="C94" s="191" t="s">
        <v>1111</v>
      </c>
      <c r="D94" s="70" t="s">
        <v>48</v>
      </c>
      <c r="E94" s="70" t="s">
        <v>40</v>
      </c>
      <c r="F94" s="278">
        <v>78023</v>
      </c>
      <c r="G94" s="70" t="s">
        <v>1112</v>
      </c>
      <c r="H94" s="70" t="s">
        <v>1113</v>
      </c>
      <c r="I94" s="290" t="s">
        <v>1114</v>
      </c>
      <c r="J94" s="291"/>
      <c r="K94" s="292"/>
      <c r="L94" s="293"/>
      <c r="M94" s="68"/>
      <c r="N94" s="68"/>
      <c r="O94" s="68"/>
      <c r="P94" s="68">
        <v>0.01</v>
      </c>
      <c r="Q94" s="68"/>
      <c r="R94" s="68"/>
      <c r="S94" s="68"/>
      <c r="T94" s="68">
        <v>0.01</v>
      </c>
      <c r="U94" s="278" t="s">
        <v>931</v>
      </c>
      <c r="V94" s="294"/>
      <c r="W94" s="294"/>
      <c r="X94" s="294">
        <v>300</v>
      </c>
      <c r="Y94" s="192"/>
      <c r="Z94" s="278" t="s">
        <v>903</v>
      </c>
      <c r="AA94" s="278" t="s">
        <v>904</v>
      </c>
      <c r="AB94" s="278"/>
      <c r="AC94" s="278"/>
      <c r="AD94" s="278">
        <v>0</v>
      </c>
      <c r="AE94" s="278"/>
      <c r="AF94" s="278">
        <v>2</v>
      </c>
      <c r="AG94" s="278">
        <v>0</v>
      </c>
      <c r="AH94" s="278"/>
      <c r="AI94" s="278">
        <v>0</v>
      </c>
      <c r="AJ94" s="278">
        <v>0</v>
      </c>
      <c r="AK94" s="278"/>
      <c r="AL94" s="278">
        <v>0</v>
      </c>
      <c r="AM94" s="278">
        <v>0</v>
      </c>
      <c r="AN94" s="278">
        <v>0</v>
      </c>
      <c r="AO94" s="278">
        <v>0</v>
      </c>
      <c r="AP94" s="278" t="s">
        <v>2649</v>
      </c>
    </row>
    <row r="95" spans="1:42" ht="30" customHeight="1">
      <c r="A95" s="298" t="s">
        <v>2529</v>
      </c>
      <c r="B95" s="191" t="s">
        <v>1832</v>
      </c>
      <c r="C95" s="191" t="s">
        <v>1833</v>
      </c>
      <c r="D95" s="70" t="s">
        <v>234</v>
      </c>
      <c r="E95" s="70" t="s">
        <v>40</v>
      </c>
      <c r="F95" s="278">
        <v>78130</v>
      </c>
      <c r="G95" s="70" t="s">
        <v>1834</v>
      </c>
      <c r="H95" s="70" t="s">
        <v>1835</v>
      </c>
      <c r="I95" s="290" t="s">
        <v>1038</v>
      </c>
      <c r="J95" s="291"/>
      <c r="K95" s="292"/>
      <c r="L95" s="293"/>
      <c r="M95" s="68"/>
      <c r="N95" s="68"/>
      <c r="O95" s="68"/>
      <c r="P95" s="68">
        <v>0.01</v>
      </c>
      <c r="Q95" s="68"/>
      <c r="R95" s="68"/>
      <c r="S95" s="68"/>
      <c r="T95" s="68">
        <v>0.01</v>
      </c>
      <c r="U95" s="278" t="s">
        <v>931</v>
      </c>
      <c r="V95" s="294"/>
      <c r="W95" s="294"/>
      <c r="X95" s="294">
        <v>300</v>
      </c>
      <c r="Y95" s="192"/>
      <c r="Z95" s="278" t="s">
        <v>903</v>
      </c>
      <c r="AA95" s="278" t="s">
        <v>904</v>
      </c>
      <c r="AB95" s="278"/>
      <c r="AC95" s="278"/>
      <c r="AD95" s="278">
        <v>0</v>
      </c>
      <c r="AE95" s="278"/>
      <c r="AF95" s="278">
        <v>2</v>
      </c>
      <c r="AG95" s="278">
        <v>0</v>
      </c>
      <c r="AH95" s="278"/>
      <c r="AI95" s="278">
        <v>0</v>
      </c>
      <c r="AJ95" s="278">
        <v>0</v>
      </c>
      <c r="AK95" s="278"/>
      <c r="AL95" s="278">
        <v>0</v>
      </c>
      <c r="AM95" s="278">
        <v>0</v>
      </c>
      <c r="AN95" s="278">
        <v>0</v>
      </c>
      <c r="AO95" s="278">
        <v>0</v>
      </c>
      <c r="AP95" s="278" t="s">
        <v>2649</v>
      </c>
    </row>
    <row r="96" spans="1:42" ht="30" customHeight="1">
      <c r="A96" s="298" t="s">
        <v>2529</v>
      </c>
      <c r="B96" s="191" t="s">
        <v>2654</v>
      </c>
      <c r="C96" s="191" t="s">
        <v>1269</v>
      </c>
      <c r="D96" s="70" t="s">
        <v>37</v>
      </c>
      <c r="E96" s="70" t="s">
        <v>40</v>
      </c>
      <c r="F96" s="278">
        <v>78266</v>
      </c>
      <c r="G96" s="70"/>
      <c r="H96" s="70"/>
      <c r="I96" s="290"/>
      <c r="J96" s="291"/>
      <c r="K96" s="292"/>
      <c r="L96" s="293"/>
      <c r="M96" s="68"/>
      <c r="N96" s="68"/>
      <c r="O96" s="68"/>
      <c r="P96" s="68">
        <v>0.01</v>
      </c>
      <c r="Q96" s="68"/>
      <c r="R96" s="68"/>
      <c r="S96" s="68"/>
      <c r="T96" s="68">
        <v>0.01</v>
      </c>
      <c r="U96" s="278" t="s">
        <v>931</v>
      </c>
      <c r="V96" s="294"/>
      <c r="W96" s="294"/>
      <c r="X96" s="294">
        <v>300</v>
      </c>
      <c r="Y96" s="192"/>
      <c r="Z96" s="278" t="s">
        <v>903</v>
      </c>
      <c r="AA96" s="278" t="s">
        <v>904</v>
      </c>
      <c r="AB96" s="278"/>
      <c r="AC96" s="278"/>
      <c r="AD96" s="278">
        <v>0</v>
      </c>
      <c r="AE96" s="278"/>
      <c r="AF96" s="278">
        <v>2</v>
      </c>
      <c r="AG96" s="278">
        <v>0</v>
      </c>
      <c r="AH96" s="278"/>
      <c r="AI96" s="278">
        <v>0</v>
      </c>
      <c r="AJ96" s="278">
        <v>0</v>
      </c>
      <c r="AK96" s="278"/>
      <c r="AL96" s="278">
        <v>0</v>
      </c>
      <c r="AM96" s="278">
        <v>0</v>
      </c>
      <c r="AN96" s="278">
        <v>0</v>
      </c>
      <c r="AO96" s="278">
        <v>0</v>
      </c>
      <c r="AP96" s="278" t="s">
        <v>2649</v>
      </c>
    </row>
    <row r="97" spans="1:42" ht="30" customHeight="1">
      <c r="A97" s="298" t="s">
        <v>2529</v>
      </c>
      <c r="B97" s="191" t="s">
        <v>1758</v>
      </c>
      <c r="C97" s="191" t="s">
        <v>1759</v>
      </c>
      <c r="D97" s="70" t="s">
        <v>1760</v>
      </c>
      <c r="E97" s="70" t="s">
        <v>40</v>
      </c>
      <c r="F97" s="278">
        <v>78209</v>
      </c>
      <c r="G97" s="70" t="s">
        <v>1761</v>
      </c>
      <c r="H97" s="70" t="s">
        <v>1762</v>
      </c>
      <c r="I97" s="290"/>
      <c r="J97" s="291"/>
      <c r="K97" s="292"/>
      <c r="L97" s="293"/>
      <c r="M97" s="68"/>
      <c r="N97" s="68"/>
      <c r="O97" s="68"/>
      <c r="P97" s="68">
        <v>0.01</v>
      </c>
      <c r="Q97" s="68"/>
      <c r="R97" s="68"/>
      <c r="S97" s="68"/>
      <c r="T97" s="68">
        <v>0.01</v>
      </c>
      <c r="U97" s="278" t="s">
        <v>931</v>
      </c>
      <c r="V97" s="294"/>
      <c r="W97" s="294"/>
      <c r="X97" s="294">
        <v>4000</v>
      </c>
      <c r="Y97" s="192"/>
      <c r="Z97" s="278" t="s">
        <v>903</v>
      </c>
      <c r="AA97" s="278" t="s">
        <v>904</v>
      </c>
      <c r="AB97" s="278"/>
      <c r="AC97" s="278"/>
      <c r="AD97" s="278">
        <v>0</v>
      </c>
      <c r="AE97" s="278"/>
      <c r="AF97" s="278">
        <v>2</v>
      </c>
      <c r="AG97" s="278">
        <v>0</v>
      </c>
      <c r="AH97" s="278"/>
      <c r="AI97" s="278">
        <v>0</v>
      </c>
      <c r="AJ97" s="278">
        <v>0</v>
      </c>
      <c r="AK97" s="278"/>
      <c r="AL97" s="278">
        <v>0</v>
      </c>
      <c r="AM97" s="278">
        <v>0</v>
      </c>
      <c r="AN97" s="278">
        <v>0</v>
      </c>
      <c r="AO97" s="278">
        <v>0</v>
      </c>
      <c r="AP97" s="278" t="s">
        <v>2649</v>
      </c>
    </row>
    <row r="98" spans="1:42" ht="30" customHeight="1">
      <c r="A98" s="298" t="s">
        <v>2529</v>
      </c>
      <c r="B98" s="191" t="s">
        <v>2655</v>
      </c>
      <c r="C98" s="191" t="s">
        <v>1806</v>
      </c>
      <c r="D98" s="70" t="s">
        <v>37</v>
      </c>
      <c r="E98" s="70" t="s">
        <v>40</v>
      </c>
      <c r="F98" s="278">
        <v>78228</v>
      </c>
      <c r="G98" s="70" t="s">
        <v>1807</v>
      </c>
      <c r="H98" s="70"/>
      <c r="I98" s="290" t="s">
        <v>996</v>
      </c>
      <c r="J98" s="291"/>
      <c r="K98" s="292"/>
      <c r="L98" s="293"/>
      <c r="M98" s="68"/>
      <c r="N98" s="68"/>
      <c r="O98" s="68"/>
      <c r="P98" s="68">
        <v>0.01</v>
      </c>
      <c r="Q98" s="68"/>
      <c r="R98" s="68"/>
      <c r="S98" s="68"/>
      <c r="T98" s="68">
        <v>0.01</v>
      </c>
      <c r="U98" s="278" t="s">
        <v>931</v>
      </c>
      <c r="V98" s="294"/>
      <c r="W98" s="294"/>
      <c r="X98" s="294">
        <v>6000</v>
      </c>
      <c r="Y98" s="192" t="s">
        <v>2656</v>
      </c>
      <c r="Z98" s="278" t="s">
        <v>903</v>
      </c>
      <c r="AA98" s="278" t="s">
        <v>904</v>
      </c>
      <c r="AB98" s="278"/>
      <c r="AC98" s="278"/>
      <c r="AD98" s="278">
        <v>0</v>
      </c>
      <c r="AE98" s="278"/>
      <c r="AF98" s="278">
        <v>2</v>
      </c>
      <c r="AG98" s="278">
        <v>0</v>
      </c>
      <c r="AH98" s="278"/>
      <c r="AI98" s="278">
        <v>0</v>
      </c>
      <c r="AJ98" s="278">
        <v>0</v>
      </c>
      <c r="AK98" s="278"/>
      <c r="AL98" s="278">
        <v>0</v>
      </c>
      <c r="AM98" s="278">
        <v>0</v>
      </c>
      <c r="AN98" s="278">
        <v>0</v>
      </c>
      <c r="AO98" s="278">
        <v>0</v>
      </c>
      <c r="AP98" s="278" t="s">
        <v>2649</v>
      </c>
    </row>
    <row r="99" spans="1:42" ht="30" customHeight="1">
      <c r="A99" s="298" t="s">
        <v>2529</v>
      </c>
      <c r="B99" s="191" t="s">
        <v>1529</v>
      </c>
      <c r="C99" s="191" t="s">
        <v>1530</v>
      </c>
      <c r="D99" s="70" t="s">
        <v>199</v>
      </c>
      <c r="E99" s="70" t="s">
        <v>40</v>
      </c>
      <c r="F99" s="278">
        <v>78745</v>
      </c>
      <c r="G99" s="70" t="s">
        <v>1531</v>
      </c>
      <c r="H99" s="70" t="s">
        <v>1532</v>
      </c>
      <c r="I99" s="290"/>
      <c r="J99" s="291"/>
      <c r="K99" s="292"/>
      <c r="L99" s="293"/>
      <c r="M99" s="68"/>
      <c r="N99" s="68"/>
      <c r="O99" s="68"/>
      <c r="P99" s="68">
        <v>0.01</v>
      </c>
      <c r="Q99" s="68"/>
      <c r="R99" s="68"/>
      <c r="S99" s="68"/>
      <c r="T99" s="68">
        <v>0.01</v>
      </c>
      <c r="U99" s="278" t="s">
        <v>2657</v>
      </c>
      <c r="V99" s="294"/>
      <c r="W99" s="294"/>
      <c r="X99" s="294">
        <v>2000</v>
      </c>
      <c r="Y99" s="192"/>
      <c r="Z99" s="278" t="s">
        <v>903</v>
      </c>
      <c r="AA99" s="278" t="s">
        <v>904</v>
      </c>
      <c r="AB99" s="278"/>
      <c r="AC99" s="278"/>
      <c r="AD99" s="278">
        <v>0</v>
      </c>
      <c r="AE99" s="278"/>
      <c r="AF99" s="278">
        <v>2</v>
      </c>
      <c r="AG99" s="278">
        <v>0</v>
      </c>
      <c r="AH99" s="278"/>
      <c r="AI99" s="278">
        <v>0</v>
      </c>
      <c r="AJ99" s="278">
        <v>0</v>
      </c>
      <c r="AK99" s="278"/>
      <c r="AL99" s="278">
        <v>0</v>
      </c>
      <c r="AM99" s="278">
        <v>0</v>
      </c>
      <c r="AN99" s="278">
        <v>0</v>
      </c>
      <c r="AO99" s="278">
        <v>0</v>
      </c>
      <c r="AP99" s="278" t="s">
        <v>2649</v>
      </c>
    </row>
    <row r="100" spans="1:42" ht="30" customHeight="1">
      <c r="A100" s="298" t="s">
        <v>2529</v>
      </c>
      <c r="B100" s="191" t="s">
        <v>1868</v>
      </c>
      <c r="C100" s="191" t="s">
        <v>1869</v>
      </c>
      <c r="D100" s="70" t="s">
        <v>37</v>
      </c>
      <c r="E100" s="70" t="s">
        <v>40</v>
      </c>
      <c r="F100" s="278">
        <v>78240</v>
      </c>
      <c r="G100" s="70" t="s">
        <v>1870</v>
      </c>
      <c r="H100" s="70"/>
      <c r="I100" s="290"/>
      <c r="J100" s="291"/>
      <c r="K100" s="292"/>
      <c r="L100" s="293"/>
      <c r="M100" s="68"/>
      <c r="N100" s="68"/>
      <c r="O100" s="68"/>
      <c r="P100" s="68">
        <v>0.01</v>
      </c>
      <c r="Q100" s="68"/>
      <c r="R100" s="68"/>
      <c r="S100" s="68"/>
      <c r="T100" s="68">
        <v>0.01</v>
      </c>
      <c r="U100" s="278" t="s">
        <v>931</v>
      </c>
      <c r="V100" s="294"/>
      <c r="W100" s="294"/>
      <c r="X100" s="294">
        <v>500</v>
      </c>
      <c r="Y100" s="192"/>
      <c r="Z100" s="278" t="s">
        <v>903</v>
      </c>
      <c r="AA100" s="278" t="s">
        <v>904</v>
      </c>
      <c r="AB100" s="278"/>
      <c r="AC100" s="278"/>
      <c r="AD100" s="278">
        <v>0</v>
      </c>
      <c r="AE100" s="278"/>
      <c r="AF100" s="278">
        <v>2</v>
      </c>
      <c r="AG100" s="278">
        <v>0</v>
      </c>
      <c r="AH100" s="278"/>
      <c r="AI100" s="278">
        <v>0</v>
      </c>
      <c r="AJ100" s="278">
        <v>0</v>
      </c>
      <c r="AK100" s="278"/>
      <c r="AL100" s="278">
        <v>0</v>
      </c>
      <c r="AM100" s="278">
        <v>0</v>
      </c>
      <c r="AN100" s="278">
        <v>0</v>
      </c>
      <c r="AO100" s="278">
        <v>0</v>
      </c>
      <c r="AP100" s="278" t="s">
        <v>2649</v>
      </c>
    </row>
    <row r="101" spans="1:42" ht="30" customHeight="1">
      <c r="A101" s="298" t="s">
        <v>2529</v>
      </c>
      <c r="B101" s="191" t="s">
        <v>1584</v>
      </c>
      <c r="C101" s="191" t="s">
        <v>1585</v>
      </c>
      <c r="D101" s="70" t="s">
        <v>1586</v>
      </c>
      <c r="E101" s="70" t="s">
        <v>40</v>
      </c>
      <c r="F101" s="278">
        <v>78109</v>
      </c>
      <c r="G101" s="70"/>
      <c r="H101" s="70" t="s">
        <v>1587</v>
      </c>
      <c r="I101" s="290"/>
      <c r="J101" s="291"/>
      <c r="K101" s="292"/>
      <c r="L101" s="293"/>
      <c r="M101" s="68"/>
      <c r="N101" s="68"/>
      <c r="O101" s="68"/>
      <c r="P101" s="68">
        <v>0.01</v>
      </c>
      <c r="Q101" s="68"/>
      <c r="R101" s="68"/>
      <c r="S101" s="68"/>
      <c r="T101" s="68">
        <v>0.01</v>
      </c>
      <c r="U101" s="278" t="s">
        <v>931</v>
      </c>
      <c r="V101" s="294"/>
      <c r="W101" s="294"/>
      <c r="X101" s="294"/>
      <c r="Y101" s="192"/>
      <c r="Z101" s="278" t="s">
        <v>903</v>
      </c>
      <c r="AA101" s="278" t="s">
        <v>904</v>
      </c>
      <c r="AB101" s="278"/>
      <c r="AC101" s="278"/>
      <c r="AD101" s="278">
        <v>0</v>
      </c>
      <c r="AE101" s="278"/>
      <c r="AF101" s="278">
        <v>2</v>
      </c>
      <c r="AG101" s="278">
        <v>0</v>
      </c>
      <c r="AH101" s="278"/>
      <c r="AI101" s="278">
        <v>0</v>
      </c>
      <c r="AJ101" s="278">
        <v>0</v>
      </c>
      <c r="AK101" s="278"/>
      <c r="AL101" s="278">
        <v>0</v>
      </c>
      <c r="AM101" s="278">
        <v>0</v>
      </c>
      <c r="AN101" s="278">
        <v>0</v>
      </c>
      <c r="AO101" s="278">
        <v>0</v>
      </c>
      <c r="AP101" s="278" t="s">
        <v>2649</v>
      </c>
    </row>
    <row r="102" spans="1:42" ht="30" customHeight="1">
      <c r="A102" s="298" t="s">
        <v>2529</v>
      </c>
      <c r="B102" s="191" t="s">
        <v>2298</v>
      </c>
      <c r="C102" s="191" t="s">
        <v>2299</v>
      </c>
      <c r="D102" s="70" t="s">
        <v>129</v>
      </c>
      <c r="E102" s="70" t="s">
        <v>40</v>
      </c>
      <c r="F102" s="278">
        <v>78155</v>
      </c>
      <c r="G102" s="70"/>
      <c r="H102" s="70" t="s">
        <v>2300</v>
      </c>
      <c r="I102" s="290"/>
      <c r="J102" s="291"/>
      <c r="K102" s="292"/>
      <c r="L102" s="293"/>
      <c r="M102" s="68"/>
      <c r="N102" s="68"/>
      <c r="O102" s="68"/>
      <c r="P102" s="68">
        <v>0.01</v>
      </c>
      <c r="Q102" s="68"/>
      <c r="R102" s="68"/>
      <c r="S102" s="68"/>
      <c r="T102" s="68">
        <v>0.01</v>
      </c>
      <c r="U102" s="278" t="s">
        <v>931</v>
      </c>
      <c r="V102" s="294"/>
      <c r="W102" s="294"/>
      <c r="X102" s="294"/>
      <c r="Y102" s="192"/>
      <c r="Z102" s="278" t="s">
        <v>903</v>
      </c>
      <c r="AA102" s="278" t="s">
        <v>904</v>
      </c>
      <c r="AB102" s="278"/>
      <c r="AC102" s="278"/>
      <c r="AD102" s="278">
        <v>0</v>
      </c>
      <c r="AE102" s="278"/>
      <c r="AF102" s="278">
        <v>2</v>
      </c>
      <c r="AG102" s="278">
        <v>0</v>
      </c>
      <c r="AH102" s="278"/>
      <c r="AI102" s="278">
        <v>0</v>
      </c>
      <c r="AJ102" s="278">
        <v>0</v>
      </c>
      <c r="AK102" s="278"/>
      <c r="AL102" s="278">
        <v>0</v>
      </c>
      <c r="AM102" s="278">
        <v>0</v>
      </c>
      <c r="AN102" s="278">
        <v>0</v>
      </c>
      <c r="AO102" s="278">
        <v>0</v>
      </c>
      <c r="AP102" s="278" t="s">
        <v>2649</v>
      </c>
    </row>
    <row r="103" spans="1:42" ht="30" customHeight="1">
      <c r="A103" s="298" t="s">
        <v>2529</v>
      </c>
      <c r="B103" s="191" t="s">
        <v>1880</v>
      </c>
      <c r="C103" s="191" t="s">
        <v>1881</v>
      </c>
      <c r="D103" s="70" t="s">
        <v>1882</v>
      </c>
      <c r="E103" s="70" t="s">
        <v>40</v>
      </c>
      <c r="F103" s="278">
        <v>78216</v>
      </c>
      <c r="G103" s="70" t="s">
        <v>1883</v>
      </c>
      <c r="H103" s="70"/>
      <c r="I103" s="290"/>
      <c r="J103" s="291"/>
      <c r="K103" s="292"/>
      <c r="L103" s="293"/>
      <c r="M103" s="68"/>
      <c r="N103" s="68"/>
      <c r="O103" s="68"/>
      <c r="P103" s="68">
        <v>0.01</v>
      </c>
      <c r="Q103" s="68"/>
      <c r="R103" s="68"/>
      <c r="S103" s="68"/>
      <c r="T103" s="68">
        <v>0.01</v>
      </c>
      <c r="U103" s="278" t="s">
        <v>931</v>
      </c>
      <c r="V103" s="294"/>
      <c r="W103" s="294"/>
      <c r="X103" s="294"/>
      <c r="Y103" s="192"/>
      <c r="Z103" s="278" t="s">
        <v>903</v>
      </c>
      <c r="AA103" s="278" t="s">
        <v>904</v>
      </c>
      <c r="AB103" s="278"/>
      <c r="AC103" s="278"/>
      <c r="AD103" s="278">
        <v>0</v>
      </c>
      <c r="AE103" s="278"/>
      <c r="AF103" s="278">
        <v>2</v>
      </c>
      <c r="AG103" s="278">
        <v>0</v>
      </c>
      <c r="AH103" s="278"/>
      <c r="AI103" s="278">
        <v>0</v>
      </c>
      <c r="AJ103" s="278">
        <v>0</v>
      </c>
      <c r="AK103" s="278"/>
      <c r="AL103" s="278">
        <v>0</v>
      </c>
      <c r="AM103" s="278">
        <v>0</v>
      </c>
      <c r="AN103" s="278">
        <v>0</v>
      </c>
      <c r="AO103" s="278">
        <v>0</v>
      </c>
      <c r="AP103" s="278" t="s">
        <v>2649</v>
      </c>
    </row>
    <row r="104" spans="1:42" ht="30" customHeight="1">
      <c r="A104" s="298" t="s">
        <v>2529</v>
      </c>
      <c r="B104" s="191" t="s">
        <v>1901</v>
      </c>
      <c r="C104" s="191" t="s">
        <v>1902</v>
      </c>
      <c r="D104" s="70" t="s">
        <v>192</v>
      </c>
      <c r="E104" s="70" t="s">
        <v>40</v>
      </c>
      <c r="F104" s="278">
        <v>78006</v>
      </c>
      <c r="G104" s="70" t="s">
        <v>1903</v>
      </c>
      <c r="H104" s="70"/>
      <c r="I104" s="290"/>
      <c r="J104" s="291"/>
      <c r="K104" s="292"/>
      <c r="L104" s="293"/>
      <c r="M104" s="68"/>
      <c r="N104" s="68"/>
      <c r="O104" s="68"/>
      <c r="P104" s="68">
        <v>0.01</v>
      </c>
      <c r="Q104" s="68"/>
      <c r="R104" s="68"/>
      <c r="S104" s="68"/>
      <c r="T104" s="68">
        <v>0.01</v>
      </c>
      <c r="U104" s="278" t="s">
        <v>931</v>
      </c>
      <c r="V104" s="294"/>
      <c r="W104" s="294"/>
      <c r="X104" s="294"/>
      <c r="Y104" s="192"/>
      <c r="Z104" s="278" t="s">
        <v>903</v>
      </c>
      <c r="AA104" s="278" t="s">
        <v>904</v>
      </c>
      <c r="AB104" s="278"/>
      <c r="AC104" s="278"/>
      <c r="AD104" s="278">
        <v>0</v>
      </c>
      <c r="AE104" s="278"/>
      <c r="AF104" s="278">
        <v>2</v>
      </c>
      <c r="AG104" s="278">
        <v>0</v>
      </c>
      <c r="AH104" s="278"/>
      <c r="AI104" s="278">
        <v>0</v>
      </c>
      <c r="AJ104" s="278">
        <v>0</v>
      </c>
      <c r="AK104" s="278"/>
      <c r="AL104" s="278">
        <v>0</v>
      </c>
      <c r="AM104" s="278">
        <v>0</v>
      </c>
      <c r="AN104" s="278">
        <v>0</v>
      </c>
      <c r="AO104" s="278">
        <v>0</v>
      </c>
      <c r="AP104" s="278" t="s">
        <v>2649</v>
      </c>
    </row>
    <row r="105" spans="1:42" ht="30" customHeight="1">
      <c r="A105" s="298" t="s">
        <v>2529</v>
      </c>
      <c r="B105" s="191" t="s">
        <v>1667</v>
      </c>
      <c r="C105" s="191" t="s">
        <v>1668</v>
      </c>
      <c r="D105" s="70" t="s">
        <v>37</v>
      </c>
      <c r="E105" s="70" t="s">
        <v>40</v>
      </c>
      <c r="F105" s="278">
        <v>78247</v>
      </c>
      <c r="G105" s="70"/>
      <c r="H105" s="70"/>
      <c r="I105" s="290"/>
      <c r="J105" s="291"/>
      <c r="K105" s="292"/>
      <c r="L105" s="293"/>
      <c r="M105" s="68"/>
      <c r="N105" s="68"/>
      <c r="O105" s="68"/>
      <c r="P105" s="68">
        <v>0.01</v>
      </c>
      <c r="Q105" s="68"/>
      <c r="R105" s="68"/>
      <c r="S105" s="68"/>
      <c r="T105" s="68">
        <v>0.01</v>
      </c>
      <c r="U105" s="278" t="s">
        <v>931</v>
      </c>
      <c r="V105" s="294"/>
      <c r="W105" s="294"/>
      <c r="X105" s="294"/>
      <c r="Y105" s="192"/>
      <c r="Z105" s="278" t="s">
        <v>903</v>
      </c>
      <c r="AA105" s="278" t="s">
        <v>904</v>
      </c>
      <c r="AB105" s="278"/>
      <c r="AC105" s="278"/>
      <c r="AD105" s="278">
        <v>0</v>
      </c>
      <c r="AE105" s="278"/>
      <c r="AF105" s="278">
        <v>2</v>
      </c>
      <c r="AG105" s="278">
        <v>0</v>
      </c>
      <c r="AH105" s="278"/>
      <c r="AI105" s="278">
        <v>0</v>
      </c>
      <c r="AJ105" s="278">
        <v>0</v>
      </c>
      <c r="AK105" s="278"/>
      <c r="AL105" s="278">
        <v>0</v>
      </c>
      <c r="AM105" s="278">
        <v>0</v>
      </c>
      <c r="AN105" s="278">
        <v>0</v>
      </c>
      <c r="AO105" s="278">
        <v>0</v>
      </c>
      <c r="AP105" s="278" t="s">
        <v>2649</v>
      </c>
    </row>
    <row r="106" spans="1:42" ht="30" customHeight="1">
      <c r="A106" s="298" t="s">
        <v>2529</v>
      </c>
      <c r="B106" s="191" t="s">
        <v>1604</v>
      </c>
      <c r="C106" s="191" t="s">
        <v>1605</v>
      </c>
      <c r="D106" s="70" t="s">
        <v>37</v>
      </c>
      <c r="E106" s="70" t="s">
        <v>40</v>
      </c>
      <c r="F106" s="278">
        <v>78250</v>
      </c>
      <c r="G106" s="70"/>
      <c r="H106" s="70"/>
      <c r="I106" s="290"/>
      <c r="J106" s="291"/>
      <c r="K106" s="292"/>
      <c r="L106" s="293"/>
      <c r="M106" s="68"/>
      <c r="N106" s="68"/>
      <c r="O106" s="68"/>
      <c r="P106" s="68">
        <v>0.01</v>
      </c>
      <c r="Q106" s="68"/>
      <c r="R106" s="68"/>
      <c r="S106" s="68"/>
      <c r="T106" s="68">
        <v>0.01</v>
      </c>
      <c r="U106" s="278" t="s">
        <v>931</v>
      </c>
      <c r="V106" s="294"/>
      <c r="W106" s="294"/>
      <c r="X106" s="294"/>
      <c r="Y106" s="192"/>
      <c r="Z106" s="278" t="s">
        <v>903</v>
      </c>
      <c r="AA106" s="278" t="s">
        <v>904</v>
      </c>
      <c r="AB106" s="278"/>
      <c r="AC106" s="278"/>
      <c r="AD106" s="278">
        <v>0</v>
      </c>
      <c r="AE106" s="278"/>
      <c r="AF106" s="278">
        <v>2</v>
      </c>
      <c r="AG106" s="278">
        <v>0</v>
      </c>
      <c r="AH106" s="278"/>
      <c r="AI106" s="278">
        <v>0</v>
      </c>
      <c r="AJ106" s="278">
        <v>0</v>
      </c>
      <c r="AK106" s="278"/>
      <c r="AL106" s="278">
        <v>0</v>
      </c>
      <c r="AM106" s="278">
        <v>0</v>
      </c>
      <c r="AN106" s="278">
        <v>0</v>
      </c>
      <c r="AO106" s="278">
        <v>0</v>
      </c>
      <c r="AP106" s="278" t="s">
        <v>2649</v>
      </c>
    </row>
    <row r="107" spans="1:42" ht="30" customHeight="1">
      <c r="A107" s="191" t="s">
        <v>362</v>
      </c>
      <c r="B107" s="191" t="s">
        <v>2083</v>
      </c>
      <c r="C107" s="191" t="s">
        <v>2084</v>
      </c>
      <c r="D107" s="70" t="s">
        <v>2085</v>
      </c>
      <c r="E107" s="70" t="s">
        <v>40</v>
      </c>
      <c r="F107" s="278">
        <v>77341</v>
      </c>
      <c r="G107" s="70" t="s">
        <v>2086</v>
      </c>
      <c r="H107" s="70" t="s">
        <v>2087</v>
      </c>
      <c r="I107" s="290" t="s">
        <v>1997</v>
      </c>
      <c r="J107" s="291">
        <v>44249</v>
      </c>
      <c r="K107" s="292">
        <v>3843</v>
      </c>
      <c r="L107" s="293"/>
      <c r="M107" s="68">
        <v>500</v>
      </c>
      <c r="N107" s="68"/>
      <c r="O107" s="68"/>
      <c r="P107" s="68"/>
      <c r="Q107" s="68"/>
      <c r="R107" s="68"/>
      <c r="S107" s="68"/>
      <c r="T107" s="68">
        <v>500</v>
      </c>
      <c r="U107" s="278" t="s">
        <v>927</v>
      </c>
      <c r="V107" s="294"/>
      <c r="W107" s="294"/>
      <c r="X107" s="294"/>
      <c r="Y107" s="192"/>
      <c r="Z107" s="278" t="s">
        <v>368</v>
      </c>
      <c r="AA107" s="278" t="s">
        <v>898</v>
      </c>
      <c r="AB107" s="278"/>
      <c r="AC107" s="278"/>
      <c r="AD107" s="278"/>
      <c r="AE107" s="278"/>
      <c r="AF107" s="278"/>
      <c r="AG107" s="278"/>
      <c r="AH107" s="278"/>
      <c r="AI107" s="278"/>
      <c r="AJ107" s="278"/>
      <c r="AK107" s="278"/>
      <c r="AL107" s="278"/>
      <c r="AM107" s="278"/>
      <c r="AN107" s="278"/>
      <c r="AO107" s="278"/>
      <c r="AP107" s="278"/>
    </row>
    <row r="108" spans="1:42" ht="30" customHeight="1">
      <c r="A108" s="191" t="s">
        <v>362</v>
      </c>
      <c r="B108" s="191" t="s">
        <v>2253</v>
      </c>
      <c r="C108" s="191" t="s">
        <v>2254</v>
      </c>
      <c r="D108" s="70" t="s">
        <v>37</v>
      </c>
      <c r="E108" s="70" t="s">
        <v>40</v>
      </c>
      <c r="F108" s="278">
        <v>78260</v>
      </c>
      <c r="G108" s="70" t="s">
        <v>2255</v>
      </c>
      <c r="H108" s="70"/>
      <c r="I108" s="290" t="s">
        <v>2256</v>
      </c>
      <c r="J108" s="291">
        <v>44358</v>
      </c>
      <c r="K108" s="292"/>
      <c r="L108" s="293"/>
      <c r="M108" s="68">
        <v>750</v>
      </c>
      <c r="N108" s="68"/>
      <c r="O108" s="68"/>
      <c r="P108" s="68"/>
      <c r="Q108" s="68"/>
      <c r="R108" s="68"/>
      <c r="S108" s="68"/>
      <c r="T108" s="68">
        <v>750</v>
      </c>
      <c r="U108" s="278" t="s">
        <v>927</v>
      </c>
      <c r="V108" s="294"/>
      <c r="W108" s="294"/>
      <c r="X108" s="294"/>
      <c r="Y108" s="192"/>
      <c r="Z108" s="278" t="s">
        <v>368</v>
      </c>
      <c r="AA108" s="278" t="s">
        <v>898</v>
      </c>
      <c r="AB108" s="278"/>
      <c r="AC108" s="278"/>
      <c r="AD108" s="278"/>
      <c r="AE108" s="278"/>
      <c r="AF108" s="278"/>
      <c r="AG108" s="278"/>
      <c r="AH108" s="278"/>
      <c r="AI108" s="278"/>
      <c r="AJ108" s="278"/>
      <c r="AK108" s="278"/>
      <c r="AL108" s="278"/>
      <c r="AM108" s="278"/>
      <c r="AN108" s="278"/>
      <c r="AO108" s="278"/>
      <c r="AP108" s="278"/>
    </row>
    <row r="109" spans="1:42" ht="30" customHeight="1">
      <c r="A109" s="191" t="s">
        <v>362</v>
      </c>
      <c r="B109" s="191" t="s">
        <v>2069</v>
      </c>
      <c r="C109" s="191" t="s">
        <v>2070</v>
      </c>
      <c r="D109" s="70" t="s">
        <v>793</v>
      </c>
      <c r="E109" s="70" t="s">
        <v>40</v>
      </c>
      <c r="F109" s="278">
        <v>76063</v>
      </c>
      <c r="G109" s="70" t="s">
        <v>794</v>
      </c>
      <c r="H109" s="70" t="s">
        <v>2071</v>
      </c>
      <c r="I109" s="290" t="s">
        <v>996</v>
      </c>
      <c r="J109" s="291">
        <v>44216</v>
      </c>
      <c r="K109" s="292">
        <v>3599</v>
      </c>
      <c r="L109" s="293"/>
      <c r="M109" s="68"/>
      <c r="N109" s="68"/>
      <c r="O109" s="68"/>
      <c r="P109" s="68">
        <v>300</v>
      </c>
      <c r="Q109" s="68"/>
      <c r="R109" s="68"/>
      <c r="S109" s="68"/>
      <c r="T109" s="68">
        <v>300</v>
      </c>
      <c r="U109" s="278" t="s">
        <v>927</v>
      </c>
      <c r="V109" s="294"/>
      <c r="W109" s="294"/>
      <c r="X109" s="294"/>
      <c r="Y109" s="192"/>
      <c r="Z109" s="278" t="s">
        <v>363</v>
      </c>
      <c r="AA109" s="278" t="s">
        <v>901</v>
      </c>
      <c r="AB109" s="278"/>
      <c r="AC109" s="278"/>
      <c r="AD109" s="278"/>
      <c r="AE109" s="278"/>
      <c r="AF109" s="278"/>
      <c r="AG109" s="278"/>
      <c r="AH109" s="278"/>
      <c r="AI109" s="278"/>
      <c r="AJ109" s="278"/>
      <c r="AK109" s="278"/>
      <c r="AL109" s="278"/>
      <c r="AM109" s="278"/>
      <c r="AN109" s="278"/>
      <c r="AO109" s="278"/>
      <c r="AP109" s="278"/>
    </row>
    <row r="110" spans="1:42" ht="30" customHeight="1">
      <c r="A110" s="191" t="s">
        <v>362</v>
      </c>
      <c r="B110" s="191" t="s">
        <v>1211</v>
      </c>
      <c r="C110" s="191" t="s">
        <v>1212</v>
      </c>
      <c r="D110" s="70" t="s">
        <v>1213</v>
      </c>
      <c r="E110" s="70" t="s">
        <v>40</v>
      </c>
      <c r="F110" s="278">
        <v>77808</v>
      </c>
      <c r="G110" s="70"/>
      <c r="H110" s="70"/>
      <c r="I110" s="290" t="s">
        <v>1214</v>
      </c>
      <c r="J110" s="291">
        <v>44249</v>
      </c>
      <c r="K110" s="292">
        <v>3843</v>
      </c>
      <c r="L110" s="293"/>
      <c r="M110" s="68">
        <v>200</v>
      </c>
      <c r="N110" s="68"/>
      <c r="O110" s="68"/>
      <c r="P110" s="68"/>
      <c r="Q110" s="68"/>
      <c r="R110" s="68"/>
      <c r="S110" s="68"/>
      <c r="T110" s="68">
        <v>200</v>
      </c>
      <c r="U110" s="278" t="s">
        <v>927</v>
      </c>
      <c r="V110" s="294"/>
      <c r="W110" s="294"/>
      <c r="X110" s="294"/>
      <c r="Y110" s="192"/>
      <c r="Z110" s="278" t="s">
        <v>903</v>
      </c>
      <c r="AA110" s="278" t="s">
        <v>904</v>
      </c>
      <c r="AB110" s="278"/>
      <c r="AC110" s="278"/>
      <c r="AD110" s="278"/>
      <c r="AE110" s="278"/>
      <c r="AF110" s="278"/>
      <c r="AG110" s="278"/>
      <c r="AH110" s="278"/>
      <c r="AI110" s="278"/>
      <c r="AJ110" s="278"/>
      <c r="AK110" s="278"/>
      <c r="AL110" s="278"/>
      <c r="AM110" s="278"/>
      <c r="AN110" s="278"/>
      <c r="AO110" s="278"/>
      <c r="AP110" s="278"/>
    </row>
    <row r="111" spans="1:42" ht="30" customHeight="1">
      <c r="A111" s="191" t="s">
        <v>362</v>
      </c>
      <c r="B111" s="191" t="s">
        <v>1176</v>
      </c>
      <c r="C111" s="191" t="s">
        <v>1177</v>
      </c>
      <c r="D111" s="70" t="s">
        <v>129</v>
      </c>
      <c r="E111" s="70" t="s">
        <v>40</v>
      </c>
      <c r="F111" s="278">
        <v>78155</v>
      </c>
      <c r="G111" s="70" t="s">
        <v>2658</v>
      </c>
      <c r="H111" s="70" t="s">
        <v>2659</v>
      </c>
      <c r="I111" s="290" t="s">
        <v>1038</v>
      </c>
      <c r="J111" s="291">
        <v>44248</v>
      </c>
      <c r="K111" s="292">
        <v>3816</v>
      </c>
      <c r="L111" s="293"/>
      <c r="M111" s="68"/>
      <c r="N111" s="68"/>
      <c r="O111" s="68"/>
      <c r="P111" s="68">
        <v>300</v>
      </c>
      <c r="Q111" s="68"/>
      <c r="R111" s="68"/>
      <c r="S111" s="68"/>
      <c r="T111" s="68">
        <v>300</v>
      </c>
      <c r="U111" s="278" t="s">
        <v>927</v>
      </c>
      <c r="V111" s="294"/>
      <c r="W111" s="294"/>
      <c r="X111" s="294"/>
      <c r="Y111" s="192"/>
      <c r="Z111" s="278" t="s">
        <v>363</v>
      </c>
      <c r="AA111" s="278" t="s">
        <v>901</v>
      </c>
      <c r="AB111" s="278"/>
      <c r="AC111" s="278"/>
      <c r="AD111" s="278"/>
      <c r="AE111" s="278"/>
      <c r="AF111" s="278"/>
      <c r="AG111" s="278"/>
      <c r="AH111" s="278"/>
      <c r="AI111" s="278"/>
      <c r="AJ111" s="278"/>
      <c r="AK111" s="278"/>
      <c r="AL111" s="278"/>
      <c r="AM111" s="278"/>
      <c r="AN111" s="278"/>
      <c r="AO111" s="278"/>
      <c r="AP111" s="278"/>
    </row>
    <row r="112" spans="1:42" ht="30" customHeight="1">
      <c r="A112" s="191" t="s">
        <v>362</v>
      </c>
      <c r="B112" s="191" t="s">
        <v>2660</v>
      </c>
      <c r="C112" s="191" t="s">
        <v>1698</v>
      </c>
      <c r="D112" s="70" t="s">
        <v>158</v>
      </c>
      <c r="E112" s="70" t="s">
        <v>40</v>
      </c>
      <c r="F112" s="278">
        <v>78056</v>
      </c>
      <c r="G112" s="70">
        <v>2102688884</v>
      </c>
      <c r="H112" s="70" t="s">
        <v>1699</v>
      </c>
      <c r="I112" s="290" t="s">
        <v>1700</v>
      </c>
      <c r="J112" s="291">
        <v>44246</v>
      </c>
      <c r="K112" s="292">
        <v>3796</v>
      </c>
      <c r="L112" s="293"/>
      <c r="M112" s="68"/>
      <c r="N112" s="68"/>
      <c r="O112" s="68">
        <v>300</v>
      </c>
      <c r="P112" s="68"/>
      <c r="Q112" s="68"/>
      <c r="R112" s="68"/>
      <c r="S112" s="68"/>
      <c r="T112" s="68">
        <v>300</v>
      </c>
      <c r="U112" s="278" t="s">
        <v>927</v>
      </c>
      <c r="V112" s="294"/>
      <c r="W112" s="294"/>
      <c r="X112" s="294"/>
      <c r="Y112" s="192"/>
      <c r="Z112" s="278" t="s">
        <v>363</v>
      </c>
      <c r="AA112" s="278" t="s">
        <v>901</v>
      </c>
      <c r="AB112" s="278"/>
      <c r="AC112" s="278"/>
      <c r="AD112" s="278"/>
      <c r="AE112" s="278"/>
      <c r="AF112" s="278"/>
      <c r="AG112" s="278"/>
      <c r="AH112" s="278"/>
      <c r="AI112" s="278"/>
      <c r="AJ112" s="278"/>
      <c r="AK112" s="278"/>
      <c r="AL112" s="278"/>
      <c r="AM112" s="278"/>
      <c r="AN112" s="278"/>
      <c r="AO112" s="278"/>
      <c r="AP112" s="278"/>
    </row>
    <row r="113" spans="1:42" ht="30" customHeight="1">
      <c r="A113" s="191" t="s">
        <v>362</v>
      </c>
      <c r="B113" s="191" t="s">
        <v>1639</v>
      </c>
      <c r="C113" s="191" t="s">
        <v>1640</v>
      </c>
      <c r="D113" s="70" t="s">
        <v>1641</v>
      </c>
      <c r="E113" s="70" t="s">
        <v>40</v>
      </c>
      <c r="F113" s="278">
        <v>78054</v>
      </c>
      <c r="G113" s="70">
        <v>2103237571</v>
      </c>
      <c r="H113" s="70" t="s">
        <v>1642</v>
      </c>
      <c r="I113" s="290"/>
      <c r="J113" s="291">
        <v>44248</v>
      </c>
      <c r="K113" s="292">
        <v>3815</v>
      </c>
      <c r="L113" s="293"/>
      <c r="M113" s="68"/>
      <c r="N113" s="68"/>
      <c r="O113" s="68"/>
      <c r="P113" s="68">
        <v>300</v>
      </c>
      <c r="Q113" s="68"/>
      <c r="R113" s="68"/>
      <c r="S113" s="68"/>
      <c r="T113" s="68">
        <v>300</v>
      </c>
      <c r="U113" s="278" t="s">
        <v>927</v>
      </c>
      <c r="V113" s="294"/>
      <c r="W113" s="294"/>
      <c r="X113" s="294"/>
      <c r="Y113" s="192"/>
      <c r="Z113" s="278" t="s">
        <v>363</v>
      </c>
      <c r="AA113" s="278" t="s">
        <v>901</v>
      </c>
      <c r="AB113" s="278"/>
      <c r="AC113" s="278"/>
      <c r="AD113" s="278"/>
      <c r="AE113" s="278"/>
      <c r="AF113" s="278"/>
      <c r="AG113" s="278"/>
      <c r="AH113" s="278"/>
      <c r="AI113" s="278"/>
      <c r="AJ113" s="278"/>
      <c r="AK113" s="278"/>
      <c r="AL113" s="278"/>
      <c r="AM113" s="278"/>
      <c r="AN113" s="278"/>
      <c r="AO113" s="278"/>
      <c r="AP113" s="278"/>
    </row>
    <row r="114" spans="1:42" ht="30" customHeight="1">
      <c r="A114" s="191" t="s">
        <v>2529</v>
      </c>
      <c r="B114" s="191" t="s">
        <v>2661</v>
      </c>
      <c r="C114" s="191" t="s">
        <v>2662</v>
      </c>
      <c r="D114" s="70" t="s">
        <v>37</v>
      </c>
      <c r="E114" s="70" t="s">
        <v>40</v>
      </c>
      <c r="F114" s="278">
        <v>78214</v>
      </c>
      <c r="G114" s="70" t="s">
        <v>1093</v>
      </c>
      <c r="H114" s="70" t="s">
        <v>1094</v>
      </c>
      <c r="I114" s="290"/>
      <c r="J114" s="291"/>
      <c r="K114" s="292"/>
      <c r="L114" s="293"/>
      <c r="M114" s="68">
        <v>500</v>
      </c>
      <c r="N114" s="68"/>
      <c r="O114" s="68"/>
      <c r="P114" s="68"/>
      <c r="Q114" s="68"/>
      <c r="R114" s="68"/>
      <c r="S114" s="68"/>
      <c r="T114" s="68">
        <v>500</v>
      </c>
      <c r="U114" s="278" t="s">
        <v>931</v>
      </c>
      <c r="V114" s="294"/>
      <c r="W114" s="294"/>
      <c r="X114" s="294"/>
      <c r="Y114" s="192"/>
      <c r="Z114" s="278" t="s">
        <v>368</v>
      </c>
      <c r="AA114" s="278" t="s">
        <v>898</v>
      </c>
      <c r="AB114" s="278"/>
      <c r="AC114" s="278"/>
      <c r="AD114" s="278"/>
      <c r="AE114" s="278"/>
      <c r="AF114" s="278"/>
      <c r="AG114" s="278"/>
      <c r="AH114" s="278"/>
      <c r="AI114" s="278"/>
      <c r="AJ114" s="278"/>
      <c r="AK114" s="278"/>
      <c r="AL114" s="278"/>
      <c r="AM114" s="278"/>
      <c r="AN114" s="278"/>
      <c r="AO114" s="278"/>
      <c r="AP114" s="278"/>
    </row>
    <row r="115" spans="1:42" ht="30" customHeight="1">
      <c r="A115" s="191" t="s">
        <v>2529</v>
      </c>
      <c r="B115" s="191" t="s">
        <v>2208</v>
      </c>
      <c r="C115" s="191" t="s">
        <v>2209</v>
      </c>
      <c r="D115" s="70" t="s">
        <v>37</v>
      </c>
      <c r="E115" s="70" t="s">
        <v>40</v>
      </c>
      <c r="F115" s="278">
        <v>78209</v>
      </c>
      <c r="G115" s="70">
        <v>2104808000</v>
      </c>
      <c r="H115" s="70" t="s">
        <v>2210</v>
      </c>
      <c r="I115" s="290" t="s">
        <v>1038</v>
      </c>
      <c r="J115" s="291"/>
      <c r="K115" s="292"/>
      <c r="L115" s="293"/>
      <c r="M115" s="68"/>
      <c r="N115" s="68"/>
      <c r="O115" s="68"/>
      <c r="P115" s="68">
        <v>300</v>
      </c>
      <c r="Q115" s="68"/>
      <c r="R115" s="68"/>
      <c r="S115" s="68"/>
      <c r="T115" s="68">
        <v>300</v>
      </c>
      <c r="U115" s="278" t="s">
        <v>931</v>
      </c>
      <c r="V115" s="294"/>
      <c r="W115" s="294"/>
      <c r="X115" s="294"/>
      <c r="Y115" s="192"/>
      <c r="Z115" s="278" t="s">
        <v>363</v>
      </c>
      <c r="AA115" s="278" t="s">
        <v>901</v>
      </c>
      <c r="AB115" s="278"/>
      <c r="AC115" s="278"/>
      <c r="AD115" s="278"/>
      <c r="AE115" s="278"/>
      <c r="AF115" s="278"/>
      <c r="AG115" s="278"/>
      <c r="AH115" s="278"/>
      <c r="AI115" s="278"/>
      <c r="AJ115" s="278"/>
      <c r="AK115" s="278"/>
      <c r="AL115" s="278"/>
      <c r="AM115" s="278"/>
      <c r="AN115" s="278"/>
      <c r="AO115" s="278"/>
      <c r="AP115" s="278"/>
    </row>
    <row r="116" spans="1:42" ht="30" customHeight="1">
      <c r="A116" s="191" t="s">
        <v>2529</v>
      </c>
      <c r="B116" s="191" t="s">
        <v>2025</v>
      </c>
      <c r="C116" s="191" t="s">
        <v>2026</v>
      </c>
      <c r="D116" s="70" t="s">
        <v>129</v>
      </c>
      <c r="E116" s="70" t="s">
        <v>40</v>
      </c>
      <c r="F116" s="278">
        <v>78155</v>
      </c>
      <c r="G116" s="70" t="s">
        <v>2663</v>
      </c>
      <c r="H116" s="70" t="s">
        <v>2028</v>
      </c>
      <c r="I116" s="290" t="s">
        <v>996</v>
      </c>
      <c r="J116" s="291"/>
      <c r="K116" s="292"/>
      <c r="L116" s="293"/>
      <c r="M116" s="68"/>
      <c r="N116" s="68"/>
      <c r="O116" s="68"/>
      <c r="P116" s="68">
        <v>300</v>
      </c>
      <c r="Q116" s="68"/>
      <c r="R116" s="68"/>
      <c r="S116" s="68"/>
      <c r="T116" s="68">
        <v>300</v>
      </c>
      <c r="U116" s="278" t="s">
        <v>931</v>
      </c>
      <c r="V116" s="294"/>
      <c r="W116" s="294"/>
      <c r="X116" s="294"/>
      <c r="Y116" s="192"/>
      <c r="Z116" s="278" t="s">
        <v>363</v>
      </c>
      <c r="AA116" s="278" t="s">
        <v>901</v>
      </c>
      <c r="AB116" s="278"/>
      <c r="AC116" s="278"/>
      <c r="AD116" s="278"/>
      <c r="AE116" s="278"/>
      <c r="AF116" s="278"/>
      <c r="AG116" s="278"/>
      <c r="AH116" s="278"/>
      <c r="AI116" s="278"/>
      <c r="AJ116" s="278"/>
      <c r="AK116" s="278"/>
      <c r="AL116" s="278"/>
      <c r="AM116" s="278"/>
      <c r="AN116" s="278"/>
      <c r="AO116" s="278"/>
      <c r="AP116" s="278"/>
    </row>
    <row r="117" spans="1:42" ht="30" customHeight="1">
      <c r="A117" s="191" t="s">
        <v>2529</v>
      </c>
      <c r="B117" s="191" t="s">
        <v>1701</v>
      </c>
      <c r="C117" s="191" t="s">
        <v>1702</v>
      </c>
      <c r="D117" s="70" t="s">
        <v>158</v>
      </c>
      <c r="E117" s="70" t="s">
        <v>40</v>
      </c>
      <c r="F117" s="278">
        <v>78056</v>
      </c>
      <c r="G117" s="70" t="s">
        <v>2664</v>
      </c>
      <c r="H117" s="70" t="s">
        <v>1704</v>
      </c>
      <c r="I117" s="290" t="s">
        <v>1700</v>
      </c>
      <c r="J117" s="291"/>
      <c r="K117" s="292"/>
      <c r="L117" s="293"/>
      <c r="M117" s="68">
        <v>1250</v>
      </c>
      <c r="N117" s="68"/>
      <c r="O117" s="68"/>
      <c r="P117" s="68">
        <v>1250</v>
      </c>
      <c r="Q117" s="68"/>
      <c r="R117" s="68"/>
      <c r="S117" s="68"/>
      <c r="T117" s="68">
        <v>2500</v>
      </c>
      <c r="U117" s="278" t="s">
        <v>931</v>
      </c>
      <c r="V117" s="294"/>
      <c r="W117" s="294"/>
      <c r="X117" s="294"/>
      <c r="Y117" s="192"/>
      <c r="Z117" s="278" t="s">
        <v>367</v>
      </c>
      <c r="AA117" s="278" t="s">
        <v>895</v>
      </c>
      <c r="AB117" s="278"/>
      <c r="AC117" s="278"/>
      <c r="AD117" s="278"/>
      <c r="AE117" s="278"/>
      <c r="AF117" s="278"/>
      <c r="AG117" s="278"/>
      <c r="AH117" s="278"/>
      <c r="AI117" s="278"/>
      <c r="AJ117" s="278"/>
      <c r="AK117" s="278"/>
      <c r="AL117" s="278"/>
      <c r="AM117" s="278"/>
      <c r="AN117" s="278"/>
      <c r="AO117" s="278"/>
      <c r="AP117" s="278"/>
    </row>
    <row r="118" spans="1:42" ht="30" customHeight="1">
      <c r="A118" s="191"/>
      <c r="B118" s="191"/>
      <c r="C118" s="191"/>
      <c r="D118" s="70"/>
      <c r="E118" s="70"/>
      <c r="F118" s="278"/>
      <c r="G118" s="70"/>
      <c r="H118" s="70"/>
      <c r="I118" s="290"/>
      <c r="J118" s="291"/>
      <c r="K118" s="292"/>
      <c r="L118" s="293"/>
      <c r="M118" s="68"/>
      <c r="N118" s="68"/>
      <c r="O118" s="68"/>
      <c r="P118" s="68"/>
      <c r="Q118" s="68"/>
      <c r="R118" s="68"/>
      <c r="S118" s="68"/>
      <c r="T118" s="68"/>
      <c r="U118" s="278"/>
      <c r="V118" s="294"/>
      <c r="W118" s="294"/>
      <c r="X118" s="294"/>
      <c r="Y118" s="192"/>
      <c r="Z118" s="278"/>
      <c r="AA118" s="278"/>
      <c r="AB118" s="278"/>
      <c r="AC118" s="278"/>
      <c r="AD118" s="278"/>
      <c r="AE118" s="278"/>
      <c r="AF118" s="278"/>
      <c r="AG118" s="278"/>
      <c r="AH118" s="278"/>
      <c r="AI118" s="278"/>
      <c r="AJ118" s="278"/>
      <c r="AK118" s="278"/>
      <c r="AL118" s="278"/>
      <c r="AM118" s="278"/>
      <c r="AN118" s="278"/>
      <c r="AO118" s="278"/>
      <c r="AP118" s="278"/>
    </row>
    <row r="119" spans="1:42" ht="30" customHeight="1">
      <c r="A119" s="191"/>
      <c r="B119" s="191"/>
      <c r="C119" s="191"/>
      <c r="D119" s="70"/>
      <c r="E119" s="70"/>
      <c r="F119" s="278"/>
      <c r="G119" s="70"/>
      <c r="H119" s="70"/>
      <c r="I119" s="290"/>
      <c r="J119" s="291"/>
      <c r="K119" s="292"/>
      <c r="L119" s="293"/>
      <c r="M119" s="68"/>
      <c r="N119" s="68"/>
      <c r="O119" s="68"/>
      <c r="P119" s="68"/>
      <c r="Q119" s="68"/>
      <c r="R119" s="68"/>
      <c r="S119" s="68"/>
      <c r="T119" s="68"/>
      <c r="U119" s="278"/>
      <c r="V119" s="294"/>
      <c r="W119" s="294"/>
      <c r="X119" s="294"/>
      <c r="Y119" s="192"/>
      <c r="Z119" s="278"/>
      <c r="AA119" s="278"/>
      <c r="AB119" s="278"/>
      <c r="AC119" s="278"/>
      <c r="AD119" s="278"/>
      <c r="AE119" s="278"/>
      <c r="AF119" s="278"/>
      <c r="AG119" s="278"/>
      <c r="AH119" s="278"/>
      <c r="AI119" s="278"/>
      <c r="AJ119" s="278"/>
      <c r="AK119" s="278"/>
      <c r="AL119" s="278"/>
      <c r="AM119" s="278"/>
      <c r="AN119" s="278"/>
      <c r="AO119" s="278"/>
      <c r="AP119" s="278"/>
    </row>
    <row r="120" spans="1:42" ht="30" customHeight="1">
      <c r="A120" s="191"/>
      <c r="B120" s="191"/>
      <c r="C120" s="191"/>
      <c r="D120" s="70"/>
      <c r="E120" s="70"/>
      <c r="F120" s="278"/>
      <c r="G120" s="70"/>
      <c r="H120" s="70"/>
      <c r="I120" s="290"/>
      <c r="J120" s="291"/>
      <c r="K120" s="292"/>
      <c r="L120" s="293"/>
      <c r="M120" s="68"/>
      <c r="N120" s="68"/>
      <c r="O120" s="68"/>
      <c r="P120" s="68"/>
      <c r="Q120" s="68"/>
      <c r="R120" s="68"/>
      <c r="S120" s="68"/>
      <c r="T120" s="68"/>
      <c r="U120" s="278"/>
      <c r="V120" s="294"/>
      <c r="W120" s="294"/>
      <c r="X120" s="294"/>
      <c r="Y120" s="192"/>
      <c r="Z120" s="278"/>
      <c r="AA120" s="278"/>
      <c r="AB120" s="278"/>
      <c r="AC120" s="278"/>
      <c r="AD120" s="278"/>
      <c r="AE120" s="278"/>
      <c r="AF120" s="278"/>
      <c r="AG120" s="278"/>
      <c r="AH120" s="278"/>
      <c r="AI120" s="278"/>
      <c r="AJ120" s="278"/>
      <c r="AK120" s="278"/>
      <c r="AL120" s="278"/>
      <c r="AM120" s="278"/>
      <c r="AN120" s="278"/>
      <c r="AO120" s="278"/>
      <c r="AP120" s="278"/>
    </row>
    <row r="121" spans="1:42" ht="30" customHeight="1">
      <c r="A121" s="191"/>
      <c r="B121" s="191"/>
      <c r="C121" s="191"/>
      <c r="D121" s="70"/>
      <c r="E121" s="70"/>
      <c r="F121" s="278"/>
      <c r="G121" s="70"/>
      <c r="H121" s="70"/>
      <c r="I121" s="290"/>
      <c r="J121" s="291"/>
      <c r="K121" s="292"/>
      <c r="L121" s="293"/>
      <c r="M121" s="68"/>
      <c r="N121" s="68"/>
      <c r="O121" s="68"/>
      <c r="P121" s="68"/>
      <c r="Q121" s="68"/>
      <c r="R121" s="68"/>
      <c r="S121" s="68"/>
      <c r="T121" s="68"/>
      <c r="U121" s="278"/>
      <c r="V121" s="294"/>
      <c r="W121" s="294"/>
      <c r="X121" s="294"/>
      <c r="Y121" s="192"/>
      <c r="Z121" s="278"/>
      <c r="AA121" s="278"/>
      <c r="AB121" s="278"/>
      <c r="AC121" s="278"/>
      <c r="AD121" s="278"/>
      <c r="AE121" s="278"/>
      <c r="AF121" s="278"/>
      <c r="AG121" s="278"/>
      <c r="AH121" s="278"/>
      <c r="AI121" s="278"/>
      <c r="AJ121" s="278"/>
      <c r="AK121" s="278"/>
      <c r="AL121" s="278"/>
      <c r="AM121" s="278"/>
      <c r="AN121" s="278"/>
      <c r="AO121" s="278"/>
      <c r="AP121" s="278"/>
    </row>
    <row r="122" spans="1:42" ht="30" customHeight="1">
      <c r="A122" s="191"/>
      <c r="B122" s="191"/>
      <c r="C122" s="191"/>
      <c r="D122" s="70"/>
      <c r="E122" s="70"/>
      <c r="F122" s="278"/>
      <c r="G122" s="70"/>
      <c r="H122" s="70"/>
      <c r="I122" s="290"/>
      <c r="J122" s="291"/>
      <c r="K122" s="292"/>
      <c r="L122" s="293"/>
      <c r="M122" s="68"/>
      <c r="N122" s="68"/>
      <c r="O122" s="68"/>
      <c r="P122" s="68"/>
      <c r="Q122" s="68"/>
      <c r="R122" s="68"/>
      <c r="S122" s="68"/>
      <c r="T122" s="68"/>
      <c r="U122" s="278"/>
      <c r="V122" s="294"/>
      <c r="W122" s="294"/>
      <c r="X122" s="294"/>
      <c r="Y122" s="192"/>
      <c r="Z122" s="278"/>
      <c r="AA122" s="278"/>
      <c r="AB122" s="278"/>
      <c r="AC122" s="278"/>
      <c r="AD122" s="278"/>
      <c r="AE122" s="278"/>
      <c r="AF122" s="278"/>
      <c r="AG122" s="278"/>
      <c r="AH122" s="278"/>
      <c r="AI122" s="278"/>
      <c r="AJ122" s="278"/>
      <c r="AK122" s="278"/>
      <c r="AL122" s="278"/>
      <c r="AM122" s="278"/>
      <c r="AN122" s="278"/>
      <c r="AO122" s="278"/>
      <c r="AP122" s="278"/>
    </row>
    <row r="123" spans="1:42" ht="30" customHeight="1">
      <c r="A123" s="191"/>
      <c r="B123" s="191"/>
      <c r="C123" s="191"/>
      <c r="D123" s="70"/>
      <c r="E123" s="70"/>
      <c r="F123" s="278"/>
      <c r="G123" s="70"/>
      <c r="H123" s="70"/>
      <c r="I123" s="290"/>
      <c r="J123" s="291"/>
      <c r="K123" s="292"/>
      <c r="L123" s="293"/>
      <c r="M123" s="68"/>
      <c r="N123" s="68"/>
      <c r="O123" s="68"/>
      <c r="P123" s="68"/>
      <c r="Q123" s="68"/>
      <c r="R123" s="68"/>
      <c r="S123" s="68"/>
      <c r="T123" s="68"/>
      <c r="U123" s="278"/>
      <c r="V123" s="294"/>
      <c r="W123" s="294"/>
      <c r="X123" s="294"/>
      <c r="Y123" s="192"/>
      <c r="Z123" s="278"/>
      <c r="AA123" s="278"/>
      <c r="AB123" s="278"/>
      <c r="AC123" s="278"/>
      <c r="AD123" s="278"/>
      <c r="AE123" s="278"/>
      <c r="AF123" s="278"/>
      <c r="AG123" s="278"/>
      <c r="AH123" s="278"/>
      <c r="AI123" s="278"/>
      <c r="AJ123" s="278"/>
      <c r="AK123" s="278"/>
      <c r="AL123" s="278"/>
      <c r="AM123" s="278"/>
      <c r="AN123" s="278"/>
      <c r="AO123" s="278"/>
      <c r="AP123" s="278"/>
    </row>
    <row r="124" spans="1:42" ht="30" customHeight="1">
      <c r="A124" s="191"/>
      <c r="B124" s="191"/>
      <c r="C124" s="191"/>
      <c r="D124" s="70"/>
      <c r="E124" s="70"/>
      <c r="F124" s="278"/>
      <c r="G124" s="70"/>
      <c r="H124" s="70"/>
      <c r="I124" s="290"/>
      <c r="J124" s="291"/>
      <c r="K124" s="292"/>
      <c r="L124" s="293"/>
      <c r="M124" s="68"/>
      <c r="N124" s="68"/>
      <c r="O124" s="68"/>
      <c r="P124" s="68"/>
      <c r="Q124" s="68"/>
      <c r="R124" s="68"/>
      <c r="S124" s="68"/>
      <c r="T124" s="68"/>
      <c r="U124" s="278"/>
      <c r="V124" s="294"/>
      <c r="W124" s="294"/>
      <c r="X124" s="294"/>
      <c r="Y124" s="192"/>
      <c r="Z124" s="278"/>
      <c r="AA124" s="278"/>
      <c r="AB124" s="278"/>
      <c r="AC124" s="278"/>
      <c r="AD124" s="278"/>
      <c r="AE124" s="278"/>
      <c r="AF124" s="278"/>
      <c r="AG124" s="278"/>
      <c r="AH124" s="278"/>
      <c r="AI124" s="278"/>
      <c r="AJ124" s="278"/>
      <c r="AK124" s="278"/>
      <c r="AL124" s="278"/>
      <c r="AM124" s="278"/>
      <c r="AN124" s="278"/>
      <c r="AO124" s="278"/>
      <c r="AP124" s="278"/>
    </row>
    <row r="125" spans="1:42" ht="30" customHeight="1">
      <c r="A125" s="191"/>
      <c r="B125" s="191"/>
      <c r="C125" s="191"/>
      <c r="D125" s="70"/>
      <c r="E125" s="70"/>
      <c r="F125" s="278"/>
      <c r="G125" s="70"/>
      <c r="H125" s="70"/>
      <c r="I125" s="290"/>
      <c r="J125" s="291"/>
      <c r="K125" s="292"/>
      <c r="L125" s="293"/>
      <c r="M125" s="68"/>
      <c r="N125" s="68"/>
      <c r="O125" s="68"/>
      <c r="P125" s="68"/>
      <c r="Q125" s="68"/>
      <c r="R125" s="68"/>
      <c r="S125" s="68"/>
      <c r="T125" s="68"/>
      <c r="U125" s="278"/>
      <c r="V125" s="294"/>
      <c r="W125" s="294"/>
      <c r="X125" s="294"/>
      <c r="Y125" s="192"/>
      <c r="Z125" s="278"/>
      <c r="AA125" s="278"/>
      <c r="AB125" s="278"/>
      <c r="AC125" s="278"/>
      <c r="AD125" s="278"/>
      <c r="AE125" s="278"/>
      <c r="AF125" s="278"/>
      <c r="AG125" s="278"/>
      <c r="AH125" s="278"/>
      <c r="AI125" s="278"/>
      <c r="AJ125" s="278"/>
      <c r="AK125" s="278"/>
      <c r="AL125" s="278"/>
      <c r="AM125" s="278"/>
      <c r="AN125" s="278"/>
      <c r="AO125" s="278"/>
      <c r="AP125" s="278"/>
    </row>
    <row r="126" spans="1:42" ht="30" customHeight="1">
      <c r="A126" s="191"/>
      <c r="B126" s="191"/>
      <c r="C126" s="191"/>
      <c r="D126" s="70"/>
      <c r="E126" s="70"/>
      <c r="F126" s="278"/>
      <c r="G126" s="70"/>
      <c r="H126" s="70"/>
      <c r="I126" s="290"/>
      <c r="J126" s="291"/>
      <c r="K126" s="292"/>
      <c r="L126" s="293"/>
      <c r="M126" s="68"/>
      <c r="N126" s="68"/>
      <c r="O126" s="68"/>
      <c r="P126" s="68"/>
      <c r="Q126" s="68"/>
      <c r="R126" s="68"/>
      <c r="S126" s="68"/>
      <c r="T126" s="68"/>
      <c r="U126" s="278"/>
      <c r="V126" s="294"/>
      <c r="W126" s="294"/>
      <c r="X126" s="294"/>
      <c r="Y126" s="192"/>
      <c r="Z126" s="278"/>
      <c r="AA126" s="278"/>
      <c r="AB126" s="278"/>
      <c r="AC126" s="278"/>
      <c r="AD126" s="278"/>
      <c r="AE126" s="278"/>
      <c r="AF126" s="278"/>
      <c r="AG126" s="278"/>
      <c r="AH126" s="278"/>
      <c r="AI126" s="278"/>
      <c r="AJ126" s="278"/>
      <c r="AK126" s="278"/>
      <c r="AL126" s="278"/>
      <c r="AM126" s="278"/>
      <c r="AN126" s="278"/>
      <c r="AO126" s="278"/>
      <c r="AP126" s="278"/>
    </row>
    <row r="127" spans="1:42" ht="30" customHeight="1">
      <c r="A127" s="191"/>
      <c r="B127" s="191"/>
      <c r="C127" s="191"/>
      <c r="D127" s="70"/>
      <c r="E127" s="70"/>
      <c r="F127" s="278"/>
      <c r="G127" s="70"/>
      <c r="H127" s="70"/>
      <c r="I127" s="290"/>
      <c r="J127" s="291"/>
      <c r="K127" s="292"/>
      <c r="L127" s="293"/>
      <c r="M127" s="68"/>
      <c r="N127" s="68"/>
      <c r="O127" s="68"/>
      <c r="P127" s="68"/>
      <c r="Q127" s="68"/>
      <c r="R127" s="68"/>
      <c r="S127" s="68"/>
      <c r="T127" s="68"/>
      <c r="U127" s="278"/>
      <c r="V127" s="294"/>
      <c r="W127" s="294"/>
      <c r="X127" s="294"/>
      <c r="Y127" s="192"/>
      <c r="Z127" s="278"/>
      <c r="AA127" s="278"/>
      <c r="AB127" s="278"/>
      <c r="AC127" s="278"/>
      <c r="AD127" s="278"/>
      <c r="AE127" s="278"/>
      <c r="AF127" s="278"/>
      <c r="AG127" s="278"/>
      <c r="AH127" s="278"/>
      <c r="AI127" s="278"/>
      <c r="AJ127" s="278"/>
      <c r="AK127" s="278"/>
      <c r="AL127" s="278"/>
      <c r="AM127" s="278"/>
      <c r="AN127" s="278"/>
      <c r="AO127" s="278"/>
      <c r="AP127" s="278"/>
    </row>
    <row r="128" spans="1:42" ht="30" customHeight="1">
      <c r="A128" s="191"/>
      <c r="B128" s="191"/>
      <c r="C128" s="191"/>
      <c r="D128" s="70"/>
      <c r="E128" s="70"/>
      <c r="F128" s="278"/>
      <c r="G128" s="70"/>
      <c r="H128" s="70"/>
      <c r="I128" s="290"/>
      <c r="J128" s="291"/>
      <c r="K128" s="292"/>
      <c r="L128" s="293"/>
      <c r="M128" s="68"/>
      <c r="N128" s="68"/>
      <c r="O128" s="68"/>
      <c r="P128" s="68"/>
      <c r="Q128" s="68"/>
      <c r="R128" s="68"/>
      <c r="S128" s="68"/>
      <c r="T128" s="68"/>
      <c r="U128" s="278"/>
      <c r="V128" s="294"/>
      <c r="W128" s="294"/>
      <c r="X128" s="294"/>
      <c r="Y128" s="192"/>
      <c r="Z128" s="278"/>
      <c r="AA128" s="278"/>
      <c r="AB128" s="278"/>
      <c r="AC128" s="278"/>
      <c r="AD128" s="278"/>
      <c r="AE128" s="278"/>
      <c r="AF128" s="278"/>
      <c r="AG128" s="278"/>
      <c r="AH128" s="278"/>
      <c r="AI128" s="278"/>
      <c r="AJ128" s="278"/>
      <c r="AK128" s="278"/>
      <c r="AL128" s="278"/>
      <c r="AM128" s="278"/>
      <c r="AN128" s="278"/>
      <c r="AO128" s="278"/>
      <c r="AP128" s="278"/>
    </row>
    <row r="129" spans="1:42" ht="30" customHeight="1">
      <c r="A129" s="191"/>
      <c r="B129" s="191"/>
      <c r="C129" s="191"/>
      <c r="D129" s="70"/>
      <c r="E129" s="70"/>
      <c r="F129" s="278"/>
      <c r="G129" s="70"/>
      <c r="H129" s="70"/>
      <c r="I129" s="290"/>
      <c r="J129" s="291"/>
      <c r="K129" s="292"/>
      <c r="L129" s="293"/>
      <c r="M129" s="68"/>
      <c r="N129" s="68"/>
      <c r="O129" s="68"/>
      <c r="P129" s="68"/>
      <c r="Q129" s="68"/>
      <c r="R129" s="68"/>
      <c r="S129" s="68"/>
      <c r="T129" s="68"/>
      <c r="U129" s="278"/>
      <c r="V129" s="294"/>
      <c r="W129" s="294"/>
      <c r="X129" s="294"/>
      <c r="Y129" s="192"/>
      <c r="Z129" s="278"/>
      <c r="AA129" s="278"/>
      <c r="AB129" s="278"/>
      <c r="AC129" s="278"/>
      <c r="AD129" s="278"/>
      <c r="AE129" s="278"/>
      <c r="AF129" s="278"/>
      <c r="AG129" s="278"/>
      <c r="AH129" s="278"/>
      <c r="AI129" s="278"/>
      <c r="AJ129" s="278"/>
      <c r="AK129" s="278"/>
      <c r="AL129" s="278"/>
      <c r="AM129" s="278"/>
      <c r="AN129" s="278"/>
      <c r="AO129" s="278"/>
      <c r="AP129" s="278"/>
    </row>
    <row r="130" spans="1:42" ht="30" customHeight="1">
      <c r="A130" s="191"/>
      <c r="B130" s="191"/>
      <c r="C130" s="191"/>
      <c r="D130" s="70"/>
      <c r="E130" s="70"/>
      <c r="F130" s="278"/>
      <c r="G130" s="70"/>
      <c r="H130" s="70"/>
      <c r="I130" s="290"/>
      <c r="J130" s="291"/>
      <c r="K130" s="292"/>
      <c r="L130" s="293"/>
      <c r="M130" s="68"/>
      <c r="N130" s="68"/>
      <c r="O130" s="68"/>
      <c r="P130" s="68"/>
      <c r="Q130" s="68"/>
      <c r="R130" s="68"/>
      <c r="S130" s="68"/>
      <c r="T130" s="68"/>
      <c r="U130" s="278"/>
      <c r="V130" s="294"/>
      <c r="W130" s="294"/>
      <c r="X130" s="294"/>
      <c r="Y130" s="192"/>
      <c r="Z130" s="278"/>
      <c r="AA130" s="278"/>
      <c r="AB130" s="278"/>
      <c r="AC130" s="278"/>
      <c r="AD130" s="278"/>
      <c r="AE130" s="278"/>
      <c r="AF130" s="278"/>
      <c r="AG130" s="278"/>
      <c r="AH130" s="278"/>
      <c r="AI130" s="278"/>
      <c r="AJ130" s="278"/>
      <c r="AK130" s="278"/>
      <c r="AL130" s="278"/>
      <c r="AM130" s="278"/>
      <c r="AN130" s="278"/>
      <c r="AO130" s="278"/>
      <c r="AP130" s="278"/>
    </row>
    <row r="131" spans="1:42" ht="30" customHeight="1">
      <c r="A131" s="191"/>
      <c r="B131" s="191"/>
      <c r="C131" s="191"/>
      <c r="D131" s="70"/>
      <c r="E131" s="70"/>
      <c r="F131" s="278"/>
      <c r="G131" s="70"/>
      <c r="H131" s="70"/>
      <c r="I131" s="290"/>
      <c r="J131" s="291"/>
      <c r="K131" s="292"/>
      <c r="L131" s="293"/>
      <c r="M131" s="68"/>
      <c r="N131" s="68"/>
      <c r="O131" s="68"/>
      <c r="P131" s="68"/>
      <c r="Q131" s="68"/>
      <c r="R131" s="68"/>
      <c r="S131" s="68"/>
      <c r="T131" s="68"/>
      <c r="U131" s="278"/>
      <c r="V131" s="294"/>
      <c r="W131" s="294"/>
      <c r="X131" s="294"/>
      <c r="Y131" s="192"/>
      <c r="Z131" s="278"/>
      <c r="AA131" s="278"/>
      <c r="AB131" s="278"/>
      <c r="AC131" s="278"/>
      <c r="AD131" s="278"/>
      <c r="AE131" s="278"/>
      <c r="AF131" s="278"/>
      <c r="AG131" s="278"/>
      <c r="AH131" s="278"/>
      <c r="AI131" s="278"/>
      <c r="AJ131" s="278"/>
      <c r="AK131" s="278"/>
      <c r="AL131" s="278"/>
      <c r="AM131" s="278"/>
      <c r="AN131" s="278"/>
      <c r="AO131" s="278"/>
      <c r="AP131" s="278"/>
    </row>
    <row r="132" spans="1:42" ht="30" customHeight="1">
      <c r="A132" s="191"/>
      <c r="B132" s="191"/>
      <c r="C132" s="191"/>
      <c r="D132" s="70"/>
      <c r="E132" s="70"/>
      <c r="F132" s="278"/>
      <c r="G132" s="70"/>
      <c r="H132" s="70"/>
      <c r="I132" s="290"/>
      <c r="J132" s="291"/>
      <c r="K132" s="292"/>
      <c r="L132" s="293"/>
      <c r="M132" s="68"/>
      <c r="N132" s="68"/>
      <c r="O132" s="68"/>
      <c r="P132" s="68"/>
      <c r="Q132" s="68"/>
      <c r="R132" s="68"/>
      <c r="S132" s="68"/>
      <c r="T132" s="68"/>
      <c r="U132" s="278"/>
      <c r="V132" s="294"/>
      <c r="W132" s="294"/>
      <c r="X132" s="294"/>
      <c r="Y132" s="192"/>
      <c r="Z132" s="278"/>
      <c r="AA132" s="278"/>
      <c r="AB132" s="278"/>
      <c r="AC132" s="278"/>
      <c r="AD132" s="278"/>
      <c r="AE132" s="278"/>
      <c r="AF132" s="278"/>
      <c r="AG132" s="278"/>
      <c r="AH132" s="278"/>
      <c r="AI132" s="278"/>
      <c r="AJ132" s="278"/>
      <c r="AK132" s="278"/>
      <c r="AL132" s="278"/>
      <c r="AM132" s="278"/>
      <c r="AN132" s="278"/>
      <c r="AO132" s="278"/>
      <c r="AP132" s="278"/>
    </row>
    <row r="133" spans="1:42" ht="30" customHeight="1">
      <c r="A133" s="191"/>
      <c r="B133" s="191"/>
      <c r="C133" s="191"/>
      <c r="D133" s="70"/>
      <c r="E133" s="70"/>
      <c r="F133" s="278"/>
      <c r="G133" s="70"/>
      <c r="H133" s="70"/>
      <c r="I133" s="290"/>
      <c r="J133" s="291"/>
      <c r="K133" s="292"/>
      <c r="L133" s="293"/>
      <c r="M133" s="68"/>
      <c r="N133" s="68"/>
      <c r="O133" s="68"/>
      <c r="P133" s="68"/>
      <c r="Q133" s="68"/>
      <c r="R133" s="68"/>
      <c r="S133" s="68"/>
      <c r="T133" s="68"/>
      <c r="U133" s="278"/>
      <c r="V133" s="294"/>
      <c r="W133" s="294"/>
      <c r="X133" s="294"/>
      <c r="Y133" s="192"/>
      <c r="Z133" s="278"/>
      <c r="AA133" s="278"/>
      <c r="AB133" s="278"/>
      <c r="AC133" s="278"/>
      <c r="AD133" s="278"/>
      <c r="AE133" s="278"/>
      <c r="AF133" s="278"/>
      <c r="AG133" s="278"/>
      <c r="AH133" s="278"/>
      <c r="AI133" s="278"/>
      <c r="AJ133" s="278"/>
      <c r="AK133" s="278"/>
      <c r="AL133" s="278"/>
      <c r="AM133" s="278"/>
      <c r="AN133" s="278"/>
      <c r="AO133" s="278"/>
      <c r="AP133" s="278"/>
    </row>
    <row r="134" spans="1:42" ht="30" customHeight="1">
      <c r="A134" s="191"/>
      <c r="B134" s="191"/>
      <c r="C134" s="191"/>
      <c r="D134" s="70"/>
      <c r="E134" s="70"/>
      <c r="F134" s="278"/>
      <c r="G134" s="70"/>
      <c r="H134" s="70"/>
      <c r="I134" s="290"/>
      <c r="J134" s="291"/>
      <c r="K134" s="292"/>
      <c r="L134" s="293"/>
      <c r="M134" s="68"/>
      <c r="N134" s="68"/>
      <c r="O134" s="68"/>
      <c r="P134" s="68"/>
      <c r="Q134" s="68"/>
      <c r="R134" s="68"/>
      <c r="S134" s="68"/>
      <c r="T134" s="68"/>
      <c r="U134" s="278"/>
      <c r="V134" s="294"/>
      <c r="W134" s="294"/>
      <c r="X134" s="294"/>
      <c r="Y134" s="192"/>
      <c r="Z134" s="278"/>
      <c r="AA134" s="278"/>
      <c r="AB134" s="278"/>
      <c r="AC134" s="278"/>
      <c r="AD134" s="278"/>
      <c r="AE134" s="278"/>
      <c r="AF134" s="278"/>
      <c r="AG134" s="278"/>
      <c r="AH134" s="278"/>
      <c r="AI134" s="278"/>
      <c r="AJ134" s="278"/>
      <c r="AK134" s="278"/>
      <c r="AL134" s="278"/>
      <c r="AM134" s="278"/>
      <c r="AN134" s="278"/>
      <c r="AO134" s="278"/>
      <c r="AP134" s="278"/>
    </row>
    <row r="135" spans="1:42" ht="30" customHeight="1">
      <c r="A135" s="191"/>
      <c r="B135" s="191"/>
      <c r="C135" s="191"/>
      <c r="D135" s="70"/>
      <c r="E135" s="70"/>
      <c r="F135" s="278"/>
      <c r="G135" s="70"/>
      <c r="H135" s="70"/>
      <c r="I135" s="290"/>
      <c r="J135" s="291"/>
      <c r="K135" s="292"/>
      <c r="L135" s="293"/>
      <c r="M135" s="68"/>
      <c r="N135" s="68"/>
      <c r="O135" s="68"/>
      <c r="P135" s="68"/>
      <c r="Q135" s="68"/>
      <c r="R135" s="68"/>
      <c r="S135" s="68"/>
      <c r="T135" s="68"/>
      <c r="U135" s="278"/>
      <c r="V135" s="294"/>
      <c r="W135" s="294"/>
      <c r="X135" s="294"/>
      <c r="Y135" s="192"/>
      <c r="Z135" s="278"/>
      <c r="AA135" s="278"/>
      <c r="AB135" s="278"/>
      <c r="AC135" s="278"/>
      <c r="AD135" s="278"/>
      <c r="AE135" s="278"/>
      <c r="AF135" s="278"/>
      <c r="AG135" s="278"/>
      <c r="AH135" s="278"/>
      <c r="AI135" s="278"/>
      <c r="AJ135" s="278"/>
      <c r="AK135" s="278"/>
      <c r="AL135" s="278"/>
      <c r="AM135" s="278"/>
      <c r="AN135" s="278"/>
      <c r="AO135" s="278"/>
      <c r="AP135" s="278"/>
    </row>
    <row r="136" spans="1:42" ht="30" customHeight="1">
      <c r="A136" s="191"/>
      <c r="B136" s="191"/>
      <c r="C136" s="191"/>
      <c r="D136" s="70"/>
      <c r="E136" s="70"/>
      <c r="F136" s="278"/>
      <c r="G136" s="70"/>
      <c r="H136" s="70"/>
      <c r="I136" s="290"/>
      <c r="J136" s="291"/>
      <c r="K136" s="292"/>
      <c r="L136" s="293"/>
      <c r="M136" s="68"/>
      <c r="N136" s="68"/>
      <c r="O136" s="68"/>
      <c r="P136" s="68"/>
      <c r="Q136" s="68"/>
      <c r="R136" s="68"/>
      <c r="S136" s="68"/>
      <c r="T136" s="68"/>
      <c r="U136" s="278"/>
      <c r="V136" s="294"/>
      <c r="W136" s="294"/>
      <c r="X136" s="294"/>
      <c r="Y136" s="192"/>
      <c r="Z136" s="278"/>
      <c r="AA136" s="278"/>
      <c r="AB136" s="278"/>
      <c r="AC136" s="278"/>
      <c r="AD136" s="278"/>
      <c r="AE136" s="278"/>
      <c r="AF136" s="278"/>
      <c r="AG136" s="278"/>
      <c r="AH136" s="278"/>
      <c r="AI136" s="278"/>
      <c r="AJ136" s="278"/>
      <c r="AK136" s="278"/>
      <c r="AL136" s="278"/>
      <c r="AM136" s="278"/>
      <c r="AN136" s="278"/>
      <c r="AO136" s="278"/>
      <c r="AP136" s="278"/>
    </row>
    <row r="137" spans="1:42" ht="30" customHeight="1">
      <c r="A137" s="191"/>
      <c r="B137" s="191"/>
      <c r="C137" s="191"/>
      <c r="D137" s="70"/>
      <c r="E137" s="70"/>
      <c r="F137" s="278"/>
      <c r="G137" s="70"/>
      <c r="H137" s="70"/>
      <c r="I137" s="290"/>
      <c r="J137" s="291"/>
      <c r="K137" s="292"/>
      <c r="L137" s="293"/>
      <c r="M137" s="68"/>
      <c r="N137" s="68"/>
      <c r="O137" s="68"/>
      <c r="P137" s="68"/>
      <c r="Q137" s="68"/>
      <c r="R137" s="68"/>
      <c r="S137" s="68"/>
      <c r="T137" s="68"/>
      <c r="U137" s="278"/>
      <c r="V137" s="294"/>
      <c r="W137" s="294"/>
      <c r="X137" s="294"/>
      <c r="Y137" s="192"/>
      <c r="Z137" s="278"/>
      <c r="AA137" s="278"/>
      <c r="AB137" s="278"/>
      <c r="AC137" s="278"/>
      <c r="AD137" s="278"/>
      <c r="AE137" s="278"/>
      <c r="AF137" s="278"/>
      <c r="AG137" s="278"/>
      <c r="AH137" s="278"/>
      <c r="AI137" s="278"/>
      <c r="AJ137" s="278"/>
      <c r="AK137" s="278"/>
      <c r="AL137" s="278"/>
      <c r="AM137" s="278"/>
      <c r="AN137" s="278"/>
      <c r="AO137" s="278"/>
      <c r="AP137" s="278"/>
    </row>
    <row r="138" spans="1:42" ht="30" customHeight="1">
      <c r="A138" s="191"/>
      <c r="B138" s="191"/>
      <c r="C138" s="191"/>
      <c r="D138" s="70"/>
      <c r="E138" s="70"/>
      <c r="F138" s="278"/>
      <c r="G138" s="70"/>
      <c r="H138" s="70"/>
      <c r="I138" s="290"/>
      <c r="J138" s="291"/>
      <c r="K138" s="292"/>
      <c r="L138" s="293"/>
      <c r="M138" s="68"/>
      <c r="N138" s="68"/>
      <c r="O138" s="68"/>
      <c r="P138" s="68"/>
      <c r="Q138" s="68"/>
      <c r="R138" s="68"/>
      <c r="S138" s="68"/>
      <c r="T138" s="68"/>
      <c r="U138" s="278"/>
      <c r="V138" s="294"/>
      <c r="W138" s="294"/>
      <c r="X138" s="294"/>
      <c r="Y138" s="192"/>
      <c r="Z138" s="278"/>
      <c r="AA138" s="278"/>
      <c r="AB138" s="278"/>
      <c r="AC138" s="278"/>
      <c r="AD138" s="278"/>
      <c r="AE138" s="278"/>
      <c r="AF138" s="278"/>
      <c r="AG138" s="278"/>
      <c r="AH138" s="278"/>
      <c r="AI138" s="278"/>
      <c r="AJ138" s="278"/>
      <c r="AK138" s="278"/>
      <c r="AL138" s="278"/>
      <c r="AM138" s="278"/>
      <c r="AN138" s="278"/>
      <c r="AO138" s="278"/>
      <c r="AP138" s="278"/>
    </row>
    <row r="139" spans="1:42" ht="30" customHeight="1">
      <c r="A139" s="191"/>
      <c r="B139" s="191"/>
      <c r="C139" s="191"/>
      <c r="D139" s="70"/>
      <c r="E139" s="70"/>
      <c r="F139" s="278"/>
      <c r="G139" s="70"/>
      <c r="H139" s="70"/>
      <c r="I139" s="290"/>
      <c r="J139" s="291"/>
      <c r="K139" s="292"/>
      <c r="L139" s="293"/>
      <c r="M139" s="68"/>
      <c r="N139" s="68"/>
      <c r="O139" s="68"/>
      <c r="P139" s="68"/>
      <c r="Q139" s="68"/>
      <c r="R139" s="68"/>
      <c r="S139" s="68"/>
      <c r="T139" s="68"/>
      <c r="U139" s="278"/>
      <c r="V139" s="294"/>
      <c r="W139" s="294"/>
      <c r="X139" s="294"/>
      <c r="Y139" s="192"/>
      <c r="Z139" s="278"/>
      <c r="AA139" s="278"/>
      <c r="AB139" s="278"/>
      <c r="AC139" s="278"/>
      <c r="AD139" s="278"/>
      <c r="AE139" s="278"/>
      <c r="AF139" s="278"/>
      <c r="AG139" s="278"/>
      <c r="AH139" s="278"/>
      <c r="AI139" s="278"/>
      <c r="AJ139" s="278"/>
      <c r="AK139" s="278"/>
      <c r="AL139" s="278"/>
      <c r="AM139" s="278"/>
      <c r="AN139" s="278"/>
      <c r="AO139" s="278"/>
      <c r="AP139" s="278"/>
    </row>
    <row r="140" spans="1:42" ht="30" customHeight="1">
      <c r="A140" s="191"/>
      <c r="B140" s="191"/>
      <c r="C140" s="191"/>
      <c r="D140" s="70"/>
      <c r="E140" s="70"/>
      <c r="F140" s="278"/>
      <c r="G140" s="70"/>
      <c r="H140" s="70"/>
      <c r="I140" s="290"/>
      <c r="J140" s="291"/>
      <c r="K140" s="292"/>
      <c r="L140" s="293"/>
      <c r="M140" s="68"/>
      <c r="N140" s="68"/>
      <c r="O140" s="68"/>
      <c r="P140" s="68"/>
      <c r="Q140" s="68"/>
      <c r="R140" s="68"/>
      <c r="S140" s="68"/>
      <c r="T140" s="68"/>
      <c r="U140" s="278"/>
      <c r="V140" s="294"/>
      <c r="W140" s="294"/>
      <c r="X140" s="294"/>
      <c r="Y140" s="192"/>
      <c r="Z140" s="278"/>
      <c r="AA140" s="278"/>
      <c r="AB140" s="278"/>
      <c r="AC140" s="278"/>
      <c r="AD140" s="278"/>
      <c r="AE140" s="278"/>
      <c r="AF140" s="278"/>
      <c r="AG140" s="278"/>
      <c r="AH140" s="278"/>
      <c r="AI140" s="278"/>
      <c r="AJ140" s="278"/>
      <c r="AK140" s="278"/>
      <c r="AL140" s="278"/>
      <c r="AM140" s="278"/>
      <c r="AN140" s="278"/>
      <c r="AO140" s="278"/>
      <c r="AP140" s="278"/>
    </row>
    <row r="141" spans="1:42" ht="30" customHeight="1">
      <c r="A141" s="191"/>
      <c r="B141" s="191"/>
      <c r="C141" s="191"/>
      <c r="D141" s="70"/>
      <c r="E141" s="70"/>
      <c r="F141" s="278"/>
      <c r="G141" s="70"/>
      <c r="H141" s="70"/>
      <c r="I141" s="290"/>
      <c r="J141" s="291"/>
      <c r="K141" s="292"/>
      <c r="L141" s="293"/>
      <c r="M141" s="68"/>
      <c r="N141" s="68"/>
      <c r="O141" s="68"/>
      <c r="P141" s="68"/>
      <c r="Q141" s="68"/>
      <c r="R141" s="68"/>
      <c r="S141" s="68"/>
      <c r="T141" s="68"/>
      <c r="U141" s="278"/>
      <c r="V141" s="294"/>
      <c r="W141" s="294"/>
      <c r="X141" s="294"/>
      <c r="Y141" s="192"/>
      <c r="Z141" s="278"/>
      <c r="AA141" s="278"/>
      <c r="AB141" s="278"/>
      <c r="AC141" s="278"/>
      <c r="AD141" s="278"/>
      <c r="AE141" s="278"/>
      <c r="AF141" s="278"/>
      <c r="AG141" s="278"/>
      <c r="AH141" s="278"/>
      <c r="AI141" s="278"/>
      <c r="AJ141" s="278"/>
      <c r="AK141" s="278"/>
      <c r="AL141" s="278"/>
      <c r="AM141" s="278"/>
      <c r="AN141" s="278"/>
      <c r="AO141" s="278"/>
      <c r="AP141" s="278"/>
    </row>
    <row r="142" spans="1:42" ht="30" customHeight="1">
      <c r="A142" s="191"/>
      <c r="B142" s="191"/>
      <c r="C142" s="191"/>
      <c r="D142" s="70"/>
      <c r="E142" s="70"/>
      <c r="F142" s="278"/>
      <c r="G142" s="70"/>
      <c r="H142" s="70"/>
      <c r="I142" s="290"/>
      <c r="J142" s="291"/>
      <c r="K142" s="292"/>
      <c r="L142" s="293"/>
      <c r="M142" s="68"/>
      <c r="N142" s="68"/>
      <c r="O142" s="68"/>
      <c r="P142" s="68"/>
      <c r="Q142" s="68"/>
      <c r="R142" s="68"/>
      <c r="S142" s="68"/>
      <c r="T142" s="68"/>
      <c r="U142" s="278"/>
      <c r="V142" s="294"/>
      <c r="W142" s="294"/>
      <c r="X142" s="294"/>
      <c r="Y142" s="192"/>
      <c r="Z142" s="278"/>
      <c r="AA142" s="278"/>
      <c r="AB142" s="278"/>
      <c r="AC142" s="278"/>
      <c r="AD142" s="278"/>
      <c r="AE142" s="278"/>
      <c r="AF142" s="278"/>
      <c r="AG142" s="278"/>
      <c r="AH142" s="278"/>
      <c r="AI142" s="278"/>
      <c r="AJ142" s="278"/>
      <c r="AK142" s="278"/>
      <c r="AL142" s="278"/>
      <c r="AM142" s="278"/>
      <c r="AN142" s="278"/>
      <c r="AO142" s="278"/>
      <c r="AP142" s="278"/>
    </row>
    <row r="143" spans="1:42" ht="30" customHeight="1">
      <c r="A143" s="191"/>
      <c r="B143" s="191"/>
      <c r="C143" s="191"/>
      <c r="D143" s="70"/>
      <c r="E143" s="70"/>
      <c r="F143" s="278"/>
      <c r="G143" s="70"/>
      <c r="H143" s="70"/>
      <c r="I143" s="290"/>
      <c r="J143" s="291"/>
      <c r="K143" s="292"/>
      <c r="L143" s="293"/>
      <c r="M143" s="68"/>
      <c r="N143" s="68"/>
      <c r="O143" s="68"/>
      <c r="P143" s="68"/>
      <c r="Q143" s="68"/>
      <c r="R143" s="68"/>
      <c r="S143" s="68"/>
      <c r="T143" s="68"/>
      <c r="U143" s="278"/>
      <c r="V143" s="294"/>
      <c r="W143" s="294"/>
      <c r="X143" s="294"/>
      <c r="Y143" s="192"/>
      <c r="Z143" s="278"/>
      <c r="AA143" s="278"/>
      <c r="AB143" s="278"/>
      <c r="AC143" s="278"/>
      <c r="AD143" s="278"/>
      <c r="AE143" s="278"/>
      <c r="AF143" s="278"/>
      <c r="AG143" s="278"/>
      <c r="AH143" s="278"/>
      <c r="AI143" s="278"/>
      <c r="AJ143" s="278"/>
      <c r="AK143" s="278"/>
      <c r="AL143" s="278"/>
      <c r="AM143" s="278"/>
      <c r="AN143" s="278"/>
      <c r="AO143" s="278"/>
      <c r="AP143" s="278"/>
    </row>
    <row r="144" spans="1:42" ht="30" customHeight="1">
      <c r="A144" s="191"/>
      <c r="B144" s="191"/>
      <c r="C144" s="191"/>
      <c r="D144" s="70"/>
      <c r="E144" s="70"/>
      <c r="F144" s="278"/>
      <c r="G144" s="70"/>
      <c r="H144" s="70"/>
      <c r="I144" s="290"/>
      <c r="J144" s="291"/>
      <c r="K144" s="292"/>
      <c r="L144" s="293"/>
      <c r="M144" s="68"/>
      <c r="N144" s="68"/>
      <c r="O144" s="68"/>
      <c r="P144" s="68"/>
      <c r="Q144" s="68"/>
      <c r="R144" s="68"/>
      <c r="S144" s="68"/>
      <c r="T144" s="68"/>
      <c r="U144" s="278"/>
      <c r="V144" s="294"/>
      <c r="W144" s="294"/>
      <c r="X144" s="294"/>
      <c r="Y144" s="192"/>
      <c r="Z144" s="278"/>
      <c r="AA144" s="278"/>
      <c r="AB144" s="278"/>
      <c r="AC144" s="278"/>
      <c r="AD144" s="278"/>
      <c r="AE144" s="278"/>
      <c r="AF144" s="278"/>
      <c r="AG144" s="278"/>
      <c r="AH144" s="278"/>
      <c r="AI144" s="278"/>
      <c r="AJ144" s="278"/>
      <c r="AK144" s="278"/>
      <c r="AL144" s="278"/>
      <c r="AM144" s="278"/>
      <c r="AN144" s="278"/>
      <c r="AO144" s="278"/>
      <c r="AP144" s="278"/>
    </row>
    <row r="145" spans="1:42" ht="30" customHeight="1">
      <c r="A145" s="191"/>
      <c r="B145" s="191"/>
      <c r="C145" s="191"/>
      <c r="D145" s="70"/>
      <c r="E145" s="70"/>
      <c r="F145" s="278"/>
      <c r="G145" s="70"/>
      <c r="H145" s="70"/>
      <c r="I145" s="290"/>
      <c r="J145" s="291"/>
      <c r="K145" s="292"/>
      <c r="L145" s="293"/>
      <c r="M145" s="68"/>
      <c r="N145" s="68"/>
      <c r="O145" s="68"/>
      <c r="P145" s="68"/>
      <c r="Q145" s="68"/>
      <c r="R145" s="68"/>
      <c r="S145" s="68"/>
      <c r="T145" s="68"/>
      <c r="U145" s="278"/>
      <c r="V145" s="294"/>
      <c r="W145" s="294"/>
      <c r="X145" s="294"/>
      <c r="Y145" s="192"/>
      <c r="Z145" s="278"/>
      <c r="AA145" s="278"/>
      <c r="AB145" s="278"/>
      <c r="AC145" s="278"/>
      <c r="AD145" s="278"/>
      <c r="AE145" s="278"/>
      <c r="AF145" s="278"/>
      <c r="AG145" s="278"/>
      <c r="AH145" s="278"/>
      <c r="AI145" s="278"/>
      <c r="AJ145" s="278"/>
      <c r="AK145" s="278"/>
      <c r="AL145" s="278"/>
      <c r="AM145" s="278"/>
      <c r="AN145" s="278"/>
      <c r="AO145" s="278"/>
      <c r="AP145" s="278"/>
    </row>
    <row r="146" spans="1:42" ht="30" customHeight="1">
      <c r="A146" s="191"/>
      <c r="B146" s="191"/>
      <c r="C146" s="191"/>
      <c r="D146" s="70"/>
      <c r="E146" s="70"/>
      <c r="F146" s="278"/>
      <c r="G146" s="70"/>
      <c r="H146" s="70"/>
      <c r="I146" s="290"/>
      <c r="J146" s="291"/>
      <c r="K146" s="292"/>
      <c r="L146" s="293"/>
      <c r="M146" s="68"/>
      <c r="N146" s="68"/>
      <c r="O146" s="68"/>
      <c r="P146" s="68"/>
      <c r="Q146" s="68"/>
      <c r="R146" s="68"/>
      <c r="S146" s="68"/>
      <c r="T146" s="68"/>
      <c r="U146" s="278"/>
      <c r="V146" s="294"/>
      <c r="W146" s="294"/>
      <c r="X146" s="294"/>
      <c r="Y146" s="192"/>
      <c r="Z146" s="278"/>
      <c r="AA146" s="278"/>
      <c r="AB146" s="278"/>
      <c r="AC146" s="278"/>
      <c r="AD146" s="278"/>
      <c r="AE146" s="278"/>
      <c r="AF146" s="278"/>
      <c r="AG146" s="278"/>
      <c r="AH146" s="278"/>
      <c r="AI146" s="278"/>
      <c r="AJ146" s="278"/>
      <c r="AK146" s="278"/>
      <c r="AL146" s="278"/>
      <c r="AM146" s="278"/>
      <c r="AN146" s="278"/>
      <c r="AO146" s="278"/>
      <c r="AP146" s="278"/>
    </row>
    <row r="147" spans="1:42" ht="30" customHeight="1">
      <c r="A147" s="191"/>
      <c r="B147" s="191"/>
      <c r="C147" s="191"/>
      <c r="D147" s="70"/>
      <c r="E147" s="70"/>
      <c r="F147" s="278"/>
      <c r="G147" s="70"/>
      <c r="H147" s="70"/>
      <c r="I147" s="290"/>
      <c r="J147" s="291"/>
      <c r="K147" s="292"/>
      <c r="L147" s="293"/>
      <c r="M147" s="68"/>
      <c r="N147" s="68"/>
      <c r="O147" s="68"/>
      <c r="P147" s="68"/>
      <c r="Q147" s="68"/>
      <c r="R147" s="68"/>
      <c r="S147" s="68"/>
      <c r="T147" s="68"/>
      <c r="U147" s="278"/>
      <c r="V147" s="294"/>
      <c r="W147" s="294"/>
      <c r="X147" s="294"/>
      <c r="Y147" s="192"/>
      <c r="Z147" s="278"/>
      <c r="AA147" s="278"/>
      <c r="AB147" s="278"/>
      <c r="AC147" s="278"/>
      <c r="AD147" s="278"/>
      <c r="AE147" s="278"/>
      <c r="AF147" s="278"/>
      <c r="AG147" s="278"/>
      <c r="AH147" s="278"/>
      <c r="AI147" s="278"/>
      <c r="AJ147" s="278"/>
      <c r="AK147" s="278"/>
      <c r="AL147" s="278"/>
      <c r="AM147" s="278"/>
      <c r="AN147" s="278"/>
      <c r="AO147" s="278"/>
      <c r="AP147" s="278"/>
    </row>
    <row r="148" spans="1:42" ht="30" customHeight="1">
      <c r="A148" s="191"/>
      <c r="B148" s="191"/>
      <c r="C148" s="191"/>
      <c r="D148" s="70"/>
      <c r="E148" s="70"/>
      <c r="F148" s="278"/>
      <c r="G148" s="70"/>
      <c r="H148" s="70"/>
      <c r="I148" s="290"/>
      <c r="J148" s="291"/>
      <c r="K148" s="292"/>
      <c r="L148" s="293"/>
      <c r="M148" s="68"/>
      <c r="N148" s="68"/>
      <c r="O148" s="68"/>
      <c r="P148" s="68"/>
      <c r="Q148" s="68"/>
      <c r="R148" s="68"/>
      <c r="S148" s="68"/>
      <c r="T148" s="68"/>
      <c r="U148" s="278"/>
      <c r="V148" s="294"/>
      <c r="W148" s="294"/>
      <c r="X148" s="294"/>
      <c r="Y148" s="192"/>
      <c r="Z148" s="278"/>
      <c r="AA148" s="278"/>
      <c r="AB148" s="278"/>
      <c r="AC148" s="278"/>
      <c r="AD148" s="278"/>
      <c r="AE148" s="278"/>
      <c r="AF148" s="278"/>
      <c r="AG148" s="278"/>
      <c r="AH148" s="278"/>
      <c r="AI148" s="278"/>
      <c r="AJ148" s="278"/>
      <c r="AK148" s="278"/>
      <c r="AL148" s="278"/>
      <c r="AM148" s="278"/>
      <c r="AN148" s="278"/>
      <c r="AO148" s="278"/>
      <c r="AP148" s="278"/>
    </row>
    <row r="149" spans="1:42" ht="30" customHeight="1">
      <c r="A149" s="191"/>
      <c r="B149" s="191"/>
      <c r="C149" s="191"/>
      <c r="D149" s="70"/>
      <c r="E149" s="70"/>
      <c r="F149" s="278"/>
      <c r="G149" s="70"/>
      <c r="H149" s="70"/>
      <c r="I149" s="290"/>
      <c r="J149" s="291"/>
      <c r="K149" s="292"/>
      <c r="L149" s="293"/>
      <c r="M149" s="68"/>
      <c r="N149" s="68"/>
      <c r="O149" s="68"/>
      <c r="P149" s="68"/>
      <c r="Q149" s="68"/>
      <c r="R149" s="68"/>
      <c r="S149" s="68"/>
      <c r="T149" s="68"/>
      <c r="U149" s="278"/>
      <c r="V149" s="294"/>
      <c r="W149" s="294"/>
      <c r="X149" s="294"/>
      <c r="Y149" s="192"/>
      <c r="Z149" s="278"/>
      <c r="AA149" s="278"/>
      <c r="AB149" s="278"/>
      <c r="AC149" s="278"/>
      <c r="AD149" s="278"/>
      <c r="AE149" s="278"/>
      <c r="AF149" s="278"/>
      <c r="AG149" s="278"/>
      <c r="AH149" s="278"/>
      <c r="AI149" s="278"/>
      <c r="AJ149" s="278"/>
      <c r="AK149" s="278"/>
      <c r="AL149" s="278"/>
      <c r="AM149" s="278"/>
      <c r="AN149" s="278"/>
      <c r="AO149" s="278"/>
      <c r="AP149" s="278"/>
    </row>
    <row r="150" spans="1:42" ht="30" customHeight="1">
      <c r="A150" s="191"/>
      <c r="B150" s="191"/>
      <c r="C150" s="191"/>
      <c r="D150" s="70"/>
      <c r="E150" s="70"/>
      <c r="F150" s="278"/>
      <c r="G150" s="70"/>
      <c r="H150" s="70"/>
      <c r="I150" s="290"/>
      <c r="J150" s="291"/>
      <c r="K150" s="292"/>
      <c r="L150" s="293"/>
      <c r="M150" s="68"/>
      <c r="N150" s="68"/>
      <c r="O150" s="68"/>
      <c r="P150" s="68"/>
      <c r="Q150" s="68"/>
      <c r="R150" s="68"/>
      <c r="S150" s="68"/>
      <c r="T150" s="68"/>
      <c r="U150" s="278"/>
      <c r="V150" s="294"/>
      <c r="W150" s="294"/>
      <c r="X150" s="294"/>
      <c r="Y150" s="192"/>
      <c r="Z150" s="278"/>
      <c r="AA150" s="278"/>
      <c r="AB150" s="278"/>
      <c r="AC150" s="278"/>
      <c r="AD150" s="278"/>
      <c r="AE150" s="278"/>
      <c r="AF150" s="278"/>
      <c r="AG150" s="278"/>
      <c r="AH150" s="278"/>
      <c r="AI150" s="278"/>
      <c r="AJ150" s="278"/>
      <c r="AK150" s="278"/>
      <c r="AL150" s="278"/>
      <c r="AM150" s="278"/>
      <c r="AN150" s="278"/>
      <c r="AO150" s="278"/>
      <c r="AP150" s="278"/>
    </row>
    <row r="151" spans="1:42" ht="30" customHeight="1">
      <c r="A151" s="191"/>
      <c r="B151" s="191"/>
      <c r="C151" s="191"/>
      <c r="D151" s="70"/>
      <c r="E151" s="70"/>
      <c r="F151" s="278"/>
      <c r="G151" s="70"/>
      <c r="H151" s="70"/>
      <c r="I151" s="290"/>
      <c r="J151" s="291"/>
      <c r="K151" s="292"/>
      <c r="L151" s="293"/>
      <c r="M151" s="68"/>
      <c r="N151" s="68"/>
      <c r="O151" s="68"/>
      <c r="P151" s="68"/>
      <c r="Q151" s="68"/>
      <c r="R151" s="68"/>
      <c r="S151" s="68"/>
      <c r="T151" s="68"/>
      <c r="U151" s="278"/>
      <c r="V151" s="294"/>
      <c r="W151" s="294"/>
      <c r="X151" s="294"/>
      <c r="Y151" s="192"/>
      <c r="Z151" s="278"/>
      <c r="AA151" s="278"/>
      <c r="AB151" s="278"/>
      <c r="AC151" s="278"/>
      <c r="AD151" s="278"/>
      <c r="AE151" s="278"/>
      <c r="AF151" s="278"/>
      <c r="AG151" s="278"/>
      <c r="AH151" s="278"/>
      <c r="AI151" s="278"/>
      <c r="AJ151" s="278"/>
      <c r="AK151" s="278"/>
      <c r="AL151" s="278"/>
      <c r="AM151" s="278"/>
      <c r="AN151" s="278"/>
      <c r="AO151" s="278"/>
      <c r="AP151" s="278"/>
    </row>
    <row r="152" spans="1:42" ht="30" customHeight="1">
      <c r="A152" s="191"/>
      <c r="B152" s="191"/>
      <c r="C152" s="191"/>
      <c r="D152" s="70"/>
      <c r="E152" s="70"/>
      <c r="F152" s="278"/>
      <c r="G152" s="70"/>
      <c r="H152" s="70"/>
      <c r="I152" s="290"/>
      <c r="J152" s="291"/>
      <c r="K152" s="292"/>
      <c r="L152" s="293"/>
      <c r="M152" s="68"/>
      <c r="N152" s="68"/>
      <c r="O152" s="68"/>
      <c r="P152" s="68"/>
      <c r="Q152" s="68"/>
      <c r="R152" s="68"/>
      <c r="S152" s="68"/>
      <c r="T152" s="68"/>
      <c r="U152" s="278"/>
      <c r="V152" s="294"/>
      <c r="W152" s="294"/>
      <c r="X152" s="294"/>
      <c r="Y152" s="192"/>
      <c r="Z152" s="278"/>
      <c r="AA152" s="278"/>
      <c r="AB152" s="278"/>
      <c r="AC152" s="278"/>
      <c r="AD152" s="278"/>
      <c r="AE152" s="278"/>
      <c r="AF152" s="278"/>
      <c r="AG152" s="278"/>
      <c r="AH152" s="278"/>
      <c r="AI152" s="278"/>
      <c r="AJ152" s="278"/>
      <c r="AK152" s="278"/>
      <c r="AL152" s="278"/>
      <c r="AM152" s="278"/>
      <c r="AN152" s="278"/>
      <c r="AO152" s="278"/>
      <c r="AP152" s="278"/>
    </row>
    <row r="153" spans="1:42" ht="30" customHeight="1">
      <c r="A153" s="191"/>
      <c r="B153" s="191"/>
      <c r="C153" s="191"/>
      <c r="D153" s="70"/>
      <c r="E153" s="70"/>
      <c r="F153" s="278"/>
      <c r="G153" s="70"/>
      <c r="H153" s="70"/>
      <c r="I153" s="290"/>
      <c r="J153" s="291"/>
      <c r="K153" s="292"/>
      <c r="L153" s="293"/>
      <c r="M153" s="68"/>
      <c r="N153" s="68"/>
      <c r="O153" s="68"/>
      <c r="P153" s="68"/>
      <c r="Q153" s="68"/>
      <c r="R153" s="68"/>
      <c r="S153" s="68"/>
      <c r="T153" s="68"/>
      <c r="U153" s="278"/>
      <c r="V153" s="294"/>
      <c r="W153" s="294"/>
      <c r="X153" s="294"/>
      <c r="Y153" s="192"/>
      <c r="Z153" s="278"/>
      <c r="AA153" s="278"/>
      <c r="AB153" s="278"/>
      <c r="AC153" s="278"/>
      <c r="AD153" s="278"/>
      <c r="AE153" s="278"/>
      <c r="AF153" s="278"/>
      <c r="AG153" s="278"/>
      <c r="AH153" s="278"/>
      <c r="AI153" s="278"/>
      <c r="AJ153" s="278"/>
      <c r="AK153" s="278"/>
      <c r="AL153" s="278"/>
      <c r="AM153" s="278"/>
      <c r="AN153" s="278"/>
      <c r="AO153" s="278"/>
      <c r="AP153" s="278"/>
    </row>
    <row r="154" spans="1:42" ht="30" customHeight="1">
      <c r="A154" s="191"/>
      <c r="B154" s="191"/>
      <c r="C154" s="191"/>
      <c r="D154" s="70"/>
      <c r="E154" s="70"/>
      <c r="F154" s="278"/>
      <c r="G154" s="70"/>
      <c r="H154" s="70"/>
      <c r="I154" s="290"/>
      <c r="J154" s="291"/>
      <c r="K154" s="292"/>
      <c r="L154" s="293"/>
      <c r="M154" s="68"/>
      <c r="N154" s="68"/>
      <c r="O154" s="68"/>
      <c r="P154" s="68"/>
      <c r="Q154" s="68"/>
      <c r="R154" s="68"/>
      <c r="S154" s="68"/>
      <c r="T154" s="68"/>
      <c r="U154" s="278"/>
      <c r="V154" s="294"/>
      <c r="W154" s="294"/>
      <c r="X154" s="294"/>
      <c r="Y154" s="192"/>
      <c r="Z154" s="278"/>
      <c r="AA154" s="278"/>
      <c r="AB154" s="278"/>
      <c r="AC154" s="278"/>
      <c r="AD154" s="278"/>
      <c r="AE154" s="278"/>
      <c r="AF154" s="278"/>
      <c r="AG154" s="278"/>
      <c r="AH154" s="278"/>
      <c r="AI154" s="278"/>
      <c r="AJ154" s="278"/>
      <c r="AK154" s="278"/>
      <c r="AL154" s="278"/>
      <c r="AM154" s="278"/>
      <c r="AN154" s="278"/>
      <c r="AO154" s="278"/>
      <c r="AP154" s="278"/>
    </row>
    <row r="155" spans="1:42" ht="30" customHeight="1">
      <c r="A155" s="191"/>
      <c r="B155" s="191"/>
      <c r="C155" s="191"/>
      <c r="D155" s="70"/>
      <c r="E155" s="70"/>
      <c r="F155" s="278"/>
      <c r="G155" s="70"/>
      <c r="H155" s="70"/>
      <c r="I155" s="290"/>
      <c r="J155" s="291"/>
      <c r="K155" s="292"/>
      <c r="L155" s="293"/>
      <c r="M155" s="68"/>
      <c r="N155" s="68"/>
      <c r="O155" s="68"/>
      <c r="P155" s="68"/>
      <c r="Q155" s="68"/>
      <c r="R155" s="68"/>
      <c r="S155" s="68"/>
      <c r="T155" s="68"/>
      <c r="U155" s="278"/>
      <c r="V155" s="294"/>
      <c r="W155" s="294"/>
      <c r="X155" s="294"/>
      <c r="Y155" s="192"/>
      <c r="Z155" s="278"/>
      <c r="AA155" s="278"/>
      <c r="AB155" s="278"/>
      <c r="AC155" s="278"/>
      <c r="AD155" s="278"/>
      <c r="AE155" s="278"/>
      <c r="AF155" s="278"/>
      <c r="AG155" s="278"/>
      <c r="AH155" s="278"/>
      <c r="AI155" s="278"/>
      <c r="AJ155" s="278"/>
      <c r="AK155" s="278"/>
      <c r="AL155" s="278"/>
      <c r="AM155" s="278"/>
      <c r="AN155" s="278"/>
      <c r="AO155" s="278"/>
      <c r="AP155" s="278"/>
    </row>
    <row r="156" spans="1:42" ht="30" customHeight="1">
      <c r="A156" s="191"/>
      <c r="B156" s="191"/>
      <c r="C156" s="191"/>
      <c r="D156" s="70"/>
      <c r="E156" s="70"/>
      <c r="F156" s="278"/>
      <c r="G156" s="70"/>
      <c r="H156" s="70"/>
      <c r="I156" s="290"/>
      <c r="J156" s="291"/>
      <c r="K156" s="292"/>
      <c r="L156" s="293"/>
      <c r="M156" s="68"/>
      <c r="N156" s="68"/>
      <c r="O156" s="68"/>
      <c r="P156" s="68"/>
      <c r="Q156" s="68"/>
      <c r="R156" s="68"/>
      <c r="S156" s="68"/>
      <c r="T156" s="68"/>
      <c r="U156" s="278"/>
      <c r="V156" s="294"/>
      <c r="W156" s="294"/>
      <c r="X156" s="294"/>
      <c r="Y156" s="192"/>
      <c r="Z156" s="278"/>
      <c r="AA156" s="278"/>
      <c r="AB156" s="278"/>
      <c r="AC156" s="278"/>
      <c r="AD156" s="278"/>
      <c r="AE156" s="278"/>
      <c r="AF156" s="278"/>
      <c r="AG156" s="278"/>
      <c r="AH156" s="278"/>
      <c r="AI156" s="278"/>
      <c r="AJ156" s="278"/>
      <c r="AK156" s="278"/>
      <c r="AL156" s="278"/>
      <c r="AM156" s="278"/>
      <c r="AN156" s="278"/>
      <c r="AO156" s="278"/>
      <c r="AP156" s="278"/>
    </row>
    <row r="157" spans="1:42" ht="30" customHeight="1">
      <c r="A157" s="191"/>
      <c r="B157" s="191"/>
      <c r="C157" s="191"/>
      <c r="D157" s="70"/>
      <c r="E157" s="70"/>
      <c r="F157" s="278"/>
      <c r="G157" s="70"/>
      <c r="H157" s="70"/>
      <c r="I157" s="290"/>
      <c r="J157" s="291"/>
      <c r="K157" s="292"/>
      <c r="L157" s="293"/>
      <c r="M157" s="68"/>
      <c r="N157" s="68"/>
      <c r="O157" s="68"/>
      <c r="P157" s="68"/>
      <c r="Q157" s="68"/>
      <c r="R157" s="68"/>
      <c r="S157" s="68"/>
      <c r="T157" s="68"/>
      <c r="U157" s="278"/>
      <c r="V157" s="294"/>
      <c r="W157" s="294"/>
      <c r="X157" s="294"/>
      <c r="Y157" s="192"/>
      <c r="Z157" s="278"/>
      <c r="AA157" s="278"/>
      <c r="AB157" s="278"/>
      <c r="AC157" s="278"/>
      <c r="AD157" s="278"/>
      <c r="AE157" s="278"/>
      <c r="AF157" s="278"/>
      <c r="AG157" s="278"/>
      <c r="AH157" s="278"/>
      <c r="AI157" s="278"/>
      <c r="AJ157" s="278"/>
      <c r="AK157" s="278"/>
      <c r="AL157" s="278"/>
      <c r="AM157" s="278"/>
      <c r="AN157" s="278"/>
      <c r="AO157" s="278"/>
      <c r="AP157" s="278"/>
    </row>
    <row r="158" spans="1:42" ht="30" customHeight="1">
      <c r="A158" s="191"/>
      <c r="B158" s="191"/>
      <c r="C158" s="191"/>
      <c r="D158" s="70"/>
      <c r="E158" s="70"/>
      <c r="F158" s="278"/>
      <c r="G158" s="70"/>
      <c r="H158" s="70"/>
      <c r="I158" s="290"/>
      <c r="J158" s="291"/>
      <c r="K158" s="292"/>
      <c r="L158" s="293"/>
      <c r="M158" s="68"/>
      <c r="N158" s="68"/>
      <c r="O158" s="68"/>
      <c r="P158" s="68"/>
      <c r="Q158" s="68"/>
      <c r="R158" s="68"/>
      <c r="S158" s="68"/>
      <c r="T158" s="68"/>
      <c r="U158" s="278"/>
      <c r="V158" s="294"/>
      <c r="W158" s="294"/>
      <c r="X158" s="294"/>
      <c r="Y158" s="192"/>
      <c r="Z158" s="278"/>
      <c r="AA158" s="278"/>
      <c r="AB158" s="278"/>
      <c r="AC158" s="278"/>
      <c r="AD158" s="278"/>
      <c r="AE158" s="278"/>
      <c r="AF158" s="278"/>
      <c r="AG158" s="278"/>
      <c r="AH158" s="278"/>
      <c r="AI158" s="278"/>
      <c r="AJ158" s="278"/>
      <c r="AK158" s="278"/>
      <c r="AL158" s="278"/>
      <c r="AM158" s="278"/>
      <c r="AN158" s="278"/>
      <c r="AO158" s="278"/>
      <c r="AP158" s="278"/>
    </row>
    <row r="159" spans="1:42" ht="30" customHeight="1">
      <c r="A159" s="191"/>
      <c r="B159" s="191"/>
      <c r="C159" s="191"/>
      <c r="D159" s="70"/>
      <c r="E159" s="70"/>
      <c r="F159" s="278"/>
      <c r="G159" s="70"/>
      <c r="H159" s="70"/>
      <c r="I159" s="290"/>
      <c r="J159" s="291"/>
      <c r="K159" s="292"/>
      <c r="L159" s="293"/>
      <c r="M159" s="68"/>
      <c r="N159" s="68"/>
      <c r="O159" s="68"/>
      <c r="P159" s="68"/>
      <c r="Q159" s="68"/>
      <c r="R159" s="68"/>
      <c r="S159" s="68"/>
      <c r="T159" s="68"/>
      <c r="U159" s="278"/>
      <c r="V159" s="294"/>
      <c r="W159" s="294"/>
      <c r="X159" s="294"/>
      <c r="Y159" s="192"/>
      <c r="Z159" s="278"/>
      <c r="AA159" s="278"/>
      <c r="AB159" s="278"/>
      <c r="AC159" s="278"/>
      <c r="AD159" s="278"/>
      <c r="AE159" s="278"/>
      <c r="AF159" s="278"/>
      <c r="AG159" s="278"/>
      <c r="AH159" s="278"/>
      <c r="AI159" s="278"/>
      <c r="AJ159" s="278"/>
      <c r="AK159" s="278"/>
      <c r="AL159" s="278"/>
      <c r="AM159" s="278"/>
      <c r="AN159" s="278"/>
      <c r="AO159" s="278"/>
      <c r="AP159" s="278"/>
    </row>
    <row r="160" spans="1:42" ht="30" customHeight="1">
      <c r="A160" s="191"/>
      <c r="B160" s="191"/>
      <c r="C160" s="191"/>
      <c r="D160" s="70"/>
      <c r="E160" s="70"/>
      <c r="F160" s="278"/>
      <c r="G160" s="70"/>
      <c r="H160" s="70"/>
      <c r="I160" s="290"/>
      <c r="J160" s="291"/>
      <c r="K160" s="292"/>
      <c r="L160" s="293"/>
      <c r="M160" s="68"/>
      <c r="N160" s="68"/>
      <c r="O160" s="68"/>
      <c r="P160" s="68"/>
      <c r="Q160" s="68"/>
      <c r="R160" s="68"/>
      <c r="S160" s="68"/>
      <c r="T160" s="68"/>
      <c r="U160" s="278"/>
      <c r="V160" s="294"/>
      <c r="W160" s="294"/>
      <c r="X160" s="294"/>
      <c r="Y160" s="192"/>
      <c r="Z160" s="278"/>
      <c r="AA160" s="278"/>
      <c r="AB160" s="278"/>
      <c r="AC160" s="278"/>
      <c r="AD160" s="278"/>
      <c r="AE160" s="278"/>
      <c r="AF160" s="278"/>
      <c r="AG160" s="278"/>
      <c r="AH160" s="278"/>
      <c r="AI160" s="278"/>
      <c r="AJ160" s="278"/>
      <c r="AK160" s="278"/>
      <c r="AL160" s="278"/>
      <c r="AM160" s="278"/>
      <c r="AN160" s="278"/>
      <c r="AO160" s="278"/>
      <c r="AP160" s="278"/>
    </row>
    <row r="161" spans="1:42" ht="30" customHeight="1">
      <c r="A161" s="191"/>
      <c r="B161" s="191"/>
      <c r="C161" s="191"/>
      <c r="D161" s="70"/>
      <c r="E161" s="70"/>
      <c r="F161" s="278"/>
      <c r="G161" s="70"/>
      <c r="H161" s="70"/>
      <c r="I161" s="290"/>
      <c r="J161" s="291"/>
      <c r="K161" s="292"/>
      <c r="L161" s="293"/>
      <c r="M161" s="68"/>
      <c r="N161" s="68"/>
      <c r="O161" s="68"/>
      <c r="P161" s="68"/>
      <c r="Q161" s="68"/>
      <c r="R161" s="68"/>
      <c r="S161" s="68"/>
      <c r="T161" s="68"/>
      <c r="U161" s="278"/>
      <c r="V161" s="294"/>
      <c r="W161" s="294"/>
      <c r="X161" s="294"/>
      <c r="Y161" s="192"/>
      <c r="Z161" s="278"/>
      <c r="AA161" s="278"/>
      <c r="AB161" s="278"/>
      <c r="AC161" s="278"/>
      <c r="AD161" s="278"/>
      <c r="AE161" s="278"/>
      <c r="AF161" s="278"/>
      <c r="AG161" s="278"/>
      <c r="AH161" s="278"/>
      <c r="AI161" s="278"/>
      <c r="AJ161" s="278"/>
      <c r="AK161" s="278"/>
      <c r="AL161" s="278"/>
      <c r="AM161" s="278"/>
      <c r="AN161" s="278"/>
      <c r="AO161" s="278"/>
      <c r="AP161" s="278"/>
    </row>
    <row r="162" spans="1:42" ht="30" customHeight="1">
      <c r="A162" s="191"/>
      <c r="B162" s="191"/>
      <c r="C162" s="191"/>
      <c r="D162" s="70"/>
      <c r="E162" s="70"/>
      <c r="F162" s="278"/>
      <c r="G162" s="70"/>
      <c r="H162" s="70"/>
      <c r="I162" s="290"/>
      <c r="J162" s="291"/>
      <c r="K162" s="292"/>
      <c r="L162" s="293"/>
      <c r="M162" s="68"/>
      <c r="N162" s="68"/>
      <c r="O162" s="68"/>
      <c r="P162" s="68"/>
      <c r="Q162" s="68"/>
      <c r="R162" s="68"/>
      <c r="S162" s="68"/>
      <c r="T162" s="68"/>
      <c r="U162" s="278"/>
      <c r="V162" s="294"/>
      <c r="W162" s="294"/>
      <c r="X162" s="294"/>
      <c r="Y162" s="192"/>
      <c r="Z162" s="278"/>
      <c r="AA162" s="278"/>
      <c r="AB162" s="278"/>
      <c r="AC162" s="278"/>
      <c r="AD162" s="278"/>
      <c r="AE162" s="278"/>
      <c r="AF162" s="278"/>
      <c r="AG162" s="278"/>
      <c r="AH162" s="278"/>
      <c r="AI162" s="278"/>
      <c r="AJ162" s="278"/>
      <c r="AK162" s="278"/>
      <c r="AL162" s="278"/>
      <c r="AM162" s="278"/>
      <c r="AN162" s="278"/>
      <c r="AO162" s="278"/>
      <c r="AP162" s="278"/>
    </row>
    <row r="163" spans="1:42" ht="30" customHeight="1">
      <c r="A163" s="191"/>
      <c r="B163" s="191"/>
      <c r="C163" s="191"/>
      <c r="D163" s="70"/>
      <c r="E163" s="70"/>
      <c r="F163" s="278"/>
      <c r="G163" s="70"/>
      <c r="H163" s="70"/>
      <c r="I163" s="290"/>
      <c r="J163" s="291"/>
      <c r="K163" s="292"/>
      <c r="L163" s="293"/>
      <c r="M163" s="68"/>
      <c r="N163" s="68"/>
      <c r="O163" s="68"/>
      <c r="P163" s="68"/>
      <c r="Q163" s="68"/>
      <c r="R163" s="68"/>
      <c r="S163" s="68"/>
      <c r="T163" s="68"/>
      <c r="U163" s="278"/>
      <c r="V163" s="294"/>
      <c r="W163" s="294"/>
      <c r="X163" s="294"/>
      <c r="Y163" s="192"/>
      <c r="Z163" s="278"/>
      <c r="AA163" s="278"/>
      <c r="AB163" s="278"/>
      <c r="AC163" s="278"/>
      <c r="AD163" s="278"/>
      <c r="AE163" s="278"/>
      <c r="AF163" s="278"/>
      <c r="AG163" s="278"/>
      <c r="AH163" s="278"/>
      <c r="AI163" s="278"/>
      <c r="AJ163" s="278"/>
      <c r="AK163" s="278"/>
      <c r="AL163" s="278"/>
      <c r="AM163" s="278"/>
      <c r="AN163" s="278"/>
      <c r="AO163" s="278"/>
      <c r="AP163" s="278"/>
    </row>
    <row r="164" spans="1:42" ht="24.75" customHeight="1">
      <c r="A164" s="191"/>
      <c r="B164" s="191"/>
      <c r="C164" s="191"/>
      <c r="D164" s="70"/>
      <c r="E164" s="70"/>
      <c r="F164" s="278"/>
      <c r="G164" s="70"/>
      <c r="H164" s="70"/>
      <c r="I164" s="230"/>
      <c r="J164" s="299"/>
      <c r="K164" s="300"/>
      <c r="L164" s="67"/>
      <c r="M164" s="67"/>
      <c r="N164" s="67"/>
      <c r="O164" s="69"/>
      <c r="P164" s="67"/>
      <c r="Q164" s="69"/>
      <c r="R164" s="69"/>
      <c r="S164" s="68"/>
      <c r="T164" s="68"/>
      <c r="U164" s="278"/>
      <c r="V164" s="294"/>
      <c r="W164" s="294"/>
      <c r="X164" s="294"/>
      <c r="Y164" s="192"/>
      <c r="Z164" s="278"/>
      <c r="AA164" s="278"/>
      <c r="AB164" s="278"/>
      <c r="AC164" s="278"/>
      <c r="AD164" s="278"/>
      <c r="AE164" s="278"/>
      <c r="AF164" s="278"/>
      <c r="AG164" s="278"/>
      <c r="AH164" s="278"/>
      <c r="AI164" s="278"/>
      <c r="AJ164" s="278"/>
      <c r="AK164" s="278"/>
      <c r="AL164" s="278"/>
      <c r="AM164" s="278"/>
      <c r="AN164" s="278"/>
      <c r="AO164" s="278"/>
      <c r="AP164" s="278"/>
    </row>
    <row r="165" spans="1:42" ht="14.25" customHeight="1">
      <c r="A165" s="191"/>
      <c r="B165" s="191"/>
      <c r="C165" s="191"/>
      <c r="D165" s="70"/>
      <c r="E165" s="70"/>
      <c r="F165" s="278"/>
      <c r="G165" s="70"/>
      <c r="H165" s="70"/>
      <c r="I165" s="301"/>
      <c r="J165" s="291"/>
      <c r="K165" s="292"/>
      <c r="L165" s="293"/>
      <c r="M165" s="293"/>
      <c r="N165" s="293"/>
      <c r="O165" s="68"/>
      <c r="P165" s="293"/>
      <c r="Q165" s="68"/>
      <c r="R165" s="68"/>
      <c r="S165" s="68"/>
      <c r="T165" s="68"/>
      <c r="U165" s="278"/>
      <c r="V165" s="294"/>
      <c r="W165" s="294"/>
      <c r="X165" s="294"/>
      <c r="Y165" s="192"/>
      <c r="Z165" s="278"/>
      <c r="AA165" s="278"/>
      <c r="AB165" s="278"/>
      <c r="AC165" s="278"/>
      <c r="AD165" s="278"/>
      <c r="AE165" s="278"/>
      <c r="AF165" s="278"/>
      <c r="AG165" s="278"/>
      <c r="AH165" s="278"/>
      <c r="AI165" s="278"/>
      <c r="AJ165" s="278"/>
      <c r="AK165" s="278"/>
      <c r="AL165" s="278"/>
      <c r="AM165" s="278"/>
      <c r="AN165" s="278"/>
      <c r="AO165" s="278"/>
      <c r="AP165" s="278"/>
    </row>
    <row r="166" spans="1:42" ht="14.25" customHeight="1">
      <c r="A166" s="191"/>
      <c r="B166" s="191"/>
      <c r="C166" s="191"/>
      <c r="D166" s="70"/>
      <c r="E166" s="70"/>
      <c r="F166" s="278"/>
      <c r="G166" s="70"/>
      <c r="H166" s="70"/>
      <c r="I166" s="301"/>
      <c r="J166" s="291"/>
      <c r="K166" s="292"/>
      <c r="L166" s="293"/>
      <c r="M166" s="293"/>
      <c r="N166" s="293"/>
      <c r="O166" s="68"/>
      <c r="P166" s="293"/>
      <c r="Q166" s="68"/>
      <c r="R166" s="68"/>
      <c r="S166" s="68"/>
      <c r="T166" s="68"/>
      <c r="U166" s="278"/>
      <c r="V166" s="294"/>
      <c r="W166" s="294"/>
      <c r="X166" s="294"/>
      <c r="Y166" s="192"/>
      <c r="Z166" s="278"/>
      <c r="AA166" s="278"/>
      <c r="AB166" s="278"/>
      <c r="AC166" s="278"/>
      <c r="AD166" s="278"/>
      <c r="AE166" s="278"/>
      <c r="AF166" s="278"/>
      <c r="AG166" s="278"/>
      <c r="AH166" s="278"/>
      <c r="AI166" s="278"/>
      <c r="AJ166" s="278"/>
      <c r="AK166" s="278"/>
      <c r="AL166" s="278"/>
      <c r="AM166" s="278"/>
      <c r="AN166" s="278"/>
      <c r="AO166" s="278"/>
      <c r="AP166" s="278"/>
    </row>
    <row r="167" spans="1:42" ht="14.25" customHeight="1">
      <c r="A167" s="87"/>
      <c r="B167" s="87"/>
      <c r="C167" s="87"/>
      <c r="F167" s="221"/>
      <c r="I167" s="230"/>
      <c r="J167" s="299"/>
      <c r="K167" s="300"/>
      <c r="L167" s="67"/>
      <c r="M167" s="67"/>
      <c r="N167" s="67"/>
      <c r="O167" s="69"/>
      <c r="P167" s="67"/>
      <c r="Q167" s="69"/>
      <c r="R167" s="69"/>
      <c r="S167" s="69"/>
      <c r="T167" s="69"/>
      <c r="U167" s="221"/>
      <c r="V167" s="302"/>
      <c r="W167" s="302"/>
      <c r="X167" s="302"/>
      <c r="Y167" s="223"/>
      <c r="Z167" s="221"/>
      <c r="AA167" s="221"/>
      <c r="AB167" s="221"/>
      <c r="AC167" s="221"/>
      <c r="AD167" s="221"/>
      <c r="AE167" s="221"/>
      <c r="AF167" s="221"/>
      <c r="AG167" s="221"/>
      <c r="AH167" s="221"/>
      <c r="AI167" s="221"/>
      <c r="AJ167" s="221"/>
      <c r="AK167" s="221"/>
      <c r="AL167" s="221"/>
      <c r="AM167" s="221"/>
      <c r="AN167" s="221"/>
      <c r="AO167" s="221"/>
      <c r="AP167" s="221"/>
    </row>
    <row r="168" spans="1:42" ht="14.25" customHeight="1">
      <c r="A168" s="221"/>
      <c r="B168" s="87"/>
      <c r="C168" s="87"/>
      <c r="F168" s="221"/>
      <c r="I168" s="230"/>
      <c r="J168" s="299"/>
      <c r="K168" s="300"/>
      <c r="L168" s="67"/>
      <c r="M168" s="67"/>
      <c r="N168" s="67"/>
      <c r="O168" s="69"/>
      <c r="P168" s="67"/>
      <c r="Q168" s="69"/>
      <c r="R168" s="69"/>
      <c r="S168" s="69"/>
      <c r="T168" s="69"/>
      <c r="U168" s="221"/>
      <c r="V168" s="302"/>
      <c r="W168" s="302"/>
      <c r="X168" s="302"/>
      <c r="Y168" s="223"/>
      <c r="Z168" s="221"/>
      <c r="AA168" s="221"/>
      <c r="AB168" s="221"/>
      <c r="AC168" s="221"/>
      <c r="AD168" s="221"/>
      <c r="AE168" s="221"/>
      <c r="AF168" s="221"/>
      <c r="AG168" s="221"/>
      <c r="AH168" s="221"/>
      <c r="AI168" s="221"/>
      <c r="AJ168" s="221"/>
      <c r="AK168" s="221"/>
      <c r="AL168" s="221"/>
      <c r="AM168" s="221"/>
      <c r="AN168" s="221"/>
      <c r="AO168" s="221"/>
      <c r="AP168" s="221"/>
    </row>
    <row r="169" spans="1:42" ht="14.25" customHeight="1">
      <c r="A169" s="221"/>
      <c r="B169" s="87"/>
      <c r="C169" s="87"/>
      <c r="F169" s="221"/>
      <c r="I169" s="230"/>
      <c r="J169" s="299"/>
      <c r="K169" s="300"/>
      <c r="L169" s="67"/>
      <c r="M169" s="67"/>
      <c r="N169" s="67"/>
      <c r="O169" s="69"/>
      <c r="P169" s="67"/>
      <c r="Q169" s="69"/>
      <c r="R169" s="69"/>
      <c r="S169" s="69">
        <f t="shared" ref="S169:X169" si="0">SUM(S2:S167)</f>
        <v>5100</v>
      </c>
      <c r="T169" s="69">
        <f t="shared" si="0"/>
        <v>128071.77999999988</v>
      </c>
      <c r="U169" s="221">
        <f t="shared" si="0"/>
        <v>0</v>
      </c>
      <c r="V169" s="302">
        <f t="shared" si="0"/>
        <v>125730</v>
      </c>
      <c r="W169" s="302">
        <f t="shared" si="0"/>
        <v>0</v>
      </c>
      <c r="X169" s="302">
        <f t="shared" si="0"/>
        <v>151930</v>
      </c>
      <c r="Y169" s="223"/>
      <c r="Z169" s="221"/>
      <c r="AA169" s="221"/>
      <c r="AB169" s="221"/>
      <c r="AC169" s="221"/>
      <c r="AD169" s="221"/>
      <c r="AE169" s="221"/>
      <c r="AF169" s="221"/>
      <c r="AG169" s="221"/>
      <c r="AH169" s="221"/>
      <c r="AI169" s="221"/>
      <c r="AJ169" s="221"/>
      <c r="AK169" s="221"/>
      <c r="AL169" s="221"/>
      <c r="AM169" s="221"/>
      <c r="AN169" s="221"/>
      <c r="AO169" s="221"/>
      <c r="AP169" s="221"/>
    </row>
    <row r="170" spans="1:42" ht="14.25" customHeight="1">
      <c r="A170" s="221"/>
      <c r="B170" s="87"/>
      <c r="C170" s="87"/>
      <c r="F170" s="221"/>
      <c r="I170" s="230"/>
      <c r="J170" s="299"/>
      <c r="K170" s="300"/>
      <c r="L170" s="67"/>
      <c r="M170" s="67"/>
      <c r="N170" s="67"/>
      <c r="O170" s="69"/>
      <c r="P170" s="67"/>
      <c r="Q170" s="69"/>
      <c r="R170" s="69"/>
      <c r="S170" s="69"/>
      <c r="T170" s="69"/>
      <c r="U170" s="221"/>
      <c r="V170" s="302"/>
      <c r="W170" s="302"/>
      <c r="X170" s="302"/>
      <c r="Y170" s="223"/>
      <c r="Z170" s="221"/>
      <c r="AA170" s="221"/>
      <c r="AB170" s="221"/>
      <c r="AC170" s="221"/>
      <c r="AD170" s="221"/>
      <c r="AE170" s="221"/>
      <c r="AF170" s="221"/>
      <c r="AG170" s="221"/>
      <c r="AH170" s="221"/>
      <c r="AI170" s="221"/>
      <c r="AJ170" s="221"/>
      <c r="AK170" s="221"/>
      <c r="AL170" s="221"/>
      <c r="AM170" s="221"/>
      <c r="AN170" s="221"/>
      <c r="AO170" s="221"/>
      <c r="AP170" s="221"/>
    </row>
    <row r="171" spans="1:42" ht="14.25" customHeight="1">
      <c r="A171" s="221"/>
      <c r="B171" s="87"/>
      <c r="C171" s="87"/>
      <c r="F171" s="221"/>
      <c r="I171" s="230"/>
      <c r="J171" s="299"/>
      <c r="K171" s="300"/>
      <c r="L171" s="67"/>
      <c r="M171" s="67"/>
      <c r="N171" s="67"/>
      <c r="O171" s="69"/>
      <c r="P171" s="67"/>
      <c r="Q171" s="69"/>
      <c r="R171" s="69"/>
      <c r="S171" s="69"/>
      <c r="T171" s="69"/>
      <c r="U171" s="221"/>
      <c r="V171" s="302"/>
      <c r="W171" s="302"/>
      <c r="X171" s="302"/>
      <c r="Y171" s="223"/>
      <c r="Z171" s="221"/>
      <c r="AA171" s="221"/>
      <c r="AB171" s="221"/>
      <c r="AC171" s="221"/>
      <c r="AD171" s="221"/>
      <c r="AE171" s="221"/>
      <c r="AF171" s="221"/>
      <c r="AG171" s="221"/>
      <c r="AH171" s="221"/>
      <c r="AI171" s="221"/>
      <c r="AJ171" s="221"/>
      <c r="AK171" s="221"/>
      <c r="AL171" s="221"/>
      <c r="AM171" s="221"/>
      <c r="AN171" s="221"/>
      <c r="AO171" s="221"/>
      <c r="AP171" s="221"/>
    </row>
    <row r="172" spans="1:42" ht="14.25" customHeight="1">
      <c r="A172" s="221"/>
      <c r="B172" s="87"/>
      <c r="C172" s="87"/>
      <c r="F172" s="221"/>
      <c r="I172" s="230"/>
      <c r="J172" s="299"/>
      <c r="K172" s="300"/>
      <c r="L172" s="67"/>
      <c r="M172" s="67"/>
      <c r="N172" s="67"/>
      <c r="O172" s="69"/>
      <c r="P172" s="67"/>
      <c r="Q172" s="69"/>
      <c r="R172" s="69"/>
      <c r="S172" s="69"/>
      <c r="T172" s="69"/>
      <c r="U172" s="221"/>
      <c r="V172" s="302"/>
      <c r="W172" s="302"/>
      <c r="X172" s="302"/>
      <c r="Y172" s="223"/>
      <c r="Z172" s="221"/>
      <c r="AA172" s="221"/>
      <c r="AB172" s="221"/>
      <c r="AC172" s="221"/>
      <c r="AD172" s="221"/>
      <c r="AE172" s="221"/>
      <c r="AF172" s="221"/>
      <c r="AG172" s="221"/>
      <c r="AH172" s="221"/>
      <c r="AI172" s="221"/>
      <c r="AJ172" s="221"/>
      <c r="AK172" s="221"/>
      <c r="AL172" s="221"/>
      <c r="AM172" s="221"/>
      <c r="AN172" s="221"/>
      <c r="AO172" s="221"/>
      <c r="AP172" s="221"/>
    </row>
    <row r="173" spans="1:42" ht="14.25" customHeight="1">
      <c r="A173" s="221"/>
      <c r="B173" s="87"/>
      <c r="C173" s="87"/>
      <c r="F173" s="221"/>
      <c r="I173" s="230"/>
      <c r="J173" s="299"/>
      <c r="K173" s="300"/>
      <c r="L173" s="67"/>
      <c r="M173" s="67"/>
      <c r="N173" s="67"/>
      <c r="O173" s="69"/>
      <c r="P173" s="67"/>
      <c r="Q173" s="69"/>
      <c r="R173" s="69"/>
      <c r="S173" s="69"/>
      <c r="T173" s="69"/>
      <c r="U173" s="221"/>
      <c r="V173" s="302"/>
      <c r="W173" s="302"/>
      <c r="X173" s="302"/>
      <c r="Y173" s="223"/>
      <c r="Z173" s="221"/>
      <c r="AA173" s="221"/>
      <c r="AB173" s="221"/>
      <c r="AC173" s="221"/>
      <c r="AD173" s="221"/>
      <c r="AE173" s="221"/>
      <c r="AF173" s="221"/>
      <c r="AG173" s="221"/>
      <c r="AH173" s="221"/>
      <c r="AI173" s="221"/>
      <c r="AJ173" s="221"/>
      <c r="AK173" s="221"/>
      <c r="AL173" s="221"/>
      <c r="AM173" s="221"/>
      <c r="AN173" s="221"/>
      <c r="AO173" s="221"/>
      <c r="AP173" s="221"/>
    </row>
    <row r="174" spans="1:42" ht="14.25" customHeight="1">
      <c r="A174" s="221"/>
      <c r="B174" s="87"/>
      <c r="C174" s="87"/>
      <c r="F174" s="221"/>
      <c r="I174" s="230"/>
      <c r="J174" s="299"/>
      <c r="K174" s="300"/>
      <c r="L174" s="67"/>
      <c r="M174" s="67"/>
      <c r="N174" s="67"/>
      <c r="O174" s="69"/>
      <c r="P174" s="67"/>
      <c r="Q174" s="69"/>
      <c r="R174" s="69"/>
      <c r="S174" s="69"/>
      <c r="T174" s="69"/>
      <c r="U174" s="221"/>
      <c r="V174" s="302"/>
      <c r="W174" s="302"/>
      <c r="X174" s="302"/>
      <c r="Y174" s="223"/>
      <c r="Z174" s="221"/>
      <c r="AA174" s="221"/>
      <c r="AB174" s="221"/>
      <c r="AC174" s="221"/>
      <c r="AD174" s="221"/>
      <c r="AE174" s="221"/>
      <c r="AF174" s="221"/>
      <c r="AG174" s="221"/>
      <c r="AH174" s="221"/>
      <c r="AI174" s="221"/>
      <c r="AJ174" s="221"/>
      <c r="AK174" s="221"/>
      <c r="AL174" s="221"/>
      <c r="AM174" s="221"/>
      <c r="AN174" s="221"/>
      <c r="AO174" s="221"/>
      <c r="AP174" s="221"/>
    </row>
    <row r="175" spans="1:42" ht="14.25" customHeight="1">
      <c r="A175" s="221"/>
      <c r="B175" s="87"/>
      <c r="C175" s="87"/>
      <c r="F175" s="221"/>
      <c r="I175" s="230"/>
      <c r="J175" s="299"/>
      <c r="K175" s="300"/>
      <c r="L175" s="67"/>
      <c r="M175" s="67"/>
      <c r="N175" s="67"/>
      <c r="O175" s="69"/>
      <c r="P175" s="67"/>
      <c r="Q175" s="69"/>
      <c r="R175" s="69"/>
      <c r="S175" s="69"/>
      <c r="T175" s="69"/>
      <c r="U175" s="221"/>
      <c r="V175" s="302"/>
      <c r="W175" s="302"/>
      <c r="X175" s="302"/>
      <c r="Y175" s="223"/>
      <c r="Z175" s="221"/>
      <c r="AA175" s="221"/>
      <c r="AB175" s="221"/>
      <c r="AC175" s="221"/>
      <c r="AD175" s="221"/>
      <c r="AE175" s="221"/>
      <c r="AF175" s="221"/>
      <c r="AG175" s="221"/>
      <c r="AH175" s="221"/>
      <c r="AI175" s="221"/>
      <c r="AJ175" s="221"/>
      <c r="AK175" s="221"/>
      <c r="AL175" s="221"/>
      <c r="AM175" s="221"/>
      <c r="AN175" s="221"/>
      <c r="AO175" s="221"/>
      <c r="AP175" s="221"/>
    </row>
    <row r="176" spans="1:42" ht="14.25" customHeight="1">
      <c r="A176" s="221"/>
      <c r="B176" s="87"/>
      <c r="C176" s="87"/>
      <c r="F176" s="221"/>
      <c r="I176" s="230"/>
      <c r="J176" s="299"/>
      <c r="K176" s="300"/>
      <c r="L176" s="67"/>
      <c r="M176" s="67"/>
      <c r="N176" s="67"/>
      <c r="O176" s="69"/>
      <c r="P176" s="67"/>
      <c r="Q176" s="69"/>
      <c r="R176" s="69"/>
      <c r="S176" s="69"/>
      <c r="T176" s="69"/>
      <c r="U176" s="221"/>
      <c r="V176" s="302"/>
      <c r="W176" s="302"/>
      <c r="X176" s="302"/>
      <c r="Y176" s="223"/>
      <c r="Z176" s="221"/>
      <c r="AA176" s="221"/>
      <c r="AB176" s="221"/>
      <c r="AC176" s="221"/>
      <c r="AD176" s="221"/>
      <c r="AE176" s="221"/>
      <c r="AF176" s="221"/>
      <c r="AG176" s="221"/>
      <c r="AH176" s="221"/>
      <c r="AI176" s="221"/>
      <c r="AJ176" s="221"/>
      <c r="AK176" s="221"/>
      <c r="AL176" s="221"/>
      <c r="AM176" s="221"/>
      <c r="AN176" s="221"/>
      <c r="AO176" s="221"/>
      <c r="AP176" s="221"/>
    </row>
    <row r="177" spans="1:42" ht="14.25" customHeight="1">
      <c r="A177" s="221"/>
      <c r="B177" s="87"/>
      <c r="C177" s="87"/>
      <c r="F177" s="221"/>
      <c r="I177" s="230"/>
      <c r="J177" s="299"/>
      <c r="K177" s="300"/>
      <c r="L177" s="67"/>
      <c r="M177" s="67"/>
      <c r="N177" s="67"/>
      <c r="O177" s="69"/>
      <c r="P177" s="67"/>
      <c r="Q177" s="69"/>
      <c r="R177" s="69"/>
      <c r="S177" s="69"/>
      <c r="T177" s="69"/>
      <c r="U177" s="221"/>
      <c r="V177" s="302"/>
      <c r="W177" s="302"/>
      <c r="X177" s="302"/>
      <c r="Y177" s="223"/>
      <c r="Z177" s="221"/>
      <c r="AA177" s="221"/>
      <c r="AB177" s="221"/>
      <c r="AC177" s="221"/>
      <c r="AD177" s="221"/>
      <c r="AE177" s="221"/>
      <c r="AF177" s="221"/>
      <c r="AG177" s="221"/>
      <c r="AH177" s="221"/>
      <c r="AI177" s="221"/>
      <c r="AJ177" s="221"/>
      <c r="AK177" s="221"/>
      <c r="AL177" s="221"/>
      <c r="AM177" s="221"/>
      <c r="AN177" s="221"/>
      <c r="AO177" s="221"/>
      <c r="AP177" s="221"/>
    </row>
    <row r="178" spans="1:42" ht="14.25" customHeight="1">
      <c r="A178" s="221"/>
      <c r="B178" s="87"/>
      <c r="C178" s="87"/>
      <c r="F178" s="221"/>
      <c r="I178" s="230"/>
      <c r="J178" s="299"/>
      <c r="K178" s="300"/>
      <c r="L178" s="67"/>
      <c r="M178" s="67"/>
      <c r="N178" s="67"/>
      <c r="O178" s="69"/>
      <c r="P178" s="67"/>
      <c r="Q178" s="69"/>
      <c r="R178" s="69"/>
      <c r="S178" s="69"/>
      <c r="T178" s="69"/>
      <c r="U178" s="221"/>
      <c r="V178" s="302"/>
      <c r="W178" s="302"/>
      <c r="X178" s="302"/>
      <c r="Y178" s="223"/>
      <c r="Z178" s="221"/>
      <c r="AA178" s="221"/>
      <c r="AB178" s="221"/>
      <c r="AC178" s="221"/>
      <c r="AD178" s="221"/>
      <c r="AE178" s="221"/>
      <c r="AF178" s="221"/>
      <c r="AG178" s="221"/>
      <c r="AH178" s="221"/>
      <c r="AI178" s="221"/>
      <c r="AJ178" s="221"/>
      <c r="AK178" s="221"/>
      <c r="AL178" s="221"/>
      <c r="AM178" s="221"/>
      <c r="AN178" s="221"/>
      <c r="AO178" s="221"/>
      <c r="AP178" s="221"/>
    </row>
    <row r="179" spans="1:42" ht="14.25" customHeight="1">
      <c r="A179" s="221"/>
      <c r="B179" s="87"/>
      <c r="C179" s="87"/>
      <c r="F179" s="221"/>
      <c r="I179" s="230"/>
      <c r="J179" s="299"/>
      <c r="K179" s="300"/>
      <c r="L179" s="67"/>
      <c r="M179" s="67"/>
      <c r="N179" s="67"/>
      <c r="O179" s="69"/>
      <c r="P179" s="67"/>
      <c r="Q179" s="69"/>
      <c r="R179" s="69"/>
      <c r="S179" s="69"/>
      <c r="T179" s="69"/>
      <c r="U179" s="221"/>
      <c r="V179" s="302"/>
      <c r="W179" s="302"/>
      <c r="X179" s="302"/>
      <c r="Y179" s="223"/>
      <c r="Z179" s="221"/>
      <c r="AA179" s="221"/>
      <c r="AB179" s="221"/>
      <c r="AC179" s="221"/>
      <c r="AD179" s="221"/>
      <c r="AE179" s="221"/>
      <c r="AF179" s="221"/>
      <c r="AG179" s="221"/>
      <c r="AH179" s="221"/>
      <c r="AI179" s="221"/>
      <c r="AJ179" s="221"/>
      <c r="AK179" s="221"/>
      <c r="AL179" s="221"/>
      <c r="AM179" s="221"/>
      <c r="AN179" s="221"/>
      <c r="AO179" s="221"/>
      <c r="AP179" s="221"/>
    </row>
    <row r="180" spans="1:42" ht="14.25" customHeight="1">
      <c r="A180" s="221"/>
      <c r="B180" s="87"/>
      <c r="C180" s="87"/>
      <c r="F180" s="221"/>
      <c r="I180" s="230"/>
      <c r="J180" s="299"/>
      <c r="K180" s="300"/>
      <c r="L180" s="67"/>
      <c r="M180" s="67"/>
      <c r="N180" s="67"/>
      <c r="O180" s="69"/>
      <c r="P180" s="67"/>
      <c r="Q180" s="69"/>
      <c r="R180" s="69"/>
      <c r="S180" s="69"/>
      <c r="T180" s="69"/>
      <c r="U180" s="221"/>
      <c r="V180" s="302"/>
      <c r="W180" s="302"/>
      <c r="X180" s="302"/>
      <c r="Y180" s="223"/>
      <c r="Z180" s="221"/>
      <c r="AA180" s="221"/>
      <c r="AB180" s="221"/>
      <c r="AC180" s="221"/>
      <c r="AD180" s="221"/>
      <c r="AE180" s="221"/>
      <c r="AF180" s="221"/>
      <c r="AG180" s="221"/>
      <c r="AH180" s="221"/>
      <c r="AI180" s="221"/>
      <c r="AJ180" s="221"/>
      <c r="AK180" s="221"/>
      <c r="AL180" s="221"/>
      <c r="AM180" s="221"/>
      <c r="AN180" s="221"/>
      <c r="AO180" s="221"/>
      <c r="AP180" s="221"/>
    </row>
    <row r="181" spans="1:42" ht="14.25" customHeight="1">
      <c r="A181" s="221"/>
      <c r="B181" s="87"/>
      <c r="C181" s="87"/>
      <c r="F181" s="221"/>
      <c r="I181" s="230"/>
      <c r="J181" s="299"/>
      <c r="K181" s="300"/>
      <c r="L181" s="67"/>
      <c r="M181" s="67"/>
      <c r="N181" s="67"/>
      <c r="O181" s="69"/>
      <c r="P181" s="67"/>
      <c r="Q181" s="69"/>
      <c r="R181" s="69"/>
      <c r="S181" s="69"/>
      <c r="T181" s="69"/>
      <c r="U181" s="221"/>
      <c r="V181" s="302"/>
      <c r="W181" s="302"/>
      <c r="X181" s="302"/>
      <c r="Y181" s="223"/>
      <c r="Z181" s="221"/>
      <c r="AA181" s="221"/>
      <c r="AB181" s="221"/>
      <c r="AC181" s="221"/>
      <c r="AD181" s="221"/>
      <c r="AE181" s="221"/>
      <c r="AF181" s="221"/>
      <c r="AG181" s="221"/>
      <c r="AH181" s="221"/>
      <c r="AI181" s="221"/>
      <c r="AJ181" s="221"/>
      <c r="AK181" s="221"/>
      <c r="AL181" s="221"/>
      <c r="AM181" s="221"/>
      <c r="AN181" s="221"/>
      <c r="AO181" s="221"/>
      <c r="AP181" s="221"/>
    </row>
    <row r="182" spans="1:42" ht="14.25" customHeight="1">
      <c r="A182" s="221"/>
      <c r="B182" s="87"/>
      <c r="C182" s="87"/>
      <c r="F182" s="221"/>
      <c r="I182" s="230"/>
      <c r="J182" s="299"/>
      <c r="K182" s="300"/>
      <c r="L182" s="67"/>
      <c r="M182" s="67"/>
      <c r="N182" s="67"/>
      <c r="O182" s="69"/>
      <c r="P182" s="67"/>
      <c r="Q182" s="69"/>
      <c r="R182" s="69"/>
      <c r="S182" s="69"/>
      <c r="T182" s="69"/>
      <c r="U182" s="221"/>
      <c r="V182" s="302"/>
      <c r="W182" s="302"/>
      <c r="X182" s="302"/>
      <c r="Y182" s="223"/>
      <c r="Z182" s="221"/>
      <c r="AA182" s="221"/>
      <c r="AB182" s="221"/>
      <c r="AC182" s="221"/>
      <c r="AD182" s="221"/>
      <c r="AE182" s="221"/>
      <c r="AF182" s="221"/>
      <c r="AG182" s="221"/>
      <c r="AH182" s="221"/>
      <c r="AI182" s="221"/>
      <c r="AJ182" s="221"/>
      <c r="AK182" s="221"/>
      <c r="AL182" s="221"/>
      <c r="AM182" s="221"/>
      <c r="AN182" s="221"/>
      <c r="AO182" s="221"/>
      <c r="AP182" s="221"/>
    </row>
    <row r="183" spans="1:42" ht="14.25" customHeight="1">
      <c r="A183" s="221"/>
      <c r="B183" s="87"/>
      <c r="C183" s="87"/>
      <c r="F183" s="221"/>
      <c r="I183" s="230"/>
      <c r="J183" s="299"/>
      <c r="K183" s="300"/>
      <c r="L183" s="67"/>
      <c r="M183" s="67"/>
      <c r="N183" s="67"/>
      <c r="O183" s="69"/>
      <c r="P183" s="67"/>
      <c r="Q183" s="69"/>
      <c r="R183" s="69"/>
      <c r="S183" s="69"/>
      <c r="T183" s="69"/>
      <c r="U183" s="221"/>
      <c r="V183" s="302"/>
      <c r="W183" s="302"/>
      <c r="X183" s="302"/>
      <c r="Y183" s="223"/>
      <c r="Z183" s="221"/>
      <c r="AA183" s="221"/>
      <c r="AB183" s="221"/>
      <c r="AC183" s="221"/>
      <c r="AD183" s="221"/>
      <c r="AE183" s="221"/>
      <c r="AF183" s="221"/>
      <c r="AG183" s="221"/>
      <c r="AH183" s="221"/>
      <c r="AI183" s="221"/>
      <c r="AJ183" s="221"/>
      <c r="AK183" s="221"/>
      <c r="AL183" s="221"/>
      <c r="AM183" s="221"/>
      <c r="AN183" s="221"/>
      <c r="AO183" s="221"/>
      <c r="AP183" s="221"/>
    </row>
    <row r="184" spans="1:42" ht="14.25" customHeight="1">
      <c r="A184" s="221"/>
      <c r="B184" s="87"/>
      <c r="C184" s="87"/>
      <c r="F184" s="221"/>
      <c r="I184" s="230"/>
      <c r="J184" s="299"/>
      <c r="K184" s="300"/>
      <c r="L184" s="67"/>
      <c r="M184" s="67"/>
      <c r="N184" s="67"/>
      <c r="O184" s="69"/>
      <c r="P184" s="67"/>
      <c r="Q184" s="69"/>
      <c r="R184" s="69"/>
      <c r="S184" s="69"/>
      <c r="T184" s="69"/>
      <c r="U184" s="221"/>
      <c r="V184" s="302"/>
      <c r="W184" s="302"/>
      <c r="X184" s="302"/>
      <c r="Y184" s="223"/>
      <c r="Z184" s="221"/>
      <c r="AA184" s="221"/>
      <c r="AB184" s="221"/>
      <c r="AC184" s="221"/>
      <c r="AD184" s="221"/>
      <c r="AE184" s="221"/>
      <c r="AF184" s="221"/>
      <c r="AG184" s="221"/>
      <c r="AH184" s="221"/>
      <c r="AI184" s="221"/>
      <c r="AJ184" s="221"/>
      <c r="AK184" s="221"/>
      <c r="AL184" s="221"/>
      <c r="AM184" s="221"/>
      <c r="AN184" s="221"/>
      <c r="AO184" s="221"/>
      <c r="AP184" s="221"/>
    </row>
    <row r="185" spans="1:42" ht="14.25" customHeight="1">
      <c r="A185" s="221"/>
      <c r="B185" s="87"/>
      <c r="C185" s="87"/>
      <c r="F185" s="221"/>
      <c r="I185" s="230"/>
      <c r="J185" s="299"/>
      <c r="K185" s="300"/>
      <c r="L185" s="67"/>
      <c r="M185" s="67"/>
      <c r="N185" s="67"/>
      <c r="O185" s="69"/>
      <c r="P185" s="67"/>
      <c r="Q185" s="69"/>
      <c r="R185" s="69"/>
      <c r="S185" s="69"/>
      <c r="T185" s="69"/>
      <c r="U185" s="221"/>
      <c r="V185" s="302"/>
      <c r="W185" s="302"/>
      <c r="X185" s="302"/>
      <c r="Y185" s="223"/>
      <c r="Z185" s="221"/>
      <c r="AA185" s="221"/>
      <c r="AB185" s="221"/>
      <c r="AC185" s="221"/>
      <c r="AD185" s="221"/>
      <c r="AE185" s="221"/>
      <c r="AF185" s="221"/>
      <c r="AG185" s="221"/>
      <c r="AH185" s="221"/>
      <c r="AI185" s="221"/>
      <c r="AJ185" s="221"/>
      <c r="AK185" s="221"/>
      <c r="AL185" s="221"/>
      <c r="AM185" s="221"/>
      <c r="AN185" s="221"/>
      <c r="AO185" s="221"/>
      <c r="AP185" s="221"/>
    </row>
    <row r="186" spans="1:42" ht="14.25" customHeight="1">
      <c r="A186" s="221"/>
      <c r="B186" s="87"/>
      <c r="C186" s="87"/>
      <c r="F186" s="221"/>
      <c r="I186" s="230"/>
      <c r="J186" s="299"/>
      <c r="K186" s="300"/>
      <c r="L186" s="67"/>
      <c r="M186" s="67"/>
      <c r="N186" s="67"/>
      <c r="O186" s="69"/>
      <c r="P186" s="67"/>
      <c r="Q186" s="69"/>
      <c r="R186" s="69"/>
      <c r="S186" s="69"/>
      <c r="T186" s="69"/>
      <c r="U186" s="221"/>
      <c r="V186" s="302"/>
      <c r="W186" s="302"/>
      <c r="X186" s="302"/>
      <c r="Y186" s="223"/>
      <c r="Z186" s="221"/>
      <c r="AA186" s="221"/>
      <c r="AB186" s="221"/>
      <c r="AC186" s="221"/>
      <c r="AD186" s="221"/>
      <c r="AE186" s="221"/>
      <c r="AF186" s="221"/>
      <c r="AG186" s="221"/>
      <c r="AH186" s="221"/>
      <c r="AI186" s="221"/>
      <c r="AJ186" s="221"/>
      <c r="AK186" s="221"/>
      <c r="AL186" s="221"/>
      <c r="AM186" s="221"/>
      <c r="AN186" s="221"/>
      <c r="AO186" s="221"/>
      <c r="AP186" s="221"/>
    </row>
    <row r="187" spans="1:42" ht="14.25" customHeight="1">
      <c r="A187" s="221"/>
      <c r="B187" s="87"/>
      <c r="C187" s="87"/>
      <c r="F187" s="221"/>
      <c r="I187" s="230"/>
      <c r="J187" s="299"/>
      <c r="K187" s="300"/>
      <c r="L187" s="67"/>
      <c r="M187" s="67"/>
      <c r="N187" s="67"/>
      <c r="O187" s="69"/>
      <c r="P187" s="67"/>
      <c r="Q187" s="69"/>
      <c r="R187" s="69"/>
      <c r="S187" s="69"/>
      <c r="T187" s="69"/>
      <c r="U187" s="221"/>
      <c r="V187" s="302"/>
      <c r="W187" s="302"/>
      <c r="X187" s="302"/>
      <c r="Y187" s="223"/>
      <c r="Z187" s="221"/>
      <c r="AA187" s="221"/>
      <c r="AB187" s="221"/>
      <c r="AC187" s="221"/>
      <c r="AD187" s="221"/>
      <c r="AE187" s="221"/>
      <c r="AF187" s="221"/>
      <c r="AG187" s="221"/>
      <c r="AH187" s="221"/>
      <c r="AI187" s="221"/>
      <c r="AJ187" s="221"/>
      <c r="AK187" s="221"/>
      <c r="AL187" s="221"/>
      <c r="AM187" s="221"/>
      <c r="AN187" s="221"/>
      <c r="AO187" s="221"/>
      <c r="AP187" s="221"/>
    </row>
    <row r="188" spans="1:42" ht="14.25" customHeight="1">
      <c r="A188" s="221"/>
      <c r="B188" s="87"/>
      <c r="C188" s="87"/>
      <c r="F188" s="221"/>
      <c r="I188" s="230"/>
      <c r="J188" s="299"/>
      <c r="K188" s="300"/>
      <c r="L188" s="67"/>
      <c r="M188" s="67"/>
      <c r="N188" s="67"/>
      <c r="O188" s="69"/>
      <c r="P188" s="67"/>
      <c r="Q188" s="69"/>
      <c r="R188" s="69"/>
      <c r="S188" s="69"/>
      <c r="T188" s="69"/>
      <c r="U188" s="221"/>
      <c r="V188" s="302"/>
      <c r="W188" s="302"/>
      <c r="X188" s="302"/>
      <c r="Y188" s="223"/>
      <c r="Z188" s="221"/>
      <c r="AA188" s="221"/>
      <c r="AB188" s="221"/>
      <c r="AC188" s="221"/>
      <c r="AD188" s="221"/>
      <c r="AE188" s="221"/>
      <c r="AF188" s="221"/>
      <c r="AG188" s="221"/>
      <c r="AH188" s="221"/>
      <c r="AI188" s="221"/>
      <c r="AJ188" s="221"/>
      <c r="AK188" s="221"/>
      <c r="AL188" s="221"/>
      <c r="AM188" s="221"/>
      <c r="AN188" s="221"/>
      <c r="AO188" s="221"/>
      <c r="AP188" s="221"/>
    </row>
    <row r="189" spans="1:42" ht="14.25" customHeight="1">
      <c r="A189" s="221"/>
      <c r="B189" s="87"/>
      <c r="C189" s="87"/>
      <c r="F189" s="221"/>
      <c r="I189" s="230"/>
      <c r="J189" s="299"/>
      <c r="K189" s="300"/>
      <c r="L189" s="67"/>
      <c r="M189" s="67"/>
      <c r="N189" s="67"/>
      <c r="O189" s="69"/>
      <c r="P189" s="67"/>
      <c r="Q189" s="69"/>
      <c r="R189" s="69"/>
      <c r="S189" s="69"/>
      <c r="T189" s="69"/>
      <c r="U189" s="221"/>
      <c r="V189" s="302"/>
      <c r="W189" s="302"/>
      <c r="X189" s="302"/>
      <c r="Y189" s="223"/>
      <c r="Z189" s="221"/>
      <c r="AA189" s="221"/>
      <c r="AB189" s="221"/>
      <c r="AC189" s="221"/>
      <c r="AD189" s="221"/>
      <c r="AE189" s="221"/>
      <c r="AF189" s="221"/>
      <c r="AG189" s="221"/>
      <c r="AH189" s="221"/>
      <c r="AI189" s="221"/>
      <c r="AJ189" s="221"/>
      <c r="AK189" s="221"/>
      <c r="AL189" s="221"/>
      <c r="AM189" s="221"/>
      <c r="AN189" s="221"/>
      <c r="AO189" s="221"/>
      <c r="AP189" s="221"/>
    </row>
    <row r="190" spans="1:42" ht="14.25" customHeight="1">
      <c r="A190" s="221"/>
      <c r="B190" s="87"/>
      <c r="C190" s="87"/>
      <c r="F190" s="221"/>
      <c r="I190" s="230"/>
      <c r="J190" s="299"/>
      <c r="K190" s="300"/>
      <c r="L190" s="67"/>
      <c r="M190" s="67"/>
      <c r="N190" s="67"/>
      <c r="O190" s="69"/>
      <c r="P190" s="67"/>
      <c r="Q190" s="69"/>
      <c r="R190" s="69"/>
      <c r="S190" s="69"/>
      <c r="T190" s="69"/>
      <c r="U190" s="221"/>
      <c r="V190" s="302"/>
      <c r="W190" s="302"/>
      <c r="X190" s="302"/>
      <c r="Y190" s="223"/>
      <c r="Z190" s="221"/>
      <c r="AA190" s="221"/>
      <c r="AB190" s="221"/>
      <c r="AC190" s="221"/>
      <c r="AD190" s="221"/>
      <c r="AE190" s="221"/>
      <c r="AF190" s="221"/>
      <c r="AG190" s="221"/>
      <c r="AH190" s="221"/>
      <c r="AI190" s="221"/>
      <c r="AJ190" s="221"/>
      <c r="AK190" s="221"/>
      <c r="AL190" s="221"/>
      <c r="AM190" s="221"/>
      <c r="AN190" s="221"/>
      <c r="AO190" s="221"/>
      <c r="AP190" s="221"/>
    </row>
    <row r="191" spans="1:42" ht="14.25" customHeight="1">
      <c r="A191" s="221"/>
      <c r="B191" s="87"/>
      <c r="C191" s="87"/>
      <c r="F191" s="221"/>
      <c r="I191" s="230"/>
      <c r="J191" s="299"/>
      <c r="K191" s="300"/>
      <c r="L191" s="67"/>
      <c r="M191" s="67"/>
      <c r="N191" s="67"/>
      <c r="O191" s="69"/>
      <c r="P191" s="67"/>
      <c r="Q191" s="69"/>
      <c r="R191" s="69"/>
      <c r="S191" s="69"/>
      <c r="T191" s="69"/>
      <c r="U191" s="221"/>
      <c r="V191" s="302"/>
      <c r="W191" s="302"/>
      <c r="X191" s="302"/>
      <c r="Y191" s="223"/>
      <c r="Z191" s="221"/>
      <c r="AA191" s="221"/>
      <c r="AB191" s="221"/>
      <c r="AC191" s="221"/>
      <c r="AD191" s="221"/>
      <c r="AE191" s="221"/>
      <c r="AF191" s="221"/>
      <c r="AG191" s="221"/>
      <c r="AH191" s="221"/>
      <c r="AI191" s="221"/>
      <c r="AJ191" s="221"/>
      <c r="AK191" s="221"/>
      <c r="AL191" s="221"/>
      <c r="AM191" s="221"/>
      <c r="AN191" s="221"/>
      <c r="AO191" s="221"/>
      <c r="AP191" s="221"/>
    </row>
    <row r="192" spans="1:42" ht="14.25" customHeight="1">
      <c r="A192" s="221"/>
      <c r="B192" s="87"/>
      <c r="C192" s="87"/>
      <c r="F192" s="221"/>
      <c r="I192" s="230"/>
      <c r="J192" s="299"/>
      <c r="K192" s="300"/>
      <c r="L192" s="67"/>
      <c r="M192" s="67"/>
      <c r="N192" s="67"/>
      <c r="O192" s="69"/>
      <c r="P192" s="67"/>
      <c r="Q192" s="69"/>
      <c r="R192" s="69"/>
      <c r="S192" s="69"/>
      <c r="T192" s="69"/>
      <c r="U192" s="221"/>
      <c r="V192" s="302"/>
      <c r="W192" s="302"/>
      <c r="X192" s="302"/>
      <c r="Y192" s="223"/>
      <c r="Z192" s="221"/>
      <c r="AA192" s="221"/>
      <c r="AB192" s="221"/>
      <c r="AC192" s="221"/>
      <c r="AD192" s="221"/>
      <c r="AE192" s="221"/>
      <c r="AF192" s="221"/>
      <c r="AG192" s="221"/>
      <c r="AH192" s="221"/>
      <c r="AI192" s="221"/>
      <c r="AJ192" s="221"/>
      <c r="AK192" s="221"/>
      <c r="AL192" s="221"/>
      <c r="AM192" s="221"/>
      <c r="AN192" s="221"/>
      <c r="AO192" s="221"/>
      <c r="AP192" s="221"/>
    </row>
    <row r="193" spans="1:42" ht="14.25" customHeight="1">
      <c r="A193" s="221"/>
      <c r="B193" s="87"/>
      <c r="C193" s="87"/>
      <c r="F193" s="221"/>
      <c r="I193" s="230"/>
      <c r="J193" s="299"/>
      <c r="K193" s="300"/>
      <c r="L193" s="67"/>
      <c r="M193" s="67"/>
      <c r="N193" s="67"/>
      <c r="O193" s="69"/>
      <c r="P193" s="67"/>
      <c r="Q193" s="69"/>
      <c r="R193" s="69"/>
      <c r="S193" s="69"/>
      <c r="T193" s="69"/>
      <c r="U193" s="221"/>
      <c r="V193" s="302"/>
      <c r="W193" s="302"/>
      <c r="X193" s="302"/>
      <c r="Y193" s="223"/>
      <c r="Z193" s="221"/>
      <c r="AA193" s="221"/>
      <c r="AB193" s="221"/>
      <c r="AC193" s="221"/>
      <c r="AD193" s="221"/>
      <c r="AE193" s="221"/>
      <c r="AF193" s="221"/>
      <c r="AG193" s="221"/>
      <c r="AH193" s="221"/>
      <c r="AI193" s="221"/>
      <c r="AJ193" s="221"/>
      <c r="AK193" s="221"/>
      <c r="AL193" s="221"/>
      <c r="AM193" s="221"/>
      <c r="AN193" s="221"/>
      <c r="AO193" s="221"/>
      <c r="AP193" s="221"/>
    </row>
    <row r="194" spans="1:42" ht="14.25" customHeight="1">
      <c r="A194" s="221"/>
      <c r="B194" s="87"/>
      <c r="C194" s="87"/>
      <c r="F194" s="221"/>
      <c r="I194" s="230"/>
      <c r="J194" s="299"/>
      <c r="K194" s="300"/>
      <c r="L194" s="67"/>
      <c r="M194" s="67"/>
      <c r="N194" s="67"/>
      <c r="O194" s="69"/>
      <c r="P194" s="67"/>
      <c r="Q194" s="69"/>
      <c r="R194" s="69"/>
      <c r="S194" s="69"/>
      <c r="T194" s="69"/>
      <c r="U194" s="221"/>
      <c r="V194" s="302"/>
      <c r="W194" s="302"/>
      <c r="X194" s="302"/>
      <c r="Y194" s="223"/>
      <c r="Z194" s="221"/>
      <c r="AA194" s="221"/>
      <c r="AB194" s="221"/>
      <c r="AC194" s="221"/>
      <c r="AD194" s="221"/>
      <c r="AE194" s="221"/>
      <c r="AF194" s="221"/>
      <c r="AG194" s="221"/>
      <c r="AH194" s="221"/>
      <c r="AI194" s="221"/>
      <c r="AJ194" s="221"/>
      <c r="AK194" s="221"/>
      <c r="AL194" s="221"/>
      <c r="AM194" s="221"/>
      <c r="AN194" s="221"/>
      <c r="AO194" s="221"/>
      <c r="AP194" s="221"/>
    </row>
    <row r="195" spans="1:42" ht="14.25" customHeight="1">
      <c r="A195" s="221"/>
      <c r="B195" s="87"/>
      <c r="C195" s="87"/>
      <c r="F195" s="221"/>
      <c r="I195" s="230"/>
      <c r="J195" s="299"/>
      <c r="K195" s="300"/>
      <c r="L195" s="67"/>
      <c r="M195" s="67"/>
      <c r="N195" s="67"/>
      <c r="O195" s="69"/>
      <c r="P195" s="67"/>
      <c r="Q195" s="69"/>
      <c r="R195" s="69"/>
      <c r="S195" s="69"/>
      <c r="T195" s="69"/>
      <c r="U195" s="221"/>
      <c r="V195" s="302"/>
      <c r="W195" s="302"/>
      <c r="X195" s="302"/>
      <c r="Y195" s="223"/>
      <c r="Z195" s="221"/>
      <c r="AA195" s="221"/>
      <c r="AB195" s="221"/>
      <c r="AC195" s="221"/>
      <c r="AD195" s="221"/>
      <c r="AE195" s="221"/>
      <c r="AF195" s="221"/>
      <c r="AG195" s="221"/>
      <c r="AH195" s="221"/>
      <c r="AI195" s="221"/>
      <c r="AJ195" s="221"/>
      <c r="AK195" s="221"/>
      <c r="AL195" s="221"/>
      <c r="AM195" s="221"/>
      <c r="AN195" s="221"/>
      <c r="AO195" s="221"/>
      <c r="AP195" s="221"/>
    </row>
    <row r="196" spans="1:42" ht="14.25" customHeight="1">
      <c r="A196" s="221"/>
      <c r="B196" s="87"/>
      <c r="C196" s="87"/>
      <c r="F196" s="221"/>
      <c r="I196" s="230"/>
      <c r="J196" s="299"/>
      <c r="K196" s="300"/>
      <c r="L196" s="67"/>
      <c r="M196" s="67"/>
      <c r="N196" s="67"/>
      <c r="O196" s="69"/>
      <c r="P196" s="67"/>
      <c r="Q196" s="69"/>
      <c r="R196" s="69"/>
      <c r="S196" s="69"/>
      <c r="T196" s="69"/>
      <c r="U196" s="221"/>
      <c r="V196" s="302"/>
      <c r="W196" s="302"/>
      <c r="X196" s="302"/>
      <c r="Y196" s="223"/>
      <c r="Z196" s="221"/>
      <c r="AA196" s="221"/>
      <c r="AB196" s="221"/>
      <c r="AC196" s="221"/>
      <c r="AD196" s="221"/>
      <c r="AE196" s="221"/>
      <c r="AF196" s="221"/>
      <c r="AG196" s="221"/>
      <c r="AH196" s="221"/>
      <c r="AI196" s="221"/>
      <c r="AJ196" s="221"/>
      <c r="AK196" s="221"/>
      <c r="AL196" s="221"/>
      <c r="AM196" s="221"/>
      <c r="AN196" s="221"/>
      <c r="AO196" s="221"/>
      <c r="AP196" s="221"/>
    </row>
    <row r="197" spans="1:42" ht="14.25" customHeight="1">
      <c r="A197" s="221"/>
      <c r="B197" s="87"/>
      <c r="C197" s="87"/>
      <c r="F197" s="221"/>
      <c r="I197" s="230"/>
      <c r="J197" s="299"/>
      <c r="K197" s="300"/>
      <c r="L197" s="67"/>
      <c r="M197" s="67"/>
      <c r="N197" s="67"/>
      <c r="O197" s="69"/>
      <c r="P197" s="67"/>
      <c r="Q197" s="69"/>
      <c r="R197" s="69"/>
      <c r="S197" s="69"/>
      <c r="T197" s="69"/>
      <c r="U197" s="221"/>
      <c r="V197" s="302"/>
      <c r="W197" s="302"/>
      <c r="X197" s="302"/>
      <c r="Y197" s="223"/>
      <c r="Z197" s="221"/>
      <c r="AA197" s="221"/>
      <c r="AB197" s="221"/>
      <c r="AC197" s="221"/>
      <c r="AD197" s="221"/>
      <c r="AE197" s="221"/>
      <c r="AF197" s="221"/>
      <c r="AG197" s="221"/>
      <c r="AH197" s="221"/>
      <c r="AI197" s="221"/>
      <c r="AJ197" s="221"/>
      <c r="AK197" s="221"/>
      <c r="AL197" s="221"/>
      <c r="AM197" s="221"/>
      <c r="AN197" s="221"/>
      <c r="AO197" s="221"/>
      <c r="AP197" s="221"/>
    </row>
    <row r="198" spans="1:42" ht="14.25" customHeight="1">
      <c r="A198" s="221"/>
      <c r="B198" s="87"/>
      <c r="C198" s="87"/>
      <c r="F198" s="221"/>
      <c r="I198" s="230"/>
      <c r="J198" s="299"/>
      <c r="K198" s="300"/>
      <c r="L198" s="67"/>
      <c r="M198" s="67"/>
      <c r="N198" s="67"/>
      <c r="O198" s="69"/>
      <c r="P198" s="67"/>
      <c r="Q198" s="69"/>
      <c r="R198" s="69"/>
      <c r="S198" s="69"/>
      <c r="T198" s="69"/>
      <c r="U198" s="221"/>
      <c r="V198" s="302"/>
      <c r="W198" s="302"/>
      <c r="X198" s="302"/>
      <c r="Y198" s="223"/>
      <c r="Z198" s="221"/>
      <c r="AA198" s="221"/>
      <c r="AB198" s="221"/>
      <c r="AC198" s="221"/>
      <c r="AD198" s="221"/>
      <c r="AE198" s="221"/>
      <c r="AF198" s="221"/>
      <c r="AG198" s="221"/>
      <c r="AH198" s="221"/>
      <c r="AI198" s="221"/>
      <c r="AJ198" s="221"/>
      <c r="AK198" s="221"/>
      <c r="AL198" s="221"/>
      <c r="AM198" s="221"/>
      <c r="AN198" s="221"/>
      <c r="AO198" s="221"/>
      <c r="AP198" s="221"/>
    </row>
    <row r="199" spans="1:42" ht="14.25" customHeight="1">
      <c r="A199" s="221"/>
      <c r="B199" s="87"/>
      <c r="C199" s="87"/>
      <c r="F199" s="221"/>
      <c r="I199" s="230"/>
      <c r="J199" s="299"/>
      <c r="K199" s="300"/>
      <c r="L199" s="67"/>
      <c r="M199" s="67"/>
      <c r="N199" s="67"/>
      <c r="O199" s="69"/>
      <c r="P199" s="67"/>
      <c r="Q199" s="69"/>
      <c r="R199" s="69"/>
      <c r="S199" s="69"/>
      <c r="T199" s="69"/>
      <c r="U199" s="221"/>
      <c r="V199" s="302"/>
      <c r="W199" s="302"/>
      <c r="X199" s="302"/>
      <c r="Y199" s="223"/>
      <c r="Z199" s="221"/>
      <c r="AA199" s="221"/>
      <c r="AB199" s="221"/>
      <c r="AC199" s="221"/>
      <c r="AD199" s="221"/>
      <c r="AE199" s="221"/>
      <c r="AF199" s="221"/>
      <c r="AG199" s="221"/>
      <c r="AH199" s="221"/>
      <c r="AI199" s="221"/>
      <c r="AJ199" s="221"/>
      <c r="AK199" s="221"/>
      <c r="AL199" s="221"/>
      <c r="AM199" s="221"/>
      <c r="AN199" s="221"/>
      <c r="AO199" s="221"/>
      <c r="AP199" s="221"/>
    </row>
    <row r="200" spans="1:42" ht="14.25" customHeight="1">
      <c r="A200" s="221"/>
      <c r="B200" s="87"/>
      <c r="C200" s="87"/>
      <c r="F200" s="221"/>
      <c r="I200" s="230"/>
      <c r="J200" s="299"/>
      <c r="K200" s="300"/>
      <c r="L200" s="67"/>
      <c r="M200" s="67"/>
      <c r="N200" s="67"/>
      <c r="O200" s="69"/>
      <c r="P200" s="67"/>
      <c r="Q200" s="69"/>
      <c r="R200" s="69"/>
      <c r="S200" s="69"/>
      <c r="T200" s="69"/>
      <c r="U200" s="221"/>
      <c r="V200" s="302"/>
      <c r="W200" s="302"/>
      <c r="X200" s="302"/>
      <c r="Y200" s="223"/>
      <c r="Z200" s="221"/>
      <c r="AA200" s="221"/>
      <c r="AB200" s="221"/>
      <c r="AC200" s="221"/>
      <c r="AD200" s="221"/>
      <c r="AE200" s="221"/>
      <c r="AF200" s="221"/>
      <c r="AG200" s="221"/>
      <c r="AH200" s="221"/>
      <c r="AI200" s="221"/>
      <c r="AJ200" s="221"/>
      <c r="AK200" s="221"/>
      <c r="AL200" s="221"/>
      <c r="AM200" s="221"/>
      <c r="AN200" s="221"/>
      <c r="AO200" s="221"/>
      <c r="AP200" s="221"/>
    </row>
    <row r="201" spans="1:42" ht="14.25" customHeight="1">
      <c r="A201" s="221"/>
      <c r="B201" s="87"/>
      <c r="C201" s="87"/>
      <c r="F201" s="221"/>
      <c r="I201" s="230"/>
      <c r="J201" s="299"/>
      <c r="K201" s="300"/>
      <c r="L201" s="67"/>
      <c r="M201" s="67"/>
      <c r="N201" s="67"/>
      <c r="O201" s="69"/>
      <c r="P201" s="67"/>
      <c r="Q201" s="69"/>
      <c r="R201" s="69"/>
      <c r="S201" s="69"/>
      <c r="T201" s="69"/>
      <c r="U201" s="221"/>
      <c r="V201" s="302"/>
      <c r="W201" s="302"/>
      <c r="X201" s="302"/>
      <c r="Y201" s="223"/>
      <c r="Z201" s="221"/>
      <c r="AA201" s="221"/>
      <c r="AB201" s="221"/>
      <c r="AC201" s="221"/>
      <c r="AD201" s="221"/>
      <c r="AE201" s="221"/>
      <c r="AF201" s="221"/>
      <c r="AG201" s="221"/>
      <c r="AH201" s="221"/>
      <c r="AI201" s="221"/>
      <c r="AJ201" s="221"/>
      <c r="AK201" s="221"/>
      <c r="AL201" s="221"/>
      <c r="AM201" s="221"/>
      <c r="AN201" s="221"/>
      <c r="AO201" s="221"/>
      <c r="AP201" s="221"/>
    </row>
    <row r="202" spans="1:42" ht="14.25" customHeight="1">
      <c r="A202" s="221"/>
      <c r="B202" s="87"/>
      <c r="C202" s="87"/>
      <c r="F202" s="221"/>
      <c r="I202" s="230"/>
      <c r="J202" s="299"/>
      <c r="K202" s="300"/>
      <c r="L202" s="67"/>
      <c r="M202" s="67"/>
      <c r="N202" s="67"/>
      <c r="O202" s="69"/>
      <c r="P202" s="67"/>
      <c r="Q202" s="69"/>
      <c r="R202" s="69"/>
      <c r="S202" s="69"/>
      <c r="T202" s="69"/>
      <c r="U202" s="221"/>
      <c r="V202" s="302"/>
      <c r="W202" s="302"/>
      <c r="X202" s="302"/>
      <c r="Y202" s="223"/>
      <c r="Z202" s="221"/>
      <c r="AA202" s="221"/>
      <c r="AB202" s="221"/>
      <c r="AC202" s="221"/>
      <c r="AD202" s="221"/>
      <c r="AE202" s="221"/>
      <c r="AF202" s="221"/>
      <c r="AG202" s="221"/>
      <c r="AH202" s="221"/>
      <c r="AI202" s="221"/>
      <c r="AJ202" s="221"/>
      <c r="AK202" s="221"/>
      <c r="AL202" s="221"/>
      <c r="AM202" s="221"/>
      <c r="AN202" s="221"/>
      <c r="AO202" s="221"/>
      <c r="AP202" s="221"/>
    </row>
    <row r="203" spans="1:42" ht="14.25" customHeight="1">
      <c r="A203" s="221"/>
      <c r="B203" s="87"/>
      <c r="C203" s="87"/>
      <c r="F203" s="221"/>
      <c r="I203" s="230"/>
      <c r="J203" s="299"/>
      <c r="K203" s="300"/>
      <c r="L203" s="67"/>
      <c r="M203" s="67"/>
      <c r="N203" s="67"/>
      <c r="O203" s="69"/>
      <c r="P203" s="67"/>
      <c r="Q203" s="69"/>
      <c r="R203" s="69"/>
      <c r="S203" s="69"/>
      <c r="T203" s="69"/>
      <c r="U203" s="221"/>
      <c r="V203" s="302"/>
      <c r="W203" s="302"/>
      <c r="X203" s="302"/>
      <c r="Y203" s="223"/>
      <c r="Z203" s="221"/>
      <c r="AA203" s="221"/>
      <c r="AB203" s="221"/>
      <c r="AC203" s="221"/>
      <c r="AD203" s="221"/>
      <c r="AE203" s="221"/>
      <c r="AF203" s="221"/>
      <c r="AG203" s="221"/>
      <c r="AH203" s="221"/>
      <c r="AI203" s="221"/>
      <c r="AJ203" s="221"/>
      <c r="AK203" s="221"/>
      <c r="AL203" s="221"/>
      <c r="AM203" s="221"/>
      <c r="AN203" s="221"/>
      <c r="AO203" s="221"/>
      <c r="AP203" s="221"/>
    </row>
    <row r="204" spans="1:42" ht="14.25" customHeight="1">
      <c r="A204" s="221"/>
      <c r="B204" s="87"/>
      <c r="C204" s="87"/>
      <c r="F204" s="221"/>
      <c r="I204" s="230"/>
      <c r="J204" s="299"/>
      <c r="K204" s="300"/>
      <c r="L204" s="67"/>
      <c r="M204" s="67"/>
      <c r="N204" s="67"/>
      <c r="O204" s="69"/>
      <c r="P204" s="67"/>
      <c r="Q204" s="69"/>
      <c r="R204" s="69"/>
      <c r="S204" s="69"/>
      <c r="T204" s="69"/>
      <c r="U204" s="221"/>
      <c r="V204" s="302"/>
      <c r="W204" s="302"/>
      <c r="X204" s="302"/>
      <c r="Y204" s="223"/>
      <c r="Z204" s="221"/>
      <c r="AA204" s="221"/>
      <c r="AB204" s="221"/>
      <c r="AC204" s="221"/>
      <c r="AD204" s="221"/>
      <c r="AE204" s="221"/>
      <c r="AF204" s="221"/>
      <c r="AG204" s="221"/>
      <c r="AH204" s="221"/>
      <c r="AI204" s="221"/>
      <c r="AJ204" s="221"/>
      <c r="AK204" s="221"/>
      <c r="AL204" s="221"/>
      <c r="AM204" s="221"/>
      <c r="AN204" s="221"/>
      <c r="AO204" s="221"/>
      <c r="AP204" s="221"/>
    </row>
    <row r="205" spans="1:42" ht="14.25" customHeight="1">
      <c r="A205" s="221"/>
      <c r="B205" s="87"/>
      <c r="C205" s="87"/>
      <c r="F205" s="221"/>
      <c r="I205" s="230"/>
      <c r="J205" s="299"/>
      <c r="K205" s="300"/>
      <c r="L205" s="67"/>
      <c r="M205" s="67"/>
      <c r="N205" s="67"/>
      <c r="O205" s="69"/>
      <c r="P205" s="67"/>
      <c r="Q205" s="69"/>
      <c r="R205" s="69"/>
      <c r="S205" s="69"/>
      <c r="T205" s="69"/>
      <c r="U205" s="221"/>
      <c r="V205" s="302"/>
      <c r="W205" s="302"/>
      <c r="X205" s="302"/>
      <c r="Y205" s="223"/>
      <c r="Z205" s="221"/>
      <c r="AA205" s="221"/>
      <c r="AB205" s="221"/>
      <c r="AC205" s="221"/>
      <c r="AD205" s="221"/>
      <c r="AE205" s="221"/>
      <c r="AF205" s="221"/>
      <c r="AG205" s="221"/>
      <c r="AH205" s="221"/>
      <c r="AI205" s="221"/>
      <c r="AJ205" s="221"/>
      <c r="AK205" s="221"/>
      <c r="AL205" s="221"/>
      <c r="AM205" s="221"/>
      <c r="AN205" s="221"/>
      <c r="AO205" s="221"/>
      <c r="AP205" s="221"/>
    </row>
    <row r="206" spans="1:42" ht="14.25" customHeight="1">
      <c r="A206" s="221"/>
      <c r="B206" s="87"/>
      <c r="C206" s="87"/>
      <c r="F206" s="221"/>
      <c r="I206" s="230"/>
      <c r="J206" s="299"/>
      <c r="K206" s="300"/>
      <c r="L206" s="67"/>
      <c r="M206" s="67"/>
      <c r="N206" s="67"/>
      <c r="O206" s="69"/>
      <c r="P206" s="67"/>
      <c r="Q206" s="69"/>
      <c r="R206" s="69"/>
      <c r="S206" s="69"/>
      <c r="T206" s="69"/>
      <c r="U206" s="221"/>
      <c r="V206" s="302"/>
      <c r="W206" s="302"/>
      <c r="X206" s="302"/>
      <c r="Y206" s="223"/>
      <c r="Z206" s="221"/>
      <c r="AA206" s="221"/>
      <c r="AB206" s="221"/>
      <c r="AC206" s="221"/>
      <c r="AD206" s="221"/>
      <c r="AE206" s="221"/>
      <c r="AF206" s="221"/>
      <c r="AG206" s="221"/>
      <c r="AH206" s="221"/>
      <c r="AI206" s="221"/>
      <c r="AJ206" s="221"/>
      <c r="AK206" s="221"/>
      <c r="AL206" s="221"/>
      <c r="AM206" s="221"/>
      <c r="AN206" s="221"/>
      <c r="AO206" s="221"/>
      <c r="AP206" s="221"/>
    </row>
    <row r="207" spans="1:42" ht="14.25" customHeight="1">
      <c r="A207" s="221"/>
      <c r="B207" s="87"/>
      <c r="C207" s="87"/>
      <c r="F207" s="221"/>
      <c r="I207" s="230"/>
      <c r="J207" s="299"/>
      <c r="K207" s="300"/>
      <c r="L207" s="67"/>
      <c r="M207" s="67"/>
      <c r="N207" s="67"/>
      <c r="O207" s="69"/>
      <c r="P207" s="67"/>
      <c r="Q207" s="69"/>
      <c r="R207" s="69"/>
      <c r="S207" s="69"/>
      <c r="T207" s="69"/>
      <c r="U207" s="221"/>
      <c r="V207" s="302"/>
      <c r="W207" s="302"/>
      <c r="X207" s="302"/>
      <c r="Y207" s="223"/>
      <c r="Z207" s="221"/>
      <c r="AA207" s="221"/>
      <c r="AB207" s="221"/>
      <c r="AC207" s="221"/>
      <c r="AD207" s="221"/>
      <c r="AE207" s="221"/>
      <c r="AF207" s="221"/>
      <c r="AG207" s="221"/>
      <c r="AH207" s="221"/>
      <c r="AI207" s="221"/>
      <c r="AJ207" s="221"/>
      <c r="AK207" s="221"/>
      <c r="AL207" s="221"/>
      <c r="AM207" s="221"/>
      <c r="AN207" s="221"/>
      <c r="AO207" s="221"/>
      <c r="AP207" s="221"/>
    </row>
    <row r="208" spans="1:42" ht="14.25" customHeight="1">
      <c r="A208" s="221"/>
      <c r="B208" s="87"/>
      <c r="C208" s="87"/>
      <c r="F208" s="221"/>
      <c r="I208" s="230"/>
      <c r="J208" s="299"/>
      <c r="K208" s="300"/>
      <c r="L208" s="67"/>
      <c r="M208" s="67"/>
      <c r="N208" s="67"/>
      <c r="O208" s="69"/>
      <c r="P208" s="67"/>
      <c r="Q208" s="69"/>
      <c r="R208" s="69"/>
      <c r="S208" s="69"/>
      <c r="T208" s="69"/>
      <c r="U208" s="221"/>
      <c r="V208" s="302"/>
      <c r="W208" s="302"/>
      <c r="X208" s="302"/>
      <c r="Y208" s="223"/>
      <c r="Z208" s="221"/>
      <c r="AA208" s="221"/>
      <c r="AB208" s="221"/>
      <c r="AC208" s="221"/>
      <c r="AD208" s="221"/>
      <c r="AE208" s="221"/>
      <c r="AF208" s="221"/>
      <c r="AG208" s="221"/>
      <c r="AH208" s="221"/>
      <c r="AI208" s="221"/>
      <c r="AJ208" s="221"/>
      <c r="AK208" s="221"/>
      <c r="AL208" s="221"/>
      <c r="AM208" s="221"/>
      <c r="AN208" s="221"/>
      <c r="AO208" s="221"/>
      <c r="AP208" s="221"/>
    </row>
    <row r="209" spans="1:42" ht="14.25" customHeight="1">
      <c r="A209" s="221"/>
      <c r="B209" s="87"/>
      <c r="C209" s="87"/>
      <c r="F209" s="221"/>
      <c r="I209" s="230"/>
      <c r="J209" s="299"/>
      <c r="K209" s="300"/>
      <c r="L209" s="67"/>
      <c r="M209" s="67"/>
      <c r="N209" s="67"/>
      <c r="O209" s="69"/>
      <c r="P209" s="67"/>
      <c r="Q209" s="69"/>
      <c r="R209" s="69"/>
      <c r="S209" s="69"/>
      <c r="T209" s="69"/>
      <c r="U209" s="221"/>
      <c r="V209" s="302"/>
      <c r="W209" s="302"/>
      <c r="X209" s="302"/>
      <c r="Y209" s="223"/>
      <c r="Z209" s="221"/>
      <c r="AA209" s="221"/>
      <c r="AB209" s="221"/>
      <c r="AC209" s="221"/>
      <c r="AD209" s="221"/>
      <c r="AE209" s="221"/>
      <c r="AF209" s="221"/>
      <c r="AG209" s="221"/>
      <c r="AH209" s="221"/>
      <c r="AI209" s="221"/>
      <c r="AJ209" s="221"/>
      <c r="AK209" s="221"/>
      <c r="AL209" s="221"/>
      <c r="AM209" s="221"/>
      <c r="AN209" s="221"/>
      <c r="AO209" s="221"/>
      <c r="AP209" s="221"/>
    </row>
    <row r="210" spans="1:42" ht="14.25" customHeight="1">
      <c r="A210" s="221"/>
      <c r="B210" s="87"/>
      <c r="C210" s="87"/>
      <c r="F210" s="221"/>
      <c r="I210" s="230"/>
      <c r="J210" s="299"/>
      <c r="K210" s="300"/>
      <c r="L210" s="67"/>
      <c r="M210" s="67"/>
      <c r="N210" s="67"/>
      <c r="O210" s="69"/>
      <c r="P210" s="67"/>
      <c r="Q210" s="69"/>
      <c r="R210" s="69"/>
      <c r="S210" s="69"/>
      <c r="T210" s="69"/>
      <c r="U210" s="221"/>
      <c r="V210" s="302"/>
      <c r="W210" s="302"/>
      <c r="X210" s="302"/>
      <c r="Y210" s="223"/>
      <c r="Z210" s="221"/>
      <c r="AA210" s="221"/>
      <c r="AB210" s="221"/>
      <c r="AC210" s="221"/>
      <c r="AD210" s="221"/>
      <c r="AE210" s="221"/>
      <c r="AF210" s="221"/>
      <c r="AG210" s="221"/>
      <c r="AH210" s="221"/>
      <c r="AI210" s="221"/>
      <c r="AJ210" s="221"/>
      <c r="AK210" s="221"/>
      <c r="AL210" s="221"/>
      <c r="AM210" s="221"/>
      <c r="AN210" s="221"/>
      <c r="AO210" s="221"/>
      <c r="AP210" s="221"/>
    </row>
    <row r="211" spans="1:42" ht="14.25" customHeight="1">
      <c r="A211" s="221"/>
      <c r="B211" s="87"/>
      <c r="C211" s="87"/>
      <c r="F211" s="221"/>
      <c r="I211" s="230"/>
      <c r="J211" s="299"/>
      <c r="K211" s="300"/>
      <c r="L211" s="67"/>
      <c r="M211" s="67"/>
      <c r="N211" s="67"/>
      <c r="O211" s="69"/>
      <c r="P211" s="67"/>
      <c r="Q211" s="69"/>
      <c r="R211" s="69"/>
      <c r="S211" s="69"/>
      <c r="T211" s="69"/>
      <c r="U211" s="221"/>
      <c r="V211" s="302"/>
      <c r="W211" s="302"/>
      <c r="X211" s="302"/>
      <c r="Y211" s="223"/>
      <c r="Z211" s="221"/>
      <c r="AA211" s="221"/>
      <c r="AB211" s="221"/>
      <c r="AC211" s="221"/>
      <c r="AD211" s="221"/>
      <c r="AE211" s="221"/>
      <c r="AF211" s="221"/>
      <c r="AG211" s="221"/>
      <c r="AH211" s="221"/>
      <c r="AI211" s="221"/>
      <c r="AJ211" s="221"/>
      <c r="AK211" s="221"/>
      <c r="AL211" s="221"/>
      <c r="AM211" s="221"/>
      <c r="AN211" s="221"/>
      <c r="AO211" s="221"/>
      <c r="AP211" s="221"/>
    </row>
    <row r="212" spans="1:42" ht="14.25" customHeight="1">
      <c r="A212" s="221"/>
      <c r="B212" s="87"/>
      <c r="C212" s="87"/>
      <c r="F212" s="221"/>
      <c r="I212" s="230"/>
      <c r="J212" s="299"/>
      <c r="K212" s="300"/>
      <c r="L212" s="67"/>
      <c r="M212" s="67"/>
      <c r="N212" s="67"/>
      <c r="O212" s="69"/>
      <c r="P212" s="67"/>
      <c r="Q212" s="69"/>
      <c r="R212" s="69"/>
      <c r="S212" s="69"/>
      <c r="T212" s="69"/>
      <c r="U212" s="221"/>
      <c r="V212" s="302"/>
      <c r="W212" s="302"/>
      <c r="X212" s="302"/>
      <c r="Y212" s="223"/>
      <c r="Z212" s="221"/>
      <c r="AA212" s="221"/>
      <c r="AB212" s="221"/>
      <c r="AC212" s="221"/>
      <c r="AD212" s="221"/>
      <c r="AE212" s="221"/>
      <c r="AF212" s="221"/>
      <c r="AG212" s="221"/>
      <c r="AH212" s="221"/>
      <c r="AI212" s="221"/>
      <c r="AJ212" s="221"/>
      <c r="AK212" s="221"/>
      <c r="AL212" s="221"/>
      <c r="AM212" s="221"/>
      <c r="AN212" s="221"/>
      <c r="AO212" s="221"/>
      <c r="AP212" s="221"/>
    </row>
    <row r="213" spans="1:42" ht="14.25" customHeight="1">
      <c r="A213" s="221"/>
      <c r="B213" s="87"/>
      <c r="C213" s="87"/>
      <c r="F213" s="221"/>
      <c r="I213" s="230"/>
      <c r="J213" s="299"/>
      <c r="K213" s="300"/>
      <c r="L213" s="67"/>
      <c r="M213" s="67"/>
      <c r="N213" s="67"/>
      <c r="O213" s="69"/>
      <c r="P213" s="67"/>
      <c r="Q213" s="69"/>
      <c r="R213" s="69"/>
      <c r="S213" s="69"/>
      <c r="T213" s="69"/>
      <c r="U213" s="221"/>
      <c r="V213" s="302"/>
      <c r="W213" s="302"/>
      <c r="X213" s="302"/>
      <c r="Y213" s="223"/>
      <c r="Z213" s="221"/>
      <c r="AA213" s="221"/>
      <c r="AB213" s="221"/>
      <c r="AC213" s="221"/>
      <c r="AD213" s="221"/>
      <c r="AE213" s="221"/>
      <c r="AF213" s="221"/>
      <c r="AG213" s="221"/>
      <c r="AH213" s="221"/>
      <c r="AI213" s="221"/>
      <c r="AJ213" s="221"/>
      <c r="AK213" s="221"/>
      <c r="AL213" s="221"/>
      <c r="AM213" s="221"/>
      <c r="AN213" s="221"/>
      <c r="AO213" s="221"/>
      <c r="AP213" s="221"/>
    </row>
    <row r="214" spans="1:42" ht="14.25" customHeight="1">
      <c r="A214" s="221"/>
      <c r="B214" s="87"/>
      <c r="C214" s="87"/>
      <c r="F214" s="221"/>
      <c r="I214" s="230"/>
      <c r="J214" s="299"/>
      <c r="K214" s="300"/>
      <c r="L214" s="67"/>
      <c r="M214" s="67"/>
      <c r="N214" s="67"/>
      <c r="O214" s="69"/>
      <c r="P214" s="67"/>
      <c r="Q214" s="69"/>
      <c r="R214" s="69"/>
      <c r="S214" s="69"/>
      <c r="T214" s="69"/>
      <c r="U214" s="221"/>
      <c r="V214" s="302"/>
      <c r="W214" s="302"/>
      <c r="X214" s="302"/>
      <c r="Y214" s="223"/>
      <c r="Z214" s="221"/>
      <c r="AA214" s="221"/>
      <c r="AB214" s="221"/>
      <c r="AC214" s="221"/>
      <c r="AD214" s="221"/>
      <c r="AE214" s="221"/>
      <c r="AF214" s="221"/>
      <c r="AG214" s="221"/>
      <c r="AH214" s="221"/>
      <c r="AI214" s="221"/>
      <c r="AJ214" s="221"/>
      <c r="AK214" s="221"/>
      <c r="AL214" s="221"/>
      <c r="AM214" s="221"/>
      <c r="AN214" s="221"/>
      <c r="AO214" s="221"/>
      <c r="AP214" s="221"/>
    </row>
    <row r="215" spans="1:42" ht="14.25" customHeight="1">
      <c r="A215" s="221"/>
      <c r="B215" s="87"/>
      <c r="C215" s="87"/>
      <c r="F215" s="221"/>
      <c r="I215" s="230"/>
      <c r="J215" s="299"/>
      <c r="K215" s="300"/>
      <c r="L215" s="67"/>
      <c r="M215" s="67"/>
      <c r="N215" s="67"/>
      <c r="O215" s="69"/>
      <c r="P215" s="67"/>
      <c r="Q215" s="69"/>
      <c r="R215" s="69"/>
      <c r="S215" s="69"/>
      <c r="T215" s="69"/>
      <c r="U215" s="221"/>
      <c r="V215" s="302"/>
      <c r="W215" s="302"/>
      <c r="X215" s="302"/>
      <c r="Y215" s="223"/>
      <c r="Z215" s="221"/>
      <c r="AA215" s="221"/>
      <c r="AB215" s="221"/>
      <c r="AC215" s="221"/>
      <c r="AD215" s="221"/>
      <c r="AE215" s="221"/>
      <c r="AF215" s="221"/>
      <c r="AG215" s="221"/>
      <c r="AH215" s="221"/>
      <c r="AI215" s="221"/>
      <c r="AJ215" s="221"/>
      <c r="AK215" s="221"/>
      <c r="AL215" s="221"/>
      <c r="AM215" s="221"/>
      <c r="AN215" s="221"/>
      <c r="AO215" s="221"/>
      <c r="AP215" s="221"/>
    </row>
    <row r="216" spans="1:42" ht="14.25" customHeight="1">
      <c r="A216" s="221"/>
      <c r="B216" s="87"/>
      <c r="C216" s="87"/>
      <c r="F216" s="221"/>
      <c r="I216" s="230"/>
      <c r="J216" s="299"/>
      <c r="K216" s="300"/>
      <c r="L216" s="67"/>
      <c r="M216" s="67"/>
      <c r="N216" s="67"/>
      <c r="O216" s="69"/>
      <c r="P216" s="67"/>
      <c r="Q216" s="69"/>
      <c r="R216" s="69"/>
      <c r="S216" s="69"/>
      <c r="T216" s="69"/>
      <c r="U216" s="221"/>
      <c r="V216" s="302"/>
      <c r="W216" s="302"/>
      <c r="X216" s="302"/>
      <c r="Y216" s="223"/>
      <c r="Z216" s="221"/>
      <c r="AA216" s="221"/>
      <c r="AB216" s="221"/>
      <c r="AC216" s="221"/>
      <c r="AD216" s="221"/>
      <c r="AE216" s="221"/>
      <c r="AF216" s="221"/>
      <c r="AG216" s="221"/>
      <c r="AH216" s="221"/>
      <c r="AI216" s="221"/>
      <c r="AJ216" s="221"/>
      <c r="AK216" s="221"/>
      <c r="AL216" s="221"/>
      <c r="AM216" s="221"/>
      <c r="AN216" s="221"/>
      <c r="AO216" s="221"/>
      <c r="AP216" s="221"/>
    </row>
    <row r="217" spans="1:42" ht="14.25" customHeight="1">
      <c r="A217" s="221"/>
      <c r="B217" s="87"/>
      <c r="C217" s="87"/>
      <c r="F217" s="221"/>
      <c r="I217" s="230"/>
      <c r="J217" s="299"/>
      <c r="K217" s="300"/>
      <c r="L217" s="67"/>
      <c r="M217" s="67"/>
      <c r="N217" s="67"/>
      <c r="O217" s="69"/>
      <c r="P217" s="67"/>
      <c r="Q217" s="69"/>
      <c r="R217" s="69"/>
      <c r="S217" s="69"/>
      <c r="T217" s="69"/>
      <c r="U217" s="221"/>
      <c r="V217" s="302"/>
      <c r="W217" s="302"/>
      <c r="X217" s="302"/>
      <c r="Y217" s="223"/>
      <c r="Z217" s="221"/>
      <c r="AA217" s="221"/>
      <c r="AB217" s="221"/>
      <c r="AC217" s="221"/>
      <c r="AD217" s="221"/>
      <c r="AE217" s="221"/>
      <c r="AF217" s="221"/>
      <c r="AG217" s="221"/>
      <c r="AH217" s="221"/>
      <c r="AI217" s="221"/>
      <c r="AJ217" s="221"/>
      <c r="AK217" s="221"/>
      <c r="AL217" s="221"/>
      <c r="AM217" s="221"/>
      <c r="AN217" s="221"/>
      <c r="AO217" s="221"/>
      <c r="AP217" s="221"/>
    </row>
    <row r="218" spans="1:42" ht="14.25" customHeight="1">
      <c r="A218" s="221"/>
      <c r="B218" s="87"/>
      <c r="C218" s="87"/>
      <c r="F218" s="221"/>
      <c r="I218" s="230"/>
      <c r="J218" s="299"/>
      <c r="K218" s="300"/>
      <c r="L218" s="67"/>
      <c r="M218" s="67"/>
      <c r="N218" s="67"/>
      <c r="O218" s="69"/>
      <c r="P218" s="67"/>
      <c r="Q218" s="69"/>
      <c r="R218" s="69"/>
      <c r="S218" s="69"/>
      <c r="T218" s="69"/>
      <c r="U218" s="221"/>
      <c r="V218" s="302"/>
      <c r="W218" s="302"/>
      <c r="X218" s="302"/>
      <c r="Y218" s="223"/>
      <c r="Z218" s="221"/>
      <c r="AA218" s="221"/>
      <c r="AB218" s="221"/>
      <c r="AC218" s="221"/>
      <c r="AD218" s="221"/>
      <c r="AE218" s="221"/>
      <c r="AF218" s="221"/>
      <c r="AG218" s="221"/>
      <c r="AH218" s="221"/>
      <c r="AI218" s="221"/>
      <c r="AJ218" s="221"/>
      <c r="AK218" s="221"/>
      <c r="AL218" s="221"/>
      <c r="AM218" s="221"/>
      <c r="AN218" s="221"/>
      <c r="AO218" s="221"/>
      <c r="AP218" s="221"/>
    </row>
    <row r="219" spans="1:42" ht="14.25" customHeight="1">
      <c r="A219" s="221"/>
      <c r="B219" s="87"/>
      <c r="C219" s="87"/>
      <c r="F219" s="221"/>
      <c r="I219" s="230"/>
      <c r="J219" s="299"/>
      <c r="K219" s="300"/>
      <c r="L219" s="67"/>
      <c r="M219" s="67"/>
      <c r="N219" s="67"/>
      <c r="O219" s="69"/>
      <c r="P219" s="67"/>
      <c r="Q219" s="69"/>
      <c r="R219" s="69"/>
      <c r="S219" s="69"/>
      <c r="T219" s="69"/>
      <c r="U219" s="221"/>
      <c r="V219" s="302"/>
      <c r="W219" s="302"/>
      <c r="X219" s="302"/>
      <c r="Y219" s="223"/>
      <c r="Z219" s="221"/>
      <c r="AA219" s="221"/>
      <c r="AB219" s="221"/>
      <c r="AC219" s="221"/>
      <c r="AD219" s="221"/>
      <c r="AE219" s="221"/>
      <c r="AF219" s="221"/>
      <c r="AG219" s="221"/>
      <c r="AH219" s="221"/>
      <c r="AI219" s="221"/>
      <c r="AJ219" s="221"/>
      <c r="AK219" s="221"/>
      <c r="AL219" s="221"/>
      <c r="AM219" s="221"/>
      <c r="AN219" s="221"/>
      <c r="AO219" s="221"/>
      <c r="AP219" s="221"/>
    </row>
    <row r="220" spans="1:42" ht="14.25" customHeight="1">
      <c r="A220" s="221"/>
      <c r="B220" s="87"/>
      <c r="C220" s="87"/>
      <c r="F220" s="221"/>
      <c r="I220" s="230"/>
      <c r="J220" s="299"/>
      <c r="K220" s="300"/>
      <c r="L220" s="67"/>
      <c r="M220" s="67"/>
      <c r="N220" s="67"/>
      <c r="O220" s="69"/>
      <c r="P220" s="67"/>
      <c r="Q220" s="69"/>
      <c r="R220" s="69"/>
      <c r="S220" s="69"/>
      <c r="T220" s="69"/>
      <c r="U220" s="221"/>
      <c r="V220" s="302"/>
      <c r="W220" s="302"/>
      <c r="X220" s="302"/>
      <c r="Y220" s="223"/>
      <c r="Z220" s="221"/>
      <c r="AA220" s="221"/>
      <c r="AB220" s="221"/>
      <c r="AC220" s="221"/>
      <c r="AD220" s="221"/>
      <c r="AE220" s="221"/>
      <c r="AF220" s="221"/>
      <c r="AG220" s="221"/>
      <c r="AH220" s="221"/>
      <c r="AI220" s="221"/>
      <c r="AJ220" s="221"/>
      <c r="AK220" s="221"/>
      <c r="AL220" s="221"/>
      <c r="AM220" s="221"/>
      <c r="AN220" s="221"/>
      <c r="AO220" s="221"/>
      <c r="AP220" s="221"/>
    </row>
    <row r="221" spans="1:42" ht="14.25" customHeight="1">
      <c r="A221" s="221"/>
      <c r="B221" s="87"/>
      <c r="C221" s="87"/>
      <c r="F221" s="221"/>
      <c r="I221" s="230"/>
      <c r="J221" s="299"/>
      <c r="K221" s="300"/>
      <c r="L221" s="67"/>
      <c r="M221" s="67"/>
      <c r="N221" s="67"/>
      <c r="O221" s="69"/>
      <c r="P221" s="67"/>
      <c r="Q221" s="69"/>
      <c r="R221" s="69"/>
      <c r="S221" s="69"/>
      <c r="T221" s="69"/>
      <c r="U221" s="221"/>
      <c r="V221" s="302"/>
      <c r="W221" s="302"/>
      <c r="X221" s="302"/>
      <c r="Y221" s="223"/>
      <c r="Z221" s="221"/>
      <c r="AA221" s="221"/>
      <c r="AB221" s="221"/>
      <c r="AC221" s="221"/>
      <c r="AD221" s="221"/>
      <c r="AE221" s="221"/>
      <c r="AF221" s="221"/>
      <c r="AG221" s="221"/>
      <c r="AH221" s="221"/>
      <c r="AI221" s="221"/>
      <c r="AJ221" s="221"/>
      <c r="AK221" s="221"/>
      <c r="AL221" s="221"/>
      <c r="AM221" s="221"/>
      <c r="AN221" s="221"/>
      <c r="AO221" s="221"/>
      <c r="AP221" s="221"/>
    </row>
    <row r="222" spans="1:42" ht="14.25" customHeight="1">
      <c r="A222" s="221"/>
      <c r="B222" s="87"/>
      <c r="C222" s="87"/>
      <c r="F222" s="221"/>
      <c r="I222" s="230"/>
      <c r="J222" s="299"/>
      <c r="K222" s="300"/>
      <c r="L222" s="67"/>
      <c r="M222" s="67"/>
      <c r="N222" s="67"/>
      <c r="O222" s="69"/>
      <c r="P222" s="67"/>
      <c r="Q222" s="69"/>
      <c r="R222" s="69"/>
      <c r="S222" s="69"/>
      <c r="T222" s="69"/>
      <c r="U222" s="221"/>
      <c r="V222" s="302"/>
      <c r="W222" s="302"/>
      <c r="X222" s="302"/>
      <c r="Y222" s="223"/>
      <c r="Z222" s="221"/>
      <c r="AA222" s="221"/>
      <c r="AB222" s="221"/>
      <c r="AC222" s="221"/>
      <c r="AD222" s="221"/>
      <c r="AE222" s="221"/>
      <c r="AF222" s="221"/>
      <c r="AG222" s="221"/>
      <c r="AH222" s="221"/>
      <c r="AI222" s="221"/>
      <c r="AJ222" s="221"/>
      <c r="AK222" s="221"/>
      <c r="AL222" s="221"/>
      <c r="AM222" s="221"/>
      <c r="AN222" s="221"/>
      <c r="AO222" s="221"/>
      <c r="AP222" s="221"/>
    </row>
    <row r="223" spans="1:42" ht="14.25" customHeight="1">
      <c r="A223" s="221"/>
      <c r="B223" s="87"/>
      <c r="C223" s="87"/>
      <c r="F223" s="221"/>
      <c r="I223" s="230"/>
      <c r="J223" s="299"/>
      <c r="K223" s="300"/>
      <c r="L223" s="67"/>
      <c r="M223" s="67"/>
      <c r="N223" s="67"/>
      <c r="O223" s="69"/>
      <c r="P223" s="67"/>
      <c r="Q223" s="69"/>
      <c r="R223" s="69"/>
      <c r="S223" s="69"/>
      <c r="T223" s="69"/>
      <c r="U223" s="221"/>
      <c r="V223" s="302"/>
      <c r="W223" s="302"/>
      <c r="X223" s="302"/>
      <c r="Y223" s="223"/>
      <c r="Z223" s="221"/>
      <c r="AA223" s="221"/>
      <c r="AB223" s="221"/>
      <c r="AC223" s="221"/>
      <c r="AD223" s="221"/>
      <c r="AE223" s="221"/>
      <c r="AF223" s="221"/>
      <c r="AG223" s="221"/>
      <c r="AH223" s="221"/>
      <c r="AI223" s="221"/>
      <c r="AJ223" s="221"/>
      <c r="AK223" s="221"/>
      <c r="AL223" s="221"/>
      <c r="AM223" s="221"/>
      <c r="AN223" s="221"/>
      <c r="AO223" s="221"/>
      <c r="AP223" s="221"/>
    </row>
    <row r="224" spans="1:42" ht="14.25" customHeight="1">
      <c r="A224" s="221"/>
      <c r="B224" s="87"/>
      <c r="C224" s="87"/>
      <c r="F224" s="221"/>
      <c r="I224" s="230"/>
      <c r="J224" s="299"/>
      <c r="K224" s="300"/>
      <c r="L224" s="67"/>
      <c r="M224" s="67"/>
      <c r="N224" s="67"/>
      <c r="O224" s="69"/>
      <c r="P224" s="67"/>
      <c r="Q224" s="69"/>
      <c r="R224" s="69"/>
      <c r="S224" s="69"/>
      <c r="T224" s="69"/>
      <c r="U224" s="221"/>
      <c r="V224" s="302"/>
      <c r="W224" s="302"/>
      <c r="X224" s="302"/>
      <c r="Y224" s="223"/>
      <c r="Z224" s="221"/>
      <c r="AA224" s="221"/>
      <c r="AB224" s="221"/>
      <c r="AC224" s="221"/>
      <c r="AD224" s="221"/>
      <c r="AE224" s="221"/>
      <c r="AF224" s="221"/>
      <c r="AG224" s="221"/>
      <c r="AH224" s="221"/>
      <c r="AI224" s="221"/>
      <c r="AJ224" s="221"/>
      <c r="AK224" s="221"/>
      <c r="AL224" s="221"/>
      <c r="AM224" s="221"/>
      <c r="AN224" s="221"/>
      <c r="AO224" s="221"/>
      <c r="AP224" s="221"/>
    </row>
    <row r="225" spans="1:42" ht="14.25" customHeight="1">
      <c r="A225" s="221"/>
      <c r="B225" s="87"/>
      <c r="C225" s="87"/>
      <c r="F225" s="221"/>
      <c r="I225" s="230"/>
      <c r="J225" s="299"/>
      <c r="K225" s="300"/>
      <c r="L225" s="67"/>
      <c r="M225" s="67"/>
      <c r="N225" s="67"/>
      <c r="O225" s="69"/>
      <c r="P225" s="67"/>
      <c r="Q225" s="69"/>
      <c r="R225" s="69"/>
      <c r="S225" s="69"/>
      <c r="T225" s="69"/>
      <c r="U225" s="221"/>
      <c r="V225" s="302"/>
      <c r="W225" s="302"/>
      <c r="X225" s="302"/>
      <c r="Y225" s="223"/>
      <c r="Z225" s="221"/>
      <c r="AA225" s="221"/>
      <c r="AB225" s="221"/>
      <c r="AC225" s="221"/>
      <c r="AD225" s="221"/>
      <c r="AE225" s="221"/>
      <c r="AF225" s="221"/>
      <c r="AG225" s="221"/>
      <c r="AH225" s="221"/>
      <c r="AI225" s="221"/>
      <c r="AJ225" s="221"/>
      <c r="AK225" s="221"/>
      <c r="AL225" s="221"/>
      <c r="AM225" s="221"/>
      <c r="AN225" s="221"/>
      <c r="AO225" s="221"/>
      <c r="AP225" s="221"/>
    </row>
    <row r="226" spans="1:42" ht="14.25" customHeight="1">
      <c r="A226" s="221"/>
      <c r="B226" s="87"/>
      <c r="C226" s="87"/>
      <c r="F226" s="221"/>
      <c r="I226" s="230"/>
      <c r="J226" s="299"/>
      <c r="K226" s="300"/>
      <c r="L226" s="67"/>
      <c r="M226" s="67"/>
      <c r="N226" s="67"/>
      <c r="O226" s="69"/>
      <c r="P226" s="67"/>
      <c r="Q226" s="69"/>
      <c r="R226" s="69"/>
      <c r="S226" s="69"/>
      <c r="T226" s="69"/>
      <c r="U226" s="221"/>
      <c r="V226" s="302"/>
      <c r="W226" s="302"/>
      <c r="X226" s="302"/>
      <c r="Y226" s="223"/>
      <c r="Z226" s="221"/>
      <c r="AA226" s="221"/>
      <c r="AB226" s="221"/>
      <c r="AC226" s="221"/>
      <c r="AD226" s="221"/>
      <c r="AE226" s="221"/>
      <c r="AF226" s="221"/>
      <c r="AG226" s="221"/>
      <c r="AH226" s="221"/>
      <c r="AI226" s="221"/>
      <c r="AJ226" s="221"/>
      <c r="AK226" s="221"/>
      <c r="AL226" s="221"/>
      <c r="AM226" s="221"/>
      <c r="AN226" s="221"/>
      <c r="AO226" s="221"/>
      <c r="AP226" s="221"/>
    </row>
    <row r="227" spans="1:42" ht="14.25" customHeight="1">
      <c r="A227" s="221"/>
      <c r="B227" s="87"/>
      <c r="C227" s="87"/>
      <c r="F227" s="221"/>
      <c r="I227" s="230"/>
      <c r="J227" s="299"/>
      <c r="K227" s="300"/>
      <c r="L227" s="67"/>
      <c r="M227" s="67"/>
      <c r="N227" s="67"/>
      <c r="O227" s="69"/>
      <c r="P227" s="67"/>
      <c r="Q227" s="69"/>
      <c r="R227" s="69"/>
      <c r="S227" s="69"/>
      <c r="T227" s="69"/>
      <c r="U227" s="221"/>
      <c r="V227" s="302"/>
      <c r="W227" s="302"/>
      <c r="X227" s="302"/>
      <c r="Y227" s="223"/>
      <c r="Z227" s="221"/>
      <c r="AA227" s="221"/>
      <c r="AB227" s="221"/>
      <c r="AC227" s="221"/>
      <c r="AD227" s="221"/>
      <c r="AE227" s="221"/>
      <c r="AF227" s="221"/>
      <c r="AG227" s="221"/>
      <c r="AH227" s="221"/>
      <c r="AI227" s="221"/>
      <c r="AJ227" s="221"/>
      <c r="AK227" s="221"/>
      <c r="AL227" s="221"/>
      <c r="AM227" s="221"/>
      <c r="AN227" s="221"/>
      <c r="AO227" s="221"/>
      <c r="AP227" s="221"/>
    </row>
    <row r="228" spans="1:42" ht="14.25" customHeight="1">
      <c r="A228" s="221"/>
      <c r="B228" s="87"/>
      <c r="C228" s="87"/>
      <c r="F228" s="221"/>
      <c r="I228" s="230"/>
      <c r="J228" s="299"/>
      <c r="K228" s="300"/>
      <c r="L228" s="67"/>
      <c r="M228" s="67"/>
      <c r="N228" s="67"/>
      <c r="O228" s="69"/>
      <c r="P228" s="67"/>
      <c r="Q228" s="69"/>
      <c r="R228" s="69"/>
      <c r="S228" s="69"/>
      <c r="T228" s="69"/>
      <c r="U228" s="221"/>
      <c r="V228" s="302"/>
      <c r="W228" s="302"/>
      <c r="X228" s="302"/>
      <c r="Y228" s="223"/>
      <c r="Z228" s="221"/>
      <c r="AA228" s="221"/>
      <c r="AB228" s="221"/>
      <c r="AC228" s="221"/>
      <c r="AD228" s="221"/>
      <c r="AE228" s="221"/>
      <c r="AF228" s="221"/>
      <c r="AG228" s="221"/>
      <c r="AH228" s="221"/>
      <c r="AI228" s="221"/>
      <c r="AJ228" s="221"/>
      <c r="AK228" s="221"/>
      <c r="AL228" s="221"/>
      <c r="AM228" s="221"/>
      <c r="AN228" s="221"/>
      <c r="AO228" s="221"/>
      <c r="AP228" s="221"/>
    </row>
    <row r="229" spans="1:42" ht="14.25" customHeight="1">
      <c r="A229" s="221"/>
      <c r="B229" s="87"/>
      <c r="C229" s="87"/>
      <c r="F229" s="221"/>
      <c r="I229" s="230"/>
      <c r="J229" s="299"/>
      <c r="K229" s="300"/>
      <c r="L229" s="67"/>
      <c r="M229" s="67"/>
      <c r="N229" s="67"/>
      <c r="O229" s="69"/>
      <c r="P229" s="67"/>
      <c r="Q229" s="69"/>
      <c r="R229" s="69"/>
      <c r="S229" s="69"/>
      <c r="T229" s="69"/>
      <c r="U229" s="221"/>
      <c r="V229" s="302"/>
      <c r="W229" s="302"/>
      <c r="X229" s="302"/>
      <c r="Y229" s="223"/>
      <c r="Z229" s="221"/>
      <c r="AA229" s="221"/>
      <c r="AB229" s="221"/>
      <c r="AC229" s="221"/>
      <c r="AD229" s="221"/>
      <c r="AE229" s="221"/>
      <c r="AF229" s="221"/>
      <c r="AG229" s="221"/>
      <c r="AH229" s="221"/>
      <c r="AI229" s="221"/>
      <c r="AJ229" s="221"/>
      <c r="AK229" s="221"/>
      <c r="AL229" s="221"/>
      <c r="AM229" s="221"/>
      <c r="AN229" s="221"/>
      <c r="AO229" s="221"/>
      <c r="AP229" s="221"/>
    </row>
    <row r="230" spans="1:42" ht="14.25" customHeight="1">
      <c r="A230" s="221"/>
      <c r="B230" s="87"/>
      <c r="C230" s="87"/>
      <c r="F230" s="221"/>
      <c r="I230" s="230"/>
      <c r="J230" s="299"/>
      <c r="K230" s="300"/>
      <c r="L230" s="67"/>
      <c r="M230" s="67"/>
      <c r="N230" s="67"/>
      <c r="O230" s="69"/>
      <c r="P230" s="67"/>
      <c r="Q230" s="69"/>
      <c r="R230" s="69"/>
      <c r="S230" s="69"/>
      <c r="T230" s="69"/>
      <c r="U230" s="221"/>
      <c r="V230" s="302"/>
      <c r="W230" s="302"/>
      <c r="X230" s="302"/>
      <c r="Y230" s="223"/>
      <c r="Z230" s="221"/>
      <c r="AA230" s="221"/>
      <c r="AB230" s="221"/>
      <c r="AC230" s="221"/>
      <c r="AD230" s="221"/>
      <c r="AE230" s="221"/>
      <c r="AF230" s="221"/>
      <c r="AG230" s="221"/>
      <c r="AH230" s="221"/>
      <c r="AI230" s="221"/>
      <c r="AJ230" s="221"/>
      <c r="AK230" s="221"/>
      <c r="AL230" s="221"/>
      <c r="AM230" s="221"/>
      <c r="AN230" s="221"/>
      <c r="AO230" s="221"/>
      <c r="AP230" s="221"/>
    </row>
    <row r="231" spans="1:42" ht="14.25" customHeight="1">
      <c r="A231" s="221"/>
      <c r="B231" s="87"/>
      <c r="C231" s="87"/>
      <c r="F231" s="221"/>
      <c r="I231" s="230"/>
      <c r="J231" s="299"/>
      <c r="K231" s="300"/>
      <c r="L231" s="67"/>
      <c r="M231" s="67"/>
      <c r="N231" s="67"/>
      <c r="O231" s="69"/>
      <c r="P231" s="67"/>
      <c r="Q231" s="69"/>
      <c r="R231" s="69"/>
      <c r="S231" s="69"/>
      <c r="T231" s="69"/>
      <c r="U231" s="221"/>
      <c r="V231" s="302"/>
      <c r="W231" s="302"/>
      <c r="X231" s="302"/>
      <c r="Y231" s="223"/>
      <c r="Z231" s="221"/>
      <c r="AA231" s="221"/>
      <c r="AB231" s="221"/>
      <c r="AC231" s="221"/>
      <c r="AD231" s="221"/>
      <c r="AE231" s="221"/>
      <c r="AF231" s="221"/>
      <c r="AG231" s="221"/>
      <c r="AH231" s="221"/>
      <c r="AI231" s="221"/>
      <c r="AJ231" s="221"/>
      <c r="AK231" s="221"/>
      <c r="AL231" s="221"/>
      <c r="AM231" s="221"/>
      <c r="AN231" s="221"/>
      <c r="AO231" s="221"/>
      <c r="AP231" s="221"/>
    </row>
    <row r="232" spans="1:42" ht="14.25" customHeight="1">
      <c r="A232" s="221"/>
      <c r="B232" s="87"/>
      <c r="C232" s="87"/>
      <c r="F232" s="221"/>
      <c r="I232" s="230"/>
      <c r="J232" s="299"/>
      <c r="K232" s="300"/>
      <c r="L232" s="67"/>
      <c r="M232" s="67"/>
      <c r="N232" s="67"/>
      <c r="O232" s="69"/>
      <c r="P232" s="67"/>
      <c r="Q232" s="69"/>
      <c r="R232" s="69"/>
      <c r="S232" s="69"/>
      <c r="T232" s="69"/>
      <c r="U232" s="221"/>
      <c r="V232" s="302"/>
      <c r="W232" s="302"/>
      <c r="X232" s="302"/>
      <c r="Y232" s="223"/>
      <c r="Z232" s="221"/>
      <c r="AA232" s="221"/>
      <c r="AB232" s="221"/>
      <c r="AC232" s="221"/>
      <c r="AD232" s="221"/>
      <c r="AE232" s="221"/>
      <c r="AF232" s="221"/>
      <c r="AG232" s="221"/>
      <c r="AH232" s="221"/>
      <c r="AI232" s="221"/>
      <c r="AJ232" s="221"/>
      <c r="AK232" s="221"/>
      <c r="AL232" s="221"/>
      <c r="AM232" s="221"/>
      <c r="AN232" s="221"/>
      <c r="AO232" s="221"/>
      <c r="AP232" s="221"/>
    </row>
    <row r="233" spans="1:42" ht="14.25" customHeight="1">
      <c r="A233" s="221"/>
      <c r="B233" s="87"/>
      <c r="C233" s="87"/>
      <c r="F233" s="221"/>
      <c r="I233" s="230"/>
      <c r="J233" s="299"/>
      <c r="K233" s="300"/>
      <c r="L233" s="67"/>
      <c r="M233" s="67"/>
      <c r="N233" s="67"/>
      <c r="O233" s="69"/>
      <c r="P233" s="67"/>
      <c r="Q233" s="69"/>
      <c r="R233" s="69"/>
      <c r="S233" s="69"/>
      <c r="T233" s="69"/>
      <c r="U233" s="221"/>
      <c r="V233" s="302"/>
      <c r="W233" s="302"/>
      <c r="X233" s="302"/>
      <c r="Y233" s="223"/>
      <c r="Z233" s="221"/>
      <c r="AA233" s="221"/>
      <c r="AB233" s="221"/>
      <c r="AC233" s="221"/>
      <c r="AD233" s="221"/>
      <c r="AE233" s="221"/>
      <c r="AF233" s="221"/>
      <c r="AG233" s="221"/>
      <c r="AH233" s="221"/>
      <c r="AI233" s="221"/>
      <c r="AJ233" s="221"/>
      <c r="AK233" s="221"/>
      <c r="AL233" s="221"/>
      <c r="AM233" s="221"/>
      <c r="AN233" s="221"/>
      <c r="AO233" s="221"/>
      <c r="AP233" s="221"/>
    </row>
    <row r="234" spans="1:42" ht="14.25" customHeight="1">
      <c r="A234" s="221"/>
      <c r="B234" s="87"/>
      <c r="C234" s="87"/>
      <c r="F234" s="221"/>
      <c r="I234" s="230"/>
      <c r="J234" s="299"/>
      <c r="K234" s="300"/>
      <c r="L234" s="67"/>
      <c r="M234" s="67"/>
      <c r="N234" s="67"/>
      <c r="O234" s="69"/>
      <c r="P234" s="67"/>
      <c r="Q234" s="69"/>
      <c r="R234" s="69"/>
      <c r="S234" s="69"/>
      <c r="T234" s="69"/>
      <c r="U234" s="221"/>
      <c r="V234" s="302"/>
      <c r="W234" s="302"/>
      <c r="X234" s="302"/>
      <c r="Y234" s="223"/>
      <c r="Z234" s="221"/>
      <c r="AA234" s="221"/>
      <c r="AB234" s="221"/>
      <c r="AC234" s="221"/>
      <c r="AD234" s="221"/>
      <c r="AE234" s="221"/>
      <c r="AF234" s="221"/>
      <c r="AG234" s="221"/>
      <c r="AH234" s="221"/>
      <c r="AI234" s="221"/>
      <c r="AJ234" s="221"/>
      <c r="AK234" s="221"/>
      <c r="AL234" s="221"/>
      <c r="AM234" s="221"/>
      <c r="AN234" s="221"/>
      <c r="AO234" s="221"/>
      <c r="AP234" s="221"/>
    </row>
    <row r="235" spans="1:42" ht="14.25" customHeight="1">
      <c r="A235" s="221"/>
      <c r="B235" s="87"/>
      <c r="C235" s="87"/>
      <c r="F235" s="221"/>
      <c r="I235" s="230"/>
      <c r="J235" s="299"/>
      <c r="K235" s="300"/>
      <c r="L235" s="67"/>
      <c r="M235" s="67"/>
      <c r="N235" s="67"/>
      <c r="O235" s="69"/>
      <c r="P235" s="67"/>
      <c r="Q235" s="69"/>
      <c r="R235" s="69"/>
      <c r="S235" s="69"/>
      <c r="T235" s="69"/>
      <c r="U235" s="221"/>
      <c r="V235" s="302"/>
      <c r="W235" s="302"/>
      <c r="X235" s="302"/>
      <c r="Y235" s="223"/>
      <c r="Z235" s="221"/>
      <c r="AA235" s="221"/>
      <c r="AB235" s="221"/>
      <c r="AC235" s="221"/>
      <c r="AD235" s="221"/>
      <c r="AE235" s="221"/>
      <c r="AF235" s="221"/>
      <c r="AG235" s="221"/>
      <c r="AH235" s="221"/>
      <c r="AI235" s="221"/>
      <c r="AJ235" s="221"/>
      <c r="AK235" s="221"/>
      <c r="AL235" s="221"/>
      <c r="AM235" s="221"/>
      <c r="AN235" s="221"/>
      <c r="AO235" s="221"/>
      <c r="AP235" s="221"/>
    </row>
    <row r="236" spans="1:42" ht="14.25" customHeight="1">
      <c r="A236" s="221"/>
      <c r="B236" s="87"/>
      <c r="C236" s="87"/>
      <c r="F236" s="221"/>
      <c r="I236" s="230"/>
      <c r="J236" s="299"/>
      <c r="K236" s="300"/>
      <c r="L236" s="67"/>
      <c r="M236" s="67"/>
      <c r="N236" s="67"/>
      <c r="O236" s="69"/>
      <c r="P236" s="67"/>
      <c r="Q236" s="69"/>
      <c r="R236" s="69"/>
      <c r="S236" s="69"/>
      <c r="T236" s="69"/>
      <c r="U236" s="221"/>
      <c r="V236" s="302"/>
      <c r="W236" s="302"/>
      <c r="X236" s="302"/>
      <c r="Y236" s="223"/>
      <c r="Z236" s="221"/>
      <c r="AA236" s="221"/>
      <c r="AB236" s="221"/>
      <c r="AC236" s="221"/>
      <c r="AD236" s="221"/>
      <c r="AE236" s="221"/>
      <c r="AF236" s="221"/>
      <c r="AG236" s="221"/>
      <c r="AH236" s="221"/>
      <c r="AI236" s="221"/>
      <c r="AJ236" s="221"/>
      <c r="AK236" s="221"/>
      <c r="AL236" s="221"/>
      <c r="AM236" s="221"/>
      <c r="AN236" s="221"/>
      <c r="AO236" s="221"/>
      <c r="AP236" s="221"/>
    </row>
    <row r="237" spans="1:42" ht="14.25" customHeight="1">
      <c r="A237" s="221"/>
      <c r="B237" s="87"/>
      <c r="C237" s="87"/>
      <c r="F237" s="221"/>
      <c r="I237" s="230"/>
      <c r="J237" s="299"/>
      <c r="K237" s="300"/>
      <c r="L237" s="67"/>
      <c r="M237" s="67"/>
      <c r="N237" s="67"/>
      <c r="O237" s="69"/>
      <c r="P237" s="67"/>
      <c r="Q237" s="69"/>
      <c r="R237" s="69"/>
      <c r="S237" s="69"/>
      <c r="T237" s="69"/>
      <c r="U237" s="221"/>
      <c r="V237" s="302"/>
      <c r="W237" s="302"/>
      <c r="X237" s="302"/>
      <c r="Y237" s="223"/>
      <c r="Z237" s="221"/>
      <c r="AA237" s="221"/>
      <c r="AB237" s="221"/>
      <c r="AC237" s="221"/>
      <c r="AD237" s="221"/>
      <c r="AE237" s="221"/>
      <c r="AF237" s="221"/>
      <c r="AG237" s="221"/>
      <c r="AH237" s="221"/>
      <c r="AI237" s="221"/>
      <c r="AJ237" s="221"/>
      <c r="AK237" s="221"/>
      <c r="AL237" s="221"/>
      <c r="AM237" s="221"/>
      <c r="AN237" s="221"/>
      <c r="AO237" s="221"/>
      <c r="AP237" s="221"/>
    </row>
    <row r="238" spans="1:42" ht="14.25" customHeight="1">
      <c r="A238" s="221"/>
      <c r="B238" s="87"/>
      <c r="C238" s="87"/>
      <c r="F238" s="221"/>
      <c r="I238" s="230"/>
      <c r="J238" s="299"/>
      <c r="K238" s="300"/>
      <c r="L238" s="67"/>
      <c r="M238" s="67"/>
      <c r="N238" s="67"/>
      <c r="O238" s="69"/>
      <c r="P238" s="67"/>
      <c r="Q238" s="69"/>
      <c r="R238" s="69"/>
      <c r="S238" s="69"/>
      <c r="T238" s="69"/>
      <c r="U238" s="221"/>
      <c r="V238" s="302"/>
      <c r="W238" s="302"/>
      <c r="X238" s="302"/>
      <c r="Y238" s="223"/>
      <c r="Z238" s="221"/>
      <c r="AA238" s="221"/>
      <c r="AB238" s="221"/>
      <c r="AC238" s="221"/>
      <c r="AD238" s="221"/>
      <c r="AE238" s="221"/>
      <c r="AF238" s="221"/>
      <c r="AG238" s="221"/>
      <c r="AH238" s="221"/>
      <c r="AI238" s="221"/>
      <c r="AJ238" s="221"/>
      <c r="AK238" s="221"/>
      <c r="AL238" s="221"/>
      <c r="AM238" s="221"/>
      <c r="AN238" s="221"/>
      <c r="AO238" s="221"/>
      <c r="AP238" s="221"/>
    </row>
    <row r="239" spans="1:42" ht="14.25" customHeight="1">
      <c r="A239" s="221"/>
      <c r="B239" s="87"/>
      <c r="C239" s="87"/>
      <c r="F239" s="221"/>
      <c r="I239" s="230"/>
      <c r="J239" s="299"/>
      <c r="K239" s="300"/>
      <c r="L239" s="67"/>
      <c r="M239" s="67"/>
      <c r="N239" s="67"/>
      <c r="O239" s="69"/>
      <c r="P239" s="67"/>
      <c r="Q239" s="69"/>
      <c r="R239" s="69"/>
      <c r="S239" s="69"/>
      <c r="T239" s="69"/>
      <c r="U239" s="221"/>
      <c r="V239" s="302"/>
      <c r="W239" s="302"/>
      <c r="X239" s="302"/>
      <c r="Y239" s="223"/>
      <c r="Z239" s="221"/>
      <c r="AA239" s="221"/>
      <c r="AB239" s="221"/>
      <c r="AC239" s="221"/>
      <c r="AD239" s="221"/>
      <c r="AE239" s="221"/>
      <c r="AF239" s="221"/>
      <c r="AG239" s="221"/>
      <c r="AH239" s="221"/>
      <c r="AI239" s="221"/>
      <c r="AJ239" s="221"/>
      <c r="AK239" s="221"/>
      <c r="AL239" s="221"/>
      <c r="AM239" s="221"/>
      <c r="AN239" s="221"/>
      <c r="AO239" s="221"/>
      <c r="AP239" s="221"/>
    </row>
    <row r="240" spans="1:42" ht="14.25" customHeight="1">
      <c r="A240" s="221"/>
      <c r="B240" s="87"/>
      <c r="C240" s="87"/>
      <c r="F240" s="221"/>
      <c r="I240" s="230"/>
      <c r="J240" s="299"/>
      <c r="K240" s="300"/>
      <c r="L240" s="67"/>
      <c r="M240" s="67"/>
      <c r="N240" s="67"/>
      <c r="O240" s="69"/>
      <c r="P240" s="67"/>
      <c r="Q240" s="69"/>
      <c r="R240" s="69"/>
      <c r="S240" s="69"/>
      <c r="T240" s="69"/>
      <c r="U240" s="221"/>
      <c r="V240" s="302"/>
      <c r="W240" s="302"/>
      <c r="X240" s="302"/>
      <c r="Y240" s="223"/>
      <c r="Z240" s="221"/>
      <c r="AA240" s="221"/>
      <c r="AB240" s="221"/>
      <c r="AC240" s="221"/>
      <c r="AD240" s="221"/>
      <c r="AE240" s="221"/>
      <c r="AF240" s="221"/>
      <c r="AG240" s="221"/>
      <c r="AH240" s="221"/>
      <c r="AI240" s="221"/>
      <c r="AJ240" s="221"/>
      <c r="AK240" s="221"/>
      <c r="AL240" s="221"/>
      <c r="AM240" s="221"/>
      <c r="AN240" s="221"/>
      <c r="AO240" s="221"/>
      <c r="AP240" s="221"/>
    </row>
    <row r="241" spans="1:42" ht="14.25" customHeight="1">
      <c r="A241" s="221"/>
      <c r="B241" s="87"/>
      <c r="C241" s="87"/>
      <c r="F241" s="221"/>
      <c r="I241" s="230"/>
      <c r="J241" s="299"/>
      <c r="K241" s="300"/>
      <c r="L241" s="67"/>
      <c r="M241" s="67"/>
      <c r="N241" s="67"/>
      <c r="O241" s="69"/>
      <c r="P241" s="67"/>
      <c r="Q241" s="69"/>
      <c r="R241" s="69"/>
      <c r="S241" s="69"/>
      <c r="T241" s="69"/>
      <c r="U241" s="221"/>
      <c r="V241" s="302"/>
      <c r="W241" s="302"/>
      <c r="X241" s="302"/>
      <c r="Y241" s="223"/>
      <c r="Z241" s="221"/>
      <c r="AA241" s="221"/>
      <c r="AB241" s="221"/>
      <c r="AC241" s="221"/>
      <c r="AD241" s="221"/>
      <c r="AE241" s="221"/>
      <c r="AF241" s="221"/>
      <c r="AG241" s="221"/>
      <c r="AH241" s="221"/>
      <c r="AI241" s="221"/>
      <c r="AJ241" s="221"/>
      <c r="AK241" s="221"/>
      <c r="AL241" s="221"/>
      <c r="AM241" s="221"/>
      <c r="AN241" s="221"/>
      <c r="AO241" s="221"/>
      <c r="AP241" s="221"/>
    </row>
    <row r="242" spans="1:42" ht="14.25" customHeight="1">
      <c r="A242" s="221"/>
      <c r="B242" s="87"/>
      <c r="C242" s="87"/>
      <c r="F242" s="221"/>
      <c r="I242" s="230"/>
      <c r="J242" s="299"/>
      <c r="K242" s="300"/>
      <c r="L242" s="67"/>
      <c r="M242" s="67"/>
      <c r="N242" s="67"/>
      <c r="O242" s="69"/>
      <c r="P242" s="67"/>
      <c r="Q242" s="69"/>
      <c r="R242" s="69"/>
      <c r="S242" s="69"/>
      <c r="T242" s="69"/>
      <c r="U242" s="221"/>
      <c r="V242" s="302"/>
      <c r="W242" s="302"/>
      <c r="X242" s="302"/>
      <c r="Y242" s="223"/>
      <c r="Z242" s="221"/>
      <c r="AA242" s="221"/>
      <c r="AB242" s="221"/>
      <c r="AC242" s="221"/>
      <c r="AD242" s="221"/>
      <c r="AE242" s="221"/>
      <c r="AF242" s="221"/>
      <c r="AG242" s="221"/>
      <c r="AH242" s="221"/>
      <c r="AI242" s="221"/>
      <c r="AJ242" s="221"/>
      <c r="AK242" s="221"/>
      <c r="AL242" s="221"/>
      <c r="AM242" s="221"/>
      <c r="AN242" s="221"/>
      <c r="AO242" s="221"/>
      <c r="AP242" s="221"/>
    </row>
    <row r="243" spans="1:42" ht="14.25" customHeight="1">
      <c r="A243" s="221"/>
      <c r="B243" s="87"/>
      <c r="C243" s="87"/>
      <c r="F243" s="221"/>
      <c r="I243" s="230"/>
      <c r="J243" s="299"/>
      <c r="K243" s="300"/>
      <c r="L243" s="67"/>
      <c r="M243" s="67"/>
      <c r="N243" s="67"/>
      <c r="O243" s="69"/>
      <c r="P243" s="67"/>
      <c r="Q243" s="69"/>
      <c r="R243" s="69"/>
      <c r="S243" s="69"/>
      <c r="T243" s="69"/>
      <c r="U243" s="221"/>
      <c r="V243" s="302"/>
      <c r="W243" s="302"/>
      <c r="X243" s="302"/>
      <c r="Y243" s="223"/>
      <c r="Z243" s="221"/>
      <c r="AA243" s="221"/>
      <c r="AB243" s="221"/>
      <c r="AC243" s="221"/>
      <c r="AD243" s="221"/>
      <c r="AE243" s="221"/>
      <c r="AF243" s="221"/>
      <c r="AG243" s="221"/>
      <c r="AH243" s="221"/>
      <c r="AI243" s="221"/>
      <c r="AJ243" s="221"/>
      <c r="AK243" s="221"/>
      <c r="AL243" s="221"/>
      <c r="AM243" s="221"/>
      <c r="AN243" s="221"/>
      <c r="AO243" s="221"/>
      <c r="AP243" s="221"/>
    </row>
    <row r="244" spans="1:42" ht="14.25" customHeight="1">
      <c r="A244" s="221"/>
      <c r="B244" s="87"/>
      <c r="C244" s="87"/>
      <c r="F244" s="221"/>
      <c r="I244" s="230"/>
      <c r="J244" s="299"/>
      <c r="K244" s="300"/>
      <c r="L244" s="67"/>
      <c r="M244" s="67"/>
      <c r="N244" s="67"/>
      <c r="O244" s="69"/>
      <c r="P244" s="67"/>
      <c r="Q244" s="69"/>
      <c r="R244" s="69"/>
      <c r="S244" s="69"/>
      <c r="T244" s="69"/>
      <c r="U244" s="221"/>
      <c r="V244" s="302"/>
      <c r="W244" s="302"/>
      <c r="X244" s="302"/>
      <c r="Y244" s="223"/>
      <c r="Z244" s="221"/>
      <c r="AA244" s="221"/>
      <c r="AB244" s="221"/>
      <c r="AC244" s="221"/>
      <c r="AD244" s="221"/>
      <c r="AE244" s="221"/>
      <c r="AF244" s="221"/>
      <c r="AG244" s="221"/>
      <c r="AH244" s="221"/>
      <c r="AI244" s="221"/>
      <c r="AJ244" s="221"/>
      <c r="AK244" s="221"/>
      <c r="AL244" s="221"/>
      <c r="AM244" s="221"/>
      <c r="AN244" s="221"/>
      <c r="AO244" s="221"/>
      <c r="AP244" s="221"/>
    </row>
    <row r="245" spans="1:42" ht="14.25" customHeight="1">
      <c r="A245" s="221"/>
      <c r="B245" s="87"/>
      <c r="C245" s="87"/>
      <c r="F245" s="221"/>
      <c r="I245" s="230"/>
      <c r="J245" s="299"/>
      <c r="K245" s="300"/>
      <c r="L245" s="67"/>
      <c r="M245" s="67"/>
      <c r="N245" s="67"/>
      <c r="O245" s="69"/>
      <c r="P245" s="67"/>
      <c r="Q245" s="69"/>
      <c r="R245" s="69"/>
      <c r="S245" s="69"/>
      <c r="T245" s="69"/>
      <c r="U245" s="221"/>
      <c r="V245" s="302"/>
      <c r="W245" s="302"/>
      <c r="X245" s="302"/>
      <c r="Y245" s="223"/>
      <c r="Z245" s="221"/>
      <c r="AA245" s="221"/>
      <c r="AB245" s="221"/>
      <c r="AC245" s="221"/>
      <c r="AD245" s="221"/>
      <c r="AE245" s="221"/>
      <c r="AF245" s="221"/>
      <c r="AG245" s="221"/>
      <c r="AH245" s="221"/>
      <c r="AI245" s="221"/>
      <c r="AJ245" s="221"/>
      <c r="AK245" s="221"/>
      <c r="AL245" s="221"/>
      <c r="AM245" s="221"/>
      <c r="AN245" s="221"/>
      <c r="AO245" s="221"/>
      <c r="AP245" s="221"/>
    </row>
    <row r="246" spans="1:42" ht="14.25" customHeight="1">
      <c r="A246" s="221"/>
      <c r="B246" s="87"/>
      <c r="C246" s="87"/>
      <c r="F246" s="221"/>
      <c r="I246" s="230"/>
      <c r="J246" s="299"/>
      <c r="K246" s="300"/>
      <c r="L246" s="67"/>
      <c r="M246" s="67"/>
      <c r="N246" s="67"/>
      <c r="O246" s="69"/>
      <c r="P246" s="67"/>
      <c r="Q246" s="69"/>
      <c r="R246" s="69"/>
      <c r="S246" s="69"/>
      <c r="T246" s="69"/>
      <c r="U246" s="221"/>
      <c r="V246" s="302"/>
      <c r="W246" s="302"/>
      <c r="X246" s="302"/>
      <c r="Y246" s="223"/>
      <c r="Z246" s="221"/>
      <c r="AA246" s="221"/>
      <c r="AB246" s="221"/>
      <c r="AC246" s="221"/>
      <c r="AD246" s="221"/>
      <c r="AE246" s="221"/>
      <c r="AF246" s="221"/>
      <c r="AG246" s="221"/>
      <c r="AH246" s="221"/>
      <c r="AI246" s="221"/>
      <c r="AJ246" s="221"/>
      <c r="AK246" s="221"/>
      <c r="AL246" s="221"/>
      <c r="AM246" s="221"/>
      <c r="AN246" s="221"/>
      <c r="AO246" s="221"/>
      <c r="AP246" s="221"/>
    </row>
    <row r="247" spans="1:42" ht="14.25" customHeight="1">
      <c r="A247" s="221"/>
      <c r="B247" s="87"/>
      <c r="C247" s="87"/>
      <c r="F247" s="221"/>
      <c r="I247" s="230"/>
      <c r="J247" s="299"/>
      <c r="K247" s="300"/>
      <c r="L247" s="67"/>
      <c r="M247" s="67"/>
      <c r="N247" s="67"/>
      <c r="O247" s="69"/>
      <c r="P247" s="67"/>
      <c r="Q247" s="69"/>
      <c r="R247" s="69"/>
      <c r="S247" s="69"/>
      <c r="T247" s="69"/>
      <c r="U247" s="221"/>
      <c r="V247" s="302"/>
      <c r="W247" s="302"/>
      <c r="X247" s="302"/>
      <c r="Y247" s="223"/>
      <c r="Z247" s="221"/>
      <c r="AA247" s="221"/>
      <c r="AB247" s="221"/>
      <c r="AC247" s="221"/>
      <c r="AD247" s="221"/>
      <c r="AE247" s="221"/>
      <c r="AF247" s="221"/>
      <c r="AG247" s="221"/>
      <c r="AH247" s="221"/>
      <c r="AI247" s="221"/>
      <c r="AJ247" s="221"/>
      <c r="AK247" s="221"/>
      <c r="AL247" s="221"/>
      <c r="AM247" s="221"/>
      <c r="AN247" s="221"/>
      <c r="AO247" s="221"/>
      <c r="AP247" s="221"/>
    </row>
    <row r="248" spans="1:42" ht="14.25" customHeight="1">
      <c r="A248" s="221"/>
      <c r="B248" s="87"/>
      <c r="C248" s="87"/>
      <c r="F248" s="221"/>
      <c r="I248" s="230"/>
      <c r="J248" s="299"/>
      <c r="K248" s="300"/>
      <c r="L248" s="67"/>
      <c r="M248" s="67"/>
      <c r="N248" s="67"/>
      <c r="O248" s="69"/>
      <c r="P248" s="67"/>
      <c r="Q248" s="69"/>
      <c r="R248" s="69"/>
      <c r="S248" s="69"/>
      <c r="T248" s="69"/>
      <c r="U248" s="221"/>
      <c r="V248" s="302"/>
      <c r="W248" s="302"/>
      <c r="X248" s="302"/>
      <c r="Y248" s="223"/>
      <c r="Z248" s="221"/>
      <c r="AA248" s="221"/>
      <c r="AB248" s="221"/>
      <c r="AC248" s="221"/>
      <c r="AD248" s="221"/>
      <c r="AE248" s="221"/>
      <c r="AF248" s="221"/>
      <c r="AG248" s="221"/>
      <c r="AH248" s="221"/>
      <c r="AI248" s="221"/>
      <c r="AJ248" s="221"/>
      <c r="AK248" s="221"/>
      <c r="AL248" s="221"/>
      <c r="AM248" s="221"/>
      <c r="AN248" s="221"/>
      <c r="AO248" s="221"/>
      <c r="AP248" s="221"/>
    </row>
    <row r="249" spans="1:42" ht="14.25" customHeight="1">
      <c r="A249" s="221"/>
      <c r="B249" s="87"/>
      <c r="C249" s="87"/>
      <c r="F249" s="221"/>
      <c r="I249" s="230"/>
      <c r="J249" s="299"/>
      <c r="K249" s="300"/>
      <c r="L249" s="67"/>
      <c r="M249" s="67"/>
      <c r="N249" s="67"/>
      <c r="O249" s="69"/>
      <c r="P249" s="67"/>
      <c r="Q249" s="69"/>
      <c r="R249" s="69"/>
      <c r="S249" s="69"/>
      <c r="T249" s="69"/>
      <c r="U249" s="221"/>
      <c r="V249" s="302"/>
      <c r="W249" s="302"/>
      <c r="X249" s="302"/>
      <c r="Y249" s="223"/>
      <c r="Z249" s="221"/>
      <c r="AA249" s="221"/>
      <c r="AB249" s="221"/>
      <c r="AC249" s="221"/>
      <c r="AD249" s="221"/>
      <c r="AE249" s="221"/>
      <c r="AF249" s="221"/>
      <c r="AG249" s="221"/>
      <c r="AH249" s="221"/>
      <c r="AI249" s="221"/>
      <c r="AJ249" s="221"/>
      <c r="AK249" s="221"/>
      <c r="AL249" s="221"/>
      <c r="AM249" s="221"/>
      <c r="AN249" s="221"/>
      <c r="AO249" s="221"/>
      <c r="AP249" s="221"/>
    </row>
    <row r="250" spans="1:42" ht="14.25" customHeight="1">
      <c r="A250" s="221"/>
      <c r="B250" s="87"/>
      <c r="C250" s="87"/>
      <c r="F250" s="221"/>
      <c r="I250" s="230"/>
      <c r="J250" s="299"/>
      <c r="K250" s="300"/>
      <c r="L250" s="67"/>
      <c r="M250" s="67"/>
      <c r="N250" s="67"/>
      <c r="O250" s="69"/>
      <c r="P250" s="67"/>
      <c r="Q250" s="69"/>
      <c r="R250" s="69"/>
      <c r="S250" s="69"/>
      <c r="T250" s="69"/>
      <c r="U250" s="221"/>
      <c r="V250" s="302"/>
      <c r="W250" s="302"/>
      <c r="X250" s="302"/>
      <c r="Y250" s="223"/>
      <c r="Z250" s="221"/>
      <c r="AA250" s="221"/>
      <c r="AB250" s="221"/>
      <c r="AC250" s="221"/>
      <c r="AD250" s="221"/>
      <c r="AE250" s="221"/>
      <c r="AF250" s="221"/>
      <c r="AG250" s="221"/>
      <c r="AH250" s="221"/>
      <c r="AI250" s="221"/>
      <c r="AJ250" s="221"/>
      <c r="AK250" s="221"/>
      <c r="AL250" s="221"/>
      <c r="AM250" s="221"/>
      <c r="AN250" s="221"/>
      <c r="AO250" s="221"/>
      <c r="AP250" s="221"/>
    </row>
    <row r="251" spans="1:42" ht="14.25" customHeight="1">
      <c r="A251" s="221"/>
      <c r="B251" s="87"/>
      <c r="C251" s="87"/>
      <c r="F251" s="221"/>
      <c r="I251" s="230"/>
      <c r="J251" s="299"/>
      <c r="K251" s="300"/>
      <c r="L251" s="67"/>
      <c r="M251" s="67"/>
      <c r="N251" s="67"/>
      <c r="O251" s="69"/>
      <c r="P251" s="67"/>
      <c r="Q251" s="69"/>
      <c r="R251" s="69"/>
      <c r="S251" s="69"/>
      <c r="T251" s="69"/>
      <c r="U251" s="221"/>
      <c r="V251" s="302"/>
      <c r="W251" s="302"/>
      <c r="X251" s="302"/>
      <c r="Y251" s="223"/>
      <c r="Z251" s="221"/>
      <c r="AA251" s="221"/>
      <c r="AB251" s="221"/>
      <c r="AC251" s="221"/>
      <c r="AD251" s="221"/>
      <c r="AE251" s="221"/>
      <c r="AF251" s="221"/>
      <c r="AG251" s="221"/>
      <c r="AH251" s="221"/>
      <c r="AI251" s="221"/>
      <c r="AJ251" s="221"/>
      <c r="AK251" s="221"/>
      <c r="AL251" s="221"/>
      <c r="AM251" s="221"/>
      <c r="AN251" s="221"/>
      <c r="AO251" s="221"/>
      <c r="AP251" s="221"/>
    </row>
    <row r="252" spans="1:42" ht="14.25" customHeight="1">
      <c r="A252" s="221"/>
      <c r="B252" s="87"/>
      <c r="C252" s="87"/>
      <c r="F252" s="221"/>
      <c r="I252" s="230"/>
      <c r="J252" s="299"/>
      <c r="K252" s="300"/>
      <c r="L252" s="67"/>
      <c r="M252" s="67"/>
      <c r="N252" s="67"/>
      <c r="O252" s="69"/>
      <c r="P252" s="67"/>
      <c r="Q252" s="69"/>
      <c r="R252" s="69"/>
      <c r="S252" s="69"/>
      <c r="T252" s="69"/>
      <c r="U252" s="221"/>
      <c r="V252" s="302"/>
      <c r="W252" s="302"/>
      <c r="X252" s="302"/>
      <c r="Y252" s="223"/>
      <c r="Z252" s="221"/>
      <c r="AA252" s="221"/>
      <c r="AB252" s="221"/>
      <c r="AC252" s="221"/>
      <c r="AD252" s="221"/>
      <c r="AE252" s="221"/>
      <c r="AF252" s="221"/>
      <c r="AG252" s="221"/>
      <c r="AH252" s="221"/>
      <c r="AI252" s="221"/>
      <c r="AJ252" s="221"/>
      <c r="AK252" s="221"/>
      <c r="AL252" s="221"/>
      <c r="AM252" s="221"/>
      <c r="AN252" s="221"/>
      <c r="AO252" s="221"/>
      <c r="AP252" s="221"/>
    </row>
    <row r="253" spans="1:42" ht="14.25" customHeight="1">
      <c r="A253" s="221"/>
      <c r="B253" s="87"/>
      <c r="C253" s="87"/>
      <c r="F253" s="221"/>
      <c r="I253" s="230"/>
      <c r="J253" s="299"/>
      <c r="K253" s="300"/>
      <c r="L253" s="67"/>
      <c r="M253" s="67"/>
      <c r="N253" s="67"/>
      <c r="O253" s="69"/>
      <c r="P253" s="67"/>
      <c r="Q253" s="69"/>
      <c r="R253" s="69"/>
      <c r="S253" s="69"/>
      <c r="T253" s="69"/>
      <c r="U253" s="221"/>
      <c r="V253" s="302"/>
      <c r="W253" s="302"/>
      <c r="X253" s="302"/>
      <c r="Y253" s="223"/>
      <c r="Z253" s="221"/>
      <c r="AA253" s="221"/>
      <c r="AB253" s="221"/>
      <c r="AC253" s="221"/>
      <c r="AD253" s="221"/>
      <c r="AE253" s="221"/>
      <c r="AF253" s="221"/>
      <c r="AG253" s="221"/>
      <c r="AH253" s="221"/>
      <c r="AI253" s="221"/>
      <c r="AJ253" s="221"/>
      <c r="AK253" s="221"/>
      <c r="AL253" s="221"/>
      <c r="AM253" s="221"/>
      <c r="AN253" s="221"/>
      <c r="AO253" s="221"/>
      <c r="AP253" s="221"/>
    </row>
    <row r="254" spans="1:42" ht="14.25" customHeight="1">
      <c r="A254" s="221"/>
      <c r="B254" s="87"/>
      <c r="C254" s="87"/>
      <c r="F254" s="221"/>
      <c r="I254" s="230"/>
      <c r="J254" s="299"/>
      <c r="K254" s="300"/>
      <c r="L254" s="67"/>
      <c r="M254" s="67"/>
      <c r="N254" s="67"/>
      <c r="O254" s="69"/>
      <c r="P254" s="67"/>
      <c r="Q254" s="69"/>
      <c r="R254" s="69"/>
      <c r="S254" s="69"/>
      <c r="T254" s="69"/>
      <c r="U254" s="221"/>
      <c r="V254" s="302"/>
      <c r="W254" s="302"/>
      <c r="X254" s="302"/>
      <c r="Y254" s="223"/>
      <c r="Z254" s="221"/>
      <c r="AA254" s="221"/>
      <c r="AB254" s="221"/>
      <c r="AC254" s="221"/>
      <c r="AD254" s="221"/>
      <c r="AE254" s="221"/>
      <c r="AF254" s="221"/>
      <c r="AG254" s="221"/>
      <c r="AH254" s="221"/>
      <c r="AI254" s="221"/>
      <c r="AJ254" s="221"/>
      <c r="AK254" s="221"/>
      <c r="AL254" s="221"/>
      <c r="AM254" s="221"/>
      <c r="AN254" s="221"/>
      <c r="AO254" s="221"/>
      <c r="AP254" s="221"/>
    </row>
    <row r="255" spans="1:42" ht="14.25" customHeight="1">
      <c r="A255" s="221"/>
      <c r="B255" s="87"/>
      <c r="C255" s="87"/>
      <c r="F255" s="221"/>
      <c r="I255" s="230"/>
      <c r="J255" s="299"/>
      <c r="K255" s="300"/>
      <c r="L255" s="67"/>
      <c r="M255" s="67"/>
      <c r="N255" s="67"/>
      <c r="O255" s="69"/>
      <c r="P255" s="67"/>
      <c r="Q255" s="69"/>
      <c r="R255" s="69"/>
      <c r="S255" s="69"/>
      <c r="T255" s="69"/>
      <c r="U255" s="221"/>
      <c r="V255" s="302"/>
      <c r="W255" s="302"/>
      <c r="X255" s="302"/>
      <c r="Y255" s="223"/>
      <c r="Z255" s="221"/>
      <c r="AA255" s="221"/>
      <c r="AB255" s="221"/>
      <c r="AC255" s="221"/>
      <c r="AD255" s="221"/>
      <c r="AE255" s="221"/>
      <c r="AF255" s="221"/>
      <c r="AG255" s="221"/>
      <c r="AH255" s="221"/>
      <c r="AI255" s="221"/>
      <c r="AJ255" s="221"/>
      <c r="AK255" s="221"/>
      <c r="AL255" s="221"/>
      <c r="AM255" s="221"/>
      <c r="AN255" s="221"/>
      <c r="AO255" s="221"/>
      <c r="AP255" s="221"/>
    </row>
    <row r="256" spans="1:42" ht="14.25" customHeight="1">
      <c r="A256" s="221"/>
      <c r="B256" s="87"/>
      <c r="C256" s="87"/>
      <c r="F256" s="221"/>
      <c r="I256" s="230"/>
      <c r="J256" s="299"/>
      <c r="K256" s="300"/>
      <c r="L256" s="67"/>
      <c r="M256" s="67"/>
      <c r="N256" s="67"/>
      <c r="O256" s="69"/>
      <c r="P256" s="67"/>
      <c r="Q256" s="69"/>
      <c r="R256" s="69"/>
      <c r="S256" s="69"/>
      <c r="T256" s="69"/>
      <c r="U256" s="221"/>
      <c r="V256" s="302"/>
      <c r="W256" s="302"/>
      <c r="X256" s="302"/>
      <c r="Y256" s="223"/>
      <c r="Z256" s="221"/>
      <c r="AA256" s="221"/>
      <c r="AB256" s="221"/>
      <c r="AC256" s="221"/>
      <c r="AD256" s="221"/>
      <c r="AE256" s="221"/>
      <c r="AF256" s="221"/>
      <c r="AG256" s="221"/>
      <c r="AH256" s="221"/>
      <c r="AI256" s="221"/>
      <c r="AJ256" s="221"/>
      <c r="AK256" s="221"/>
      <c r="AL256" s="221"/>
      <c r="AM256" s="221"/>
      <c r="AN256" s="221"/>
      <c r="AO256" s="221"/>
      <c r="AP256" s="221"/>
    </row>
    <row r="257" spans="1:42" ht="14.25" customHeight="1">
      <c r="A257" s="221"/>
      <c r="B257" s="87"/>
      <c r="C257" s="87"/>
      <c r="F257" s="221"/>
      <c r="I257" s="230"/>
      <c r="J257" s="299"/>
      <c r="K257" s="300"/>
      <c r="L257" s="67"/>
      <c r="M257" s="67"/>
      <c r="N257" s="67"/>
      <c r="O257" s="69"/>
      <c r="P257" s="67"/>
      <c r="Q257" s="69"/>
      <c r="R257" s="69"/>
      <c r="S257" s="69"/>
      <c r="T257" s="69"/>
      <c r="U257" s="221"/>
      <c r="V257" s="302"/>
      <c r="W257" s="302"/>
      <c r="X257" s="302"/>
      <c r="Y257" s="223"/>
      <c r="Z257" s="221"/>
      <c r="AA257" s="221"/>
      <c r="AB257" s="221"/>
      <c r="AC257" s="221"/>
      <c r="AD257" s="221"/>
      <c r="AE257" s="221"/>
      <c r="AF257" s="221"/>
      <c r="AG257" s="221"/>
      <c r="AH257" s="221"/>
      <c r="AI257" s="221"/>
      <c r="AJ257" s="221"/>
      <c r="AK257" s="221"/>
      <c r="AL257" s="221"/>
      <c r="AM257" s="221"/>
      <c r="AN257" s="221"/>
      <c r="AO257" s="221"/>
      <c r="AP257" s="221"/>
    </row>
    <row r="258" spans="1:42" ht="14.25" customHeight="1">
      <c r="A258" s="221"/>
      <c r="B258" s="87"/>
      <c r="C258" s="87"/>
      <c r="F258" s="221"/>
      <c r="I258" s="230"/>
      <c r="J258" s="299"/>
      <c r="K258" s="300"/>
      <c r="L258" s="67"/>
      <c r="M258" s="67"/>
      <c r="N258" s="67"/>
      <c r="O258" s="69"/>
      <c r="P258" s="67"/>
      <c r="Q258" s="69"/>
      <c r="R258" s="69"/>
      <c r="S258" s="69"/>
      <c r="T258" s="69"/>
      <c r="U258" s="221"/>
      <c r="V258" s="302"/>
      <c r="W258" s="302"/>
      <c r="X258" s="302"/>
      <c r="Y258" s="223"/>
      <c r="Z258" s="221"/>
      <c r="AA258" s="221"/>
      <c r="AB258" s="221"/>
      <c r="AC258" s="221"/>
      <c r="AD258" s="221"/>
      <c r="AE258" s="221"/>
      <c r="AF258" s="221"/>
      <c r="AG258" s="221"/>
      <c r="AH258" s="221"/>
      <c r="AI258" s="221"/>
      <c r="AJ258" s="221"/>
      <c r="AK258" s="221"/>
      <c r="AL258" s="221"/>
      <c r="AM258" s="221"/>
      <c r="AN258" s="221"/>
      <c r="AO258" s="221"/>
      <c r="AP258" s="221"/>
    </row>
    <row r="259" spans="1:42" ht="14.25" customHeight="1">
      <c r="A259" s="221"/>
      <c r="B259" s="87"/>
      <c r="C259" s="87"/>
      <c r="F259" s="221"/>
      <c r="I259" s="230"/>
      <c r="J259" s="299"/>
      <c r="K259" s="300"/>
      <c r="L259" s="67"/>
      <c r="M259" s="67"/>
      <c r="N259" s="67"/>
      <c r="O259" s="69"/>
      <c r="P259" s="67"/>
      <c r="Q259" s="69"/>
      <c r="R259" s="69"/>
      <c r="S259" s="69"/>
      <c r="T259" s="69"/>
      <c r="U259" s="221"/>
      <c r="V259" s="302"/>
      <c r="W259" s="302"/>
      <c r="X259" s="302"/>
      <c r="Y259" s="223"/>
      <c r="Z259" s="221"/>
      <c r="AA259" s="221"/>
      <c r="AB259" s="221"/>
      <c r="AC259" s="221"/>
      <c r="AD259" s="221"/>
      <c r="AE259" s="221"/>
      <c r="AF259" s="221"/>
      <c r="AG259" s="221"/>
      <c r="AH259" s="221"/>
      <c r="AI259" s="221"/>
      <c r="AJ259" s="221"/>
      <c r="AK259" s="221"/>
      <c r="AL259" s="221"/>
      <c r="AM259" s="221"/>
      <c r="AN259" s="221"/>
      <c r="AO259" s="221"/>
      <c r="AP259" s="221"/>
    </row>
    <row r="260" spans="1:42" ht="14.25" customHeight="1">
      <c r="A260" s="221"/>
      <c r="B260" s="87"/>
      <c r="C260" s="87"/>
      <c r="F260" s="221"/>
      <c r="I260" s="230"/>
      <c r="J260" s="299"/>
      <c r="K260" s="300"/>
      <c r="L260" s="67"/>
      <c r="M260" s="67"/>
      <c r="N260" s="67"/>
      <c r="O260" s="69"/>
      <c r="P260" s="67"/>
      <c r="Q260" s="69"/>
      <c r="R260" s="69"/>
      <c r="S260" s="69"/>
      <c r="T260" s="69"/>
      <c r="U260" s="221"/>
      <c r="V260" s="302"/>
      <c r="W260" s="302"/>
      <c r="X260" s="302"/>
      <c r="Y260" s="223"/>
      <c r="Z260" s="221"/>
      <c r="AA260" s="221"/>
      <c r="AB260" s="221"/>
      <c r="AC260" s="221"/>
      <c r="AD260" s="221"/>
      <c r="AE260" s="221"/>
      <c r="AF260" s="221"/>
      <c r="AG260" s="221"/>
      <c r="AH260" s="221"/>
      <c r="AI260" s="221"/>
      <c r="AJ260" s="221"/>
      <c r="AK260" s="221"/>
      <c r="AL260" s="221"/>
      <c r="AM260" s="221"/>
      <c r="AN260" s="221"/>
      <c r="AO260" s="221"/>
      <c r="AP260" s="221"/>
    </row>
    <row r="261" spans="1:42" ht="14.25" customHeight="1">
      <c r="A261" s="221"/>
      <c r="B261" s="87"/>
      <c r="C261" s="87"/>
      <c r="F261" s="221"/>
      <c r="I261" s="230"/>
      <c r="J261" s="299"/>
      <c r="K261" s="300"/>
      <c r="L261" s="67"/>
      <c r="M261" s="67"/>
      <c r="N261" s="67"/>
      <c r="O261" s="69"/>
      <c r="P261" s="67"/>
      <c r="Q261" s="69"/>
      <c r="R261" s="69"/>
      <c r="S261" s="69"/>
      <c r="T261" s="69"/>
      <c r="U261" s="221"/>
      <c r="V261" s="302"/>
      <c r="W261" s="302"/>
      <c r="X261" s="302"/>
      <c r="Y261" s="223"/>
      <c r="Z261" s="221"/>
      <c r="AA261" s="221"/>
      <c r="AB261" s="221"/>
      <c r="AC261" s="221"/>
      <c r="AD261" s="221"/>
      <c r="AE261" s="221"/>
      <c r="AF261" s="221"/>
      <c r="AG261" s="221"/>
      <c r="AH261" s="221"/>
      <c r="AI261" s="221"/>
      <c r="AJ261" s="221"/>
      <c r="AK261" s="221"/>
      <c r="AL261" s="221"/>
      <c r="AM261" s="221"/>
      <c r="AN261" s="221"/>
      <c r="AO261" s="221"/>
      <c r="AP261" s="221"/>
    </row>
    <row r="262" spans="1:42" ht="14.25" customHeight="1">
      <c r="A262" s="221"/>
      <c r="B262" s="87"/>
      <c r="C262" s="87"/>
      <c r="F262" s="221"/>
      <c r="I262" s="230"/>
      <c r="J262" s="299"/>
      <c r="K262" s="300"/>
      <c r="L262" s="67"/>
      <c r="M262" s="67"/>
      <c r="N262" s="67"/>
      <c r="O262" s="69"/>
      <c r="P262" s="67"/>
      <c r="Q262" s="69"/>
      <c r="R262" s="69"/>
      <c r="S262" s="69"/>
      <c r="T262" s="69"/>
      <c r="U262" s="221"/>
      <c r="V262" s="302"/>
      <c r="W262" s="302"/>
      <c r="X262" s="302"/>
      <c r="Y262" s="223"/>
      <c r="Z262" s="221"/>
      <c r="AA262" s="221"/>
      <c r="AB262" s="221"/>
      <c r="AC262" s="221"/>
      <c r="AD262" s="221"/>
      <c r="AE262" s="221"/>
      <c r="AF262" s="221"/>
      <c r="AG262" s="221"/>
      <c r="AH262" s="221"/>
      <c r="AI262" s="221"/>
      <c r="AJ262" s="221"/>
      <c r="AK262" s="221"/>
      <c r="AL262" s="221"/>
      <c r="AM262" s="221"/>
      <c r="AN262" s="221"/>
      <c r="AO262" s="221"/>
      <c r="AP262" s="221"/>
    </row>
    <row r="263" spans="1:42" ht="14.25" customHeight="1">
      <c r="A263" s="221"/>
      <c r="B263" s="87"/>
      <c r="C263" s="87"/>
      <c r="F263" s="221"/>
      <c r="I263" s="230"/>
      <c r="J263" s="299"/>
      <c r="K263" s="300"/>
      <c r="L263" s="67"/>
      <c r="M263" s="67"/>
      <c r="N263" s="67"/>
      <c r="O263" s="69"/>
      <c r="P263" s="67"/>
      <c r="Q263" s="69"/>
      <c r="R263" s="69"/>
      <c r="S263" s="69"/>
      <c r="T263" s="69"/>
      <c r="U263" s="221"/>
      <c r="V263" s="302"/>
      <c r="W263" s="302"/>
      <c r="X263" s="302"/>
      <c r="Y263" s="223"/>
      <c r="Z263" s="221"/>
      <c r="AA263" s="221"/>
      <c r="AB263" s="221"/>
      <c r="AC263" s="221"/>
      <c r="AD263" s="221"/>
      <c r="AE263" s="221"/>
      <c r="AF263" s="221"/>
      <c r="AG263" s="221"/>
      <c r="AH263" s="221"/>
      <c r="AI263" s="221"/>
      <c r="AJ263" s="221"/>
      <c r="AK263" s="221"/>
      <c r="AL263" s="221"/>
      <c r="AM263" s="221"/>
      <c r="AN263" s="221"/>
      <c r="AO263" s="221"/>
      <c r="AP263" s="221"/>
    </row>
    <row r="264" spans="1:42" ht="14.25" customHeight="1">
      <c r="A264" s="221"/>
      <c r="B264" s="87"/>
      <c r="C264" s="87"/>
      <c r="F264" s="221"/>
      <c r="I264" s="230"/>
      <c r="J264" s="299"/>
      <c r="K264" s="300"/>
      <c r="L264" s="67"/>
      <c r="M264" s="67"/>
      <c r="N264" s="67"/>
      <c r="O264" s="69"/>
      <c r="P264" s="67"/>
      <c r="Q264" s="69"/>
      <c r="R264" s="69"/>
      <c r="S264" s="69"/>
      <c r="T264" s="69"/>
      <c r="U264" s="221"/>
      <c r="V264" s="302"/>
      <c r="W264" s="302"/>
      <c r="X264" s="302"/>
      <c r="Y264" s="223"/>
      <c r="Z264" s="221"/>
      <c r="AA264" s="221"/>
      <c r="AB264" s="221"/>
      <c r="AC264" s="221"/>
      <c r="AD264" s="221"/>
      <c r="AE264" s="221"/>
      <c r="AF264" s="221"/>
      <c r="AG264" s="221"/>
      <c r="AH264" s="221"/>
      <c r="AI264" s="221"/>
      <c r="AJ264" s="221"/>
      <c r="AK264" s="221"/>
      <c r="AL264" s="221"/>
      <c r="AM264" s="221"/>
      <c r="AN264" s="221"/>
      <c r="AO264" s="221"/>
      <c r="AP264" s="221"/>
    </row>
    <row r="265" spans="1:42" ht="14.25" customHeight="1">
      <c r="A265" s="221"/>
      <c r="B265" s="87"/>
      <c r="C265" s="87"/>
      <c r="F265" s="221"/>
      <c r="I265" s="230"/>
      <c r="J265" s="299"/>
      <c r="K265" s="300"/>
      <c r="L265" s="67"/>
      <c r="M265" s="67"/>
      <c r="N265" s="67"/>
      <c r="O265" s="69"/>
      <c r="P265" s="67"/>
      <c r="Q265" s="69"/>
      <c r="R265" s="69"/>
      <c r="S265" s="69"/>
      <c r="T265" s="69"/>
      <c r="U265" s="221"/>
      <c r="V265" s="302"/>
      <c r="W265" s="302"/>
      <c r="X265" s="302"/>
      <c r="Y265" s="223"/>
      <c r="Z265" s="221"/>
      <c r="AA265" s="221"/>
      <c r="AB265" s="221"/>
      <c r="AC265" s="221"/>
      <c r="AD265" s="221"/>
      <c r="AE265" s="221"/>
      <c r="AF265" s="221"/>
      <c r="AG265" s="221"/>
      <c r="AH265" s="221"/>
      <c r="AI265" s="221"/>
      <c r="AJ265" s="221"/>
      <c r="AK265" s="221"/>
      <c r="AL265" s="221"/>
      <c r="AM265" s="221"/>
      <c r="AN265" s="221"/>
      <c r="AO265" s="221"/>
      <c r="AP265" s="221"/>
    </row>
    <row r="266" spans="1:42" ht="14.25" customHeight="1">
      <c r="A266" s="221"/>
      <c r="B266" s="87"/>
      <c r="C266" s="87"/>
      <c r="F266" s="221"/>
      <c r="I266" s="230"/>
      <c r="J266" s="299"/>
      <c r="K266" s="300"/>
      <c r="L266" s="67"/>
      <c r="M266" s="67"/>
      <c r="N266" s="67"/>
      <c r="O266" s="69"/>
      <c r="P266" s="67"/>
      <c r="Q266" s="69"/>
      <c r="R266" s="69"/>
      <c r="S266" s="69"/>
      <c r="T266" s="69"/>
      <c r="U266" s="221"/>
      <c r="V266" s="302"/>
      <c r="W266" s="302"/>
      <c r="X266" s="302"/>
      <c r="Y266" s="223"/>
      <c r="Z266" s="221"/>
      <c r="AA266" s="221"/>
      <c r="AB266" s="221"/>
      <c r="AC266" s="221"/>
      <c r="AD266" s="221"/>
      <c r="AE266" s="221"/>
      <c r="AF266" s="221"/>
      <c r="AG266" s="221"/>
      <c r="AH266" s="221"/>
      <c r="AI266" s="221"/>
      <c r="AJ266" s="221"/>
      <c r="AK266" s="221"/>
      <c r="AL266" s="221"/>
      <c r="AM266" s="221"/>
      <c r="AN266" s="221"/>
      <c r="AO266" s="221"/>
      <c r="AP266" s="221"/>
    </row>
    <row r="267" spans="1:42" ht="14.25" customHeight="1">
      <c r="A267" s="221"/>
      <c r="B267" s="87"/>
      <c r="C267" s="87"/>
      <c r="F267" s="221"/>
      <c r="I267" s="230"/>
      <c r="J267" s="299"/>
      <c r="K267" s="300"/>
      <c r="L267" s="67"/>
      <c r="M267" s="67"/>
      <c r="N267" s="67"/>
      <c r="O267" s="69"/>
      <c r="P267" s="67"/>
      <c r="Q267" s="69"/>
      <c r="R267" s="69"/>
      <c r="S267" s="69"/>
      <c r="T267" s="69"/>
      <c r="U267" s="221"/>
      <c r="V267" s="302"/>
      <c r="W267" s="302"/>
      <c r="X267" s="302"/>
      <c r="Y267" s="223"/>
      <c r="Z267" s="221"/>
      <c r="AA267" s="221"/>
      <c r="AB267" s="221"/>
      <c r="AC267" s="221"/>
      <c r="AD267" s="221"/>
      <c r="AE267" s="221"/>
      <c r="AF267" s="221"/>
      <c r="AG267" s="221"/>
      <c r="AH267" s="221"/>
      <c r="AI267" s="221"/>
      <c r="AJ267" s="221"/>
      <c r="AK267" s="221"/>
      <c r="AL267" s="221"/>
      <c r="AM267" s="221"/>
      <c r="AN267" s="221"/>
      <c r="AO267" s="221"/>
      <c r="AP267" s="221"/>
    </row>
    <row r="268" spans="1:42" ht="14.25" customHeight="1">
      <c r="A268" s="221"/>
      <c r="B268" s="87"/>
      <c r="C268" s="87"/>
      <c r="F268" s="221"/>
      <c r="I268" s="230"/>
      <c r="J268" s="299"/>
      <c r="K268" s="300"/>
      <c r="L268" s="67"/>
      <c r="M268" s="67"/>
      <c r="N268" s="67"/>
      <c r="O268" s="69"/>
      <c r="P268" s="67"/>
      <c r="Q268" s="69"/>
      <c r="R268" s="69"/>
      <c r="S268" s="69"/>
      <c r="T268" s="69"/>
      <c r="U268" s="221"/>
      <c r="V268" s="302"/>
      <c r="W268" s="302"/>
      <c r="X268" s="302"/>
      <c r="Y268" s="223"/>
      <c r="Z268" s="221"/>
      <c r="AA268" s="221"/>
      <c r="AB268" s="221"/>
      <c r="AC268" s="221"/>
      <c r="AD268" s="221"/>
      <c r="AE268" s="221"/>
      <c r="AF268" s="221"/>
      <c r="AG268" s="221"/>
      <c r="AH268" s="221"/>
      <c r="AI268" s="221"/>
      <c r="AJ268" s="221"/>
      <c r="AK268" s="221"/>
      <c r="AL268" s="221"/>
      <c r="AM268" s="221"/>
      <c r="AN268" s="221"/>
      <c r="AO268" s="221"/>
      <c r="AP268" s="221"/>
    </row>
    <row r="269" spans="1:42" ht="14.25" customHeight="1">
      <c r="A269" s="221"/>
      <c r="B269" s="87"/>
      <c r="C269" s="87"/>
      <c r="F269" s="221"/>
      <c r="I269" s="230"/>
      <c r="J269" s="299"/>
      <c r="K269" s="300"/>
      <c r="L269" s="67"/>
      <c r="M269" s="67"/>
      <c r="N269" s="67"/>
      <c r="O269" s="69"/>
      <c r="P269" s="67"/>
      <c r="Q269" s="69"/>
      <c r="R269" s="69"/>
      <c r="S269" s="69"/>
      <c r="T269" s="69"/>
      <c r="U269" s="221"/>
      <c r="V269" s="302"/>
      <c r="W269" s="302"/>
      <c r="X269" s="302"/>
      <c r="Y269" s="223"/>
      <c r="Z269" s="221"/>
      <c r="AA269" s="221"/>
      <c r="AB269" s="221"/>
      <c r="AC269" s="221"/>
      <c r="AD269" s="221"/>
      <c r="AE269" s="221"/>
      <c r="AF269" s="221"/>
      <c r="AG269" s="221"/>
      <c r="AH269" s="221"/>
      <c r="AI269" s="221"/>
      <c r="AJ269" s="221"/>
      <c r="AK269" s="221"/>
      <c r="AL269" s="221"/>
      <c r="AM269" s="221"/>
      <c r="AN269" s="221"/>
      <c r="AO269" s="221"/>
      <c r="AP269" s="221"/>
    </row>
    <row r="270" spans="1:42" ht="14.25" customHeight="1">
      <c r="A270" s="221"/>
      <c r="B270" s="87"/>
      <c r="C270" s="87"/>
      <c r="F270" s="221"/>
      <c r="I270" s="230"/>
      <c r="J270" s="299"/>
      <c r="K270" s="300"/>
      <c r="L270" s="67"/>
      <c r="M270" s="67"/>
      <c r="N270" s="67"/>
      <c r="O270" s="69"/>
      <c r="P270" s="67"/>
      <c r="Q270" s="69"/>
      <c r="R270" s="69"/>
      <c r="S270" s="69"/>
      <c r="T270" s="69"/>
      <c r="U270" s="221"/>
      <c r="V270" s="302"/>
      <c r="W270" s="302"/>
      <c r="X270" s="302"/>
      <c r="Y270" s="223"/>
      <c r="Z270" s="221"/>
      <c r="AA270" s="221"/>
      <c r="AB270" s="221"/>
      <c r="AC270" s="221"/>
      <c r="AD270" s="221"/>
      <c r="AE270" s="221"/>
      <c r="AF270" s="221"/>
      <c r="AG270" s="221"/>
      <c r="AH270" s="221"/>
      <c r="AI270" s="221"/>
      <c r="AJ270" s="221"/>
      <c r="AK270" s="221"/>
      <c r="AL270" s="221"/>
      <c r="AM270" s="221"/>
      <c r="AN270" s="221"/>
      <c r="AO270" s="221"/>
      <c r="AP270" s="221"/>
    </row>
    <row r="271" spans="1:42" ht="14.25" customHeight="1">
      <c r="A271" s="221"/>
      <c r="B271" s="87"/>
      <c r="C271" s="87"/>
      <c r="F271" s="221"/>
      <c r="I271" s="230"/>
      <c r="J271" s="299"/>
      <c r="K271" s="300"/>
      <c r="L271" s="67"/>
      <c r="M271" s="67"/>
      <c r="N271" s="67"/>
      <c r="O271" s="69"/>
      <c r="P271" s="67"/>
      <c r="Q271" s="69"/>
      <c r="R271" s="69"/>
      <c r="S271" s="69"/>
      <c r="T271" s="69"/>
      <c r="U271" s="221"/>
      <c r="V271" s="302"/>
      <c r="W271" s="302"/>
      <c r="X271" s="302"/>
      <c r="Y271" s="223"/>
      <c r="Z271" s="221"/>
      <c r="AA271" s="221"/>
      <c r="AB271" s="221"/>
      <c r="AC271" s="221"/>
      <c r="AD271" s="221"/>
      <c r="AE271" s="221"/>
      <c r="AF271" s="221"/>
      <c r="AG271" s="221"/>
      <c r="AH271" s="221"/>
      <c r="AI271" s="221"/>
      <c r="AJ271" s="221"/>
      <c r="AK271" s="221"/>
      <c r="AL271" s="221"/>
      <c r="AM271" s="221"/>
      <c r="AN271" s="221"/>
      <c r="AO271" s="221"/>
      <c r="AP271" s="221"/>
    </row>
    <row r="272" spans="1:42" ht="14.25" customHeight="1">
      <c r="A272" s="221"/>
      <c r="B272" s="87"/>
      <c r="C272" s="87"/>
      <c r="F272" s="221"/>
      <c r="I272" s="230"/>
      <c r="J272" s="299"/>
      <c r="K272" s="300"/>
      <c r="L272" s="67"/>
      <c r="M272" s="67"/>
      <c r="N272" s="67"/>
      <c r="O272" s="69"/>
      <c r="P272" s="67"/>
      <c r="Q272" s="69"/>
      <c r="R272" s="69"/>
      <c r="S272" s="69"/>
      <c r="T272" s="69"/>
      <c r="U272" s="221"/>
      <c r="V272" s="302"/>
      <c r="W272" s="302"/>
      <c r="X272" s="302"/>
      <c r="Y272" s="223"/>
      <c r="Z272" s="221"/>
      <c r="AA272" s="221"/>
      <c r="AB272" s="221"/>
      <c r="AC272" s="221"/>
      <c r="AD272" s="221"/>
      <c r="AE272" s="221"/>
      <c r="AF272" s="221"/>
      <c r="AG272" s="221"/>
      <c r="AH272" s="221"/>
      <c r="AI272" s="221"/>
      <c r="AJ272" s="221"/>
      <c r="AK272" s="221"/>
      <c r="AL272" s="221"/>
      <c r="AM272" s="221"/>
      <c r="AN272" s="221"/>
      <c r="AO272" s="221"/>
      <c r="AP272" s="221"/>
    </row>
    <row r="273" spans="1:42" ht="14.25" customHeight="1">
      <c r="A273" s="221"/>
      <c r="B273" s="87"/>
      <c r="C273" s="87"/>
      <c r="F273" s="221"/>
      <c r="I273" s="230"/>
      <c r="J273" s="299"/>
      <c r="K273" s="300"/>
      <c r="L273" s="67"/>
      <c r="M273" s="67"/>
      <c r="N273" s="67"/>
      <c r="O273" s="69"/>
      <c r="P273" s="67"/>
      <c r="Q273" s="69"/>
      <c r="R273" s="69"/>
      <c r="S273" s="69"/>
      <c r="T273" s="69"/>
      <c r="U273" s="221"/>
      <c r="V273" s="302"/>
      <c r="W273" s="302"/>
      <c r="X273" s="302"/>
      <c r="Y273" s="223"/>
      <c r="Z273" s="221"/>
      <c r="AA273" s="221"/>
      <c r="AB273" s="221"/>
      <c r="AC273" s="221"/>
      <c r="AD273" s="221"/>
      <c r="AE273" s="221"/>
      <c r="AF273" s="221"/>
      <c r="AG273" s="221"/>
      <c r="AH273" s="221"/>
      <c r="AI273" s="221"/>
      <c r="AJ273" s="221"/>
      <c r="AK273" s="221"/>
      <c r="AL273" s="221"/>
      <c r="AM273" s="221"/>
      <c r="AN273" s="221"/>
      <c r="AO273" s="221"/>
      <c r="AP273" s="221"/>
    </row>
    <row r="274" spans="1:42" ht="14.25" customHeight="1">
      <c r="A274" s="221"/>
      <c r="B274" s="87"/>
      <c r="C274" s="87"/>
      <c r="F274" s="221"/>
      <c r="I274" s="230"/>
      <c r="J274" s="299"/>
      <c r="K274" s="300"/>
      <c r="L274" s="67"/>
      <c r="M274" s="67"/>
      <c r="N274" s="67"/>
      <c r="O274" s="69"/>
      <c r="P274" s="67"/>
      <c r="Q274" s="69"/>
      <c r="R274" s="69"/>
      <c r="S274" s="69"/>
      <c r="T274" s="69"/>
      <c r="U274" s="221"/>
      <c r="V274" s="302"/>
      <c r="W274" s="302"/>
      <c r="X274" s="302"/>
      <c r="Y274" s="223"/>
      <c r="Z274" s="221"/>
      <c r="AA274" s="221"/>
      <c r="AB274" s="221"/>
      <c r="AC274" s="221"/>
      <c r="AD274" s="221"/>
      <c r="AE274" s="221"/>
      <c r="AF274" s="221"/>
      <c r="AG274" s="221"/>
      <c r="AH274" s="221"/>
      <c r="AI274" s="221"/>
      <c r="AJ274" s="221"/>
      <c r="AK274" s="221"/>
      <c r="AL274" s="221"/>
      <c r="AM274" s="221"/>
      <c r="AN274" s="221"/>
      <c r="AO274" s="221"/>
      <c r="AP274" s="221"/>
    </row>
    <row r="275" spans="1:42" ht="14.25" customHeight="1">
      <c r="A275" s="221"/>
      <c r="B275" s="87"/>
      <c r="C275" s="87"/>
      <c r="F275" s="221"/>
      <c r="I275" s="230"/>
      <c r="J275" s="299"/>
      <c r="K275" s="300"/>
      <c r="L275" s="67"/>
      <c r="M275" s="67"/>
      <c r="N275" s="67"/>
      <c r="O275" s="69"/>
      <c r="P275" s="67"/>
      <c r="Q275" s="69"/>
      <c r="R275" s="69"/>
      <c r="S275" s="69"/>
      <c r="T275" s="69"/>
      <c r="U275" s="221"/>
      <c r="V275" s="302"/>
      <c r="W275" s="302"/>
      <c r="X275" s="302"/>
      <c r="Y275" s="223"/>
      <c r="Z275" s="221"/>
      <c r="AA275" s="221"/>
      <c r="AB275" s="221"/>
      <c r="AC275" s="221"/>
      <c r="AD275" s="221"/>
      <c r="AE275" s="221"/>
      <c r="AF275" s="221"/>
      <c r="AG275" s="221"/>
      <c r="AH275" s="221"/>
      <c r="AI275" s="221"/>
      <c r="AJ275" s="221"/>
      <c r="AK275" s="221"/>
      <c r="AL275" s="221"/>
      <c r="AM275" s="221"/>
      <c r="AN275" s="221"/>
      <c r="AO275" s="221"/>
      <c r="AP275" s="221"/>
    </row>
    <row r="276" spans="1:42" ht="14.25" customHeight="1">
      <c r="A276" s="221"/>
      <c r="B276" s="87"/>
      <c r="C276" s="87"/>
      <c r="F276" s="221"/>
      <c r="I276" s="230"/>
      <c r="J276" s="299"/>
      <c r="K276" s="300"/>
      <c r="L276" s="67"/>
      <c r="M276" s="67"/>
      <c r="N276" s="67"/>
      <c r="O276" s="69"/>
      <c r="P276" s="67"/>
      <c r="Q276" s="69"/>
      <c r="R276" s="69"/>
      <c r="S276" s="69"/>
      <c r="T276" s="69"/>
      <c r="U276" s="221"/>
      <c r="V276" s="302"/>
      <c r="W276" s="302"/>
      <c r="X276" s="302"/>
      <c r="Y276" s="223"/>
      <c r="Z276" s="221"/>
      <c r="AA276" s="221"/>
      <c r="AB276" s="221"/>
      <c r="AC276" s="221"/>
      <c r="AD276" s="221"/>
      <c r="AE276" s="221"/>
      <c r="AF276" s="221"/>
      <c r="AG276" s="221"/>
      <c r="AH276" s="221"/>
      <c r="AI276" s="221"/>
      <c r="AJ276" s="221"/>
      <c r="AK276" s="221"/>
      <c r="AL276" s="221"/>
      <c r="AM276" s="221"/>
      <c r="AN276" s="221"/>
      <c r="AO276" s="221"/>
      <c r="AP276" s="221"/>
    </row>
    <row r="277" spans="1:42" ht="14.25" customHeight="1">
      <c r="A277" s="221"/>
      <c r="B277" s="87"/>
      <c r="C277" s="87"/>
      <c r="F277" s="221"/>
      <c r="I277" s="230"/>
      <c r="J277" s="299"/>
      <c r="K277" s="300"/>
      <c r="L277" s="67"/>
      <c r="M277" s="67"/>
      <c r="N277" s="67"/>
      <c r="O277" s="69"/>
      <c r="P277" s="67"/>
      <c r="Q277" s="69"/>
      <c r="R277" s="69"/>
      <c r="S277" s="69"/>
      <c r="T277" s="69"/>
      <c r="U277" s="221"/>
      <c r="V277" s="302"/>
      <c r="W277" s="302"/>
      <c r="X277" s="302"/>
      <c r="Y277" s="223"/>
      <c r="Z277" s="221"/>
      <c r="AA277" s="221"/>
      <c r="AB277" s="221"/>
      <c r="AC277" s="221"/>
      <c r="AD277" s="221"/>
      <c r="AE277" s="221"/>
      <c r="AF277" s="221"/>
      <c r="AG277" s="221"/>
      <c r="AH277" s="221"/>
      <c r="AI277" s="221"/>
      <c r="AJ277" s="221"/>
      <c r="AK277" s="221"/>
      <c r="AL277" s="221"/>
      <c r="AM277" s="221"/>
      <c r="AN277" s="221"/>
      <c r="AO277" s="221"/>
      <c r="AP277" s="221"/>
    </row>
    <row r="278" spans="1:42" ht="14.25" customHeight="1">
      <c r="A278" s="221"/>
      <c r="B278" s="87"/>
      <c r="C278" s="87"/>
      <c r="F278" s="221"/>
      <c r="I278" s="230"/>
      <c r="J278" s="299"/>
      <c r="K278" s="300"/>
      <c r="L278" s="67"/>
      <c r="M278" s="67"/>
      <c r="N278" s="67"/>
      <c r="O278" s="69"/>
      <c r="P278" s="67"/>
      <c r="Q278" s="69"/>
      <c r="R278" s="69"/>
      <c r="S278" s="69"/>
      <c r="T278" s="69"/>
      <c r="U278" s="221"/>
      <c r="V278" s="302"/>
      <c r="W278" s="302"/>
      <c r="X278" s="302"/>
      <c r="Y278" s="223"/>
      <c r="Z278" s="221"/>
      <c r="AA278" s="221"/>
      <c r="AB278" s="221"/>
      <c r="AC278" s="221"/>
      <c r="AD278" s="221"/>
      <c r="AE278" s="221"/>
      <c r="AF278" s="221"/>
      <c r="AG278" s="221"/>
      <c r="AH278" s="221"/>
      <c r="AI278" s="221"/>
      <c r="AJ278" s="221"/>
      <c r="AK278" s="221"/>
      <c r="AL278" s="221"/>
      <c r="AM278" s="221"/>
      <c r="AN278" s="221"/>
      <c r="AO278" s="221"/>
      <c r="AP278" s="221"/>
    </row>
    <row r="279" spans="1:42" ht="14.25" customHeight="1">
      <c r="A279" s="221"/>
      <c r="B279" s="87"/>
      <c r="C279" s="87"/>
      <c r="F279" s="221"/>
      <c r="I279" s="230"/>
      <c r="J279" s="299"/>
      <c r="K279" s="300"/>
      <c r="L279" s="67"/>
      <c r="M279" s="67"/>
      <c r="N279" s="67"/>
      <c r="O279" s="69"/>
      <c r="P279" s="67"/>
      <c r="Q279" s="69"/>
      <c r="R279" s="69"/>
      <c r="S279" s="69"/>
      <c r="T279" s="69"/>
      <c r="U279" s="221"/>
      <c r="V279" s="302"/>
      <c r="W279" s="302"/>
      <c r="X279" s="302"/>
      <c r="Y279" s="223"/>
      <c r="Z279" s="221"/>
      <c r="AA279" s="221"/>
      <c r="AB279" s="221"/>
      <c r="AC279" s="221"/>
      <c r="AD279" s="221"/>
      <c r="AE279" s="221"/>
      <c r="AF279" s="221"/>
      <c r="AG279" s="221"/>
      <c r="AH279" s="221"/>
      <c r="AI279" s="221"/>
      <c r="AJ279" s="221"/>
      <c r="AK279" s="221"/>
      <c r="AL279" s="221"/>
      <c r="AM279" s="221"/>
      <c r="AN279" s="221"/>
      <c r="AO279" s="221"/>
      <c r="AP279" s="221"/>
    </row>
    <row r="280" spans="1:42" ht="14.25" customHeight="1">
      <c r="A280" s="221"/>
      <c r="B280" s="87"/>
      <c r="C280" s="87"/>
      <c r="F280" s="221"/>
      <c r="I280" s="230"/>
      <c r="J280" s="299"/>
      <c r="K280" s="300"/>
      <c r="L280" s="67"/>
      <c r="M280" s="67"/>
      <c r="N280" s="67"/>
      <c r="O280" s="69"/>
      <c r="P280" s="67"/>
      <c r="Q280" s="69"/>
      <c r="R280" s="69"/>
      <c r="S280" s="69"/>
      <c r="T280" s="69"/>
      <c r="U280" s="221"/>
      <c r="V280" s="302"/>
      <c r="W280" s="302"/>
      <c r="X280" s="302"/>
      <c r="Y280" s="223"/>
      <c r="Z280" s="221"/>
      <c r="AA280" s="221"/>
      <c r="AB280" s="221"/>
      <c r="AC280" s="221"/>
      <c r="AD280" s="221"/>
      <c r="AE280" s="221"/>
      <c r="AF280" s="221"/>
      <c r="AG280" s="221"/>
      <c r="AH280" s="221"/>
      <c r="AI280" s="221"/>
      <c r="AJ280" s="221"/>
      <c r="AK280" s="221"/>
      <c r="AL280" s="221"/>
      <c r="AM280" s="221"/>
      <c r="AN280" s="221"/>
      <c r="AO280" s="221"/>
      <c r="AP280" s="221"/>
    </row>
    <row r="281" spans="1:42" ht="14.25" customHeight="1">
      <c r="A281" s="221"/>
      <c r="B281" s="87"/>
      <c r="C281" s="87"/>
      <c r="F281" s="221"/>
      <c r="I281" s="230"/>
      <c r="J281" s="299"/>
      <c r="K281" s="300"/>
      <c r="L281" s="67"/>
      <c r="M281" s="67"/>
      <c r="N281" s="67"/>
      <c r="O281" s="69"/>
      <c r="P281" s="67"/>
      <c r="Q281" s="69"/>
      <c r="R281" s="69"/>
      <c r="S281" s="69"/>
      <c r="T281" s="69"/>
      <c r="U281" s="221"/>
      <c r="V281" s="302"/>
      <c r="W281" s="302"/>
      <c r="X281" s="302"/>
      <c r="Y281" s="223"/>
      <c r="Z281" s="221"/>
      <c r="AA281" s="221"/>
      <c r="AB281" s="221"/>
      <c r="AC281" s="221"/>
      <c r="AD281" s="221"/>
      <c r="AE281" s="221"/>
      <c r="AF281" s="221"/>
      <c r="AG281" s="221"/>
      <c r="AH281" s="221"/>
      <c r="AI281" s="221"/>
      <c r="AJ281" s="221"/>
      <c r="AK281" s="221"/>
      <c r="AL281" s="221"/>
      <c r="AM281" s="221"/>
      <c r="AN281" s="221"/>
      <c r="AO281" s="221"/>
      <c r="AP281" s="221"/>
    </row>
    <row r="282" spans="1:42" ht="14.25" customHeight="1">
      <c r="A282" s="221"/>
      <c r="B282" s="87"/>
      <c r="C282" s="87"/>
      <c r="F282" s="221"/>
      <c r="I282" s="230"/>
      <c r="J282" s="299"/>
      <c r="K282" s="300"/>
      <c r="L282" s="67"/>
      <c r="M282" s="67"/>
      <c r="N282" s="67"/>
      <c r="O282" s="69"/>
      <c r="P282" s="67"/>
      <c r="Q282" s="69"/>
      <c r="R282" s="69"/>
      <c r="S282" s="69"/>
      <c r="T282" s="69"/>
      <c r="U282" s="221"/>
      <c r="V282" s="302"/>
      <c r="W282" s="302"/>
      <c r="X282" s="302"/>
      <c r="Y282" s="223"/>
      <c r="Z282" s="221"/>
      <c r="AA282" s="221"/>
      <c r="AB282" s="221"/>
      <c r="AC282" s="221"/>
      <c r="AD282" s="221"/>
      <c r="AE282" s="221"/>
      <c r="AF282" s="221"/>
      <c r="AG282" s="221"/>
      <c r="AH282" s="221"/>
      <c r="AI282" s="221"/>
      <c r="AJ282" s="221"/>
      <c r="AK282" s="221"/>
      <c r="AL282" s="221"/>
      <c r="AM282" s="221"/>
      <c r="AN282" s="221"/>
      <c r="AO282" s="221"/>
      <c r="AP282" s="221"/>
    </row>
    <row r="283" spans="1:42" ht="14.25" customHeight="1">
      <c r="A283" s="221"/>
      <c r="B283" s="87"/>
      <c r="C283" s="87"/>
      <c r="F283" s="221"/>
      <c r="I283" s="230"/>
      <c r="J283" s="299"/>
      <c r="K283" s="300"/>
      <c r="L283" s="67"/>
      <c r="M283" s="67"/>
      <c r="N283" s="67"/>
      <c r="O283" s="69"/>
      <c r="P283" s="67"/>
      <c r="Q283" s="69"/>
      <c r="R283" s="69"/>
      <c r="S283" s="69"/>
      <c r="T283" s="69"/>
      <c r="U283" s="221"/>
      <c r="V283" s="302"/>
      <c r="W283" s="302"/>
      <c r="X283" s="302"/>
      <c r="Y283" s="223"/>
      <c r="Z283" s="221"/>
      <c r="AA283" s="221"/>
      <c r="AB283" s="221"/>
      <c r="AC283" s="221"/>
      <c r="AD283" s="221"/>
      <c r="AE283" s="221"/>
      <c r="AF283" s="221"/>
      <c r="AG283" s="221"/>
      <c r="AH283" s="221"/>
      <c r="AI283" s="221"/>
      <c r="AJ283" s="221"/>
      <c r="AK283" s="221"/>
      <c r="AL283" s="221"/>
      <c r="AM283" s="221"/>
      <c r="AN283" s="221"/>
      <c r="AO283" s="221"/>
      <c r="AP283" s="221"/>
    </row>
    <row r="284" spans="1:42" ht="14.25" customHeight="1">
      <c r="A284" s="221"/>
      <c r="B284" s="87"/>
      <c r="C284" s="87"/>
      <c r="F284" s="221"/>
      <c r="I284" s="230"/>
      <c r="J284" s="299"/>
      <c r="K284" s="300"/>
      <c r="L284" s="67"/>
      <c r="M284" s="67"/>
      <c r="N284" s="67"/>
      <c r="O284" s="69"/>
      <c r="P284" s="67"/>
      <c r="Q284" s="69"/>
      <c r="R284" s="69"/>
      <c r="S284" s="69"/>
      <c r="T284" s="69"/>
      <c r="U284" s="221"/>
      <c r="V284" s="302"/>
      <c r="W284" s="302"/>
      <c r="X284" s="302"/>
      <c r="Y284" s="223"/>
      <c r="Z284" s="221"/>
      <c r="AA284" s="221"/>
      <c r="AB284" s="221"/>
      <c r="AC284" s="221"/>
      <c r="AD284" s="221"/>
      <c r="AE284" s="221"/>
      <c r="AF284" s="221"/>
      <c r="AG284" s="221"/>
      <c r="AH284" s="221"/>
      <c r="AI284" s="221"/>
      <c r="AJ284" s="221"/>
      <c r="AK284" s="221"/>
      <c r="AL284" s="221"/>
      <c r="AM284" s="221"/>
      <c r="AN284" s="221"/>
      <c r="AO284" s="221"/>
      <c r="AP284" s="221"/>
    </row>
    <row r="285" spans="1:42" ht="14.25" customHeight="1">
      <c r="A285" s="221"/>
      <c r="B285" s="87"/>
      <c r="C285" s="87"/>
      <c r="F285" s="221"/>
      <c r="I285" s="230"/>
      <c r="J285" s="299"/>
      <c r="K285" s="300"/>
      <c r="L285" s="67"/>
      <c r="M285" s="67"/>
      <c r="N285" s="67"/>
      <c r="O285" s="69"/>
      <c r="P285" s="67"/>
      <c r="Q285" s="69"/>
      <c r="R285" s="69"/>
      <c r="S285" s="69"/>
      <c r="T285" s="69"/>
      <c r="U285" s="221"/>
      <c r="V285" s="302"/>
      <c r="W285" s="302"/>
      <c r="X285" s="302"/>
      <c r="Y285" s="223"/>
      <c r="Z285" s="221"/>
      <c r="AA285" s="221"/>
      <c r="AB285" s="221"/>
      <c r="AC285" s="221"/>
      <c r="AD285" s="221"/>
      <c r="AE285" s="221"/>
      <c r="AF285" s="221"/>
      <c r="AG285" s="221"/>
      <c r="AH285" s="221"/>
      <c r="AI285" s="221"/>
      <c r="AJ285" s="221"/>
      <c r="AK285" s="221"/>
      <c r="AL285" s="221"/>
      <c r="AM285" s="221"/>
      <c r="AN285" s="221"/>
      <c r="AO285" s="221"/>
      <c r="AP285" s="221"/>
    </row>
    <row r="286" spans="1:42" ht="14.25" customHeight="1">
      <c r="A286" s="221"/>
      <c r="B286" s="87"/>
      <c r="C286" s="87"/>
      <c r="F286" s="221"/>
      <c r="I286" s="230"/>
      <c r="J286" s="299"/>
      <c r="K286" s="300"/>
      <c r="L286" s="67"/>
      <c r="M286" s="67"/>
      <c r="N286" s="67"/>
      <c r="O286" s="69"/>
      <c r="P286" s="67"/>
      <c r="Q286" s="69"/>
      <c r="R286" s="69"/>
      <c r="S286" s="69"/>
      <c r="T286" s="69"/>
      <c r="U286" s="221"/>
      <c r="V286" s="302"/>
      <c r="W286" s="302"/>
      <c r="X286" s="302"/>
      <c r="Y286" s="223"/>
      <c r="Z286" s="221"/>
      <c r="AA286" s="221"/>
      <c r="AB286" s="221"/>
      <c r="AC286" s="221"/>
      <c r="AD286" s="221"/>
      <c r="AE286" s="221"/>
      <c r="AF286" s="221"/>
      <c r="AG286" s="221"/>
      <c r="AH286" s="221"/>
      <c r="AI286" s="221"/>
      <c r="AJ286" s="221"/>
      <c r="AK286" s="221"/>
      <c r="AL286" s="221"/>
      <c r="AM286" s="221"/>
      <c r="AN286" s="221"/>
      <c r="AO286" s="221"/>
      <c r="AP286" s="221"/>
    </row>
    <row r="287" spans="1:42" ht="14.25" customHeight="1">
      <c r="A287" s="221"/>
      <c r="B287" s="87"/>
      <c r="C287" s="87"/>
      <c r="F287" s="221"/>
      <c r="I287" s="230"/>
      <c r="J287" s="299"/>
      <c r="K287" s="300"/>
      <c r="L287" s="67"/>
      <c r="M287" s="67"/>
      <c r="N287" s="67"/>
      <c r="O287" s="69"/>
      <c r="P287" s="67"/>
      <c r="Q287" s="69"/>
      <c r="R287" s="69"/>
      <c r="S287" s="69"/>
      <c r="T287" s="69"/>
      <c r="U287" s="221"/>
      <c r="V287" s="302"/>
      <c r="W287" s="302"/>
      <c r="X287" s="302"/>
      <c r="Y287" s="223"/>
      <c r="Z287" s="221"/>
      <c r="AA287" s="221"/>
      <c r="AB287" s="221"/>
      <c r="AC287" s="221"/>
      <c r="AD287" s="221"/>
      <c r="AE287" s="221"/>
      <c r="AF287" s="221"/>
      <c r="AG287" s="221"/>
      <c r="AH287" s="221"/>
      <c r="AI287" s="221"/>
      <c r="AJ287" s="221"/>
      <c r="AK287" s="221"/>
      <c r="AL287" s="221"/>
      <c r="AM287" s="221"/>
      <c r="AN287" s="221"/>
      <c r="AO287" s="221"/>
      <c r="AP287" s="221"/>
    </row>
    <row r="288" spans="1:42" ht="14.25" customHeight="1">
      <c r="A288" s="221"/>
      <c r="B288" s="87"/>
      <c r="C288" s="87"/>
      <c r="F288" s="221"/>
      <c r="I288" s="230"/>
      <c r="J288" s="299"/>
      <c r="K288" s="300"/>
      <c r="L288" s="67"/>
      <c r="M288" s="67"/>
      <c r="N288" s="67"/>
      <c r="O288" s="69"/>
      <c r="P288" s="67"/>
      <c r="Q288" s="69"/>
      <c r="R288" s="69"/>
      <c r="S288" s="69"/>
      <c r="T288" s="69"/>
      <c r="U288" s="221"/>
      <c r="V288" s="302"/>
      <c r="W288" s="302"/>
      <c r="X288" s="302"/>
      <c r="Y288" s="223"/>
      <c r="Z288" s="221"/>
      <c r="AA288" s="221"/>
      <c r="AB288" s="221"/>
      <c r="AC288" s="221"/>
      <c r="AD288" s="221"/>
      <c r="AE288" s="221"/>
      <c r="AF288" s="221"/>
      <c r="AG288" s="221"/>
      <c r="AH288" s="221"/>
      <c r="AI288" s="221"/>
      <c r="AJ288" s="221"/>
      <c r="AK288" s="221"/>
      <c r="AL288" s="221"/>
      <c r="AM288" s="221"/>
      <c r="AN288" s="221"/>
      <c r="AO288" s="221"/>
      <c r="AP288" s="221"/>
    </row>
    <row r="289" spans="1:42" ht="14.25" customHeight="1">
      <c r="A289" s="221"/>
      <c r="B289" s="87"/>
      <c r="C289" s="87"/>
      <c r="F289" s="221"/>
      <c r="I289" s="230"/>
      <c r="J289" s="299"/>
      <c r="K289" s="300"/>
      <c r="L289" s="67"/>
      <c r="M289" s="67"/>
      <c r="N289" s="67"/>
      <c r="O289" s="69"/>
      <c r="P289" s="67"/>
      <c r="Q289" s="69"/>
      <c r="R289" s="69"/>
      <c r="S289" s="69"/>
      <c r="T289" s="69"/>
      <c r="U289" s="221"/>
      <c r="V289" s="302"/>
      <c r="W289" s="302"/>
      <c r="X289" s="302"/>
      <c r="Y289" s="223"/>
      <c r="Z289" s="221"/>
      <c r="AA289" s="221"/>
      <c r="AB289" s="221"/>
      <c r="AC289" s="221"/>
      <c r="AD289" s="221"/>
      <c r="AE289" s="221"/>
      <c r="AF289" s="221"/>
      <c r="AG289" s="221"/>
      <c r="AH289" s="221"/>
      <c r="AI289" s="221"/>
      <c r="AJ289" s="221"/>
      <c r="AK289" s="221"/>
      <c r="AL289" s="221"/>
      <c r="AM289" s="221"/>
      <c r="AN289" s="221"/>
      <c r="AO289" s="221"/>
      <c r="AP289" s="221"/>
    </row>
    <row r="290" spans="1:42" ht="14.25" customHeight="1">
      <c r="A290" s="221"/>
      <c r="B290" s="87"/>
      <c r="C290" s="87"/>
      <c r="F290" s="221"/>
      <c r="I290" s="230"/>
      <c r="J290" s="299"/>
      <c r="K290" s="300"/>
      <c r="L290" s="67"/>
      <c r="M290" s="67"/>
      <c r="N290" s="67"/>
      <c r="O290" s="69"/>
      <c r="P290" s="67"/>
      <c r="Q290" s="69"/>
      <c r="R290" s="69"/>
      <c r="S290" s="69"/>
      <c r="T290" s="69"/>
      <c r="U290" s="221"/>
      <c r="V290" s="302"/>
      <c r="W290" s="302"/>
      <c r="X290" s="302"/>
      <c r="Y290" s="223"/>
      <c r="Z290" s="221"/>
      <c r="AA290" s="221"/>
      <c r="AB290" s="221"/>
      <c r="AC290" s="221"/>
      <c r="AD290" s="221"/>
      <c r="AE290" s="221"/>
      <c r="AF290" s="221"/>
      <c r="AG290" s="221"/>
      <c r="AH290" s="221"/>
      <c r="AI290" s="221"/>
      <c r="AJ290" s="221"/>
      <c r="AK290" s="221"/>
      <c r="AL290" s="221"/>
      <c r="AM290" s="221"/>
      <c r="AN290" s="221"/>
      <c r="AO290" s="221"/>
      <c r="AP290" s="221"/>
    </row>
    <row r="291" spans="1:42" ht="14.25" customHeight="1">
      <c r="A291" s="221"/>
      <c r="B291" s="87"/>
      <c r="C291" s="87"/>
      <c r="F291" s="221"/>
      <c r="I291" s="230"/>
      <c r="J291" s="299"/>
      <c r="K291" s="300"/>
      <c r="L291" s="67"/>
      <c r="M291" s="67"/>
      <c r="N291" s="67"/>
      <c r="O291" s="69"/>
      <c r="P291" s="67"/>
      <c r="Q291" s="69"/>
      <c r="R291" s="69"/>
      <c r="S291" s="69"/>
      <c r="T291" s="69"/>
      <c r="U291" s="221"/>
      <c r="V291" s="302"/>
      <c r="W291" s="302"/>
      <c r="X291" s="302"/>
      <c r="Y291" s="223"/>
      <c r="Z291" s="221"/>
      <c r="AA291" s="221"/>
      <c r="AB291" s="221"/>
      <c r="AC291" s="221"/>
      <c r="AD291" s="221"/>
      <c r="AE291" s="221"/>
      <c r="AF291" s="221"/>
      <c r="AG291" s="221"/>
      <c r="AH291" s="221"/>
      <c r="AI291" s="221"/>
      <c r="AJ291" s="221"/>
      <c r="AK291" s="221"/>
      <c r="AL291" s="221"/>
      <c r="AM291" s="221"/>
      <c r="AN291" s="221"/>
      <c r="AO291" s="221"/>
      <c r="AP291" s="221"/>
    </row>
    <row r="292" spans="1:42" ht="14.25" customHeight="1">
      <c r="A292" s="221"/>
      <c r="B292" s="87"/>
      <c r="C292" s="87"/>
      <c r="F292" s="221"/>
      <c r="I292" s="230"/>
      <c r="J292" s="299"/>
      <c r="K292" s="300"/>
      <c r="L292" s="67"/>
      <c r="M292" s="67"/>
      <c r="N292" s="67"/>
      <c r="O292" s="69"/>
      <c r="P292" s="67"/>
      <c r="Q292" s="69"/>
      <c r="R292" s="69"/>
      <c r="S292" s="69"/>
      <c r="T292" s="69"/>
      <c r="U292" s="221"/>
      <c r="V292" s="302"/>
      <c r="W292" s="302"/>
      <c r="X292" s="302"/>
      <c r="Y292" s="223"/>
      <c r="Z292" s="221"/>
      <c r="AA292" s="221"/>
      <c r="AB292" s="221"/>
      <c r="AC292" s="221"/>
      <c r="AD292" s="221"/>
      <c r="AE292" s="221"/>
      <c r="AF292" s="221"/>
      <c r="AG292" s="221"/>
      <c r="AH292" s="221"/>
      <c r="AI292" s="221"/>
      <c r="AJ292" s="221"/>
      <c r="AK292" s="221"/>
      <c r="AL292" s="221"/>
      <c r="AM292" s="221"/>
      <c r="AN292" s="221"/>
      <c r="AO292" s="221"/>
      <c r="AP292" s="221"/>
    </row>
    <row r="293" spans="1:42" ht="14.25" customHeight="1">
      <c r="A293" s="221"/>
      <c r="B293" s="87"/>
      <c r="C293" s="87"/>
      <c r="F293" s="221"/>
      <c r="I293" s="230"/>
      <c r="J293" s="299"/>
      <c r="K293" s="300"/>
      <c r="L293" s="67"/>
      <c r="M293" s="67"/>
      <c r="N293" s="67"/>
      <c r="O293" s="69"/>
      <c r="P293" s="67"/>
      <c r="Q293" s="69"/>
      <c r="R293" s="69"/>
      <c r="S293" s="69"/>
      <c r="T293" s="69"/>
      <c r="U293" s="221"/>
      <c r="V293" s="302"/>
      <c r="W293" s="302"/>
      <c r="X293" s="302"/>
      <c r="Y293" s="223"/>
      <c r="Z293" s="221"/>
      <c r="AA293" s="221"/>
      <c r="AB293" s="221"/>
      <c r="AC293" s="221"/>
      <c r="AD293" s="221"/>
      <c r="AE293" s="221"/>
      <c r="AF293" s="221"/>
      <c r="AG293" s="221"/>
      <c r="AH293" s="221"/>
      <c r="AI293" s="221"/>
      <c r="AJ293" s="221"/>
      <c r="AK293" s="221"/>
      <c r="AL293" s="221"/>
      <c r="AM293" s="221"/>
      <c r="AN293" s="221"/>
      <c r="AO293" s="221"/>
      <c r="AP293" s="221"/>
    </row>
    <row r="294" spans="1:42" ht="14.25" customHeight="1">
      <c r="A294" s="221"/>
      <c r="B294" s="87"/>
      <c r="C294" s="87"/>
      <c r="F294" s="221"/>
      <c r="I294" s="230"/>
      <c r="J294" s="299"/>
      <c r="K294" s="300"/>
      <c r="L294" s="67"/>
      <c r="M294" s="67"/>
      <c r="N294" s="67"/>
      <c r="O294" s="69"/>
      <c r="P294" s="67"/>
      <c r="Q294" s="69"/>
      <c r="R294" s="69"/>
      <c r="S294" s="69"/>
      <c r="T294" s="69"/>
      <c r="U294" s="221"/>
      <c r="V294" s="302"/>
      <c r="W294" s="302"/>
      <c r="X294" s="302"/>
      <c r="Y294" s="223"/>
      <c r="Z294" s="221"/>
      <c r="AA294" s="221"/>
      <c r="AB294" s="221"/>
      <c r="AC294" s="221"/>
      <c r="AD294" s="221"/>
      <c r="AE294" s="221"/>
      <c r="AF294" s="221"/>
      <c r="AG294" s="221"/>
      <c r="AH294" s="221"/>
      <c r="AI294" s="221"/>
      <c r="AJ294" s="221"/>
      <c r="AK294" s="221"/>
      <c r="AL294" s="221"/>
      <c r="AM294" s="221"/>
      <c r="AN294" s="221"/>
      <c r="AO294" s="221"/>
      <c r="AP294" s="221"/>
    </row>
    <row r="295" spans="1:42" ht="14.25" customHeight="1">
      <c r="A295" s="221"/>
      <c r="B295" s="87"/>
      <c r="C295" s="87"/>
      <c r="F295" s="221"/>
      <c r="I295" s="230"/>
      <c r="J295" s="299"/>
      <c r="K295" s="300"/>
      <c r="L295" s="67"/>
      <c r="M295" s="67"/>
      <c r="N295" s="67"/>
      <c r="O295" s="69"/>
      <c r="P295" s="67"/>
      <c r="Q295" s="69"/>
      <c r="R295" s="69"/>
      <c r="S295" s="69"/>
      <c r="T295" s="69"/>
      <c r="U295" s="221"/>
      <c r="V295" s="302"/>
      <c r="W295" s="302"/>
      <c r="X295" s="302"/>
      <c r="Y295" s="223"/>
      <c r="Z295" s="221"/>
      <c r="AA295" s="221"/>
      <c r="AB295" s="221"/>
      <c r="AC295" s="221"/>
      <c r="AD295" s="221"/>
      <c r="AE295" s="221"/>
      <c r="AF295" s="221"/>
      <c r="AG295" s="221"/>
      <c r="AH295" s="221"/>
      <c r="AI295" s="221"/>
      <c r="AJ295" s="221"/>
      <c r="AK295" s="221"/>
      <c r="AL295" s="221"/>
      <c r="AM295" s="221"/>
      <c r="AN295" s="221"/>
      <c r="AO295" s="221"/>
      <c r="AP295" s="221"/>
    </row>
    <row r="296" spans="1:42" ht="14.25" customHeight="1">
      <c r="A296" s="221"/>
      <c r="B296" s="87"/>
      <c r="C296" s="87"/>
      <c r="F296" s="221"/>
      <c r="I296" s="230"/>
      <c r="J296" s="299"/>
      <c r="K296" s="300"/>
      <c r="L296" s="67"/>
      <c r="M296" s="67"/>
      <c r="N296" s="67"/>
      <c r="O296" s="69"/>
      <c r="P296" s="67"/>
      <c r="Q296" s="69"/>
      <c r="R296" s="69"/>
      <c r="S296" s="69"/>
      <c r="T296" s="69"/>
      <c r="U296" s="221"/>
      <c r="V296" s="302"/>
      <c r="W296" s="302"/>
      <c r="X296" s="302"/>
      <c r="Y296" s="223"/>
      <c r="Z296" s="221"/>
      <c r="AA296" s="221"/>
      <c r="AB296" s="221"/>
      <c r="AC296" s="221"/>
      <c r="AD296" s="221"/>
      <c r="AE296" s="221"/>
      <c r="AF296" s="221"/>
      <c r="AG296" s="221"/>
      <c r="AH296" s="221"/>
      <c r="AI296" s="221"/>
      <c r="AJ296" s="221"/>
      <c r="AK296" s="221"/>
      <c r="AL296" s="221"/>
      <c r="AM296" s="221"/>
      <c r="AN296" s="221"/>
      <c r="AO296" s="221"/>
      <c r="AP296" s="221"/>
    </row>
    <row r="297" spans="1:42" ht="14.25" customHeight="1">
      <c r="A297" s="221"/>
      <c r="B297" s="87"/>
      <c r="C297" s="87"/>
      <c r="F297" s="221"/>
      <c r="I297" s="230"/>
      <c r="J297" s="299"/>
      <c r="K297" s="300"/>
      <c r="L297" s="67"/>
      <c r="M297" s="67"/>
      <c r="N297" s="67"/>
      <c r="O297" s="69"/>
      <c r="P297" s="67"/>
      <c r="Q297" s="69"/>
      <c r="R297" s="69"/>
      <c r="S297" s="69"/>
      <c r="T297" s="69"/>
      <c r="U297" s="221"/>
      <c r="V297" s="302"/>
      <c r="W297" s="302"/>
      <c r="X297" s="302"/>
      <c r="Y297" s="223"/>
      <c r="Z297" s="221"/>
      <c r="AA297" s="221"/>
      <c r="AB297" s="221"/>
      <c r="AC297" s="221"/>
      <c r="AD297" s="221"/>
      <c r="AE297" s="221"/>
      <c r="AF297" s="221"/>
      <c r="AG297" s="221"/>
      <c r="AH297" s="221"/>
      <c r="AI297" s="221"/>
      <c r="AJ297" s="221"/>
      <c r="AK297" s="221"/>
      <c r="AL297" s="221"/>
      <c r="AM297" s="221"/>
      <c r="AN297" s="221"/>
      <c r="AO297" s="221"/>
      <c r="AP297" s="221"/>
    </row>
    <row r="298" spans="1:42" ht="14.25" customHeight="1">
      <c r="A298" s="221"/>
      <c r="B298" s="87"/>
      <c r="C298" s="87"/>
      <c r="F298" s="221"/>
      <c r="I298" s="230"/>
      <c r="J298" s="299"/>
      <c r="K298" s="300"/>
      <c r="L298" s="67"/>
      <c r="M298" s="67"/>
      <c r="N298" s="67"/>
      <c r="O298" s="69"/>
      <c r="P298" s="67"/>
      <c r="Q298" s="69"/>
      <c r="R298" s="69"/>
      <c r="S298" s="69"/>
      <c r="T298" s="69"/>
      <c r="U298" s="221"/>
      <c r="V298" s="302"/>
      <c r="W298" s="302"/>
      <c r="X298" s="302"/>
      <c r="Y298" s="223"/>
      <c r="Z298" s="221"/>
      <c r="AA298" s="221"/>
      <c r="AB298" s="221"/>
      <c r="AC298" s="221"/>
      <c r="AD298" s="221"/>
      <c r="AE298" s="221"/>
      <c r="AF298" s="221"/>
      <c r="AG298" s="221"/>
      <c r="AH298" s="221"/>
      <c r="AI298" s="221"/>
      <c r="AJ298" s="221"/>
      <c r="AK298" s="221"/>
      <c r="AL298" s="221"/>
      <c r="AM298" s="221"/>
      <c r="AN298" s="221"/>
      <c r="AO298" s="221"/>
      <c r="AP298" s="221"/>
    </row>
    <row r="299" spans="1:42" ht="14.25" customHeight="1">
      <c r="A299" s="221"/>
      <c r="B299" s="87"/>
      <c r="C299" s="87"/>
      <c r="F299" s="221"/>
      <c r="I299" s="230"/>
      <c r="J299" s="299"/>
      <c r="K299" s="300"/>
      <c r="L299" s="67"/>
      <c r="M299" s="67"/>
      <c r="N299" s="67"/>
      <c r="O299" s="69"/>
      <c r="P299" s="67"/>
      <c r="Q299" s="69"/>
      <c r="R299" s="69"/>
      <c r="S299" s="69"/>
      <c r="T299" s="69"/>
      <c r="U299" s="221"/>
      <c r="V299" s="302"/>
      <c r="W299" s="302"/>
      <c r="X299" s="302"/>
      <c r="Y299" s="223"/>
      <c r="Z299" s="221"/>
      <c r="AA299" s="221"/>
      <c r="AB299" s="221"/>
      <c r="AC299" s="221"/>
      <c r="AD299" s="221"/>
      <c r="AE299" s="221"/>
      <c r="AF299" s="221"/>
      <c r="AG299" s="221"/>
      <c r="AH299" s="221"/>
      <c r="AI299" s="221"/>
      <c r="AJ299" s="221"/>
      <c r="AK299" s="221"/>
      <c r="AL299" s="221"/>
      <c r="AM299" s="221"/>
      <c r="AN299" s="221"/>
      <c r="AO299" s="221"/>
      <c r="AP299" s="221"/>
    </row>
    <row r="300" spans="1:42" ht="14.25" customHeight="1">
      <c r="A300" s="221"/>
      <c r="B300" s="87"/>
      <c r="C300" s="87"/>
      <c r="F300" s="221"/>
      <c r="I300" s="230"/>
      <c r="J300" s="299"/>
      <c r="K300" s="300"/>
      <c r="L300" s="67"/>
      <c r="M300" s="67"/>
      <c r="N300" s="67"/>
      <c r="O300" s="69"/>
      <c r="P300" s="67"/>
      <c r="Q300" s="69"/>
      <c r="R300" s="69"/>
      <c r="S300" s="69"/>
      <c r="T300" s="69"/>
      <c r="U300" s="221"/>
      <c r="V300" s="302"/>
      <c r="W300" s="302"/>
      <c r="X300" s="302"/>
      <c r="Y300" s="223"/>
      <c r="Z300" s="221"/>
      <c r="AA300" s="221"/>
      <c r="AB300" s="221"/>
      <c r="AC300" s="221"/>
      <c r="AD300" s="221"/>
      <c r="AE300" s="221"/>
      <c r="AF300" s="221"/>
      <c r="AG300" s="221"/>
      <c r="AH300" s="221"/>
      <c r="AI300" s="221"/>
      <c r="AJ300" s="221"/>
      <c r="AK300" s="221"/>
      <c r="AL300" s="221"/>
      <c r="AM300" s="221"/>
      <c r="AN300" s="221"/>
      <c r="AO300" s="221"/>
      <c r="AP300" s="221"/>
    </row>
    <row r="301" spans="1:42" ht="14.25" customHeight="1">
      <c r="A301" s="221"/>
      <c r="B301" s="87"/>
      <c r="C301" s="87"/>
      <c r="F301" s="221"/>
      <c r="I301" s="230"/>
      <c r="J301" s="299"/>
      <c r="K301" s="300"/>
      <c r="L301" s="67"/>
      <c r="M301" s="67"/>
      <c r="N301" s="67"/>
      <c r="O301" s="69"/>
      <c r="P301" s="67"/>
      <c r="Q301" s="69"/>
      <c r="R301" s="69"/>
      <c r="S301" s="69"/>
      <c r="T301" s="69"/>
      <c r="U301" s="221"/>
      <c r="V301" s="302"/>
      <c r="W301" s="302"/>
      <c r="X301" s="302"/>
      <c r="Y301" s="223"/>
      <c r="Z301" s="221"/>
      <c r="AA301" s="221"/>
      <c r="AB301" s="221"/>
      <c r="AC301" s="221"/>
      <c r="AD301" s="221"/>
      <c r="AE301" s="221"/>
      <c r="AF301" s="221"/>
      <c r="AG301" s="221"/>
      <c r="AH301" s="221"/>
      <c r="AI301" s="221"/>
      <c r="AJ301" s="221"/>
      <c r="AK301" s="221"/>
      <c r="AL301" s="221"/>
      <c r="AM301" s="221"/>
      <c r="AN301" s="221"/>
      <c r="AO301" s="221"/>
      <c r="AP301" s="221"/>
    </row>
    <row r="302" spans="1:42" ht="14.25" customHeight="1">
      <c r="A302" s="221"/>
      <c r="B302" s="87"/>
      <c r="C302" s="87"/>
      <c r="F302" s="221"/>
      <c r="I302" s="230"/>
      <c r="J302" s="299"/>
      <c r="K302" s="300"/>
      <c r="L302" s="67"/>
      <c r="M302" s="67"/>
      <c r="N302" s="67"/>
      <c r="O302" s="69"/>
      <c r="P302" s="67"/>
      <c r="Q302" s="69"/>
      <c r="R302" s="69"/>
      <c r="S302" s="69"/>
      <c r="T302" s="69"/>
      <c r="U302" s="221"/>
      <c r="V302" s="302"/>
      <c r="W302" s="302"/>
      <c r="X302" s="302"/>
      <c r="Y302" s="223"/>
      <c r="Z302" s="221"/>
      <c r="AA302" s="221"/>
      <c r="AB302" s="221"/>
      <c r="AC302" s="221"/>
      <c r="AD302" s="221"/>
      <c r="AE302" s="221"/>
      <c r="AF302" s="221"/>
      <c r="AG302" s="221"/>
      <c r="AH302" s="221"/>
      <c r="AI302" s="221"/>
      <c r="AJ302" s="221"/>
      <c r="AK302" s="221"/>
      <c r="AL302" s="221"/>
      <c r="AM302" s="221"/>
      <c r="AN302" s="221"/>
      <c r="AO302" s="221"/>
      <c r="AP302" s="221"/>
    </row>
    <row r="303" spans="1:42" ht="14.25" customHeight="1">
      <c r="A303" s="221"/>
      <c r="B303" s="87"/>
      <c r="C303" s="87"/>
      <c r="F303" s="221"/>
      <c r="I303" s="230"/>
      <c r="J303" s="299"/>
      <c r="K303" s="300"/>
      <c r="L303" s="67"/>
      <c r="M303" s="67"/>
      <c r="N303" s="67"/>
      <c r="O303" s="69"/>
      <c r="P303" s="67"/>
      <c r="Q303" s="69"/>
      <c r="R303" s="69"/>
      <c r="S303" s="69"/>
      <c r="T303" s="69"/>
      <c r="U303" s="221"/>
      <c r="V303" s="302"/>
      <c r="W303" s="302"/>
      <c r="X303" s="302"/>
      <c r="Y303" s="223"/>
      <c r="Z303" s="221"/>
      <c r="AA303" s="221"/>
      <c r="AB303" s="221"/>
      <c r="AC303" s="221"/>
      <c r="AD303" s="221"/>
      <c r="AE303" s="221"/>
      <c r="AF303" s="221"/>
      <c r="AG303" s="221"/>
      <c r="AH303" s="221"/>
      <c r="AI303" s="221"/>
      <c r="AJ303" s="221"/>
      <c r="AK303" s="221"/>
      <c r="AL303" s="221"/>
      <c r="AM303" s="221"/>
      <c r="AN303" s="221"/>
      <c r="AO303" s="221"/>
      <c r="AP303" s="221"/>
    </row>
    <row r="304" spans="1:42" ht="14.25" customHeight="1">
      <c r="A304" s="221"/>
      <c r="B304" s="87"/>
      <c r="C304" s="87"/>
      <c r="F304" s="221"/>
      <c r="I304" s="230"/>
      <c r="J304" s="299"/>
      <c r="K304" s="300"/>
      <c r="L304" s="67"/>
      <c r="M304" s="67"/>
      <c r="N304" s="67"/>
      <c r="O304" s="69"/>
      <c r="P304" s="67"/>
      <c r="Q304" s="69"/>
      <c r="R304" s="69"/>
      <c r="S304" s="69"/>
      <c r="T304" s="69"/>
      <c r="U304" s="221"/>
      <c r="V304" s="302"/>
      <c r="W304" s="302"/>
      <c r="X304" s="302"/>
      <c r="Y304" s="223"/>
      <c r="Z304" s="221"/>
      <c r="AA304" s="221"/>
      <c r="AB304" s="221"/>
      <c r="AC304" s="221"/>
      <c r="AD304" s="221"/>
      <c r="AE304" s="221"/>
      <c r="AF304" s="221"/>
      <c r="AG304" s="221"/>
      <c r="AH304" s="221"/>
      <c r="AI304" s="221"/>
      <c r="AJ304" s="221"/>
      <c r="AK304" s="221"/>
      <c r="AL304" s="221"/>
      <c r="AM304" s="221"/>
      <c r="AN304" s="221"/>
      <c r="AO304" s="221"/>
      <c r="AP304" s="221"/>
    </row>
    <row r="305" spans="1:42" ht="14.25" customHeight="1">
      <c r="A305" s="221"/>
      <c r="B305" s="87"/>
      <c r="C305" s="87"/>
      <c r="F305" s="221"/>
      <c r="I305" s="230"/>
      <c r="J305" s="299"/>
      <c r="K305" s="300"/>
      <c r="L305" s="67"/>
      <c r="M305" s="67"/>
      <c r="N305" s="67"/>
      <c r="O305" s="69"/>
      <c r="P305" s="67"/>
      <c r="Q305" s="69"/>
      <c r="R305" s="69"/>
      <c r="S305" s="69"/>
      <c r="T305" s="69"/>
      <c r="U305" s="221"/>
      <c r="V305" s="302"/>
      <c r="W305" s="302"/>
      <c r="X305" s="302"/>
      <c r="Y305" s="223"/>
      <c r="Z305" s="221"/>
      <c r="AA305" s="221"/>
      <c r="AB305" s="221"/>
      <c r="AC305" s="221"/>
      <c r="AD305" s="221"/>
      <c r="AE305" s="221"/>
      <c r="AF305" s="221"/>
      <c r="AG305" s="221"/>
      <c r="AH305" s="221"/>
      <c r="AI305" s="221"/>
      <c r="AJ305" s="221"/>
      <c r="AK305" s="221"/>
      <c r="AL305" s="221"/>
      <c r="AM305" s="221"/>
      <c r="AN305" s="221"/>
      <c r="AO305" s="221"/>
      <c r="AP305" s="221"/>
    </row>
    <row r="306" spans="1:42" ht="14.25" customHeight="1">
      <c r="A306" s="221"/>
      <c r="B306" s="87"/>
      <c r="C306" s="87"/>
      <c r="F306" s="221"/>
      <c r="I306" s="230"/>
      <c r="J306" s="299"/>
      <c r="K306" s="300"/>
      <c r="L306" s="67"/>
      <c r="M306" s="67"/>
      <c r="N306" s="67"/>
      <c r="O306" s="69"/>
      <c r="P306" s="67"/>
      <c r="Q306" s="69"/>
      <c r="R306" s="69"/>
      <c r="S306" s="69"/>
      <c r="T306" s="69"/>
      <c r="U306" s="221"/>
      <c r="V306" s="302"/>
      <c r="W306" s="302"/>
      <c r="X306" s="302"/>
      <c r="Y306" s="223"/>
      <c r="Z306" s="221"/>
      <c r="AA306" s="221"/>
      <c r="AB306" s="221"/>
      <c r="AC306" s="221"/>
      <c r="AD306" s="221"/>
      <c r="AE306" s="221"/>
      <c r="AF306" s="221"/>
      <c r="AG306" s="221"/>
      <c r="AH306" s="221"/>
      <c r="AI306" s="221"/>
      <c r="AJ306" s="221"/>
      <c r="AK306" s="221"/>
      <c r="AL306" s="221"/>
      <c r="AM306" s="221"/>
      <c r="AN306" s="221"/>
      <c r="AO306" s="221"/>
      <c r="AP306" s="221"/>
    </row>
    <row r="307" spans="1:42" ht="14.25" customHeight="1">
      <c r="A307" s="221"/>
      <c r="B307" s="87"/>
      <c r="C307" s="87"/>
      <c r="F307" s="221"/>
      <c r="I307" s="230"/>
      <c r="J307" s="299"/>
      <c r="K307" s="300"/>
      <c r="L307" s="67"/>
      <c r="M307" s="67"/>
      <c r="N307" s="67"/>
      <c r="O307" s="69"/>
      <c r="P307" s="67"/>
      <c r="Q307" s="69"/>
      <c r="R307" s="69"/>
      <c r="S307" s="69"/>
      <c r="T307" s="69"/>
      <c r="U307" s="221"/>
      <c r="V307" s="302"/>
      <c r="W307" s="302"/>
      <c r="X307" s="302"/>
      <c r="Y307" s="223"/>
      <c r="Z307" s="221"/>
      <c r="AA307" s="221"/>
      <c r="AB307" s="221"/>
      <c r="AC307" s="221"/>
      <c r="AD307" s="221"/>
      <c r="AE307" s="221"/>
      <c r="AF307" s="221"/>
      <c r="AG307" s="221"/>
      <c r="AH307" s="221"/>
      <c r="AI307" s="221"/>
      <c r="AJ307" s="221"/>
      <c r="AK307" s="221"/>
      <c r="AL307" s="221"/>
      <c r="AM307" s="221"/>
      <c r="AN307" s="221"/>
      <c r="AO307" s="221"/>
      <c r="AP307" s="221"/>
    </row>
    <row r="308" spans="1:42" ht="14.25" customHeight="1">
      <c r="A308" s="221"/>
      <c r="B308" s="87"/>
      <c r="C308" s="87"/>
      <c r="F308" s="221"/>
      <c r="I308" s="230"/>
      <c r="J308" s="299"/>
      <c r="K308" s="300"/>
      <c r="L308" s="67"/>
      <c r="M308" s="67"/>
      <c r="N308" s="67"/>
      <c r="O308" s="69"/>
      <c r="P308" s="67"/>
      <c r="Q308" s="69"/>
      <c r="R308" s="69"/>
      <c r="S308" s="69"/>
      <c r="T308" s="69"/>
      <c r="U308" s="221"/>
      <c r="V308" s="302"/>
      <c r="W308" s="302"/>
      <c r="X308" s="302"/>
      <c r="Y308" s="223"/>
      <c r="Z308" s="221"/>
      <c r="AA308" s="221"/>
      <c r="AB308" s="221"/>
      <c r="AC308" s="221"/>
      <c r="AD308" s="221"/>
      <c r="AE308" s="221"/>
      <c r="AF308" s="221"/>
      <c r="AG308" s="221"/>
      <c r="AH308" s="221"/>
      <c r="AI308" s="221"/>
      <c r="AJ308" s="221"/>
      <c r="AK308" s="221"/>
      <c r="AL308" s="221"/>
      <c r="AM308" s="221"/>
      <c r="AN308" s="221"/>
      <c r="AO308" s="221"/>
      <c r="AP308" s="221"/>
    </row>
    <row r="309" spans="1:42" ht="14.25" customHeight="1">
      <c r="A309" s="221"/>
      <c r="B309" s="87"/>
      <c r="C309" s="87"/>
      <c r="F309" s="221"/>
      <c r="I309" s="230"/>
      <c r="J309" s="299"/>
      <c r="K309" s="300"/>
      <c r="L309" s="67"/>
      <c r="M309" s="67"/>
      <c r="N309" s="67"/>
      <c r="O309" s="69"/>
      <c r="P309" s="67"/>
      <c r="Q309" s="69"/>
      <c r="R309" s="69"/>
      <c r="S309" s="69"/>
      <c r="T309" s="69"/>
      <c r="U309" s="221"/>
      <c r="V309" s="302"/>
      <c r="W309" s="302"/>
      <c r="X309" s="302"/>
      <c r="Y309" s="223"/>
      <c r="Z309" s="221"/>
      <c r="AA309" s="221"/>
      <c r="AB309" s="221"/>
      <c r="AC309" s="221"/>
      <c r="AD309" s="221"/>
      <c r="AE309" s="221"/>
      <c r="AF309" s="221"/>
      <c r="AG309" s="221"/>
      <c r="AH309" s="221"/>
      <c r="AI309" s="221"/>
      <c r="AJ309" s="221"/>
      <c r="AK309" s="221"/>
      <c r="AL309" s="221"/>
      <c r="AM309" s="221"/>
      <c r="AN309" s="221"/>
      <c r="AO309" s="221"/>
      <c r="AP309" s="221"/>
    </row>
    <row r="310" spans="1:42" ht="14.25" customHeight="1">
      <c r="A310" s="221"/>
      <c r="B310" s="87"/>
      <c r="C310" s="87"/>
      <c r="F310" s="221"/>
      <c r="I310" s="230"/>
      <c r="J310" s="299"/>
      <c r="K310" s="300"/>
      <c r="L310" s="67"/>
      <c r="M310" s="67"/>
      <c r="N310" s="67"/>
      <c r="O310" s="69"/>
      <c r="P310" s="67"/>
      <c r="Q310" s="69"/>
      <c r="R310" s="69"/>
      <c r="S310" s="69"/>
      <c r="T310" s="69"/>
      <c r="U310" s="221"/>
      <c r="V310" s="302"/>
      <c r="W310" s="302"/>
      <c r="X310" s="302"/>
      <c r="Y310" s="223"/>
      <c r="Z310" s="221"/>
      <c r="AA310" s="221"/>
      <c r="AB310" s="221"/>
      <c r="AC310" s="221"/>
      <c r="AD310" s="221"/>
      <c r="AE310" s="221"/>
      <c r="AF310" s="221"/>
      <c r="AG310" s="221"/>
      <c r="AH310" s="221"/>
      <c r="AI310" s="221"/>
      <c r="AJ310" s="221"/>
      <c r="AK310" s="221"/>
      <c r="AL310" s="221"/>
      <c r="AM310" s="221"/>
      <c r="AN310" s="221"/>
      <c r="AO310" s="221"/>
      <c r="AP310" s="221"/>
    </row>
    <row r="311" spans="1:42" ht="14.25" customHeight="1">
      <c r="A311" s="221"/>
      <c r="B311" s="87"/>
      <c r="C311" s="87"/>
      <c r="F311" s="221"/>
      <c r="I311" s="230"/>
      <c r="J311" s="299"/>
      <c r="K311" s="300"/>
      <c r="L311" s="67"/>
      <c r="M311" s="67"/>
      <c r="N311" s="67"/>
      <c r="O311" s="69"/>
      <c r="P311" s="67"/>
      <c r="Q311" s="69"/>
      <c r="R311" s="69"/>
      <c r="S311" s="69"/>
      <c r="T311" s="69"/>
      <c r="U311" s="221"/>
      <c r="V311" s="302"/>
      <c r="W311" s="302"/>
      <c r="X311" s="302"/>
      <c r="Y311" s="223"/>
      <c r="Z311" s="221"/>
      <c r="AA311" s="221"/>
      <c r="AB311" s="221"/>
      <c r="AC311" s="221"/>
      <c r="AD311" s="221"/>
      <c r="AE311" s="221"/>
      <c r="AF311" s="221"/>
      <c r="AG311" s="221"/>
      <c r="AH311" s="221"/>
      <c r="AI311" s="221"/>
      <c r="AJ311" s="221"/>
      <c r="AK311" s="221"/>
      <c r="AL311" s="221"/>
      <c r="AM311" s="221"/>
      <c r="AN311" s="221"/>
      <c r="AO311" s="221"/>
      <c r="AP311" s="221"/>
    </row>
    <row r="312" spans="1:42" ht="14.25" customHeight="1">
      <c r="A312" s="221"/>
      <c r="B312" s="87"/>
      <c r="C312" s="87"/>
      <c r="F312" s="221"/>
      <c r="I312" s="230"/>
      <c r="J312" s="299"/>
      <c r="K312" s="300"/>
      <c r="L312" s="67"/>
      <c r="M312" s="67"/>
      <c r="N312" s="67"/>
      <c r="O312" s="69"/>
      <c r="P312" s="67"/>
      <c r="Q312" s="69"/>
      <c r="R312" s="69"/>
      <c r="S312" s="69"/>
      <c r="T312" s="69"/>
      <c r="U312" s="221"/>
      <c r="V312" s="302"/>
      <c r="W312" s="302"/>
      <c r="X312" s="302"/>
      <c r="Y312" s="223"/>
      <c r="Z312" s="221"/>
      <c r="AA312" s="221"/>
      <c r="AB312" s="221"/>
      <c r="AC312" s="221"/>
      <c r="AD312" s="221"/>
      <c r="AE312" s="221"/>
      <c r="AF312" s="221"/>
      <c r="AG312" s="221"/>
      <c r="AH312" s="221"/>
      <c r="AI312" s="221"/>
      <c r="AJ312" s="221"/>
      <c r="AK312" s="221"/>
      <c r="AL312" s="221"/>
      <c r="AM312" s="221"/>
      <c r="AN312" s="221"/>
      <c r="AO312" s="221"/>
      <c r="AP312" s="221"/>
    </row>
    <row r="313" spans="1:42" ht="14.25" customHeight="1">
      <c r="A313" s="221"/>
      <c r="B313" s="87"/>
      <c r="C313" s="87"/>
      <c r="F313" s="221"/>
      <c r="I313" s="230"/>
      <c r="J313" s="299"/>
      <c r="K313" s="300"/>
      <c r="L313" s="67"/>
      <c r="M313" s="67"/>
      <c r="N313" s="67"/>
      <c r="O313" s="69"/>
      <c r="P313" s="67"/>
      <c r="Q313" s="69"/>
      <c r="R313" s="69"/>
      <c r="S313" s="69"/>
      <c r="T313" s="69"/>
      <c r="U313" s="221"/>
      <c r="V313" s="302"/>
      <c r="W313" s="302"/>
      <c r="X313" s="302"/>
      <c r="Y313" s="223"/>
      <c r="Z313" s="221"/>
      <c r="AA313" s="221"/>
      <c r="AB313" s="221"/>
      <c r="AC313" s="221"/>
      <c r="AD313" s="221"/>
      <c r="AE313" s="221"/>
      <c r="AF313" s="221"/>
      <c r="AG313" s="221"/>
      <c r="AH313" s="221"/>
      <c r="AI313" s="221"/>
      <c r="AJ313" s="221"/>
      <c r="AK313" s="221"/>
      <c r="AL313" s="221"/>
      <c r="AM313" s="221"/>
      <c r="AN313" s="221"/>
      <c r="AO313" s="221"/>
      <c r="AP313" s="221"/>
    </row>
    <row r="314" spans="1:42" ht="14.25" customHeight="1">
      <c r="A314" s="221"/>
      <c r="B314" s="87"/>
      <c r="C314" s="87"/>
      <c r="F314" s="221"/>
      <c r="I314" s="230"/>
      <c r="J314" s="299"/>
      <c r="K314" s="300"/>
      <c r="L314" s="67"/>
      <c r="M314" s="67"/>
      <c r="N314" s="67"/>
      <c r="O314" s="69"/>
      <c r="P314" s="67"/>
      <c r="Q314" s="69"/>
      <c r="R314" s="69"/>
      <c r="S314" s="69"/>
      <c r="T314" s="69"/>
      <c r="U314" s="221"/>
      <c r="V314" s="302"/>
      <c r="W314" s="302"/>
      <c r="X314" s="302"/>
      <c r="Y314" s="223"/>
      <c r="Z314" s="221"/>
      <c r="AA314" s="221"/>
      <c r="AB314" s="221"/>
      <c r="AC314" s="221"/>
      <c r="AD314" s="221"/>
      <c r="AE314" s="221"/>
      <c r="AF314" s="221"/>
      <c r="AG314" s="221"/>
      <c r="AH314" s="221"/>
      <c r="AI314" s="221"/>
      <c r="AJ314" s="221"/>
      <c r="AK314" s="221"/>
      <c r="AL314" s="221"/>
      <c r="AM314" s="221"/>
      <c r="AN314" s="221"/>
      <c r="AO314" s="221"/>
      <c r="AP314" s="221"/>
    </row>
    <row r="315" spans="1:42" ht="14.25" customHeight="1">
      <c r="A315" s="221"/>
      <c r="B315" s="87"/>
      <c r="C315" s="87"/>
      <c r="F315" s="221"/>
      <c r="I315" s="230"/>
      <c r="J315" s="299"/>
      <c r="K315" s="300"/>
      <c r="L315" s="67"/>
      <c r="M315" s="67"/>
      <c r="N315" s="67"/>
      <c r="O315" s="69"/>
      <c r="P315" s="67"/>
      <c r="Q315" s="69"/>
      <c r="R315" s="69"/>
      <c r="S315" s="69"/>
      <c r="T315" s="69"/>
      <c r="U315" s="221"/>
      <c r="V315" s="302"/>
      <c r="W315" s="302"/>
      <c r="X315" s="302"/>
      <c r="Y315" s="223"/>
      <c r="Z315" s="221"/>
      <c r="AA315" s="221"/>
      <c r="AB315" s="221"/>
      <c r="AC315" s="221"/>
      <c r="AD315" s="221"/>
      <c r="AE315" s="221"/>
      <c r="AF315" s="221"/>
      <c r="AG315" s="221"/>
      <c r="AH315" s="221"/>
      <c r="AI315" s="221"/>
      <c r="AJ315" s="221"/>
      <c r="AK315" s="221"/>
      <c r="AL315" s="221"/>
      <c r="AM315" s="221"/>
      <c r="AN315" s="221"/>
      <c r="AO315" s="221"/>
      <c r="AP315" s="221"/>
    </row>
    <row r="316" spans="1:42" ht="14.25" customHeight="1">
      <c r="A316" s="221"/>
      <c r="B316" s="87"/>
      <c r="C316" s="87"/>
      <c r="F316" s="221"/>
      <c r="I316" s="230"/>
      <c r="J316" s="299"/>
      <c r="K316" s="300"/>
      <c r="L316" s="67"/>
      <c r="M316" s="67"/>
      <c r="N316" s="67"/>
      <c r="O316" s="69"/>
      <c r="P316" s="67"/>
      <c r="Q316" s="69"/>
      <c r="R316" s="69"/>
      <c r="S316" s="69"/>
      <c r="T316" s="69"/>
      <c r="U316" s="221"/>
      <c r="V316" s="302"/>
      <c r="W316" s="302"/>
      <c r="X316" s="302"/>
      <c r="Y316" s="223"/>
      <c r="Z316" s="221"/>
      <c r="AA316" s="221"/>
      <c r="AB316" s="221"/>
      <c r="AC316" s="221"/>
      <c r="AD316" s="221"/>
      <c r="AE316" s="221"/>
      <c r="AF316" s="221"/>
      <c r="AG316" s="221"/>
      <c r="AH316" s="221"/>
      <c r="AI316" s="221"/>
      <c r="AJ316" s="221"/>
      <c r="AK316" s="221"/>
      <c r="AL316" s="221"/>
      <c r="AM316" s="221"/>
      <c r="AN316" s="221"/>
      <c r="AO316" s="221"/>
      <c r="AP316" s="221"/>
    </row>
    <row r="317" spans="1:42" ht="14.25" customHeight="1">
      <c r="A317" s="221"/>
      <c r="B317" s="87"/>
      <c r="C317" s="87"/>
      <c r="F317" s="221"/>
      <c r="I317" s="230"/>
      <c r="J317" s="299"/>
      <c r="K317" s="300"/>
      <c r="L317" s="67"/>
      <c r="M317" s="67"/>
      <c r="N317" s="67"/>
      <c r="O317" s="69"/>
      <c r="P317" s="67"/>
      <c r="Q317" s="69"/>
      <c r="R317" s="69"/>
      <c r="S317" s="69"/>
      <c r="T317" s="69"/>
      <c r="U317" s="221"/>
      <c r="V317" s="302"/>
      <c r="W317" s="302"/>
      <c r="X317" s="302"/>
      <c r="Y317" s="223"/>
      <c r="Z317" s="221"/>
      <c r="AA317" s="221"/>
      <c r="AB317" s="221"/>
      <c r="AC317" s="221"/>
      <c r="AD317" s="221"/>
      <c r="AE317" s="221"/>
      <c r="AF317" s="221"/>
      <c r="AG317" s="221"/>
      <c r="AH317" s="221"/>
      <c r="AI317" s="221"/>
      <c r="AJ317" s="221"/>
      <c r="AK317" s="221"/>
      <c r="AL317" s="221"/>
      <c r="AM317" s="221"/>
      <c r="AN317" s="221"/>
      <c r="AO317" s="221"/>
      <c r="AP317" s="221"/>
    </row>
    <row r="318" spans="1:42" ht="14.25" customHeight="1">
      <c r="A318" s="221"/>
      <c r="B318" s="87"/>
      <c r="C318" s="87"/>
      <c r="F318" s="221"/>
      <c r="I318" s="230"/>
      <c r="J318" s="299"/>
      <c r="K318" s="300"/>
      <c r="L318" s="67"/>
      <c r="M318" s="67"/>
      <c r="N318" s="67"/>
      <c r="O318" s="69"/>
      <c r="P318" s="67"/>
      <c r="Q318" s="69"/>
      <c r="R318" s="69"/>
      <c r="S318" s="69"/>
      <c r="T318" s="69"/>
      <c r="U318" s="221"/>
      <c r="V318" s="302"/>
      <c r="W318" s="302"/>
      <c r="X318" s="302"/>
      <c r="Y318" s="223"/>
      <c r="Z318" s="221"/>
      <c r="AA318" s="221"/>
      <c r="AB318" s="221"/>
      <c r="AC318" s="221"/>
      <c r="AD318" s="221"/>
      <c r="AE318" s="221"/>
      <c r="AF318" s="221"/>
      <c r="AG318" s="221"/>
      <c r="AH318" s="221"/>
      <c r="AI318" s="221"/>
      <c r="AJ318" s="221"/>
      <c r="AK318" s="221"/>
      <c r="AL318" s="221"/>
      <c r="AM318" s="221"/>
      <c r="AN318" s="221"/>
      <c r="AO318" s="221"/>
      <c r="AP318" s="221"/>
    </row>
    <row r="319" spans="1:42" ht="14.25" customHeight="1">
      <c r="A319" s="221"/>
      <c r="B319" s="87"/>
      <c r="C319" s="87"/>
      <c r="F319" s="221"/>
      <c r="I319" s="230"/>
      <c r="J319" s="299"/>
      <c r="K319" s="300"/>
      <c r="L319" s="67"/>
      <c r="M319" s="67"/>
      <c r="N319" s="67"/>
      <c r="O319" s="69"/>
      <c r="P319" s="67"/>
      <c r="Q319" s="69"/>
      <c r="R319" s="69"/>
      <c r="S319" s="69"/>
      <c r="T319" s="69"/>
      <c r="U319" s="221"/>
      <c r="V319" s="302"/>
      <c r="W319" s="302"/>
      <c r="X319" s="302"/>
      <c r="Y319" s="223"/>
      <c r="Z319" s="221"/>
      <c r="AA319" s="221"/>
      <c r="AB319" s="221"/>
      <c r="AC319" s="221"/>
      <c r="AD319" s="221"/>
      <c r="AE319" s="221"/>
      <c r="AF319" s="221"/>
      <c r="AG319" s="221"/>
      <c r="AH319" s="221"/>
      <c r="AI319" s="221"/>
      <c r="AJ319" s="221"/>
      <c r="AK319" s="221"/>
      <c r="AL319" s="221"/>
      <c r="AM319" s="221"/>
      <c r="AN319" s="221"/>
      <c r="AO319" s="221"/>
      <c r="AP319" s="221"/>
    </row>
    <row r="320" spans="1:42" ht="14.25" customHeight="1">
      <c r="A320" s="221"/>
      <c r="B320" s="87"/>
      <c r="C320" s="87"/>
      <c r="F320" s="221"/>
      <c r="I320" s="230"/>
      <c r="J320" s="299"/>
      <c r="K320" s="300"/>
      <c r="L320" s="67"/>
      <c r="M320" s="67"/>
      <c r="N320" s="67"/>
      <c r="O320" s="69"/>
      <c r="P320" s="67"/>
      <c r="Q320" s="69"/>
      <c r="R320" s="69"/>
      <c r="S320" s="69"/>
      <c r="T320" s="69"/>
      <c r="U320" s="221"/>
      <c r="V320" s="302"/>
      <c r="W320" s="302"/>
      <c r="X320" s="302"/>
      <c r="Y320" s="223"/>
      <c r="Z320" s="221"/>
      <c r="AA320" s="221"/>
      <c r="AB320" s="221"/>
      <c r="AC320" s="221"/>
      <c r="AD320" s="221"/>
      <c r="AE320" s="221"/>
      <c r="AF320" s="221"/>
      <c r="AG320" s="221"/>
      <c r="AH320" s="221"/>
      <c r="AI320" s="221"/>
      <c r="AJ320" s="221"/>
      <c r="AK320" s="221"/>
      <c r="AL320" s="221"/>
      <c r="AM320" s="221"/>
      <c r="AN320" s="221"/>
      <c r="AO320" s="221"/>
      <c r="AP320" s="221"/>
    </row>
    <row r="321" spans="1:42" ht="14.25" customHeight="1">
      <c r="A321" s="221"/>
      <c r="B321" s="87"/>
      <c r="C321" s="87"/>
      <c r="F321" s="221"/>
      <c r="I321" s="230"/>
      <c r="J321" s="299"/>
      <c r="K321" s="300"/>
      <c r="L321" s="67"/>
      <c r="M321" s="67"/>
      <c r="N321" s="67"/>
      <c r="O321" s="69"/>
      <c r="P321" s="67"/>
      <c r="Q321" s="69"/>
      <c r="R321" s="69"/>
      <c r="S321" s="69"/>
      <c r="T321" s="69"/>
      <c r="U321" s="221"/>
      <c r="V321" s="302"/>
      <c r="W321" s="302"/>
      <c r="X321" s="302"/>
      <c r="Y321" s="223"/>
      <c r="Z321" s="221"/>
      <c r="AA321" s="221"/>
      <c r="AB321" s="221"/>
      <c r="AC321" s="221"/>
      <c r="AD321" s="221"/>
      <c r="AE321" s="221"/>
      <c r="AF321" s="221"/>
      <c r="AG321" s="221"/>
      <c r="AH321" s="221"/>
      <c r="AI321" s="221"/>
      <c r="AJ321" s="221"/>
      <c r="AK321" s="221"/>
      <c r="AL321" s="221"/>
      <c r="AM321" s="221"/>
      <c r="AN321" s="221"/>
      <c r="AO321" s="221"/>
      <c r="AP321" s="221"/>
    </row>
    <row r="322" spans="1:42" ht="14.25" customHeight="1">
      <c r="A322" s="221"/>
      <c r="B322" s="87"/>
      <c r="C322" s="87"/>
      <c r="F322" s="221"/>
      <c r="I322" s="230"/>
      <c r="J322" s="299"/>
      <c r="K322" s="300"/>
      <c r="L322" s="67"/>
      <c r="M322" s="67"/>
      <c r="N322" s="67"/>
      <c r="O322" s="69"/>
      <c r="P322" s="67"/>
      <c r="Q322" s="69"/>
      <c r="R322" s="69"/>
      <c r="S322" s="69"/>
      <c r="T322" s="69"/>
      <c r="U322" s="221"/>
      <c r="V322" s="302"/>
      <c r="W322" s="302"/>
      <c r="X322" s="302"/>
      <c r="Y322" s="223"/>
      <c r="Z322" s="221"/>
      <c r="AA322" s="221"/>
      <c r="AB322" s="221"/>
      <c r="AC322" s="221"/>
      <c r="AD322" s="221"/>
      <c r="AE322" s="221"/>
      <c r="AF322" s="221"/>
      <c r="AG322" s="221"/>
      <c r="AH322" s="221"/>
      <c r="AI322" s="221"/>
      <c r="AJ322" s="221"/>
      <c r="AK322" s="221"/>
      <c r="AL322" s="221"/>
      <c r="AM322" s="221"/>
      <c r="AN322" s="221"/>
      <c r="AO322" s="221"/>
      <c r="AP322" s="221"/>
    </row>
    <row r="323" spans="1:42" ht="14.25" customHeight="1">
      <c r="A323" s="221"/>
      <c r="B323" s="87"/>
      <c r="C323" s="87"/>
      <c r="F323" s="221"/>
      <c r="I323" s="230"/>
      <c r="J323" s="299"/>
      <c r="K323" s="300"/>
      <c r="L323" s="67"/>
      <c r="M323" s="67"/>
      <c r="N323" s="67"/>
      <c r="O323" s="69"/>
      <c r="P323" s="67"/>
      <c r="Q323" s="69"/>
      <c r="R323" s="69"/>
      <c r="S323" s="69"/>
      <c r="T323" s="69"/>
      <c r="U323" s="221"/>
      <c r="V323" s="302"/>
      <c r="W323" s="302"/>
      <c r="X323" s="302"/>
      <c r="Y323" s="223"/>
      <c r="Z323" s="221"/>
      <c r="AA323" s="221"/>
      <c r="AB323" s="221"/>
      <c r="AC323" s="221"/>
      <c r="AD323" s="221"/>
      <c r="AE323" s="221"/>
      <c r="AF323" s="221"/>
      <c r="AG323" s="221"/>
      <c r="AH323" s="221"/>
      <c r="AI323" s="221"/>
      <c r="AJ323" s="221"/>
      <c r="AK323" s="221"/>
      <c r="AL323" s="221"/>
      <c r="AM323" s="221"/>
      <c r="AN323" s="221"/>
      <c r="AO323" s="221"/>
      <c r="AP323" s="221"/>
    </row>
    <row r="324" spans="1:42" ht="14.25" customHeight="1">
      <c r="A324" s="221"/>
      <c r="B324" s="87"/>
      <c r="C324" s="87"/>
      <c r="F324" s="221"/>
      <c r="I324" s="230"/>
      <c r="J324" s="299"/>
      <c r="K324" s="300"/>
      <c r="L324" s="67"/>
      <c r="M324" s="67"/>
      <c r="N324" s="67"/>
      <c r="O324" s="69"/>
      <c r="P324" s="67"/>
      <c r="Q324" s="69"/>
      <c r="R324" s="69"/>
      <c r="S324" s="69"/>
      <c r="T324" s="69"/>
      <c r="U324" s="221"/>
      <c r="V324" s="302"/>
      <c r="W324" s="302"/>
      <c r="X324" s="302"/>
      <c r="Y324" s="223"/>
      <c r="Z324" s="221"/>
      <c r="AA324" s="221"/>
      <c r="AB324" s="221"/>
      <c r="AC324" s="221"/>
      <c r="AD324" s="221"/>
      <c r="AE324" s="221"/>
      <c r="AF324" s="221"/>
      <c r="AG324" s="221"/>
      <c r="AH324" s="221"/>
      <c r="AI324" s="221"/>
      <c r="AJ324" s="221"/>
      <c r="AK324" s="221"/>
      <c r="AL324" s="221"/>
      <c r="AM324" s="221"/>
      <c r="AN324" s="221"/>
      <c r="AO324" s="221"/>
      <c r="AP324" s="221"/>
    </row>
    <row r="325" spans="1:42" ht="14.25" customHeight="1">
      <c r="A325" s="221"/>
      <c r="B325" s="87"/>
      <c r="C325" s="87"/>
      <c r="F325" s="221"/>
      <c r="I325" s="230"/>
      <c r="J325" s="299"/>
      <c r="K325" s="300"/>
      <c r="L325" s="67"/>
      <c r="M325" s="67"/>
      <c r="N325" s="67"/>
      <c r="O325" s="69"/>
      <c r="P325" s="67"/>
      <c r="Q325" s="69"/>
      <c r="R325" s="69"/>
      <c r="S325" s="69"/>
      <c r="T325" s="69"/>
      <c r="U325" s="221"/>
      <c r="V325" s="302"/>
      <c r="W325" s="302"/>
      <c r="X325" s="302"/>
      <c r="Y325" s="223"/>
      <c r="Z325" s="221"/>
      <c r="AA325" s="221"/>
      <c r="AB325" s="221"/>
      <c r="AC325" s="221"/>
      <c r="AD325" s="221"/>
      <c r="AE325" s="221"/>
      <c r="AF325" s="221"/>
      <c r="AG325" s="221"/>
      <c r="AH325" s="221"/>
      <c r="AI325" s="221"/>
      <c r="AJ325" s="221"/>
      <c r="AK325" s="221"/>
      <c r="AL325" s="221"/>
      <c r="AM325" s="221"/>
      <c r="AN325" s="221"/>
      <c r="AO325" s="221"/>
      <c r="AP325" s="221"/>
    </row>
    <row r="326" spans="1:42" ht="14.25" customHeight="1">
      <c r="A326" s="221"/>
      <c r="B326" s="87"/>
      <c r="C326" s="87"/>
      <c r="F326" s="221"/>
      <c r="I326" s="230"/>
      <c r="J326" s="299"/>
      <c r="K326" s="300"/>
      <c r="L326" s="67"/>
      <c r="M326" s="67"/>
      <c r="N326" s="67"/>
      <c r="O326" s="69"/>
      <c r="P326" s="67"/>
      <c r="Q326" s="69"/>
      <c r="R326" s="69"/>
      <c r="S326" s="69"/>
      <c r="T326" s="69"/>
      <c r="U326" s="221"/>
      <c r="V326" s="302"/>
      <c r="W326" s="302"/>
      <c r="X326" s="302"/>
      <c r="Y326" s="223"/>
      <c r="Z326" s="221"/>
      <c r="AA326" s="221"/>
      <c r="AB326" s="221"/>
      <c r="AC326" s="221"/>
      <c r="AD326" s="221"/>
      <c r="AE326" s="221"/>
      <c r="AF326" s="221"/>
      <c r="AG326" s="221"/>
      <c r="AH326" s="221"/>
      <c r="AI326" s="221"/>
      <c r="AJ326" s="221"/>
      <c r="AK326" s="221"/>
      <c r="AL326" s="221"/>
      <c r="AM326" s="221"/>
      <c r="AN326" s="221"/>
      <c r="AO326" s="221"/>
      <c r="AP326" s="221"/>
    </row>
    <row r="327" spans="1:42" ht="14.25" customHeight="1">
      <c r="A327" s="221"/>
      <c r="B327" s="87"/>
      <c r="C327" s="87"/>
      <c r="F327" s="221"/>
      <c r="I327" s="230"/>
      <c r="J327" s="299"/>
      <c r="K327" s="300"/>
      <c r="L327" s="67"/>
      <c r="M327" s="67"/>
      <c r="N327" s="67"/>
      <c r="O327" s="69"/>
      <c r="P327" s="67"/>
      <c r="Q327" s="69"/>
      <c r="R327" s="69"/>
      <c r="S327" s="69"/>
      <c r="T327" s="69"/>
      <c r="U327" s="221"/>
      <c r="V327" s="302"/>
      <c r="W327" s="302"/>
      <c r="X327" s="302"/>
      <c r="Y327" s="223"/>
      <c r="Z327" s="221"/>
      <c r="AA327" s="221"/>
      <c r="AB327" s="221"/>
      <c r="AC327" s="221"/>
      <c r="AD327" s="221"/>
      <c r="AE327" s="221"/>
      <c r="AF327" s="221"/>
      <c r="AG327" s="221"/>
      <c r="AH327" s="221"/>
      <c r="AI327" s="221"/>
      <c r="AJ327" s="221"/>
      <c r="AK327" s="221"/>
      <c r="AL327" s="221"/>
      <c r="AM327" s="221"/>
      <c r="AN327" s="221"/>
      <c r="AO327" s="221"/>
      <c r="AP327" s="221"/>
    </row>
    <row r="328" spans="1:42" ht="14.25" customHeight="1">
      <c r="A328" s="221"/>
      <c r="B328" s="87"/>
      <c r="C328" s="87"/>
      <c r="F328" s="221"/>
      <c r="I328" s="230"/>
      <c r="J328" s="299"/>
      <c r="K328" s="300"/>
      <c r="L328" s="67"/>
      <c r="M328" s="67"/>
      <c r="N328" s="67"/>
      <c r="O328" s="69"/>
      <c r="P328" s="67"/>
      <c r="Q328" s="69"/>
      <c r="R328" s="69"/>
      <c r="S328" s="69"/>
      <c r="T328" s="69"/>
      <c r="U328" s="221"/>
      <c r="V328" s="302"/>
      <c r="W328" s="302"/>
      <c r="X328" s="302"/>
      <c r="Y328" s="223"/>
      <c r="Z328" s="221"/>
      <c r="AA328" s="221"/>
      <c r="AB328" s="221"/>
      <c r="AC328" s="221"/>
      <c r="AD328" s="221"/>
      <c r="AE328" s="221"/>
      <c r="AF328" s="221"/>
      <c r="AG328" s="221"/>
      <c r="AH328" s="221"/>
      <c r="AI328" s="221"/>
      <c r="AJ328" s="221"/>
      <c r="AK328" s="221"/>
      <c r="AL328" s="221"/>
      <c r="AM328" s="221"/>
      <c r="AN328" s="221"/>
      <c r="AO328" s="221"/>
      <c r="AP328" s="221"/>
    </row>
    <row r="329" spans="1:42" ht="14.25" customHeight="1">
      <c r="A329" s="221"/>
      <c r="B329" s="87"/>
      <c r="C329" s="87"/>
      <c r="F329" s="221"/>
      <c r="I329" s="230"/>
      <c r="J329" s="299"/>
      <c r="K329" s="300"/>
      <c r="L329" s="67"/>
      <c r="M329" s="67"/>
      <c r="N329" s="67"/>
      <c r="O329" s="69"/>
      <c r="P329" s="67"/>
      <c r="Q329" s="69"/>
      <c r="R329" s="69"/>
      <c r="S329" s="69"/>
      <c r="T329" s="69"/>
      <c r="U329" s="221"/>
      <c r="V329" s="302"/>
      <c r="W329" s="302"/>
      <c r="X329" s="302"/>
      <c r="Y329" s="223"/>
      <c r="Z329" s="221"/>
      <c r="AA329" s="221"/>
      <c r="AB329" s="221"/>
      <c r="AC329" s="221"/>
      <c r="AD329" s="221"/>
      <c r="AE329" s="221"/>
      <c r="AF329" s="221"/>
      <c r="AG329" s="221"/>
      <c r="AH329" s="221"/>
      <c r="AI329" s="221"/>
      <c r="AJ329" s="221"/>
      <c r="AK329" s="221"/>
      <c r="AL329" s="221"/>
      <c r="AM329" s="221"/>
      <c r="AN329" s="221"/>
      <c r="AO329" s="221"/>
      <c r="AP329" s="221"/>
    </row>
    <row r="330" spans="1:42" ht="14.25" customHeight="1">
      <c r="A330" s="221"/>
      <c r="B330" s="87"/>
      <c r="C330" s="87"/>
      <c r="F330" s="221"/>
      <c r="I330" s="230"/>
      <c r="J330" s="299"/>
      <c r="K330" s="300"/>
      <c r="L330" s="67"/>
      <c r="M330" s="67"/>
      <c r="N330" s="67"/>
      <c r="O330" s="69"/>
      <c r="P330" s="67"/>
      <c r="Q330" s="69"/>
      <c r="R330" s="69"/>
      <c r="S330" s="69"/>
      <c r="T330" s="69"/>
      <c r="U330" s="221"/>
      <c r="V330" s="302"/>
      <c r="W330" s="302"/>
      <c r="X330" s="302"/>
      <c r="Y330" s="223"/>
      <c r="Z330" s="221"/>
      <c r="AA330" s="221"/>
      <c r="AB330" s="221"/>
      <c r="AC330" s="221"/>
      <c r="AD330" s="221"/>
      <c r="AE330" s="221"/>
      <c r="AF330" s="221"/>
      <c r="AG330" s="221"/>
      <c r="AH330" s="221"/>
      <c r="AI330" s="221"/>
      <c r="AJ330" s="221"/>
      <c r="AK330" s="221"/>
      <c r="AL330" s="221"/>
      <c r="AM330" s="221"/>
      <c r="AN330" s="221"/>
      <c r="AO330" s="221"/>
      <c r="AP330" s="221"/>
    </row>
    <row r="331" spans="1:42" ht="14.25" customHeight="1">
      <c r="A331" s="221"/>
      <c r="B331" s="87"/>
      <c r="C331" s="87"/>
      <c r="F331" s="221"/>
      <c r="I331" s="230"/>
      <c r="J331" s="299"/>
      <c r="K331" s="300"/>
      <c r="L331" s="67"/>
      <c r="M331" s="67"/>
      <c r="N331" s="67"/>
      <c r="O331" s="69"/>
      <c r="P331" s="67"/>
      <c r="Q331" s="69"/>
      <c r="R331" s="69"/>
      <c r="S331" s="69"/>
      <c r="T331" s="69"/>
      <c r="U331" s="221"/>
      <c r="V331" s="302"/>
      <c r="W331" s="302"/>
      <c r="X331" s="302"/>
      <c r="Y331" s="223"/>
      <c r="Z331" s="221"/>
      <c r="AA331" s="221"/>
      <c r="AB331" s="221"/>
      <c r="AC331" s="221"/>
      <c r="AD331" s="221"/>
      <c r="AE331" s="221"/>
      <c r="AF331" s="221"/>
      <c r="AG331" s="221"/>
      <c r="AH331" s="221"/>
      <c r="AI331" s="221"/>
      <c r="AJ331" s="221"/>
      <c r="AK331" s="221"/>
      <c r="AL331" s="221"/>
      <c r="AM331" s="221"/>
      <c r="AN331" s="221"/>
      <c r="AO331" s="221"/>
      <c r="AP331" s="221"/>
    </row>
    <row r="332" spans="1:42" ht="14.25" customHeight="1">
      <c r="A332" s="221"/>
      <c r="B332" s="87"/>
      <c r="C332" s="87"/>
      <c r="F332" s="221"/>
      <c r="I332" s="230"/>
      <c r="J332" s="299"/>
      <c r="K332" s="300"/>
      <c r="L332" s="67"/>
      <c r="M332" s="67"/>
      <c r="N332" s="67"/>
      <c r="O332" s="69"/>
      <c r="P332" s="67"/>
      <c r="Q332" s="69"/>
      <c r="R332" s="69"/>
      <c r="S332" s="69"/>
      <c r="T332" s="69"/>
      <c r="U332" s="221"/>
      <c r="V332" s="302"/>
      <c r="W332" s="302"/>
      <c r="X332" s="302"/>
      <c r="Y332" s="223"/>
      <c r="Z332" s="221"/>
      <c r="AA332" s="221"/>
      <c r="AB332" s="221"/>
      <c r="AC332" s="221"/>
      <c r="AD332" s="221"/>
      <c r="AE332" s="221"/>
      <c r="AF332" s="221"/>
      <c r="AG332" s="221"/>
      <c r="AH332" s="221"/>
      <c r="AI332" s="221"/>
      <c r="AJ332" s="221"/>
      <c r="AK332" s="221"/>
      <c r="AL332" s="221"/>
      <c r="AM332" s="221"/>
      <c r="AN332" s="221"/>
      <c r="AO332" s="221"/>
      <c r="AP332" s="221"/>
    </row>
    <row r="333" spans="1:42" ht="14.25" customHeight="1">
      <c r="A333" s="221"/>
      <c r="B333" s="87"/>
      <c r="C333" s="87"/>
      <c r="F333" s="221"/>
      <c r="I333" s="230"/>
      <c r="J333" s="299"/>
      <c r="K333" s="300"/>
      <c r="L333" s="67"/>
      <c r="M333" s="67"/>
      <c r="N333" s="67"/>
      <c r="O333" s="69"/>
      <c r="P333" s="67"/>
      <c r="Q333" s="69"/>
      <c r="R333" s="69"/>
      <c r="S333" s="69"/>
      <c r="T333" s="69"/>
      <c r="U333" s="221"/>
      <c r="V333" s="302"/>
      <c r="W333" s="302"/>
      <c r="X333" s="302"/>
      <c r="Y333" s="223"/>
      <c r="Z333" s="221"/>
      <c r="AA333" s="221"/>
      <c r="AB333" s="221"/>
      <c r="AC333" s="221"/>
      <c r="AD333" s="221"/>
      <c r="AE333" s="221"/>
      <c r="AF333" s="221"/>
      <c r="AG333" s="221"/>
      <c r="AH333" s="221"/>
      <c r="AI333" s="221"/>
      <c r="AJ333" s="221"/>
      <c r="AK333" s="221"/>
      <c r="AL333" s="221"/>
      <c r="AM333" s="221"/>
      <c r="AN333" s="221"/>
      <c r="AO333" s="221"/>
      <c r="AP333" s="221"/>
    </row>
    <row r="334" spans="1:42" ht="14.25" customHeight="1">
      <c r="A334" s="221"/>
      <c r="B334" s="87"/>
      <c r="C334" s="87"/>
      <c r="F334" s="221"/>
      <c r="I334" s="230"/>
      <c r="J334" s="299"/>
      <c r="K334" s="300"/>
      <c r="L334" s="67"/>
      <c r="M334" s="67"/>
      <c r="N334" s="67"/>
      <c r="O334" s="69"/>
      <c r="P334" s="67"/>
      <c r="Q334" s="69"/>
      <c r="R334" s="69"/>
      <c r="S334" s="69"/>
      <c r="T334" s="69"/>
      <c r="U334" s="221"/>
      <c r="V334" s="302"/>
      <c r="W334" s="302"/>
      <c r="X334" s="302"/>
      <c r="Y334" s="223"/>
      <c r="Z334" s="221"/>
      <c r="AA334" s="221"/>
      <c r="AB334" s="221"/>
      <c r="AC334" s="221"/>
      <c r="AD334" s="221"/>
      <c r="AE334" s="221"/>
      <c r="AF334" s="221"/>
      <c r="AG334" s="221"/>
      <c r="AH334" s="221"/>
      <c r="AI334" s="221"/>
      <c r="AJ334" s="221"/>
      <c r="AK334" s="221"/>
      <c r="AL334" s="221"/>
      <c r="AM334" s="221"/>
      <c r="AN334" s="221"/>
      <c r="AO334" s="221"/>
      <c r="AP334" s="221"/>
    </row>
    <row r="335" spans="1:42" ht="14.25" customHeight="1">
      <c r="A335" s="221"/>
      <c r="B335" s="87"/>
      <c r="C335" s="87"/>
      <c r="F335" s="221"/>
      <c r="I335" s="230"/>
      <c r="J335" s="299"/>
      <c r="K335" s="300"/>
      <c r="L335" s="67"/>
      <c r="M335" s="67"/>
      <c r="N335" s="67"/>
      <c r="O335" s="69"/>
      <c r="P335" s="67"/>
      <c r="Q335" s="69"/>
      <c r="R335" s="69"/>
      <c r="S335" s="69"/>
      <c r="T335" s="69"/>
      <c r="U335" s="221"/>
      <c r="V335" s="302"/>
      <c r="W335" s="302"/>
      <c r="X335" s="302"/>
      <c r="Y335" s="223"/>
      <c r="Z335" s="221"/>
      <c r="AA335" s="221"/>
      <c r="AB335" s="221"/>
      <c r="AC335" s="221"/>
      <c r="AD335" s="221"/>
      <c r="AE335" s="221"/>
      <c r="AF335" s="221"/>
      <c r="AG335" s="221"/>
      <c r="AH335" s="221"/>
      <c r="AI335" s="221"/>
      <c r="AJ335" s="221"/>
      <c r="AK335" s="221"/>
      <c r="AL335" s="221"/>
      <c r="AM335" s="221"/>
      <c r="AN335" s="221"/>
      <c r="AO335" s="221"/>
      <c r="AP335" s="221"/>
    </row>
    <row r="336" spans="1:42" ht="14.25" customHeight="1">
      <c r="A336" s="221"/>
      <c r="B336" s="87"/>
      <c r="C336" s="87"/>
      <c r="F336" s="221"/>
      <c r="I336" s="230"/>
      <c r="J336" s="299"/>
      <c r="K336" s="300"/>
      <c r="L336" s="67"/>
      <c r="M336" s="67"/>
      <c r="N336" s="67"/>
      <c r="O336" s="69"/>
      <c r="P336" s="67"/>
      <c r="Q336" s="69"/>
      <c r="R336" s="69"/>
      <c r="S336" s="69"/>
      <c r="T336" s="69"/>
      <c r="U336" s="221"/>
      <c r="V336" s="302"/>
      <c r="W336" s="302"/>
      <c r="X336" s="302"/>
      <c r="Y336" s="223"/>
      <c r="Z336" s="221"/>
      <c r="AA336" s="221"/>
      <c r="AB336" s="221"/>
      <c r="AC336" s="221"/>
      <c r="AD336" s="221"/>
      <c r="AE336" s="221"/>
      <c r="AF336" s="221"/>
      <c r="AG336" s="221"/>
      <c r="AH336" s="221"/>
      <c r="AI336" s="221"/>
      <c r="AJ336" s="221"/>
      <c r="AK336" s="221"/>
      <c r="AL336" s="221"/>
      <c r="AM336" s="221"/>
      <c r="AN336" s="221"/>
      <c r="AO336" s="221"/>
      <c r="AP336" s="221"/>
    </row>
    <row r="337" spans="1:42" ht="14.25" customHeight="1">
      <c r="A337" s="221"/>
      <c r="B337" s="87"/>
      <c r="C337" s="87"/>
      <c r="F337" s="221"/>
      <c r="I337" s="230"/>
      <c r="J337" s="299"/>
      <c r="K337" s="300"/>
      <c r="L337" s="67"/>
      <c r="M337" s="67"/>
      <c r="N337" s="67"/>
      <c r="O337" s="69"/>
      <c r="P337" s="67"/>
      <c r="Q337" s="69"/>
      <c r="R337" s="69"/>
      <c r="S337" s="69"/>
      <c r="T337" s="69"/>
      <c r="U337" s="221"/>
      <c r="V337" s="302"/>
      <c r="W337" s="302"/>
      <c r="X337" s="302"/>
      <c r="Y337" s="223"/>
      <c r="Z337" s="221"/>
      <c r="AA337" s="221"/>
      <c r="AB337" s="221"/>
      <c r="AC337" s="221"/>
      <c r="AD337" s="221"/>
      <c r="AE337" s="221"/>
      <c r="AF337" s="221"/>
      <c r="AG337" s="221"/>
      <c r="AH337" s="221"/>
      <c r="AI337" s="221"/>
      <c r="AJ337" s="221"/>
      <c r="AK337" s="221"/>
      <c r="AL337" s="221"/>
      <c r="AM337" s="221"/>
      <c r="AN337" s="221"/>
      <c r="AO337" s="221"/>
      <c r="AP337" s="221"/>
    </row>
    <row r="338" spans="1:42" ht="14.25" customHeight="1">
      <c r="A338" s="221"/>
      <c r="B338" s="87"/>
      <c r="C338" s="87"/>
      <c r="F338" s="221"/>
      <c r="I338" s="230"/>
      <c r="J338" s="299"/>
      <c r="K338" s="300"/>
      <c r="L338" s="67"/>
      <c r="M338" s="67"/>
      <c r="N338" s="67"/>
      <c r="O338" s="69"/>
      <c r="P338" s="67"/>
      <c r="Q338" s="69"/>
      <c r="R338" s="69"/>
      <c r="S338" s="69"/>
      <c r="T338" s="69"/>
      <c r="U338" s="221"/>
      <c r="V338" s="302"/>
      <c r="W338" s="302"/>
      <c r="X338" s="302"/>
      <c r="Y338" s="223"/>
      <c r="Z338" s="221"/>
      <c r="AA338" s="221"/>
      <c r="AB338" s="221"/>
      <c r="AC338" s="221"/>
      <c r="AD338" s="221"/>
      <c r="AE338" s="221"/>
      <c r="AF338" s="221"/>
      <c r="AG338" s="221"/>
      <c r="AH338" s="221"/>
      <c r="AI338" s="221"/>
      <c r="AJ338" s="221"/>
      <c r="AK338" s="221"/>
      <c r="AL338" s="221"/>
      <c r="AM338" s="221"/>
      <c r="AN338" s="221"/>
      <c r="AO338" s="221"/>
      <c r="AP338" s="221"/>
    </row>
    <row r="339" spans="1:42" ht="14.25" customHeight="1">
      <c r="A339" s="221"/>
      <c r="B339" s="87"/>
      <c r="C339" s="87"/>
      <c r="F339" s="221"/>
      <c r="I339" s="230"/>
      <c r="J339" s="299"/>
      <c r="K339" s="300"/>
      <c r="L339" s="67"/>
      <c r="M339" s="67"/>
      <c r="N339" s="67"/>
      <c r="O339" s="69"/>
      <c r="P339" s="67"/>
      <c r="Q339" s="69"/>
      <c r="R339" s="69"/>
      <c r="S339" s="69"/>
      <c r="T339" s="69"/>
      <c r="U339" s="221"/>
      <c r="V339" s="302"/>
      <c r="W339" s="302"/>
      <c r="X339" s="302"/>
      <c r="Y339" s="223"/>
      <c r="Z339" s="221"/>
      <c r="AA339" s="221"/>
      <c r="AB339" s="221"/>
      <c r="AC339" s="221"/>
      <c r="AD339" s="221"/>
      <c r="AE339" s="221"/>
      <c r="AF339" s="221"/>
      <c r="AG339" s="221"/>
      <c r="AH339" s="221"/>
      <c r="AI339" s="221"/>
      <c r="AJ339" s="221"/>
      <c r="AK339" s="221"/>
      <c r="AL339" s="221"/>
      <c r="AM339" s="221"/>
      <c r="AN339" s="221"/>
      <c r="AO339" s="221"/>
      <c r="AP339" s="221"/>
    </row>
    <row r="340" spans="1:42" ht="14.25" customHeight="1">
      <c r="A340" s="221"/>
      <c r="B340" s="87"/>
      <c r="C340" s="87"/>
      <c r="F340" s="221"/>
      <c r="I340" s="230"/>
      <c r="J340" s="299"/>
      <c r="K340" s="300"/>
      <c r="L340" s="67"/>
      <c r="M340" s="67"/>
      <c r="N340" s="67"/>
      <c r="O340" s="69"/>
      <c r="P340" s="67"/>
      <c r="Q340" s="69"/>
      <c r="R340" s="69"/>
      <c r="S340" s="69"/>
      <c r="T340" s="69"/>
      <c r="U340" s="221"/>
      <c r="V340" s="302"/>
      <c r="W340" s="302"/>
      <c r="X340" s="302"/>
      <c r="Y340" s="223"/>
      <c r="Z340" s="221"/>
      <c r="AA340" s="221"/>
      <c r="AB340" s="221"/>
      <c r="AC340" s="221"/>
      <c r="AD340" s="221"/>
      <c r="AE340" s="221"/>
      <c r="AF340" s="221"/>
      <c r="AG340" s="221"/>
      <c r="AH340" s="221"/>
      <c r="AI340" s="221"/>
      <c r="AJ340" s="221"/>
      <c r="AK340" s="221"/>
      <c r="AL340" s="221"/>
      <c r="AM340" s="221"/>
      <c r="AN340" s="221"/>
      <c r="AO340" s="221"/>
      <c r="AP340" s="221"/>
    </row>
    <row r="341" spans="1:42" ht="14.25" customHeight="1">
      <c r="A341" s="221"/>
      <c r="B341" s="87"/>
      <c r="C341" s="87"/>
      <c r="F341" s="221"/>
      <c r="I341" s="230"/>
      <c r="J341" s="299"/>
      <c r="K341" s="300"/>
      <c r="L341" s="67"/>
      <c r="M341" s="67"/>
      <c r="N341" s="67"/>
      <c r="O341" s="69"/>
      <c r="P341" s="67"/>
      <c r="Q341" s="69"/>
      <c r="R341" s="69"/>
      <c r="S341" s="69"/>
      <c r="T341" s="69"/>
      <c r="U341" s="221"/>
      <c r="V341" s="302"/>
      <c r="W341" s="302"/>
      <c r="X341" s="302"/>
      <c r="Y341" s="223"/>
      <c r="Z341" s="221"/>
      <c r="AA341" s="221"/>
      <c r="AB341" s="221"/>
      <c r="AC341" s="221"/>
      <c r="AD341" s="221"/>
      <c r="AE341" s="221"/>
      <c r="AF341" s="221"/>
      <c r="AG341" s="221"/>
      <c r="AH341" s="221"/>
      <c r="AI341" s="221"/>
      <c r="AJ341" s="221"/>
      <c r="AK341" s="221"/>
      <c r="AL341" s="221"/>
      <c r="AM341" s="221"/>
      <c r="AN341" s="221"/>
      <c r="AO341" s="221"/>
      <c r="AP341" s="221"/>
    </row>
    <row r="342" spans="1:42" ht="14.25" customHeight="1">
      <c r="A342" s="221"/>
      <c r="B342" s="87"/>
      <c r="C342" s="87"/>
      <c r="F342" s="221"/>
      <c r="I342" s="230"/>
      <c r="J342" s="299"/>
      <c r="K342" s="300"/>
      <c r="L342" s="67"/>
      <c r="M342" s="67"/>
      <c r="N342" s="67"/>
      <c r="O342" s="69"/>
      <c r="P342" s="67"/>
      <c r="Q342" s="69"/>
      <c r="R342" s="69"/>
      <c r="S342" s="69"/>
      <c r="T342" s="69"/>
      <c r="U342" s="221"/>
      <c r="V342" s="302"/>
      <c r="W342" s="302"/>
      <c r="X342" s="302"/>
      <c r="Y342" s="223"/>
      <c r="Z342" s="221"/>
      <c r="AA342" s="221"/>
      <c r="AB342" s="221"/>
      <c r="AC342" s="221"/>
      <c r="AD342" s="221"/>
      <c r="AE342" s="221"/>
      <c r="AF342" s="221"/>
      <c r="AG342" s="221"/>
      <c r="AH342" s="221"/>
      <c r="AI342" s="221"/>
      <c r="AJ342" s="221"/>
      <c r="AK342" s="221"/>
      <c r="AL342" s="221"/>
      <c r="AM342" s="221"/>
      <c r="AN342" s="221"/>
      <c r="AO342" s="221"/>
      <c r="AP342" s="221"/>
    </row>
    <row r="343" spans="1:42" ht="14.25" customHeight="1">
      <c r="A343" s="221"/>
      <c r="B343" s="87"/>
      <c r="C343" s="87"/>
      <c r="F343" s="221"/>
      <c r="I343" s="230"/>
      <c r="J343" s="299"/>
      <c r="K343" s="300"/>
      <c r="L343" s="67"/>
      <c r="M343" s="67"/>
      <c r="N343" s="67"/>
      <c r="O343" s="69"/>
      <c r="P343" s="67"/>
      <c r="Q343" s="69"/>
      <c r="R343" s="69"/>
      <c r="S343" s="69"/>
      <c r="T343" s="69"/>
      <c r="U343" s="221"/>
      <c r="V343" s="302"/>
      <c r="W343" s="302"/>
      <c r="X343" s="302"/>
      <c r="Y343" s="223"/>
      <c r="Z343" s="221"/>
      <c r="AA343" s="221"/>
      <c r="AB343" s="221"/>
      <c r="AC343" s="221"/>
      <c r="AD343" s="221"/>
      <c r="AE343" s="221"/>
      <c r="AF343" s="221"/>
      <c r="AG343" s="221"/>
      <c r="AH343" s="221"/>
      <c r="AI343" s="221"/>
      <c r="AJ343" s="221"/>
      <c r="AK343" s="221"/>
      <c r="AL343" s="221"/>
      <c r="AM343" s="221"/>
      <c r="AN343" s="221"/>
      <c r="AO343" s="221"/>
      <c r="AP343" s="221"/>
    </row>
    <row r="344" spans="1:42" ht="14.25" customHeight="1">
      <c r="A344" s="221"/>
      <c r="B344" s="87"/>
      <c r="C344" s="87"/>
      <c r="F344" s="221"/>
      <c r="I344" s="230"/>
      <c r="J344" s="299"/>
      <c r="K344" s="300"/>
      <c r="L344" s="67"/>
      <c r="M344" s="67"/>
      <c r="N344" s="67"/>
      <c r="O344" s="69"/>
      <c r="P344" s="67"/>
      <c r="Q344" s="69"/>
      <c r="R344" s="69"/>
      <c r="S344" s="69"/>
      <c r="T344" s="69"/>
      <c r="U344" s="221"/>
      <c r="V344" s="302"/>
      <c r="W344" s="302"/>
      <c r="X344" s="302"/>
      <c r="Y344" s="223"/>
      <c r="Z344" s="221"/>
      <c r="AA344" s="221"/>
      <c r="AB344" s="221"/>
      <c r="AC344" s="221"/>
      <c r="AD344" s="221"/>
      <c r="AE344" s="221"/>
      <c r="AF344" s="221"/>
      <c r="AG344" s="221"/>
      <c r="AH344" s="221"/>
      <c r="AI344" s="221"/>
      <c r="AJ344" s="221"/>
      <c r="AK344" s="221"/>
      <c r="AL344" s="221"/>
      <c r="AM344" s="221"/>
      <c r="AN344" s="221"/>
      <c r="AO344" s="221"/>
      <c r="AP344" s="221"/>
    </row>
    <row r="345" spans="1:42" ht="14.25" customHeight="1">
      <c r="A345" s="221"/>
      <c r="B345" s="87"/>
      <c r="C345" s="87"/>
      <c r="F345" s="221"/>
      <c r="I345" s="230"/>
      <c r="J345" s="299"/>
      <c r="K345" s="300"/>
      <c r="L345" s="67"/>
      <c r="M345" s="67"/>
      <c r="N345" s="67"/>
      <c r="O345" s="69"/>
      <c r="P345" s="67"/>
      <c r="Q345" s="69"/>
      <c r="R345" s="69"/>
      <c r="S345" s="69"/>
      <c r="T345" s="69"/>
      <c r="U345" s="221"/>
      <c r="V345" s="302"/>
      <c r="W345" s="302"/>
      <c r="X345" s="302"/>
      <c r="Y345" s="223"/>
      <c r="Z345" s="221"/>
      <c r="AA345" s="221"/>
      <c r="AB345" s="221"/>
      <c r="AC345" s="221"/>
      <c r="AD345" s="221"/>
      <c r="AE345" s="221"/>
      <c r="AF345" s="221"/>
      <c r="AG345" s="221"/>
      <c r="AH345" s="221"/>
      <c r="AI345" s="221"/>
      <c r="AJ345" s="221"/>
      <c r="AK345" s="221"/>
      <c r="AL345" s="221"/>
      <c r="AM345" s="221"/>
      <c r="AN345" s="221"/>
      <c r="AO345" s="221"/>
      <c r="AP345" s="221"/>
    </row>
    <row r="346" spans="1:42" ht="14.25" customHeight="1">
      <c r="A346" s="221"/>
      <c r="B346" s="87"/>
      <c r="C346" s="87"/>
      <c r="F346" s="221"/>
      <c r="I346" s="230"/>
      <c r="J346" s="299"/>
      <c r="K346" s="300"/>
      <c r="L346" s="67"/>
      <c r="M346" s="67"/>
      <c r="N346" s="67"/>
      <c r="O346" s="69"/>
      <c r="P346" s="67"/>
      <c r="Q346" s="69"/>
      <c r="R346" s="69"/>
      <c r="S346" s="69"/>
      <c r="T346" s="69"/>
      <c r="U346" s="221"/>
      <c r="V346" s="302"/>
      <c r="W346" s="302"/>
      <c r="X346" s="302"/>
      <c r="Y346" s="223"/>
      <c r="Z346" s="221"/>
      <c r="AA346" s="221"/>
      <c r="AB346" s="221"/>
      <c r="AC346" s="221"/>
      <c r="AD346" s="221"/>
      <c r="AE346" s="221"/>
      <c r="AF346" s="221"/>
      <c r="AG346" s="221"/>
      <c r="AH346" s="221"/>
      <c r="AI346" s="221"/>
      <c r="AJ346" s="221"/>
      <c r="AK346" s="221"/>
      <c r="AL346" s="221"/>
      <c r="AM346" s="221"/>
      <c r="AN346" s="221"/>
      <c r="AO346" s="221"/>
      <c r="AP346" s="221"/>
    </row>
    <row r="347" spans="1:42" ht="14.25" customHeight="1">
      <c r="A347" s="221"/>
      <c r="B347" s="87"/>
      <c r="C347" s="87"/>
      <c r="F347" s="221"/>
      <c r="I347" s="230"/>
      <c r="J347" s="299"/>
      <c r="K347" s="300"/>
      <c r="L347" s="67"/>
      <c r="M347" s="67"/>
      <c r="N347" s="67"/>
      <c r="O347" s="69"/>
      <c r="P347" s="67"/>
      <c r="Q347" s="69"/>
      <c r="R347" s="69"/>
      <c r="S347" s="69"/>
      <c r="T347" s="69"/>
      <c r="U347" s="221"/>
      <c r="V347" s="302"/>
      <c r="W347" s="302"/>
      <c r="X347" s="302"/>
      <c r="Y347" s="223"/>
      <c r="Z347" s="221"/>
      <c r="AA347" s="221"/>
      <c r="AB347" s="221"/>
      <c r="AC347" s="221"/>
      <c r="AD347" s="221"/>
      <c r="AE347" s="221"/>
      <c r="AF347" s="221"/>
      <c r="AG347" s="221"/>
      <c r="AH347" s="221"/>
      <c r="AI347" s="221"/>
      <c r="AJ347" s="221"/>
      <c r="AK347" s="221"/>
      <c r="AL347" s="221"/>
      <c r="AM347" s="221"/>
      <c r="AN347" s="221"/>
      <c r="AO347" s="221"/>
      <c r="AP347" s="221"/>
    </row>
    <row r="348" spans="1:42" ht="14.25" customHeight="1">
      <c r="A348" s="221"/>
      <c r="B348" s="87"/>
      <c r="C348" s="87"/>
      <c r="F348" s="221"/>
      <c r="I348" s="230"/>
      <c r="J348" s="299"/>
      <c r="K348" s="300"/>
      <c r="L348" s="67"/>
      <c r="M348" s="67"/>
      <c r="N348" s="67"/>
      <c r="O348" s="69"/>
      <c r="P348" s="67"/>
      <c r="Q348" s="69"/>
      <c r="R348" s="69"/>
      <c r="S348" s="69"/>
      <c r="T348" s="69"/>
      <c r="U348" s="221"/>
      <c r="V348" s="302"/>
      <c r="W348" s="302"/>
      <c r="X348" s="302"/>
      <c r="Y348" s="223"/>
      <c r="Z348" s="221"/>
      <c r="AA348" s="221"/>
      <c r="AB348" s="221"/>
      <c r="AC348" s="221"/>
      <c r="AD348" s="221"/>
      <c r="AE348" s="221"/>
      <c r="AF348" s="221"/>
      <c r="AG348" s="221"/>
      <c r="AH348" s="221"/>
      <c r="AI348" s="221"/>
      <c r="AJ348" s="221"/>
      <c r="AK348" s="221"/>
      <c r="AL348" s="221"/>
      <c r="AM348" s="221"/>
      <c r="AN348" s="221"/>
      <c r="AO348" s="221"/>
      <c r="AP348" s="221"/>
    </row>
    <row r="349" spans="1:42" ht="14.25" customHeight="1">
      <c r="A349" s="221"/>
      <c r="B349" s="87"/>
      <c r="C349" s="87"/>
      <c r="F349" s="221"/>
      <c r="I349" s="230"/>
      <c r="J349" s="299"/>
      <c r="K349" s="300"/>
      <c r="L349" s="67"/>
      <c r="M349" s="67"/>
      <c r="N349" s="67"/>
      <c r="O349" s="69"/>
      <c r="P349" s="67"/>
      <c r="Q349" s="69"/>
      <c r="R349" s="69"/>
      <c r="S349" s="69"/>
      <c r="T349" s="69"/>
      <c r="U349" s="221"/>
      <c r="V349" s="302"/>
      <c r="W349" s="302"/>
      <c r="X349" s="302"/>
      <c r="Y349" s="223"/>
      <c r="Z349" s="221"/>
      <c r="AA349" s="221"/>
      <c r="AB349" s="221"/>
      <c r="AC349" s="221"/>
      <c r="AD349" s="221"/>
      <c r="AE349" s="221"/>
      <c r="AF349" s="221"/>
      <c r="AG349" s="221"/>
      <c r="AH349" s="221"/>
      <c r="AI349" s="221"/>
      <c r="AJ349" s="221"/>
      <c r="AK349" s="221"/>
      <c r="AL349" s="221"/>
      <c r="AM349" s="221"/>
      <c r="AN349" s="221"/>
      <c r="AO349" s="221"/>
      <c r="AP349" s="221"/>
    </row>
    <row r="350" spans="1:42" ht="14.25" customHeight="1">
      <c r="A350" s="221"/>
      <c r="B350" s="87"/>
      <c r="C350" s="87"/>
      <c r="F350" s="221"/>
      <c r="I350" s="230"/>
      <c r="J350" s="299"/>
      <c r="K350" s="300"/>
      <c r="L350" s="67"/>
      <c r="M350" s="67"/>
      <c r="N350" s="67"/>
      <c r="O350" s="69"/>
      <c r="P350" s="67"/>
      <c r="Q350" s="69"/>
      <c r="R350" s="69"/>
      <c r="S350" s="69"/>
      <c r="T350" s="69"/>
      <c r="U350" s="221"/>
      <c r="V350" s="302"/>
      <c r="W350" s="302"/>
      <c r="X350" s="302"/>
      <c r="Y350" s="223"/>
      <c r="Z350" s="221"/>
      <c r="AA350" s="221"/>
      <c r="AB350" s="221"/>
      <c r="AC350" s="221"/>
      <c r="AD350" s="221"/>
      <c r="AE350" s="221"/>
      <c r="AF350" s="221"/>
      <c r="AG350" s="221"/>
      <c r="AH350" s="221"/>
      <c r="AI350" s="221"/>
      <c r="AJ350" s="221"/>
      <c r="AK350" s="221"/>
      <c r="AL350" s="221"/>
      <c r="AM350" s="221"/>
      <c r="AN350" s="221"/>
      <c r="AO350" s="221"/>
      <c r="AP350" s="221"/>
    </row>
    <row r="351" spans="1:42" ht="14.25" customHeight="1">
      <c r="A351" s="221"/>
      <c r="B351" s="87"/>
      <c r="C351" s="87"/>
      <c r="F351" s="221"/>
      <c r="I351" s="230"/>
      <c r="J351" s="299"/>
      <c r="K351" s="300"/>
      <c r="L351" s="67"/>
      <c r="M351" s="67"/>
      <c r="N351" s="67"/>
      <c r="O351" s="69"/>
      <c r="P351" s="67"/>
      <c r="Q351" s="69"/>
      <c r="R351" s="69"/>
      <c r="S351" s="69"/>
      <c r="T351" s="69"/>
      <c r="U351" s="221"/>
      <c r="V351" s="302"/>
      <c r="W351" s="302"/>
      <c r="X351" s="302"/>
      <c r="Y351" s="223"/>
      <c r="Z351" s="221"/>
      <c r="AA351" s="221"/>
      <c r="AB351" s="221"/>
      <c r="AC351" s="221"/>
      <c r="AD351" s="221"/>
      <c r="AE351" s="221"/>
      <c r="AF351" s="221"/>
      <c r="AG351" s="221"/>
      <c r="AH351" s="221"/>
      <c r="AI351" s="221"/>
      <c r="AJ351" s="221"/>
      <c r="AK351" s="221"/>
      <c r="AL351" s="221"/>
      <c r="AM351" s="221"/>
      <c r="AN351" s="221"/>
      <c r="AO351" s="221"/>
      <c r="AP351" s="221"/>
    </row>
    <row r="352" spans="1:42" ht="14.25" customHeight="1">
      <c r="A352" s="221"/>
      <c r="B352" s="87"/>
      <c r="C352" s="87"/>
      <c r="F352" s="221"/>
      <c r="I352" s="230"/>
      <c r="J352" s="299"/>
      <c r="K352" s="300"/>
      <c r="L352" s="67"/>
      <c r="M352" s="67"/>
      <c r="N352" s="67"/>
      <c r="O352" s="69"/>
      <c r="P352" s="67"/>
      <c r="Q352" s="69"/>
      <c r="R352" s="69"/>
      <c r="S352" s="69"/>
      <c r="T352" s="69"/>
      <c r="U352" s="221"/>
      <c r="V352" s="302"/>
      <c r="W352" s="302"/>
      <c r="X352" s="302"/>
      <c r="Y352" s="223"/>
      <c r="Z352" s="221"/>
      <c r="AA352" s="221"/>
      <c r="AB352" s="221"/>
      <c r="AC352" s="221"/>
      <c r="AD352" s="221"/>
      <c r="AE352" s="221"/>
      <c r="AF352" s="221"/>
      <c r="AG352" s="221"/>
      <c r="AH352" s="221"/>
      <c r="AI352" s="221"/>
      <c r="AJ352" s="221"/>
      <c r="AK352" s="221"/>
      <c r="AL352" s="221"/>
      <c r="AM352" s="221"/>
      <c r="AN352" s="221"/>
      <c r="AO352" s="221"/>
      <c r="AP352" s="221"/>
    </row>
    <row r="353" spans="1:42" ht="14.25" customHeight="1">
      <c r="A353" s="221"/>
      <c r="B353" s="87"/>
      <c r="C353" s="87"/>
      <c r="F353" s="221"/>
      <c r="I353" s="230"/>
      <c r="J353" s="299"/>
      <c r="K353" s="300"/>
      <c r="L353" s="67"/>
      <c r="M353" s="67"/>
      <c r="N353" s="67"/>
      <c r="O353" s="69"/>
      <c r="P353" s="67"/>
      <c r="Q353" s="69"/>
      <c r="R353" s="69"/>
      <c r="S353" s="69"/>
      <c r="T353" s="69"/>
      <c r="U353" s="221"/>
      <c r="V353" s="302"/>
      <c r="W353" s="302"/>
      <c r="X353" s="302"/>
      <c r="Y353" s="223"/>
      <c r="Z353" s="221"/>
      <c r="AA353" s="221"/>
      <c r="AB353" s="221"/>
      <c r="AC353" s="221"/>
      <c r="AD353" s="221"/>
      <c r="AE353" s="221"/>
      <c r="AF353" s="221"/>
      <c r="AG353" s="221"/>
      <c r="AH353" s="221"/>
      <c r="AI353" s="221"/>
      <c r="AJ353" s="221"/>
      <c r="AK353" s="221"/>
      <c r="AL353" s="221"/>
      <c r="AM353" s="221"/>
      <c r="AN353" s="221"/>
      <c r="AO353" s="221"/>
      <c r="AP353" s="221"/>
    </row>
    <row r="354" spans="1:42" ht="14.25" customHeight="1">
      <c r="A354" s="221"/>
      <c r="B354" s="87"/>
      <c r="C354" s="87"/>
      <c r="F354" s="221"/>
      <c r="I354" s="230"/>
      <c r="J354" s="299"/>
      <c r="K354" s="300"/>
      <c r="L354" s="67"/>
      <c r="M354" s="67"/>
      <c r="N354" s="67"/>
      <c r="O354" s="69"/>
      <c r="P354" s="67"/>
      <c r="Q354" s="69"/>
      <c r="R354" s="69"/>
      <c r="S354" s="69"/>
      <c r="T354" s="69"/>
      <c r="U354" s="221"/>
      <c r="V354" s="302"/>
      <c r="W354" s="302"/>
      <c r="X354" s="302"/>
      <c r="Y354" s="223"/>
      <c r="Z354" s="221"/>
      <c r="AA354" s="221"/>
      <c r="AB354" s="221"/>
      <c r="AC354" s="221"/>
      <c r="AD354" s="221"/>
      <c r="AE354" s="221"/>
      <c r="AF354" s="221"/>
      <c r="AG354" s="221"/>
      <c r="AH354" s="221"/>
      <c r="AI354" s="221"/>
      <c r="AJ354" s="221"/>
      <c r="AK354" s="221"/>
      <c r="AL354" s="221"/>
      <c r="AM354" s="221"/>
      <c r="AN354" s="221"/>
      <c r="AO354" s="221"/>
      <c r="AP354" s="221"/>
    </row>
    <row r="355" spans="1:42" ht="14.25" customHeight="1">
      <c r="A355" s="221"/>
      <c r="B355" s="87"/>
      <c r="C355" s="87"/>
      <c r="F355" s="221"/>
      <c r="I355" s="230"/>
      <c r="J355" s="299"/>
      <c r="K355" s="300"/>
      <c r="L355" s="67"/>
      <c r="M355" s="67"/>
      <c r="N355" s="67"/>
      <c r="O355" s="69"/>
      <c r="P355" s="67"/>
      <c r="Q355" s="69"/>
      <c r="R355" s="69"/>
      <c r="S355" s="69"/>
      <c r="T355" s="69"/>
      <c r="U355" s="221"/>
      <c r="V355" s="302"/>
      <c r="W355" s="302"/>
      <c r="X355" s="302"/>
      <c r="Y355" s="223"/>
      <c r="Z355" s="221"/>
      <c r="AA355" s="221"/>
      <c r="AB355" s="221"/>
      <c r="AC355" s="221"/>
      <c r="AD355" s="221"/>
      <c r="AE355" s="221"/>
      <c r="AF355" s="221"/>
      <c r="AG355" s="221"/>
      <c r="AH355" s="221"/>
      <c r="AI355" s="221"/>
      <c r="AJ355" s="221"/>
      <c r="AK355" s="221"/>
      <c r="AL355" s="221"/>
      <c r="AM355" s="221"/>
      <c r="AN355" s="221"/>
      <c r="AO355" s="221"/>
      <c r="AP355" s="221"/>
    </row>
    <row r="356" spans="1:42" ht="14.25" customHeight="1">
      <c r="A356" s="221"/>
      <c r="B356" s="87"/>
      <c r="C356" s="87"/>
      <c r="F356" s="221"/>
      <c r="I356" s="230"/>
      <c r="J356" s="299"/>
      <c r="K356" s="300"/>
      <c r="L356" s="67"/>
      <c r="M356" s="67"/>
      <c r="N356" s="67"/>
      <c r="O356" s="69"/>
      <c r="P356" s="67"/>
      <c r="Q356" s="69"/>
      <c r="R356" s="69"/>
      <c r="S356" s="69"/>
      <c r="T356" s="69"/>
      <c r="U356" s="221"/>
      <c r="V356" s="302"/>
      <c r="W356" s="302"/>
      <c r="X356" s="302"/>
      <c r="Y356" s="223"/>
      <c r="Z356" s="221"/>
      <c r="AA356" s="221"/>
      <c r="AB356" s="221"/>
      <c r="AC356" s="221"/>
      <c r="AD356" s="221"/>
      <c r="AE356" s="221"/>
      <c r="AF356" s="221"/>
      <c r="AG356" s="221"/>
      <c r="AH356" s="221"/>
      <c r="AI356" s="221"/>
      <c r="AJ356" s="221"/>
      <c r="AK356" s="221"/>
      <c r="AL356" s="221"/>
      <c r="AM356" s="221"/>
      <c r="AN356" s="221"/>
      <c r="AO356" s="221"/>
      <c r="AP356" s="221"/>
    </row>
    <row r="357" spans="1:42" ht="14.25" customHeight="1">
      <c r="A357" s="221"/>
      <c r="B357" s="87"/>
      <c r="C357" s="87"/>
      <c r="F357" s="221"/>
      <c r="I357" s="230"/>
      <c r="J357" s="299"/>
      <c r="K357" s="300"/>
      <c r="L357" s="67"/>
      <c r="M357" s="67"/>
      <c r="N357" s="67"/>
      <c r="O357" s="69"/>
      <c r="P357" s="67"/>
      <c r="Q357" s="69"/>
      <c r="R357" s="69"/>
      <c r="S357" s="69"/>
      <c r="T357" s="69"/>
      <c r="U357" s="221"/>
      <c r="V357" s="302"/>
      <c r="W357" s="302"/>
      <c r="X357" s="302"/>
      <c r="Y357" s="223"/>
      <c r="Z357" s="221"/>
      <c r="AA357" s="221"/>
      <c r="AB357" s="221"/>
      <c r="AC357" s="221"/>
      <c r="AD357" s="221"/>
      <c r="AE357" s="221"/>
      <c r="AF357" s="221"/>
      <c r="AG357" s="221"/>
      <c r="AH357" s="221"/>
      <c r="AI357" s="221"/>
      <c r="AJ357" s="221"/>
      <c r="AK357" s="221"/>
      <c r="AL357" s="221"/>
      <c r="AM357" s="221"/>
      <c r="AN357" s="221"/>
      <c r="AO357" s="221"/>
      <c r="AP357" s="221"/>
    </row>
    <row r="358" spans="1:42" ht="14.25" customHeight="1">
      <c r="A358" s="221"/>
      <c r="B358" s="87"/>
      <c r="C358" s="87"/>
      <c r="F358" s="221"/>
      <c r="I358" s="230"/>
      <c r="J358" s="299"/>
      <c r="K358" s="300"/>
      <c r="L358" s="67"/>
      <c r="M358" s="67"/>
      <c r="N358" s="67"/>
      <c r="O358" s="69"/>
      <c r="P358" s="67"/>
      <c r="Q358" s="69"/>
      <c r="R358" s="69"/>
      <c r="S358" s="69"/>
      <c r="T358" s="69"/>
      <c r="U358" s="221"/>
      <c r="V358" s="302"/>
      <c r="W358" s="302"/>
      <c r="X358" s="302"/>
      <c r="Y358" s="223"/>
      <c r="Z358" s="221"/>
      <c r="AA358" s="221"/>
      <c r="AB358" s="221"/>
      <c r="AC358" s="221"/>
      <c r="AD358" s="221"/>
      <c r="AE358" s="221"/>
      <c r="AF358" s="221"/>
      <c r="AG358" s="221"/>
      <c r="AH358" s="221"/>
      <c r="AI358" s="221"/>
      <c r="AJ358" s="221"/>
      <c r="AK358" s="221"/>
      <c r="AL358" s="221"/>
      <c r="AM358" s="221"/>
      <c r="AN358" s="221"/>
      <c r="AO358" s="221"/>
      <c r="AP358" s="221"/>
    </row>
    <row r="359" spans="1:42" ht="14.25" customHeight="1">
      <c r="A359" s="221"/>
      <c r="B359" s="87"/>
      <c r="C359" s="87"/>
      <c r="F359" s="221"/>
      <c r="I359" s="230"/>
      <c r="J359" s="299"/>
      <c r="K359" s="300"/>
      <c r="L359" s="67"/>
      <c r="M359" s="67"/>
      <c r="N359" s="67"/>
      <c r="O359" s="69"/>
      <c r="P359" s="67"/>
      <c r="Q359" s="69"/>
      <c r="R359" s="69"/>
      <c r="S359" s="69"/>
      <c r="T359" s="69"/>
      <c r="U359" s="221"/>
      <c r="V359" s="302"/>
      <c r="W359" s="302"/>
      <c r="X359" s="302"/>
      <c r="Y359" s="223"/>
      <c r="Z359" s="221"/>
      <c r="AA359" s="221"/>
      <c r="AB359" s="221"/>
      <c r="AC359" s="221"/>
      <c r="AD359" s="221"/>
      <c r="AE359" s="221"/>
      <c r="AF359" s="221"/>
      <c r="AG359" s="221"/>
      <c r="AH359" s="221"/>
      <c r="AI359" s="221"/>
      <c r="AJ359" s="221"/>
      <c r="AK359" s="221"/>
      <c r="AL359" s="221"/>
      <c r="AM359" s="221"/>
      <c r="AN359" s="221"/>
      <c r="AO359" s="221"/>
      <c r="AP359" s="221"/>
    </row>
    <row r="360" spans="1:42" ht="14.25" customHeight="1">
      <c r="A360" s="221"/>
      <c r="B360" s="87"/>
      <c r="C360" s="87"/>
      <c r="F360" s="221"/>
      <c r="I360" s="230"/>
      <c r="J360" s="299"/>
      <c r="K360" s="300"/>
      <c r="L360" s="67"/>
      <c r="M360" s="67"/>
      <c r="N360" s="67"/>
      <c r="O360" s="69"/>
      <c r="P360" s="67"/>
      <c r="Q360" s="69"/>
      <c r="R360" s="69"/>
      <c r="S360" s="69"/>
      <c r="T360" s="69"/>
      <c r="U360" s="221"/>
      <c r="V360" s="302"/>
      <c r="W360" s="302"/>
      <c r="X360" s="302"/>
      <c r="Y360" s="223"/>
      <c r="Z360" s="221"/>
      <c r="AA360" s="221"/>
      <c r="AB360" s="221"/>
      <c r="AC360" s="221"/>
      <c r="AD360" s="221"/>
      <c r="AE360" s="221"/>
      <c r="AF360" s="221"/>
      <c r="AG360" s="221"/>
      <c r="AH360" s="221"/>
      <c r="AI360" s="221"/>
      <c r="AJ360" s="221"/>
      <c r="AK360" s="221"/>
      <c r="AL360" s="221"/>
      <c r="AM360" s="221"/>
      <c r="AN360" s="221"/>
      <c r="AO360" s="221"/>
      <c r="AP360" s="221"/>
    </row>
    <row r="361" spans="1:42" ht="14.25" customHeight="1">
      <c r="A361" s="221"/>
      <c r="B361" s="87"/>
      <c r="C361" s="87"/>
      <c r="F361" s="221"/>
      <c r="I361" s="230"/>
      <c r="J361" s="299"/>
      <c r="K361" s="300"/>
      <c r="L361" s="67"/>
      <c r="M361" s="67"/>
      <c r="N361" s="67"/>
      <c r="O361" s="69"/>
      <c r="P361" s="67"/>
      <c r="Q361" s="69"/>
      <c r="R361" s="69"/>
      <c r="S361" s="69"/>
      <c r="T361" s="69"/>
      <c r="U361" s="221"/>
      <c r="V361" s="302"/>
      <c r="W361" s="302"/>
      <c r="X361" s="302"/>
      <c r="Y361" s="223"/>
      <c r="Z361" s="221"/>
      <c r="AA361" s="221"/>
      <c r="AB361" s="221"/>
      <c r="AC361" s="221"/>
      <c r="AD361" s="221"/>
      <c r="AE361" s="221"/>
      <c r="AF361" s="221"/>
      <c r="AG361" s="221"/>
      <c r="AH361" s="221"/>
      <c r="AI361" s="221"/>
      <c r="AJ361" s="221"/>
      <c r="AK361" s="221"/>
      <c r="AL361" s="221"/>
      <c r="AM361" s="221"/>
      <c r="AN361" s="221"/>
      <c r="AO361" s="221"/>
      <c r="AP361" s="221"/>
    </row>
    <row r="362" spans="1:42" ht="14.25" customHeight="1">
      <c r="A362" s="221"/>
      <c r="B362" s="87"/>
      <c r="C362" s="87"/>
      <c r="F362" s="221"/>
      <c r="I362" s="230"/>
      <c r="J362" s="299"/>
      <c r="K362" s="300"/>
      <c r="L362" s="67"/>
      <c r="M362" s="67"/>
      <c r="N362" s="67"/>
      <c r="O362" s="69"/>
      <c r="P362" s="67"/>
      <c r="Q362" s="69"/>
      <c r="R362" s="69"/>
      <c r="S362" s="69"/>
      <c r="T362" s="69"/>
      <c r="U362" s="221"/>
      <c r="V362" s="302"/>
      <c r="W362" s="302"/>
      <c r="X362" s="302"/>
      <c r="Y362" s="223"/>
      <c r="Z362" s="221"/>
      <c r="AA362" s="221"/>
      <c r="AB362" s="221"/>
      <c r="AC362" s="221"/>
      <c r="AD362" s="221"/>
      <c r="AE362" s="221"/>
      <c r="AF362" s="221"/>
      <c r="AG362" s="221"/>
      <c r="AH362" s="221"/>
      <c r="AI362" s="221"/>
      <c r="AJ362" s="221"/>
      <c r="AK362" s="221"/>
      <c r="AL362" s="221"/>
      <c r="AM362" s="221"/>
      <c r="AN362" s="221"/>
      <c r="AO362" s="221"/>
      <c r="AP362" s="221"/>
    </row>
    <row r="363" spans="1:42" ht="14.25" customHeight="1">
      <c r="A363" s="221"/>
      <c r="B363" s="87"/>
      <c r="C363" s="87"/>
      <c r="F363" s="221"/>
      <c r="I363" s="230"/>
      <c r="J363" s="299"/>
      <c r="K363" s="300"/>
      <c r="L363" s="67"/>
      <c r="M363" s="67"/>
      <c r="N363" s="67"/>
      <c r="O363" s="69"/>
      <c r="P363" s="67"/>
      <c r="Q363" s="69"/>
      <c r="R363" s="69"/>
      <c r="S363" s="69"/>
      <c r="T363" s="69"/>
      <c r="U363" s="221"/>
      <c r="V363" s="302"/>
      <c r="W363" s="302"/>
      <c r="X363" s="302"/>
      <c r="Y363" s="223"/>
      <c r="Z363" s="221"/>
      <c r="AA363" s="221"/>
      <c r="AB363" s="221"/>
      <c r="AC363" s="221"/>
      <c r="AD363" s="221"/>
      <c r="AE363" s="221"/>
      <c r="AF363" s="221"/>
      <c r="AG363" s="221"/>
      <c r="AH363" s="221"/>
      <c r="AI363" s="221"/>
      <c r="AJ363" s="221"/>
      <c r="AK363" s="221"/>
      <c r="AL363" s="221"/>
      <c r="AM363" s="221"/>
      <c r="AN363" s="221"/>
      <c r="AO363" s="221"/>
      <c r="AP363" s="221"/>
    </row>
    <row r="364" spans="1:42" ht="14.25" customHeight="1">
      <c r="A364" s="221"/>
      <c r="B364" s="87"/>
      <c r="C364" s="87"/>
      <c r="F364" s="221"/>
      <c r="I364" s="230"/>
      <c r="J364" s="299"/>
      <c r="K364" s="300"/>
      <c r="L364" s="67"/>
      <c r="M364" s="67"/>
      <c r="N364" s="67"/>
      <c r="O364" s="69"/>
      <c r="P364" s="67"/>
      <c r="Q364" s="69"/>
      <c r="R364" s="69"/>
      <c r="S364" s="69"/>
      <c r="T364" s="69"/>
      <c r="U364" s="221"/>
      <c r="V364" s="302"/>
      <c r="W364" s="302"/>
      <c r="X364" s="302"/>
      <c r="Y364" s="223"/>
      <c r="Z364" s="221"/>
      <c r="AA364" s="221"/>
      <c r="AB364" s="221"/>
      <c r="AC364" s="221"/>
      <c r="AD364" s="221"/>
      <c r="AE364" s="221"/>
      <c r="AF364" s="221"/>
      <c r="AG364" s="221"/>
      <c r="AH364" s="221"/>
      <c r="AI364" s="221"/>
      <c r="AJ364" s="221"/>
      <c r="AK364" s="221"/>
      <c r="AL364" s="221"/>
      <c r="AM364" s="221"/>
      <c r="AN364" s="221"/>
      <c r="AO364" s="221"/>
      <c r="AP364" s="221"/>
    </row>
    <row r="365" spans="1:42" ht="14.25" customHeight="1">
      <c r="A365" s="221"/>
      <c r="B365" s="87"/>
      <c r="C365" s="87"/>
      <c r="F365" s="221"/>
      <c r="I365" s="230"/>
      <c r="J365" s="299"/>
      <c r="K365" s="300"/>
      <c r="L365" s="67"/>
      <c r="M365" s="67"/>
      <c r="N365" s="67"/>
      <c r="O365" s="69"/>
      <c r="P365" s="67"/>
      <c r="Q365" s="69"/>
      <c r="R365" s="69"/>
      <c r="S365" s="69"/>
      <c r="T365" s="69"/>
      <c r="U365" s="221"/>
      <c r="V365" s="302"/>
      <c r="W365" s="302"/>
      <c r="X365" s="302"/>
      <c r="Y365" s="223"/>
      <c r="Z365" s="221"/>
      <c r="AA365" s="221"/>
      <c r="AB365" s="221"/>
      <c r="AC365" s="221"/>
      <c r="AD365" s="221"/>
      <c r="AE365" s="221"/>
      <c r="AF365" s="221"/>
      <c r="AG365" s="221"/>
      <c r="AH365" s="221"/>
      <c r="AI365" s="221"/>
      <c r="AJ365" s="221"/>
      <c r="AK365" s="221"/>
      <c r="AL365" s="221"/>
      <c r="AM365" s="221"/>
      <c r="AN365" s="221"/>
      <c r="AO365" s="221"/>
      <c r="AP365" s="221"/>
    </row>
    <row r="366" spans="1:42" ht="14.25" customHeight="1">
      <c r="A366" s="221"/>
      <c r="B366" s="87"/>
      <c r="C366" s="87"/>
      <c r="F366" s="221"/>
      <c r="I366" s="230"/>
      <c r="J366" s="299"/>
      <c r="K366" s="300"/>
      <c r="L366" s="67"/>
      <c r="M366" s="67"/>
      <c r="N366" s="67"/>
      <c r="O366" s="69"/>
      <c r="P366" s="67"/>
      <c r="Q366" s="69"/>
      <c r="R366" s="69"/>
      <c r="S366" s="69"/>
      <c r="T366" s="69"/>
      <c r="U366" s="221"/>
      <c r="V366" s="302"/>
      <c r="W366" s="302"/>
      <c r="X366" s="302"/>
      <c r="Y366" s="223"/>
      <c r="Z366" s="221"/>
      <c r="AA366" s="221"/>
      <c r="AB366" s="221"/>
      <c r="AC366" s="221"/>
      <c r="AD366" s="221"/>
      <c r="AE366" s="221"/>
      <c r="AF366" s="221"/>
      <c r="AG366" s="221"/>
      <c r="AH366" s="221"/>
      <c r="AI366" s="221"/>
      <c r="AJ366" s="221"/>
      <c r="AK366" s="221"/>
      <c r="AL366" s="221"/>
      <c r="AM366" s="221"/>
      <c r="AN366" s="221"/>
      <c r="AO366" s="221"/>
      <c r="AP366" s="221"/>
    </row>
    <row r="367" spans="1:42" ht="14.25" customHeight="1">
      <c r="A367" s="221"/>
      <c r="B367" s="87"/>
      <c r="C367" s="87"/>
      <c r="F367" s="221"/>
      <c r="I367" s="230"/>
      <c r="J367" s="299"/>
      <c r="K367" s="300"/>
      <c r="L367" s="67"/>
      <c r="M367" s="67"/>
      <c r="N367" s="67"/>
      <c r="O367" s="69"/>
      <c r="P367" s="67"/>
      <c r="Q367" s="69"/>
      <c r="R367" s="69"/>
      <c r="S367" s="69"/>
      <c r="T367" s="69"/>
      <c r="U367" s="221"/>
      <c r="V367" s="302"/>
      <c r="W367" s="302"/>
      <c r="X367" s="302"/>
      <c r="Y367" s="223"/>
      <c r="Z367" s="221"/>
      <c r="AA367" s="221"/>
      <c r="AB367" s="221"/>
      <c r="AC367" s="221"/>
      <c r="AD367" s="221"/>
      <c r="AE367" s="221"/>
      <c r="AF367" s="221"/>
      <c r="AG367" s="221"/>
      <c r="AH367" s="221"/>
      <c r="AI367" s="221"/>
      <c r="AJ367" s="221"/>
      <c r="AK367" s="221"/>
      <c r="AL367" s="221"/>
      <c r="AM367" s="221"/>
      <c r="AN367" s="221"/>
      <c r="AO367" s="221"/>
      <c r="AP367" s="221"/>
    </row>
    <row r="368" spans="1:42" ht="14.25" customHeight="1">
      <c r="A368" s="221"/>
      <c r="B368" s="87"/>
      <c r="C368" s="87"/>
      <c r="F368" s="221"/>
      <c r="I368" s="230"/>
      <c r="J368" s="299"/>
      <c r="K368" s="300"/>
      <c r="L368" s="67"/>
      <c r="M368" s="67"/>
      <c r="N368" s="67"/>
      <c r="O368" s="69"/>
      <c r="P368" s="67"/>
      <c r="Q368" s="69"/>
      <c r="R368" s="69"/>
      <c r="S368" s="69"/>
      <c r="T368" s="69"/>
      <c r="U368" s="221"/>
      <c r="V368" s="302"/>
      <c r="W368" s="302"/>
      <c r="X368" s="302"/>
      <c r="Y368" s="223"/>
      <c r="Z368" s="221"/>
      <c r="AA368" s="221"/>
      <c r="AB368" s="221"/>
      <c r="AC368" s="221"/>
      <c r="AD368" s="221"/>
      <c r="AE368" s="221"/>
      <c r="AF368" s="221"/>
      <c r="AG368" s="221"/>
      <c r="AH368" s="221"/>
      <c r="AI368" s="221"/>
      <c r="AJ368" s="221"/>
      <c r="AK368" s="221"/>
      <c r="AL368" s="221"/>
      <c r="AM368" s="221"/>
      <c r="AN368" s="221"/>
      <c r="AO368" s="221"/>
      <c r="AP368" s="221"/>
    </row>
    <row r="369" spans="1:42" ht="14.25" customHeight="1">
      <c r="A369" s="221"/>
      <c r="B369" s="87"/>
      <c r="C369" s="87"/>
      <c r="F369" s="221"/>
      <c r="I369" s="230"/>
      <c r="J369" s="299"/>
      <c r="K369" s="300"/>
      <c r="L369" s="67"/>
      <c r="M369" s="67"/>
      <c r="N369" s="67"/>
      <c r="O369" s="69"/>
      <c r="P369" s="67"/>
      <c r="Q369" s="69"/>
      <c r="R369" s="69"/>
      <c r="S369" s="69"/>
      <c r="T369" s="69"/>
      <c r="U369" s="221"/>
      <c r="V369" s="302"/>
      <c r="W369" s="302"/>
      <c r="X369" s="302"/>
      <c r="Y369" s="223"/>
      <c r="Z369" s="221"/>
      <c r="AA369" s="221"/>
      <c r="AB369" s="221"/>
      <c r="AC369" s="221"/>
      <c r="AD369" s="221"/>
      <c r="AE369" s="221"/>
      <c r="AF369" s="221"/>
      <c r="AG369" s="221"/>
      <c r="AH369" s="221"/>
      <c r="AI369" s="221"/>
      <c r="AJ369" s="221"/>
      <c r="AK369" s="221"/>
      <c r="AL369" s="221"/>
      <c r="AM369" s="221"/>
      <c r="AN369" s="221"/>
      <c r="AO369" s="221"/>
      <c r="AP369" s="221"/>
    </row>
    <row r="370" spans="1:42" ht="14.25" customHeight="1">
      <c r="A370" s="221"/>
      <c r="B370" s="87"/>
      <c r="C370" s="87"/>
      <c r="F370" s="221"/>
      <c r="I370" s="230"/>
      <c r="J370" s="299"/>
      <c r="K370" s="300"/>
      <c r="L370" s="67"/>
      <c r="M370" s="67"/>
      <c r="N370" s="67"/>
      <c r="O370" s="69"/>
      <c r="P370" s="67"/>
      <c r="Q370" s="69"/>
      <c r="R370" s="69"/>
      <c r="S370" s="69"/>
      <c r="T370" s="69"/>
      <c r="U370" s="221"/>
      <c r="V370" s="302"/>
      <c r="W370" s="302"/>
      <c r="X370" s="302"/>
      <c r="Y370" s="223"/>
      <c r="Z370" s="221"/>
      <c r="AA370" s="221"/>
      <c r="AB370" s="221"/>
      <c r="AC370" s="221"/>
      <c r="AD370" s="221"/>
      <c r="AE370" s="221"/>
      <c r="AF370" s="221"/>
      <c r="AG370" s="221"/>
      <c r="AH370" s="221"/>
      <c r="AI370" s="221"/>
      <c r="AJ370" s="221"/>
      <c r="AK370" s="221"/>
      <c r="AL370" s="221"/>
      <c r="AM370" s="221"/>
      <c r="AN370" s="221"/>
      <c r="AO370" s="221"/>
      <c r="AP370" s="221"/>
    </row>
    <row r="371" spans="1:42" ht="14.25" customHeight="1">
      <c r="A371" s="221"/>
      <c r="B371" s="87"/>
      <c r="C371" s="87"/>
      <c r="F371" s="221"/>
      <c r="I371" s="230"/>
      <c r="J371" s="299"/>
      <c r="K371" s="300"/>
      <c r="L371" s="67"/>
      <c r="M371" s="67"/>
      <c r="N371" s="67"/>
      <c r="O371" s="69"/>
      <c r="P371" s="67"/>
      <c r="Q371" s="69"/>
      <c r="R371" s="69"/>
      <c r="S371" s="69"/>
      <c r="T371" s="69"/>
      <c r="U371" s="221"/>
      <c r="V371" s="302"/>
      <c r="W371" s="302"/>
      <c r="X371" s="302"/>
      <c r="Y371" s="223"/>
      <c r="Z371" s="221"/>
      <c r="AA371" s="221"/>
      <c r="AB371" s="221"/>
      <c r="AC371" s="221"/>
      <c r="AD371" s="221"/>
      <c r="AE371" s="221"/>
      <c r="AF371" s="221"/>
      <c r="AG371" s="221"/>
      <c r="AH371" s="221"/>
      <c r="AI371" s="221"/>
      <c r="AJ371" s="221"/>
      <c r="AK371" s="221"/>
      <c r="AL371" s="221"/>
      <c r="AM371" s="221"/>
      <c r="AN371" s="221"/>
      <c r="AO371" s="221"/>
      <c r="AP371" s="221"/>
    </row>
    <row r="372" spans="1:42" ht="14.25" customHeight="1">
      <c r="A372" s="221"/>
      <c r="B372" s="87"/>
      <c r="C372" s="87"/>
      <c r="F372" s="221"/>
      <c r="I372" s="230"/>
      <c r="J372" s="299"/>
      <c r="K372" s="300"/>
      <c r="L372" s="67"/>
      <c r="M372" s="67"/>
      <c r="N372" s="67"/>
      <c r="O372" s="69"/>
      <c r="P372" s="67"/>
      <c r="Q372" s="69"/>
      <c r="R372" s="69"/>
      <c r="S372" s="69"/>
      <c r="T372" s="69"/>
      <c r="U372" s="221"/>
      <c r="V372" s="302"/>
      <c r="W372" s="302"/>
      <c r="X372" s="302"/>
      <c r="Y372" s="223"/>
      <c r="Z372" s="221"/>
      <c r="AA372" s="221"/>
      <c r="AB372" s="221"/>
      <c r="AC372" s="221"/>
      <c r="AD372" s="221"/>
      <c r="AE372" s="221"/>
      <c r="AF372" s="221"/>
      <c r="AG372" s="221"/>
      <c r="AH372" s="221"/>
      <c r="AI372" s="221"/>
      <c r="AJ372" s="221"/>
      <c r="AK372" s="221"/>
      <c r="AL372" s="221"/>
      <c r="AM372" s="221"/>
      <c r="AN372" s="221"/>
      <c r="AO372" s="221"/>
      <c r="AP372" s="221"/>
    </row>
    <row r="373" spans="1:42" ht="14.25" customHeight="1">
      <c r="A373" s="221"/>
      <c r="B373" s="87"/>
      <c r="C373" s="87"/>
      <c r="F373" s="221"/>
      <c r="I373" s="230"/>
      <c r="J373" s="299"/>
      <c r="K373" s="300"/>
      <c r="L373" s="67"/>
      <c r="M373" s="67"/>
      <c r="N373" s="67"/>
      <c r="O373" s="69"/>
      <c r="P373" s="67"/>
      <c r="Q373" s="69"/>
      <c r="R373" s="69"/>
      <c r="S373" s="69"/>
      <c r="T373" s="69"/>
      <c r="U373" s="221"/>
      <c r="V373" s="302"/>
      <c r="W373" s="302"/>
      <c r="X373" s="302"/>
      <c r="Y373" s="223"/>
      <c r="Z373" s="221"/>
      <c r="AA373" s="221"/>
      <c r="AB373" s="221"/>
      <c r="AC373" s="221"/>
      <c r="AD373" s="221"/>
      <c r="AE373" s="221"/>
      <c r="AF373" s="221"/>
      <c r="AG373" s="221"/>
      <c r="AH373" s="221"/>
      <c r="AI373" s="221"/>
      <c r="AJ373" s="221"/>
      <c r="AK373" s="221"/>
      <c r="AL373" s="221"/>
      <c r="AM373" s="221"/>
      <c r="AN373" s="221"/>
      <c r="AO373" s="221"/>
      <c r="AP373" s="221"/>
    </row>
    <row r="374" spans="1:42" ht="14.25" customHeight="1">
      <c r="A374" s="221"/>
      <c r="B374" s="87"/>
      <c r="C374" s="87"/>
      <c r="F374" s="221"/>
      <c r="I374" s="230"/>
      <c r="J374" s="299"/>
      <c r="K374" s="300"/>
      <c r="L374" s="67"/>
      <c r="M374" s="67"/>
      <c r="N374" s="67"/>
      <c r="O374" s="69"/>
      <c r="P374" s="67"/>
      <c r="Q374" s="69"/>
      <c r="R374" s="69"/>
      <c r="S374" s="69"/>
      <c r="T374" s="69"/>
      <c r="U374" s="221"/>
      <c r="V374" s="302"/>
      <c r="W374" s="302"/>
      <c r="X374" s="302"/>
      <c r="Y374" s="223"/>
      <c r="Z374" s="221"/>
      <c r="AA374" s="221"/>
      <c r="AB374" s="221"/>
      <c r="AC374" s="221"/>
      <c r="AD374" s="221"/>
      <c r="AE374" s="221"/>
      <c r="AF374" s="221"/>
      <c r="AG374" s="221"/>
      <c r="AH374" s="221"/>
      <c r="AI374" s="221"/>
      <c r="AJ374" s="221"/>
      <c r="AK374" s="221"/>
      <c r="AL374" s="221"/>
      <c r="AM374" s="221"/>
      <c r="AN374" s="221"/>
      <c r="AO374" s="221"/>
      <c r="AP374" s="221"/>
    </row>
    <row r="375" spans="1:42" ht="14.25" customHeight="1">
      <c r="A375" s="221"/>
      <c r="B375" s="87"/>
      <c r="C375" s="87"/>
      <c r="F375" s="221"/>
      <c r="I375" s="230"/>
      <c r="J375" s="299"/>
      <c r="K375" s="300"/>
      <c r="L375" s="67"/>
      <c r="M375" s="67"/>
      <c r="N375" s="67"/>
      <c r="O375" s="69"/>
      <c r="P375" s="67"/>
      <c r="Q375" s="69"/>
      <c r="R375" s="69"/>
      <c r="S375" s="69"/>
      <c r="T375" s="69"/>
      <c r="U375" s="221"/>
      <c r="V375" s="302"/>
      <c r="W375" s="302"/>
      <c r="X375" s="302"/>
      <c r="Y375" s="223"/>
      <c r="Z375" s="221"/>
      <c r="AA375" s="221"/>
      <c r="AB375" s="221"/>
      <c r="AC375" s="221"/>
      <c r="AD375" s="221"/>
      <c r="AE375" s="221"/>
      <c r="AF375" s="221"/>
      <c r="AG375" s="221"/>
      <c r="AH375" s="221"/>
      <c r="AI375" s="221"/>
      <c r="AJ375" s="221"/>
      <c r="AK375" s="221"/>
      <c r="AL375" s="221"/>
      <c r="AM375" s="221"/>
      <c r="AN375" s="221"/>
      <c r="AO375" s="221"/>
      <c r="AP375" s="221"/>
    </row>
    <row r="376" spans="1:42" ht="14.25" customHeight="1">
      <c r="A376" s="221"/>
      <c r="B376" s="87"/>
      <c r="C376" s="87"/>
      <c r="F376" s="221"/>
      <c r="I376" s="230"/>
      <c r="J376" s="299"/>
      <c r="K376" s="300"/>
      <c r="L376" s="67"/>
      <c r="M376" s="67"/>
      <c r="N376" s="67"/>
      <c r="O376" s="69"/>
      <c r="P376" s="67"/>
      <c r="Q376" s="69"/>
      <c r="R376" s="69"/>
      <c r="S376" s="69"/>
      <c r="T376" s="69"/>
      <c r="U376" s="221"/>
      <c r="V376" s="302"/>
      <c r="W376" s="302"/>
      <c r="X376" s="302"/>
      <c r="Y376" s="223"/>
      <c r="Z376" s="221"/>
      <c r="AA376" s="221"/>
      <c r="AB376" s="221"/>
      <c r="AC376" s="221"/>
      <c r="AD376" s="221"/>
      <c r="AE376" s="221"/>
      <c r="AF376" s="221"/>
      <c r="AG376" s="221"/>
      <c r="AH376" s="221"/>
      <c r="AI376" s="221"/>
      <c r="AJ376" s="221"/>
      <c r="AK376" s="221"/>
      <c r="AL376" s="221"/>
      <c r="AM376" s="221"/>
      <c r="AN376" s="221"/>
      <c r="AO376" s="221"/>
      <c r="AP376" s="221"/>
    </row>
    <row r="377" spans="1:42" ht="14.25" customHeight="1">
      <c r="A377" s="221"/>
      <c r="B377" s="87"/>
      <c r="C377" s="87"/>
      <c r="F377" s="221"/>
      <c r="I377" s="230"/>
      <c r="J377" s="299"/>
      <c r="K377" s="300"/>
      <c r="L377" s="67"/>
      <c r="M377" s="67"/>
      <c r="N377" s="67"/>
      <c r="O377" s="69"/>
      <c r="P377" s="67"/>
      <c r="Q377" s="69"/>
      <c r="R377" s="69"/>
      <c r="S377" s="69"/>
      <c r="T377" s="69"/>
      <c r="U377" s="221"/>
      <c r="V377" s="302"/>
      <c r="W377" s="302"/>
      <c r="X377" s="302"/>
      <c r="Y377" s="223"/>
      <c r="Z377" s="221"/>
      <c r="AA377" s="221"/>
      <c r="AB377" s="221"/>
      <c r="AC377" s="221"/>
      <c r="AD377" s="221"/>
      <c r="AE377" s="221"/>
      <c r="AF377" s="221"/>
      <c r="AG377" s="221"/>
      <c r="AH377" s="221"/>
      <c r="AI377" s="221"/>
      <c r="AJ377" s="221"/>
      <c r="AK377" s="221"/>
      <c r="AL377" s="221"/>
      <c r="AM377" s="221"/>
      <c r="AN377" s="221"/>
      <c r="AO377" s="221"/>
      <c r="AP377" s="221"/>
    </row>
    <row r="378" spans="1:42" ht="14.25" customHeight="1">
      <c r="A378" s="221"/>
      <c r="B378" s="87"/>
      <c r="C378" s="87"/>
      <c r="F378" s="221"/>
      <c r="I378" s="230"/>
      <c r="J378" s="299"/>
      <c r="K378" s="300"/>
      <c r="L378" s="67"/>
      <c r="M378" s="67"/>
      <c r="N378" s="67"/>
      <c r="O378" s="69"/>
      <c r="P378" s="67"/>
      <c r="Q378" s="69"/>
      <c r="R378" s="69"/>
      <c r="S378" s="69"/>
      <c r="T378" s="69"/>
      <c r="U378" s="221"/>
      <c r="V378" s="302"/>
      <c r="W378" s="302"/>
      <c r="X378" s="302"/>
      <c r="Y378" s="223"/>
      <c r="Z378" s="221"/>
      <c r="AA378" s="221"/>
      <c r="AB378" s="221"/>
      <c r="AC378" s="221"/>
      <c r="AD378" s="221"/>
      <c r="AE378" s="221"/>
      <c r="AF378" s="221"/>
      <c r="AG378" s="221"/>
      <c r="AH378" s="221"/>
      <c r="AI378" s="221"/>
      <c r="AJ378" s="221"/>
      <c r="AK378" s="221"/>
      <c r="AL378" s="221"/>
      <c r="AM378" s="221"/>
      <c r="AN378" s="221"/>
      <c r="AO378" s="221"/>
      <c r="AP378" s="221"/>
    </row>
    <row r="379" spans="1:42" ht="14.25" customHeight="1">
      <c r="A379" s="221"/>
      <c r="B379" s="87"/>
      <c r="C379" s="87"/>
      <c r="F379" s="221"/>
      <c r="I379" s="230"/>
      <c r="J379" s="299"/>
      <c r="K379" s="300"/>
      <c r="L379" s="67"/>
      <c r="M379" s="67"/>
      <c r="N379" s="67"/>
      <c r="O379" s="69"/>
      <c r="P379" s="67"/>
      <c r="Q379" s="69"/>
      <c r="R379" s="69"/>
      <c r="S379" s="69"/>
      <c r="T379" s="69"/>
      <c r="U379" s="221"/>
      <c r="V379" s="302"/>
      <c r="W379" s="302"/>
      <c r="X379" s="302"/>
      <c r="Y379" s="223"/>
      <c r="Z379" s="221"/>
      <c r="AA379" s="221"/>
      <c r="AB379" s="221"/>
      <c r="AC379" s="221"/>
      <c r="AD379" s="221"/>
      <c r="AE379" s="221"/>
      <c r="AF379" s="221"/>
      <c r="AG379" s="221"/>
      <c r="AH379" s="221"/>
      <c r="AI379" s="221"/>
      <c r="AJ379" s="221"/>
      <c r="AK379" s="221"/>
      <c r="AL379" s="221"/>
      <c r="AM379" s="221"/>
      <c r="AN379" s="221"/>
      <c r="AO379" s="221"/>
      <c r="AP379" s="221"/>
    </row>
    <row r="380" spans="1:42" ht="14.25" customHeight="1">
      <c r="A380" s="221"/>
      <c r="B380" s="87"/>
      <c r="C380" s="87"/>
      <c r="F380" s="221"/>
      <c r="I380" s="230"/>
      <c r="J380" s="299"/>
      <c r="K380" s="300"/>
      <c r="L380" s="67"/>
      <c r="M380" s="67"/>
      <c r="N380" s="67"/>
      <c r="O380" s="69"/>
      <c r="P380" s="67"/>
      <c r="Q380" s="69"/>
      <c r="R380" s="69"/>
      <c r="S380" s="69"/>
      <c r="T380" s="69"/>
      <c r="U380" s="221"/>
      <c r="V380" s="302"/>
      <c r="W380" s="302"/>
      <c r="X380" s="302"/>
      <c r="Y380" s="223"/>
      <c r="Z380" s="221"/>
      <c r="AA380" s="221"/>
      <c r="AB380" s="221"/>
      <c r="AC380" s="221"/>
      <c r="AD380" s="221"/>
      <c r="AE380" s="221"/>
      <c r="AF380" s="221"/>
      <c r="AG380" s="221"/>
      <c r="AH380" s="221"/>
      <c r="AI380" s="221"/>
      <c r="AJ380" s="221"/>
      <c r="AK380" s="221"/>
      <c r="AL380" s="221"/>
      <c r="AM380" s="221"/>
      <c r="AN380" s="221"/>
      <c r="AO380" s="221"/>
      <c r="AP380" s="221"/>
    </row>
    <row r="381" spans="1:42" ht="14.25" customHeight="1">
      <c r="A381" s="221"/>
      <c r="B381" s="87"/>
      <c r="C381" s="87"/>
      <c r="F381" s="221"/>
      <c r="I381" s="230"/>
      <c r="J381" s="299"/>
      <c r="K381" s="300"/>
      <c r="L381" s="67"/>
      <c r="M381" s="67"/>
      <c r="N381" s="67"/>
      <c r="O381" s="69"/>
      <c r="P381" s="67"/>
      <c r="Q381" s="69"/>
      <c r="R381" s="69"/>
      <c r="S381" s="69"/>
      <c r="T381" s="69"/>
      <c r="U381" s="221"/>
      <c r="V381" s="302"/>
      <c r="W381" s="302"/>
      <c r="X381" s="302"/>
      <c r="Y381" s="223"/>
      <c r="Z381" s="221"/>
      <c r="AA381" s="221"/>
      <c r="AB381" s="221"/>
      <c r="AC381" s="221"/>
      <c r="AD381" s="221"/>
      <c r="AE381" s="221"/>
      <c r="AF381" s="221"/>
      <c r="AG381" s="221"/>
      <c r="AH381" s="221"/>
      <c r="AI381" s="221"/>
      <c r="AJ381" s="221"/>
      <c r="AK381" s="221"/>
      <c r="AL381" s="221"/>
      <c r="AM381" s="221"/>
      <c r="AN381" s="221"/>
      <c r="AO381" s="221"/>
      <c r="AP381" s="221"/>
    </row>
    <row r="382" spans="1:42" ht="14.25" customHeight="1">
      <c r="A382" s="221"/>
      <c r="B382" s="87"/>
      <c r="C382" s="87"/>
      <c r="F382" s="221"/>
      <c r="I382" s="230"/>
      <c r="J382" s="299"/>
      <c r="K382" s="300"/>
      <c r="L382" s="67"/>
      <c r="M382" s="67"/>
      <c r="N382" s="67"/>
      <c r="O382" s="69"/>
      <c r="P382" s="67"/>
      <c r="Q382" s="69"/>
      <c r="R382" s="69"/>
      <c r="S382" s="69"/>
      <c r="T382" s="69"/>
      <c r="U382" s="221"/>
      <c r="V382" s="302"/>
      <c r="W382" s="302"/>
      <c r="X382" s="302"/>
      <c r="Y382" s="223"/>
      <c r="Z382" s="221"/>
      <c r="AA382" s="221"/>
      <c r="AB382" s="221"/>
      <c r="AC382" s="221"/>
      <c r="AD382" s="221"/>
      <c r="AE382" s="221"/>
      <c r="AF382" s="221"/>
      <c r="AG382" s="221"/>
      <c r="AH382" s="221"/>
      <c r="AI382" s="221"/>
      <c r="AJ382" s="221"/>
      <c r="AK382" s="221"/>
      <c r="AL382" s="221"/>
      <c r="AM382" s="221"/>
      <c r="AN382" s="221"/>
      <c r="AO382" s="221"/>
      <c r="AP382" s="221"/>
    </row>
    <row r="383" spans="1:42" ht="14.25" customHeight="1">
      <c r="A383" s="221"/>
      <c r="B383" s="87"/>
      <c r="C383" s="87"/>
      <c r="F383" s="221"/>
      <c r="I383" s="230"/>
      <c r="J383" s="299"/>
      <c r="K383" s="300"/>
      <c r="L383" s="67"/>
      <c r="M383" s="67"/>
      <c r="N383" s="67"/>
      <c r="O383" s="69"/>
      <c r="P383" s="67"/>
      <c r="Q383" s="69"/>
      <c r="R383" s="69"/>
      <c r="S383" s="69"/>
      <c r="T383" s="69"/>
      <c r="U383" s="221"/>
      <c r="V383" s="302"/>
      <c r="W383" s="302"/>
      <c r="X383" s="302"/>
      <c r="Y383" s="223"/>
      <c r="Z383" s="221"/>
      <c r="AA383" s="221"/>
      <c r="AB383" s="221"/>
      <c r="AC383" s="221"/>
      <c r="AD383" s="221"/>
      <c r="AE383" s="221"/>
      <c r="AF383" s="221"/>
      <c r="AG383" s="221"/>
      <c r="AH383" s="221"/>
      <c r="AI383" s="221"/>
      <c r="AJ383" s="221"/>
      <c r="AK383" s="221"/>
      <c r="AL383" s="221"/>
      <c r="AM383" s="221"/>
      <c r="AN383" s="221"/>
      <c r="AO383" s="221"/>
      <c r="AP383" s="221"/>
    </row>
    <row r="384" spans="1:42" ht="14.25" customHeight="1">
      <c r="A384" s="221"/>
      <c r="B384" s="87"/>
      <c r="C384" s="87"/>
      <c r="F384" s="221"/>
      <c r="I384" s="230"/>
      <c r="J384" s="299"/>
      <c r="K384" s="300"/>
      <c r="L384" s="67"/>
      <c r="M384" s="67"/>
      <c r="N384" s="67"/>
      <c r="O384" s="69"/>
      <c r="P384" s="67"/>
      <c r="Q384" s="69"/>
      <c r="R384" s="69"/>
      <c r="S384" s="69"/>
      <c r="T384" s="69"/>
      <c r="U384" s="221"/>
      <c r="V384" s="302"/>
      <c r="W384" s="302"/>
      <c r="X384" s="302"/>
      <c r="Y384" s="223"/>
      <c r="Z384" s="221"/>
      <c r="AA384" s="221"/>
      <c r="AB384" s="221"/>
      <c r="AC384" s="221"/>
      <c r="AD384" s="221"/>
      <c r="AE384" s="221"/>
      <c r="AF384" s="221"/>
      <c r="AG384" s="221"/>
      <c r="AH384" s="221"/>
      <c r="AI384" s="221"/>
      <c r="AJ384" s="221"/>
      <c r="AK384" s="221"/>
      <c r="AL384" s="221"/>
      <c r="AM384" s="221"/>
      <c r="AN384" s="221"/>
      <c r="AO384" s="221"/>
      <c r="AP384" s="221"/>
    </row>
    <row r="385" spans="1:42" ht="14.25" customHeight="1">
      <c r="A385" s="221"/>
      <c r="B385" s="87"/>
      <c r="C385" s="87"/>
      <c r="F385" s="221"/>
      <c r="I385" s="230"/>
      <c r="J385" s="299"/>
      <c r="K385" s="300"/>
      <c r="L385" s="67"/>
      <c r="M385" s="67"/>
      <c r="N385" s="67"/>
      <c r="O385" s="69"/>
      <c r="P385" s="67"/>
      <c r="Q385" s="69"/>
      <c r="R385" s="69"/>
      <c r="S385" s="69"/>
      <c r="T385" s="69"/>
      <c r="U385" s="221"/>
      <c r="V385" s="302"/>
      <c r="W385" s="302"/>
      <c r="X385" s="302"/>
      <c r="Y385" s="223"/>
      <c r="Z385" s="221"/>
      <c r="AA385" s="221"/>
      <c r="AB385" s="221"/>
      <c r="AC385" s="221"/>
      <c r="AD385" s="221"/>
      <c r="AE385" s="221"/>
      <c r="AF385" s="221"/>
      <c r="AG385" s="221"/>
      <c r="AH385" s="221"/>
      <c r="AI385" s="221"/>
      <c r="AJ385" s="221"/>
      <c r="AK385" s="221"/>
      <c r="AL385" s="221"/>
      <c r="AM385" s="221"/>
      <c r="AN385" s="221"/>
      <c r="AO385" s="221"/>
      <c r="AP385" s="221"/>
    </row>
    <row r="386" spans="1:42" ht="14.25" customHeight="1">
      <c r="A386" s="221"/>
      <c r="B386" s="87"/>
      <c r="C386" s="87"/>
      <c r="F386" s="221"/>
      <c r="I386" s="230"/>
      <c r="J386" s="299"/>
      <c r="K386" s="300"/>
      <c r="L386" s="67"/>
      <c r="M386" s="67"/>
      <c r="N386" s="67"/>
      <c r="O386" s="69"/>
      <c r="P386" s="67"/>
      <c r="Q386" s="69"/>
      <c r="R386" s="69"/>
      <c r="S386" s="69"/>
      <c r="T386" s="69"/>
      <c r="U386" s="221"/>
      <c r="V386" s="302"/>
      <c r="W386" s="302"/>
      <c r="X386" s="302"/>
      <c r="Y386" s="223"/>
      <c r="Z386" s="221"/>
      <c r="AA386" s="221"/>
      <c r="AB386" s="221"/>
      <c r="AC386" s="221"/>
      <c r="AD386" s="221"/>
      <c r="AE386" s="221"/>
      <c r="AF386" s="221"/>
      <c r="AG386" s="221"/>
      <c r="AH386" s="221"/>
      <c r="AI386" s="221"/>
      <c r="AJ386" s="221"/>
      <c r="AK386" s="221"/>
      <c r="AL386" s="221"/>
      <c r="AM386" s="221"/>
      <c r="AN386" s="221"/>
      <c r="AO386" s="221"/>
      <c r="AP386" s="221"/>
    </row>
    <row r="387" spans="1:42" ht="14.25" customHeight="1">
      <c r="A387" s="221"/>
      <c r="B387" s="87"/>
      <c r="C387" s="87"/>
      <c r="F387" s="221"/>
      <c r="I387" s="230"/>
      <c r="J387" s="299"/>
      <c r="K387" s="300"/>
      <c r="L387" s="67"/>
      <c r="M387" s="67"/>
      <c r="N387" s="67"/>
      <c r="O387" s="69"/>
      <c r="P387" s="67"/>
      <c r="Q387" s="69"/>
      <c r="R387" s="69"/>
      <c r="S387" s="69"/>
      <c r="T387" s="69"/>
      <c r="U387" s="221"/>
      <c r="V387" s="302"/>
      <c r="W387" s="302"/>
      <c r="X387" s="302"/>
      <c r="Y387" s="223"/>
      <c r="Z387" s="221"/>
      <c r="AA387" s="221"/>
      <c r="AB387" s="221"/>
      <c r="AC387" s="221"/>
      <c r="AD387" s="221"/>
      <c r="AE387" s="221"/>
      <c r="AF387" s="221"/>
      <c r="AG387" s="221"/>
      <c r="AH387" s="221"/>
      <c r="AI387" s="221"/>
      <c r="AJ387" s="221"/>
      <c r="AK387" s="221"/>
      <c r="AL387" s="221"/>
      <c r="AM387" s="221"/>
      <c r="AN387" s="221"/>
      <c r="AO387" s="221"/>
      <c r="AP387" s="221"/>
    </row>
    <row r="388" spans="1:42" ht="14.25" customHeight="1">
      <c r="A388" s="221"/>
      <c r="B388" s="87"/>
      <c r="C388" s="87"/>
      <c r="F388" s="221"/>
      <c r="I388" s="230"/>
      <c r="J388" s="299"/>
      <c r="K388" s="300"/>
      <c r="L388" s="67"/>
      <c r="M388" s="67"/>
      <c r="N388" s="67"/>
      <c r="O388" s="69"/>
      <c r="P388" s="67"/>
      <c r="Q388" s="69"/>
      <c r="R388" s="69"/>
      <c r="S388" s="69"/>
      <c r="T388" s="69"/>
      <c r="U388" s="221"/>
      <c r="V388" s="302"/>
      <c r="W388" s="302"/>
      <c r="X388" s="302"/>
      <c r="Y388" s="223"/>
      <c r="Z388" s="221"/>
      <c r="AA388" s="221"/>
      <c r="AB388" s="221"/>
      <c r="AC388" s="221"/>
      <c r="AD388" s="221"/>
      <c r="AE388" s="221"/>
      <c r="AF388" s="221"/>
      <c r="AG388" s="221"/>
      <c r="AH388" s="221"/>
      <c r="AI388" s="221"/>
      <c r="AJ388" s="221"/>
      <c r="AK388" s="221"/>
      <c r="AL388" s="221"/>
      <c r="AM388" s="221"/>
      <c r="AN388" s="221"/>
      <c r="AO388" s="221"/>
      <c r="AP388" s="221"/>
    </row>
    <row r="389" spans="1:42" ht="14.25" customHeight="1">
      <c r="A389" s="221"/>
      <c r="B389" s="87"/>
      <c r="C389" s="87"/>
      <c r="F389" s="221"/>
      <c r="I389" s="230"/>
      <c r="J389" s="299"/>
      <c r="K389" s="300"/>
      <c r="L389" s="67"/>
      <c r="M389" s="67"/>
      <c r="N389" s="67"/>
      <c r="O389" s="69"/>
      <c r="P389" s="67"/>
      <c r="Q389" s="69"/>
      <c r="R389" s="69"/>
      <c r="S389" s="69"/>
      <c r="T389" s="69"/>
      <c r="U389" s="221"/>
      <c r="V389" s="302"/>
      <c r="W389" s="302"/>
      <c r="X389" s="302"/>
      <c r="Y389" s="223"/>
      <c r="Z389" s="221"/>
      <c r="AA389" s="221"/>
      <c r="AB389" s="221"/>
      <c r="AC389" s="221"/>
      <c r="AD389" s="221"/>
      <c r="AE389" s="221"/>
      <c r="AF389" s="221"/>
      <c r="AG389" s="221"/>
      <c r="AH389" s="221"/>
      <c r="AI389" s="221"/>
      <c r="AJ389" s="221"/>
      <c r="AK389" s="221"/>
      <c r="AL389" s="221"/>
      <c r="AM389" s="221"/>
      <c r="AN389" s="221"/>
      <c r="AO389" s="221"/>
      <c r="AP389" s="221"/>
    </row>
    <row r="390" spans="1:42" ht="14.25" customHeight="1">
      <c r="A390" s="221"/>
      <c r="B390" s="87"/>
      <c r="C390" s="87"/>
      <c r="F390" s="221"/>
      <c r="I390" s="230"/>
      <c r="J390" s="299"/>
      <c r="K390" s="300"/>
      <c r="L390" s="67"/>
      <c r="M390" s="67"/>
      <c r="N390" s="67"/>
      <c r="O390" s="69"/>
      <c r="P390" s="67"/>
      <c r="Q390" s="69"/>
      <c r="R390" s="69"/>
      <c r="S390" s="69"/>
      <c r="T390" s="69"/>
      <c r="U390" s="221"/>
      <c r="V390" s="302"/>
      <c r="W390" s="302"/>
      <c r="X390" s="302"/>
      <c r="Y390" s="223"/>
      <c r="Z390" s="221"/>
      <c r="AA390" s="221"/>
      <c r="AB390" s="221"/>
      <c r="AC390" s="221"/>
      <c r="AD390" s="221"/>
      <c r="AE390" s="221"/>
      <c r="AF390" s="221"/>
      <c r="AG390" s="221"/>
      <c r="AH390" s="221"/>
      <c r="AI390" s="221"/>
      <c r="AJ390" s="221"/>
      <c r="AK390" s="221"/>
      <c r="AL390" s="221"/>
      <c r="AM390" s="221"/>
      <c r="AN390" s="221"/>
      <c r="AO390" s="221"/>
      <c r="AP390" s="221"/>
    </row>
    <row r="391" spans="1:42" ht="14.25" customHeight="1">
      <c r="A391" s="221"/>
      <c r="B391" s="87"/>
      <c r="C391" s="87"/>
      <c r="F391" s="221"/>
      <c r="I391" s="230"/>
      <c r="J391" s="299"/>
      <c r="K391" s="300"/>
      <c r="L391" s="67"/>
      <c r="M391" s="67"/>
      <c r="N391" s="67"/>
      <c r="O391" s="69"/>
      <c r="P391" s="67"/>
      <c r="Q391" s="69"/>
      <c r="R391" s="69"/>
      <c r="S391" s="69"/>
      <c r="T391" s="69"/>
      <c r="U391" s="221"/>
      <c r="V391" s="302"/>
      <c r="W391" s="302"/>
      <c r="X391" s="302"/>
      <c r="Y391" s="223"/>
      <c r="Z391" s="221"/>
      <c r="AA391" s="221"/>
      <c r="AB391" s="221"/>
      <c r="AC391" s="221"/>
      <c r="AD391" s="221"/>
      <c r="AE391" s="221"/>
      <c r="AF391" s="221"/>
      <c r="AG391" s="221"/>
      <c r="AH391" s="221"/>
      <c r="AI391" s="221"/>
      <c r="AJ391" s="221"/>
      <c r="AK391" s="221"/>
      <c r="AL391" s="221"/>
      <c r="AM391" s="221"/>
      <c r="AN391" s="221"/>
      <c r="AO391" s="221"/>
      <c r="AP391" s="221"/>
    </row>
    <row r="392" spans="1:42" ht="14.25" customHeight="1">
      <c r="A392" s="221"/>
      <c r="B392" s="87"/>
      <c r="C392" s="87"/>
      <c r="F392" s="221"/>
      <c r="I392" s="230"/>
      <c r="J392" s="299"/>
      <c r="K392" s="300"/>
      <c r="L392" s="67"/>
      <c r="M392" s="67"/>
      <c r="N392" s="67"/>
      <c r="O392" s="69"/>
      <c r="P392" s="67"/>
      <c r="Q392" s="69"/>
      <c r="R392" s="69"/>
      <c r="S392" s="69"/>
      <c r="T392" s="69"/>
      <c r="U392" s="221"/>
      <c r="V392" s="302"/>
      <c r="W392" s="302"/>
      <c r="X392" s="302"/>
      <c r="Y392" s="223"/>
      <c r="Z392" s="221"/>
      <c r="AA392" s="221"/>
      <c r="AB392" s="221"/>
      <c r="AC392" s="221"/>
      <c r="AD392" s="221"/>
      <c r="AE392" s="221"/>
      <c r="AF392" s="221"/>
      <c r="AG392" s="221"/>
      <c r="AH392" s="221"/>
      <c r="AI392" s="221"/>
      <c r="AJ392" s="221"/>
      <c r="AK392" s="221"/>
      <c r="AL392" s="221"/>
      <c r="AM392" s="221"/>
      <c r="AN392" s="221"/>
      <c r="AO392" s="221"/>
      <c r="AP392" s="221"/>
    </row>
    <row r="393" spans="1:42" ht="14.25" customHeight="1">
      <c r="A393" s="221"/>
      <c r="B393" s="87"/>
      <c r="C393" s="87"/>
      <c r="F393" s="221"/>
      <c r="I393" s="230"/>
      <c r="J393" s="299"/>
      <c r="K393" s="300"/>
      <c r="L393" s="67"/>
      <c r="M393" s="67"/>
      <c r="N393" s="67"/>
      <c r="O393" s="69"/>
      <c r="P393" s="67"/>
      <c r="Q393" s="69"/>
      <c r="R393" s="69"/>
      <c r="S393" s="69"/>
      <c r="T393" s="69"/>
      <c r="U393" s="221"/>
      <c r="V393" s="302"/>
      <c r="W393" s="302"/>
      <c r="X393" s="302"/>
      <c r="Y393" s="223"/>
      <c r="Z393" s="221"/>
      <c r="AA393" s="221"/>
      <c r="AB393" s="221"/>
      <c r="AC393" s="221"/>
      <c r="AD393" s="221"/>
      <c r="AE393" s="221"/>
      <c r="AF393" s="221"/>
      <c r="AG393" s="221"/>
      <c r="AH393" s="221"/>
      <c r="AI393" s="221"/>
      <c r="AJ393" s="221"/>
      <c r="AK393" s="221"/>
      <c r="AL393" s="221"/>
      <c r="AM393" s="221"/>
      <c r="AN393" s="221"/>
      <c r="AO393" s="221"/>
      <c r="AP393" s="221"/>
    </row>
    <row r="394" spans="1:42" ht="14.25" customHeight="1">
      <c r="A394" s="221"/>
      <c r="B394" s="87"/>
      <c r="C394" s="87"/>
      <c r="F394" s="221"/>
      <c r="I394" s="230"/>
      <c r="J394" s="299"/>
      <c r="K394" s="300"/>
      <c r="L394" s="67"/>
      <c r="M394" s="67"/>
      <c r="N394" s="67"/>
      <c r="O394" s="69"/>
      <c r="P394" s="67"/>
      <c r="Q394" s="69"/>
      <c r="R394" s="69"/>
      <c r="S394" s="69"/>
      <c r="T394" s="69"/>
      <c r="U394" s="221"/>
      <c r="V394" s="302"/>
      <c r="W394" s="302"/>
      <c r="X394" s="302"/>
      <c r="Y394" s="223"/>
      <c r="Z394" s="221"/>
      <c r="AA394" s="221"/>
      <c r="AB394" s="221"/>
      <c r="AC394" s="221"/>
      <c r="AD394" s="221"/>
      <c r="AE394" s="221"/>
      <c r="AF394" s="221"/>
      <c r="AG394" s="221"/>
      <c r="AH394" s="221"/>
      <c r="AI394" s="221"/>
      <c r="AJ394" s="221"/>
      <c r="AK394" s="221"/>
      <c r="AL394" s="221"/>
      <c r="AM394" s="221"/>
      <c r="AN394" s="221"/>
      <c r="AO394" s="221"/>
      <c r="AP394" s="221"/>
    </row>
    <row r="395" spans="1:42" ht="14.25" customHeight="1">
      <c r="A395" s="221"/>
      <c r="B395" s="87"/>
      <c r="C395" s="87"/>
      <c r="F395" s="221"/>
      <c r="I395" s="230"/>
      <c r="J395" s="299"/>
      <c r="K395" s="300"/>
      <c r="L395" s="67"/>
      <c r="M395" s="67"/>
      <c r="N395" s="67"/>
      <c r="O395" s="69"/>
      <c r="P395" s="67"/>
      <c r="Q395" s="69"/>
      <c r="R395" s="69"/>
      <c r="S395" s="69"/>
      <c r="T395" s="69"/>
      <c r="U395" s="221"/>
      <c r="V395" s="302"/>
      <c r="W395" s="302"/>
      <c r="X395" s="302"/>
      <c r="Y395" s="223"/>
      <c r="Z395" s="221"/>
      <c r="AA395" s="221"/>
      <c r="AB395" s="221"/>
      <c r="AC395" s="221"/>
      <c r="AD395" s="221"/>
      <c r="AE395" s="221"/>
      <c r="AF395" s="221"/>
      <c r="AG395" s="221"/>
      <c r="AH395" s="221"/>
      <c r="AI395" s="221"/>
      <c r="AJ395" s="221"/>
      <c r="AK395" s="221"/>
      <c r="AL395" s="221"/>
      <c r="AM395" s="221"/>
      <c r="AN395" s="221"/>
      <c r="AO395" s="221"/>
      <c r="AP395" s="221"/>
    </row>
    <row r="396" spans="1:42" ht="14.25" customHeight="1">
      <c r="A396" s="221"/>
      <c r="B396" s="87"/>
      <c r="C396" s="87"/>
      <c r="F396" s="221"/>
      <c r="I396" s="230"/>
      <c r="J396" s="299"/>
      <c r="K396" s="300"/>
      <c r="L396" s="67"/>
      <c r="M396" s="67"/>
      <c r="N396" s="67"/>
      <c r="O396" s="69"/>
      <c r="P396" s="67"/>
      <c r="Q396" s="69"/>
      <c r="R396" s="69"/>
      <c r="S396" s="69"/>
      <c r="T396" s="69"/>
      <c r="U396" s="221"/>
      <c r="V396" s="302"/>
      <c r="W396" s="302"/>
      <c r="X396" s="302"/>
      <c r="Y396" s="223"/>
      <c r="Z396" s="221"/>
      <c r="AA396" s="221"/>
      <c r="AB396" s="221"/>
      <c r="AC396" s="221"/>
      <c r="AD396" s="221"/>
      <c r="AE396" s="221"/>
      <c r="AF396" s="221"/>
      <c r="AG396" s="221"/>
      <c r="AH396" s="221"/>
      <c r="AI396" s="221"/>
      <c r="AJ396" s="221"/>
      <c r="AK396" s="221"/>
      <c r="AL396" s="221"/>
      <c r="AM396" s="221"/>
      <c r="AN396" s="221"/>
      <c r="AO396" s="221"/>
      <c r="AP396" s="221"/>
    </row>
    <row r="397" spans="1:42" ht="14.25" customHeight="1">
      <c r="A397" s="221"/>
      <c r="B397" s="87"/>
      <c r="C397" s="87"/>
      <c r="F397" s="221"/>
      <c r="I397" s="230"/>
      <c r="J397" s="299"/>
      <c r="K397" s="300"/>
      <c r="L397" s="67"/>
      <c r="M397" s="67"/>
      <c r="N397" s="67"/>
      <c r="O397" s="69"/>
      <c r="P397" s="67"/>
      <c r="Q397" s="69"/>
      <c r="R397" s="69"/>
      <c r="S397" s="69"/>
      <c r="T397" s="69"/>
      <c r="U397" s="221"/>
      <c r="V397" s="302"/>
      <c r="W397" s="302"/>
      <c r="X397" s="302"/>
      <c r="Y397" s="223"/>
      <c r="Z397" s="221"/>
      <c r="AA397" s="221"/>
      <c r="AB397" s="221"/>
      <c r="AC397" s="221"/>
      <c r="AD397" s="221"/>
      <c r="AE397" s="221"/>
      <c r="AF397" s="221"/>
      <c r="AG397" s="221"/>
      <c r="AH397" s="221"/>
      <c r="AI397" s="221"/>
      <c r="AJ397" s="221"/>
      <c r="AK397" s="221"/>
      <c r="AL397" s="221"/>
      <c r="AM397" s="221"/>
      <c r="AN397" s="221"/>
      <c r="AO397" s="221"/>
      <c r="AP397" s="221"/>
    </row>
    <row r="398" spans="1:42" ht="14.25" customHeight="1">
      <c r="A398" s="221"/>
      <c r="B398" s="87"/>
      <c r="C398" s="87"/>
      <c r="F398" s="221"/>
      <c r="I398" s="230"/>
      <c r="J398" s="299"/>
      <c r="K398" s="300"/>
      <c r="L398" s="67"/>
      <c r="M398" s="67"/>
      <c r="N398" s="67"/>
      <c r="O398" s="69"/>
      <c r="P398" s="67"/>
      <c r="Q398" s="69"/>
      <c r="R398" s="69"/>
      <c r="S398" s="69"/>
      <c r="T398" s="69"/>
      <c r="U398" s="221"/>
      <c r="V398" s="302"/>
      <c r="W398" s="302"/>
      <c r="X398" s="302"/>
      <c r="Y398" s="223"/>
      <c r="Z398" s="221"/>
      <c r="AA398" s="221"/>
      <c r="AB398" s="221"/>
      <c r="AC398" s="221"/>
      <c r="AD398" s="221"/>
      <c r="AE398" s="221"/>
      <c r="AF398" s="221"/>
      <c r="AG398" s="221"/>
      <c r="AH398" s="221"/>
      <c r="AI398" s="221"/>
      <c r="AJ398" s="221"/>
      <c r="AK398" s="221"/>
      <c r="AL398" s="221"/>
      <c r="AM398" s="221"/>
      <c r="AN398" s="221"/>
      <c r="AO398" s="221"/>
      <c r="AP398" s="221"/>
    </row>
    <row r="399" spans="1:42" ht="14.25" customHeight="1">
      <c r="A399" s="221"/>
      <c r="B399" s="87"/>
      <c r="C399" s="87"/>
      <c r="F399" s="221"/>
      <c r="I399" s="230"/>
      <c r="J399" s="299"/>
      <c r="K399" s="300"/>
      <c r="L399" s="67"/>
      <c r="M399" s="67"/>
      <c r="N399" s="67"/>
      <c r="O399" s="69"/>
      <c r="P399" s="67"/>
      <c r="Q399" s="69"/>
      <c r="R399" s="69"/>
      <c r="S399" s="69"/>
      <c r="T399" s="69"/>
      <c r="U399" s="221"/>
      <c r="V399" s="302"/>
      <c r="W399" s="302"/>
      <c r="X399" s="302"/>
      <c r="Y399" s="223"/>
      <c r="Z399" s="221"/>
      <c r="AA399" s="221"/>
      <c r="AB399" s="221"/>
      <c r="AC399" s="221"/>
      <c r="AD399" s="221"/>
      <c r="AE399" s="221"/>
      <c r="AF399" s="221"/>
      <c r="AG399" s="221"/>
      <c r="AH399" s="221"/>
      <c r="AI399" s="221"/>
      <c r="AJ399" s="221"/>
      <c r="AK399" s="221"/>
      <c r="AL399" s="221"/>
      <c r="AM399" s="221"/>
      <c r="AN399" s="221"/>
      <c r="AO399" s="221"/>
      <c r="AP399" s="221"/>
    </row>
    <row r="400" spans="1:42" ht="14.25" customHeight="1">
      <c r="A400" s="221"/>
      <c r="B400" s="87"/>
      <c r="C400" s="87"/>
      <c r="F400" s="221"/>
      <c r="I400" s="230"/>
      <c r="J400" s="299"/>
      <c r="K400" s="300"/>
      <c r="L400" s="67"/>
      <c r="M400" s="67"/>
      <c r="N400" s="67"/>
      <c r="O400" s="69"/>
      <c r="P400" s="67"/>
      <c r="Q400" s="69"/>
      <c r="R400" s="69"/>
      <c r="S400" s="69"/>
      <c r="T400" s="69"/>
      <c r="U400" s="221"/>
      <c r="V400" s="302"/>
      <c r="W400" s="302"/>
      <c r="X400" s="302"/>
      <c r="Y400" s="223"/>
      <c r="Z400" s="221"/>
      <c r="AA400" s="221"/>
      <c r="AB400" s="221"/>
      <c r="AC400" s="221"/>
      <c r="AD400" s="221"/>
      <c r="AE400" s="221"/>
      <c r="AF400" s="221"/>
      <c r="AG400" s="221"/>
      <c r="AH400" s="221"/>
      <c r="AI400" s="221"/>
      <c r="AJ400" s="221"/>
      <c r="AK400" s="221"/>
      <c r="AL400" s="221"/>
      <c r="AM400" s="221"/>
      <c r="AN400" s="221"/>
      <c r="AO400" s="221"/>
      <c r="AP400" s="221"/>
    </row>
    <row r="401" spans="1:42" ht="14.25" customHeight="1">
      <c r="A401" s="221"/>
      <c r="B401" s="87"/>
      <c r="C401" s="87"/>
      <c r="F401" s="221"/>
      <c r="I401" s="230"/>
      <c r="J401" s="299"/>
      <c r="K401" s="300"/>
      <c r="L401" s="67"/>
      <c r="M401" s="67"/>
      <c r="N401" s="67"/>
      <c r="O401" s="69"/>
      <c r="P401" s="67"/>
      <c r="Q401" s="69"/>
      <c r="R401" s="69"/>
      <c r="S401" s="69"/>
      <c r="T401" s="69"/>
      <c r="U401" s="221"/>
      <c r="V401" s="302"/>
      <c r="W401" s="302"/>
      <c r="X401" s="302"/>
      <c r="Y401" s="223"/>
      <c r="Z401" s="221"/>
      <c r="AA401" s="221"/>
      <c r="AB401" s="221"/>
      <c r="AC401" s="221"/>
      <c r="AD401" s="221"/>
      <c r="AE401" s="221"/>
      <c r="AF401" s="221"/>
      <c r="AG401" s="221"/>
      <c r="AH401" s="221"/>
      <c r="AI401" s="221"/>
      <c r="AJ401" s="221"/>
      <c r="AK401" s="221"/>
      <c r="AL401" s="221"/>
      <c r="AM401" s="221"/>
      <c r="AN401" s="221"/>
      <c r="AO401" s="221"/>
      <c r="AP401" s="221"/>
    </row>
    <row r="402" spans="1:42" ht="14.25" customHeight="1">
      <c r="A402" s="221"/>
      <c r="B402" s="87"/>
      <c r="C402" s="87"/>
      <c r="F402" s="221"/>
      <c r="I402" s="230"/>
      <c r="J402" s="299"/>
      <c r="K402" s="300"/>
      <c r="L402" s="67"/>
      <c r="M402" s="67"/>
      <c r="N402" s="67"/>
      <c r="O402" s="69"/>
      <c r="P402" s="67"/>
      <c r="Q402" s="69"/>
      <c r="R402" s="69"/>
      <c r="S402" s="69"/>
      <c r="T402" s="69"/>
      <c r="U402" s="221"/>
      <c r="V402" s="302"/>
      <c r="W402" s="302"/>
      <c r="X402" s="302"/>
      <c r="Y402" s="223"/>
      <c r="Z402" s="221"/>
      <c r="AA402" s="221"/>
      <c r="AB402" s="221"/>
      <c r="AC402" s="221"/>
      <c r="AD402" s="221"/>
      <c r="AE402" s="221"/>
      <c r="AF402" s="221"/>
      <c r="AG402" s="221"/>
      <c r="AH402" s="221"/>
      <c r="AI402" s="221"/>
      <c r="AJ402" s="221"/>
      <c r="AK402" s="221"/>
      <c r="AL402" s="221"/>
      <c r="AM402" s="221"/>
      <c r="AN402" s="221"/>
      <c r="AO402" s="221"/>
      <c r="AP402" s="221"/>
    </row>
    <row r="403" spans="1:42" ht="14.25" customHeight="1">
      <c r="A403" s="221"/>
      <c r="B403" s="87"/>
      <c r="C403" s="87"/>
      <c r="F403" s="221"/>
      <c r="I403" s="230"/>
      <c r="J403" s="299"/>
      <c r="K403" s="300"/>
      <c r="L403" s="67"/>
      <c r="M403" s="67"/>
      <c r="N403" s="67"/>
      <c r="O403" s="69"/>
      <c r="P403" s="67"/>
      <c r="Q403" s="69"/>
      <c r="R403" s="69"/>
      <c r="S403" s="69"/>
      <c r="T403" s="69"/>
      <c r="U403" s="221"/>
      <c r="V403" s="302"/>
      <c r="W403" s="302"/>
      <c r="X403" s="302"/>
      <c r="Y403" s="223"/>
      <c r="Z403" s="221"/>
      <c r="AA403" s="221"/>
      <c r="AB403" s="221"/>
      <c r="AC403" s="221"/>
      <c r="AD403" s="221"/>
      <c r="AE403" s="221"/>
      <c r="AF403" s="221"/>
      <c r="AG403" s="221"/>
      <c r="AH403" s="221"/>
      <c r="AI403" s="221"/>
      <c r="AJ403" s="221"/>
      <c r="AK403" s="221"/>
      <c r="AL403" s="221"/>
      <c r="AM403" s="221"/>
      <c r="AN403" s="221"/>
      <c r="AO403" s="221"/>
      <c r="AP403" s="221"/>
    </row>
    <row r="404" spans="1:42" ht="14.25" customHeight="1">
      <c r="A404" s="221"/>
      <c r="B404" s="87"/>
      <c r="C404" s="87"/>
      <c r="F404" s="221"/>
      <c r="I404" s="230"/>
      <c r="J404" s="299"/>
      <c r="K404" s="300"/>
      <c r="L404" s="67"/>
      <c r="M404" s="67"/>
      <c r="N404" s="67"/>
      <c r="O404" s="69"/>
      <c r="P404" s="67"/>
      <c r="Q404" s="69"/>
      <c r="R404" s="69"/>
      <c r="S404" s="69"/>
      <c r="T404" s="69"/>
      <c r="U404" s="221"/>
      <c r="V404" s="302"/>
      <c r="W404" s="302"/>
      <c r="X404" s="302"/>
      <c r="Y404" s="223"/>
      <c r="Z404" s="221"/>
      <c r="AA404" s="221"/>
      <c r="AB404" s="221"/>
      <c r="AC404" s="221"/>
      <c r="AD404" s="221"/>
      <c r="AE404" s="221"/>
      <c r="AF404" s="221"/>
      <c r="AG404" s="221"/>
      <c r="AH404" s="221"/>
      <c r="AI404" s="221"/>
      <c r="AJ404" s="221"/>
      <c r="AK404" s="221"/>
      <c r="AL404" s="221"/>
      <c r="AM404" s="221"/>
      <c r="AN404" s="221"/>
      <c r="AO404" s="221"/>
      <c r="AP404" s="221"/>
    </row>
    <row r="405" spans="1:42" ht="14.25" customHeight="1">
      <c r="A405" s="221"/>
      <c r="B405" s="87"/>
      <c r="C405" s="87"/>
      <c r="F405" s="221"/>
      <c r="I405" s="230"/>
      <c r="J405" s="299"/>
      <c r="K405" s="300"/>
      <c r="L405" s="67"/>
      <c r="M405" s="67"/>
      <c r="N405" s="67"/>
      <c r="O405" s="69"/>
      <c r="P405" s="67"/>
      <c r="Q405" s="69"/>
      <c r="R405" s="69"/>
      <c r="S405" s="69"/>
      <c r="T405" s="69"/>
      <c r="U405" s="221"/>
      <c r="V405" s="302"/>
      <c r="W405" s="302"/>
      <c r="X405" s="302"/>
      <c r="Y405" s="223"/>
      <c r="Z405" s="221"/>
      <c r="AA405" s="221"/>
      <c r="AB405" s="221"/>
      <c r="AC405" s="221"/>
      <c r="AD405" s="221"/>
      <c r="AE405" s="221"/>
      <c r="AF405" s="221"/>
      <c r="AG405" s="221"/>
      <c r="AH405" s="221"/>
      <c r="AI405" s="221"/>
      <c r="AJ405" s="221"/>
      <c r="AK405" s="221"/>
      <c r="AL405" s="221"/>
      <c r="AM405" s="221"/>
      <c r="AN405" s="221"/>
      <c r="AO405" s="221"/>
      <c r="AP405" s="221"/>
    </row>
    <row r="406" spans="1:42" ht="14.25" customHeight="1">
      <c r="A406" s="221"/>
      <c r="B406" s="87"/>
      <c r="C406" s="87"/>
      <c r="F406" s="221"/>
      <c r="I406" s="230"/>
      <c r="J406" s="299"/>
      <c r="K406" s="300"/>
      <c r="L406" s="67"/>
      <c r="M406" s="67"/>
      <c r="N406" s="67"/>
      <c r="O406" s="69"/>
      <c r="P406" s="67"/>
      <c r="Q406" s="69"/>
      <c r="R406" s="69"/>
      <c r="S406" s="69"/>
      <c r="T406" s="69"/>
      <c r="U406" s="221"/>
      <c r="V406" s="302"/>
      <c r="W406" s="302"/>
      <c r="X406" s="302"/>
      <c r="Y406" s="223"/>
      <c r="Z406" s="221"/>
      <c r="AA406" s="221"/>
      <c r="AB406" s="221"/>
      <c r="AC406" s="221"/>
      <c r="AD406" s="221"/>
      <c r="AE406" s="221"/>
      <c r="AF406" s="221"/>
      <c r="AG406" s="221"/>
      <c r="AH406" s="221"/>
      <c r="AI406" s="221"/>
      <c r="AJ406" s="221"/>
      <c r="AK406" s="221"/>
      <c r="AL406" s="221"/>
      <c r="AM406" s="221"/>
      <c r="AN406" s="221"/>
      <c r="AO406" s="221"/>
      <c r="AP406" s="221"/>
    </row>
    <row r="407" spans="1:42" ht="14.25" customHeight="1">
      <c r="A407" s="221"/>
      <c r="B407" s="87"/>
      <c r="C407" s="87"/>
      <c r="F407" s="221"/>
      <c r="I407" s="230"/>
      <c r="J407" s="299"/>
      <c r="K407" s="300"/>
      <c r="L407" s="67"/>
      <c r="M407" s="67"/>
      <c r="N407" s="67"/>
      <c r="O407" s="69"/>
      <c r="P407" s="67"/>
      <c r="Q407" s="69"/>
      <c r="R407" s="69"/>
      <c r="S407" s="69"/>
      <c r="T407" s="69"/>
      <c r="U407" s="221"/>
      <c r="V407" s="302"/>
      <c r="W407" s="302"/>
      <c r="X407" s="302"/>
      <c r="Y407" s="223"/>
      <c r="Z407" s="221"/>
      <c r="AA407" s="221"/>
      <c r="AB407" s="221"/>
      <c r="AC407" s="221"/>
      <c r="AD407" s="221"/>
      <c r="AE407" s="221"/>
      <c r="AF407" s="221"/>
      <c r="AG407" s="221"/>
      <c r="AH407" s="221"/>
      <c r="AI407" s="221"/>
      <c r="AJ407" s="221"/>
      <c r="AK407" s="221"/>
      <c r="AL407" s="221"/>
      <c r="AM407" s="221"/>
      <c r="AN407" s="221"/>
      <c r="AO407" s="221"/>
      <c r="AP407" s="221"/>
    </row>
    <row r="408" spans="1:42" ht="14.25" customHeight="1">
      <c r="A408" s="221"/>
      <c r="B408" s="87"/>
      <c r="C408" s="87"/>
      <c r="F408" s="221"/>
      <c r="I408" s="230"/>
      <c r="J408" s="299"/>
      <c r="K408" s="300"/>
      <c r="L408" s="67"/>
      <c r="M408" s="67"/>
      <c r="N408" s="67"/>
      <c r="O408" s="69"/>
      <c r="P408" s="67"/>
      <c r="Q408" s="69"/>
      <c r="R408" s="69"/>
      <c r="S408" s="69"/>
      <c r="T408" s="69"/>
      <c r="U408" s="221"/>
      <c r="V408" s="302"/>
      <c r="W408" s="302"/>
      <c r="X408" s="302"/>
      <c r="Y408" s="223"/>
      <c r="Z408" s="221"/>
      <c r="AA408" s="221"/>
      <c r="AB408" s="221"/>
      <c r="AC408" s="221"/>
      <c r="AD408" s="221"/>
      <c r="AE408" s="221"/>
      <c r="AF408" s="221"/>
      <c r="AG408" s="221"/>
      <c r="AH408" s="221"/>
      <c r="AI408" s="221"/>
      <c r="AJ408" s="221"/>
      <c r="AK408" s="221"/>
      <c r="AL408" s="221"/>
      <c r="AM408" s="221"/>
      <c r="AN408" s="221"/>
      <c r="AO408" s="221"/>
      <c r="AP408" s="221"/>
    </row>
    <row r="409" spans="1:42" ht="14.25" customHeight="1">
      <c r="A409" s="221"/>
      <c r="B409" s="87"/>
      <c r="C409" s="87"/>
      <c r="F409" s="221"/>
      <c r="I409" s="230"/>
      <c r="J409" s="299"/>
      <c r="K409" s="300"/>
      <c r="L409" s="67"/>
      <c r="M409" s="67"/>
      <c r="N409" s="67"/>
      <c r="O409" s="69"/>
      <c r="P409" s="67"/>
      <c r="Q409" s="69"/>
      <c r="R409" s="69"/>
      <c r="S409" s="69"/>
      <c r="T409" s="69"/>
      <c r="U409" s="221"/>
      <c r="V409" s="302"/>
      <c r="W409" s="302"/>
      <c r="X409" s="302"/>
      <c r="Y409" s="223"/>
      <c r="Z409" s="221"/>
      <c r="AA409" s="221"/>
      <c r="AB409" s="221"/>
      <c r="AC409" s="221"/>
      <c r="AD409" s="221"/>
      <c r="AE409" s="221"/>
      <c r="AF409" s="221"/>
      <c r="AG409" s="221"/>
      <c r="AH409" s="221"/>
      <c r="AI409" s="221"/>
      <c r="AJ409" s="221"/>
      <c r="AK409" s="221"/>
      <c r="AL409" s="221"/>
      <c r="AM409" s="221"/>
      <c r="AN409" s="221"/>
      <c r="AO409" s="221"/>
      <c r="AP409" s="221"/>
    </row>
    <row r="410" spans="1:42" ht="14.25" customHeight="1">
      <c r="A410" s="221"/>
      <c r="B410" s="87"/>
      <c r="C410" s="87"/>
      <c r="F410" s="221"/>
      <c r="I410" s="230"/>
      <c r="J410" s="299"/>
      <c r="K410" s="300"/>
      <c r="L410" s="67"/>
      <c r="M410" s="67"/>
      <c r="N410" s="67"/>
      <c r="O410" s="69"/>
      <c r="P410" s="67"/>
      <c r="Q410" s="69"/>
      <c r="R410" s="69"/>
      <c r="S410" s="69"/>
      <c r="T410" s="69"/>
      <c r="U410" s="221"/>
      <c r="V410" s="302"/>
      <c r="W410" s="302"/>
      <c r="X410" s="302"/>
      <c r="Y410" s="223"/>
      <c r="Z410" s="221"/>
      <c r="AA410" s="221"/>
      <c r="AB410" s="221"/>
      <c r="AC410" s="221"/>
      <c r="AD410" s="221"/>
      <c r="AE410" s="221"/>
      <c r="AF410" s="221"/>
      <c r="AG410" s="221"/>
      <c r="AH410" s="221"/>
      <c r="AI410" s="221"/>
      <c r="AJ410" s="221"/>
      <c r="AK410" s="221"/>
      <c r="AL410" s="221"/>
      <c r="AM410" s="221"/>
      <c r="AN410" s="221"/>
      <c r="AO410" s="221"/>
      <c r="AP410" s="221"/>
    </row>
    <row r="411" spans="1:42" ht="14.25" customHeight="1">
      <c r="A411" s="221"/>
      <c r="B411" s="87"/>
      <c r="C411" s="87"/>
      <c r="F411" s="221"/>
      <c r="I411" s="230"/>
      <c r="J411" s="299"/>
      <c r="K411" s="300"/>
      <c r="L411" s="67"/>
      <c r="M411" s="67"/>
      <c r="N411" s="67"/>
      <c r="O411" s="69"/>
      <c r="P411" s="67"/>
      <c r="Q411" s="69"/>
      <c r="R411" s="69"/>
      <c r="S411" s="69"/>
      <c r="T411" s="69"/>
      <c r="U411" s="221"/>
      <c r="V411" s="302"/>
      <c r="W411" s="302"/>
      <c r="X411" s="302"/>
      <c r="Y411" s="223"/>
      <c r="Z411" s="221"/>
      <c r="AA411" s="221"/>
      <c r="AB411" s="221"/>
      <c r="AC411" s="221"/>
      <c r="AD411" s="221"/>
      <c r="AE411" s="221"/>
      <c r="AF411" s="221"/>
      <c r="AG411" s="221"/>
      <c r="AH411" s="221"/>
      <c r="AI411" s="221"/>
      <c r="AJ411" s="221"/>
      <c r="AK411" s="221"/>
      <c r="AL411" s="221"/>
      <c r="AM411" s="221"/>
      <c r="AN411" s="221"/>
      <c r="AO411" s="221"/>
      <c r="AP411" s="221"/>
    </row>
    <row r="412" spans="1:42" ht="14.25" customHeight="1">
      <c r="A412" s="221"/>
      <c r="B412" s="87"/>
      <c r="C412" s="87"/>
      <c r="F412" s="221"/>
      <c r="I412" s="230"/>
      <c r="J412" s="299"/>
      <c r="K412" s="300"/>
      <c r="L412" s="67"/>
      <c r="M412" s="67"/>
      <c r="N412" s="67"/>
      <c r="O412" s="69"/>
      <c r="P412" s="67"/>
      <c r="Q412" s="69"/>
      <c r="R412" s="69"/>
      <c r="S412" s="69"/>
      <c r="T412" s="69"/>
      <c r="U412" s="221"/>
      <c r="V412" s="302"/>
      <c r="W412" s="302"/>
      <c r="X412" s="302"/>
      <c r="Y412" s="223"/>
      <c r="Z412" s="221"/>
      <c r="AA412" s="221"/>
      <c r="AB412" s="221"/>
      <c r="AC412" s="221"/>
      <c r="AD412" s="221"/>
      <c r="AE412" s="221"/>
      <c r="AF412" s="221"/>
      <c r="AG412" s="221"/>
      <c r="AH412" s="221"/>
      <c r="AI412" s="221"/>
      <c r="AJ412" s="221"/>
      <c r="AK412" s="221"/>
      <c r="AL412" s="221"/>
      <c r="AM412" s="221"/>
      <c r="AN412" s="221"/>
      <c r="AO412" s="221"/>
      <c r="AP412" s="221"/>
    </row>
    <row r="413" spans="1:42" ht="14.25" customHeight="1">
      <c r="A413" s="221"/>
      <c r="B413" s="87"/>
      <c r="C413" s="87"/>
      <c r="F413" s="221"/>
      <c r="I413" s="230"/>
      <c r="J413" s="299"/>
      <c r="K413" s="300"/>
      <c r="L413" s="67"/>
      <c r="M413" s="67"/>
      <c r="N413" s="67"/>
      <c r="O413" s="69"/>
      <c r="P413" s="67"/>
      <c r="Q413" s="69"/>
      <c r="R413" s="69"/>
      <c r="S413" s="69"/>
      <c r="T413" s="69"/>
      <c r="U413" s="221"/>
      <c r="V413" s="302"/>
      <c r="W413" s="302"/>
      <c r="X413" s="302"/>
      <c r="Y413" s="223"/>
      <c r="Z413" s="221"/>
      <c r="AA413" s="221"/>
      <c r="AB413" s="221"/>
      <c r="AC413" s="221"/>
      <c r="AD413" s="221"/>
      <c r="AE413" s="221"/>
      <c r="AF413" s="221"/>
      <c r="AG413" s="221"/>
      <c r="AH413" s="221"/>
      <c r="AI413" s="221"/>
      <c r="AJ413" s="221"/>
      <c r="AK413" s="221"/>
      <c r="AL413" s="221"/>
      <c r="AM413" s="221"/>
      <c r="AN413" s="221"/>
      <c r="AO413" s="221"/>
      <c r="AP413" s="221"/>
    </row>
    <row r="414" spans="1:42" ht="14.25" customHeight="1">
      <c r="A414" s="221"/>
      <c r="B414" s="87"/>
      <c r="C414" s="87"/>
      <c r="F414" s="221"/>
      <c r="I414" s="230"/>
      <c r="J414" s="299"/>
      <c r="K414" s="300"/>
      <c r="L414" s="67"/>
      <c r="M414" s="67"/>
      <c r="N414" s="67"/>
      <c r="O414" s="69"/>
      <c r="P414" s="67"/>
      <c r="Q414" s="69"/>
      <c r="R414" s="69"/>
      <c r="S414" s="69"/>
      <c r="T414" s="69"/>
      <c r="U414" s="221"/>
      <c r="V414" s="302"/>
      <c r="W414" s="302"/>
      <c r="X414" s="302"/>
      <c r="Y414" s="223"/>
      <c r="Z414" s="221"/>
      <c r="AA414" s="221"/>
      <c r="AB414" s="221"/>
      <c r="AC414" s="221"/>
      <c r="AD414" s="221"/>
      <c r="AE414" s="221"/>
      <c r="AF414" s="221"/>
      <c r="AG414" s="221"/>
      <c r="AH414" s="221"/>
      <c r="AI414" s="221"/>
      <c r="AJ414" s="221"/>
      <c r="AK414" s="221"/>
      <c r="AL414" s="221"/>
      <c r="AM414" s="221"/>
      <c r="AN414" s="221"/>
      <c r="AO414" s="221"/>
      <c r="AP414" s="221"/>
    </row>
    <row r="415" spans="1:42" ht="14.25" customHeight="1">
      <c r="A415" s="221"/>
      <c r="B415" s="87"/>
      <c r="C415" s="87"/>
      <c r="F415" s="221"/>
      <c r="I415" s="230"/>
      <c r="J415" s="299"/>
      <c r="K415" s="300"/>
      <c r="L415" s="67"/>
      <c r="M415" s="67"/>
      <c r="N415" s="67"/>
      <c r="O415" s="69"/>
      <c r="P415" s="67"/>
      <c r="Q415" s="69"/>
      <c r="R415" s="69"/>
      <c r="S415" s="69"/>
      <c r="T415" s="69"/>
      <c r="U415" s="221"/>
      <c r="V415" s="302"/>
      <c r="W415" s="302"/>
      <c r="X415" s="302"/>
      <c r="Y415" s="223"/>
      <c r="Z415" s="221"/>
      <c r="AA415" s="221"/>
      <c r="AB415" s="221"/>
      <c r="AC415" s="221"/>
      <c r="AD415" s="221"/>
      <c r="AE415" s="221"/>
      <c r="AF415" s="221"/>
      <c r="AG415" s="221"/>
      <c r="AH415" s="221"/>
      <c r="AI415" s="221"/>
      <c r="AJ415" s="221"/>
      <c r="AK415" s="221"/>
      <c r="AL415" s="221"/>
      <c r="AM415" s="221"/>
      <c r="AN415" s="221"/>
      <c r="AO415" s="221"/>
      <c r="AP415" s="221"/>
    </row>
    <row r="416" spans="1:42" ht="14.25" customHeight="1">
      <c r="A416" s="221"/>
      <c r="B416" s="87"/>
      <c r="C416" s="87"/>
      <c r="F416" s="221"/>
      <c r="I416" s="230"/>
      <c r="J416" s="299"/>
      <c r="K416" s="300"/>
      <c r="L416" s="67"/>
      <c r="M416" s="67"/>
      <c r="N416" s="67"/>
      <c r="O416" s="69"/>
      <c r="P416" s="67"/>
      <c r="Q416" s="69"/>
      <c r="R416" s="69"/>
      <c r="S416" s="69"/>
      <c r="T416" s="69"/>
      <c r="U416" s="221"/>
      <c r="V416" s="302"/>
      <c r="W416" s="302"/>
      <c r="X416" s="302"/>
      <c r="Y416" s="223"/>
      <c r="Z416" s="221"/>
      <c r="AA416" s="221"/>
      <c r="AB416" s="221"/>
      <c r="AC416" s="221"/>
      <c r="AD416" s="221"/>
      <c r="AE416" s="221"/>
      <c r="AF416" s="221"/>
      <c r="AG416" s="221"/>
      <c r="AH416" s="221"/>
      <c r="AI416" s="221"/>
      <c r="AJ416" s="221"/>
      <c r="AK416" s="221"/>
      <c r="AL416" s="221"/>
      <c r="AM416" s="221"/>
      <c r="AN416" s="221"/>
      <c r="AO416" s="221"/>
      <c r="AP416" s="221"/>
    </row>
    <row r="417" spans="1:42" ht="14.25" customHeight="1">
      <c r="A417" s="221"/>
      <c r="B417" s="87"/>
      <c r="C417" s="87"/>
      <c r="F417" s="221"/>
      <c r="I417" s="230"/>
      <c r="J417" s="299"/>
      <c r="K417" s="300"/>
      <c r="L417" s="67"/>
      <c r="M417" s="67"/>
      <c r="N417" s="67"/>
      <c r="O417" s="69"/>
      <c r="P417" s="67"/>
      <c r="Q417" s="69"/>
      <c r="R417" s="69"/>
      <c r="S417" s="69"/>
      <c r="T417" s="69"/>
      <c r="U417" s="221"/>
      <c r="V417" s="302"/>
      <c r="W417" s="302"/>
      <c r="X417" s="302"/>
      <c r="Y417" s="223"/>
      <c r="Z417" s="221"/>
      <c r="AA417" s="221"/>
      <c r="AB417" s="221"/>
      <c r="AC417" s="221"/>
      <c r="AD417" s="221"/>
      <c r="AE417" s="221"/>
      <c r="AF417" s="221"/>
      <c r="AG417" s="221"/>
      <c r="AH417" s="221"/>
      <c r="AI417" s="221"/>
      <c r="AJ417" s="221"/>
      <c r="AK417" s="221"/>
      <c r="AL417" s="221"/>
      <c r="AM417" s="221"/>
      <c r="AN417" s="221"/>
      <c r="AO417" s="221"/>
      <c r="AP417" s="221"/>
    </row>
    <row r="418" spans="1:42" ht="14.25" customHeight="1">
      <c r="A418" s="221"/>
      <c r="B418" s="87"/>
      <c r="C418" s="87"/>
      <c r="F418" s="221"/>
      <c r="I418" s="230"/>
      <c r="J418" s="299"/>
      <c r="K418" s="300"/>
      <c r="L418" s="67"/>
      <c r="M418" s="67"/>
      <c r="N418" s="67"/>
      <c r="O418" s="69"/>
      <c r="P418" s="67"/>
      <c r="Q418" s="69"/>
      <c r="R418" s="69"/>
      <c r="S418" s="69"/>
      <c r="T418" s="69"/>
      <c r="U418" s="221"/>
      <c r="V418" s="302"/>
      <c r="W418" s="302"/>
      <c r="X418" s="302"/>
      <c r="Y418" s="223"/>
      <c r="Z418" s="221"/>
      <c r="AA418" s="221"/>
      <c r="AB418" s="221"/>
      <c r="AC418" s="221"/>
      <c r="AD418" s="221"/>
      <c r="AE418" s="221"/>
      <c r="AF418" s="221"/>
      <c r="AG418" s="221"/>
      <c r="AH418" s="221"/>
      <c r="AI418" s="221"/>
      <c r="AJ418" s="221"/>
      <c r="AK418" s="221"/>
      <c r="AL418" s="221"/>
      <c r="AM418" s="221"/>
      <c r="AN418" s="221"/>
      <c r="AO418" s="221"/>
      <c r="AP418" s="221"/>
    </row>
    <row r="419" spans="1:42" ht="14.25" customHeight="1">
      <c r="A419" s="221"/>
      <c r="B419" s="87"/>
      <c r="C419" s="87"/>
      <c r="F419" s="221"/>
      <c r="I419" s="230"/>
      <c r="J419" s="299"/>
      <c r="K419" s="300"/>
      <c r="L419" s="67"/>
      <c r="M419" s="67"/>
      <c r="N419" s="67"/>
      <c r="O419" s="69"/>
      <c r="P419" s="67"/>
      <c r="Q419" s="69"/>
      <c r="R419" s="69"/>
      <c r="S419" s="69"/>
      <c r="T419" s="69"/>
      <c r="U419" s="221"/>
      <c r="V419" s="302"/>
      <c r="W419" s="302"/>
      <c r="X419" s="302"/>
      <c r="Y419" s="223"/>
      <c r="Z419" s="221"/>
      <c r="AA419" s="221"/>
      <c r="AB419" s="221"/>
      <c r="AC419" s="221"/>
      <c r="AD419" s="221"/>
      <c r="AE419" s="221"/>
      <c r="AF419" s="221"/>
      <c r="AG419" s="221"/>
      <c r="AH419" s="221"/>
      <c r="AI419" s="221"/>
      <c r="AJ419" s="221"/>
      <c r="AK419" s="221"/>
      <c r="AL419" s="221"/>
      <c r="AM419" s="221"/>
      <c r="AN419" s="221"/>
      <c r="AO419" s="221"/>
      <c r="AP419" s="221"/>
    </row>
    <row r="420" spans="1:42" ht="14.25" customHeight="1">
      <c r="A420" s="221"/>
      <c r="B420" s="87"/>
      <c r="C420" s="87"/>
      <c r="F420" s="221"/>
      <c r="I420" s="230"/>
      <c r="J420" s="299"/>
      <c r="K420" s="300"/>
      <c r="L420" s="67"/>
      <c r="M420" s="67"/>
      <c r="N420" s="67"/>
      <c r="O420" s="69"/>
      <c r="P420" s="67"/>
      <c r="Q420" s="69"/>
      <c r="R420" s="69"/>
      <c r="S420" s="69"/>
      <c r="T420" s="69"/>
      <c r="U420" s="221"/>
      <c r="V420" s="302"/>
      <c r="W420" s="302"/>
      <c r="X420" s="302"/>
      <c r="Y420" s="223"/>
      <c r="Z420" s="221"/>
      <c r="AA420" s="221"/>
      <c r="AB420" s="221"/>
      <c r="AC420" s="221"/>
      <c r="AD420" s="221"/>
      <c r="AE420" s="221"/>
      <c r="AF420" s="221"/>
      <c r="AG420" s="221"/>
      <c r="AH420" s="221"/>
      <c r="AI420" s="221"/>
      <c r="AJ420" s="221"/>
      <c r="AK420" s="221"/>
      <c r="AL420" s="221"/>
      <c r="AM420" s="221"/>
      <c r="AN420" s="221"/>
      <c r="AO420" s="221"/>
      <c r="AP420" s="221"/>
    </row>
    <row r="421" spans="1:42" ht="14.25" customHeight="1">
      <c r="A421" s="221"/>
      <c r="B421" s="87"/>
      <c r="C421" s="87"/>
      <c r="F421" s="221"/>
      <c r="I421" s="230"/>
      <c r="J421" s="299"/>
      <c r="K421" s="300"/>
      <c r="L421" s="67"/>
      <c r="M421" s="67"/>
      <c r="N421" s="67"/>
      <c r="O421" s="69"/>
      <c r="P421" s="67"/>
      <c r="Q421" s="69"/>
      <c r="R421" s="69"/>
      <c r="S421" s="69"/>
      <c r="T421" s="69"/>
      <c r="U421" s="221"/>
      <c r="V421" s="302"/>
      <c r="W421" s="302"/>
      <c r="X421" s="302"/>
      <c r="Y421" s="223"/>
      <c r="Z421" s="221"/>
      <c r="AA421" s="221"/>
      <c r="AB421" s="221"/>
      <c r="AC421" s="221"/>
      <c r="AD421" s="221"/>
      <c r="AE421" s="221"/>
      <c r="AF421" s="221"/>
      <c r="AG421" s="221"/>
      <c r="AH421" s="221"/>
      <c r="AI421" s="221"/>
      <c r="AJ421" s="221"/>
      <c r="AK421" s="221"/>
      <c r="AL421" s="221"/>
      <c r="AM421" s="221"/>
      <c r="AN421" s="221"/>
      <c r="AO421" s="221"/>
      <c r="AP421" s="221"/>
    </row>
    <row r="422" spans="1:42" ht="14.25" customHeight="1">
      <c r="A422" s="221"/>
      <c r="B422" s="87"/>
      <c r="C422" s="87"/>
      <c r="F422" s="221"/>
      <c r="I422" s="230"/>
      <c r="J422" s="299"/>
      <c r="K422" s="300"/>
      <c r="L422" s="67"/>
      <c r="M422" s="67"/>
      <c r="N422" s="67"/>
      <c r="O422" s="69"/>
      <c r="P422" s="67"/>
      <c r="Q422" s="69"/>
      <c r="R422" s="69"/>
      <c r="S422" s="69"/>
      <c r="T422" s="69"/>
      <c r="U422" s="221"/>
      <c r="V422" s="302"/>
      <c r="W422" s="302"/>
      <c r="X422" s="302"/>
      <c r="Y422" s="223"/>
      <c r="Z422" s="221"/>
      <c r="AA422" s="221"/>
      <c r="AB422" s="221"/>
      <c r="AC422" s="221"/>
      <c r="AD422" s="221"/>
      <c r="AE422" s="221"/>
      <c r="AF422" s="221"/>
      <c r="AG422" s="221"/>
      <c r="AH422" s="221"/>
      <c r="AI422" s="221"/>
      <c r="AJ422" s="221"/>
      <c r="AK422" s="221"/>
      <c r="AL422" s="221"/>
      <c r="AM422" s="221"/>
      <c r="AN422" s="221"/>
      <c r="AO422" s="221"/>
      <c r="AP422" s="221"/>
    </row>
    <row r="423" spans="1:42" ht="14.25" customHeight="1">
      <c r="A423" s="221"/>
      <c r="B423" s="87"/>
      <c r="C423" s="87"/>
      <c r="F423" s="221"/>
      <c r="I423" s="230"/>
      <c r="J423" s="299"/>
      <c r="K423" s="300"/>
      <c r="L423" s="67"/>
      <c r="M423" s="67"/>
      <c r="N423" s="67"/>
      <c r="O423" s="69"/>
      <c r="P423" s="67"/>
      <c r="Q423" s="69"/>
      <c r="R423" s="69"/>
      <c r="S423" s="69"/>
      <c r="T423" s="69"/>
      <c r="U423" s="221"/>
      <c r="V423" s="302"/>
      <c r="W423" s="302"/>
      <c r="X423" s="302"/>
      <c r="Y423" s="223"/>
      <c r="Z423" s="221"/>
      <c r="AA423" s="221"/>
      <c r="AB423" s="221"/>
      <c r="AC423" s="221"/>
      <c r="AD423" s="221"/>
      <c r="AE423" s="221"/>
      <c r="AF423" s="221"/>
      <c r="AG423" s="221"/>
      <c r="AH423" s="221"/>
      <c r="AI423" s="221"/>
      <c r="AJ423" s="221"/>
      <c r="AK423" s="221"/>
      <c r="AL423" s="221"/>
      <c r="AM423" s="221"/>
      <c r="AN423" s="221"/>
      <c r="AO423" s="221"/>
      <c r="AP423" s="221"/>
    </row>
    <row r="424" spans="1:42" ht="14.25" customHeight="1">
      <c r="A424" s="221"/>
      <c r="B424" s="87"/>
      <c r="C424" s="87"/>
      <c r="F424" s="221"/>
      <c r="I424" s="230"/>
      <c r="J424" s="299"/>
      <c r="K424" s="300"/>
      <c r="L424" s="67"/>
      <c r="M424" s="67"/>
      <c r="N424" s="67"/>
      <c r="O424" s="69"/>
      <c r="P424" s="67"/>
      <c r="Q424" s="69"/>
      <c r="R424" s="69"/>
      <c r="S424" s="69"/>
      <c r="T424" s="69"/>
      <c r="U424" s="221"/>
      <c r="V424" s="302"/>
      <c r="W424" s="302"/>
      <c r="X424" s="302"/>
      <c r="Y424" s="223"/>
      <c r="Z424" s="221"/>
      <c r="AA424" s="221"/>
      <c r="AB424" s="221"/>
      <c r="AC424" s="221"/>
      <c r="AD424" s="221"/>
      <c r="AE424" s="221"/>
      <c r="AF424" s="221"/>
      <c r="AG424" s="221"/>
      <c r="AH424" s="221"/>
      <c r="AI424" s="221"/>
      <c r="AJ424" s="221"/>
      <c r="AK424" s="221"/>
      <c r="AL424" s="221"/>
      <c r="AM424" s="221"/>
      <c r="AN424" s="221"/>
      <c r="AO424" s="221"/>
      <c r="AP424" s="221"/>
    </row>
    <row r="425" spans="1:42" ht="14.25" customHeight="1">
      <c r="A425" s="221"/>
      <c r="B425" s="87"/>
      <c r="C425" s="87"/>
      <c r="F425" s="221"/>
      <c r="I425" s="230"/>
      <c r="J425" s="299"/>
      <c r="K425" s="300"/>
      <c r="L425" s="67"/>
      <c r="M425" s="67"/>
      <c r="N425" s="67"/>
      <c r="O425" s="69"/>
      <c r="P425" s="67"/>
      <c r="Q425" s="69"/>
      <c r="R425" s="69"/>
      <c r="S425" s="69"/>
      <c r="T425" s="69"/>
      <c r="U425" s="221"/>
      <c r="V425" s="302"/>
      <c r="W425" s="302"/>
      <c r="X425" s="302"/>
      <c r="Y425" s="223"/>
      <c r="Z425" s="221"/>
      <c r="AA425" s="221"/>
      <c r="AB425" s="221"/>
      <c r="AC425" s="221"/>
      <c r="AD425" s="221"/>
      <c r="AE425" s="221"/>
      <c r="AF425" s="221"/>
      <c r="AG425" s="221"/>
      <c r="AH425" s="221"/>
      <c r="AI425" s="221"/>
      <c r="AJ425" s="221"/>
      <c r="AK425" s="221"/>
      <c r="AL425" s="221"/>
      <c r="AM425" s="221"/>
      <c r="AN425" s="221"/>
      <c r="AO425" s="221"/>
      <c r="AP425" s="221"/>
    </row>
    <row r="426" spans="1:42" ht="14.25" customHeight="1">
      <c r="A426" s="221"/>
      <c r="B426" s="87"/>
      <c r="C426" s="87"/>
      <c r="F426" s="221"/>
      <c r="I426" s="230"/>
      <c r="J426" s="299"/>
      <c r="K426" s="300"/>
      <c r="L426" s="67"/>
      <c r="M426" s="67"/>
      <c r="N426" s="67"/>
      <c r="O426" s="69"/>
      <c r="P426" s="67"/>
      <c r="Q426" s="69"/>
      <c r="R426" s="69"/>
      <c r="S426" s="69"/>
      <c r="T426" s="69"/>
      <c r="U426" s="221"/>
      <c r="V426" s="302"/>
      <c r="W426" s="302"/>
      <c r="X426" s="302"/>
      <c r="Y426" s="223"/>
      <c r="Z426" s="221"/>
      <c r="AA426" s="221"/>
      <c r="AB426" s="221"/>
      <c r="AC426" s="221"/>
      <c r="AD426" s="221"/>
      <c r="AE426" s="221"/>
      <c r="AF426" s="221"/>
      <c r="AG426" s="221"/>
      <c r="AH426" s="221"/>
      <c r="AI426" s="221"/>
      <c r="AJ426" s="221"/>
      <c r="AK426" s="221"/>
      <c r="AL426" s="221"/>
      <c r="AM426" s="221"/>
      <c r="AN426" s="221"/>
      <c r="AO426" s="221"/>
      <c r="AP426" s="221"/>
    </row>
    <row r="427" spans="1:42" ht="14.25" customHeight="1">
      <c r="A427" s="221"/>
      <c r="B427" s="87"/>
      <c r="C427" s="87"/>
      <c r="F427" s="221"/>
      <c r="I427" s="230"/>
      <c r="J427" s="299"/>
      <c r="K427" s="300"/>
      <c r="L427" s="67"/>
      <c r="M427" s="67"/>
      <c r="N427" s="67"/>
      <c r="O427" s="69"/>
      <c r="P427" s="67"/>
      <c r="Q427" s="69"/>
      <c r="R427" s="69"/>
      <c r="S427" s="69"/>
      <c r="T427" s="69"/>
      <c r="U427" s="221"/>
      <c r="V427" s="302"/>
      <c r="W427" s="302"/>
      <c r="X427" s="302"/>
      <c r="Y427" s="223"/>
      <c r="Z427" s="221"/>
      <c r="AA427" s="221"/>
      <c r="AB427" s="221"/>
      <c r="AC427" s="221"/>
      <c r="AD427" s="221"/>
      <c r="AE427" s="221"/>
      <c r="AF427" s="221"/>
      <c r="AG427" s="221"/>
      <c r="AH427" s="221"/>
      <c r="AI427" s="221"/>
      <c r="AJ427" s="221"/>
      <c r="AK427" s="221"/>
      <c r="AL427" s="221"/>
      <c r="AM427" s="221"/>
      <c r="AN427" s="221"/>
      <c r="AO427" s="221"/>
      <c r="AP427" s="221"/>
    </row>
    <row r="428" spans="1:42" ht="14.25" customHeight="1">
      <c r="A428" s="221"/>
      <c r="B428" s="87"/>
      <c r="C428" s="87"/>
      <c r="F428" s="221"/>
      <c r="I428" s="230"/>
      <c r="J428" s="299"/>
      <c r="K428" s="300"/>
      <c r="L428" s="67"/>
      <c r="M428" s="67"/>
      <c r="N428" s="67"/>
      <c r="O428" s="69"/>
      <c r="P428" s="67"/>
      <c r="Q428" s="69"/>
      <c r="R428" s="69"/>
      <c r="S428" s="69"/>
      <c r="T428" s="69"/>
      <c r="U428" s="221"/>
      <c r="V428" s="302"/>
      <c r="W428" s="302"/>
      <c r="X428" s="302"/>
      <c r="Y428" s="223"/>
      <c r="Z428" s="221"/>
      <c r="AA428" s="221"/>
      <c r="AB428" s="221"/>
      <c r="AC428" s="221"/>
      <c r="AD428" s="221"/>
      <c r="AE428" s="221"/>
      <c r="AF428" s="221"/>
      <c r="AG428" s="221"/>
      <c r="AH428" s="221"/>
      <c r="AI428" s="221"/>
      <c r="AJ428" s="221"/>
      <c r="AK428" s="221"/>
      <c r="AL428" s="221"/>
      <c r="AM428" s="221"/>
      <c r="AN428" s="221"/>
      <c r="AO428" s="221"/>
      <c r="AP428" s="221"/>
    </row>
    <row r="429" spans="1:42" ht="14.25" customHeight="1">
      <c r="A429" s="221"/>
      <c r="B429" s="87"/>
      <c r="C429" s="87"/>
      <c r="F429" s="221"/>
      <c r="I429" s="230"/>
      <c r="J429" s="299"/>
      <c r="K429" s="300"/>
      <c r="L429" s="67"/>
      <c r="M429" s="67"/>
      <c r="N429" s="67"/>
      <c r="O429" s="69"/>
      <c r="P429" s="67"/>
      <c r="Q429" s="69"/>
      <c r="R429" s="69"/>
      <c r="S429" s="69"/>
      <c r="T429" s="69"/>
      <c r="U429" s="221"/>
      <c r="V429" s="302"/>
      <c r="W429" s="302"/>
      <c r="X429" s="302"/>
      <c r="Y429" s="223"/>
      <c r="Z429" s="221"/>
      <c r="AA429" s="221"/>
      <c r="AB429" s="221"/>
      <c r="AC429" s="221"/>
      <c r="AD429" s="221"/>
      <c r="AE429" s="221"/>
      <c r="AF429" s="221"/>
      <c r="AG429" s="221"/>
      <c r="AH429" s="221"/>
      <c r="AI429" s="221"/>
      <c r="AJ429" s="221"/>
      <c r="AK429" s="221"/>
      <c r="AL429" s="221"/>
      <c r="AM429" s="221"/>
      <c r="AN429" s="221"/>
      <c r="AO429" s="221"/>
      <c r="AP429" s="221"/>
    </row>
    <row r="430" spans="1:42" ht="14.25" customHeight="1">
      <c r="A430" s="221"/>
      <c r="B430" s="87"/>
      <c r="C430" s="87"/>
      <c r="F430" s="221"/>
      <c r="I430" s="230"/>
      <c r="J430" s="299"/>
      <c r="K430" s="300"/>
      <c r="L430" s="67"/>
      <c r="M430" s="67"/>
      <c r="N430" s="67"/>
      <c r="O430" s="69"/>
      <c r="P430" s="67"/>
      <c r="Q430" s="69"/>
      <c r="R430" s="69"/>
      <c r="S430" s="69"/>
      <c r="T430" s="69"/>
      <c r="U430" s="221"/>
      <c r="V430" s="302"/>
      <c r="W430" s="302"/>
      <c r="X430" s="302"/>
      <c r="Y430" s="223"/>
      <c r="Z430" s="221"/>
      <c r="AA430" s="221"/>
      <c r="AB430" s="221"/>
      <c r="AC430" s="221"/>
      <c r="AD430" s="221"/>
      <c r="AE430" s="221"/>
      <c r="AF430" s="221"/>
      <c r="AG430" s="221"/>
      <c r="AH430" s="221"/>
      <c r="AI430" s="221"/>
      <c r="AJ430" s="221"/>
      <c r="AK430" s="221"/>
      <c r="AL430" s="221"/>
      <c r="AM430" s="221"/>
      <c r="AN430" s="221"/>
      <c r="AO430" s="221"/>
      <c r="AP430" s="221"/>
    </row>
    <row r="431" spans="1:42" ht="14.25" customHeight="1">
      <c r="A431" s="221"/>
      <c r="B431" s="87"/>
      <c r="C431" s="87"/>
      <c r="F431" s="221"/>
      <c r="I431" s="230"/>
      <c r="J431" s="299"/>
      <c r="K431" s="300"/>
      <c r="L431" s="67"/>
      <c r="M431" s="67"/>
      <c r="N431" s="67"/>
      <c r="O431" s="69"/>
      <c r="P431" s="67"/>
      <c r="Q431" s="69"/>
      <c r="R431" s="69"/>
      <c r="S431" s="69"/>
      <c r="T431" s="69"/>
      <c r="U431" s="221"/>
      <c r="V431" s="302"/>
      <c r="W431" s="302"/>
      <c r="X431" s="302"/>
      <c r="Y431" s="223"/>
      <c r="Z431" s="221"/>
      <c r="AA431" s="221"/>
      <c r="AB431" s="221"/>
      <c r="AC431" s="221"/>
      <c r="AD431" s="221"/>
      <c r="AE431" s="221"/>
      <c r="AF431" s="221"/>
      <c r="AG431" s="221"/>
      <c r="AH431" s="221"/>
      <c r="AI431" s="221"/>
      <c r="AJ431" s="221"/>
      <c r="AK431" s="221"/>
      <c r="AL431" s="221"/>
      <c r="AM431" s="221"/>
      <c r="AN431" s="221"/>
      <c r="AO431" s="221"/>
      <c r="AP431" s="221"/>
    </row>
    <row r="432" spans="1:42" ht="14.25" customHeight="1">
      <c r="A432" s="221"/>
      <c r="B432" s="87"/>
      <c r="C432" s="87"/>
      <c r="F432" s="221"/>
      <c r="I432" s="230"/>
      <c r="J432" s="299"/>
      <c r="K432" s="300"/>
      <c r="L432" s="67"/>
      <c r="M432" s="67"/>
      <c r="N432" s="67"/>
      <c r="O432" s="69"/>
      <c r="P432" s="67"/>
      <c r="Q432" s="69"/>
      <c r="R432" s="69"/>
      <c r="S432" s="69"/>
      <c r="T432" s="69"/>
      <c r="U432" s="221"/>
      <c r="V432" s="302"/>
      <c r="W432" s="302"/>
      <c r="X432" s="302"/>
      <c r="Y432" s="223"/>
      <c r="Z432" s="221"/>
      <c r="AA432" s="221"/>
      <c r="AB432" s="221"/>
      <c r="AC432" s="221"/>
      <c r="AD432" s="221"/>
      <c r="AE432" s="221"/>
      <c r="AF432" s="221"/>
      <c r="AG432" s="221"/>
      <c r="AH432" s="221"/>
      <c r="AI432" s="221"/>
      <c r="AJ432" s="221"/>
      <c r="AK432" s="221"/>
      <c r="AL432" s="221"/>
      <c r="AM432" s="221"/>
      <c r="AN432" s="221"/>
      <c r="AO432" s="221"/>
      <c r="AP432" s="221"/>
    </row>
    <row r="433" spans="1:42" ht="14.25" customHeight="1">
      <c r="A433" s="221"/>
      <c r="B433" s="87"/>
      <c r="C433" s="87"/>
      <c r="F433" s="221"/>
      <c r="I433" s="230"/>
      <c r="J433" s="299"/>
      <c r="K433" s="300"/>
      <c r="L433" s="67"/>
      <c r="M433" s="67"/>
      <c r="N433" s="67"/>
      <c r="O433" s="69"/>
      <c r="P433" s="67"/>
      <c r="Q433" s="69"/>
      <c r="R433" s="69"/>
      <c r="S433" s="69"/>
      <c r="T433" s="69"/>
      <c r="U433" s="221"/>
      <c r="V433" s="302"/>
      <c r="W433" s="302"/>
      <c r="X433" s="302"/>
      <c r="Y433" s="223"/>
      <c r="Z433" s="221"/>
      <c r="AA433" s="221"/>
      <c r="AB433" s="221"/>
      <c r="AC433" s="221"/>
      <c r="AD433" s="221"/>
      <c r="AE433" s="221"/>
      <c r="AF433" s="221"/>
      <c r="AG433" s="221"/>
      <c r="AH433" s="221"/>
      <c r="AI433" s="221"/>
      <c r="AJ433" s="221"/>
      <c r="AK433" s="221"/>
      <c r="AL433" s="221"/>
      <c r="AM433" s="221"/>
      <c r="AN433" s="221"/>
      <c r="AO433" s="221"/>
      <c r="AP433" s="221"/>
    </row>
    <row r="434" spans="1:42" ht="14.25" customHeight="1">
      <c r="A434" s="221"/>
      <c r="B434" s="87"/>
      <c r="C434" s="87"/>
      <c r="F434" s="221"/>
      <c r="I434" s="230"/>
      <c r="J434" s="299"/>
      <c r="K434" s="300"/>
      <c r="L434" s="67"/>
      <c r="M434" s="67"/>
      <c r="N434" s="67"/>
      <c r="O434" s="69"/>
      <c r="P434" s="67"/>
      <c r="Q434" s="69"/>
      <c r="R434" s="69"/>
      <c r="S434" s="69"/>
      <c r="T434" s="69"/>
      <c r="U434" s="221"/>
      <c r="V434" s="302"/>
      <c r="W434" s="302"/>
      <c r="X434" s="302"/>
      <c r="Y434" s="223"/>
      <c r="Z434" s="221"/>
      <c r="AA434" s="221"/>
      <c r="AB434" s="221"/>
      <c r="AC434" s="221"/>
      <c r="AD434" s="221"/>
      <c r="AE434" s="221"/>
      <c r="AF434" s="221"/>
      <c r="AG434" s="221"/>
      <c r="AH434" s="221"/>
      <c r="AI434" s="221"/>
      <c r="AJ434" s="221"/>
      <c r="AK434" s="221"/>
      <c r="AL434" s="221"/>
      <c r="AM434" s="221"/>
      <c r="AN434" s="221"/>
      <c r="AO434" s="221"/>
      <c r="AP434" s="221"/>
    </row>
    <row r="435" spans="1:42" ht="14.25" customHeight="1">
      <c r="A435" s="221"/>
      <c r="B435" s="87"/>
      <c r="C435" s="87"/>
      <c r="F435" s="221"/>
      <c r="I435" s="230"/>
      <c r="J435" s="299"/>
      <c r="K435" s="300"/>
      <c r="L435" s="67"/>
      <c r="M435" s="67"/>
      <c r="N435" s="67"/>
      <c r="O435" s="69"/>
      <c r="P435" s="67"/>
      <c r="Q435" s="69"/>
      <c r="R435" s="69"/>
      <c r="S435" s="69"/>
      <c r="T435" s="69"/>
      <c r="U435" s="221"/>
      <c r="V435" s="302"/>
      <c r="W435" s="302"/>
      <c r="X435" s="302"/>
      <c r="Y435" s="223"/>
      <c r="Z435" s="221"/>
      <c r="AA435" s="221"/>
      <c r="AB435" s="221"/>
      <c r="AC435" s="221"/>
      <c r="AD435" s="221"/>
      <c r="AE435" s="221"/>
      <c r="AF435" s="221"/>
      <c r="AG435" s="221"/>
      <c r="AH435" s="221"/>
      <c r="AI435" s="221"/>
      <c r="AJ435" s="221"/>
      <c r="AK435" s="221"/>
      <c r="AL435" s="221"/>
      <c r="AM435" s="221"/>
      <c r="AN435" s="221"/>
      <c r="AO435" s="221"/>
      <c r="AP435" s="221"/>
    </row>
    <row r="436" spans="1:42" ht="14.25" customHeight="1">
      <c r="A436" s="221"/>
      <c r="B436" s="87"/>
      <c r="C436" s="87"/>
      <c r="F436" s="221"/>
      <c r="I436" s="230"/>
      <c r="J436" s="299"/>
      <c r="K436" s="300"/>
      <c r="L436" s="67"/>
      <c r="M436" s="67"/>
      <c r="N436" s="67"/>
      <c r="O436" s="69"/>
      <c r="P436" s="67"/>
      <c r="Q436" s="69"/>
      <c r="R436" s="69"/>
      <c r="S436" s="69"/>
      <c r="T436" s="69"/>
      <c r="U436" s="221"/>
      <c r="V436" s="302"/>
      <c r="W436" s="302"/>
      <c r="X436" s="302"/>
      <c r="Y436" s="223"/>
      <c r="Z436" s="221"/>
      <c r="AA436" s="221"/>
      <c r="AB436" s="221"/>
      <c r="AC436" s="221"/>
      <c r="AD436" s="221"/>
      <c r="AE436" s="221"/>
      <c r="AF436" s="221"/>
      <c r="AG436" s="221"/>
      <c r="AH436" s="221"/>
      <c r="AI436" s="221"/>
      <c r="AJ436" s="221"/>
      <c r="AK436" s="221"/>
      <c r="AL436" s="221"/>
      <c r="AM436" s="221"/>
      <c r="AN436" s="221"/>
      <c r="AO436" s="221"/>
      <c r="AP436" s="221"/>
    </row>
    <row r="437" spans="1:42" ht="14.25" customHeight="1">
      <c r="A437" s="221"/>
      <c r="B437" s="87"/>
      <c r="C437" s="87"/>
      <c r="F437" s="221"/>
      <c r="I437" s="230"/>
      <c r="J437" s="299"/>
      <c r="K437" s="300"/>
      <c r="L437" s="67"/>
      <c r="M437" s="67"/>
      <c r="N437" s="67"/>
      <c r="O437" s="69"/>
      <c r="P437" s="67"/>
      <c r="Q437" s="69"/>
      <c r="R437" s="69"/>
      <c r="S437" s="69"/>
      <c r="T437" s="69"/>
      <c r="U437" s="221"/>
      <c r="V437" s="302"/>
      <c r="W437" s="302"/>
      <c r="X437" s="302"/>
      <c r="Y437" s="223"/>
      <c r="Z437" s="221"/>
      <c r="AA437" s="221"/>
      <c r="AB437" s="221"/>
      <c r="AC437" s="221"/>
      <c r="AD437" s="221"/>
      <c r="AE437" s="221"/>
      <c r="AF437" s="221"/>
      <c r="AG437" s="221"/>
      <c r="AH437" s="221"/>
      <c r="AI437" s="221"/>
      <c r="AJ437" s="221"/>
      <c r="AK437" s="221"/>
      <c r="AL437" s="221"/>
      <c r="AM437" s="221"/>
      <c r="AN437" s="221"/>
      <c r="AO437" s="221"/>
      <c r="AP437" s="221"/>
    </row>
    <row r="438" spans="1:42" ht="14.25" customHeight="1">
      <c r="A438" s="221"/>
      <c r="B438" s="87"/>
      <c r="C438" s="87"/>
      <c r="F438" s="221"/>
      <c r="I438" s="230"/>
      <c r="J438" s="299"/>
      <c r="K438" s="300"/>
      <c r="L438" s="67"/>
      <c r="M438" s="67"/>
      <c r="N438" s="67"/>
      <c r="O438" s="69"/>
      <c r="P438" s="67"/>
      <c r="Q438" s="69"/>
      <c r="R438" s="69"/>
      <c r="S438" s="69"/>
      <c r="T438" s="69"/>
      <c r="U438" s="221"/>
      <c r="V438" s="302"/>
      <c r="W438" s="302"/>
      <c r="X438" s="302"/>
      <c r="Y438" s="223"/>
      <c r="Z438" s="221"/>
      <c r="AA438" s="221"/>
      <c r="AB438" s="221"/>
      <c r="AC438" s="221"/>
      <c r="AD438" s="221"/>
      <c r="AE438" s="221"/>
      <c r="AF438" s="221"/>
      <c r="AG438" s="221"/>
      <c r="AH438" s="221"/>
      <c r="AI438" s="221"/>
      <c r="AJ438" s="221"/>
      <c r="AK438" s="221"/>
      <c r="AL438" s="221"/>
      <c r="AM438" s="221"/>
      <c r="AN438" s="221"/>
      <c r="AO438" s="221"/>
      <c r="AP438" s="221"/>
    </row>
    <row r="439" spans="1:42" ht="14.25" customHeight="1">
      <c r="A439" s="221"/>
      <c r="B439" s="87"/>
      <c r="C439" s="87"/>
      <c r="F439" s="221"/>
      <c r="I439" s="230"/>
      <c r="J439" s="299"/>
      <c r="K439" s="300"/>
      <c r="L439" s="67"/>
      <c r="M439" s="67"/>
      <c r="N439" s="67"/>
      <c r="O439" s="69"/>
      <c r="P439" s="67"/>
      <c r="Q439" s="69"/>
      <c r="R439" s="69"/>
      <c r="S439" s="69"/>
      <c r="T439" s="69"/>
      <c r="U439" s="221"/>
      <c r="V439" s="302"/>
      <c r="W439" s="302"/>
      <c r="X439" s="302"/>
      <c r="Y439" s="223"/>
      <c r="Z439" s="221"/>
      <c r="AA439" s="221"/>
      <c r="AB439" s="221"/>
      <c r="AC439" s="221"/>
      <c r="AD439" s="221"/>
      <c r="AE439" s="221"/>
      <c r="AF439" s="221"/>
      <c r="AG439" s="221"/>
      <c r="AH439" s="221"/>
      <c r="AI439" s="221"/>
      <c r="AJ439" s="221"/>
      <c r="AK439" s="221"/>
      <c r="AL439" s="221"/>
      <c r="AM439" s="221"/>
      <c r="AN439" s="221"/>
      <c r="AO439" s="221"/>
      <c r="AP439" s="221"/>
    </row>
    <row r="440" spans="1:42" ht="14.25" customHeight="1">
      <c r="A440" s="221"/>
      <c r="B440" s="87"/>
      <c r="C440" s="87"/>
      <c r="F440" s="221"/>
      <c r="I440" s="230"/>
      <c r="J440" s="299"/>
      <c r="K440" s="300"/>
      <c r="L440" s="67"/>
      <c r="M440" s="67"/>
      <c r="N440" s="67"/>
      <c r="O440" s="69"/>
      <c r="P440" s="67"/>
      <c r="Q440" s="69"/>
      <c r="R440" s="69"/>
      <c r="S440" s="69"/>
      <c r="T440" s="69"/>
      <c r="U440" s="221"/>
      <c r="V440" s="302"/>
      <c r="W440" s="302"/>
      <c r="X440" s="302"/>
      <c r="Y440" s="223"/>
      <c r="Z440" s="221"/>
      <c r="AA440" s="221"/>
      <c r="AB440" s="221"/>
      <c r="AC440" s="221"/>
      <c r="AD440" s="221"/>
      <c r="AE440" s="221"/>
      <c r="AF440" s="221"/>
      <c r="AG440" s="221"/>
      <c r="AH440" s="221"/>
      <c r="AI440" s="221"/>
      <c r="AJ440" s="221"/>
      <c r="AK440" s="221"/>
      <c r="AL440" s="221"/>
      <c r="AM440" s="221"/>
      <c r="AN440" s="221"/>
      <c r="AO440" s="221"/>
      <c r="AP440" s="221"/>
    </row>
    <row r="441" spans="1:42" ht="14.25" customHeight="1">
      <c r="A441" s="221"/>
      <c r="B441" s="87"/>
      <c r="C441" s="87"/>
      <c r="F441" s="221"/>
      <c r="I441" s="230"/>
      <c r="J441" s="299"/>
      <c r="K441" s="300"/>
      <c r="L441" s="67"/>
      <c r="M441" s="67"/>
      <c r="N441" s="67"/>
      <c r="O441" s="69"/>
      <c r="P441" s="67"/>
      <c r="Q441" s="69"/>
      <c r="R441" s="69"/>
      <c r="S441" s="69"/>
      <c r="T441" s="69"/>
      <c r="U441" s="221"/>
      <c r="V441" s="302"/>
      <c r="W441" s="302"/>
      <c r="X441" s="302"/>
      <c r="Y441" s="223"/>
      <c r="Z441" s="221"/>
      <c r="AA441" s="221"/>
      <c r="AB441" s="221"/>
      <c r="AC441" s="221"/>
      <c r="AD441" s="221"/>
      <c r="AE441" s="221"/>
      <c r="AF441" s="221"/>
      <c r="AG441" s="221"/>
      <c r="AH441" s="221"/>
      <c r="AI441" s="221"/>
      <c r="AJ441" s="221"/>
      <c r="AK441" s="221"/>
      <c r="AL441" s="221"/>
      <c r="AM441" s="221"/>
      <c r="AN441" s="221"/>
      <c r="AO441" s="221"/>
      <c r="AP441" s="221"/>
    </row>
    <row r="442" spans="1:42" ht="14.25" customHeight="1">
      <c r="A442" s="221"/>
      <c r="B442" s="87"/>
      <c r="C442" s="87"/>
      <c r="F442" s="221"/>
      <c r="I442" s="230"/>
      <c r="J442" s="299"/>
      <c r="K442" s="300"/>
      <c r="L442" s="67"/>
      <c r="M442" s="67"/>
      <c r="N442" s="67"/>
      <c r="O442" s="69"/>
      <c r="P442" s="67"/>
      <c r="Q442" s="69"/>
      <c r="R442" s="69"/>
      <c r="S442" s="69"/>
      <c r="T442" s="69"/>
      <c r="U442" s="221"/>
      <c r="V442" s="302"/>
      <c r="W442" s="302"/>
      <c r="X442" s="302"/>
      <c r="Y442" s="223"/>
      <c r="Z442" s="221"/>
      <c r="AA442" s="221"/>
      <c r="AB442" s="221"/>
      <c r="AC442" s="221"/>
      <c r="AD442" s="221"/>
      <c r="AE442" s="221"/>
      <c r="AF442" s="221"/>
      <c r="AG442" s="221"/>
      <c r="AH442" s="221"/>
      <c r="AI442" s="221"/>
      <c r="AJ442" s="221"/>
      <c r="AK442" s="221"/>
      <c r="AL442" s="221"/>
      <c r="AM442" s="221"/>
      <c r="AN442" s="221"/>
      <c r="AO442" s="221"/>
      <c r="AP442" s="221"/>
    </row>
    <row r="443" spans="1:42" ht="14.25" customHeight="1">
      <c r="A443" s="221"/>
      <c r="B443" s="87"/>
      <c r="C443" s="87"/>
      <c r="F443" s="221"/>
      <c r="I443" s="230"/>
      <c r="J443" s="299"/>
      <c r="K443" s="300"/>
      <c r="L443" s="67"/>
      <c r="M443" s="67"/>
      <c r="N443" s="67"/>
      <c r="O443" s="69"/>
      <c r="P443" s="67"/>
      <c r="Q443" s="69"/>
      <c r="R443" s="69"/>
      <c r="S443" s="69"/>
      <c r="T443" s="69"/>
      <c r="U443" s="221"/>
      <c r="V443" s="302"/>
      <c r="W443" s="302"/>
      <c r="X443" s="302"/>
      <c r="Y443" s="223"/>
      <c r="Z443" s="221"/>
      <c r="AA443" s="221"/>
      <c r="AB443" s="221"/>
      <c r="AC443" s="221"/>
      <c r="AD443" s="221"/>
      <c r="AE443" s="221"/>
      <c r="AF443" s="221"/>
      <c r="AG443" s="221"/>
      <c r="AH443" s="221"/>
      <c r="AI443" s="221"/>
      <c r="AJ443" s="221"/>
      <c r="AK443" s="221"/>
      <c r="AL443" s="221"/>
      <c r="AM443" s="221"/>
      <c r="AN443" s="221"/>
      <c r="AO443" s="221"/>
      <c r="AP443" s="221"/>
    </row>
    <row r="444" spans="1:42" ht="14.25" customHeight="1">
      <c r="A444" s="221"/>
      <c r="B444" s="87"/>
      <c r="C444" s="87"/>
      <c r="F444" s="221"/>
      <c r="I444" s="230"/>
      <c r="J444" s="299"/>
      <c r="K444" s="300"/>
      <c r="L444" s="67"/>
      <c r="M444" s="67"/>
      <c r="N444" s="67"/>
      <c r="O444" s="69"/>
      <c r="P444" s="67"/>
      <c r="Q444" s="69"/>
      <c r="R444" s="69"/>
      <c r="S444" s="69"/>
      <c r="T444" s="69"/>
      <c r="U444" s="221"/>
      <c r="V444" s="302"/>
      <c r="W444" s="302"/>
      <c r="X444" s="302"/>
      <c r="Y444" s="223"/>
      <c r="Z444" s="221"/>
      <c r="AA444" s="221"/>
      <c r="AB444" s="221"/>
      <c r="AC444" s="221"/>
      <c r="AD444" s="221"/>
      <c r="AE444" s="221"/>
      <c r="AF444" s="221"/>
      <c r="AG444" s="221"/>
      <c r="AH444" s="221"/>
      <c r="AI444" s="221"/>
      <c r="AJ444" s="221"/>
      <c r="AK444" s="221"/>
      <c r="AL444" s="221"/>
      <c r="AM444" s="221"/>
      <c r="AN444" s="221"/>
      <c r="AO444" s="221"/>
      <c r="AP444" s="221"/>
    </row>
    <row r="445" spans="1:42" ht="14.25" customHeight="1">
      <c r="A445" s="221"/>
      <c r="B445" s="87"/>
      <c r="C445" s="87"/>
      <c r="F445" s="221"/>
      <c r="I445" s="230"/>
      <c r="J445" s="299"/>
      <c r="K445" s="300"/>
      <c r="L445" s="67"/>
      <c r="M445" s="67"/>
      <c r="N445" s="67"/>
      <c r="O445" s="69"/>
      <c r="P445" s="67"/>
      <c r="Q445" s="69"/>
      <c r="R445" s="69"/>
      <c r="S445" s="69"/>
      <c r="T445" s="69"/>
      <c r="U445" s="221"/>
      <c r="V445" s="302"/>
      <c r="W445" s="302"/>
      <c r="X445" s="302"/>
      <c r="Y445" s="223"/>
      <c r="Z445" s="221"/>
      <c r="AA445" s="221"/>
      <c r="AB445" s="221"/>
      <c r="AC445" s="221"/>
      <c r="AD445" s="221"/>
      <c r="AE445" s="221"/>
      <c r="AF445" s="221"/>
      <c r="AG445" s="221"/>
      <c r="AH445" s="221"/>
      <c r="AI445" s="221"/>
      <c r="AJ445" s="221"/>
      <c r="AK445" s="221"/>
      <c r="AL445" s="221"/>
      <c r="AM445" s="221"/>
      <c r="AN445" s="221"/>
      <c r="AO445" s="221"/>
      <c r="AP445" s="221"/>
    </row>
    <row r="446" spans="1:42" ht="14.25" customHeight="1">
      <c r="A446" s="221"/>
      <c r="B446" s="87"/>
      <c r="C446" s="87"/>
      <c r="F446" s="221"/>
      <c r="I446" s="230"/>
      <c r="J446" s="299"/>
      <c r="K446" s="300"/>
      <c r="L446" s="67"/>
      <c r="M446" s="67"/>
      <c r="N446" s="67"/>
      <c r="O446" s="69"/>
      <c r="P446" s="67"/>
      <c r="Q446" s="69"/>
      <c r="R446" s="69"/>
      <c r="S446" s="69"/>
      <c r="T446" s="69"/>
      <c r="U446" s="221"/>
      <c r="V446" s="302"/>
      <c r="W446" s="302"/>
      <c r="X446" s="302"/>
      <c r="Y446" s="223"/>
      <c r="Z446" s="221"/>
      <c r="AA446" s="221"/>
      <c r="AB446" s="221"/>
      <c r="AC446" s="221"/>
      <c r="AD446" s="221"/>
      <c r="AE446" s="221"/>
      <c r="AF446" s="221"/>
      <c r="AG446" s="221"/>
      <c r="AH446" s="221"/>
      <c r="AI446" s="221"/>
      <c r="AJ446" s="221"/>
      <c r="AK446" s="221"/>
      <c r="AL446" s="221"/>
      <c r="AM446" s="221"/>
      <c r="AN446" s="221"/>
      <c r="AO446" s="221"/>
      <c r="AP446" s="221"/>
    </row>
    <row r="447" spans="1:42" ht="14.25" customHeight="1">
      <c r="A447" s="221"/>
      <c r="B447" s="87"/>
      <c r="C447" s="87"/>
      <c r="F447" s="221"/>
      <c r="I447" s="230"/>
      <c r="J447" s="299"/>
      <c r="K447" s="300"/>
      <c r="L447" s="67"/>
      <c r="M447" s="67"/>
      <c r="N447" s="67"/>
      <c r="O447" s="69"/>
      <c r="P447" s="67"/>
      <c r="Q447" s="69"/>
      <c r="R447" s="69"/>
      <c r="S447" s="69"/>
      <c r="T447" s="69"/>
      <c r="U447" s="221"/>
      <c r="V447" s="302"/>
      <c r="W447" s="302"/>
      <c r="X447" s="302"/>
      <c r="Y447" s="223"/>
      <c r="Z447" s="221"/>
      <c r="AA447" s="221"/>
      <c r="AB447" s="221"/>
      <c r="AC447" s="221"/>
      <c r="AD447" s="221"/>
      <c r="AE447" s="221"/>
      <c r="AF447" s="221"/>
      <c r="AG447" s="221"/>
      <c r="AH447" s="221"/>
      <c r="AI447" s="221"/>
      <c r="AJ447" s="221"/>
      <c r="AK447" s="221"/>
      <c r="AL447" s="221"/>
      <c r="AM447" s="221"/>
      <c r="AN447" s="221"/>
      <c r="AO447" s="221"/>
      <c r="AP447" s="221"/>
    </row>
    <row r="448" spans="1:42" ht="14.25" customHeight="1">
      <c r="A448" s="221"/>
      <c r="B448" s="87"/>
      <c r="C448" s="87"/>
      <c r="F448" s="221"/>
      <c r="I448" s="230"/>
      <c r="J448" s="299"/>
      <c r="K448" s="300"/>
      <c r="L448" s="67"/>
      <c r="M448" s="67"/>
      <c r="N448" s="67"/>
      <c r="O448" s="69"/>
      <c r="P448" s="67"/>
      <c r="Q448" s="69"/>
      <c r="R448" s="69"/>
      <c r="S448" s="69"/>
      <c r="T448" s="69"/>
      <c r="U448" s="221"/>
      <c r="V448" s="302"/>
      <c r="W448" s="302"/>
      <c r="X448" s="302"/>
      <c r="Y448" s="223"/>
      <c r="Z448" s="221"/>
      <c r="AA448" s="221"/>
      <c r="AB448" s="221"/>
      <c r="AC448" s="221"/>
      <c r="AD448" s="221"/>
      <c r="AE448" s="221"/>
      <c r="AF448" s="221"/>
      <c r="AG448" s="221"/>
      <c r="AH448" s="221"/>
      <c r="AI448" s="221"/>
      <c r="AJ448" s="221"/>
      <c r="AK448" s="221"/>
      <c r="AL448" s="221"/>
      <c r="AM448" s="221"/>
      <c r="AN448" s="221"/>
      <c r="AO448" s="221"/>
      <c r="AP448" s="221"/>
    </row>
    <row r="449" spans="1:42" ht="14.25" customHeight="1">
      <c r="A449" s="221"/>
      <c r="B449" s="87"/>
      <c r="C449" s="87"/>
      <c r="F449" s="221"/>
      <c r="I449" s="230"/>
      <c r="J449" s="299"/>
      <c r="K449" s="300"/>
      <c r="L449" s="67"/>
      <c r="M449" s="67"/>
      <c r="N449" s="67"/>
      <c r="O449" s="69"/>
      <c r="P449" s="67"/>
      <c r="Q449" s="69"/>
      <c r="R449" s="69"/>
      <c r="S449" s="69"/>
      <c r="T449" s="69"/>
      <c r="U449" s="221"/>
      <c r="V449" s="302"/>
      <c r="W449" s="302"/>
      <c r="X449" s="302"/>
      <c r="Y449" s="223"/>
      <c r="Z449" s="221"/>
      <c r="AA449" s="221"/>
      <c r="AB449" s="221"/>
      <c r="AC449" s="221"/>
      <c r="AD449" s="221"/>
      <c r="AE449" s="221"/>
      <c r="AF449" s="221"/>
      <c r="AG449" s="221"/>
      <c r="AH449" s="221"/>
      <c r="AI449" s="221"/>
      <c r="AJ449" s="221"/>
      <c r="AK449" s="221"/>
      <c r="AL449" s="221"/>
      <c r="AM449" s="221"/>
      <c r="AN449" s="221"/>
      <c r="AO449" s="221"/>
      <c r="AP449" s="221"/>
    </row>
    <row r="450" spans="1:42" ht="14.25" customHeight="1">
      <c r="A450" s="221"/>
      <c r="B450" s="87"/>
      <c r="C450" s="87"/>
      <c r="F450" s="221"/>
      <c r="I450" s="230"/>
      <c r="J450" s="299"/>
      <c r="K450" s="300"/>
      <c r="L450" s="67"/>
      <c r="M450" s="67"/>
      <c r="N450" s="67"/>
      <c r="O450" s="69"/>
      <c r="P450" s="67"/>
      <c r="Q450" s="69"/>
      <c r="R450" s="69"/>
      <c r="S450" s="69"/>
      <c r="T450" s="69"/>
      <c r="U450" s="221"/>
      <c r="V450" s="302"/>
      <c r="W450" s="302"/>
      <c r="X450" s="302"/>
      <c r="Y450" s="223"/>
      <c r="Z450" s="221"/>
      <c r="AA450" s="221"/>
      <c r="AB450" s="221"/>
      <c r="AC450" s="221"/>
      <c r="AD450" s="221"/>
      <c r="AE450" s="221"/>
      <c r="AF450" s="221"/>
      <c r="AG450" s="221"/>
      <c r="AH450" s="221"/>
      <c r="AI450" s="221"/>
      <c r="AJ450" s="221"/>
      <c r="AK450" s="221"/>
      <c r="AL450" s="221"/>
      <c r="AM450" s="221"/>
      <c r="AN450" s="221"/>
      <c r="AO450" s="221"/>
      <c r="AP450" s="221"/>
    </row>
    <row r="451" spans="1:42" ht="14.25" customHeight="1">
      <c r="A451" s="221"/>
      <c r="B451" s="87"/>
      <c r="C451" s="87"/>
      <c r="F451" s="221"/>
      <c r="I451" s="230"/>
      <c r="J451" s="299"/>
      <c r="K451" s="300"/>
      <c r="L451" s="67"/>
      <c r="M451" s="67"/>
      <c r="N451" s="67"/>
      <c r="O451" s="69"/>
      <c r="P451" s="67"/>
      <c r="Q451" s="69"/>
      <c r="R451" s="69"/>
      <c r="S451" s="69"/>
      <c r="T451" s="69"/>
      <c r="U451" s="221"/>
      <c r="V451" s="302"/>
      <c r="W451" s="302"/>
      <c r="X451" s="302"/>
      <c r="Y451" s="223"/>
      <c r="Z451" s="221"/>
      <c r="AA451" s="221"/>
      <c r="AB451" s="221"/>
      <c r="AC451" s="221"/>
      <c r="AD451" s="221"/>
      <c r="AE451" s="221"/>
      <c r="AF451" s="221"/>
      <c r="AG451" s="221"/>
      <c r="AH451" s="221"/>
      <c r="AI451" s="221"/>
      <c r="AJ451" s="221"/>
      <c r="AK451" s="221"/>
      <c r="AL451" s="221"/>
      <c r="AM451" s="221"/>
      <c r="AN451" s="221"/>
      <c r="AO451" s="221"/>
      <c r="AP451" s="221"/>
    </row>
    <row r="452" spans="1:42" ht="14.25" customHeight="1">
      <c r="A452" s="221"/>
      <c r="B452" s="87"/>
      <c r="C452" s="87"/>
      <c r="F452" s="221"/>
      <c r="I452" s="230"/>
      <c r="J452" s="299"/>
      <c r="K452" s="300"/>
      <c r="L452" s="67"/>
      <c r="M452" s="67"/>
      <c r="N452" s="67"/>
      <c r="O452" s="69"/>
      <c r="P452" s="67"/>
      <c r="Q452" s="69"/>
      <c r="R452" s="69"/>
      <c r="S452" s="69"/>
      <c r="T452" s="69"/>
      <c r="U452" s="221"/>
      <c r="V452" s="302"/>
      <c r="W452" s="302"/>
      <c r="X452" s="302"/>
      <c r="Y452" s="223"/>
      <c r="Z452" s="221"/>
      <c r="AA452" s="221"/>
      <c r="AB452" s="221"/>
      <c r="AC452" s="221"/>
      <c r="AD452" s="221"/>
      <c r="AE452" s="221"/>
      <c r="AF452" s="221"/>
      <c r="AG452" s="221"/>
      <c r="AH452" s="221"/>
      <c r="AI452" s="221"/>
      <c r="AJ452" s="221"/>
      <c r="AK452" s="221"/>
      <c r="AL452" s="221"/>
      <c r="AM452" s="221"/>
      <c r="AN452" s="221"/>
      <c r="AO452" s="221"/>
      <c r="AP452" s="221"/>
    </row>
    <row r="453" spans="1:42" ht="14.25" customHeight="1">
      <c r="A453" s="221"/>
      <c r="B453" s="87"/>
      <c r="C453" s="87"/>
      <c r="F453" s="221"/>
      <c r="I453" s="230"/>
      <c r="J453" s="299"/>
      <c r="K453" s="300"/>
      <c r="L453" s="67"/>
      <c r="M453" s="67"/>
      <c r="N453" s="67"/>
      <c r="O453" s="69"/>
      <c r="P453" s="67"/>
      <c r="Q453" s="69"/>
      <c r="R453" s="69"/>
      <c r="S453" s="69"/>
      <c r="T453" s="69"/>
      <c r="U453" s="221"/>
      <c r="V453" s="302"/>
      <c r="W453" s="302"/>
      <c r="X453" s="302"/>
      <c r="Y453" s="223"/>
      <c r="Z453" s="221"/>
      <c r="AA453" s="221"/>
      <c r="AB453" s="221"/>
      <c r="AC453" s="221"/>
      <c r="AD453" s="221"/>
      <c r="AE453" s="221"/>
      <c r="AF453" s="221"/>
      <c r="AG453" s="221"/>
      <c r="AH453" s="221"/>
      <c r="AI453" s="221"/>
      <c r="AJ453" s="221"/>
      <c r="AK453" s="221"/>
      <c r="AL453" s="221"/>
      <c r="AM453" s="221"/>
      <c r="AN453" s="221"/>
      <c r="AO453" s="221"/>
      <c r="AP453" s="221"/>
    </row>
    <row r="454" spans="1:42" ht="14.25" customHeight="1">
      <c r="A454" s="221"/>
      <c r="B454" s="87"/>
      <c r="C454" s="87"/>
      <c r="F454" s="221"/>
      <c r="I454" s="230"/>
      <c r="J454" s="299"/>
      <c r="K454" s="300"/>
      <c r="L454" s="67"/>
      <c r="M454" s="67"/>
      <c r="N454" s="67"/>
      <c r="O454" s="69"/>
      <c r="P454" s="67"/>
      <c r="Q454" s="69"/>
      <c r="R454" s="69"/>
      <c r="S454" s="69"/>
      <c r="T454" s="69"/>
      <c r="U454" s="221"/>
      <c r="V454" s="302"/>
      <c r="W454" s="302"/>
      <c r="X454" s="302"/>
      <c r="Y454" s="223"/>
      <c r="Z454" s="221"/>
      <c r="AA454" s="221"/>
      <c r="AB454" s="221"/>
      <c r="AC454" s="221"/>
      <c r="AD454" s="221"/>
      <c r="AE454" s="221"/>
      <c r="AF454" s="221"/>
      <c r="AG454" s="221"/>
      <c r="AH454" s="221"/>
      <c r="AI454" s="221"/>
      <c r="AJ454" s="221"/>
      <c r="AK454" s="221"/>
      <c r="AL454" s="221"/>
      <c r="AM454" s="221"/>
      <c r="AN454" s="221"/>
      <c r="AO454" s="221"/>
      <c r="AP454" s="221"/>
    </row>
    <row r="455" spans="1:42" ht="14.25" customHeight="1">
      <c r="A455" s="221"/>
      <c r="B455" s="87"/>
      <c r="C455" s="87"/>
      <c r="F455" s="221"/>
      <c r="I455" s="230"/>
      <c r="J455" s="299"/>
      <c r="K455" s="300"/>
      <c r="L455" s="67"/>
      <c r="M455" s="67"/>
      <c r="N455" s="67"/>
      <c r="O455" s="69"/>
      <c r="P455" s="67"/>
      <c r="Q455" s="69"/>
      <c r="R455" s="69"/>
      <c r="S455" s="69"/>
      <c r="T455" s="69"/>
      <c r="U455" s="221"/>
      <c r="V455" s="302"/>
      <c r="W455" s="302"/>
      <c r="X455" s="302"/>
      <c r="Y455" s="223"/>
      <c r="Z455" s="221"/>
      <c r="AA455" s="221"/>
      <c r="AB455" s="221"/>
      <c r="AC455" s="221"/>
      <c r="AD455" s="221"/>
      <c r="AE455" s="221"/>
      <c r="AF455" s="221"/>
      <c r="AG455" s="221"/>
      <c r="AH455" s="221"/>
      <c r="AI455" s="221"/>
      <c r="AJ455" s="221"/>
      <c r="AK455" s="221"/>
      <c r="AL455" s="221"/>
      <c r="AM455" s="221"/>
      <c r="AN455" s="221"/>
      <c r="AO455" s="221"/>
      <c r="AP455" s="221"/>
    </row>
    <row r="456" spans="1:42" ht="14.25" customHeight="1">
      <c r="A456" s="221"/>
      <c r="B456" s="87"/>
      <c r="C456" s="87"/>
      <c r="F456" s="221"/>
      <c r="I456" s="230"/>
      <c r="J456" s="299"/>
      <c r="K456" s="300"/>
      <c r="L456" s="67"/>
      <c r="M456" s="67"/>
      <c r="N456" s="67"/>
      <c r="O456" s="69"/>
      <c r="P456" s="67"/>
      <c r="Q456" s="69"/>
      <c r="R456" s="69"/>
      <c r="S456" s="69"/>
      <c r="T456" s="69"/>
      <c r="U456" s="221"/>
      <c r="V456" s="302"/>
      <c r="W456" s="302"/>
      <c r="X456" s="302"/>
      <c r="Y456" s="223"/>
      <c r="Z456" s="221"/>
      <c r="AA456" s="221"/>
      <c r="AB456" s="221"/>
      <c r="AC456" s="221"/>
      <c r="AD456" s="221"/>
      <c r="AE456" s="221"/>
      <c r="AF456" s="221"/>
      <c r="AG456" s="221"/>
      <c r="AH456" s="221"/>
      <c r="AI456" s="221"/>
      <c r="AJ456" s="221"/>
      <c r="AK456" s="221"/>
      <c r="AL456" s="221"/>
      <c r="AM456" s="221"/>
      <c r="AN456" s="221"/>
      <c r="AO456" s="221"/>
      <c r="AP456" s="221"/>
    </row>
    <row r="457" spans="1:42" ht="14.25" customHeight="1">
      <c r="A457" s="221"/>
      <c r="B457" s="87"/>
      <c r="C457" s="87"/>
      <c r="F457" s="221"/>
      <c r="I457" s="230"/>
      <c r="J457" s="299"/>
      <c r="K457" s="300"/>
      <c r="L457" s="67"/>
      <c r="M457" s="67"/>
      <c r="N457" s="67"/>
      <c r="O457" s="69"/>
      <c r="P457" s="67"/>
      <c r="Q457" s="69"/>
      <c r="R457" s="69"/>
      <c r="S457" s="69"/>
      <c r="T457" s="69"/>
      <c r="U457" s="221"/>
      <c r="V457" s="302"/>
      <c r="W457" s="302"/>
      <c r="X457" s="302"/>
      <c r="Y457" s="223"/>
      <c r="Z457" s="221"/>
      <c r="AA457" s="221"/>
      <c r="AB457" s="221"/>
      <c r="AC457" s="221"/>
      <c r="AD457" s="221"/>
      <c r="AE457" s="221"/>
      <c r="AF457" s="221"/>
      <c r="AG457" s="221"/>
      <c r="AH457" s="221"/>
      <c r="AI457" s="221"/>
      <c r="AJ457" s="221"/>
      <c r="AK457" s="221"/>
      <c r="AL457" s="221"/>
      <c r="AM457" s="221"/>
      <c r="AN457" s="221"/>
      <c r="AO457" s="221"/>
      <c r="AP457" s="221"/>
    </row>
    <row r="458" spans="1:42" ht="14.25" customHeight="1">
      <c r="A458" s="221"/>
      <c r="B458" s="87"/>
      <c r="C458" s="87"/>
      <c r="F458" s="221"/>
      <c r="I458" s="230"/>
      <c r="J458" s="299"/>
      <c r="K458" s="300"/>
      <c r="L458" s="67"/>
      <c r="M458" s="67"/>
      <c r="N458" s="67"/>
      <c r="O458" s="69"/>
      <c r="P458" s="67"/>
      <c r="Q458" s="69"/>
      <c r="R458" s="69"/>
      <c r="S458" s="69"/>
      <c r="T458" s="69"/>
      <c r="U458" s="221"/>
      <c r="V458" s="302"/>
      <c r="W458" s="302"/>
      <c r="X458" s="302"/>
      <c r="Y458" s="223"/>
      <c r="Z458" s="221"/>
      <c r="AA458" s="221"/>
      <c r="AB458" s="221"/>
      <c r="AC458" s="221"/>
      <c r="AD458" s="221"/>
      <c r="AE458" s="221"/>
      <c r="AF458" s="221"/>
      <c r="AG458" s="221"/>
      <c r="AH458" s="221"/>
      <c r="AI458" s="221"/>
      <c r="AJ458" s="221"/>
      <c r="AK458" s="221"/>
      <c r="AL458" s="221"/>
      <c r="AM458" s="221"/>
      <c r="AN458" s="221"/>
      <c r="AO458" s="221"/>
      <c r="AP458" s="221"/>
    </row>
    <row r="459" spans="1:42" ht="14.25" customHeight="1">
      <c r="A459" s="221"/>
      <c r="B459" s="87"/>
      <c r="C459" s="87"/>
      <c r="F459" s="221"/>
      <c r="I459" s="230"/>
      <c r="J459" s="299"/>
      <c r="K459" s="300"/>
      <c r="L459" s="67"/>
      <c r="M459" s="67"/>
      <c r="N459" s="67"/>
      <c r="O459" s="69"/>
      <c r="P459" s="67"/>
      <c r="Q459" s="69"/>
      <c r="R459" s="69"/>
      <c r="S459" s="69"/>
      <c r="T459" s="69"/>
      <c r="U459" s="221"/>
      <c r="V459" s="302"/>
      <c r="W459" s="302"/>
      <c r="X459" s="302"/>
      <c r="Y459" s="223"/>
      <c r="Z459" s="221"/>
      <c r="AA459" s="221"/>
      <c r="AB459" s="221"/>
      <c r="AC459" s="221"/>
      <c r="AD459" s="221"/>
      <c r="AE459" s="221"/>
      <c r="AF459" s="221"/>
      <c r="AG459" s="221"/>
      <c r="AH459" s="221"/>
      <c r="AI459" s="221"/>
      <c r="AJ459" s="221"/>
      <c r="AK459" s="221"/>
      <c r="AL459" s="221"/>
      <c r="AM459" s="221"/>
      <c r="AN459" s="221"/>
      <c r="AO459" s="221"/>
      <c r="AP459" s="221"/>
    </row>
    <row r="460" spans="1:42" ht="14.25" customHeight="1">
      <c r="A460" s="221"/>
      <c r="B460" s="87"/>
      <c r="C460" s="87"/>
      <c r="F460" s="221"/>
      <c r="I460" s="230"/>
      <c r="J460" s="299"/>
      <c r="K460" s="300"/>
      <c r="L460" s="67"/>
      <c r="M460" s="67"/>
      <c r="N460" s="67"/>
      <c r="O460" s="69"/>
      <c r="P460" s="67"/>
      <c r="Q460" s="69"/>
      <c r="R460" s="69"/>
      <c r="S460" s="69"/>
      <c r="T460" s="69"/>
      <c r="U460" s="221"/>
      <c r="V460" s="302"/>
      <c r="W460" s="302"/>
      <c r="X460" s="302"/>
      <c r="Y460" s="223"/>
      <c r="Z460" s="221"/>
      <c r="AA460" s="221"/>
      <c r="AB460" s="221"/>
      <c r="AC460" s="221"/>
      <c r="AD460" s="221"/>
      <c r="AE460" s="221"/>
      <c r="AF460" s="221"/>
      <c r="AG460" s="221"/>
      <c r="AH460" s="221"/>
      <c r="AI460" s="221"/>
      <c r="AJ460" s="221"/>
      <c r="AK460" s="221"/>
      <c r="AL460" s="221"/>
      <c r="AM460" s="221"/>
      <c r="AN460" s="221"/>
      <c r="AO460" s="221"/>
      <c r="AP460" s="221"/>
    </row>
    <row r="461" spans="1:42" ht="14.25" customHeight="1">
      <c r="A461" s="221"/>
      <c r="B461" s="87"/>
      <c r="C461" s="87"/>
      <c r="F461" s="221"/>
      <c r="I461" s="230"/>
      <c r="J461" s="299"/>
      <c r="K461" s="300"/>
      <c r="L461" s="67"/>
      <c r="M461" s="67"/>
      <c r="N461" s="67"/>
      <c r="O461" s="69"/>
      <c r="P461" s="67"/>
      <c r="Q461" s="69"/>
      <c r="R461" s="69"/>
      <c r="S461" s="69"/>
      <c r="T461" s="69"/>
      <c r="U461" s="221"/>
      <c r="V461" s="302"/>
      <c r="W461" s="302"/>
      <c r="X461" s="302"/>
      <c r="Y461" s="223"/>
      <c r="Z461" s="221"/>
      <c r="AA461" s="221"/>
      <c r="AB461" s="221"/>
      <c r="AC461" s="221"/>
      <c r="AD461" s="221"/>
      <c r="AE461" s="221"/>
      <c r="AF461" s="221"/>
      <c r="AG461" s="221"/>
      <c r="AH461" s="221"/>
      <c r="AI461" s="221"/>
      <c r="AJ461" s="221"/>
      <c r="AK461" s="221"/>
      <c r="AL461" s="221"/>
      <c r="AM461" s="221"/>
      <c r="AN461" s="221"/>
      <c r="AO461" s="221"/>
      <c r="AP461" s="221"/>
    </row>
    <row r="462" spans="1:42" ht="14.25" customHeight="1">
      <c r="A462" s="221"/>
      <c r="B462" s="87"/>
      <c r="C462" s="87"/>
      <c r="F462" s="221"/>
      <c r="I462" s="230"/>
      <c r="J462" s="299"/>
      <c r="K462" s="300"/>
      <c r="L462" s="67"/>
      <c r="M462" s="67"/>
      <c r="N462" s="67"/>
      <c r="O462" s="69"/>
      <c r="P462" s="67"/>
      <c r="Q462" s="69"/>
      <c r="R462" s="69"/>
      <c r="S462" s="69"/>
      <c r="T462" s="69"/>
      <c r="U462" s="221"/>
      <c r="V462" s="302"/>
      <c r="W462" s="302"/>
      <c r="X462" s="302"/>
      <c r="Y462" s="223"/>
      <c r="Z462" s="221"/>
      <c r="AA462" s="221"/>
      <c r="AB462" s="221"/>
      <c r="AC462" s="221"/>
      <c r="AD462" s="221"/>
      <c r="AE462" s="221"/>
      <c r="AF462" s="221"/>
      <c r="AG462" s="221"/>
      <c r="AH462" s="221"/>
      <c r="AI462" s="221"/>
      <c r="AJ462" s="221"/>
      <c r="AK462" s="221"/>
      <c r="AL462" s="221"/>
      <c r="AM462" s="221"/>
      <c r="AN462" s="221"/>
      <c r="AO462" s="221"/>
      <c r="AP462" s="221"/>
    </row>
    <row r="463" spans="1:42" ht="14.25" customHeight="1">
      <c r="A463" s="221"/>
      <c r="B463" s="87"/>
      <c r="C463" s="87"/>
      <c r="F463" s="221"/>
      <c r="I463" s="230"/>
      <c r="J463" s="299"/>
      <c r="K463" s="300"/>
      <c r="L463" s="67"/>
      <c r="M463" s="67"/>
      <c r="N463" s="67"/>
      <c r="O463" s="69"/>
      <c r="P463" s="67"/>
      <c r="Q463" s="69"/>
      <c r="R463" s="69"/>
      <c r="S463" s="69"/>
      <c r="T463" s="69"/>
      <c r="U463" s="221"/>
      <c r="V463" s="302"/>
      <c r="W463" s="302"/>
      <c r="X463" s="302"/>
      <c r="Y463" s="223"/>
      <c r="Z463" s="221"/>
      <c r="AA463" s="221"/>
      <c r="AB463" s="221"/>
      <c r="AC463" s="221"/>
      <c r="AD463" s="221"/>
      <c r="AE463" s="221"/>
      <c r="AF463" s="221"/>
      <c r="AG463" s="221"/>
      <c r="AH463" s="221"/>
      <c r="AI463" s="221"/>
      <c r="AJ463" s="221"/>
      <c r="AK463" s="221"/>
      <c r="AL463" s="221"/>
      <c r="AM463" s="221"/>
      <c r="AN463" s="221"/>
      <c r="AO463" s="221"/>
      <c r="AP463" s="221"/>
    </row>
    <row r="464" spans="1:42" ht="14.25" customHeight="1">
      <c r="A464" s="221"/>
      <c r="B464" s="87"/>
      <c r="C464" s="87"/>
      <c r="F464" s="221"/>
      <c r="I464" s="230"/>
      <c r="J464" s="299"/>
      <c r="K464" s="300"/>
      <c r="L464" s="67"/>
      <c r="M464" s="67"/>
      <c r="N464" s="67"/>
      <c r="O464" s="69"/>
      <c r="P464" s="67"/>
      <c r="Q464" s="69"/>
      <c r="R464" s="69"/>
      <c r="S464" s="69"/>
      <c r="T464" s="69"/>
      <c r="U464" s="221"/>
      <c r="V464" s="302"/>
      <c r="W464" s="302"/>
      <c r="X464" s="302"/>
      <c r="Y464" s="223"/>
      <c r="Z464" s="221"/>
      <c r="AA464" s="221"/>
      <c r="AB464" s="221"/>
      <c r="AC464" s="221"/>
      <c r="AD464" s="221"/>
      <c r="AE464" s="221"/>
      <c r="AF464" s="221"/>
      <c r="AG464" s="221"/>
      <c r="AH464" s="221"/>
      <c r="AI464" s="221"/>
      <c r="AJ464" s="221"/>
      <c r="AK464" s="221"/>
      <c r="AL464" s="221"/>
      <c r="AM464" s="221"/>
      <c r="AN464" s="221"/>
      <c r="AO464" s="221"/>
      <c r="AP464" s="221"/>
    </row>
    <row r="465" spans="1:42" ht="14.25" customHeight="1">
      <c r="A465" s="221"/>
      <c r="B465" s="87"/>
      <c r="C465" s="87"/>
      <c r="F465" s="221"/>
      <c r="I465" s="230"/>
      <c r="J465" s="299"/>
      <c r="K465" s="300"/>
      <c r="L465" s="67"/>
      <c r="M465" s="67"/>
      <c r="N465" s="67"/>
      <c r="O465" s="69"/>
      <c r="P465" s="67"/>
      <c r="Q465" s="69"/>
      <c r="R465" s="69"/>
      <c r="S465" s="69"/>
      <c r="T465" s="69"/>
      <c r="U465" s="221"/>
      <c r="V465" s="302"/>
      <c r="W465" s="302"/>
      <c r="X465" s="302"/>
      <c r="Y465" s="223"/>
      <c r="Z465" s="221"/>
      <c r="AA465" s="221"/>
      <c r="AB465" s="221"/>
      <c r="AC465" s="221"/>
      <c r="AD465" s="221"/>
      <c r="AE465" s="221"/>
      <c r="AF465" s="221"/>
      <c r="AG465" s="221"/>
      <c r="AH465" s="221"/>
      <c r="AI465" s="221"/>
      <c r="AJ465" s="221"/>
      <c r="AK465" s="221"/>
      <c r="AL465" s="221"/>
      <c r="AM465" s="221"/>
      <c r="AN465" s="221"/>
      <c r="AO465" s="221"/>
      <c r="AP465" s="221"/>
    </row>
    <row r="466" spans="1:42" ht="14.25" customHeight="1">
      <c r="A466" s="221"/>
      <c r="B466" s="87"/>
      <c r="C466" s="87"/>
      <c r="F466" s="221"/>
      <c r="I466" s="230"/>
      <c r="J466" s="299"/>
      <c r="K466" s="300"/>
      <c r="L466" s="67"/>
      <c r="M466" s="67"/>
      <c r="N466" s="67"/>
      <c r="O466" s="69"/>
      <c r="P466" s="67"/>
      <c r="Q466" s="69"/>
      <c r="R466" s="69"/>
      <c r="S466" s="69"/>
      <c r="T466" s="69"/>
      <c r="U466" s="221"/>
      <c r="V466" s="302"/>
      <c r="W466" s="302"/>
      <c r="X466" s="302"/>
      <c r="Y466" s="223"/>
      <c r="Z466" s="221"/>
      <c r="AA466" s="221"/>
      <c r="AB466" s="221"/>
      <c r="AC466" s="221"/>
      <c r="AD466" s="221"/>
      <c r="AE466" s="221"/>
      <c r="AF466" s="221"/>
      <c r="AG466" s="221"/>
      <c r="AH466" s="221"/>
      <c r="AI466" s="221"/>
      <c r="AJ466" s="221"/>
      <c r="AK466" s="221"/>
      <c r="AL466" s="221"/>
      <c r="AM466" s="221"/>
      <c r="AN466" s="221"/>
      <c r="AO466" s="221"/>
      <c r="AP466" s="221"/>
    </row>
    <row r="467" spans="1:42" ht="14.25" customHeight="1">
      <c r="A467" s="221"/>
      <c r="B467" s="87"/>
      <c r="C467" s="87"/>
      <c r="F467" s="221"/>
      <c r="I467" s="230"/>
      <c r="J467" s="299"/>
      <c r="K467" s="300"/>
      <c r="L467" s="67"/>
      <c r="M467" s="67"/>
      <c r="N467" s="67"/>
      <c r="O467" s="69"/>
      <c r="P467" s="67"/>
      <c r="Q467" s="69"/>
      <c r="R467" s="69"/>
      <c r="S467" s="69"/>
      <c r="T467" s="69"/>
      <c r="U467" s="221"/>
      <c r="V467" s="302"/>
      <c r="W467" s="302"/>
      <c r="X467" s="302"/>
      <c r="Y467" s="223"/>
      <c r="Z467" s="221"/>
      <c r="AA467" s="221"/>
      <c r="AB467" s="221"/>
      <c r="AC467" s="221"/>
      <c r="AD467" s="221"/>
      <c r="AE467" s="221"/>
      <c r="AF467" s="221"/>
      <c r="AG467" s="221"/>
      <c r="AH467" s="221"/>
      <c r="AI467" s="221"/>
      <c r="AJ467" s="221"/>
      <c r="AK467" s="221"/>
      <c r="AL467" s="221"/>
      <c r="AM467" s="221"/>
      <c r="AN467" s="221"/>
      <c r="AO467" s="221"/>
      <c r="AP467" s="221"/>
    </row>
    <row r="468" spans="1:42" ht="14.25" customHeight="1">
      <c r="A468" s="221"/>
      <c r="B468" s="87"/>
      <c r="C468" s="87"/>
      <c r="F468" s="221"/>
      <c r="I468" s="230"/>
      <c r="J468" s="299"/>
      <c r="K468" s="300"/>
      <c r="L468" s="67"/>
      <c r="M468" s="67"/>
      <c r="N468" s="67"/>
      <c r="O468" s="69"/>
      <c r="P468" s="67"/>
      <c r="Q468" s="69"/>
      <c r="R468" s="69"/>
      <c r="S468" s="69"/>
      <c r="T468" s="69"/>
      <c r="U468" s="221"/>
      <c r="V468" s="302"/>
      <c r="W468" s="302"/>
      <c r="X468" s="302"/>
      <c r="Y468" s="223"/>
      <c r="Z468" s="221"/>
      <c r="AA468" s="221"/>
      <c r="AB468" s="221"/>
      <c r="AC468" s="221"/>
      <c r="AD468" s="221"/>
      <c r="AE468" s="221"/>
      <c r="AF468" s="221"/>
      <c r="AG468" s="221"/>
      <c r="AH468" s="221"/>
      <c r="AI468" s="221"/>
      <c r="AJ468" s="221"/>
      <c r="AK468" s="221"/>
      <c r="AL468" s="221"/>
      <c r="AM468" s="221"/>
      <c r="AN468" s="221"/>
      <c r="AO468" s="221"/>
      <c r="AP468" s="221"/>
    </row>
    <row r="469" spans="1:42" ht="14.25" customHeight="1">
      <c r="A469" s="221"/>
      <c r="B469" s="87"/>
      <c r="C469" s="87"/>
      <c r="F469" s="221"/>
      <c r="I469" s="230"/>
      <c r="J469" s="299"/>
      <c r="K469" s="300"/>
      <c r="L469" s="67"/>
      <c r="M469" s="67"/>
      <c r="N469" s="67"/>
      <c r="O469" s="69"/>
      <c r="P469" s="67"/>
      <c r="Q469" s="69"/>
      <c r="R469" s="69"/>
      <c r="S469" s="69"/>
      <c r="T469" s="69"/>
      <c r="U469" s="221"/>
      <c r="V469" s="302"/>
      <c r="W469" s="302"/>
      <c r="X469" s="302"/>
      <c r="Y469" s="223"/>
      <c r="Z469" s="221"/>
      <c r="AA469" s="221"/>
      <c r="AB469" s="221"/>
      <c r="AC469" s="221"/>
      <c r="AD469" s="221"/>
      <c r="AE469" s="221"/>
      <c r="AF469" s="221"/>
      <c r="AG469" s="221"/>
      <c r="AH469" s="221"/>
      <c r="AI469" s="221"/>
      <c r="AJ469" s="221"/>
      <c r="AK469" s="221"/>
      <c r="AL469" s="221"/>
      <c r="AM469" s="221"/>
      <c r="AN469" s="221"/>
      <c r="AO469" s="221"/>
      <c r="AP469" s="221"/>
    </row>
    <row r="470" spans="1:42" ht="14.25" customHeight="1">
      <c r="A470" s="221"/>
      <c r="B470" s="87"/>
      <c r="C470" s="87"/>
      <c r="F470" s="221"/>
      <c r="I470" s="230"/>
      <c r="J470" s="299"/>
      <c r="K470" s="300"/>
      <c r="L470" s="67"/>
      <c r="M470" s="67"/>
      <c r="N470" s="67"/>
      <c r="O470" s="69"/>
      <c r="P470" s="67"/>
      <c r="Q470" s="69"/>
      <c r="R470" s="69"/>
      <c r="S470" s="69"/>
      <c r="T470" s="69"/>
      <c r="U470" s="221"/>
      <c r="V470" s="302"/>
      <c r="W470" s="302"/>
      <c r="X470" s="302"/>
      <c r="Y470" s="223"/>
      <c r="Z470" s="221"/>
      <c r="AA470" s="221"/>
      <c r="AB470" s="221"/>
      <c r="AC470" s="221"/>
      <c r="AD470" s="221"/>
      <c r="AE470" s="221"/>
      <c r="AF470" s="221"/>
      <c r="AG470" s="221"/>
      <c r="AH470" s="221"/>
      <c r="AI470" s="221"/>
      <c r="AJ470" s="221"/>
      <c r="AK470" s="221"/>
      <c r="AL470" s="221"/>
      <c r="AM470" s="221"/>
      <c r="AN470" s="221"/>
      <c r="AO470" s="221"/>
      <c r="AP470" s="221"/>
    </row>
    <row r="471" spans="1:42" ht="14.25" customHeight="1">
      <c r="A471" s="221"/>
      <c r="B471" s="87"/>
      <c r="C471" s="87"/>
      <c r="F471" s="221"/>
      <c r="I471" s="230"/>
      <c r="J471" s="299"/>
      <c r="K471" s="300"/>
      <c r="L471" s="67"/>
      <c r="M471" s="67"/>
      <c r="N471" s="67"/>
      <c r="O471" s="69"/>
      <c r="P471" s="67"/>
      <c r="Q471" s="69"/>
      <c r="R471" s="69"/>
      <c r="S471" s="69"/>
      <c r="T471" s="69"/>
      <c r="U471" s="221"/>
      <c r="V471" s="302"/>
      <c r="W471" s="302"/>
      <c r="X471" s="302"/>
      <c r="Y471" s="223"/>
      <c r="Z471" s="221"/>
      <c r="AA471" s="221"/>
      <c r="AB471" s="221"/>
      <c r="AC471" s="221"/>
      <c r="AD471" s="221"/>
      <c r="AE471" s="221"/>
      <c r="AF471" s="221"/>
      <c r="AG471" s="221"/>
      <c r="AH471" s="221"/>
      <c r="AI471" s="221"/>
      <c r="AJ471" s="221"/>
      <c r="AK471" s="221"/>
      <c r="AL471" s="221"/>
      <c r="AM471" s="221"/>
      <c r="AN471" s="221"/>
      <c r="AO471" s="221"/>
      <c r="AP471" s="221"/>
    </row>
    <row r="472" spans="1:42" ht="14.25" customHeight="1">
      <c r="A472" s="221"/>
      <c r="B472" s="87"/>
      <c r="C472" s="87"/>
      <c r="F472" s="221"/>
      <c r="I472" s="230"/>
      <c r="J472" s="299"/>
      <c r="K472" s="300"/>
      <c r="L472" s="67"/>
      <c r="M472" s="67"/>
      <c r="N472" s="67"/>
      <c r="O472" s="69"/>
      <c r="P472" s="67"/>
      <c r="Q472" s="69"/>
      <c r="R472" s="69"/>
      <c r="S472" s="69"/>
      <c r="T472" s="69"/>
      <c r="U472" s="221"/>
      <c r="V472" s="302"/>
      <c r="W472" s="302"/>
      <c r="X472" s="302"/>
      <c r="Y472" s="223"/>
      <c r="Z472" s="221"/>
      <c r="AA472" s="221"/>
      <c r="AB472" s="221"/>
      <c r="AC472" s="221"/>
      <c r="AD472" s="221"/>
      <c r="AE472" s="221"/>
      <c r="AF472" s="221"/>
      <c r="AG472" s="221"/>
      <c r="AH472" s="221"/>
      <c r="AI472" s="221"/>
      <c r="AJ472" s="221"/>
      <c r="AK472" s="221"/>
      <c r="AL472" s="221"/>
      <c r="AM472" s="221"/>
      <c r="AN472" s="221"/>
      <c r="AO472" s="221"/>
      <c r="AP472" s="221"/>
    </row>
    <row r="473" spans="1:42" ht="14.25" customHeight="1">
      <c r="A473" s="221"/>
      <c r="B473" s="87"/>
      <c r="C473" s="87"/>
      <c r="F473" s="221"/>
      <c r="I473" s="230"/>
      <c r="J473" s="299"/>
      <c r="K473" s="300"/>
      <c r="L473" s="67"/>
      <c r="M473" s="67"/>
      <c r="N473" s="67"/>
      <c r="O473" s="69"/>
      <c r="P473" s="67"/>
      <c r="Q473" s="69"/>
      <c r="R473" s="69"/>
      <c r="S473" s="69"/>
      <c r="T473" s="69"/>
      <c r="U473" s="221"/>
      <c r="V473" s="302"/>
      <c r="W473" s="302"/>
      <c r="X473" s="302"/>
      <c r="Y473" s="223"/>
      <c r="Z473" s="221"/>
      <c r="AA473" s="221"/>
      <c r="AB473" s="221"/>
      <c r="AC473" s="221"/>
      <c r="AD473" s="221"/>
      <c r="AE473" s="221"/>
      <c r="AF473" s="221"/>
      <c r="AG473" s="221"/>
      <c r="AH473" s="221"/>
      <c r="AI473" s="221"/>
      <c r="AJ473" s="221"/>
      <c r="AK473" s="221"/>
      <c r="AL473" s="221"/>
      <c r="AM473" s="221"/>
      <c r="AN473" s="221"/>
      <c r="AO473" s="221"/>
      <c r="AP473" s="221"/>
    </row>
    <row r="474" spans="1:42" ht="14.25" customHeight="1">
      <c r="A474" s="221"/>
      <c r="B474" s="87"/>
      <c r="C474" s="87"/>
      <c r="F474" s="221"/>
      <c r="I474" s="230"/>
      <c r="J474" s="299"/>
      <c r="K474" s="300"/>
      <c r="L474" s="67"/>
      <c r="M474" s="67"/>
      <c r="N474" s="67"/>
      <c r="O474" s="69"/>
      <c r="P474" s="67"/>
      <c r="Q474" s="69"/>
      <c r="R474" s="69"/>
      <c r="S474" s="69"/>
      <c r="T474" s="69"/>
      <c r="U474" s="221"/>
      <c r="V474" s="302"/>
      <c r="W474" s="302"/>
      <c r="X474" s="302"/>
      <c r="Y474" s="223"/>
      <c r="Z474" s="221"/>
      <c r="AA474" s="221"/>
      <c r="AB474" s="221"/>
      <c r="AC474" s="221"/>
      <c r="AD474" s="221"/>
      <c r="AE474" s="221"/>
      <c r="AF474" s="221"/>
      <c r="AG474" s="221"/>
      <c r="AH474" s="221"/>
      <c r="AI474" s="221"/>
      <c r="AJ474" s="221"/>
      <c r="AK474" s="221"/>
      <c r="AL474" s="221"/>
      <c r="AM474" s="221"/>
      <c r="AN474" s="221"/>
      <c r="AO474" s="221"/>
      <c r="AP474" s="221"/>
    </row>
    <row r="475" spans="1:42" ht="14.25" customHeight="1">
      <c r="A475" s="221"/>
      <c r="B475" s="87"/>
      <c r="C475" s="87"/>
      <c r="F475" s="221"/>
      <c r="I475" s="230"/>
      <c r="J475" s="299"/>
      <c r="K475" s="300"/>
      <c r="L475" s="67"/>
      <c r="M475" s="67"/>
      <c r="N475" s="67"/>
      <c r="O475" s="69"/>
      <c r="P475" s="67"/>
      <c r="Q475" s="69"/>
      <c r="R475" s="69"/>
      <c r="S475" s="69"/>
      <c r="T475" s="69"/>
      <c r="U475" s="221"/>
      <c r="V475" s="302"/>
      <c r="W475" s="302"/>
      <c r="X475" s="302"/>
      <c r="Y475" s="223"/>
      <c r="Z475" s="221"/>
      <c r="AA475" s="221"/>
      <c r="AB475" s="221"/>
      <c r="AC475" s="221"/>
      <c r="AD475" s="221"/>
      <c r="AE475" s="221"/>
      <c r="AF475" s="221"/>
      <c r="AG475" s="221"/>
      <c r="AH475" s="221"/>
      <c r="AI475" s="221"/>
      <c r="AJ475" s="221"/>
      <c r="AK475" s="221"/>
      <c r="AL475" s="221"/>
      <c r="AM475" s="221"/>
      <c r="AN475" s="221"/>
      <c r="AO475" s="221"/>
      <c r="AP475" s="221"/>
    </row>
    <row r="476" spans="1:42" ht="14.25" customHeight="1">
      <c r="A476" s="221"/>
      <c r="B476" s="87"/>
      <c r="C476" s="87"/>
      <c r="F476" s="221"/>
      <c r="I476" s="230"/>
      <c r="J476" s="299"/>
      <c r="K476" s="300"/>
      <c r="L476" s="67"/>
      <c r="M476" s="67"/>
      <c r="N476" s="67"/>
      <c r="O476" s="69"/>
      <c r="P476" s="67"/>
      <c r="Q476" s="69"/>
      <c r="R476" s="69"/>
      <c r="S476" s="69"/>
      <c r="T476" s="69"/>
      <c r="U476" s="221"/>
      <c r="V476" s="302"/>
      <c r="W476" s="302"/>
      <c r="X476" s="302"/>
      <c r="Y476" s="223"/>
      <c r="Z476" s="221"/>
      <c r="AA476" s="221"/>
      <c r="AB476" s="221"/>
      <c r="AC476" s="221"/>
      <c r="AD476" s="221"/>
      <c r="AE476" s="221"/>
      <c r="AF476" s="221"/>
      <c r="AG476" s="221"/>
      <c r="AH476" s="221"/>
      <c r="AI476" s="221"/>
      <c r="AJ476" s="221"/>
      <c r="AK476" s="221"/>
      <c r="AL476" s="221"/>
      <c r="AM476" s="221"/>
      <c r="AN476" s="221"/>
      <c r="AO476" s="221"/>
      <c r="AP476" s="221"/>
    </row>
    <row r="477" spans="1:42" ht="14.25" customHeight="1">
      <c r="A477" s="221"/>
      <c r="B477" s="87"/>
      <c r="C477" s="87"/>
      <c r="F477" s="221"/>
      <c r="I477" s="230"/>
      <c r="J477" s="299"/>
      <c r="K477" s="300"/>
      <c r="L477" s="67"/>
      <c r="M477" s="67"/>
      <c r="N477" s="67"/>
      <c r="O477" s="69"/>
      <c r="P477" s="67"/>
      <c r="Q477" s="69"/>
      <c r="R477" s="69"/>
      <c r="S477" s="69"/>
      <c r="T477" s="69"/>
      <c r="U477" s="221"/>
      <c r="V477" s="302"/>
      <c r="W477" s="302"/>
      <c r="X477" s="302"/>
      <c r="Y477" s="223"/>
      <c r="Z477" s="221"/>
      <c r="AA477" s="221"/>
      <c r="AB477" s="221"/>
      <c r="AC477" s="221"/>
      <c r="AD477" s="221"/>
      <c r="AE477" s="221"/>
      <c r="AF477" s="221"/>
      <c r="AG477" s="221"/>
      <c r="AH477" s="221"/>
      <c r="AI477" s="221"/>
      <c r="AJ477" s="221"/>
      <c r="AK477" s="221"/>
      <c r="AL477" s="221"/>
      <c r="AM477" s="221"/>
      <c r="AN477" s="221"/>
      <c r="AO477" s="221"/>
      <c r="AP477" s="221"/>
    </row>
    <row r="478" spans="1:42" ht="14.25" customHeight="1">
      <c r="A478" s="221"/>
      <c r="B478" s="87"/>
      <c r="C478" s="87"/>
      <c r="F478" s="221"/>
      <c r="I478" s="230"/>
      <c r="J478" s="299"/>
      <c r="K478" s="300"/>
      <c r="L478" s="67"/>
      <c r="M478" s="67"/>
      <c r="N478" s="67"/>
      <c r="O478" s="69"/>
      <c r="P478" s="67"/>
      <c r="Q478" s="69"/>
      <c r="R478" s="69"/>
      <c r="S478" s="69"/>
      <c r="T478" s="69"/>
      <c r="U478" s="221"/>
      <c r="V478" s="302"/>
      <c r="W478" s="302"/>
      <c r="X478" s="302"/>
      <c r="Y478" s="223"/>
      <c r="Z478" s="221"/>
      <c r="AA478" s="221"/>
      <c r="AB478" s="221"/>
      <c r="AC478" s="221"/>
      <c r="AD478" s="221"/>
      <c r="AE478" s="221"/>
      <c r="AF478" s="221"/>
      <c r="AG478" s="221"/>
      <c r="AH478" s="221"/>
      <c r="AI478" s="221"/>
      <c r="AJ478" s="221"/>
      <c r="AK478" s="221"/>
      <c r="AL478" s="221"/>
      <c r="AM478" s="221"/>
      <c r="AN478" s="221"/>
      <c r="AO478" s="221"/>
      <c r="AP478" s="221"/>
    </row>
    <row r="479" spans="1:42" ht="14.25" customHeight="1">
      <c r="A479" s="221"/>
      <c r="B479" s="87"/>
      <c r="C479" s="87"/>
      <c r="F479" s="221"/>
      <c r="I479" s="230"/>
      <c r="J479" s="299"/>
      <c r="K479" s="300"/>
      <c r="L479" s="67"/>
      <c r="M479" s="67"/>
      <c r="N479" s="67"/>
      <c r="O479" s="69"/>
      <c r="P479" s="67"/>
      <c r="Q479" s="69"/>
      <c r="R479" s="69"/>
      <c r="S479" s="69"/>
      <c r="T479" s="69"/>
      <c r="U479" s="221"/>
      <c r="V479" s="302"/>
      <c r="W479" s="302"/>
      <c r="X479" s="302"/>
      <c r="Y479" s="223"/>
      <c r="Z479" s="221"/>
      <c r="AA479" s="221"/>
      <c r="AB479" s="221"/>
      <c r="AC479" s="221"/>
      <c r="AD479" s="221"/>
      <c r="AE479" s="221"/>
      <c r="AF479" s="221"/>
      <c r="AG479" s="221"/>
      <c r="AH479" s="221"/>
      <c r="AI479" s="221"/>
      <c r="AJ479" s="221"/>
      <c r="AK479" s="221"/>
      <c r="AL479" s="221"/>
      <c r="AM479" s="221"/>
      <c r="AN479" s="221"/>
      <c r="AO479" s="221"/>
      <c r="AP479" s="221"/>
    </row>
    <row r="480" spans="1:42" ht="14.25" customHeight="1">
      <c r="A480" s="221"/>
      <c r="B480" s="87"/>
      <c r="C480" s="87"/>
      <c r="F480" s="221"/>
      <c r="I480" s="230"/>
      <c r="J480" s="299"/>
      <c r="K480" s="300"/>
      <c r="L480" s="67"/>
      <c r="M480" s="67"/>
      <c r="N480" s="67"/>
      <c r="O480" s="69"/>
      <c r="P480" s="67"/>
      <c r="Q480" s="69"/>
      <c r="R480" s="69"/>
      <c r="S480" s="69"/>
      <c r="T480" s="69"/>
      <c r="U480" s="221"/>
      <c r="V480" s="302"/>
      <c r="W480" s="302"/>
      <c r="X480" s="302"/>
      <c r="Y480" s="223"/>
      <c r="Z480" s="221"/>
      <c r="AA480" s="221"/>
      <c r="AB480" s="221"/>
      <c r="AC480" s="221"/>
      <c r="AD480" s="221"/>
      <c r="AE480" s="221"/>
      <c r="AF480" s="221"/>
      <c r="AG480" s="221"/>
      <c r="AH480" s="221"/>
      <c r="AI480" s="221"/>
      <c r="AJ480" s="221"/>
      <c r="AK480" s="221"/>
      <c r="AL480" s="221"/>
      <c r="AM480" s="221"/>
      <c r="AN480" s="221"/>
      <c r="AO480" s="221"/>
      <c r="AP480" s="221"/>
    </row>
    <row r="481" spans="1:42" ht="14.25" customHeight="1">
      <c r="A481" s="221"/>
      <c r="B481" s="87"/>
      <c r="C481" s="87"/>
      <c r="F481" s="221"/>
      <c r="I481" s="230"/>
      <c r="J481" s="299"/>
      <c r="K481" s="300"/>
      <c r="L481" s="67"/>
      <c r="M481" s="67"/>
      <c r="N481" s="67"/>
      <c r="O481" s="69"/>
      <c r="P481" s="67"/>
      <c r="Q481" s="69"/>
      <c r="R481" s="69"/>
      <c r="S481" s="69"/>
      <c r="T481" s="69"/>
      <c r="U481" s="221"/>
      <c r="V481" s="302"/>
      <c r="W481" s="302"/>
      <c r="X481" s="302"/>
      <c r="Y481" s="223"/>
      <c r="Z481" s="221"/>
      <c r="AA481" s="221"/>
      <c r="AB481" s="221"/>
      <c r="AC481" s="221"/>
      <c r="AD481" s="221"/>
      <c r="AE481" s="221"/>
      <c r="AF481" s="221"/>
      <c r="AG481" s="221"/>
      <c r="AH481" s="221"/>
      <c r="AI481" s="221"/>
      <c r="AJ481" s="221"/>
      <c r="AK481" s="221"/>
      <c r="AL481" s="221"/>
      <c r="AM481" s="221"/>
      <c r="AN481" s="221"/>
      <c r="AO481" s="221"/>
      <c r="AP481" s="221"/>
    </row>
    <row r="482" spans="1:42" ht="14.25" customHeight="1">
      <c r="A482" s="221"/>
      <c r="B482" s="87"/>
      <c r="C482" s="87"/>
      <c r="F482" s="221"/>
      <c r="I482" s="230"/>
      <c r="J482" s="299"/>
      <c r="K482" s="300"/>
      <c r="L482" s="67"/>
      <c r="M482" s="67"/>
      <c r="N482" s="67"/>
      <c r="O482" s="69"/>
      <c r="P482" s="67"/>
      <c r="Q482" s="69"/>
      <c r="R482" s="69"/>
      <c r="S482" s="69"/>
      <c r="T482" s="69"/>
      <c r="U482" s="221"/>
      <c r="V482" s="302"/>
      <c r="W482" s="302"/>
      <c r="X482" s="302"/>
      <c r="Y482" s="223"/>
      <c r="Z482" s="221"/>
      <c r="AA482" s="221"/>
      <c r="AB482" s="221"/>
      <c r="AC482" s="221"/>
      <c r="AD482" s="221"/>
      <c r="AE482" s="221"/>
      <c r="AF482" s="221"/>
      <c r="AG482" s="221"/>
      <c r="AH482" s="221"/>
      <c r="AI482" s="221"/>
      <c r="AJ482" s="221"/>
      <c r="AK482" s="221"/>
      <c r="AL482" s="221"/>
      <c r="AM482" s="221"/>
      <c r="AN482" s="221"/>
      <c r="AO482" s="221"/>
      <c r="AP482" s="221"/>
    </row>
    <row r="483" spans="1:42" ht="14.25" customHeight="1">
      <c r="A483" s="221"/>
      <c r="B483" s="87"/>
      <c r="C483" s="87"/>
      <c r="F483" s="221"/>
      <c r="I483" s="230"/>
      <c r="J483" s="299"/>
      <c r="K483" s="300"/>
      <c r="L483" s="67"/>
      <c r="M483" s="67"/>
      <c r="N483" s="67"/>
      <c r="O483" s="69"/>
      <c r="P483" s="67"/>
      <c r="Q483" s="69"/>
      <c r="R483" s="69"/>
      <c r="S483" s="69"/>
      <c r="T483" s="69"/>
      <c r="U483" s="221"/>
      <c r="V483" s="302"/>
      <c r="W483" s="302"/>
      <c r="X483" s="302"/>
      <c r="Y483" s="223"/>
      <c r="Z483" s="221"/>
      <c r="AA483" s="221"/>
      <c r="AB483" s="221"/>
      <c r="AC483" s="221"/>
      <c r="AD483" s="221"/>
      <c r="AE483" s="221"/>
      <c r="AF483" s="221"/>
      <c r="AG483" s="221"/>
      <c r="AH483" s="221"/>
      <c r="AI483" s="221"/>
      <c r="AJ483" s="221"/>
      <c r="AK483" s="221"/>
      <c r="AL483" s="221"/>
      <c r="AM483" s="221"/>
      <c r="AN483" s="221"/>
      <c r="AO483" s="221"/>
      <c r="AP483" s="221"/>
    </row>
    <row r="484" spans="1:42" ht="14.25" customHeight="1">
      <c r="A484" s="221"/>
      <c r="B484" s="87"/>
      <c r="C484" s="87"/>
      <c r="F484" s="221"/>
      <c r="I484" s="230"/>
      <c r="J484" s="299"/>
      <c r="K484" s="300"/>
      <c r="L484" s="67"/>
      <c r="M484" s="67"/>
      <c r="N484" s="67"/>
      <c r="O484" s="69"/>
      <c r="P484" s="67"/>
      <c r="Q484" s="69"/>
      <c r="R484" s="69"/>
      <c r="S484" s="69"/>
      <c r="T484" s="69"/>
      <c r="U484" s="221"/>
      <c r="V484" s="302"/>
      <c r="W484" s="302"/>
      <c r="X484" s="302"/>
      <c r="Y484" s="223"/>
      <c r="Z484" s="221"/>
      <c r="AA484" s="221"/>
      <c r="AB484" s="221"/>
      <c r="AC484" s="221"/>
      <c r="AD484" s="221"/>
      <c r="AE484" s="221"/>
      <c r="AF484" s="221"/>
      <c r="AG484" s="221"/>
      <c r="AH484" s="221"/>
      <c r="AI484" s="221"/>
      <c r="AJ484" s="221"/>
      <c r="AK484" s="221"/>
      <c r="AL484" s="221"/>
      <c r="AM484" s="221"/>
      <c r="AN484" s="221"/>
      <c r="AO484" s="221"/>
      <c r="AP484" s="221"/>
    </row>
    <row r="485" spans="1:42" ht="14.25" customHeight="1">
      <c r="A485" s="221"/>
      <c r="B485" s="87"/>
      <c r="C485" s="87"/>
      <c r="F485" s="221"/>
      <c r="I485" s="230"/>
      <c r="J485" s="299"/>
      <c r="K485" s="300"/>
      <c r="L485" s="67"/>
      <c r="M485" s="67"/>
      <c r="N485" s="67"/>
      <c r="O485" s="69"/>
      <c r="P485" s="67"/>
      <c r="Q485" s="69"/>
      <c r="R485" s="69"/>
      <c r="S485" s="69"/>
      <c r="T485" s="69"/>
      <c r="U485" s="221"/>
      <c r="V485" s="302"/>
      <c r="W485" s="302"/>
      <c r="X485" s="302"/>
      <c r="Y485" s="223"/>
      <c r="Z485" s="221"/>
      <c r="AA485" s="221"/>
      <c r="AB485" s="221"/>
      <c r="AC485" s="221"/>
      <c r="AD485" s="221"/>
      <c r="AE485" s="221"/>
      <c r="AF485" s="221"/>
      <c r="AG485" s="221"/>
      <c r="AH485" s="221"/>
      <c r="AI485" s="221"/>
      <c r="AJ485" s="221"/>
      <c r="AK485" s="221"/>
      <c r="AL485" s="221"/>
      <c r="AM485" s="221"/>
      <c r="AN485" s="221"/>
      <c r="AO485" s="221"/>
      <c r="AP485" s="221"/>
    </row>
    <row r="486" spans="1:42" ht="14.25" customHeight="1">
      <c r="A486" s="221"/>
      <c r="B486" s="87"/>
      <c r="C486" s="87"/>
      <c r="F486" s="221"/>
      <c r="I486" s="230"/>
      <c r="J486" s="299"/>
      <c r="K486" s="300"/>
      <c r="L486" s="67"/>
      <c r="M486" s="67"/>
      <c r="N486" s="67"/>
      <c r="O486" s="69"/>
      <c r="P486" s="67"/>
      <c r="Q486" s="69"/>
      <c r="R486" s="69"/>
      <c r="S486" s="69"/>
      <c r="T486" s="69"/>
      <c r="U486" s="221"/>
      <c r="V486" s="302"/>
      <c r="W486" s="302"/>
      <c r="X486" s="302"/>
      <c r="Y486" s="223"/>
      <c r="Z486" s="221"/>
      <c r="AA486" s="221"/>
      <c r="AB486" s="221"/>
      <c r="AC486" s="221"/>
      <c r="AD486" s="221"/>
      <c r="AE486" s="221"/>
      <c r="AF486" s="221"/>
      <c r="AG486" s="221"/>
      <c r="AH486" s="221"/>
      <c r="AI486" s="221"/>
      <c r="AJ486" s="221"/>
      <c r="AK486" s="221"/>
      <c r="AL486" s="221"/>
      <c r="AM486" s="221"/>
      <c r="AN486" s="221"/>
      <c r="AO486" s="221"/>
      <c r="AP486" s="221"/>
    </row>
    <row r="487" spans="1:42" ht="14.25" customHeight="1">
      <c r="A487" s="221"/>
      <c r="B487" s="87"/>
      <c r="C487" s="87"/>
      <c r="F487" s="221"/>
      <c r="I487" s="230"/>
      <c r="J487" s="299"/>
      <c r="K487" s="300"/>
      <c r="L487" s="67"/>
      <c r="M487" s="67"/>
      <c r="N487" s="67"/>
      <c r="O487" s="69"/>
      <c r="P487" s="67"/>
      <c r="Q487" s="69"/>
      <c r="R487" s="69"/>
      <c r="S487" s="69"/>
      <c r="T487" s="69"/>
      <c r="U487" s="221"/>
      <c r="V487" s="302"/>
      <c r="W487" s="302"/>
      <c r="X487" s="302"/>
      <c r="Y487" s="223"/>
      <c r="Z487" s="221"/>
      <c r="AA487" s="221"/>
      <c r="AB487" s="221"/>
      <c r="AC487" s="221"/>
      <c r="AD487" s="221"/>
      <c r="AE487" s="221"/>
      <c r="AF487" s="221"/>
      <c r="AG487" s="221"/>
      <c r="AH487" s="221"/>
      <c r="AI487" s="221"/>
      <c r="AJ487" s="221"/>
      <c r="AK487" s="221"/>
      <c r="AL487" s="221"/>
      <c r="AM487" s="221"/>
      <c r="AN487" s="221"/>
      <c r="AO487" s="221"/>
      <c r="AP487" s="221"/>
    </row>
    <row r="488" spans="1:42" ht="14.25" customHeight="1">
      <c r="A488" s="221"/>
      <c r="B488" s="87"/>
      <c r="C488" s="87"/>
      <c r="F488" s="221"/>
      <c r="I488" s="230"/>
      <c r="J488" s="299"/>
      <c r="K488" s="300"/>
      <c r="L488" s="67"/>
      <c r="M488" s="67"/>
      <c r="N488" s="67"/>
      <c r="O488" s="69"/>
      <c r="P488" s="67"/>
      <c r="Q488" s="69"/>
      <c r="R488" s="69"/>
      <c r="S488" s="69"/>
      <c r="T488" s="69"/>
      <c r="U488" s="221"/>
      <c r="V488" s="302"/>
      <c r="W488" s="302"/>
      <c r="X488" s="302"/>
      <c r="Y488" s="223"/>
      <c r="Z488" s="221"/>
      <c r="AA488" s="221"/>
      <c r="AB488" s="221"/>
      <c r="AC488" s="221"/>
      <c r="AD488" s="221"/>
      <c r="AE488" s="221"/>
      <c r="AF488" s="221"/>
      <c r="AG488" s="221"/>
      <c r="AH488" s="221"/>
      <c r="AI488" s="221"/>
      <c r="AJ488" s="221"/>
      <c r="AK488" s="221"/>
      <c r="AL488" s="221"/>
      <c r="AM488" s="221"/>
      <c r="AN488" s="221"/>
      <c r="AO488" s="221"/>
      <c r="AP488" s="221"/>
    </row>
    <row r="489" spans="1:42" ht="14.25" customHeight="1">
      <c r="A489" s="221"/>
      <c r="B489" s="87"/>
      <c r="C489" s="87"/>
      <c r="F489" s="221"/>
      <c r="I489" s="230"/>
      <c r="J489" s="299"/>
      <c r="K489" s="300"/>
      <c r="L489" s="67"/>
      <c r="M489" s="67"/>
      <c r="N489" s="67"/>
      <c r="O489" s="69"/>
      <c r="P489" s="67"/>
      <c r="Q489" s="69"/>
      <c r="R489" s="69"/>
      <c r="S489" s="69"/>
      <c r="T489" s="69"/>
      <c r="U489" s="221"/>
      <c r="V489" s="302"/>
      <c r="W489" s="302"/>
      <c r="X489" s="302"/>
      <c r="Y489" s="223"/>
      <c r="Z489" s="221"/>
      <c r="AA489" s="221"/>
      <c r="AB489" s="221"/>
      <c r="AC489" s="221"/>
      <c r="AD489" s="221"/>
      <c r="AE489" s="221"/>
      <c r="AF489" s="221"/>
      <c r="AG489" s="221"/>
      <c r="AH489" s="221"/>
      <c r="AI489" s="221"/>
      <c r="AJ489" s="221"/>
      <c r="AK489" s="221"/>
      <c r="AL489" s="221"/>
      <c r="AM489" s="221"/>
      <c r="AN489" s="221"/>
      <c r="AO489" s="221"/>
      <c r="AP489" s="221"/>
    </row>
    <row r="490" spans="1:42" ht="14.25" customHeight="1">
      <c r="A490" s="221"/>
      <c r="B490" s="87"/>
      <c r="C490" s="87"/>
      <c r="F490" s="221"/>
      <c r="I490" s="230"/>
      <c r="J490" s="299"/>
      <c r="K490" s="300"/>
      <c r="L490" s="67"/>
      <c r="M490" s="67"/>
      <c r="N490" s="67"/>
      <c r="O490" s="69"/>
      <c r="P490" s="67"/>
      <c r="Q490" s="69"/>
      <c r="R490" s="69"/>
      <c r="S490" s="69"/>
      <c r="T490" s="69"/>
      <c r="U490" s="221"/>
      <c r="V490" s="302"/>
      <c r="W490" s="302"/>
      <c r="X490" s="302"/>
      <c r="Y490" s="223"/>
      <c r="Z490" s="221"/>
      <c r="AA490" s="221"/>
      <c r="AB490" s="221"/>
      <c r="AC490" s="221"/>
      <c r="AD490" s="221"/>
      <c r="AE490" s="221"/>
      <c r="AF490" s="221"/>
      <c r="AG490" s="221"/>
      <c r="AH490" s="221"/>
      <c r="AI490" s="221"/>
      <c r="AJ490" s="221"/>
      <c r="AK490" s="221"/>
      <c r="AL490" s="221"/>
      <c r="AM490" s="221"/>
      <c r="AN490" s="221"/>
      <c r="AO490" s="221"/>
      <c r="AP490" s="221"/>
    </row>
    <row r="491" spans="1:42" ht="14.25" customHeight="1">
      <c r="A491" s="221"/>
      <c r="B491" s="87"/>
      <c r="C491" s="87"/>
      <c r="F491" s="221"/>
      <c r="I491" s="230"/>
      <c r="J491" s="299"/>
      <c r="K491" s="300"/>
      <c r="L491" s="67"/>
      <c r="M491" s="67"/>
      <c r="N491" s="67"/>
      <c r="O491" s="69"/>
      <c r="P491" s="67"/>
      <c r="Q491" s="69"/>
      <c r="R491" s="69"/>
      <c r="S491" s="69"/>
      <c r="T491" s="69"/>
      <c r="U491" s="221"/>
      <c r="V491" s="302"/>
      <c r="W491" s="302"/>
      <c r="X491" s="302"/>
      <c r="Y491" s="223"/>
      <c r="Z491" s="221"/>
      <c r="AA491" s="221"/>
      <c r="AB491" s="221"/>
      <c r="AC491" s="221"/>
      <c r="AD491" s="221"/>
      <c r="AE491" s="221"/>
      <c r="AF491" s="221"/>
      <c r="AG491" s="221"/>
      <c r="AH491" s="221"/>
      <c r="AI491" s="221"/>
      <c r="AJ491" s="221"/>
      <c r="AK491" s="221"/>
      <c r="AL491" s="221"/>
      <c r="AM491" s="221"/>
      <c r="AN491" s="221"/>
      <c r="AO491" s="221"/>
      <c r="AP491" s="221"/>
    </row>
    <row r="492" spans="1:42" ht="14.25" customHeight="1">
      <c r="A492" s="221"/>
      <c r="B492" s="87"/>
      <c r="C492" s="87"/>
      <c r="F492" s="221"/>
      <c r="I492" s="230"/>
      <c r="J492" s="299"/>
      <c r="K492" s="300"/>
      <c r="L492" s="67"/>
      <c r="M492" s="67"/>
      <c r="N492" s="67"/>
      <c r="O492" s="69"/>
      <c r="P492" s="67"/>
      <c r="Q492" s="69"/>
      <c r="R492" s="69"/>
      <c r="S492" s="69"/>
      <c r="T492" s="69"/>
      <c r="U492" s="221"/>
      <c r="V492" s="302"/>
      <c r="W492" s="302"/>
      <c r="X492" s="302"/>
      <c r="Y492" s="223"/>
      <c r="Z492" s="221"/>
      <c r="AA492" s="221"/>
      <c r="AB492" s="221"/>
      <c r="AC492" s="221"/>
      <c r="AD492" s="221"/>
      <c r="AE492" s="221"/>
      <c r="AF492" s="221"/>
      <c r="AG492" s="221"/>
      <c r="AH492" s="221"/>
      <c r="AI492" s="221"/>
      <c r="AJ492" s="221"/>
      <c r="AK492" s="221"/>
      <c r="AL492" s="221"/>
      <c r="AM492" s="221"/>
      <c r="AN492" s="221"/>
      <c r="AO492" s="221"/>
      <c r="AP492" s="221"/>
    </row>
    <row r="493" spans="1:42" ht="14.25" customHeight="1">
      <c r="A493" s="221"/>
      <c r="B493" s="87"/>
      <c r="C493" s="87"/>
      <c r="F493" s="221"/>
      <c r="I493" s="230"/>
      <c r="J493" s="299"/>
      <c r="K493" s="300"/>
      <c r="L493" s="67"/>
      <c r="M493" s="67"/>
      <c r="N493" s="67"/>
      <c r="O493" s="69"/>
      <c r="P493" s="67"/>
      <c r="Q493" s="69"/>
      <c r="R493" s="69"/>
      <c r="S493" s="69"/>
      <c r="T493" s="69"/>
      <c r="U493" s="221"/>
      <c r="V493" s="302"/>
      <c r="W493" s="302"/>
      <c r="X493" s="302"/>
      <c r="Y493" s="223"/>
      <c r="Z493" s="221"/>
      <c r="AA493" s="221"/>
      <c r="AB493" s="221"/>
      <c r="AC493" s="221"/>
      <c r="AD493" s="221"/>
      <c r="AE493" s="221"/>
      <c r="AF493" s="221"/>
      <c r="AG493" s="221"/>
      <c r="AH493" s="221"/>
      <c r="AI493" s="221"/>
      <c r="AJ493" s="221"/>
      <c r="AK493" s="221"/>
      <c r="AL493" s="221"/>
      <c r="AM493" s="221"/>
      <c r="AN493" s="221"/>
      <c r="AO493" s="221"/>
      <c r="AP493" s="221"/>
    </row>
    <row r="494" spans="1:42" ht="14.25" customHeight="1">
      <c r="A494" s="221"/>
      <c r="B494" s="87"/>
      <c r="C494" s="87"/>
      <c r="F494" s="221"/>
      <c r="I494" s="230"/>
      <c r="J494" s="299"/>
      <c r="K494" s="300"/>
      <c r="L494" s="67"/>
      <c r="M494" s="67"/>
      <c r="N494" s="67"/>
      <c r="O494" s="69"/>
      <c r="P494" s="67"/>
      <c r="Q494" s="69"/>
      <c r="R494" s="69"/>
      <c r="S494" s="69"/>
      <c r="T494" s="69"/>
      <c r="U494" s="221"/>
      <c r="V494" s="302"/>
      <c r="W494" s="302"/>
      <c r="X494" s="302"/>
      <c r="Y494" s="223"/>
      <c r="Z494" s="221"/>
      <c r="AA494" s="221"/>
      <c r="AB494" s="221"/>
      <c r="AC494" s="221"/>
      <c r="AD494" s="221"/>
      <c r="AE494" s="221"/>
      <c r="AF494" s="221"/>
      <c r="AG494" s="221"/>
      <c r="AH494" s="221"/>
      <c r="AI494" s="221"/>
      <c r="AJ494" s="221"/>
      <c r="AK494" s="221"/>
      <c r="AL494" s="221"/>
      <c r="AM494" s="221"/>
      <c r="AN494" s="221"/>
      <c r="AO494" s="221"/>
      <c r="AP494" s="221"/>
    </row>
    <row r="495" spans="1:42" ht="14.25" customHeight="1">
      <c r="A495" s="221"/>
      <c r="B495" s="87"/>
      <c r="C495" s="87"/>
      <c r="F495" s="221"/>
      <c r="I495" s="230"/>
      <c r="J495" s="299"/>
      <c r="K495" s="300"/>
      <c r="L495" s="67"/>
      <c r="M495" s="67"/>
      <c r="N495" s="67"/>
      <c r="O495" s="69"/>
      <c r="P495" s="67"/>
      <c r="Q495" s="69"/>
      <c r="R495" s="69"/>
      <c r="S495" s="69"/>
      <c r="T495" s="69"/>
      <c r="U495" s="221"/>
      <c r="V495" s="302"/>
      <c r="W495" s="302"/>
      <c r="X495" s="302"/>
      <c r="Y495" s="223"/>
      <c r="Z495" s="221"/>
      <c r="AA495" s="221"/>
      <c r="AB495" s="221"/>
      <c r="AC495" s="221"/>
      <c r="AD495" s="221"/>
      <c r="AE495" s="221"/>
      <c r="AF495" s="221"/>
      <c r="AG495" s="221"/>
      <c r="AH495" s="221"/>
      <c r="AI495" s="221"/>
      <c r="AJ495" s="221"/>
      <c r="AK495" s="221"/>
      <c r="AL495" s="221"/>
      <c r="AM495" s="221"/>
      <c r="AN495" s="221"/>
      <c r="AO495" s="221"/>
      <c r="AP495" s="221"/>
    </row>
    <row r="496" spans="1:42" ht="14.25" customHeight="1">
      <c r="A496" s="221"/>
      <c r="B496" s="87"/>
      <c r="C496" s="87"/>
      <c r="F496" s="221"/>
      <c r="I496" s="230"/>
      <c r="J496" s="299"/>
      <c r="K496" s="300"/>
      <c r="L496" s="67"/>
      <c r="M496" s="67"/>
      <c r="N496" s="67"/>
      <c r="O496" s="69"/>
      <c r="P496" s="67"/>
      <c r="Q496" s="69"/>
      <c r="R496" s="69"/>
      <c r="S496" s="69"/>
      <c r="T496" s="69"/>
      <c r="U496" s="221"/>
      <c r="V496" s="302"/>
      <c r="W496" s="302"/>
      <c r="X496" s="302"/>
      <c r="Y496" s="223"/>
      <c r="Z496" s="221"/>
      <c r="AA496" s="221"/>
      <c r="AB496" s="221"/>
      <c r="AC496" s="221"/>
      <c r="AD496" s="221"/>
      <c r="AE496" s="221"/>
      <c r="AF496" s="221"/>
      <c r="AG496" s="221"/>
      <c r="AH496" s="221"/>
      <c r="AI496" s="221"/>
      <c r="AJ496" s="221"/>
      <c r="AK496" s="221"/>
      <c r="AL496" s="221"/>
      <c r="AM496" s="221"/>
      <c r="AN496" s="221"/>
      <c r="AO496" s="221"/>
      <c r="AP496" s="221"/>
    </row>
    <row r="497" spans="1:42" ht="14.25" customHeight="1">
      <c r="A497" s="221"/>
      <c r="B497" s="87"/>
      <c r="C497" s="87"/>
      <c r="F497" s="221"/>
      <c r="I497" s="230"/>
      <c r="J497" s="299"/>
      <c r="K497" s="300"/>
      <c r="L497" s="67"/>
      <c r="M497" s="67"/>
      <c r="N497" s="67"/>
      <c r="O497" s="69"/>
      <c r="P497" s="67"/>
      <c r="Q497" s="69"/>
      <c r="R497" s="69"/>
      <c r="S497" s="69"/>
      <c r="T497" s="69"/>
      <c r="U497" s="221"/>
      <c r="V497" s="302"/>
      <c r="W497" s="302"/>
      <c r="X497" s="302"/>
      <c r="Y497" s="223"/>
      <c r="Z497" s="221"/>
      <c r="AA497" s="221"/>
      <c r="AB497" s="221"/>
      <c r="AC497" s="221"/>
      <c r="AD497" s="221"/>
      <c r="AE497" s="221"/>
      <c r="AF497" s="221"/>
      <c r="AG497" s="221"/>
      <c r="AH497" s="221"/>
      <c r="AI497" s="221"/>
      <c r="AJ497" s="221"/>
      <c r="AK497" s="221"/>
      <c r="AL497" s="221"/>
      <c r="AM497" s="221"/>
      <c r="AN497" s="221"/>
      <c r="AO497" s="221"/>
      <c r="AP497" s="221"/>
    </row>
    <row r="498" spans="1:42" ht="14.25" customHeight="1">
      <c r="A498" s="221"/>
      <c r="B498" s="87"/>
      <c r="C498" s="87"/>
      <c r="F498" s="221"/>
      <c r="I498" s="230"/>
      <c r="J498" s="299"/>
      <c r="K498" s="300"/>
      <c r="L498" s="67"/>
      <c r="M498" s="67"/>
      <c r="N498" s="67"/>
      <c r="O498" s="69"/>
      <c r="P498" s="67"/>
      <c r="Q498" s="69"/>
      <c r="R498" s="69"/>
      <c r="S498" s="69"/>
      <c r="T498" s="69"/>
      <c r="U498" s="221"/>
      <c r="V498" s="302"/>
      <c r="W498" s="302"/>
      <c r="X498" s="302"/>
      <c r="Y498" s="223"/>
      <c r="Z498" s="221"/>
      <c r="AA498" s="221"/>
      <c r="AB498" s="221"/>
      <c r="AC498" s="221"/>
      <c r="AD498" s="221"/>
      <c r="AE498" s="221"/>
      <c r="AF498" s="221"/>
      <c r="AG498" s="221"/>
      <c r="AH498" s="221"/>
      <c r="AI498" s="221"/>
      <c r="AJ498" s="221"/>
      <c r="AK498" s="221"/>
      <c r="AL498" s="221"/>
      <c r="AM498" s="221"/>
      <c r="AN498" s="221"/>
      <c r="AO498" s="221"/>
      <c r="AP498" s="221"/>
    </row>
    <row r="499" spans="1:42" ht="14.25" customHeight="1">
      <c r="A499" s="221"/>
      <c r="B499" s="87"/>
      <c r="C499" s="87"/>
      <c r="F499" s="221"/>
      <c r="I499" s="230"/>
      <c r="J499" s="299"/>
      <c r="K499" s="300"/>
      <c r="L499" s="67"/>
      <c r="M499" s="67"/>
      <c r="N499" s="67"/>
      <c r="O499" s="69"/>
      <c r="P499" s="67"/>
      <c r="Q499" s="69"/>
      <c r="R499" s="69"/>
      <c r="S499" s="69"/>
      <c r="T499" s="69"/>
      <c r="U499" s="221"/>
      <c r="V499" s="302"/>
      <c r="W499" s="302"/>
      <c r="X499" s="302"/>
      <c r="Y499" s="223"/>
      <c r="Z499" s="221"/>
      <c r="AA499" s="221"/>
      <c r="AB499" s="221"/>
      <c r="AC499" s="221"/>
      <c r="AD499" s="221"/>
      <c r="AE499" s="221"/>
      <c r="AF499" s="221"/>
      <c r="AG499" s="221"/>
      <c r="AH499" s="221"/>
      <c r="AI499" s="221"/>
      <c r="AJ499" s="221"/>
      <c r="AK499" s="221"/>
      <c r="AL499" s="221"/>
      <c r="AM499" s="221"/>
      <c r="AN499" s="221"/>
      <c r="AO499" s="221"/>
      <c r="AP499" s="221"/>
    </row>
    <row r="500" spans="1:42" ht="14.25" customHeight="1">
      <c r="A500" s="221"/>
      <c r="B500" s="87"/>
      <c r="C500" s="87"/>
      <c r="F500" s="221"/>
      <c r="I500" s="230"/>
      <c r="J500" s="299"/>
      <c r="K500" s="300"/>
      <c r="L500" s="67"/>
      <c r="M500" s="67"/>
      <c r="N500" s="67"/>
      <c r="O500" s="69"/>
      <c r="P500" s="67"/>
      <c r="Q500" s="69"/>
      <c r="R500" s="69"/>
      <c r="S500" s="69"/>
      <c r="T500" s="69"/>
      <c r="U500" s="221"/>
      <c r="V500" s="302"/>
      <c r="W500" s="302"/>
      <c r="X500" s="302"/>
      <c r="Y500" s="223"/>
      <c r="Z500" s="221"/>
      <c r="AA500" s="221"/>
      <c r="AB500" s="221"/>
      <c r="AC500" s="221"/>
      <c r="AD500" s="221"/>
      <c r="AE500" s="221"/>
      <c r="AF500" s="221"/>
      <c r="AG500" s="221"/>
      <c r="AH500" s="221"/>
      <c r="AI500" s="221"/>
      <c r="AJ500" s="221"/>
      <c r="AK500" s="221"/>
      <c r="AL500" s="221"/>
      <c r="AM500" s="221"/>
      <c r="AN500" s="221"/>
      <c r="AO500" s="221"/>
      <c r="AP500" s="221"/>
    </row>
    <row r="501" spans="1:42" ht="14.25" customHeight="1">
      <c r="A501" s="221"/>
      <c r="B501" s="87"/>
      <c r="C501" s="87"/>
      <c r="F501" s="221"/>
      <c r="I501" s="230"/>
      <c r="J501" s="299"/>
      <c r="K501" s="300"/>
      <c r="L501" s="67"/>
      <c r="M501" s="67"/>
      <c r="N501" s="67"/>
      <c r="O501" s="69"/>
      <c r="P501" s="67"/>
      <c r="Q501" s="69"/>
      <c r="R501" s="69"/>
      <c r="S501" s="69"/>
      <c r="T501" s="69"/>
      <c r="U501" s="221"/>
      <c r="V501" s="302"/>
      <c r="W501" s="302"/>
      <c r="X501" s="302"/>
      <c r="Y501" s="223"/>
      <c r="Z501" s="221"/>
      <c r="AA501" s="221"/>
      <c r="AB501" s="221"/>
      <c r="AC501" s="221"/>
      <c r="AD501" s="221"/>
      <c r="AE501" s="221"/>
      <c r="AF501" s="221"/>
      <c r="AG501" s="221"/>
      <c r="AH501" s="221"/>
      <c r="AI501" s="221"/>
      <c r="AJ501" s="221"/>
      <c r="AK501" s="221"/>
      <c r="AL501" s="221"/>
      <c r="AM501" s="221"/>
      <c r="AN501" s="221"/>
      <c r="AO501" s="221"/>
      <c r="AP501" s="221"/>
    </row>
    <row r="502" spans="1:42" ht="14.25" customHeight="1">
      <c r="A502" s="221"/>
      <c r="B502" s="87"/>
      <c r="C502" s="87"/>
      <c r="F502" s="221"/>
      <c r="I502" s="230"/>
      <c r="J502" s="299"/>
      <c r="K502" s="300"/>
      <c r="L502" s="67"/>
      <c r="M502" s="67"/>
      <c r="N502" s="67"/>
      <c r="O502" s="69"/>
      <c r="P502" s="67"/>
      <c r="Q502" s="69"/>
      <c r="R502" s="69"/>
      <c r="S502" s="69"/>
      <c r="T502" s="69"/>
      <c r="U502" s="221"/>
      <c r="V502" s="302"/>
      <c r="W502" s="302"/>
      <c r="X502" s="302"/>
      <c r="Y502" s="223"/>
      <c r="Z502" s="221"/>
      <c r="AA502" s="221"/>
      <c r="AB502" s="221"/>
      <c r="AC502" s="221"/>
      <c r="AD502" s="221"/>
      <c r="AE502" s="221"/>
      <c r="AF502" s="221"/>
      <c r="AG502" s="221"/>
      <c r="AH502" s="221"/>
      <c r="AI502" s="221"/>
      <c r="AJ502" s="221"/>
      <c r="AK502" s="221"/>
      <c r="AL502" s="221"/>
      <c r="AM502" s="221"/>
      <c r="AN502" s="221"/>
      <c r="AO502" s="221"/>
      <c r="AP502" s="221"/>
    </row>
    <row r="503" spans="1:42" ht="14.25" customHeight="1">
      <c r="A503" s="221"/>
      <c r="B503" s="87"/>
      <c r="C503" s="87"/>
      <c r="F503" s="221"/>
      <c r="I503" s="230"/>
      <c r="J503" s="299"/>
      <c r="K503" s="300"/>
      <c r="L503" s="67"/>
      <c r="M503" s="67"/>
      <c r="N503" s="67"/>
      <c r="O503" s="69"/>
      <c r="P503" s="67"/>
      <c r="Q503" s="69"/>
      <c r="R503" s="69"/>
      <c r="S503" s="69"/>
      <c r="T503" s="69"/>
      <c r="U503" s="221"/>
      <c r="V503" s="302"/>
      <c r="W503" s="302"/>
      <c r="X503" s="302"/>
      <c r="Y503" s="223"/>
      <c r="Z503" s="221"/>
      <c r="AA503" s="221"/>
      <c r="AB503" s="221"/>
      <c r="AC503" s="221"/>
      <c r="AD503" s="221"/>
      <c r="AE503" s="221"/>
      <c r="AF503" s="221"/>
      <c r="AG503" s="221"/>
      <c r="AH503" s="221"/>
      <c r="AI503" s="221"/>
      <c r="AJ503" s="221"/>
      <c r="AK503" s="221"/>
      <c r="AL503" s="221"/>
      <c r="AM503" s="221"/>
      <c r="AN503" s="221"/>
      <c r="AO503" s="221"/>
      <c r="AP503" s="221"/>
    </row>
    <row r="504" spans="1:42" ht="14.25" customHeight="1">
      <c r="A504" s="221"/>
      <c r="B504" s="87"/>
      <c r="C504" s="87"/>
      <c r="F504" s="221"/>
      <c r="I504" s="230"/>
      <c r="J504" s="299"/>
      <c r="K504" s="300"/>
      <c r="L504" s="67"/>
      <c r="M504" s="67"/>
      <c r="N504" s="67"/>
      <c r="O504" s="69"/>
      <c r="P504" s="67"/>
      <c r="Q504" s="69"/>
      <c r="R504" s="69"/>
      <c r="S504" s="69"/>
      <c r="T504" s="69"/>
      <c r="U504" s="221"/>
      <c r="V504" s="302"/>
      <c r="W504" s="302"/>
      <c r="X504" s="302"/>
      <c r="Y504" s="223"/>
      <c r="Z504" s="221"/>
      <c r="AA504" s="221"/>
      <c r="AB504" s="221"/>
      <c r="AC504" s="221"/>
      <c r="AD504" s="221"/>
      <c r="AE504" s="221"/>
      <c r="AF504" s="221"/>
      <c r="AG504" s="221"/>
      <c r="AH504" s="221"/>
      <c r="AI504" s="221"/>
      <c r="AJ504" s="221"/>
      <c r="AK504" s="221"/>
      <c r="AL504" s="221"/>
      <c r="AM504" s="221"/>
      <c r="AN504" s="221"/>
      <c r="AO504" s="221"/>
      <c r="AP504" s="221"/>
    </row>
    <row r="505" spans="1:42" ht="14.25" customHeight="1">
      <c r="A505" s="221"/>
      <c r="B505" s="87"/>
      <c r="C505" s="87"/>
      <c r="F505" s="221"/>
      <c r="I505" s="230"/>
      <c r="J505" s="299"/>
      <c r="K505" s="300"/>
      <c r="L505" s="67"/>
      <c r="M505" s="67"/>
      <c r="N505" s="67"/>
      <c r="O505" s="69"/>
      <c r="P505" s="67"/>
      <c r="Q505" s="69"/>
      <c r="R505" s="69"/>
      <c r="S505" s="69"/>
      <c r="T505" s="69"/>
      <c r="U505" s="221"/>
      <c r="V505" s="302"/>
      <c r="W505" s="302"/>
      <c r="X505" s="302"/>
      <c r="Y505" s="223"/>
      <c r="Z505" s="221"/>
      <c r="AA505" s="221"/>
      <c r="AB505" s="221"/>
      <c r="AC505" s="221"/>
      <c r="AD505" s="221"/>
      <c r="AE505" s="221"/>
      <c r="AF505" s="221"/>
      <c r="AG505" s="221"/>
      <c r="AH505" s="221"/>
      <c r="AI505" s="221"/>
      <c r="AJ505" s="221"/>
      <c r="AK505" s="221"/>
      <c r="AL505" s="221"/>
      <c r="AM505" s="221"/>
      <c r="AN505" s="221"/>
      <c r="AO505" s="221"/>
      <c r="AP505" s="221"/>
    </row>
    <row r="506" spans="1:42" ht="14.25" customHeight="1">
      <c r="A506" s="221"/>
      <c r="B506" s="87"/>
      <c r="C506" s="87"/>
      <c r="F506" s="221"/>
      <c r="I506" s="230"/>
      <c r="J506" s="299"/>
      <c r="K506" s="300"/>
      <c r="L506" s="67"/>
      <c r="M506" s="67"/>
      <c r="N506" s="67"/>
      <c r="O506" s="69"/>
      <c r="P506" s="67"/>
      <c r="Q506" s="69"/>
      <c r="R506" s="69"/>
      <c r="S506" s="69"/>
      <c r="T506" s="69"/>
      <c r="U506" s="221"/>
      <c r="V506" s="302"/>
      <c r="W506" s="302"/>
      <c r="X506" s="302"/>
      <c r="Y506" s="223"/>
      <c r="Z506" s="221"/>
      <c r="AA506" s="221"/>
      <c r="AB506" s="221"/>
      <c r="AC506" s="221"/>
      <c r="AD506" s="221"/>
      <c r="AE506" s="221"/>
      <c r="AF506" s="221"/>
      <c r="AG506" s="221"/>
      <c r="AH506" s="221"/>
      <c r="AI506" s="221"/>
      <c r="AJ506" s="221"/>
      <c r="AK506" s="221"/>
      <c r="AL506" s="221"/>
      <c r="AM506" s="221"/>
      <c r="AN506" s="221"/>
      <c r="AO506" s="221"/>
      <c r="AP506" s="221"/>
    </row>
    <row r="507" spans="1:42" ht="14.25" customHeight="1">
      <c r="A507" s="221"/>
      <c r="B507" s="87"/>
      <c r="C507" s="87"/>
      <c r="F507" s="221"/>
      <c r="I507" s="230"/>
      <c r="J507" s="299"/>
      <c r="K507" s="300"/>
      <c r="L507" s="67"/>
      <c r="M507" s="67"/>
      <c r="N507" s="67"/>
      <c r="O507" s="69"/>
      <c r="P507" s="67"/>
      <c r="Q507" s="69"/>
      <c r="R507" s="69"/>
      <c r="S507" s="69"/>
      <c r="T507" s="69"/>
      <c r="U507" s="221"/>
      <c r="V507" s="302"/>
      <c r="W507" s="302"/>
      <c r="X507" s="302"/>
      <c r="Y507" s="223"/>
      <c r="Z507" s="221"/>
      <c r="AA507" s="221"/>
      <c r="AB507" s="221"/>
      <c r="AC507" s="221"/>
      <c r="AD507" s="221"/>
      <c r="AE507" s="221"/>
      <c r="AF507" s="221"/>
      <c r="AG507" s="221"/>
      <c r="AH507" s="221"/>
      <c r="AI507" s="221"/>
      <c r="AJ507" s="221"/>
      <c r="AK507" s="221"/>
      <c r="AL507" s="221"/>
      <c r="AM507" s="221"/>
      <c r="AN507" s="221"/>
      <c r="AO507" s="221"/>
      <c r="AP507" s="221"/>
    </row>
    <row r="508" spans="1:42" ht="14.25" customHeight="1">
      <c r="A508" s="221"/>
      <c r="B508" s="87"/>
      <c r="C508" s="87"/>
      <c r="F508" s="221"/>
      <c r="I508" s="230"/>
      <c r="J508" s="299"/>
      <c r="K508" s="300"/>
      <c r="L508" s="67"/>
      <c r="M508" s="67"/>
      <c r="N508" s="67"/>
      <c r="O508" s="69"/>
      <c r="P508" s="67"/>
      <c r="Q508" s="69"/>
      <c r="R508" s="69"/>
      <c r="S508" s="69"/>
      <c r="T508" s="69"/>
      <c r="U508" s="221"/>
      <c r="V508" s="302"/>
      <c r="W508" s="302"/>
      <c r="X508" s="302"/>
      <c r="Y508" s="223"/>
      <c r="Z508" s="221"/>
      <c r="AA508" s="221"/>
      <c r="AB508" s="221"/>
      <c r="AC508" s="221"/>
      <c r="AD508" s="221"/>
      <c r="AE508" s="221"/>
      <c r="AF508" s="221"/>
      <c r="AG508" s="221"/>
      <c r="AH508" s="221"/>
      <c r="AI508" s="221"/>
      <c r="AJ508" s="221"/>
      <c r="AK508" s="221"/>
      <c r="AL508" s="221"/>
      <c r="AM508" s="221"/>
      <c r="AN508" s="221"/>
      <c r="AO508" s="221"/>
      <c r="AP508" s="221"/>
    </row>
    <row r="509" spans="1:42" ht="14.25" customHeight="1">
      <c r="A509" s="221"/>
      <c r="B509" s="87"/>
      <c r="C509" s="87"/>
      <c r="F509" s="221"/>
      <c r="I509" s="230"/>
      <c r="J509" s="299"/>
      <c r="K509" s="300"/>
      <c r="L509" s="67"/>
      <c r="M509" s="67"/>
      <c r="N509" s="67"/>
      <c r="O509" s="69"/>
      <c r="P509" s="67"/>
      <c r="Q509" s="69"/>
      <c r="R509" s="69"/>
      <c r="S509" s="69"/>
      <c r="T509" s="69"/>
      <c r="U509" s="221"/>
      <c r="V509" s="302"/>
      <c r="W509" s="302"/>
      <c r="X509" s="302"/>
      <c r="Y509" s="223"/>
      <c r="Z509" s="221"/>
      <c r="AA509" s="221"/>
      <c r="AB509" s="221"/>
      <c r="AC509" s="221"/>
      <c r="AD509" s="221"/>
      <c r="AE509" s="221"/>
      <c r="AF509" s="221"/>
      <c r="AG509" s="221"/>
      <c r="AH509" s="221"/>
      <c r="AI509" s="221"/>
      <c r="AJ509" s="221"/>
      <c r="AK509" s="221"/>
      <c r="AL509" s="221"/>
      <c r="AM509" s="221"/>
      <c r="AN509" s="221"/>
      <c r="AO509" s="221"/>
      <c r="AP509" s="221"/>
    </row>
    <row r="510" spans="1:42" ht="14.25" customHeight="1">
      <c r="A510" s="221"/>
      <c r="B510" s="87"/>
      <c r="C510" s="87"/>
      <c r="F510" s="221"/>
      <c r="I510" s="230"/>
      <c r="J510" s="299"/>
      <c r="K510" s="300"/>
      <c r="L510" s="67"/>
      <c r="M510" s="67"/>
      <c r="N510" s="67"/>
      <c r="O510" s="69"/>
      <c r="P510" s="67"/>
      <c r="Q510" s="69"/>
      <c r="R510" s="69"/>
      <c r="S510" s="69"/>
      <c r="T510" s="69"/>
      <c r="U510" s="221"/>
      <c r="V510" s="302"/>
      <c r="W510" s="302"/>
      <c r="X510" s="302"/>
      <c r="Y510" s="223"/>
      <c r="Z510" s="221"/>
      <c r="AA510" s="221"/>
      <c r="AB510" s="221"/>
      <c r="AC510" s="221"/>
      <c r="AD510" s="221"/>
      <c r="AE510" s="221"/>
      <c r="AF510" s="221"/>
      <c r="AG510" s="221"/>
      <c r="AH510" s="221"/>
      <c r="AI510" s="221"/>
      <c r="AJ510" s="221"/>
      <c r="AK510" s="221"/>
      <c r="AL510" s="221"/>
      <c r="AM510" s="221"/>
      <c r="AN510" s="221"/>
      <c r="AO510" s="221"/>
      <c r="AP510" s="221"/>
    </row>
    <row r="511" spans="1:42" ht="14.25" customHeight="1">
      <c r="A511" s="221"/>
      <c r="B511" s="87"/>
      <c r="C511" s="87"/>
      <c r="F511" s="221"/>
      <c r="I511" s="230"/>
      <c r="J511" s="299"/>
      <c r="K511" s="300"/>
      <c r="L511" s="67"/>
      <c r="M511" s="67"/>
      <c r="N511" s="67"/>
      <c r="O511" s="69"/>
      <c r="P511" s="67"/>
      <c r="Q511" s="69"/>
      <c r="R511" s="69"/>
      <c r="S511" s="69"/>
      <c r="T511" s="69"/>
      <c r="U511" s="221"/>
      <c r="V511" s="302"/>
      <c r="W511" s="302"/>
      <c r="X511" s="302"/>
      <c r="Y511" s="223"/>
      <c r="Z511" s="221"/>
      <c r="AA511" s="221"/>
      <c r="AB511" s="221"/>
      <c r="AC511" s="221"/>
      <c r="AD511" s="221"/>
      <c r="AE511" s="221"/>
      <c r="AF511" s="221"/>
      <c r="AG511" s="221"/>
      <c r="AH511" s="221"/>
      <c r="AI511" s="221"/>
      <c r="AJ511" s="221"/>
      <c r="AK511" s="221"/>
      <c r="AL511" s="221"/>
      <c r="AM511" s="221"/>
      <c r="AN511" s="221"/>
      <c r="AO511" s="221"/>
      <c r="AP511" s="221"/>
    </row>
    <row r="512" spans="1:42" ht="14.25" customHeight="1">
      <c r="A512" s="221"/>
      <c r="B512" s="87"/>
      <c r="C512" s="87"/>
      <c r="F512" s="221"/>
      <c r="I512" s="230"/>
      <c r="J512" s="299"/>
      <c r="K512" s="300"/>
      <c r="L512" s="67"/>
      <c r="M512" s="67"/>
      <c r="N512" s="67"/>
      <c r="O512" s="69"/>
      <c r="P512" s="67"/>
      <c r="Q512" s="69"/>
      <c r="R512" s="69"/>
      <c r="S512" s="69"/>
      <c r="T512" s="69"/>
      <c r="U512" s="221"/>
      <c r="V512" s="302"/>
      <c r="W512" s="302"/>
      <c r="X512" s="302"/>
      <c r="Y512" s="223"/>
      <c r="Z512" s="221"/>
      <c r="AA512" s="221"/>
      <c r="AB512" s="221"/>
      <c r="AC512" s="221"/>
      <c r="AD512" s="221"/>
      <c r="AE512" s="221"/>
      <c r="AF512" s="221"/>
      <c r="AG512" s="221"/>
      <c r="AH512" s="221"/>
      <c r="AI512" s="221"/>
      <c r="AJ512" s="221"/>
      <c r="AK512" s="221"/>
      <c r="AL512" s="221"/>
      <c r="AM512" s="221"/>
      <c r="AN512" s="221"/>
      <c r="AO512" s="221"/>
      <c r="AP512" s="221"/>
    </row>
    <row r="513" spans="1:42" ht="14.25" customHeight="1">
      <c r="A513" s="221"/>
      <c r="B513" s="87"/>
      <c r="C513" s="87"/>
      <c r="F513" s="221"/>
      <c r="I513" s="230"/>
      <c r="J513" s="299"/>
      <c r="K513" s="300"/>
      <c r="L513" s="67"/>
      <c r="M513" s="67"/>
      <c r="N513" s="67"/>
      <c r="O513" s="69"/>
      <c r="P513" s="67"/>
      <c r="Q513" s="69"/>
      <c r="R513" s="69"/>
      <c r="S513" s="69"/>
      <c r="T513" s="69"/>
      <c r="U513" s="221"/>
      <c r="V513" s="302"/>
      <c r="W513" s="302"/>
      <c r="X513" s="302"/>
      <c r="Y513" s="223"/>
      <c r="Z513" s="221"/>
      <c r="AA513" s="221"/>
      <c r="AB513" s="221"/>
      <c r="AC513" s="221"/>
      <c r="AD513" s="221"/>
      <c r="AE513" s="221"/>
      <c r="AF513" s="221"/>
      <c r="AG513" s="221"/>
      <c r="AH513" s="221"/>
      <c r="AI513" s="221"/>
      <c r="AJ513" s="221"/>
      <c r="AK513" s="221"/>
      <c r="AL513" s="221"/>
      <c r="AM513" s="221"/>
      <c r="AN513" s="221"/>
      <c r="AO513" s="221"/>
      <c r="AP513" s="221"/>
    </row>
    <row r="514" spans="1:42" ht="14.25" customHeight="1">
      <c r="A514" s="221"/>
      <c r="B514" s="87"/>
      <c r="C514" s="87"/>
      <c r="F514" s="221"/>
      <c r="I514" s="230"/>
      <c r="J514" s="299"/>
      <c r="K514" s="300"/>
      <c r="L514" s="67"/>
      <c r="M514" s="67"/>
      <c r="N514" s="67"/>
      <c r="O514" s="69"/>
      <c r="P514" s="67"/>
      <c r="Q514" s="69"/>
      <c r="R514" s="69"/>
      <c r="S514" s="69"/>
      <c r="T514" s="69"/>
      <c r="U514" s="221"/>
      <c r="V514" s="302"/>
      <c r="W514" s="302"/>
      <c r="X514" s="302"/>
      <c r="Y514" s="223"/>
      <c r="Z514" s="221"/>
      <c r="AA514" s="221"/>
      <c r="AB514" s="221"/>
      <c r="AC514" s="221"/>
      <c r="AD514" s="221"/>
      <c r="AE514" s="221"/>
      <c r="AF514" s="221"/>
      <c r="AG514" s="221"/>
      <c r="AH514" s="221"/>
      <c r="AI514" s="221"/>
      <c r="AJ514" s="221"/>
      <c r="AK514" s="221"/>
      <c r="AL514" s="221"/>
      <c r="AM514" s="221"/>
      <c r="AN514" s="221"/>
      <c r="AO514" s="221"/>
      <c r="AP514" s="221"/>
    </row>
    <row r="515" spans="1:42" ht="14.25" customHeight="1">
      <c r="A515" s="221"/>
      <c r="B515" s="87"/>
      <c r="C515" s="87"/>
      <c r="F515" s="221"/>
      <c r="I515" s="230"/>
      <c r="J515" s="299"/>
      <c r="K515" s="300"/>
      <c r="L515" s="67"/>
      <c r="M515" s="67"/>
      <c r="N515" s="67"/>
      <c r="O515" s="69"/>
      <c r="P515" s="67"/>
      <c r="Q515" s="69"/>
      <c r="R515" s="69"/>
      <c r="S515" s="69"/>
      <c r="T515" s="69"/>
      <c r="U515" s="221"/>
      <c r="V515" s="302"/>
      <c r="W515" s="302"/>
      <c r="X515" s="302"/>
      <c r="Y515" s="223"/>
      <c r="Z515" s="221"/>
      <c r="AA515" s="221"/>
      <c r="AB515" s="221"/>
      <c r="AC515" s="221"/>
      <c r="AD515" s="221"/>
      <c r="AE515" s="221"/>
      <c r="AF515" s="221"/>
      <c r="AG515" s="221"/>
      <c r="AH515" s="221"/>
      <c r="AI515" s="221"/>
      <c r="AJ515" s="221"/>
      <c r="AK515" s="221"/>
      <c r="AL515" s="221"/>
      <c r="AM515" s="221"/>
      <c r="AN515" s="221"/>
      <c r="AO515" s="221"/>
      <c r="AP515" s="221"/>
    </row>
    <row r="516" spans="1:42" ht="14.25" customHeight="1">
      <c r="A516" s="221"/>
      <c r="B516" s="87"/>
      <c r="C516" s="87"/>
      <c r="F516" s="221"/>
      <c r="I516" s="230"/>
      <c r="J516" s="299"/>
      <c r="K516" s="300"/>
      <c r="L516" s="67"/>
      <c r="M516" s="67"/>
      <c r="N516" s="67"/>
      <c r="O516" s="69"/>
      <c r="P516" s="67"/>
      <c r="Q516" s="69"/>
      <c r="R516" s="69"/>
      <c r="S516" s="69"/>
      <c r="T516" s="69"/>
      <c r="U516" s="221"/>
      <c r="V516" s="302"/>
      <c r="W516" s="302"/>
      <c r="X516" s="302"/>
      <c r="Y516" s="223"/>
      <c r="Z516" s="221"/>
      <c r="AA516" s="221"/>
      <c r="AB516" s="221"/>
      <c r="AC516" s="221"/>
      <c r="AD516" s="221"/>
      <c r="AE516" s="221"/>
      <c r="AF516" s="221"/>
      <c r="AG516" s="221"/>
      <c r="AH516" s="221"/>
      <c r="AI516" s="221"/>
      <c r="AJ516" s="221"/>
      <c r="AK516" s="221"/>
      <c r="AL516" s="221"/>
      <c r="AM516" s="221"/>
      <c r="AN516" s="221"/>
      <c r="AO516" s="221"/>
      <c r="AP516" s="221"/>
    </row>
    <row r="517" spans="1:42" ht="14.25" customHeight="1">
      <c r="A517" s="221"/>
      <c r="B517" s="87"/>
      <c r="C517" s="87"/>
      <c r="F517" s="221"/>
      <c r="I517" s="230"/>
      <c r="J517" s="299"/>
      <c r="K517" s="300"/>
      <c r="L517" s="67"/>
      <c r="M517" s="67"/>
      <c r="N517" s="67"/>
      <c r="O517" s="69"/>
      <c r="P517" s="67"/>
      <c r="Q517" s="69"/>
      <c r="R517" s="69"/>
      <c r="S517" s="69"/>
      <c r="T517" s="69"/>
      <c r="U517" s="221"/>
      <c r="V517" s="302"/>
      <c r="W517" s="302"/>
      <c r="X517" s="302"/>
      <c r="Y517" s="223"/>
      <c r="Z517" s="221"/>
      <c r="AA517" s="221"/>
      <c r="AB517" s="221"/>
      <c r="AC517" s="221"/>
      <c r="AD517" s="221"/>
      <c r="AE517" s="221"/>
      <c r="AF517" s="221"/>
      <c r="AG517" s="221"/>
      <c r="AH517" s="221"/>
      <c r="AI517" s="221"/>
      <c r="AJ517" s="221"/>
      <c r="AK517" s="221"/>
      <c r="AL517" s="221"/>
      <c r="AM517" s="221"/>
      <c r="AN517" s="221"/>
      <c r="AO517" s="221"/>
      <c r="AP517" s="221"/>
    </row>
    <row r="518" spans="1:42" ht="14.25" customHeight="1">
      <c r="A518" s="221"/>
      <c r="B518" s="87"/>
      <c r="C518" s="87"/>
      <c r="F518" s="221"/>
      <c r="I518" s="230"/>
      <c r="J518" s="299"/>
      <c r="K518" s="300"/>
      <c r="L518" s="67"/>
      <c r="M518" s="67"/>
      <c r="N518" s="67"/>
      <c r="O518" s="69"/>
      <c r="P518" s="67"/>
      <c r="Q518" s="69"/>
      <c r="R518" s="69"/>
      <c r="S518" s="69"/>
      <c r="T518" s="69"/>
      <c r="U518" s="221"/>
      <c r="V518" s="302"/>
      <c r="W518" s="302"/>
      <c r="X518" s="302"/>
      <c r="Y518" s="223"/>
      <c r="Z518" s="221"/>
      <c r="AA518" s="221"/>
      <c r="AB518" s="221"/>
      <c r="AC518" s="221"/>
      <c r="AD518" s="221"/>
      <c r="AE518" s="221"/>
      <c r="AF518" s="221"/>
      <c r="AG518" s="221"/>
      <c r="AH518" s="221"/>
      <c r="AI518" s="221"/>
      <c r="AJ518" s="221"/>
      <c r="AK518" s="221"/>
      <c r="AL518" s="221"/>
      <c r="AM518" s="221"/>
      <c r="AN518" s="221"/>
      <c r="AO518" s="221"/>
      <c r="AP518" s="221"/>
    </row>
    <row r="519" spans="1:42" ht="14.25" customHeight="1">
      <c r="A519" s="221"/>
      <c r="B519" s="87"/>
      <c r="C519" s="87"/>
      <c r="F519" s="221"/>
      <c r="I519" s="230"/>
      <c r="J519" s="299"/>
      <c r="K519" s="300"/>
      <c r="L519" s="67"/>
      <c r="M519" s="67"/>
      <c r="N519" s="67"/>
      <c r="O519" s="69"/>
      <c r="P519" s="67"/>
      <c r="Q519" s="69"/>
      <c r="R519" s="69"/>
      <c r="S519" s="69"/>
      <c r="T519" s="69"/>
      <c r="U519" s="221"/>
      <c r="V519" s="302"/>
      <c r="W519" s="302"/>
      <c r="X519" s="302"/>
      <c r="Y519" s="223"/>
      <c r="Z519" s="221"/>
      <c r="AA519" s="221"/>
      <c r="AB519" s="221"/>
      <c r="AC519" s="221"/>
      <c r="AD519" s="221"/>
      <c r="AE519" s="221"/>
      <c r="AF519" s="221"/>
      <c r="AG519" s="221"/>
      <c r="AH519" s="221"/>
      <c r="AI519" s="221"/>
      <c r="AJ519" s="221"/>
      <c r="AK519" s="221"/>
      <c r="AL519" s="221"/>
      <c r="AM519" s="221"/>
      <c r="AN519" s="221"/>
      <c r="AO519" s="221"/>
      <c r="AP519" s="221"/>
    </row>
    <row r="520" spans="1:42" ht="14.25" customHeight="1">
      <c r="A520" s="221"/>
      <c r="B520" s="87"/>
      <c r="C520" s="87"/>
      <c r="F520" s="221"/>
      <c r="I520" s="230"/>
      <c r="J520" s="299"/>
      <c r="K520" s="300"/>
      <c r="L520" s="67"/>
      <c r="M520" s="67"/>
      <c r="N520" s="67"/>
      <c r="O520" s="69"/>
      <c r="P520" s="67"/>
      <c r="Q520" s="69"/>
      <c r="R520" s="69"/>
      <c r="S520" s="69"/>
      <c r="T520" s="69"/>
      <c r="U520" s="221"/>
      <c r="V520" s="302"/>
      <c r="W520" s="302"/>
      <c r="X520" s="302"/>
      <c r="Y520" s="223"/>
      <c r="Z520" s="221"/>
      <c r="AA520" s="221"/>
      <c r="AB520" s="221"/>
      <c r="AC520" s="221"/>
      <c r="AD520" s="221"/>
      <c r="AE520" s="221"/>
      <c r="AF520" s="221"/>
      <c r="AG520" s="221"/>
      <c r="AH520" s="221"/>
      <c r="AI520" s="221"/>
      <c r="AJ520" s="221"/>
      <c r="AK520" s="221"/>
      <c r="AL520" s="221"/>
      <c r="AM520" s="221"/>
      <c r="AN520" s="221"/>
      <c r="AO520" s="221"/>
      <c r="AP520" s="221"/>
    </row>
    <row r="521" spans="1:42" ht="14.25" customHeight="1">
      <c r="A521" s="221"/>
      <c r="B521" s="87"/>
      <c r="C521" s="87"/>
      <c r="F521" s="221"/>
      <c r="I521" s="230"/>
      <c r="J521" s="299"/>
      <c r="K521" s="300"/>
      <c r="L521" s="67"/>
      <c r="M521" s="67"/>
      <c r="N521" s="67"/>
      <c r="O521" s="69"/>
      <c r="P521" s="67"/>
      <c r="Q521" s="69"/>
      <c r="R521" s="69"/>
      <c r="S521" s="69"/>
      <c r="T521" s="69"/>
      <c r="U521" s="221"/>
      <c r="V521" s="302"/>
      <c r="W521" s="302"/>
      <c r="X521" s="302"/>
      <c r="Y521" s="223"/>
      <c r="Z521" s="221"/>
      <c r="AA521" s="221"/>
      <c r="AB521" s="221"/>
      <c r="AC521" s="221"/>
      <c r="AD521" s="221"/>
      <c r="AE521" s="221"/>
      <c r="AF521" s="221"/>
      <c r="AG521" s="221"/>
      <c r="AH521" s="221"/>
      <c r="AI521" s="221"/>
      <c r="AJ521" s="221"/>
      <c r="AK521" s="221"/>
      <c r="AL521" s="221"/>
      <c r="AM521" s="221"/>
      <c r="AN521" s="221"/>
      <c r="AO521" s="221"/>
      <c r="AP521" s="221"/>
    </row>
    <row r="522" spans="1:42" ht="14.25" customHeight="1">
      <c r="A522" s="221"/>
      <c r="B522" s="87"/>
      <c r="C522" s="87"/>
      <c r="F522" s="221"/>
      <c r="I522" s="230"/>
      <c r="J522" s="299"/>
      <c r="K522" s="300"/>
      <c r="L522" s="67"/>
      <c r="M522" s="67"/>
      <c r="N522" s="67"/>
      <c r="O522" s="69"/>
      <c r="P522" s="67"/>
      <c r="Q522" s="69"/>
      <c r="R522" s="69"/>
      <c r="S522" s="69"/>
      <c r="T522" s="69"/>
      <c r="U522" s="221"/>
      <c r="V522" s="302"/>
      <c r="W522" s="302"/>
      <c r="X522" s="302"/>
      <c r="Y522" s="223"/>
      <c r="Z522" s="221"/>
      <c r="AA522" s="221"/>
      <c r="AB522" s="221"/>
      <c r="AC522" s="221"/>
      <c r="AD522" s="221"/>
      <c r="AE522" s="221"/>
      <c r="AF522" s="221"/>
      <c r="AG522" s="221"/>
      <c r="AH522" s="221"/>
      <c r="AI522" s="221"/>
      <c r="AJ522" s="221"/>
      <c r="AK522" s="221"/>
      <c r="AL522" s="221"/>
      <c r="AM522" s="221"/>
      <c r="AN522" s="221"/>
      <c r="AO522" s="221"/>
      <c r="AP522" s="221"/>
    </row>
    <row r="523" spans="1:42" ht="14.25" customHeight="1">
      <c r="A523" s="221"/>
      <c r="B523" s="87"/>
      <c r="C523" s="87"/>
      <c r="F523" s="221"/>
      <c r="I523" s="230"/>
      <c r="J523" s="299"/>
      <c r="K523" s="300"/>
      <c r="L523" s="67"/>
      <c r="M523" s="67"/>
      <c r="N523" s="67"/>
      <c r="O523" s="69"/>
      <c r="P523" s="67"/>
      <c r="Q523" s="69"/>
      <c r="R523" s="69"/>
      <c r="S523" s="69"/>
      <c r="T523" s="69"/>
      <c r="U523" s="221"/>
      <c r="V523" s="302"/>
      <c r="W523" s="302"/>
      <c r="X523" s="302"/>
      <c r="Y523" s="223"/>
      <c r="Z523" s="221"/>
      <c r="AA523" s="221"/>
      <c r="AB523" s="221"/>
      <c r="AC523" s="221"/>
      <c r="AD523" s="221"/>
      <c r="AE523" s="221"/>
      <c r="AF523" s="221"/>
      <c r="AG523" s="221"/>
      <c r="AH523" s="221"/>
      <c r="AI523" s="221"/>
      <c r="AJ523" s="221"/>
      <c r="AK523" s="221"/>
      <c r="AL523" s="221"/>
      <c r="AM523" s="221"/>
      <c r="AN523" s="221"/>
      <c r="AO523" s="221"/>
      <c r="AP523" s="221"/>
    </row>
    <row r="524" spans="1:42" ht="14.25" customHeight="1">
      <c r="A524" s="221"/>
      <c r="B524" s="87"/>
      <c r="C524" s="87"/>
      <c r="F524" s="221"/>
      <c r="I524" s="230"/>
      <c r="J524" s="299"/>
      <c r="K524" s="300"/>
      <c r="L524" s="67"/>
      <c r="M524" s="67"/>
      <c r="N524" s="67"/>
      <c r="O524" s="69"/>
      <c r="P524" s="67"/>
      <c r="Q524" s="69"/>
      <c r="R524" s="69"/>
      <c r="S524" s="69"/>
      <c r="T524" s="69"/>
      <c r="U524" s="221"/>
      <c r="V524" s="302"/>
      <c r="W524" s="302"/>
      <c r="X524" s="302"/>
      <c r="Y524" s="223"/>
      <c r="Z524" s="221"/>
      <c r="AA524" s="221"/>
      <c r="AB524" s="221"/>
      <c r="AC524" s="221"/>
      <c r="AD524" s="221"/>
      <c r="AE524" s="221"/>
      <c r="AF524" s="221"/>
      <c r="AG524" s="221"/>
      <c r="AH524" s="221"/>
      <c r="AI524" s="221"/>
      <c r="AJ524" s="221"/>
      <c r="AK524" s="221"/>
      <c r="AL524" s="221"/>
      <c r="AM524" s="221"/>
      <c r="AN524" s="221"/>
      <c r="AO524" s="221"/>
      <c r="AP524" s="221"/>
    </row>
    <row r="525" spans="1:42" ht="14.25" customHeight="1">
      <c r="A525" s="221"/>
      <c r="B525" s="87"/>
      <c r="C525" s="87"/>
      <c r="F525" s="221"/>
      <c r="I525" s="230"/>
      <c r="J525" s="299"/>
      <c r="K525" s="300"/>
      <c r="L525" s="67"/>
      <c r="M525" s="67"/>
      <c r="N525" s="67"/>
      <c r="O525" s="69"/>
      <c r="P525" s="67"/>
      <c r="Q525" s="69"/>
      <c r="R525" s="69"/>
      <c r="S525" s="69"/>
      <c r="T525" s="69"/>
      <c r="U525" s="221"/>
      <c r="V525" s="302"/>
      <c r="W525" s="302"/>
      <c r="X525" s="302"/>
      <c r="Y525" s="223"/>
      <c r="Z525" s="221"/>
      <c r="AA525" s="221"/>
      <c r="AB525" s="221"/>
      <c r="AC525" s="221"/>
      <c r="AD525" s="221"/>
      <c r="AE525" s="221"/>
      <c r="AF525" s="221"/>
      <c r="AG525" s="221"/>
      <c r="AH525" s="221"/>
      <c r="AI525" s="221"/>
      <c r="AJ525" s="221"/>
      <c r="AK525" s="221"/>
      <c r="AL525" s="221"/>
      <c r="AM525" s="221"/>
      <c r="AN525" s="221"/>
      <c r="AO525" s="221"/>
      <c r="AP525" s="221"/>
    </row>
    <row r="526" spans="1:42" ht="14.25" customHeight="1">
      <c r="A526" s="221"/>
      <c r="B526" s="87"/>
      <c r="C526" s="87"/>
      <c r="F526" s="221"/>
      <c r="I526" s="230"/>
      <c r="J526" s="299"/>
      <c r="K526" s="300"/>
      <c r="L526" s="67"/>
      <c r="M526" s="67"/>
      <c r="N526" s="67"/>
      <c r="O526" s="69"/>
      <c r="P526" s="67"/>
      <c r="Q526" s="69"/>
      <c r="R526" s="69"/>
      <c r="S526" s="69"/>
      <c r="T526" s="69"/>
      <c r="U526" s="221"/>
      <c r="V526" s="302"/>
      <c r="W526" s="302"/>
      <c r="X526" s="302"/>
      <c r="Y526" s="223"/>
      <c r="Z526" s="221"/>
      <c r="AA526" s="221"/>
      <c r="AB526" s="221"/>
      <c r="AC526" s="221"/>
      <c r="AD526" s="221"/>
      <c r="AE526" s="221"/>
      <c r="AF526" s="221"/>
      <c r="AG526" s="221"/>
      <c r="AH526" s="221"/>
      <c r="AI526" s="221"/>
      <c r="AJ526" s="221"/>
      <c r="AK526" s="221"/>
      <c r="AL526" s="221"/>
      <c r="AM526" s="221"/>
      <c r="AN526" s="221"/>
      <c r="AO526" s="221"/>
      <c r="AP526" s="221"/>
    </row>
    <row r="527" spans="1:42" ht="14.25" customHeight="1">
      <c r="A527" s="221"/>
      <c r="B527" s="87"/>
      <c r="C527" s="87"/>
      <c r="F527" s="221"/>
      <c r="I527" s="230"/>
      <c r="J527" s="299"/>
      <c r="K527" s="300"/>
      <c r="L527" s="67"/>
      <c r="M527" s="67"/>
      <c r="N527" s="67"/>
      <c r="O527" s="69"/>
      <c r="P527" s="67"/>
      <c r="Q527" s="69"/>
      <c r="R527" s="69"/>
      <c r="S527" s="69"/>
      <c r="T527" s="69"/>
      <c r="U527" s="221"/>
      <c r="V527" s="302"/>
      <c r="W527" s="302"/>
      <c r="X527" s="302"/>
      <c r="Y527" s="223"/>
      <c r="Z527" s="221"/>
      <c r="AA527" s="221"/>
      <c r="AB527" s="221"/>
      <c r="AC527" s="221"/>
      <c r="AD527" s="221"/>
      <c r="AE527" s="221"/>
      <c r="AF527" s="221"/>
      <c r="AG527" s="221"/>
      <c r="AH527" s="221"/>
      <c r="AI527" s="221"/>
      <c r="AJ527" s="221"/>
      <c r="AK527" s="221"/>
      <c r="AL527" s="221"/>
      <c r="AM527" s="221"/>
      <c r="AN527" s="221"/>
      <c r="AO527" s="221"/>
      <c r="AP527" s="221"/>
    </row>
    <row r="528" spans="1:42" ht="14.25" customHeight="1">
      <c r="A528" s="221"/>
      <c r="B528" s="87"/>
      <c r="C528" s="87"/>
      <c r="F528" s="221"/>
      <c r="I528" s="230"/>
      <c r="J528" s="299"/>
      <c r="K528" s="300"/>
      <c r="L528" s="67"/>
      <c r="M528" s="67"/>
      <c r="N528" s="67"/>
      <c r="O528" s="69"/>
      <c r="P528" s="67"/>
      <c r="Q528" s="69"/>
      <c r="R528" s="69"/>
      <c r="S528" s="69"/>
      <c r="T528" s="69"/>
      <c r="U528" s="221"/>
      <c r="V528" s="302"/>
      <c r="W528" s="302"/>
      <c r="X528" s="302"/>
      <c r="Y528" s="223"/>
      <c r="Z528" s="221"/>
      <c r="AA528" s="221"/>
      <c r="AB528" s="221"/>
      <c r="AC528" s="221"/>
      <c r="AD528" s="221"/>
      <c r="AE528" s="221"/>
      <c r="AF528" s="221"/>
      <c r="AG528" s="221"/>
      <c r="AH528" s="221"/>
      <c r="AI528" s="221"/>
      <c r="AJ528" s="221"/>
      <c r="AK528" s="221"/>
      <c r="AL528" s="221"/>
      <c r="AM528" s="221"/>
      <c r="AN528" s="221"/>
      <c r="AO528" s="221"/>
      <c r="AP528" s="221"/>
    </row>
    <row r="529" spans="1:42" ht="14.25" customHeight="1">
      <c r="A529" s="221"/>
      <c r="B529" s="87"/>
      <c r="C529" s="87"/>
      <c r="F529" s="221"/>
      <c r="I529" s="230"/>
      <c r="J529" s="299"/>
      <c r="K529" s="300"/>
      <c r="L529" s="67"/>
      <c r="M529" s="67"/>
      <c r="N529" s="67"/>
      <c r="O529" s="69"/>
      <c r="P529" s="67"/>
      <c r="Q529" s="69"/>
      <c r="R529" s="69"/>
      <c r="S529" s="69"/>
      <c r="T529" s="69"/>
      <c r="U529" s="221"/>
      <c r="V529" s="302"/>
      <c r="W529" s="302"/>
      <c r="X529" s="302"/>
      <c r="Y529" s="223"/>
      <c r="Z529" s="221"/>
      <c r="AA529" s="221"/>
      <c r="AB529" s="221"/>
      <c r="AC529" s="221"/>
      <c r="AD529" s="221"/>
      <c r="AE529" s="221"/>
      <c r="AF529" s="221"/>
      <c r="AG529" s="221"/>
      <c r="AH529" s="221"/>
      <c r="AI529" s="221"/>
      <c r="AJ529" s="221"/>
      <c r="AK529" s="221"/>
      <c r="AL529" s="221"/>
      <c r="AM529" s="221"/>
      <c r="AN529" s="221"/>
      <c r="AO529" s="221"/>
      <c r="AP529" s="221"/>
    </row>
    <row r="530" spans="1:42" ht="14.25" customHeight="1">
      <c r="A530" s="221"/>
      <c r="B530" s="87"/>
      <c r="C530" s="87"/>
      <c r="F530" s="221"/>
      <c r="I530" s="230"/>
      <c r="J530" s="299"/>
      <c r="K530" s="300"/>
      <c r="L530" s="67"/>
      <c r="M530" s="67"/>
      <c r="N530" s="67"/>
      <c r="O530" s="69"/>
      <c r="P530" s="67"/>
      <c r="Q530" s="69"/>
      <c r="R530" s="69"/>
      <c r="S530" s="69"/>
      <c r="T530" s="69"/>
      <c r="U530" s="221"/>
      <c r="V530" s="302"/>
      <c r="W530" s="302"/>
      <c r="X530" s="302"/>
      <c r="Y530" s="223"/>
      <c r="Z530" s="221"/>
      <c r="AA530" s="221"/>
      <c r="AB530" s="221"/>
      <c r="AC530" s="221"/>
      <c r="AD530" s="221"/>
      <c r="AE530" s="221"/>
      <c r="AF530" s="221"/>
      <c r="AG530" s="221"/>
      <c r="AH530" s="221"/>
      <c r="AI530" s="221"/>
      <c r="AJ530" s="221"/>
      <c r="AK530" s="221"/>
      <c r="AL530" s="221"/>
      <c r="AM530" s="221"/>
      <c r="AN530" s="221"/>
      <c r="AO530" s="221"/>
      <c r="AP530" s="221"/>
    </row>
    <row r="531" spans="1:42" ht="14.25" customHeight="1">
      <c r="A531" s="221"/>
      <c r="B531" s="87"/>
      <c r="C531" s="87"/>
      <c r="F531" s="221"/>
      <c r="I531" s="230"/>
      <c r="J531" s="299"/>
      <c r="K531" s="300"/>
      <c r="L531" s="67"/>
      <c r="M531" s="67"/>
      <c r="N531" s="67"/>
      <c r="O531" s="69"/>
      <c r="P531" s="67"/>
      <c r="Q531" s="69"/>
      <c r="R531" s="69"/>
      <c r="S531" s="69"/>
      <c r="T531" s="69"/>
      <c r="U531" s="221"/>
      <c r="V531" s="302"/>
      <c r="W531" s="302"/>
      <c r="X531" s="302"/>
      <c r="Y531" s="223"/>
      <c r="Z531" s="221"/>
      <c r="AA531" s="221"/>
      <c r="AB531" s="221"/>
      <c r="AC531" s="221"/>
      <c r="AD531" s="221"/>
      <c r="AE531" s="221"/>
      <c r="AF531" s="221"/>
      <c r="AG531" s="221"/>
      <c r="AH531" s="221"/>
      <c r="AI531" s="221"/>
      <c r="AJ531" s="221"/>
      <c r="AK531" s="221"/>
      <c r="AL531" s="221"/>
      <c r="AM531" s="221"/>
      <c r="AN531" s="221"/>
      <c r="AO531" s="221"/>
      <c r="AP531" s="221"/>
    </row>
    <row r="532" spans="1:42" ht="14.25" customHeight="1">
      <c r="A532" s="221"/>
      <c r="B532" s="87"/>
      <c r="C532" s="87"/>
      <c r="F532" s="221"/>
      <c r="I532" s="230"/>
      <c r="J532" s="299"/>
      <c r="K532" s="300"/>
      <c r="L532" s="67"/>
      <c r="M532" s="67"/>
      <c r="N532" s="67"/>
      <c r="O532" s="69"/>
      <c r="P532" s="67"/>
      <c r="Q532" s="69"/>
      <c r="R532" s="69"/>
      <c r="S532" s="69"/>
      <c r="T532" s="69"/>
      <c r="U532" s="221"/>
      <c r="V532" s="302"/>
      <c r="W532" s="302"/>
      <c r="X532" s="302"/>
      <c r="Y532" s="223"/>
      <c r="Z532" s="221"/>
      <c r="AA532" s="221"/>
      <c r="AB532" s="221"/>
      <c r="AC532" s="221"/>
      <c r="AD532" s="221"/>
      <c r="AE532" s="221"/>
      <c r="AF532" s="221"/>
      <c r="AG532" s="221"/>
      <c r="AH532" s="221"/>
      <c r="AI532" s="221"/>
      <c r="AJ532" s="221"/>
      <c r="AK532" s="221"/>
      <c r="AL532" s="221"/>
      <c r="AM532" s="221"/>
      <c r="AN532" s="221"/>
      <c r="AO532" s="221"/>
      <c r="AP532" s="221"/>
    </row>
    <row r="533" spans="1:42" ht="14.25" customHeight="1">
      <c r="A533" s="221"/>
      <c r="B533" s="87"/>
      <c r="C533" s="87"/>
      <c r="F533" s="221"/>
      <c r="I533" s="230"/>
      <c r="J533" s="299"/>
      <c r="K533" s="300"/>
      <c r="L533" s="67"/>
      <c r="M533" s="67"/>
      <c r="N533" s="67"/>
      <c r="O533" s="69"/>
      <c r="P533" s="67"/>
      <c r="Q533" s="69"/>
      <c r="R533" s="69"/>
      <c r="S533" s="69"/>
      <c r="T533" s="69"/>
      <c r="U533" s="221"/>
      <c r="V533" s="302"/>
      <c r="W533" s="302"/>
      <c r="X533" s="302"/>
      <c r="Y533" s="223"/>
      <c r="Z533" s="221"/>
      <c r="AA533" s="221"/>
      <c r="AB533" s="221"/>
      <c r="AC533" s="221"/>
      <c r="AD533" s="221"/>
      <c r="AE533" s="221"/>
      <c r="AF533" s="221"/>
      <c r="AG533" s="221"/>
      <c r="AH533" s="221"/>
      <c r="AI533" s="221"/>
      <c r="AJ533" s="221"/>
      <c r="AK533" s="221"/>
      <c r="AL533" s="221"/>
      <c r="AM533" s="221"/>
      <c r="AN533" s="221"/>
      <c r="AO533" s="221"/>
      <c r="AP533" s="221"/>
    </row>
    <row r="534" spans="1:42" ht="14.25" customHeight="1">
      <c r="A534" s="221"/>
      <c r="B534" s="87"/>
      <c r="C534" s="87"/>
      <c r="F534" s="221"/>
      <c r="I534" s="230"/>
      <c r="J534" s="299"/>
      <c r="K534" s="300"/>
      <c r="L534" s="67"/>
      <c r="M534" s="67"/>
      <c r="N534" s="67"/>
      <c r="O534" s="69"/>
      <c r="P534" s="67"/>
      <c r="Q534" s="69"/>
      <c r="R534" s="69"/>
      <c r="S534" s="69"/>
      <c r="T534" s="69"/>
      <c r="U534" s="221"/>
      <c r="V534" s="302"/>
      <c r="W534" s="302"/>
      <c r="X534" s="302"/>
      <c r="Y534" s="223"/>
      <c r="Z534" s="221"/>
      <c r="AA534" s="221"/>
      <c r="AB534" s="221"/>
      <c r="AC534" s="221"/>
      <c r="AD534" s="221"/>
      <c r="AE534" s="221"/>
      <c r="AF534" s="221"/>
      <c r="AG534" s="221"/>
      <c r="AH534" s="221"/>
      <c r="AI534" s="221"/>
      <c r="AJ534" s="221"/>
      <c r="AK534" s="221"/>
      <c r="AL534" s="221"/>
      <c r="AM534" s="221"/>
      <c r="AN534" s="221"/>
      <c r="AO534" s="221"/>
      <c r="AP534" s="221"/>
    </row>
    <row r="535" spans="1:42" ht="14.25" customHeight="1">
      <c r="A535" s="221"/>
      <c r="B535" s="87"/>
      <c r="C535" s="87"/>
      <c r="F535" s="221"/>
      <c r="I535" s="230"/>
      <c r="J535" s="299"/>
      <c r="K535" s="300"/>
      <c r="L535" s="67"/>
      <c r="M535" s="67"/>
      <c r="N535" s="67"/>
      <c r="O535" s="69"/>
      <c r="P535" s="67"/>
      <c r="Q535" s="69"/>
      <c r="R535" s="69"/>
      <c r="S535" s="69"/>
      <c r="T535" s="69"/>
      <c r="U535" s="221"/>
      <c r="V535" s="302"/>
      <c r="W535" s="302"/>
      <c r="X535" s="302"/>
      <c r="Y535" s="223"/>
      <c r="Z535" s="221"/>
      <c r="AA535" s="221"/>
      <c r="AB535" s="221"/>
      <c r="AC535" s="221"/>
      <c r="AD535" s="221"/>
      <c r="AE535" s="221"/>
      <c r="AF535" s="221"/>
      <c r="AG535" s="221"/>
      <c r="AH535" s="221"/>
      <c r="AI535" s="221"/>
      <c r="AJ535" s="221"/>
      <c r="AK535" s="221"/>
      <c r="AL535" s="221"/>
      <c r="AM535" s="221"/>
      <c r="AN535" s="221"/>
      <c r="AO535" s="221"/>
      <c r="AP535" s="221"/>
    </row>
    <row r="536" spans="1:42" ht="14.25" customHeight="1">
      <c r="A536" s="221"/>
      <c r="B536" s="87"/>
      <c r="C536" s="87"/>
      <c r="F536" s="221"/>
      <c r="I536" s="230"/>
      <c r="J536" s="299"/>
      <c r="K536" s="300"/>
      <c r="L536" s="67"/>
      <c r="M536" s="67"/>
      <c r="N536" s="67"/>
      <c r="O536" s="69"/>
      <c r="P536" s="67"/>
      <c r="Q536" s="69"/>
      <c r="R536" s="69"/>
      <c r="S536" s="69"/>
      <c r="T536" s="69"/>
      <c r="U536" s="221"/>
      <c r="V536" s="302"/>
      <c r="W536" s="302"/>
      <c r="X536" s="302"/>
      <c r="Y536" s="223"/>
      <c r="Z536" s="221"/>
      <c r="AA536" s="221"/>
      <c r="AB536" s="221"/>
      <c r="AC536" s="221"/>
      <c r="AD536" s="221"/>
      <c r="AE536" s="221"/>
      <c r="AF536" s="221"/>
      <c r="AG536" s="221"/>
      <c r="AH536" s="221"/>
      <c r="AI536" s="221"/>
      <c r="AJ536" s="221"/>
      <c r="AK536" s="221"/>
      <c r="AL536" s="221"/>
      <c r="AM536" s="221"/>
      <c r="AN536" s="221"/>
      <c r="AO536" s="221"/>
      <c r="AP536" s="221"/>
    </row>
    <row r="537" spans="1:42" ht="14.25" customHeight="1">
      <c r="A537" s="221"/>
      <c r="B537" s="87"/>
      <c r="C537" s="87"/>
      <c r="F537" s="221"/>
      <c r="I537" s="230"/>
      <c r="J537" s="299"/>
      <c r="K537" s="300"/>
      <c r="L537" s="67"/>
      <c r="M537" s="67"/>
      <c r="N537" s="67"/>
      <c r="O537" s="69"/>
      <c r="P537" s="67"/>
      <c r="Q537" s="69"/>
      <c r="R537" s="69"/>
      <c r="S537" s="69"/>
      <c r="T537" s="69"/>
      <c r="U537" s="221"/>
      <c r="V537" s="302"/>
      <c r="W537" s="302"/>
      <c r="X537" s="302"/>
      <c r="Y537" s="223"/>
      <c r="Z537" s="221"/>
      <c r="AA537" s="221"/>
      <c r="AB537" s="221"/>
      <c r="AC537" s="221"/>
      <c r="AD537" s="221"/>
      <c r="AE537" s="221"/>
      <c r="AF537" s="221"/>
      <c r="AG537" s="221"/>
      <c r="AH537" s="221"/>
      <c r="AI537" s="221"/>
      <c r="AJ537" s="221"/>
      <c r="AK537" s="221"/>
      <c r="AL537" s="221"/>
      <c r="AM537" s="221"/>
      <c r="AN537" s="221"/>
      <c r="AO537" s="221"/>
      <c r="AP537" s="221"/>
    </row>
    <row r="538" spans="1:42" ht="14.25" customHeight="1">
      <c r="A538" s="221"/>
      <c r="B538" s="87"/>
      <c r="C538" s="87"/>
      <c r="F538" s="221"/>
      <c r="I538" s="230"/>
      <c r="J538" s="299"/>
      <c r="K538" s="300"/>
      <c r="L538" s="67"/>
      <c r="M538" s="67"/>
      <c r="N538" s="67"/>
      <c r="O538" s="69"/>
      <c r="P538" s="67"/>
      <c r="Q538" s="69"/>
      <c r="R538" s="69"/>
      <c r="S538" s="69"/>
      <c r="T538" s="69"/>
      <c r="U538" s="221"/>
      <c r="V538" s="302"/>
      <c r="W538" s="302"/>
      <c r="X538" s="302"/>
      <c r="Y538" s="223"/>
      <c r="Z538" s="221"/>
      <c r="AA538" s="221"/>
      <c r="AB538" s="221"/>
      <c r="AC538" s="221"/>
      <c r="AD538" s="221"/>
      <c r="AE538" s="221"/>
      <c r="AF538" s="221"/>
      <c r="AG538" s="221"/>
      <c r="AH538" s="221"/>
      <c r="AI538" s="221"/>
      <c r="AJ538" s="221"/>
      <c r="AK538" s="221"/>
      <c r="AL538" s="221"/>
      <c r="AM538" s="221"/>
      <c r="AN538" s="221"/>
      <c r="AO538" s="221"/>
      <c r="AP538" s="221"/>
    </row>
    <row r="539" spans="1:42" ht="14.25" customHeight="1">
      <c r="A539" s="221"/>
      <c r="B539" s="87"/>
      <c r="C539" s="87"/>
      <c r="F539" s="221"/>
      <c r="I539" s="230"/>
      <c r="J539" s="299"/>
      <c r="K539" s="300"/>
      <c r="L539" s="67"/>
      <c r="M539" s="67"/>
      <c r="N539" s="67"/>
      <c r="O539" s="69"/>
      <c r="P539" s="67"/>
      <c r="Q539" s="69"/>
      <c r="R539" s="69"/>
      <c r="S539" s="69"/>
      <c r="T539" s="69"/>
      <c r="U539" s="221"/>
      <c r="V539" s="302"/>
      <c r="W539" s="302"/>
      <c r="X539" s="302"/>
      <c r="Y539" s="223"/>
      <c r="Z539" s="221"/>
      <c r="AA539" s="221"/>
      <c r="AB539" s="221"/>
      <c r="AC539" s="221"/>
      <c r="AD539" s="221"/>
      <c r="AE539" s="221"/>
      <c r="AF539" s="221"/>
      <c r="AG539" s="221"/>
      <c r="AH539" s="221"/>
      <c r="AI539" s="221"/>
      <c r="AJ539" s="221"/>
      <c r="AK539" s="221"/>
      <c r="AL539" s="221"/>
      <c r="AM539" s="221"/>
      <c r="AN539" s="221"/>
      <c r="AO539" s="221"/>
      <c r="AP539" s="221"/>
    </row>
    <row r="540" spans="1:42" ht="14.25" customHeight="1">
      <c r="A540" s="221"/>
      <c r="B540" s="87"/>
      <c r="C540" s="87"/>
      <c r="F540" s="221"/>
      <c r="I540" s="230"/>
      <c r="J540" s="299"/>
      <c r="K540" s="300"/>
      <c r="L540" s="67"/>
      <c r="M540" s="67"/>
      <c r="N540" s="67"/>
      <c r="O540" s="69"/>
      <c r="P540" s="67"/>
      <c r="Q540" s="69"/>
      <c r="R540" s="69"/>
      <c r="S540" s="69"/>
      <c r="T540" s="69"/>
      <c r="U540" s="221"/>
      <c r="V540" s="302"/>
      <c r="W540" s="302"/>
      <c r="X540" s="302"/>
      <c r="Y540" s="223"/>
      <c r="Z540" s="221"/>
      <c r="AA540" s="221"/>
      <c r="AB540" s="221"/>
      <c r="AC540" s="221"/>
      <c r="AD540" s="221"/>
      <c r="AE540" s="221"/>
      <c r="AF540" s="221"/>
      <c r="AG540" s="221"/>
      <c r="AH540" s="221"/>
      <c r="AI540" s="221"/>
      <c r="AJ540" s="221"/>
      <c r="AK540" s="221"/>
      <c r="AL540" s="221"/>
      <c r="AM540" s="221"/>
      <c r="AN540" s="221"/>
      <c r="AO540" s="221"/>
      <c r="AP540" s="221"/>
    </row>
    <row r="541" spans="1:42" ht="14.25" customHeight="1">
      <c r="A541" s="221"/>
      <c r="B541" s="87"/>
      <c r="C541" s="87"/>
      <c r="F541" s="221"/>
      <c r="I541" s="230"/>
      <c r="J541" s="299"/>
      <c r="K541" s="300"/>
      <c r="L541" s="67"/>
      <c r="M541" s="67"/>
      <c r="N541" s="67"/>
      <c r="O541" s="69"/>
      <c r="P541" s="67"/>
      <c r="Q541" s="69"/>
      <c r="R541" s="69"/>
      <c r="S541" s="69"/>
      <c r="T541" s="69"/>
      <c r="U541" s="221"/>
      <c r="V541" s="302"/>
      <c r="W541" s="302"/>
      <c r="X541" s="302"/>
      <c r="Y541" s="223"/>
      <c r="Z541" s="221"/>
      <c r="AA541" s="221"/>
      <c r="AB541" s="221"/>
      <c r="AC541" s="221"/>
      <c r="AD541" s="221"/>
      <c r="AE541" s="221"/>
      <c r="AF541" s="221"/>
      <c r="AG541" s="221"/>
      <c r="AH541" s="221"/>
      <c r="AI541" s="221"/>
      <c r="AJ541" s="221"/>
      <c r="AK541" s="221"/>
      <c r="AL541" s="221"/>
      <c r="AM541" s="221"/>
      <c r="AN541" s="221"/>
      <c r="AO541" s="221"/>
      <c r="AP541" s="221"/>
    </row>
    <row r="542" spans="1:42" ht="14.25" customHeight="1">
      <c r="A542" s="221"/>
      <c r="B542" s="87"/>
      <c r="C542" s="87"/>
      <c r="F542" s="221"/>
      <c r="I542" s="230"/>
      <c r="J542" s="299"/>
      <c r="K542" s="300"/>
      <c r="L542" s="67"/>
      <c r="M542" s="67"/>
      <c r="N542" s="67"/>
      <c r="O542" s="69"/>
      <c r="P542" s="67"/>
      <c r="Q542" s="69"/>
      <c r="R542" s="69"/>
      <c r="S542" s="69"/>
      <c r="T542" s="69"/>
      <c r="U542" s="221"/>
      <c r="V542" s="302"/>
      <c r="W542" s="302"/>
      <c r="X542" s="302"/>
      <c r="Y542" s="223"/>
      <c r="Z542" s="221"/>
      <c r="AA542" s="221"/>
      <c r="AB542" s="221"/>
      <c r="AC542" s="221"/>
      <c r="AD542" s="221"/>
      <c r="AE542" s="221"/>
      <c r="AF542" s="221"/>
      <c r="AG542" s="221"/>
      <c r="AH542" s="221"/>
      <c r="AI542" s="221"/>
      <c r="AJ542" s="221"/>
      <c r="AK542" s="221"/>
      <c r="AL542" s="221"/>
      <c r="AM542" s="221"/>
      <c r="AN542" s="221"/>
      <c r="AO542" s="221"/>
      <c r="AP542" s="221"/>
    </row>
    <row r="543" spans="1:42" ht="14.25" customHeight="1">
      <c r="A543" s="221"/>
      <c r="B543" s="87"/>
      <c r="C543" s="87"/>
      <c r="F543" s="221"/>
      <c r="I543" s="230"/>
      <c r="J543" s="299"/>
      <c r="K543" s="300"/>
      <c r="L543" s="67"/>
      <c r="M543" s="67"/>
      <c r="N543" s="67"/>
      <c r="O543" s="69"/>
      <c r="P543" s="67"/>
      <c r="Q543" s="69"/>
      <c r="R543" s="69"/>
      <c r="S543" s="69"/>
      <c r="T543" s="69"/>
      <c r="U543" s="221"/>
      <c r="V543" s="302"/>
      <c r="W543" s="302"/>
      <c r="X543" s="302"/>
      <c r="Y543" s="223"/>
      <c r="Z543" s="221"/>
      <c r="AA543" s="221"/>
      <c r="AB543" s="221"/>
      <c r="AC543" s="221"/>
      <c r="AD543" s="221"/>
      <c r="AE543" s="221"/>
      <c r="AF543" s="221"/>
      <c r="AG543" s="221"/>
      <c r="AH543" s="221"/>
      <c r="AI543" s="221"/>
      <c r="AJ543" s="221"/>
      <c r="AK543" s="221"/>
      <c r="AL543" s="221"/>
      <c r="AM543" s="221"/>
      <c r="AN543" s="221"/>
      <c r="AO543" s="221"/>
      <c r="AP543" s="221"/>
    </row>
    <row r="544" spans="1:42" ht="14.25" customHeight="1">
      <c r="A544" s="221"/>
      <c r="B544" s="87"/>
      <c r="C544" s="87"/>
      <c r="F544" s="221"/>
      <c r="I544" s="230"/>
      <c r="J544" s="299"/>
      <c r="K544" s="300"/>
      <c r="L544" s="67"/>
      <c r="M544" s="67"/>
      <c r="N544" s="67"/>
      <c r="O544" s="69"/>
      <c r="P544" s="67"/>
      <c r="Q544" s="69"/>
      <c r="R544" s="69"/>
      <c r="S544" s="69"/>
      <c r="T544" s="69"/>
      <c r="U544" s="221"/>
      <c r="V544" s="302"/>
      <c r="W544" s="302"/>
      <c r="X544" s="302"/>
      <c r="Y544" s="223"/>
      <c r="Z544" s="221"/>
      <c r="AA544" s="221"/>
      <c r="AB544" s="221"/>
      <c r="AC544" s="221"/>
      <c r="AD544" s="221"/>
      <c r="AE544" s="221"/>
      <c r="AF544" s="221"/>
      <c r="AG544" s="221"/>
      <c r="AH544" s="221"/>
      <c r="AI544" s="221"/>
      <c r="AJ544" s="221"/>
      <c r="AK544" s="221"/>
      <c r="AL544" s="221"/>
      <c r="AM544" s="221"/>
      <c r="AN544" s="221"/>
      <c r="AO544" s="221"/>
      <c r="AP544" s="221"/>
    </row>
    <row r="545" spans="1:42" ht="14.25" customHeight="1">
      <c r="A545" s="221"/>
      <c r="B545" s="87"/>
      <c r="C545" s="87"/>
      <c r="F545" s="221"/>
      <c r="I545" s="230"/>
      <c r="J545" s="299"/>
      <c r="K545" s="300"/>
      <c r="L545" s="67"/>
      <c r="M545" s="67"/>
      <c r="N545" s="67"/>
      <c r="O545" s="69"/>
      <c r="P545" s="67"/>
      <c r="Q545" s="69"/>
      <c r="R545" s="69"/>
      <c r="S545" s="69"/>
      <c r="T545" s="69"/>
      <c r="U545" s="221"/>
      <c r="V545" s="302"/>
      <c r="W545" s="302"/>
      <c r="X545" s="302"/>
      <c r="Y545" s="223"/>
      <c r="Z545" s="221"/>
      <c r="AA545" s="221"/>
      <c r="AB545" s="221"/>
      <c r="AC545" s="221"/>
      <c r="AD545" s="221"/>
      <c r="AE545" s="221"/>
      <c r="AF545" s="221"/>
      <c r="AG545" s="221"/>
      <c r="AH545" s="221"/>
      <c r="AI545" s="221"/>
      <c r="AJ545" s="221"/>
      <c r="AK545" s="221"/>
      <c r="AL545" s="221"/>
      <c r="AM545" s="221"/>
      <c r="AN545" s="221"/>
      <c r="AO545" s="221"/>
      <c r="AP545" s="221"/>
    </row>
    <row r="546" spans="1:42" ht="14.25" customHeight="1">
      <c r="A546" s="221"/>
      <c r="B546" s="87"/>
      <c r="C546" s="87"/>
      <c r="F546" s="221"/>
      <c r="I546" s="230"/>
      <c r="J546" s="299"/>
      <c r="K546" s="300"/>
      <c r="L546" s="67"/>
      <c r="M546" s="67"/>
      <c r="N546" s="67"/>
      <c r="O546" s="69"/>
      <c r="P546" s="67"/>
      <c r="Q546" s="69"/>
      <c r="R546" s="69"/>
      <c r="S546" s="69"/>
      <c r="T546" s="69"/>
      <c r="U546" s="221"/>
      <c r="V546" s="302"/>
      <c r="W546" s="302"/>
      <c r="X546" s="302"/>
      <c r="Y546" s="223"/>
      <c r="Z546" s="221"/>
      <c r="AA546" s="221"/>
      <c r="AB546" s="221"/>
      <c r="AC546" s="221"/>
      <c r="AD546" s="221"/>
      <c r="AE546" s="221"/>
      <c r="AF546" s="221"/>
      <c r="AG546" s="221"/>
      <c r="AH546" s="221"/>
      <c r="AI546" s="221"/>
      <c r="AJ546" s="221"/>
      <c r="AK546" s="221"/>
      <c r="AL546" s="221"/>
      <c r="AM546" s="221"/>
      <c r="AN546" s="221"/>
      <c r="AO546" s="221"/>
      <c r="AP546" s="221"/>
    </row>
    <row r="547" spans="1:42" ht="14.25" customHeight="1">
      <c r="A547" s="221"/>
      <c r="B547" s="87"/>
      <c r="C547" s="87"/>
      <c r="F547" s="221"/>
      <c r="I547" s="230"/>
      <c r="J547" s="299"/>
      <c r="K547" s="300"/>
      <c r="L547" s="67"/>
      <c r="M547" s="67"/>
      <c r="N547" s="67"/>
      <c r="O547" s="69"/>
      <c r="P547" s="67"/>
      <c r="Q547" s="69"/>
      <c r="R547" s="69"/>
      <c r="S547" s="69"/>
      <c r="T547" s="69"/>
      <c r="U547" s="221"/>
      <c r="V547" s="302"/>
      <c r="W547" s="302"/>
      <c r="X547" s="302"/>
      <c r="Y547" s="223"/>
      <c r="Z547" s="221"/>
      <c r="AA547" s="221"/>
      <c r="AB547" s="221"/>
      <c r="AC547" s="221"/>
      <c r="AD547" s="221"/>
      <c r="AE547" s="221"/>
      <c r="AF547" s="221"/>
      <c r="AG547" s="221"/>
      <c r="AH547" s="221"/>
      <c r="AI547" s="221"/>
      <c r="AJ547" s="221"/>
      <c r="AK547" s="221"/>
      <c r="AL547" s="221"/>
      <c r="AM547" s="221"/>
      <c r="AN547" s="221"/>
      <c r="AO547" s="221"/>
      <c r="AP547" s="221"/>
    </row>
    <row r="548" spans="1:42" ht="14.25" customHeight="1">
      <c r="A548" s="221"/>
      <c r="B548" s="87"/>
      <c r="C548" s="87"/>
      <c r="F548" s="221"/>
      <c r="I548" s="230"/>
      <c r="J548" s="299"/>
      <c r="K548" s="300"/>
      <c r="L548" s="67"/>
      <c r="M548" s="67"/>
      <c r="N548" s="67"/>
      <c r="O548" s="69"/>
      <c r="P548" s="67"/>
      <c r="Q548" s="69"/>
      <c r="R548" s="69"/>
      <c r="S548" s="69"/>
      <c r="T548" s="69"/>
      <c r="U548" s="221"/>
      <c r="V548" s="302"/>
      <c r="W548" s="302"/>
      <c r="X548" s="302"/>
      <c r="Y548" s="223"/>
      <c r="Z548" s="221"/>
      <c r="AA548" s="221"/>
      <c r="AB548" s="221"/>
      <c r="AC548" s="221"/>
      <c r="AD548" s="221"/>
      <c r="AE548" s="221"/>
      <c r="AF548" s="221"/>
      <c r="AG548" s="221"/>
      <c r="AH548" s="221"/>
      <c r="AI548" s="221"/>
      <c r="AJ548" s="221"/>
      <c r="AK548" s="221"/>
      <c r="AL548" s="221"/>
      <c r="AM548" s="221"/>
      <c r="AN548" s="221"/>
      <c r="AO548" s="221"/>
      <c r="AP548" s="221"/>
    </row>
    <row r="549" spans="1:42" ht="14.25" customHeight="1">
      <c r="A549" s="221"/>
      <c r="B549" s="87"/>
      <c r="C549" s="87"/>
      <c r="F549" s="221"/>
      <c r="I549" s="230"/>
      <c r="J549" s="299"/>
      <c r="K549" s="300"/>
      <c r="L549" s="67"/>
      <c r="M549" s="67"/>
      <c r="N549" s="67"/>
      <c r="O549" s="69"/>
      <c r="P549" s="67"/>
      <c r="Q549" s="69"/>
      <c r="R549" s="69"/>
      <c r="S549" s="69"/>
      <c r="T549" s="69"/>
      <c r="U549" s="221"/>
      <c r="V549" s="302"/>
      <c r="W549" s="302"/>
      <c r="X549" s="302"/>
      <c r="Y549" s="223"/>
      <c r="Z549" s="221"/>
      <c r="AA549" s="221"/>
      <c r="AB549" s="221"/>
      <c r="AC549" s="221"/>
      <c r="AD549" s="221"/>
      <c r="AE549" s="221"/>
      <c r="AF549" s="221"/>
      <c r="AG549" s="221"/>
      <c r="AH549" s="221"/>
      <c r="AI549" s="221"/>
      <c r="AJ549" s="221"/>
      <c r="AK549" s="221"/>
      <c r="AL549" s="221"/>
      <c r="AM549" s="221"/>
      <c r="AN549" s="221"/>
      <c r="AO549" s="221"/>
      <c r="AP549" s="221"/>
    </row>
    <row r="550" spans="1:42" ht="14.25" customHeight="1">
      <c r="A550" s="221"/>
      <c r="B550" s="87"/>
      <c r="C550" s="87"/>
      <c r="F550" s="221"/>
      <c r="I550" s="230"/>
      <c r="J550" s="299"/>
      <c r="K550" s="300"/>
      <c r="L550" s="67"/>
      <c r="M550" s="67"/>
      <c r="N550" s="67"/>
      <c r="O550" s="69"/>
      <c r="P550" s="67"/>
      <c r="Q550" s="69"/>
      <c r="R550" s="69"/>
      <c r="S550" s="69"/>
      <c r="T550" s="69"/>
      <c r="U550" s="221"/>
      <c r="V550" s="302"/>
      <c r="W550" s="302"/>
      <c r="X550" s="302"/>
      <c r="Y550" s="223"/>
      <c r="Z550" s="221"/>
      <c r="AA550" s="221"/>
      <c r="AB550" s="221"/>
      <c r="AC550" s="221"/>
      <c r="AD550" s="221"/>
      <c r="AE550" s="221"/>
      <c r="AF550" s="221"/>
      <c r="AG550" s="221"/>
      <c r="AH550" s="221"/>
      <c r="AI550" s="221"/>
      <c r="AJ550" s="221"/>
      <c r="AK550" s="221"/>
      <c r="AL550" s="221"/>
      <c r="AM550" s="221"/>
      <c r="AN550" s="221"/>
      <c r="AO550" s="221"/>
      <c r="AP550" s="221"/>
    </row>
    <row r="551" spans="1:42" ht="14.25" customHeight="1">
      <c r="A551" s="221"/>
      <c r="B551" s="87"/>
      <c r="C551" s="87"/>
      <c r="F551" s="221"/>
      <c r="I551" s="230"/>
      <c r="J551" s="299"/>
      <c r="K551" s="300"/>
      <c r="L551" s="67"/>
      <c r="M551" s="67"/>
      <c r="N551" s="67"/>
      <c r="O551" s="69"/>
      <c r="P551" s="67"/>
      <c r="Q551" s="69"/>
      <c r="R551" s="69"/>
      <c r="S551" s="69"/>
      <c r="T551" s="69"/>
      <c r="U551" s="221"/>
      <c r="V551" s="302"/>
      <c r="W551" s="302"/>
      <c r="X551" s="302"/>
      <c r="Y551" s="223"/>
      <c r="Z551" s="221"/>
      <c r="AA551" s="221"/>
      <c r="AB551" s="221"/>
      <c r="AC551" s="221"/>
      <c r="AD551" s="221"/>
      <c r="AE551" s="221"/>
      <c r="AF551" s="221"/>
      <c r="AG551" s="221"/>
      <c r="AH551" s="221"/>
      <c r="AI551" s="221"/>
      <c r="AJ551" s="221"/>
      <c r="AK551" s="221"/>
      <c r="AL551" s="221"/>
      <c r="AM551" s="221"/>
      <c r="AN551" s="221"/>
      <c r="AO551" s="221"/>
      <c r="AP551" s="221"/>
    </row>
    <row r="552" spans="1:42" ht="14.25" customHeight="1">
      <c r="A552" s="221"/>
      <c r="B552" s="87"/>
      <c r="C552" s="87"/>
      <c r="F552" s="221"/>
      <c r="I552" s="230"/>
      <c r="J552" s="299"/>
      <c r="K552" s="300"/>
      <c r="L552" s="67"/>
      <c r="M552" s="67"/>
      <c r="N552" s="67"/>
      <c r="O552" s="69"/>
      <c r="P552" s="67"/>
      <c r="Q552" s="69"/>
      <c r="R552" s="69"/>
      <c r="S552" s="69"/>
      <c r="T552" s="69"/>
      <c r="U552" s="221"/>
      <c r="V552" s="302"/>
      <c r="W552" s="302"/>
      <c r="X552" s="302"/>
      <c r="Y552" s="223"/>
      <c r="Z552" s="221"/>
      <c r="AA552" s="221"/>
      <c r="AB552" s="221"/>
      <c r="AC552" s="221"/>
      <c r="AD552" s="221"/>
      <c r="AE552" s="221"/>
      <c r="AF552" s="221"/>
      <c r="AG552" s="221"/>
      <c r="AH552" s="221"/>
      <c r="AI552" s="221"/>
      <c r="AJ552" s="221"/>
      <c r="AK552" s="221"/>
      <c r="AL552" s="221"/>
      <c r="AM552" s="221"/>
      <c r="AN552" s="221"/>
      <c r="AO552" s="221"/>
      <c r="AP552" s="221"/>
    </row>
    <row r="553" spans="1:42" ht="14.25" customHeight="1">
      <c r="A553" s="221"/>
      <c r="B553" s="87"/>
      <c r="C553" s="87"/>
      <c r="F553" s="221"/>
      <c r="I553" s="230"/>
      <c r="J553" s="299"/>
      <c r="K553" s="300"/>
      <c r="L553" s="67"/>
      <c r="M553" s="67"/>
      <c r="N553" s="67"/>
      <c r="O553" s="69"/>
      <c r="P553" s="67"/>
      <c r="Q553" s="69"/>
      <c r="R553" s="69"/>
      <c r="S553" s="69"/>
      <c r="T553" s="69"/>
      <c r="U553" s="221"/>
      <c r="V553" s="302"/>
      <c r="W553" s="302"/>
      <c r="X553" s="302"/>
      <c r="Y553" s="223"/>
      <c r="Z553" s="221"/>
      <c r="AA553" s="221"/>
      <c r="AB553" s="221"/>
      <c r="AC553" s="221"/>
      <c r="AD553" s="221"/>
      <c r="AE553" s="221"/>
      <c r="AF553" s="221"/>
      <c r="AG553" s="221"/>
      <c r="AH553" s="221"/>
      <c r="AI553" s="221"/>
      <c r="AJ553" s="221"/>
      <c r="AK553" s="221"/>
      <c r="AL553" s="221"/>
      <c r="AM553" s="221"/>
      <c r="AN553" s="221"/>
      <c r="AO553" s="221"/>
      <c r="AP553" s="221"/>
    </row>
    <row r="554" spans="1:42" ht="14.25" customHeight="1">
      <c r="A554" s="221"/>
      <c r="B554" s="87"/>
      <c r="C554" s="87"/>
      <c r="F554" s="221"/>
      <c r="I554" s="230"/>
      <c r="J554" s="299"/>
      <c r="K554" s="300"/>
      <c r="L554" s="67"/>
      <c r="M554" s="67"/>
      <c r="N554" s="67"/>
      <c r="O554" s="69"/>
      <c r="P554" s="67"/>
      <c r="Q554" s="69"/>
      <c r="R554" s="69"/>
      <c r="S554" s="69"/>
      <c r="T554" s="69"/>
      <c r="U554" s="221"/>
      <c r="V554" s="302"/>
      <c r="W554" s="302"/>
      <c r="X554" s="302"/>
      <c r="Y554" s="223"/>
      <c r="Z554" s="221"/>
      <c r="AA554" s="221"/>
      <c r="AB554" s="221"/>
      <c r="AC554" s="221"/>
      <c r="AD554" s="221"/>
      <c r="AE554" s="221"/>
      <c r="AF554" s="221"/>
      <c r="AG554" s="221"/>
      <c r="AH554" s="221"/>
      <c r="AI554" s="221"/>
      <c r="AJ554" s="221"/>
      <c r="AK554" s="221"/>
      <c r="AL554" s="221"/>
      <c r="AM554" s="221"/>
      <c r="AN554" s="221"/>
      <c r="AO554" s="221"/>
      <c r="AP554" s="221"/>
    </row>
    <row r="555" spans="1:42" ht="14.25" customHeight="1">
      <c r="A555" s="221"/>
      <c r="B555" s="87"/>
      <c r="C555" s="87"/>
      <c r="F555" s="221"/>
      <c r="I555" s="230"/>
      <c r="J555" s="299"/>
      <c r="K555" s="300"/>
      <c r="L555" s="67"/>
      <c r="M555" s="67"/>
      <c r="N555" s="67"/>
      <c r="O555" s="69"/>
      <c r="P555" s="67"/>
      <c r="Q555" s="69"/>
      <c r="R555" s="69"/>
      <c r="S555" s="69"/>
      <c r="T555" s="69"/>
      <c r="U555" s="221"/>
      <c r="V555" s="302"/>
      <c r="W555" s="302"/>
      <c r="X555" s="302"/>
      <c r="Y555" s="223"/>
      <c r="Z555" s="221"/>
      <c r="AA555" s="221"/>
      <c r="AB555" s="221"/>
      <c r="AC555" s="221"/>
      <c r="AD555" s="221"/>
      <c r="AE555" s="221"/>
      <c r="AF555" s="221"/>
      <c r="AG555" s="221"/>
      <c r="AH555" s="221"/>
      <c r="AI555" s="221"/>
      <c r="AJ555" s="221"/>
      <c r="AK555" s="221"/>
      <c r="AL555" s="221"/>
      <c r="AM555" s="221"/>
      <c r="AN555" s="221"/>
      <c r="AO555" s="221"/>
      <c r="AP555" s="221"/>
    </row>
    <row r="556" spans="1:42" ht="14.25" customHeight="1">
      <c r="A556" s="221"/>
      <c r="B556" s="87"/>
      <c r="C556" s="87"/>
      <c r="F556" s="221"/>
      <c r="I556" s="230"/>
      <c r="J556" s="299"/>
      <c r="K556" s="300"/>
      <c r="L556" s="67"/>
      <c r="M556" s="67"/>
      <c r="N556" s="67"/>
      <c r="O556" s="69"/>
      <c r="P556" s="67"/>
      <c r="Q556" s="69"/>
      <c r="R556" s="69"/>
      <c r="S556" s="69"/>
      <c r="T556" s="69"/>
      <c r="U556" s="221"/>
      <c r="V556" s="302"/>
      <c r="W556" s="302"/>
      <c r="X556" s="302"/>
      <c r="Y556" s="223"/>
      <c r="Z556" s="221"/>
      <c r="AA556" s="221"/>
      <c r="AB556" s="221"/>
      <c r="AC556" s="221"/>
      <c r="AD556" s="221"/>
      <c r="AE556" s="221"/>
      <c r="AF556" s="221"/>
      <c r="AG556" s="221"/>
      <c r="AH556" s="221"/>
      <c r="AI556" s="221"/>
      <c r="AJ556" s="221"/>
      <c r="AK556" s="221"/>
      <c r="AL556" s="221"/>
      <c r="AM556" s="221"/>
      <c r="AN556" s="221"/>
      <c r="AO556" s="221"/>
      <c r="AP556" s="221"/>
    </row>
    <row r="557" spans="1:42" ht="14.25" customHeight="1">
      <c r="A557" s="221"/>
      <c r="B557" s="87"/>
      <c r="C557" s="87"/>
      <c r="F557" s="221"/>
      <c r="I557" s="230"/>
      <c r="J557" s="299"/>
      <c r="K557" s="300"/>
      <c r="L557" s="67"/>
      <c r="M557" s="67"/>
      <c r="N557" s="67"/>
      <c r="O557" s="69"/>
      <c r="P557" s="67"/>
      <c r="Q557" s="69"/>
      <c r="R557" s="69"/>
      <c r="S557" s="69"/>
      <c r="T557" s="69"/>
      <c r="U557" s="221"/>
      <c r="V557" s="302"/>
      <c r="W557" s="302"/>
      <c r="X557" s="302"/>
      <c r="Y557" s="223"/>
      <c r="Z557" s="221"/>
      <c r="AA557" s="221"/>
      <c r="AB557" s="221"/>
      <c r="AC557" s="221"/>
      <c r="AD557" s="221"/>
      <c r="AE557" s="221"/>
      <c r="AF557" s="221"/>
      <c r="AG557" s="221"/>
      <c r="AH557" s="221"/>
      <c r="AI557" s="221"/>
      <c r="AJ557" s="221"/>
      <c r="AK557" s="221"/>
      <c r="AL557" s="221"/>
      <c r="AM557" s="221"/>
      <c r="AN557" s="221"/>
      <c r="AO557" s="221"/>
      <c r="AP557" s="221"/>
    </row>
    <row r="558" spans="1:42" ht="14.25" customHeight="1">
      <c r="A558" s="221"/>
      <c r="B558" s="87"/>
      <c r="C558" s="87"/>
      <c r="F558" s="221"/>
      <c r="I558" s="230"/>
      <c r="J558" s="299"/>
      <c r="K558" s="300"/>
      <c r="L558" s="67"/>
      <c r="M558" s="67"/>
      <c r="N558" s="67"/>
      <c r="O558" s="69"/>
      <c r="P558" s="67"/>
      <c r="Q558" s="69"/>
      <c r="R558" s="69"/>
      <c r="S558" s="69"/>
      <c r="T558" s="69"/>
      <c r="U558" s="221"/>
      <c r="V558" s="302"/>
      <c r="W558" s="302"/>
      <c r="X558" s="302"/>
      <c r="Y558" s="223"/>
      <c r="Z558" s="221"/>
      <c r="AA558" s="221"/>
      <c r="AB558" s="221"/>
      <c r="AC558" s="221"/>
      <c r="AD558" s="221"/>
      <c r="AE558" s="221"/>
      <c r="AF558" s="221"/>
      <c r="AG558" s="221"/>
      <c r="AH558" s="221"/>
      <c r="AI558" s="221"/>
      <c r="AJ558" s="221"/>
      <c r="AK558" s="221"/>
      <c r="AL558" s="221"/>
      <c r="AM558" s="221"/>
      <c r="AN558" s="221"/>
      <c r="AO558" s="221"/>
      <c r="AP558" s="221"/>
    </row>
    <row r="559" spans="1:42" ht="14.25" customHeight="1">
      <c r="A559" s="221"/>
      <c r="B559" s="87"/>
      <c r="C559" s="87"/>
      <c r="F559" s="221"/>
      <c r="I559" s="230"/>
      <c r="J559" s="299"/>
      <c r="K559" s="300"/>
      <c r="L559" s="67"/>
      <c r="M559" s="67"/>
      <c r="N559" s="67"/>
      <c r="O559" s="69"/>
      <c r="P559" s="67"/>
      <c r="Q559" s="69"/>
      <c r="R559" s="69"/>
      <c r="S559" s="69"/>
      <c r="T559" s="69"/>
      <c r="U559" s="221"/>
      <c r="V559" s="302"/>
      <c r="W559" s="302"/>
      <c r="X559" s="302"/>
      <c r="Y559" s="223"/>
      <c r="Z559" s="221"/>
      <c r="AA559" s="221"/>
      <c r="AB559" s="221"/>
      <c r="AC559" s="221"/>
      <c r="AD559" s="221"/>
      <c r="AE559" s="221"/>
      <c r="AF559" s="221"/>
      <c r="AG559" s="221"/>
      <c r="AH559" s="221"/>
      <c r="AI559" s="221"/>
      <c r="AJ559" s="221"/>
      <c r="AK559" s="221"/>
      <c r="AL559" s="221"/>
      <c r="AM559" s="221"/>
      <c r="AN559" s="221"/>
      <c r="AO559" s="221"/>
      <c r="AP559" s="221"/>
    </row>
    <row r="560" spans="1:42" ht="14.25" customHeight="1">
      <c r="A560" s="221"/>
      <c r="B560" s="87"/>
      <c r="C560" s="87"/>
      <c r="F560" s="221"/>
      <c r="I560" s="230"/>
      <c r="J560" s="299"/>
      <c r="K560" s="300"/>
      <c r="L560" s="67"/>
      <c r="M560" s="67"/>
      <c r="N560" s="67"/>
      <c r="O560" s="69"/>
      <c r="P560" s="67"/>
      <c r="Q560" s="69"/>
      <c r="R560" s="69"/>
      <c r="S560" s="69"/>
      <c r="T560" s="69"/>
      <c r="U560" s="221"/>
      <c r="V560" s="302"/>
      <c r="W560" s="302"/>
      <c r="X560" s="302"/>
      <c r="Y560" s="223"/>
      <c r="Z560" s="221"/>
      <c r="AA560" s="221"/>
      <c r="AB560" s="221"/>
      <c r="AC560" s="221"/>
      <c r="AD560" s="221"/>
      <c r="AE560" s="221"/>
      <c r="AF560" s="221"/>
      <c r="AG560" s="221"/>
      <c r="AH560" s="221"/>
      <c r="AI560" s="221"/>
      <c r="AJ560" s="221"/>
      <c r="AK560" s="221"/>
      <c r="AL560" s="221"/>
      <c r="AM560" s="221"/>
      <c r="AN560" s="221"/>
      <c r="AO560" s="221"/>
      <c r="AP560" s="221"/>
    </row>
    <row r="561" spans="1:42" ht="14.25" customHeight="1">
      <c r="A561" s="221"/>
      <c r="B561" s="87"/>
      <c r="C561" s="87"/>
      <c r="F561" s="221"/>
      <c r="I561" s="230"/>
      <c r="J561" s="299"/>
      <c r="K561" s="300"/>
      <c r="L561" s="67"/>
      <c r="M561" s="67"/>
      <c r="N561" s="67"/>
      <c r="O561" s="69"/>
      <c r="P561" s="67"/>
      <c r="Q561" s="69"/>
      <c r="R561" s="69"/>
      <c r="S561" s="69"/>
      <c r="T561" s="69"/>
      <c r="U561" s="221"/>
      <c r="V561" s="302"/>
      <c r="W561" s="302"/>
      <c r="X561" s="302"/>
      <c r="Y561" s="223"/>
      <c r="Z561" s="221"/>
      <c r="AA561" s="221"/>
      <c r="AB561" s="221"/>
      <c r="AC561" s="221"/>
      <c r="AD561" s="221"/>
      <c r="AE561" s="221"/>
      <c r="AF561" s="221"/>
      <c r="AG561" s="221"/>
      <c r="AH561" s="221"/>
      <c r="AI561" s="221"/>
      <c r="AJ561" s="221"/>
      <c r="AK561" s="221"/>
      <c r="AL561" s="221"/>
      <c r="AM561" s="221"/>
      <c r="AN561" s="221"/>
      <c r="AO561" s="221"/>
      <c r="AP561" s="221"/>
    </row>
    <row r="562" spans="1:42" ht="14.25" customHeight="1">
      <c r="A562" s="221"/>
      <c r="B562" s="87"/>
      <c r="C562" s="87"/>
      <c r="F562" s="221"/>
      <c r="I562" s="230"/>
      <c r="J562" s="299"/>
      <c r="K562" s="300"/>
      <c r="L562" s="67"/>
      <c r="M562" s="67"/>
      <c r="N562" s="67"/>
      <c r="O562" s="69"/>
      <c r="P562" s="67"/>
      <c r="Q562" s="69"/>
      <c r="R562" s="69"/>
      <c r="S562" s="69"/>
      <c r="T562" s="69"/>
      <c r="U562" s="221"/>
      <c r="V562" s="302"/>
      <c r="W562" s="302"/>
      <c r="X562" s="302"/>
      <c r="Y562" s="223"/>
      <c r="Z562" s="221"/>
      <c r="AA562" s="221"/>
      <c r="AB562" s="221"/>
      <c r="AC562" s="221"/>
      <c r="AD562" s="221"/>
      <c r="AE562" s="221"/>
      <c r="AF562" s="221"/>
      <c r="AG562" s="221"/>
      <c r="AH562" s="221"/>
      <c r="AI562" s="221"/>
      <c r="AJ562" s="221"/>
      <c r="AK562" s="221"/>
      <c r="AL562" s="221"/>
      <c r="AM562" s="221"/>
      <c r="AN562" s="221"/>
      <c r="AO562" s="221"/>
      <c r="AP562" s="221"/>
    </row>
    <row r="563" spans="1:42" ht="14.25" customHeight="1">
      <c r="A563" s="221"/>
      <c r="B563" s="87"/>
      <c r="C563" s="87"/>
      <c r="F563" s="221"/>
      <c r="I563" s="230"/>
      <c r="J563" s="299"/>
      <c r="K563" s="300"/>
      <c r="L563" s="67"/>
      <c r="M563" s="67"/>
      <c r="N563" s="67"/>
      <c r="O563" s="69"/>
      <c r="P563" s="67"/>
      <c r="Q563" s="69"/>
      <c r="R563" s="69"/>
      <c r="S563" s="69"/>
      <c r="T563" s="69"/>
      <c r="U563" s="221"/>
      <c r="V563" s="302"/>
      <c r="W563" s="302"/>
      <c r="X563" s="302"/>
      <c r="Y563" s="223"/>
      <c r="Z563" s="221"/>
      <c r="AA563" s="221"/>
      <c r="AB563" s="221"/>
      <c r="AC563" s="221"/>
      <c r="AD563" s="221"/>
      <c r="AE563" s="221"/>
      <c r="AF563" s="221"/>
      <c r="AG563" s="221"/>
      <c r="AH563" s="221"/>
      <c r="AI563" s="221"/>
      <c r="AJ563" s="221"/>
      <c r="AK563" s="221"/>
      <c r="AL563" s="221"/>
      <c r="AM563" s="221"/>
      <c r="AN563" s="221"/>
      <c r="AO563" s="221"/>
      <c r="AP563" s="221"/>
    </row>
    <row r="564" spans="1:42" ht="14.25" customHeight="1">
      <c r="A564" s="221"/>
      <c r="B564" s="87"/>
      <c r="C564" s="87"/>
      <c r="F564" s="221"/>
      <c r="I564" s="230"/>
      <c r="J564" s="299"/>
      <c r="K564" s="300"/>
      <c r="L564" s="67"/>
      <c r="M564" s="67"/>
      <c r="N564" s="67"/>
      <c r="O564" s="69"/>
      <c r="P564" s="67"/>
      <c r="Q564" s="69"/>
      <c r="R564" s="69"/>
      <c r="S564" s="69"/>
      <c r="T564" s="69"/>
      <c r="U564" s="221"/>
      <c r="V564" s="302"/>
      <c r="W564" s="302"/>
      <c r="X564" s="302"/>
      <c r="Y564" s="223"/>
      <c r="Z564" s="221"/>
      <c r="AA564" s="221"/>
      <c r="AB564" s="221"/>
      <c r="AC564" s="221"/>
      <c r="AD564" s="221"/>
      <c r="AE564" s="221"/>
      <c r="AF564" s="221"/>
      <c r="AG564" s="221"/>
      <c r="AH564" s="221"/>
      <c r="AI564" s="221"/>
      <c r="AJ564" s="221"/>
      <c r="AK564" s="221"/>
      <c r="AL564" s="221"/>
      <c r="AM564" s="221"/>
      <c r="AN564" s="221"/>
      <c r="AO564" s="221"/>
      <c r="AP564" s="221"/>
    </row>
    <row r="565" spans="1:42" ht="14.25" customHeight="1">
      <c r="A565" s="221"/>
      <c r="B565" s="87"/>
      <c r="C565" s="87"/>
      <c r="F565" s="221"/>
      <c r="I565" s="230"/>
      <c r="J565" s="299"/>
      <c r="K565" s="300"/>
      <c r="L565" s="67"/>
      <c r="M565" s="67"/>
      <c r="N565" s="67"/>
      <c r="O565" s="69"/>
      <c r="P565" s="67"/>
      <c r="Q565" s="69"/>
      <c r="R565" s="69"/>
      <c r="S565" s="69"/>
      <c r="T565" s="69"/>
      <c r="U565" s="221"/>
      <c r="V565" s="302"/>
      <c r="W565" s="302"/>
      <c r="X565" s="302"/>
      <c r="Y565" s="223"/>
      <c r="Z565" s="221"/>
      <c r="AA565" s="221"/>
      <c r="AB565" s="221"/>
      <c r="AC565" s="221"/>
      <c r="AD565" s="221"/>
      <c r="AE565" s="221"/>
      <c r="AF565" s="221"/>
      <c r="AG565" s="221"/>
      <c r="AH565" s="221"/>
      <c r="AI565" s="221"/>
      <c r="AJ565" s="221"/>
      <c r="AK565" s="221"/>
      <c r="AL565" s="221"/>
      <c r="AM565" s="221"/>
      <c r="AN565" s="221"/>
      <c r="AO565" s="221"/>
      <c r="AP565" s="221"/>
    </row>
    <row r="566" spans="1:42" ht="14.25" customHeight="1">
      <c r="A566" s="221"/>
      <c r="B566" s="87"/>
      <c r="C566" s="87"/>
      <c r="F566" s="221"/>
      <c r="I566" s="230"/>
      <c r="J566" s="299"/>
      <c r="K566" s="300"/>
      <c r="L566" s="67"/>
      <c r="M566" s="67"/>
      <c r="N566" s="67"/>
      <c r="O566" s="69"/>
      <c r="P566" s="67"/>
      <c r="Q566" s="69"/>
      <c r="R566" s="69"/>
      <c r="S566" s="69"/>
      <c r="T566" s="69"/>
      <c r="U566" s="221"/>
      <c r="V566" s="302"/>
      <c r="W566" s="302"/>
      <c r="X566" s="302"/>
      <c r="Y566" s="223"/>
      <c r="Z566" s="221"/>
      <c r="AA566" s="221"/>
      <c r="AB566" s="221"/>
      <c r="AC566" s="221"/>
      <c r="AD566" s="221"/>
      <c r="AE566" s="221"/>
      <c r="AF566" s="221"/>
      <c r="AG566" s="221"/>
      <c r="AH566" s="221"/>
      <c r="AI566" s="221"/>
      <c r="AJ566" s="221"/>
      <c r="AK566" s="221"/>
      <c r="AL566" s="221"/>
      <c r="AM566" s="221"/>
      <c r="AN566" s="221"/>
      <c r="AO566" s="221"/>
      <c r="AP566" s="221"/>
    </row>
    <row r="567" spans="1:42" ht="14.25" customHeight="1">
      <c r="A567" s="221"/>
      <c r="B567" s="87"/>
      <c r="C567" s="87"/>
      <c r="F567" s="221"/>
      <c r="I567" s="230"/>
      <c r="J567" s="299"/>
      <c r="K567" s="300"/>
      <c r="L567" s="67"/>
      <c r="M567" s="67"/>
      <c r="N567" s="67"/>
      <c r="O567" s="69"/>
      <c r="P567" s="67"/>
      <c r="Q567" s="69"/>
      <c r="R567" s="69"/>
      <c r="S567" s="69"/>
      <c r="T567" s="69"/>
      <c r="U567" s="221"/>
      <c r="V567" s="302"/>
      <c r="W567" s="302"/>
      <c r="X567" s="302"/>
      <c r="Y567" s="223"/>
      <c r="Z567" s="221"/>
      <c r="AA567" s="221"/>
      <c r="AB567" s="221"/>
      <c r="AC567" s="221"/>
      <c r="AD567" s="221"/>
      <c r="AE567" s="221"/>
      <c r="AF567" s="221"/>
      <c r="AG567" s="221"/>
      <c r="AH567" s="221"/>
      <c r="AI567" s="221"/>
      <c r="AJ567" s="221"/>
      <c r="AK567" s="221"/>
      <c r="AL567" s="221"/>
      <c r="AM567" s="221"/>
      <c r="AN567" s="221"/>
      <c r="AO567" s="221"/>
      <c r="AP567" s="221"/>
    </row>
    <row r="568" spans="1:42" ht="14.25" customHeight="1">
      <c r="A568" s="221"/>
      <c r="B568" s="87"/>
      <c r="C568" s="87"/>
      <c r="F568" s="221"/>
      <c r="I568" s="230"/>
      <c r="J568" s="299"/>
      <c r="K568" s="300"/>
      <c r="L568" s="67"/>
      <c r="M568" s="67"/>
      <c r="N568" s="67"/>
      <c r="O568" s="69"/>
      <c r="P568" s="67"/>
      <c r="Q568" s="69"/>
      <c r="R568" s="69"/>
      <c r="S568" s="69"/>
      <c r="T568" s="69"/>
      <c r="U568" s="221"/>
      <c r="V568" s="302"/>
      <c r="W568" s="302"/>
      <c r="X568" s="302"/>
      <c r="Y568" s="223"/>
      <c r="Z568" s="221"/>
      <c r="AA568" s="221"/>
      <c r="AB568" s="221"/>
      <c r="AC568" s="221"/>
      <c r="AD568" s="221"/>
      <c r="AE568" s="221"/>
      <c r="AF568" s="221"/>
      <c r="AG568" s="221"/>
      <c r="AH568" s="221"/>
      <c r="AI568" s="221"/>
      <c r="AJ568" s="221"/>
      <c r="AK568" s="221"/>
      <c r="AL568" s="221"/>
      <c r="AM568" s="221"/>
      <c r="AN568" s="221"/>
      <c r="AO568" s="221"/>
      <c r="AP568" s="221"/>
    </row>
    <row r="569" spans="1:42" ht="14.25" customHeight="1">
      <c r="A569" s="221"/>
      <c r="B569" s="87"/>
      <c r="C569" s="87"/>
      <c r="F569" s="221"/>
      <c r="I569" s="230"/>
      <c r="J569" s="299"/>
      <c r="K569" s="300"/>
      <c r="L569" s="67"/>
      <c r="M569" s="67"/>
      <c r="N569" s="67"/>
      <c r="O569" s="69"/>
      <c r="P569" s="67"/>
      <c r="Q569" s="69"/>
      <c r="R569" s="69"/>
      <c r="S569" s="69"/>
      <c r="T569" s="69"/>
      <c r="U569" s="221"/>
      <c r="V569" s="302"/>
      <c r="W569" s="302"/>
      <c r="X569" s="302"/>
      <c r="Y569" s="223"/>
      <c r="Z569" s="221"/>
      <c r="AA569" s="221"/>
      <c r="AB569" s="221"/>
      <c r="AC569" s="221"/>
      <c r="AD569" s="221"/>
      <c r="AE569" s="221"/>
      <c r="AF569" s="221"/>
      <c r="AG569" s="221"/>
      <c r="AH569" s="221"/>
      <c r="AI569" s="221"/>
      <c r="AJ569" s="221"/>
      <c r="AK569" s="221"/>
      <c r="AL569" s="221"/>
      <c r="AM569" s="221"/>
      <c r="AN569" s="221"/>
      <c r="AO569" s="221"/>
      <c r="AP569" s="221"/>
    </row>
    <row r="570" spans="1:42" ht="14.25" customHeight="1">
      <c r="A570" s="221"/>
      <c r="B570" s="87"/>
      <c r="C570" s="87"/>
      <c r="F570" s="221"/>
      <c r="I570" s="230"/>
      <c r="J570" s="299"/>
      <c r="K570" s="300"/>
      <c r="L570" s="67"/>
      <c r="M570" s="67"/>
      <c r="N570" s="67"/>
      <c r="O570" s="69"/>
      <c r="P570" s="67"/>
      <c r="Q570" s="69"/>
      <c r="R570" s="69"/>
      <c r="S570" s="69"/>
      <c r="T570" s="69"/>
      <c r="U570" s="221"/>
      <c r="V570" s="302"/>
      <c r="W570" s="302"/>
      <c r="X570" s="302"/>
      <c r="Y570" s="223"/>
      <c r="Z570" s="221"/>
      <c r="AA570" s="221"/>
      <c r="AB570" s="221"/>
      <c r="AC570" s="221"/>
      <c r="AD570" s="221"/>
      <c r="AE570" s="221"/>
      <c r="AF570" s="221"/>
      <c r="AG570" s="221"/>
      <c r="AH570" s="221"/>
      <c r="AI570" s="221"/>
      <c r="AJ570" s="221"/>
      <c r="AK570" s="221"/>
      <c r="AL570" s="221"/>
      <c r="AM570" s="221"/>
      <c r="AN570" s="221"/>
      <c r="AO570" s="221"/>
      <c r="AP570" s="221"/>
    </row>
    <row r="571" spans="1:42" ht="14.25" customHeight="1">
      <c r="A571" s="221"/>
      <c r="B571" s="87"/>
      <c r="C571" s="87"/>
      <c r="F571" s="221"/>
      <c r="I571" s="230"/>
      <c r="J571" s="299"/>
      <c r="K571" s="300"/>
      <c r="L571" s="67"/>
      <c r="M571" s="67"/>
      <c r="N571" s="67"/>
      <c r="O571" s="69"/>
      <c r="P571" s="67"/>
      <c r="Q571" s="69"/>
      <c r="R571" s="69"/>
      <c r="S571" s="69"/>
      <c r="T571" s="69"/>
      <c r="U571" s="221"/>
      <c r="V571" s="302"/>
      <c r="W571" s="302"/>
      <c r="X571" s="302"/>
      <c r="Y571" s="223"/>
      <c r="Z571" s="221"/>
      <c r="AA571" s="221"/>
      <c r="AB571" s="221"/>
      <c r="AC571" s="221"/>
      <c r="AD571" s="221"/>
      <c r="AE571" s="221"/>
      <c r="AF571" s="221"/>
      <c r="AG571" s="221"/>
      <c r="AH571" s="221"/>
      <c r="AI571" s="221"/>
      <c r="AJ571" s="221"/>
      <c r="AK571" s="221"/>
      <c r="AL571" s="221"/>
      <c r="AM571" s="221"/>
      <c r="AN571" s="221"/>
      <c r="AO571" s="221"/>
      <c r="AP571" s="221"/>
    </row>
    <row r="572" spans="1:42" ht="14.25" customHeight="1">
      <c r="A572" s="221"/>
      <c r="B572" s="87"/>
      <c r="C572" s="87"/>
      <c r="F572" s="221"/>
      <c r="I572" s="230"/>
      <c r="J572" s="299"/>
      <c r="K572" s="300"/>
      <c r="L572" s="67"/>
      <c r="M572" s="67"/>
      <c r="N572" s="67"/>
      <c r="O572" s="69"/>
      <c r="P572" s="67"/>
      <c r="Q572" s="69"/>
      <c r="R572" s="69"/>
      <c r="S572" s="69"/>
      <c r="T572" s="69"/>
      <c r="U572" s="221"/>
      <c r="V572" s="302"/>
      <c r="W572" s="302"/>
      <c r="X572" s="302"/>
      <c r="Y572" s="223"/>
      <c r="Z572" s="221"/>
      <c r="AA572" s="221"/>
      <c r="AB572" s="221"/>
      <c r="AC572" s="221"/>
      <c r="AD572" s="221"/>
      <c r="AE572" s="221"/>
      <c r="AF572" s="221"/>
      <c r="AG572" s="221"/>
      <c r="AH572" s="221"/>
      <c r="AI572" s="221"/>
      <c r="AJ572" s="221"/>
      <c r="AK572" s="221"/>
      <c r="AL572" s="221"/>
      <c r="AM572" s="221"/>
      <c r="AN572" s="221"/>
      <c r="AO572" s="221"/>
      <c r="AP572" s="221"/>
    </row>
    <row r="573" spans="1:42" ht="14.25" customHeight="1">
      <c r="A573" s="221"/>
      <c r="B573" s="87"/>
      <c r="C573" s="87"/>
      <c r="F573" s="221"/>
      <c r="I573" s="230"/>
      <c r="J573" s="299"/>
      <c r="K573" s="300"/>
      <c r="L573" s="67"/>
      <c r="M573" s="67"/>
      <c r="N573" s="67"/>
      <c r="O573" s="69"/>
      <c r="P573" s="67"/>
      <c r="Q573" s="69"/>
      <c r="R573" s="69"/>
      <c r="S573" s="69"/>
      <c r="T573" s="69"/>
      <c r="U573" s="221"/>
      <c r="V573" s="302"/>
      <c r="W573" s="302"/>
      <c r="X573" s="302"/>
      <c r="Y573" s="223"/>
      <c r="Z573" s="221"/>
      <c r="AA573" s="221"/>
      <c r="AB573" s="221"/>
      <c r="AC573" s="221"/>
      <c r="AD573" s="221"/>
      <c r="AE573" s="221"/>
      <c r="AF573" s="221"/>
      <c r="AG573" s="221"/>
      <c r="AH573" s="221"/>
      <c r="AI573" s="221"/>
      <c r="AJ573" s="221"/>
      <c r="AK573" s="221"/>
      <c r="AL573" s="221"/>
      <c r="AM573" s="221"/>
      <c r="AN573" s="221"/>
      <c r="AO573" s="221"/>
      <c r="AP573" s="221"/>
    </row>
    <row r="574" spans="1:42" ht="14.25" customHeight="1">
      <c r="A574" s="221"/>
      <c r="B574" s="87"/>
      <c r="C574" s="87"/>
      <c r="F574" s="221"/>
      <c r="I574" s="230"/>
      <c r="J574" s="299"/>
      <c r="K574" s="300"/>
      <c r="L574" s="67"/>
      <c r="M574" s="67"/>
      <c r="N574" s="67"/>
      <c r="O574" s="69"/>
      <c r="P574" s="67"/>
      <c r="Q574" s="69"/>
      <c r="R574" s="69"/>
      <c r="S574" s="69"/>
      <c r="T574" s="69"/>
      <c r="U574" s="221"/>
      <c r="V574" s="302"/>
      <c r="W574" s="302"/>
      <c r="X574" s="302"/>
      <c r="Y574" s="223"/>
      <c r="Z574" s="221"/>
      <c r="AA574" s="221"/>
      <c r="AB574" s="221"/>
      <c r="AC574" s="221"/>
      <c r="AD574" s="221"/>
      <c r="AE574" s="221"/>
      <c r="AF574" s="221"/>
      <c r="AG574" s="221"/>
      <c r="AH574" s="221"/>
      <c r="AI574" s="221"/>
      <c r="AJ574" s="221"/>
      <c r="AK574" s="221"/>
      <c r="AL574" s="221"/>
      <c r="AM574" s="221"/>
      <c r="AN574" s="221"/>
      <c r="AO574" s="221"/>
      <c r="AP574" s="221"/>
    </row>
    <row r="575" spans="1:42" ht="14.25" customHeight="1">
      <c r="A575" s="221"/>
      <c r="B575" s="87"/>
      <c r="C575" s="87"/>
      <c r="F575" s="221"/>
      <c r="I575" s="230"/>
      <c r="J575" s="299"/>
      <c r="K575" s="300"/>
      <c r="L575" s="67"/>
      <c r="M575" s="67"/>
      <c r="N575" s="67"/>
      <c r="O575" s="69"/>
      <c r="P575" s="67"/>
      <c r="Q575" s="69"/>
      <c r="R575" s="69"/>
      <c r="S575" s="69"/>
      <c r="T575" s="69"/>
      <c r="U575" s="221"/>
      <c r="V575" s="302"/>
      <c r="W575" s="302"/>
      <c r="X575" s="302"/>
      <c r="Y575" s="223"/>
      <c r="Z575" s="221"/>
      <c r="AA575" s="221"/>
      <c r="AB575" s="221"/>
      <c r="AC575" s="221"/>
      <c r="AD575" s="221"/>
      <c r="AE575" s="221"/>
      <c r="AF575" s="221"/>
      <c r="AG575" s="221"/>
      <c r="AH575" s="221"/>
      <c r="AI575" s="221"/>
      <c r="AJ575" s="221"/>
      <c r="AK575" s="221"/>
      <c r="AL575" s="221"/>
      <c r="AM575" s="221"/>
      <c r="AN575" s="221"/>
      <c r="AO575" s="221"/>
      <c r="AP575" s="221"/>
    </row>
    <row r="576" spans="1:42" ht="14.25" customHeight="1">
      <c r="A576" s="221"/>
      <c r="B576" s="87"/>
      <c r="C576" s="87"/>
      <c r="F576" s="221"/>
      <c r="I576" s="230"/>
      <c r="J576" s="299"/>
      <c r="K576" s="300"/>
      <c r="L576" s="67"/>
      <c r="M576" s="67"/>
      <c r="N576" s="67"/>
      <c r="O576" s="69"/>
      <c r="P576" s="67"/>
      <c r="Q576" s="69"/>
      <c r="R576" s="69"/>
      <c r="S576" s="69"/>
      <c r="T576" s="69"/>
      <c r="U576" s="221"/>
      <c r="V576" s="302"/>
      <c r="W576" s="302"/>
      <c r="X576" s="302"/>
      <c r="Y576" s="223"/>
      <c r="Z576" s="221"/>
      <c r="AA576" s="221"/>
      <c r="AB576" s="221"/>
      <c r="AC576" s="221"/>
      <c r="AD576" s="221"/>
      <c r="AE576" s="221"/>
      <c r="AF576" s="221"/>
      <c r="AG576" s="221"/>
      <c r="AH576" s="221"/>
      <c r="AI576" s="221"/>
      <c r="AJ576" s="221"/>
      <c r="AK576" s="221"/>
      <c r="AL576" s="221"/>
      <c r="AM576" s="221"/>
      <c r="AN576" s="221"/>
      <c r="AO576" s="221"/>
      <c r="AP576" s="221"/>
    </row>
    <row r="577" spans="1:42" ht="14.25" customHeight="1">
      <c r="A577" s="221"/>
      <c r="B577" s="87"/>
      <c r="C577" s="87"/>
      <c r="F577" s="221"/>
      <c r="I577" s="230"/>
      <c r="J577" s="299"/>
      <c r="K577" s="300"/>
      <c r="L577" s="67"/>
      <c r="M577" s="67"/>
      <c r="N577" s="67"/>
      <c r="O577" s="69"/>
      <c r="P577" s="67"/>
      <c r="Q577" s="69"/>
      <c r="R577" s="69"/>
      <c r="S577" s="69"/>
      <c r="T577" s="69"/>
      <c r="U577" s="221"/>
      <c r="V577" s="302"/>
      <c r="W577" s="302"/>
      <c r="X577" s="302"/>
      <c r="Y577" s="223"/>
      <c r="Z577" s="221"/>
      <c r="AA577" s="221"/>
      <c r="AB577" s="221"/>
      <c r="AC577" s="221"/>
      <c r="AD577" s="221"/>
      <c r="AE577" s="221"/>
      <c r="AF577" s="221"/>
      <c r="AG577" s="221"/>
      <c r="AH577" s="221"/>
      <c r="AI577" s="221"/>
      <c r="AJ577" s="221"/>
      <c r="AK577" s="221"/>
      <c r="AL577" s="221"/>
      <c r="AM577" s="221"/>
      <c r="AN577" s="221"/>
      <c r="AO577" s="221"/>
      <c r="AP577" s="221"/>
    </row>
    <row r="578" spans="1:42" ht="14.25" customHeight="1">
      <c r="A578" s="221"/>
      <c r="B578" s="87"/>
      <c r="C578" s="87"/>
      <c r="F578" s="221"/>
      <c r="I578" s="230"/>
      <c r="J578" s="299"/>
      <c r="K578" s="300"/>
      <c r="L578" s="67"/>
      <c r="M578" s="67"/>
      <c r="N578" s="67"/>
      <c r="O578" s="69"/>
      <c r="P578" s="67"/>
      <c r="Q578" s="69"/>
      <c r="R578" s="69"/>
      <c r="S578" s="69"/>
      <c r="T578" s="69"/>
      <c r="U578" s="221"/>
      <c r="V578" s="302"/>
      <c r="W578" s="302"/>
      <c r="X578" s="302"/>
      <c r="Y578" s="223"/>
      <c r="Z578" s="221"/>
      <c r="AA578" s="221"/>
      <c r="AB578" s="221"/>
      <c r="AC578" s="221"/>
      <c r="AD578" s="221"/>
      <c r="AE578" s="221"/>
      <c r="AF578" s="221"/>
      <c r="AG578" s="221"/>
      <c r="AH578" s="221"/>
      <c r="AI578" s="221"/>
      <c r="AJ578" s="221"/>
      <c r="AK578" s="221"/>
      <c r="AL578" s="221"/>
      <c r="AM578" s="221"/>
      <c r="AN578" s="221"/>
      <c r="AO578" s="221"/>
      <c r="AP578" s="221"/>
    </row>
    <row r="579" spans="1:42" ht="14.25" customHeight="1">
      <c r="A579" s="221"/>
      <c r="B579" s="87"/>
      <c r="C579" s="87"/>
      <c r="F579" s="221"/>
      <c r="I579" s="230"/>
      <c r="J579" s="299"/>
      <c r="K579" s="300"/>
      <c r="L579" s="67"/>
      <c r="M579" s="67"/>
      <c r="N579" s="67"/>
      <c r="O579" s="69"/>
      <c r="P579" s="67"/>
      <c r="Q579" s="69"/>
      <c r="R579" s="69"/>
      <c r="S579" s="69"/>
      <c r="T579" s="69"/>
      <c r="U579" s="221"/>
      <c r="V579" s="302"/>
      <c r="W579" s="302"/>
      <c r="X579" s="302"/>
      <c r="Y579" s="223"/>
      <c r="Z579" s="221"/>
      <c r="AA579" s="221"/>
      <c r="AB579" s="221"/>
      <c r="AC579" s="221"/>
      <c r="AD579" s="221"/>
      <c r="AE579" s="221"/>
      <c r="AF579" s="221"/>
      <c r="AG579" s="221"/>
      <c r="AH579" s="221"/>
      <c r="AI579" s="221"/>
      <c r="AJ579" s="221"/>
      <c r="AK579" s="221"/>
      <c r="AL579" s="221"/>
      <c r="AM579" s="221"/>
      <c r="AN579" s="221"/>
      <c r="AO579" s="221"/>
      <c r="AP579" s="221"/>
    </row>
    <row r="580" spans="1:42" ht="14.25" customHeight="1">
      <c r="A580" s="221"/>
      <c r="B580" s="87"/>
      <c r="C580" s="87"/>
      <c r="F580" s="221"/>
      <c r="I580" s="230"/>
      <c r="J580" s="299"/>
      <c r="K580" s="300"/>
      <c r="L580" s="67"/>
      <c r="M580" s="67"/>
      <c r="N580" s="67"/>
      <c r="O580" s="69"/>
      <c r="P580" s="67"/>
      <c r="Q580" s="69"/>
      <c r="R580" s="69"/>
      <c r="S580" s="69"/>
      <c r="T580" s="69"/>
      <c r="U580" s="221"/>
      <c r="V580" s="302"/>
      <c r="W580" s="302"/>
      <c r="X580" s="302"/>
      <c r="Y580" s="223"/>
      <c r="Z580" s="221"/>
      <c r="AA580" s="221"/>
      <c r="AB580" s="221"/>
      <c r="AC580" s="221"/>
      <c r="AD580" s="221"/>
      <c r="AE580" s="221"/>
      <c r="AF580" s="221"/>
      <c r="AG580" s="221"/>
      <c r="AH580" s="221"/>
      <c r="AI580" s="221"/>
      <c r="AJ580" s="221"/>
      <c r="AK580" s="221"/>
      <c r="AL580" s="221"/>
      <c r="AM580" s="221"/>
      <c r="AN580" s="221"/>
      <c r="AO580" s="221"/>
      <c r="AP580" s="221"/>
    </row>
    <row r="581" spans="1:42" ht="14.25" customHeight="1">
      <c r="A581" s="221"/>
      <c r="B581" s="87"/>
      <c r="C581" s="87"/>
      <c r="F581" s="221"/>
      <c r="I581" s="230"/>
      <c r="J581" s="299"/>
      <c r="K581" s="300"/>
      <c r="L581" s="67"/>
      <c r="M581" s="67"/>
      <c r="N581" s="67"/>
      <c r="O581" s="69"/>
      <c r="P581" s="67"/>
      <c r="Q581" s="69"/>
      <c r="R581" s="69"/>
      <c r="S581" s="69"/>
      <c r="T581" s="69"/>
      <c r="U581" s="221"/>
      <c r="V581" s="302"/>
      <c r="W581" s="302"/>
      <c r="X581" s="302"/>
      <c r="Y581" s="223"/>
      <c r="Z581" s="221"/>
      <c r="AA581" s="221"/>
      <c r="AB581" s="221"/>
      <c r="AC581" s="221"/>
      <c r="AD581" s="221"/>
      <c r="AE581" s="221"/>
      <c r="AF581" s="221"/>
      <c r="AG581" s="221"/>
      <c r="AH581" s="221"/>
      <c r="AI581" s="221"/>
      <c r="AJ581" s="221"/>
      <c r="AK581" s="221"/>
      <c r="AL581" s="221"/>
      <c r="AM581" s="221"/>
      <c r="AN581" s="221"/>
      <c r="AO581" s="221"/>
      <c r="AP581" s="221"/>
    </row>
    <row r="582" spans="1:42" ht="14.25" customHeight="1">
      <c r="A582" s="221"/>
      <c r="B582" s="87"/>
      <c r="C582" s="87"/>
      <c r="F582" s="221"/>
      <c r="I582" s="230"/>
      <c r="J582" s="299"/>
      <c r="K582" s="300"/>
      <c r="L582" s="67"/>
      <c r="M582" s="67"/>
      <c r="N582" s="67"/>
      <c r="O582" s="69"/>
      <c r="P582" s="67"/>
      <c r="Q582" s="69"/>
      <c r="R582" s="69"/>
      <c r="S582" s="69"/>
      <c r="T582" s="69"/>
      <c r="U582" s="221"/>
      <c r="V582" s="302"/>
      <c r="W582" s="302"/>
      <c r="X582" s="302"/>
      <c r="Y582" s="223"/>
      <c r="Z582" s="221"/>
      <c r="AA582" s="221"/>
      <c r="AB582" s="221"/>
      <c r="AC582" s="221"/>
      <c r="AD582" s="221"/>
      <c r="AE582" s="221"/>
      <c r="AF582" s="221"/>
      <c r="AG582" s="221"/>
      <c r="AH582" s="221"/>
      <c r="AI582" s="221"/>
      <c r="AJ582" s="221"/>
      <c r="AK582" s="221"/>
      <c r="AL582" s="221"/>
      <c r="AM582" s="221"/>
      <c r="AN582" s="221"/>
      <c r="AO582" s="221"/>
      <c r="AP582" s="221"/>
    </row>
    <row r="583" spans="1:42" ht="14.25" customHeight="1">
      <c r="A583" s="221"/>
      <c r="B583" s="87"/>
      <c r="C583" s="87"/>
      <c r="F583" s="221"/>
      <c r="I583" s="230"/>
      <c r="J583" s="299"/>
      <c r="K583" s="300"/>
      <c r="L583" s="67"/>
      <c r="M583" s="67"/>
      <c r="N583" s="67"/>
      <c r="O583" s="69"/>
      <c r="P583" s="67"/>
      <c r="Q583" s="69"/>
      <c r="R583" s="69"/>
      <c r="S583" s="69"/>
      <c r="T583" s="69"/>
      <c r="U583" s="221"/>
      <c r="V583" s="302"/>
      <c r="W583" s="302"/>
      <c r="X583" s="302"/>
      <c r="Y583" s="223"/>
      <c r="Z583" s="221"/>
      <c r="AA583" s="221"/>
      <c r="AB583" s="221"/>
      <c r="AC583" s="221"/>
      <c r="AD583" s="221"/>
      <c r="AE583" s="221"/>
      <c r="AF583" s="221"/>
      <c r="AG583" s="221"/>
      <c r="AH583" s="221"/>
      <c r="AI583" s="221"/>
      <c r="AJ583" s="221"/>
      <c r="AK583" s="221"/>
      <c r="AL583" s="221"/>
      <c r="AM583" s="221"/>
      <c r="AN583" s="221"/>
      <c r="AO583" s="221"/>
      <c r="AP583" s="221"/>
    </row>
    <row r="584" spans="1:42" ht="14.25" customHeight="1">
      <c r="A584" s="221"/>
      <c r="B584" s="87"/>
      <c r="C584" s="87"/>
      <c r="F584" s="221"/>
      <c r="I584" s="230"/>
      <c r="J584" s="299"/>
      <c r="K584" s="300"/>
      <c r="L584" s="67"/>
      <c r="M584" s="67"/>
      <c r="N584" s="67"/>
      <c r="O584" s="69"/>
      <c r="P584" s="67"/>
      <c r="Q584" s="69"/>
      <c r="R584" s="69"/>
      <c r="S584" s="69"/>
      <c r="T584" s="69"/>
      <c r="U584" s="221"/>
      <c r="V584" s="302"/>
      <c r="W584" s="302"/>
      <c r="X584" s="302"/>
      <c r="Y584" s="223"/>
      <c r="Z584" s="221"/>
      <c r="AA584" s="221"/>
      <c r="AB584" s="221"/>
      <c r="AC584" s="221"/>
      <c r="AD584" s="221"/>
      <c r="AE584" s="221"/>
      <c r="AF584" s="221"/>
      <c r="AG584" s="221"/>
      <c r="AH584" s="221"/>
      <c r="AI584" s="221"/>
      <c r="AJ584" s="221"/>
      <c r="AK584" s="221"/>
      <c r="AL584" s="221"/>
      <c r="AM584" s="221"/>
      <c r="AN584" s="221"/>
      <c r="AO584" s="221"/>
      <c r="AP584" s="221"/>
    </row>
    <row r="585" spans="1:42" ht="14.25" customHeight="1">
      <c r="A585" s="221"/>
      <c r="B585" s="87"/>
      <c r="C585" s="87"/>
      <c r="F585" s="221"/>
      <c r="I585" s="230"/>
      <c r="J585" s="299"/>
      <c r="K585" s="300"/>
      <c r="L585" s="67"/>
      <c r="M585" s="67"/>
      <c r="N585" s="67"/>
      <c r="O585" s="69"/>
      <c r="P585" s="67"/>
      <c r="Q585" s="69"/>
      <c r="R585" s="69"/>
      <c r="S585" s="69"/>
      <c r="T585" s="69"/>
      <c r="U585" s="221"/>
      <c r="V585" s="302"/>
      <c r="W585" s="302"/>
      <c r="X585" s="302"/>
      <c r="Y585" s="223"/>
      <c r="Z585" s="221"/>
      <c r="AA585" s="221"/>
      <c r="AB585" s="221"/>
      <c r="AC585" s="221"/>
      <c r="AD585" s="221"/>
      <c r="AE585" s="221"/>
      <c r="AF585" s="221"/>
      <c r="AG585" s="221"/>
      <c r="AH585" s="221"/>
      <c r="AI585" s="221"/>
      <c r="AJ585" s="221"/>
      <c r="AK585" s="221"/>
      <c r="AL585" s="221"/>
      <c r="AM585" s="221"/>
      <c r="AN585" s="221"/>
      <c r="AO585" s="221"/>
      <c r="AP585" s="221"/>
    </row>
    <row r="586" spans="1:42" ht="14.25" customHeight="1">
      <c r="A586" s="221"/>
      <c r="B586" s="87"/>
      <c r="C586" s="87"/>
      <c r="F586" s="221"/>
      <c r="I586" s="230"/>
      <c r="J586" s="299"/>
      <c r="K586" s="300"/>
      <c r="L586" s="67"/>
      <c r="M586" s="67"/>
      <c r="N586" s="67"/>
      <c r="O586" s="69"/>
      <c r="P586" s="67"/>
      <c r="Q586" s="69"/>
      <c r="R586" s="69"/>
      <c r="S586" s="69"/>
      <c r="T586" s="69"/>
      <c r="U586" s="221"/>
      <c r="V586" s="302"/>
      <c r="W586" s="302"/>
      <c r="X586" s="302"/>
      <c r="Y586" s="223"/>
      <c r="Z586" s="221"/>
      <c r="AA586" s="221"/>
      <c r="AB586" s="221"/>
      <c r="AC586" s="221"/>
      <c r="AD586" s="221"/>
      <c r="AE586" s="221"/>
      <c r="AF586" s="221"/>
      <c r="AG586" s="221"/>
      <c r="AH586" s="221"/>
      <c r="AI586" s="221"/>
      <c r="AJ586" s="221"/>
      <c r="AK586" s="221"/>
      <c r="AL586" s="221"/>
      <c r="AM586" s="221"/>
      <c r="AN586" s="221"/>
      <c r="AO586" s="221"/>
      <c r="AP586" s="221"/>
    </row>
    <row r="587" spans="1:42" ht="14.25" customHeight="1">
      <c r="A587" s="221"/>
      <c r="B587" s="87"/>
      <c r="C587" s="87"/>
      <c r="F587" s="221"/>
      <c r="I587" s="230"/>
      <c r="J587" s="299"/>
      <c r="K587" s="300"/>
      <c r="L587" s="67"/>
      <c r="M587" s="67"/>
      <c r="N587" s="67"/>
      <c r="O587" s="69"/>
      <c r="P587" s="67"/>
      <c r="Q587" s="69"/>
      <c r="R587" s="69"/>
      <c r="S587" s="69"/>
      <c r="T587" s="69"/>
      <c r="U587" s="221"/>
      <c r="V587" s="302"/>
      <c r="W587" s="302"/>
      <c r="X587" s="302"/>
      <c r="Y587" s="223"/>
      <c r="Z587" s="221"/>
      <c r="AA587" s="221"/>
      <c r="AB587" s="221"/>
      <c r="AC587" s="221"/>
      <c r="AD587" s="221"/>
      <c r="AE587" s="221"/>
      <c r="AF587" s="221"/>
      <c r="AG587" s="221"/>
      <c r="AH587" s="221"/>
      <c r="AI587" s="221"/>
      <c r="AJ587" s="221"/>
      <c r="AK587" s="221"/>
      <c r="AL587" s="221"/>
      <c r="AM587" s="221"/>
      <c r="AN587" s="221"/>
      <c r="AO587" s="221"/>
      <c r="AP587" s="221"/>
    </row>
    <row r="588" spans="1:42" ht="14.25" customHeight="1">
      <c r="A588" s="221"/>
      <c r="B588" s="87"/>
      <c r="C588" s="87"/>
      <c r="F588" s="221"/>
      <c r="I588" s="230"/>
      <c r="J588" s="299"/>
      <c r="K588" s="300"/>
      <c r="L588" s="67"/>
      <c r="M588" s="67"/>
      <c r="N588" s="67"/>
      <c r="O588" s="69"/>
      <c r="P588" s="67"/>
      <c r="Q588" s="69"/>
      <c r="R588" s="69"/>
      <c r="S588" s="69"/>
      <c r="T588" s="69"/>
      <c r="U588" s="221"/>
      <c r="V588" s="302"/>
      <c r="W588" s="302"/>
      <c r="X588" s="302"/>
      <c r="Y588" s="223"/>
      <c r="Z588" s="221"/>
      <c r="AA588" s="221"/>
      <c r="AB588" s="221"/>
      <c r="AC588" s="221"/>
      <c r="AD588" s="221"/>
      <c r="AE588" s="221"/>
      <c r="AF588" s="221"/>
      <c r="AG588" s="221"/>
      <c r="AH588" s="221"/>
      <c r="AI588" s="221"/>
      <c r="AJ588" s="221"/>
      <c r="AK588" s="221"/>
      <c r="AL588" s="221"/>
      <c r="AM588" s="221"/>
      <c r="AN588" s="221"/>
      <c r="AO588" s="221"/>
      <c r="AP588" s="221"/>
    </row>
    <row r="589" spans="1:42" ht="14.25" customHeight="1">
      <c r="A589" s="221"/>
      <c r="B589" s="87"/>
      <c r="C589" s="87"/>
      <c r="F589" s="221"/>
      <c r="I589" s="230"/>
      <c r="J589" s="299"/>
      <c r="K589" s="300"/>
      <c r="L589" s="67"/>
      <c r="M589" s="67"/>
      <c r="N589" s="67"/>
      <c r="O589" s="69"/>
      <c r="P589" s="67"/>
      <c r="Q589" s="69"/>
      <c r="R589" s="69"/>
      <c r="S589" s="69"/>
      <c r="T589" s="69"/>
      <c r="U589" s="221"/>
      <c r="V589" s="302"/>
      <c r="W589" s="302"/>
      <c r="X589" s="302"/>
      <c r="Y589" s="223"/>
      <c r="Z589" s="221"/>
      <c r="AA589" s="221"/>
      <c r="AB589" s="221"/>
      <c r="AC589" s="221"/>
      <c r="AD589" s="221"/>
      <c r="AE589" s="221"/>
      <c r="AF589" s="221"/>
      <c r="AG589" s="221"/>
      <c r="AH589" s="221"/>
      <c r="AI589" s="221"/>
      <c r="AJ589" s="221"/>
      <c r="AK589" s="221"/>
      <c r="AL589" s="221"/>
      <c r="AM589" s="221"/>
      <c r="AN589" s="221"/>
      <c r="AO589" s="221"/>
      <c r="AP589" s="221"/>
    </row>
    <row r="590" spans="1:42" ht="14.25" customHeight="1">
      <c r="A590" s="221"/>
      <c r="B590" s="87"/>
      <c r="C590" s="87"/>
      <c r="F590" s="221"/>
      <c r="I590" s="230"/>
      <c r="J590" s="299"/>
      <c r="K590" s="300"/>
      <c r="L590" s="67"/>
      <c r="M590" s="67"/>
      <c r="N590" s="67"/>
      <c r="O590" s="69"/>
      <c r="P590" s="67"/>
      <c r="Q590" s="69"/>
      <c r="R590" s="69"/>
      <c r="S590" s="69"/>
      <c r="T590" s="69"/>
      <c r="U590" s="221"/>
      <c r="V590" s="302"/>
      <c r="W590" s="302"/>
      <c r="X590" s="302"/>
      <c r="Y590" s="223"/>
      <c r="Z590" s="221"/>
      <c r="AA590" s="221"/>
      <c r="AB590" s="221"/>
      <c r="AC590" s="221"/>
      <c r="AD590" s="221"/>
      <c r="AE590" s="221"/>
      <c r="AF590" s="221"/>
      <c r="AG590" s="221"/>
      <c r="AH590" s="221"/>
      <c r="AI590" s="221"/>
      <c r="AJ590" s="221"/>
      <c r="AK590" s="221"/>
      <c r="AL590" s="221"/>
      <c r="AM590" s="221"/>
      <c r="AN590" s="221"/>
      <c r="AO590" s="221"/>
      <c r="AP590" s="221"/>
    </row>
    <row r="591" spans="1:42" ht="14.25" customHeight="1">
      <c r="A591" s="221"/>
      <c r="B591" s="87"/>
      <c r="C591" s="87"/>
      <c r="F591" s="221"/>
      <c r="I591" s="230"/>
      <c r="J591" s="299"/>
      <c r="K591" s="300"/>
      <c r="L591" s="67"/>
      <c r="M591" s="67"/>
      <c r="N591" s="67"/>
      <c r="O591" s="69"/>
      <c r="P591" s="67"/>
      <c r="Q591" s="69"/>
      <c r="R591" s="69"/>
      <c r="S591" s="69"/>
      <c r="T591" s="69"/>
      <c r="U591" s="221"/>
      <c r="V591" s="302"/>
      <c r="W591" s="302"/>
      <c r="X591" s="302"/>
      <c r="Y591" s="223"/>
      <c r="Z591" s="221"/>
      <c r="AA591" s="221"/>
      <c r="AB591" s="221"/>
      <c r="AC591" s="221"/>
      <c r="AD591" s="221"/>
      <c r="AE591" s="221"/>
      <c r="AF591" s="221"/>
      <c r="AG591" s="221"/>
      <c r="AH591" s="221"/>
      <c r="AI591" s="221"/>
      <c r="AJ591" s="221"/>
      <c r="AK591" s="221"/>
      <c r="AL591" s="221"/>
      <c r="AM591" s="221"/>
      <c r="AN591" s="221"/>
      <c r="AO591" s="221"/>
      <c r="AP591" s="221"/>
    </row>
    <row r="592" spans="1:42" ht="14.25" customHeight="1">
      <c r="A592" s="221"/>
      <c r="B592" s="87"/>
      <c r="C592" s="87"/>
      <c r="F592" s="221"/>
      <c r="I592" s="230"/>
      <c r="J592" s="299"/>
      <c r="K592" s="300"/>
      <c r="L592" s="67"/>
      <c r="M592" s="67"/>
      <c r="N592" s="67"/>
      <c r="O592" s="69"/>
      <c r="P592" s="67"/>
      <c r="Q592" s="69"/>
      <c r="R592" s="69"/>
      <c r="S592" s="69"/>
      <c r="T592" s="69"/>
      <c r="U592" s="221"/>
      <c r="V592" s="302"/>
      <c r="W592" s="302"/>
      <c r="X592" s="302"/>
      <c r="Y592" s="223"/>
      <c r="Z592" s="221"/>
      <c r="AA592" s="221"/>
      <c r="AB592" s="221"/>
      <c r="AC592" s="221"/>
      <c r="AD592" s="221"/>
      <c r="AE592" s="221"/>
      <c r="AF592" s="221"/>
      <c r="AG592" s="221"/>
      <c r="AH592" s="221"/>
      <c r="AI592" s="221"/>
      <c r="AJ592" s="221"/>
      <c r="AK592" s="221"/>
      <c r="AL592" s="221"/>
      <c r="AM592" s="221"/>
      <c r="AN592" s="221"/>
      <c r="AO592" s="221"/>
      <c r="AP592" s="221"/>
    </row>
    <row r="593" spans="1:42" ht="14.25" customHeight="1">
      <c r="A593" s="221"/>
      <c r="B593" s="87"/>
      <c r="C593" s="87"/>
      <c r="F593" s="221"/>
      <c r="I593" s="230"/>
      <c r="J593" s="299"/>
      <c r="K593" s="300"/>
      <c r="L593" s="67"/>
      <c r="M593" s="67"/>
      <c r="N593" s="67"/>
      <c r="O593" s="69"/>
      <c r="P593" s="67"/>
      <c r="Q593" s="69"/>
      <c r="R593" s="69"/>
      <c r="S593" s="69"/>
      <c r="T593" s="69"/>
      <c r="U593" s="221"/>
      <c r="V593" s="302"/>
      <c r="W593" s="302"/>
      <c r="X593" s="302"/>
      <c r="Y593" s="223"/>
      <c r="Z593" s="221"/>
      <c r="AA593" s="221"/>
      <c r="AB593" s="221"/>
      <c r="AC593" s="221"/>
      <c r="AD593" s="221"/>
      <c r="AE593" s="221"/>
      <c r="AF593" s="221"/>
      <c r="AG593" s="221"/>
      <c r="AH593" s="221"/>
      <c r="AI593" s="221"/>
      <c r="AJ593" s="221"/>
      <c r="AK593" s="221"/>
      <c r="AL593" s="221"/>
      <c r="AM593" s="221"/>
      <c r="AN593" s="221"/>
      <c r="AO593" s="221"/>
      <c r="AP593" s="221"/>
    </row>
    <row r="594" spans="1:42" ht="14.25" customHeight="1">
      <c r="A594" s="221"/>
      <c r="B594" s="87"/>
      <c r="C594" s="87"/>
      <c r="F594" s="221"/>
      <c r="I594" s="230"/>
      <c r="J594" s="299"/>
      <c r="K594" s="300"/>
      <c r="L594" s="67"/>
      <c r="M594" s="67"/>
      <c r="N594" s="67"/>
      <c r="O594" s="69"/>
      <c r="P594" s="67"/>
      <c r="Q594" s="69"/>
      <c r="R594" s="69"/>
      <c r="S594" s="69"/>
      <c r="T594" s="69"/>
      <c r="U594" s="221"/>
      <c r="V594" s="302"/>
      <c r="W594" s="302"/>
      <c r="X594" s="302"/>
      <c r="Y594" s="223"/>
      <c r="Z594" s="221"/>
      <c r="AA594" s="221"/>
      <c r="AB594" s="221"/>
      <c r="AC594" s="221"/>
      <c r="AD594" s="221"/>
      <c r="AE594" s="221"/>
      <c r="AF594" s="221"/>
      <c r="AG594" s="221"/>
      <c r="AH594" s="221"/>
      <c r="AI594" s="221"/>
      <c r="AJ594" s="221"/>
      <c r="AK594" s="221"/>
      <c r="AL594" s="221"/>
      <c r="AM594" s="221"/>
      <c r="AN594" s="221"/>
      <c r="AO594" s="221"/>
      <c r="AP594" s="221"/>
    </row>
    <row r="595" spans="1:42" ht="14.25" customHeight="1">
      <c r="A595" s="221"/>
      <c r="B595" s="87"/>
      <c r="C595" s="87"/>
      <c r="F595" s="221"/>
      <c r="I595" s="230"/>
      <c r="J595" s="299"/>
      <c r="K595" s="300"/>
      <c r="L595" s="67"/>
      <c r="M595" s="67"/>
      <c r="N595" s="67"/>
      <c r="O595" s="69"/>
      <c r="P595" s="67"/>
      <c r="Q595" s="69"/>
      <c r="R595" s="69"/>
      <c r="S595" s="69"/>
      <c r="T595" s="69"/>
      <c r="U595" s="221"/>
      <c r="V595" s="302"/>
      <c r="W595" s="302"/>
      <c r="X595" s="302"/>
      <c r="Y595" s="223"/>
      <c r="Z595" s="221"/>
      <c r="AA595" s="221"/>
      <c r="AB595" s="221"/>
      <c r="AC595" s="221"/>
      <c r="AD595" s="221"/>
      <c r="AE595" s="221"/>
      <c r="AF595" s="221"/>
      <c r="AG595" s="221"/>
      <c r="AH595" s="221"/>
      <c r="AI595" s="221"/>
      <c r="AJ595" s="221"/>
      <c r="AK595" s="221"/>
      <c r="AL595" s="221"/>
      <c r="AM595" s="221"/>
      <c r="AN595" s="221"/>
      <c r="AO595" s="221"/>
      <c r="AP595" s="221"/>
    </row>
    <row r="596" spans="1:42" ht="14.25" customHeight="1">
      <c r="A596" s="221"/>
      <c r="B596" s="87"/>
      <c r="C596" s="87"/>
      <c r="F596" s="221"/>
      <c r="I596" s="230"/>
      <c r="J596" s="299"/>
      <c r="K596" s="300"/>
      <c r="L596" s="67"/>
      <c r="M596" s="67"/>
      <c r="N596" s="67"/>
      <c r="O596" s="69"/>
      <c r="P596" s="67"/>
      <c r="Q596" s="69"/>
      <c r="R596" s="69"/>
      <c r="S596" s="69"/>
      <c r="T596" s="69"/>
      <c r="U596" s="221"/>
      <c r="V596" s="302"/>
      <c r="W596" s="302"/>
      <c r="X596" s="302"/>
      <c r="Y596" s="223"/>
      <c r="Z596" s="221"/>
      <c r="AA596" s="221"/>
      <c r="AB596" s="221"/>
      <c r="AC596" s="221"/>
      <c r="AD596" s="221"/>
      <c r="AE596" s="221"/>
      <c r="AF596" s="221"/>
      <c r="AG596" s="221"/>
      <c r="AH596" s="221"/>
      <c r="AI596" s="221"/>
      <c r="AJ596" s="221"/>
      <c r="AK596" s="221"/>
      <c r="AL596" s="221"/>
      <c r="AM596" s="221"/>
      <c r="AN596" s="221"/>
      <c r="AO596" s="221"/>
      <c r="AP596" s="221"/>
    </row>
    <row r="597" spans="1:42" ht="14.25" customHeight="1">
      <c r="A597" s="221"/>
      <c r="B597" s="87"/>
      <c r="C597" s="87"/>
      <c r="F597" s="221"/>
      <c r="I597" s="230"/>
      <c r="J597" s="299"/>
      <c r="K597" s="300"/>
      <c r="L597" s="67"/>
      <c r="M597" s="67"/>
      <c r="N597" s="67"/>
      <c r="O597" s="69"/>
      <c r="P597" s="67"/>
      <c r="Q597" s="69"/>
      <c r="R597" s="69"/>
      <c r="S597" s="69"/>
      <c r="T597" s="69"/>
      <c r="U597" s="221"/>
      <c r="V597" s="302"/>
      <c r="W597" s="302"/>
      <c r="X597" s="302"/>
      <c r="Y597" s="223"/>
      <c r="Z597" s="221"/>
      <c r="AA597" s="221"/>
      <c r="AB597" s="221"/>
      <c r="AC597" s="221"/>
      <c r="AD597" s="221"/>
      <c r="AE597" s="221"/>
      <c r="AF597" s="221"/>
      <c r="AG597" s="221"/>
      <c r="AH597" s="221"/>
      <c r="AI597" s="221"/>
      <c r="AJ597" s="221"/>
      <c r="AK597" s="221"/>
      <c r="AL597" s="221"/>
      <c r="AM597" s="221"/>
      <c r="AN597" s="221"/>
      <c r="AO597" s="221"/>
      <c r="AP597" s="221"/>
    </row>
    <row r="598" spans="1:42" ht="14.25" customHeight="1">
      <c r="A598" s="221"/>
      <c r="B598" s="87"/>
      <c r="C598" s="87"/>
      <c r="F598" s="221"/>
      <c r="I598" s="230"/>
      <c r="J598" s="299"/>
      <c r="K598" s="300"/>
      <c r="L598" s="67"/>
      <c r="M598" s="67"/>
      <c r="N598" s="67"/>
      <c r="O598" s="69"/>
      <c r="P598" s="67"/>
      <c r="Q598" s="69"/>
      <c r="R598" s="69"/>
      <c r="S598" s="69"/>
      <c r="T598" s="69"/>
      <c r="U598" s="221"/>
      <c r="V598" s="302"/>
      <c r="W598" s="302"/>
      <c r="X598" s="302"/>
      <c r="Y598" s="223"/>
      <c r="Z598" s="221"/>
      <c r="AA598" s="221"/>
      <c r="AB598" s="221"/>
      <c r="AC598" s="221"/>
      <c r="AD598" s="221"/>
      <c r="AE598" s="221"/>
      <c r="AF598" s="221"/>
      <c r="AG598" s="221"/>
      <c r="AH598" s="221"/>
      <c r="AI598" s="221"/>
      <c r="AJ598" s="221"/>
      <c r="AK598" s="221"/>
      <c r="AL598" s="221"/>
      <c r="AM598" s="221"/>
      <c r="AN598" s="221"/>
      <c r="AO598" s="221"/>
      <c r="AP598" s="221"/>
    </row>
    <row r="599" spans="1:42" ht="14.25" customHeight="1">
      <c r="A599" s="221"/>
      <c r="B599" s="87"/>
      <c r="C599" s="87"/>
      <c r="F599" s="221"/>
      <c r="I599" s="230"/>
      <c r="J599" s="299"/>
      <c r="K599" s="300"/>
      <c r="L599" s="67"/>
      <c r="M599" s="67"/>
      <c r="N599" s="67"/>
      <c r="O599" s="69"/>
      <c r="P599" s="67"/>
      <c r="Q599" s="69"/>
      <c r="R599" s="69"/>
      <c r="S599" s="69"/>
      <c r="T599" s="69"/>
      <c r="U599" s="221"/>
      <c r="V599" s="302"/>
      <c r="W599" s="302"/>
      <c r="X599" s="302"/>
      <c r="Y599" s="223"/>
      <c r="Z599" s="221"/>
      <c r="AA599" s="221"/>
      <c r="AB599" s="221"/>
      <c r="AC599" s="221"/>
      <c r="AD599" s="221"/>
      <c r="AE599" s="221"/>
      <c r="AF599" s="221"/>
      <c r="AG599" s="221"/>
      <c r="AH599" s="221"/>
      <c r="AI599" s="221"/>
      <c r="AJ599" s="221"/>
      <c r="AK599" s="221"/>
      <c r="AL599" s="221"/>
      <c r="AM599" s="221"/>
      <c r="AN599" s="221"/>
      <c r="AO599" s="221"/>
      <c r="AP599" s="221"/>
    </row>
    <row r="600" spans="1:42" ht="14.25" customHeight="1">
      <c r="A600" s="221"/>
      <c r="B600" s="87"/>
      <c r="C600" s="87"/>
      <c r="F600" s="221"/>
      <c r="I600" s="230"/>
      <c r="J600" s="299"/>
      <c r="K600" s="300"/>
      <c r="L600" s="67"/>
      <c r="M600" s="67"/>
      <c r="N600" s="67"/>
      <c r="O600" s="69"/>
      <c r="P600" s="67"/>
      <c r="Q600" s="69"/>
      <c r="R600" s="69"/>
      <c r="S600" s="69"/>
      <c r="T600" s="69"/>
      <c r="U600" s="221"/>
      <c r="V600" s="302"/>
      <c r="W600" s="302"/>
      <c r="X600" s="302"/>
      <c r="Y600" s="223"/>
      <c r="Z600" s="221"/>
      <c r="AA600" s="221"/>
      <c r="AB600" s="221"/>
      <c r="AC600" s="221"/>
      <c r="AD600" s="221"/>
      <c r="AE600" s="221"/>
      <c r="AF600" s="221"/>
      <c r="AG600" s="221"/>
      <c r="AH600" s="221"/>
      <c r="AI600" s="221"/>
      <c r="AJ600" s="221"/>
      <c r="AK600" s="221"/>
      <c r="AL600" s="221"/>
      <c r="AM600" s="221"/>
      <c r="AN600" s="221"/>
      <c r="AO600" s="221"/>
      <c r="AP600" s="221"/>
    </row>
    <row r="601" spans="1:42" ht="14.25" customHeight="1">
      <c r="A601" s="221"/>
      <c r="B601" s="87"/>
      <c r="C601" s="87"/>
      <c r="F601" s="221"/>
      <c r="I601" s="230"/>
      <c r="J601" s="299"/>
      <c r="K601" s="300"/>
      <c r="L601" s="67"/>
      <c r="M601" s="67"/>
      <c r="N601" s="67"/>
      <c r="O601" s="69"/>
      <c r="P601" s="67"/>
      <c r="Q601" s="69"/>
      <c r="R601" s="69"/>
      <c r="S601" s="69"/>
      <c r="T601" s="69"/>
      <c r="U601" s="221"/>
      <c r="V601" s="302"/>
      <c r="W601" s="302"/>
      <c r="X601" s="302"/>
      <c r="Y601" s="223"/>
      <c r="Z601" s="221"/>
      <c r="AA601" s="221"/>
      <c r="AB601" s="221"/>
      <c r="AC601" s="221"/>
      <c r="AD601" s="221"/>
      <c r="AE601" s="221"/>
      <c r="AF601" s="221"/>
      <c r="AG601" s="221"/>
      <c r="AH601" s="221"/>
      <c r="AI601" s="221"/>
      <c r="AJ601" s="221"/>
      <c r="AK601" s="221"/>
      <c r="AL601" s="221"/>
      <c r="AM601" s="221"/>
      <c r="AN601" s="221"/>
      <c r="AO601" s="221"/>
      <c r="AP601" s="221"/>
    </row>
    <row r="602" spans="1:42" ht="14.25" customHeight="1">
      <c r="A602" s="221"/>
      <c r="B602" s="87"/>
      <c r="C602" s="87"/>
      <c r="F602" s="221"/>
      <c r="I602" s="230"/>
      <c r="J602" s="299"/>
      <c r="K602" s="300"/>
      <c r="L602" s="67"/>
      <c r="M602" s="67"/>
      <c r="N602" s="67"/>
      <c r="O602" s="69"/>
      <c r="P602" s="67"/>
      <c r="Q602" s="69"/>
      <c r="R602" s="69"/>
      <c r="S602" s="69"/>
      <c r="T602" s="69"/>
      <c r="U602" s="221"/>
      <c r="V602" s="302"/>
      <c r="W602" s="302"/>
      <c r="X602" s="302"/>
      <c r="Y602" s="223"/>
      <c r="Z602" s="221"/>
      <c r="AA602" s="221"/>
      <c r="AB602" s="221"/>
      <c r="AC602" s="221"/>
      <c r="AD602" s="221"/>
      <c r="AE602" s="221"/>
      <c r="AF602" s="221"/>
      <c r="AG602" s="221"/>
      <c r="AH602" s="221"/>
      <c r="AI602" s="221"/>
      <c r="AJ602" s="221"/>
      <c r="AK602" s="221"/>
      <c r="AL602" s="221"/>
      <c r="AM602" s="221"/>
      <c r="AN602" s="221"/>
      <c r="AO602" s="221"/>
      <c r="AP602" s="221"/>
    </row>
    <row r="603" spans="1:42" ht="14.25" customHeight="1">
      <c r="A603" s="221"/>
      <c r="B603" s="87"/>
      <c r="C603" s="87"/>
      <c r="F603" s="221"/>
      <c r="I603" s="230"/>
      <c r="J603" s="299"/>
      <c r="K603" s="300"/>
      <c r="L603" s="67"/>
      <c r="M603" s="67"/>
      <c r="N603" s="67"/>
      <c r="O603" s="69"/>
      <c r="P603" s="67"/>
      <c r="Q603" s="69"/>
      <c r="R603" s="69"/>
      <c r="S603" s="69"/>
      <c r="T603" s="69"/>
      <c r="U603" s="221"/>
      <c r="V603" s="302"/>
      <c r="W603" s="302"/>
      <c r="X603" s="302"/>
      <c r="Y603" s="223"/>
      <c r="Z603" s="221"/>
      <c r="AA603" s="221"/>
      <c r="AB603" s="221"/>
      <c r="AC603" s="221"/>
      <c r="AD603" s="221"/>
      <c r="AE603" s="221"/>
      <c r="AF603" s="221"/>
      <c r="AG603" s="221"/>
      <c r="AH603" s="221"/>
      <c r="AI603" s="221"/>
      <c r="AJ603" s="221"/>
      <c r="AK603" s="221"/>
      <c r="AL603" s="221"/>
      <c r="AM603" s="221"/>
      <c r="AN603" s="221"/>
      <c r="AO603" s="221"/>
      <c r="AP603" s="221"/>
    </row>
    <row r="604" spans="1:42" ht="14.25" customHeight="1">
      <c r="A604" s="221"/>
      <c r="B604" s="87"/>
      <c r="C604" s="87"/>
      <c r="F604" s="221"/>
      <c r="I604" s="230"/>
      <c r="J604" s="299"/>
      <c r="K604" s="300"/>
      <c r="L604" s="67"/>
      <c r="M604" s="67"/>
      <c r="N604" s="67"/>
      <c r="O604" s="69"/>
      <c r="P604" s="67"/>
      <c r="Q604" s="69"/>
      <c r="R604" s="69"/>
      <c r="S604" s="69"/>
      <c r="T604" s="69"/>
      <c r="U604" s="221"/>
      <c r="V604" s="302"/>
      <c r="W604" s="302"/>
      <c r="X604" s="302"/>
      <c r="Y604" s="223"/>
      <c r="Z604" s="221"/>
      <c r="AA604" s="221"/>
      <c r="AB604" s="221"/>
      <c r="AC604" s="221"/>
      <c r="AD604" s="221"/>
      <c r="AE604" s="221"/>
      <c r="AF604" s="221"/>
      <c r="AG604" s="221"/>
      <c r="AH604" s="221"/>
      <c r="AI604" s="221"/>
      <c r="AJ604" s="221"/>
      <c r="AK604" s="221"/>
      <c r="AL604" s="221"/>
      <c r="AM604" s="221"/>
      <c r="AN604" s="221"/>
      <c r="AO604" s="221"/>
      <c r="AP604" s="221"/>
    </row>
    <row r="605" spans="1:42" ht="14.25" customHeight="1">
      <c r="A605" s="221"/>
      <c r="B605" s="87"/>
      <c r="C605" s="87"/>
      <c r="F605" s="221"/>
      <c r="I605" s="230"/>
      <c r="J605" s="299"/>
      <c r="K605" s="300"/>
      <c r="L605" s="67"/>
      <c r="M605" s="67"/>
      <c r="N605" s="67"/>
      <c r="O605" s="69"/>
      <c r="P605" s="67"/>
      <c r="Q605" s="69"/>
      <c r="R605" s="69"/>
      <c r="S605" s="69"/>
      <c r="T605" s="69"/>
      <c r="U605" s="221"/>
      <c r="V605" s="302"/>
      <c r="W605" s="302"/>
      <c r="X605" s="302"/>
      <c r="Y605" s="223"/>
      <c r="Z605" s="221"/>
      <c r="AA605" s="221"/>
      <c r="AB605" s="221"/>
      <c r="AC605" s="221"/>
      <c r="AD605" s="221"/>
      <c r="AE605" s="221"/>
      <c r="AF605" s="221"/>
      <c r="AG605" s="221"/>
      <c r="AH605" s="221"/>
      <c r="AI605" s="221"/>
      <c r="AJ605" s="221"/>
      <c r="AK605" s="221"/>
      <c r="AL605" s="221"/>
      <c r="AM605" s="221"/>
      <c r="AN605" s="221"/>
      <c r="AO605" s="221"/>
      <c r="AP605" s="221"/>
    </row>
    <row r="606" spans="1:42" ht="14.25" customHeight="1">
      <c r="A606" s="221"/>
      <c r="B606" s="87"/>
      <c r="C606" s="87"/>
      <c r="F606" s="221"/>
      <c r="I606" s="230"/>
      <c r="J606" s="299"/>
      <c r="K606" s="300"/>
      <c r="L606" s="67"/>
      <c r="M606" s="67"/>
      <c r="N606" s="67"/>
      <c r="O606" s="69"/>
      <c r="P606" s="67"/>
      <c r="Q606" s="69"/>
      <c r="R606" s="69"/>
      <c r="S606" s="69"/>
      <c r="T606" s="69"/>
      <c r="U606" s="221"/>
      <c r="V606" s="302"/>
      <c r="W606" s="302"/>
      <c r="X606" s="302"/>
      <c r="Y606" s="223"/>
      <c r="Z606" s="221"/>
      <c r="AA606" s="221"/>
      <c r="AB606" s="221"/>
      <c r="AC606" s="221"/>
      <c r="AD606" s="221"/>
      <c r="AE606" s="221"/>
      <c r="AF606" s="221"/>
      <c r="AG606" s="221"/>
      <c r="AH606" s="221"/>
      <c r="AI606" s="221"/>
      <c r="AJ606" s="221"/>
      <c r="AK606" s="221"/>
      <c r="AL606" s="221"/>
      <c r="AM606" s="221"/>
      <c r="AN606" s="221"/>
      <c r="AO606" s="221"/>
      <c r="AP606" s="221"/>
    </row>
    <row r="607" spans="1:42" ht="14.25" customHeight="1">
      <c r="A607" s="221"/>
      <c r="B607" s="87"/>
      <c r="C607" s="87"/>
      <c r="F607" s="221"/>
      <c r="I607" s="230"/>
      <c r="J607" s="299"/>
      <c r="K607" s="300"/>
      <c r="L607" s="67"/>
      <c r="M607" s="67"/>
      <c r="N607" s="67"/>
      <c r="O607" s="69"/>
      <c r="P607" s="67"/>
      <c r="Q607" s="69"/>
      <c r="R607" s="69"/>
      <c r="S607" s="69"/>
      <c r="T607" s="69"/>
      <c r="U607" s="221"/>
      <c r="V607" s="302"/>
      <c r="W607" s="302"/>
      <c r="X607" s="302"/>
      <c r="Y607" s="223"/>
      <c r="Z607" s="221"/>
      <c r="AA607" s="221"/>
      <c r="AB607" s="221"/>
      <c r="AC607" s="221"/>
      <c r="AD607" s="221"/>
      <c r="AE607" s="221"/>
      <c r="AF607" s="221"/>
      <c r="AG607" s="221"/>
      <c r="AH607" s="221"/>
      <c r="AI607" s="221"/>
      <c r="AJ607" s="221"/>
      <c r="AK607" s="221"/>
      <c r="AL607" s="221"/>
      <c r="AM607" s="221"/>
      <c r="AN607" s="221"/>
      <c r="AO607" s="221"/>
      <c r="AP607" s="221"/>
    </row>
    <row r="608" spans="1:42" ht="14.25" customHeight="1">
      <c r="A608" s="221"/>
      <c r="B608" s="87"/>
      <c r="C608" s="87"/>
      <c r="F608" s="221"/>
      <c r="I608" s="230"/>
      <c r="J608" s="299"/>
      <c r="K608" s="300"/>
      <c r="L608" s="67"/>
      <c r="M608" s="67"/>
      <c r="N608" s="67"/>
      <c r="O608" s="69"/>
      <c r="P608" s="67"/>
      <c r="Q608" s="69"/>
      <c r="R608" s="69"/>
      <c r="S608" s="69"/>
      <c r="T608" s="69"/>
      <c r="U608" s="221"/>
      <c r="V608" s="302"/>
      <c r="W608" s="302"/>
      <c r="X608" s="302"/>
      <c r="Y608" s="223"/>
      <c r="Z608" s="221"/>
      <c r="AA608" s="221"/>
      <c r="AB608" s="221"/>
      <c r="AC608" s="221"/>
      <c r="AD608" s="221"/>
      <c r="AE608" s="221"/>
      <c r="AF608" s="221"/>
      <c r="AG608" s="221"/>
      <c r="AH608" s="221"/>
      <c r="AI608" s="221"/>
      <c r="AJ608" s="221"/>
      <c r="AK608" s="221"/>
      <c r="AL608" s="221"/>
      <c r="AM608" s="221"/>
      <c r="AN608" s="221"/>
      <c r="AO608" s="221"/>
      <c r="AP608" s="221"/>
    </row>
    <row r="609" spans="1:42" ht="14.25" customHeight="1">
      <c r="A609" s="221"/>
      <c r="B609" s="87"/>
      <c r="C609" s="87"/>
      <c r="F609" s="221"/>
      <c r="I609" s="230"/>
      <c r="J609" s="299"/>
      <c r="K609" s="300"/>
      <c r="L609" s="67"/>
      <c r="M609" s="67"/>
      <c r="N609" s="67"/>
      <c r="O609" s="69"/>
      <c r="P609" s="67"/>
      <c r="Q609" s="69"/>
      <c r="R609" s="69"/>
      <c r="S609" s="69"/>
      <c r="T609" s="69"/>
      <c r="U609" s="221"/>
      <c r="V609" s="302"/>
      <c r="W609" s="302"/>
      <c r="X609" s="302"/>
      <c r="Y609" s="223"/>
      <c r="Z609" s="221"/>
      <c r="AA609" s="221"/>
      <c r="AB609" s="221"/>
      <c r="AC609" s="221"/>
      <c r="AD609" s="221"/>
      <c r="AE609" s="221"/>
      <c r="AF609" s="221"/>
      <c r="AG609" s="221"/>
      <c r="AH609" s="221"/>
      <c r="AI609" s="221"/>
      <c r="AJ609" s="221"/>
      <c r="AK609" s="221"/>
      <c r="AL609" s="221"/>
      <c r="AM609" s="221"/>
      <c r="AN609" s="221"/>
      <c r="AO609" s="221"/>
      <c r="AP609" s="221"/>
    </row>
    <row r="610" spans="1:42" ht="14.25" customHeight="1">
      <c r="A610" s="221"/>
      <c r="B610" s="87"/>
      <c r="C610" s="87"/>
      <c r="F610" s="221"/>
      <c r="I610" s="230"/>
      <c r="J610" s="299"/>
      <c r="K610" s="300"/>
      <c r="L610" s="67"/>
      <c r="M610" s="67"/>
      <c r="N610" s="67"/>
      <c r="O610" s="69"/>
      <c r="P610" s="67"/>
      <c r="Q610" s="69"/>
      <c r="R610" s="69"/>
      <c r="S610" s="69"/>
      <c r="T610" s="69"/>
      <c r="U610" s="221"/>
      <c r="V610" s="302"/>
      <c r="W610" s="302"/>
      <c r="X610" s="302"/>
      <c r="Y610" s="223"/>
      <c r="Z610" s="221"/>
      <c r="AA610" s="221"/>
      <c r="AB610" s="221"/>
      <c r="AC610" s="221"/>
      <c r="AD610" s="221"/>
      <c r="AE610" s="221"/>
      <c r="AF610" s="221"/>
      <c r="AG610" s="221"/>
      <c r="AH610" s="221"/>
      <c r="AI610" s="221"/>
      <c r="AJ610" s="221"/>
      <c r="AK610" s="221"/>
      <c r="AL610" s="221"/>
      <c r="AM610" s="221"/>
      <c r="AN610" s="221"/>
      <c r="AO610" s="221"/>
      <c r="AP610" s="221"/>
    </row>
    <row r="611" spans="1:42" ht="14.25" customHeight="1">
      <c r="A611" s="221"/>
      <c r="B611" s="87"/>
      <c r="C611" s="87"/>
      <c r="F611" s="221"/>
      <c r="I611" s="230"/>
      <c r="J611" s="299"/>
      <c r="K611" s="300"/>
      <c r="L611" s="67"/>
      <c r="M611" s="67"/>
      <c r="N611" s="67"/>
      <c r="O611" s="69"/>
      <c r="P611" s="67"/>
      <c r="Q611" s="69"/>
      <c r="R611" s="69"/>
      <c r="S611" s="69"/>
      <c r="T611" s="69"/>
      <c r="U611" s="221"/>
      <c r="V611" s="302"/>
      <c r="W611" s="302"/>
      <c r="X611" s="302"/>
      <c r="Y611" s="223"/>
      <c r="Z611" s="221"/>
      <c r="AA611" s="221"/>
      <c r="AB611" s="221"/>
      <c r="AC611" s="221"/>
      <c r="AD611" s="221"/>
      <c r="AE611" s="221"/>
      <c r="AF611" s="221"/>
      <c r="AG611" s="221"/>
      <c r="AH611" s="221"/>
      <c r="AI611" s="221"/>
      <c r="AJ611" s="221"/>
      <c r="AK611" s="221"/>
      <c r="AL611" s="221"/>
      <c r="AM611" s="221"/>
      <c r="AN611" s="221"/>
      <c r="AO611" s="221"/>
      <c r="AP611" s="221"/>
    </row>
    <row r="612" spans="1:42" ht="14.25" customHeight="1">
      <c r="A612" s="221"/>
      <c r="B612" s="87"/>
      <c r="C612" s="87"/>
      <c r="F612" s="221"/>
      <c r="I612" s="230"/>
      <c r="J612" s="299"/>
      <c r="K612" s="300"/>
      <c r="L612" s="67"/>
      <c r="M612" s="67"/>
      <c r="N612" s="67"/>
      <c r="O612" s="69"/>
      <c r="P612" s="67"/>
      <c r="Q612" s="69"/>
      <c r="R612" s="69"/>
      <c r="S612" s="69"/>
      <c r="T612" s="69"/>
      <c r="U612" s="221"/>
      <c r="V612" s="302"/>
      <c r="W612" s="302"/>
      <c r="X612" s="302"/>
      <c r="Y612" s="223"/>
      <c r="Z612" s="221"/>
      <c r="AA612" s="221"/>
      <c r="AB612" s="221"/>
      <c r="AC612" s="221"/>
      <c r="AD612" s="221"/>
      <c r="AE612" s="221"/>
      <c r="AF612" s="221"/>
      <c r="AG612" s="221"/>
      <c r="AH612" s="221"/>
      <c r="AI612" s="221"/>
      <c r="AJ612" s="221"/>
      <c r="AK612" s="221"/>
      <c r="AL612" s="221"/>
      <c r="AM612" s="221"/>
      <c r="AN612" s="221"/>
      <c r="AO612" s="221"/>
      <c r="AP612" s="221"/>
    </row>
    <row r="613" spans="1:42" ht="14.25" customHeight="1">
      <c r="A613" s="221"/>
      <c r="B613" s="87"/>
      <c r="C613" s="87"/>
      <c r="F613" s="221"/>
      <c r="I613" s="230"/>
      <c r="J613" s="299"/>
      <c r="K613" s="300"/>
      <c r="L613" s="67"/>
      <c r="M613" s="67"/>
      <c r="N613" s="67"/>
      <c r="O613" s="69"/>
      <c r="P613" s="67"/>
      <c r="Q613" s="69"/>
      <c r="R613" s="69"/>
      <c r="S613" s="69"/>
      <c r="T613" s="69"/>
      <c r="U613" s="221"/>
      <c r="V613" s="302"/>
      <c r="W613" s="302"/>
      <c r="X613" s="302"/>
      <c r="Y613" s="223"/>
      <c r="Z613" s="221"/>
      <c r="AA613" s="221"/>
      <c r="AB613" s="221"/>
      <c r="AC613" s="221"/>
      <c r="AD613" s="221"/>
      <c r="AE613" s="221"/>
      <c r="AF613" s="221"/>
      <c r="AG613" s="221"/>
      <c r="AH613" s="221"/>
      <c r="AI613" s="221"/>
      <c r="AJ613" s="221"/>
      <c r="AK613" s="221"/>
      <c r="AL613" s="221"/>
      <c r="AM613" s="221"/>
      <c r="AN613" s="221"/>
      <c r="AO613" s="221"/>
      <c r="AP613" s="221"/>
    </row>
    <row r="614" spans="1:42" ht="14.25" customHeight="1">
      <c r="A614" s="221"/>
      <c r="B614" s="87"/>
      <c r="C614" s="87"/>
      <c r="F614" s="221"/>
      <c r="I614" s="230"/>
      <c r="J614" s="299"/>
      <c r="K614" s="300"/>
      <c r="L614" s="67"/>
      <c r="M614" s="67"/>
      <c r="N614" s="67"/>
      <c r="O614" s="69"/>
      <c r="P614" s="67"/>
      <c r="Q614" s="69"/>
      <c r="R614" s="69"/>
      <c r="S614" s="69"/>
      <c r="T614" s="69"/>
      <c r="U614" s="221"/>
      <c r="V614" s="302"/>
      <c r="W614" s="302"/>
      <c r="X614" s="302"/>
      <c r="Y614" s="223"/>
      <c r="Z614" s="221"/>
      <c r="AA614" s="221"/>
      <c r="AB614" s="221"/>
      <c r="AC614" s="221"/>
      <c r="AD614" s="221"/>
      <c r="AE614" s="221"/>
      <c r="AF614" s="221"/>
      <c r="AG614" s="221"/>
      <c r="AH614" s="221"/>
      <c r="AI614" s="221"/>
      <c r="AJ614" s="221"/>
      <c r="AK614" s="221"/>
      <c r="AL614" s="221"/>
      <c r="AM614" s="221"/>
      <c r="AN614" s="221"/>
      <c r="AO614" s="221"/>
      <c r="AP614" s="221"/>
    </row>
    <row r="615" spans="1:42" ht="14.25" customHeight="1">
      <c r="A615" s="221"/>
      <c r="B615" s="87"/>
      <c r="C615" s="87"/>
      <c r="F615" s="221"/>
      <c r="I615" s="230"/>
      <c r="J615" s="299"/>
      <c r="K615" s="300"/>
      <c r="L615" s="67"/>
      <c r="M615" s="67"/>
      <c r="N615" s="67"/>
      <c r="O615" s="69"/>
      <c r="P615" s="67"/>
      <c r="Q615" s="69"/>
      <c r="R615" s="69"/>
      <c r="S615" s="69"/>
      <c r="T615" s="69"/>
      <c r="U615" s="221"/>
      <c r="V615" s="302"/>
      <c r="W615" s="302"/>
      <c r="X615" s="302"/>
      <c r="Y615" s="223"/>
      <c r="Z615" s="221"/>
      <c r="AA615" s="221"/>
      <c r="AB615" s="221"/>
      <c r="AC615" s="221"/>
      <c r="AD615" s="221"/>
      <c r="AE615" s="221"/>
      <c r="AF615" s="221"/>
      <c r="AG615" s="221"/>
      <c r="AH615" s="221"/>
      <c r="AI615" s="221"/>
      <c r="AJ615" s="221"/>
      <c r="AK615" s="221"/>
      <c r="AL615" s="221"/>
      <c r="AM615" s="221"/>
      <c r="AN615" s="221"/>
      <c r="AO615" s="221"/>
      <c r="AP615" s="221"/>
    </row>
    <row r="616" spans="1:42" ht="14.25" customHeight="1">
      <c r="A616" s="221"/>
      <c r="B616" s="87"/>
      <c r="C616" s="87"/>
      <c r="F616" s="221"/>
      <c r="I616" s="230"/>
      <c r="J616" s="299"/>
      <c r="K616" s="300"/>
      <c r="L616" s="67"/>
      <c r="M616" s="67"/>
      <c r="N616" s="67"/>
      <c r="O616" s="69"/>
      <c r="P616" s="67"/>
      <c r="Q616" s="69"/>
      <c r="R616" s="69"/>
      <c r="S616" s="69"/>
      <c r="T616" s="69"/>
      <c r="U616" s="221"/>
      <c r="V616" s="302"/>
      <c r="W616" s="302"/>
      <c r="X616" s="302"/>
      <c r="Y616" s="223"/>
      <c r="Z616" s="221"/>
      <c r="AA616" s="221"/>
      <c r="AB616" s="221"/>
      <c r="AC616" s="221"/>
      <c r="AD616" s="221"/>
      <c r="AE616" s="221"/>
      <c r="AF616" s="221"/>
      <c r="AG616" s="221"/>
      <c r="AH616" s="221"/>
      <c r="AI616" s="221"/>
      <c r="AJ616" s="221"/>
      <c r="AK616" s="221"/>
      <c r="AL616" s="221"/>
      <c r="AM616" s="221"/>
      <c r="AN616" s="221"/>
      <c r="AO616" s="221"/>
      <c r="AP616" s="221"/>
    </row>
    <row r="617" spans="1:42" ht="14.25" customHeight="1">
      <c r="A617" s="221"/>
      <c r="B617" s="87"/>
      <c r="C617" s="87"/>
      <c r="F617" s="221"/>
      <c r="I617" s="230"/>
      <c r="J617" s="299"/>
      <c r="K617" s="300"/>
      <c r="L617" s="67"/>
      <c r="M617" s="67"/>
      <c r="N617" s="67"/>
      <c r="O617" s="69"/>
      <c r="P617" s="67"/>
      <c r="Q617" s="69"/>
      <c r="R617" s="69"/>
      <c r="S617" s="69"/>
      <c r="T617" s="69"/>
      <c r="U617" s="221"/>
      <c r="V617" s="302"/>
      <c r="W617" s="302"/>
      <c r="X617" s="302"/>
      <c r="Y617" s="223"/>
      <c r="Z617" s="221"/>
      <c r="AA617" s="221"/>
      <c r="AB617" s="221"/>
      <c r="AC617" s="221"/>
      <c r="AD617" s="221"/>
      <c r="AE617" s="221"/>
      <c r="AF617" s="221"/>
      <c r="AG617" s="221"/>
      <c r="AH617" s="221"/>
      <c r="AI617" s="221"/>
      <c r="AJ617" s="221"/>
      <c r="AK617" s="221"/>
      <c r="AL617" s="221"/>
      <c r="AM617" s="221"/>
      <c r="AN617" s="221"/>
      <c r="AO617" s="221"/>
      <c r="AP617" s="221"/>
    </row>
    <row r="618" spans="1:42" ht="14.25" customHeight="1">
      <c r="A618" s="221"/>
      <c r="B618" s="87"/>
      <c r="C618" s="87"/>
      <c r="F618" s="221"/>
      <c r="I618" s="230"/>
      <c r="J618" s="299"/>
      <c r="K618" s="300"/>
      <c r="L618" s="67"/>
      <c r="M618" s="67"/>
      <c r="N618" s="67"/>
      <c r="O618" s="69"/>
      <c r="P618" s="67"/>
      <c r="Q618" s="69"/>
      <c r="R618" s="69"/>
      <c r="S618" s="69"/>
      <c r="T618" s="69"/>
      <c r="U618" s="221"/>
      <c r="V618" s="302"/>
      <c r="W618" s="302"/>
      <c r="X618" s="302"/>
      <c r="Y618" s="223"/>
      <c r="Z618" s="221"/>
      <c r="AA618" s="221"/>
      <c r="AB618" s="221"/>
      <c r="AC618" s="221"/>
      <c r="AD618" s="221"/>
      <c r="AE618" s="221"/>
      <c r="AF618" s="221"/>
      <c r="AG618" s="221"/>
      <c r="AH618" s="221"/>
      <c r="AI618" s="221"/>
      <c r="AJ618" s="221"/>
      <c r="AK618" s="221"/>
      <c r="AL618" s="221"/>
      <c r="AM618" s="221"/>
      <c r="AN618" s="221"/>
      <c r="AO618" s="221"/>
      <c r="AP618" s="221"/>
    </row>
    <row r="619" spans="1:42" ht="14.25" customHeight="1">
      <c r="A619" s="221"/>
      <c r="B619" s="87"/>
      <c r="C619" s="87"/>
      <c r="F619" s="221"/>
      <c r="I619" s="230"/>
      <c r="J619" s="299"/>
      <c r="K619" s="300"/>
      <c r="L619" s="67"/>
      <c r="M619" s="67"/>
      <c r="N619" s="67"/>
      <c r="O619" s="69"/>
      <c r="P619" s="67"/>
      <c r="Q619" s="69"/>
      <c r="R619" s="69"/>
      <c r="S619" s="69"/>
      <c r="T619" s="69"/>
      <c r="U619" s="221"/>
      <c r="V619" s="302"/>
      <c r="W619" s="302"/>
      <c r="X619" s="302"/>
      <c r="Y619" s="223"/>
      <c r="Z619" s="221"/>
      <c r="AA619" s="221"/>
      <c r="AB619" s="221"/>
      <c r="AC619" s="221"/>
      <c r="AD619" s="221"/>
      <c r="AE619" s="221"/>
      <c r="AF619" s="221"/>
      <c r="AG619" s="221"/>
      <c r="AH619" s="221"/>
      <c r="AI619" s="221"/>
      <c r="AJ619" s="221"/>
      <c r="AK619" s="221"/>
      <c r="AL619" s="221"/>
      <c r="AM619" s="221"/>
      <c r="AN619" s="221"/>
      <c r="AO619" s="221"/>
      <c r="AP619" s="221"/>
    </row>
    <row r="620" spans="1:42" ht="14.25" customHeight="1">
      <c r="A620" s="221"/>
      <c r="B620" s="87"/>
      <c r="C620" s="87"/>
      <c r="F620" s="221"/>
      <c r="I620" s="230"/>
      <c r="J620" s="299"/>
      <c r="K620" s="300"/>
      <c r="L620" s="67"/>
      <c r="M620" s="67"/>
      <c r="N620" s="67"/>
      <c r="O620" s="69"/>
      <c r="P620" s="67"/>
      <c r="Q620" s="69"/>
      <c r="R620" s="69"/>
      <c r="S620" s="69"/>
      <c r="T620" s="69"/>
      <c r="U620" s="221"/>
      <c r="V620" s="302"/>
      <c r="W620" s="302"/>
      <c r="X620" s="302"/>
      <c r="Y620" s="223"/>
      <c r="Z620" s="221"/>
      <c r="AA620" s="221"/>
      <c r="AB620" s="221"/>
      <c r="AC620" s="221"/>
      <c r="AD620" s="221"/>
      <c r="AE620" s="221"/>
      <c r="AF620" s="221"/>
      <c r="AG620" s="221"/>
      <c r="AH620" s="221"/>
      <c r="AI620" s="221"/>
      <c r="AJ620" s="221"/>
      <c r="AK620" s="221"/>
      <c r="AL620" s="221"/>
      <c r="AM620" s="221"/>
      <c r="AN620" s="221"/>
      <c r="AO620" s="221"/>
      <c r="AP620" s="221"/>
    </row>
    <row r="621" spans="1:42" ht="14.25" customHeight="1">
      <c r="A621" s="221"/>
      <c r="B621" s="87"/>
      <c r="C621" s="87"/>
      <c r="F621" s="221"/>
      <c r="I621" s="230"/>
      <c r="J621" s="299"/>
      <c r="K621" s="300"/>
      <c r="L621" s="67"/>
      <c r="M621" s="67"/>
      <c r="N621" s="67"/>
      <c r="O621" s="69"/>
      <c r="P621" s="67"/>
      <c r="Q621" s="69"/>
      <c r="R621" s="69"/>
      <c r="S621" s="69"/>
      <c r="T621" s="69"/>
      <c r="U621" s="221"/>
      <c r="V621" s="302"/>
      <c r="W621" s="302"/>
      <c r="X621" s="302"/>
      <c r="Y621" s="223"/>
      <c r="Z621" s="221"/>
      <c r="AA621" s="221"/>
      <c r="AB621" s="221"/>
      <c r="AC621" s="221"/>
      <c r="AD621" s="221"/>
      <c r="AE621" s="221"/>
      <c r="AF621" s="221"/>
      <c r="AG621" s="221"/>
      <c r="AH621" s="221"/>
      <c r="AI621" s="221"/>
      <c r="AJ621" s="221"/>
      <c r="AK621" s="221"/>
      <c r="AL621" s="221"/>
      <c r="AM621" s="221"/>
      <c r="AN621" s="221"/>
      <c r="AO621" s="221"/>
      <c r="AP621" s="221"/>
    </row>
    <row r="622" spans="1:42" ht="14.25" customHeight="1">
      <c r="A622" s="221"/>
      <c r="B622" s="87"/>
      <c r="C622" s="87"/>
      <c r="F622" s="221"/>
      <c r="I622" s="230"/>
      <c r="J622" s="299"/>
      <c r="K622" s="300"/>
      <c r="L622" s="67"/>
      <c r="M622" s="67"/>
      <c r="N622" s="67"/>
      <c r="O622" s="69"/>
      <c r="P622" s="67"/>
      <c r="Q622" s="69"/>
      <c r="R622" s="69"/>
      <c r="S622" s="69"/>
      <c r="T622" s="69"/>
      <c r="U622" s="221"/>
      <c r="V622" s="302"/>
      <c r="W622" s="302"/>
      <c r="X622" s="302"/>
      <c r="Y622" s="223"/>
      <c r="Z622" s="221"/>
      <c r="AA622" s="221"/>
      <c r="AB622" s="221"/>
      <c r="AC622" s="221"/>
      <c r="AD622" s="221"/>
      <c r="AE622" s="221"/>
      <c r="AF622" s="221"/>
      <c r="AG622" s="221"/>
      <c r="AH622" s="221"/>
      <c r="AI622" s="221"/>
      <c r="AJ622" s="221"/>
      <c r="AK622" s="221"/>
      <c r="AL622" s="221"/>
      <c r="AM622" s="221"/>
      <c r="AN622" s="221"/>
      <c r="AO622" s="221"/>
      <c r="AP622" s="221"/>
    </row>
    <row r="623" spans="1:42" ht="14.25" customHeight="1">
      <c r="A623" s="221"/>
      <c r="B623" s="87"/>
      <c r="C623" s="87"/>
      <c r="F623" s="221"/>
      <c r="I623" s="230"/>
      <c r="J623" s="299"/>
      <c r="K623" s="300"/>
      <c r="L623" s="67"/>
      <c r="M623" s="67"/>
      <c r="N623" s="67"/>
      <c r="O623" s="69"/>
      <c r="P623" s="67"/>
      <c r="Q623" s="69"/>
      <c r="R623" s="69"/>
      <c r="S623" s="69"/>
      <c r="T623" s="69"/>
      <c r="U623" s="221"/>
      <c r="V623" s="302"/>
      <c r="W623" s="302"/>
      <c r="X623" s="302"/>
      <c r="Y623" s="223"/>
      <c r="Z623" s="221"/>
      <c r="AA623" s="221"/>
      <c r="AB623" s="221"/>
      <c r="AC623" s="221"/>
      <c r="AD623" s="221"/>
      <c r="AE623" s="221"/>
      <c r="AF623" s="221"/>
      <c r="AG623" s="221"/>
      <c r="AH623" s="221"/>
      <c r="AI623" s="221"/>
      <c r="AJ623" s="221"/>
      <c r="AK623" s="221"/>
      <c r="AL623" s="221"/>
      <c r="AM623" s="221"/>
      <c r="AN623" s="221"/>
      <c r="AO623" s="221"/>
      <c r="AP623" s="221"/>
    </row>
    <row r="624" spans="1:42" ht="14.25" customHeight="1">
      <c r="A624" s="221"/>
      <c r="B624" s="87"/>
      <c r="C624" s="87"/>
      <c r="F624" s="221"/>
      <c r="I624" s="230"/>
      <c r="J624" s="299"/>
      <c r="K624" s="300"/>
      <c r="L624" s="67"/>
      <c r="M624" s="67"/>
      <c r="N624" s="67"/>
      <c r="O624" s="69"/>
      <c r="P624" s="67"/>
      <c r="Q624" s="69"/>
      <c r="R624" s="69"/>
      <c r="S624" s="69"/>
      <c r="T624" s="69"/>
      <c r="U624" s="221"/>
      <c r="V624" s="302"/>
      <c r="W624" s="302"/>
      <c r="X624" s="302"/>
      <c r="Y624" s="223"/>
      <c r="Z624" s="221"/>
      <c r="AA624" s="221"/>
      <c r="AB624" s="221"/>
      <c r="AC624" s="221"/>
      <c r="AD624" s="221"/>
      <c r="AE624" s="221"/>
      <c r="AF624" s="221"/>
      <c r="AG624" s="221"/>
      <c r="AH624" s="221"/>
      <c r="AI624" s="221"/>
      <c r="AJ624" s="221"/>
      <c r="AK624" s="221"/>
      <c r="AL624" s="221"/>
      <c r="AM624" s="221"/>
      <c r="AN624" s="221"/>
      <c r="AO624" s="221"/>
      <c r="AP624" s="221"/>
    </row>
    <row r="625" spans="1:42" ht="14.25" customHeight="1">
      <c r="A625" s="221"/>
      <c r="B625" s="87"/>
      <c r="C625" s="87"/>
      <c r="F625" s="221"/>
      <c r="I625" s="230"/>
      <c r="J625" s="299"/>
      <c r="K625" s="300"/>
      <c r="L625" s="67"/>
      <c r="M625" s="67"/>
      <c r="N625" s="67"/>
      <c r="O625" s="69"/>
      <c r="P625" s="67"/>
      <c r="Q625" s="69"/>
      <c r="R625" s="69"/>
      <c r="S625" s="69"/>
      <c r="T625" s="69"/>
      <c r="U625" s="221"/>
      <c r="V625" s="302"/>
      <c r="W625" s="302"/>
      <c r="X625" s="302"/>
      <c r="Y625" s="223"/>
      <c r="Z625" s="221"/>
      <c r="AA625" s="221"/>
      <c r="AB625" s="221"/>
      <c r="AC625" s="221"/>
      <c r="AD625" s="221"/>
      <c r="AE625" s="221"/>
      <c r="AF625" s="221"/>
      <c r="AG625" s="221"/>
      <c r="AH625" s="221"/>
      <c r="AI625" s="221"/>
      <c r="AJ625" s="221"/>
      <c r="AK625" s="221"/>
      <c r="AL625" s="221"/>
      <c r="AM625" s="221"/>
      <c r="AN625" s="221"/>
      <c r="AO625" s="221"/>
      <c r="AP625" s="221"/>
    </row>
    <row r="626" spans="1:42" ht="14.25" customHeight="1">
      <c r="A626" s="221"/>
      <c r="B626" s="87"/>
      <c r="C626" s="87"/>
      <c r="F626" s="221"/>
      <c r="I626" s="230"/>
      <c r="J626" s="299"/>
      <c r="K626" s="300"/>
      <c r="L626" s="67"/>
      <c r="M626" s="67"/>
      <c r="N626" s="67"/>
      <c r="O626" s="69"/>
      <c r="P626" s="67"/>
      <c r="Q626" s="69"/>
      <c r="R626" s="69"/>
      <c r="S626" s="69"/>
      <c r="T626" s="69"/>
      <c r="U626" s="221"/>
      <c r="V626" s="302"/>
      <c r="W626" s="302"/>
      <c r="X626" s="302"/>
      <c r="Y626" s="223"/>
      <c r="Z626" s="221"/>
      <c r="AA626" s="221"/>
      <c r="AB626" s="221"/>
      <c r="AC626" s="221"/>
      <c r="AD626" s="221"/>
      <c r="AE626" s="221"/>
      <c r="AF626" s="221"/>
      <c r="AG626" s="221"/>
      <c r="AH626" s="221"/>
      <c r="AI626" s="221"/>
      <c r="AJ626" s="221"/>
      <c r="AK626" s="221"/>
      <c r="AL626" s="221"/>
      <c r="AM626" s="221"/>
      <c r="AN626" s="221"/>
      <c r="AO626" s="221"/>
      <c r="AP626" s="221"/>
    </row>
    <row r="627" spans="1:42" ht="14.25" customHeight="1">
      <c r="A627" s="221"/>
      <c r="B627" s="87"/>
      <c r="C627" s="87"/>
      <c r="F627" s="221"/>
      <c r="I627" s="230"/>
      <c r="J627" s="299"/>
      <c r="K627" s="300"/>
      <c r="L627" s="67"/>
      <c r="M627" s="67"/>
      <c r="N627" s="67"/>
      <c r="O627" s="69"/>
      <c r="P627" s="67"/>
      <c r="Q627" s="69"/>
      <c r="R627" s="69"/>
      <c r="S627" s="69"/>
      <c r="T627" s="69"/>
      <c r="U627" s="221"/>
      <c r="V627" s="302"/>
      <c r="W627" s="302"/>
      <c r="X627" s="302"/>
      <c r="Y627" s="223"/>
      <c r="Z627" s="221"/>
      <c r="AA627" s="221"/>
      <c r="AB627" s="221"/>
      <c r="AC627" s="221"/>
      <c r="AD627" s="221"/>
      <c r="AE627" s="221"/>
      <c r="AF627" s="221"/>
      <c r="AG627" s="221"/>
      <c r="AH627" s="221"/>
      <c r="AI627" s="221"/>
      <c r="AJ627" s="221"/>
      <c r="AK627" s="221"/>
      <c r="AL627" s="221"/>
      <c r="AM627" s="221"/>
      <c r="AN627" s="221"/>
      <c r="AO627" s="221"/>
      <c r="AP627" s="221"/>
    </row>
    <row r="628" spans="1:42" ht="14.25" customHeight="1">
      <c r="A628" s="221"/>
      <c r="B628" s="87"/>
      <c r="C628" s="87"/>
      <c r="F628" s="221"/>
      <c r="I628" s="230"/>
      <c r="J628" s="299"/>
      <c r="K628" s="300"/>
      <c r="L628" s="67"/>
      <c r="M628" s="67"/>
      <c r="N628" s="67"/>
      <c r="O628" s="69"/>
      <c r="P628" s="67"/>
      <c r="Q628" s="69"/>
      <c r="R628" s="69"/>
      <c r="S628" s="69"/>
      <c r="T628" s="69"/>
      <c r="U628" s="221"/>
      <c r="V628" s="302"/>
      <c r="W628" s="302"/>
      <c r="X628" s="302"/>
      <c r="Y628" s="223"/>
      <c r="Z628" s="221"/>
      <c r="AA628" s="221"/>
      <c r="AB628" s="221"/>
      <c r="AC628" s="221"/>
      <c r="AD628" s="221"/>
      <c r="AE628" s="221"/>
      <c r="AF628" s="221"/>
      <c r="AG628" s="221"/>
      <c r="AH628" s="221"/>
      <c r="AI628" s="221"/>
      <c r="AJ628" s="221"/>
      <c r="AK628" s="221"/>
      <c r="AL628" s="221"/>
      <c r="AM628" s="221"/>
      <c r="AN628" s="221"/>
      <c r="AO628" s="221"/>
      <c r="AP628" s="221"/>
    </row>
    <row r="629" spans="1:42" ht="14.25" customHeight="1">
      <c r="A629" s="221"/>
      <c r="B629" s="87"/>
      <c r="C629" s="87"/>
      <c r="F629" s="221"/>
      <c r="I629" s="230"/>
      <c r="J629" s="299"/>
      <c r="K629" s="300"/>
      <c r="L629" s="67"/>
      <c r="M629" s="67"/>
      <c r="N629" s="67"/>
      <c r="O629" s="69"/>
      <c r="P629" s="67"/>
      <c r="Q629" s="69"/>
      <c r="R629" s="69"/>
      <c r="S629" s="69"/>
      <c r="T629" s="69"/>
      <c r="U629" s="221"/>
      <c r="V629" s="302"/>
      <c r="W629" s="302"/>
      <c r="X629" s="302"/>
      <c r="Y629" s="223"/>
      <c r="Z629" s="221"/>
      <c r="AA629" s="221"/>
      <c r="AB629" s="221"/>
      <c r="AC629" s="221"/>
      <c r="AD629" s="221"/>
      <c r="AE629" s="221"/>
      <c r="AF629" s="221"/>
      <c r="AG629" s="221"/>
      <c r="AH629" s="221"/>
      <c r="AI629" s="221"/>
      <c r="AJ629" s="221"/>
      <c r="AK629" s="221"/>
      <c r="AL629" s="221"/>
      <c r="AM629" s="221"/>
      <c r="AN629" s="221"/>
      <c r="AO629" s="221"/>
      <c r="AP629" s="221"/>
    </row>
    <row r="630" spans="1:42" ht="14.25" customHeight="1">
      <c r="A630" s="221"/>
      <c r="B630" s="87"/>
      <c r="C630" s="87"/>
      <c r="F630" s="221"/>
      <c r="I630" s="230"/>
      <c r="J630" s="299"/>
      <c r="K630" s="300"/>
      <c r="L630" s="67"/>
      <c r="M630" s="67"/>
      <c r="N630" s="67"/>
      <c r="O630" s="69"/>
      <c r="P630" s="67"/>
      <c r="Q630" s="69"/>
      <c r="R630" s="69"/>
      <c r="S630" s="69"/>
      <c r="T630" s="69"/>
      <c r="U630" s="221"/>
      <c r="V630" s="302"/>
      <c r="W630" s="302"/>
      <c r="X630" s="302"/>
      <c r="Y630" s="223"/>
      <c r="Z630" s="221"/>
      <c r="AA630" s="221"/>
      <c r="AB630" s="221"/>
      <c r="AC630" s="221"/>
      <c r="AD630" s="221"/>
      <c r="AE630" s="221"/>
      <c r="AF630" s="221"/>
      <c r="AG630" s="221"/>
      <c r="AH630" s="221"/>
      <c r="AI630" s="221"/>
      <c r="AJ630" s="221"/>
      <c r="AK630" s="221"/>
      <c r="AL630" s="221"/>
      <c r="AM630" s="221"/>
      <c r="AN630" s="221"/>
      <c r="AO630" s="221"/>
      <c r="AP630" s="221"/>
    </row>
    <row r="631" spans="1:42" ht="14.25" customHeight="1">
      <c r="A631" s="221"/>
      <c r="B631" s="87"/>
      <c r="C631" s="87"/>
      <c r="F631" s="221"/>
      <c r="I631" s="230"/>
      <c r="J631" s="299"/>
      <c r="K631" s="300"/>
      <c r="L631" s="67"/>
      <c r="M631" s="67"/>
      <c r="N631" s="67"/>
      <c r="O631" s="69"/>
      <c r="P631" s="67"/>
      <c r="Q631" s="69"/>
      <c r="R631" s="69"/>
      <c r="S631" s="69"/>
      <c r="T631" s="69"/>
      <c r="U631" s="221"/>
      <c r="V631" s="302"/>
      <c r="W631" s="302"/>
      <c r="X631" s="302"/>
      <c r="Y631" s="223"/>
      <c r="Z631" s="221"/>
      <c r="AA631" s="221"/>
      <c r="AB631" s="221"/>
      <c r="AC631" s="221"/>
      <c r="AD631" s="221"/>
      <c r="AE631" s="221"/>
      <c r="AF631" s="221"/>
      <c r="AG631" s="221"/>
      <c r="AH631" s="221"/>
      <c r="AI631" s="221"/>
      <c r="AJ631" s="221"/>
      <c r="AK631" s="221"/>
      <c r="AL631" s="221"/>
      <c r="AM631" s="221"/>
      <c r="AN631" s="221"/>
      <c r="AO631" s="221"/>
      <c r="AP631" s="221"/>
    </row>
    <row r="632" spans="1:42" ht="14.25" customHeight="1">
      <c r="A632" s="221"/>
      <c r="B632" s="87"/>
      <c r="C632" s="87"/>
      <c r="F632" s="221"/>
      <c r="I632" s="230"/>
      <c r="J632" s="299"/>
      <c r="K632" s="300"/>
      <c r="L632" s="67"/>
      <c r="M632" s="67"/>
      <c r="N632" s="67"/>
      <c r="O632" s="69"/>
      <c r="P632" s="67"/>
      <c r="Q632" s="69"/>
      <c r="R632" s="69"/>
      <c r="S632" s="69"/>
      <c r="T632" s="69"/>
      <c r="U632" s="221"/>
      <c r="V632" s="302"/>
      <c r="W632" s="302"/>
      <c r="X632" s="302"/>
      <c r="Y632" s="223"/>
      <c r="Z632" s="221"/>
      <c r="AA632" s="221"/>
      <c r="AB632" s="221"/>
      <c r="AC632" s="221"/>
      <c r="AD632" s="221"/>
      <c r="AE632" s="221"/>
      <c r="AF632" s="221"/>
      <c r="AG632" s="221"/>
      <c r="AH632" s="221"/>
      <c r="AI632" s="221"/>
      <c r="AJ632" s="221"/>
      <c r="AK632" s="221"/>
      <c r="AL632" s="221"/>
      <c r="AM632" s="221"/>
      <c r="AN632" s="221"/>
      <c r="AO632" s="221"/>
      <c r="AP632" s="221"/>
    </row>
    <row r="633" spans="1:42" ht="14.25" customHeight="1">
      <c r="A633" s="221"/>
      <c r="B633" s="87"/>
      <c r="C633" s="87"/>
      <c r="F633" s="221"/>
      <c r="I633" s="230"/>
      <c r="J633" s="299"/>
      <c r="K633" s="300"/>
      <c r="L633" s="67"/>
      <c r="M633" s="67"/>
      <c r="N633" s="67"/>
      <c r="O633" s="69"/>
      <c r="P633" s="67"/>
      <c r="Q633" s="69"/>
      <c r="R633" s="69"/>
      <c r="S633" s="69"/>
      <c r="T633" s="69"/>
      <c r="U633" s="221"/>
      <c r="V633" s="302"/>
      <c r="W633" s="302"/>
      <c r="X633" s="302"/>
      <c r="Y633" s="223"/>
      <c r="Z633" s="221"/>
      <c r="AA633" s="221"/>
      <c r="AB633" s="221"/>
      <c r="AC633" s="221"/>
      <c r="AD633" s="221"/>
      <c r="AE633" s="221"/>
      <c r="AF633" s="221"/>
      <c r="AG633" s="221"/>
      <c r="AH633" s="221"/>
      <c r="AI633" s="221"/>
      <c r="AJ633" s="221"/>
      <c r="AK633" s="221"/>
      <c r="AL633" s="221"/>
      <c r="AM633" s="221"/>
      <c r="AN633" s="221"/>
      <c r="AO633" s="221"/>
      <c r="AP633" s="221"/>
    </row>
    <row r="634" spans="1:42" ht="14.25" customHeight="1">
      <c r="A634" s="221"/>
      <c r="B634" s="87"/>
      <c r="C634" s="87"/>
      <c r="F634" s="221"/>
      <c r="I634" s="230"/>
      <c r="J634" s="299"/>
      <c r="K634" s="300"/>
      <c r="L634" s="67"/>
      <c r="M634" s="67"/>
      <c r="N634" s="67"/>
      <c r="O634" s="69"/>
      <c r="P634" s="67"/>
      <c r="Q634" s="69"/>
      <c r="R634" s="69"/>
      <c r="S634" s="69"/>
      <c r="T634" s="69"/>
      <c r="U634" s="221"/>
      <c r="V634" s="302"/>
      <c r="W634" s="302"/>
      <c r="X634" s="302"/>
      <c r="Y634" s="223"/>
      <c r="Z634" s="221"/>
      <c r="AA634" s="221"/>
      <c r="AB634" s="221"/>
      <c r="AC634" s="221"/>
      <c r="AD634" s="221"/>
      <c r="AE634" s="221"/>
      <c r="AF634" s="221"/>
      <c r="AG634" s="221"/>
      <c r="AH634" s="221"/>
      <c r="AI634" s="221"/>
      <c r="AJ634" s="221"/>
      <c r="AK634" s="221"/>
      <c r="AL634" s="221"/>
      <c r="AM634" s="221"/>
      <c r="AN634" s="221"/>
      <c r="AO634" s="221"/>
      <c r="AP634" s="221"/>
    </row>
    <row r="635" spans="1:42" ht="14.25" customHeight="1">
      <c r="A635" s="221"/>
      <c r="B635" s="87"/>
      <c r="C635" s="87"/>
      <c r="F635" s="221"/>
      <c r="I635" s="230"/>
      <c r="J635" s="299"/>
      <c r="K635" s="300"/>
      <c r="L635" s="67"/>
      <c r="M635" s="67"/>
      <c r="N635" s="67"/>
      <c r="O635" s="69"/>
      <c r="P635" s="67"/>
      <c r="Q635" s="69"/>
      <c r="R635" s="69"/>
      <c r="S635" s="69"/>
      <c r="T635" s="69"/>
      <c r="U635" s="221"/>
      <c r="V635" s="302"/>
      <c r="W635" s="302"/>
      <c r="X635" s="302"/>
      <c r="Y635" s="223"/>
      <c r="Z635" s="221"/>
      <c r="AA635" s="221"/>
      <c r="AB635" s="221"/>
      <c r="AC635" s="221"/>
      <c r="AD635" s="221"/>
      <c r="AE635" s="221"/>
      <c r="AF635" s="221"/>
      <c r="AG635" s="221"/>
      <c r="AH635" s="221"/>
      <c r="AI635" s="221"/>
      <c r="AJ635" s="221"/>
      <c r="AK635" s="221"/>
      <c r="AL635" s="221"/>
      <c r="AM635" s="221"/>
      <c r="AN635" s="221"/>
      <c r="AO635" s="221"/>
      <c r="AP635" s="221"/>
    </row>
    <row r="636" spans="1:42" ht="14.25" customHeight="1">
      <c r="A636" s="221"/>
      <c r="B636" s="87"/>
      <c r="C636" s="87"/>
      <c r="F636" s="221"/>
      <c r="I636" s="230"/>
      <c r="J636" s="299"/>
      <c r="K636" s="300"/>
      <c r="L636" s="67"/>
      <c r="M636" s="67"/>
      <c r="N636" s="67"/>
      <c r="O636" s="69"/>
      <c r="P636" s="67"/>
      <c r="Q636" s="69"/>
      <c r="R636" s="69"/>
      <c r="S636" s="69"/>
      <c r="T636" s="69"/>
      <c r="U636" s="221"/>
      <c r="V636" s="302"/>
      <c r="W636" s="302"/>
      <c r="X636" s="302"/>
      <c r="Y636" s="223"/>
      <c r="Z636" s="221"/>
      <c r="AA636" s="221"/>
      <c r="AB636" s="221"/>
      <c r="AC636" s="221"/>
      <c r="AD636" s="221"/>
      <c r="AE636" s="221"/>
      <c r="AF636" s="221"/>
      <c r="AG636" s="221"/>
      <c r="AH636" s="221"/>
      <c r="AI636" s="221"/>
      <c r="AJ636" s="221"/>
      <c r="AK636" s="221"/>
      <c r="AL636" s="221"/>
      <c r="AM636" s="221"/>
      <c r="AN636" s="221"/>
      <c r="AO636" s="221"/>
      <c r="AP636" s="221"/>
    </row>
    <row r="637" spans="1:42" ht="14.25" customHeight="1">
      <c r="A637" s="221"/>
      <c r="B637" s="87"/>
      <c r="C637" s="87"/>
      <c r="F637" s="221"/>
      <c r="I637" s="230"/>
      <c r="J637" s="299"/>
      <c r="K637" s="300"/>
      <c r="L637" s="67"/>
      <c r="M637" s="67"/>
      <c r="N637" s="67"/>
      <c r="O637" s="69"/>
      <c r="P637" s="67"/>
      <c r="Q637" s="69"/>
      <c r="R637" s="69"/>
      <c r="S637" s="69"/>
      <c r="T637" s="69"/>
      <c r="U637" s="221"/>
      <c r="V637" s="302"/>
      <c r="W637" s="302"/>
      <c r="X637" s="302"/>
      <c r="Y637" s="223"/>
      <c r="Z637" s="221"/>
      <c r="AA637" s="221"/>
      <c r="AB637" s="221"/>
      <c r="AC637" s="221"/>
      <c r="AD637" s="221"/>
      <c r="AE637" s="221"/>
      <c r="AF637" s="221"/>
      <c r="AG637" s="221"/>
      <c r="AH637" s="221"/>
      <c r="AI637" s="221"/>
      <c r="AJ637" s="221"/>
      <c r="AK637" s="221"/>
      <c r="AL637" s="221"/>
      <c r="AM637" s="221"/>
      <c r="AN637" s="221"/>
      <c r="AO637" s="221"/>
      <c r="AP637" s="221"/>
    </row>
    <row r="638" spans="1:42" ht="14.25" customHeight="1">
      <c r="A638" s="221"/>
      <c r="B638" s="87"/>
      <c r="C638" s="87"/>
      <c r="F638" s="221"/>
      <c r="I638" s="230"/>
      <c r="J638" s="299"/>
      <c r="K638" s="300"/>
      <c r="L638" s="67"/>
      <c r="M638" s="67"/>
      <c r="N638" s="67"/>
      <c r="O638" s="69"/>
      <c r="P638" s="67"/>
      <c r="Q638" s="69"/>
      <c r="R638" s="69"/>
      <c r="S638" s="69"/>
      <c r="T638" s="69"/>
      <c r="U638" s="221"/>
      <c r="V638" s="302"/>
      <c r="W638" s="302"/>
      <c r="X638" s="302"/>
      <c r="Y638" s="223"/>
      <c r="Z638" s="221"/>
      <c r="AA638" s="221"/>
      <c r="AB638" s="221"/>
      <c r="AC638" s="221"/>
      <c r="AD638" s="221"/>
      <c r="AE638" s="221"/>
      <c r="AF638" s="221"/>
      <c r="AG638" s="221"/>
      <c r="AH638" s="221"/>
      <c r="AI638" s="221"/>
      <c r="AJ638" s="221"/>
      <c r="AK638" s="221"/>
      <c r="AL638" s="221"/>
      <c r="AM638" s="221"/>
      <c r="AN638" s="221"/>
      <c r="AO638" s="221"/>
      <c r="AP638" s="221"/>
    </row>
    <row r="639" spans="1:42" ht="14.25" customHeight="1">
      <c r="A639" s="221"/>
      <c r="B639" s="87"/>
      <c r="C639" s="87"/>
      <c r="F639" s="221"/>
      <c r="I639" s="230"/>
      <c r="J639" s="299"/>
      <c r="K639" s="300"/>
      <c r="L639" s="67"/>
      <c r="M639" s="67"/>
      <c r="N639" s="67"/>
      <c r="O639" s="69"/>
      <c r="P639" s="67"/>
      <c r="Q639" s="69"/>
      <c r="R639" s="69"/>
      <c r="S639" s="69"/>
      <c r="T639" s="69"/>
      <c r="U639" s="221"/>
      <c r="V639" s="302"/>
      <c r="W639" s="302"/>
      <c r="X639" s="302"/>
      <c r="Y639" s="223"/>
      <c r="Z639" s="221"/>
      <c r="AA639" s="221"/>
      <c r="AB639" s="221"/>
      <c r="AC639" s="221"/>
      <c r="AD639" s="221"/>
      <c r="AE639" s="221"/>
      <c r="AF639" s="221"/>
      <c r="AG639" s="221"/>
      <c r="AH639" s="221"/>
      <c r="AI639" s="221"/>
      <c r="AJ639" s="221"/>
      <c r="AK639" s="221"/>
      <c r="AL639" s="221"/>
      <c r="AM639" s="221"/>
      <c r="AN639" s="221"/>
      <c r="AO639" s="221"/>
      <c r="AP639" s="221"/>
    </row>
    <row r="640" spans="1:42" ht="14.25" customHeight="1">
      <c r="A640" s="221"/>
      <c r="B640" s="87"/>
      <c r="C640" s="87"/>
      <c r="F640" s="221"/>
      <c r="I640" s="230"/>
      <c r="J640" s="299"/>
      <c r="K640" s="300"/>
      <c r="L640" s="67"/>
      <c r="M640" s="67"/>
      <c r="N640" s="67"/>
      <c r="O640" s="69"/>
      <c r="P640" s="67"/>
      <c r="Q640" s="69"/>
      <c r="R640" s="69"/>
      <c r="S640" s="69"/>
      <c r="T640" s="69"/>
      <c r="U640" s="221"/>
      <c r="V640" s="302"/>
      <c r="W640" s="302"/>
      <c r="X640" s="302"/>
      <c r="Y640" s="223"/>
      <c r="Z640" s="221"/>
      <c r="AA640" s="221"/>
      <c r="AB640" s="221"/>
      <c r="AC640" s="221"/>
      <c r="AD640" s="221"/>
      <c r="AE640" s="221"/>
      <c r="AF640" s="221"/>
      <c r="AG640" s="221"/>
      <c r="AH640" s="221"/>
      <c r="AI640" s="221"/>
      <c r="AJ640" s="221"/>
      <c r="AK640" s="221"/>
      <c r="AL640" s="221"/>
      <c r="AM640" s="221"/>
      <c r="AN640" s="221"/>
      <c r="AO640" s="221"/>
      <c r="AP640" s="221"/>
    </row>
    <row r="641" spans="1:42" ht="14.25" customHeight="1">
      <c r="A641" s="221"/>
      <c r="B641" s="87"/>
      <c r="C641" s="87"/>
      <c r="F641" s="221"/>
      <c r="I641" s="230"/>
      <c r="J641" s="299"/>
      <c r="K641" s="300"/>
      <c r="L641" s="67"/>
      <c r="M641" s="67"/>
      <c r="N641" s="67"/>
      <c r="O641" s="69"/>
      <c r="P641" s="67"/>
      <c r="Q641" s="69"/>
      <c r="R641" s="69"/>
      <c r="S641" s="69"/>
      <c r="T641" s="69"/>
      <c r="U641" s="221"/>
      <c r="V641" s="302"/>
      <c r="W641" s="302"/>
      <c r="X641" s="302"/>
      <c r="Y641" s="223"/>
      <c r="Z641" s="221"/>
      <c r="AA641" s="221"/>
      <c r="AB641" s="221"/>
      <c r="AC641" s="221"/>
      <c r="AD641" s="221"/>
      <c r="AE641" s="221"/>
      <c r="AF641" s="221"/>
      <c r="AG641" s="221"/>
      <c r="AH641" s="221"/>
      <c r="AI641" s="221"/>
      <c r="AJ641" s="221"/>
      <c r="AK641" s="221"/>
      <c r="AL641" s="221"/>
      <c r="AM641" s="221"/>
      <c r="AN641" s="221"/>
      <c r="AO641" s="221"/>
      <c r="AP641" s="221"/>
    </row>
    <row r="642" spans="1:42" ht="14.25" customHeight="1">
      <c r="A642" s="221"/>
      <c r="B642" s="87"/>
      <c r="C642" s="87"/>
      <c r="F642" s="221"/>
      <c r="I642" s="230"/>
      <c r="J642" s="299"/>
      <c r="K642" s="300"/>
      <c r="L642" s="67"/>
      <c r="M642" s="67"/>
      <c r="N642" s="67"/>
      <c r="O642" s="69"/>
      <c r="P642" s="67"/>
      <c r="Q642" s="69"/>
      <c r="R642" s="69"/>
      <c r="S642" s="69"/>
      <c r="T642" s="69"/>
      <c r="U642" s="221"/>
      <c r="V642" s="302"/>
      <c r="W642" s="302"/>
      <c r="X642" s="302"/>
      <c r="Y642" s="223"/>
      <c r="Z642" s="221"/>
      <c r="AA642" s="221"/>
      <c r="AB642" s="221"/>
      <c r="AC642" s="221"/>
      <c r="AD642" s="221"/>
      <c r="AE642" s="221"/>
      <c r="AF642" s="221"/>
      <c r="AG642" s="221"/>
      <c r="AH642" s="221"/>
      <c r="AI642" s="221"/>
      <c r="AJ642" s="221"/>
      <c r="AK642" s="221"/>
      <c r="AL642" s="221"/>
      <c r="AM642" s="221"/>
      <c r="AN642" s="221"/>
      <c r="AO642" s="221"/>
      <c r="AP642" s="221"/>
    </row>
    <row r="643" spans="1:42" ht="14.25" customHeight="1">
      <c r="A643" s="221"/>
      <c r="B643" s="87"/>
      <c r="C643" s="87"/>
      <c r="F643" s="221"/>
      <c r="I643" s="230"/>
      <c r="J643" s="299"/>
      <c r="K643" s="300"/>
      <c r="L643" s="67"/>
      <c r="M643" s="67"/>
      <c r="N643" s="67"/>
      <c r="O643" s="69"/>
      <c r="P643" s="67"/>
      <c r="Q643" s="69"/>
      <c r="R643" s="69"/>
      <c r="S643" s="69"/>
      <c r="T643" s="69"/>
      <c r="U643" s="221"/>
      <c r="V643" s="302"/>
      <c r="W643" s="302"/>
      <c r="X643" s="302"/>
      <c r="Y643" s="223"/>
      <c r="Z643" s="221"/>
      <c r="AA643" s="221"/>
      <c r="AB643" s="221"/>
      <c r="AC643" s="221"/>
      <c r="AD643" s="221"/>
      <c r="AE643" s="221"/>
      <c r="AF643" s="221"/>
      <c r="AG643" s="221"/>
      <c r="AH643" s="221"/>
      <c r="AI643" s="221"/>
      <c r="AJ643" s="221"/>
      <c r="AK643" s="221"/>
      <c r="AL643" s="221"/>
      <c r="AM643" s="221"/>
      <c r="AN643" s="221"/>
      <c r="AO643" s="221"/>
      <c r="AP643" s="221"/>
    </row>
    <row r="644" spans="1:42" ht="14.25" customHeight="1">
      <c r="A644" s="221"/>
      <c r="B644" s="87"/>
      <c r="C644" s="87"/>
      <c r="F644" s="221"/>
      <c r="I644" s="230"/>
      <c r="J644" s="299"/>
      <c r="K644" s="300"/>
      <c r="L644" s="67"/>
      <c r="M644" s="67"/>
      <c r="N644" s="67"/>
      <c r="O644" s="69"/>
      <c r="P644" s="67"/>
      <c r="Q644" s="69"/>
      <c r="R644" s="69"/>
      <c r="S644" s="69"/>
      <c r="T644" s="69"/>
      <c r="U644" s="221"/>
      <c r="V644" s="302"/>
      <c r="W644" s="302"/>
      <c r="X644" s="302"/>
      <c r="Y644" s="223"/>
      <c r="Z644" s="221"/>
      <c r="AA644" s="221"/>
      <c r="AB644" s="221"/>
      <c r="AC644" s="221"/>
      <c r="AD644" s="221"/>
      <c r="AE644" s="221"/>
      <c r="AF644" s="221"/>
      <c r="AG644" s="221"/>
      <c r="AH644" s="221"/>
      <c r="AI644" s="221"/>
      <c r="AJ644" s="221"/>
      <c r="AK644" s="221"/>
      <c r="AL644" s="221"/>
      <c r="AM644" s="221"/>
      <c r="AN644" s="221"/>
      <c r="AO644" s="221"/>
      <c r="AP644" s="221"/>
    </row>
    <row r="645" spans="1:42" ht="14.25" customHeight="1">
      <c r="A645" s="221"/>
      <c r="B645" s="87"/>
      <c r="C645" s="87"/>
      <c r="F645" s="221"/>
      <c r="I645" s="230"/>
      <c r="J645" s="299"/>
      <c r="K645" s="300"/>
      <c r="L645" s="67"/>
      <c r="M645" s="67"/>
      <c r="N645" s="67"/>
      <c r="O645" s="69"/>
      <c r="P645" s="67"/>
      <c r="Q645" s="69"/>
      <c r="R645" s="69"/>
      <c r="S645" s="69"/>
      <c r="T645" s="69"/>
      <c r="U645" s="221"/>
      <c r="V645" s="302"/>
      <c r="W645" s="302"/>
      <c r="X645" s="302"/>
      <c r="Y645" s="223"/>
      <c r="Z645" s="221"/>
      <c r="AA645" s="221"/>
      <c r="AB645" s="221"/>
      <c r="AC645" s="221"/>
      <c r="AD645" s="221"/>
      <c r="AE645" s="221"/>
      <c r="AF645" s="221"/>
      <c r="AG645" s="221"/>
      <c r="AH645" s="221"/>
      <c r="AI645" s="221"/>
      <c r="AJ645" s="221"/>
      <c r="AK645" s="221"/>
      <c r="AL645" s="221"/>
      <c r="AM645" s="221"/>
      <c r="AN645" s="221"/>
      <c r="AO645" s="221"/>
      <c r="AP645" s="221"/>
    </row>
    <row r="646" spans="1:42" ht="14.25" customHeight="1">
      <c r="A646" s="221"/>
      <c r="B646" s="87"/>
      <c r="C646" s="87"/>
      <c r="F646" s="221"/>
      <c r="I646" s="230"/>
      <c r="J646" s="299"/>
      <c r="K646" s="300"/>
      <c r="L646" s="67"/>
      <c r="M646" s="67"/>
      <c r="N646" s="67"/>
      <c r="O646" s="69"/>
      <c r="P646" s="67"/>
      <c r="Q646" s="69"/>
      <c r="R646" s="69"/>
      <c r="S646" s="69"/>
      <c r="T646" s="69"/>
      <c r="U646" s="221"/>
      <c r="V646" s="302"/>
      <c r="W646" s="302"/>
      <c r="X646" s="302"/>
      <c r="Y646" s="223"/>
      <c r="Z646" s="221"/>
      <c r="AA646" s="221"/>
      <c r="AB646" s="221"/>
      <c r="AC646" s="221"/>
      <c r="AD646" s="221"/>
      <c r="AE646" s="221"/>
      <c r="AF646" s="221"/>
      <c r="AG646" s="221"/>
      <c r="AH646" s="221"/>
      <c r="AI646" s="221"/>
      <c r="AJ646" s="221"/>
      <c r="AK646" s="221"/>
      <c r="AL646" s="221"/>
      <c r="AM646" s="221"/>
      <c r="AN646" s="221"/>
      <c r="AO646" s="221"/>
      <c r="AP646" s="221"/>
    </row>
    <row r="647" spans="1:42" ht="14.25" customHeight="1">
      <c r="A647" s="221"/>
      <c r="B647" s="87"/>
      <c r="C647" s="87"/>
      <c r="F647" s="221"/>
      <c r="I647" s="230"/>
      <c r="J647" s="299"/>
      <c r="K647" s="300"/>
      <c r="L647" s="67"/>
      <c r="M647" s="67"/>
      <c r="N647" s="67"/>
      <c r="O647" s="69"/>
      <c r="P647" s="67"/>
      <c r="Q647" s="69"/>
      <c r="R647" s="69"/>
      <c r="S647" s="69"/>
      <c r="T647" s="69"/>
      <c r="U647" s="221"/>
      <c r="V647" s="302"/>
      <c r="W647" s="302"/>
      <c r="X647" s="302"/>
      <c r="Y647" s="223"/>
      <c r="Z647" s="221"/>
      <c r="AA647" s="221"/>
      <c r="AB647" s="221"/>
      <c r="AC647" s="221"/>
      <c r="AD647" s="221"/>
      <c r="AE647" s="221"/>
      <c r="AF647" s="221"/>
      <c r="AG647" s="221"/>
      <c r="AH647" s="221"/>
      <c r="AI647" s="221"/>
      <c r="AJ647" s="221"/>
      <c r="AK647" s="221"/>
      <c r="AL647" s="221"/>
      <c r="AM647" s="221"/>
      <c r="AN647" s="221"/>
      <c r="AO647" s="221"/>
      <c r="AP647" s="221"/>
    </row>
    <row r="648" spans="1:42" ht="14.25" customHeight="1">
      <c r="A648" s="221"/>
      <c r="B648" s="87"/>
      <c r="C648" s="87"/>
      <c r="F648" s="221"/>
      <c r="I648" s="230"/>
      <c r="J648" s="299"/>
      <c r="K648" s="300"/>
      <c r="L648" s="67"/>
      <c r="M648" s="67"/>
      <c r="N648" s="67"/>
      <c r="O648" s="69"/>
      <c r="P648" s="67"/>
      <c r="Q648" s="69"/>
      <c r="R648" s="69"/>
      <c r="S648" s="69"/>
      <c r="T648" s="69"/>
      <c r="U648" s="221"/>
      <c r="V648" s="302"/>
      <c r="W648" s="302"/>
      <c r="X648" s="302"/>
      <c r="Y648" s="223"/>
      <c r="Z648" s="221"/>
      <c r="AA648" s="221"/>
      <c r="AB648" s="221"/>
      <c r="AC648" s="221"/>
      <c r="AD648" s="221"/>
      <c r="AE648" s="221"/>
      <c r="AF648" s="221"/>
      <c r="AG648" s="221"/>
      <c r="AH648" s="221"/>
      <c r="AI648" s="221"/>
      <c r="AJ648" s="221"/>
      <c r="AK648" s="221"/>
      <c r="AL648" s="221"/>
      <c r="AM648" s="221"/>
      <c r="AN648" s="221"/>
      <c r="AO648" s="221"/>
      <c r="AP648" s="221"/>
    </row>
    <row r="649" spans="1:42" ht="14.25" customHeight="1">
      <c r="A649" s="221"/>
      <c r="B649" s="87"/>
      <c r="C649" s="87"/>
      <c r="F649" s="221"/>
      <c r="I649" s="230"/>
      <c r="J649" s="299"/>
      <c r="K649" s="300"/>
      <c r="L649" s="67"/>
      <c r="M649" s="67"/>
      <c r="N649" s="67"/>
      <c r="O649" s="69"/>
      <c r="P649" s="67"/>
      <c r="Q649" s="69"/>
      <c r="R649" s="69"/>
      <c r="S649" s="69"/>
      <c r="T649" s="69"/>
      <c r="U649" s="221"/>
      <c r="V649" s="302"/>
      <c r="W649" s="302"/>
      <c r="X649" s="302"/>
      <c r="Y649" s="223"/>
      <c r="Z649" s="221"/>
      <c r="AA649" s="221"/>
      <c r="AB649" s="221"/>
      <c r="AC649" s="221"/>
      <c r="AD649" s="221"/>
      <c r="AE649" s="221"/>
      <c r="AF649" s="221"/>
      <c r="AG649" s="221"/>
      <c r="AH649" s="221"/>
      <c r="AI649" s="221"/>
      <c r="AJ649" s="221"/>
      <c r="AK649" s="221"/>
      <c r="AL649" s="221"/>
      <c r="AM649" s="221"/>
      <c r="AN649" s="221"/>
      <c r="AO649" s="221"/>
      <c r="AP649" s="221"/>
    </row>
    <row r="650" spans="1:42" ht="14.25" customHeight="1">
      <c r="A650" s="221"/>
      <c r="B650" s="87"/>
      <c r="C650" s="87"/>
      <c r="F650" s="221"/>
      <c r="I650" s="230"/>
      <c r="J650" s="299"/>
      <c r="K650" s="300"/>
      <c r="L650" s="67"/>
      <c r="M650" s="67"/>
      <c r="N650" s="67"/>
      <c r="O650" s="69"/>
      <c r="P650" s="67"/>
      <c r="Q650" s="69"/>
      <c r="R650" s="69"/>
      <c r="S650" s="69"/>
      <c r="T650" s="69"/>
      <c r="U650" s="221"/>
      <c r="V650" s="302"/>
      <c r="W650" s="302"/>
      <c r="X650" s="302"/>
      <c r="Y650" s="223"/>
      <c r="Z650" s="221"/>
      <c r="AA650" s="221"/>
      <c r="AB650" s="221"/>
      <c r="AC650" s="221"/>
      <c r="AD650" s="221"/>
      <c r="AE650" s="221"/>
      <c r="AF650" s="221"/>
      <c r="AG650" s="221"/>
      <c r="AH650" s="221"/>
      <c r="AI650" s="221"/>
      <c r="AJ650" s="221"/>
      <c r="AK650" s="221"/>
      <c r="AL650" s="221"/>
      <c r="AM650" s="221"/>
      <c r="AN650" s="221"/>
      <c r="AO650" s="221"/>
      <c r="AP650" s="221"/>
    </row>
    <row r="651" spans="1:42" ht="14.25" customHeight="1">
      <c r="A651" s="221"/>
      <c r="B651" s="87"/>
      <c r="C651" s="87"/>
      <c r="F651" s="221"/>
      <c r="I651" s="230"/>
      <c r="J651" s="299"/>
      <c r="K651" s="300"/>
      <c r="L651" s="67"/>
      <c r="M651" s="67"/>
      <c r="N651" s="67"/>
      <c r="O651" s="69"/>
      <c r="P651" s="67"/>
      <c r="Q651" s="69"/>
      <c r="R651" s="69"/>
      <c r="S651" s="69"/>
      <c r="T651" s="69"/>
      <c r="U651" s="221"/>
      <c r="V651" s="302"/>
      <c r="W651" s="302"/>
      <c r="X651" s="302"/>
      <c r="Y651" s="223"/>
      <c r="Z651" s="221"/>
      <c r="AA651" s="221"/>
      <c r="AB651" s="221"/>
      <c r="AC651" s="221"/>
      <c r="AD651" s="221"/>
      <c r="AE651" s="221"/>
      <c r="AF651" s="221"/>
      <c r="AG651" s="221"/>
      <c r="AH651" s="221"/>
      <c r="AI651" s="221"/>
      <c r="AJ651" s="221"/>
      <c r="AK651" s="221"/>
      <c r="AL651" s="221"/>
      <c r="AM651" s="221"/>
      <c r="AN651" s="221"/>
      <c r="AO651" s="221"/>
      <c r="AP651" s="221"/>
    </row>
    <row r="652" spans="1:42" ht="14.25" customHeight="1">
      <c r="A652" s="221"/>
      <c r="B652" s="87"/>
      <c r="C652" s="87"/>
      <c r="F652" s="221"/>
      <c r="I652" s="230"/>
      <c r="J652" s="299"/>
      <c r="K652" s="300"/>
      <c r="L652" s="67"/>
      <c r="M652" s="67"/>
      <c r="N652" s="67"/>
      <c r="O652" s="69"/>
      <c r="P652" s="67"/>
      <c r="Q652" s="69"/>
      <c r="R652" s="69"/>
      <c r="S652" s="69"/>
      <c r="T652" s="69"/>
      <c r="U652" s="221"/>
      <c r="V652" s="302"/>
      <c r="W652" s="302"/>
      <c r="X652" s="302"/>
      <c r="Y652" s="223"/>
      <c r="Z652" s="221"/>
      <c r="AA652" s="221"/>
      <c r="AB652" s="221"/>
      <c r="AC652" s="221"/>
      <c r="AD652" s="221"/>
      <c r="AE652" s="221"/>
      <c r="AF652" s="221"/>
      <c r="AG652" s="221"/>
      <c r="AH652" s="221"/>
      <c r="AI652" s="221"/>
      <c r="AJ652" s="221"/>
      <c r="AK652" s="221"/>
      <c r="AL652" s="221"/>
      <c r="AM652" s="221"/>
      <c r="AN652" s="221"/>
      <c r="AO652" s="221"/>
      <c r="AP652" s="221"/>
    </row>
    <row r="653" spans="1:42" ht="14.25" customHeight="1">
      <c r="A653" s="221"/>
      <c r="B653" s="87"/>
      <c r="C653" s="87"/>
      <c r="F653" s="221"/>
      <c r="I653" s="230"/>
      <c r="J653" s="299"/>
      <c r="K653" s="300"/>
      <c r="L653" s="67"/>
      <c r="M653" s="67"/>
      <c r="N653" s="67"/>
      <c r="O653" s="69"/>
      <c r="P653" s="67"/>
      <c r="Q653" s="69"/>
      <c r="R653" s="69"/>
      <c r="S653" s="69"/>
      <c r="T653" s="69"/>
      <c r="U653" s="221"/>
      <c r="V653" s="302"/>
      <c r="W653" s="302"/>
      <c r="X653" s="302"/>
      <c r="Y653" s="223"/>
      <c r="Z653" s="221"/>
      <c r="AA653" s="221"/>
      <c r="AB653" s="221"/>
      <c r="AC653" s="221"/>
      <c r="AD653" s="221"/>
      <c r="AE653" s="221"/>
      <c r="AF653" s="221"/>
      <c r="AG653" s="221"/>
      <c r="AH653" s="221"/>
      <c r="AI653" s="221"/>
      <c r="AJ653" s="221"/>
      <c r="AK653" s="221"/>
      <c r="AL653" s="221"/>
      <c r="AM653" s="221"/>
      <c r="AN653" s="221"/>
      <c r="AO653" s="221"/>
      <c r="AP653" s="221"/>
    </row>
    <row r="654" spans="1:42" ht="14.25" customHeight="1">
      <c r="A654" s="221"/>
      <c r="B654" s="87"/>
      <c r="C654" s="87"/>
      <c r="F654" s="221"/>
      <c r="I654" s="230"/>
      <c r="J654" s="299"/>
      <c r="K654" s="300"/>
      <c r="L654" s="67"/>
      <c r="M654" s="67"/>
      <c r="N654" s="67"/>
      <c r="O654" s="69"/>
      <c r="P654" s="67"/>
      <c r="Q654" s="69"/>
      <c r="R654" s="69"/>
      <c r="S654" s="69"/>
      <c r="T654" s="69"/>
      <c r="U654" s="221"/>
      <c r="V654" s="302"/>
      <c r="W654" s="302"/>
      <c r="X654" s="302"/>
      <c r="Y654" s="223"/>
      <c r="Z654" s="221"/>
      <c r="AA654" s="221"/>
      <c r="AB654" s="221"/>
      <c r="AC654" s="221"/>
      <c r="AD654" s="221"/>
      <c r="AE654" s="221"/>
      <c r="AF654" s="221"/>
      <c r="AG654" s="221"/>
      <c r="AH654" s="221"/>
      <c r="AI654" s="221"/>
      <c r="AJ654" s="221"/>
      <c r="AK654" s="221"/>
      <c r="AL654" s="221"/>
      <c r="AM654" s="221"/>
      <c r="AN654" s="221"/>
      <c r="AO654" s="221"/>
      <c r="AP654" s="221"/>
    </row>
    <row r="655" spans="1:42" ht="14.25" customHeight="1">
      <c r="A655" s="221"/>
      <c r="B655" s="87"/>
      <c r="C655" s="87"/>
      <c r="F655" s="221"/>
      <c r="I655" s="230"/>
      <c r="J655" s="299"/>
      <c r="K655" s="300"/>
      <c r="L655" s="67"/>
      <c r="M655" s="67"/>
      <c r="N655" s="67"/>
      <c r="O655" s="69"/>
      <c r="P655" s="67"/>
      <c r="Q655" s="69"/>
      <c r="R655" s="69"/>
      <c r="S655" s="69"/>
      <c r="T655" s="69"/>
      <c r="U655" s="221"/>
      <c r="V655" s="302"/>
      <c r="W655" s="302"/>
      <c r="X655" s="302"/>
      <c r="Y655" s="223"/>
      <c r="Z655" s="221"/>
      <c r="AA655" s="221"/>
      <c r="AB655" s="221"/>
      <c r="AC655" s="221"/>
      <c r="AD655" s="221"/>
      <c r="AE655" s="221"/>
      <c r="AF655" s="221"/>
      <c r="AG655" s="221"/>
      <c r="AH655" s="221"/>
      <c r="AI655" s="221"/>
      <c r="AJ655" s="221"/>
      <c r="AK655" s="221"/>
      <c r="AL655" s="221"/>
      <c r="AM655" s="221"/>
      <c r="AN655" s="221"/>
      <c r="AO655" s="221"/>
      <c r="AP655" s="221"/>
    </row>
    <row r="656" spans="1:42" ht="14.25" customHeight="1">
      <c r="A656" s="221"/>
      <c r="B656" s="87"/>
      <c r="C656" s="87"/>
      <c r="F656" s="221"/>
      <c r="I656" s="230"/>
      <c r="J656" s="299"/>
      <c r="K656" s="300"/>
      <c r="L656" s="67"/>
      <c r="M656" s="67"/>
      <c r="N656" s="67"/>
      <c r="O656" s="69"/>
      <c r="P656" s="67"/>
      <c r="Q656" s="69"/>
      <c r="R656" s="69"/>
      <c r="S656" s="69"/>
      <c r="T656" s="69"/>
      <c r="U656" s="221"/>
      <c r="V656" s="302"/>
      <c r="W656" s="302"/>
      <c r="X656" s="302"/>
      <c r="Y656" s="223"/>
      <c r="Z656" s="221"/>
      <c r="AA656" s="221"/>
      <c r="AB656" s="221"/>
      <c r="AC656" s="221"/>
      <c r="AD656" s="221"/>
      <c r="AE656" s="221"/>
      <c r="AF656" s="221"/>
      <c r="AG656" s="221"/>
      <c r="AH656" s="221"/>
      <c r="AI656" s="221"/>
      <c r="AJ656" s="221"/>
      <c r="AK656" s="221"/>
      <c r="AL656" s="221"/>
      <c r="AM656" s="221"/>
      <c r="AN656" s="221"/>
      <c r="AO656" s="221"/>
      <c r="AP656" s="221"/>
    </row>
    <row r="657" spans="1:42" ht="14.25" customHeight="1">
      <c r="A657" s="221"/>
      <c r="B657" s="87"/>
      <c r="C657" s="87"/>
      <c r="F657" s="221"/>
      <c r="I657" s="230"/>
      <c r="J657" s="299"/>
      <c r="K657" s="300"/>
      <c r="L657" s="67"/>
      <c r="M657" s="67"/>
      <c r="N657" s="67"/>
      <c r="O657" s="69"/>
      <c r="P657" s="67"/>
      <c r="Q657" s="69"/>
      <c r="R657" s="69"/>
      <c r="S657" s="69"/>
      <c r="T657" s="69"/>
      <c r="U657" s="221"/>
      <c r="V657" s="302"/>
      <c r="W657" s="302"/>
      <c r="X657" s="302"/>
      <c r="Y657" s="223"/>
      <c r="Z657" s="221"/>
      <c r="AA657" s="221"/>
      <c r="AB657" s="221"/>
      <c r="AC657" s="221"/>
      <c r="AD657" s="221"/>
      <c r="AE657" s="221"/>
      <c r="AF657" s="221"/>
      <c r="AG657" s="221"/>
      <c r="AH657" s="221"/>
      <c r="AI657" s="221"/>
      <c r="AJ657" s="221"/>
      <c r="AK657" s="221"/>
      <c r="AL657" s="221"/>
      <c r="AM657" s="221"/>
      <c r="AN657" s="221"/>
      <c r="AO657" s="221"/>
      <c r="AP657" s="221"/>
    </row>
    <row r="658" spans="1:42" ht="14.25" customHeight="1">
      <c r="A658" s="221"/>
      <c r="B658" s="87"/>
      <c r="C658" s="87"/>
      <c r="F658" s="221"/>
      <c r="I658" s="230"/>
      <c r="J658" s="299"/>
      <c r="K658" s="300"/>
      <c r="L658" s="67"/>
      <c r="M658" s="67"/>
      <c r="N658" s="67"/>
      <c r="O658" s="69"/>
      <c r="P658" s="67"/>
      <c r="Q658" s="69"/>
      <c r="R658" s="69"/>
      <c r="S658" s="69"/>
      <c r="T658" s="69"/>
      <c r="U658" s="221"/>
      <c r="V658" s="302"/>
      <c r="W658" s="302"/>
      <c r="X658" s="302"/>
      <c r="Y658" s="223"/>
      <c r="Z658" s="221"/>
      <c r="AA658" s="221"/>
      <c r="AB658" s="221"/>
      <c r="AC658" s="221"/>
      <c r="AD658" s="221"/>
      <c r="AE658" s="221"/>
      <c r="AF658" s="221"/>
      <c r="AG658" s="221"/>
      <c r="AH658" s="221"/>
      <c r="AI658" s="221"/>
      <c r="AJ658" s="221"/>
      <c r="AK658" s="221"/>
      <c r="AL658" s="221"/>
      <c r="AM658" s="221"/>
      <c r="AN658" s="221"/>
      <c r="AO658" s="221"/>
      <c r="AP658" s="221"/>
    </row>
    <row r="659" spans="1:42" ht="14.25" customHeight="1">
      <c r="A659" s="221"/>
      <c r="B659" s="87"/>
      <c r="C659" s="87"/>
      <c r="F659" s="221"/>
      <c r="I659" s="230"/>
      <c r="J659" s="299"/>
      <c r="K659" s="300"/>
      <c r="L659" s="67"/>
      <c r="M659" s="67"/>
      <c r="N659" s="67"/>
      <c r="O659" s="69"/>
      <c r="P659" s="67"/>
      <c r="Q659" s="69"/>
      <c r="R659" s="69"/>
      <c r="S659" s="69"/>
      <c r="T659" s="69"/>
      <c r="U659" s="221"/>
      <c r="V659" s="302"/>
      <c r="W659" s="302"/>
      <c r="X659" s="302"/>
      <c r="Y659" s="223"/>
      <c r="Z659" s="221"/>
      <c r="AA659" s="221"/>
      <c r="AB659" s="221"/>
      <c r="AC659" s="221"/>
      <c r="AD659" s="221"/>
      <c r="AE659" s="221"/>
      <c r="AF659" s="221"/>
      <c r="AG659" s="221"/>
      <c r="AH659" s="221"/>
      <c r="AI659" s="221"/>
      <c r="AJ659" s="221"/>
      <c r="AK659" s="221"/>
      <c r="AL659" s="221"/>
      <c r="AM659" s="221"/>
      <c r="AN659" s="221"/>
      <c r="AO659" s="221"/>
      <c r="AP659" s="221"/>
    </row>
    <row r="660" spans="1:42" ht="14.25" customHeight="1">
      <c r="A660" s="221"/>
      <c r="B660" s="87"/>
      <c r="C660" s="87"/>
      <c r="F660" s="221"/>
      <c r="I660" s="230"/>
      <c r="J660" s="299"/>
      <c r="K660" s="300"/>
      <c r="L660" s="67"/>
      <c r="M660" s="67"/>
      <c r="N660" s="67"/>
      <c r="O660" s="69"/>
      <c r="P660" s="67"/>
      <c r="Q660" s="69"/>
      <c r="R660" s="69"/>
      <c r="S660" s="69"/>
      <c r="T660" s="69"/>
      <c r="U660" s="221"/>
      <c r="V660" s="302"/>
      <c r="W660" s="302"/>
      <c r="X660" s="302"/>
      <c r="Y660" s="223"/>
      <c r="Z660" s="221"/>
      <c r="AA660" s="221"/>
      <c r="AB660" s="221"/>
      <c r="AC660" s="221"/>
      <c r="AD660" s="221"/>
      <c r="AE660" s="221"/>
      <c r="AF660" s="221"/>
      <c r="AG660" s="221"/>
      <c r="AH660" s="221"/>
      <c r="AI660" s="221"/>
      <c r="AJ660" s="221"/>
      <c r="AK660" s="221"/>
      <c r="AL660" s="221"/>
      <c r="AM660" s="221"/>
      <c r="AN660" s="221"/>
      <c r="AO660" s="221"/>
      <c r="AP660" s="221"/>
    </row>
    <row r="661" spans="1:42" ht="14.25" customHeight="1">
      <c r="A661" s="221"/>
      <c r="B661" s="87"/>
      <c r="C661" s="87"/>
      <c r="F661" s="221"/>
      <c r="I661" s="230"/>
      <c r="J661" s="299"/>
      <c r="K661" s="300"/>
      <c r="L661" s="67"/>
      <c r="M661" s="67"/>
      <c r="N661" s="67"/>
      <c r="O661" s="69"/>
      <c r="P661" s="67"/>
      <c r="Q661" s="69"/>
      <c r="R661" s="69"/>
      <c r="S661" s="69"/>
      <c r="T661" s="69"/>
      <c r="U661" s="221"/>
      <c r="V661" s="302"/>
      <c r="W661" s="302"/>
      <c r="X661" s="302"/>
      <c r="Y661" s="223"/>
      <c r="Z661" s="221"/>
      <c r="AA661" s="221"/>
      <c r="AB661" s="221"/>
      <c r="AC661" s="221"/>
      <c r="AD661" s="221"/>
      <c r="AE661" s="221"/>
      <c r="AF661" s="221"/>
      <c r="AG661" s="221"/>
      <c r="AH661" s="221"/>
      <c r="AI661" s="221"/>
      <c r="AJ661" s="221"/>
      <c r="AK661" s="221"/>
      <c r="AL661" s="221"/>
      <c r="AM661" s="221"/>
      <c r="AN661" s="221"/>
      <c r="AO661" s="221"/>
      <c r="AP661" s="221"/>
    </row>
    <row r="662" spans="1:42" ht="14.25" customHeight="1">
      <c r="A662" s="221"/>
      <c r="B662" s="87"/>
      <c r="C662" s="87"/>
      <c r="F662" s="221"/>
      <c r="I662" s="230"/>
      <c r="J662" s="299"/>
      <c r="K662" s="300"/>
      <c r="L662" s="67"/>
      <c r="M662" s="67"/>
      <c r="N662" s="67"/>
      <c r="O662" s="69"/>
      <c r="P662" s="67"/>
      <c r="Q662" s="69"/>
      <c r="R662" s="69"/>
      <c r="S662" s="69"/>
      <c r="T662" s="69"/>
      <c r="U662" s="221"/>
      <c r="V662" s="302"/>
      <c r="W662" s="302"/>
      <c r="X662" s="302"/>
      <c r="Y662" s="223"/>
      <c r="Z662" s="221"/>
      <c r="AA662" s="221"/>
      <c r="AB662" s="221"/>
      <c r="AC662" s="221"/>
      <c r="AD662" s="221"/>
      <c r="AE662" s="221"/>
      <c r="AF662" s="221"/>
      <c r="AG662" s="221"/>
      <c r="AH662" s="221"/>
      <c r="AI662" s="221"/>
      <c r="AJ662" s="221"/>
      <c r="AK662" s="221"/>
      <c r="AL662" s="221"/>
      <c r="AM662" s="221"/>
      <c r="AN662" s="221"/>
      <c r="AO662" s="221"/>
      <c r="AP662" s="221"/>
    </row>
    <row r="663" spans="1:42" ht="14.25" customHeight="1">
      <c r="A663" s="221"/>
      <c r="B663" s="87"/>
      <c r="C663" s="87"/>
      <c r="F663" s="221"/>
      <c r="I663" s="230"/>
      <c r="J663" s="299"/>
      <c r="K663" s="300"/>
      <c r="L663" s="67"/>
      <c r="M663" s="67"/>
      <c r="N663" s="67"/>
      <c r="O663" s="69"/>
      <c r="P663" s="67"/>
      <c r="Q663" s="69"/>
      <c r="R663" s="69"/>
      <c r="S663" s="69"/>
      <c r="T663" s="69"/>
      <c r="U663" s="221"/>
      <c r="V663" s="302"/>
      <c r="W663" s="302"/>
      <c r="X663" s="302"/>
      <c r="Y663" s="223"/>
      <c r="Z663" s="221"/>
      <c r="AA663" s="221"/>
      <c r="AB663" s="221"/>
      <c r="AC663" s="221"/>
      <c r="AD663" s="221"/>
      <c r="AE663" s="221"/>
      <c r="AF663" s="221"/>
      <c r="AG663" s="221"/>
      <c r="AH663" s="221"/>
      <c r="AI663" s="221"/>
      <c r="AJ663" s="221"/>
      <c r="AK663" s="221"/>
      <c r="AL663" s="221"/>
      <c r="AM663" s="221"/>
      <c r="AN663" s="221"/>
      <c r="AO663" s="221"/>
      <c r="AP663" s="221"/>
    </row>
    <row r="664" spans="1:42" ht="14.25" customHeight="1">
      <c r="A664" s="221"/>
      <c r="B664" s="87"/>
      <c r="C664" s="87"/>
      <c r="F664" s="221"/>
      <c r="I664" s="230"/>
      <c r="J664" s="299"/>
      <c r="K664" s="300"/>
      <c r="L664" s="67"/>
      <c r="M664" s="67"/>
      <c r="N664" s="67"/>
      <c r="O664" s="69"/>
      <c r="P664" s="67"/>
      <c r="Q664" s="69"/>
      <c r="R664" s="69"/>
      <c r="S664" s="69"/>
      <c r="T664" s="69"/>
      <c r="U664" s="221"/>
      <c r="V664" s="302"/>
      <c r="W664" s="302"/>
      <c r="X664" s="302"/>
      <c r="Y664" s="223"/>
      <c r="Z664" s="221"/>
      <c r="AA664" s="221"/>
      <c r="AB664" s="221"/>
      <c r="AC664" s="221"/>
      <c r="AD664" s="221"/>
      <c r="AE664" s="221"/>
      <c r="AF664" s="221"/>
      <c r="AG664" s="221"/>
      <c r="AH664" s="221"/>
      <c r="AI664" s="221"/>
      <c r="AJ664" s="221"/>
      <c r="AK664" s="221"/>
      <c r="AL664" s="221"/>
      <c r="AM664" s="221"/>
      <c r="AN664" s="221"/>
      <c r="AO664" s="221"/>
      <c r="AP664" s="221"/>
    </row>
    <row r="665" spans="1:42" ht="14.25" customHeight="1">
      <c r="A665" s="221"/>
      <c r="B665" s="87"/>
      <c r="C665" s="87"/>
      <c r="F665" s="221"/>
      <c r="I665" s="230"/>
      <c r="J665" s="299"/>
      <c r="K665" s="300"/>
      <c r="L665" s="67"/>
      <c r="M665" s="67"/>
      <c r="N665" s="67"/>
      <c r="O665" s="69"/>
      <c r="P665" s="67"/>
      <c r="Q665" s="69"/>
      <c r="R665" s="69"/>
      <c r="S665" s="69"/>
      <c r="T665" s="69"/>
      <c r="U665" s="221"/>
      <c r="V665" s="302"/>
      <c r="W665" s="302"/>
      <c r="X665" s="302"/>
      <c r="Y665" s="223"/>
      <c r="Z665" s="221"/>
      <c r="AA665" s="221"/>
      <c r="AB665" s="221"/>
      <c r="AC665" s="221"/>
      <c r="AD665" s="221"/>
      <c r="AE665" s="221"/>
      <c r="AF665" s="221"/>
      <c r="AG665" s="221"/>
      <c r="AH665" s="221"/>
      <c r="AI665" s="221"/>
      <c r="AJ665" s="221"/>
      <c r="AK665" s="221"/>
      <c r="AL665" s="221"/>
      <c r="AM665" s="221"/>
      <c r="AN665" s="221"/>
      <c r="AO665" s="221"/>
      <c r="AP665" s="221"/>
    </row>
    <row r="666" spans="1:42" ht="14.25" customHeight="1">
      <c r="A666" s="221"/>
      <c r="B666" s="87"/>
      <c r="C666" s="87"/>
      <c r="F666" s="221"/>
      <c r="I666" s="230"/>
      <c r="J666" s="299"/>
      <c r="K666" s="300"/>
      <c r="L666" s="67"/>
      <c r="M666" s="67"/>
      <c r="N666" s="67"/>
      <c r="O666" s="69"/>
      <c r="P666" s="67"/>
      <c r="Q666" s="69"/>
      <c r="R666" s="69"/>
      <c r="S666" s="69"/>
      <c r="T666" s="69"/>
      <c r="U666" s="221"/>
      <c r="V666" s="302"/>
      <c r="W666" s="302"/>
      <c r="X666" s="302"/>
      <c r="Y666" s="223"/>
      <c r="Z666" s="221"/>
      <c r="AA666" s="221"/>
      <c r="AB666" s="221"/>
      <c r="AC666" s="221"/>
      <c r="AD666" s="221"/>
      <c r="AE666" s="221"/>
      <c r="AF666" s="221"/>
      <c r="AG666" s="221"/>
      <c r="AH666" s="221"/>
      <c r="AI666" s="221"/>
      <c r="AJ666" s="221"/>
      <c r="AK666" s="221"/>
      <c r="AL666" s="221"/>
      <c r="AM666" s="221"/>
      <c r="AN666" s="221"/>
      <c r="AO666" s="221"/>
      <c r="AP666" s="221"/>
    </row>
    <row r="667" spans="1:42" ht="14.25" customHeight="1">
      <c r="A667" s="221"/>
      <c r="B667" s="87"/>
      <c r="C667" s="87"/>
      <c r="F667" s="221"/>
      <c r="I667" s="230"/>
      <c r="J667" s="299"/>
      <c r="K667" s="300"/>
      <c r="L667" s="67"/>
      <c r="M667" s="67"/>
      <c r="N667" s="67"/>
      <c r="O667" s="69"/>
      <c r="P667" s="67"/>
      <c r="Q667" s="69"/>
      <c r="R667" s="69"/>
      <c r="S667" s="69"/>
      <c r="T667" s="69"/>
      <c r="U667" s="221"/>
      <c r="V667" s="302"/>
      <c r="W667" s="302"/>
      <c r="X667" s="302"/>
      <c r="Y667" s="223"/>
      <c r="Z667" s="221"/>
      <c r="AA667" s="221"/>
      <c r="AB667" s="221"/>
      <c r="AC667" s="221"/>
      <c r="AD667" s="221"/>
      <c r="AE667" s="221"/>
      <c r="AF667" s="221"/>
      <c r="AG667" s="221"/>
      <c r="AH667" s="221"/>
      <c r="AI667" s="221"/>
      <c r="AJ667" s="221"/>
      <c r="AK667" s="221"/>
      <c r="AL667" s="221"/>
      <c r="AM667" s="221"/>
      <c r="AN667" s="221"/>
      <c r="AO667" s="221"/>
      <c r="AP667" s="221"/>
    </row>
    <row r="668" spans="1:42" ht="14.25" customHeight="1">
      <c r="A668" s="221"/>
      <c r="B668" s="87"/>
      <c r="C668" s="87"/>
      <c r="F668" s="221"/>
      <c r="I668" s="230"/>
      <c r="J668" s="299"/>
      <c r="K668" s="300"/>
      <c r="L668" s="67"/>
      <c r="M668" s="67"/>
      <c r="N668" s="67"/>
      <c r="O668" s="69"/>
      <c r="P668" s="67"/>
      <c r="Q668" s="69"/>
      <c r="R668" s="69"/>
      <c r="S668" s="69"/>
      <c r="T668" s="69"/>
      <c r="U668" s="221"/>
      <c r="V668" s="302"/>
      <c r="W668" s="302"/>
      <c r="X668" s="302"/>
      <c r="Y668" s="223"/>
      <c r="Z668" s="221"/>
      <c r="AA668" s="221"/>
      <c r="AB668" s="221"/>
      <c r="AC668" s="221"/>
      <c r="AD668" s="221"/>
      <c r="AE668" s="221"/>
      <c r="AF668" s="221"/>
      <c r="AG668" s="221"/>
      <c r="AH668" s="221"/>
      <c r="AI668" s="221"/>
      <c r="AJ668" s="221"/>
      <c r="AK668" s="221"/>
      <c r="AL668" s="221"/>
      <c r="AM668" s="221"/>
      <c r="AN668" s="221"/>
      <c r="AO668" s="221"/>
      <c r="AP668" s="221"/>
    </row>
    <row r="669" spans="1:42" ht="14.25" customHeight="1">
      <c r="A669" s="221"/>
      <c r="B669" s="87"/>
      <c r="C669" s="87"/>
      <c r="F669" s="221"/>
      <c r="I669" s="230"/>
      <c r="J669" s="299"/>
      <c r="K669" s="300"/>
      <c r="L669" s="67"/>
      <c r="M669" s="67"/>
      <c r="N669" s="67"/>
      <c r="O669" s="69"/>
      <c r="P669" s="67"/>
      <c r="Q669" s="69"/>
      <c r="R669" s="69"/>
      <c r="S669" s="69"/>
      <c r="T669" s="69"/>
      <c r="U669" s="221"/>
      <c r="V669" s="302"/>
      <c r="W669" s="302"/>
      <c r="X669" s="302"/>
      <c r="Y669" s="223"/>
      <c r="Z669" s="221"/>
      <c r="AA669" s="221"/>
      <c r="AB669" s="221"/>
      <c r="AC669" s="221"/>
      <c r="AD669" s="221"/>
      <c r="AE669" s="221"/>
      <c r="AF669" s="221"/>
      <c r="AG669" s="221"/>
      <c r="AH669" s="221"/>
      <c r="AI669" s="221"/>
      <c r="AJ669" s="221"/>
      <c r="AK669" s="221"/>
      <c r="AL669" s="221"/>
      <c r="AM669" s="221"/>
      <c r="AN669" s="221"/>
      <c r="AO669" s="221"/>
      <c r="AP669" s="221"/>
    </row>
    <row r="670" spans="1:42" ht="14.25" customHeight="1">
      <c r="A670" s="221"/>
      <c r="B670" s="87"/>
      <c r="C670" s="87"/>
      <c r="F670" s="221"/>
      <c r="I670" s="230"/>
      <c r="J670" s="299"/>
      <c r="K670" s="300"/>
      <c r="L670" s="67"/>
      <c r="M670" s="67"/>
      <c r="N670" s="67"/>
      <c r="O670" s="69"/>
      <c r="P670" s="67"/>
      <c r="Q670" s="69"/>
      <c r="R670" s="69"/>
      <c r="S670" s="69"/>
      <c r="T670" s="69"/>
      <c r="U670" s="221"/>
      <c r="V670" s="302"/>
      <c r="W670" s="302"/>
      <c r="X670" s="302"/>
      <c r="Y670" s="223"/>
      <c r="Z670" s="221"/>
      <c r="AA670" s="221"/>
      <c r="AB670" s="221"/>
      <c r="AC670" s="221"/>
      <c r="AD670" s="221"/>
      <c r="AE670" s="221"/>
      <c r="AF670" s="221"/>
      <c r="AG670" s="221"/>
      <c r="AH670" s="221"/>
      <c r="AI670" s="221"/>
      <c r="AJ670" s="221"/>
      <c r="AK670" s="221"/>
      <c r="AL670" s="221"/>
      <c r="AM670" s="221"/>
      <c r="AN670" s="221"/>
      <c r="AO670" s="221"/>
      <c r="AP670" s="221"/>
    </row>
    <row r="671" spans="1:42" ht="14.25" customHeight="1">
      <c r="A671" s="221"/>
      <c r="B671" s="87"/>
      <c r="C671" s="87"/>
      <c r="F671" s="221"/>
      <c r="I671" s="230"/>
      <c r="J671" s="299"/>
      <c r="K671" s="300"/>
      <c r="L671" s="67"/>
      <c r="M671" s="67"/>
      <c r="N671" s="67"/>
      <c r="O671" s="69"/>
      <c r="P671" s="67"/>
      <c r="Q671" s="69"/>
      <c r="R671" s="69"/>
      <c r="S671" s="69"/>
      <c r="T671" s="69"/>
      <c r="U671" s="221"/>
      <c r="V671" s="302"/>
      <c r="W671" s="302"/>
      <c r="X671" s="302"/>
      <c r="Y671" s="223"/>
      <c r="Z671" s="221"/>
      <c r="AA671" s="221"/>
      <c r="AB671" s="221"/>
      <c r="AC671" s="221"/>
      <c r="AD671" s="221"/>
      <c r="AE671" s="221"/>
      <c r="AF671" s="221"/>
      <c r="AG671" s="221"/>
      <c r="AH671" s="221"/>
      <c r="AI671" s="221"/>
      <c r="AJ671" s="221"/>
      <c r="AK671" s="221"/>
      <c r="AL671" s="221"/>
      <c r="AM671" s="221"/>
      <c r="AN671" s="221"/>
      <c r="AO671" s="221"/>
      <c r="AP671" s="221"/>
    </row>
    <row r="672" spans="1:42" ht="14.25" customHeight="1">
      <c r="A672" s="221"/>
      <c r="B672" s="87"/>
      <c r="C672" s="87"/>
      <c r="F672" s="221"/>
      <c r="I672" s="230"/>
      <c r="J672" s="299"/>
      <c r="K672" s="300"/>
      <c r="L672" s="67"/>
      <c r="M672" s="67"/>
      <c r="N672" s="67"/>
      <c r="O672" s="69"/>
      <c r="P672" s="67"/>
      <c r="Q672" s="69"/>
      <c r="R672" s="69"/>
      <c r="S672" s="69"/>
      <c r="T672" s="69"/>
      <c r="U672" s="221"/>
      <c r="V672" s="302"/>
      <c r="W672" s="302"/>
      <c r="X672" s="302"/>
      <c r="Y672" s="223"/>
      <c r="Z672" s="221"/>
      <c r="AA672" s="221"/>
      <c r="AB672" s="221"/>
      <c r="AC672" s="221"/>
      <c r="AD672" s="221"/>
      <c r="AE672" s="221"/>
      <c r="AF672" s="221"/>
      <c r="AG672" s="221"/>
      <c r="AH672" s="221"/>
      <c r="AI672" s="221"/>
      <c r="AJ672" s="221"/>
      <c r="AK672" s="221"/>
      <c r="AL672" s="221"/>
      <c r="AM672" s="221"/>
      <c r="AN672" s="221"/>
      <c r="AO672" s="221"/>
      <c r="AP672" s="221"/>
    </row>
    <row r="673" spans="1:42" ht="14.25" customHeight="1">
      <c r="A673" s="221"/>
      <c r="B673" s="87"/>
      <c r="C673" s="87"/>
      <c r="F673" s="221"/>
      <c r="I673" s="230"/>
      <c r="J673" s="299"/>
      <c r="K673" s="300"/>
      <c r="L673" s="67"/>
      <c r="M673" s="67"/>
      <c r="N673" s="67"/>
      <c r="O673" s="69"/>
      <c r="P673" s="67"/>
      <c r="Q673" s="69"/>
      <c r="R673" s="69"/>
      <c r="S673" s="69"/>
      <c r="T673" s="69"/>
      <c r="U673" s="221"/>
      <c r="V673" s="302"/>
      <c r="W673" s="302"/>
      <c r="X673" s="302"/>
      <c r="Y673" s="223"/>
      <c r="Z673" s="221"/>
      <c r="AA673" s="221"/>
      <c r="AB673" s="221"/>
      <c r="AC673" s="221"/>
      <c r="AD673" s="221"/>
      <c r="AE673" s="221"/>
      <c r="AF673" s="221"/>
      <c r="AG673" s="221"/>
      <c r="AH673" s="221"/>
      <c r="AI673" s="221"/>
      <c r="AJ673" s="221"/>
      <c r="AK673" s="221"/>
      <c r="AL673" s="221"/>
      <c r="AM673" s="221"/>
      <c r="AN673" s="221"/>
      <c r="AO673" s="221"/>
      <c r="AP673" s="221"/>
    </row>
    <row r="674" spans="1:42" ht="14.25" customHeight="1">
      <c r="A674" s="221"/>
      <c r="B674" s="87"/>
      <c r="C674" s="87"/>
      <c r="F674" s="221"/>
      <c r="I674" s="230"/>
      <c r="J674" s="299"/>
      <c r="K674" s="300"/>
      <c r="L674" s="67"/>
      <c r="M674" s="67"/>
      <c r="N674" s="67"/>
      <c r="O674" s="69"/>
      <c r="P674" s="67"/>
      <c r="Q674" s="69"/>
      <c r="R674" s="69"/>
      <c r="S674" s="69"/>
      <c r="T674" s="69"/>
      <c r="U674" s="221"/>
      <c r="V674" s="302"/>
      <c r="W674" s="302"/>
      <c r="X674" s="302"/>
      <c r="Y674" s="223"/>
      <c r="Z674" s="221"/>
      <c r="AA674" s="221"/>
      <c r="AB674" s="221"/>
      <c r="AC674" s="221"/>
      <c r="AD674" s="221"/>
      <c r="AE674" s="221"/>
      <c r="AF674" s="221"/>
      <c r="AG674" s="221"/>
      <c r="AH674" s="221"/>
      <c r="AI674" s="221"/>
      <c r="AJ674" s="221"/>
      <c r="AK674" s="221"/>
      <c r="AL674" s="221"/>
      <c r="AM674" s="221"/>
      <c r="AN674" s="221"/>
      <c r="AO674" s="221"/>
      <c r="AP674" s="221"/>
    </row>
    <row r="675" spans="1:42" ht="14.25" customHeight="1">
      <c r="A675" s="221"/>
      <c r="B675" s="87"/>
      <c r="C675" s="87"/>
      <c r="F675" s="221"/>
      <c r="I675" s="230"/>
      <c r="J675" s="299"/>
      <c r="K675" s="300"/>
      <c r="L675" s="67"/>
      <c r="M675" s="67"/>
      <c r="N675" s="67"/>
      <c r="O675" s="69"/>
      <c r="P675" s="67"/>
      <c r="Q675" s="69"/>
      <c r="R675" s="69"/>
      <c r="S675" s="69"/>
      <c r="T675" s="69"/>
      <c r="U675" s="221"/>
      <c r="V675" s="302"/>
      <c r="W675" s="302"/>
      <c r="X675" s="302"/>
      <c r="Y675" s="223"/>
      <c r="Z675" s="221"/>
      <c r="AA675" s="221"/>
      <c r="AB675" s="221"/>
      <c r="AC675" s="221"/>
      <c r="AD675" s="221"/>
      <c r="AE675" s="221"/>
      <c r="AF675" s="221"/>
      <c r="AG675" s="221"/>
      <c r="AH675" s="221"/>
      <c r="AI675" s="221"/>
      <c r="AJ675" s="221"/>
      <c r="AK675" s="221"/>
      <c r="AL675" s="221"/>
      <c r="AM675" s="221"/>
      <c r="AN675" s="221"/>
      <c r="AO675" s="221"/>
      <c r="AP675" s="221"/>
    </row>
    <row r="676" spans="1:42" ht="14.25" customHeight="1">
      <c r="A676" s="221"/>
      <c r="B676" s="87"/>
      <c r="C676" s="87"/>
      <c r="F676" s="221"/>
      <c r="I676" s="230"/>
      <c r="J676" s="299"/>
      <c r="K676" s="300"/>
      <c r="L676" s="67"/>
      <c r="M676" s="67"/>
      <c r="N676" s="67"/>
      <c r="O676" s="69"/>
      <c r="P676" s="67"/>
      <c r="Q676" s="69"/>
      <c r="R676" s="69"/>
      <c r="S676" s="69"/>
      <c r="T676" s="69"/>
      <c r="U676" s="221"/>
      <c r="V676" s="302"/>
      <c r="W676" s="302"/>
      <c r="X676" s="302"/>
      <c r="Y676" s="223"/>
      <c r="Z676" s="221"/>
      <c r="AA676" s="221"/>
      <c r="AB676" s="221"/>
      <c r="AC676" s="221"/>
      <c r="AD676" s="221"/>
      <c r="AE676" s="221"/>
      <c r="AF676" s="221"/>
      <c r="AG676" s="221"/>
      <c r="AH676" s="221"/>
      <c r="AI676" s="221"/>
      <c r="AJ676" s="221"/>
      <c r="AK676" s="221"/>
      <c r="AL676" s="221"/>
      <c r="AM676" s="221"/>
      <c r="AN676" s="221"/>
      <c r="AO676" s="221"/>
      <c r="AP676" s="221"/>
    </row>
    <row r="677" spans="1:42" ht="14.25" customHeight="1">
      <c r="A677" s="221"/>
      <c r="B677" s="87"/>
      <c r="C677" s="87"/>
      <c r="F677" s="221"/>
      <c r="I677" s="230"/>
      <c r="J677" s="299"/>
      <c r="K677" s="300"/>
      <c r="L677" s="67"/>
      <c r="M677" s="67"/>
      <c r="N677" s="67"/>
      <c r="O677" s="69"/>
      <c r="P677" s="67"/>
      <c r="Q677" s="69"/>
      <c r="R677" s="69"/>
      <c r="S677" s="69"/>
      <c r="T677" s="69"/>
      <c r="U677" s="221"/>
      <c r="V677" s="302"/>
      <c r="W677" s="302"/>
      <c r="X677" s="302"/>
      <c r="Y677" s="223"/>
      <c r="Z677" s="221"/>
      <c r="AA677" s="221"/>
      <c r="AB677" s="221"/>
      <c r="AC677" s="221"/>
      <c r="AD677" s="221"/>
      <c r="AE677" s="221"/>
      <c r="AF677" s="221"/>
      <c r="AG677" s="221"/>
      <c r="AH677" s="221"/>
      <c r="AI677" s="221"/>
      <c r="AJ677" s="221"/>
      <c r="AK677" s="221"/>
      <c r="AL677" s="221"/>
      <c r="AM677" s="221"/>
      <c r="AN677" s="221"/>
      <c r="AO677" s="221"/>
      <c r="AP677" s="221"/>
    </row>
    <row r="678" spans="1:42" ht="14.25" customHeight="1">
      <c r="A678" s="221"/>
      <c r="B678" s="87"/>
      <c r="C678" s="87"/>
      <c r="F678" s="221"/>
      <c r="I678" s="230"/>
      <c r="J678" s="299"/>
      <c r="K678" s="300"/>
      <c r="L678" s="67"/>
      <c r="M678" s="67"/>
      <c r="N678" s="67"/>
      <c r="O678" s="69"/>
      <c r="P678" s="67"/>
      <c r="Q678" s="69"/>
      <c r="R678" s="69"/>
      <c r="S678" s="69"/>
      <c r="T678" s="69"/>
      <c r="U678" s="221"/>
      <c r="V678" s="302"/>
      <c r="W678" s="302"/>
      <c r="X678" s="302"/>
      <c r="Y678" s="223"/>
      <c r="Z678" s="221"/>
      <c r="AA678" s="221"/>
      <c r="AB678" s="221"/>
      <c r="AC678" s="221"/>
      <c r="AD678" s="221"/>
      <c r="AE678" s="221"/>
      <c r="AF678" s="221"/>
      <c r="AG678" s="221"/>
      <c r="AH678" s="221"/>
      <c r="AI678" s="221"/>
      <c r="AJ678" s="221"/>
      <c r="AK678" s="221"/>
      <c r="AL678" s="221"/>
      <c r="AM678" s="221"/>
      <c r="AN678" s="221"/>
      <c r="AO678" s="221"/>
      <c r="AP678" s="221"/>
    </row>
    <row r="679" spans="1:42" ht="14.25" customHeight="1">
      <c r="A679" s="221"/>
      <c r="B679" s="87"/>
      <c r="C679" s="87"/>
      <c r="F679" s="221"/>
      <c r="I679" s="230"/>
      <c r="J679" s="299"/>
      <c r="K679" s="300"/>
      <c r="L679" s="67"/>
      <c r="M679" s="67"/>
      <c r="N679" s="67"/>
      <c r="O679" s="69"/>
      <c r="P679" s="67"/>
      <c r="Q679" s="69"/>
      <c r="R679" s="69"/>
      <c r="S679" s="69"/>
      <c r="T679" s="69"/>
      <c r="U679" s="221"/>
      <c r="V679" s="302"/>
      <c r="W679" s="302"/>
      <c r="X679" s="302"/>
      <c r="Y679" s="223"/>
      <c r="Z679" s="221"/>
      <c r="AA679" s="221"/>
      <c r="AB679" s="221"/>
      <c r="AC679" s="221"/>
      <c r="AD679" s="221"/>
      <c r="AE679" s="221"/>
      <c r="AF679" s="221"/>
      <c r="AG679" s="221"/>
      <c r="AH679" s="221"/>
      <c r="AI679" s="221"/>
      <c r="AJ679" s="221"/>
      <c r="AK679" s="221"/>
      <c r="AL679" s="221"/>
      <c r="AM679" s="221"/>
      <c r="AN679" s="221"/>
      <c r="AO679" s="221"/>
      <c r="AP679" s="221"/>
    </row>
    <row r="680" spans="1:42" ht="14.25" customHeight="1">
      <c r="A680" s="221"/>
      <c r="B680" s="87"/>
      <c r="C680" s="87"/>
      <c r="F680" s="221"/>
      <c r="I680" s="230"/>
      <c r="J680" s="299"/>
      <c r="K680" s="300"/>
      <c r="L680" s="67"/>
      <c r="M680" s="67"/>
      <c r="N680" s="67"/>
      <c r="O680" s="69"/>
      <c r="P680" s="67"/>
      <c r="Q680" s="69"/>
      <c r="R680" s="69"/>
      <c r="S680" s="69"/>
      <c r="T680" s="69"/>
      <c r="U680" s="221"/>
      <c r="V680" s="302"/>
      <c r="W680" s="302"/>
      <c r="X680" s="302"/>
      <c r="Y680" s="223"/>
      <c r="Z680" s="221"/>
      <c r="AA680" s="221"/>
      <c r="AB680" s="221"/>
      <c r="AC680" s="221"/>
      <c r="AD680" s="221"/>
      <c r="AE680" s="221"/>
      <c r="AF680" s="221"/>
      <c r="AG680" s="221"/>
      <c r="AH680" s="221"/>
      <c r="AI680" s="221"/>
      <c r="AJ680" s="221"/>
      <c r="AK680" s="221"/>
      <c r="AL680" s="221"/>
      <c r="AM680" s="221"/>
      <c r="AN680" s="221"/>
      <c r="AO680" s="221"/>
      <c r="AP680" s="221"/>
    </row>
    <row r="681" spans="1:42" ht="14.25" customHeight="1">
      <c r="A681" s="221"/>
      <c r="B681" s="87"/>
      <c r="C681" s="87"/>
      <c r="F681" s="221"/>
      <c r="I681" s="230"/>
      <c r="J681" s="299"/>
      <c r="K681" s="300"/>
      <c r="L681" s="67"/>
      <c r="M681" s="67"/>
      <c r="N681" s="67"/>
      <c r="O681" s="69"/>
      <c r="P681" s="67"/>
      <c r="Q681" s="69"/>
      <c r="R681" s="69"/>
      <c r="S681" s="69"/>
      <c r="T681" s="69"/>
      <c r="U681" s="221"/>
      <c r="V681" s="302"/>
      <c r="W681" s="302"/>
      <c r="X681" s="302"/>
      <c r="Y681" s="223"/>
      <c r="Z681" s="221"/>
      <c r="AA681" s="221"/>
      <c r="AB681" s="221"/>
      <c r="AC681" s="221"/>
      <c r="AD681" s="221"/>
      <c r="AE681" s="221"/>
      <c r="AF681" s="221"/>
      <c r="AG681" s="221"/>
      <c r="AH681" s="221"/>
      <c r="AI681" s="221"/>
      <c r="AJ681" s="221"/>
      <c r="AK681" s="221"/>
      <c r="AL681" s="221"/>
      <c r="AM681" s="221"/>
      <c r="AN681" s="221"/>
      <c r="AO681" s="221"/>
      <c r="AP681" s="221"/>
    </row>
    <row r="682" spans="1:42" ht="14.25" customHeight="1">
      <c r="A682" s="221"/>
      <c r="B682" s="87"/>
      <c r="C682" s="87"/>
      <c r="F682" s="221"/>
      <c r="I682" s="230"/>
      <c r="J682" s="299"/>
      <c r="K682" s="300"/>
      <c r="L682" s="67"/>
      <c r="M682" s="67"/>
      <c r="N682" s="67"/>
      <c r="O682" s="69"/>
      <c r="P682" s="67"/>
      <c r="Q682" s="69"/>
      <c r="R682" s="69"/>
      <c r="S682" s="69"/>
      <c r="T682" s="69"/>
      <c r="U682" s="221"/>
      <c r="V682" s="302"/>
      <c r="W682" s="302"/>
      <c r="X682" s="302"/>
      <c r="Y682" s="223"/>
      <c r="Z682" s="221"/>
      <c r="AA682" s="221"/>
      <c r="AB682" s="221"/>
      <c r="AC682" s="221"/>
      <c r="AD682" s="221"/>
      <c r="AE682" s="221"/>
      <c r="AF682" s="221"/>
      <c r="AG682" s="221"/>
      <c r="AH682" s="221"/>
      <c r="AI682" s="221"/>
      <c r="AJ682" s="221"/>
      <c r="AK682" s="221"/>
      <c r="AL682" s="221"/>
      <c r="AM682" s="221"/>
      <c r="AN682" s="221"/>
      <c r="AO682" s="221"/>
      <c r="AP682" s="221"/>
    </row>
    <row r="683" spans="1:42" ht="14.25" customHeight="1">
      <c r="A683" s="221"/>
      <c r="B683" s="87"/>
      <c r="C683" s="87"/>
      <c r="F683" s="221"/>
      <c r="I683" s="230"/>
      <c r="J683" s="299"/>
      <c r="K683" s="300"/>
      <c r="L683" s="67"/>
      <c r="M683" s="67"/>
      <c r="N683" s="67"/>
      <c r="O683" s="69"/>
      <c r="P683" s="67"/>
      <c r="Q683" s="69"/>
      <c r="R683" s="69"/>
      <c r="S683" s="69"/>
      <c r="T683" s="69"/>
      <c r="U683" s="221"/>
      <c r="V683" s="302"/>
      <c r="W683" s="302"/>
      <c r="X683" s="302"/>
      <c r="Y683" s="223"/>
      <c r="Z683" s="221"/>
      <c r="AA683" s="221"/>
      <c r="AB683" s="221"/>
      <c r="AC683" s="221"/>
      <c r="AD683" s="221"/>
      <c r="AE683" s="221"/>
      <c r="AF683" s="221"/>
      <c r="AG683" s="221"/>
      <c r="AH683" s="221"/>
      <c r="AI683" s="221"/>
      <c r="AJ683" s="221"/>
      <c r="AK683" s="221"/>
      <c r="AL683" s="221"/>
      <c r="AM683" s="221"/>
      <c r="AN683" s="221"/>
      <c r="AO683" s="221"/>
      <c r="AP683" s="221"/>
    </row>
    <row r="684" spans="1:42" ht="14.25" customHeight="1">
      <c r="A684" s="221"/>
      <c r="B684" s="87"/>
      <c r="C684" s="87"/>
      <c r="F684" s="221"/>
      <c r="I684" s="230"/>
      <c r="J684" s="299"/>
      <c r="K684" s="300"/>
      <c r="L684" s="67"/>
      <c r="M684" s="67"/>
      <c r="N684" s="67"/>
      <c r="O684" s="69"/>
      <c r="P684" s="67"/>
      <c r="Q684" s="69"/>
      <c r="R684" s="69"/>
      <c r="S684" s="69"/>
      <c r="T684" s="69"/>
      <c r="U684" s="221"/>
      <c r="V684" s="302"/>
      <c r="W684" s="302"/>
      <c r="X684" s="302"/>
      <c r="Y684" s="223"/>
      <c r="Z684" s="221"/>
      <c r="AA684" s="221"/>
      <c r="AB684" s="221"/>
      <c r="AC684" s="221"/>
      <c r="AD684" s="221"/>
      <c r="AE684" s="221"/>
      <c r="AF684" s="221"/>
      <c r="AG684" s="221"/>
      <c r="AH684" s="221"/>
      <c r="AI684" s="221"/>
      <c r="AJ684" s="221"/>
      <c r="AK684" s="221"/>
      <c r="AL684" s="221"/>
      <c r="AM684" s="221"/>
      <c r="AN684" s="221"/>
      <c r="AO684" s="221"/>
      <c r="AP684" s="221"/>
    </row>
    <row r="685" spans="1:42" ht="14.25" customHeight="1">
      <c r="A685" s="221"/>
      <c r="B685" s="87"/>
      <c r="C685" s="87"/>
      <c r="F685" s="221"/>
      <c r="I685" s="230"/>
      <c r="J685" s="299"/>
      <c r="K685" s="300"/>
      <c r="L685" s="67"/>
      <c r="M685" s="67"/>
      <c r="N685" s="67"/>
      <c r="O685" s="69"/>
      <c r="P685" s="67"/>
      <c r="Q685" s="69"/>
      <c r="R685" s="69"/>
      <c r="S685" s="69"/>
      <c r="T685" s="69"/>
      <c r="U685" s="221"/>
      <c r="V685" s="302"/>
      <c r="W685" s="302"/>
      <c r="X685" s="302"/>
      <c r="Y685" s="223"/>
      <c r="Z685" s="221"/>
      <c r="AA685" s="221"/>
      <c r="AB685" s="221"/>
      <c r="AC685" s="221"/>
      <c r="AD685" s="221"/>
      <c r="AE685" s="221"/>
      <c r="AF685" s="221"/>
      <c r="AG685" s="221"/>
      <c r="AH685" s="221"/>
      <c r="AI685" s="221"/>
      <c r="AJ685" s="221"/>
      <c r="AK685" s="221"/>
      <c r="AL685" s="221"/>
      <c r="AM685" s="221"/>
      <c r="AN685" s="221"/>
      <c r="AO685" s="221"/>
      <c r="AP685" s="221"/>
    </row>
    <row r="686" spans="1:42" ht="14.25" customHeight="1">
      <c r="A686" s="221"/>
      <c r="B686" s="87"/>
      <c r="C686" s="87"/>
      <c r="F686" s="221"/>
      <c r="I686" s="230"/>
      <c r="J686" s="299"/>
      <c r="K686" s="300"/>
      <c r="L686" s="67"/>
      <c r="M686" s="67"/>
      <c r="N686" s="67"/>
      <c r="O686" s="69"/>
      <c r="P686" s="67"/>
      <c r="Q686" s="69"/>
      <c r="R686" s="69"/>
      <c r="S686" s="69"/>
      <c r="T686" s="69"/>
      <c r="U686" s="221"/>
      <c r="V686" s="302"/>
      <c r="W686" s="302"/>
      <c r="X686" s="302"/>
      <c r="Y686" s="223"/>
      <c r="Z686" s="221"/>
      <c r="AA686" s="221"/>
      <c r="AB686" s="221"/>
      <c r="AC686" s="221"/>
      <c r="AD686" s="221"/>
      <c r="AE686" s="221"/>
      <c r="AF686" s="221"/>
      <c r="AG686" s="221"/>
      <c r="AH686" s="221"/>
      <c r="AI686" s="221"/>
      <c r="AJ686" s="221"/>
      <c r="AK686" s="221"/>
      <c r="AL686" s="221"/>
      <c r="AM686" s="221"/>
      <c r="AN686" s="221"/>
      <c r="AO686" s="221"/>
      <c r="AP686" s="221"/>
    </row>
    <row r="687" spans="1:42" ht="14.25" customHeight="1">
      <c r="A687" s="221"/>
      <c r="B687" s="87"/>
      <c r="C687" s="87"/>
      <c r="F687" s="221"/>
      <c r="I687" s="230"/>
      <c r="J687" s="299"/>
      <c r="K687" s="300"/>
      <c r="L687" s="67"/>
      <c r="M687" s="67"/>
      <c r="N687" s="67"/>
      <c r="O687" s="69"/>
      <c r="P687" s="67"/>
      <c r="Q687" s="69"/>
      <c r="R687" s="69"/>
      <c r="S687" s="69"/>
      <c r="T687" s="69"/>
      <c r="U687" s="221"/>
      <c r="V687" s="302"/>
      <c r="W687" s="302"/>
      <c r="X687" s="302"/>
      <c r="Y687" s="223"/>
      <c r="Z687" s="221"/>
      <c r="AA687" s="221"/>
      <c r="AB687" s="221"/>
      <c r="AC687" s="221"/>
      <c r="AD687" s="221"/>
      <c r="AE687" s="221"/>
      <c r="AF687" s="221"/>
      <c r="AG687" s="221"/>
      <c r="AH687" s="221"/>
      <c r="AI687" s="221"/>
      <c r="AJ687" s="221"/>
      <c r="AK687" s="221"/>
      <c r="AL687" s="221"/>
      <c r="AM687" s="221"/>
      <c r="AN687" s="221"/>
      <c r="AO687" s="221"/>
      <c r="AP687" s="221"/>
    </row>
    <row r="688" spans="1:42" ht="14.25" customHeight="1">
      <c r="A688" s="221"/>
      <c r="B688" s="87"/>
      <c r="C688" s="87"/>
      <c r="F688" s="221"/>
      <c r="I688" s="230"/>
      <c r="J688" s="299"/>
      <c r="K688" s="300"/>
      <c r="L688" s="67"/>
      <c r="M688" s="67"/>
      <c r="N688" s="67"/>
      <c r="O688" s="69"/>
      <c r="P688" s="67"/>
      <c r="Q688" s="69"/>
      <c r="R688" s="69"/>
      <c r="S688" s="69"/>
      <c r="T688" s="69"/>
      <c r="U688" s="221"/>
      <c r="V688" s="302"/>
      <c r="W688" s="302"/>
      <c r="X688" s="302"/>
      <c r="Y688" s="223"/>
      <c r="Z688" s="221"/>
      <c r="AA688" s="221"/>
      <c r="AB688" s="221"/>
      <c r="AC688" s="221"/>
      <c r="AD688" s="221"/>
      <c r="AE688" s="221"/>
      <c r="AF688" s="221"/>
      <c r="AG688" s="221"/>
      <c r="AH688" s="221"/>
      <c r="AI688" s="221"/>
      <c r="AJ688" s="221"/>
      <c r="AK688" s="221"/>
      <c r="AL688" s="221"/>
      <c r="AM688" s="221"/>
      <c r="AN688" s="221"/>
      <c r="AO688" s="221"/>
      <c r="AP688" s="221"/>
    </row>
    <row r="689" spans="1:42" ht="14.25" customHeight="1">
      <c r="A689" s="221"/>
      <c r="B689" s="87"/>
      <c r="C689" s="87"/>
      <c r="F689" s="221"/>
      <c r="I689" s="230"/>
      <c r="J689" s="299"/>
      <c r="K689" s="300"/>
      <c r="L689" s="67"/>
      <c r="M689" s="67"/>
      <c r="N689" s="67"/>
      <c r="O689" s="69"/>
      <c r="P689" s="67"/>
      <c r="Q689" s="69"/>
      <c r="R689" s="69"/>
      <c r="S689" s="69"/>
      <c r="T689" s="69"/>
      <c r="U689" s="221"/>
      <c r="V689" s="302"/>
      <c r="W689" s="302"/>
      <c r="X689" s="302"/>
      <c r="Y689" s="223"/>
      <c r="Z689" s="221"/>
      <c r="AA689" s="221"/>
      <c r="AB689" s="221"/>
      <c r="AC689" s="221"/>
      <c r="AD689" s="221"/>
      <c r="AE689" s="221"/>
      <c r="AF689" s="221"/>
      <c r="AG689" s="221"/>
      <c r="AH689" s="221"/>
      <c r="AI689" s="221"/>
      <c r="AJ689" s="221"/>
      <c r="AK689" s="221"/>
      <c r="AL689" s="221"/>
      <c r="AM689" s="221"/>
      <c r="AN689" s="221"/>
      <c r="AO689" s="221"/>
      <c r="AP689" s="221"/>
    </row>
    <row r="690" spans="1:42" ht="14.25" customHeight="1">
      <c r="A690" s="221"/>
      <c r="B690" s="87"/>
      <c r="C690" s="87"/>
      <c r="F690" s="221"/>
      <c r="I690" s="230"/>
      <c r="J690" s="299"/>
      <c r="K690" s="300"/>
      <c r="L690" s="67"/>
      <c r="M690" s="67"/>
      <c r="N690" s="67"/>
      <c r="O690" s="69"/>
      <c r="P690" s="67"/>
      <c r="Q690" s="69"/>
      <c r="R690" s="69"/>
      <c r="S690" s="69"/>
      <c r="T690" s="69"/>
      <c r="U690" s="221"/>
      <c r="V690" s="302"/>
      <c r="W690" s="302"/>
      <c r="X690" s="302"/>
      <c r="Y690" s="223"/>
      <c r="Z690" s="221"/>
      <c r="AA690" s="221"/>
      <c r="AB690" s="221"/>
      <c r="AC690" s="221"/>
      <c r="AD690" s="221"/>
      <c r="AE690" s="221"/>
      <c r="AF690" s="221"/>
      <c r="AG690" s="221"/>
      <c r="AH690" s="221"/>
      <c r="AI690" s="221"/>
      <c r="AJ690" s="221"/>
      <c r="AK690" s="221"/>
      <c r="AL690" s="221"/>
      <c r="AM690" s="221"/>
      <c r="AN690" s="221"/>
      <c r="AO690" s="221"/>
      <c r="AP690" s="221"/>
    </row>
    <row r="691" spans="1:42" ht="14.25" customHeight="1">
      <c r="A691" s="221"/>
      <c r="B691" s="87"/>
      <c r="C691" s="87"/>
      <c r="F691" s="221"/>
      <c r="I691" s="230"/>
      <c r="J691" s="299"/>
      <c r="K691" s="300"/>
      <c r="L691" s="67"/>
      <c r="M691" s="67"/>
      <c r="N691" s="67"/>
      <c r="O691" s="69"/>
      <c r="P691" s="67"/>
      <c r="Q691" s="69"/>
      <c r="R691" s="69"/>
      <c r="S691" s="69"/>
      <c r="T691" s="69"/>
      <c r="U691" s="221"/>
      <c r="V691" s="302"/>
      <c r="W691" s="302"/>
      <c r="X691" s="302"/>
      <c r="Y691" s="223"/>
      <c r="Z691" s="221"/>
      <c r="AA691" s="221"/>
      <c r="AB691" s="221"/>
      <c r="AC691" s="221"/>
      <c r="AD691" s="221"/>
      <c r="AE691" s="221"/>
      <c r="AF691" s="221"/>
      <c r="AG691" s="221"/>
      <c r="AH691" s="221"/>
      <c r="AI691" s="221"/>
      <c r="AJ691" s="221"/>
      <c r="AK691" s="221"/>
      <c r="AL691" s="221"/>
      <c r="AM691" s="221"/>
      <c r="AN691" s="221"/>
      <c r="AO691" s="221"/>
      <c r="AP691" s="221"/>
    </row>
    <row r="692" spans="1:42" ht="14.25" customHeight="1">
      <c r="A692" s="221"/>
      <c r="B692" s="87"/>
      <c r="C692" s="87"/>
      <c r="F692" s="221"/>
      <c r="I692" s="230"/>
      <c r="J692" s="299"/>
      <c r="K692" s="300"/>
      <c r="L692" s="67"/>
      <c r="M692" s="67"/>
      <c r="N692" s="67"/>
      <c r="O692" s="69"/>
      <c r="P692" s="67"/>
      <c r="Q692" s="69"/>
      <c r="R692" s="69"/>
      <c r="S692" s="69"/>
      <c r="T692" s="69"/>
      <c r="U692" s="221"/>
      <c r="V692" s="302"/>
      <c r="W692" s="302"/>
      <c r="X692" s="302"/>
      <c r="Y692" s="223"/>
      <c r="Z692" s="221"/>
      <c r="AA692" s="221"/>
      <c r="AB692" s="221"/>
      <c r="AC692" s="221"/>
      <c r="AD692" s="221"/>
      <c r="AE692" s="221"/>
      <c r="AF692" s="221"/>
      <c r="AG692" s="221"/>
      <c r="AH692" s="221"/>
      <c r="AI692" s="221"/>
      <c r="AJ692" s="221"/>
      <c r="AK692" s="221"/>
      <c r="AL692" s="221"/>
      <c r="AM692" s="221"/>
      <c r="AN692" s="221"/>
      <c r="AO692" s="221"/>
      <c r="AP692" s="221"/>
    </row>
    <row r="693" spans="1:42" ht="14.25" customHeight="1">
      <c r="A693" s="221"/>
      <c r="B693" s="87"/>
      <c r="C693" s="87"/>
      <c r="F693" s="221"/>
      <c r="I693" s="230"/>
      <c r="J693" s="299"/>
      <c r="K693" s="300"/>
      <c r="L693" s="67"/>
      <c r="M693" s="67"/>
      <c r="N693" s="67"/>
      <c r="O693" s="69"/>
      <c r="P693" s="67"/>
      <c r="Q693" s="69"/>
      <c r="R693" s="69"/>
      <c r="S693" s="69"/>
      <c r="T693" s="69"/>
      <c r="U693" s="221"/>
      <c r="V693" s="302"/>
      <c r="W693" s="302"/>
      <c r="X693" s="302"/>
      <c r="Y693" s="223"/>
      <c r="Z693" s="221"/>
      <c r="AA693" s="221"/>
      <c r="AB693" s="221"/>
      <c r="AC693" s="221"/>
      <c r="AD693" s="221"/>
      <c r="AE693" s="221"/>
      <c r="AF693" s="221"/>
      <c r="AG693" s="221"/>
      <c r="AH693" s="221"/>
      <c r="AI693" s="221"/>
      <c r="AJ693" s="221"/>
      <c r="AK693" s="221"/>
      <c r="AL693" s="221"/>
      <c r="AM693" s="221"/>
      <c r="AN693" s="221"/>
      <c r="AO693" s="221"/>
      <c r="AP693" s="221"/>
    </row>
    <row r="694" spans="1:42" ht="14.25" customHeight="1">
      <c r="A694" s="221"/>
      <c r="B694" s="87"/>
      <c r="C694" s="87"/>
      <c r="F694" s="221"/>
      <c r="I694" s="230"/>
      <c r="J694" s="299"/>
      <c r="K694" s="300"/>
      <c r="L694" s="67"/>
      <c r="M694" s="67"/>
      <c r="N694" s="67"/>
      <c r="O694" s="69"/>
      <c r="P694" s="67"/>
      <c r="Q694" s="69"/>
      <c r="R694" s="69"/>
      <c r="S694" s="69"/>
      <c r="T694" s="69"/>
      <c r="U694" s="221"/>
      <c r="V694" s="302"/>
      <c r="W694" s="302"/>
      <c r="X694" s="302"/>
      <c r="Y694" s="223"/>
      <c r="Z694" s="221"/>
      <c r="AA694" s="221"/>
      <c r="AB694" s="221"/>
      <c r="AC694" s="221"/>
      <c r="AD694" s="221"/>
      <c r="AE694" s="221"/>
      <c r="AF694" s="221"/>
      <c r="AG694" s="221"/>
      <c r="AH694" s="221"/>
      <c r="AI694" s="221"/>
      <c r="AJ694" s="221"/>
      <c r="AK694" s="221"/>
      <c r="AL694" s="221"/>
      <c r="AM694" s="221"/>
      <c r="AN694" s="221"/>
      <c r="AO694" s="221"/>
      <c r="AP694" s="221"/>
    </row>
    <row r="695" spans="1:42" ht="14.25" customHeight="1">
      <c r="A695" s="221"/>
      <c r="B695" s="87"/>
      <c r="C695" s="87"/>
      <c r="F695" s="221"/>
      <c r="I695" s="230"/>
      <c r="J695" s="299"/>
      <c r="K695" s="300"/>
      <c r="L695" s="67"/>
      <c r="M695" s="67"/>
      <c r="N695" s="67"/>
      <c r="O695" s="69"/>
      <c r="P695" s="67"/>
      <c r="Q695" s="69"/>
      <c r="R695" s="69"/>
      <c r="S695" s="69"/>
      <c r="T695" s="69"/>
      <c r="U695" s="221"/>
      <c r="V695" s="302"/>
      <c r="W695" s="302"/>
      <c r="X695" s="302"/>
      <c r="Y695" s="223"/>
      <c r="Z695" s="221"/>
      <c r="AA695" s="221"/>
      <c r="AB695" s="221"/>
      <c r="AC695" s="221"/>
      <c r="AD695" s="221"/>
      <c r="AE695" s="221"/>
      <c r="AF695" s="221"/>
      <c r="AG695" s="221"/>
      <c r="AH695" s="221"/>
      <c r="AI695" s="221"/>
      <c r="AJ695" s="221"/>
      <c r="AK695" s="221"/>
      <c r="AL695" s="221"/>
      <c r="AM695" s="221"/>
      <c r="AN695" s="221"/>
      <c r="AO695" s="221"/>
      <c r="AP695" s="221"/>
    </row>
    <row r="696" spans="1:42" ht="14.25" customHeight="1">
      <c r="A696" s="221"/>
      <c r="B696" s="87"/>
      <c r="C696" s="87"/>
      <c r="F696" s="221"/>
      <c r="I696" s="230"/>
      <c r="J696" s="299"/>
      <c r="K696" s="300"/>
      <c r="L696" s="67"/>
      <c r="M696" s="67"/>
      <c r="N696" s="67"/>
      <c r="O696" s="69"/>
      <c r="P696" s="67"/>
      <c r="Q696" s="69"/>
      <c r="R696" s="69"/>
      <c r="S696" s="69"/>
      <c r="T696" s="69"/>
      <c r="U696" s="221"/>
      <c r="V696" s="302"/>
      <c r="W696" s="302"/>
      <c r="X696" s="302"/>
      <c r="Y696" s="223"/>
      <c r="Z696" s="221"/>
      <c r="AA696" s="221"/>
      <c r="AB696" s="221"/>
      <c r="AC696" s="221"/>
      <c r="AD696" s="221"/>
      <c r="AE696" s="221"/>
      <c r="AF696" s="221"/>
      <c r="AG696" s="221"/>
      <c r="AH696" s="221"/>
      <c r="AI696" s="221"/>
      <c r="AJ696" s="221"/>
      <c r="AK696" s="221"/>
      <c r="AL696" s="221"/>
      <c r="AM696" s="221"/>
      <c r="AN696" s="221"/>
      <c r="AO696" s="221"/>
      <c r="AP696" s="221"/>
    </row>
    <row r="697" spans="1:42" ht="14.25" customHeight="1">
      <c r="A697" s="221"/>
      <c r="B697" s="87"/>
      <c r="C697" s="87"/>
      <c r="F697" s="221"/>
      <c r="I697" s="230"/>
      <c r="J697" s="299"/>
      <c r="K697" s="300"/>
      <c r="L697" s="67"/>
      <c r="M697" s="67"/>
      <c r="N697" s="67"/>
      <c r="O697" s="69"/>
      <c r="P697" s="67"/>
      <c r="Q697" s="69"/>
      <c r="R697" s="69"/>
      <c r="S697" s="69"/>
      <c r="T697" s="69"/>
      <c r="U697" s="221"/>
      <c r="V697" s="302"/>
      <c r="W697" s="302"/>
      <c r="X697" s="302"/>
      <c r="Y697" s="223"/>
      <c r="Z697" s="221"/>
      <c r="AA697" s="221"/>
      <c r="AB697" s="221"/>
      <c r="AC697" s="221"/>
      <c r="AD697" s="221"/>
      <c r="AE697" s="221"/>
      <c r="AF697" s="221"/>
      <c r="AG697" s="221"/>
      <c r="AH697" s="221"/>
      <c r="AI697" s="221"/>
      <c r="AJ697" s="221"/>
      <c r="AK697" s="221"/>
      <c r="AL697" s="221"/>
      <c r="AM697" s="221"/>
      <c r="AN697" s="221"/>
      <c r="AO697" s="221"/>
      <c r="AP697" s="221"/>
    </row>
    <row r="698" spans="1:42" ht="14.25" customHeight="1">
      <c r="A698" s="221"/>
      <c r="B698" s="87"/>
      <c r="C698" s="87"/>
      <c r="F698" s="221"/>
      <c r="I698" s="230"/>
      <c r="J698" s="299"/>
      <c r="K698" s="300"/>
      <c r="L698" s="67"/>
      <c r="M698" s="67"/>
      <c r="N698" s="67"/>
      <c r="O698" s="69"/>
      <c r="P698" s="67"/>
      <c r="Q698" s="69"/>
      <c r="R698" s="69"/>
      <c r="S698" s="69"/>
      <c r="T698" s="69"/>
      <c r="U698" s="221"/>
      <c r="V698" s="302"/>
      <c r="W698" s="302"/>
      <c r="X698" s="302"/>
      <c r="Y698" s="223"/>
      <c r="Z698" s="221"/>
      <c r="AA698" s="221"/>
      <c r="AB698" s="221"/>
      <c r="AC698" s="221"/>
      <c r="AD698" s="221"/>
      <c r="AE698" s="221"/>
      <c r="AF698" s="221"/>
      <c r="AG698" s="221"/>
      <c r="AH698" s="221"/>
      <c r="AI698" s="221"/>
      <c r="AJ698" s="221"/>
      <c r="AK698" s="221"/>
      <c r="AL698" s="221"/>
      <c r="AM698" s="221"/>
      <c r="AN698" s="221"/>
      <c r="AO698" s="221"/>
      <c r="AP698" s="221"/>
    </row>
    <row r="699" spans="1:42" ht="14.25" customHeight="1">
      <c r="A699" s="221"/>
      <c r="B699" s="87"/>
      <c r="C699" s="87"/>
      <c r="F699" s="221"/>
      <c r="I699" s="230"/>
      <c r="J699" s="299"/>
      <c r="K699" s="300"/>
      <c r="L699" s="67"/>
      <c r="M699" s="67"/>
      <c r="N699" s="67"/>
      <c r="O699" s="69"/>
      <c r="P699" s="67"/>
      <c r="Q699" s="69"/>
      <c r="R699" s="69"/>
      <c r="S699" s="69"/>
      <c r="T699" s="69"/>
      <c r="U699" s="221"/>
      <c r="V699" s="302"/>
      <c r="W699" s="302"/>
      <c r="X699" s="302"/>
      <c r="Y699" s="223"/>
      <c r="Z699" s="221"/>
      <c r="AA699" s="221"/>
      <c r="AB699" s="221"/>
      <c r="AC699" s="221"/>
      <c r="AD699" s="221"/>
      <c r="AE699" s="221"/>
      <c r="AF699" s="221"/>
      <c r="AG699" s="221"/>
      <c r="AH699" s="221"/>
      <c r="AI699" s="221"/>
      <c r="AJ699" s="221"/>
      <c r="AK699" s="221"/>
      <c r="AL699" s="221"/>
      <c r="AM699" s="221"/>
      <c r="AN699" s="221"/>
      <c r="AO699" s="221"/>
      <c r="AP699" s="221"/>
    </row>
    <row r="700" spans="1:42" ht="14.25" customHeight="1">
      <c r="A700" s="221"/>
      <c r="B700" s="87"/>
      <c r="C700" s="87"/>
      <c r="F700" s="221"/>
      <c r="I700" s="230"/>
      <c r="J700" s="299"/>
      <c r="K700" s="300"/>
      <c r="L700" s="67"/>
      <c r="M700" s="67"/>
      <c r="N700" s="67"/>
      <c r="O700" s="69"/>
      <c r="P700" s="67"/>
      <c r="Q700" s="69"/>
      <c r="R700" s="69"/>
      <c r="S700" s="69"/>
      <c r="T700" s="69"/>
      <c r="U700" s="221"/>
      <c r="V700" s="302"/>
      <c r="W700" s="302"/>
      <c r="X700" s="302"/>
      <c r="Y700" s="223"/>
      <c r="Z700" s="221"/>
      <c r="AA700" s="221"/>
      <c r="AB700" s="221"/>
      <c r="AC700" s="221"/>
      <c r="AD700" s="221"/>
      <c r="AE700" s="221"/>
      <c r="AF700" s="221"/>
      <c r="AG700" s="221"/>
      <c r="AH700" s="221"/>
      <c r="AI700" s="221"/>
      <c r="AJ700" s="221"/>
      <c r="AK700" s="221"/>
      <c r="AL700" s="221"/>
      <c r="AM700" s="221"/>
      <c r="AN700" s="221"/>
      <c r="AO700" s="221"/>
      <c r="AP700" s="221"/>
    </row>
    <row r="701" spans="1:42" ht="14.25" customHeight="1">
      <c r="A701" s="221"/>
      <c r="B701" s="87"/>
      <c r="C701" s="87"/>
      <c r="F701" s="221"/>
      <c r="I701" s="230"/>
      <c r="J701" s="299"/>
      <c r="K701" s="300"/>
      <c r="L701" s="67"/>
      <c r="M701" s="67"/>
      <c r="N701" s="67"/>
      <c r="O701" s="69"/>
      <c r="P701" s="67"/>
      <c r="Q701" s="69"/>
      <c r="R701" s="69"/>
      <c r="S701" s="69"/>
      <c r="T701" s="69"/>
      <c r="U701" s="221"/>
      <c r="V701" s="302"/>
      <c r="W701" s="302"/>
      <c r="X701" s="302"/>
      <c r="Y701" s="223"/>
      <c r="Z701" s="221"/>
      <c r="AA701" s="221"/>
      <c r="AB701" s="221"/>
      <c r="AC701" s="221"/>
      <c r="AD701" s="221"/>
      <c r="AE701" s="221"/>
      <c r="AF701" s="221"/>
      <c r="AG701" s="221"/>
      <c r="AH701" s="221"/>
      <c r="AI701" s="221"/>
      <c r="AJ701" s="221"/>
      <c r="AK701" s="221"/>
      <c r="AL701" s="221"/>
      <c r="AM701" s="221"/>
      <c r="AN701" s="221"/>
      <c r="AO701" s="221"/>
      <c r="AP701" s="221"/>
    </row>
    <row r="702" spans="1:42" ht="14.25" customHeight="1">
      <c r="A702" s="221"/>
      <c r="B702" s="87"/>
      <c r="C702" s="87"/>
      <c r="F702" s="221"/>
      <c r="I702" s="230"/>
      <c r="J702" s="299"/>
      <c r="K702" s="300"/>
      <c r="L702" s="67"/>
      <c r="M702" s="67"/>
      <c r="N702" s="67"/>
      <c r="O702" s="69"/>
      <c r="P702" s="67"/>
      <c r="Q702" s="69"/>
      <c r="R702" s="69"/>
      <c r="S702" s="69"/>
      <c r="T702" s="69"/>
      <c r="U702" s="221"/>
      <c r="V702" s="302"/>
      <c r="W702" s="302"/>
      <c r="X702" s="302"/>
      <c r="Y702" s="223"/>
      <c r="Z702" s="221"/>
      <c r="AA702" s="221"/>
      <c r="AB702" s="221"/>
      <c r="AC702" s="221"/>
      <c r="AD702" s="221"/>
      <c r="AE702" s="221"/>
      <c r="AF702" s="221"/>
      <c r="AG702" s="221"/>
      <c r="AH702" s="221"/>
      <c r="AI702" s="221"/>
      <c r="AJ702" s="221"/>
      <c r="AK702" s="221"/>
      <c r="AL702" s="221"/>
      <c r="AM702" s="221"/>
      <c r="AN702" s="221"/>
      <c r="AO702" s="221"/>
      <c r="AP702" s="221"/>
    </row>
    <row r="703" spans="1:42" ht="14.25" customHeight="1">
      <c r="A703" s="221"/>
      <c r="B703" s="87"/>
      <c r="C703" s="87"/>
      <c r="F703" s="221"/>
      <c r="I703" s="230"/>
      <c r="J703" s="299"/>
      <c r="K703" s="300"/>
      <c r="L703" s="67"/>
      <c r="M703" s="67"/>
      <c r="N703" s="67"/>
      <c r="O703" s="69"/>
      <c r="P703" s="67"/>
      <c r="Q703" s="69"/>
      <c r="R703" s="69"/>
      <c r="S703" s="69"/>
      <c r="T703" s="69"/>
      <c r="U703" s="221"/>
      <c r="V703" s="302"/>
      <c r="W703" s="302"/>
      <c r="X703" s="302"/>
      <c r="Y703" s="223"/>
      <c r="Z703" s="221"/>
      <c r="AA703" s="221"/>
      <c r="AB703" s="221"/>
      <c r="AC703" s="221"/>
      <c r="AD703" s="221"/>
      <c r="AE703" s="221"/>
      <c r="AF703" s="221"/>
      <c r="AG703" s="221"/>
      <c r="AH703" s="221"/>
      <c r="AI703" s="221"/>
      <c r="AJ703" s="221"/>
      <c r="AK703" s="221"/>
      <c r="AL703" s="221"/>
      <c r="AM703" s="221"/>
      <c r="AN703" s="221"/>
      <c r="AO703" s="221"/>
      <c r="AP703" s="221"/>
    </row>
    <row r="704" spans="1:42" ht="14.25" customHeight="1">
      <c r="A704" s="221"/>
      <c r="B704" s="87"/>
      <c r="C704" s="87"/>
      <c r="F704" s="221"/>
      <c r="I704" s="230"/>
      <c r="J704" s="299"/>
      <c r="K704" s="300"/>
      <c r="L704" s="67"/>
      <c r="M704" s="67"/>
      <c r="N704" s="67"/>
      <c r="O704" s="69"/>
      <c r="P704" s="67"/>
      <c r="Q704" s="69"/>
      <c r="R704" s="69"/>
      <c r="S704" s="69"/>
      <c r="T704" s="69"/>
      <c r="U704" s="221"/>
      <c r="V704" s="302"/>
      <c r="W704" s="302"/>
      <c r="X704" s="302"/>
      <c r="Y704" s="223"/>
      <c r="Z704" s="221"/>
      <c r="AA704" s="221"/>
      <c r="AB704" s="221"/>
      <c r="AC704" s="221"/>
      <c r="AD704" s="221"/>
      <c r="AE704" s="221"/>
      <c r="AF704" s="221"/>
      <c r="AG704" s="221"/>
      <c r="AH704" s="221"/>
      <c r="AI704" s="221"/>
      <c r="AJ704" s="221"/>
      <c r="AK704" s="221"/>
      <c r="AL704" s="221"/>
      <c r="AM704" s="221"/>
      <c r="AN704" s="221"/>
      <c r="AO704" s="221"/>
      <c r="AP704" s="221"/>
    </row>
    <row r="705" spans="1:42" ht="14.25" customHeight="1">
      <c r="A705" s="221"/>
      <c r="B705" s="87"/>
      <c r="C705" s="87"/>
      <c r="F705" s="221"/>
      <c r="I705" s="230"/>
      <c r="J705" s="299"/>
      <c r="K705" s="300"/>
      <c r="L705" s="67"/>
      <c r="M705" s="67"/>
      <c r="N705" s="67"/>
      <c r="O705" s="69"/>
      <c r="P705" s="67"/>
      <c r="Q705" s="69"/>
      <c r="R705" s="69"/>
      <c r="S705" s="69"/>
      <c r="T705" s="69"/>
      <c r="U705" s="221"/>
      <c r="V705" s="302"/>
      <c r="W705" s="302"/>
      <c r="X705" s="302"/>
      <c r="Y705" s="223"/>
      <c r="Z705" s="221"/>
      <c r="AA705" s="221"/>
      <c r="AB705" s="221"/>
      <c r="AC705" s="221"/>
      <c r="AD705" s="221"/>
      <c r="AE705" s="221"/>
      <c r="AF705" s="221"/>
      <c r="AG705" s="221"/>
      <c r="AH705" s="221"/>
      <c r="AI705" s="221"/>
      <c r="AJ705" s="221"/>
      <c r="AK705" s="221"/>
      <c r="AL705" s="221"/>
      <c r="AM705" s="221"/>
      <c r="AN705" s="221"/>
      <c r="AO705" s="221"/>
      <c r="AP705" s="221"/>
    </row>
    <row r="706" spans="1:42" ht="14.25" customHeight="1">
      <c r="A706" s="221"/>
      <c r="B706" s="87"/>
      <c r="C706" s="87"/>
      <c r="F706" s="221"/>
      <c r="I706" s="230"/>
      <c r="J706" s="299"/>
      <c r="K706" s="300"/>
      <c r="L706" s="67"/>
      <c r="M706" s="67"/>
      <c r="N706" s="67"/>
      <c r="O706" s="69"/>
      <c r="P706" s="67"/>
      <c r="Q706" s="69"/>
      <c r="R706" s="69"/>
      <c r="S706" s="69"/>
      <c r="T706" s="69"/>
      <c r="U706" s="221"/>
      <c r="V706" s="302"/>
      <c r="W706" s="302"/>
      <c r="X706" s="302"/>
      <c r="Y706" s="223"/>
      <c r="Z706" s="221"/>
      <c r="AA706" s="221"/>
      <c r="AB706" s="221"/>
      <c r="AC706" s="221"/>
      <c r="AD706" s="221"/>
      <c r="AE706" s="221"/>
      <c r="AF706" s="221"/>
      <c r="AG706" s="221"/>
      <c r="AH706" s="221"/>
      <c r="AI706" s="221"/>
      <c r="AJ706" s="221"/>
      <c r="AK706" s="221"/>
      <c r="AL706" s="221"/>
      <c r="AM706" s="221"/>
      <c r="AN706" s="221"/>
      <c r="AO706" s="221"/>
      <c r="AP706" s="221"/>
    </row>
    <row r="707" spans="1:42" ht="14.25" customHeight="1">
      <c r="A707" s="221"/>
      <c r="B707" s="87"/>
      <c r="C707" s="87"/>
      <c r="F707" s="221"/>
      <c r="I707" s="230"/>
      <c r="J707" s="299"/>
      <c r="K707" s="300"/>
      <c r="L707" s="67"/>
      <c r="M707" s="67"/>
      <c r="N707" s="67"/>
      <c r="O707" s="69"/>
      <c r="P707" s="67"/>
      <c r="Q707" s="69"/>
      <c r="R707" s="69"/>
      <c r="S707" s="69"/>
      <c r="T707" s="69"/>
      <c r="U707" s="221"/>
      <c r="V707" s="302"/>
      <c r="W707" s="302"/>
      <c r="X707" s="302"/>
      <c r="Y707" s="223"/>
      <c r="Z707" s="221"/>
      <c r="AA707" s="221"/>
      <c r="AB707" s="221"/>
      <c r="AC707" s="221"/>
      <c r="AD707" s="221"/>
      <c r="AE707" s="221"/>
      <c r="AF707" s="221"/>
      <c r="AG707" s="221"/>
      <c r="AH707" s="221"/>
      <c r="AI707" s="221"/>
      <c r="AJ707" s="221"/>
      <c r="AK707" s="221"/>
      <c r="AL707" s="221"/>
      <c r="AM707" s="221"/>
      <c r="AN707" s="221"/>
      <c r="AO707" s="221"/>
      <c r="AP707" s="221"/>
    </row>
    <row r="708" spans="1:42" ht="14.25" customHeight="1">
      <c r="A708" s="221"/>
      <c r="B708" s="87"/>
      <c r="C708" s="87"/>
      <c r="F708" s="221"/>
      <c r="I708" s="230"/>
      <c r="J708" s="299"/>
      <c r="K708" s="300"/>
      <c r="L708" s="67"/>
      <c r="M708" s="67"/>
      <c r="N708" s="67"/>
      <c r="O708" s="69"/>
      <c r="P708" s="67"/>
      <c r="Q708" s="69"/>
      <c r="R708" s="69"/>
      <c r="S708" s="69"/>
      <c r="T708" s="69"/>
      <c r="U708" s="221"/>
      <c r="V708" s="302"/>
      <c r="W708" s="302"/>
      <c r="X708" s="302"/>
      <c r="Y708" s="223"/>
      <c r="Z708" s="221"/>
      <c r="AA708" s="221"/>
      <c r="AB708" s="221"/>
      <c r="AC708" s="221"/>
      <c r="AD708" s="221"/>
      <c r="AE708" s="221"/>
      <c r="AF708" s="221"/>
      <c r="AG708" s="221"/>
      <c r="AH708" s="221"/>
      <c r="AI708" s="221"/>
      <c r="AJ708" s="221"/>
      <c r="AK708" s="221"/>
      <c r="AL708" s="221"/>
      <c r="AM708" s="221"/>
      <c r="AN708" s="221"/>
      <c r="AO708" s="221"/>
      <c r="AP708" s="221"/>
    </row>
    <row r="709" spans="1:42" ht="14.25" customHeight="1">
      <c r="A709" s="221"/>
      <c r="B709" s="87"/>
      <c r="C709" s="87"/>
      <c r="F709" s="221"/>
      <c r="I709" s="230"/>
      <c r="J709" s="299"/>
      <c r="K709" s="300"/>
      <c r="L709" s="67"/>
      <c r="M709" s="67"/>
      <c r="N709" s="67"/>
      <c r="O709" s="69"/>
      <c r="P709" s="67"/>
      <c r="Q709" s="69"/>
      <c r="R709" s="69"/>
      <c r="S709" s="69"/>
      <c r="T709" s="69"/>
      <c r="U709" s="221"/>
      <c r="V709" s="302"/>
      <c r="W709" s="302"/>
      <c r="X709" s="302"/>
      <c r="Y709" s="223"/>
      <c r="Z709" s="221"/>
      <c r="AA709" s="221"/>
      <c r="AB709" s="221"/>
      <c r="AC709" s="221"/>
      <c r="AD709" s="221"/>
      <c r="AE709" s="221"/>
      <c r="AF709" s="221"/>
      <c r="AG709" s="221"/>
      <c r="AH709" s="221"/>
      <c r="AI709" s="221"/>
      <c r="AJ709" s="221"/>
      <c r="AK709" s="221"/>
      <c r="AL709" s="221"/>
      <c r="AM709" s="221"/>
      <c r="AN709" s="221"/>
      <c r="AO709" s="221"/>
      <c r="AP709" s="221"/>
    </row>
    <row r="710" spans="1:42" ht="14.25" customHeight="1">
      <c r="A710" s="221"/>
      <c r="B710" s="87"/>
      <c r="C710" s="87"/>
      <c r="F710" s="221"/>
      <c r="I710" s="230"/>
      <c r="J710" s="299"/>
      <c r="K710" s="300"/>
      <c r="L710" s="67"/>
      <c r="M710" s="67"/>
      <c r="N710" s="67"/>
      <c r="O710" s="69"/>
      <c r="P710" s="67"/>
      <c r="Q710" s="69"/>
      <c r="R710" s="69"/>
      <c r="S710" s="69"/>
      <c r="T710" s="69"/>
      <c r="U710" s="221"/>
      <c r="V710" s="302"/>
      <c r="W710" s="302"/>
      <c r="X710" s="302"/>
      <c r="Y710" s="223"/>
      <c r="Z710" s="221"/>
      <c r="AA710" s="221"/>
      <c r="AB710" s="221"/>
      <c r="AC710" s="221"/>
      <c r="AD710" s="221"/>
      <c r="AE710" s="221"/>
      <c r="AF710" s="221"/>
      <c r="AG710" s="221"/>
      <c r="AH710" s="221"/>
      <c r="AI710" s="221"/>
      <c r="AJ710" s="221"/>
      <c r="AK710" s="221"/>
      <c r="AL710" s="221"/>
      <c r="AM710" s="221"/>
      <c r="AN710" s="221"/>
      <c r="AO710" s="221"/>
      <c r="AP710" s="221"/>
    </row>
    <row r="711" spans="1:42" ht="14.25" customHeight="1">
      <c r="A711" s="221"/>
      <c r="B711" s="87"/>
      <c r="C711" s="87"/>
      <c r="F711" s="221"/>
      <c r="I711" s="230"/>
      <c r="J711" s="299"/>
      <c r="K711" s="300"/>
      <c r="L711" s="67"/>
      <c r="M711" s="67"/>
      <c r="N711" s="67"/>
      <c r="O711" s="69"/>
      <c r="P711" s="67"/>
      <c r="Q711" s="69"/>
      <c r="R711" s="69"/>
      <c r="S711" s="69"/>
      <c r="T711" s="69"/>
      <c r="U711" s="221"/>
      <c r="V711" s="302"/>
      <c r="W711" s="302"/>
      <c r="X711" s="302"/>
      <c r="Y711" s="223"/>
      <c r="Z711" s="221"/>
      <c r="AA711" s="221"/>
      <c r="AB711" s="221"/>
      <c r="AC711" s="221"/>
      <c r="AD711" s="221"/>
      <c r="AE711" s="221"/>
      <c r="AF711" s="221"/>
      <c r="AG711" s="221"/>
      <c r="AH711" s="221"/>
      <c r="AI711" s="221"/>
      <c r="AJ711" s="221"/>
      <c r="AK711" s="221"/>
      <c r="AL711" s="221"/>
      <c r="AM711" s="221"/>
      <c r="AN711" s="221"/>
      <c r="AO711" s="221"/>
      <c r="AP711" s="221"/>
    </row>
    <row r="712" spans="1:42" ht="14.25" customHeight="1">
      <c r="A712" s="221"/>
      <c r="B712" s="87"/>
      <c r="C712" s="87"/>
      <c r="F712" s="221"/>
      <c r="I712" s="230"/>
      <c r="J712" s="299"/>
      <c r="K712" s="300"/>
      <c r="L712" s="67"/>
      <c r="M712" s="67"/>
      <c r="N712" s="67"/>
      <c r="O712" s="69"/>
      <c r="P712" s="67"/>
      <c r="Q712" s="69"/>
      <c r="R712" s="69"/>
      <c r="S712" s="69"/>
      <c r="T712" s="69"/>
      <c r="U712" s="221"/>
      <c r="V712" s="302"/>
      <c r="W712" s="302"/>
      <c r="X712" s="302"/>
      <c r="Y712" s="223"/>
      <c r="Z712" s="221"/>
      <c r="AA712" s="221"/>
      <c r="AB712" s="221"/>
      <c r="AC712" s="221"/>
      <c r="AD712" s="221"/>
      <c r="AE712" s="221"/>
      <c r="AF712" s="221"/>
      <c r="AG712" s="221"/>
      <c r="AH712" s="221"/>
      <c r="AI712" s="221"/>
      <c r="AJ712" s="221"/>
      <c r="AK712" s="221"/>
      <c r="AL712" s="221"/>
      <c r="AM712" s="221"/>
      <c r="AN712" s="221"/>
      <c r="AO712" s="221"/>
      <c r="AP712" s="221"/>
    </row>
    <row r="713" spans="1:42" ht="14.25" customHeight="1">
      <c r="A713" s="221"/>
      <c r="B713" s="87"/>
      <c r="C713" s="87"/>
      <c r="F713" s="221"/>
      <c r="I713" s="230"/>
      <c r="J713" s="299"/>
      <c r="K713" s="300"/>
      <c r="L713" s="67"/>
      <c r="M713" s="67"/>
      <c r="N713" s="67"/>
      <c r="O713" s="69"/>
      <c r="P713" s="67"/>
      <c r="Q713" s="69"/>
      <c r="R713" s="69"/>
      <c r="S713" s="69"/>
      <c r="T713" s="69"/>
      <c r="U713" s="221"/>
      <c r="V713" s="302"/>
      <c r="W713" s="302"/>
      <c r="X713" s="302"/>
      <c r="Y713" s="223"/>
      <c r="Z713" s="221"/>
      <c r="AA713" s="221"/>
      <c r="AB713" s="221"/>
      <c r="AC713" s="221"/>
      <c r="AD713" s="221"/>
      <c r="AE713" s="221"/>
      <c r="AF713" s="221"/>
      <c r="AG713" s="221"/>
      <c r="AH713" s="221"/>
      <c r="AI713" s="221"/>
      <c r="AJ713" s="221"/>
      <c r="AK713" s="221"/>
      <c r="AL713" s="221"/>
      <c r="AM713" s="221"/>
      <c r="AN713" s="221"/>
      <c r="AO713" s="221"/>
      <c r="AP713" s="221"/>
    </row>
    <row r="714" spans="1:42" ht="14.25" customHeight="1">
      <c r="A714" s="221"/>
      <c r="B714" s="87"/>
      <c r="C714" s="87"/>
      <c r="F714" s="221"/>
      <c r="I714" s="230"/>
      <c r="J714" s="299"/>
      <c r="K714" s="300"/>
      <c r="L714" s="67"/>
      <c r="M714" s="67"/>
      <c r="N714" s="67"/>
      <c r="O714" s="69"/>
      <c r="P714" s="67"/>
      <c r="Q714" s="69"/>
      <c r="R714" s="69"/>
      <c r="S714" s="69"/>
      <c r="T714" s="69"/>
      <c r="U714" s="221"/>
      <c r="V714" s="302"/>
      <c r="W714" s="302"/>
      <c r="X714" s="302"/>
      <c r="Y714" s="223"/>
      <c r="Z714" s="221"/>
      <c r="AA714" s="221"/>
      <c r="AB714" s="221"/>
      <c r="AC714" s="221"/>
      <c r="AD714" s="221"/>
      <c r="AE714" s="221"/>
      <c r="AF714" s="221"/>
      <c r="AG714" s="221"/>
      <c r="AH714" s="221"/>
      <c r="AI714" s="221"/>
      <c r="AJ714" s="221"/>
      <c r="AK714" s="221"/>
      <c r="AL714" s="221"/>
      <c r="AM714" s="221"/>
      <c r="AN714" s="221"/>
      <c r="AO714" s="221"/>
      <c r="AP714" s="221"/>
    </row>
    <row r="715" spans="1:42" ht="14.25" customHeight="1">
      <c r="A715" s="221"/>
      <c r="B715" s="87"/>
      <c r="C715" s="87"/>
      <c r="F715" s="221"/>
      <c r="I715" s="230"/>
      <c r="J715" s="299"/>
      <c r="K715" s="300"/>
      <c r="L715" s="67"/>
      <c r="M715" s="67"/>
      <c r="N715" s="67"/>
      <c r="O715" s="69"/>
      <c r="P715" s="67"/>
      <c r="Q715" s="69"/>
      <c r="R715" s="69"/>
      <c r="S715" s="69"/>
      <c r="T715" s="69"/>
      <c r="U715" s="221"/>
      <c r="V715" s="302"/>
      <c r="W715" s="302"/>
      <c r="X715" s="302"/>
      <c r="Y715" s="223"/>
      <c r="Z715" s="221"/>
      <c r="AA715" s="221"/>
      <c r="AB715" s="221"/>
      <c r="AC715" s="221"/>
      <c r="AD715" s="221"/>
      <c r="AE715" s="221"/>
      <c r="AF715" s="221"/>
      <c r="AG715" s="221"/>
      <c r="AH715" s="221"/>
      <c r="AI715" s="221"/>
      <c r="AJ715" s="221"/>
      <c r="AK715" s="221"/>
      <c r="AL715" s="221"/>
      <c r="AM715" s="221"/>
      <c r="AN715" s="221"/>
      <c r="AO715" s="221"/>
      <c r="AP715" s="221"/>
    </row>
    <row r="716" spans="1:42" ht="14.25" customHeight="1">
      <c r="A716" s="221"/>
      <c r="B716" s="87"/>
      <c r="C716" s="87"/>
      <c r="F716" s="221"/>
      <c r="I716" s="230"/>
      <c r="J716" s="299"/>
      <c r="K716" s="300"/>
      <c r="L716" s="67"/>
      <c r="M716" s="67"/>
      <c r="N716" s="67"/>
      <c r="O716" s="69"/>
      <c r="P716" s="67"/>
      <c r="Q716" s="69"/>
      <c r="R716" s="69"/>
      <c r="S716" s="69"/>
      <c r="T716" s="69"/>
      <c r="U716" s="221"/>
      <c r="V716" s="302"/>
      <c r="W716" s="302"/>
      <c r="X716" s="302"/>
      <c r="Y716" s="223"/>
      <c r="Z716" s="221"/>
      <c r="AA716" s="221"/>
      <c r="AB716" s="221"/>
      <c r="AC716" s="221"/>
      <c r="AD716" s="221"/>
      <c r="AE716" s="221"/>
      <c r="AF716" s="221"/>
      <c r="AG716" s="221"/>
      <c r="AH716" s="221"/>
      <c r="AI716" s="221"/>
      <c r="AJ716" s="221"/>
      <c r="AK716" s="221"/>
      <c r="AL716" s="221"/>
      <c r="AM716" s="221"/>
      <c r="AN716" s="221"/>
      <c r="AO716" s="221"/>
      <c r="AP716" s="221"/>
    </row>
    <row r="717" spans="1:42" ht="14.25" customHeight="1">
      <c r="A717" s="221"/>
      <c r="B717" s="87"/>
      <c r="C717" s="87"/>
      <c r="F717" s="221"/>
      <c r="I717" s="230"/>
      <c r="J717" s="299"/>
      <c r="K717" s="300"/>
      <c r="L717" s="67"/>
      <c r="M717" s="67"/>
      <c r="N717" s="67"/>
      <c r="O717" s="69"/>
      <c r="P717" s="67"/>
      <c r="Q717" s="69"/>
      <c r="R717" s="69"/>
      <c r="S717" s="69"/>
      <c r="T717" s="69"/>
      <c r="U717" s="221"/>
      <c r="V717" s="302"/>
      <c r="W717" s="302"/>
      <c r="X717" s="302"/>
      <c r="Y717" s="223"/>
      <c r="Z717" s="221"/>
      <c r="AA717" s="221"/>
      <c r="AB717" s="221"/>
      <c r="AC717" s="221"/>
      <c r="AD717" s="221"/>
      <c r="AE717" s="221"/>
      <c r="AF717" s="221"/>
      <c r="AG717" s="221"/>
      <c r="AH717" s="221"/>
      <c r="AI717" s="221"/>
      <c r="AJ717" s="221"/>
      <c r="AK717" s="221"/>
      <c r="AL717" s="221"/>
      <c r="AM717" s="221"/>
      <c r="AN717" s="221"/>
      <c r="AO717" s="221"/>
      <c r="AP717" s="221"/>
    </row>
    <row r="718" spans="1:42" ht="14.25" customHeight="1">
      <c r="A718" s="221"/>
      <c r="B718" s="87"/>
      <c r="C718" s="87"/>
      <c r="F718" s="221"/>
      <c r="I718" s="230"/>
      <c r="J718" s="299"/>
      <c r="K718" s="300"/>
      <c r="L718" s="67"/>
      <c r="M718" s="67"/>
      <c r="N718" s="67"/>
      <c r="O718" s="69"/>
      <c r="P718" s="67"/>
      <c r="Q718" s="69"/>
      <c r="R718" s="69"/>
      <c r="S718" s="69"/>
      <c r="T718" s="69"/>
      <c r="U718" s="221"/>
      <c r="V718" s="302"/>
      <c r="W718" s="302"/>
      <c r="X718" s="302"/>
      <c r="Y718" s="223"/>
      <c r="Z718" s="221"/>
      <c r="AA718" s="221"/>
      <c r="AB718" s="221"/>
      <c r="AC718" s="221"/>
      <c r="AD718" s="221"/>
      <c r="AE718" s="221"/>
      <c r="AF718" s="221"/>
      <c r="AG718" s="221"/>
      <c r="AH718" s="221"/>
      <c r="AI718" s="221"/>
      <c r="AJ718" s="221"/>
      <c r="AK718" s="221"/>
      <c r="AL718" s="221"/>
      <c r="AM718" s="221"/>
      <c r="AN718" s="221"/>
      <c r="AO718" s="221"/>
      <c r="AP718" s="221"/>
    </row>
    <row r="719" spans="1:42" ht="14.25" customHeight="1">
      <c r="A719" s="221"/>
      <c r="B719" s="87"/>
      <c r="C719" s="87"/>
      <c r="F719" s="221"/>
      <c r="I719" s="230"/>
      <c r="J719" s="299"/>
      <c r="K719" s="300"/>
      <c r="L719" s="67"/>
      <c r="M719" s="67"/>
      <c r="N719" s="67"/>
      <c r="O719" s="69"/>
      <c r="P719" s="67"/>
      <c r="Q719" s="69"/>
      <c r="R719" s="69"/>
      <c r="S719" s="69"/>
      <c r="T719" s="69"/>
      <c r="U719" s="221"/>
      <c r="V719" s="302"/>
      <c r="W719" s="302"/>
      <c r="X719" s="302"/>
      <c r="Y719" s="223"/>
      <c r="Z719" s="221"/>
      <c r="AA719" s="221"/>
      <c r="AB719" s="221"/>
      <c r="AC719" s="221"/>
      <c r="AD719" s="221"/>
      <c r="AE719" s="221"/>
      <c r="AF719" s="221"/>
      <c r="AG719" s="221"/>
      <c r="AH719" s="221"/>
      <c r="AI719" s="221"/>
      <c r="AJ719" s="221"/>
      <c r="AK719" s="221"/>
      <c r="AL719" s="221"/>
      <c r="AM719" s="221"/>
      <c r="AN719" s="221"/>
      <c r="AO719" s="221"/>
      <c r="AP719" s="221"/>
    </row>
    <row r="720" spans="1:42" ht="14.25" customHeight="1">
      <c r="A720" s="221"/>
      <c r="B720" s="87"/>
      <c r="C720" s="87"/>
      <c r="F720" s="221"/>
      <c r="I720" s="230"/>
      <c r="J720" s="299"/>
      <c r="K720" s="300"/>
      <c r="L720" s="67"/>
      <c r="M720" s="67"/>
      <c r="N720" s="67"/>
      <c r="O720" s="69"/>
      <c r="P720" s="67"/>
      <c r="Q720" s="69"/>
      <c r="R720" s="69"/>
      <c r="S720" s="69"/>
      <c r="T720" s="69"/>
      <c r="U720" s="221"/>
      <c r="V720" s="302"/>
      <c r="W720" s="302"/>
      <c r="X720" s="302"/>
      <c r="Y720" s="223"/>
      <c r="Z720" s="221"/>
      <c r="AA720" s="221"/>
      <c r="AB720" s="221"/>
      <c r="AC720" s="221"/>
      <c r="AD720" s="221"/>
      <c r="AE720" s="221"/>
      <c r="AF720" s="221"/>
      <c r="AG720" s="221"/>
      <c r="AH720" s="221"/>
      <c r="AI720" s="221"/>
      <c r="AJ720" s="221"/>
      <c r="AK720" s="221"/>
      <c r="AL720" s="221"/>
      <c r="AM720" s="221"/>
      <c r="AN720" s="221"/>
      <c r="AO720" s="221"/>
      <c r="AP720" s="221"/>
    </row>
    <row r="721" spans="1:42" ht="14.25" customHeight="1">
      <c r="A721" s="221"/>
      <c r="B721" s="87"/>
      <c r="C721" s="87"/>
      <c r="F721" s="221"/>
      <c r="I721" s="230"/>
      <c r="J721" s="299"/>
      <c r="K721" s="300"/>
      <c r="L721" s="67"/>
      <c r="M721" s="67"/>
      <c r="N721" s="67"/>
      <c r="O721" s="69"/>
      <c r="P721" s="67"/>
      <c r="Q721" s="69"/>
      <c r="R721" s="69"/>
      <c r="S721" s="69"/>
      <c r="T721" s="69"/>
      <c r="U721" s="221"/>
      <c r="V721" s="302"/>
      <c r="W721" s="302"/>
      <c r="X721" s="302"/>
      <c r="Y721" s="223"/>
      <c r="Z721" s="221"/>
      <c r="AA721" s="221"/>
      <c r="AB721" s="221"/>
      <c r="AC721" s="221"/>
      <c r="AD721" s="221"/>
      <c r="AE721" s="221"/>
      <c r="AF721" s="221"/>
      <c r="AG721" s="221"/>
      <c r="AH721" s="221"/>
      <c r="AI721" s="221"/>
      <c r="AJ721" s="221"/>
      <c r="AK721" s="221"/>
      <c r="AL721" s="221"/>
      <c r="AM721" s="221"/>
      <c r="AN721" s="221"/>
      <c r="AO721" s="221"/>
      <c r="AP721" s="221"/>
    </row>
    <row r="722" spans="1:42" ht="14.25" customHeight="1">
      <c r="A722" s="221"/>
      <c r="B722" s="87"/>
      <c r="C722" s="87"/>
      <c r="F722" s="221"/>
      <c r="I722" s="230"/>
      <c r="J722" s="299"/>
      <c r="K722" s="300"/>
      <c r="L722" s="67"/>
      <c r="M722" s="67"/>
      <c r="N722" s="67"/>
      <c r="O722" s="69"/>
      <c r="P722" s="67"/>
      <c r="Q722" s="69"/>
      <c r="R722" s="69"/>
      <c r="S722" s="69"/>
      <c r="T722" s="69"/>
      <c r="U722" s="221"/>
      <c r="V722" s="302"/>
      <c r="W722" s="302"/>
      <c r="X722" s="302"/>
      <c r="Y722" s="223"/>
      <c r="Z722" s="221"/>
      <c r="AA722" s="221"/>
      <c r="AB722" s="221"/>
      <c r="AC722" s="221"/>
      <c r="AD722" s="221"/>
      <c r="AE722" s="221"/>
      <c r="AF722" s="221"/>
      <c r="AG722" s="221"/>
      <c r="AH722" s="221"/>
      <c r="AI722" s="221"/>
      <c r="AJ722" s="221"/>
      <c r="AK722" s="221"/>
      <c r="AL722" s="221"/>
      <c r="AM722" s="221"/>
      <c r="AN722" s="221"/>
      <c r="AO722" s="221"/>
      <c r="AP722" s="221"/>
    </row>
    <row r="723" spans="1:42" ht="14.25" customHeight="1">
      <c r="A723" s="221"/>
      <c r="B723" s="87"/>
      <c r="C723" s="87"/>
      <c r="F723" s="221"/>
      <c r="I723" s="230"/>
      <c r="J723" s="299"/>
      <c r="K723" s="300"/>
      <c r="L723" s="67"/>
      <c r="M723" s="67"/>
      <c r="N723" s="67"/>
      <c r="O723" s="69"/>
      <c r="P723" s="67"/>
      <c r="Q723" s="69"/>
      <c r="R723" s="69"/>
      <c r="S723" s="69"/>
      <c r="T723" s="69"/>
      <c r="U723" s="221"/>
      <c r="V723" s="302"/>
      <c r="W723" s="302"/>
      <c r="X723" s="302"/>
      <c r="Y723" s="223"/>
      <c r="Z723" s="221"/>
      <c r="AA723" s="221"/>
      <c r="AB723" s="221"/>
      <c r="AC723" s="221"/>
      <c r="AD723" s="221"/>
      <c r="AE723" s="221"/>
      <c r="AF723" s="221"/>
      <c r="AG723" s="221"/>
      <c r="AH723" s="221"/>
      <c r="AI723" s="221"/>
      <c r="AJ723" s="221"/>
      <c r="AK723" s="221"/>
      <c r="AL723" s="221"/>
      <c r="AM723" s="221"/>
      <c r="AN723" s="221"/>
      <c r="AO723" s="221"/>
      <c r="AP723" s="221"/>
    </row>
    <row r="724" spans="1:42" ht="14.25" customHeight="1">
      <c r="A724" s="221"/>
      <c r="B724" s="87"/>
      <c r="C724" s="87"/>
      <c r="F724" s="221"/>
      <c r="I724" s="230"/>
      <c r="J724" s="299"/>
      <c r="K724" s="300"/>
      <c r="L724" s="67"/>
      <c r="M724" s="67"/>
      <c r="N724" s="67"/>
      <c r="O724" s="69"/>
      <c r="P724" s="67"/>
      <c r="Q724" s="69"/>
      <c r="R724" s="69"/>
      <c r="S724" s="69"/>
      <c r="T724" s="69"/>
      <c r="U724" s="221"/>
      <c r="V724" s="302"/>
      <c r="W724" s="302"/>
      <c r="X724" s="302"/>
      <c r="Y724" s="223"/>
      <c r="Z724" s="221"/>
      <c r="AA724" s="221"/>
      <c r="AB724" s="221"/>
      <c r="AC724" s="221"/>
      <c r="AD724" s="221"/>
      <c r="AE724" s="221"/>
      <c r="AF724" s="221"/>
      <c r="AG724" s="221"/>
      <c r="AH724" s="221"/>
      <c r="AI724" s="221"/>
      <c r="AJ724" s="221"/>
      <c r="AK724" s="221"/>
      <c r="AL724" s="221"/>
      <c r="AM724" s="221"/>
      <c r="AN724" s="221"/>
      <c r="AO724" s="221"/>
      <c r="AP724" s="221"/>
    </row>
    <row r="725" spans="1:42" ht="14.25" customHeight="1">
      <c r="A725" s="221"/>
      <c r="B725" s="87"/>
      <c r="C725" s="87"/>
      <c r="F725" s="221"/>
      <c r="I725" s="230"/>
      <c r="J725" s="299"/>
      <c r="K725" s="300"/>
      <c r="L725" s="67"/>
      <c r="M725" s="67"/>
      <c r="N725" s="67"/>
      <c r="O725" s="69"/>
      <c r="P725" s="67"/>
      <c r="Q725" s="69"/>
      <c r="R725" s="69"/>
      <c r="S725" s="69"/>
      <c r="T725" s="69"/>
      <c r="U725" s="221"/>
      <c r="V725" s="302"/>
      <c r="W725" s="302"/>
      <c r="X725" s="302"/>
      <c r="Y725" s="223"/>
      <c r="Z725" s="221"/>
      <c r="AA725" s="221"/>
      <c r="AB725" s="221"/>
      <c r="AC725" s="221"/>
      <c r="AD725" s="221"/>
      <c r="AE725" s="221"/>
      <c r="AF725" s="221"/>
      <c r="AG725" s="221"/>
      <c r="AH725" s="221"/>
      <c r="AI725" s="221"/>
      <c r="AJ725" s="221"/>
      <c r="AK725" s="221"/>
      <c r="AL725" s="221"/>
      <c r="AM725" s="221"/>
      <c r="AN725" s="221"/>
      <c r="AO725" s="221"/>
      <c r="AP725" s="221"/>
    </row>
    <row r="726" spans="1:42" ht="14.25" customHeight="1">
      <c r="A726" s="221"/>
      <c r="B726" s="87"/>
      <c r="C726" s="87"/>
      <c r="F726" s="221"/>
      <c r="I726" s="230"/>
      <c r="J726" s="299"/>
      <c r="K726" s="300"/>
      <c r="L726" s="67"/>
      <c r="M726" s="67"/>
      <c r="N726" s="67"/>
      <c r="O726" s="69"/>
      <c r="P726" s="67"/>
      <c r="Q726" s="69"/>
      <c r="R726" s="69"/>
      <c r="S726" s="69"/>
      <c r="T726" s="69"/>
      <c r="U726" s="221"/>
      <c r="V726" s="302"/>
      <c r="W726" s="302"/>
      <c r="X726" s="302"/>
      <c r="Y726" s="223"/>
      <c r="Z726" s="221"/>
      <c r="AA726" s="221"/>
      <c r="AB726" s="221"/>
      <c r="AC726" s="221"/>
      <c r="AD726" s="221"/>
      <c r="AE726" s="221"/>
      <c r="AF726" s="221"/>
      <c r="AG726" s="221"/>
      <c r="AH726" s="221"/>
      <c r="AI726" s="221"/>
      <c r="AJ726" s="221"/>
      <c r="AK726" s="221"/>
      <c r="AL726" s="221"/>
      <c r="AM726" s="221"/>
      <c r="AN726" s="221"/>
      <c r="AO726" s="221"/>
      <c r="AP726" s="221"/>
    </row>
    <row r="727" spans="1:42" ht="14.25" customHeight="1">
      <c r="A727" s="221"/>
      <c r="B727" s="87"/>
      <c r="C727" s="87"/>
      <c r="F727" s="221"/>
      <c r="I727" s="230"/>
      <c r="J727" s="299"/>
      <c r="K727" s="300"/>
      <c r="L727" s="67"/>
      <c r="M727" s="67"/>
      <c r="N727" s="67"/>
      <c r="O727" s="69"/>
      <c r="P727" s="67"/>
      <c r="Q727" s="69"/>
      <c r="R727" s="69"/>
      <c r="S727" s="69"/>
      <c r="T727" s="69"/>
      <c r="U727" s="221"/>
      <c r="V727" s="302"/>
      <c r="W727" s="302"/>
      <c r="X727" s="302"/>
      <c r="Y727" s="223"/>
      <c r="Z727" s="221"/>
      <c r="AA727" s="221"/>
      <c r="AB727" s="221"/>
      <c r="AC727" s="221"/>
      <c r="AD727" s="221"/>
      <c r="AE727" s="221"/>
      <c r="AF727" s="221"/>
      <c r="AG727" s="221"/>
      <c r="AH727" s="221"/>
      <c r="AI727" s="221"/>
      <c r="AJ727" s="221"/>
      <c r="AK727" s="221"/>
      <c r="AL727" s="221"/>
      <c r="AM727" s="221"/>
      <c r="AN727" s="221"/>
      <c r="AO727" s="221"/>
      <c r="AP727" s="221"/>
    </row>
    <row r="728" spans="1:42" ht="14.25" customHeight="1">
      <c r="A728" s="221"/>
      <c r="B728" s="87"/>
      <c r="C728" s="87"/>
      <c r="F728" s="221"/>
      <c r="I728" s="230"/>
      <c r="J728" s="299"/>
      <c r="K728" s="300"/>
      <c r="L728" s="67"/>
      <c r="M728" s="67"/>
      <c r="N728" s="67"/>
      <c r="O728" s="69"/>
      <c r="P728" s="67"/>
      <c r="Q728" s="69"/>
      <c r="R728" s="69"/>
      <c r="S728" s="69"/>
      <c r="T728" s="69"/>
      <c r="U728" s="221"/>
      <c r="V728" s="302"/>
      <c r="W728" s="302"/>
      <c r="X728" s="302"/>
      <c r="Y728" s="223"/>
      <c r="Z728" s="221"/>
      <c r="AA728" s="221"/>
      <c r="AB728" s="221"/>
      <c r="AC728" s="221"/>
      <c r="AD728" s="221"/>
      <c r="AE728" s="221"/>
      <c r="AF728" s="221"/>
      <c r="AG728" s="221"/>
      <c r="AH728" s="221"/>
      <c r="AI728" s="221"/>
      <c r="AJ728" s="221"/>
      <c r="AK728" s="221"/>
      <c r="AL728" s="221"/>
      <c r="AM728" s="221"/>
      <c r="AN728" s="221"/>
      <c r="AO728" s="221"/>
      <c r="AP728" s="221"/>
    </row>
    <row r="729" spans="1:42" ht="14.25" customHeight="1">
      <c r="A729" s="221"/>
      <c r="B729" s="87"/>
      <c r="C729" s="87"/>
      <c r="F729" s="221"/>
      <c r="I729" s="230"/>
      <c r="J729" s="299"/>
      <c r="K729" s="300"/>
      <c r="L729" s="67"/>
      <c r="M729" s="67"/>
      <c r="N729" s="67"/>
      <c r="O729" s="69"/>
      <c r="P729" s="67"/>
      <c r="Q729" s="69"/>
      <c r="R729" s="69"/>
      <c r="S729" s="69"/>
      <c r="T729" s="69"/>
      <c r="U729" s="221"/>
      <c r="V729" s="302"/>
      <c r="W729" s="302"/>
      <c r="X729" s="302"/>
      <c r="Y729" s="223"/>
      <c r="Z729" s="221"/>
      <c r="AA729" s="221"/>
      <c r="AB729" s="221"/>
      <c r="AC729" s="221"/>
      <c r="AD729" s="221"/>
      <c r="AE729" s="221"/>
      <c r="AF729" s="221"/>
      <c r="AG729" s="221"/>
      <c r="AH729" s="221"/>
      <c r="AI729" s="221"/>
      <c r="AJ729" s="221"/>
      <c r="AK729" s="221"/>
      <c r="AL729" s="221"/>
      <c r="AM729" s="221"/>
      <c r="AN729" s="221"/>
      <c r="AO729" s="221"/>
      <c r="AP729" s="221"/>
    </row>
    <row r="730" spans="1:42" ht="14.25" customHeight="1">
      <c r="A730" s="221"/>
      <c r="B730" s="87"/>
      <c r="C730" s="87"/>
      <c r="F730" s="221"/>
      <c r="I730" s="230"/>
      <c r="J730" s="299"/>
      <c r="K730" s="300"/>
      <c r="L730" s="67"/>
      <c r="M730" s="67"/>
      <c r="N730" s="67"/>
      <c r="O730" s="69"/>
      <c r="P730" s="67"/>
      <c r="Q730" s="69"/>
      <c r="R730" s="69"/>
      <c r="S730" s="69"/>
      <c r="T730" s="69"/>
      <c r="U730" s="221"/>
      <c r="V730" s="302"/>
      <c r="W730" s="302"/>
      <c r="X730" s="302"/>
      <c r="Y730" s="223"/>
      <c r="Z730" s="221"/>
      <c r="AA730" s="221"/>
      <c r="AB730" s="221"/>
      <c r="AC730" s="221"/>
      <c r="AD730" s="221"/>
      <c r="AE730" s="221"/>
      <c r="AF730" s="221"/>
      <c r="AG730" s="221"/>
      <c r="AH730" s="221"/>
      <c r="AI730" s="221"/>
      <c r="AJ730" s="221"/>
      <c r="AK730" s="221"/>
      <c r="AL730" s="221"/>
      <c r="AM730" s="221"/>
      <c r="AN730" s="221"/>
      <c r="AO730" s="221"/>
      <c r="AP730" s="221"/>
    </row>
    <row r="731" spans="1:42" ht="14.25" customHeight="1">
      <c r="A731" s="221"/>
      <c r="B731" s="87"/>
      <c r="C731" s="87"/>
      <c r="F731" s="221"/>
      <c r="I731" s="230"/>
      <c r="J731" s="299"/>
      <c r="K731" s="300"/>
      <c r="L731" s="67"/>
      <c r="M731" s="67"/>
      <c r="N731" s="67"/>
      <c r="O731" s="69"/>
      <c r="P731" s="67"/>
      <c r="Q731" s="69"/>
      <c r="R731" s="69"/>
      <c r="S731" s="69"/>
      <c r="T731" s="69"/>
      <c r="U731" s="221"/>
      <c r="V731" s="302"/>
      <c r="W731" s="302"/>
      <c r="X731" s="302"/>
      <c r="Y731" s="223"/>
      <c r="Z731" s="221"/>
      <c r="AA731" s="221"/>
      <c r="AB731" s="221"/>
      <c r="AC731" s="221"/>
      <c r="AD731" s="221"/>
      <c r="AE731" s="221"/>
      <c r="AF731" s="221"/>
      <c r="AG731" s="221"/>
      <c r="AH731" s="221"/>
      <c r="AI731" s="221"/>
      <c r="AJ731" s="221"/>
      <c r="AK731" s="221"/>
      <c r="AL731" s="221"/>
      <c r="AM731" s="221"/>
      <c r="AN731" s="221"/>
      <c r="AO731" s="221"/>
      <c r="AP731" s="221"/>
    </row>
    <row r="732" spans="1:42" ht="14.25" customHeight="1">
      <c r="A732" s="221"/>
      <c r="B732" s="87"/>
      <c r="C732" s="87"/>
      <c r="F732" s="221"/>
      <c r="I732" s="230"/>
      <c r="J732" s="299"/>
      <c r="K732" s="300"/>
      <c r="L732" s="67"/>
      <c r="M732" s="67"/>
      <c r="N732" s="67"/>
      <c r="O732" s="69"/>
      <c r="P732" s="67"/>
      <c r="Q732" s="69"/>
      <c r="R732" s="69"/>
      <c r="S732" s="69"/>
      <c r="T732" s="69"/>
      <c r="U732" s="221"/>
      <c r="V732" s="302"/>
      <c r="W732" s="302"/>
      <c r="X732" s="302"/>
      <c r="Y732" s="223"/>
      <c r="Z732" s="221"/>
      <c r="AA732" s="221"/>
      <c r="AB732" s="221"/>
      <c r="AC732" s="221"/>
      <c r="AD732" s="221"/>
      <c r="AE732" s="221"/>
      <c r="AF732" s="221"/>
      <c r="AG732" s="221"/>
      <c r="AH732" s="221"/>
      <c r="AI732" s="221"/>
      <c r="AJ732" s="221"/>
      <c r="AK732" s="221"/>
      <c r="AL732" s="221"/>
      <c r="AM732" s="221"/>
      <c r="AN732" s="221"/>
      <c r="AO732" s="221"/>
      <c r="AP732" s="221"/>
    </row>
    <row r="733" spans="1:42" ht="14.25" customHeight="1">
      <c r="A733" s="221"/>
      <c r="B733" s="87"/>
      <c r="C733" s="87"/>
      <c r="F733" s="221"/>
      <c r="I733" s="230"/>
      <c r="J733" s="299"/>
      <c r="K733" s="300"/>
      <c r="L733" s="67"/>
      <c r="M733" s="67"/>
      <c r="N733" s="67"/>
      <c r="O733" s="69"/>
      <c r="P733" s="67"/>
      <c r="Q733" s="69"/>
      <c r="R733" s="69"/>
      <c r="S733" s="69"/>
      <c r="T733" s="69"/>
      <c r="U733" s="221"/>
      <c r="V733" s="302"/>
      <c r="W733" s="302"/>
      <c r="X733" s="302"/>
      <c r="Y733" s="223"/>
      <c r="Z733" s="221"/>
      <c r="AA733" s="221"/>
      <c r="AB733" s="221"/>
      <c r="AC733" s="221"/>
      <c r="AD733" s="221"/>
      <c r="AE733" s="221"/>
      <c r="AF733" s="221"/>
      <c r="AG733" s="221"/>
      <c r="AH733" s="221"/>
      <c r="AI733" s="221"/>
      <c r="AJ733" s="221"/>
      <c r="AK733" s="221"/>
      <c r="AL733" s="221"/>
      <c r="AM733" s="221"/>
      <c r="AN733" s="221"/>
      <c r="AO733" s="221"/>
      <c r="AP733" s="221"/>
    </row>
    <row r="734" spans="1:42" ht="14.25" customHeight="1">
      <c r="A734" s="221"/>
      <c r="B734" s="87"/>
      <c r="C734" s="87"/>
      <c r="F734" s="221"/>
      <c r="I734" s="230"/>
      <c r="J734" s="299"/>
      <c r="K734" s="300"/>
      <c r="L734" s="67"/>
      <c r="M734" s="67"/>
      <c r="N734" s="67"/>
      <c r="O734" s="69"/>
      <c r="P734" s="67"/>
      <c r="Q734" s="69"/>
      <c r="R734" s="69"/>
      <c r="S734" s="69"/>
      <c r="T734" s="69"/>
      <c r="U734" s="221"/>
      <c r="V734" s="302"/>
      <c r="W734" s="302"/>
      <c r="X734" s="302"/>
      <c r="Y734" s="223"/>
      <c r="Z734" s="221"/>
      <c r="AA734" s="221"/>
      <c r="AB734" s="221"/>
      <c r="AC734" s="221"/>
      <c r="AD734" s="221"/>
      <c r="AE734" s="221"/>
      <c r="AF734" s="221"/>
      <c r="AG734" s="221"/>
      <c r="AH734" s="221"/>
      <c r="AI734" s="221"/>
      <c r="AJ734" s="221"/>
      <c r="AK734" s="221"/>
      <c r="AL734" s="221"/>
      <c r="AM734" s="221"/>
      <c r="AN734" s="221"/>
      <c r="AO734" s="221"/>
      <c r="AP734" s="221"/>
    </row>
    <row r="735" spans="1:42" ht="14.25" customHeight="1">
      <c r="A735" s="221"/>
      <c r="B735" s="87"/>
      <c r="C735" s="87"/>
      <c r="F735" s="221"/>
      <c r="I735" s="230"/>
      <c r="J735" s="299"/>
      <c r="K735" s="300"/>
      <c r="L735" s="67"/>
      <c r="M735" s="67"/>
      <c r="N735" s="67"/>
      <c r="O735" s="69"/>
      <c r="P735" s="67"/>
      <c r="Q735" s="69"/>
      <c r="R735" s="69"/>
      <c r="S735" s="69"/>
      <c r="T735" s="69"/>
      <c r="U735" s="221"/>
      <c r="V735" s="302"/>
      <c r="W735" s="302"/>
      <c r="X735" s="302"/>
      <c r="Y735" s="223"/>
      <c r="Z735" s="221"/>
      <c r="AA735" s="221"/>
      <c r="AB735" s="221"/>
      <c r="AC735" s="221"/>
      <c r="AD735" s="221"/>
      <c r="AE735" s="221"/>
      <c r="AF735" s="221"/>
      <c r="AG735" s="221"/>
      <c r="AH735" s="221"/>
      <c r="AI735" s="221"/>
      <c r="AJ735" s="221"/>
      <c r="AK735" s="221"/>
      <c r="AL735" s="221"/>
      <c r="AM735" s="221"/>
      <c r="AN735" s="221"/>
      <c r="AO735" s="221"/>
      <c r="AP735" s="221"/>
    </row>
    <row r="736" spans="1:42" ht="14.25" customHeight="1">
      <c r="A736" s="221"/>
      <c r="B736" s="87"/>
      <c r="C736" s="87"/>
      <c r="F736" s="221"/>
      <c r="I736" s="230"/>
      <c r="J736" s="299"/>
      <c r="K736" s="300"/>
      <c r="L736" s="67"/>
      <c r="M736" s="67"/>
      <c r="N736" s="67"/>
      <c r="O736" s="69"/>
      <c r="P736" s="67"/>
      <c r="Q736" s="69"/>
      <c r="R736" s="69"/>
      <c r="S736" s="69"/>
      <c r="T736" s="69"/>
      <c r="U736" s="221"/>
      <c r="V736" s="302"/>
      <c r="W736" s="302"/>
      <c r="X736" s="302"/>
      <c r="Y736" s="223"/>
      <c r="Z736" s="221"/>
      <c r="AA736" s="221"/>
      <c r="AB736" s="221"/>
      <c r="AC736" s="221"/>
      <c r="AD736" s="221"/>
      <c r="AE736" s="221"/>
      <c r="AF736" s="221"/>
      <c r="AG736" s="221"/>
      <c r="AH736" s="221"/>
      <c r="AI736" s="221"/>
      <c r="AJ736" s="221"/>
      <c r="AK736" s="221"/>
      <c r="AL736" s="221"/>
      <c r="AM736" s="221"/>
      <c r="AN736" s="221"/>
      <c r="AO736" s="221"/>
      <c r="AP736" s="221"/>
    </row>
    <row r="737" spans="1:42" ht="14.25" customHeight="1">
      <c r="A737" s="221"/>
      <c r="B737" s="87"/>
      <c r="C737" s="87"/>
      <c r="F737" s="221"/>
      <c r="I737" s="230"/>
      <c r="J737" s="299"/>
      <c r="K737" s="300"/>
      <c r="L737" s="67"/>
      <c r="M737" s="67"/>
      <c r="N737" s="67"/>
      <c r="O737" s="69"/>
      <c r="P737" s="67"/>
      <c r="Q737" s="69"/>
      <c r="R737" s="69"/>
      <c r="S737" s="69"/>
      <c r="T737" s="69"/>
      <c r="U737" s="221"/>
      <c r="V737" s="302"/>
      <c r="W737" s="302"/>
      <c r="X737" s="302"/>
      <c r="Y737" s="223"/>
      <c r="Z737" s="221"/>
      <c r="AA737" s="221"/>
      <c r="AB737" s="221"/>
      <c r="AC737" s="221"/>
      <c r="AD737" s="221"/>
      <c r="AE737" s="221"/>
      <c r="AF737" s="221"/>
      <c r="AG737" s="221"/>
      <c r="AH737" s="221"/>
      <c r="AI737" s="221"/>
      <c r="AJ737" s="221"/>
      <c r="AK737" s="221"/>
      <c r="AL737" s="221"/>
      <c r="AM737" s="221"/>
      <c r="AN737" s="221"/>
      <c r="AO737" s="221"/>
      <c r="AP737" s="221"/>
    </row>
    <row r="738" spans="1:42" ht="14.25" customHeight="1">
      <c r="A738" s="221"/>
      <c r="B738" s="87"/>
      <c r="C738" s="87"/>
      <c r="F738" s="221"/>
      <c r="I738" s="230"/>
      <c r="J738" s="299"/>
      <c r="K738" s="300"/>
      <c r="L738" s="67"/>
      <c r="M738" s="67"/>
      <c r="N738" s="67"/>
      <c r="O738" s="69"/>
      <c r="P738" s="67"/>
      <c r="Q738" s="69"/>
      <c r="R738" s="69"/>
      <c r="S738" s="69"/>
      <c r="T738" s="69"/>
      <c r="U738" s="221"/>
      <c r="V738" s="302"/>
      <c r="W738" s="302"/>
      <c r="X738" s="302"/>
      <c r="Y738" s="223"/>
      <c r="Z738" s="221"/>
      <c r="AA738" s="221"/>
      <c r="AB738" s="221"/>
      <c r="AC738" s="221"/>
      <c r="AD738" s="221"/>
      <c r="AE738" s="221"/>
      <c r="AF738" s="221"/>
      <c r="AG738" s="221"/>
      <c r="AH738" s="221"/>
      <c r="AI738" s="221"/>
      <c r="AJ738" s="221"/>
      <c r="AK738" s="221"/>
      <c r="AL738" s="221"/>
      <c r="AM738" s="221"/>
      <c r="AN738" s="221"/>
      <c r="AO738" s="221"/>
      <c r="AP738" s="221"/>
    </row>
    <row r="739" spans="1:42" ht="14.25" customHeight="1">
      <c r="A739" s="221"/>
      <c r="B739" s="87"/>
      <c r="C739" s="87"/>
      <c r="F739" s="221"/>
      <c r="I739" s="230"/>
      <c r="J739" s="299"/>
      <c r="K739" s="300"/>
      <c r="L739" s="67"/>
      <c r="M739" s="67"/>
      <c r="N739" s="67"/>
      <c r="O739" s="69"/>
      <c r="P739" s="67"/>
      <c r="Q739" s="69"/>
      <c r="R739" s="69"/>
      <c r="S739" s="69"/>
      <c r="T739" s="69"/>
      <c r="U739" s="221"/>
      <c r="V739" s="302"/>
      <c r="W739" s="302"/>
      <c r="X739" s="302"/>
      <c r="Y739" s="223"/>
      <c r="Z739" s="221"/>
      <c r="AA739" s="221"/>
      <c r="AB739" s="221"/>
      <c r="AC739" s="221"/>
      <c r="AD739" s="221"/>
      <c r="AE739" s="221"/>
      <c r="AF739" s="221"/>
      <c r="AG739" s="221"/>
      <c r="AH739" s="221"/>
      <c r="AI739" s="221"/>
      <c r="AJ739" s="221"/>
      <c r="AK739" s="221"/>
      <c r="AL739" s="221"/>
      <c r="AM739" s="221"/>
      <c r="AN739" s="221"/>
      <c r="AO739" s="221"/>
      <c r="AP739" s="221"/>
    </row>
    <row r="740" spans="1:42" ht="14.25" customHeight="1">
      <c r="A740" s="221"/>
      <c r="B740" s="87"/>
      <c r="C740" s="87"/>
      <c r="F740" s="221"/>
      <c r="I740" s="230"/>
      <c r="J740" s="299"/>
      <c r="K740" s="300"/>
      <c r="L740" s="67"/>
      <c r="M740" s="67"/>
      <c r="N740" s="67"/>
      <c r="O740" s="69"/>
      <c r="P740" s="67"/>
      <c r="Q740" s="69"/>
      <c r="R740" s="69"/>
      <c r="S740" s="69"/>
      <c r="T740" s="69"/>
      <c r="U740" s="221"/>
      <c r="V740" s="302"/>
      <c r="W740" s="302"/>
      <c r="X740" s="302"/>
      <c r="Y740" s="223"/>
      <c r="Z740" s="221"/>
      <c r="AA740" s="221"/>
      <c r="AB740" s="221"/>
      <c r="AC740" s="221"/>
      <c r="AD740" s="221"/>
      <c r="AE740" s="221"/>
      <c r="AF740" s="221"/>
      <c r="AG740" s="221"/>
      <c r="AH740" s="221"/>
      <c r="AI740" s="221"/>
      <c r="AJ740" s="221"/>
      <c r="AK740" s="221"/>
      <c r="AL740" s="221"/>
      <c r="AM740" s="221"/>
      <c r="AN740" s="221"/>
      <c r="AO740" s="221"/>
      <c r="AP740" s="221"/>
    </row>
    <row r="741" spans="1:42" ht="14.25" customHeight="1">
      <c r="A741" s="221"/>
      <c r="B741" s="87"/>
      <c r="C741" s="87"/>
      <c r="F741" s="221"/>
      <c r="I741" s="230"/>
      <c r="J741" s="299"/>
      <c r="K741" s="300"/>
      <c r="L741" s="67"/>
      <c r="M741" s="67"/>
      <c r="N741" s="67"/>
      <c r="O741" s="69"/>
      <c r="P741" s="67"/>
      <c r="Q741" s="69"/>
      <c r="R741" s="69"/>
      <c r="S741" s="69"/>
      <c r="T741" s="69"/>
      <c r="U741" s="221"/>
      <c r="V741" s="302"/>
      <c r="W741" s="302"/>
      <c r="X741" s="302"/>
      <c r="Y741" s="223"/>
      <c r="Z741" s="221"/>
      <c r="AA741" s="221"/>
      <c r="AB741" s="221"/>
      <c r="AC741" s="221"/>
      <c r="AD741" s="221"/>
      <c r="AE741" s="221"/>
      <c r="AF741" s="221"/>
      <c r="AG741" s="221"/>
      <c r="AH741" s="221"/>
      <c r="AI741" s="221"/>
      <c r="AJ741" s="221"/>
      <c r="AK741" s="221"/>
      <c r="AL741" s="221"/>
      <c r="AM741" s="221"/>
      <c r="AN741" s="221"/>
      <c r="AO741" s="221"/>
      <c r="AP741" s="221"/>
    </row>
    <row r="742" spans="1:42" ht="14.25" customHeight="1">
      <c r="A742" s="221"/>
      <c r="B742" s="87"/>
      <c r="C742" s="87"/>
      <c r="F742" s="221"/>
      <c r="I742" s="230"/>
      <c r="J742" s="299"/>
      <c r="K742" s="300"/>
      <c r="L742" s="67"/>
      <c r="M742" s="67"/>
      <c r="N742" s="67"/>
      <c r="O742" s="69"/>
      <c r="P742" s="67"/>
      <c r="Q742" s="69"/>
      <c r="R742" s="69"/>
      <c r="S742" s="69"/>
      <c r="T742" s="69"/>
      <c r="U742" s="221"/>
      <c r="V742" s="302"/>
      <c r="W742" s="302"/>
      <c r="X742" s="302"/>
      <c r="Y742" s="223"/>
      <c r="Z742" s="221"/>
      <c r="AA742" s="221"/>
      <c r="AB742" s="221"/>
      <c r="AC742" s="221"/>
      <c r="AD742" s="221"/>
      <c r="AE742" s="221"/>
      <c r="AF742" s="221"/>
      <c r="AG742" s="221"/>
      <c r="AH742" s="221"/>
      <c r="AI742" s="221"/>
      <c r="AJ742" s="221"/>
      <c r="AK742" s="221"/>
      <c r="AL742" s="221"/>
      <c r="AM742" s="221"/>
      <c r="AN742" s="221"/>
      <c r="AO742" s="221"/>
      <c r="AP742" s="221"/>
    </row>
    <row r="743" spans="1:42" ht="14.25" customHeight="1">
      <c r="A743" s="221"/>
      <c r="B743" s="87"/>
      <c r="C743" s="87"/>
      <c r="F743" s="221"/>
      <c r="I743" s="230"/>
      <c r="J743" s="299"/>
      <c r="K743" s="300"/>
      <c r="L743" s="67"/>
      <c r="M743" s="67"/>
      <c r="N743" s="67"/>
      <c r="O743" s="69"/>
      <c r="P743" s="67"/>
      <c r="Q743" s="69"/>
      <c r="R743" s="69"/>
      <c r="S743" s="69"/>
      <c r="T743" s="69"/>
      <c r="U743" s="221"/>
      <c r="V743" s="302"/>
      <c r="W743" s="302"/>
      <c r="X743" s="302"/>
      <c r="Y743" s="223"/>
      <c r="Z743" s="221"/>
      <c r="AA743" s="221"/>
      <c r="AB743" s="221"/>
      <c r="AC743" s="221"/>
      <c r="AD743" s="221"/>
      <c r="AE743" s="221"/>
      <c r="AF743" s="221"/>
      <c r="AG743" s="221"/>
      <c r="AH743" s="221"/>
      <c r="AI743" s="221"/>
      <c r="AJ743" s="221"/>
      <c r="AK743" s="221"/>
      <c r="AL743" s="221"/>
      <c r="AM743" s="221"/>
      <c r="AN743" s="221"/>
      <c r="AO743" s="221"/>
      <c r="AP743" s="221"/>
    </row>
    <row r="744" spans="1:42" ht="14.25" customHeight="1">
      <c r="A744" s="221"/>
      <c r="B744" s="87"/>
      <c r="C744" s="87"/>
      <c r="F744" s="221"/>
      <c r="I744" s="230"/>
      <c r="J744" s="299"/>
      <c r="K744" s="300"/>
      <c r="L744" s="67"/>
      <c r="M744" s="67"/>
      <c r="N744" s="67"/>
      <c r="O744" s="69"/>
      <c r="P744" s="67"/>
      <c r="Q744" s="69"/>
      <c r="R744" s="69"/>
      <c r="S744" s="69"/>
      <c r="T744" s="69"/>
      <c r="U744" s="221"/>
      <c r="V744" s="302"/>
      <c r="W744" s="302"/>
      <c r="X744" s="302"/>
      <c r="Y744" s="223"/>
      <c r="Z744" s="221"/>
      <c r="AA744" s="221"/>
      <c r="AB744" s="221"/>
      <c r="AC744" s="221"/>
      <c r="AD744" s="221"/>
      <c r="AE744" s="221"/>
      <c r="AF744" s="221"/>
      <c r="AG744" s="221"/>
      <c r="AH744" s="221"/>
      <c r="AI744" s="221"/>
      <c r="AJ744" s="221"/>
      <c r="AK744" s="221"/>
      <c r="AL744" s="221"/>
      <c r="AM744" s="221"/>
      <c r="AN744" s="221"/>
      <c r="AO744" s="221"/>
      <c r="AP744" s="221"/>
    </row>
    <row r="745" spans="1:42" ht="14.25" customHeight="1">
      <c r="A745" s="221"/>
      <c r="B745" s="87"/>
      <c r="C745" s="87"/>
      <c r="F745" s="221"/>
      <c r="I745" s="230"/>
      <c r="J745" s="299"/>
      <c r="K745" s="300"/>
      <c r="L745" s="67"/>
      <c r="M745" s="67"/>
      <c r="N745" s="67"/>
      <c r="O745" s="69"/>
      <c r="P745" s="67"/>
      <c r="Q745" s="69"/>
      <c r="R745" s="69"/>
      <c r="S745" s="69"/>
      <c r="T745" s="69"/>
      <c r="U745" s="221"/>
      <c r="V745" s="302"/>
      <c r="W745" s="302"/>
      <c r="X745" s="302"/>
      <c r="Y745" s="223"/>
      <c r="Z745" s="221"/>
      <c r="AA745" s="221"/>
      <c r="AB745" s="221"/>
      <c r="AC745" s="221"/>
      <c r="AD745" s="221"/>
      <c r="AE745" s="221"/>
      <c r="AF745" s="221"/>
      <c r="AG745" s="221"/>
      <c r="AH745" s="221"/>
      <c r="AI745" s="221"/>
      <c r="AJ745" s="221"/>
      <c r="AK745" s="221"/>
      <c r="AL745" s="221"/>
      <c r="AM745" s="221"/>
      <c r="AN745" s="221"/>
      <c r="AO745" s="221"/>
      <c r="AP745" s="221"/>
    </row>
    <row r="746" spans="1:42" ht="14.25" customHeight="1">
      <c r="A746" s="221"/>
      <c r="B746" s="87"/>
      <c r="C746" s="87"/>
      <c r="F746" s="221"/>
      <c r="I746" s="230"/>
      <c r="J746" s="299"/>
      <c r="K746" s="300"/>
      <c r="L746" s="67"/>
      <c r="M746" s="67"/>
      <c r="N746" s="67"/>
      <c r="O746" s="69"/>
      <c r="P746" s="67"/>
      <c r="Q746" s="69"/>
      <c r="R746" s="69"/>
      <c r="S746" s="69"/>
      <c r="T746" s="69"/>
      <c r="U746" s="221"/>
      <c r="V746" s="302"/>
      <c r="W746" s="302"/>
      <c r="X746" s="302"/>
      <c r="Y746" s="223"/>
      <c r="Z746" s="221"/>
      <c r="AA746" s="221"/>
      <c r="AB746" s="221"/>
      <c r="AC746" s="221"/>
      <c r="AD746" s="221"/>
      <c r="AE746" s="221"/>
      <c r="AF746" s="221"/>
      <c r="AG746" s="221"/>
      <c r="AH746" s="221"/>
      <c r="AI746" s="221"/>
      <c r="AJ746" s="221"/>
      <c r="AK746" s="221"/>
      <c r="AL746" s="221"/>
      <c r="AM746" s="221"/>
      <c r="AN746" s="221"/>
      <c r="AO746" s="221"/>
      <c r="AP746" s="221"/>
    </row>
    <row r="747" spans="1:42" ht="14.25" customHeight="1">
      <c r="A747" s="221"/>
      <c r="B747" s="87"/>
      <c r="C747" s="87"/>
      <c r="F747" s="221"/>
      <c r="I747" s="230"/>
      <c r="J747" s="299"/>
      <c r="K747" s="300"/>
      <c r="L747" s="67"/>
      <c r="M747" s="67"/>
      <c r="N747" s="67"/>
      <c r="O747" s="69"/>
      <c r="P747" s="67"/>
      <c r="Q747" s="69"/>
      <c r="R747" s="69"/>
      <c r="S747" s="69"/>
      <c r="T747" s="69"/>
      <c r="U747" s="221"/>
      <c r="V747" s="302"/>
      <c r="W747" s="302"/>
      <c r="X747" s="302"/>
      <c r="Y747" s="223"/>
      <c r="Z747" s="221"/>
      <c r="AA747" s="221"/>
      <c r="AB747" s="221"/>
      <c r="AC747" s="221"/>
      <c r="AD747" s="221"/>
      <c r="AE747" s="221"/>
      <c r="AF747" s="221"/>
      <c r="AG747" s="221"/>
      <c r="AH747" s="221"/>
      <c r="AI747" s="221"/>
      <c r="AJ747" s="221"/>
      <c r="AK747" s="221"/>
      <c r="AL747" s="221"/>
      <c r="AM747" s="221"/>
      <c r="AN747" s="221"/>
      <c r="AO747" s="221"/>
      <c r="AP747" s="221"/>
    </row>
    <row r="748" spans="1:42" ht="14.25" customHeight="1">
      <c r="A748" s="221"/>
      <c r="B748" s="87"/>
      <c r="C748" s="87"/>
      <c r="F748" s="221"/>
      <c r="I748" s="230"/>
      <c r="J748" s="299"/>
      <c r="K748" s="300"/>
      <c r="L748" s="67"/>
      <c r="M748" s="67"/>
      <c r="N748" s="67"/>
      <c r="O748" s="69"/>
      <c r="P748" s="67"/>
      <c r="Q748" s="69"/>
      <c r="R748" s="69"/>
      <c r="S748" s="69"/>
      <c r="T748" s="69"/>
      <c r="U748" s="221"/>
      <c r="V748" s="302"/>
      <c r="W748" s="302"/>
      <c r="X748" s="302"/>
      <c r="Y748" s="223"/>
      <c r="Z748" s="221"/>
      <c r="AA748" s="221"/>
      <c r="AB748" s="221"/>
      <c r="AC748" s="221"/>
      <c r="AD748" s="221"/>
      <c r="AE748" s="221"/>
      <c r="AF748" s="221"/>
      <c r="AG748" s="221"/>
      <c r="AH748" s="221"/>
      <c r="AI748" s="221"/>
      <c r="AJ748" s="221"/>
      <c r="AK748" s="221"/>
      <c r="AL748" s="221"/>
      <c r="AM748" s="221"/>
      <c r="AN748" s="221"/>
      <c r="AO748" s="221"/>
      <c r="AP748" s="221"/>
    </row>
    <row r="749" spans="1:42" ht="14.25" customHeight="1">
      <c r="A749" s="221"/>
      <c r="B749" s="87"/>
      <c r="C749" s="87"/>
      <c r="F749" s="221"/>
      <c r="I749" s="230"/>
      <c r="J749" s="299"/>
      <c r="K749" s="300"/>
      <c r="L749" s="67"/>
      <c r="M749" s="67"/>
      <c r="N749" s="67"/>
      <c r="O749" s="69"/>
      <c r="P749" s="67"/>
      <c r="Q749" s="69"/>
      <c r="R749" s="69"/>
      <c r="S749" s="69"/>
      <c r="T749" s="69"/>
      <c r="U749" s="221"/>
      <c r="V749" s="302"/>
      <c r="W749" s="302"/>
      <c r="X749" s="302"/>
      <c r="Y749" s="223"/>
      <c r="Z749" s="221"/>
      <c r="AA749" s="221"/>
      <c r="AB749" s="221"/>
      <c r="AC749" s="221"/>
      <c r="AD749" s="221"/>
      <c r="AE749" s="221"/>
      <c r="AF749" s="221"/>
      <c r="AG749" s="221"/>
      <c r="AH749" s="221"/>
      <c r="AI749" s="221"/>
      <c r="AJ749" s="221"/>
      <c r="AK749" s="221"/>
      <c r="AL749" s="221"/>
      <c r="AM749" s="221"/>
      <c r="AN749" s="221"/>
      <c r="AO749" s="221"/>
      <c r="AP749" s="221"/>
    </row>
    <row r="750" spans="1:42" ht="14.25" customHeight="1">
      <c r="A750" s="221"/>
      <c r="B750" s="87"/>
      <c r="C750" s="87"/>
      <c r="F750" s="221"/>
      <c r="I750" s="230"/>
      <c r="J750" s="299"/>
      <c r="K750" s="300"/>
      <c r="L750" s="67"/>
      <c r="M750" s="67"/>
      <c r="N750" s="67"/>
      <c r="O750" s="69"/>
      <c r="P750" s="67"/>
      <c r="Q750" s="69"/>
      <c r="R750" s="69"/>
      <c r="S750" s="69"/>
      <c r="T750" s="69"/>
      <c r="U750" s="221"/>
      <c r="V750" s="302"/>
      <c r="W750" s="302"/>
      <c r="X750" s="302"/>
      <c r="Y750" s="223"/>
      <c r="Z750" s="221"/>
      <c r="AA750" s="221"/>
      <c r="AB750" s="221"/>
      <c r="AC750" s="221"/>
      <c r="AD750" s="221"/>
      <c r="AE750" s="221"/>
      <c r="AF750" s="221"/>
      <c r="AG750" s="221"/>
      <c r="AH750" s="221"/>
      <c r="AI750" s="221"/>
      <c r="AJ750" s="221"/>
      <c r="AK750" s="221"/>
      <c r="AL750" s="221"/>
      <c r="AM750" s="221"/>
      <c r="AN750" s="221"/>
      <c r="AO750" s="221"/>
      <c r="AP750" s="221"/>
    </row>
    <row r="751" spans="1:42" ht="14.25" customHeight="1">
      <c r="A751" s="221"/>
      <c r="B751" s="87"/>
      <c r="C751" s="87"/>
      <c r="F751" s="221"/>
      <c r="I751" s="230"/>
      <c r="J751" s="299"/>
      <c r="K751" s="300"/>
      <c r="L751" s="67"/>
      <c r="M751" s="67"/>
      <c r="N751" s="67"/>
      <c r="O751" s="69"/>
      <c r="P751" s="67"/>
      <c r="Q751" s="69"/>
      <c r="R751" s="69"/>
      <c r="S751" s="69"/>
      <c r="T751" s="69"/>
      <c r="U751" s="221"/>
      <c r="V751" s="302"/>
      <c r="W751" s="302"/>
      <c r="X751" s="302"/>
      <c r="Y751" s="223"/>
      <c r="Z751" s="221"/>
      <c r="AA751" s="221"/>
      <c r="AB751" s="221"/>
      <c r="AC751" s="221"/>
      <c r="AD751" s="221"/>
      <c r="AE751" s="221"/>
      <c r="AF751" s="221"/>
      <c r="AG751" s="221"/>
      <c r="AH751" s="221"/>
      <c r="AI751" s="221"/>
      <c r="AJ751" s="221"/>
      <c r="AK751" s="221"/>
      <c r="AL751" s="221"/>
      <c r="AM751" s="221"/>
      <c r="AN751" s="221"/>
      <c r="AO751" s="221"/>
      <c r="AP751" s="221"/>
    </row>
    <row r="752" spans="1:42" ht="14.25" customHeight="1">
      <c r="A752" s="221"/>
      <c r="B752" s="87"/>
      <c r="C752" s="87"/>
      <c r="F752" s="221"/>
      <c r="I752" s="230"/>
      <c r="J752" s="299"/>
      <c r="K752" s="300"/>
      <c r="L752" s="67"/>
      <c r="M752" s="67"/>
      <c r="N752" s="67"/>
      <c r="O752" s="69"/>
      <c r="P752" s="67"/>
      <c r="Q752" s="69"/>
      <c r="R752" s="69"/>
      <c r="S752" s="69"/>
      <c r="T752" s="69"/>
      <c r="U752" s="221"/>
      <c r="V752" s="302"/>
      <c r="W752" s="302"/>
      <c r="X752" s="302"/>
      <c r="Y752" s="223"/>
      <c r="Z752" s="221"/>
      <c r="AA752" s="221"/>
      <c r="AB752" s="221"/>
      <c r="AC752" s="221"/>
      <c r="AD752" s="221"/>
      <c r="AE752" s="221"/>
      <c r="AF752" s="221"/>
      <c r="AG752" s="221"/>
      <c r="AH752" s="221"/>
      <c r="AI752" s="221"/>
      <c r="AJ752" s="221"/>
      <c r="AK752" s="221"/>
      <c r="AL752" s="221"/>
      <c r="AM752" s="221"/>
      <c r="AN752" s="221"/>
      <c r="AO752" s="221"/>
      <c r="AP752" s="221"/>
    </row>
    <row r="753" spans="1:42" ht="14.25" customHeight="1">
      <c r="A753" s="221"/>
      <c r="B753" s="87"/>
      <c r="C753" s="87"/>
      <c r="F753" s="221"/>
      <c r="I753" s="230"/>
      <c r="J753" s="299"/>
      <c r="K753" s="300"/>
      <c r="L753" s="67"/>
      <c r="M753" s="67"/>
      <c r="N753" s="67"/>
      <c r="O753" s="69"/>
      <c r="P753" s="67"/>
      <c r="Q753" s="69"/>
      <c r="R753" s="69"/>
      <c r="S753" s="69"/>
      <c r="T753" s="69"/>
      <c r="U753" s="221"/>
      <c r="V753" s="302"/>
      <c r="W753" s="302"/>
      <c r="X753" s="302"/>
      <c r="Y753" s="223"/>
      <c r="Z753" s="221"/>
      <c r="AA753" s="221"/>
      <c r="AB753" s="221"/>
      <c r="AC753" s="221"/>
      <c r="AD753" s="221"/>
      <c r="AE753" s="221"/>
      <c r="AF753" s="221"/>
      <c r="AG753" s="221"/>
      <c r="AH753" s="221"/>
      <c r="AI753" s="221"/>
      <c r="AJ753" s="221"/>
      <c r="AK753" s="221"/>
      <c r="AL753" s="221"/>
      <c r="AM753" s="221"/>
      <c r="AN753" s="221"/>
      <c r="AO753" s="221"/>
      <c r="AP753" s="221"/>
    </row>
    <row r="754" spans="1:42" ht="14.25" customHeight="1">
      <c r="A754" s="221"/>
      <c r="B754" s="87"/>
      <c r="C754" s="87"/>
      <c r="F754" s="221"/>
      <c r="I754" s="230"/>
      <c r="J754" s="299"/>
      <c r="K754" s="300"/>
      <c r="L754" s="67"/>
      <c r="M754" s="67"/>
      <c r="N754" s="67"/>
      <c r="O754" s="69"/>
      <c r="P754" s="67"/>
      <c r="Q754" s="69"/>
      <c r="R754" s="69"/>
      <c r="S754" s="69"/>
      <c r="T754" s="69"/>
      <c r="U754" s="221"/>
      <c r="V754" s="302"/>
      <c r="W754" s="302"/>
      <c r="X754" s="302"/>
      <c r="Y754" s="223"/>
      <c r="Z754" s="221"/>
      <c r="AA754" s="221"/>
      <c r="AB754" s="221"/>
      <c r="AC754" s="221"/>
      <c r="AD754" s="221"/>
      <c r="AE754" s="221"/>
      <c r="AF754" s="221"/>
      <c r="AG754" s="221"/>
      <c r="AH754" s="221"/>
      <c r="AI754" s="221"/>
      <c r="AJ754" s="221"/>
      <c r="AK754" s="221"/>
      <c r="AL754" s="221"/>
      <c r="AM754" s="221"/>
      <c r="AN754" s="221"/>
      <c r="AO754" s="221"/>
      <c r="AP754" s="221"/>
    </row>
    <row r="755" spans="1:42" ht="14.25" customHeight="1">
      <c r="A755" s="221"/>
      <c r="B755" s="87"/>
      <c r="C755" s="87"/>
      <c r="F755" s="221"/>
      <c r="I755" s="230"/>
      <c r="J755" s="299"/>
      <c r="K755" s="300"/>
      <c r="L755" s="67"/>
      <c r="M755" s="67"/>
      <c r="N755" s="67"/>
      <c r="O755" s="69"/>
      <c r="P755" s="67"/>
      <c r="Q755" s="69"/>
      <c r="R755" s="69"/>
      <c r="S755" s="69"/>
      <c r="T755" s="69"/>
      <c r="U755" s="221"/>
      <c r="V755" s="302"/>
      <c r="W755" s="302"/>
      <c r="X755" s="302"/>
      <c r="Y755" s="223"/>
      <c r="Z755" s="221"/>
      <c r="AA755" s="221"/>
      <c r="AB755" s="221"/>
      <c r="AC755" s="221"/>
      <c r="AD755" s="221"/>
      <c r="AE755" s="221"/>
      <c r="AF755" s="221"/>
      <c r="AG755" s="221"/>
      <c r="AH755" s="221"/>
      <c r="AI755" s="221"/>
      <c r="AJ755" s="221"/>
      <c r="AK755" s="221"/>
      <c r="AL755" s="221"/>
      <c r="AM755" s="221"/>
      <c r="AN755" s="221"/>
      <c r="AO755" s="221"/>
      <c r="AP755" s="221"/>
    </row>
    <row r="756" spans="1:42" ht="14.25" customHeight="1">
      <c r="A756" s="221"/>
      <c r="B756" s="87"/>
      <c r="C756" s="87"/>
      <c r="F756" s="221"/>
      <c r="I756" s="230"/>
      <c r="J756" s="299"/>
      <c r="K756" s="300"/>
      <c r="L756" s="67"/>
      <c r="M756" s="67"/>
      <c r="N756" s="67"/>
      <c r="O756" s="69"/>
      <c r="P756" s="67"/>
      <c r="Q756" s="69"/>
      <c r="R756" s="69"/>
      <c r="S756" s="69"/>
      <c r="T756" s="69"/>
      <c r="U756" s="221"/>
      <c r="V756" s="302"/>
      <c r="W756" s="302"/>
      <c r="X756" s="302"/>
      <c r="Y756" s="223"/>
      <c r="Z756" s="221"/>
      <c r="AA756" s="221"/>
      <c r="AB756" s="221"/>
      <c r="AC756" s="221"/>
      <c r="AD756" s="221"/>
      <c r="AE756" s="221"/>
      <c r="AF756" s="221"/>
      <c r="AG756" s="221"/>
      <c r="AH756" s="221"/>
      <c r="AI756" s="221"/>
      <c r="AJ756" s="221"/>
      <c r="AK756" s="221"/>
      <c r="AL756" s="221"/>
      <c r="AM756" s="221"/>
      <c r="AN756" s="221"/>
      <c r="AO756" s="221"/>
      <c r="AP756" s="221"/>
    </row>
    <row r="757" spans="1:42" ht="14.25" customHeight="1">
      <c r="A757" s="221"/>
      <c r="B757" s="87"/>
      <c r="C757" s="87"/>
      <c r="F757" s="221"/>
      <c r="I757" s="230"/>
      <c r="J757" s="299"/>
      <c r="K757" s="300"/>
      <c r="L757" s="67"/>
      <c r="M757" s="67"/>
      <c r="N757" s="67"/>
      <c r="O757" s="69"/>
      <c r="P757" s="67"/>
      <c r="Q757" s="69"/>
      <c r="R757" s="69"/>
      <c r="S757" s="69"/>
      <c r="T757" s="69"/>
      <c r="U757" s="221"/>
      <c r="V757" s="302"/>
      <c r="W757" s="302"/>
      <c r="X757" s="302"/>
      <c r="Y757" s="223"/>
      <c r="Z757" s="221"/>
      <c r="AA757" s="221"/>
      <c r="AB757" s="221"/>
      <c r="AC757" s="221"/>
      <c r="AD757" s="221"/>
      <c r="AE757" s="221"/>
      <c r="AF757" s="221"/>
      <c r="AG757" s="221"/>
      <c r="AH757" s="221"/>
      <c r="AI757" s="221"/>
      <c r="AJ757" s="221"/>
      <c r="AK757" s="221"/>
      <c r="AL757" s="221"/>
      <c r="AM757" s="221"/>
      <c r="AN757" s="221"/>
      <c r="AO757" s="221"/>
      <c r="AP757" s="221"/>
    </row>
    <row r="758" spans="1:42" ht="14.25" customHeight="1">
      <c r="A758" s="221"/>
      <c r="B758" s="87"/>
      <c r="C758" s="87"/>
      <c r="F758" s="221"/>
      <c r="I758" s="230"/>
      <c r="J758" s="299"/>
      <c r="K758" s="300"/>
      <c r="L758" s="67"/>
      <c r="M758" s="67"/>
      <c r="N758" s="67"/>
      <c r="O758" s="69"/>
      <c r="P758" s="67"/>
      <c r="Q758" s="69"/>
      <c r="R758" s="69"/>
      <c r="S758" s="69"/>
      <c r="T758" s="69"/>
      <c r="U758" s="221"/>
      <c r="V758" s="302"/>
      <c r="W758" s="302"/>
      <c r="X758" s="302"/>
      <c r="Y758" s="223"/>
      <c r="Z758" s="221"/>
      <c r="AA758" s="221"/>
      <c r="AB758" s="221"/>
      <c r="AC758" s="221"/>
      <c r="AD758" s="221"/>
      <c r="AE758" s="221"/>
      <c r="AF758" s="221"/>
      <c r="AG758" s="221"/>
      <c r="AH758" s="221"/>
      <c r="AI758" s="221"/>
      <c r="AJ758" s="221"/>
      <c r="AK758" s="221"/>
      <c r="AL758" s="221"/>
      <c r="AM758" s="221"/>
      <c r="AN758" s="221"/>
      <c r="AO758" s="221"/>
      <c r="AP758" s="221"/>
    </row>
    <row r="759" spans="1:42" ht="14.25" customHeight="1">
      <c r="A759" s="221"/>
      <c r="B759" s="87"/>
      <c r="C759" s="87"/>
      <c r="F759" s="221"/>
      <c r="I759" s="230"/>
      <c r="J759" s="299"/>
      <c r="K759" s="300"/>
      <c r="L759" s="67"/>
      <c r="M759" s="67"/>
      <c r="N759" s="67"/>
      <c r="O759" s="69"/>
      <c r="P759" s="67"/>
      <c r="Q759" s="69"/>
      <c r="R759" s="69"/>
      <c r="S759" s="69"/>
      <c r="T759" s="69"/>
      <c r="U759" s="221"/>
      <c r="V759" s="302"/>
      <c r="W759" s="302"/>
      <c r="X759" s="302"/>
      <c r="Y759" s="223"/>
      <c r="Z759" s="221"/>
      <c r="AA759" s="221"/>
      <c r="AB759" s="221"/>
      <c r="AC759" s="221"/>
      <c r="AD759" s="221"/>
      <c r="AE759" s="221"/>
      <c r="AF759" s="221"/>
      <c r="AG759" s="221"/>
      <c r="AH759" s="221"/>
      <c r="AI759" s="221"/>
      <c r="AJ759" s="221"/>
      <c r="AK759" s="221"/>
      <c r="AL759" s="221"/>
      <c r="AM759" s="221"/>
      <c r="AN759" s="221"/>
      <c r="AO759" s="221"/>
      <c r="AP759" s="221"/>
    </row>
    <row r="760" spans="1:42" ht="14.25" customHeight="1">
      <c r="A760" s="221"/>
      <c r="B760" s="87"/>
      <c r="C760" s="87"/>
      <c r="F760" s="221"/>
      <c r="I760" s="230"/>
      <c r="J760" s="299"/>
      <c r="K760" s="300"/>
      <c r="L760" s="67"/>
      <c r="M760" s="67"/>
      <c r="N760" s="67"/>
      <c r="O760" s="69"/>
      <c r="P760" s="67"/>
      <c r="Q760" s="69"/>
      <c r="R760" s="69"/>
      <c r="S760" s="69"/>
      <c r="T760" s="69"/>
      <c r="U760" s="221"/>
      <c r="V760" s="302"/>
      <c r="W760" s="302"/>
      <c r="X760" s="302"/>
      <c r="Y760" s="223"/>
      <c r="Z760" s="221"/>
      <c r="AA760" s="221"/>
      <c r="AB760" s="221"/>
      <c r="AC760" s="221"/>
      <c r="AD760" s="221"/>
      <c r="AE760" s="221"/>
      <c r="AF760" s="221"/>
      <c r="AG760" s="221"/>
      <c r="AH760" s="221"/>
      <c r="AI760" s="221"/>
      <c r="AJ760" s="221"/>
      <c r="AK760" s="221"/>
      <c r="AL760" s="221"/>
      <c r="AM760" s="221"/>
      <c r="AN760" s="221"/>
      <c r="AO760" s="221"/>
      <c r="AP760" s="221"/>
    </row>
    <row r="761" spans="1:42" ht="14.25" customHeight="1">
      <c r="A761" s="221"/>
      <c r="B761" s="87"/>
      <c r="C761" s="87"/>
      <c r="F761" s="221"/>
      <c r="I761" s="230"/>
      <c r="J761" s="299"/>
      <c r="K761" s="300"/>
      <c r="L761" s="67"/>
      <c r="M761" s="67"/>
      <c r="N761" s="67"/>
      <c r="O761" s="69"/>
      <c r="P761" s="67"/>
      <c r="Q761" s="69"/>
      <c r="R761" s="69"/>
      <c r="S761" s="69"/>
      <c r="T761" s="69"/>
      <c r="U761" s="221"/>
      <c r="V761" s="302"/>
      <c r="W761" s="302"/>
      <c r="X761" s="302"/>
      <c r="Y761" s="223"/>
      <c r="Z761" s="221"/>
      <c r="AA761" s="221"/>
      <c r="AB761" s="221"/>
      <c r="AC761" s="221"/>
      <c r="AD761" s="221"/>
      <c r="AE761" s="221"/>
      <c r="AF761" s="221"/>
      <c r="AG761" s="221"/>
      <c r="AH761" s="221"/>
      <c r="AI761" s="221"/>
      <c r="AJ761" s="221"/>
      <c r="AK761" s="221"/>
      <c r="AL761" s="221"/>
      <c r="AM761" s="221"/>
      <c r="AN761" s="221"/>
      <c r="AO761" s="221"/>
      <c r="AP761" s="221"/>
    </row>
    <row r="762" spans="1:42" ht="14.25" customHeight="1">
      <c r="A762" s="221"/>
      <c r="B762" s="87"/>
      <c r="C762" s="87"/>
      <c r="F762" s="221"/>
      <c r="I762" s="230"/>
      <c r="J762" s="299"/>
      <c r="K762" s="300"/>
      <c r="L762" s="67"/>
      <c r="M762" s="67"/>
      <c r="N762" s="67"/>
      <c r="O762" s="69"/>
      <c r="P762" s="67"/>
      <c r="Q762" s="69"/>
      <c r="R762" s="69"/>
      <c r="S762" s="69"/>
      <c r="T762" s="69"/>
      <c r="U762" s="221"/>
      <c r="V762" s="302"/>
      <c r="W762" s="302"/>
      <c r="X762" s="302"/>
      <c r="Y762" s="223"/>
      <c r="Z762" s="221"/>
      <c r="AA762" s="221"/>
      <c r="AB762" s="221"/>
      <c r="AC762" s="221"/>
      <c r="AD762" s="221"/>
      <c r="AE762" s="221"/>
      <c r="AF762" s="221"/>
      <c r="AG762" s="221"/>
      <c r="AH762" s="221"/>
      <c r="AI762" s="221"/>
      <c r="AJ762" s="221"/>
      <c r="AK762" s="221"/>
      <c r="AL762" s="221"/>
      <c r="AM762" s="221"/>
      <c r="AN762" s="221"/>
      <c r="AO762" s="221"/>
      <c r="AP762" s="221"/>
    </row>
    <row r="763" spans="1:42" ht="14.25" customHeight="1">
      <c r="A763" s="221"/>
      <c r="B763" s="87"/>
      <c r="C763" s="87"/>
      <c r="F763" s="221"/>
      <c r="I763" s="230"/>
      <c r="J763" s="299"/>
      <c r="K763" s="300"/>
      <c r="L763" s="67"/>
      <c r="M763" s="67"/>
      <c r="N763" s="67"/>
      <c r="O763" s="69"/>
      <c r="P763" s="67"/>
      <c r="Q763" s="69"/>
      <c r="R763" s="69"/>
      <c r="S763" s="69"/>
      <c r="T763" s="69"/>
      <c r="U763" s="221"/>
      <c r="V763" s="302"/>
      <c r="W763" s="302"/>
      <c r="X763" s="302"/>
      <c r="Y763" s="223"/>
      <c r="Z763" s="221"/>
      <c r="AA763" s="221"/>
      <c r="AB763" s="221"/>
      <c r="AC763" s="221"/>
      <c r="AD763" s="221"/>
      <c r="AE763" s="221"/>
      <c r="AF763" s="221"/>
      <c r="AG763" s="221"/>
      <c r="AH763" s="221"/>
      <c r="AI763" s="221"/>
      <c r="AJ763" s="221"/>
      <c r="AK763" s="221"/>
      <c r="AL763" s="221"/>
      <c r="AM763" s="221"/>
      <c r="AN763" s="221"/>
      <c r="AO763" s="221"/>
      <c r="AP763" s="221"/>
    </row>
    <row r="764" spans="1:42" ht="14.25" customHeight="1">
      <c r="A764" s="221"/>
      <c r="B764" s="87"/>
      <c r="C764" s="87"/>
      <c r="F764" s="221"/>
      <c r="I764" s="230"/>
      <c r="J764" s="299"/>
      <c r="K764" s="300"/>
      <c r="L764" s="67"/>
      <c r="M764" s="67"/>
      <c r="N764" s="67"/>
      <c r="O764" s="69"/>
      <c r="P764" s="67"/>
      <c r="Q764" s="69"/>
      <c r="R764" s="69"/>
      <c r="S764" s="69"/>
      <c r="T764" s="69"/>
      <c r="U764" s="221"/>
      <c r="V764" s="302"/>
      <c r="W764" s="302"/>
      <c r="X764" s="302"/>
      <c r="Y764" s="223"/>
      <c r="Z764" s="221"/>
      <c r="AA764" s="221"/>
      <c r="AB764" s="221"/>
      <c r="AC764" s="221"/>
      <c r="AD764" s="221"/>
      <c r="AE764" s="221"/>
      <c r="AF764" s="221"/>
      <c r="AG764" s="221"/>
      <c r="AH764" s="221"/>
      <c r="AI764" s="221"/>
      <c r="AJ764" s="221"/>
      <c r="AK764" s="221"/>
      <c r="AL764" s="221"/>
      <c r="AM764" s="221"/>
      <c r="AN764" s="221"/>
      <c r="AO764" s="221"/>
      <c r="AP764" s="221"/>
    </row>
    <row r="765" spans="1:42" ht="14.25" customHeight="1">
      <c r="A765" s="221"/>
      <c r="B765" s="87"/>
      <c r="C765" s="87"/>
      <c r="F765" s="221"/>
      <c r="I765" s="230"/>
      <c r="J765" s="299"/>
      <c r="K765" s="300"/>
      <c r="L765" s="67"/>
      <c r="M765" s="67"/>
      <c r="N765" s="67"/>
      <c r="O765" s="69"/>
      <c r="P765" s="67"/>
      <c r="Q765" s="69"/>
      <c r="R765" s="69"/>
      <c r="S765" s="69"/>
      <c r="T765" s="69"/>
      <c r="U765" s="221"/>
      <c r="V765" s="302"/>
      <c r="W765" s="302"/>
      <c r="X765" s="302"/>
      <c r="Y765" s="223"/>
      <c r="Z765" s="221"/>
      <c r="AA765" s="221"/>
      <c r="AB765" s="221"/>
      <c r="AC765" s="221"/>
      <c r="AD765" s="221"/>
      <c r="AE765" s="221"/>
      <c r="AF765" s="221"/>
      <c r="AG765" s="221"/>
      <c r="AH765" s="221"/>
      <c r="AI765" s="221"/>
      <c r="AJ765" s="221"/>
      <c r="AK765" s="221"/>
      <c r="AL765" s="221"/>
      <c r="AM765" s="221"/>
      <c r="AN765" s="221"/>
      <c r="AO765" s="221"/>
      <c r="AP765" s="221"/>
    </row>
    <row r="766" spans="1:42" ht="14.25" customHeight="1">
      <c r="A766" s="221"/>
      <c r="B766" s="87"/>
      <c r="C766" s="87"/>
      <c r="F766" s="221"/>
      <c r="I766" s="230"/>
      <c r="J766" s="299"/>
      <c r="K766" s="300"/>
      <c r="L766" s="67"/>
      <c r="M766" s="67"/>
      <c r="N766" s="67"/>
      <c r="O766" s="69"/>
      <c r="P766" s="67"/>
      <c r="Q766" s="69"/>
      <c r="R766" s="69"/>
      <c r="S766" s="69"/>
      <c r="T766" s="69"/>
      <c r="U766" s="221"/>
      <c r="V766" s="302"/>
      <c r="W766" s="302"/>
      <c r="X766" s="302"/>
      <c r="Y766" s="223"/>
      <c r="Z766" s="221"/>
      <c r="AA766" s="221"/>
      <c r="AB766" s="221"/>
      <c r="AC766" s="221"/>
      <c r="AD766" s="221"/>
      <c r="AE766" s="221"/>
      <c r="AF766" s="221"/>
      <c r="AG766" s="221"/>
      <c r="AH766" s="221"/>
      <c r="AI766" s="221"/>
      <c r="AJ766" s="221"/>
      <c r="AK766" s="221"/>
      <c r="AL766" s="221"/>
      <c r="AM766" s="221"/>
      <c r="AN766" s="221"/>
      <c r="AO766" s="221"/>
      <c r="AP766" s="221"/>
    </row>
    <row r="767" spans="1:42" ht="14.25" customHeight="1">
      <c r="A767" s="221"/>
      <c r="B767" s="87"/>
      <c r="C767" s="87"/>
      <c r="F767" s="221"/>
      <c r="I767" s="230"/>
      <c r="J767" s="299"/>
      <c r="K767" s="300"/>
      <c r="L767" s="67"/>
      <c r="M767" s="67"/>
      <c r="N767" s="67"/>
      <c r="O767" s="69"/>
      <c r="P767" s="67"/>
      <c r="Q767" s="69"/>
      <c r="R767" s="69"/>
      <c r="S767" s="69"/>
      <c r="T767" s="69"/>
      <c r="U767" s="221"/>
      <c r="V767" s="302"/>
      <c r="W767" s="302"/>
      <c r="X767" s="302"/>
      <c r="Y767" s="223"/>
      <c r="Z767" s="221"/>
      <c r="AA767" s="221"/>
      <c r="AB767" s="221"/>
      <c r="AC767" s="221"/>
      <c r="AD767" s="221"/>
      <c r="AE767" s="221"/>
      <c r="AF767" s="221"/>
      <c r="AG767" s="221"/>
      <c r="AH767" s="221"/>
      <c r="AI767" s="221"/>
      <c r="AJ767" s="221"/>
      <c r="AK767" s="221"/>
      <c r="AL767" s="221"/>
      <c r="AM767" s="221"/>
      <c r="AN767" s="221"/>
      <c r="AO767" s="221"/>
      <c r="AP767" s="221"/>
    </row>
    <row r="768" spans="1:42" ht="14.25" customHeight="1">
      <c r="A768" s="221"/>
      <c r="B768" s="87"/>
      <c r="C768" s="87"/>
      <c r="F768" s="221"/>
      <c r="I768" s="230"/>
      <c r="J768" s="299"/>
      <c r="K768" s="300"/>
      <c r="L768" s="67"/>
      <c r="M768" s="67"/>
      <c r="N768" s="67"/>
      <c r="O768" s="69"/>
      <c r="P768" s="67"/>
      <c r="Q768" s="69"/>
      <c r="R768" s="69"/>
      <c r="S768" s="69"/>
      <c r="T768" s="69"/>
      <c r="U768" s="221"/>
      <c r="V768" s="302"/>
      <c r="W768" s="302"/>
      <c r="X768" s="302"/>
      <c r="Y768" s="223"/>
      <c r="Z768" s="221"/>
      <c r="AA768" s="221"/>
      <c r="AB768" s="221"/>
      <c r="AC768" s="221"/>
      <c r="AD768" s="221"/>
      <c r="AE768" s="221"/>
      <c r="AF768" s="221"/>
      <c r="AG768" s="221"/>
      <c r="AH768" s="221"/>
      <c r="AI768" s="221"/>
      <c r="AJ768" s="221"/>
      <c r="AK768" s="221"/>
      <c r="AL768" s="221"/>
      <c r="AM768" s="221"/>
      <c r="AN768" s="221"/>
      <c r="AO768" s="221"/>
      <c r="AP768" s="221"/>
    </row>
    <row r="769" spans="1:42" ht="14.25" customHeight="1">
      <c r="A769" s="221"/>
      <c r="B769" s="87"/>
      <c r="C769" s="87"/>
      <c r="F769" s="221"/>
      <c r="I769" s="230"/>
      <c r="J769" s="299"/>
      <c r="K769" s="300"/>
      <c r="L769" s="67"/>
      <c r="M769" s="67"/>
      <c r="N769" s="67"/>
      <c r="O769" s="69"/>
      <c r="P769" s="67"/>
      <c r="Q769" s="69"/>
      <c r="R769" s="69"/>
      <c r="S769" s="69"/>
      <c r="T769" s="69"/>
      <c r="U769" s="221"/>
      <c r="V769" s="302"/>
      <c r="W769" s="302"/>
      <c r="X769" s="302"/>
      <c r="Y769" s="223"/>
      <c r="Z769" s="221"/>
      <c r="AA769" s="221"/>
      <c r="AB769" s="221"/>
      <c r="AC769" s="221"/>
      <c r="AD769" s="221"/>
      <c r="AE769" s="221"/>
      <c r="AF769" s="221"/>
      <c r="AG769" s="221"/>
      <c r="AH769" s="221"/>
      <c r="AI769" s="221"/>
      <c r="AJ769" s="221"/>
      <c r="AK769" s="221"/>
      <c r="AL769" s="221"/>
      <c r="AM769" s="221"/>
      <c r="AN769" s="221"/>
      <c r="AO769" s="221"/>
      <c r="AP769" s="221"/>
    </row>
    <row r="770" spans="1:42" ht="14.25" customHeight="1">
      <c r="A770" s="221"/>
      <c r="B770" s="87"/>
      <c r="C770" s="87"/>
      <c r="F770" s="221"/>
      <c r="I770" s="230"/>
      <c r="J770" s="299"/>
      <c r="K770" s="300"/>
      <c r="L770" s="67"/>
      <c r="M770" s="67"/>
      <c r="N770" s="67"/>
      <c r="O770" s="69"/>
      <c r="P770" s="67"/>
      <c r="Q770" s="69"/>
      <c r="R770" s="69"/>
      <c r="S770" s="69"/>
      <c r="T770" s="69"/>
      <c r="U770" s="221"/>
      <c r="V770" s="302"/>
      <c r="W770" s="302"/>
      <c r="X770" s="302"/>
      <c r="Y770" s="223"/>
      <c r="Z770" s="221"/>
      <c r="AA770" s="221"/>
      <c r="AB770" s="221"/>
      <c r="AC770" s="221"/>
      <c r="AD770" s="221"/>
      <c r="AE770" s="221"/>
      <c r="AF770" s="221"/>
      <c r="AG770" s="221"/>
      <c r="AH770" s="221"/>
      <c r="AI770" s="221"/>
      <c r="AJ770" s="221"/>
      <c r="AK770" s="221"/>
      <c r="AL770" s="221"/>
      <c r="AM770" s="221"/>
      <c r="AN770" s="221"/>
      <c r="AO770" s="221"/>
      <c r="AP770" s="221"/>
    </row>
    <row r="771" spans="1:42" ht="14.25" customHeight="1">
      <c r="A771" s="221"/>
      <c r="B771" s="87"/>
      <c r="C771" s="87"/>
      <c r="F771" s="221"/>
      <c r="I771" s="230"/>
      <c r="J771" s="299"/>
      <c r="K771" s="300"/>
      <c r="L771" s="67"/>
      <c r="M771" s="67"/>
      <c r="N771" s="67"/>
      <c r="O771" s="69"/>
      <c r="P771" s="67"/>
      <c r="Q771" s="69"/>
      <c r="R771" s="69"/>
      <c r="S771" s="69"/>
      <c r="T771" s="69"/>
      <c r="U771" s="221"/>
      <c r="V771" s="302"/>
      <c r="W771" s="302"/>
      <c r="X771" s="302"/>
      <c r="Y771" s="223"/>
      <c r="Z771" s="221"/>
      <c r="AA771" s="221"/>
      <c r="AB771" s="221"/>
      <c r="AC771" s="221"/>
      <c r="AD771" s="221"/>
      <c r="AE771" s="221"/>
      <c r="AF771" s="221"/>
      <c r="AG771" s="221"/>
      <c r="AH771" s="221"/>
      <c r="AI771" s="221"/>
      <c r="AJ771" s="221"/>
      <c r="AK771" s="221"/>
      <c r="AL771" s="221"/>
      <c r="AM771" s="221"/>
      <c r="AN771" s="221"/>
      <c r="AO771" s="221"/>
      <c r="AP771" s="221"/>
    </row>
    <row r="772" spans="1:42" ht="14.25" customHeight="1">
      <c r="A772" s="221"/>
      <c r="B772" s="87"/>
      <c r="C772" s="87"/>
      <c r="F772" s="221"/>
      <c r="I772" s="230"/>
      <c r="J772" s="299"/>
      <c r="K772" s="300"/>
      <c r="L772" s="67"/>
      <c r="M772" s="67"/>
      <c r="N772" s="67"/>
      <c r="O772" s="69"/>
      <c r="P772" s="67"/>
      <c r="Q772" s="69"/>
      <c r="R772" s="69"/>
      <c r="S772" s="69"/>
      <c r="T772" s="69"/>
      <c r="U772" s="221"/>
      <c r="V772" s="302"/>
      <c r="W772" s="302"/>
      <c r="X772" s="302"/>
      <c r="Y772" s="223"/>
      <c r="Z772" s="221"/>
      <c r="AA772" s="221"/>
      <c r="AB772" s="221"/>
      <c r="AC772" s="221"/>
      <c r="AD772" s="221"/>
      <c r="AE772" s="221"/>
      <c r="AF772" s="221"/>
      <c r="AG772" s="221"/>
      <c r="AH772" s="221"/>
      <c r="AI772" s="221"/>
      <c r="AJ772" s="221"/>
      <c r="AK772" s="221"/>
      <c r="AL772" s="221"/>
      <c r="AM772" s="221"/>
      <c r="AN772" s="221"/>
      <c r="AO772" s="221"/>
      <c r="AP772" s="221"/>
    </row>
    <row r="773" spans="1:42" ht="14.25" customHeight="1">
      <c r="A773" s="221"/>
      <c r="B773" s="87"/>
      <c r="C773" s="87"/>
      <c r="F773" s="221"/>
      <c r="I773" s="230"/>
      <c r="J773" s="299"/>
      <c r="K773" s="300"/>
      <c r="L773" s="67"/>
      <c r="M773" s="67"/>
      <c r="N773" s="67"/>
      <c r="O773" s="69"/>
      <c r="P773" s="67"/>
      <c r="Q773" s="69"/>
      <c r="R773" s="69"/>
      <c r="S773" s="69"/>
      <c r="T773" s="69"/>
      <c r="U773" s="221"/>
      <c r="V773" s="302"/>
      <c r="W773" s="302"/>
      <c r="X773" s="302"/>
      <c r="Y773" s="223"/>
      <c r="Z773" s="221"/>
      <c r="AA773" s="221"/>
      <c r="AB773" s="221"/>
      <c r="AC773" s="221"/>
      <c r="AD773" s="221"/>
      <c r="AE773" s="221"/>
      <c r="AF773" s="221"/>
      <c r="AG773" s="221"/>
      <c r="AH773" s="221"/>
      <c r="AI773" s="221"/>
      <c r="AJ773" s="221"/>
      <c r="AK773" s="221"/>
      <c r="AL773" s="221"/>
      <c r="AM773" s="221"/>
      <c r="AN773" s="221"/>
      <c r="AO773" s="221"/>
      <c r="AP773" s="221"/>
    </row>
    <row r="774" spans="1:42" ht="14.25" customHeight="1">
      <c r="A774" s="221"/>
      <c r="B774" s="87"/>
      <c r="C774" s="87"/>
      <c r="F774" s="221"/>
      <c r="I774" s="230"/>
      <c r="J774" s="299"/>
      <c r="K774" s="300"/>
      <c r="L774" s="67"/>
      <c r="M774" s="67"/>
      <c r="N774" s="67"/>
      <c r="O774" s="69"/>
      <c r="P774" s="67"/>
      <c r="Q774" s="69"/>
      <c r="R774" s="69"/>
      <c r="S774" s="69"/>
      <c r="T774" s="69"/>
      <c r="U774" s="221"/>
      <c r="V774" s="302"/>
      <c r="W774" s="302"/>
      <c r="X774" s="302"/>
      <c r="Y774" s="223"/>
      <c r="Z774" s="221"/>
      <c r="AA774" s="221"/>
      <c r="AB774" s="221"/>
      <c r="AC774" s="221"/>
      <c r="AD774" s="221"/>
      <c r="AE774" s="221"/>
      <c r="AF774" s="221"/>
      <c r="AG774" s="221"/>
      <c r="AH774" s="221"/>
      <c r="AI774" s="221"/>
      <c r="AJ774" s="221"/>
      <c r="AK774" s="221"/>
      <c r="AL774" s="221"/>
      <c r="AM774" s="221"/>
      <c r="AN774" s="221"/>
      <c r="AO774" s="221"/>
      <c r="AP774" s="221"/>
    </row>
    <row r="775" spans="1:42" ht="14.25" customHeight="1">
      <c r="A775" s="221"/>
      <c r="B775" s="87"/>
      <c r="C775" s="87"/>
      <c r="F775" s="221"/>
      <c r="I775" s="230"/>
      <c r="J775" s="299"/>
      <c r="K775" s="300"/>
      <c r="L775" s="67"/>
      <c r="M775" s="67"/>
      <c r="N775" s="67"/>
      <c r="O775" s="69"/>
      <c r="P775" s="67"/>
      <c r="Q775" s="69"/>
      <c r="R775" s="69"/>
      <c r="S775" s="69"/>
      <c r="T775" s="69"/>
      <c r="U775" s="221"/>
      <c r="V775" s="302"/>
      <c r="W775" s="302"/>
      <c r="X775" s="302"/>
      <c r="Y775" s="223"/>
      <c r="Z775" s="221"/>
      <c r="AA775" s="221"/>
      <c r="AB775" s="221"/>
      <c r="AC775" s="221"/>
      <c r="AD775" s="221"/>
      <c r="AE775" s="221"/>
      <c r="AF775" s="221"/>
      <c r="AG775" s="221"/>
      <c r="AH775" s="221"/>
      <c r="AI775" s="221"/>
      <c r="AJ775" s="221"/>
      <c r="AK775" s="221"/>
      <c r="AL775" s="221"/>
      <c r="AM775" s="221"/>
      <c r="AN775" s="221"/>
      <c r="AO775" s="221"/>
      <c r="AP775" s="221"/>
    </row>
    <row r="776" spans="1:42" ht="14.25" customHeight="1">
      <c r="A776" s="221"/>
      <c r="B776" s="87"/>
      <c r="C776" s="87"/>
      <c r="F776" s="221"/>
      <c r="I776" s="230"/>
      <c r="J776" s="299"/>
      <c r="K776" s="300"/>
      <c r="L776" s="67"/>
      <c r="M776" s="67"/>
      <c r="N776" s="67"/>
      <c r="O776" s="69"/>
      <c r="P776" s="67"/>
      <c r="Q776" s="69"/>
      <c r="R776" s="69"/>
      <c r="S776" s="69"/>
      <c r="T776" s="69"/>
      <c r="U776" s="221"/>
      <c r="V776" s="302"/>
      <c r="W776" s="302"/>
      <c r="X776" s="302"/>
      <c r="Y776" s="223"/>
      <c r="Z776" s="221"/>
      <c r="AA776" s="221"/>
      <c r="AB776" s="221"/>
      <c r="AC776" s="221"/>
      <c r="AD776" s="221"/>
      <c r="AE776" s="221"/>
      <c r="AF776" s="221"/>
      <c r="AG776" s="221"/>
      <c r="AH776" s="221"/>
      <c r="AI776" s="221"/>
      <c r="AJ776" s="221"/>
      <c r="AK776" s="221"/>
      <c r="AL776" s="221"/>
      <c r="AM776" s="221"/>
      <c r="AN776" s="221"/>
      <c r="AO776" s="221"/>
      <c r="AP776" s="221"/>
    </row>
    <row r="777" spans="1:42" ht="14.25" customHeight="1">
      <c r="A777" s="221"/>
      <c r="B777" s="87"/>
      <c r="C777" s="87"/>
      <c r="F777" s="221"/>
      <c r="I777" s="230"/>
      <c r="J777" s="299"/>
      <c r="K777" s="300"/>
      <c r="L777" s="67"/>
      <c r="M777" s="67"/>
      <c r="N777" s="67"/>
      <c r="O777" s="69"/>
      <c r="P777" s="67"/>
      <c r="Q777" s="69"/>
      <c r="R777" s="69"/>
      <c r="S777" s="69"/>
      <c r="T777" s="69"/>
      <c r="U777" s="221"/>
      <c r="V777" s="302"/>
      <c r="W777" s="302"/>
      <c r="X777" s="302"/>
      <c r="Y777" s="223"/>
      <c r="Z777" s="221"/>
      <c r="AA777" s="221"/>
      <c r="AB777" s="221"/>
      <c r="AC777" s="221"/>
      <c r="AD777" s="221"/>
      <c r="AE777" s="221"/>
      <c r="AF777" s="221"/>
      <c r="AG777" s="221"/>
      <c r="AH777" s="221"/>
      <c r="AI777" s="221"/>
      <c r="AJ777" s="221"/>
      <c r="AK777" s="221"/>
      <c r="AL777" s="221"/>
      <c r="AM777" s="221"/>
      <c r="AN777" s="221"/>
      <c r="AO777" s="221"/>
      <c r="AP777" s="221"/>
    </row>
    <row r="778" spans="1:42" ht="14.25" customHeight="1">
      <c r="A778" s="221"/>
      <c r="B778" s="87"/>
      <c r="C778" s="87"/>
      <c r="F778" s="221"/>
      <c r="I778" s="230"/>
      <c r="J778" s="299"/>
      <c r="K778" s="300"/>
      <c r="L778" s="67"/>
      <c r="M778" s="67"/>
      <c r="N778" s="67"/>
      <c r="O778" s="69"/>
      <c r="P778" s="67"/>
      <c r="Q778" s="69"/>
      <c r="R778" s="69"/>
      <c r="S778" s="69"/>
      <c r="T778" s="69"/>
      <c r="U778" s="221"/>
      <c r="V778" s="302"/>
      <c r="W778" s="302"/>
      <c r="X778" s="302"/>
      <c r="Y778" s="223"/>
      <c r="Z778" s="221"/>
      <c r="AA778" s="221"/>
      <c r="AB778" s="221"/>
      <c r="AC778" s="221"/>
      <c r="AD778" s="221"/>
      <c r="AE778" s="221"/>
      <c r="AF778" s="221"/>
      <c r="AG778" s="221"/>
      <c r="AH778" s="221"/>
      <c r="AI778" s="221"/>
      <c r="AJ778" s="221"/>
      <c r="AK778" s="221"/>
      <c r="AL778" s="221"/>
      <c r="AM778" s="221"/>
      <c r="AN778" s="221"/>
      <c r="AO778" s="221"/>
      <c r="AP778" s="221"/>
    </row>
    <row r="779" spans="1:42" ht="14.25" customHeight="1">
      <c r="A779" s="221"/>
      <c r="B779" s="87"/>
      <c r="C779" s="87"/>
      <c r="F779" s="221"/>
      <c r="I779" s="230"/>
      <c r="J779" s="299"/>
      <c r="K779" s="300"/>
      <c r="L779" s="67"/>
      <c r="M779" s="67"/>
      <c r="N779" s="67"/>
      <c r="O779" s="69"/>
      <c r="P779" s="67"/>
      <c r="Q779" s="69"/>
      <c r="R779" s="69"/>
      <c r="S779" s="69"/>
      <c r="T779" s="69"/>
      <c r="U779" s="221"/>
      <c r="V779" s="302"/>
      <c r="W779" s="302"/>
      <c r="X779" s="302"/>
      <c r="Y779" s="223"/>
      <c r="Z779" s="221"/>
      <c r="AA779" s="221"/>
      <c r="AB779" s="221"/>
      <c r="AC779" s="221"/>
      <c r="AD779" s="221"/>
      <c r="AE779" s="221"/>
      <c r="AF779" s="221"/>
      <c r="AG779" s="221"/>
      <c r="AH779" s="221"/>
      <c r="AI779" s="221"/>
      <c r="AJ779" s="221"/>
      <c r="AK779" s="221"/>
      <c r="AL779" s="221"/>
      <c r="AM779" s="221"/>
      <c r="AN779" s="221"/>
      <c r="AO779" s="221"/>
      <c r="AP779" s="221"/>
    </row>
    <row r="780" spans="1:42" ht="14.25" customHeight="1">
      <c r="A780" s="221"/>
      <c r="B780" s="87"/>
      <c r="C780" s="87"/>
      <c r="F780" s="221"/>
      <c r="I780" s="230"/>
      <c r="J780" s="299"/>
      <c r="K780" s="300"/>
      <c r="L780" s="67"/>
      <c r="M780" s="67"/>
      <c r="N780" s="67"/>
      <c r="O780" s="69"/>
      <c r="P780" s="67"/>
      <c r="Q780" s="69"/>
      <c r="R780" s="69"/>
      <c r="S780" s="69"/>
      <c r="T780" s="69"/>
      <c r="U780" s="221"/>
      <c r="V780" s="302"/>
      <c r="W780" s="302"/>
      <c r="X780" s="302"/>
      <c r="Y780" s="223"/>
      <c r="Z780" s="221"/>
      <c r="AA780" s="221"/>
      <c r="AB780" s="221"/>
      <c r="AC780" s="221"/>
      <c r="AD780" s="221"/>
      <c r="AE780" s="221"/>
      <c r="AF780" s="221"/>
      <c r="AG780" s="221"/>
      <c r="AH780" s="221"/>
      <c r="AI780" s="221"/>
      <c r="AJ780" s="221"/>
      <c r="AK780" s="221"/>
      <c r="AL780" s="221"/>
      <c r="AM780" s="221"/>
      <c r="AN780" s="221"/>
      <c r="AO780" s="221"/>
      <c r="AP780" s="221"/>
    </row>
    <row r="781" spans="1:42" ht="14.25" customHeight="1">
      <c r="A781" s="221"/>
      <c r="B781" s="87"/>
      <c r="C781" s="87"/>
      <c r="F781" s="221"/>
      <c r="I781" s="230"/>
      <c r="J781" s="299"/>
      <c r="K781" s="300"/>
      <c r="L781" s="67"/>
      <c r="M781" s="67"/>
      <c r="N781" s="67"/>
      <c r="O781" s="69"/>
      <c r="P781" s="67"/>
      <c r="Q781" s="69"/>
      <c r="R781" s="69"/>
      <c r="S781" s="69"/>
      <c r="T781" s="69"/>
      <c r="U781" s="221"/>
      <c r="V781" s="302"/>
      <c r="W781" s="302"/>
      <c r="X781" s="302"/>
      <c r="Y781" s="223"/>
      <c r="Z781" s="221"/>
      <c r="AA781" s="221"/>
      <c r="AB781" s="221"/>
      <c r="AC781" s="221"/>
      <c r="AD781" s="221"/>
      <c r="AE781" s="221"/>
      <c r="AF781" s="221"/>
      <c r="AG781" s="221"/>
      <c r="AH781" s="221"/>
      <c r="AI781" s="221"/>
      <c r="AJ781" s="221"/>
      <c r="AK781" s="221"/>
      <c r="AL781" s="221"/>
      <c r="AM781" s="221"/>
      <c r="AN781" s="221"/>
      <c r="AO781" s="221"/>
      <c r="AP781" s="221"/>
    </row>
    <row r="782" spans="1:42" ht="14.25" customHeight="1">
      <c r="A782" s="221"/>
      <c r="B782" s="87"/>
      <c r="C782" s="87"/>
      <c r="F782" s="221"/>
      <c r="I782" s="230"/>
      <c r="J782" s="299"/>
      <c r="K782" s="300"/>
      <c r="L782" s="67"/>
      <c r="M782" s="67"/>
      <c r="N782" s="67"/>
      <c r="O782" s="69"/>
      <c r="P782" s="67"/>
      <c r="Q782" s="69"/>
      <c r="R782" s="69"/>
      <c r="S782" s="69"/>
      <c r="T782" s="69"/>
      <c r="U782" s="221"/>
      <c r="V782" s="302"/>
      <c r="W782" s="302"/>
      <c r="X782" s="302"/>
      <c r="Y782" s="223"/>
      <c r="Z782" s="221"/>
      <c r="AA782" s="221"/>
      <c r="AB782" s="221"/>
      <c r="AC782" s="221"/>
      <c r="AD782" s="221"/>
      <c r="AE782" s="221"/>
      <c r="AF782" s="221"/>
      <c r="AG782" s="221"/>
      <c r="AH782" s="221"/>
      <c r="AI782" s="221"/>
      <c r="AJ782" s="221"/>
      <c r="AK782" s="221"/>
      <c r="AL782" s="221"/>
      <c r="AM782" s="221"/>
      <c r="AN782" s="221"/>
      <c r="AO782" s="221"/>
      <c r="AP782" s="221"/>
    </row>
    <row r="783" spans="1:42" ht="14.25" customHeight="1">
      <c r="A783" s="221"/>
      <c r="B783" s="87"/>
      <c r="C783" s="87"/>
      <c r="F783" s="221"/>
      <c r="I783" s="230"/>
      <c r="J783" s="299"/>
      <c r="K783" s="300"/>
      <c r="L783" s="67"/>
      <c r="M783" s="67"/>
      <c r="N783" s="67"/>
      <c r="O783" s="69"/>
      <c r="P783" s="67"/>
      <c r="Q783" s="69"/>
      <c r="R783" s="69"/>
      <c r="S783" s="69"/>
      <c r="T783" s="69"/>
      <c r="U783" s="221"/>
      <c r="V783" s="302"/>
      <c r="W783" s="302"/>
      <c r="X783" s="302"/>
      <c r="Y783" s="223"/>
      <c r="Z783" s="221"/>
      <c r="AA783" s="221"/>
      <c r="AB783" s="221"/>
      <c r="AC783" s="221"/>
      <c r="AD783" s="221"/>
      <c r="AE783" s="221"/>
      <c r="AF783" s="221"/>
      <c r="AG783" s="221"/>
      <c r="AH783" s="221"/>
      <c r="AI783" s="221"/>
      <c r="AJ783" s="221"/>
      <c r="AK783" s="221"/>
      <c r="AL783" s="221"/>
      <c r="AM783" s="221"/>
      <c r="AN783" s="221"/>
      <c r="AO783" s="221"/>
      <c r="AP783" s="221"/>
    </row>
    <row r="784" spans="1:42" ht="14.25" customHeight="1">
      <c r="A784" s="221"/>
      <c r="B784" s="87"/>
      <c r="C784" s="87"/>
      <c r="F784" s="221"/>
      <c r="I784" s="230"/>
      <c r="J784" s="299"/>
      <c r="K784" s="300"/>
      <c r="L784" s="67"/>
      <c r="M784" s="67"/>
      <c r="N784" s="67"/>
      <c r="O784" s="69"/>
      <c r="P784" s="67"/>
      <c r="Q784" s="69"/>
      <c r="R784" s="69"/>
      <c r="S784" s="69"/>
      <c r="T784" s="69"/>
      <c r="U784" s="221"/>
      <c r="V784" s="302"/>
      <c r="W784" s="302"/>
      <c r="X784" s="302"/>
      <c r="Y784" s="223"/>
      <c r="Z784" s="221"/>
      <c r="AA784" s="221"/>
      <c r="AB784" s="221"/>
      <c r="AC784" s="221"/>
      <c r="AD784" s="221"/>
      <c r="AE784" s="221"/>
      <c r="AF784" s="221"/>
      <c r="AG784" s="221"/>
      <c r="AH784" s="221"/>
      <c r="AI784" s="221"/>
      <c r="AJ784" s="221"/>
      <c r="AK784" s="221"/>
      <c r="AL784" s="221"/>
      <c r="AM784" s="221"/>
      <c r="AN784" s="221"/>
      <c r="AO784" s="221"/>
      <c r="AP784" s="221"/>
    </row>
    <row r="785" spans="1:42" ht="14.25" customHeight="1">
      <c r="A785" s="221"/>
      <c r="B785" s="87"/>
      <c r="C785" s="87"/>
      <c r="F785" s="221"/>
      <c r="I785" s="230"/>
      <c r="J785" s="299"/>
      <c r="K785" s="300"/>
      <c r="L785" s="67"/>
      <c r="M785" s="67"/>
      <c r="N785" s="67"/>
      <c r="O785" s="69"/>
      <c r="P785" s="67"/>
      <c r="Q785" s="69"/>
      <c r="R785" s="69"/>
      <c r="S785" s="69"/>
      <c r="T785" s="69"/>
      <c r="U785" s="221"/>
      <c r="V785" s="302"/>
      <c r="W785" s="302"/>
      <c r="X785" s="302"/>
      <c r="Y785" s="223"/>
      <c r="Z785" s="221"/>
      <c r="AA785" s="221"/>
      <c r="AB785" s="221"/>
      <c r="AC785" s="221"/>
      <c r="AD785" s="221"/>
      <c r="AE785" s="221"/>
      <c r="AF785" s="221"/>
      <c r="AG785" s="221"/>
      <c r="AH785" s="221"/>
      <c r="AI785" s="221"/>
      <c r="AJ785" s="221"/>
      <c r="AK785" s="221"/>
      <c r="AL785" s="221"/>
      <c r="AM785" s="221"/>
      <c r="AN785" s="221"/>
      <c r="AO785" s="221"/>
      <c r="AP785" s="221"/>
    </row>
    <row r="786" spans="1:42" ht="14.25" customHeight="1">
      <c r="A786" s="221"/>
      <c r="B786" s="87"/>
      <c r="C786" s="87"/>
      <c r="F786" s="221"/>
      <c r="I786" s="230"/>
      <c r="J786" s="299"/>
      <c r="K786" s="300"/>
      <c r="L786" s="67"/>
      <c r="M786" s="67"/>
      <c r="N786" s="67"/>
      <c r="O786" s="69"/>
      <c r="P786" s="67"/>
      <c r="Q786" s="69"/>
      <c r="R786" s="69"/>
      <c r="S786" s="69"/>
      <c r="T786" s="69"/>
      <c r="U786" s="221"/>
      <c r="V786" s="302"/>
      <c r="W786" s="302"/>
      <c r="X786" s="302"/>
      <c r="Y786" s="223"/>
      <c r="Z786" s="221"/>
      <c r="AA786" s="221"/>
      <c r="AB786" s="221"/>
      <c r="AC786" s="221"/>
      <c r="AD786" s="221"/>
      <c r="AE786" s="221"/>
      <c r="AF786" s="221"/>
      <c r="AG786" s="221"/>
      <c r="AH786" s="221"/>
      <c r="AI786" s="221"/>
      <c r="AJ786" s="221"/>
      <c r="AK786" s="221"/>
      <c r="AL786" s="221"/>
      <c r="AM786" s="221"/>
      <c r="AN786" s="221"/>
      <c r="AO786" s="221"/>
      <c r="AP786" s="221"/>
    </row>
    <row r="787" spans="1:42" ht="14.25" customHeight="1">
      <c r="A787" s="221"/>
      <c r="B787" s="87"/>
      <c r="C787" s="87"/>
      <c r="F787" s="221"/>
      <c r="I787" s="230"/>
      <c r="J787" s="299"/>
      <c r="K787" s="300"/>
      <c r="L787" s="67"/>
      <c r="M787" s="67"/>
      <c r="N787" s="67"/>
      <c r="O787" s="69"/>
      <c r="P787" s="67"/>
      <c r="Q787" s="69"/>
      <c r="R787" s="69"/>
      <c r="S787" s="69"/>
      <c r="T787" s="69"/>
      <c r="U787" s="221"/>
      <c r="V787" s="302"/>
      <c r="W787" s="302"/>
      <c r="X787" s="302"/>
      <c r="Y787" s="223"/>
      <c r="Z787" s="221"/>
      <c r="AA787" s="221"/>
      <c r="AB787" s="221"/>
      <c r="AC787" s="221"/>
      <c r="AD787" s="221"/>
      <c r="AE787" s="221"/>
      <c r="AF787" s="221"/>
      <c r="AG787" s="221"/>
      <c r="AH787" s="221"/>
      <c r="AI787" s="221"/>
      <c r="AJ787" s="221"/>
      <c r="AK787" s="221"/>
      <c r="AL787" s="221"/>
      <c r="AM787" s="221"/>
      <c r="AN787" s="221"/>
      <c r="AO787" s="221"/>
      <c r="AP787" s="221"/>
    </row>
    <row r="788" spans="1:42" ht="14.25" customHeight="1">
      <c r="A788" s="221"/>
      <c r="B788" s="87"/>
      <c r="C788" s="87"/>
      <c r="F788" s="221"/>
      <c r="I788" s="230"/>
      <c r="J788" s="299"/>
      <c r="K788" s="300"/>
      <c r="L788" s="67"/>
      <c r="M788" s="67"/>
      <c r="N788" s="67"/>
      <c r="O788" s="69"/>
      <c r="P788" s="67"/>
      <c r="Q788" s="69"/>
      <c r="R788" s="69"/>
      <c r="S788" s="69"/>
      <c r="T788" s="69"/>
      <c r="U788" s="221"/>
      <c r="V788" s="302"/>
      <c r="W788" s="302"/>
      <c r="X788" s="302"/>
      <c r="Y788" s="223"/>
      <c r="Z788" s="221"/>
      <c r="AA788" s="221"/>
      <c r="AB788" s="221"/>
      <c r="AC788" s="221"/>
      <c r="AD788" s="221"/>
      <c r="AE788" s="221"/>
      <c r="AF788" s="221"/>
      <c r="AG788" s="221"/>
      <c r="AH788" s="221"/>
      <c r="AI788" s="221"/>
      <c r="AJ788" s="221"/>
      <c r="AK788" s="221"/>
      <c r="AL788" s="221"/>
      <c r="AM788" s="221"/>
      <c r="AN788" s="221"/>
      <c r="AO788" s="221"/>
      <c r="AP788" s="221"/>
    </row>
    <row r="789" spans="1:42" ht="14.25" customHeight="1">
      <c r="A789" s="221"/>
      <c r="B789" s="87"/>
      <c r="C789" s="87"/>
      <c r="F789" s="221"/>
      <c r="I789" s="230"/>
      <c r="J789" s="299"/>
      <c r="K789" s="300"/>
      <c r="L789" s="67"/>
      <c r="M789" s="67"/>
      <c r="N789" s="67"/>
      <c r="O789" s="69"/>
      <c r="P789" s="67"/>
      <c r="Q789" s="69"/>
      <c r="R789" s="69"/>
      <c r="S789" s="69"/>
      <c r="T789" s="69"/>
      <c r="U789" s="221"/>
      <c r="V789" s="302"/>
      <c r="W789" s="302"/>
      <c r="X789" s="302"/>
      <c r="Y789" s="223"/>
      <c r="Z789" s="221"/>
      <c r="AA789" s="221"/>
      <c r="AB789" s="221"/>
      <c r="AC789" s="221"/>
      <c r="AD789" s="221"/>
      <c r="AE789" s="221"/>
      <c r="AF789" s="221"/>
      <c r="AG789" s="221"/>
      <c r="AH789" s="221"/>
      <c r="AI789" s="221"/>
      <c r="AJ789" s="221"/>
      <c r="AK789" s="221"/>
      <c r="AL789" s="221"/>
      <c r="AM789" s="221"/>
      <c r="AN789" s="221"/>
      <c r="AO789" s="221"/>
      <c r="AP789" s="221"/>
    </row>
    <row r="790" spans="1:42" ht="14.25" customHeight="1">
      <c r="A790" s="221"/>
      <c r="B790" s="87"/>
      <c r="C790" s="87"/>
      <c r="F790" s="221"/>
      <c r="I790" s="230"/>
      <c r="J790" s="299"/>
      <c r="K790" s="300"/>
      <c r="L790" s="67"/>
      <c r="M790" s="67"/>
      <c r="N790" s="67"/>
      <c r="O790" s="69"/>
      <c r="P790" s="67"/>
      <c r="Q790" s="69"/>
      <c r="R790" s="69"/>
      <c r="S790" s="69"/>
      <c r="T790" s="69"/>
      <c r="U790" s="221"/>
      <c r="V790" s="302"/>
      <c r="W790" s="302"/>
      <c r="X790" s="302"/>
      <c r="Y790" s="223"/>
      <c r="Z790" s="221"/>
      <c r="AA790" s="221"/>
      <c r="AB790" s="221"/>
      <c r="AC790" s="221"/>
      <c r="AD790" s="221"/>
      <c r="AE790" s="221"/>
      <c r="AF790" s="221"/>
      <c r="AG790" s="221"/>
      <c r="AH790" s="221"/>
      <c r="AI790" s="221"/>
      <c r="AJ790" s="221"/>
      <c r="AK790" s="221"/>
      <c r="AL790" s="221"/>
      <c r="AM790" s="221"/>
      <c r="AN790" s="221"/>
      <c r="AO790" s="221"/>
      <c r="AP790" s="221"/>
    </row>
    <row r="791" spans="1:42" ht="14.25" customHeight="1">
      <c r="A791" s="221"/>
      <c r="B791" s="87"/>
      <c r="C791" s="87"/>
      <c r="F791" s="221"/>
      <c r="I791" s="230"/>
      <c r="J791" s="299"/>
      <c r="K791" s="300"/>
      <c r="L791" s="67"/>
      <c r="M791" s="67"/>
      <c r="N791" s="67"/>
      <c r="O791" s="69"/>
      <c r="P791" s="67"/>
      <c r="Q791" s="69"/>
      <c r="R791" s="69"/>
      <c r="S791" s="69"/>
      <c r="T791" s="69"/>
      <c r="U791" s="221"/>
      <c r="V791" s="302"/>
      <c r="W791" s="302"/>
      <c r="X791" s="302"/>
      <c r="Y791" s="223"/>
      <c r="Z791" s="221"/>
      <c r="AA791" s="221"/>
      <c r="AB791" s="221"/>
      <c r="AC791" s="221"/>
      <c r="AD791" s="221"/>
      <c r="AE791" s="221"/>
      <c r="AF791" s="221"/>
      <c r="AG791" s="221"/>
      <c r="AH791" s="221"/>
      <c r="AI791" s="221"/>
      <c r="AJ791" s="221"/>
      <c r="AK791" s="221"/>
      <c r="AL791" s="221"/>
      <c r="AM791" s="221"/>
      <c r="AN791" s="221"/>
      <c r="AO791" s="221"/>
      <c r="AP791" s="221"/>
    </row>
    <row r="792" spans="1:42" ht="14.25" customHeight="1">
      <c r="A792" s="221"/>
      <c r="B792" s="87"/>
      <c r="C792" s="87"/>
      <c r="F792" s="221"/>
      <c r="I792" s="230"/>
      <c r="J792" s="299"/>
      <c r="K792" s="300"/>
      <c r="L792" s="67"/>
      <c r="M792" s="67"/>
      <c r="N792" s="67"/>
      <c r="O792" s="69"/>
      <c r="P792" s="67"/>
      <c r="Q792" s="69"/>
      <c r="R792" s="69"/>
      <c r="S792" s="69"/>
      <c r="T792" s="69"/>
      <c r="U792" s="221"/>
      <c r="V792" s="302"/>
      <c r="W792" s="302"/>
      <c r="X792" s="302"/>
      <c r="Y792" s="223"/>
      <c r="Z792" s="221"/>
      <c r="AA792" s="221"/>
      <c r="AB792" s="221"/>
      <c r="AC792" s="221"/>
      <c r="AD792" s="221"/>
      <c r="AE792" s="221"/>
      <c r="AF792" s="221"/>
      <c r="AG792" s="221"/>
      <c r="AH792" s="221"/>
      <c r="AI792" s="221"/>
      <c r="AJ792" s="221"/>
      <c r="AK792" s="221"/>
      <c r="AL792" s="221"/>
      <c r="AM792" s="221"/>
      <c r="AN792" s="221"/>
      <c r="AO792" s="221"/>
      <c r="AP792" s="221"/>
    </row>
    <row r="793" spans="1:42" ht="14.25" customHeight="1">
      <c r="A793" s="221"/>
      <c r="B793" s="87"/>
      <c r="C793" s="87"/>
      <c r="F793" s="221"/>
      <c r="I793" s="230"/>
      <c r="J793" s="299"/>
      <c r="K793" s="300"/>
      <c r="L793" s="67"/>
      <c r="M793" s="67"/>
      <c r="N793" s="67"/>
      <c r="O793" s="69"/>
      <c r="P793" s="67"/>
      <c r="Q793" s="69"/>
      <c r="R793" s="69"/>
      <c r="S793" s="69"/>
      <c r="T793" s="69"/>
      <c r="U793" s="221"/>
      <c r="V793" s="302"/>
      <c r="W793" s="302"/>
      <c r="X793" s="302"/>
      <c r="Y793" s="223"/>
      <c r="Z793" s="221"/>
      <c r="AA793" s="221"/>
      <c r="AB793" s="221"/>
      <c r="AC793" s="221"/>
      <c r="AD793" s="221"/>
      <c r="AE793" s="221"/>
      <c r="AF793" s="221"/>
      <c r="AG793" s="221"/>
      <c r="AH793" s="221"/>
      <c r="AI793" s="221"/>
      <c r="AJ793" s="221"/>
      <c r="AK793" s="221"/>
      <c r="AL793" s="221"/>
      <c r="AM793" s="221"/>
      <c r="AN793" s="221"/>
      <c r="AO793" s="221"/>
      <c r="AP793" s="221"/>
    </row>
    <row r="794" spans="1:42" ht="14.25" customHeight="1">
      <c r="A794" s="221"/>
      <c r="B794" s="87"/>
      <c r="C794" s="87"/>
      <c r="F794" s="221"/>
      <c r="I794" s="230"/>
      <c r="J794" s="299"/>
      <c r="K794" s="300"/>
      <c r="L794" s="67"/>
      <c r="M794" s="67"/>
      <c r="N794" s="67"/>
      <c r="O794" s="69"/>
      <c r="P794" s="67"/>
      <c r="Q794" s="69"/>
      <c r="R794" s="69"/>
      <c r="S794" s="69"/>
      <c r="T794" s="69"/>
      <c r="U794" s="221"/>
      <c r="V794" s="302"/>
      <c r="W794" s="302"/>
      <c r="X794" s="302"/>
      <c r="Y794" s="223"/>
      <c r="Z794" s="221"/>
      <c r="AA794" s="221"/>
      <c r="AB794" s="221"/>
      <c r="AC794" s="221"/>
      <c r="AD794" s="221"/>
      <c r="AE794" s="221"/>
      <c r="AF794" s="221"/>
      <c r="AG794" s="221"/>
      <c r="AH794" s="221"/>
      <c r="AI794" s="221"/>
      <c r="AJ794" s="221"/>
      <c r="AK794" s="221"/>
      <c r="AL794" s="221"/>
      <c r="AM794" s="221"/>
      <c r="AN794" s="221"/>
      <c r="AO794" s="221"/>
      <c r="AP794" s="221"/>
    </row>
    <row r="795" spans="1:42" ht="14.25" customHeight="1">
      <c r="A795" s="221"/>
      <c r="B795" s="87"/>
      <c r="C795" s="87"/>
      <c r="F795" s="221"/>
      <c r="I795" s="230"/>
      <c r="J795" s="299"/>
      <c r="K795" s="300"/>
      <c r="L795" s="67"/>
      <c r="M795" s="67"/>
      <c r="N795" s="67"/>
      <c r="O795" s="69"/>
      <c r="P795" s="67"/>
      <c r="Q795" s="69"/>
      <c r="R795" s="69"/>
      <c r="S795" s="69"/>
      <c r="T795" s="69"/>
      <c r="U795" s="221"/>
      <c r="V795" s="302"/>
      <c r="W795" s="302"/>
      <c r="X795" s="302"/>
      <c r="Y795" s="223"/>
      <c r="Z795" s="221"/>
      <c r="AA795" s="221"/>
      <c r="AB795" s="221"/>
      <c r="AC795" s="221"/>
      <c r="AD795" s="221"/>
      <c r="AE795" s="221"/>
      <c r="AF795" s="221"/>
      <c r="AG795" s="221"/>
      <c r="AH795" s="221"/>
      <c r="AI795" s="221"/>
      <c r="AJ795" s="221"/>
      <c r="AK795" s="221"/>
      <c r="AL795" s="221"/>
      <c r="AM795" s="221"/>
      <c r="AN795" s="221"/>
      <c r="AO795" s="221"/>
      <c r="AP795" s="221"/>
    </row>
    <row r="796" spans="1:42" ht="14.25" customHeight="1">
      <c r="A796" s="221"/>
      <c r="B796" s="87"/>
      <c r="C796" s="87"/>
      <c r="F796" s="221"/>
      <c r="I796" s="230"/>
      <c r="J796" s="299"/>
      <c r="K796" s="300"/>
      <c r="L796" s="67"/>
      <c r="M796" s="67"/>
      <c r="N796" s="67"/>
      <c r="O796" s="69"/>
      <c r="P796" s="67"/>
      <c r="Q796" s="69"/>
      <c r="R796" s="69"/>
      <c r="S796" s="69"/>
      <c r="T796" s="69"/>
      <c r="U796" s="221"/>
      <c r="V796" s="302"/>
      <c r="W796" s="302"/>
      <c r="X796" s="302"/>
      <c r="Y796" s="223"/>
      <c r="Z796" s="221"/>
      <c r="AA796" s="221"/>
      <c r="AB796" s="221"/>
      <c r="AC796" s="221"/>
      <c r="AD796" s="221"/>
      <c r="AE796" s="221"/>
      <c r="AF796" s="221"/>
      <c r="AG796" s="221"/>
      <c r="AH796" s="221"/>
      <c r="AI796" s="221"/>
      <c r="AJ796" s="221"/>
      <c r="AK796" s="221"/>
      <c r="AL796" s="221"/>
      <c r="AM796" s="221"/>
      <c r="AN796" s="221"/>
      <c r="AO796" s="221"/>
      <c r="AP796" s="221"/>
    </row>
    <row r="797" spans="1:42" ht="14.25" customHeight="1">
      <c r="A797" s="221"/>
      <c r="B797" s="87"/>
      <c r="C797" s="87"/>
      <c r="F797" s="221"/>
      <c r="I797" s="230"/>
      <c r="J797" s="299"/>
      <c r="K797" s="300"/>
      <c r="L797" s="67"/>
      <c r="M797" s="67"/>
      <c r="N797" s="67"/>
      <c r="O797" s="69"/>
      <c r="P797" s="67"/>
      <c r="Q797" s="69"/>
      <c r="R797" s="69"/>
      <c r="S797" s="69"/>
      <c r="T797" s="69"/>
      <c r="U797" s="221"/>
      <c r="V797" s="302"/>
      <c r="W797" s="302"/>
      <c r="X797" s="302"/>
      <c r="Y797" s="223"/>
      <c r="Z797" s="221"/>
      <c r="AA797" s="221"/>
      <c r="AB797" s="221"/>
      <c r="AC797" s="221"/>
      <c r="AD797" s="221"/>
      <c r="AE797" s="221"/>
      <c r="AF797" s="221"/>
      <c r="AG797" s="221"/>
      <c r="AH797" s="221"/>
      <c r="AI797" s="221"/>
      <c r="AJ797" s="221"/>
      <c r="AK797" s="221"/>
      <c r="AL797" s="221"/>
      <c r="AM797" s="221"/>
      <c r="AN797" s="221"/>
      <c r="AO797" s="221"/>
      <c r="AP797" s="221"/>
    </row>
    <row r="798" spans="1:42" ht="14.25" customHeight="1">
      <c r="A798" s="221"/>
      <c r="B798" s="87"/>
      <c r="C798" s="87"/>
      <c r="F798" s="221"/>
      <c r="I798" s="230"/>
      <c r="J798" s="299"/>
      <c r="K798" s="300"/>
      <c r="L798" s="67"/>
      <c r="M798" s="67"/>
      <c r="N798" s="67"/>
      <c r="O798" s="69"/>
      <c r="P798" s="67"/>
      <c r="Q798" s="69"/>
      <c r="R798" s="69"/>
      <c r="S798" s="69"/>
      <c r="T798" s="69"/>
      <c r="U798" s="221"/>
      <c r="V798" s="302"/>
      <c r="W798" s="302"/>
      <c r="X798" s="302"/>
      <c r="Y798" s="223"/>
      <c r="Z798" s="221"/>
      <c r="AA798" s="221"/>
      <c r="AB798" s="221"/>
      <c r="AC798" s="221"/>
      <c r="AD798" s="221"/>
      <c r="AE798" s="221"/>
      <c r="AF798" s="221"/>
      <c r="AG798" s="221"/>
      <c r="AH798" s="221"/>
      <c r="AI798" s="221"/>
      <c r="AJ798" s="221"/>
      <c r="AK798" s="221"/>
      <c r="AL798" s="221"/>
      <c r="AM798" s="221"/>
      <c r="AN798" s="221"/>
      <c r="AO798" s="221"/>
      <c r="AP798" s="221"/>
    </row>
    <row r="799" spans="1:42" ht="14.25" customHeight="1">
      <c r="A799" s="221"/>
      <c r="B799" s="87"/>
      <c r="C799" s="87"/>
      <c r="F799" s="221"/>
      <c r="I799" s="230"/>
      <c r="J799" s="299"/>
      <c r="K799" s="300"/>
      <c r="L799" s="67"/>
      <c r="M799" s="67"/>
      <c r="N799" s="67"/>
      <c r="O799" s="69"/>
      <c r="P799" s="67"/>
      <c r="Q799" s="69"/>
      <c r="R799" s="69"/>
      <c r="S799" s="69"/>
      <c r="T799" s="69"/>
      <c r="U799" s="221"/>
      <c r="V799" s="302"/>
      <c r="W799" s="302"/>
      <c r="X799" s="302"/>
      <c r="Y799" s="223"/>
      <c r="Z799" s="221"/>
      <c r="AA799" s="221"/>
      <c r="AB799" s="221"/>
      <c r="AC799" s="221"/>
      <c r="AD799" s="221"/>
      <c r="AE799" s="221"/>
      <c r="AF799" s="221"/>
      <c r="AG799" s="221"/>
      <c r="AH799" s="221"/>
      <c r="AI799" s="221"/>
      <c r="AJ799" s="221"/>
      <c r="AK799" s="221"/>
      <c r="AL799" s="221"/>
      <c r="AM799" s="221"/>
      <c r="AN799" s="221"/>
      <c r="AO799" s="221"/>
      <c r="AP799" s="221"/>
    </row>
    <row r="800" spans="1:42" ht="14.25" customHeight="1">
      <c r="A800" s="221"/>
      <c r="B800" s="87"/>
      <c r="C800" s="87"/>
      <c r="F800" s="221"/>
      <c r="I800" s="230"/>
      <c r="J800" s="299"/>
      <c r="K800" s="300"/>
      <c r="L800" s="67"/>
      <c r="M800" s="67"/>
      <c r="N800" s="67"/>
      <c r="O800" s="69"/>
      <c r="P800" s="67"/>
      <c r="Q800" s="69"/>
      <c r="R800" s="69"/>
      <c r="S800" s="69"/>
      <c r="T800" s="69"/>
      <c r="U800" s="221"/>
      <c r="V800" s="302"/>
      <c r="W800" s="302"/>
      <c r="X800" s="302"/>
      <c r="Y800" s="223"/>
      <c r="Z800" s="221"/>
      <c r="AA800" s="221"/>
      <c r="AB800" s="221"/>
      <c r="AC800" s="221"/>
      <c r="AD800" s="221"/>
      <c r="AE800" s="221"/>
      <c r="AF800" s="221"/>
      <c r="AG800" s="221"/>
      <c r="AH800" s="221"/>
      <c r="AI800" s="221"/>
      <c r="AJ800" s="221"/>
      <c r="AK800" s="221"/>
      <c r="AL800" s="221"/>
      <c r="AM800" s="221"/>
      <c r="AN800" s="221"/>
      <c r="AO800" s="221"/>
      <c r="AP800" s="221"/>
    </row>
    <row r="801" spans="1:42" ht="14.25" customHeight="1">
      <c r="A801" s="221"/>
      <c r="B801" s="87"/>
      <c r="C801" s="87"/>
      <c r="F801" s="221"/>
      <c r="I801" s="230"/>
      <c r="J801" s="299"/>
      <c r="K801" s="300"/>
      <c r="L801" s="67"/>
      <c r="M801" s="67"/>
      <c r="N801" s="67"/>
      <c r="O801" s="69"/>
      <c r="P801" s="67"/>
      <c r="Q801" s="69"/>
      <c r="R801" s="69"/>
      <c r="S801" s="69"/>
      <c r="T801" s="69"/>
      <c r="U801" s="221"/>
      <c r="V801" s="302"/>
      <c r="W801" s="302"/>
      <c r="X801" s="302"/>
      <c r="Y801" s="223"/>
      <c r="Z801" s="221"/>
      <c r="AA801" s="221"/>
      <c r="AB801" s="221"/>
      <c r="AC801" s="221"/>
      <c r="AD801" s="221"/>
      <c r="AE801" s="221"/>
      <c r="AF801" s="221"/>
      <c r="AG801" s="221"/>
      <c r="AH801" s="221"/>
      <c r="AI801" s="221"/>
      <c r="AJ801" s="221"/>
      <c r="AK801" s="221"/>
      <c r="AL801" s="221"/>
      <c r="AM801" s="221"/>
      <c r="AN801" s="221"/>
      <c r="AO801" s="221"/>
      <c r="AP801" s="221"/>
    </row>
    <row r="802" spans="1:42" ht="14.25" customHeight="1">
      <c r="A802" s="221"/>
      <c r="B802" s="87"/>
      <c r="C802" s="87"/>
      <c r="F802" s="221"/>
      <c r="I802" s="230"/>
      <c r="J802" s="299"/>
      <c r="K802" s="300"/>
      <c r="L802" s="67"/>
      <c r="M802" s="67"/>
      <c r="N802" s="67"/>
      <c r="O802" s="69"/>
      <c r="P802" s="67"/>
      <c r="Q802" s="69"/>
      <c r="R802" s="69"/>
      <c r="S802" s="69"/>
      <c r="T802" s="69"/>
      <c r="U802" s="221"/>
      <c r="V802" s="302"/>
      <c r="W802" s="302"/>
      <c r="X802" s="302"/>
      <c r="Y802" s="223"/>
      <c r="Z802" s="221"/>
      <c r="AA802" s="221"/>
      <c r="AB802" s="221"/>
      <c r="AC802" s="221"/>
      <c r="AD802" s="221"/>
      <c r="AE802" s="221"/>
      <c r="AF802" s="221"/>
      <c r="AG802" s="221"/>
      <c r="AH802" s="221"/>
      <c r="AI802" s="221"/>
      <c r="AJ802" s="221"/>
      <c r="AK802" s="221"/>
      <c r="AL802" s="221"/>
      <c r="AM802" s="221"/>
      <c r="AN802" s="221"/>
      <c r="AO802" s="221"/>
      <c r="AP802" s="221"/>
    </row>
    <row r="803" spans="1:42" ht="14.25" customHeight="1">
      <c r="A803" s="221"/>
      <c r="B803" s="87"/>
      <c r="C803" s="87"/>
      <c r="F803" s="221"/>
      <c r="I803" s="230"/>
      <c r="J803" s="299"/>
      <c r="K803" s="300"/>
      <c r="L803" s="67"/>
      <c r="M803" s="67"/>
      <c r="N803" s="67"/>
      <c r="O803" s="69"/>
      <c r="P803" s="67"/>
      <c r="Q803" s="69"/>
      <c r="R803" s="69"/>
      <c r="S803" s="69"/>
      <c r="T803" s="69"/>
      <c r="U803" s="221"/>
      <c r="V803" s="302"/>
      <c r="W803" s="302"/>
      <c r="X803" s="302"/>
      <c r="Y803" s="223"/>
      <c r="Z803" s="221"/>
      <c r="AA803" s="221"/>
      <c r="AB803" s="221"/>
      <c r="AC803" s="221"/>
      <c r="AD803" s="221"/>
      <c r="AE803" s="221"/>
      <c r="AF803" s="221"/>
      <c r="AG803" s="221"/>
      <c r="AH803" s="221"/>
      <c r="AI803" s="221"/>
      <c r="AJ803" s="221"/>
      <c r="AK803" s="221"/>
      <c r="AL803" s="221"/>
      <c r="AM803" s="221"/>
      <c r="AN803" s="221"/>
      <c r="AO803" s="221"/>
      <c r="AP803" s="221"/>
    </row>
    <row r="804" spans="1:42" ht="14.25" customHeight="1">
      <c r="A804" s="221"/>
      <c r="B804" s="87"/>
      <c r="C804" s="87"/>
      <c r="F804" s="221"/>
      <c r="I804" s="230"/>
      <c r="J804" s="299"/>
      <c r="K804" s="300"/>
      <c r="L804" s="67"/>
      <c r="M804" s="67"/>
      <c r="N804" s="67"/>
      <c r="O804" s="69"/>
      <c r="P804" s="67"/>
      <c r="Q804" s="69"/>
      <c r="R804" s="69"/>
      <c r="S804" s="69"/>
      <c r="T804" s="69"/>
      <c r="U804" s="221"/>
      <c r="V804" s="302"/>
      <c r="W804" s="302"/>
      <c r="X804" s="302"/>
      <c r="Y804" s="223"/>
      <c r="Z804" s="221"/>
      <c r="AA804" s="221"/>
      <c r="AB804" s="221"/>
      <c r="AC804" s="221"/>
      <c r="AD804" s="221"/>
      <c r="AE804" s="221"/>
      <c r="AF804" s="221"/>
      <c r="AG804" s="221"/>
      <c r="AH804" s="221"/>
      <c r="AI804" s="221"/>
      <c r="AJ804" s="221"/>
      <c r="AK804" s="221"/>
      <c r="AL804" s="221"/>
      <c r="AM804" s="221"/>
      <c r="AN804" s="221"/>
      <c r="AO804" s="221"/>
      <c r="AP804" s="221"/>
    </row>
    <row r="805" spans="1:42" ht="14.25" customHeight="1">
      <c r="A805" s="221"/>
      <c r="B805" s="87"/>
      <c r="C805" s="87"/>
      <c r="F805" s="221"/>
      <c r="I805" s="230"/>
      <c r="J805" s="299"/>
      <c r="K805" s="300"/>
      <c r="L805" s="67"/>
      <c r="M805" s="67"/>
      <c r="N805" s="67"/>
      <c r="O805" s="69"/>
      <c r="P805" s="67"/>
      <c r="Q805" s="69"/>
      <c r="R805" s="69"/>
      <c r="S805" s="69"/>
      <c r="T805" s="69"/>
      <c r="U805" s="221"/>
      <c r="V805" s="302"/>
      <c r="W805" s="302"/>
      <c r="X805" s="302"/>
      <c r="Y805" s="223"/>
      <c r="Z805" s="221"/>
      <c r="AA805" s="221"/>
      <c r="AB805" s="221"/>
      <c r="AC805" s="221"/>
      <c r="AD805" s="221"/>
      <c r="AE805" s="221"/>
      <c r="AF805" s="221"/>
      <c r="AG805" s="221"/>
      <c r="AH805" s="221"/>
      <c r="AI805" s="221"/>
      <c r="AJ805" s="221"/>
      <c r="AK805" s="221"/>
      <c r="AL805" s="221"/>
      <c r="AM805" s="221"/>
      <c r="AN805" s="221"/>
      <c r="AO805" s="221"/>
      <c r="AP805" s="221"/>
    </row>
    <row r="806" spans="1:42" ht="14.25" customHeight="1">
      <c r="A806" s="221"/>
      <c r="B806" s="87"/>
      <c r="C806" s="87"/>
      <c r="F806" s="221"/>
      <c r="I806" s="230"/>
      <c r="J806" s="299"/>
      <c r="K806" s="300"/>
      <c r="L806" s="67"/>
      <c r="M806" s="67"/>
      <c r="N806" s="67"/>
      <c r="O806" s="69"/>
      <c r="P806" s="67"/>
      <c r="Q806" s="69"/>
      <c r="R806" s="69"/>
      <c r="S806" s="69"/>
      <c r="T806" s="69"/>
      <c r="U806" s="221"/>
      <c r="V806" s="302"/>
      <c r="W806" s="302"/>
      <c r="X806" s="302"/>
      <c r="Y806" s="223"/>
      <c r="Z806" s="221"/>
      <c r="AA806" s="221"/>
      <c r="AB806" s="221"/>
      <c r="AC806" s="221"/>
      <c r="AD806" s="221"/>
      <c r="AE806" s="221"/>
      <c r="AF806" s="221"/>
      <c r="AG806" s="221"/>
      <c r="AH806" s="221"/>
      <c r="AI806" s="221"/>
      <c r="AJ806" s="221"/>
      <c r="AK806" s="221"/>
      <c r="AL806" s="221"/>
      <c r="AM806" s="221"/>
      <c r="AN806" s="221"/>
      <c r="AO806" s="221"/>
      <c r="AP806" s="221"/>
    </row>
    <row r="807" spans="1:42" ht="14.25" customHeight="1">
      <c r="A807" s="221"/>
      <c r="B807" s="87"/>
      <c r="C807" s="87"/>
      <c r="F807" s="221"/>
      <c r="I807" s="230"/>
      <c r="J807" s="299"/>
      <c r="K807" s="300"/>
      <c r="L807" s="67"/>
      <c r="M807" s="67"/>
      <c r="N807" s="67"/>
      <c r="O807" s="69"/>
      <c r="P807" s="67"/>
      <c r="Q807" s="69"/>
      <c r="R807" s="69"/>
      <c r="S807" s="69"/>
      <c r="T807" s="69"/>
      <c r="U807" s="221"/>
      <c r="V807" s="302"/>
      <c r="W807" s="302"/>
      <c r="X807" s="302"/>
      <c r="Y807" s="223"/>
      <c r="Z807" s="221"/>
      <c r="AA807" s="221"/>
      <c r="AB807" s="221"/>
      <c r="AC807" s="221"/>
      <c r="AD807" s="221"/>
      <c r="AE807" s="221"/>
      <c r="AF807" s="221"/>
      <c r="AG807" s="221"/>
      <c r="AH807" s="221"/>
      <c r="AI807" s="221"/>
      <c r="AJ807" s="221"/>
      <c r="AK807" s="221"/>
      <c r="AL807" s="221"/>
      <c r="AM807" s="221"/>
      <c r="AN807" s="221"/>
      <c r="AO807" s="221"/>
      <c r="AP807" s="221"/>
    </row>
    <row r="808" spans="1:42" ht="14.25" customHeight="1">
      <c r="A808" s="221"/>
      <c r="B808" s="87"/>
      <c r="C808" s="87"/>
      <c r="F808" s="221"/>
      <c r="I808" s="230"/>
      <c r="J808" s="299"/>
      <c r="K808" s="300"/>
      <c r="L808" s="67"/>
      <c r="M808" s="67"/>
      <c r="N808" s="67"/>
      <c r="O808" s="69"/>
      <c r="P808" s="67"/>
      <c r="Q808" s="69"/>
      <c r="R808" s="69"/>
      <c r="S808" s="69"/>
      <c r="T808" s="69"/>
      <c r="U808" s="221"/>
      <c r="V808" s="302"/>
      <c r="W808" s="302"/>
      <c r="X808" s="302"/>
      <c r="Y808" s="223"/>
      <c r="Z808" s="221"/>
      <c r="AA808" s="221"/>
      <c r="AB808" s="221"/>
      <c r="AC808" s="221"/>
      <c r="AD808" s="221"/>
      <c r="AE808" s="221"/>
      <c r="AF808" s="221"/>
      <c r="AG808" s="221"/>
      <c r="AH808" s="221"/>
      <c r="AI808" s="221"/>
      <c r="AJ808" s="221"/>
      <c r="AK808" s="221"/>
      <c r="AL808" s="221"/>
      <c r="AM808" s="221"/>
      <c r="AN808" s="221"/>
      <c r="AO808" s="221"/>
      <c r="AP808" s="221"/>
    </row>
    <row r="809" spans="1:42" ht="14.25" customHeight="1">
      <c r="A809" s="221"/>
      <c r="B809" s="87"/>
      <c r="C809" s="87"/>
      <c r="F809" s="221"/>
      <c r="I809" s="230"/>
      <c r="J809" s="299"/>
      <c r="K809" s="300"/>
      <c r="L809" s="67"/>
      <c r="M809" s="67"/>
      <c r="N809" s="67"/>
      <c r="O809" s="69"/>
      <c r="P809" s="67"/>
      <c r="Q809" s="69"/>
      <c r="R809" s="69"/>
      <c r="S809" s="69"/>
      <c r="T809" s="69"/>
      <c r="U809" s="221"/>
      <c r="V809" s="302"/>
      <c r="W809" s="302"/>
      <c r="X809" s="302"/>
      <c r="Y809" s="223"/>
      <c r="Z809" s="221"/>
      <c r="AA809" s="221"/>
      <c r="AB809" s="221"/>
      <c r="AC809" s="221"/>
      <c r="AD809" s="221"/>
      <c r="AE809" s="221"/>
      <c r="AF809" s="221"/>
      <c r="AG809" s="221"/>
      <c r="AH809" s="221"/>
      <c r="AI809" s="221"/>
      <c r="AJ809" s="221"/>
      <c r="AK809" s="221"/>
      <c r="AL809" s="221"/>
      <c r="AM809" s="221"/>
      <c r="AN809" s="221"/>
      <c r="AO809" s="221"/>
      <c r="AP809" s="221"/>
    </row>
    <row r="810" spans="1:42" ht="14.25" customHeight="1">
      <c r="A810" s="221"/>
      <c r="B810" s="87"/>
      <c r="C810" s="87"/>
      <c r="F810" s="221"/>
      <c r="I810" s="230"/>
      <c r="J810" s="299"/>
      <c r="K810" s="300"/>
      <c r="L810" s="67"/>
      <c r="M810" s="67"/>
      <c r="N810" s="67"/>
      <c r="O810" s="69"/>
      <c r="P810" s="67"/>
      <c r="Q810" s="69"/>
      <c r="R810" s="69"/>
      <c r="S810" s="69"/>
      <c r="T810" s="69"/>
      <c r="U810" s="221"/>
      <c r="V810" s="302"/>
      <c r="W810" s="302"/>
      <c r="X810" s="302"/>
      <c r="Y810" s="223"/>
      <c r="Z810" s="221"/>
      <c r="AA810" s="221"/>
      <c r="AB810" s="221"/>
      <c r="AC810" s="221"/>
      <c r="AD810" s="221"/>
      <c r="AE810" s="221"/>
      <c r="AF810" s="221"/>
      <c r="AG810" s="221"/>
      <c r="AH810" s="221"/>
      <c r="AI810" s="221"/>
      <c r="AJ810" s="221"/>
      <c r="AK810" s="221"/>
      <c r="AL810" s="221"/>
      <c r="AM810" s="221"/>
      <c r="AN810" s="221"/>
      <c r="AO810" s="221"/>
      <c r="AP810" s="221"/>
    </row>
    <row r="811" spans="1:42" ht="14.25" customHeight="1">
      <c r="A811" s="221"/>
      <c r="B811" s="87"/>
      <c r="C811" s="87"/>
      <c r="F811" s="221"/>
      <c r="I811" s="230"/>
      <c r="J811" s="299"/>
      <c r="K811" s="300"/>
      <c r="L811" s="67"/>
      <c r="M811" s="67"/>
      <c r="N811" s="67"/>
      <c r="O811" s="69"/>
      <c r="P811" s="67"/>
      <c r="Q811" s="69"/>
      <c r="R811" s="69"/>
      <c r="S811" s="69"/>
      <c r="T811" s="69"/>
      <c r="U811" s="221"/>
      <c r="V811" s="302"/>
      <c r="W811" s="302"/>
      <c r="X811" s="302"/>
      <c r="Y811" s="223"/>
      <c r="Z811" s="221"/>
      <c r="AA811" s="221"/>
      <c r="AB811" s="221"/>
      <c r="AC811" s="221"/>
      <c r="AD811" s="221"/>
      <c r="AE811" s="221"/>
      <c r="AF811" s="221"/>
      <c r="AG811" s="221"/>
      <c r="AH811" s="221"/>
      <c r="AI811" s="221"/>
      <c r="AJ811" s="221"/>
      <c r="AK811" s="221"/>
      <c r="AL811" s="221"/>
      <c r="AM811" s="221"/>
      <c r="AN811" s="221"/>
      <c r="AO811" s="221"/>
      <c r="AP811" s="221"/>
    </row>
    <row r="812" spans="1:42" ht="14.25" customHeight="1">
      <c r="A812" s="221"/>
      <c r="B812" s="87"/>
      <c r="C812" s="87"/>
      <c r="F812" s="221"/>
      <c r="I812" s="230"/>
      <c r="J812" s="299"/>
      <c r="K812" s="300"/>
      <c r="L812" s="67"/>
      <c r="M812" s="67"/>
      <c r="N812" s="67"/>
      <c r="O812" s="69"/>
      <c r="P812" s="67"/>
      <c r="Q812" s="69"/>
      <c r="R812" s="69"/>
      <c r="S812" s="69"/>
      <c r="T812" s="69"/>
      <c r="U812" s="221"/>
      <c r="V812" s="302"/>
      <c r="W812" s="302"/>
      <c r="X812" s="302"/>
      <c r="Y812" s="223"/>
      <c r="Z812" s="221"/>
      <c r="AA812" s="221"/>
      <c r="AB812" s="221"/>
      <c r="AC812" s="221"/>
      <c r="AD812" s="221"/>
      <c r="AE812" s="221"/>
      <c r="AF812" s="221"/>
      <c r="AG812" s="221"/>
      <c r="AH812" s="221"/>
      <c r="AI812" s="221"/>
      <c r="AJ812" s="221"/>
      <c r="AK812" s="221"/>
      <c r="AL812" s="221"/>
      <c r="AM812" s="221"/>
      <c r="AN812" s="221"/>
      <c r="AO812" s="221"/>
      <c r="AP812" s="221"/>
    </row>
    <row r="813" spans="1:42" ht="14.25" customHeight="1">
      <c r="A813" s="221"/>
      <c r="B813" s="87"/>
      <c r="C813" s="87"/>
      <c r="F813" s="221"/>
      <c r="I813" s="230"/>
      <c r="J813" s="299"/>
      <c r="K813" s="300"/>
      <c r="L813" s="67"/>
      <c r="M813" s="67"/>
      <c r="N813" s="67"/>
      <c r="O813" s="69"/>
      <c r="P813" s="67"/>
      <c r="Q813" s="69"/>
      <c r="R813" s="69"/>
      <c r="S813" s="69"/>
      <c r="T813" s="69"/>
      <c r="U813" s="221"/>
      <c r="V813" s="302"/>
      <c r="W813" s="302"/>
      <c r="X813" s="302"/>
      <c r="Y813" s="223"/>
      <c r="Z813" s="221"/>
      <c r="AA813" s="221"/>
      <c r="AB813" s="221"/>
      <c r="AC813" s="221"/>
      <c r="AD813" s="221"/>
      <c r="AE813" s="221"/>
      <c r="AF813" s="221"/>
      <c r="AG813" s="221"/>
      <c r="AH813" s="221"/>
      <c r="AI813" s="221"/>
      <c r="AJ813" s="221"/>
      <c r="AK813" s="221"/>
      <c r="AL813" s="221"/>
      <c r="AM813" s="221"/>
      <c r="AN813" s="221"/>
      <c r="AO813" s="221"/>
      <c r="AP813" s="221"/>
    </row>
    <row r="814" spans="1:42" ht="14.25" customHeight="1">
      <c r="A814" s="221"/>
      <c r="B814" s="87"/>
      <c r="C814" s="87"/>
      <c r="F814" s="221"/>
      <c r="I814" s="230"/>
      <c r="J814" s="299"/>
      <c r="K814" s="300"/>
      <c r="L814" s="67"/>
      <c r="M814" s="67"/>
      <c r="N814" s="67"/>
      <c r="O814" s="69"/>
      <c r="P814" s="67"/>
      <c r="Q814" s="69"/>
      <c r="R814" s="69"/>
      <c r="S814" s="69"/>
      <c r="T814" s="69"/>
      <c r="U814" s="221"/>
      <c r="V814" s="302"/>
      <c r="W814" s="302"/>
      <c r="X814" s="302"/>
      <c r="Y814" s="223"/>
      <c r="Z814" s="221"/>
      <c r="AA814" s="221"/>
      <c r="AB814" s="221"/>
      <c r="AC814" s="221"/>
      <c r="AD814" s="221"/>
      <c r="AE814" s="221"/>
      <c r="AF814" s="221"/>
      <c r="AG814" s="221"/>
      <c r="AH814" s="221"/>
      <c r="AI814" s="221"/>
      <c r="AJ814" s="221"/>
      <c r="AK814" s="221"/>
      <c r="AL814" s="221"/>
      <c r="AM814" s="221"/>
      <c r="AN814" s="221"/>
      <c r="AO814" s="221"/>
      <c r="AP814" s="221"/>
    </row>
    <row r="815" spans="1:42" ht="14.25" customHeight="1">
      <c r="A815" s="221"/>
      <c r="B815" s="87"/>
      <c r="C815" s="87"/>
      <c r="F815" s="221"/>
      <c r="I815" s="230"/>
      <c r="J815" s="299"/>
      <c r="K815" s="300"/>
      <c r="L815" s="67"/>
      <c r="M815" s="67"/>
      <c r="N815" s="67"/>
      <c r="O815" s="69"/>
      <c r="P815" s="67"/>
      <c r="Q815" s="69"/>
      <c r="R815" s="69"/>
      <c r="S815" s="69"/>
      <c r="T815" s="69"/>
      <c r="U815" s="221"/>
      <c r="V815" s="302"/>
      <c r="W815" s="302"/>
      <c r="X815" s="302"/>
      <c r="Y815" s="223"/>
      <c r="Z815" s="221"/>
      <c r="AA815" s="221"/>
      <c r="AB815" s="221"/>
      <c r="AC815" s="221"/>
      <c r="AD815" s="221"/>
      <c r="AE815" s="221"/>
      <c r="AF815" s="221"/>
      <c r="AG815" s="221"/>
      <c r="AH815" s="221"/>
      <c r="AI815" s="221"/>
      <c r="AJ815" s="221"/>
      <c r="AK815" s="221"/>
      <c r="AL815" s="221"/>
      <c r="AM815" s="221"/>
      <c r="AN815" s="221"/>
      <c r="AO815" s="221"/>
      <c r="AP815" s="221"/>
    </row>
    <row r="816" spans="1:42" ht="14.25" customHeight="1">
      <c r="A816" s="221"/>
      <c r="B816" s="87"/>
      <c r="C816" s="87"/>
      <c r="F816" s="221"/>
      <c r="I816" s="230"/>
      <c r="J816" s="299"/>
      <c r="K816" s="300"/>
      <c r="L816" s="67"/>
      <c r="M816" s="67"/>
      <c r="N816" s="67"/>
      <c r="O816" s="69"/>
      <c r="P816" s="67"/>
      <c r="Q816" s="69"/>
      <c r="R816" s="69"/>
      <c r="S816" s="69"/>
      <c r="T816" s="69"/>
      <c r="U816" s="221"/>
      <c r="V816" s="302"/>
      <c r="W816" s="302"/>
      <c r="X816" s="302"/>
      <c r="Y816" s="223"/>
      <c r="Z816" s="221"/>
      <c r="AA816" s="221"/>
      <c r="AB816" s="221"/>
      <c r="AC816" s="221"/>
      <c r="AD816" s="221"/>
      <c r="AE816" s="221"/>
      <c r="AF816" s="221"/>
      <c r="AG816" s="221"/>
      <c r="AH816" s="221"/>
      <c r="AI816" s="221"/>
      <c r="AJ816" s="221"/>
      <c r="AK816" s="221"/>
      <c r="AL816" s="221"/>
      <c r="AM816" s="221"/>
      <c r="AN816" s="221"/>
      <c r="AO816" s="221"/>
      <c r="AP816" s="221"/>
    </row>
    <row r="817" spans="1:42" ht="14.25" customHeight="1">
      <c r="A817" s="221"/>
      <c r="B817" s="87"/>
      <c r="C817" s="87"/>
      <c r="F817" s="221"/>
      <c r="I817" s="230"/>
      <c r="J817" s="299"/>
      <c r="K817" s="300"/>
      <c r="L817" s="67"/>
      <c r="M817" s="67"/>
      <c r="N817" s="67"/>
      <c r="O817" s="69"/>
      <c r="P817" s="67"/>
      <c r="Q817" s="69"/>
      <c r="R817" s="69"/>
      <c r="S817" s="69"/>
      <c r="T817" s="69"/>
      <c r="U817" s="221"/>
      <c r="V817" s="302"/>
      <c r="W817" s="302"/>
      <c r="X817" s="302"/>
      <c r="Y817" s="223"/>
      <c r="Z817" s="221"/>
      <c r="AA817" s="221"/>
      <c r="AB817" s="221"/>
      <c r="AC817" s="221"/>
      <c r="AD817" s="221"/>
      <c r="AE817" s="221"/>
      <c r="AF817" s="221"/>
      <c r="AG817" s="221"/>
      <c r="AH817" s="221"/>
      <c r="AI817" s="221"/>
      <c r="AJ817" s="221"/>
      <c r="AK817" s="221"/>
      <c r="AL817" s="221"/>
      <c r="AM817" s="221"/>
      <c r="AN817" s="221"/>
      <c r="AO817" s="221"/>
      <c r="AP817" s="221"/>
    </row>
    <row r="818" spans="1:42" ht="14.25" customHeight="1">
      <c r="A818" s="221"/>
      <c r="B818" s="87"/>
      <c r="C818" s="87"/>
      <c r="F818" s="221"/>
      <c r="I818" s="230"/>
      <c r="J818" s="299"/>
      <c r="K818" s="300"/>
      <c r="L818" s="67"/>
      <c r="M818" s="67"/>
      <c r="N818" s="67"/>
      <c r="O818" s="69"/>
      <c r="P818" s="67"/>
      <c r="Q818" s="69"/>
      <c r="R818" s="69"/>
      <c r="S818" s="69"/>
      <c r="T818" s="69"/>
      <c r="U818" s="221"/>
      <c r="V818" s="302"/>
      <c r="W818" s="302"/>
      <c r="X818" s="302"/>
      <c r="Y818" s="223"/>
      <c r="Z818" s="221"/>
      <c r="AA818" s="221"/>
      <c r="AB818" s="221"/>
      <c r="AC818" s="221"/>
      <c r="AD818" s="221"/>
      <c r="AE818" s="221"/>
      <c r="AF818" s="221"/>
      <c r="AG818" s="221"/>
      <c r="AH818" s="221"/>
      <c r="AI818" s="221"/>
      <c r="AJ818" s="221"/>
      <c r="AK818" s="221"/>
      <c r="AL818" s="221"/>
      <c r="AM818" s="221"/>
      <c r="AN818" s="221"/>
      <c r="AO818" s="221"/>
      <c r="AP818" s="221"/>
    </row>
    <row r="819" spans="1:42" ht="14.25" customHeight="1">
      <c r="A819" s="221"/>
      <c r="B819" s="87"/>
      <c r="C819" s="87"/>
      <c r="F819" s="221"/>
      <c r="I819" s="230"/>
      <c r="J819" s="299"/>
      <c r="K819" s="300"/>
      <c r="L819" s="67"/>
      <c r="M819" s="67"/>
      <c r="N819" s="67"/>
      <c r="O819" s="69"/>
      <c r="P819" s="67"/>
      <c r="Q819" s="69"/>
      <c r="R819" s="69"/>
      <c r="S819" s="69"/>
      <c r="T819" s="69"/>
      <c r="U819" s="221"/>
      <c r="V819" s="302"/>
      <c r="W819" s="302"/>
      <c r="X819" s="302"/>
      <c r="Y819" s="223"/>
      <c r="Z819" s="221"/>
      <c r="AA819" s="221"/>
      <c r="AB819" s="221"/>
      <c r="AC819" s="221"/>
      <c r="AD819" s="221"/>
      <c r="AE819" s="221"/>
      <c r="AF819" s="221"/>
      <c r="AG819" s="221"/>
      <c r="AH819" s="221"/>
      <c r="AI819" s="221"/>
      <c r="AJ819" s="221"/>
      <c r="AK819" s="221"/>
      <c r="AL819" s="221"/>
      <c r="AM819" s="221"/>
      <c r="AN819" s="221"/>
      <c r="AO819" s="221"/>
      <c r="AP819" s="221"/>
    </row>
    <row r="820" spans="1:42" ht="14.25" customHeight="1">
      <c r="A820" s="221"/>
      <c r="B820" s="87"/>
      <c r="C820" s="87"/>
      <c r="F820" s="221"/>
      <c r="I820" s="230"/>
      <c r="J820" s="299"/>
      <c r="K820" s="300"/>
      <c r="L820" s="67"/>
      <c r="M820" s="67"/>
      <c r="N820" s="67"/>
      <c r="O820" s="69"/>
      <c r="P820" s="67"/>
      <c r="Q820" s="69"/>
      <c r="R820" s="69"/>
      <c r="S820" s="69"/>
      <c r="T820" s="69"/>
      <c r="U820" s="221"/>
      <c r="V820" s="302"/>
      <c r="W820" s="302"/>
      <c r="X820" s="302"/>
      <c r="Y820" s="223"/>
      <c r="Z820" s="221"/>
      <c r="AA820" s="221"/>
      <c r="AB820" s="221"/>
      <c r="AC820" s="221"/>
      <c r="AD820" s="221"/>
      <c r="AE820" s="221"/>
      <c r="AF820" s="221"/>
      <c r="AG820" s="221"/>
      <c r="AH820" s="221"/>
      <c r="AI820" s="221"/>
      <c r="AJ820" s="221"/>
      <c r="AK820" s="221"/>
      <c r="AL820" s="221"/>
      <c r="AM820" s="221"/>
      <c r="AN820" s="221"/>
      <c r="AO820" s="221"/>
      <c r="AP820" s="221"/>
    </row>
    <row r="821" spans="1:42" ht="14.25" customHeight="1">
      <c r="A821" s="221"/>
      <c r="B821" s="87"/>
      <c r="C821" s="87"/>
      <c r="F821" s="221"/>
      <c r="I821" s="230"/>
      <c r="J821" s="299"/>
      <c r="K821" s="300"/>
      <c r="L821" s="67"/>
      <c r="M821" s="67"/>
      <c r="N821" s="67"/>
      <c r="O821" s="69"/>
      <c r="P821" s="67"/>
      <c r="Q821" s="69"/>
      <c r="R821" s="69"/>
      <c r="S821" s="69"/>
      <c r="T821" s="69"/>
      <c r="U821" s="221"/>
      <c r="V821" s="302"/>
      <c r="W821" s="302"/>
      <c r="X821" s="302"/>
      <c r="Y821" s="223"/>
      <c r="Z821" s="221"/>
      <c r="AA821" s="221"/>
      <c r="AB821" s="221"/>
      <c r="AC821" s="221"/>
      <c r="AD821" s="221"/>
      <c r="AE821" s="221"/>
      <c r="AF821" s="221"/>
      <c r="AG821" s="221"/>
      <c r="AH821" s="221"/>
      <c r="AI821" s="221"/>
      <c r="AJ821" s="221"/>
      <c r="AK821" s="221"/>
      <c r="AL821" s="221"/>
      <c r="AM821" s="221"/>
      <c r="AN821" s="221"/>
      <c r="AO821" s="221"/>
      <c r="AP821" s="221"/>
    </row>
    <row r="822" spans="1:42" ht="14.25" customHeight="1">
      <c r="A822" s="221"/>
      <c r="B822" s="87"/>
      <c r="C822" s="87"/>
      <c r="F822" s="221"/>
      <c r="I822" s="230"/>
      <c r="J822" s="299"/>
      <c r="K822" s="300"/>
      <c r="L822" s="67"/>
      <c r="M822" s="67"/>
      <c r="N822" s="67"/>
      <c r="O822" s="69"/>
      <c r="P822" s="67"/>
      <c r="Q822" s="69"/>
      <c r="R822" s="69"/>
      <c r="S822" s="69"/>
      <c r="T822" s="69"/>
      <c r="U822" s="221"/>
      <c r="V822" s="302"/>
      <c r="W822" s="302"/>
      <c r="X822" s="302"/>
      <c r="Y822" s="223"/>
      <c r="Z822" s="221"/>
      <c r="AA822" s="221"/>
      <c r="AB822" s="221"/>
      <c r="AC822" s="221"/>
      <c r="AD822" s="221"/>
      <c r="AE822" s="221"/>
      <c r="AF822" s="221"/>
      <c r="AG822" s="221"/>
      <c r="AH822" s="221"/>
      <c r="AI822" s="221"/>
      <c r="AJ822" s="221"/>
      <c r="AK822" s="221"/>
      <c r="AL822" s="221"/>
      <c r="AM822" s="221"/>
      <c r="AN822" s="221"/>
      <c r="AO822" s="221"/>
      <c r="AP822" s="221"/>
    </row>
    <row r="823" spans="1:42" ht="14.25" customHeight="1">
      <c r="A823" s="221"/>
      <c r="B823" s="87"/>
      <c r="C823" s="87"/>
      <c r="F823" s="221"/>
      <c r="I823" s="230"/>
      <c r="J823" s="299"/>
      <c r="K823" s="300"/>
      <c r="L823" s="67"/>
      <c r="M823" s="67"/>
      <c r="N823" s="67"/>
      <c r="O823" s="69"/>
      <c r="P823" s="67"/>
      <c r="Q823" s="69"/>
      <c r="R823" s="69"/>
      <c r="S823" s="69"/>
      <c r="T823" s="69"/>
      <c r="U823" s="221"/>
      <c r="V823" s="302"/>
      <c r="W823" s="302"/>
      <c r="X823" s="302"/>
      <c r="Y823" s="223"/>
      <c r="Z823" s="221"/>
      <c r="AA823" s="221"/>
      <c r="AB823" s="221"/>
      <c r="AC823" s="221"/>
      <c r="AD823" s="221"/>
      <c r="AE823" s="221"/>
      <c r="AF823" s="221"/>
      <c r="AG823" s="221"/>
      <c r="AH823" s="221"/>
      <c r="AI823" s="221"/>
      <c r="AJ823" s="221"/>
      <c r="AK823" s="221"/>
      <c r="AL823" s="221"/>
      <c r="AM823" s="221"/>
      <c r="AN823" s="221"/>
      <c r="AO823" s="221"/>
      <c r="AP823" s="221"/>
    </row>
    <row r="824" spans="1:42" ht="14.25" customHeight="1">
      <c r="A824" s="221"/>
      <c r="B824" s="87"/>
      <c r="C824" s="87"/>
      <c r="F824" s="221"/>
      <c r="I824" s="230"/>
      <c r="J824" s="299"/>
      <c r="K824" s="300"/>
      <c r="L824" s="67"/>
      <c r="M824" s="67"/>
      <c r="N824" s="67"/>
      <c r="O824" s="69"/>
      <c r="P824" s="67"/>
      <c r="Q824" s="69"/>
      <c r="R824" s="69"/>
      <c r="S824" s="69"/>
      <c r="T824" s="69"/>
      <c r="U824" s="221"/>
      <c r="V824" s="302"/>
      <c r="W824" s="302"/>
      <c r="X824" s="302"/>
      <c r="Y824" s="223"/>
      <c r="Z824" s="221"/>
      <c r="AA824" s="221"/>
      <c r="AB824" s="221"/>
      <c r="AC824" s="221"/>
      <c r="AD824" s="221"/>
      <c r="AE824" s="221"/>
      <c r="AF824" s="221"/>
      <c r="AG824" s="221"/>
      <c r="AH824" s="221"/>
      <c r="AI824" s="221"/>
      <c r="AJ824" s="221"/>
      <c r="AK824" s="221"/>
      <c r="AL824" s="221"/>
      <c r="AM824" s="221"/>
      <c r="AN824" s="221"/>
      <c r="AO824" s="221"/>
      <c r="AP824" s="221"/>
    </row>
    <row r="825" spans="1:42" ht="14.25" customHeight="1">
      <c r="A825" s="221"/>
      <c r="B825" s="87"/>
      <c r="C825" s="87"/>
      <c r="F825" s="221"/>
      <c r="I825" s="230"/>
      <c r="J825" s="299"/>
      <c r="K825" s="300"/>
      <c r="L825" s="67"/>
      <c r="M825" s="67"/>
      <c r="N825" s="67"/>
      <c r="O825" s="69"/>
      <c r="P825" s="67"/>
      <c r="Q825" s="69"/>
      <c r="R825" s="69"/>
      <c r="S825" s="69"/>
      <c r="T825" s="69"/>
      <c r="U825" s="221"/>
      <c r="V825" s="302"/>
      <c r="W825" s="302"/>
      <c r="X825" s="302"/>
      <c r="Y825" s="223"/>
      <c r="Z825" s="221"/>
      <c r="AA825" s="221"/>
      <c r="AB825" s="221"/>
      <c r="AC825" s="221"/>
      <c r="AD825" s="221"/>
      <c r="AE825" s="221"/>
      <c r="AF825" s="221"/>
      <c r="AG825" s="221"/>
      <c r="AH825" s="221"/>
      <c r="AI825" s="221"/>
      <c r="AJ825" s="221"/>
      <c r="AK825" s="221"/>
      <c r="AL825" s="221"/>
      <c r="AM825" s="221"/>
      <c r="AN825" s="221"/>
      <c r="AO825" s="221"/>
      <c r="AP825" s="221"/>
    </row>
    <row r="826" spans="1:42" ht="14.25" customHeight="1">
      <c r="A826" s="221"/>
      <c r="B826" s="87"/>
      <c r="C826" s="87"/>
      <c r="F826" s="221"/>
      <c r="I826" s="230"/>
      <c r="J826" s="299"/>
      <c r="K826" s="300"/>
      <c r="L826" s="67"/>
      <c r="M826" s="67"/>
      <c r="N826" s="67"/>
      <c r="O826" s="69"/>
      <c r="P826" s="67"/>
      <c r="Q826" s="69"/>
      <c r="R826" s="69"/>
      <c r="S826" s="69"/>
      <c r="T826" s="69"/>
      <c r="U826" s="221"/>
      <c r="V826" s="302"/>
      <c r="W826" s="302"/>
      <c r="X826" s="302"/>
      <c r="Y826" s="223"/>
      <c r="Z826" s="221"/>
      <c r="AA826" s="221"/>
      <c r="AB826" s="221"/>
      <c r="AC826" s="221"/>
      <c r="AD826" s="221"/>
      <c r="AE826" s="221"/>
      <c r="AF826" s="221"/>
      <c r="AG826" s="221"/>
      <c r="AH826" s="221"/>
      <c r="AI826" s="221"/>
      <c r="AJ826" s="221"/>
      <c r="AK826" s="221"/>
      <c r="AL826" s="221"/>
      <c r="AM826" s="221"/>
      <c r="AN826" s="221"/>
      <c r="AO826" s="221"/>
      <c r="AP826" s="221"/>
    </row>
    <row r="827" spans="1:42" ht="14.25" customHeight="1">
      <c r="A827" s="221"/>
      <c r="B827" s="87"/>
      <c r="C827" s="87"/>
      <c r="F827" s="221"/>
      <c r="I827" s="230"/>
      <c r="J827" s="299"/>
      <c r="K827" s="300"/>
      <c r="L827" s="67"/>
      <c r="M827" s="67"/>
      <c r="N827" s="67"/>
      <c r="O827" s="69"/>
      <c r="P827" s="67"/>
      <c r="Q827" s="69"/>
      <c r="R827" s="69"/>
      <c r="S827" s="69"/>
      <c r="T827" s="69"/>
      <c r="U827" s="221"/>
      <c r="V827" s="302"/>
      <c r="W827" s="302"/>
      <c r="X827" s="302"/>
      <c r="Y827" s="223"/>
      <c r="Z827" s="221"/>
      <c r="AA827" s="221"/>
      <c r="AB827" s="221"/>
      <c r="AC827" s="221"/>
      <c r="AD827" s="221"/>
      <c r="AE827" s="221"/>
      <c r="AF827" s="221"/>
      <c r="AG827" s="221"/>
      <c r="AH827" s="221"/>
      <c r="AI827" s="221"/>
      <c r="AJ827" s="221"/>
      <c r="AK827" s="221"/>
      <c r="AL827" s="221"/>
      <c r="AM827" s="221"/>
      <c r="AN827" s="221"/>
      <c r="AO827" s="221"/>
      <c r="AP827" s="221"/>
    </row>
    <row r="828" spans="1:42" ht="14.25" customHeight="1">
      <c r="A828" s="221"/>
      <c r="B828" s="87"/>
      <c r="C828" s="87"/>
      <c r="F828" s="221"/>
      <c r="I828" s="230"/>
      <c r="J828" s="299"/>
      <c r="K828" s="300"/>
      <c r="L828" s="67"/>
      <c r="M828" s="67"/>
      <c r="N828" s="67"/>
      <c r="O828" s="69"/>
      <c r="P828" s="67"/>
      <c r="Q828" s="69"/>
      <c r="R828" s="69"/>
      <c r="S828" s="69"/>
      <c r="T828" s="69"/>
      <c r="U828" s="221"/>
      <c r="V828" s="302"/>
      <c r="W828" s="302"/>
      <c r="X828" s="302"/>
      <c r="Y828" s="223"/>
      <c r="Z828" s="221"/>
      <c r="AA828" s="221"/>
      <c r="AB828" s="221"/>
      <c r="AC828" s="221"/>
      <c r="AD828" s="221"/>
      <c r="AE828" s="221"/>
      <c r="AF828" s="221"/>
      <c r="AG828" s="221"/>
      <c r="AH828" s="221"/>
      <c r="AI828" s="221"/>
      <c r="AJ828" s="221"/>
      <c r="AK828" s="221"/>
      <c r="AL828" s="221"/>
      <c r="AM828" s="221"/>
      <c r="AN828" s="221"/>
      <c r="AO828" s="221"/>
      <c r="AP828" s="221"/>
    </row>
    <row r="829" spans="1:42" ht="14.25" customHeight="1">
      <c r="A829" s="221"/>
      <c r="B829" s="87"/>
      <c r="C829" s="87"/>
      <c r="F829" s="221"/>
      <c r="I829" s="230"/>
      <c r="J829" s="299"/>
      <c r="K829" s="300"/>
      <c r="L829" s="67"/>
      <c r="M829" s="67"/>
      <c r="N829" s="67"/>
      <c r="O829" s="69"/>
      <c r="P829" s="67"/>
      <c r="Q829" s="69"/>
      <c r="R829" s="69"/>
      <c r="S829" s="69"/>
      <c r="T829" s="69"/>
      <c r="U829" s="221"/>
      <c r="V829" s="302"/>
      <c r="W829" s="302"/>
      <c r="X829" s="302"/>
      <c r="Y829" s="223"/>
      <c r="Z829" s="221"/>
      <c r="AA829" s="221"/>
      <c r="AB829" s="221"/>
      <c r="AC829" s="221"/>
      <c r="AD829" s="221"/>
      <c r="AE829" s="221"/>
      <c r="AF829" s="221"/>
      <c r="AG829" s="221"/>
      <c r="AH829" s="221"/>
      <c r="AI829" s="221"/>
      <c r="AJ829" s="221"/>
      <c r="AK829" s="221"/>
      <c r="AL829" s="221"/>
      <c r="AM829" s="221"/>
      <c r="AN829" s="221"/>
      <c r="AO829" s="221"/>
      <c r="AP829" s="221"/>
    </row>
    <row r="830" spans="1:42" ht="14.25" customHeight="1">
      <c r="A830" s="221"/>
      <c r="B830" s="87"/>
      <c r="C830" s="87"/>
      <c r="F830" s="221"/>
      <c r="I830" s="230"/>
      <c r="J830" s="299"/>
      <c r="K830" s="300"/>
      <c r="L830" s="67"/>
      <c r="M830" s="67"/>
      <c r="N830" s="67"/>
      <c r="O830" s="69"/>
      <c r="P830" s="67"/>
      <c r="Q830" s="69"/>
      <c r="R830" s="69"/>
      <c r="S830" s="69"/>
      <c r="T830" s="69"/>
      <c r="U830" s="221"/>
      <c r="V830" s="302"/>
      <c r="W830" s="302"/>
      <c r="X830" s="302"/>
      <c r="Y830" s="223"/>
      <c r="Z830" s="221"/>
      <c r="AA830" s="221"/>
      <c r="AB830" s="221"/>
      <c r="AC830" s="221"/>
      <c r="AD830" s="221"/>
      <c r="AE830" s="221"/>
      <c r="AF830" s="221"/>
      <c r="AG830" s="221"/>
      <c r="AH830" s="221"/>
      <c r="AI830" s="221"/>
      <c r="AJ830" s="221"/>
      <c r="AK830" s="221"/>
      <c r="AL830" s="221"/>
      <c r="AM830" s="221"/>
      <c r="AN830" s="221"/>
      <c r="AO830" s="221"/>
      <c r="AP830" s="221"/>
    </row>
    <row r="831" spans="1:42" ht="14.25" customHeight="1">
      <c r="A831" s="221"/>
      <c r="B831" s="87"/>
      <c r="C831" s="87"/>
      <c r="F831" s="221"/>
      <c r="I831" s="230"/>
      <c r="J831" s="299"/>
      <c r="K831" s="300"/>
      <c r="L831" s="67"/>
      <c r="M831" s="67"/>
      <c r="N831" s="67"/>
      <c r="O831" s="69"/>
      <c r="P831" s="67"/>
      <c r="Q831" s="69"/>
      <c r="R831" s="69"/>
      <c r="S831" s="69"/>
      <c r="T831" s="69"/>
      <c r="U831" s="221"/>
      <c r="V831" s="302"/>
      <c r="W831" s="302"/>
      <c r="X831" s="302"/>
      <c r="Y831" s="223"/>
      <c r="Z831" s="221"/>
      <c r="AA831" s="221"/>
      <c r="AB831" s="221"/>
      <c r="AC831" s="221"/>
      <c r="AD831" s="221"/>
      <c r="AE831" s="221"/>
      <c r="AF831" s="221"/>
      <c r="AG831" s="221"/>
      <c r="AH831" s="221"/>
      <c r="AI831" s="221"/>
      <c r="AJ831" s="221"/>
      <c r="AK831" s="221"/>
      <c r="AL831" s="221"/>
      <c r="AM831" s="221"/>
      <c r="AN831" s="221"/>
      <c r="AO831" s="221"/>
      <c r="AP831" s="221"/>
    </row>
    <row r="832" spans="1:42" ht="14.25" customHeight="1">
      <c r="A832" s="221"/>
      <c r="B832" s="87"/>
      <c r="C832" s="87"/>
      <c r="F832" s="221"/>
      <c r="I832" s="230"/>
      <c r="J832" s="299"/>
      <c r="K832" s="300"/>
      <c r="L832" s="67"/>
      <c r="M832" s="67"/>
      <c r="N832" s="67"/>
      <c r="O832" s="69"/>
      <c r="P832" s="67"/>
      <c r="Q832" s="69"/>
      <c r="R832" s="69"/>
      <c r="S832" s="69"/>
      <c r="T832" s="69"/>
      <c r="U832" s="221"/>
      <c r="V832" s="302"/>
      <c r="W832" s="302"/>
      <c r="X832" s="302"/>
      <c r="Y832" s="223"/>
      <c r="Z832" s="221"/>
      <c r="AA832" s="221"/>
      <c r="AB832" s="221"/>
      <c r="AC832" s="221"/>
      <c r="AD832" s="221"/>
      <c r="AE832" s="221"/>
      <c r="AF832" s="221"/>
      <c r="AG832" s="221"/>
      <c r="AH832" s="221"/>
      <c r="AI832" s="221"/>
      <c r="AJ832" s="221"/>
      <c r="AK832" s="221"/>
      <c r="AL832" s="221"/>
      <c r="AM832" s="221"/>
      <c r="AN832" s="221"/>
      <c r="AO832" s="221"/>
      <c r="AP832" s="221"/>
    </row>
    <row r="833" spans="1:42" ht="14.25" customHeight="1">
      <c r="A833" s="221"/>
      <c r="B833" s="87"/>
      <c r="C833" s="87"/>
      <c r="F833" s="221"/>
      <c r="I833" s="230"/>
      <c r="J833" s="299"/>
      <c r="K833" s="300"/>
      <c r="L833" s="67"/>
      <c r="M833" s="67"/>
      <c r="N833" s="67"/>
      <c r="O833" s="69"/>
      <c r="P833" s="67"/>
      <c r="Q833" s="69"/>
      <c r="R833" s="69"/>
      <c r="S833" s="69"/>
      <c r="T833" s="69"/>
      <c r="U833" s="221"/>
      <c r="V833" s="302"/>
      <c r="W833" s="302"/>
      <c r="X833" s="302"/>
      <c r="Y833" s="223"/>
      <c r="Z833" s="221"/>
      <c r="AA833" s="221"/>
      <c r="AB833" s="221"/>
      <c r="AC833" s="221"/>
      <c r="AD833" s="221"/>
      <c r="AE833" s="221"/>
      <c r="AF833" s="221"/>
      <c r="AG833" s="221"/>
      <c r="AH833" s="221"/>
      <c r="AI833" s="221"/>
      <c r="AJ833" s="221"/>
      <c r="AK833" s="221"/>
      <c r="AL833" s="221"/>
      <c r="AM833" s="221"/>
      <c r="AN833" s="221"/>
      <c r="AO833" s="221"/>
      <c r="AP833" s="221"/>
    </row>
    <row r="834" spans="1:42" ht="14.25" customHeight="1">
      <c r="A834" s="221"/>
      <c r="B834" s="87"/>
      <c r="C834" s="87"/>
      <c r="F834" s="221"/>
      <c r="I834" s="230"/>
      <c r="J834" s="299"/>
      <c r="K834" s="300"/>
      <c r="L834" s="67"/>
      <c r="M834" s="67"/>
      <c r="N834" s="67"/>
      <c r="O834" s="69"/>
      <c r="P834" s="67"/>
      <c r="Q834" s="69"/>
      <c r="R834" s="69"/>
      <c r="S834" s="69"/>
      <c r="T834" s="69"/>
      <c r="U834" s="221"/>
      <c r="V834" s="302"/>
      <c r="W834" s="302"/>
      <c r="X834" s="302"/>
      <c r="Y834" s="223"/>
      <c r="Z834" s="221"/>
      <c r="AA834" s="221"/>
      <c r="AB834" s="221"/>
      <c r="AC834" s="221"/>
      <c r="AD834" s="221"/>
      <c r="AE834" s="221"/>
      <c r="AF834" s="221"/>
      <c r="AG834" s="221"/>
      <c r="AH834" s="221"/>
      <c r="AI834" s="221"/>
      <c r="AJ834" s="221"/>
      <c r="AK834" s="221"/>
      <c r="AL834" s="221"/>
      <c r="AM834" s="221"/>
      <c r="AN834" s="221"/>
      <c r="AO834" s="221"/>
      <c r="AP834" s="221"/>
    </row>
    <row r="835" spans="1:42" ht="14.25" customHeight="1">
      <c r="A835" s="221"/>
      <c r="B835" s="87"/>
      <c r="C835" s="87"/>
      <c r="F835" s="221"/>
      <c r="I835" s="230"/>
      <c r="J835" s="299"/>
      <c r="K835" s="300"/>
      <c r="L835" s="67"/>
      <c r="M835" s="67"/>
      <c r="N835" s="67"/>
      <c r="O835" s="69"/>
      <c r="P835" s="67"/>
      <c r="Q835" s="69"/>
      <c r="R835" s="69"/>
      <c r="S835" s="69"/>
      <c r="T835" s="69"/>
      <c r="U835" s="221"/>
      <c r="V835" s="302"/>
      <c r="W835" s="302"/>
      <c r="X835" s="302"/>
      <c r="Y835" s="223"/>
      <c r="Z835" s="221"/>
      <c r="AA835" s="221"/>
      <c r="AB835" s="221"/>
      <c r="AC835" s="221"/>
      <c r="AD835" s="221"/>
      <c r="AE835" s="221"/>
      <c r="AF835" s="221"/>
      <c r="AG835" s="221"/>
      <c r="AH835" s="221"/>
      <c r="AI835" s="221"/>
      <c r="AJ835" s="221"/>
      <c r="AK835" s="221"/>
      <c r="AL835" s="221"/>
      <c r="AM835" s="221"/>
      <c r="AN835" s="221"/>
      <c r="AO835" s="221"/>
      <c r="AP835" s="221"/>
    </row>
    <row r="836" spans="1:42" ht="14.25" customHeight="1">
      <c r="A836" s="221"/>
      <c r="B836" s="87"/>
      <c r="C836" s="87"/>
      <c r="F836" s="221"/>
      <c r="I836" s="230"/>
      <c r="J836" s="299"/>
      <c r="K836" s="300"/>
      <c r="L836" s="67"/>
      <c r="M836" s="67"/>
      <c r="N836" s="67"/>
      <c r="O836" s="69"/>
      <c r="P836" s="67"/>
      <c r="Q836" s="69"/>
      <c r="R836" s="69"/>
      <c r="S836" s="69"/>
      <c r="T836" s="69"/>
      <c r="U836" s="221"/>
      <c r="V836" s="302"/>
      <c r="W836" s="302"/>
      <c r="X836" s="302"/>
      <c r="Y836" s="223"/>
      <c r="Z836" s="221"/>
      <c r="AA836" s="221"/>
      <c r="AB836" s="221"/>
      <c r="AC836" s="221"/>
      <c r="AD836" s="221"/>
      <c r="AE836" s="221"/>
      <c r="AF836" s="221"/>
      <c r="AG836" s="221"/>
      <c r="AH836" s="221"/>
      <c r="AI836" s="221"/>
      <c r="AJ836" s="221"/>
      <c r="AK836" s="221"/>
      <c r="AL836" s="221"/>
      <c r="AM836" s="221"/>
      <c r="AN836" s="221"/>
      <c r="AO836" s="221"/>
      <c r="AP836" s="221"/>
    </row>
    <row r="837" spans="1:42" ht="14.25" customHeight="1">
      <c r="A837" s="221"/>
      <c r="B837" s="87"/>
      <c r="C837" s="87"/>
      <c r="F837" s="221"/>
      <c r="I837" s="230"/>
      <c r="J837" s="299"/>
      <c r="K837" s="300"/>
      <c r="L837" s="67"/>
      <c r="M837" s="67"/>
      <c r="N837" s="67"/>
      <c r="O837" s="69"/>
      <c r="P837" s="67"/>
      <c r="Q837" s="69"/>
      <c r="R837" s="69"/>
      <c r="S837" s="69"/>
      <c r="T837" s="69"/>
      <c r="U837" s="221"/>
      <c r="V837" s="302"/>
      <c r="W837" s="302"/>
      <c r="X837" s="302"/>
      <c r="Y837" s="223"/>
      <c r="Z837" s="221"/>
      <c r="AA837" s="221"/>
      <c r="AB837" s="221"/>
      <c r="AC837" s="221"/>
      <c r="AD837" s="221"/>
      <c r="AE837" s="221"/>
      <c r="AF837" s="221"/>
      <c r="AG837" s="221"/>
      <c r="AH837" s="221"/>
      <c r="AI837" s="221"/>
      <c r="AJ837" s="221"/>
      <c r="AK837" s="221"/>
      <c r="AL837" s="221"/>
      <c r="AM837" s="221"/>
      <c r="AN837" s="221"/>
      <c r="AO837" s="221"/>
      <c r="AP837" s="221"/>
    </row>
    <row r="838" spans="1:42" ht="14.25" customHeight="1">
      <c r="A838" s="221"/>
      <c r="B838" s="87"/>
      <c r="C838" s="87"/>
      <c r="F838" s="221"/>
      <c r="I838" s="230"/>
      <c r="J838" s="299"/>
      <c r="K838" s="300"/>
      <c r="L838" s="67"/>
      <c r="M838" s="67"/>
      <c r="N838" s="67"/>
      <c r="O838" s="69"/>
      <c r="P838" s="67"/>
      <c r="Q838" s="69"/>
      <c r="R838" s="69"/>
      <c r="S838" s="69"/>
      <c r="T838" s="69"/>
      <c r="U838" s="221"/>
      <c r="V838" s="302"/>
      <c r="W838" s="302"/>
      <c r="X838" s="302"/>
      <c r="Y838" s="223"/>
      <c r="Z838" s="221"/>
      <c r="AA838" s="221"/>
      <c r="AB838" s="221"/>
      <c r="AC838" s="221"/>
      <c r="AD838" s="221"/>
      <c r="AE838" s="221"/>
      <c r="AF838" s="221"/>
      <c r="AG838" s="221"/>
      <c r="AH838" s="221"/>
      <c r="AI838" s="221"/>
      <c r="AJ838" s="221"/>
      <c r="AK838" s="221"/>
      <c r="AL838" s="221"/>
      <c r="AM838" s="221"/>
      <c r="AN838" s="221"/>
      <c r="AO838" s="221"/>
      <c r="AP838" s="221"/>
    </row>
    <row r="839" spans="1:42" ht="14.25" customHeight="1">
      <c r="A839" s="221"/>
      <c r="B839" s="87"/>
      <c r="C839" s="87"/>
      <c r="F839" s="221"/>
      <c r="I839" s="230"/>
      <c r="J839" s="299"/>
      <c r="K839" s="300"/>
      <c r="L839" s="67"/>
      <c r="M839" s="67"/>
      <c r="N839" s="67"/>
      <c r="O839" s="69"/>
      <c r="P839" s="67"/>
      <c r="Q839" s="69"/>
      <c r="R839" s="69"/>
      <c r="S839" s="69"/>
      <c r="T839" s="69"/>
      <c r="U839" s="221"/>
      <c r="V839" s="302"/>
      <c r="W839" s="302"/>
      <c r="X839" s="302"/>
      <c r="Y839" s="223"/>
      <c r="Z839" s="221"/>
      <c r="AA839" s="221"/>
      <c r="AB839" s="221"/>
      <c r="AC839" s="221"/>
      <c r="AD839" s="221"/>
      <c r="AE839" s="221"/>
      <c r="AF839" s="221"/>
      <c r="AG839" s="221"/>
      <c r="AH839" s="221"/>
      <c r="AI839" s="221"/>
      <c r="AJ839" s="221"/>
      <c r="AK839" s="221"/>
      <c r="AL839" s="221"/>
      <c r="AM839" s="221"/>
      <c r="AN839" s="221"/>
      <c r="AO839" s="221"/>
      <c r="AP839" s="221"/>
    </row>
    <row r="840" spans="1:42" ht="14.25" customHeight="1">
      <c r="A840" s="221"/>
      <c r="B840" s="87"/>
      <c r="C840" s="87"/>
      <c r="F840" s="221"/>
      <c r="I840" s="230"/>
      <c r="J840" s="299"/>
      <c r="K840" s="300"/>
      <c r="L840" s="67"/>
      <c r="M840" s="67"/>
      <c r="N840" s="67"/>
      <c r="O840" s="69"/>
      <c r="P840" s="67"/>
      <c r="Q840" s="69"/>
      <c r="R840" s="69"/>
      <c r="S840" s="69"/>
      <c r="T840" s="69"/>
      <c r="U840" s="221"/>
      <c r="V840" s="302"/>
      <c r="W840" s="302"/>
      <c r="X840" s="302"/>
      <c r="Y840" s="223"/>
      <c r="Z840" s="221"/>
      <c r="AA840" s="221"/>
      <c r="AB840" s="221"/>
      <c r="AC840" s="221"/>
      <c r="AD840" s="221"/>
      <c r="AE840" s="221"/>
      <c r="AF840" s="221"/>
      <c r="AG840" s="221"/>
      <c r="AH840" s="221"/>
      <c r="AI840" s="221"/>
      <c r="AJ840" s="221"/>
      <c r="AK840" s="221"/>
      <c r="AL840" s="221"/>
      <c r="AM840" s="221"/>
      <c r="AN840" s="221"/>
      <c r="AO840" s="221"/>
      <c r="AP840" s="221"/>
    </row>
    <row r="841" spans="1:42" ht="14.25" customHeight="1">
      <c r="A841" s="221"/>
      <c r="B841" s="87"/>
      <c r="C841" s="87"/>
      <c r="F841" s="221"/>
      <c r="I841" s="230"/>
      <c r="J841" s="299"/>
      <c r="K841" s="300"/>
      <c r="L841" s="67"/>
      <c r="M841" s="67"/>
      <c r="N841" s="67"/>
      <c r="O841" s="69"/>
      <c r="P841" s="67"/>
      <c r="Q841" s="69"/>
      <c r="R841" s="69"/>
      <c r="S841" s="69"/>
      <c r="T841" s="69"/>
      <c r="U841" s="221"/>
      <c r="V841" s="302"/>
      <c r="W841" s="302"/>
      <c r="X841" s="302"/>
      <c r="Y841" s="223"/>
      <c r="Z841" s="221"/>
      <c r="AA841" s="221"/>
      <c r="AB841" s="221"/>
      <c r="AC841" s="221"/>
      <c r="AD841" s="221"/>
      <c r="AE841" s="221"/>
      <c r="AF841" s="221"/>
      <c r="AG841" s="221"/>
      <c r="AH841" s="221"/>
      <c r="AI841" s="221"/>
      <c r="AJ841" s="221"/>
      <c r="AK841" s="221"/>
      <c r="AL841" s="221"/>
      <c r="AM841" s="221"/>
      <c r="AN841" s="221"/>
      <c r="AO841" s="221"/>
      <c r="AP841" s="221"/>
    </row>
    <row r="842" spans="1:42" ht="14.25" customHeight="1">
      <c r="A842" s="221"/>
      <c r="B842" s="87"/>
      <c r="C842" s="87"/>
      <c r="F842" s="221"/>
      <c r="I842" s="230"/>
      <c r="J842" s="299"/>
      <c r="K842" s="300"/>
      <c r="L842" s="67"/>
      <c r="M842" s="67"/>
      <c r="N842" s="67"/>
      <c r="O842" s="69"/>
      <c r="P842" s="67"/>
      <c r="Q842" s="69"/>
      <c r="R842" s="69"/>
      <c r="S842" s="69"/>
      <c r="T842" s="69"/>
      <c r="U842" s="221"/>
      <c r="V842" s="302"/>
      <c r="W842" s="302"/>
      <c r="X842" s="302"/>
      <c r="Y842" s="223"/>
      <c r="Z842" s="221"/>
      <c r="AA842" s="221"/>
      <c r="AB842" s="221"/>
      <c r="AC842" s="221"/>
      <c r="AD842" s="221"/>
      <c r="AE842" s="221"/>
      <c r="AF842" s="221"/>
      <c r="AG842" s="221"/>
      <c r="AH842" s="221"/>
      <c r="AI842" s="221"/>
      <c r="AJ842" s="221"/>
      <c r="AK842" s="221"/>
      <c r="AL842" s="221"/>
      <c r="AM842" s="221"/>
      <c r="AN842" s="221"/>
      <c r="AO842" s="221"/>
      <c r="AP842" s="221"/>
    </row>
    <row r="843" spans="1:42" ht="14.25" customHeight="1">
      <c r="A843" s="221"/>
      <c r="B843" s="87"/>
      <c r="C843" s="87"/>
      <c r="F843" s="221"/>
      <c r="I843" s="230"/>
      <c r="J843" s="299"/>
      <c r="K843" s="300"/>
      <c r="L843" s="67"/>
      <c r="M843" s="67"/>
      <c r="N843" s="67"/>
      <c r="O843" s="69"/>
      <c r="P843" s="67"/>
      <c r="Q843" s="69"/>
      <c r="R843" s="69"/>
      <c r="S843" s="69"/>
      <c r="T843" s="69"/>
      <c r="U843" s="221"/>
      <c r="V843" s="302"/>
      <c r="W843" s="302"/>
      <c r="X843" s="302"/>
      <c r="Y843" s="223"/>
      <c r="Z843" s="221"/>
      <c r="AA843" s="221"/>
      <c r="AB843" s="221"/>
      <c r="AC843" s="221"/>
      <c r="AD843" s="221"/>
      <c r="AE843" s="221"/>
      <c r="AF843" s="221"/>
      <c r="AG843" s="221"/>
      <c r="AH843" s="221"/>
      <c r="AI843" s="221"/>
      <c r="AJ843" s="221"/>
      <c r="AK843" s="221"/>
      <c r="AL843" s="221"/>
      <c r="AM843" s="221"/>
      <c r="AN843" s="221"/>
      <c r="AO843" s="221"/>
      <c r="AP843" s="221"/>
    </row>
    <row r="844" spans="1:42" ht="14.25" customHeight="1">
      <c r="A844" s="221"/>
      <c r="B844" s="87"/>
      <c r="C844" s="87"/>
      <c r="F844" s="221"/>
      <c r="I844" s="230"/>
      <c r="J844" s="299"/>
      <c r="K844" s="300"/>
      <c r="L844" s="67"/>
      <c r="M844" s="67"/>
      <c r="N844" s="67"/>
      <c r="O844" s="69"/>
      <c r="P844" s="67"/>
      <c r="Q844" s="69"/>
      <c r="R844" s="69"/>
      <c r="S844" s="69"/>
      <c r="T844" s="69"/>
      <c r="U844" s="221"/>
      <c r="V844" s="302"/>
      <c r="W844" s="302"/>
      <c r="X844" s="302"/>
      <c r="Y844" s="223"/>
      <c r="Z844" s="221"/>
      <c r="AA844" s="221"/>
      <c r="AB844" s="221"/>
      <c r="AC844" s="221"/>
      <c r="AD844" s="221"/>
      <c r="AE844" s="221"/>
      <c r="AF844" s="221"/>
      <c r="AG844" s="221"/>
      <c r="AH844" s="221"/>
      <c r="AI844" s="221"/>
      <c r="AJ844" s="221"/>
      <c r="AK844" s="221"/>
      <c r="AL844" s="221"/>
      <c r="AM844" s="221"/>
      <c r="AN844" s="221"/>
      <c r="AO844" s="221"/>
      <c r="AP844" s="221"/>
    </row>
    <row r="845" spans="1:42" ht="14.25" customHeight="1">
      <c r="A845" s="221"/>
      <c r="B845" s="87"/>
      <c r="C845" s="87"/>
      <c r="F845" s="221"/>
      <c r="I845" s="230"/>
      <c r="J845" s="299"/>
      <c r="K845" s="300"/>
      <c r="L845" s="67"/>
      <c r="M845" s="67"/>
      <c r="N845" s="67"/>
      <c r="O845" s="69"/>
      <c r="P845" s="67"/>
      <c r="Q845" s="69"/>
      <c r="R845" s="69"/>
      <c r="S845" s="69"/>
      <c r="T845" s="69"/>
      <c r="U845" s="221"/>
      <c r="V845" s="302"/>
      <c r="W845" s="302"/>
      <c r="X845" s="302"/>
      <c r="Y845" s="223"/>
      <c r="Z845" s="221"/>
      <c r="AA845" s="221"/>
      <c r="AB845" s="221"/>
      <c r="AC845" s="221"/>
      <c r="AD845" s="221"/>
      <c r="AE845" s="221"/>
      <c r="AF845" s="221"/>
      <c r="AG845" s="221"/>
      <c r="AH845" s="221"/>
      <c r="AI845" s="221"/>
      <c r="AJ845" s="221"/>
      <c r="AK845" s="221"/>
      <c r="AL845" s="221"/>
      <c r="AM845" s="221"/>
      <c r="AN845" s="221"/>
      <c r="AO845" s="221"/>
      <c r="AP845" s="221"/>
    </row>
    <row r="846" spans="1:42" ht="14.25" customHeight="1">
      <c r="A846" s="221"/>
      <c r="B846" s="87"/>
      <c r="C846" s="87"/>
      <c r="F846" s="221"/>
      <c r="I846" s="230"/>
      <c r="J846" s="299"/>
      <c r="K846" s="300"/>
      <c r="L846" s="67"/>
      <c r="M846" s="67"/>
      <c r="N846" s="67"/>
      <c r="O846" s="69"/>
      <c r="P846" s="67"/>
      <c r="Q846" s="69"/>
      <c r="R846" s="69"/>
      <c r="S846" s="69"/>
      <c r="T846" s="69"/>
      <c r="U846" s="221"/>
      <c r="V846" s="302"/>
      <c r="W846" s="302"/>
      <c r="X846" s="302"/>
      <c r="Y846" s="223"/>
      <c r="Z846" s="221"/>
      <c r="AA846" s="221"/>
      <c r="AB846" s="221"/>
      <c r="AC846" s="221"/>
      <c r="AD846" s="221"/>
      <c r="AE846" s="221"/>
      <c r="AF846" s="221"/>
      <c r="AG846" s="221"/>
      <c r="AH846" s="221"/>
      <c r="AI846" s="221"/>
      <c r="AJ846" s="221"/>
      <c r="AK846" s="221"/>
      <c r="AL846" s="221"/>
      <c r="AM846" s="221"/>
      <c r="AN846" s="221"/>
      <c r="AO846" s="221"/>
      <c r="AP846" s="221"/>
    </row>
    <row r="847" spans="1:42" ht="14.25" customHeight="1">
      <c r="A847" s="221"/>
      <c r="B847" s="87"/>
      <c r="C847" s="87"/>
      <c r="F847" s="221"/>
      <c r="I847" s="230"/>
      <c r="J847" s="299"/>
      <c r="K847" s="300"/>
      <c r="L847" s="67"/>
      <c r="M847" s="67"/>
      <c r="N847" s="67"/>
      <c r="O847" s="69"/>
      <c r="P847" s="67"/>
      <c r="Q847" s="69"/>
      <c r="R847" s="69"/>
      <c r="S847" s="69"/>
      <c r="T847" s="69"/>
      <c r="U847" s="221"/>
      <c r="V847" s="302"/>
      <c r="W847" s="302"/>
      <c r="X847" s="302"/>
      <c r="Y847" s="223"/>
      <c r="Z847" s="221"/>
      <c r="AA847" s="221"/>
      <c r="AB847" s="221"/>
      <c r="AC847" s="221"/>
      <c r="AD847" s="221"/>
      <c r="AE847" s="221"/>
      <c r="AF847" s="221"/>
      <c r="AG847" s="221"/>
      <c r="AH847" s="221"/>
      <c r="AI847" s="221"/>
      <c r="AJ847" s="221"/>
      <c r="AK847" s="221"/>
      <c r="AL847" s="221"/>
      <c r="AM847" s="221"/>
      <c r="AN847" s="221"/>
      <c r="AO847" s="221"/>
      <c r="AP847" s="221"/>
    </row>
    <row r="848" spans="1:42" ht="14.25" customHeight="1">
      <c r="A848" s="221"/>
      <c r="B848" s="87"/>
      <c r="C848" s="87"/>
      <c r="F848" s="221"/>
      <c r="I848" s="230"/>
      <c r="J848" s="299"/>
      <c r="K848" s="300"/>
      <c r="L848" s="67"/>
      <c r="M848" s="67"/>
      <c r="N848" s="67"/>
      <c r="O848" s="69"/>
      <c r="P848" s="67"/>
      <c r="Q848" s="69"/>
      <c r="R848" s="69"/>
      <c r="S848" s="69"/>
      <c r="T848" s="69"/>
      <c r="U848" s="221"/>
      <c r="V848" s="302"/>
      <c r="W848" s="302"/>
      <c r="X848" s="302"/>
      <c r="Y848" s="223"/>
      <c r="Z848" s="221"/>
      <c r="AA848" s="221"/>
      <c r="AB848" s="221"/>
      <c r="AC848" s="221"/>
      <c r="AD848" s="221"/>
      <c r="AE848" s="221"/>
      <c r="AF848" s="221"/>
      <c r="AG848" s="221"/>
      <c r="AH848" s="221"/>
      <c r="AI848" s="221"/>
      <c r="AJ848" s="221"/>
      <c r="AK848" s="221"/>
      <c r="AL848" s="221"/>
      <c r="AM848" s="221"/>
      <c r="AN848" s="221"/>
      <c r="AO848" s="221"/>
      <c r="AP848" s="221"/>
    </row>
    <row r="849" spans="1:42" ht="14.25" customHeight="1">
      <c r="A849" s="221"/>
      <c r="B849" s="87"/>
      <c r="C849" s="87"/>
      <c r="F849" s="221"/>
      <c r="I849" s="230"/>
      <c r="J849" s="299"/>
      <c r="K849" s="300"/>
      <c r="L849" s="67"/>
      <c r="M849" s="67"/>
      <c r="N849" s="67"/>
      <c r="O849" s="69"/>
      <c r="P849" s="67"/>
      <c r="Q849" s="69"/>
      <c r="R849" s="69"/>
      <c r="S849" s="69"/>
      <c r="T849" s="69"/>
      <c r="U849" s="221"/>
      <c r="V849" s="302"/>
      <c r="W849" s="302"/>
      <c r="X849" s="302"/>
      <c r="Y849" s="223"/>
      <c r="Z849" s="221"/>
      <c r="AA849" s="221"/>
      <c r="AB849" s="221"/>
      <c r="AC849" s="221"/>
      <c r="AD849" s="221"/>
      <c r="AE849" s="221"/>
      <c r="AF849" s="221"/>
      <c r="AG849" s="221"/>
      <c r="AH849" s="221"/>
      <c r="AI849" s="221"/>
      <c r="AJ849" s="221"/>
      <c r="AK849" s="221"/>
      <c r="AL849" s="221"/>
      <c r="AM849" s="221"/>
      <c r="AN849" s="221"/>
      <c r="AO849" s="221"/>
      <c r="AP849" s="221"/>
    </row>
    <row r="850" spans="1:42" ht="14.25" customHeight="1">
      <c r="A850" s="221"/>
      <c r="B850" s="87"/>
      <c r="C850" s="87"/>
      <c r="F850" s="221"/>
      <c r="I850" s="230"/>
      <c r="J850" s="299"/>
      <c r="K850" s="300"/>
      <c r="L850" s="67"/>
      <c r="M850" s="67"/>
      <c r="N850" s="67"/>
      <c r="O850" s="69"/>
      <c r="P850" s="67"/>
      <c r="Q850" s="69"/>
      <c r="R850" s="69"/>
      <c r="S850" s="69"/>
      <c r="T850" s="69"/>
      <c r="U850" s="221"/>
      <c r="V850" s="302"/>
      <c r="W850" s="302"/>
      <c r="X850" s="302"/>
      <c r="Y850" s="223"/>
      <c r="Z850" s="221"/>
      <c r="AA850" s="221"/>
      <c r="AB850" s="221"/>
      <c r="AC850" s="221"/>
      <c r="AD850" s="221"/>
      <c r="AE850" s="221"/>
      <c r="AF850" s="221"/>
      <c r="AG850" s="221"/>
      <c r="AH850" s="221"/>
      <c r="AI850" s="221"/>
      <c r="AJ850" s="221"/>
      <c r="AK850" s="221"/>
      <c r="AL850" s="221"/>
      <c r="AM850" s="221"/>
      <c r="AN850" s="221"/>
      <c r="AO850" s="221"/>
      <c r="AP850" s="221"/>
    </row>
    <row r="851" spans="1:42" ht="14.25" customHeight="1">
      <c r="A851" s="221"/>
      <c r="B851" s="87"/>
      <c r="C851" s="87"/>
      <c r="F851" s="221"/>
      <c r="I851" s="230"/>
      <c r="J851" s="299"/>
      <c r="K851" s="300"/>
      <c r="L851" s="67"/>
      <c r="M851" s="67"/>
      <c r="N851" s="67"/>
      <c r="O851" s="69"/>
      <c r="P851" s="67"/>
      <c r="Q851" s="69"/>
      <c r="R851" s="69"/>
      <c r="S851" s="69"/>
      <c r="T851" s="69"/>
      <c r="U851" s="221"/>
      <c r="V851" s="302"/>
      <c r="W851" s="302"/>
      <c r="X851" s="302"/>
      <c r="Y851" s="223"/>
      <c r="Z851" s="221"/>
      <c r="AA851" s="221"/>
      <c r="AB851" s="221"/>
      <c r="AC851" s="221"/>
      <c r="AD851" s="221"/>
      <c r="AE851" s="221"/>
      <c r="AF851" s="221"/>
      <c r="AG851" s="221"/>
      <c r="AH851" s="221"/>
      <c r="AI851" s="221"/>
      <c r="AJ851" s="221"/>
      <c r="AK851" s="221"/>
      <c r="AL851" s="221"/>
      <c r="AM851" s="221"/>
      <c r="AN851" s="221"/>
      <c r="AO851" s="221"/>
      <c r="AP851" s="221"/>
    </row>
    <row r="852" spans="1:42" ht="14.25" customHeight="1">
      <c r="A852" s="221"/>
      <c r="B852" s="87"/>
      <c r="C852" s="87"/>
      <c r="F852" s="221"/>
      <c r="I852" s="230"/>
      <c r="J852" s="299"/>
      <c r="K852" s="300"/>
      <c r="L852" s="67"/>
      <c r="M852" s="67"/>
      <c r="N852" s="67"/>
      <c r="O852" s="69"/>
      <c r="P852" s="67"/>
      <c r="Q852" s="69"/>
      <c r="R852" s="69"/>
      <c r="S852" s="69"/>
      <c r="T852" s="69"/>
      <c r="U852" s="221"/>
      <c r="V852" s="302"/>
      <c r="W852" s="302"/>
      <c r="X852" s="302"/>
      <c r="Y852" s="223"/>
      <c r="Z852" s="221"/>
      <c r="AA852" s="221"/>
      <c r="AB852" s="221"/>
      <c r="AC852" s="221"/>
      <c r="AD852" s="221"/>
      <c r="AE852" s="221"/>
      <c r="AF852" s="221"/>
      <c r="AG852" s="221"/>
      <c r="AH852" s="221"/>
      <c r="AI852" s="221"/>
      <c r="AJ852" s="221"/>
      <c r="AK852" s="221"/>
      <c r="AL852" s="221"/>
      <c r="AM852" s="221"/>
      <c r="AN852" s="221"/>
      <c r="AO852" s="221"/>
      <c r="AP852" s="221"/>
    </row>
    <row r="853" spans="1:42" ht="14.25" customHeight="1">
      <c r="A853" s="221"/>
      <c r="B853" s="87"/>
      <c r="C853" s="87"/>
      <c r="F853" s="221"/>
      <c r="I853" s="230"/>
      <c r="J853" s="299"/>
      <c r="K853" s="300"/>
      <c r="L853" s="67"/>
      <c r="M853" s="67"/>
      <c r="N853" s="67"/>
      <c r="O853" s="69"/>
      <c r="P853" s="67"/>
      <c r="Q853" s="69"/>
      <c r="R853" s="69"/>
      <c r="S853" s="69"/>
      <c r="T853" s="69"/>
      <c r="U853" s="221"/>
      <c r="V853" s="302"/>
      <c r="W853" s="302"/>
      <c r="X853" s="302"/>
      <c r="Y853" s="223"/>
      <c r="Z853" s="221"/>
      <c r="AA853" s="221"/>
      <c r="AB853" s="221"/>
      <c r="AC853" s="221"/>
      <c r="AD853" s="221"/>
      <c r="AE853" s="221"/>
      <c r="AF853" s="221"/>
      <c r="AG853" s="221"/>
      <c r="AH853" s="221"/>
      <c r="AI853" s="221"/>
      <c r="AJ853" s="221"/>
      <c r="AK853" s="221"/>
      <c r="AL853" s="221"/>
      <c r="AM853" s="221"/>
      <c r="AN853" s="221"/>
      <c r="AO853" s="221"/>
      <c r="AP853" s="221"/>
    </row>
    <row r="854" spans="1:42" ht="14.25" customHeight="1">
      <c r="A854" s="221"/>
      <c r="B854" s="87"/>
      <c r="C854" s="87"/>
      <c r="F854" s="221"/>
      <c r="I854" s="230"/>
      <c r="J854" s="299"/>
      <c r="K854" s="300"/>
      <c r="L854" s="67"/>
      <c r="M854" s="67"/>
      <c r="N854" s="67"/>
      <c r="O854" s="69"/>
      <c r="P854" s="67"/>
      <c r="Q854" s="69"/>
      <c r="R854" s="69"/>
      <c r="S854" s="69"/>
      <c r="T854" s="69"/>
      <c r="U854" s="221"/>
      <c r="V854" s="302"/>
      <c r="W854" s="302"/>
      <c r="X854" s="302"/>
      <c r="Y854" s="223"/>
      <c r="Z854" s="221"/>
      <c r="AA854" s="221"/>
      <c r="AB854" s="221"/>
      <c r="AC854" s="221"/>
      <c r="AD854" s="221"/>
      <c r="AE854" s="221"/>
      <c r="AF854" s="221"/>
      <c r="AG854" s="221"/>
      <c r="AH854" s="221"/>
      <c r="AI854" s="221"/>
      <c r="AJ854" s="221"/>
      <c r="AK854" s="221"/>
      <c r="AL854" s="221"/>
      <c r="AM854" s="221"/>
      <c r="AN854" s="221"/>
      <c r="AO854" s="221"/>
      <c r="AP854" s="221"/>
    </row>
    <row r="855" spans="1:42" ht="14.25" customHeight="1">
      <c r="A855" s="221"/>
      <c r="B855" s="87"/>
      <c r="C855" s="87"/>
      <c r="F855" s="221"/>
      <c r="I855" s="230"/>
      <c r="J855" s="299"/>
      <c r="K855" s="300"/>
      <c r="L855" s="67"/>
      <c r="M855" s="67"/>
      <c r="N855" s="67"/>
      <c r="O855" s="69"/>
      <c r="P855" s="67"/>
      <c r="Q855" s="69"/>
      <c r="R855" s="69"/>
      <c r="S855" s="69"/>
      <c r="T855" s="69"/>
      <c r="U855" s="221"/>
      <c r="V855" s="302"/>
      <c r="W855" s="302"/>
      <c r="X855" s="302"/>
      <c r="Y855" s="223"/>
      <c r="Z855" s="221"/>
      <c r="AA855" s="221"/>
      <c r="AB855" s="221"/>
      <c r="AC855" s="221"/>
      <c r="AD855" s="221"/>
      <c r="AE855" s="221"/>
      <c r="AF855" s="221"/>
      <c r="AG855" s="221"/>
      <c r="AH855" s="221"/>
      <c r="AI855" s="221"/>
      <c r="AJ855" s="221"/>
      <c r="AK855" s="221"/>
      <c r="AL855" s="221"/>
      <c r="AM855" s="221"/>
      <c r="AN855" s="221"/>
      <c r="AO855" s="221"/>
      <c r="AP855" s="221"/>
    </row>
    <row r="856" spans="1:42" ht="14.25" customHeight="1">
      <c r="A856" s="221"/>
      <c r="B856" s="87"/>
      <c r="C856" s="87"/>
      <c r="F856" s="221"/>
      <c r="I856" s="230"/>
      <c r="J856" s="299"/>
      <c r="K856" s="300"/>
      <c r="L856" s="67"/>
      <c r="M856" s="67"/>
      <c r="N856" s="67"/>
      <c r="O856" s="69"/>
      <c r="P856" s="67"/>
      <c r="Q856" s="69"/>
      <c r="R856" s="69"/>
      <c r="S856" s="69"/>
      <c r="T856" s="69"/>
      <c r="U856" s="221"/>
      <c r="V856" s="302"/>
      <c r="W856" s="302"/>
      <c r="X856" s="302"/>
      <c r="Y856" s="223"/>
      <c r="Z856" s="221"/>
      <c r="AA856" s="221"/>
      <c r="AB856" s="221"/>
      <c r="AC856" s="221"/>
      <c r="AD856" s="221"/>
      <c r="AE856" s="221"/>
      <c r="AF856" s="221"/>
      <c r="AG856" s="221"/>
      <c r="AH856" s="221"/>
      <c r="AI856" s="221"/>
      <c r="AJ856" s="221"/>
      <c r="AK856" s="221"/>
      <c r="AL856" s="221"/>
      <c r="AM856" s="221"/>
      <c r="AN856" s="221"/>
      <c r="AO856" s="221"/>
      <c r="AP856" s="221"/>
    </row>
    <row r="857" spans="1:42" ht="14.25" customHeight="1">
      <c r="A857" s="221"/>
      <c r="B857" s="87"/>
      <c r="C857" s="87"/>
      <c r="F857" s="221"/>
      <c r="I857" s="230"/>
      <c r="J857" s="299"/>
      <c r="K857" s="300"/>
      <c r="L857" s="67"/>
      <c r="M857" s="67"/>
      <c r="N857" s="67"/>
      <c r="O857" s="69"/>
      <c r="P857" s="67"/>
      <c r="Q857" s="69"/>
      <c r="R857" s="69"/>
      <c r="S857" s="69"/>
      <c r="T857" s="69"/>
      <c r="U857" s="221"/>
      <c r="V857" s="302"/>
      <c r="W857" s="302"/>
      <c r="X857" s="302"/>
      <c r="Y857" s="223"/>
      <c r="Z857" s="221"/>
      <c r="AA857" s="221"/>
      <c r="AB857" s="221"/>
      <c r="AC857" s="221"/>
      <c r="AD857" s="221"/>
      <c r="AE857" s="221"/>
      <c r="AF857" s="221"/>
      <c r="AG857" s="221"/>
      <c r="AH857" s="221"/>
      <c r="AI857" s="221"/>
      <c r="AJ857" s="221"/>
      <c r="AK857" s="221"/>
      <c r="AL857" s="221"/>
      <c r="AM857" s="221"/>
      <c r="AN857" s="221"/>
      <c r="AO857" s="221"/>
      <c r="AP857" s="221"/>
    </row>
    <row r="858" spans="1:42" ht="14.25" customHeight="1">
      <c r="A858" s="221"/>
      <c r="B858" s="87"/>
      <c r="C858" s="87"/>
      <c r="F858" s="221"/>
      <c r="I858" s="230"/>
      <c r="J858" s="299"/>
      <c r="K858" s="300"/>
      <c r="L858" s="67"/>
      <c r="M858" s="67"/>
      <c r="N858" s="67"/>
      <c r="O858" s="69"/>
      <c r="P858" s="67"/>
      <c r="Q858" s="69"/>
      <c r="R858" s="69"/>
      <c r="S858" s="69"/>
      <c r="T858" s="69"/>
      <c r="U858" s="221"/>
      <c r="V858" s="302"/>
      <c r="W858" s="302"/>
      <c r="X858" s="302"/>
      <c r="Y858" s="223"/>
      <c r="Z858" s="221"/>
      <c r="AA858" s="221"/>
      <c r="AB858" s="221"/>
      <c r="AC858" s="221"/>
      <c r="AD858" s="221"/>
      <c r="AE858" s="221"/>
      <c r="AF858" s="221"/>
      <c r="AG858" s="221"/>
      <c r="AH858" s="221"/>
      <c r="AI858" s="221"/>
      <c r="AJ858" s="221"/>
      <c r="AK858" s="221"/>
      <c r="AL858" s="221"/>
      <c r="AM858" s="221"/>
      <c r="AN858" s="221"/>
      <c r="AO858" s="221"/>
      <c r="AP858" s="221"/>
    </row>
    <row r="859" spans="1:42" ht="14.25" customHeight="1">
      <c r="A859" s="221"/>
      <c r="B859" s="87"/>
      <c r="C859" s="87"/>
      <c r="F859" s="221"/>
      <c r="I859" s="230"/>
      <c r="J859" s="299"/>
      <c r="K859" s="300"/>
      <c r="L859" s="67"/>
      <c r="M859" s="67"/>
      <c r="N859" s="67"/>
      <c r="O859" s="69"/>
      <c r="P859" s="67"/>
      <c r="Q859" s="69"/>
      <c r="R859" s="69"/>
      <c r="S859" s="69"/>
      <c r="T859" s="69"/>
      <c r="U859" s="221"/>
      <c r="V859" s="302"/>
      <c r="W859" s="302"/>
      <c r="X859" s="302"/>
      <c r="Y859" s="223"/>
      <c r="Z859" s="221"/>
      <c r="AA859" s="221"/>
      <c r="AB859" s="221"/>
      <c r="AC859" s="221"/>
      <c r="AD859" s="221"/>
      <c r="AE859" s="221"/>
      <c r="AF859" s="221"/>
      <c r="AG859" s="221"/>
      <c r="AH859" s="221"/>
      <c r="AI859" s="221"/>
      <c r="AJ859" s="221"/>
      <c r="AK859" s="221"/>
      <c r="AL859" s="221"/>
      <c r="AM859" s="221"/>
      <c r="AN859" s="221"/>
      <c r="AO859" s="221"/>
      <c r="AP859" s="221"/>
    </row>
    <row r="860" spans="1:42" ht="14.25" customHeight="1">
      <c r="A860" s="221"/>
      <c r="B860" s="87"/>
      <c r="C860" s="87"/>
      <c r="F860" s="221"/>
      <c r="I860" s="230"/>
      <c r="J860" s="299"/>
      <c r="K860" s="300"/>
      <c r="L860" s="67"/>
      <c r="M860" s="67"/>
      <c r="N860" s="67"/>
      <c r="O860" s="69"/>
      <c r="P860" s="67"/>
      <c r="Q860" s="69"/>
      <c r="R860" s="69"/>
      <c r="S860" s="69"/>
      <c r="T860" s="69"/>
      <c r="U860" s="221"/>
      <c r="V860" s="302"/>
      <c r="W860" s="302"/>
      <c r="X860" s="302"/>
      <c r="Y860" s="223"/>
      <c r="Z860" s="221"/>
      <c r="AA860" s="221"/>
      <c r="AB860" s="221"/>
      <c r="AC860" s="221"/>
      <c r="AD860" s="221"/>
      <c r="AE860" s="221"/>
      <c r="AF860" s="221"/>
      <c r="AG860" s="221"/>
      <c r="AH860" s="221"/>
      <c r="AI860" s="221"/>
      <c r="AJ860" s="221"/>
      <c r="AK860" s="221"/>
      <c r="AL860" s="221"/>
      <c r="AM860" s="221"/>
      <c r="AN860" s="221"/>
      <c r="AO860" s="221"/>
      <c r="AP860" s="221"/>
    </row>
    <row r="861" spans="1:42" ht="14.25" customHeight="1">
      <c r="A861" s="221"/>
      <c r="B861" s="87"/>
      <c r="C861" s="87"/>
      <c r="F861" s="221"/>
      <c r="I861" s="230"/>
      <c r="J861" s="299"/>
      <c r="K861" s="300"/>
      <c r="L861" s="67"/>
      <c r="M861" s="67"/>
      <c r="N861" s="67"/>
      <c r="O861" s="69"/>
      <c r="P861" s="67"/>
      <c r="Q861" s="69"/>
      <c r="R861" s="69"/>
      <c r="S861" s="69"/>
      <c r="T861" s="69"/>
      <c r="U861" s="221"/>
      <c r="V861" s="302"/>
      <c r="W861" s="302"/>
      <c r="X861" s="302"/>
      <c r="Y861" s="223"/>
      <c r="Z861" s="221"/>
      <c r="AA861" s="221"/>
      <c r="AB861" s="221"/>
      <c r="AC861" s="221"/>
      <c r="AD861" s="221"/>
      <c r="AE861" s="221"/>
      <c r="AF861" s="221"/>
      <c r="AG861" s="221"/>
      <c r="AH861" s="221"/>
      <c r="AI861" s="221"/>
      <c r="AJ861" s="221"/>
      <c r="AK861" s="221"/>
      <c r="AL861" s="221"/>
      <c r="AM861" s="221"/>
      <c r="AN861" s="221"/>
      <c r="AO861" s="221"/>
      <c r="AP861" s="221"/>
    </row>
    <row r="862" spans="1:42" ht="14.25" customHeight="1">
      <c r="A862" s="221"/>
      <c r="B862" s="87"/>
      <c r="C862" s="87"/>
      <c r="F862" s="221"/>
      <c r="I862" s="230"/>
      <c r="J862" s="299"/>
      <c r="K862" s="300"/>
      <c r="L862" s="67"/>
      <c r="M862" s="67"/>
      <c r="N862" s="67"/>
      <c r="O862" s="69"/>
      <c r="P862" s="67"/>
      <c r="Q862" s="69"/>
      <c r="R862" s="69"/>
      <c r="S862" s="69"/>
      <c r="T862" s="69"/>
      <c r="U862" s="221"/>
      <c r="V862" s="302"/>
      <c r="W862" s="302"/>
      <c r="X862" s="302"/>
      <c r="Y862" s="223"/>
      <c r="Z862" s="221"/>
      <c r="AA862" s="221"/>
      <c r="AB862" s="221"/>
      <c r="AC862" s="221"/>
      <c r="AD862" s="221"/>
      <c r="AE862" s="221"/>
      <c r="AF862" s="221"/>
      <c r="AG862" s="221"/>
      <c r="AH862" s="221"/>
      <c r="AI862" s="221"/>
      <c r="AJ862" s="221"/>
      <c r="AK862" s="221"/>
      <c r="AL862" s="221"/>
      <c r="AM862" s="221"/>
      <c r="AN862" s="221"/>
      <c r="AO862" s="221"/>
      <c r="AP862" s="221"/>
    </row>
    <row r="863" spans="1:42" ht="14.25" customHeight="1">
      <c r="A863" s="221"/>
      <c r="B863" s="87"/>
      <c r="C863" s="87"/>
      <c r="F863" s="221"/>
      <c r="I863" s="230"/>
      <c r="J863" s="299"/>
      <c r="K863" s="300"/>
      <c r="L863" s="67"/>
      <c r="M863" s="67"/>
      <c r="N863" s="67"/>
      <c r="O863" s="69"/>
      <c r="P863" s="67"/>
      <c r="Q863" s="69"/>
      <c r="R863" s="69"/>
      <c r="S863" s="69"/>
      <c r="T863" s="69"/>
      <c r="U863" s="221"/>
      <c r="V863" s="302"/>
      <c r="W863" s="302"/>
      <c r="X863" s="302"/>
      <c r="Y863" s="223"/>
      <c r="Z863" s="221"/>
      <c r="AA863" s="221"/>
      <c r="AB863" s="221"/>
      <c r="AC863" s="221"/>
      <c r="AD863" s="221"/>
      <c r="AE863" s="221"/>
      <c r="AF863" s="221"/>
      <c r="AG863" s="221"/>
      <c r="AH863" s="221"/>
      <c r="AI863" s="221"/>
      <c r="AJ863" s="221"/>
      <c r="AK863" s="221"/>
      <c r="AL863" s="221"/>
      <c r="AM863" s="221"/>
      <c r="AN863" s="221"/>
      <c r="AO863" s="221"/>
      <c r="AP863" s="221"/>
    </row>
    <row r="864" spans="1:42" ht="14.25" customHeight="1">
      <c r="A864" s="221"/>
      <c r="B864" s="87"/>
      <c r="C864" s="87"/>
      <c r="F864" s="221"/>
      <c r="I864" s="230"/>
      <c r="J864" s="299"/>
      <c r="K864" s="300"/>
      <c r="L864" s="67"/>
      <c r="M864" s="67"/>
      <c r="N864" s="67"/>
      <c r="O864" s="69"/>
      <c r="P864" s="67"/>
      <c r="Q864" s="69"/>
      <c r="R864" s="69"/>
      <c r="S864" s="69"/>
      <c r="T864" s="69"/>
      <c r="U864" s="221"/>
      <c r="V864" s="302"/>
      <c r="W864" s="302"/>
      <c r="X864" s="302"/>
      <c r="Y864" s="223"/>
      <c r="Z864" s="221"/>
      <c r="AA864" s="221"/>
      <c r="AB864" s="221"/>
      <c r="AC864" s="221"/>
      <c r="AD864" s="221"/>
      <c r="AE864" s="221"/>
      <c r="AF864" s="221"/>
      <c r="AG864" s="221"/>
      <c r="AH864" s="221"/>
      <c r="AI864" s="221"/>
      <c r="AJ864" s="221"/>
      <c r="AK864" s="221"/>
      <c r="AL864" s="221"/>
      <c r="AM864" s="221"/>
      <c r="AN864" s="221"/>
      <c r="AO864" s="221"/>
      <c r="AP864" s="221"/>
    </row>
    <row r="865" spans="1:42" ht="14.25" customHeight="1">
      <c r="A865" s="221"/>
      <c r="B865" s="87"/>
      <c r="C865" s="87"/>
      <c r="F865" s="221"/>
      <c r="I865" s="230"/>
      <c r="J865" s="299"/>
      <c r="K865" s="300"/>
      <c r="L865" s="67"/>
      <c r="M865" s="67"/>
      <c r="N865" s="67"/>
      <c r="O865" s="69"/>
      <c r="P865" s="67"/>
      <c r="Q865" s="69"/>
      <c r="R865" s="69"/>
      <c r="S865" s="69"/>
      <c r="T865" s="69"/>
      <c r="U865" s="221"/>
      <c r="V865" s="302"/>
      <c r="W865" s="302"/>
      <c r="X865" s="302"/>
      <c r="Y865" s="223"/>
      <c r="Z865" s="221"/>
      <c r="AA865" s="221"/>
      <c r="AB865" s="221"/>
      <c r="AC865" s="221"/>
      <c r="AD865" s="221"/>
      <c r="AE865" s="221"/>
      <c r="AF865" s="221"/>
      <c r="AG865" s="221"/>
      <c r="AH865" s="221"/>
      <c r="AI865" s="221"/>
      <c r="AJ865" s="221"/>
      <c r="AK865" s="221"/>
      <c r="AL865" s="221"/>
      <c r="AM865" s="221"/>
      <c r="AN865" s="221"/>
      <c r="AO865" s="221"/>
      <c r="AP865" s="221"/>
    </row>
    <row r="866" spans="1:42" ht="14.25" customHeight="1">
      <c r="A866" s="221"/>
      <c r="B866" s="87"/>
      <c r="C866" s="87"/>
      <c r="F866" s="221"/>
      <c r="I866" s="230"/>
      <c r="J866" s="299"/>
      <c r="K866" s="300"/>
      <c r="L866" s="67"/>
      <c r="M866" s="67"/>
      <c r="N866" s="67"/>
      <c r="O866" s="69"/>
      <c r="P866" s="67"/>
      <c r="Q866" s="69"/>
      <c r="R866" s="69"/>
      <c r="S866" s="69"/>
      <c r="T866" s="69"/>
      <c r="U866" s="221"/>
      <c r="V866" s="302"/>
      <c r="W866" s="302"/>
      <c r="X866" s="302"/>
      <c r="Y866" s="223"/>
      <c r="Z866" s="221"/>
      <c r="AA866" s="221"/>
      <c r="AB866" s="221"/>
      <c r="AC866" s="221"/>
      <c r="AD866" s="221"/>
      <c r="AE866" s="221"/>
      <c r="AF866" s="221"/>
      <c r="AG866" s="221"/>
      <c r="AH866" s="221"/>
      <c r="AI866" s="221"/>
      <c r="AJ866" s="221"/>
      <c r="AK866" s="221"/>
      <c r="AL866" s="221"/>
      <c r="AM866" s="221"/>
      <c r="AN866" s="221"/>
      <c r="AO866" s="221"/>
      <c r="AP866" s="221"/>
    </row>
    <row r="867" spans="1:42" ht="14.25" customHeight="1">
      <c r="A867" s="221"/>
      <c r="B867" s="87"/>
      <c r="C867" s="87"/>
      <c r="F867" s="221"/>
      <c r="I867" s="230"/>
      <c r="J867" s="299"/>
      <c r="K867" s="300"/>
      <c r="L867" s="67"/>
      <c r="M867" s="67"/>
      <c r="N867" s="67"/>
      <c r="O867" s="69"/>
      <c r="P867" s="67"/>
      <c r="Q867" s="69"/>
      <c r="R867" s="69"/>
      <c r="S867" s="69"/>
      <c r="T867" s="69"/>
      <c r="U867" s="221"/>
      <c r="V867" s="302"/>
      <c r="W867" s="302"/>
      <c r="X867" s="302"/>
      <c r="Y867" s="223"/>
      <c r="Z867" s="221"/>
      <c r="AA867" s="221"/>
      <c r="AB867" s="221"/>
      <c r="AC867" s="221"/>
      <c r="AD867" s="221"/>
      <c r="AE867" s="221"/>
      <c r="AF867" s="221"/>
      <c r="AG867" s="221"/>
      <c r="AH867" s="221"/>
      <c r="AI867" s="221"/>
      <c r="AJ867" s="221"/>
      <c r="AK867" s="221"/>
      <c r="AL867" s="221"/>
      <c r="AM867" s="221"/>
      <c r="AN867" s="221"/>
      <c r="AO867" s="221"/>
      <c r="AP867" s="221"/>
    </row>
    <row r="868" spans="1:42" ht="14.25" customHeight="1">
      <c r="A868" s="221"/>
      <c r="B868" s="87"/>
      <c r="C868" s="87"/>
      <c r="F868" s="221"/>
      <c r="I868" s="230"/>
      <c r="J868" s="299"/>
      <c r="K868" s="300"/>
      <c r="L868" s="67"/>
      <c r="M868" s="67"/>
      <c r="N868" s="67"/>
      <c r="O868" s="69"/>
      <c r="P868" s="67"/>
      <c r="Q868" s="69"/>
      <c r="R868" s="69"/>
      <c r="S868" s="69"/>
      <c r="T868" s="69"/>
      <c r="U868" s="221"/>
      <c r="V868" s="302"/>
      <c r="W868" s="302"/>
      <c r="X868" s="302"/>
      <c r="Y868" s="223"/>
      <c r="Z868" s="221"/>
      <c r="AA868" s="221"/>
      <c r="AB868" s="221"/>
      <c r="AC868" s="221"/>
      <c r="AD868" s="221"/>
      <c r="AE868" s="221"/>
      <c r="AF868" s="221"/>
      <c r="AG868" s="221"/>
      <c r="AH868" s="221"/>
      <c r="AI868" s="221"/>
      <c r="AJ868" s="221"/>
      <c r="AK868" s="221"/>
      <c r="AL868" s="221"/>
      <c r="AM868" s="221"/>
      <c r="AN868" s="221"/>
      <c r="AO868" s="221"/>
      <c r="AP868" s="221"/>
    </row>
    <row r="869" spans="1:42" ht="14.25" customHeight="1">
      <c r="A869" s="221"/>
      <c r="B869" s="87"/>
      <c r="C869" s="87"/>
      <c r="F869" s="221"/>
      <c r="I869" s="230"/>
      <c r="J869" s="299"/>
      <c r="K869" s="300"/>
      <c r="L869" s="67"/>
      <c r="M869" s="67"/>
      <c r="N869" s="67"/>
      <c r="O869" s="69"/>
      <c r="P869" s="67"/>
      <c r="Q869" s="69"/>
      <c r="R869" s="69"/>
      <c r="S869" s="69"/>
      <c r="T869" s="69"/>
      <c r="U869" s="221"/>
      <c r="V869" s="302"/>
      <c r="W869" s="302"/>
      <c r="X869" s="302"/>
      <c r="Y869" s="223"/>
      <c r="Z869" s="221"/>
      <c r="AA869" s="221"/>
      <c r="AB869" s="221"/>
      <c r="AC869" s="221"/>
      <c r="AD869" s="221"/>
      <c r="AE869" s="221"/>
      <c r="AF869" s="221"/>
      <c r="AG869" s="221"/>
      <c r="AH869" s="221"/>
      <c r="AI869" s="221"/>
      <c r="AJ869" s="221"/>
      <c r="AK869" s="221"/>
      <c r="AL869" s="221"/>
      <c r="AM869" s="221"/>
      <c r="AN869" s="221"/>
      <c r="AO869" s="221"/>
      <c r="AP869" s="221"/>
    </row>
    <row r="870" spans="1:42" ht="14.25" customHeight="1">
      <c r="A870" s="221"/>
      <c r="B870" s="87"/>
      <c r="C870" s="87"/>
      <c r="F870" s="221"/>
      <c r="I870" s="230"/>
      <c r="J870" s="299"/>
      <c r="K870" s="300"/>
      <c r="L870" s="67"/>
      <c r="M870" s="67"/>
      <c r="N870" s="67"/>
      <c r="O870" s="69"/>
      <c r="P870" s="67"/>
      <c r="Q870" s="69"/>
      <c r="R870" s="69"/>
      <c r="S870" s="69"/>
      <c r="T870" s="69"/>
      <c r="U870" s="221"/>
      <c r="V870" s="302"/>
      <c r="W870" s="302"/>
      <c r="X870" s="302"/>
      <c r="Y870" s="223"/>
      <c r="Z870" s="221"/>
      <c r="AA870" s="221"/>
      <c r="AB870" s="221"/>
      <c r="AC870" s="221"/>
      <c r="AD870" s="221"/>
      <c r="AE870" s="221"/>
      <c r="AF870" s="221"/>
      <c r="AG870" s="221"/>
      <c r="AH870" s="221"/>
      <c r="AI870" s="221"/>
      <c r="AJ870" s="221"/>
      <c r="AK870" s="221"/>
      <c r="AL870" s="221"/>
      <c r="AM870" s="221"/>
      <c r="AN870" s="221"/>
      <c r="AO870" s="221"/>
      <c r="AP870" s="221"/>
    </row>
    <row r="871" spans="1:42" ht="14.25" customHeight="1">
      <c r="A871" s="221"/>
      <c r="B871" s="87"/>
      <c r="C871" s="87"/>
      <c r="F871" s="221"/>
      <c r="I871" s="230"/>
      <c r="J871" s="299"/>
      <c r="K871" s="300"/>
      <c r="L871" s="67"/>
      <c r="M871" s="67"/>
      <c r="N871" s="67"/>
      <c r="O871" s="69"/>
      <c r="P871" s="67"/>
      <c r="Q871" s="69"/>
      <c r="R871" s="69"/>
      <c r="S871" s="69"/>
      <c r="T871" s="69"/>
      <c r="U871" s="221"/>
      <c r="V871" s="302"/>
      <c r="W871" s="302"/>
      <c r="X871" s="302"/>
      <c r="Y871" s="223"/>
      <c r="Z871" s="221"/>
      <c r="AA871" s="221"/>
      <c r="AB871" s="221"/>
      <c r="AC871" s="221"/>
      <c r="AD871" s="221"/>
      <c r="AE871" s="221"/>
      <c r="AF871" s="221"/>
      <c r="AG871" s="221"/>
      <c r="AH871" s="221"/>
      <c r="AI871" s="221"/>
      <c r="AJ871" s="221"/>
      <c r="AK871" s="221"/>
      <c r="AL871" s="221"/>
      <c r="AM871" s="221"/>
      <c r="AN871" s="221"/>
      <c r="AO871" s="221"/>
      <c r="AP871" s="221"/>
    </row>
    <row r="872" spans="1:42" ht="14.25" customHeight="1">
      <c r="A872" s="221"/>
      <c r="B872" s="87"/>
      <c r="C872" s="87"/>
      <c r="F872" s="221"/>
      <c r="I872" s="230"/>
      <c r="J872" s="299"/>
      <c r="K872" s="300"/>
      <c r="L872" s="67"/>
      <c r="M872" s="67"/>
      <c r="N872" s="67"/>
      <c r="O872" s="69"/>
      <c r="P872" s="67"/>
      <c r="Q872" s="69"/>
      <c r="R872" s="69"/>
      <c r="S872" s="69"/>
      <c r="T872" s="69"/>
      <c r="U872" s="221"/>
      <c r="V872" s="302"/>
      <c r="W872" s="302"/>
      <c r="X872" s="302"/>
      <c r="Y872" s="223"/>
      <c r="Z872" s="221"/>
      <c r="AA872" s="221"/>
      <c r="AB872" s="221"/>
      <c r="AC872" s="221"/>
      <c r="AD872" s="221"/>
      <c r="AE872" s="221"/>
      <c r="AF872" s="221"/>
      <c r="AG872" s="221"/>
      <c r="AH872" s="221"/>
      <c r="AI872" s="221"/>
      <c r="AJ872" s="221"/>
      <c r="AK872" s="221"/>
      <c r="AL872" s="221"/>
      <c r="AM872" s="221"/>
      <c r="AN872" s="221"/>
      <c r="AO872" s="221"/>
      <c r="AP872" s="221"/>
    </row>
    <row r="873" spans="1:42" ht="14.25" customHeight="1">
      <c r="A873" s="221"/>
      <c r="B873" s="87"/>
      <c r="C873" s="87"/>
      <c r="F873" s="221"/>
      <c r="I873" s="230"/>
      <c r="J873" s="299"/>
      <c r="K873" s="300"/>
      <c r="L873" s="67"/>
      <c r="M873" s="67"/>
      <c r="N873" s="67"/>
      <c r="O873" s="69"/>
      <c r="P873" s="67"/>
      <c r="Q873" s="69"/>
      <c r="R873" s="69"/>
      <c r="S873" s="69"/>
      <c r="T873" s="69"/>
      <c r="U873" s="221"/>
      <c r="V873" s="302"/>
      <c r="W873" s="302"/>
      <c r="X873" s="302"/>
      <c r="Y873" s="223"/>
      <c r="Z873" s="221"/>
      <c r="AA873" s="221"/>
      <c r="AB873" s="221"/>
      <c r="AC873" s="221"/>
      <c r="AD873" s="221"/>
      <c r="AE873" s="221"/>
      <c r="AF873" s="221"/>
      <c r="AG873" s="221"/>
      <c r="AH873" s="221"/>
      <c r="AI873" s="221"/>
      <c r="AJ873" s="221"/>
      <c r="AK873" s="221"/>
      <c r="AL873" s="221"/>
      <c r="AM873" s="221"/>
      <c r="AN873" s="221"/>
      <c r="AO873" s="221"/>
      <c r="AP873" s="221"/>
    </row>
    <row r="874" spans="1:42" ht="14.25" customHeight="1">
      <c r="A874" s="221"/>
      <c r="B874" s="87"/>
      <c r="C874" s="87"/>
      <c r="F874" s="221"/>
      <c r="I874" s="230"/>
      <c r="J874" s="299"/>
      <c r="K874" s="300"/>
      <c r="L874" s="67"/>
      <c r="M874" s="67"/>
      <c r="N874" s="67"/>
      <c r="O874" s="69"/>
      <c r="P874" s="67"/>
      <c r="Q874" s="69"/>
      <c r="R874" s="69"/>
      <c r="S874" s="69"/>
      <c r="T874" s="69"/>
      <c r="U874" s="221"/>
      <c r="V874" s="302"/>
      <c r="W874" s="302"/>
      <c r="X874" s="302"/>
      <c r="Y874" s="223"/>
      <c r="Z874" s="221"/>
      <c r="AA874" s="221"/>
      <c r="AB874" s="221"/>
      <c r="AC874" s="221"/>
      <c r="AD874" s="221"/>
      <c r="AE874" s="221"/>
      <c r="AF874" s="221"/>
      <c r="AG874" s="221"/>
      <c r="AH874" s="221"/>
      <c r="AI874" s="221"/>
      <c r="AJ874" s="221"/>
      <c r="AK874" s="221"/>
      <c r="AL874" s="221"/>
      <c r="AM874" s="221"/>
      <c r="AN874" s="221"/>
      <c r="AO874" s="221"/>
      <c r="AP874" s="221"/>
    </row>
    <row r="875" spans="1:42" ht="14.25" customHeight="1">
      <c r="A875" s="221"/>
      <c r="B875" s="87"/>
      <c r="C875" s="87"/>
      <c r="F875" s="221"/>
      <c r="I875" s="230"/>
      <c r="J875" s="299"/>
      <c r="K875" s="300"/>
      <c r="L875" s="67"/>
      <c r="M875" s="67"/>
      <c r="N875" s="67"/>
      <c r="O875" s="69"/>
      <c r="P875" s="67"/>
      <c r="Q875" s="69"/>
      <c r="R875" s="69"/>
      <c r="S875" s="69"/>
      <c r="T875" s="69"/>
      <c r="U875" s="221"/>
      <c r="V875" s="302"/>
      <c r="W875" s="302"/>
      <c r="X875" s="302"/>
      <c r="Y875" s="223"/>
      <c r="Z875" s="221"/>
      <c r="AA875" s="221"/>
      <c r="AB875" s="221"/>
      <c r="AC875" s="221"/>
      <c r="AD875" s="221"/>
      <c r="AE875" s="221"/>
      <c r="AF875" s="221"/>
      <c r="AG875" s="221"/>
      <c r="AH875" s="221"/>
      <c r="AI875" s="221"/>
      <c r="AJ875" s="221"/>
      <c r="AK875" s="221"/>
      <c r="AL875" s="221"/>
      <c r="AM875" s="221"/>
      <c r="AN875" s="221"/>
      <c r="AO875" s="221"/>
      <c r="AP875" s="221"/>
    </row>
    <row r="876" spans="1:42" ht="14.25" customHeight="1">
      <c r="A876" s="221"/>
      <c r="B876" s="87"/>
      <c r="C876" s="87"/>
      <c r="F876" s="221"/>
      <c r="I876" s="230"/>
      <c r="J876" s="299"/>
      <c r="K876" s="300"/>
      <c r="L876" s="67"/>
      <c r="M876" s="67"/>
      <c r="N876" s="67"/>
      <c r="O876" s="69"/>
      <c r="P876" s="67"/>
      <c r="Q876" s="69"/>
      <c r="R876" s="69"/>
      <c r="S876" s="69"/>
      <c r="T876" s="69"/>
      <c r="U876" s="221"/>
      <c r="V876" s="302"/>
      <c r="W876" s="302"/>
      <c r="X876" s="302"/>
      <c r="Y876" s="223"/>
      <c r="Z876" s="221"/>
      <c r="AA876" s="221"/>
      <c r="AB876" s="221"/>
      <c r="AC876" s="221"/>
      <c r="AD876" s="221"/>
      <c r="AE876" s="221"/>
      <c r="AF876" s="221"/>
      <c r="AG876" s="221"/>
      <c r="AH876" s="221"/>
      <c r="AI876" s="221"/>
      <c r="AJ876" s="221"/>
      <c r="AK876" s="221"/>
      <c r="AL876" s="221"/>
      <c r="AM876" s="221"/>
      <c r="AN876" s="221"/>
      <c r="AO876" s="221"/>
      <c r="AP876" s="221"/>
    </row>
    <row r="877" spans="1:42" ht="14.25" customHeight="1">
      <c r="A877" s="221"/>
      <c r="B877" s="87"/>
      <c r="C877" s="87"/>
      <c r="F877" s="221"/>
      <c r="I877" s="230"/>
      <c r="J877" s="299"/>
      <c r="K877" s="300"/>
      <c r="L877" s="67"/>
      <c r="M877" s="67"/>
      <c r="N877" s="67"/>
      <c r="O877" s="69"/>
      <c r="P877" s="67"/>
      <c r="Q877" s="69"/>
      <c r="R877" s="69"/>
      <c r="S877" s="69"/>
      <c r="T877" s="69"/>
      <c r="U877" s="221"/>
      <c r="V877" s="302"/>
      <c r="W877" s="302"/>
      <c r="X877" s="302"/>
      <c r="Y877" s="223"/>
      <c r="Z877" s="221"/>
      <c r="AA877" s="221"/>
      <c r="AB877" s="221"/>
      <c r="AC877" s="221"/>
      <c r="AD877" s="221"/>
      <c r="AE877" s="221"/>
      <c r="AF877" s="221"/>
      <c r="AG877" s="221"/>
      <c r="AH877" s="221"/>
      <c r="AI877" s="221"/>
      <c r="AJ877" s="221"/>
      <c r="AK877" s="221"/>
      <c r="AL877" s="221"/>
      <c r="AM877" s="221"/>
      <c r="AN877" s="221"/>
      <c r="AO877" s="221"/>
      <c r="AP877" s="221"/>
    </row>
    <row r="878" spans="1:42" ht="14.25" customHeight="1">
      <c r="A878" s="221"/>
      <c r="B878" s="87"/>
      <c r="C878" s="87"/>
      <c r="F878" s="221"/>
      <c r="I878" s="230"/>
      <c r="J878" s="299"/>
      <c r="K878" s="300"/>
      <c r="L878" s="67"/>
      <c r="M878" s="67"/>
      <c r="N878" s="67"/>
      <c r="O878" s="69"/>
      <c r="P878" s="67"/>
      <c r="Q878" s="69"/>
      <c r="R878" s="69"/>
      <c r="S878" s="69"/>
      <c r="T878" s="69"/>
      <c r="U878" s="221"/>
      <c r="V878" s="302"/>
      <c r="W878" s="302"/>
      <c r="X878" s="302"/>
      <c r="Y878" s="223"/>
      <c r="Z878" s="221"/>
      <c r="AA878" s="221"/>
      <c r="AB878" s="221"/>
      <c r="AC878" s="221"/>
      <c r="AD878" s="221"/>
      <c r="AE878" s="221"/>
      <c r="AF878" s="221"/>
      <c r="AG878" s="221"/>
      <c r="AH878" s="221"/>
      <c r="AI878" s="221"/>
      <c r="AJ878" s="221"/>
      <c r="AK878" s="221"/>
      <c r="AL878" s="221"/>
      <c r="AM878" s="221"/>
      <c r="AN878" s="221"/>
      <c r="AO878" s="221"/>
      <c r="AP878" s="221"/>
    </row>
    <row r="879" spans="1:42" ht="14.25" customHeight="1">
      <c r="A879" s="221"/>
      <c r="B879" s="87"/>
      <c r="C879" s="87"/>
      <c r="F879" s="221"/>
      <c r="I879" s="230"/>
      <c r="J879" s="299"/>
      <c r="K879" s="300"/>
      <c r="L879" s="67"/>
      <c r="M879" s="67"/>
      <c r="N879" s="67"/>
      <c r="O879" s="69"/>
      <c r="P879" s="67"/>
      <c r="Q879" s="69"/>
      <c r="R879" s="69"/>
      <c r="S879" s="69"/>
      <c r="T879" s="69"/>
      <c r="U879" s="221"/>
      <c r="V879" s="302"/>
      <c r="W879" s="302"/>
      <c r="X879" s="302"/>
      <c r="Y879" s="223"/>
      <c r="Z879" s="221"/>
      <c r="AA879" s="221"/>
      <c r="AB879" s="221"/>
      <c r="AC879" s="221"/>
      <c r="AD879" s="221"/>
      <c r="AE879" s="221"/>
      <c r="AF879" s="221"/>
      <c r="AG879" s="221"/>
      <c r="AH879" s="221"/>
      <c r="AI879" s="221"/>
      <c r="AJ879" s="221"/>
      <c r="AK879" s="221"/>
      <c r="AL879" s="221"/>
      <c r="AM879" s="221"/>
      <c r="AN879" s="221"/>
      <c r="AO879" s="221"/>
      <c r="AP879" s="221"/>
    </row>
    <row r="880" spans="1:42" ht="14.25" customHeight="1">
      <c r="A880" s="221"/>
      <c r="B880" s="87"/>
      <c r="C880" s="87"/>
      <c r="F880" s="221"/>
      <c r="I880" s="230"/>
      <c r="J880" s="299"/>
      <c r="K880" s="300"/>
      <c r="L880" s="67"/>
      <c r="M880" s="67"/>
      <c r="N880" s="67"/>
      <c r="O880" s="69"/>
      <c r="P880" s="67"/>
      <c r="Q880" s="69"/>
      <c r="R880" s="69"/>
      <c r="S880" s="69"/>
      <c r="T880" s="69"/>
      <c r="U880" s="221"/>
      <c r="V880" s="302"/>
      <c r="W880" s="302"/>
      <c r="X880" s="302"/>
      <c r="Y880" s="223"/>
      <c r="Z880" s="221"/>
      <c r="AA880" s="221"/>
      <c r="AB880" s="221"/>
      <c r="AC880" s="221"/>
      <c r="AD880" s="221"/>
      <c r="AE880" s="221"/>
      <c r="AF880" s="221"/>
      <c r="AG880" s="221"/>
      <c r="AH880" s="221"/>
      <c r="AI880" s="221"/>
      <c r="AJ880" s="221"/>
      <c r="AK880" s="221"/>
      <c r="AL880" s="221"/>
      <c r="AM880" s="221"/>
      <c r="AN880" s="221"/>
      <c r="AO880" s="221"/>
      <c r="AP880" s="221"/>
    </row>
    <row r="881" spans="1:42" ht="14.25" customHeight="1">
      <c r="A881" s="221"/>
      <c r="B881" s="87"/>
      <c r="C881" s="87"/>
      <c r="F881" s="221"/>
      <c r="I881" s="230"/>
      <c r="J881" s="299"/>
      <c r="K881" s="300"/>
      <c r="L881" s="67"/>
      <c r="M881" s="67"/>
      <c r="N881" s="67"/>
      <c r="O881" s="69"/>
      <c r="P881" s="67"/>
      <c r="Q881" s="69"/>
      <c r="R881" s="69"/>
      <c r="S881" s="69"/>
      <c r="T881" s="69"/>
      <c r="U881" s="221"/>
      <c r="V881" s="302"/>
      <c r="W881" s="302"/>
      <c r="X881" s="302"/>
      <c r="Y881" s="223"/>
      <c r="Z881" s="221"/>
      <c r="AA881" s="221"/>
      <c r="AB881" s="221"/>
      <c r="AC881" s="221"/>
      <c r="AD881" s="221"/>
      <c r="AE881" s="221"/>
      <c r="AF881" s="221"/>
      <c r="AG881" s="221"/>
      <c r="AH881" s="221"/>
      <c r="AI881" s="221"/>
      <c r="AJ881" s="221"/>
      <c r="AK881" s="221"/>
      <c r="AL881" s="221"/>
      <c r="AM881" s="221"/>
      <c r="AN881" s="221"/>
      <c r="AO881" s="221"/>
      <c r="AP881" s="221"/>
    </row>
    <row r="882" spans="1:42" ht="14.25" customHeight="1">
      <c r="A882" s="221"/>
      <c r="B882" s="87"/>
      <c r="C882" s="87"/>
      <c r="F882" s="221"/>
      <c r="I882" s="230"/>
      <c r="J882" s="299"/>
      <c r="K882" s="300"/>
      <c r="L882" s="67"/>
      <c r="M882" s="67"/>
      <c r="N882" s="67"/>
      <c r="O882" s="69"/>
      <c r="P882" s="67"/>
      <c r="Q882" s="69"/>
      <c r="R882" s="69"/>
      <c r="S882" s="69"/>
      <c r="T882" s="69"/>
      <c r="U882" s="221"/>
      <c r="V882" s="302"/>
      <c r="W882" s="302"/>
      <c r="X882" s="302"/>
      <c r="Y882" s="223"/>
      <c r="Z882" s="221"/>
      <c r="AA882" s="221"/>
      <c r="AB882" s="221"/>
      <c r="AC882" s="221"/>
      <c r="AD882" s="221"/>
      <c r="AE882" s="221"/>
      <c r="AF882" s="221"/>
      <c r="AG882" s="221"/>
      <c r="AH882" s="221"/>
      <c r="AI882" s="221"/>
      <c r="AJ882" s="221"/>
      <c r="AK882" s="221"/>
      <c r="AL882" s="221"/>
      <c r="AM882" s="221"/>
      <c r="AN882" s="221"/>
      <c r="AO882" s="221"/>
      <c r="AP882" s="221"/>
    </row>
    <row r="883" spans="1:42" ht="14.25" customHeight="1">
      <c r="A883" s="221"/>
      <c r="B883" s="87"/>
      <c r="C883" s="87"/>
      <c r="F883" s="221"/>
      <c r="I883" s="230"/>
      <c r="J883" s="299"/>
      <c r="K883" s="300"/>
      <c r="L883" s="67"/>
      <c r="M883" s="67"/>
      <c r="N883" s="67"/>
      <c r="O883" s="69"/>
      <c r="P883" s="67"/>
      <c r="Q883" s="69"/>
      <c r="R883" s="69"/>
      <c r="S883" s="69"/>
      <c r="T883" s="69"/>
      <c r="U883" s="221"/>
      <c r="V883" s="302"/>
      <c r="W883" s="302"/>
      <c r="X883" s="302"/>
      <c r="Y883" s="223"/>
      <c r="Z883" s="221"/>
      <c r="AA883" s="221"/>
      <c r="AB883" s="221"/>
      <c r="AC883" s="221"/>
      <c r="AD883" s="221"/>
      <c r="AE883" s="221"/>
      <c r="AF883" s="221"/>
      <c r="AG883" s="221"/>
      <c r="AH883" s="221"/>
      <c r="AI883" s="221"/>
      <c r="AJ883" s="221"/>
      <c r="AK883" s="221"/>
      <c r="AL883" s="221"/>
      <c r="AM883" s="221"/>
      <c r="AN883" s="221"/>
      <c r="AO883" s="221"/>
      <c r="AP883" s="221"/>
    </row>
    <row r="884" spans="1:42" ht="14.25" customHeight="1">
      <c r="A884" s="221"/>
      <c r="B884" s="87"/>
      <c r="C884" s="87"/>
      <c r="F884" s="221"/>
      <c r="I884" s="230"/>
      <c r="J884" s="299"/>
      <c r="K884" s="300"/>
      <c r="L884" s="67"/>
      <c r="M884" s="67"/>
      <c r="N884" s="67"/>
      <c r="O884" s="69"/>
      <c r="P884" s="67"/>
      <c r="Q884" s="69"/>
      <c r="R884" s="69"/>
      <c r="S884" s="69"/>
      <c r="T884" s="69"/>
      <c r="U884" s="221"/>
      <c r="V884" s="302"/>
      <c r="W884" s="302"/>
      <c r="X884" s="302"/>
      <c r="Y884" s="223"/>
      <c r="Z884" s="221"/>
      <c r="AA884" s="221"/>
      <c r="AB884" s="221"/>
      <c r="AC884" s="221"/>
      <c r="AD884" s="221"/>
      <c r="AE884" s="221"/>
      <c r="AF884" s="221"/>
      <c r="AG884" s="221"/>
      <c r="AH884" s="221"/>
      <c r="AI884" s="221"/>
      <c r="AJ884" s="221"/>
      <c r="AK884" s="221"/>
      <c r="AL884" s="221"/>
      <c r="AM884" s="221"/>
      <c r="AN884" s="221"/>
      <c r="AO884" s="221"/>
      <c r="AP884" s="221"/>
    </row>
    <row r="885" spans="1:42" ht="14.25" customHeight="1">
      <c r="A885" s="221"/>
      <c r="B885" s="87"/>
      <c r="C885" s="87"/>
      <c r="F885" s="221"/>
      <c r="I885" s="230"/>
      <c r="J885" s="299"/>
      <c r="K885" s="300"/>
      <c r="L885" s="67"/>
      <c r="M885" s="67"/>
      <c r="N885" s="67"/>
      <c r="O885" s="69"/>
      <c r="P885" s="67"/>
      <c r="Q885" s="69"/>
      <c r="R885" s="69"/>
      <c r="S885" s="69"/>
      <c r="T885" s="69"/>
      <c r="U885" s="221"/>
      <c r="V885" s="302"/>
      <c r="W885" s="302"/>
      <c r="X885" s="302"/>
      <c r="Y885" s="223"/>
      <c r="Z885" s="221"/>
      <c r="AA885" s="221"/>
      <c r="AB885" s="221"/>
      <c r="AC885" s="221"/>
      <c r="AD885" s="221"/>
      <c r="AE885" s="221"/>
      <c r="AF885" s="221"/>
      <c r="AG885" s="221"/>
      <c r="AH885" s="221"/>
      <c r="AI885" s="221"/>
      <c r="AJ885" s="221"/>
      <c r="AK885" s="221"/>
      <c r="AL885" s="221"/>
      <c r="AM885" s="221"/>
      <c r="AN885" s="221"/>
      <c r="AO885" s="221"/>
      <c r="AP885" s="221"/>
    </row>
    <row r="886" spans="1:42" ht="14.25" customHeight="1">
      <c r="A886" s="221"/>
      <c r="B886" s="87"/>
      <c r="C886" s="87"/>
      <c r="F886" s="221"/>
      <c r="I886" s="230"/>
      <c r="J886" s="299"/>
      <c r="K886" s="300"/>
      <c r="L886" s="67"/>
      <c r="M886" s="67"/>
      <c r="N886" s="67"/>
      <c r="O886" s="69"/>
      <c r="P886" s="67"/>
      <c r="Q886" s="69"/>
      <c r="R886" s="69"/>
      <c r="S886" s="69"/>
      <c r="T886" s="69"/>
      <c r="U886" s="221"/>
      <c r="V886" s="302"/>
      <c r="W886" s="302"/>
      <c r="X886" s="302"/>
      <c r="Y886" s="223"/>
      <c r="Z886" s="221"/>
      <c r="AA886" s="221"/>
      <c r="AB886" s="221"/>
      <c r="AC886" s="221"/>
      <c r="AD886" s="221"/>
      <c r="AE886" s="221"/>
      <c r="AF886" s="221"/>
      <c r="AG886" s="221"/>
      <c r="AH886" s="221"/>
      <c r="AI886" s="221"/>
      <c r="AJ886" s="221"/>
      <c r="AK886" s="221"/>
      <c r="AL886" s="221"/>
      <c r="AM886" s="221"/>
      <c r="AN886" s="221"/>
      <c r="AO886" s="221"/>
      <c r="AP886" s="221"/>
    </row>
    <row r="887" spans="1:42" ht="14.25" customHeight="1">
      <c r="A887" s="221"/>
      <c r="B887" s="87"/>
      <c r="C887" s="87"/>
      <c r="F887" s="221"/>
      <c r="I887" s="230"/>
      <c r="J887" s="299"/>
      <c r="K887" s="300"/>
      <c r="L887" s="67"/>
      <c r="M887" s="67"/>
      <c r="N887" s="67"/>
      <c r="O887" s="69"/>
      <c r="P887" s="67"/>
      <c r="Q887" s="69"/>
      <c r="R887" s="69"/>
      <c r="S887" s="69"/>
      <c r="T887" s="69"/>
      <c r="U887" s="221"/>
      <c r="V887" s="302"/>
      <c r="W887" s="302"/>
      <c r="X887" s="302"/>
      <c r="Y887" s="223"/>
      <c r="Z887" s="221"/>
      <c r="AA887" s="221"/>
      <c r="AB887" s="221"/>
      <c r="AC887" s="221"/>
      <c r="AD887" s="221"/>
      <c r="AE887" s="221"/>
      <c r="AF887" s="221"/>
      <c r="AG887" s="221"/>
      <c r="AH887" s="221"/>
      <c r="AI887" s="221"/>
      <c r="AJ887" s="221"/>
      <c r="AK887" s="221"/>
      <c r="AL887" s="221"/>
      <c r="AM887" s="221"/>
      <c r="AN887" s="221"/>
      <c r="AO887" s="221"/>
      <c r="AP887" s="221"/>
    </row>
    <row r="888" spans="1:42" ht="14.25" customHeight="1">
      <c r="A888" s="221"/>
      <c r="B888" s="87"/>
      <c r="C888" s="87"/>
      <c r="F888" s="221"/>
      <c r="I888" s="230"/>
      <c r="J888" s="299"/>
      <c r="K888" s="300"/>
      <c r="L888" s="67"/>
      <c r="M888" s="67"/>
      <c r="N888" s="67"/>
      <c r="O888" s="69"/>
      <c r="P888" s="67"/>
      <c r="Q888" s="69"/>
      <c r="R888" s="69"/>
      <c r="S888" s="69"/>
      <c r="T888" s="69"/>
      <c r="U888" s="221"/>
      <c r="V888" s="302"/>
      <c r="W888" s="302"/>
      <c r="X888" s="302"/>
      <c r="Y888" s="223"/>
      <c r="Z888" s="221"/>
      <c r="AA888" s="221"/>
      <c r="AB888" s="221"/>
      <c r="AC888" s="221"/>
      <c r="AD888" s="221"/>
      <c r="AE888" s="221"/>
      <c r="AF888" s="221"/>
      <c r="AG888" s="221"/>
      <c r="AH888" s="221"/>
      <c r="AI888" s="221"/>
      <c r="AJ888" s="221"/>
      <c r="AK888" s="221"/>
      <c r="AL888" s="221"/>
      <c r="AM888" s="221"/>
      <c r="AN888" s="221"/>
      <c r="AO888" s="221"/>
      <c r="AP888" s="221"/>
    </row>
    <row r="889" spans="1:42" ht="14.25" customHeight="1">
      <c r="A889" s="221"/>
      <c r="B889" s="87"/>
      <c r="C889" s="87"/>
      <c r="F889" s="221"/>
      <c r="I889" s="230"/>
      <c r="J889" s="299"/>
      <c r="K889" s="300"/>
      <c r="L889" s="67"/>
      <c r="M889" s="67"/>
      <c r="N889" s="67"/>
      <c r="O889" s="69"/>
      <c r="P889" s="67"/>
      <c r="Q889" s="69"/>
      <c r="R889" s="69"/>
      <c r="S889" s="69"/>
      <c r="T889" s="69"/>
      <c r="U889" s="221"/>
      <c r="V889" s="302"/>
      <c r="W889" s="302"/>
      <c r="X889" s="302"/>
      <c r="Y889" s="223"/>
      <c r="Z889" s="221"/>
      <c r="AA889" s="221"/>
      <c r="AB889" s="221"/>
      <c r="AC889" s="221"/>
      <c r="AD889" s="221"/>
      <c r="AE889" s="221"/>
      <c r="AF889" s="221"/>
      <c r="AG889" s="221"/>
      <c r="AH889" s="221"/>
      <c r="AI889" s="221"/>
      <c r="AJ889" s="221"/>
      <c r="AK889" s="221"/>
      <c r="AL889" s="221"/>
      <c r="AM889" s="221"/>
      <c r="AN889" s="221"/>
      <c r="AO889" s="221"/>
      <c r="AP889" s="221"/>
    </row>
    <row r="890" spans="1:42" ht="14.25" customHeight="1">
      <c r="A890" s="221"/>
      <c r="B890" s="87"/>
      <c r="C890" s="87"/>
      <c r="F890" s="221"/>
      <c r="I890" s="230"/>
      <c r="J890" s="299"/>
      <c r="K890" s="300"/>
      <c r="L890" s="67"/>
      <c r="M890" s="67"/>
      <c r="N890" s="67"/>
      <c r="O890" s="69"/>
      <c r="P890" s="67"/>
      <c r="Q890" s="69"/>
      <c r="R890" s="69"/>
      <c r="S890" s="69"/>
      <c r="T890" s="69"/>
      <c r="U890" s="221"/>
      <c r="V890" s="302"/>
      <c r="W890" s="302"/>
      <c r="X890" s="302"/>
      <c r="Y890" s="223"/>
      <c r="Z890" s="221"/>
      <c r="AA890" s="221"/>
      <c r="AB890" s="221"/>
      <c r="AC890" s="221"/>
      <c r="AD890" s="221"/>
      <c r="AE890" s="221"/>
      <c r="AF890" s="221"/>
      <c r="AG890" s="221"/>
      <c r="AH890" s="221"/>
      <c r="AI890" s="221"/>
      <c r="AJ890" s="221"/>
      <c r="AK890" s="221"/>
      <c r="AL890" s="221"/>
      <c r="AM890" s="221"/>
      <c r="AN890" s="221"/>
      <c r="AO890" s="221"/>
      <c r="AP890" s="221"/>
    </row>
    <row r="891" spans="1:42" ht="14.25" customHeight="1">
      <c r="A891" s="221"/>
      <c r="B891" s="87"/>
      <c r="C891" s="87"/>
      <c r="F891" s="221"/>
      <c r="I891" s="230"/>
      <c r="J891" s="299"/>
      <c r="K891" s="300"/>
      <c r="L891" s="67"/>
      <c r="M891" s="67"/>
      <c r="N891" s="67"/>
      <c r="O891" s="69"/>
      <c r="P891" s="67"/>
      <c r="Q891" s="69"/>
      <c r="R891" s="69"/>
      <c r="S891" s="69"/>
      <c r="T891" s="69"/>
      <c r="U891" s="221"/>
      <c r="V891" s="302"/>
      <c r="W891" s="302"/>
      <c r="X891" s="302"/>
      <c r="Y891" s="223"/>
      <c r="Z891" s="221"/>
      <c r="AA891" s="221"/>
      <c r="AB891" s="221"/>
      <c r="AC891" s="221"/>
      <c r="AD891" s="221"/>
      <c r="AE891" s="221"/>
      <c r="AF891" s="221"/>
      <c r="AG891" s="221"/>
      <c r="AH891" s="221"/>
      <c r="AI891" s="221"/>
      <c r="AJ891" s="221"/>
      <c r="AK891" s="221"/>
      <c r="AL891" s="221"/>
      <c r="AM891" s="221"/>
      <c r="AN891" s="221"/>
      <c r="AO891" s="221"/>
      <c r="AP891" s="221"/>
    </row>
    <row r="892" spans="1:42" ht="14.25" customHeight="1">
      <c r="A892" s="221"/>
      <c r="B892" s="87"/>
      <c r="C892" s="87"/>
      <c r="F892" s="221"/>
      <c r="I892" s="230"/>
      <c r="J892" s="299"/>
      <c r="K892" s="300"/>
      <c r="L892" s="67"/>
      <c r="M892" s="67"/>
      <c r="N892" s="67"/>
      <c r="O892" s="69"/>
      <c r="P892" s="67"/>
      <c r="Q892" s="69"/>
      <c r="R892" s="69"/>
      <c r="S892" s="69"/>
      <c r="T892" s="69"/>
      <c r="U892" s="221"/>
      <c r="V892" s="302"/>
      <c r="W892" s="302"/>
      <c r="X892" s="302"/>
      <c r="Y892" s="223"/>
      <c r="Z892" s="221"/>
      <c r="AA892" s="221"/>
      <c r="AB892" s="221"/>
      <c r="AC892" s="221"/>
      <c r="AD892" s="221"/>
      <c r="AE892" s="221"/>
      <c r="AF892" s="221"/>
      <c r="AG892" s="221"/>
      <c r="AH892" s="221"/>
      <c r="AI892" s="221"/>
      <c r="AJ892" s="221"/>
      <c r="AK892" s="221"/>
      <c r="AL892" s="221"/>
      <c r="AM892" s="221"/>
      <c r="AN892" s="221"/>
      <c r="AO892" s="221"/>
      <c r="AP892" s="221"/>
    </row>
    <row r="893" spans="1:42" ht="14.25" customHeight="1">
      <c r="A893" s="221"/>
      <c r="B893" s="87"/>
      <c r="C893" s="87"/>
      <c r="F893" s="221"/>
      <c r="I893" s="230"/>
      <c r="J893" s="299"/>
      <c r="K893" s="300"/>
      <c r="L893" s="67"/>
      <c r="M893" s="67"/>
      <c r="N893" s="67"/>
      <c r="O893" s="69"/>
      <c r="P893" s="67"/>
      <c r="Q893" s="69"/>
      <c r="R893" s="69"/>
      <c r="S893" s="69"/>
      <c r="T893" s="69"/>
      <c r="U893" s="221"/>
      <c r="V893" s="302"/>
      <c r="W893" s="302"/>
      <c r="X893" s="302"/>
      <c r="Y893" s="223"/>
      <c r="Z893" s="221"/>
      <c r="AA893" s="221"/>
      <c r="AB893" s="221"/>
      <c r="AC893" s="221"/>
      <c r="AD893" s="221"/>
      <c r="AE893" s="221"/>
      <c r="AF893" s="221"/>
      <c r="AG893" s="221"/>
      <c r="AH893" s="221"/>
      <c r="AI893" s="221"/>
      <c r="AJ893" s="221"/>
      <c r="AK893" s="221"/>
      <c r="AL893" s="221"/>
      <c r="AM893" s="221"/>
      <c r="AN893" s="221"/>
      <c r="AO893" s="221"/>
      <c r="AP893" s="221"/>
    </row>
    <row r="894" spans="1:42" ht="14.25" customHeight="1">
      <c r="A894" s="221"/>
      <c r="B894" s="87"/>
      <c r="C894" s="87"/>
      <c r="F894" s="221"/>
      <c r="I894" s="230"/>
      <c r="J894" s="299"/>
      <c r="K894" s="300"/>
      <c r="L894" s="67"/>
      <c r="M894" s="67"/>
      <c r="N894" s="67"/>
      <c r="O894" s="69"/>
      <c r="P894" s="67"/>
      <c r="Q894" s="69"/>
      <c r="R894" s="69"/>
      <c r="S894" s="69"/>
      <c r="T894" s="69"/>
      <c r="U894" s="221"/>
      <c r="V894" s="302"/>
      <c r="W894" s="302"/>
      <c r="X894" s="302"/>
      <c r="Y894" s="223"/>
      <c r="Z894" s="221"/>
      <c r="AA894" s="221"/>
      <c r="AB894" s="221"/>
      <c r="AC894" s="221"/>
      <c r="AD894" s="221"/>
      <c r="AE894" s="221"/>
      <c r="AF894" s="221"/>
      <c r="AG894" s="221"/>
      <c r="AH894" s="221"/>
      <c r="AI894" s="221"/>
      <c r="AJ894" s="221"/>
      <c r="AK894" s="221"/>
      <c r="AL894" s="221"/>
      <c r="AM894" s="221"/>
      <c r="AN894" s="221"/>
      <c r="AO894" s="221"/>
      <c r="AP894" s="221"/>
    </row>
    <row r="895" spans="1:42" ht="14.25" customHeight="1">
      <c r="A895" s="221"/>
      <c r="B895" s="87"/>
      <c r="C895" s="87"/>
      <c r="F895" s="221"/>
      <c r="I895" s="230"/>
      <c r="J895" s="299"/>
      <c r="K895" s="300"/>
      <c r="L895" s="67"/>
      <c r="M895" s="67"/>
      <c r="N895" s="67"/>
      <c r="O895" s="69"/>
      <c r="P895" s="67"/>
      <c r="Q895" s="69"/>
      <c r="R895" s="69"/>
      <c r="S895" s="69"/>
      <c r="T895" s="69"/>
      <c r="U895" s="221"/>
      <c r="V895" s="302"/>
      <c r="W895" s="302"/>
      <c r="X895" s="302"/>
      <c r="Y895" s="223"/>
      <c r="Z895" s="221"/>
      <c r="AA895" s="221"/>
      <c r="AB895" s="221"/>
      <c r="AC895" s="221"/>
      <c r="AD895" s="221"/>
      <c r="AE895" s="221"/>
      <c r="AF895" s="221"/>
      <c r="AG895" s="221"/>
      <c r="AH895" s="221"/>
      <c r="AI895" s="221"/>
      <c r="AJ895" s="221"/>
      <c r="AK895" s="221"/>
      <c r="AL895" s="221"/>
      <c r="AM895" s="221"/>
      <c r="AN895" s="221"/>
      <c r="AO895" s="221"/>
      <c r="AP895" s="221"/>
    </row>
    <row r="896" spans="1:42" ht="14.25" customHeight="1">
      <c r="A896" s="221"/>
      <c r="B896" s="87"/>
      <c r="C896" s="87"/>
      <c r="F896" s="221"/>
      <c r="I896" s="230"/>
      <c r="J896" s="299"/>
      <c r="K896" s="300"/>
      <c r="L896" s="67"/>
      <c r="M896" s="67"/>
      <c r="N896" s="67"/>
      <c r="O896" s="69"/>
      <c r="P896" s="67"/>
      <c r="Q896" s="69"/>
      <c r="R896" s="69"/>
      <c r="S896" s="69"/>
      <c r="T896" s="69"/>
      <c r="U896" s="221"/>
      <c r="V896" s="302"/>
      <c r="W896" s="302"/>
      <c r="X896" s="302"/>
      <c r="Y896" s="223"/>
      <c r="Z896" s="221"/>
      <c r="AA896" s="221"/>
      <c r="AB896" s="221"/>
      <c r="AC896" s="221"/>
      <c r="AD896" s="221"/>
      <c r="AE896" s="221"/>
      <c r="AF896" s="221"/>
      <c r="AG896" s="221"/>
      <c r="AH896" s="221"/>
      <c r="AI896" s="221"/>
      <c r="AJ896" s="221"/>
      <c r="AK896" s="221"/>
      <c r="AL896" s="221"/>
      <c r="AM896" s="221"/>
      <c r="AN896" s="221"/>
      <c r="AO896" s="221"/>
      <c r="AP896" s="221"/>
    </row>
    <row r="897" spans="1:42" ht="14.25" customHeight="1">
      <c r="A897" s="221"/>
      <c r="B897" s="87"/>
      <c r="C897" s="87"/>
      <c r="F897" s="221"/>
      <c r="I897" s="230"/>
      <c r="J897" s="299"/>
      <c r="K897" s="300"/>
      <c r="L897" s="67"/>
      <c r="M897" s="67"/>
      <c r="N897" s="67"/>
      <c r="O897" s="69"/>
      <c r="P897" s="67"/>
      <c r="Q897" s="69"/>
      <c r="R897" s="69"/>
      <c r="S897" s="69"/>
      <c r="T897" s="69"/>
      <c r="U897" s="221"/>
      <c r="V897" s="302"/>
      <c r="W897" s="302"/>
      <c r="X897" s="302"/>
      <c r="Y897" s="223"/>
      <c r="Z897" s="221"/>
      <c r="AA897" s="221"/>
      <c r="AB897" s="221"/>
      <c r="AC897" s="221"/>
      <c r="AD897" s="221"/>
      <c r="AE897" s="221"/>
      <c r="AF897" s="221"/>
      <c r="AG897" s="221"/>
      <c r="AH897" s="221"/>
      <c r="AI897" s="221"/>
      <c r="AJ897" s="221"/>
      <c r="AK897" s="221"/>
      <c r="AL897" s="221"/>
      <c r="AM897" s="221"/>
      <c r="AN897" s="221"/>
      <c r="AO897" s="221"/>
      <c r="AP897" s="221"/>
    </row>
    <row r="898" spans="1:42" ht="14.25" customHeight="1">
      <c r="A898" s="221"/>
      <c r="B898" s="87"/>
      <c r="C898" s="87"/>
      <c r="F898" s="221"/>
      <c r="I898" s="230"/>
      <c r="J898" s="299"/>
      <c r="K898" s="300"/>
      <c r="L898" s="67"/>
      <c r="M898" s="67"/>
      <c r="N898" s="67"/>
      <c r="O898" s="69"/>
      <c r="P898" s="67"/>
      <c r="Q898" s="69"/>
      <c r="R898" s="69"/>
      <c r="S898" s="69"/>
      <c r="T898" s="69"/>
      <c r="U898" s="221"/>
      <c r="V898" s="302"/>
      <c r="W898" s="302"/>
      <c r="X898" s="302"/>
      <c r="Y898" s="223"/>
      <c r="Z898" s="221"/>
      <c r="AA898" s="221"/>
      <c r="AB898" s="221"/>
      <c r="AC898" s="221"/>
      <c r="AD898" s="221"/>
      <c r="AE898" s="221"/>
      <c r="AF898" s="221"/>
      <c r="AG898" s="221"/>
      <c r="AH898" s="221"/>
      <c r="AI898" s="221"/>
      <c r="AJ898" s="221"/>
      <c r="AK898" s="221"/>
      <c r="AL898" s="221"/>
      <c r="AM898" s="221"/>
      <c r="AN898" s="221"/>
      <c r="AO898" s="221"/>
      <c r="AP898" s="221"/>
    </row>
    <row r="899" spans="1:42" ht="14.25" customHeight="1">
      <c r="A899" s="221"/>
      <c r="B899" s="87"/>
      <c r="C899" s="87"/>
      <c r="F899" s="221"/>
      <c r="I899" s="230"/>
      <c r="J899" s="299"/>
      <c r="K899" s="300"/>
      <c r="L899" s="67"/>
      <c r="M899" s="67"/>
      <c r="N899" s="67"/>
      <c r="O899" s="69"/>
      <c r="P899" s="67"/>
      <c r="Q899" s="69"/>
      <c r="R899" s="69"/>
      <c r="S899" s="69"/>
      <c r="T899" s="69"/>
      <c r="U899" s="221"/>
      <c r="V899" s="302"/>
      <c r="W899" s="302"/>
      <c r="X899" s="302"/>
      <c r="Y899" s="223"/>
      <c r="Z899" s="221"/>
      <c r="AA899" s="221"/>
      <c r="AB899" s="221"/>
      <c r="AC899" s="221"/>
      <c r="AD899" s="221"/>
      <c r="AE899" s="221"/>
      <c r="AF899" s="221"/>
      <c r="AG899" s="221"/>
      <c r="AH899" s="221"/>
      <c r="AI899" s="221"/>
      <c r="AJ899" s="221"/>
      <c r="AK899" s="221"/>
      <c r="AL899" s="221"/>
      <c r="AM899" s="221"/>
      <c r="AN899" s="221"/>
      <c r="AO899" s="221"/>
      <c r="AP899" s="221"/>
    </row>
    <row r="900" spans="1:42" ht="14.25" customHeight="1">
      <c r="A900" s="221"/>
      <c r="B900" s="87"/>
      <c r="C900" s="87"/>
      <c r="F900" s="221"/>
      <c r="I900" s="230"/>
      <c r="J900" s="299"/>
      <c r="K900" s="300"/>
      <c r="L900" s="67"/>
      <c r="M900" s="67"/>
      <c r="N900" s="67"/>
      <c r="O900" s="69"/>
      <c r="P900" s="67"/>
      <c r="Q900" s="69"/>
      <c r="R900" s="69"/>
      <c r="S900" s="69"/>
      <c r="T900" s="69"/>
      <c r="U900" s="221"/>
      <c r="V900" s="302"/>
      <c r="W900" s="302"/>
      <c r="X900" s="302"/>
      <c r="Y900" s="223"/>
      <c r="Z900" s="221"/>
      <c r="AA900" s="221"/>
      <c r="AB900" s="221"/>
      <c r="AC900" s="221"/>
      <c r="AD900" s="221"/>
      <c r="AE900" s="221"/>
      <c r="AF900" s="221"/>
      <c r="AG900" s="221"/>
      <c r="AH900" s="221"/>
      <c r="AI900" s="221"/>
      <c r="AJ900" s="221"/>
      <c r="AK900" s="221"/>
      <c r="AL900" s="221"/>
      <c r="AM900" s="221"/>
      <c r="AN900" s="221"/>
      <c r="AO900" s="221"/>
      <c r="AP900" s="221"/>
    </row>
    <row r="901" spans="1:42" ht="14.25" customHeight="1">
      <c r="A901" s="221"/>
      <c r="B901" s="87"/>
      <c r="C901" s="87"/>
      <c r="F901" s="221"/>
      <c r="I901" s="230"/>
      <c r="J901" s="299"/>
      <c r="K901" s="300"/>
      <c r="L901" s="67"/>
      <c r="M901" s="67"/>
      <c r="N901" s="67"/>
      <c r="O901" s="69"/>
      <c r="P901" s="67"/>
      <c r="Q901" s="69"/>
      <c r="R901" s="69"/>
      <c r="S901" s="69"/>
      <c r="T901" s="69"/>
      <c r="U901" s="221"/>
      <c r="V901" s="302"/>
      <c r="W901" s="302"/>
      <c r="X901" s="302"/>
      <c r="Y901" s="223"/>
      <c r="Z901" s="221"/>
      <c r="AA901" s="221"/>
      <c r="AB901" s="221"/>
      <c r="AC901" s="221"/>
      <c r="AD901" s="221"/>
      <c r="AE901" s="221"/>
      <c r="AF901" s="221"/>
      <c r="AG901" s="221"/>
      <c r="AH901" s="221"/>
      <c r="AI901" s="221"/>
      <c r="AJ901" s="221"/>
      <c r="AK901" s="221"/>
      <c r="AL901" s="221"/>
      <c r="AM901" s="221"/>
      <c r="AN901" s="221"/>
      <c r="AO901" s="221"/>
      <c r="AP901" s="221"/>
    </row>
    <row r="902" spans="1:42" ht="14.25" customHeight="1">
      <c r="A902" s="221"/>
      <c r="B902" s="87"/>
      <c r="C902" s="87"/>
      <c r="F902" s="221"/>
      <c r="I902" s="230"/>
      <c r="J902" s="299"/>
      <c r="K902" s="300"/>
      <c r="L902" s="67"/>
      <c r="M902" s="67"/>
      <c r="N902" s="67"/>
      <c r="O902" s="69"/>
      <c r="P902" s="67"/>
      <c r="Q902" s="69"/>
      <c r="R902" s="69"/>
      <c r="S902" s="69"/>
      <c r="T902" s="69"/>
      <c r="U902" s="221"/>
      <c r="V902" s="302"/>
      <c r="W902" s="302"/>
      <c r="X902" s="302"/>
      <c r="Y902" s="223"/>
      <c r="Z902" s="221"/>
      <c r="AA902" s="221"/>
      <c r="AB902" s="221"/>
      <c r="AC902" s="221"/>
      <c r="AD902" s="221"/>
      <c r="AE902" s="221"/>
      <c r="AF902" s="221"/>
      <c r="AG902" s="221"/>
      <c r="AH902" s="221"/>
      <c r="AI902" s="221"/>
      <c r="AJ902" s="221"/>
      <c r="AK902" s="221"/>
      <c r="AL902" s="221"/>
      <c r="AM902" s="221"/>
      <c r="AN902" s="221"/>
      <c r="AO902" s="221"/>
      <c r="AP902" s="221"/>
    </row>
    <row r="903" spans="1:42" ht="14.25" customHeight="1">
      <c r="A903" s="221"/>
      <c r="B903" s="87"/>
      <c r="C903" s="87"/>
      <c r="F903" s="221"/>
      <c r="I903" s="230"/>
      <c r="J903" s="299"/>
      <c r="K903" s="300"/>
      <c r="L903" s="67"/>
      <c r="M903" s="67"/>
      <c r="N903" s="67"/>
      <c r="O903" s="69"/>
      <c r="P903" s="67"/>
      <c r="Q903" s="69"/>
      <c r="R903" s="69"/>
      <c r="S903" s="69"/>
      <c r="T903" s="69"/>
      <c r="U903" s="221"/>
      <c r="V903" s="302"/>
      <c r="W903" s="302"/>
      <c r="X903" s="302"/>
      <c r="Y903" s="223"/>
      <c r="Z903" s="221"/>
      <c r="AA903" s="221"/>
      <c r="AB903" s="221"/>
      <c r="AC903" s="221"/>
      <c r="AD903" s="221"/>
      <c r="AE903" s="221"/>
      <c r="AF903" s="221"/>
      <c r="AG903" s="221"/>
      <c r="AH903" s="221"/>
      <c r="AI903" s="221"/>
      <c r="AJ903" s="221"/>
      <c r="AK903" s="221"/>
      <c r="AL903" s="221"/>
      <c r="AM903" s="221"/>
      <c r="AN903" s="221"/>
      <c r="AO903" s="221"/>
      <c r="AP903" s="221"/>
    </row>
    <row r="904" spans="1:42" ht="14.25" customHeight="1">
      <c r="A904" s="221"/>
      <c r="B904" s="87"/>
      <c r="C904" s="87"/>
      <c r="F904" s="221"/>
      <c r="I904" s="230"/>
      <c r="J904" s="299"/>
      <c r="K904" s="300"/>
      <c r="L904" s="67"/>
      <c r="M904" s="67"/>
      <c r="N904" s="67"/>
      <c r="O904" s="69"/>
      <c r="P904" s="67"/>
      <c r="Q904" s="69"/>
      <c r="R904" s="69"/>
      <c r="S904" s="69"/>
      <c r="T904" s="69"/>
      <c r="U904" s="221"/>
      <c r="V904" s="302"/>
      <c r="W904" s="302"/>
      <c r="X904" s="302"/>
      <c r="Y904" s="223"/>
      <c r="Z904" s="221"/>
      <c r="AA904" s="221"/>
      <c r="AB904" s="221"/>
      <c r="AC904" s="221"/>
      <c r="AD904" s="221"/>
      <c r="AE904" s="221"/>
      <c r="AF904" s="221"/>
      <c r="AG904" s="221"/>
      <c r="AH904" s="221"/>
      <c r="AI904" s="221"/>
      <c r="AJ904" s="221"/>
      <c r="AK904" s="221"/>
      <c r="AL904" s="221"/>
      <c r="AM904" s="221"/>
      <c r="AN904" s="221"/>
      <c r="AO904" s="221"/>
      <c r="AP904" s="221"/>
    </row>
    <row r="905" spans="1:42" ht="14.25" customHeight="1">
      <c r="A905" s="221"/>
      <c r="B905" s="87"/>
      <c r="C905" s="87"/>
      <c r="F905" s="221"/>
      <c r="I905" s="230"/>
      <c r="J905" s="299"/>
      <c r="K905" s="300"/>
      <c r="L905" s="67"/>
      <c r="M905" s="67"/>
      <c r="N905" s="67"/>
      <c r="O905" s="69"/>
      <c r="P905" s="67"/>
      <c r="Q905" s="69"/>
      <c r="R905" s="69"/>
      <c r="S905" s="69"/>
      <c r="T905" s="69"/>
      <c r="U905" s="221"/>
      <c r="V905" s="302"/>
      <c r="W905" s="302"/>
      <c r="X905" s="302"/>
      <c r="Y905" s="223"/>
      <c r="Z905" s="221"/>
      <c r="AA905" s="221"/>
      <c r="AB905" s="221"/>
      <c r="AC905" s="221"/>
      <c r="AD905" s="221"/>
      <c r="AE905" s="221"/>
      <c r="AF905" s="221"/>
      <c r="AG905" s="221"/>
      <c r="AH905" s="221"/>
      <c r="AI905" s="221"/>
      <c r="AJ905" s="221"/>
      <c r="AK905" s="221"/>
      <c r="AL905" s="221"/>
      <c r="AM905" s="221"/>
      <c r="AN905" s="221"/>
      <c r="AO905" s="221"/>
      <c r="AP905" s="221"/>
    </row>
    <row r="906" spans="1:42" ht="14.25" customHeight="1">
      <c r="A906" s="221"/>
      <c r="B906" s="87"/>
      <c r="C906" s="87"/>
      <c r="F906" s="221"/>
      <c r="I906" s="230"/>
      <c r="J906" s="299"/>
      <c r="K906" s="300"/>
      <c r="L906" s="67"/>
      <c r="M906" s="67"/>
      <c r="N906" s="67"/>
      <c r="O906" s="69"/>
      <c r="P906" s="67"/>
      <c r="Q906" s="69"/>
      <c r="R906" s="69"/>
      <c r="S906" s="69"/>
      <c r="T906" s="69"/>
      <c r="U906" s="221"/>
      <c r="V906" s="302"/>
      <c r="W906" s="302"/>
      <c r="X906" s="302"/>
      <c r="Y906" s="223"/>
      <c r="Z906" s="221"/>
      <c r="AA906" s="221"/>
      <c r="AB906" s="221"/>
      <c r="AC906" s="221"/>
      <c r="AD906" s="221"/>
      <c r="AE906" s="221"/>
      <c r="AF906" s="221"/>
      <c r="AG906" s="221"/>
      <c r="AH906" s="221"/>
      <c r="AI906" s="221"/>
      <c r="AJ906" s="221"/>
      <c r="AK906" s="221"/>
      <c r="AL906" s="221"/>
      <c r="AM906" s="221"/>
      <c r="AN906" s="221"/>
      <c r="AO906" s="221"/>
      <c r="AP906" s="221"/>
    </row>
    <row r="907" spans="1:42" ht="14.25" customHeight="1">
      <c r="A907" s="221"/>
      <c r="B907" s="87"/>
      <c r="C907" s="87"/>
      <c r="F907" s="221"/>
      <c r="I907" s="230"/>
      <c r="J907" s="299"/>
      <c r="K907" s="300"/>
      <c r="L907" s="67"/>
      <c r="M907" s="67"/>
      <c r="N907" s="67"/>
      <c r="O907" s="69"/>
      <c r="P907" s="67"/>
      <c r="Q907" s="69"/>
      <c r="R907" s="69"/>
      <c r="S907" s="69"/>
      <c r="T907" s="69"/>
      <c r="U907" s="221"/>
      <c r="V907" s="302"/>
      <c r="W907" s="302"/>
      <c r="X907" s="302"/>
      <c r="Y907" s="223"/>
      <c r="Z907" s="221"/>
      <c r="AA907" s="221"/>
      <c r="AB907" s="221"/>
      <c r="AC907" s="221"/>
      <c r="AD907" s="221"/>
      <c r="AE907" s="221"/>
      <c r="AF907" s="221"/>
      <c r="AG907" s="221"/>
      <c r="AH907" s="221"/>
      <c r="AI907" s="221"/>
      <c r="AJ907" s="221"/>
      <c r="AK907" s="221"/>
      <c r="AL907" s="221"/>
      <c r="AM907" s="221"/>
      <c r="AN907" s="221"/>
      <c r="AO907" s="221"/>
      <c r="AP907" s="221"/>
    </row>
    <row r="908" spans="1:42" ht="14.25" customHeight="1">
      <c r="A908" s="221"/>
      <c r="B908" s="87"/>
      <c r="C908" s="87"/>
      <c r="F908" s="221"/>
      <c r="I908" s="230"/>
      <c r="J908" s="299"/>
      <c r="K908" s="300"/>
      <c r="L908" s="67"/>
      <c r="M908" s="67"/>
      <c r="N908" s="67"/>
      <c r="O908" s="69"/>
      <c r="P908" s="67"/>
      <c r="Q908" s="69"/>
      <c r="R908" s="69"/>
      <c r="S908" s="69"/>
      <c r="T908" s="69"/>
      <c r="U908" s="221"/>
      <c r="V908" s="302"/>
      <c r="W908" s="302"/>
      <c r="X908" s="302"/>
      <c r="Y908" s="223"/>
      <c r="Z908" s="221"/>
      <c r="AA908" s="221"/>
      <c r="AB908" s="221"/>
      <c r="AC908" s="221"/>
      <c r="AD908" s="221"/>
      <c r="AE908" s="221"/>
      <c r="AF908" s="221"/>
      <c r="AG908" s="221"/>
      <c r="AH908" s="221"/>
      <c r="AI908" s="221"/>
      <c r="AJ908" s="221"/>
      <c r="AK908" s="221"/>
      <c r="AL908" s="221"/>
      <c r="AM908" s="221"/>
      <c r="AN908" s="221"/>
      <c r="AO908" s="221"/>
      <c r="AP908" s="221"/>
    </row>
    <row r="909" spans="1:42" ht="14.25" customHeight="1">
      <c r="A909" s="221"/>
      <c r="B909" s="87"/>
      <c r="C909" s="87"/>
      <c r="F909" s="221"/>
      <c r="I909" s="230"/>
      <c r="J909" s="299"/>
      <c r="K909" s="300"/>
      <c r="L909" s="67"/>
      <c r="M909" s="67"/>
      <c r="N909" s="67"/>
      <c r="O909" s="69"/>
      <c r="P909" s="67"/>
      <c r="Q909" s="69"/>
      <c r="R909" s="69"/>
      <c r="S909" s="69"/>
      <c r="T909" s="69"/>
      <c r="U909" s="221"/>
      <c r="V909" s="302"/>
      <c r="W909" s="302"/>
      <c r="X909" s="302"/>
      <c r="Y909" s="223"/>
      <c r="Z909" s="221"/>
      <c r="AA909" s="221"/>
      <c r="AB909" s="221"/>
      <c r="AC909" s="221"/>
      <c r="AD909" s="221"/>
      <c r="AE909" s="221"/>
      <c r="AF909" s="221"/>
      <c r="AG909" s="221"/>
      <c r="AH909" s="221"/>
      <c r="AI909" s="221"/>
      <c r="AJ909" s="221"/>
      <c r="AK909" s="221"/>
      <c r="AL909" s="221"/>
      <c r="AM909" s="221"/>
      <c r="AN909" s="221"/>
      <c r="AO909" s="221"/>
      <c r="AP909" s="221"/>
    </row>
    <row r="910" spans="1:42" ht="14.25" customHeight="1">
      <c r="A910" s="221"/>
      <c r="B910" s="87"/>
      <c r="C910" s="87"/>
      <c r="F910" s="221"/>
      <c r="I910" s="230"/>
      <c r="J910" s="299"/>
      <c r="K910" s="300"/>
      <c r="L910" s="67"/>
      <c r="M910" s="67"/>
      <c r="N910" s="67"/>
      <c r="O910" s="69"/>
      <c r="P910" s="67"/>
      <c r="Q910" s="69"/>
      <c r="R910" s="69"/>
      <c r="S910" s="69"/>
      <c r="T910" s="69"/>
      <c r="U910" s="221"/>
      <c r="V910" s="302"/>
      <c r="W910" s="302"/>
      <c r="X910" s="302"/>
      <c r="Y910" s="223"/>
      <c r="Z910" s="221"/>
      <c r="AA910" s="221"/>
      <c r="AB910" s="221"/>
      <c r="AC910" s="221"/>
      <c r="AD910" s="221"/>
      <c r="AE910" s="221"/>
      <c r="AF910" s="221"/>
      <c r="AG910" s="221"/>
      <c r="AH910" s="221"/>
      <c r="AI910" s="221"/>
      <c r="AJ910" s="221"/>
      <c r="AK910" s="221"/>
      <c r="AL910" s="221"/>
      <c r="AM910" s="221"/>
      <c r="AN910" s="221"/>
      <c r="AO910" s="221"/>
      <c r="AP910" s="221"/>
    </row>
    <row r="911" spans="1:42" ht="14.25" customHeight="1">
      <c r="A911" s="221"/>
      <c r="B911" s="87"/>
      <c r="C911" s="87"/>
      <c r="F911" s="221"/>
      <c r="I911" s="230"/>
      <c r="J911" s="299"/>
      <c r="K911" s="300"/>
      <c r="L911" s="67"/>
      <c r="M911" s="67"/>
      <c r="N911" s="67"/>
      <c r="O911" s="69"/>
      <c r="P911" s="67"/>
      <c r="Q911" s="69"/>
      <c r="R911" s="69"/>
      <c r="S911" s="69"/>
      <c r="T911" s="69"/>
      <c r="U911" s="221"/>
      <c r="V911" s="302"/>
      <c r="W911" s="302"/>
      <c r="X911" s="302"/>
      <c r="Y911" s="223"/>
      <c r="Z911" s="221"/>
      <c r="AA911" s="221"/>
      <c r="AB911" s="221"/>
      <c r="AC911" s="221"/>
      <c r="AD911" s="221"/>
      <c r="AE911" s="221"/>
      <c r="AF911" s="221"/>
      <c r="AG911" s="221"/>
      <c r="AH911" s="221"/>
      <c r="AI911" s="221"/>
      <c r="AJ911" s="221"/>
      <c r="AK911" s="221"/>
      <c r="AL911" s="221"/>
      <c r="AM911" s="221"/>
      <c r="AN911" s="221"/>
      <c r="AO911" s="221"/>
      <c r="AP911" s="221"/>
    </row>
    <row r="912" spans="1:42" ht="14.25" customHeight="1">
      <c r="A912" s="221"/>
      <c r="B912" s="87"/>
      <c r="C912" s="87"/>
      <c r="F912" s="221"/>
      <c r="I912" s="230"/>
      <c r="J912" s="299"/>
      <c r="K912" s="300"/>
      <c r="L912" s="67"/>
      <c r="M912" s="67"/>
      <c r="N912" s="67"/>
      <c r="O912" s="69"/>
      <c r="P912" s="67"/>
      <c r="Q912" s="69"/>
      <c r="R912" s="69"/>
      <c r="S912" s="69"/>
      <c r="T912" s="69"/>
      <c r="U912" s="221"/>
      <c r="V912" s="302"/>
      <c r="W912" s="302"/>
      <c r="X912" s="302"/>
      <c r="Y912" s="223"/>
      <c r="Z912" s="221"/>
      <c r="AA912" s="221"/>
      <c r="AB912" s="221"/>
      <c r="AC912" s="221"/>
      <c r="AD912" s="221"/>
      <c r="AE912" s="221"/>
      <c r="AF912" s="221"/>
      <c r="AG912" s="221"/>
      <c r="AH912" s="221"/>
      <c r="AI912" s="221"/>
      <c r="AJ912" s="221"/>
      <c r="AK912" s="221"/>
      <c r="AL912" s="221"/>
      <c r="AM912" s="221"/>
      <c r="AN912" s="221"/>
      <c r="AO912" s="221"/>
      <c r="AP912" s="221"/>
    </row>
    <row r="913" spans="1:42" ht="14.25" customHeight="1">
      <c r="A913" s="221"/>
      <c r="B913" s="87"/>
      <c r="C913" s="87"/>
      <c r="F913" s="221"/>
      <c r="I913" s="230"/>
      <c r="J913" s="299"/>
      <c r="K913" s="300"/>
      <c r="L913" s="67"/>
      <c r="M913" s="67"/>
      <c r="N913" s="67"/>
      <c r="O913" s="69"/>
      <c r="P913" s="67"/>
      <c r="Q913" s="69"/>
      <c r="R913" s="69"/>
      <c r="S913" s="69"/>
      <c r="T913" s="69"/>
      <c r="U913" s="221"/>
      <c r="V913" s="302"/>
      <c r="W913" s="302"/>
      <c r="X913" s="302"/>
      <c r="Y913" s="223"/>
      <c r="Z913" s="221"/>
      <c r="AA913" s="221"/>
      <c r="AB913" s="221"/>
      <c r="AC913" s="221"/>
      <c r="AD913" s="221"/>
      <c r="AE913" s="221"/>
      <c r="AF913" s="221"/>
      <c r="AG913" s="221"/>
      <c r="AH913" s="221"/>
      <c r="AI913" s="221"/>
      <c r="AJ913" s="221"/>
      <c r="AK913" s="221"/>
      <c r="AL913" s="221"/>
      <c r="AM913" s="221"/>
      <c r="AN913" s="221"/>
      <c r="AO913" s="221"/>
      <c r="AP913" s="221"/>
    </row>
    <row r="914" spans="1:42" ht="14.25" customHeight="1">
      <c r="A914" s="221"/>
      <c r="B914" s="87"/>
      <c r="C914" s="87"/>
      <c r="F914" s="221"/>
      <c r="I914" s="230"/>
      <c r="J914" s="299"/>
      <c r="K914" s="300"/>
      <c r="L914" s="67"/>
      <c r="M914" s="67"/>
      <c r="N914" s="67"/>
      <c r="O914" s="69"/>
      <c r="P914" s="67"/>
      <c r="Q914" s="69"/>
      <c r="R914" s="69"/>
      <c r="S914" s="69"/>
      <c r="T914" s="69"/>
      <c r="U914" s="221"/>
      <c r="V914" s="302"/>
      <c r="W914" s="302"/>
      <c r="X914" s="302"/>
      <c r="Y914" s="223"/>
      <c r="Z914" s="221"/>
      <c r="AA914" s="221"/>
      <c r="AB914" s="221"/>
      <c r="AC914" s="221"/>
      <c r="AD914" s="221"/>
      <c r="AE914" s="221"/>
      <c r="AF914" s="221"/>
      <c r="AG914" s="221"/>
      <c r="AH914" s="221"/>
      <c r="AI914" s="221"/>
      <c r="AJ914" s="221"/>
      <c r="AK914" s="221"/>
      <c r="AL914" s="221"/>
      <c r="AM914" s="221"/>
      <c r="AN914" s="221"/>
      <c r="AO914" s="221"/>
      <c r="AP914" s="221"/>
    </row>
    <row r="915" spans="1:42" ht="14.25" customHeight="1">
      <c r="A915" s="221"/>
      <c r="B915" s="87"/>
      <c r="C915" s="87"/>
      <c r="F915" s="221"/>
      <c r="I915" s="230"/>
      <c r="J915" s="299"/>
      <c r="K915" s="300"/>
      <c r="L915" s="67"/>
      <c r="M915" s="67"/>
      <c r="N915" s="67"/>
      <c r="O915" s="69"/>
      <c r="P915" s="67"/>
      <c r="Q915" s="69"/>
      <c r="R915" s="69"/>
      <c r="S915" s="69"/>
      <c r="T915" s="69"/>
      <c r="U915" s="221"/>
      <c r="V915" s="302"/>
      <c r="W915" s="302"/>
      <c r="X915" s="302"/>
      <c r="Y915" s="223"/>
      <c r="Z915" s="221"/>
      <c r="AA915" s="221"/>
      <c r="AB915" s="221"/>
      <c r="AC915" s="221"/>
      <c r="AD915" s="221"/>
      <c r="AE915" s="221"/>
      <c r="AF915" s="221"/>
      <c r="AG915" s="221"/>
      <c r="AH915" s="221"/>
      <c r="AI915" s="221"/>
      <c r="AJ915" s="221"/>
      <c r="AK915" s="221"/>
      <c r="AL915" s="221"/>
      <c r="AM915" s="221"/>
      <c r="AN915" s="221"/>
      <c r="AO915" s="221"/>
      <c r="AP915" s="221"/>
    </row>
    <row r="916" spans="1:42" ht="14.25" customHeight="1">
      <c r="A916" s="221"/>
      <c r="B916" s="87"/>
      <c r="C916" s="87"/>
      <c r="F916" s="221"/>
      <c r="I916" s="230"/>
      <c r="J916" s="299"/>
      <c r="K916" s="300"/>
      <c r="L916" s="67"/>
      <c r="M916" s="67"/>
      <c r="N916" s="67"/>
      <c r="O916" s="69"/>
      <c r="P916" s="67"/>
      <c r="Q916" s="69"/>
      <c r="R916" s="69"/>
      <c r="S916" s="69"/>
      <c r="T916" s="69"/>
      <c r="U916" s="221"/>
      <c r="V916" s="302"/>
      <c r="W916" s="302"/>
      <c r="X916" s="302"/>
      <c r="Y916" s="223"/>
      <c r="Z916" s="221"/>
      <c r="AA916" s="221"/>
      <c r="AB916" s="221"/>
      <c r="AC916" s="221"/>
      <c r="AD916" s="221"/>
      <c r="AE916" s="221"/>
      <c r="AF916" s="221"/>
      <c r="AG916" s="221"/>
      <c r="AH916" s="221"/>
      <c r="AI916" s="221"/>
      <c r="AJ916" s="221"/>
      <c r="AK916" s="221"/>
      <c r="AL916" s="221"/>
      <c r="AM916" s="221"/>
      <c r="AN916" s="221"/>
      <c r="AO916" s="221"/>
      <c r="AP916" s="221"/>
    </row>
    <row r="917" spans="1:42" ht="14.25" customHeight="1">
      <c r="A917" s="221"/>
      <c r="B917" s="87"/>
      <c r="C917" s="87"/>
      <c r="F917" s="221"/>
      <c r="I917" s="230"/>
      <c r="J917" s="299"/>
      <c r="K917" s="300"/>
      <c r="L917" s="67"/>
      <c r="M917" s="67"/>
      <c r="N917" s="67"/>
      <c r="O917" s="69"/>
      <c r="P917" s="67"/>
      <c r="Q917" s="69"/>
      <c r="R917" s="69"/>
      <c r="S917" s="69"/>
      <c r="T917" s="69"/>
      <c r="U917" s="221"/>
      <c r="V917" s="302"/>
      <c r="W917" s="302"/>
      <c r="X917" s="302"/>
      <c r="Y917" s="223"/>
      <c r="Z917" s="221"/>
      <c r="AA917" s="221"/>
      <c r="AB917" s="221"/>
      <c r="AC917" s="221"/>
      <c r="AD917" s="221"/>
      <c r="AE917" s="221"/>
      <c r="AF917" s="221"/>
      <c r="AG917" s="221"/>
      <c r="AH917" s="221"/>
      <c r="AI917" s="221"/>
      <c r="AJ917" s="221"/>
      <c r="AK917" s="221"/>
      <c r="AL917" s="221"/>
      <c r="AM917" s="221"/>
      <c r="AN917" s="221"/>
      <c r="AO917" s="221"/>
      <c r="AP917" s="221"/>
    </row>
    <row r="918" spans="1:42" ht="14.25" customHeight="1">
      <c r="A918" s="221"/>
      <c r="B918" s="87"/>
      <c r="C918" s="87"/>
      <c r="F918" s="221"/>
      <c r="I918" s="230"/>
      <c r="J918" s="299"/>
      <c r="K918" s="300"/>
      <c r="L918" s="67"/>
      <c r="M918" s="67"/>
      <c r="N918" s="67"/>
      <c r="O918" s="69"/>
      <c r="P918" s="67"/>
      <c r="Q918" s="69"/>
      <c r="R918" s="69"/>
      <c r="S918" s="69"/>
      <c r="T918" s="69"/>
      <c r="U918" s="221"/>
      <c r="V918" s="302"/>
      <c r="W918" s="302"/>
      <c r="X918" s="302"/>
      <c r="Y918" s="223"/>
      <c r="Z918" s="221"/>
      <c r="AA918" s="221"/>
      <c r="AB918" s="221"/>
      <c r="AC918" s="221"/>
      <c r="AD918" s="221"/>
      <c r="AE918" s="221"/>
      <c r="AF918" s="221"/>
      <c r="AG918" s="221"/>
      <c r="AH918" s="221"/>
      <c r="AI918" s="221"/>
      <c r="AJ918" s="221"/>
      <c r="AK918" s="221"/>
      <c r="AL918" s="221"/>
      <c r="AM918" s="221"/>
      <c r="AN918" s="221"/>
      <c r="AO918" s="221"/>
      <c r="AP918" s="221"/>
    </row>
    <row r="919" spans="1:42" ht="14.25" customHeight="1">
      <c r="A919" s="221"/>
      <c r="B919" s="87"/>
      <c r="C919" s="87"/>
      <c r="F919" s="221"/>
      <c r="I919" s="230"/>
      <c r="J919" s="299"/>
      <c r="K919" s="300"/>
      <c r="L919" s="67"/>
      <c r="M919" s="67"/>
      <c r="N919" s="67"/>
      <c r="O919" s="69"/>
      <c r="P919" s="67"/>
      <c r="Q919" s="69"/>
      <c r="R919" s="69"/>
      <c r="S919" s="69"/>
      <c r="T919" s="69"/>
      <c r="U919" s="221"/>
      <c r="V919" s="302"/>
      <c r="W919" s="302"/>
      <c r="X919" s="302"/>
      <c r="Y919" s="223"/>
      <c r="Z919" s="221"/>
      <c r="AA919" s="221"/>
      <c r="AB919" s="221"/>
      <c r="AC919" s="221"/>
      <c r="AD919" s="221"/>
      <c r="AE919" s="221"/>
      <c r="AF919" s="221"/>
      <c r="AG919" s="221"/>
      <c r="AH919" s="221"/>
      <c r="AI919" s="221"/>
      <c r="AJ919" s="221"/>
      <c r="AK919" s="221"/>
      <c r="AL919" s="221"/>
      <c r="AM919" s="221"/>
      <c r="AN919" s="221"/>
      <c r="AO919" s="221"/>
      <c r="AP919" s="221"/>
    </row>
    <row r="920" spans="1:42" ht="14.25" customHeight="1">
      <c r="A920" s="221"/>
      <c r="B920" s="87"/>
      <c r="C920" s="87"/>
      <c r="F920" s="221"/>
      <c r="I920" s="230"/>
      <c r="J920" s="299"/>
      <c r="K920" s="300"/>
      <c r="L920" s="67"/>
      <c r="M920" s="67"/>
      <c r="N920" s="67"/>
      <c r="O920" s="69"/>
      <c r="P920" s="67"/>
      <c r="Q920" s="69"/>
      <c r="R920" s="69"/>
      <c r="S920" s="69"/>
      <c r="T920" s="69"/>
      <c r="U920" s="221"/>
      <c r="V920" s="302"/>
      <c r="W920" s="302"/>
      <c r="X920" s="302"/>
      <c r="Y920" s="223"/>
      <c r="Z920" s="221"/>
      <c r="AA920" s="221"/>
      <c r="AB920" s="221"/>
      <c r="AC920" s="221"/>
      <c r="AD920" s="221"/>
      <c r="AE920" s="221"/>
      <c r="AF920" s="221"/>
      <c r="AG920" s="221"/>
      <c r="AH920" s="221"/>
      <c r="AI920" s="221"/>
      <c r="AJ920" s="221"/>
      <c r="AK920" s="221"/>
      <c r="AL920" s="221"/>
      <c r="AM920" s="221"/>
      <c r="AN920" s="221"/>
      <c r="AO920" s="221"/>
      <c r="AP920" s="221"/>
    </row>
    <row r="921" spans="1:42" ht="14.25" customHeight="1">
      <c r="A921" s="221"/>
      <c r="B921" s="87"/>
      <c r="C921" s="87"/>
      <c r="F921" s="221"/>
      <c r="I921" s="230"/>
      <c r="J921" s="299"/>
      <c r="K921" s="300"/>
      <c r="L921" s="67"/>
      <c r="M921" s="67"/>
      <c r="N921" s="67"/>
      <c r="O921" s="69"/>
      <c r="P921" s="67"/>
      <c r="Q921" s="69"/>
      <c r="R921" s="69"/>
      <c r="S921" s="69"/>
      <c r="T921" s="69"/>
      <c r="U921" s="221"/>
      <c r="V921" s="302"/>
      <c r="W921" s="302"/>
      <c r="X921" s="302"/>
      <c r="Y921" s="223"/>
      <c r="Z921" s="221"/>
      <c r="AA921" s="221"/>
      <c r="AB921" s="221"/>
      <c r="AC921" s="221"/>
      <c r="AD921" s="221"/>
      <c r="AE921" s="221"/>
      <c r="AF921" s="221"/>
      <c r="AG921" s="221"/>
      <c r="AH921" s="221"/>
      <c r="AI921" s="221"/>
      <c r="AJ921" s="221"/>
      <c r="AK921" s="221"/>
      <c r="AL921" s="221"/>
      <c r="AM921" s="221"/>
      <c r="AN921" s="221"/>
      <c r="AO921" s="221"/>
      <c r="AP921" s="221"/>
    </row>
    <row r="922" spans="1:42" ht="14.25" customHeight="1">
      <c r="A922" s="221"/>
      <c r="B922" s="87"/>
      <c r="C922" s="87"/>
      <c r="F922" s="221"/>
      <c r="I922" s="230"/>
      <c r="J922" s="299"/>
      <c r="K922" s="300"/>
      <c r="L922" s="67"/>
      <c r="M922" s="67"/>
      <c r="N922" s="67"/>
      <c r="O922" s="69"/>
      <c r="P922" s="67"/>
      <c r="Q922" s="69"/>
      <c r="R922" s="69"/>
      <c r="S922" s="69"/>
      <c r="T922" s="69"/>
      <c r="U922" s="221"/>
      <c r="V922" s="302"/>
      <c r="W922" s="302"/>
      <c r="X922" s="302"/>
      <c r="Y922" s="223"/>
      <c r="Z922" s="221"/>
      <c r="AA922" s="221"/>
      <c r="AB922" s="221"/>
      <c r="AC922" s="221"/>
      <c r="AD922" s="221"/>
      <c r="AE922" s="221"/>
      <c r="AF922" s="221"/>
      <c r="AG922" s="221"/>
      <c r="AH922" s="221"/>
      <c r="AI922" s="221"/>
      <c r="AJ922" s="221"/>
      <c r="AK922" s="221"/>
      <c r="AL922" s="221"/>
      <c r="AM922" s="221"/>
      <c r="AN922" s="221"/>
      <c r="AO922" s="221"/>
      <c r="AP922" s="221"/>
    </row>
    <row r="923" spans="1:42" ht="14.25" customHeight="1">
      <c r="A923" s="221"/>
      <c r="B923" s="87"/>
      <c r="C923" s="87"/>
      <c r="F923" s="221"/>
      <c r="I923" s="230"/>
      <c r="J923" s="299"/>
      <c r="K923" s="300"/>
      <c r="L923" s="67"/>
      <c r="M923" s="67"/>
      <c r="N923" s="67"/>
      <c r="O923" s="69"/>
      <c r="P923" s="67"/>
      <c r="Q923" s="69"/>
      <c r="R923" s="69"/>
      <c r="S923" s="69"/>
      <c r="T923" s="69"/>
      <c r="U923" s="221"/>
      <c r="V923" s="302"/>
      <c r="W923" s="302"/>
      <c r="X923" s="302"/>
      <c r="Y923" s="223"/>
      <c r="Z923" s="221"/>
      <c r="AA923" s="221"/>
      <c r="AB923" s="221"/>
      <c r="AC923" s="221"/>
      <c r="AD923" s="221"/>
      <c r="AE923" s="221"/>
      <c r="AF923" s="221"/>
      <c r="AG923" s="221"/>
      <c r="AH923" s="221"/>
      <c r="AI923" s="221"/>
      <c r="AJ923" s="221"/>
      <c r="AK923" s="221"/>
      <c r="AL923" s="221"/>
      <c r="AM923" s="221"/>
      <c r="AN923" s="221"/>
      <c r="AO923" s="221"/>
      <c r="AP923" s="221"/>
    </row>
    <row r="924" spans="1:42" ht="14.25" customHeight="1">
      <c r="A924" s="221"/>
      <c r="B924" s="87"/>
      <c r="C924" s="87"/>
      <c r="F924" s="221"/>
      <c r="I924" s="230"/>
      <c r="J924" s="299"/>
      <c r="K924" s="300"/>
      <c r="L924" s="67"/>
      <c r="M924" s="67"/>
      <c r="N924" s="67"/>
      <c r="O924" s="69"/>
      <c r="P924" s="67"/>
      <c r="Q924" s="69"/>
      <c r="R924" s="69"/>
      <c r="S924" s="69"/>
      <c r="T924" s="69"/>
      <c r="U924" s="221"/>
      <c r="V924" s="302"/>
      <c r="W924" s="302"/>
      <c r="X924" s="302"/>
      <c r="Y924" s="223"/>
      <c r="Z924" s="221"/>
      <c r="AA924" s="221"/>
      <c r="AB924" s="221"/>
      <c r="AC924" s="221"/>
      <c r="AD924" s="221"/>
      <c r="AE924" s="221"/>
      <c r="AF924" s="221"/>
      <c r="AG924" s="221"/>
      <c r="AH924" s="221"/>
      <c r="AI924" s="221"/>
      <c r="AJ924" s="221"/>
      <c r="AK924" s="221"/>
      <c r="AL924" s="221"/>
      <c r="AM924" s="221"/>
      <c r="AN924" s="221"/>
      <c r="AO924" s="221"/>
      <c r="AP924" s="221"/>
    </row>
    <row r="925" spans="1:42" ht="14.25" customHeight="1">
      <c r="A925" s="221"/>
      <c r="B925" s="87"/>
      <c r="C925" s="87"/>
      <c r="F925" s="221"/>
      <c r="I925" s="230"/>
      <c r="J925" s="299"/>
      <c r="K925" s="300"/>
      <c r="L925" s="67"/>
      <c r="M925" s="67"/>
      <c r="N925" s="67"/>
      <c r="O925" s="69"/>
      <c r="P925" s="67"/>
      <c r="Q925" s="69"/>
      <c r="R925" s="69"/>
      <c r="S925" s="69"/>
      <c r="T925" s="69"/>
      <c r="U925" s="221"/>
      <c r="V925" s="302"/>
      <c r="W925" s="302"/>
      <c r="X925" s="302"/>
      <c r="Y925" s="223"/>
      <c r="Z925" s="221"/>
      <c r="AA925" s="221"/>
      <c r="AB925" s="221"/>
      <c r="AC925" s="221"/>
      <c r="AD925" s="221"/>
      <c r="AE925" s="221"/>
      <c r="AF925" s="221"/>
      <c r="AG925" s="221"/>
      <c r="AH925" s="221"/>
      <c r="AI925" s="221"/>
      <c r="AJ925" s="221"/>
      <c r="AK925" s="221"/>
      <c r="AL925" s="221"/>
      <c r="AM925" s="221"/>
      <c r="AN925" s="221"/>
      <c r="AO925" s="221"/>
      <c r="AP925" s="221"/>
    </row>
    <row r="926" spans="1:42" ht="14.25" customHeight="1">
      <c r="A926" s="221"/>
      <c r="B926" s="87"/>
      <c r="C926" s="87"/>
      <c r="F926" s="221"/>
      <c r="I926" s="230"/>
      <c r="J926" s="299"/>
      <c r="K926" s="300"/>
      <c r="L926" s="67"/>
      <c r="M926" s="67"/>
      <c r="N926" s="67"/>
      <c r="O926" s="69"/>
      <c r="P926" s="67"/>
      <c r="Q926" s="69"/>
      <c r="R926" s="69"/>
      <c r="S926" s="69"/>
      <c r="T926" s="69"/>
      <c r="U926" s="221"/>
      <c r="V926" s="302"/>
      <c r="W926" s="302"/>
      <c r="X926" s="302"/>
      <c r="Y926" s="223"/>
      <c r="Z926" s="221"/>
      <c r="AA926" s="221"/>
      <c r="AB926" s="221"/>
      <c r="AC926" s="221"/>
      <c r="AD926" s="221"/>
      <c r="AE926" s="221"/>
      <c r="AF926" s="221"/>
      <c r="AG926" s="221"/>
      <c r="AH926" s="221"/>
      <c r="AI926" s="221"/>
      <c r="AJ926" s="221"/>
      <c r="AK926" s="221"/>
      <c r="AL926" s="221"/>
      <c r="AM926" s="221"/>
      <c r="AN926" s="221"/>
      <c r="AO926" s="221"/>
      <c r="AP926" s="221"/>
    </row>
    <row r="927" spans="1:42" ht="14.25" customHeight="1">
      <c r="A927" s="221"/>
      <c r="B927" s="87"/>
      <c r="C927" s="87"/>
      <c r="F927" s="221"/>
      <c r="I927" s="230"/>
      <c r="J927" s="299"/>
      <c r="K927" s="300"/>
      <c r="L927" s="67"/>
      <c r="M927" s="67"/>
      <c r="N927" s="67"/>
      <c r="O927" s="69"/>
      <c r="P927" s="67"/>
      <c r="Q927" s="69"/>
      <c r="R927" s="69"/>
      <c r="S927" s="69"/>
      <c r="T927" s="69"/>
      <c r="U927" s="221"/>
      <c r="V927" s="302"/>
      <c r="W927" s="302"/>
      <c r="X927" s="302"/>
      <c r="Y927" s="223"/>
      <c r="Z927" s="221"/>
      <c r="AA927" s="221"/>
      <c r="AB927" s="221"/>
      <c r="AC927" s="221"/>
      <c r="AD927" s="221"/>
      <c r="AE927" s="221"/>
      <c r="AF927" s="221"/>
      <c r="AG927" s="221"/>
      <c r="AH927" s="221"/>
      <c r="AI927" s="221"/>
      <c r="AJ927" s="221"/>
      <c r="AK927" s="221"/>
      <c r="AL927" s="221"/>
      <c r="AM927" s="221"/>
      <c r="AN927" s="221"/>
      <c r="AO927" s="221"/>
      <c r="AP927" s="221"/>
    </row>
    <row r="928" spans="1:42" ht="14.25" customHeight="1">
      <c r="A928" s="221"/>
      <c r="B928" s="87"/>
      <c r="C928" s="87"/>
      <c r="F928" s="221"/>
      <c r="I928" s="230"/>
      <c r="J928" s="299"/>
      <c r="K928" s="300"/>
      <c r="L928" s="67"/>
      <c r="M928" s="67"/>
      <c r="N928" s="67"/>
      <c r="O928" s="69"/>
      <c r="P928" s="67"/>
      <c r="Q928" s="69"/>
      <c r="R928" s="69"/>
      <c r="S928" s="69"/>
      <c r="T928" s="69"/>
      <c r="U928" s="221"/>
      <c r="V928" s="302"/>
      <c r="W928" s="302"/>
      <c r="X928" s="302"/>
      <c r="Y928" s="223"/>
      <c r="Z928" s="221"/>
      <c r="AA928" s="221"/>
      <c r="AB928" s="221"/>
      <c r="AC928" s="221"/>
      <c r="AD928" s="221"/>
      <c r="AE928" s="221"/>
      <c r="AF928" s="221"/>
      <c r="AG928" s="221"/>
      <c r="AH928" s="221"/>
      <c r="AI928" s="221"/>
      <c r="AJ928" s="221"/>
      <c r="AK928" s="221"/>
      <c r="AL928" s="221"/>
      <c r="AM928" s="221"/>
      <c r="AN928" s="221"/>
      <c r="AO928" s="221"/>
      <c r="AP928" s="221"/>
    </row>
    <row r="929" spans="1:42" ht="14.25" customHeight="1">
      <c r="A929" s="221"/>
      <c r="B929" s="87"/>
      <c r="C929" s="87"/>
      <c r="F929" s="221"/>
      <c r="I929" s="230"/>
      <c r="J929" s="299"/>
      <c r="K929" s="300"/>
      <c r="L929" s="67"/>
      <c r="M929" s="67"/>
      <c r="N929" s="67"/>
      <c r="O929" s="69"/>
      <c r="P929" s="67"/>
      <c r="Q929" s="69"/>
      <c r="R929" s="69"/>
      <c r="S929" s="69"/>
      <c r="T929" s="69"/>
      <c r="U929" s="221"/>
      <c r="V929" s="302"/>
      <c r="W929" s="302"/>
      <c r="X929" s="302"/>
      <c r="Y929" s="223"/>
      <c r="Z929" s="221"/>
      <c r="AA929" s="221"/>
      <c r="AB929" s="221"/>
      <c r="AC929" s="221"/>
      <c r="AD929" s="221"/>
      <c r="AE929" s="221"/>
      <c r="AF929" s="221"/>
      <c r="AG929" s="221"/>
      <c r="AH929" s="221"/>
      <c r="AI929" s="221"/>
      <c r="AJ929" s="221"/>
      <c r="AK929" s="221"/>
      <c r="AL929" s="221"/>
      <c r="AM929" s="221"/>
      <c r="AN929" s="221"/>
      <c r="AO929" s="221"/>
      <c r="AP929" s="221"/>
    </row>
    <row r="930" spans="1:42" ht="14.25" customHeight="1">
      <c r="A930" s="221"/>
      <c r="B930" s="87"/>
      <c r="C930" s="87"/>
      <c r="F930" s="221"/>
      <c r="I930" s="230"/>
      <c r="J930" s="299"/>
      <c r="K930" s="300"/>
      <c r="L930" s="67"/>
      <c r="M930" s="67"/>
      <c r="N930" s="67"/>
      <c r="O930" s="69"/>
      <c r="P930" s="67"/>
      <c r="Q930" s="69"/>
      <c r="R930" s="69"/>
      <c r="S930" s="69"/>
      <c r="T930" s="69"/>
      <c r="U930" s="221"/>
      <c r="V930" s="302"/>
      <c r="W930" s="302"/>
      <c r="X930" s="302"/>
      <c r="Y930" s="223"/>
      <c r="Z930" s="221"/>
      <c r="AA930" s="221"/>
      <c r="AB930" s="221"/>
      <c r="AC930" s="221"/>
      <c r="AD930" s="221"/>
      <c r="AE930" s="221"/>
      <c r="AF930" s="221"/>
      <c r="AG930" s="221"/>
      <c r="AH930" s="221"/>
      <c r="AI930" s="221"/>
      <c r="AJ930" s="221"/>
      <c r="AK930" s="221"/>
      <c r="AL930" s="221"/>
      <c r="AM930" s="221"/>
      <c r="AN930" s="221"/>
      <c r="AO930" s="221"/>
      <c r="AP930" s="221"/>
    </row>
    <row r="931" spans="1:42" ht="14.25" customHeight="1">
      <c r="A931" s="221"/>
      <c r="B931" s="87"/>
      <c r="C931" s="87"/>
      <c r="F931" s="221"/>
      <c r="I931" s="230"/>
      <c r="J931" s="299"/>
      <c r="K931" s="300"/>
      <c r="L931" s="67"/>
      <c r="M931" s="67"/>
      <c r="N931" s="67"/>
      <c r="O931" s="69"/>
      <c r="P931" s="67"/>
      <c r="Q931" s="69"/>
      <c r="R931" s="69"/>
      <c r="S931" s="69"/>
      <c r="T931" s="69"/>
      <c r="U931" s="221"/>
      <c r="V931" s="302"/>
      <c r="W931" s="302"/>
      <c r="X931" s="302"/>
      <c r="Y931" s="223"/>
      <c r="Z931" s="221"/>
      <c r="AA931" s="221"/>
      <c r="AB931" s="221"/>
      <c r="AC931" s="221"/>
      <c r="AD931" s="221"/>
      <c r="AE931" s="221"/>
      <c r="AF931" s="221"/>
      <c r="AG931" s="221"/>
      <c r="AH931" s="221"/>
      <c r="AI931" s="221"/>
      <c r="AJ931" s="221"/>
      <c r="AK931" s="221"/>
      <c r="AL931" s="221"/>
      <c r="AM931" s="221"/>
      <c r="AN931" s="221"/>
      <c r="AO931" s="221"/>
      <c r="AP931" s="221"/>
    </row>
    <row r="932" spans="1:42" ht="14.25" customHeight="1">
      <c r="A932" s="221"/>
      <c r="B932" s="87"/>
      <c r="C932" s="87"/>
      <c r="F932" s="221"/>
      <c r="I932" s="230"/>
      <c r="J932" s="299"/>
      <c r="K932" s="300"/>
      <c r="L932" s="67"/>
      <c r="M932" s="67"/>
      <c r="N932" s="67"/>
      <c r="O932" s="69"/>
      <c r="P932" s="67"/>
      <c r="Q932" s="69"/>
      <c r="R932" s="69"/>
      <c r="S932" s="69"/>
      <c r="T932" s="69"/>
      <c r="U932" s="221"/>
      <c r="V932" s="302"/>
      <c r="W932" s="302"/>
      <c r="X932" s="302"/>
      <c r="Y932" s="223"/>
      <c r="Z932" s="221"/>
      <c r="AA932" s="221"/>
      <c r="AB932" s="221"/>
      <c r="AC932" s="221"/>
      <c r="AD932" s="221"/>
      <c r="AE932" s="221"/>
      <c r="AF932" s="221"/>
      <c r="AG932" s="221"/>
      <c r="AH932" s="221"/>
      <c r="AI932" s="221"/>
      <c r="AJ932" s="221"/>
      <c r="AK932" s="221"/>
      <c r="AL932" s="221"/>
      <c r="AM932" s="221"/>
      <c r="AN932" s="221"/>
      <c r="AO932" s="221"/>
      <c r="AP932" s="221"/>
    </row>
    <row r="933" spans="1:42" ht="14.25" customHeight="1">
      <c r="A933" s="221"/>
      <c r="B933" s="87"/>
      <c r="C933" s="87"/>
      <c r="F933" s="221"/>
      <c r="I933" s="230"/>
      <c r="J933" s="299"/>
      <c r="K933" s="300"/>
      <c r="L933" s="67"/>
      <c r="M933" s="67"/>
      <c r="N933" s="67"/>
      <c r="O933" s="69"/>
      <c r="P933" s="67"/>
      <c r="Q933" s="69"/>
      <c r="R933" s="69"/>
      <c r="S933" s="69"/>
      <c r="T933" s="69"/>
      <c r="U933" s="221"/>
      <c r="V933" s="302"/>
      <c r="W933" s="302"/>
      <c r="X933" s="302"/>
      <c r="Y933" s="223"/>
      <c r="Z933" s="221"/>
      <c r="AA933" s="221"/>
      <c r="AB933" s="221"/>
      <c r="AC933" s="221"/>
      <c r="AD933" s="221"/>
      <c r="AE933" s="221"/>
      <c r="AF933" s="221"/>
      <c r="AG933" s="221"/>
      <c r="AH933" s="221"/>
      <c r="AI933" s="221"/>
      <c r="AJ933" s="221"/>
      <c r="AK933" s="221"/>
      <c r="AL933" s="221"/>
      <c r="AM933" s="221"/>
      <c r="AN933" s="221"/>
      <c r="AO933" s="221"/>
      <c r="AP933" s="221"/>
    </row>
    <row r="934" spans="1:42" ht="14.25" customHeight="1">
      <c r="A934" s="221"/>
      <c r="B934" s="87"/>
      <c r="C934" s="87"/>
      <c r="F934" s="221"/>
      <c r="I934" s="230"/>
      <c r="J934" s="299"/>
      <c r="K934" s="300"/>
      <c r="L934" s="67"/>
      <c r="M934" s="67"/>
      <c r="N934" s="67"/>
      <c r="O934" s="69"/>
      <c r="P934" s="67"/>
      <c r="Q934" s="69"/>
      <c r="R934" s="69"/>
      <c r="S934" s="69"/>
      <c r="T934" s="69"/>
      <c r="U934" s="221"/>
      <c r="V934" s="302"/>
      <c r="W934" s="302"/>
      <c r="X934" s="302"/>
      <c r="Y934" s="223"/>
      <c r="Z934" s="221"/>
      <c r="AA934" s="221"/>
      <c r="AB934" s="221"/>
      <c r="AC934" s="221"/>
      <c r="AD934" s="221"/>
      <c r="AE934" s="221"/>
      <c r="AF934" s="221"/>
      <c r="AG934" s="221"/>
      <c r="AH934" s="221"/>
      <c r="AI934" s="221"/>
      <c r="AJ934" s="221"/>
      <c r="AK934" s="221"/>
      <c r="AL934" s="221"/>
      <c r="AM934" s="221"/>
      <c r="AN934" s="221"/>
      <c r="AO934" s="221"/>
      <c r="AP934" s="221"/>
    </row>
    <row r="935" spans="1:42" ht="14.25" customHeight="1">
      <c r="A935" s="221"/>
      <c r="B935" s="87"/>
      <c r="C935" s="87"/>
      <c r="F935" s="221"/>
      <c r="I935" s="230"/>
      <c r="J935" s="299"/>
      <c r="K935" s="300"/>
      <c r="L935" s="67"/>
      <c r="M935" s="67"/>
      <c r="N935" s="67"/>
      <c r="O935" s="69"/>
      <c r="P935" s="67"/>
      <c r="Q935" s="69"/>
      <c r="R935" s="69"/>
      <c r="S935" s="69"/>
      <c r="T935" s="69"/>
      <c r="U935" s="221"/>
      <c r="V935" s="302"/>
      <c r="W935" s="302"/>
      <c r="X935" s="302"/>
      <c r="Y935" s="223"/>
      <c r="Z935" s="221"/>
      <c r="AA935" s="221"/>
      <c r="AB935" s="221"/>
      <c r="AC935" s="221"/>
      <c r="AD935" s="221"/>
      <c r="AE935" s="221"/>
      <c r="AF935" s="221"/>
      <c r="AG935" s="221"/>
      <c r="AH935" s="221"/>
      <c r="AI935" s="221"/>
      <c r="AJ935" s="221"/>
      <c r="AK935" s="221"/>
      <c r="AL935" s="221"/>
      <c r="AM935" s="221"/>
      <c r="AN935" s="221"/>
      <c r="AO935" s="221"/>
      <c r="AP935" s="221"/>
    </row>
    <row r="936" spans="1:42" ht="14.25" customHeight="1">
      <c r="A936" s="221"/>
      <c r="B936" s="87"/>
      <c r="C936" s="87"/>
      <c r="F936" s="221"/>
      <c r="I936" s="230"/>
      <c r="J936" s="299"/>
      <c r="K936" s="300"/>
      <c r="L936" s="67"/>
      <c r="M936" s="67"/>
      <c r="N936" s="67"/>
      <c r="O936" s="69"/>
      <c r="P936" s="67"/>
      <c r="Q936" s="69"/>
      <c r="R936" s="69"/>
      <c r="S936" s="69"/>
      <c r="T936" s="69"/>
      <c r="U936" s="221"/>
      <c r="V936" s="302"/>
      <c r="W936" s="302"/>
      <c r="X936" s="302"/>
      <c r="Y936" s="223"/>
      <c r="Z936" s="221"/>
      <c r="AA936" s="221"/>
      <c r="AB936" s="221"/>
      <c r="AC936" s="221"/>
      <c r="AD936" s="221"/>
      <c r="AE936" s="221"/>
      <c r="AF936" s="221"/>
      <c r="AG936" s="221"/>
      <c r="AH936" s="221"/>
      <c r="AI936" s="221"/>
      <c r="AJ936" s="221"/>
      <c r="AK936" s="221"/>
      <c r="AL936" s="221"/>
      <c r="AM936" s="221"/>
      <c r="AN936" s="221"/>
      <c r="AO936" s="221"/>
      <c r="AP936" s="221"/>
    </row>
    <row r="937" spans="1:42" ht="14.25" customHeight="1">
      <c r="A937" s="221"/>
      <c r="B937" s="87"/>
      <c r="C937" s="87"/>
      <c r="F937" s="221"/>
      <c r="I937" s="230"/>
      <c r="J937" s="299"/>
      <c r="K937" s="300"/>
      <c r="L937" s="67"/>
      <c r="M937" s="67"/>
      <c r="N937" s="67"/>
      <c r="O937" s="69"/>
      <c r="P937" s="67"/>
      <c r="Q937" s="69"/>
      <c r="R937" s="69"/>
      <c r="S937" s="69"/>
      <c r="T937" s="69"/>
      <c r="U937" s="221"/>
      <c r="V937" s="302"/>
      <c r="W937" s="302"/>
      <c r="X937" s="302"/>
      <c r="Y937" s="223"/>
      <c r="Z937" s="221"/>
      <c r="AA937" s="221"/>
      <c r="AB937" s="221"/>
      <c r="AC937" s="221"/>
      <c r="AD937" s="221"/>
      <c r="AE937" s="221"/>
      <c r="AF937" s="221"/>
      <c r="AG937" s="221"/>
      <c r="AH937" s="221"/>
      <c r="AI937" s="221"/>
      <c r="AJ937" s="221"/>
      <c r="AK937" s="221"/>
      <c r="AL937" s="221"/>
      <c r="AM937" s="221"/>
      <c r="AN937" s="221"/>
      <c r="AO937" s="221"/>
      <c r="AP937" s="221"/>
    </row>
    <row r="938" spans="1:42" ht="14.25" customHeight="1">
      <c r="A938" s="221"/>
      <c r="B938" s="87"/>
      <c r="C938" s="87"/>
      <c r="F938" s="221"/>
      <c r="I938" s="230"/>
      <c r="J938" s="299"/>
      <c r="K938" s="300"/>
      <c r="L938" s="67"/>
      <c r="M938" s="67"/>
      <c r="N938" s="67"/>
      <c r="O938" s="69"/>
      <c r="P938" s="67"/>
      <c r="Q938" s="69"/>
      <c r="R938" s="69"/>
      <c r="S938" s="69"/>
      <c r="T938" s="69"/>
      <c r="U938" s="221"/>
      <c r="V938" s="302"/>
      <c r="W938" s="302"/>
      <c r="X938" s="302"/>
      <c r="Y938" s="223"/>
      <c r="Z938" s="221"/>
      <c r="AA938" s="221"/>
      <c r="AB938" s="221"/>
      <c r="AC938" s="221"/>
      <c r="AD938" s="221"/>
      <c r="AE938" s="221"/>
      <c r="AF938" s="221"/>
      <c r="AG938" s="221"/>
      <c r="AH938" s="221"/>
      <c r="AI938" s="221"/>
      <c r="AJ938" s="221"/>
      <c r="AK938" s="221"/>
      <c r="AL938" s="221"/>
      <c r="AM938" s="221"/>
      <c r="AN938" s="221"/>
      <c r="AO938" s="221"/>
      <c r="AP938" s="221"/>
    </row>
    <row r="939" spans="1:42" ht="14.25" customHeight="1">
      <c r="A939" s="221"/>
      <c r="B939" s="87"/>
      <c r="C939" s="87"/>
      <c r="F939" s="221"/>
      <c r="I939" s="230"/>
      <c r="J939" s="299"/>
      <c r="K939" s="300"/>
      <c r="L939" s="67"/>
      <c r="M939" s="67"/>
      <c r="N939" s="67"/>
      <c r="O939" s="69"/>
      <c r="P939" s="67"/>
      <c r="Q939" s="69"/>
      <c r="R939" s="69"/>
      <c r="S939" s="69"/>
      <c r="T939" s="69"/>
      <c r="U939" s="221"/>
      <c r="V939" s="302"/>
      <c r="W939" s="302"/>
      <c r="X939" s="302"/>
      <c r="Y939" s="223"/>
      <c r="Z939" s="221"/>
      <c r="AA939" s="221"/>
      <c r="AB939" s="221"/>
      <c r="AC939" s="221"/>
      <c r="AD939" s="221"/>
      <c r="AE939" s="221"/>
      <c r="AF939" s="221"/>
      <c r="AG939" s="221"/>
      <c r="AH939" s="221"/>
      <c r="AI939" s="221"/>
      <c r="AJ939" s="221"/>
      <c r="AK939" s="221"/>
      <c r="AL939" s="221"/>
      <c r="AM939" s="221"/>
      <c r="AN939" s="221"/>
      <c r="AO939" s="221"/>
      <c r="AP939" s="221"/>
    </row>
    <row r="940" spans="1:42" ht="14.25" customHeight="1">
      <c r="A940" s="221"/>
      <c r="B940" s="87"/>
      <c r="C940" s="87"/>
      <c r="F940" s="221"/>
      <c r="I940" s="230"/>
      <c r="J940" s="299"/>
      <c r="K940" s="300"/>
      <c r="L940" s="67"/>
      <c r="M940" s="67"/>
      <c r="N940" s="67"/>
      <c r="O940" s="69"/>
      <c r="P940" s="67"/>
      <c r="Q940" s="69"/>
      <c r="R940" s="69"/>
      <c r="S940" s="69"/>
      <c r="T940" s="69"/>
      <c r="U940" s="221"/>
      <c r="V940" s="302"/>
      <c r="W940" s="302"/>
      <c r="X940" s="302"/>
      <c r="Y940" s="223"/>
      <c r="Z940" s="221"/>
      <c r="AA940" s="221"/>
      <c r="AB940" s="221"/>
      <c r="AC940" s="221"/>
      <c r="AD940" s="221"/>
      <c r="AE940" s="221"/>
      <c r="AF940" s="221"/>
      <c r="AG940" s="221"/>
      <c r="AH940" s="221"/>
      <c r="AI940" s="221"/>
      <c r="AJ940" s="221"/>
      <c r="AK940" s="221"/>
      <c r="AL940" s="221"/>
      <c r="AM940" s="221"/>
      <c r="AN940" s="221"/>
      <c r="AO940" s="221"/>
      <c r="AP940" s="221"/>
    </row>
    <row r="941" spans="1:42" ht="14.25" customHeight="1">
      <c r="A941" s="221"/>
      <c r="B941" s="87"/>
      <c r="C941" s="87"/>
      <c r="F941" s="221"/>
      <c r="I941" s="230"/>
      <c r="J941" s="299"/>
      <c r="K941" s="300"/>
      <c r="L941" s="67"/>
      <c r="M941" s="67"/>
      <c r="N941" s="67"/>
      <c r="O941" s="69"/>
      <c r="P941" s="67"/>
      <c r="Q941" s="69"/>
      <c r="R941" s="69"/>
      <c r="S941" s="69"/>
      <c r="T941" s="69"/>
      <c r="U941" s="221"/>
      <c r="V941" s="302"/>
      <c r="W941" s="302"/>
      <c r="X941" s="302"/>
      <c r="Y941" s="223"/>
      <c r="Z941" s="221"/>
      <c r="AA941" s="221"/>
      <c r="AB941" s="221"/>
      <c r="AC941" s="221"/>
      <c r="AD941" s="221"/>
      <c r="AE941" s="221"/>
      <c r="AF941" s="221"/>
      <c r="AG941" s="221"/>
      <c r="AH941" s="221"/>
      <c r="AI941" s="221"/>
      <c r="AJ941" s="221"/>
      <c r="AK941" s="221"/>
      <c r="AL941" s="221"/>
      <c r="AM941" s="221"/>
      <c r="AN941" s="221"/>
      <c r="AO941" s="221"/>
      <c r="AP941" s="221"/>
    </row>
    <row r="942" spans="1:42" ht="14.25" customHeight="1">
      <c r="A942" s="221"/>
      <c r="B942" s="87"/>
      <c r="C942" s="87"/>
      <c r="F942" s="221"/>
      <c r="I942" s="230"/>
      <c r="J942" s="299"/>
      <c r="K942" s="300"/>
      <c r="L942" s="67"/>
      <c r="M942" s="67"/>
      <c r="N942" s="67"/>
      <c r="O942" s="69"/>
      <c r="P942" s="67"/>
      <c r="Q942" s="69"/>
      <c r="R942" s="69"/>
      <c r="S942" s="69"/>
      <c r="T942" s="69"/>
      <c r="U942" s="221"/>
      <c r="V942" s="302"/>
      <c r="W942" s="302"/>
      <c r="X942" s="302"/>
      <c r="Y942" s="223"/>
      <c r="Z942" s="221"/>
      <c r="AA942" s="221"/>
      <c r="AB942" s="221"/>
      <c r="AC942" s="221"/>
      <c r="AD942" s="221"/>
      <c r="AE942" s="221"/>
      <c r="AF942" s="221"/>
      <c r="AG942" s="221"/>
      <c r="AH942" s="221"/>
      <c r="AI942" s="221"/>
      <c r="AJ942" s="221"/>
      <c r="AK942" s="221"/>
      <c r="AL942" s="221"/>
      <c r="AM942" s="221"/>
      <c r="AN942" s="221"/>
      <c r="AO942" s="221"/>
      <c r="AP942" s="221"/>
    </row>
    <row r="943" spans="1:42" ht="14.25" customHeight="1">
      <c r="A943" s="221"/>
      <c r="B943" s="87"/>
      <c r="C943" s="87"/>
      <c r="F943" s="221"/>
      <c r="I943" s="230"/>
      <c r="J943" s="299"/>
      <c r="K943" s="300"/>
      <c r="L943" s="67"/>
      <c r="M943" s="67"/>
      <c r="N943" s="67"/>
      <c r="O943" s="69"/>
      <c r="P943" s="67"/>
      <c r="Q943" s="69"/>
      <c r="R943" s="69"/>
      <c r="S943" s="69"/>
      <c r="T943" s="69"/>
      <c r="U943" s="221"/>
      <c r="V943" s="302"/>
      <c r="W943" s="302"/>
      <c r="X943" s="302"/>
      <c r="Y943" s="223"/>
      <c r="Z943" s="221"/>
      <c r="AA943" s="221"/>
      <c r="AB943" s="221"/>
      <c r="AC943" s="221"/>
      <c r="AD943" s="221"/>
      <c r="AE943" s="221"/>
      <c r="AF943" s="221"/>
      <c r="AG943" s="221"/>
      <c r="AH943" s="221"/>
      <c r="AI943" s="221"/>
      <c r="AJ943" s="221"/>
      <c r="AK943" s="221"/>
      <c r="AL943" s="221"/>
      <c r="AM943" s="221"/>
      <c r="AN943" s="221"/>
      <c r="AO943" s="221"/>
      <c r="AP943" s="221"/>
    </row>
    <row r="944" spans="1:42" ht="14.25" customHeight="1">
      <c r="A944" s="221"/>
      <c r="B944" s="87"/>
      <c r="C944" s="87"/>
      <c r="F944" s="221"/>
      <c r="I944" s="230"/>
      <c r="J944" s="299"/>
      <c r="K944" s="300"/>
      <c r="L944" s="67"/>
      <c r="M944" s="67"/>
      <c r="N944" s="67"/>
      <c r="O944" s="69"/>
      <c r="P944" s="67"/>
      <c r="Q944" s="69"/>
      <c r="R944" s="69"/>
      <c r="S944" s="69"/>
      <c r="T944" s="69"/>
      <c r="U944" s="221"/>
      <c r="V944" s="302"/>
      <c r="W944" s="302"/>
      <c r="X944" s="302"/>
      <c r="Y944" s="223"/>
      <c r="Z944" s="221"/>
      <c r="AA944" s="221"/>
      <c r="AB944" s="221"/>
      <c r="AC944" s="221"/>
      <c r="AD944" s="221"/>
      <c r="AE944" s="221"/>
      <c r="AF944" s="221"/>
      <c r="AG944" s="221"/>
      <c r="AH944" s="221"/>
      <c r="AI944" s="221"/>
      <c r="AJ944" s="221"/>
      <c r="AK944" s="221"/>
      <c r="AL944" s="221"/>
      <c r="AM944" s="221"/>
      <c r="AN944" s="221"/>
      <c r="AO944" s="221"/>
      <c r="AP944" s="221"/>
    </row>
    <row r="945" spans="1:42" ht="14.25" customHeight="1">
      <c r="A945" s="221"/>
      <c r="B945" s="87"/>
      <c r="C945" s="87"/>
      <c r="F945" s="221"/>
      <c r="I945" s="230"/>
      <c r="J945" s="299"/>
      <c r="K945" s="300"/>
      <c r="L945" s="67"/>
      <c r="M945" s="67"/>
      <c r="N945" s="67"/>
      <c r="O945" s="69"/>
      <c r="P945" s="67"/>
      <c r="Q945" s="69"/>
      <c r="R945" s="69"/>
      <c r="S945" s="69"/>
      <c r="T945" s="69"/>
      <c r="U945" s="221"/>
      <c r="V945" s="302"/>
      <c r="W945" s="302"/>
      <c r="X945" s="302"/>
      <c r="Y945" s="223"/>
      <c r="Z945" s="221"/>
      <c r="AA945" s="221"/>
      <c r="AB945" s="221"/>
      <c r="AC945" s="221"/>
      <c r="AD945" s="221"/>
      <c r="AE945" s="221"/>
      <c r="AF945" s="221"/>
      <c r="AG945" s="221"/>
      <c r="AH945" s="221"/>
      <c r="AI945" s="221"/>
      <c r="AJ945" s="221"/>
      <c r="AK945" s="221"/>
      <c r="AL945" s="221"/>
      <c r="AM945" s="221"/>
      <c r="AN945" s="221"/>
      <c r="AO945" s="221"/>
      <c r="AP945" s="221"/>
    </row>
    <row r="946" spans="1:42" ht="14.25" customHeight="1">
      <c r="A946" s="221"/>
      <c r="B946" s="87"/>
      <c r="C946" s="87"/>
      <c r="F946" s="221"/>
      <c r="I946" s="230"/>
      <c r="J946" s="299"/>
      <c r="K946" s="300"/>
      <c r="L946" s="67"/>
      <c r="M946" s="67"/>
      <c r="N946" s="67"/>
      <c r="O946" s="69"/>
      <c r="P946" s="67"/>
      <c r="Q946" s="69"/>
      <c r="R946" s="69"/>
      <c r="S946" s="69"/>
      <c r="T946" s="69"/>
      <c r="U946" s="221"/>
      <c r="V946" s="302"/>
      <c r="W946" s="302"/>
      <c r="X946" s="302"/>
      <c r="Y946" s="223"/>
      <c r="Z946" s="221"/>
      <c r="AA946" s="221"/>
      <c r="AB946" s="221"/>
      <c r="AC946" s="221"/>
      <c r="AD946" s="221"/>
      <c r="AE946" s="221"/>
      <c r="AF946" s="221"/>
      <c r="AG946" s="221"/>
      <c r="AH946" s="221"/>
      <c r="AI946" s="221"/>
      <c r="AJ946" s="221"/>
      <c r="AK946" s="221"/>
      <c r="AL946" s="221"/>
      <c r="AM946" s="221"/>
      <c r="AN946" s="221"/>
      <c r="AO946" s="221"/>
      <c r="AP946" s="221"/>
    </row>
    <row r="947" spans="1:42" ht="14.25" customHeight="1">
      <c r="A947" s="221"/>
      <c r="B947" s="87"/>
      <c r="C947" s="87"/>
      <c r="F947" s="221"/>
      <c r="I947" s="230"/>
      <c r="J947" s="299"/>
      <c r="K947" s="300"/>
      <c r="L947" s="67"/>
      <c r="M947" s="67"/>
      <c r="N947" s="67"/>
      <c r="O947" s="69"/>
      <c r="P947" s="67"/>
      <c r="Q947" s="69"/>
      <c r="R947" s="69"/>
      <c r="S947" s="69"/>
      <c r="T947" s="69"/>
      <c r="U947" s="221"/>
      <c r="V947" s="302"/>
      <c r="W947" s="302"/>
      <c r="X947" s="302"/>
      <c r="Y947" s="223"/>
      <c r="Z947" s="221"/>
      <c r="AA947" s="221"/>
      <c r="AB947" s="221"/>
      <c r="AC947" s="221"/>
      <c r="AD947" s="221"/>
      <c r="AE947" s="221"/>
      <c r="AF947" s="221"/>
      <c r="AG947" s="221"/>
      <c r="AH947" s="221"/>
      <c r="AI947" s="221"/>
      <c r="AJ947" s="221"/>
      <c r="AK947" s="221"/>
      <c r="AL947" s="221"/>
      <c r="AM947" s="221"/>
      <c r="AN947" s="221"/>
      <c r="AO947" s="221"/>
      <c r="AP947" s="221"/>
    </row>
    <row r="948" spans="1:42" ht="14.25" customHeight="1">
      <c r="A948" s="221"/>
      <c r="B948" s="87"/>
      <c r="C948" s="87"/>
      <c r="F948" s="221"/>
      <c r="I948" s="230"/>
      <c r="J948" s="299"/>
      <c r="K948" s="300"/>
      <c r="L948" s="67"/>
      <c r="M948" s="67"/>
      <c r="N948" s="67"/>
      <c r="O948" s="69"/>
      <c r="P948" s="67"/>
      <c r="Q948" s="69"/>
      <c r="R948" s="69"/>
      <c r="S948" s="69"/>
      <c r="T948" s="69"/>
      <c r="U948" s="221"/>
      <c r="V948" s="302"/>
      <c r="W948" s="302"/>
      <c r="X948" s="302"/>
      <c r="Y948" s="223"/>
      <c r="Z948" s="221"/>
      <c r="AA948" s="221"/>
      <c r="AB948" s="221"/>
      <c r="AC948" s="221"/>
      <c r="AD948" s="221"/>
      <c r="AE948" s="221"/>
      <c r="AF948" s="221"/>
      <c r="AG948" s="221"/>
      <c r="AH948" s="221"/>
      <c r="AI948" s="221"/>
      <c r="AJ948" s="221"/>
      <c r="AK948" s="221"/>
      <c r="AL948" s="221"/>
      <c r="AM948" s="221"/>
      <c r="AN948" s="221"/>
      <c r="AO948" s="221"/>
      <c r="AP948" s="221"/>
    </row>
    <row r="949" spans="1:42" ht="14.25" customHeight="1">
      <c r="A949" s="221"/>
      <c r="B949" s="87"/>
      <c r="C949" s="87"/>
      <c r="F949" s="221"/>
      <c r="I949" s="230"/>
      <c r="J949" s="299"/>
      <c r="K949" s="300"/>
      <c r="L949" s="67"/>
      <c r="M949" s="67"/>
      <c r="N949" s="67"/>
      <c r="O949" s="69"/>
      <c r="P949" s="67"/>
      <c r="Q949" s="69"/>
      <c r="R949" s="69"/>
      <c r="S949" s="69"/>
      <c r="T949" s="69"/>
      <c r="U949" s="221"/>
      <c r="V949" s="302"/>
      <c r="W949" s="302"/>
      <c r="X949" s="302"/>
      <c r="Y949" s="223"/>
      <c r="Z949" s="221"/>
      <c r="AA949" s="221"/>
      <c r="AB949" s="221"/>
      <c r="AC949" s="221"/>
      <c r="AD949" s="221"/>
      <c r="AE949" s="221"/>
      <c r="AF949" s="221"/>
      <c r="AG949" s="221"/>
      <c r="AH949" s="221"/>
      <c r="AI949" s="221"/>
      <c r="AJ949" s="221"/>
      <c r="AK949" s="221"/>
      <c r="AL949" s="221"/>
      <c r="AM949" s="221"/>
      <c r="AN949" s="221"/>
      <c r="AO949" s="221"/>
      <c r="AP949" s="221"/>
    </row>
    <row r="950" spans="1:42" ht="14.25" customHeight="1">
      <c r="A950" s="221"/>
      <c r="B950" s="87"/>
      <c r="C950" s="87"/>
      <c r="F950" s="221"/>
      <c r="I950" s="230"/>
      <c r="J950" s="299"/>
      <c r="K950" s="300"/>
      <c r="L950" s="67"/>
      <c r="M950" s="67"/>
      <c r="N950" s="67"/>
      <c r="O950" s="69"/>
      <c r="P950" s="67"/>
      <c r="Q950" s="69"/>
      <c r="R950" s="69"/>
      <c r="S950" s="69"/>
      <c r="T950" s="69"/>
      <c r="U950" s="221"/>
      <c r="V950" s="302"/>
      <c r="W950" s="302"/>
      <c r="X950" s="302"/>
      <c r="Y950" s="223"/>
      <c r="Z950" s="221"/>
      <c r="AA950" s="221"/>
      <c r="AB950" s="221"/>
      <c r="AC950" s="221"/>
      <c r="AD950" s="221"/>
      <c r="AE950" s="221"/>
      <c r="AF950" s="221"/>
      <c r="AG950" s="221"/>
      <c r="AH950" s="221"/>
      <c r="AI950" s="221"/>
      <c r="AJ950" s="221"/>
      <c r="AK950" s="221"/>
      <c r="AL950" s="221"/>
      <c r="AM950" s="221"/>
      <c r="AN950" s="221"/>
      <c r="AO950" s="221"/>
      <c r="AP950" s="221"/>
    </row>
    <row r="951" spans="1:42" ht="14.25" customHeight="1">
      <c r="A951" s="221"/>
      <c r="B951" s="87"/>
      <c r="C951" s="87"/>
      <c r="F951" s="221"/>
      <c r="I951" s="230"/>
      <c r="J951" s="299"/>
      <c r="K951" s="300"/>
      <c r="L951" s="67"/>
      <c r="M951" s="67"/>
      <c r="N951" s="67"/>
      <c r="O951" s="69"/>
      <c r="P951" s="67"/>
      <c r="Q951" s="69"/>
      <c r="R951" s="69"/>
      <c r="S951" s="69"/>
      <c r="T951" s="69"/>
      <c r="U951" s="221"/>
      <c r="V951" s="302"/>
      <c r="W951" s="302"/>
      <c r="X951" s="302"/>
      <c r="Y951" s="223"/>
      <c r="Z951" s="221"/>
      <c r="AA951" s="221"/>
      <c r="AB951" s="221"/>
      <c r="AC951" s="221"/>
      <c r="AD951" s="221"/>
      <c r="AE951" s="221"/>
      <c r="AF951" s="221"/>
      <c r="AG951" s="221"/>
      <c r="AH951" s="221"/>
      <c r="AI951" s="221"/>
      <c r="AJ951" s="221"/>
      <c r="AK951" s="221"/>
      <c r="AL951" s="221"/>
      <c r="AM951" s="221"/>
      <c r="AN951" s="221"/>
      <c r="AO951" s="221"/>
      <c r="AP951" s="221"/>
    </row>
    <row r="952" spans="1:42" ht="14.25" customHeight="1">
      <c r="A952" s="221"/>
      <c r="B952" s="87"/>
      <c r="C952" s="87"/>
      <c r="F952" s="221"/>
      <c r="I952" s="230"/>
      <c r="J952" s="299"/>
      <c r="K952" s="300"/>
      <c r="L952" s="67"/>
      <c r="M952" s="67"/>
      <c r="N952" s="67"/>
      <c r="O952" s="69"/>
      <c r="P952" s="67"/>
      <c r="Q952" s="69"/>
      <c r="R952" s="69"/>
      <c r="S952" s="69"/>
      <c r="T952" s="69"/>
      <c r="U952" s="221"/>
      <c r="V952" s="302"/>
      <c r="W952" s="302"/>
      <c r="X952" s="302"/>
      <c r="Y952" s="223"/>
      <c r="Z952" s="221"/>
      <c r="AA952" s="221"/>
      <c r="AB952" s="221"/>
      <c r="AC952" s="221"/>
      <c r="AD952" s="221"/>
      <c r="AE952" s="221"/>
      <c r="AF952" s="221"/>
      <c r="AG952" s="221"/>
      <c r="AH952" s="221"/>
      <c r="AI952" s="221"/>
      <c r="AJ952" s="221"/>
      <c r="AK952" s="221"/>
      <c r="AL952" s="221"/>
      <c r="AM952" s="221"/>
      <c r="AN952" s="221"/>
      <c r="AO952" s="221"/>
      <c r="AP952" s="221"/>
    </row>
    <row r="953" spans="1:42" ht="14.25" customHeight="1">
      <c r="A953" s="221"/>
      <c r="B953" s="87"/>
      <c r="C953" s="87"/>
      <c r="F953" s="221"/>
      <c r="I953" s="230"/>
      <c r="J953" s="299"/>
      <c r="K953" s="300"/>
      <c r="L953" s="67"/>
      <c r="M953" s="67"/>
      <c r="N953" s="67"/>
      <c r="O953" s="69"/>
      <c r="P953" s="67"/>
      <c r="Q953" s="69"/>
      <c r="R953" s="69"/>
      <c r="S953" s="69"/>
      <c r="T953" s="69"/>
      <c r="U953" s="221"/>
      <c r="V953" s="302"/>
      <c r="W953" s="302"/>
      <c r="X953" s="302"/>
      <c r="Y953" s="223"/>
      <c r="Z953" s="221"/>
      <c r="AA953" s="221"/>
      <c r="AB953" s="221"/>
      <c r="AC953" s="221"/>
      <c r="AD953" s="221"/>
      <c r="AE953" s="221"/>
      <c r="AF953" s="221"/>
      <c r="AG953" s="221"/>
      <c r="AH953" s="221"/>
      <c r="AI953" s="221"/>
      <c r="AJ953" s="221"/>
      <c r="AK953" s="221"/>
      <c r="AL953" s="221"/>
      <c r="AM953" s="221"/>
      <c r="AN953" s="221"/>
      <c r="AO953" s="221"/>
      <c r="AP953" s="221"/>
    </row>
    <row r="954" spans="1:42" ht="14.25" customHeight="1">
      <c r="A954" s="221"/>
      <c r="B954" s="87"/>
      <c r="C954" s="87"/>
      <c r="F954" s="221"/>
      <c r="I954" s="230"/>
      <c r="J954" s="299"/>
      <c r="K954" s="300"/>
      <c r="L954" s="67"/>
      <c r="M954" s="67"/>
      <c r="N954" s="67"/>
      <c r="O954" s="69"/>
      <c r="P954" s="67"/>
      <c r="Q954" s="69"/>
      <c r="R954" s="69"/>
      <c r="S954" s="69"/>
      <c r="T954" s="69"/>
      <c r="U954" s="221"/>
      <c r="V954" s="302"/>
      <c r="W954" s="302"/>
      <c r="X954" s="302"/>
      <c r="Y954" s="223"/>
      <c r="Z954" s="221"/>
      <c r="AA954" s="221"/>
      <c r="AB954" s="221"/>
      <c r="AC954" s="221"/>
      <c r="AD954" s="221"/>
      <c r="AE954" s="221"/>
      <c r="AF954" s="221"/>
      <c r="AG954" s="221"/>
      <c r="AH954" s="221"/>
      <c r="AI954" s="221"/>
      <c r="AJ954" s="221"/>
      <c r="AK954" s="221"/>
      <c r="AL954" s="221"/>
      <c r="AM954" s="221"/>
      <c r="AN954" s="221"/>
      <c r="AO954" s="221"/>
      <c r="AP954" s="221"/>
    </row>
    <row r="955" spans="1:42" ht="14.25" customHeight="1">
      <c r="A955" s="221"/>
      <c r="B955" s="87"/>
      <c r="C955" s="87"/>
      <c r="F955" s="221"/>
      <c r="I955" s="230"/>
      <c r="J955" s="299"/>
      <c r="K955" s="300"/>
      <c r="L955" s="67"/>
      <c r="M955" s="67"/>
      <c r="N955" s="67"/>
      <c r="O955" s="69"/>
      <c r="P955" s="67"/>
      <c r="Q955" s="69"/>
      <c r="R955" s="69"/>
      <c r="S955" s="69"/>
      <c r="T955" s="69"/>
      <c r="U955" s="221"/>
      <c r="V955" s="302"/>
      <c r="W955" s="302"/>
      <c r="X955" s="302"/>
      <c r="Y955" s="223"/>
      <c r="Z955" s="221"/>
      <c r="AA955" s="221"/>
      <c r="AB955" s="221"/>
      <c r="AC955" s="221"/>
      <c r="AD955" s="221"/>
      <c r="AE955" s="221"/>
      <c r="AF955" s="221"/>
      <c r="AG955" s="221"/>
      <c r="AH955" s="221"/>
      <c r="AI955" s="221"/>
      <c r="AJ955" s="221"/>
      <c r="AK955" s="221"/>
      <c r="AL955" s="221"/>
      <c r="AM955" s="221"/>
      <c r="AN955" s="221"/>
      <c r="AO955" s="221"/>
      <c r="AP955" s="221"/>
    </row>
    <row r="956" spans="1:42" ht="14.25" customHeight="1">
      <c r="A956" s="221"/>
      <c r="B956" s="87"/>
      <c r="C956" s="87"/>
      <c r="F956" s="221"/>
      <c r="I956" s="230"/>
      <c r="J956" s="299"/>
      <c r="K956" s="300"/>
      <c r="L956" s="67"/>
      <c r="M956" s="67"/>
      <c r="N956" s="67"/>
      <c r="O956" s="69"/>
      <c r="P956" s="67"/>
      <c r="Q956" s="69"/>
      <c r="R956" s="69"/>
      <c r="S956" s="69"/>
      <c r="T956" s="69"/>
      <c r="U956" s="221"/>
      <c r="V956" s="302"/>
      <c r="W956" s="302"/>
      <c r="X956" s="302"/>
      <c r="Y956" s="223"/>
      <c r="Z956" s="221"/>
      <c r="AA956" s="221"/>
      <c r="AB956" s="221"/>
      <c r="AC956" s="221"/>
      <c r="AD956" s="221"/>
      <c r="AE956" s="221"/>
      <c r="AF956" s="221"/>
      <c r="AG956" s="221"/>
      <c r="AH956" s="221"/>
      <c r="AI956" s="221"/>
      <c r="AJ956" s="221"/>
      <c r="AK956" s="221"/>
      <c r="AL956" s="221"/>
      <c r="AM956" s="221"/>
      <c r="AN956" s="221"/>
      <c r="AO956" s="221"/>
      <c r="AP956" s="221"/>
    </row>
    <row r="957" spans="1:42" ht="14.25" customHeight="1">
      <c r="A957" s="221"/>
      <c r="B957" s="87"/>
      <c r="C957" s="87"/>
      <c r="F957" s="221"/>
      <c r="I957" s="230"/>
      <c r="J957" s="299"/>
      <c r="K957" s="300"/>
      <c r="L957" s="67"/>
      <c r="M957" s="67"/>
      <c r="N957" s="67"/>
      <c r="O957" s="69"/>
      <c r="P957" s="67"/>
      <c r="Q957" s="69"/>
      <c r="R957" s="69"/>
      <c r="S957" s="69"/>
      <c r="T957" s="69"/>
      <c r="U957" s="221"/>
      <c r="V957" s="302"/>
      <c r="W957" s="302"/>
      <c r="X957" s="302"/>
      <c r="Y957" s="223"/>
      <c r="Z957" s="221"/>
      <c r="AA957" s="221"/>
      <c r="AB957" s="221"/>
      <c r="AC957" s="221"/>
      <c r="AD957" s="221"/>
      <c r="AE957" s="221"/>
      <c r="AF957" s="221"/>
      <c r="AG957" s="221"/>
      <c r="AH957" s="221"/>
      <c r="AI957" s="221"/>
      <c r="AJ957" s="221"/>
      <c r="AK957" s="221"/>
      <c r="AL957" s="221"/>
      <c r="AM957" s="221"/>
      <c r="AN957" s="221"/>
      <c r="AO957" s="221"/>
      <c r="AP957" s="221"/>
    </row>
    <row r="958" spans="1:42" ht="14.25" customHeight="1">
      <c r="A958" s="221"/>
      <c r="B958" s="87"/>
      <c r="C958" s="87"/>
      <c r="F958" s="221"/>
      <c r="I958" s="230"/>
      <c r="J958" s="299"/>
      <c r="K958" s="300"/>
      <c r="L958" s="67"/>
      <c r="M958" s="67"/>
      <c r="N958" s="67"/>
      <c r="O958" s="69"/>
      <c r="P958" s="67"/>
      <c r="Q958" s="69"/>
      <c r="R958" s="69"/>
      <c r="S958" s="69"/>
      <c r="T958" s="69"/>
      <c r="U958" s="221"/>
      <c r="V958" s="302"/>
      <c r="W958" s="302"/>
      <c r="X958" s="302"/>
      <c r="Y958" s="223"/>
      <c r="Z958" s="221"/>
      <c r="AA958" s="221"/>
      <c r="AB958" s="221"/>
      <c r="AC958" s="221"/>
      <c r="AD958" s="221"/>
      <c r="AE958" s="221"/>
      <c r="AF958" s="221"/>
      <c r="AG958" s="221"/>
      <c r="AH958" s="221"/>
      <c r="AI958" s="221"/>
      <c r="AJ958" s="221"/>
      <c r="AK958" s="221"/>
      <c r="AL958" s="221"/>
      <c r="AM958" s="221"/>
      <c r="AN958" s="221"/>
      <c r="AO958" s="221"/>
      <c r="AP958" s="221"/>
    </row>
    <row r="959" spans="1:42" ht="14.25" customHeight="1">
      <c r="A959" s="221"/>
      <c r="B959" s="87"/>
      <c r="C959" s="87"/>
      <c r="F959" s="221"/>
      <c r="I959" s="230"/>
      <c r="J959" s="299"/>
      <c r="K959" s="300"/>
      <c r="L959" s="67"/>
      <c r="M959" s="67"/>
      <c r="N959" s="67"/>
      <c r="O959" s="69"/>
      <c r="P959" s="67"/>
      <c r="Q959" s="69"/>
      <c r="R959" s="69"/>
      <c r="S959" s="69"/>
      <c r="T959" s="69"/>
      <c r="U959" s="221"/>
      <c r="V959" s="302"/>
      <c r="W959" s="302"/>
      <c r="X959" s="302"/>
      <c r="Y959" s="223"/>
      <c r="Z959" s="221"/>
      <c r="AA959" s="221"/>
      <c r="AB959" s="221"/>
      <c r="AC959" s="221"/>
      <c r="AD959" s="221"/>
      <c r="AE959" s="221"/>
      <c r="AF959" s="221"/>
      <c r="AG959" s="221"/>
      <c r="AH959" s="221"/>
      <c r="AI959" s="221"/>
      <c r="AJ959" s="221"/>
      <c r="AK959" s="221"/>
      <c r="AL959" s="221"/>
      <c r="AM959" s="221"/>
      <c r="AN959" s="221"/>
      <c r="AO959" s="221"/>
      <c r="AP959" s="221"/>
    </row>
    <row r="960" spans="1:42" ht="14.25" customHeight="1">
      <c r="A960" s="221"/>
      <c r="B960" s="87"/>
      <c r="C960" s="87"/>
      <c r="F960" s="221"/>
      <c r="I960" s="230"/>
      <c r="J960" s="299"/>
      <c r="K960" s="300"/>
      <c r="L960" s="67"/>
      <c r="M960" s="67"/>
      <c r="N960" s="67"/>
      <c r="O960" s="69"/>
      <c r="P960" s="67"/>
      <c r="Q960" s="69"/>
      <c r="R960" s="69"/>
      <c r="S960" s="69"/>
      <c r="T960" s="69"/>
      <c r="U960" s="221"/>
      <c r="V960" s="302"/>
      <c r="W960" s="302"/>
      <c r="X960" s="302"/>
      <c r="Y960" s="223"/>
      <c r="Z960" s="221"/>
      <c r="AA960" s="221"/>
      <c r="AB960" s="221"/>
      <c r="AC960" s="221"/>
      <c r="AD960" s="221"/>
      <c r="AE960" s="221"/>
      <c r="AF960" s="221"/>
      <c r="AG960" s="221"/>
      <c r="AH960" s="221"/>
      <c r="AI960" s="221"/>
      <c r="AJ960" s="221"/>
      <c r="AK960" s="221"/>
      <c r="AL960" s="221"/>
      <c r="AM960" s="221"/>
      <c r="AN960" s="221"/>
      <c r="AO960" s="221"/>
      <c r="AP960" s="221"/>
    </row>
    <row r="961" spans="1:42" ht="14.25" customHeight="1">
      <c r="A961" s="221"/>
      <c r="B961" s="87"/>
      <c r="C961" s="87"/>
      <c r="F961" s="221"/>
      <c r="I961" s="230"/>
      <c r="J961" s="299"/>
      <c r="K961" s="300"/>
      <c r="L961" s="67"/>
      <c r="M961" s="67"/>
      <c r="N961" s="67"/>
      <c r="O961" s="69"/>
      <c r="P961" s="67"/>
      <c r="Q961" s="69"/>
      <c r="R961" s="69"/>
      <c r="S961" s="69"/>
      <c r="T961" s="69"/>
      <c r="U961" s="221"/>
      <c r="V961" s="302"/>
      <c r="W961" s="302"/>
      <c r="X961" s="302"/>
      <c r="Y961" s="223"/>
      <c r="Z961" s="221"/>
      <c r="AA961" s="221"/>
      <c r="AB961" s="221"/>
      <c r="AC961" s="221"/>
      <c r="AD961" s="221"/>
      <c r="AE961" s="221"/>
      <c r="AF961" s="221"/>
      <c r="AG961" s="221"/>
      <c r="AH961" s="221"/>
      <c r="AI961" s="221"/>
      <c r="AJ961" s="221"/>
      <c r="AK961" s="221"/>
      <c r="AL961" s="221"/>
      <c r="AM961" s="221"/>
      <c r="AN961" s="221"/>
      <c r="AO961" s="221"/>
      <c r="AP961" s="221"/>
    </row>
    <row r="962" spans="1:42" ht="14.25" customHeight="1">
      <c r="A962" s="221"/>
      <c r="B962" s="87"/>
      <c r="C962" s="87"/>
      <c r="F962" s="221"/>
      <c r="I962" s="230"/>
      <c r="J962" s="299"/>
      <c r="K962" s="300"/>
      <c r="L962" s="67"/>
      <c r="M962" s="67"/>
      <c r="N962" s="67"/>
      <c r="O962" s="69"/>
      <c r="P962" s="67"/>
      <c r="Q962" s="69"/>
      <c r="R962" s="69"/>
      <c r="S962" s="69"/>
      <c r="T962" s="69"/>
      <c r="U962" s="221"/>
      <c r="V962" s="302"/>
      <c r="W962" s="302"/>
      <c r="X962" s="302"/>
      <c r="Y962" s="223"/>
      <c r="Z962" s="221"/>
      <c r="AA962" s="221"/>
      <c r="AB962" s="221"/>
      <c r="AC962" s="221"/>
      <c r="AD962" s="221"/>
      <c r="AE962" s="221"/>
      <c r="AF962" s="221"/>
      <c r="AG962" s="221"/>
      <c r="AH962" s="221"/>
      <c r="AI962" s="221"/>
      <c r="AJ962" s="221"/>
      <c r="AK962" s="221"/>
      <c r="AL962" s="221"/>
      <c r="AM962" s="221"/>
      <c r="AN962" s="221"/>
      <c r="AO962" s="221"/>
      <c r="AP962" s="221"/>
    </row>
    <row r="963" spans="1:42" ht="14.25" customHeight="1">
      <c r="A963" s="221"/>
      <c r="B963" s="87"/>
      <c r="C963" s="87"/>
      <c r="F963" s="221"/>
      <c r="I963" s="230"/>
      <c r="J963" s="299"/>
      <c r="K963" s="300"/>
      <c r="L963" s="67"/>
      <c r="M963" s="67"/>
      <c r="N963" s="67"/>
      <c r="O963" s="69"/>
      <c r="P963" s="67"/>
      <c r="Q963" s="69"/>
      <c r="R963" s="69"/>
      <c r="S963" s="69"/>
      <c r="T963" s="69"/>
      <c r="U963" s="221"/>
      <c r="V963" s="302"/>
      <c r="W963" s="302"/>
      <c r="X963" s="302"/>
      <c r="Y963" s="223"/>
      <c r="Z963" s="221"/>
      <c r="AA963" s="221"/>
      <c r="AB963" s="221"/>
      <c r="AC963" s="221"/>
      <c r="AD963" s="221"/>
      <c r="AE963" s="221"/>
      <c r="AF963" s="221"/>
      <c r="AG963" s="221"/>
      <c r="AH963" s="221"/>
      <c r="AI963" s="221"/>
      <c r="AJ963" s="221"/>
      <c r="AK963" s="221"/>
      <c r="AL963" s="221"/>
      <c r="AM963" s="221"/>
      <c r="AN963" s="221"/>
      <c r="AO963" s="221"/>
      <c r="AP963" s="221"/>
    </row>
    <row r="964" spans="1:42" ht="14.25" customHeight="1">
      <c r="A964" s="221"/>
      <c r="B964" s="87"/>
      <c r="C964" s="87"/>
      <c r="F964" s="221"/>
      <c r="I964" s="230"/>
      <c r="J964" s="299"/>
      <c r="K964" s="300"/>
      <c r="L964" s="67"/>
      <c r="M964" s="67"/>
      <c r="N964" s="67"/>
      <c r="O964" s="69"/>
      <c r="P964" s="67"/>
      <c r="Q964" s="69"/>
      <c r="R964" s="69"/>
      <c r="S964" s="69"/>
      <c r="T964" s="69"/>
      <c r="U964" s="221"/>
      <c r="V964" s="302"/>
      <c r="W964" s="302"/>
      <c r="X964" s="302"/>
      <c r="Y964" s="223"/>
      <c r="Z964" s="221"/>
      <c r="AA964" s="221"/>
      <c r="AB964" s="221"/>
      <c r="AC964" s="221"/>
      <c r="AD964" s="221"/>
      <c r="AE964" s="221"/>
      <c r="AF964" s="221"/>
      <c r="AG964" s="221"/>
      <c r="AH964" s="221"/>
      <c r="AI964" s="221"/>
      <c r="AJ964" s="221"/>
      <c r="AK964" s="221"/>
      <c r="AL964" s="221"/>
      <c r="AM964" s="221"/>
      <c r="AN964" s="221"/>
      <c r="AO964" s="221"/>
      <c r="AP964" s="221"/>
    </row>
    <row r="965" spans="1:42" ht="14.25" customHeight="1">
      <c r="A965" s="221"/>
      <c r="B965" s="87"/>
      <c r="C965" s="87"/>
      <c r="F965" s="221"/>
      <c r="I965" s="230"/>
      <c r="J965" s="299"/>
      <c r="K965" s="300"/>
      <c r="L965" s="67"/>
      <c r="M965" s="67"/>
      <c r="N965" s="67"/>
      <c r="O965" s="69"/>
      <c r="P965" s="67"/>
      <c r="Q965" s="69"/>
      <c r="R965" s="69"/>
      <c r="S965" s="69"/>
      <c r="T965" s="69"/>
      <c r="U965" s="221"/>
      <c r="V965" s="302"/>
      <c r="W965" s="302"/>
      <c r="X965" s="302"/>
      <c r="Y965" s="223"/>
      <c r="Z965" s="221"/>
      <c r="AA965" s="221"/>
      <c r="AB965" s="221"/>
      <c r="AC965" s="221"/>
      <c r="AD965" s="221"/>
      <c r="AE965" s="221"/>
      <c r="AF965" s="221"/>
      <c r="AG965" s="221"/>
      <c r="AH965" s="221"/>
      <c r="AI965" s="221"/>
      <c r="AJ965" s="221"/>
      <c r="AK965" s="221"/>
      <c r="AL965" s="221"/>
      <c r="AM965" s="221"/>
      <c r="AN965" s="221"/>
      <c r="AO965" s="221"/>
      <c r="AP965" s="221"/>
    </row>
    <row r="966" spans="1:42" ht="14.25" customHeight="1">
      <c r="A966" s="221"/>
      <c r="B966" s="87"/>
      <c r="C966" s="87"/>
      <c r="F966" s="221"/>
      <c r="I966" s="230"/>
      <c r="J966" s="299"/>
      <c r="K966" s="300"/>
      <c r="L966" s="67"/>
      <c r="M966" s="67"/>
      <c r="N966" s="67"/>
      <c r="O966" s="69"/>
      <c r="P966" s="67"/>
      <c r="Q966" s="69"/>
      <c r="R966" s="69"/>
      <c r="S966" s="69"/>
      <c r="T966" s="69"/>
      <c r="U966" s="221"/>
      <c r="V966" s="302"/>
      <c r="W966" s="302"/>
      <c r="X966" s="302"/>
      <c r="Y966" s="223"/>
      <c r="Z966" s="221"/>
      <c r="AA966" s="221"/>
      <c r="AB966" s="221"/>
      <c r="AC966" s="221"/>
      <c r="AD966" s="221"/>
      <c r="AE966" s="221"/>
      <c r="AF966" s="221"/>
      <c r="AG966" s="221"/>
      <c r="AH966" s="221"/>
      <c r="AI966" s="221"/>
      <c r="AJ966" s="221"/>
      <c r="AK966" s="221"/>
      <c r="AL966" s="221"/>
      <c r="AM966" s="221"/>
      <c r="AN966" s="221"/>
      <c r="AO966" s="221"/>
      <c r="AP966" s="221"/>
    </row>
    <row r="967" spans="1:42" ht="14.25" customHeight="1">
      <c r="A967" s="221"/>
      <c r="B967" s="87"/>
      <c r="C967" s="87"/>
      <c r="F967" s="221"/>
      <c r="I967" s="230"/>
      <c r="J967" s="299"/>
      <c r="K967" s="300"/>
      <c r="L967" s="67"/>
      <c r="M967" s="67"/>
      <c r="N967" s="67"/>
      <c r="O967" s="69"/>
      <c r="P967" s="67"/>
      <c r="Q967" s="69"/>
      <c r="R967" s="69"/>
      <c r="S967" s="69"/>
      <c r="T967" s="69"/>
      <c r="U967" s="221"/>
      <c r="V967" s="302"/>
      <c r="W967" s="302"/>
      <c r="X967" s="302"/>
      <c r="Y967" s="223"/>
      <c r="Z967" s="221"/>
      <c r="AA967" s="221"/>
      <c r="AB967" s="221"/>
      <c r="AC967" s="221"/>
      <c r="AD967" s="221"/>
      <c r="AE967" s="221"/>
      <c r="AF967" s="221"/>
      <c r="AG967" s="221"/>
      <c r="AH967" s="221"/>
      <c r="AI967" s="221"/>
      <c r="AJ967" s="221"/>
      <c r="AK967" s="221"/>
      <c r="AL967" s="221"/>
      <c r="AM967" s="221"/>
      <c r="AN967" s="221"/>
      <c r="AO967" s="221"/>
      <c r="AP967" s="221"/>
    </row>
    <row r="968" spans="1:42" ht="14.25" customHeight="1">
      <c r="A968" s="221"/>
      <c r="B968" s="87"/>
      <c r="C968" s="87"/>
      <c r="F968" s="221"/>
      <c r="I968" s="230"/>
      <c r="J968" s="299"/>
      <c r="K968" s="300"/>
      <c r="L968" s="67"/>
      <c r="M968" s="67"/>
      <c r="N968" s="67"/>
      <c r="O968" s="69"/>
      <c r="P968" s="67"/>
      <c r="Q968" s="69"/>
      <c r="R968" s="69"/>
      <c r="S968" s="69"/>
      <c r="T968" s="69"/>
      <c r="U968" s="221"/>
      <c r="V968" s="302"/>
      <c r="W968" s="302"/>
      <c r="X968" s="302"/>
      <c r="Y968" s="223"/>
      <c r="Z968" s="221"/>
      <c r="AA968" s="221"/>
      <c r="AB968" s="221"/>
      <c r="AC968" s="221"/>
      <c r="AD968" s="221"/>
      <c r="AE968" s="221"/>
      <c r="AF968" s="221"/>
      <c r="AG968" s="221"/>
      <c r="AH968" s="221"/>
      <c r="AI968" s="221"/>
      <c r="AJ968" s="221"/>
      <c r="AK968" s="221"/>
      <c r="AL968" s="221"/>
      <c r="AM968" s="221"/>
      <c r="AN968" s="221"/>
      <c r="AO968" s="221"/>
      <c r="AP968" s="221"/>
    </row>
    <row r="969" spans="1:42" ht="14.25" customHeight="1">
      <c r="A969" s="221"/>
      <c r="B969" s="87"/>
      <c r="C969" s="87"/>
      <c r="F969" s="221"/>
      <c r="I969" s="230"/>
      <c r="J969" s="299"/>
      <c r="K969" s="300"/>
      <c r="L969" s="67"/>
      <c r="M969" s="67"/>
      <c r="N969" s="67"/>
      <c r="O969" s="69"/>
      <c r="P969" s="67"/>
      <c r="Q969" s="69"/>
      <c r="R969" s="69"/>
      <c r="S969" s="69"/>
      <c r="T969" s="69"/>
      <c r="U969" s="221"/>
      <c r="V969" s="302"/>
      <c r="W969" s="302"/>
      <c r="X969" s="302"/>
      <c r="Y969" s="223"/>
      <c r="Z969" s="221"/>
      <c r="AA969" s="221"/>
      <c r="AB969" s="221"/>
      <c r="AC969" s="221"/>
      <c r="AD969" s="221"/>
      <c r="AE969" s="221"/>
      <c r="AF969" s="221"/>
      <c r="AG969" s="221"/>
      <c r="AH969" s="221"/>
      <c r="AI969" s="221"/>
      <c r="AJ969" s="221"/>
      <c r="AK969" s="221"/>
      <c r="AL969" s="221"/>
      <c r="AM969" s="221"/>
      <c r="AN969" s="221"/>
      <c r="AO969" s="221"/>
      <c r="AP969" s="221"/>
    </row>
    <row r="970" spans="1:42" ht="14.25" customHeight="1">
      <c r="A970" s="221"/>
      <c r="B970" s="87"/>
      <c r="C970" s="87"/>
      <c r="F970" s="221"/>
      <c r="I970" s="230"/>
      <c r="J970" s="299"/>
      <c r="K970" s="300"/>
      <c r="L970" s="67"/>
      <c r="M970" s="67"/>
      <c r="N970" s="67"/>
      <c r="O970" s="69"/>
      <c r="P970" s="67"/>
      <c r="Q970" s="69"/>
      <c r="R970" s="69"/>
      <c r="S970" s="69"/>
      <c r="T970" s="69"/>
      <c r="U970" s="221"/>
      <c r="V970" s="302"/>
      <c r="W970" s="302"/>
      <c r="X970" s="302"/>
      <c r="Y970" s="223"/>
      <c r="Z970" s="221"/>
      <c r="AA970" s="221"/>
      <c r="AB970" s="221"/>
      <c r="AC970" s="221"/>
      <c r="AD970" s="221"/>
      <c r="AE970" s="221"/>
      <c r="AF970" s="221"/>
      <c r="AG970" s="221"/>
      <c r="AH970" s="221"/>
      <c r="AI970" s="221"/>
      <c r="AJ970" s="221"/>
      <c r="AK970" s="221"/>
      <c r="AL970" s="221"/>
      <c r="AM970" s="221"/>
      <c r="AN970" s="221"/>
      <c r="AO970" s="221"/>
      <c r="AP970" s="221"/>
    </row>
    <row r="971" spans="1:42" ht="14.25" customHeight="1">
      <c r="A971" s="221"/>
      <c r="B971" s="87"/>
      <c r="C971" s="87"/>
      <c r="F971" s="221"/>
      <c r="I971" s="230"/>
      <c r="J971" s="299"/>
      <c r="K971" s="300"/>
      <c r="L971" s="67"/>
      <c r="M971" s="67"/>
      <c r="N971" s="67"/>
      <c r="O971" s="69"/>
      <c r="P971" s="67"/>
      <c r="Q971" s="69"/>
      <c r="R971" s="69"/>
      <c r="S971" s="69"/>
      <c r="T971" s="69"/>
      <c r="U971" s="221"/>
      <c r="V971" s="302"/>
      <c r="W971" s="302"/>
      <c r="X971" s="302"/>
      <c r="Y971" s="223"/>
      <c r="Z971" s="221"/>
      <c r="AA971" s="221"/>
      <c r="AB971" s="221"/>
      <c r="AC971" s="221"/>
      <c r="AD971" s="221"/>
      <c r="AE971" s="221"/>
      <c r="AF971" s="221"/>
      <c r="AG971" s="221"/>
      <c r="AH971" s="221"/>
      <c r="AI971" s="221"/>
      <c r="AJ971" s="221"/>
      <c r="AK971" s="221"/>
      <c r="AL971" s="221"/>
      <c r="AM971" s="221"/>
      <c r="AN971" s="221"/>
      <c r="AO971" s="221"/>
      <c r="AP971" s="221"/>
    </row>
    <row r="972" spans="1:42" ht="14.25" customHeight="1">
      <c r="A972" s="221"/>
      <c r="B972" s="87"/>
      <c r="C972" s="87"/>
      <c r="F972" s="221"/>
      <c r="I972" s="230"/>
      <c r="J972" s="299"/>
      <c r="K972" s="300"/>
      <c r="L972" s="67"/>
      <c r="M972" s="67"/>
      <c r="N972" s="67"/>
      <c r="O972" s="69"/>
      <c r="P972" s="67"/>
      <c r="Q972" s="69"/>
      <c r="R972" s="69"/>
      <c r="S972" s="69"/>
      <c r="T972" s="69"/>
      <c r="U972" s="221"/>
      <c r="V972" s="302"/>
      <c r="W972" s="302"/>
      <c r="X972" s="302"/>
      <c r="Y972" s="223"/>
      <c r="Z972" s="221"/>
      <c r="AA972" s="221"/>
      <c r="AB972" s="221"/>
      <c r="AC972" s="221"/>
      <c r="AD972" s="221"/>
      <c r="AE972" s="221"/>
      <c r="AF972" s="221"/>
      <c r="AG972" s="221"/>
      <c r="AH972" s="221"/>
      <c r="AI972" s="221"/>
      <c r="AJ972" s="221"/>
      <c r="AK972" s="221"/>
      <c r="AL972" s="221"/>
      <c r="AM972" s="221"/>
      <c r="AN972" s="221"/>
      <c r="AO972" s="221"/>
      <c r="AP972" s="221"/>
    </row>
    <row r="973" spans="1:42" ht="14.25" customHeight="1">
      <c r="A973" s="221"/>
      <c r="B973" s="87"/>
      <c r="C973" s="87"/>
      <c r="F973" s="221"/>
      <c r="I973" s="230"/>
      <c r="J973" s="299"/>
      <c r="K973" s="300"/>
      <c r="L973" s="67"/>
      <c r="M973" s="67"/>
      <c r="N973" s="67"/>
      <c r="O973" s="69"/>
      <c r="P973" s="67"/>
      <c r="Q973" s="69"/>
      <c r="R973" s="69"/>
      <c r="S973" s="69"/>
      <c r="T973" s="69"/>
      <c r="U973" s="221"/>
      <c r="V973" s="302"/>
      <c r="W973" s="302"/>
      <c r="X973" s="302"/>
      <c r="Y973" s="223"/>
      <c r="Z973" s="221"/>
      <c r="AA973" s="221"/>
      <c r="AB973" s="221"/>
      <c r="AC973" s="221"/>
      <c r="AD973" s="221"/>
      <c r="AE973" s="221"/>
      <c r="AF973" s="221"/>
      <c r="AG973" s="221"/>
      <c r="AH973" s="221"/>
      <c r="AI973" s="221"/>
      <c r="AJ973" s="221"/>
      <c r="AK973" s="221"/>
      <c r="AL973" s="221"/>
      <c r="AM973" s="221"/>
      <c r="AN973" s="221"/>
      <c r="AO973" s="221"/>
      <c r="AP973" s="221"/>
    </row>
    <row r="974" spans="1:42" ht="14.25" customHeight="1">
      <c r="A974" s="221"/>
      <c r="B974" s="87"/>
      <c r="C974" s="87"/>
      <c r="F974" s="221"/>
      <c r="I974" s="230"/>
      <c r="J974" s="299"/>
      <c r="K974" s="300"/>
      <c r="L974" s="67"/>
      <c r="M974" s="67"/>
      <c r="N974" s="67"/>
      <c r="O974" s="69"/>
      <c r="P974" s="67"/>
      <c r="Q974" s="69"/>
      <c r="R974" s="69"/>
      <c r="S974" s="69"/>
      <c r="T974" s="69"/>
      <c r="U974" s="221"/>
      <c r="V974" s="302"/>
      <c r="W974" s="302"/>
      <c r="X974" s="302"/>
      <c r="Y974" s="223"/>
      <c r="Z974" s="221"/>
      <c r="AA974" s="221"/>
      <c r="AB974" s="221"/>
      <c r="AC974" s="221"/>
      <c r="AD974" s="221"/>
      <c r="AE974" s="221"/>
      <c r="AF974" s="221"/>
      <c r="AG974" s="221"/>
      <c r="AH974" s="221"/>
      <c r="AI974" s="221"/>
      <c r="AJ974" s="221"/>
      <c r="AK974" s="221"/>
      <c r="AL974" s="221"/>
      <c r="AM974" s="221"/>
      <c r="AN974" s="221"/>
      <c r="AO974" s="221"/>
      <c r="AP974" s="221"/>
    </row>
    <row r="975" spans="1:42" ht="14.25" customHeight="1">
      <c r="A975" s="221"/>
      <c r="B975" s="87"/>
      <c r="C975" s="87"/>
      <c r="F975" s="221"/>
      <c r="I975" s="230"/>
      <c r="J975" s="299"/>
      <c r="K975" s="300"/>
      <c r="L975" s="67"/>
      <c r="M975" s="67"/>
      <c r="N975" s="67"/>
      <c r="O975" s="69"/>
      <c r="P975" s="67"/>
      <c r="Q975" s="69"/>
      <c r="R975" s="69"/>
      <c r="S975" s="69"/>
      <c r="T975" s="69"/>
      <c r="U975" s="221"/>
      <c r="V975" s="302"/>
      <c r="W975" s="302"/>
      <c r="X975" s="302"/>
      <c r="Y975" s="223"/>
      <c r="Z975" s="221"/>
      <c r="AA975" s="221"/>
      <c r="AB975" s="221"/>
      <c r="AC975" s="221"/>
      <c r="AD975" s="221"/>
      <c r="AE975" s="221"/>
      <c r="AF975" s="221"/>
      <c r="AG975" s="221"/>
      <c r="AH975" s="221"/>
      <c r="AI975" s="221"/>
      <c r="AJ975" s="221"/>
      <c r="AK975" s="221"/>
      <c r="AL975" s="221"/>
      <c r="AM975" s="221"/>
      <c r="AN975" s="221"/>
      <c r="AO975" s="221"/>
      <c r="AP975" s="221"/>
    </row>
    <row r="976" spans="1:42" ht="14.25" customHeight="1">
      <c r="A976" s="221"/>
      <c r="B976" s="87"/>
      <c r="C976" s="87"/>
      <c r="F976" s="221"/>
      <c r="I976" s="230"/>
      <c r="J976" s="299"/>
      <c r="K976" s="300"/>
      <c r="L976" s="67"/>
      <c r="M976" s="67"/>
      <c r="N976" s="67"/>
      <c r="O976" s="69"/>
      <c r="P976" s="67"/>
      <c r="Q976" s="69"/>
      <c r="R976" s="69"/>
      <c r="S976" s="69"/>
      <c r="T976" s="69"/>
      <c r="U976" s="221"/>
      <c r="V976" s="302"/>
      <c r="W976" s="302"/>
      <c r="X976" s="302"/>
      <c r="Y976" s="223"/>
      <c r="Z976" s="221"/>
      <c r="AA976" s="221"/>
      <c r="AB976" s="221"/>
      <c r="AC976" s="221"/>
      <c r="AD976" s="221"/>
      <c r="AE976" s="221"/>
      <c r="AF976" s="221"/>
      <c r="AG976" s="221"/>
      <c r="AH976" s="221"/>
      <c r="AI976" s="221"/>
      <c r="AJ976" s="221"/>
      <c r="AK976" s="221"/>
      <c r="AL976" s="221"/>
      <c r="AM976" s="221"/>
      <c r="AN976" s="221"/>
      <c r="AO976" s="221"/>
      <c r="AP976" s="221"/>
    </row>
    <row r="977" spans="1:42" ht="14.25" customHeight="1">
      <c r="A977" s="221"/>
      <c r="B977" s="87"/>
      <c r="C977" s="87"/>
      <c r="F977" s="221"/>
      <c r="I977" s="230"/>
      <c r="J977" s="299"/>
      <c r="K977" s="300"/>
      <c r="L977" s="67"/>
      <c r="M977" s="67"/>
      <c r="N977" s="67"/>
      <c r="O977" s="69"/>
      <c r="P977" s="67"/>
      <c r="Q977" s="69"/>
      <c r="R977" s="69"/>
      <c r="S977" s="69"/>
      <c r="T977" s="69"/>
      <c r="U977" s="221"/>
      <c r="V977" s="302"/>
      <c r="W977" s="302"/>
      <c r="X977" s="302"/>
      <c r="Y977" s="223"/>
      <c r="Z977" s="221"/>
      <c r="AA977" s="221"/>
      <c r="AB977" s="221"/>
      <c r="AC977" s="221"/>
      <c r="AD977" s="221"/>
      <c r="AE977" s="221"/>
      <c r="AF977" s="221"/>
      <c r="AG977" s="221"/>
      <c r="AH977" s="221"/>
      <c r="AI977" s="221"/>
      <c r="AJ977" s="221"/>
      <c r="AK977" s="221"/>
      <c r="AL977" s="221"/>
      <c r="AM977" s="221"/>
      <c r="AN977" s="221"/>
      <c r="AO977" s="221"/>
      <c r="AP977" s="221"/>
    </row>
    <row r="978" spans="1:42" ht="14.25" customHeight="1">
      <c r="A978" s="221"/>
      <c r="B978" s="87"/>
      <c r="C978" s="87"/>
      <c r="F978" s="221"/>
      <c r="I978" s="230"/>
      <c r="J978" s="299"/>
      <c r="K978" s="300"/>
      <c r="L978" s="67"/>
      <c r="M978" s="67"/>
      <c r="N978" s="67"/>
      <c r="O978" s="69"/>
      <c r="P978" s="67"/>
      <c r="Q978" s="69"/>
      <c r="R978" s="69"/>
      <c r="S978" s="69"/>
      <c r="T978" s="69"/>
      <c r="U978" s="221"/>
      <c r="V978" s="302"/>
      <c r="W978" s="302"/>
      <c r="X978" s="302"/>
      <c r="Y978" s="223"/>
      <c r="Z978" s="221"/>
      <c r="AA978" s="221"/>
      <c r="AB978" s="221"/>
      <c r="AC978" s="221"/>
      <c r="AD978" s="221"/>
      <c r="AE978" s="221"/>
      <c r="AF978" s="221"/>
      <c r="AG978" s="221"/>
      <c r="AH978" s="221"/>
      <c r="AI978" s="221"/>
      <c r="AJ978" s="221"/>
      <c r="AK978" s="221"/>
      <c r="AL978" s="221"/>
      <c r="AM978" s="221"/>
      <c r="AN978" s="221"/>
      <c r="AO978" s="221"/>
      <c r="AP978" s="221"/>
    </row>
    <row r="979" spans="1:42" ht="14.25" customHeight="1">
      <c r="A979" s="221"/>
      <c r="B979" s="87"/>
      <c r="C979" s="87"/>
      <c r="F979" s="221"/>
      <c r="I979" s="230"/>
      <c r="J979" s="299"/>
      <c r="K979" s="300"/>
      <c r="L979" s="67"/>
      <c r="M979" s="67"/>
      <c r="N979" s="67"/>
      <c r="O979" s="69"/>
      <c r="P979" s="67"/>
      <c r="Q979" s="69"/>
      <c r="R979" s="69"/>
      <c r="S979" s="69"/>
      <c r="T979" s="69"/>
      <c r="U979" s="221"/>
      <c r="V979" s="302"/>
      <c r="W979" s="302"/>
      <c r="X979" s="302"/>
      <c r="Y979" s="223"/>
      <c r="Z979" s="221"/>
      <c r="AA979" s="221"/>
      <c r="AB979" s="221"/>
      <c r="AC979" s="221"/>
      <c r="AD979" s="221"/>
      <c r="AE979" s="221"/>
      <c r="AF979" s="221"/>
      <c r="AG979" s="221"/>
      <c r="AH979" s="221"/>
      <c r="AI979" s="221"/>
      <c r="AJ979" s="221"/>
      <c r="AK979" s="221"/>
      <c r="AL979" s="221"/>
      <c r="AM979" s="221"/>
      <c r="AN979" s="221"/>
      <c r="AO979" s="221"/>
      <c r="AP979" s="221"/>
    </row>
    <row r="980" spans="1:42" ht="14.25" customHeight="1">
      <c r="A980" s="221"/>
      <c r="B980" s="87"/>
      <c r="C980" s="87"/>
      <c r="F980" s="221"/>
      <c r="I980" s="230"/>
      <c r="J980" s="299"/>
      <c r="K980" s="300"/>
      <c r="L980" s="67"/>
      <c r="M980" s="67"/>
      <c r="N980" s="67"/>
      <c r="O980" s="69"/>
      <c r="P980" s="67"/>
      <c r="Q980" s="69"/>
      <c r="R980" s="69"/>
      <c r="S980" s="69"/>
      <c r="T980" s="69"/>
      <c r="U980" s="221"/>
      <c r="V980" s="302"/>
      <c r="W980" s="302"/>
      <c r="X980" s="302"/>
      <c r="Y980" s="223"/>
      <c r="Z980" s="221"/>
      <c r="AA980" s="221"/>
      <c r="AB980" s="221"/>
      <c r="AC980" s="221"/>
      <c r="AD980" s="221"/>
      <c r="AE980" s="221"/>
      <c r="AF980" s="221"/>
      <c r="AG980" s="221"/>
      <c r="AH980" s="221"/>
      <c r="AI980" s="221"/>
      <c r="AJ980" s="221"/>
      <c r="AK980" s="221"/>
      <c r="AL980" s="221"/>
      <c r="AM980" s="221"/>
      <c r="AN980" s="221"/>
      <c r="AO980" s="221"/>
      <c r="AP980" s="221"/>
    </row>
    <row r="981" spans="1:42" ht="14.25" customHeight="1">
      <c r="A981" s="221"/>
      <c r="B981" s="87"/>
      <c r="C981" s="87"/>
      <c r="F981" s="221"/>
      <c r="I981" s="230"/>
      <c r="J981" s="299"/>
      <c r="K981" s="300"/>
      <c r="L981" s="67"/>
      <c r="M981" s="67"/>
      <c r="N981" s="67"/>
      <c r="O981" s="69"/>
      <c r="P981" s="67"/>
      <c r="Q981" s="69"/>
      <c r="R981" s="69"/>
      <c r="S981" s="69"/>
      <c r="T981" s="69"/>
      <c r="U981" s="221"/>
      <c r="V981" s="302"/>
      <c r="W981" s="302"/>
      <c r="X981" s="302"/>
      <c r="Y981" s="223"/>
      <c r="Z981" s="221"/>
      <c r="AA981" s="221"/>
      <c r="AB981" s="221"/>
      <c r="AC981" s="221"/>
      <c r="AD981" s="221"/>
      <c r="AE981" s="221"/>
      <c r="AF981" s="221"/>
      <c r="AG981" s="221"/>
      <c r="AH981" s="221"/>
      <c r="AI981" s="221"/>
      <c r="AJ981" s="221"/>
      <c r="AK981" s="221"/>
      <c r="AL981" s="221"/>
      <c r="AM981" s="221"/>
      <c r="AN981" s="221"/>
      <c r="AO981" s="221"/>
      <c r="AP981" s="221"/>
    </row>
    <row r="982" spans="1:42" ht="14.25" customHeight="1">
      <c r="A982" s="221"/>
      <c r="B982" s="87"/>
      <c r="C982" s="87"/>
      <c r="F982" s="221"/>
      <c r="I982" s="230"/>
      <c r="J982" s="299"/>
      <c r="K982" s="300"/>
      <c r="L982" s="67"/>
      <c r="M982" s="67"/>
      <c r="N982" s="67"/>
      <c r="O982" s="69"/>
      <c r="P982" s="67"/>
      <c r="Q982" s="69"/>
      <c r="R982" s="69"/>
      <c r="S982" s="69"/>
      <c r="T982" s="69"/>
      <c r="U982" s="221"/>
      <c r="V982" s="302"/>
      <c r="W982" s="302"/>
      <c r="X982" s="302"/>
      <c r="Y982" s="223"/>
      <c r="Z982" s="221"/>
      <c r="AA982" s="221"/>
      <c r="AB982" s="221"/>
      <c r="AC982" s="221"/>
      <c r="AD982" s="221"/>
      <c r="AE982" s="221"/>
      <c r="AF982" s="221"/>
      <c r="AG982" s="221"/>
      <c r="AH982" s="221"/>
      <c r="AI982" s="221"/>
      <c r="AJ982" s="221"/>
      <c r="AK982" s="221"/>
      <c r="AL982" s="221"/>
      <c r="AM982" s="221"/>
      <c r="AN982" s="221"/>
      <c r="AO982" s="221"/>
      <c r="AP982" s="221"/>
    </row>
    <row r="983" spans="1:42" ht="14.25" customHeight="1">
      <c r="A983" s="221"/>
      <c r="B983" s="87"/>
      <c r="C983" s="87"/>
      <c r="F983" s="221"/>
      <c r="I983" s="230"/>
      <c r="J983" s="299"/>
      <c r="K983" s="300"/>
      <c r="L983" s="67"/>
      <c r="M983" s="67"/>
      <c r="N983" s="67"/>
      <c r="O983" s="69"/>
      <c r="P983" s="67"/>
      <c r="Q983" s="69"/>
      <c r="R983" s="69"/>
      <c r="S983" s="69"/>
      <c r="T983" s="69"/>
      <c r="U983" s="221"/>
      <c r="V983" s="302"/>
      <c r="W983" s="302"/>
      <c r="X983" s="302"/>
      <c r="Y983" s="223"/>
      <c r="Z983" s="221"/>
      <c r="AA983" s="221"/>
      <c r="AB983" s="221"/>
      <c r="AC983" s="221"/>
      <c r="AD983" s="221"/>
      <c r="AE983" s="221"/>
      <c r="AF983" s="221"/>
      <c r="AG983" s="221"/>
      <c r="AH983" s="221"/>
      <c r="AI983" s="221"/>
      <c r="AJ983" s="221"/>
      <c r="AK983" s="221"/>
      <c r="AL983" s="221"/>
      <c r="AM983" s="221"/>
      <c r="AN983" s="221"/>
      <c r="AO983" s="221"/>
      <c r="AP983" s="221"/>
    </row>
    <row r="984" spans="1:42" ht="14.25" customHeight="1">
      <c r="A984" s="221"/>
      <c r="B984" s="87"/>
      <c r="C984" s="87"/>
      <c r="F984" s="221"/>
      <c r="I984" s="230"/>
      <c r="J984" s="299"/>
      <c r="K984" s="300"/>
      <c r="L984" s="67"/>
      <c r="M984" s="67"/>
      <c r="N984" s="67"/>
      <c r="O984" s="69"/>
      <c r="P984" s="67"/>
      <c r="Q984" s="69"/>
      <c r="R984" s="69"/>
      <c r="S984" s="69"/>
      <c r="T984" s="69"/>
      <c r="U984" s="221"/>
      <c r="V984" s="302"/>
      <c r="W984" s="302"/>
      <c r="X984" s="302"/>
      <c r="Y984" s="223"/>
      <c r="Z984" s="221"/>
      <c r="AA984" s="221"/>
      <c r="AB984" s="221"/>
      <c r="AC984" s="221"/>
      <c r="AD984" s="221"/>
      <c r="AE984" s="221"/>
      <c r="AF984" s="221"/>
      <c r="AG984" s="221"/>
      <c r="AH984" s="221"/>
      <c r="AI984" s="221"/>
      <c r="AJ984" s="221"/>
      <c r="AK984" s="221"/>
      <c r="AL984" s="221"/>
      <c r="AM984" s="221"/>
      <c r="AN984" s="221"/>
      <c r="AO984" s="221"/>
      <c r="AP984" s="221"/>
    </row>
    <row r="985" spans="1:42" ht="14.25" customHeight="1">
      <c r="A985" s="221"/>
      <c r="B985" s="87"/>
      <c r="C985" s="87"/>
      <c r="F985" s="221"/>
      <c r="I985" s="230"/>
      <c r="J985" s="299"/>
      <c r="K985" s="300"/>
      <c r="L985" s="67"/>
      <c r="M985" s="67"/>
      <c r="N985" s="67"/>
      <c r="O985" s="69"/>
      <c r="P985" s="67"/>
      <c r="Q985" s="69"/>
      <c r="R985" s="69"/>
      <c r="S985" s="69"/>
      <c r="T985" s="69"/>
      <c r="U985" s="221"/>
      <c r="V985" s="302"/>
      <c r="W985" s="302"/>
      <c r="X985" s="302"/>
      <c r="Y985" s="223"/>
      <c r="Z985" s="221"/>
      <c r="AA985" s="221"/>
      <c r="AB985" s="221"/>
      <c r="AC985" s="221"/>
      <c r="AD985" s="221"/>
      <c r="AE985" s="221"/>
      <c r="AF985" s="221"/>
      <c r="AG985" s="221"/>
      <c r="AH985" s="221"/>
      <c r="AI985" s="221"/>
      <c r="AJ985" s="221"/>
      <c r="AK985" s="221"/>
      <c r="AL985" s="221"/>
      <c r="AM985" s="221"/>
      <c r="AN985" s="221"/>
      <c r="AO985" s="221"/>
      <c r="AP985" s="221"/>
    </row>
    <row r="986" spans="1:42" ht="14.25" customHeight="1">
      <c r="A986" s="221"/>
      <c r="B986" s="87"/>
      <c r="C986" s="87"/>
      <c r="F986" s="221"/>
      <c r="I986" s="230"/>
      <c r="J986" s="299"/>
      <c r="K986" s="300"/>
      <c r="L986" s="67"/>
      <c r="M986" s="67"/>
      <c r="N986" s="67"/>
      <c r="O986" s="69"/>
      <c r="P986" s="67"/>
      <c r="Q986" s="69"/>
      <c r="R986" s="69"/>
      <c r="S986" s="69"/>
      <c r="T986" s="69"/>
      <c r="U986" s="221"/>
      <c r="V986" s="302"/>
      <c r="W986" s="302"/>
      <c r="X986" s="302"/>
      <c r="Y986" s="223"/>
      <c r="Z986" s="221"/>
      <c r="AA986" s="221"/>
      <c r="AB986" s="221"/>
      <c r="AC986" s="221"/>
      <c r="AD986" s="221"/>
      <c r="AE986" s="221"/>
      <c r="AF986" s="221"/>
      <c r="AG986" s="221"/>
      <c r="AH986" s="221"/>
      <c r="AI986" s="221"/>
      <c r="AJ986" s="221"/>
      <c r="AK986" s="221"/>
      <c r="AL986" s="221"/>
      <c r="AM986" s="221"/>
      <c r="AN986" s="221"/>
      <c r="AO986" s="221"/>
      <c r="AP986" s="221"/>
    </row>
    <row r="987" spans="1:42" ht="14.25" customHeight="1">
      <c r="A987" s="221"/>
      <c r="B987" s="87"/>
      <c r="C987" s="87"/>
      <c r="F987" s="221"/>
      <c r="I987" s="230"/>
      <c r="J987" s="299"/>
      <c r="K987" s="300"/>
      <c r="L987" s="67"/>
      <c r="M987" s="67"/>
      <c r="N987" s="67"/>
      <c r="O987" s="69"/>
      <c r="P987" s="67"/>
      <c r="Q987" s="69"/>
      <c r="R987" s="69"/>
      <c r="S987" s="69"/>
      <c r="T987" s="69"/>
      <c r="U987" s="221"/>
      <c r="V987" s="302"/>
      <c r="W987" s="302"/>
      <c r="X987" s="302"/>
      <c r="Y987" s="223"/>
      <c r="Z987" s="221"/>
      <c r="AA987" s="221"/>
      <c r="AB987" s="221"/>
      <c r="AC987" s="221"/>
      <c r="AD987" s="221"/>
      <c r="AE987" s="221"/>
      <c r="AF987" s="221"/>
      <c r="AG987" s="221"/>
      <c r="AH987" s="221"/>
      <c r="AI987" s="221"/>
      <c r="AJ987" s="221"/>
      <c r="AK987" s="221"/>
      <c r="AL987" s="221"/>
      <c r="AM987" s="221"/>
      <c r="AN987" s="221"/>
      <c r="AO987" s="221"/>
      <c r="AP987" s="221"/>
    </row>
    <row r="988" spans="1:42" ht="14.25" customHeight="1">
      <c r="A988" s="221"/>
      <c r="B988" s="87"/>
      <c r="C988" s="87"/>
      <c r="F988" s="221"/>
      <c r="I988" s="230"/>
      <c r="J988" s="299"/>
      <c r="K988" s="300"/>
      <c r="L988" s="67"/>
      <c r="M988" s="67"/>
      <c r="N988" s="67"/>
      <c r="O988" s="69"/>
      <c r="P988" s="67"/>
      <c r="Q988" s="69"/>
      <c r="R988" s="69"/>
      <c r="S988" s="69"/>
      <c r="T988" s="69"/>
      <c r="U988" s="221"/>
      <c r="V988" s="302"/>
      <c r="W988" s="302"/>
      <c r="X988" s="302"/>
      <c r="Y988" s="223"/>
      <c r="Z988" s="221"/>
      <c r="AA988" s="221"/>
      <c r="AB988" s="221"/>
      <c r="AC988" s="221"/>
      <c r="AD988" s="221"/>
      <c r="AE988" s="221"/>
      <c r="AF988" s="221"/>
      <c r="AG988" s="221"/>
      <c r="AH988" s="221"/>
      <c r="AI988" s="221"/>
      <c r="AJ988" s="221"/>
      <c r="AK988" s="221"/>
      <c r="AL988" s="221"/>
      <c r="AM988" s="221"/>
      <c r="AN988" s="221"/>
      <c r="AO988" s="221"/>
      <c r="AP988" s="221"/>
    </row>
    <row r="989" spans="1:42" ht="14.25" customHeight="1">
      <c r="A989" s="221"/>
      <c r="B989" s="87"/>
      <c r="C989" s="87"/>
      <c r="F989" s="221"/>
      <c r="I989" s="230"/>
      <c r="J989" s="299"/>
      <c r="K989" s="300"/>
      <c r="L989" s="67"/>
      <c r="M989" s="67"/>
      <c r="N989" s="67"/>
      <c r="O989" s="69"/>
      <c r="P989" s="67"/>
      <c r="Q989" s="69"/>
      <c r="R989" s="69"/>
      <c r="S989" s="69"/>
      <c r="T989" s="69"/>
      <c r="U989" s="221"/>
      <c r="V989" s="302"/>
      <c r="W989" s="302"/>
      <c r="X989" s="302"/>
      <c r="Y989" s="223"/>
      <c r="Z989" s="221"/>
      <c r="AA989" s="221"/>
      <c r="AB989" s="221"/>
      <c r="AC989" s="221"/>
      <c r="AD989" s="221"/>
      <c r="AE989" s="221"/>
      <c r="AF989" s="221"/>
      <c r="AG989" s="221"/>
      <c r="AH989" s="221"/>
      <c r="AI989" s="221"/>
      <c r="AJ989" s="221"/>
      <c r="AK989" s="221"/>
      <c r="AL989" s="221"/>
      <c r="AM989" s="221"/>
      <c r="AN989" s="221"/>
      <c r="AO989" s="221"/>
      <c r="AP989" s="221"/>
    </row>
    <row r="990" spans="1:42" ht="14.25" customHeight="1">
      <c r="A990" s="221"/>
      <c r="B990" s="87"/>
      <c r="C990" s="87"/>
      <c r="F990" s="221"/>
      <c r="I990" s="230"/>
      <c r="J990" s="299"/>
      <c r="K990" s="300"/>
      <c r="L990" s="67"/>
      <c r="M990" s="67"/>
      <c r="N990" s="67"/>
      <c r="O990" s="69"/>
      <c r="P990" s="67"/>
      <c r="Q990" s="69"/>
      <c r="R990" s="69"/>
      <c r="S990" s="69"/>
      <c r="T990" s="69"/>
      <c r="U990" s="221"/>
      <c r="V990" s="302"/>
      <c r="W990" s="302"/>
      <c r="X990" s="302"/>
      <c r="Y990" s="223"/>
      <c r="Z990" s="221"/>
      <c r="AA990" s="221"/>
      <c r="AB990" s="221"/>
      <c r="AC990" s="221"/>
      <c r="AD990" s="221"/>
      <c r="AE990" s="221"/>
      <c r="AF990" s="221"/>
      <c r="AG990" s="221"/>
      <c r="AH990" s="221"/>
      <c r="AI990" s="221"/>
      <c r="AJ990" s="221"/>
      <c r="AK990" s="221"/>
      <c r="AL990" s="221"/>
      <c r="AM990" s="221"/>
      <c r="AN990" s="221"/>
      <c r="AO990" s="221"/>
      <c r="AP990" s="221"/>
    </row>
    <row r="991" spans="1:42" ht="14.25" customHeight="1">
      <c r="A991" s="221"/>
      <c r="B991" s="87"/>
      <c r="C991" s="87"/>
      <c r="F991" s="221"/>
      <c r="I991" s="230"/>
      <c r="J991" s="299"/>
      <c r="K991" s="300"/>
      <c r="L991" s="67"/>
      <c r="M991" s="67"/>
      <c r="N991" s="67"/>
      <c r="O991" s="69"/>
      <c r="P991" s="67"/>
      <c r="Q991" s="69"/>
      <c r="R991" s="69"/>
      <c r="S991" s="69"/>
      <c r="T991" s="69"/>
      <c r="U991" s="221"/>
      <c r="V991" s="302"/>
      <c r="W991" s="302"/>
      <c r="X991" s="302"/>
      <c r="Y991" s="223"/>
      <c r="Z991" s="221"/>
      <c r="AA991" s="221"/>
      <c r="AB991" s="221"/>
      <c r="AC991" s="221"/>
      <c r="AD991" s="221"/>
      <c r="AE991" s="221"/>
      <c r="AF991" s="221"/>
      <c r="AG991" s="221"/>
      <c r="AH991" s="221"/>
      <c r="AI991" s="221"/>
      <c r="AJ991" s="221"/>
      <c r="AK991" s="221"/>
      <c r="AL991" s="221"/>
      <c r="AM991" s="221"/>
      <c r="AN991" s="221"/>
      <c r="AO991" s="221"/>
      <c r="AP991" s="221"/>
    </row>
    <row r="992" spans="1:42" ht="14.25" customHeight="1">
      <c r="A992" s="221"/>
      <c r="B992" s="87"/>
      <c r="C992" s="87"/>
      <c r="F992" s="221"/>
      <c r="I992" s="230"/>
      <c r="J992" s="299"/>
      <c r="K992" s="300"/>
      <c r="L992" s="67"/>
      <c r="M992" s="67"/>
      <c r="N992" s="67"/>
      <c r="O992" s="69"/>
      <c r="P992" s="67"/>
      <c r="Q992" s="69"/>
      <c r="R992" s="69"/>
      <c r="S992" s="69"/>
      <c r="T992" s="69"/>
      <c r="U992" s="221"/>
      <c r="V992" s="302"/>
      <c r="W992" s="302"/>
      <c r="X992" s="302"/>
      <c r="Y992" s="223"/>
      <c r="Z992" s="221"/>
      <c r="AA992" s="221"/>
      <c r="AB992" s="221"/>
      <c r="AC992" s="221"/>
      <c r="AD992" s="221"/>
      <c r="AE992" s="221"/>
      <c r="AF992" s="221"/>
      <c r="AG992" s="221"/>
      <c r="AH992" s="221"/>
      <c r="AI992" s="221"/>
      <c r="AJ992" s="221"/>
      <c r="AK992" s="221"/>
      <c r="AL992" s="221"/>
      <c r="AM992" s="221"/>
      <c r="AN992" s="221"/>
      <c r="AO992" s="221"/>
      <c r="AP992" s="221"/>
    </row>
    <row r="993" spans="1:42" ht="14.25" customHeight="1">
      <c r="A993" s="221"/>
      <c r="B993" s="87"/>
      <c r="C993" s="87"/>
      <c r="F993" s="221"/>
      <c r="I993" s="230"/>
      <c r="J993" s="299"/>
      <c r="K993" s="300"/>
      <c r="L993" s="67"/>
      <c r="M993" s="67"/>
      <c r="N993" s="67"/>
      <c r="O993" s="69"/>
      <c r="P993" s="67"/>
      <c r="Q993" s="69"/>
      <c r="R993" s="69"/>
      <c r="S993" s="69"/>
      <c r="T993" s="69"/>
      <c r="U993" s="221"/>
      <c r="V993" s="302"/>
      <c r="W993" s="302"/>
      <c r="X993" s="302"/>
      <c r="Y993" s="223"/>
      <c r="Z993" s="221"/>
      <c r="AA993" s="221"/>
      <c r="AB993" s="221"/>
      <c r="AC993" s="221"/>
      <c r="AD993" s="221"/>
      <c r="AE993" s="221"/>
      <c r="AF993" s="221"/>
      <c r="AG993" s="221"/>
      <c r="AH993" s="221"/>
      <c r="AI993" s="221"/>
      <c r="AJ993" s="221"/>
      <c r="AK993" s="221"/>
      <c r="AL993" s="221"/>
      <c r="AM993" s="221"/>
      <c r="AN993" s="221"/>
      <c r="AO993" s="221"/>
      <c r="AP993" s="221"/>
    </row>
    <row r="994" spans="1:42" ht="14.25" customHeight="1">
      <c r="A994" s="221"/>
      <c r="B994" s="87"/>
      <c r="C994" s="87"/>
      <c r="F994" s="221"/>
      <c r="I994" s="230"/>
      <c r="J994" s="299"/>
      <c r="K994" s="300"/>
      <c r="L994" s="67"/>
      <c r="M994" s="67"/>
      <c r="N994" s="67"/>
      <c r="O994" s="69"/>
      <c r="P994" s="67"/>
      <c r="Q994" s="69"/>
      <c r="R994" s="69"/>
      <c r="S994" s="69"/>
      <c r="T994" s="69"/>
      <c r="U994" s="221"/>
      <c r="V994" s="302"/>
      <c r="W994" s="302"/>
      <c r="X994" s="302"/>
      <c r="Y994" s="223"/>
      <c r="Z994" s="221"/>
      <c r="AA994" s="221"/>
      <c r="AB994" s="221"/>
      <c r="AC994" s="221"/>
      <c r="AD994" s="221"/>
      <c r="AE994" s="221"/>
      <c r="AF994" s="221"/>
      <c r="AG994" s="221"/>
      <c r="AH994" s="221"/>
      <c r="AI994" s="221"/>
      <c r="AJ994" s="221"/>
      <c r="AK994" s="221"/>
      <c r="AL994" s="221"/>
      <c r="AM994" s="221"/>
      <c r="AN994" s="221"/>
      <c r="AO994" s="221"/>
      <c r="AP994" s="221"/>
    </row>
    <row r="995" spans="1:42" ht="14.25" customHeight="1">
      <c r="A995" s="221"/>
      <c r="B995" s="87"/>
      <c r="C995" s="87"/>
      <c r="F995" s="221"/>
      <c r="I995" s="230"/>
      <c r="J995" s="299"/>
      <c r="K995" s="300"/>
      <c r="L995" s="67"/>
      <c r="M995" s="67"/>
      <c r="N995" s="67"/>
      <c r="O995" s="69"/>
      <c r="P995" s="67"/>
      <c r="Q995" s="69"/>
      <c r="R995" s="69"/>
      <c r="S995" s="69"/>
      <c r="T995" s="69"/>
      <c r="U995" s="221"/>
      <c r="V995" s="302"/>
      <c r="W995" s="302"/>
      <c r="X995" s="302"/>
      <c r="Y995" s="223"/>
      <c r="Z995" s="221"/>
      <c r="AA995" s="221"/>
      <c r="AB995" s="221"/>
      <c r="AC995" s="221"/>
      <c r="AD995" s="221"/>
      <c r="AE995" s="221"/>
      <c r="AF995" s="221"/>
      <c r="AG995" s="221"/>
      <c r="AH995" s="221"/>
      <c r="AI995" s="221"/>
      <c r="AJ995" s="221"/>
      <c r="AK995" s="221"/>
      <c r="AL995" s="221"/>
      <c r="AM995" s="221"/>
      <c r="AN995" s="221"/>
      <c r="AO995" s="221"/>
      <c r="AP995" s="221"/>
    </row>
    <row r="996" spans="1:42" ht="14.25" customHeight="1">
      <c r="A996" s="221"/>
      <c r="B996" s="87"/>
      <c r="C996" s="87"/>
      <c r="F996" s="221"/>
      <c r="I996" s="230"/>
      <c r="J996" s="299"/>
      <c r="K996" s="300"/>
      <c r="L996" s="67"/>
      <c r="M996" s="67"/>
      <c r="N996" s="67"/>
      <c r="O996" s="69"/>
      <c r="P996" s="67"/>
      <c r="Q996" s="69"/>
      <c r="R996" s="69"/>
      <c r="S996" s="69"/>
      <c r="T996" s="69"/>
      <c r="U996" s="221"/>
      <c r="V996" s="302"/>
      <c r="W996" s="302"/>
      <c r="X996" s="302"/>
      <c r="Y996" s="223"/>
      <c r="Z996" s="221"/>
      <c r="AA996" s="221"/>
      <c r="AB996" s="221"/>
      <c r="AC996" s="221"/>
      <c r="AD996" s="221"/>
      <c r="AE996" s="221"/>
      <c r="AF996" s="221"/>
      <c r="AG996" s="221"/>
      <c r="AH996" s="221"/>
      <c r="AI996" s="221"/>
      <c r="AJ996" s="221"/>
      <c r="AK996" s="221"/>
      <c r="AL996" s="221"/>
      <c r="AM996" s="221"/>
      <c r="AN996" s="221"/>
      <c r="AO996" s="221"/>
      <c r="AP996" s="221"/>
    </row>
    <row r="997" spans="1:42" ht="14.25" customHeight="1">
      <c r="A997" s="221"/>
      <c r="B997" s="87"/>
      <c r="C997" s="87"/>
      <c r="F997" s="221"/>
      <c r="I997" s="230"/>
      <c r="J997" s="299"/>
      <c r="K997" s="300"/>
      <c r="L997" s="67"/>
      <c r="M997" s="67"/>
      <c r="N997" s="67"/>
      <c r="O997" s="69"/>
      <c r="P997" s="67"/>
      <c r="Q997" s="69"/>
      <c r="R997" s="69"/>
      <c r="S997" s="69"/>
      <c r="T997" s="69"/>
      <c r="U997" s="221"/>
      <c r="V997" s="302"/>
      <c r="W997" s="302"/>
      <c r="X997" s="302"/>
      <c r="Y997" s="223"/>
      <c r="Z997" s="221"/>
      <c r="AA997" s="221"/>
      <c r="AB997" s="221"/>
      <c r="AC997" s="221"/>
      <c r="AD997" s="221"/>
      <c r="AE997" s="221"/>
      <c r="AF997" s="221"/>
      <c r="AG997" s="221"/>
      <c r="AH997" s="221"/>
      <c r="AI997" s="221"/>
      <c r="AJ997" s="221"/>
      <c r="AK997" s="221"/>
      <c r="AL997" s="221"/>
      <c r="AM997" s="221"/>
      <c r="AN997" s="221"/>
      <c r="AO997" s="221"/>
      <c r="AP997" s="221"/>
    </row>
    <row r="998" spans="1:42" ht="14.25" customHeight="1">
      <c r="A998" s="221"/>
      <c r="B998" s="87"/>
      <c r="C998" s="87"/>
      <c r="F998" s="221"/>
      <c r="I998" s="230"/>
      <c r="J998" s="299"/>
      <c r="K998" s="300"/>
      <c r="L998" s="67"/>
      <c r="M998" s="67"/>
      <c r="N998" s="67"/>
      <c r="O998" s="69"/>
      <c r="P998" s="67"/>
      <c r="Q998" s="69"/>
      <c r="R998" s="69"/>
      <c r="S998" s="69"/>
      <c r="T998" s="69"/>
      <c r="U998" s="221"/>
      <c r="V998" s="302"/>
      <c r="W998" s="302"/>
      <c r="X998" s="302"/>
      <c r="Y998" s="223"/>
      <c r="Z998" s="221"/>
      <c r="AA998" s="221"/>
      <c r="AB998" s="221"/>
      <c r="AC998" s="221"/>
      <c r="AD998" s="221"/>
      <c r="AE998" s="221"/>
      <c r="AF998" s="221"/>
      <c r="AG998" s="221"/>
      <c r="AH998" s="221"/>
      <c r="AI998" s="221"/>
      <c r="AJ998" s="221"/>
      <c r="AK998" s="221"/>
      <c r="AL998" s="221"/>
      <c r="AM998" s="221"/>
      <c r="AN998" s="221"/>
      <c r="AO998" s="221"/>
      <c r="AP998" s="221"/>
    </row>
    <row r="999" spans="1:42" ht="14.25" customHeight="1">
      <c r="A999" s="221"/>
      <c r="B999" s="87"/>
      <c r="C999" s="87"/>
      <c r="F999" s="221"/>
      <c r="I999" s="230"/>
      <c r="J999" s="299"/>
      <c r="K999" s="300"/>
      <c r="L999" s="67"/>
      <c r="M999" s="67"/>
      <c r="N999" s="67"/>
      <c r="O999" s="69"/>
      <c r="P999" s="67"/>
      <c r="Q999" s="69"/>
      <c r="R999" s="69"/>
      <c r="S999" s="69"/>
      <c r="T999" s="69"/>
      <c r="U999" s="221"/>
      <c r="V999" s="302"/>
      <c r="W999" s="302"/>
      <c r="X999" s="302"/>
      <c r="Y999" s="223"/>
      <c r="Z999" s="221"/>
      <c r="AA999" s="221"/>
      <c r="AB999" s="221"/>
      <c r="AC999" s="221"/>
      <c r="AD999" s="221"/>
      <c r="AE999" s="221"/>
      <c r="AF999" s="221"/>
      <c r="AG999" s="221"/>
      <c r="AH999" s="221"/>
      <c r="AI999" s="221"/>
      <c r="AJ999" s="221"/>
      <c r="AK999" s="221"/>
      <c r="AL999" s="221"/>
      <c r="AM999" s="221"/>
      <c r="AN999" s="221"/>
      <c r="AO999" s="221"/>
      <c r="AP999" s="221"/>
    </row>
    <row r="1000" spans="1:42" ht="14.25" customHeight="1">
      <c r="A1000" s="221"/>
      <c r="B1000" s="87"/>
      <c r="C1000" s="87"/>
      <c r="F1000" s="221"/>
      <c r="I1000" s="230"/>
      <c r="J1000" s="299"/>
      <c r="K1000" s="300"/>
      <c r="L1000" s="67"/>
      <c r="M1000" s="67"/>
      <c r="N1000" s="67"/>
      <c r="O1000" s="69"/>
      <c r="P1000" s="67"/>
      <c r="Q1000" s="69"/>
      <c r="R1000" s="69"/>
      <c r="S1000" s="69"/>
      <c r="T1000" s="69"/>
      <c r="U1000" s="221"/>
      <c r="V1000" s="302"/>
      <c r="W1000" s="302"/>
      <c r="X1000" s="302"/>
      <c r="Y1000" s="223"/>
      <c r="Z1000" s="221"/>
      <c r="AA1000" s="221"/>
      <c r="AB1000" s="221"/>
      <c r="AC1000" s="221"/>
      <c r="AD1000" s="221"/>
      <c r="AE1000" s="221"/>
      <c r="AF1000" s="221"/>
      <c r="AG1000" s="221"/>
      <c r="AH1000" s="221"/>
      <c r="AI1000" s="221"/>
      <c r="AJ1000" s="221"/>
      <c r="AK1000" s="221"/>
      <c r="AL1000" s="221"/>
      <c r="AM1000" s="221"/>
      <c r="AN1000" s="221"/>
      <c r="AO1000" s="221"/>
      <c r="AP1000" s="221"/>
    </row>
  </sheetData>
  <autoFilter ref="A1:AP170" xr:uid="{00000000-0009-0000-0000-00000D000000}"/>
  <printOptions gridLines="1"/>
  <pageMargins left="0.25" right="0.25" top="0.75" bottom="0.75" header="0" footer="0"/>
  <pageSetup orientation="landscape"/>
  <headerFooter>
    <oddHeader>&amp;R&amp;P</oddHeader>
    <oddFooter>&amp;L_x000D_#000000 USAA Classification: Public</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H1000"/>
  <sheetViews>
    <sheetView workbookViewId="0">
      <pane ySplit="1" topLeftCell="A2" activePane="bottomLeft" state="frozen"/>
      <selection pane="bottomLeft" activeCell="B3" sqref="B3"/>
    </sheetView>
  </sheetViews>
  <sheetFormatPr defaultColWidth="14.44140625" defaultRowHeight="15" customHeight="1"/>
  <cols>
    <col min="1" max="1" width="4.109375" customWidth="1"/>
    <col min="2" max="2" width="48.5546875" customWidth="1"/>
    <col min="3" max="3" width="20.44140625" customWidth="1"/>
    <col min="4" max="4" width="14.109375" customWidth="1"/>
    <col min="5" max="5" width="6.5546875" customWidth="1"/>
    <col min="6" max="6" width="7.5546875" customWidth="1"/>
    <col min="7" max="7" width="11.109375" customWidth="1"/>
    <col min="8" max="8" width="32" customWidth="1"/>
    <col min="9" max="9" width="13.44140625" customWidth="1"/>
    <col min="10" max="10" width="11.88671875" customWidth="1"/>
    <col min="11" max="12" width="11.5546875" customWidth="1"/>
    <col min="13" max="13" width="11" customWidth="1"/>
    <col min="14" max="14" width="11.5546875" customWidth="1"/>
    <col min="15" max="15" width="11" customWidth="1"/>
    <col min="16" max="16" width="9.109375" customWidth="1"/>
    <col min="17" max="17" width="10.5546875" customWidth="1"/>
    <col min="18" max="18" width="9.88671875" customWidth="1"/>
    <col min="19" max="24" width="9.109375" customWidth="1"/>
    <col min="25" max="25" width="13.88671875" customWidth="1"/>
    <col min="26" max="27" width="9.109375" customWidth="1"/>
    <col min="28" max="33" width="9.109375" hidden="1" customWidth="1"/>
    <col min="34" max="34" width="9.109375" customWidth="1"/>
  </cols>
  <sheetData>
    <row r="1" spans="1:34" ht="46.5" customHeight="1">
      <c r="A1" s="223" t="s">
        <v>2528</v>
      </c>
      <c r="B1" s="283" t="s">
        <v>30</v>
      </c>
      <c r="C1" s="283" t="s">
        <v>31</v>
      </c>
      <c r="D1" s="283" t="s">
        <v>32</v>
      </c>
      <c r="E1" s="283" t="s">
        <v>33</v>
      </c>
      <c r="F1" s="283" t="s">
        <v>34</v>
      </c>
      <c r="G1" s="283" t="s">
        <v>346</v>
      </c>
      <c r="H1" s="283" t="s">
        <v>347</v>
      </c>
      <c r="I1" s="287" t="s">
        <v>944</v>
      </c>
      <c r="J1" s="285" t="s">
        <v>349</v>
      </c>
      <c r="K1" s="286" t="s">
        <v>945</v>
      </c>
      <c r="L1" s="287" t="s">
        <v>954</v>
      </c>
      <c r="M1" s="283" t="s">
        <v>955</v>
      </c>
      <c r="N1" s="287" t="s">
        <v>956</v>
      </c>
      <c r="O1" s="283" t="s">
        <v>957</v>
      </c>
      <c r="P1" s="283" t="s">
        <v>958</v>
      </c>
      <c r="Q1" s="283" t="s">
        <v>959</v>
      </c>
      <c r="R1" s="283" t="s">
        <v>875</v>
      </c>
      <c r="S1" s="283" t="s">
        <v>960</v>
      </c>
      <c r="T1" s="283" t="s">
        <v>961</v>
      </c>
      <c r="U1" s="283" t="s">
        <v>962</v>
      </c>
      <c r="V1" s="283" t="s">
        <v>879</v>
      </c>
      <c r="W1" s="283" t="s">
        <v>963</v>
      </c>
      <c r="X1" s="283" t="s">
        <v>880</v>
      </c>
      <c r="Y1" s="283" t="s">
        <v>881</v>
      </c>
      <c r="Z1" s="283" t="s">
        <v>964</v>
      </c>
      <c r="AA1" s="283" t="s">
        <v>882</v>
      </c>
      <c r="AB1" s="283" t="s">
        <v>883</v>
      </c>
      <c r="AC1" s="283" t="s">
        <v>884</v>
      </c>
      <c r="AD1" s="283" t="s">
        <v>885</v>
      </c>
      <c r="AE1" s="283" t="s">
        <v>886</v>
      </c>
      <c r="AF1" s="283" t="s">
        <v>887</v>
      </c>
      <c r="AG1" s="283" t="s">
        <v>888</v>
      </c>
      <c r="AH1" s="283" t="s">
        <v>889</v>
      </c>
    </row>
    <row r="2" spans="1:34" ht="30" customHeight="1">
      <c r="A2" s="289" t="s">
        <v>2529</v>
      </c>
      <c r="B2" s="191" t="s">
        <v>1271</v>
      </c>
      <c r="C2" s="191" t="s">
        <v>304</v>
      </c>
      <c r="D2" s="70" t="s">
        <v>305</v>
      </c>
      <c r="E2" s="70" t="s">
        <v>40</v>
      </c>
      <c r="F2" s="278">
        <v>76702</v>
      </c>
      <c r="G2" s="70" t="s">
        <v>1272</v>
      </c>
      <c r="H2" s="70" t="s">
        <v>1273</v>
      </c>
      <c r="I2" s="293" t="s">
        <v>1274</v>
      </c>
      <c r="J2" s="291"/>
      <c r="K2" s="292"/>
      <c r="L2" s="293">
        <v>12000</v>
      </c>
      <c r="M2" s="278" t="s">
        <v>931</v>
      </c>
      <c r="N2" s="68"/>
      <c r="O2" s="278"/>
      <c r="P2" s="278" t="s">
        <v>2131</v>
      </c>
      <c r="Q2" s="278"/>
      <c r="R2" s="278" t="s">
        <v>382</v>
      </c>
      <c r="S2" s="278" t="s">
        <v>890</v>
      </c>
      <c r="T2" s="278"/>
      <c r="U2" s="278"/>
      <c r="V2" s="278">
        <v>4</v>
      </c>
      <c r="W2" s="278"/>
      <c r="X2" s="278">
        <v>6</v>
      </c>
      <c r="Y2" s="192">
        <v>4</v>
      </c>
      <c r="Z2" s="278"/>
      <c r="AA2" s="278">
        <v>8</v>
      </c>
      <c r="AB2" s="278" t="s">
        <v>892</v>
      </c>
      <c r="AC2" s="278"/>
      <c r="AD2" s="278" t="s">
        <v>892</v>
      </c>
      <c r="AE2" s="278" t="s">
        <v>892</v>
      </c>
      <c r="AF2" s="278" t="s">
        <v>892</v>
      </c>
      <c r="AG2" s="278">
        <v>4</v>
      </c>
      <c r="AH2" s="278">
        <v>4</v>
      </c>
    </row>
    <row r="3" spans="1:34" ht="30" customHeight="1">
      <c r="A3" s="289" t="s">
        <v>2529</v>
      </c>
      <c r="B3" s="191" t="s">
        <v>1289</v>
      </c>
      <c r="C3" s="191" t="s">
        <v>1290</v>
      </c>
      <c r="D3" s="70" t="s">
        <v>37</v>
      </c>
      <c r="E3" s="70" t="s">
        <v>40</v>
      </c>
      <c r="F3" s="278">
        <v>78258</v>
      </c>
      <c r="G3" s="70"/>
      <c r="H3" s="70" t="s">
        <v>1291</v>
      </c>
      <c r="I3" s="293" t="s">
        <v>996</v>
      </c>
      <c r="J3" s="291"/>
      <c r="K3" s="292"/>
      <c r="L3" s="293">
        <v>15100</v>
      </c>
      <c r="M3" s="278" t="s">
        <v>931</v>
      </c>
      <c r="N3" s="68"/>
      <c r="O3" s="278"/>
      <c r="P3" s="278" t="s">
        <v>2131</v>
      </c>
      <c r="Q3" s="278"/>
      <c r="R3" s="278" t="s">
        <v>382</v>
      </c>
      <c r="S3" s="278" t="s">
        <v>890</v>
      </c>
      <c r="T3" s="278"/>
      <c r="U3" s="278"/>
      <c r="V3" s="278">
        <v>4</v>
      </c>
      <c r="W3" s="278"/>
      <c r="X3" s="278">
        <v>6</v>
      </c>
      <c r="Y3" s="192">
        <v>4</v>
      </c>
      <c r="Z3" s="278"/>
      <c r="AA3" s="278">
        <v>8</v>
      </c>
      <c r="AB3" s="278" t="s">
        <v>892</v>
      </c>
      <c r="AC3" s="278"/>
      <c r="AD3" s="278" t="s">
        <v>892</v>
      </c>
      <c r="AE3" s="278" t="s">
        <v>892</v>
      </c>
      <c r="AF3" s="278" t="s">
        <v>892</v>
      </c>
      <c r="AG3" s="278">
        <v>4</v>
      </c>
      <c r="AH3" s="278">
        <v>4</v>
      </c>
    </row>
    <row r="4" spans="1:34" ht="30" customHeight="1">
      <c r="A4" s="289"/>
      <c r="B4" s="191" t="s">
        <v>1224</v>
      </c>
      <c r="C4" s="191" t="s">
        <v>1225</v>
      </c>
      <c r="D4" s="70" t="s">
        <v>234</v>
      </c>
      <c r="E4" s="70" t="s">
        <v>40</v>
      </c>
      <c r="F4" s="278">
        <v>78130</v>
      </c>
      <c r="G4" s="70" t="s">
        <v>1226</v>
      </c>
      <c r="H4" s="70" t="s">
        <v>2560</v>
      </c>
      <c r="I4" s="293" t="s">
        <v>996</v>
      </c>
      <c r="J4" s="291"/>
      <c r="K4" s="292"/>
      <c r="L4" s="293">
        <v>0</v>
      </c>
      <c r="M4" s="278"/>
      <c r="N4" s="68"/>
      <c r="O4" s="278"/>
      <c r="P4" s="278" t="s">
        <v>2131</v>
      </c>
      <c r="Q4" s="278"/>
      <c r="R4" s="278" t="s">
        <v>382</v>
      </c>
      <c r="S4" s="278" t="s">
        <v>890</v>
      </c>
      <c r="T4" s="278"/>
      <c r="U4" s="278"/>
      <c r="V4" s="278">
        <v>4</v>
      </c>
      <c r="W4" s="278"/>
      <c r="X4" s="278">
        <v>6</v>
      </c>
      <c r="Y4" s="192">
        <v>4</v>
      </c>
      <c r="Z4" s="278"/>
      <c r="AA4" s="278">
        <v>8</v>
      </c>
      <c r="AB4" s="278" t="s">
        <v>892</v>
      </c>
      <c r="AC4" s="278"/>
      <c r="AD4" s="278" t="s">
        <v>892</v>
      </c>
      <c r="AE4" s="278" t="s">
        <v>892</v>
      </c>
      <c r="AF4" s="278" t="s">
        <v>892</v>
      </c>
      <c r="AG4" s="278">
        <v>4</v>
      </c>
      <c r="AH4" s="278">
        <v>4</v>
      </c>
    </row>
    <row r="5" spans="1:34" ht="30" customHeight="1">
      <c r="A5" s="289" t="s">
        <v>2529</v>
      </c>
      <c r="B5" s="191" t="s">
        <v>1542</v>
      </c>
      <c r="C5" s="191" t="s">
        <v>2561</v>
      </c>
      <c r="D5" s="70" t="s">
        <v>2562</v>
      </c>
      <c r="E5" s="70" t="s">
        <v>40</v>
      </c>
      <c r="F5" s="278">
        <v>77546</v>
      </c>
      <c r="G5" s="70" t="s">
        <v>1545</v>
      </c>
      <c r="H5" s="70" t="s">
        <v>1546</v>
      </c>
      <c r="I5" s="293" t="s">
        <v>426</v>
      </c>
      <c r="J5" s="291"/>
      <c r="K5" s="292"/>
      <c r="L5" s="293">
        <v>3000</v>
      </c>
      <c r="M5" s="278" t="s">
        <v>931</v>
      </c>
      <c r="N5" s="68"/>
      <c r="O5" s="278"/>
      <c r="P5" s="278">
        <v>18000</v>
      </c>
      <c r="Q5" s="278"/>
      <c r="R5" s="278" t="s">
        <v>382</v>
      </c>
      <c r="S5" s="278" t="s">
        <v>890</v>
      </c>
      <c r="T5" s="278"/>
      <c r="U5" s="278"/>
      <c r="V5" s="278">
        <v>4</v>
      </c>
      <c r="W5" s="278"/>
      <c r="X5" s="278">
        <v>6</v>
      </c>
      <c r="Y5" s="192">
        <v>4</v>
      </c>
      <c r="Z5" s="278"/>
      <c r="AA5" s="278">
        <v>8</v>
      </c>
      <c r="AB5" s="278" t="s">
        <v>892</v>
      </c>
      <c r="AC5" s="278"/>
      <c r="AD5" s="278" t="s">
        <v>892</v>
      </c>
      <c r="AE5" s="278" t="s">
        <v>892</v>
      </c>
      <c r="AF5" s="278" t="s">
        <v>892</v>
      </c>
      <c r="AG5" s="278">
        <v>4</v>
      </c>
      <c r="AH5" s="278">
        <v>4</v>
      </c>
    </row>
    <row r="6" spans="1:34" ht="30" customHeight="1">
      <c r="A6" s="289" t="s">
        <v>2529</v>
      </c>
      <c r="B6" s="191" t="s">
        <v>2563</v>
      </c>
      <c r="C6" s="191" t="s">
        <v>304</v>
      </c>
      <c r="D6" s="70" t="s">
        <v>305</v>
      </c>
      <c r="E6" s="70" t="s">
        <v>40</v>
      </c>
      <c r="F6" s="278">
        <v>76702</v>
      </c>
      <c r="G6" s="70" t="s">
        <v>1272</v>
      </c>
      <c r="H6" s="70" t="s">
        <v>1273</v>
      </c>
      <c r="I6" s="293" t="s">
        <v>1274</v>
      </c>
      <c r="J6" s="291"/>
      <c r="K6" s="292"/>
      <c r="L6" s="293">
        <v>16880.48</v>
      </c>
      <c r="M6" s="278" t="s">
        <v>931</v>
      </c>
      <c r="N6" s="68"/>
      <c r="O6" s="278"/>
      <c r="P6" s="278" t="s">
        <v>2131</v>
      </c>
      <c r="Q6" s="278"/>
      <c r="R6" s="278" t="s">
        <v>382</v>
      </c>
      <c r="S6" s="278" t="s">
        <v>890</v>
      </c>
      <c r="T6" s="278"/>
      <c r="U6" s="278"/>
      <c r="V6" s="278">
        <v>4</v>
      </c>
      <c r="W6" s="278"/>
      <c r="X6" s="278">
        <v>6</v>
      </c>
      <c r="Y6" s="192">
        <v>4</v>
      </c>
      <c r="Z6" s="278"/>
      <c r="AA6" s="278">
        <v>8</v>
      </c>
      <c r="AB6" s="278" t="s">
        <v>892</v>
      </c>
      <c r="AC6" s="278"/>
      <c r="AD6" s="278" t="s">
        <v>892</v>
      </c>
      <c r="AE6" s="278" t="s">
        <v>892</v>
      </c>
      <c r="AF6" s="278" t="s">
        <v>892</v>
      </c>
      <c r="AG6" s="278">
        <v>4</v>
      </c>
      <c r="AH6" s="278">
        <v>4</v>
      </c>
    </row>
    <row r="7" spans="1:34" ht="30" customHeight="1">
      <c r="A7" s="289"/>
      <c r="B7" s="191" t="s">
        <v>987</v>
      </c>
      <c r="C7" s="191" t="s">
        <v>52</v>
      </c>
      <c r="D7" s="70" t="s">
        <v>37</v>
      </c>
      <c r="E7" s="70" t="s">
        <v>40</v>
      </c>
      <c r="F7" s="278">
        <v>78219</v>
      </c>
      <c r="G7" s="70" t="s">
        <v>989</v>
      </c>
      <c r="H7" s="70" t="s">
        <v>2564</v>
      </c>
      <c r="I7" s="293" t="s">
        <v>99</v>
      </c>
      <c r="J7" s="291"/>
      <c r="K7" s="292"/>
      <c r="L7" s="293">
        <v>0</v>
      </c>
      <c r="M7" s="278"/>
      <c r="N7" s="68">
        <v>12000</v>
      </c>
      <c r="O7" s="278" t="s">
        <v>931</v>
      </c>
      <c r="P7" s="278">
        <v>12000</v>
      </c>
      <c r="Q7" s="278"/>
      <c r="R7" s="278" t="s">
        <v>382</v>
      </c>
      <c r="S7" s="278" t="s">
        <v>890</v>
      </c>
      <c r="T7" s="278"/>
      <c r="U7" s="278"/>
      <c r="V7" s="278">
        <v>4</v>
      </c>
      <c r="W7" s="278"/>
      <c r="X7" s="278">
        <v>6</v>
      </c>
      <c r="Y7" s="192">
        <v>4</v>
      </c>
      <c r="Z7" s="278"/>
      <c r="AA7" s="278">
        <v>8</v>
      </c>
      <c r="AB7" s="278" t="s">
        <v>892</v>
      </c>
      <c r="AC7" s="278"/>
      <c r="AD7" s="278" t="s">
        <v>892</v>
      </c>
      <c r="AE7" s="278" t="s">
        <v>892</v>
      </c>
      <c r="AF7" s="278" t="s">
        <v>892</v>
      </c>
      <c r="AG7" s="278">
        <v>4</v>
      </c>
      <c r="AH7" s="278">
        <v>4</v>
      </c>
    </row>
    <row r="8" spans="1:34" ht="30" customHeight="1">
      <c r="A8" s="289"/>
      <c r="B8" s="191" t="s">
        <v>2565</v>
      </c>
      <c r="C8" s="191" t="s">
        <v>2566</v>
      </c>
      <c r="D8" s="70" t="s">
        <v>37</v>
      </c>
      <c r="E8" s="70" t="s">
        <v>40</v>
      </c>
      <c r="F8" s="278">
        <v>78254</v>
      </c>
      <c r="G8" s="70" t="s">
        <v>2567</v>
      </c>
      <c r="H8" s="70" t="s">
        <v>2568</v>
      </c>
      <c r="I8" s="293" t="s">
        <v>99</v>
      </c>
      <c r="J8" s="291"/>
      <c r="K8" s="292"/>
      <c r="L8" s="293">
        <v>0</v>
      </c>
      <c r="M8" s="278"/>
      <c r="N8" s="68">
        <v>12000</v>
      </c>
      <c r="O8" s="278" t="s">
        <v>931</v>
      </c>
      <c r="P8" s="278">
        <v>12000</v>
      </c>
      <c r="Q8" s="278"/>
      <c r="R8" s="278" t="s">
        <v>382</v>
      </c>
      <c r="S8" s="278" t="s">
        <v>890</v>
      </c>
      <c r="T8" s="278"/>
      <c r="U8" s="278"/>
      <c r="V8" s="278">
        <v>4</v>
      </c>
      <c r="W8" s="278"/>
      <c r="X8" s="278">
        <v>6</v>
      </c>
      <c r="Y8" s="192">
        <v>4</v>
      </c>
      <c r="Z8" s="278"/>
      <c r="AA8" s="278">
        <v>8</v>
      </c>
      <c r="AB8" s="278" t="s">
        <v>892</v>
      </c>
      <c r="AC8" s="278"/>
      <c r="AD8" s="278" t="s">
        <v>892</v>
      </c>
      <c r="AE8" s="278" t="s">
        <v>892</v>
      </c>
      <c r="AF8" s="278" t="s">
        <v>892</v>
      </c>
      <c r="AG8" s="278">
        <v>4</v>
      </c>
      <c r="AH8" s="278">
        <v>4</v>
      </c>
    </row>
    <row r="9" spans="1:34" ht="30" customHeight="1">
      <c r="A9" s="289"/>
      <c r="B9" s="191" t="s">
        <v>1851</v>
      </c>
      <c r="C9" s="191" t="s">
        <v>1852</v>
      </c>
      <c r="D9" s="70" t="s">
        <v>37</v>
      </c>
      <c r="E9" s="70" t="s">
        <v>40</v>
      </c>
      <c r="F9" s="278">
        <v>78260</v>
      </c>
      <c r="G9" s="70" t="s">
        <v>1853</v>
      </c>
      <c r="H9" s="70" t="s">
        <v>2569</v>
      </c>
      <c r="I9" s="293"/>
      <c r="J9" s="291"/>
      <c r="K9" s="292"/>
      <c r="L9" s="293">
        <v>0</v>
      </c>
      <c r="M9" s="278"/>
      <c r="N9" s="68">
        <v>12000</v>
      </c>
      <c r="O9" s="278" t="s">
        <v>931</v>
      </c>
      <c r="P9" s="278">
        <v>12000</v>
      </c>
      <c r="Q9" s="278"/>
      <c r="R9" s="278" t="s">
        <v>382</v>
      </c>
      <c r="S9" s="278" t="s">
        <v>890</v>
      </c>
      <c r="T9" s="278"/>
      <c r="U9" s="278"/>
      <c r="V9" s="278">
        <v>4</v>
      </c>
      <c r="W9" s="278"/>
      <c r="X9" s="278">
        <v>6</v>
      </c>
      <c r="Y9" s="192">
        <v>4</v>
      </c>
      <c r="Z9" s="278"/>
      <c r="AA9" s="278">
        <v>8</v>
      </c>
      <c r="AB9" s="278" t="s">
        <v>892</v>
      </c>
      <c r="AC9" s="278"/>
      <c r="AD9" s="278" t="s">
        <v>892</v>
      </c>
      <c r="AE9" s="278" t="s">
        <v>892</v>
      </c>
      <c r="AF9" s="278" t="s">
        <v>892</v>
      </c>
      <c r="AG9" s="278">
        <v>4</v>
      </c>
      <c r="AH9" s="278">
        <v>4</v>
      </c>
    </row>
    <row r="10" spans="1:34" ht="30" customHeight="1">
      <c r="A10" s="289"/>
      <c r="B10" s="191" t="s">
        <v>2570</v>
      </c>
      <c r="C10" s="191" t="s">
        <v>2571</v>
      </c>
      <c r="D10" s="70" t="s">
        <v>1630</v>
      </c>
      <c r="E10" s="70" t="s">
        <v>40</v>
      </c>
      <c r="F10" s="278">
        <v>78148</v>
      </c>
      <c r="G10" s="70" t="s">
        <v>2572</v>
      </c>
      <c r="H10" s="70" t="s">
        <v>2573</v>
      </c>
      <c r="I10" s="293" t="s">
        <v>587</v>
      </c>
      <c r="J10" s="291"/>
      <c r="K10" s="292"/>
      <c r="L10" s="293">
        <v>0</v>
      </c>
      <c r="M10" s="278"/>
      <c r="N10" s="68">
        <v>12000</v>
      </c>
      <c r="O10" s="278" t="s">
        <v>931</v>
      </c>
      <c r="P10" s="278">
        <v>12000</v>
      </c>
      <c r="Q10" s="278"/>
      <c r="R10" s="278" t="s">
        <v>382</v>
      </c>
      <c r="S10" s="278" t="s">
        <v>890</v>
      </c>
      <c r="T10" s="278"/>
      <c r="U10" s="278"/>
      <c r="V10" s="278">
        <v>4</v>
      </c>
      <c r="W10" s="278"/>
      <c r="X10" s="278">
        <v>6</v>
      </c>
      <c r="Y10" s="192">
        <v>4</v>
      </c>
      <c r="Z10" s="278"/>
      <c r="AA10" s="278">
        <v>8</v>
      </c>
      <c r="AB10" s="278" t="s">
        <v>892</v>
      </c>
      <c r="AC10" s="278"/>
      <c r="AD10" s="278" t="s">
        <v>892</v>
      </c>
      <c r="AE10" s="278" t="s">
        <v>892</v>
      </c>
      <c r="AF10" s="278" t="s">
        <v>892</v>
      </c>
      <c r="AG10" s="278">
        <v>4</v>
      </c>
      <c r="AH10" s="278">
        <v>4</v>
      </c>
    </row>
    <row r="11" spans="1:34" ht="30" customHeight="1">
      <c r="A11" s="289"/>
      <c r="B11" s="295" t="s">
        <v>2574</v>
      </c>
      <c r="C11" s="191" t="s">
        <v>2575</v>
      </c>
      <c r="D11" s="70" t="s">
        <v>37</v>
      </c>
      <c r="E11" s="70" t="s">
        <v>40</v>
      </c>
      <c r="F11" s="278">
        <v>78258</v>
      </c>
      <c r="G11" s="70" t="s">
        <v>2576</v>
      </c>
      <c r="H11" s="70" t="s">
        <v>2577</v>
      </c>
      <c r="I11" s="293"/>
      <c r="J11" s="291"/>
      <c r="K11" s="292"/>
      <c r="L11" s="293">
        <v>0</v>
      </c>
      <c r="M11" s="278"/>
      <c r="N11" s="68">
        <v>12000</v>
      </c>
      <c r="O11" s="278" t="s">
        <v>931</v>
      </c>
      <c r="P11" s="278">
        <v>12000</v>
      </c>
      <c r="Q11" s="278"/>
      <c r="R11" s="278" t="s">
        <v>382</v>
      </c>
      <c r="S11" s="278" t="s">
        <v>890</v>
      </c>
      <c r="T11" s="278"/>
      <c r="U11" s="278"/>
      <c r="V11" s="278">
        <v>4</v>
      </c>
      <c r="W11" s="278"/>
      <c r="X11" s="278">
        <v>6</v>
      </c>
      <c r="Y11" s="192">
        <v>4</v>
      </c>
      <c r="Z11" s="278"/>
      <c r="AA11" s="278">
        <v>8</v>
      </c>
      <c r="AB11" s="278" t="s">
        <v>892</v>
      </c>
      <c r="AC11" s="278"/>
      <c r="AD11" s="278" t="s">
        <v>892</v>
      </c>
      <c r="AE11" s="278" t="s">
        <v>892</v>
      </c>
      <c r="AF11" s="278" t="s">
        <v>892</v>
      </c>
      <c r="AG11" s="278">
        <v>4</v>
      </c>
      <c r="AH11" s="278">
        <v>4</v>
      </c>
    </row>
    <row r="12" spans="1:34" ht="30" customHeight="1">
      <c r="A12" s="289"/>
      <c r="B12" s="191" t="s">
        <v>1254</v>
      </c>
      <c r="C12" s="191" t="s">
        <v>1255</v>
      </c>
      <c r="D12" s="70" t="s">
        <v>1213</v>
      </c>
      <c r="E12" s="70" t="s">
        <v>40</v>
      </c>
      <c r="F12" s="278">
        <v>77808</v>
      </c>
      <c r="G12" s="70" t="s">
        <v>1256</v>
      </c>
      <c r="H12" s="70" t="s">
        <v>1257</v>
      </c>
      <c r="I12" s="293" t="s">
        <v>1258</v>
      </c>
      <c r="J12" s="291"/>
      <c r="K12" s="292"/>
      <c r="L12" s="293">
        <v>0</v>
      </c>
      <c r="M12" s="278"/>
      <c r="N12" s="68">
        <v>12000</v>
      </c>
      <c r="O12" s="278" t="s">
        <v>931</v>
      </c>
      <c r="P12" s="278">
        <v>12000</v>
      </c>
      <c r="Q12" s="278"/>
      <c r="R12" s="278" t="s">
        <v>382</v>
      </c>
      <c r="S12" s="278" t="s">
        <v>890</v>
      </c>
      <c r="T12" s="278"/>
      <c r="U12" s="278"/>
      <c r="V12" s="278">
        <v>4</v>
      </c>
      <c r="W12" s="278"/>
      <c r="X12" s="278">
        <v>6</v>
      </c>
      <c r="Y12" s="192">
        <v>4</v>
      </c>
      <c r="Z12" s="278"/>
      <c r="AA12" s="278">
        <v>8</v>
      </c>
      <c r="AB12" s="278" t="s">
        <v>892</v>
      </c>
      <c r="AC12" s="278"/>
      <c r="AD12" s="278" t="s">
        <v>892</v>
      </c>
      <c r="AE12" s="278" t="s">
        <v>892</v>
      </c>
      <c r="AF12" s="278" t="s">
        <v>892</v>
      </c>
      <c r="AG12" s="278">
        <v>4</v>
      </c>
      <c r="AH12" s="278">
        <v>4</v>
      </c>
    </row>
    <row r="13" spans="1:34" ht="30" customHeight="1">
      <c r="A13" s="289" t="s">
        <v>362</v>
      </c>
      <c r="B13" s="191" t="s">
        <v>2020</v>
      </c>
      <c r="C13" s="191" t="s">
        <v>2021</v>
      </c>
      <c r="D13" s="70" t="s">
        <v>1441</v>
      </c>
      <c r="E13" s="70" t="s">
        <v>40</v>
      </c>
      <c r="F13" s="278">
        <v>78108</v>
      </c>
      <c r="G13" s="70" t="s">
        <v>2022</v>
      </c>
      <c r="H13" s="70" t="s">
        <v>2578</v>
      </c>
      <c r="I13" s="293" t="s">
        <v>2024</v>
      </c>
      <c r="J13" s="291">
        <v>44215</v>
      </c>
      <c r="K13" s="292">
        <v>3595</v>
      </c>
      <c r="L13" s="293">
        <v>5000</v>
      </c>
      <c r="M13" s="278" t="s">
        <v>927</v>
      </c>
      <c r="N13" s="68"/>
      <c r="O13" s="278"/>
      <c r="P13" s="278" t="s">
        <v>2131</v>
      </c>
      <c r="Q13" s="278"/>
      <c r="R13" s="278" t="s">
        <v>379</v>
      </c>
      <c r="S13" s="278" t="s">
        <v>894</v>
      </c>
      <c r="T13" s="278"/>
      <c r="U13" s="278"/>
      <c r="V13" s="278">
        <v>2</v>
      </c>
      <c r="W13" s="278"/>
      <c r="X13" s="278">
        <v>4</v>
      </c>
      <c r="Y13" s="192">
        <v>2</v>
      </c>
      <c r="Z13" s="278"/>
      <c r="AA13" s="278">
        <v>6</v>
      </c>
      <c r="AB13" s="278" t="s">
        <v>892</v>
      </c>
      <c r="AC13" s="278"/>
      <c r="AD13" s="278" t="s">
        <v>892</v>
      </c>
      <c r="AE13" s="278">
        <v>0</v>
      </c>
      <c r="AF13" s="278">
        <v>0</v>
      </c>
      <c r="AG13" s="278">
        <v>0</v>
      </c>
      <c r="AH13" s="278">
        <v>4</v>
      </c>
    </row>
    <row r="14" spans="1:34" ht="30" customHeight="1">
      <c r="A14" s="289" t="s">
        <v>362</v>
      </c>
      <c r="B14" s="191" t="s">
        <v>2291</v>
      </c>
      <c r="C14" s="191" t="s">
        <v>2665</v>
      </c>
      <c r="D14" s="70" t="s">
        <v>755</v>
      </c>
      <c r="E14" s="70" t="s">
        <v>40</v>
      </c>
      <c r="F14" s="278">
        <v>78667</v>
      </c>
      <c r="G14" s="70" t="s">
        <v>2294</v>
      </c>
      <c r="H14" s="70" t="s">
        <v>2295</v>
      </c>
      <c r="I14" s="293" t="s">
        <v>996</v>
      </c>
      <c r="J14" s="291">
        <v>44221</v>
      </c>
      <c r="K14" s="292">
        <v>3623</v>
      </c>
      <c r="L14" s="293">
        <v>5000</v>
      </c>
      <c r="M14" s="278" t="s">
        <v>927</v>
      </c>
      <c r="N14" s="68"/>
      <c r="O14" s="278"/>
      <c r="P14" s="278" t="s">
        <v>2131</v>
      </c>
      <c r="Q14" s="278"/>
      <c r="R14" s="278" t="s">
        <v>379</v>
      </c>
      <c r="S14" s="278" t="s">
        <v>894</v>
      </c>
      <c r="T14" s="278"/>
      <c r="U14" s="278"/>
      <c r="V14" s="278">
        <v>2</v>
      </c>
      <c r="W14" s="278"/>
      <c r="X14" s="278">
        <v>4</v>
      </c>
      <c r="Y14" s="192">
        <v>2</v>
      </c>
      <c r="Z14" s="278"/>
      <c r="AA14" s="278">
        <v>6</v>
      </c>
      <c r="AB14" s="278" t="s">
        <v>892</v>
      </c>
      <c r="AC14" s="278"/>
      <c r="AD14" s="278" t="s">
        <v>892</v>
      </c>
      <c r="AE14" s="278">
        <v>0</v>
      </c>
      <c r="AF14" s="278">
        <v>0</v>
      </c>
      <c r="AG14" s="278">
        <v>0</v>
      </c>
      <c r="AH14" s="278">
        <v>4</v>
      </c>
    </row>
    <row r="15" spans="1:34" ht="30" customHeight="1">
      <c r="A15" s="289"/>
      <c r="B15" s="191" t="s">
        <v>1106</v>
      </c>
      <c r="C15" s="191" t="s">
        <v>1107</v>
      </c>
      <c r="D15" s="70" t="s">
        <v>1108</v>
      </c>
      <c r="E15" s="70" t="s">
        <v>40</v>
      </c>
      <c r="F15" s="278">
        <v>78950</v>
      </c>
      <c r="G15" s="70" t="s">
        <v>1109</v>
      </c>
      <c r="H15" s="70" t="s">
        <v>466</v>
      </c>
      <c r="I15" s="293"/>
      <c r="J15" s="291"/>
      <c r="K15" s="292"/>
      <c r="L15" s="293">
        <v>0</v>
      </c>
      <c r="M15" s="278"/>
      <c r="N15" s="68">
        <v>12000</v>
      </c>
      <c r="O15" s="278" t="s">
        <v>931</v>
      </c>
      <c r="P15" s="278">
        <v>8000</v>
      </c>
      <c r="Q15" s="278"/>
      <c r="R15" s="278" t="s">
        <v>382</v>
      </c>
      <c r="S15" s="278" t="s">
        <v>890</v>
      </c>
      <c r="T15" s="278"/>
      <c r="U15" s="278"/>
      <c r="V15" s="278">
        <v>4</v>
      </c>
      <c r="W15" s="278"/>
      <c r="X15" s="278">
        <v>6</v>
      </c>
      <c r="Y15" s="192">
        <v>4</v>
      </c>
      <c r="Z15" s="278"/>
      <c r="AA15" s="278">
        <v>8</v>
      </c>
      <c r="AB15" s="278" t="s">
        <v>892</v>
      </c>
      <c r="AC15" s="278"/>
      <c r="AD15" s="278" t="s">
        <v>892</v>
      </c>
      <c r="AE15" s="278" t="s">
        <v>892</v>
      </c>
      <c r="AF15" s="278" t="s">
        <v>892</v>
      </c>
      <c r="AG15" s="278">
        <v>4</v>
      </c>
      <c r="AH15" s="278">
        <v>4</v>
      </c>
    </row>
    <row r="16" spans="1:34" ht="30" customHeight="1">
      <c r="A16" s="289"/>
      <c r="B16" s="295" t="s">
        <v>2666</v>
      </c>
      <c r="C16" s="191" t="s">
        <v>2580</v>
      </c>
      <c r="D16" s="70" t="s">
        <v>68</v>
      </c>
      <c r="E16" s="70" t="s">
        <v>40</v>
      </c>
      <c r="F16" s="278">
        <v>77041</v>
      </c>
      <c r="G16" s="70" t="s">
        <v>2581</v>
      </c>
      <c r="H16" s="70" t="s">
        <v>2582</v>
      </c>
      <c r="I16" s="293"/>
      <c r="J16" s="291"/>
      <c r="K16" s="292"/>
      <c r="L16" s="293">
        <v>0</v>
      </c>
      <c r="M16" s="278"/>
      <c r="N16" s="68">
        <v>12000</v>
      </c>
      <c r="O16" s="278" t="s">
        <v>931</v>
      </c>
      <c r="P16" s="278">
        <v>8000</v>
      </c>
      <c r="Q16" s="278"/>
      <c r="R16" s="278" t="s">
        <v>382</v>
      </c>
      <c r="S16" s="278" t="s">
        <v>890</v>
      </c>
      <c r="T16" s="278"/>
      <c r="U16" s="278"/>
      <c r="V16" s="278">
        <v>4</v>
      </c>
      <c r="W16" s="278"/>
      <c r="X16" s="278">
        <v>6</v>
      </c>
      <c r="Y16" s="192">
        <v>4</v>
      </c>
      <c r="Z16" s="278"/>
      <c r="AA16" s="278">
        <v>8</v>
      </c>
      <c r="AB16" s="278" t="s">
        <v>892</v>
      </c>
      <c r="AC16" s="278"/>
      <c r="AD16" s="278" t="s">
        <v>892</v>
      </c>
      <c r="AE16" s="278" t="s">
        <v>892</v>
      </c>
      <c r="AF16" s="278" t="s">
        <v>892</v>
      </c>
      <c r="AG16" s="278">
        <v>4</v>
      </c>
      <c r="AH16" s="278">
        <v>4</v>
      </c>
    </row>
    <row r="17" spans="1:34" ht="30" customHeight="1">
      <c r="A17" s="289" t="s">
        <v>362</v>
      </c>
      <c r="B17" s="191" t="s">
        <v>1576</v>
      </c>
      <c r="C17" s="191" t="s">
        <v>1577</v>
      </c>
      <c r="D17" s="70" t="s">
        <v>301</v>
      </c>
      <c r="E17" s="70" t="s">
        <v>40</v>
      </c>
      <c r="F17" s="278">
        <v>78113</v>
      </c>
      <c r="G17" s="70" t="s">
        <v>1578</v>
      </c>
      <c r="H17" s="70" t="s">
        <v>1579</v>
      </c>
      <c r="I17" s="293" t="s">
        <v>25</v>
      </c>
      <c r="J17" s="291">
        <v>44237</v>
      </c>
      <c r="K17" s="292">
        <v>3730</v>
      </c>
      <c r="L17" s="293">
        <v>2500</v>
      </c>
      <c r="M17" s="278" t="s">
        <v>927</v>
      </c>
      <c r="N17" s="68"/>
      <c r="O17" s="278"/>
      <c r="P17" s="278" t="s">
        <v>2131</v>
      </c>
      <c r="Q17" s="278" t="s">
        <v>2583</v>
      </c>
      <c r="R17" s="278" t="s">
        <v>367</v>
      </c>
      <c r="S17" s="278" t="s">
        <v>895</v>
      </c>
      <c r="T17" s="278"/>
      <c r="U17" s="278"/>
      <c r="V17" s="278">
        <v>0</v>
      </c>
      <c r="W17" s="278"/>
      <c r="X17" s="278">
        <v>4</v>
      </c>
      <c r="Y17" s="192">
        <v>2</v>
      </c>
      <c r="Z17" s="278"/>
      <c r="AA17" s="278">
        <v>4</v>
      </c>
      <c r="AB17" s="278" t="s">
        <v>892</v>
      </c>
      <c r="AC17" s="278"/>
      <c r="AD17" s="278" t="s">
        <v>892</v>
      </c>
      <c r="AE17" s="278">
        <v>0</v>
      </c>
      <c r="AF17" s="278">
        <v>0</v>
      </c>
      <c r="AG17" s="278">
        <v>0</v>
      </c>
      <c r="AH17" s="278">
        <v>2</v>
      </c>
    </row>
    <row r="18" spans="1:34" ht="30" customHeight="1">
      <c r="A18" s="289"/>
      <c r="B18" s="191" t="s">
        <v>1769</v>
      </c>
      <c r="C18" s="191" t="s">
        <v>1310</v>
      </c>
      <c r="D18" s="70" t="s">
        <v>37</v>
      </c>
      <c r="E18" s="70" t="s">
        <v>40</v>
      </c>
      <c r="F18" s="278">
        <v>78216</v>
      </c>
      <c r="G18" s="70" t="s">
        <v>1311</v>
      </c>
      <c r="H18" s="70" t="s">
        <v>1453</v>
      </c>
      <c r="I18" s="293" t="s">
        <v>2282</v>
      </c>
      <c r="J18" s="291"/>
      <c r="K18" s="292"/>
      <c r="L18" s="293">
        <v>0</v>
      </c>
      <c r="M18" s="278"/>
      <c r="N18" s="68">
        <v>5000</v>
      </c>
      <c r="O18" s="278" t="s">
        <v>931</v>
      </c>
      <c r="P18" s="278" t="s">
        <v>2131</v>
      </c>
      <c r="Q18" s="278"/>
      <c r="R18" s="278" t="s">
        <v>379</v>
      </c>
      <c r="S18" s="278" t="s">
        <v>894</v>
      </c>
      <c r="T18" s="278"/>
      <c r="U18" s="278"/>
      <c r="V18" s="278">
        <v>2</v>
      </c>
      <c r="W18" s="278"/>
      <c r="X18" s="278">
        <v>4</v>
      </c>
      <c r="Y18" s="192">
        <v>2</v>
      </c>
      <c r="Z18" s="278"/>
      <c r="AA18" s="278">
        <v>6</v>
      </c>
      <c r="AB18" s="278" t="s">
        <v>892</v>
      </c>
      <c r="AC18" s="278"/>
      <c r="AD18" s="278" t="s">
        <v>892</v>
      </c>
      <c r="AE18" s="278">
        <v>0</v>
      </c>
      <c r="AF18" s="278">
        <v>0</v>
      </c>
      <c r="AG18" s="278">
        <v>0</v>
      </c>
      <c r="AH18" s="278">
        <v>4</v>
      </c>
    </row>
    <row r="19" spans="1:34" ht="30" customHeight="1">
      <c r="A19" s="289" t="s">
        <v>362</v>
      </c>
      <c r="B19" s="191" t="s">
        <v>1197</v>
      </c>
      <c r="C19" s="191" t="s">
        <v>710</v>
      </c>
      <c r="D19" s="70" t="s">
        <v>245</v>
      </c>
      <c r="E19" s="70" t="s">
        <v>40</v>
      </c>
      <c r="F19" s="278">
        <v>78026</v>
      </c>
      <c r="G19" s="70" t="s">
        <v>1198</v>
      </c>
      <c r="H19" s="70" t="s">
        <v>2584</v>
      </c>
      <c r="I19" s="293" t="s">
        <v>25</v>
      </c>
      <c r="J19" s="291">
        <v>44237</v>
      </c>
      <c r="K19" s="292">
        <v>3730</v>
      </c>
      <c r="L19" s="293">
        <v>5000</v>
      </c>
      <c r="M19" s="278" t="s">
        <v>927</v>
      </c>
      <c r="N19" s="68"/>
      <c r="O19" s="278"/>
      <c r="P19" s="278" t="s">
        <v>2131</v>
      </c>
      <c r="Q19" s="278" t="s">
        <v>2585</v>
      </c>
      <c r="R19" s="278" t="s">
        <v>382</v>
      </c>
      <c r="S19" s="278" t="s">
        <v>890</v>
      </c>
      <c r="T19" s="278"/>
      <c r="U19" s="278"/>
      <c r="V19" s="278">
        <v>4</v>
      </c>
      <c r="W19" s="278"/>
      <c r="X19" s="278">
        <v>6</v>
      </c>
      <c r="Y19" s="192">
        <v>4</v>
      </c>
      <c r="Z19" s="278"/>
      <c r="AA19" s="278">
        <v>8</v>
      </c>
      <c r="AB19" s="278" t="s">
        <v>892</v>
      </c>
      <c r="AC19" s="278"/>
      <c r="AD19" s="278" t="s">
        <v>892</v>
      </c>
      <c r="AE19" s="278" t="s">
        <v>892</v>
      </c>
      <c r="AF19" s="278" t="s">
        <v>892</v>
      </c>
      <c r="AG19" s="278">
        <v>4</v>
      </c>
      <c r="AH19" s="278">
        <v>4</v>
      </c>
    </row>
    <row r="20" spans="1:34" ht="30" customHeight="1">
      <c r="A20" s="289" t="s">
        <v>362</v>
      </c>
      <c r="B20" s="191" t="s">
        <v>1163</v>
      </c>
      <c r="C20" s="191" t="s">
        <v>1164</v>
      </c>
      <c r="D20" s="70" t="s">
        <v>37</v>
      </c>
      <c r="E20" s="70" t="s">
        <v>40</v>
      </c>
      <c r="F20" s="278">
        <v>78231</v>
      </c>
      <c r="G20" s="70" t="s">
        <v>1165</v>
      </c>
      <c r="H20" s="70" t="s">
        <v>748</v>
      </c>
      <c r="I20" s="293" t="s">
        <v>501</v>
      </c>
      <c r="J20" s="291">
        <v>44237</v>
      </c>
      <c r="K20" s="292">
        <v>3730</v>
      </c>
      <c r="L20" s="293">
        <v>2500</v>
      </c>
      <c r="M20" s="278" t="s">
        <v>927</v>
      </c>
      <c r="N20" s="68"/>
      <c r="O20" s="278"/>
      <c r="P20" s="278" t="s">
        <v>2131</v>
      </c>
      <c r="Q20" s="278" t="s">
        <v>2586</v>
      </c>
      <c r="R20" s="278" t="s">
        <v>367</v>
      </c>
      <c r="S20" s="278" t="s">
        <v>895</v>
      </c>
      <c r="T20" s="278"/>
      <c r="U20" s="278"/>
      <c r="V20" s="278">
        <v>0</v>
      </c>
      <c r="W20" s="278"/>
      <c r="X20" s="278">
        <v>4</v>
      </c>
      <c r="Y20" s="192">
        <v>2</v>
      </c>
      <c r="Z20" s="278"/>
      <c r="AA20" s="278">
        <v>4</v>
      </c>
      <c r="AB20" s="278" t="s">
        <v>892</v>
      </c>
      <c r="AC20" s="278"/>
      <c r="AD20" s="278" t="s">
        <v>892</v>
      </c>
      <c r="AE20" s="278">
        <v>0</v>
      </c>
      <c r="AF20" s="278">
        <v>0</v>
      </c>
      <c r="AG20" s="278">
        <v>0</v>
      </c>
      <c r="AH20" s="278">
        <v>2</v>
      </c>
    </row>
    <row r="21" spans="1:34" ht="30" customHeight="1">
      <c r="A21" s="289"/>
      <c r="B21" s="191" t="s">
        <v>102</v>
      </c>
      <c r="C21" s="191" t="s">
        <v>2587</v>
      </c>
      <c r="D21" s="70" t="s">
        <v>37</v>
      </c>
      <c r="E21" s="70" t="s">
        <v>40</v>
      </c>
      <c r="F21" s="278" t="s">
        <v>2588</v>
      </c>
      <c r="G21" s="70" t="s">
        <v>1527</v>
      </c>
      <c r="H21" s="70" t="s">
        <v>420</v>
      </c>
      <c r="I21" s="293" t="s">
        <v>102</v>
      </c>
      <c r="J21" s="291"/>
      <c r="K21" s="292"/>
      <c r="L21" s="293">
        <v>0</v>
      </c>
      <c r="M21" s="278"/>
      <c r="N21" s="68">
        <v>3000</v>
      </c>
      <c r="O21" s="278" t="s">
        <v>931</v>
      </c>
      <c r="P21" s="278" t="s">
        <v>2131</v>
      </c>
      <c r="Q21" s="278"/>
      <c r="R21" s="278" t="s">
        <v>379</v>
      </c>
      <c r="S21" s="278" t="s">
        <v>894</v>
      </c>
      <c r="T21" s="278"/>
      <c r="U21" s="278"/>
      <c r="V21" s="278">
        <v>2</v>
      </c>
      <c r="W21" s="278"/>
      <c r="X21" s="278">
        <v>4</v>
      </c>
      <c r="Y21" s="192">
        <v>2</v>
      </c>
      <c r="Z21" s="278"/>
      <c r="AA21" s="278">
        <v>6</v>
      </c>
      <c r="AB21" s="278" t="s">
        <v>892</v>
      </c>
      <c r="AC21" s="278"/>
      <c r="AD21" s="278" t="s">
        <v>892</v>
      </c>
      <c r="AE21" s="278">
        <v>0</v>
      </c>
      <c r="AF21" s="278">
        <v>0</v>
      </c>
      <c r="AG21" s="278">
        <v>0</v>
      </c>
      <c r="AH21" s="278">
        <v>4</v>
      </c>
    </row>
    <row r="22" spans="1:34" ht="30" customHeight="1">
      <c r="A22" s="289"/>
      <c r="B22" s="191" t="s">
        <v>2536</v>
      </c>
      <c r="C22" s="191" t="s">
        <v>1513</v>
      </c>
      <c r="D22" s="70" t="s">
        <v>37</v>
      </c>
      <c r="E22" s="70" t="s">
        <v>40</v>
      </c>
      <c r="F22" s="278">
        <v>78258</v>
      </c>
      <c r="G22" s="70" t="s">
        <v>1514</v>
      </c>
      <c r="H22" s="70" t="s">
        <v>1515</v>
      </c>
      <c r="I22" s="293" t="s">
        <v>102</v>
      </c>
      <c r="J22" s="291"/>
      <c r="K22" s="292"/>
      <c r="L22" s="293">
        <v>0</v>
      </c>
      <c r="M22" s="278"/>
      <c r="N22" s="68">
        <v>3000</v>
      </c>
      <c r="O22" s="278" t="s">
        <v>931</v>
      </c>
      <c r="P22" s="278" t="s">
        <v>2131</v>
      </c>
      <c r="Q22" s="278"/>
      <c r="R22" s="278" t="s">
        <v>379</v>
      </c>
      <c r="S22" s="278" t="s">
        <v>894</v>
      </c>
      <c r="T22" s="278"/>
      <c r="U22" s="278"/>
      <c r="V22" s="278">
        <v>2</v>
      </c>
      <c r="W22" s="278"/>
      <c r="X22" s="278">
        <v>4</v>
      </c>
      <c r="Y22" s="192">
        <v>2</v>
      </c>
      <c r="Z22" s="278"/>
      <c r="AA22" s="278">
        <v>6</v>
      </c>
      <c r="AB22" s="278" t="s">
        <v>892</v>
      </c>
      <c r="AC22" s="278"/>
      <c r="AD22" s="278" t="s">
        <v>892</v>
      </c>
      <c r="AE22" s="278">
        <v>0</v>
      </c>
      <c r="AF22" s="278">
        <v>0</v>
      </c>
      <c r="AG22" s="278">
        <v>0</v>
      </c>
      <c r="AH22" s="278">
        <v>4</v>
      </c>
    </row>
    <row r="23" spans="1:34" ht="30" customHeight="1">
      <c r="A23" s="289" t="s">
        <v>362</v>
      </c>
      <c r="B23" s="191" t="s">
        <v>1998</v>
      </c>
      <c r="C23" s="191" t="s">
        <v>2589</v>
      </c>
      <c r="D23" s="70" t="s">
        <v>245</v>
      </c>
      <c r="E23" s="70" t="s">
        <v>40</v>
      </c>
      <c r="F23" s="278">
        <v>78026</v>
      </c>
      <c r="G23" s="70" t="s">
        <v>2000</v>
      </c>
      <c r="H23" s="70" t="s">
        <v>2001</v>
      </c>
      <c r="I23" s="293" t="s">
        <v>25</v>
      </c>
      <c r="J23" s="291">
        <v>44237</v>
      </c>
      <c r="K23" s="292">
        <v>3730</v>
      </c>
      <c r="L23" s="293">
        <v>2500</v>
      </c>
      <c r="M23" s="278" t="s">
        <v>927</v>
      </c>
      <c r="N23" s="68"/>
      <c r="O23" s="278"/>
      <c r="P23" s="278" t="s">
        <v>2131</v>
      </c>
      <c r="Q23" s="278" t="s">
        <v>2590</v>
      </c>
      <c r="R23" s="278" t="s">
        <v>367</v>
      </c>
      <c r="S23" s="278" t="s">
        <v>895</v>
      </c>
      <c r="T23" s="278"/>
      <c r="U23" s="278"/>
      <c r="V23" s="278">
        <v>0</v>
      </c>
      <c r="W23" s="278"/>
      <c r="X23" s="278">
        <v>4</v>
      </c>
      <c r="Y23" s="192">
        <v>2</v>
      </c>
      <c r="Z23" s="278"/>
      <c r="AA23" s="278">
        <v>4</v>
      </c>
      <c r="AB23" s="278" t="s">
        <v>892</v>
      </c>
      <c r="AC23" s="278"/>
      <c r="AD23" s="278" t="s">
        <v>892</v>
      </c>
      <c r="AE23" s="278">
        <v>0</v>
      </c>
      <c r="AF23" s="278">
        <v>0</v>
      </c>
      <c r="AG23" s="278">
        <v>0</v>
      </c>
      <c r="AH23" s="278">
        <v>2</v>
      </c>
    </row>
    <row r="24" spans="1:34" ht="30" customHeight="1">
      <c r="A24" s="289" t="s">
        <v>362</v>
      </c>
      <c r="B24" s="191" t="s">
        <v>2667</v>
      </c>
      <c r="C24" s="191" t="s">
        <v>2668</v>
      </c>
      <c r="D24" s="70" t="s">
        <v>2617</v>
      </c>
      <c r="E24" s="70" t="s">
        <v>40</v>
      </c>
      <c r="F24" s="278">
        <v>77479</v>
      </c>
      <c r="G24" s="70" t="s">
        <v>2166</v>
      </c>
      <c r="H24" s="70" t="s">
        <v>2167</v>
      </c>
      <c r="I24" s="293" t="s">
        <v>1085</v>
      </c>
      <c r="J24" s="291">
        <v>44208</v>
      </c>
      <c r="K24" s="292">
        <v>3556</v>
      </c>
      <c r="L24" s="293">
        <v>10000</v>
      </c>
      <c r="M24" s="278" t="s">
        <v>927</v>
      </c>
      <c r="N24" s="68"/>
      <c r="O24" s="278"/>
      <c r="P24" s="278" t="s">
        <v>2131</v>
      </c>
      <c r="Q24" s="278"/>
      <c r="R24" s="278" t="s">
        <v>382</v>
      </c>
      <c r="S24" s="278" t="s">
        <v>890</v>
      </c>
      <c r="T24" s="278"/>
      <c r="U24" s="278"/>
      <c r="V24" s="278">
        <v>4</v>
      </c>
      <c r="W24" s="278"/>
      <c r="X24" s="278">
        <v>6</v>
      </c>
      <c r="Y24" s="192">
        <v>4</v>
      </c>
      <c r="Z24" s="278"/>
      <c r="AA24" s="278">
        <v>8</v>
      </c>
      <c r="AB24" s="278" t="s">
        <v>892</v>
      </c>
      <c r="AC24" s="278"/>
      <c r="AD24" s="278" t="s">
        <v>892</v>
      </c>
      <c r="AE24" s="278" t="s">
        <v>892</v>
      </c>
      <c r="AF24" s="278" t="s">
        <v>892</v>
      </c>
      <c r="AG24" s="278">
        <v>4</v>
      </c>
      <c r="AH24" s="278">
        <v>4</v>
      </c>
    </row>
    <row r="25" spans="1:34" ht="30" customHeight="1">
      <c r="A25" s="289" t="s">
        <v>362</v>
      </c>
      <c r="B25" s="191" t="s">
        <v>2592</v>
      </c>
      <c r="C25" s="191" t="s">
        <v>73</v>
      </c>
      <c r="D25" s="70" t="s">
        <v>37</v>
      </c>
      <c r="E25" s="70" t="s">
        <v>40</v>
      </c>
      <c r="F25" s="278">
        <v>78217</v>
      </c>
      <c r="G25" s="70" t="s">
        <v>2593</v>
      </c>
      <c r="H25" s="70" t="s">
        <v>559</v>
      </c>
      <c r="I25" s="293" t="s">
        <v>560</v>
      </c>
      <c r="J25" s="291">
        <v>44225</v>
      </c>
      <c r="K25" s="292">
        <v>3648</v>
      </c>
      <c r="L25" s="293">
        <v>1500</v>
      </c>
      <c r="M25" s="278" t="s">
        <v>927</v>
      </c>
      <c r="N25" s="68"/>
      <c r="O25" s="278"/>
      <c r="P25" s="278" t="s">
        <v>2131</v>
      </c>
      <c r="Q25" s="278"/>
      <c r="R25" s="278" t="s">
        <v>373</v>
      </c>
      <c r="S25" s="278" t="s">
        <v>897</v>
      </c>
      <c r="T25" s="278"/>
      <c r="U25" s="278"/>
      <c r="V25" s="278">
        <v>0</v>
      </c>
      <c r="W25" s="278"/>
      <c r="X25" s="278">
        <v>2</v>
      </c>
      <c r="Y25" s="192">
        <v>2</v>
      </c>
      <c r="Z25" s="278"/>
      <c r="AA25" s="278">
        <v>4</v>
      </c>
      <c r="AB25" s="278" t="s">
        <v>892</v>
      </c>
      <c r="AC25" s="278"/>
      <c r="AD25" s="278" t="s">
        <v>892</v>
      </c>
      <c r="AE25" s="278">
        <v>0</v>
      </c>
      <c r="AF25" s="278">
        <v>0</v>
      </c>
      <c r="AG25" s="278">
        <v>0</v>
      </c>
      <c r="AH25" s="278">
        <v>2</v>
      </c>
    </row>
    <row r="26" spans="1:34" ht="30" customHeight="1">
      <c r="A26" s="289" t="s">
        <v>362</v>
      </c>
      <c r="B26" s="191" t="s">
        <v>2594</v>
      </c>
      <c r="C26" s="191" t="s">
        <v>166</v>
      </c>
      <c r="D26" s="70" t="s">
        <v>167</v>
      </c>
      <c r="E26" s="70" t="s">
        <v>40</v>
      </c>
      <c r="F26" s="278">
        <v>78163</v>
      </c>
      <c r="G26" s="70" t="s">
        <v>1117</v>
      </c>
      <c r="H26" s="70" t="s">
        <v>1118</v>
      </c>
      <c r="I26" s="293" t="s">
        <v>472</v>
      </c>
      <c r="J26" s="291">
        <v>44235</v>
      </c>
      <c r="K26" s="292">
        <v>3717</v>
      </c>
      <c r="L26" s="293">
        <v>1000</v>
      </c>
      <c r="M26" s="278" t="s">
        <v>927</v>
      </c>
      <c r="N26" s="68"/>
      <c r="O26" s="278"/>
      <c r="P26" s="278" t="s">
        <v>2131</v>
      </c>
      <c r="Q26" s="278"/>
      <c r="R26" s="278" t="s">
        <v>373</v>
      </c>
      <c r="S26" s="278" t="s">
        <v>897</v>
      </c>
      <c r="T26" s="278"/>
      <c r="U26" s="278"/>
      <c r="V26" s="278">
        <v>0</v>
      </c>
      <c r="W26" s="278"/>
      <c r="X26" s="278">
        <v>2</v>
      </c>
      <c r="Y26" s="192">
        <v>2</v>
      </c>
      <c r="Z26" s="278"/>
      <c r="AA26" s="278">
        <v>4</v>
      </c>
      <c r="AB26" s="278" t="s">
        <v>892</v>
      </c>
      <c r="AC26" s="278"/>
      <c r="AD26" s="278" t="s">
        <v>892</v>
      </c>
      <c r="AE26" s="278">
        <v>0</v>
      </c>
      <c r="AF26" s="278">
        <v>0</v>
      </c>
      <c r="AG26" s="278">
        <v>0</v>
      </c>
      <c r="AH26" s="278">
        <v>2</v>
      </c>
    </row>
    <row r="27" spans="1:34" ht="30" customHeight="1">
      <c r="A27" s="289" t="s">
        <v>362</v>
      </c>
      <c r="B27" s="191" t="s">
        <v>1809</v>
      </c>
      <c r="C27" s="191" t="s">
        <v>2669</v>
      </c>
      <c r="D27" s="70" t="s">
        <v>37</v>
      </c>
      <c r="E27" s="70" t="s">
        <v>40</v>
      </c>
      <c r="F27" s="278">
        <v>78209</v>
      </c>
      <c r="G27" s="70" t="s">
        <v>1812</v>
      </c>
      <c r="H27" s="70" t="s">
        <v>1813</v>
      </c>
      <c r="I27" s="293" t="s">
        <v>1814</v>
      </c>
      <c r="J27" s="291">
        <v>44211</v>
      </c>
      <c r="K27" s="292">
        <v>3575</v>
      </c>
      <c r="L27" s="293">
        <v>1000</v>
      </c>
      <c r="M27" s="278" t="s">
        <v>927</v>
      </c>
      <c r="N27" s="68"/>
      <c r="O27" s="278"/>
      <c r="P27" s="278" t="s">
        <v>2131</v>
      </c>
      <c r="Q27" s="278"/>
      <c r="R27" s="278" t="s">
        <v>373</v>
      </c>
      <c r="S27" s="278" t="s">
        <v>897</v>
      </c>
      <c r="T27" s="278"/>
      <c r="U27" s="278"/>
      <c r="V27" s="278">
        <v>0</v>
      </c>
      <c r="W27" s="278"/>
      <c r="X27" s="278">
        <v>2</v>
      </c>
      <c r="Y27" s="192">
        <v>2</v>
      </c>
      <c r="Z27" s="278"/>
      <c r="AA27" s="278">
        <v>4</v>
      </c>
      <c r="AB27" s="278" t="s">
        <v>892</v>
      </c>
      <c r="AC27" s="278"/>
      <c r="AD27" s="278" t="s">
        <v>892</v>
      </c>
      <c r="AE27" s="278">
        <v>0</v>
      </c>
      <c r="AF27" s="278">
        <v>0</v>
      </c>
      <c r="AG27" s="278">
        <v>0</v>
      </c>
      <c r="AH27" s="278">
        <v>2</v>
      </c>
    </row>
    <row r="28" spans="1:34" ht="30" customHeight="1">
      <c r="A28" s="289" t="s">
        <v>362</v>
      </c>
      <c r="B28" s="191" t="s">
        <v>2595</v>
      </c>
      <c r="C28" s="191" t="s">
        <v>247</v>
      </c>
      <c r="D28" s="70" t="s">
        <v>248</v>
      </c>
      <c r="E28" s="70" t="s">
        <v>40</v>
      </c>
      <c r="F28" s="278">
        <v>78942</v>
      </c>
      <c r="G28" s="70" t="s">
        <v>1206</v>
      </c>
      <c r="H28" s="70" t="s">
        <v>1207</v>
      </c>
      <c r="I28" s="293" t="s">
        <v>251</v>
      </c>
      <c r="J28" s="291">
        <v>44237</v>
      </c>
      <c r="K28" s="292">
        <v>3730</v>
      </c>
      <c r="L28" s="293">
        <v>1000</v>
      </c>
      <c r="M28" s="278" t="s">
        <v>927</v>
      </c>
      <c r="N28" s="68"/>
      <c r="O28" s="278"/>
      <c r="P28" s="278" t="s">
        <v>2131</v>
      </c>
      <c r="Q28" s="278" t="s">
        <v>2596</v>
      </c>
      <c r="R28" s="278" t="s">
        <v>373</v>
      </c>
      <c r="S28" s="278" t="s">
        <v>897</v>
      </c>
      <c r="T28" s="278"/>
      <c r="U28" s="278"/>
      <c r="V28" s="278">
        <v>0</v>
      </c>
      <c r="W28" s="278"/>
      <c r="X28" s="278">
        <v>2</v>
      </c>
      <c r="Y28" s="192">
        <v>2</v>
      </c>
      <c r="Z28" s="278"/>
      <c r="AA28" s="278">
        <v>4</v>
      </c>
      <c r="AB28" s="278" t="s">
        <v>892</v>
      </c>
      <c r="AC28" s="278"/>
      <c r="AD28" s="278" t="s">
        <v>892</v>
      </c>
      <c r="AE28" s="278">
        <v>0</v>
      </c>
      <c r="AF28" s="278">
        <v>0</v>
      </c>
      <c r="AG28" s="278">
        <v>0</v>
      </c>
      <c r="AH28" s="278">
        <v>2</v>
      </c>
    </row>
    <row r="29" spans="1:34" ht="30" customHeight="1">
      <c r="A29" s="289"/>
      <c r="B29" s="191" t="s">
        <v>1276</v>
      </c>
      <c r="C29" s="191" t="s">
        <v>1277</v>
      </c>
      <c r="D29" s="70" t="s">
        <v>37</v>
      </c>
      <c r="E29" s="70" t="s">
        <v>40</v>
      </c>
      <c r="F29" s="278">
        <v>78249</v>
      </c>
      <c r="G29" s="70" t="s">
        <v>1278</v>
      </c>
      <c r="H29" s="70" t="s">
        <v>1279</v>
      </c>
      <c r="I29" s="293" t="s">
        <v>472</v>
      </c>
      <c r="J29" s="291"/>
      <c r="K29" s="292"/>
      <c r="L29" s="293">
        <v>0</v>
      </c>
      <c r="M29" s="278"/>
      <c r="N29" s="68">
        <v>1000</v>
      </c>
      <c r="O29" s="278" t="s">
        <v>931</v>
      </c>
      <c r="P29" s="278" t="s">
        <v>2131</v>
      </c>
      <c r="Q29" s="278"/>
      <c r="R29" s="278" t="s">
        <v>373</v>
      </c>
      <c r="S29" s="278" t="s">
        <v>897</v>
      </c>
      <c r="T29" s="278"/>
      <c r="U29" s="278"/>
      <c r="V29" s="278">
        <v>0</v>
      </c>
      <c r="W29" s="278"/>
      <c r="X29" s="278">
        <v>2</v>
      </c>
      <c r="Y29" s="192">
        <v>2</v>
      </c>
      <c r="Z29" s="278"/>
      <c r="AA29" s="278">
        <v>4</v>
      </c>
      <c r="AB29" s="278" t="s">
        <v>892</v>
      </c>
      <c r="AC29" s="278"/>
      <c r="AD29" s="278" t="s">
        <v>892</v>
      </c>
      <c r="AE29" s="278">
        <v>0</v>
      </c>
      <c r="AF29" s="278">
        <v>0</v>
      </c>
      <c r="AG29" s="278">
        <v>0</v>
      </c>
      <c r="AH29" s="278">
        <v>2</v>
      </c>
    </row>
    <row r="30" spans="1:34" ht="30" customHeight="1">
      <c r="A30" s="289" t="s">
        <v>362</v>
      </c>
      <c r="B30" s="191" t="s">
        <v>2217</v>
      </c>
      <c r="C30" s="191" t="s">
        <v>201</v>
      </c>
      <c r="D30" s="70" t="s">
        <v>37</v>
      </c>
      <c r="E30" s="70" t="s">
        <v>40</v>
      </c>
      <c r="F30" s="278">
        <v>78219</v>
      </c>
      <c r="G30" s="70" t="s">
        <v>2597</v>
      </c>
      <c r="H30" s="70" t="s">
        <v>2598</v>
      </c>
      <c r="I30" s="293" t="s">
        <v>996</v>
      </c>
      <c r="J30" s="291">
        <v>44210</v>
      </c>
      <c r="K30" s="292">
        <v>3571</v>
      </c>
      <c r="L30" s="293">
        <v>250</v>
      </c>
      <c r="M30" s="278" t="s">
        <v>927</v>
      </c>
      <c r="N30" s="68"/>
      <c r="O30" s="278"/>
      <c r="P30" s="278" t="s">
        <v>2131</v>
      </c>
      <c r="Q30" s="278"/>
      <c r="R30" s="278" t="s">
        <v>363</v>
      </c>
      <c r="S30" s="278" t="s">
        <v>901</v>
      </c>
      <c r="T30" s="278"/>
      <c r="U30" s="278"/>
      <c r="V30" s="278">
        <v>0</v>
      </c>
      <c r="W30" s="278"/>
      <c r="X30" s="278">
        <v>1</v>
      </c>
      <c r="Y30" s="192">
        <v>0</v>
      </c>
      <c r="Z30" s="278"/>
      <c r="AA30" s="278">
        <v>2</v>
      </c>
      <c r="AB30" s="278">
        <v>0</v>
      </c>
      <c r="AC30" s="278"/>
      <c r="AD30" s="278">
        <v>0</v>
      </c>
      <c r="AE30" s="278">
        <v>0</v>
      </c>
      <c r="AF30" s="278">
        <v>0</v>
      </c>
      <c r="AG30" s="278">
        <v>0</v>
      </c>
      <c r="AH30" s="278">
        <v>1</v>
      </c>
    </row>
    <row r="31" spans="1:34" ht="30" customHeight="1">
      <c r="A31" s="289" t="s">
        <v>362</v>
      </c>
      <c r="B31" s="191" t="s">
        <v>2599</v>
      </c>
      <c r="C31" s="191" t="s">
        <v>1056</v>
      </c>
      <c r="D31" s="70" t="s">
        <v>234</v>
      </c>
      <c r="E31" s="70" t="s">
        <v>40</v>
      </c>
      <c r="F31" s="278">
        <v>78132</v>
      </c>
      <c r="G31" s="70" t="s">
        <v>1057</v>
      </c>
      <c r="H31" s="70" t="s">
        <v>595</v>
      </c>
      <c r="I31" s="293" t="s">
        <v>996</v>
      </c>
      <c r="J31" s="291">
        <v>44223</v>
      </c>
      <c r="K31" s="292">
        <v>3638</v>
      </c>
      <c r="L31" s="293">
        <v>2550</v>
      </c>
      <c r="M31" s="278" t="s">
        <v>927</v>
      </c>
      <c r="N31" s="68"/>
      <c r="O31" s="278"/>
      <c r="P31" s="278" t="s">
        <v>2131</v>
      </c>
      <c r="Q31" s="278"/>
      <c r="R31" s="278" t="s">
        <v>367</v>
      </c>
      <c r="S31" s="278" t="s">
        <v>895</v>
      </c>
      <c r="T31" s="278"/>
      <c r="U31" s="278"/>
      <c r="V31" s="278">
        <v>0</v>
      </c>
      <c r="W31" s="278"/>
      <c r="X31" s="278">
        <v>4</v>
      </c>
      <c r="Y31" s="192">
        <v>2</v>
      </c>
      <c r="Z31" s="278"/>
      <c r="AA31" s="278">
        <v>4</v>
      </c>
      <c r="AB31" s="278" t="s">
        <v>892</v>
      </c>
      <c r="AC31" s="278"/>
      <c r="AD31" s="278" t="s">
        <v>892</v>
      </c>
      <c r="AE31" s="278">
        <v>0</v>
      </c>
      <c r="AF31" s="278">
        <v>0</v>
      </c>
      <c r="AG31" s="278">
        <v>0</v>
      </c>
      <c r="AH31" s="278">
        <v>2</v>
      </c>
    </row>
    <row r="32" spans="1:34" ht="30" customHeight="1">
      <c r="A32" s="289"/>
      <c r="B32" s="191" t="s">
        <v>1085</v>
      </c>
      <c r="C32" s="191" t="s">
        <v>1625</v>
      </c>
      <c r="D32" s="70" t="s">
        <v>37</v>
      </c>
      <c r="E32" s="70" t="s">
        <v>40</v>
      </c>
      <c r="F32" s="278">
        <v>78218</v>
      </c>
      <c r="G32" s="70" t="s">
        <v>1626</v>
      </c>
      <c r="H32" s="70" t="s">
        <v>1627</v>
      </c>
      <c r="I32" s="293" t="s">
        <v>1085</v>
      </c>
      <c r="J32" s="291"/>
      <c r="K32" s="292"/>
      <c r="L32" s="293">
        <v>0</v>
      </c>
      <c r="M32" s="278"/>
      <c r="N32" s="68">
        <v>1500</v>
      </c>
      <c r="O32" s="278" t="s">
        <v>931</v>
      </c>
      <c r="P32" s="278">
        <v>1500</v>
      </c>
      <c r="Q32" s="278"/>
      <c r="R32" s="278" t="s">
        <v>373</v>
      </c>
      <c r="S32" s="278" t="s">
        <v>897</v>
      </c>
      <c r="T32" s="278"/>
      <c r="U32" s="278"/>
      <c r="V32" s="278">
        <v>0</v>
      </c>
      <c r="W32" s="278"/>
      <c r="X32" s="278">
        <v>2</v>
      </c>
      <c r="Y32" s="192">
        <v>2</v>
      </c>
      <c r="Z32" s="278"/>
      <c r="AA32" s="278">
        <v>4</v>
      </c>
      <c r="AB32" s="278" t="s">
        <v>892</v>
      </c>
      <c r="AC32" s="278"/>
      <c r="AD32" s="278" t="s">
        <v>892</v>
      </c>
      <c r="AE32" s="278">
        <v>0</v>
      </c>
      <c r="AF32" s="278">
        <v>0</v>
      </c>
      <c r="AG32" s="278">
        <v>0</v>
      </c>
      <c r="AH32" s="278">
        <v>2</v>
      </c>
    </row>
    <row r="33" spans="1:34" ht="30" customHeight="1">
      <c r="A33" s="289"/>
      <c r="B33" s="191" t="s">
        <v>1721</v>
      </c>
      <c r="C33" s="191" t="s">
        <v>1722</v>
      </c>
      <c r="D33" s="70" t="s">
        <v>160</v>
      </c>
      <c r="E33" s="70" t="s">
        <v>40</v>
      </c>
      <c r="F33" s="278">
        <v>78959</v>
      </c>
      <c r="G33" s="70" t="s">
        <v>1723</v>
      </c>
      <c r="H33" s="70" t="s">
        <v>1724</v>
      </c>
      <c r="I33" s="293" t="s">
        <v>469</v>
      </c>
      <c r="J33" s="291"/>
      <c r="K33" s="292"/>
      <c r="L33" s="293">
        <v>0</v>
      </c>
      <c r="M33" s="278"/>
      <c r="N33" s="68">
        <v>2000</v>
      </c>
      <c r="O33" s="278" t="s">
        <v>931</v>
      </c>
      <c r="P33" s="278">
        <v>2000</v>
      </c>
      <c r="Q33" s="278"/>
      <c r="R33" s="278" t="s">
        <v>373</v>
      </c>
      <c r="S33" s="278" t="s">
        <v>897</v>
      </c>
      <c r="T33" s="278"/>
      <c r="U33" s="278"/>
      <c r="V33" s="278">
        <v>0</v>
      </c>
      <c r="W33" s="278"/>
      <c r="X33" s="278">
        <v>2</v>
      </c>
      <c r="Y33" s="192">
        <v>2</v>
      </c>
      <c r="Z33" s="278"/>
      <c r="AA33" s="278">
        <v>4</v>
      </c>
      <c r="AB33" s="278" t="s">
        <v>892</v>
      </c>
      <c r="AC33" s="278"/>
      <c r="AD33" s="278" t="s">
        <v>892</v>
      </c>
      <c r="AE33" s="278">
        <v>0</v>
      </c>
      <c r="AF33" s="278">
        <v>0</v>
      </c>
      <c r="AG33" s="278">
        <v>0</v>
      </c>
      <c r="AH33" s="278">
        <v>2</v>
      </c>
    </row>
    <row r="34" spans="1:34" ht="30" customHeight="1">
      <c r="A34" s="289"/>
      <c r="B34" s="191" t="s">
        <v>1818</v>
      </c>
      <c r="C34" s="191" t="s">
        <v>1819</v>
      </c>
      <c r="D34" s="70" t="s">
        <v>37</v>
      </c>
      <c r="E34" s="70" t="s">
        <v>40</v>
      </c>
      <c r="F34" s="278">
        <v>78219</v>
      </c>
      <c r="G34" s="70" t="s">
        <v>1820</v>
      </c>
      <c r="H34" s="70" t="s">
        <v>1821</v>
      </c>
      <c r="I34" s="293" t="s">
        <v>996</v>
      </c>
      <c r="J34" s="291"/>
      <c r="K34" s="292"/>
      <c r="L34" s="293">
        <v>0</v>
      </c>
      <c r="M34" s="278"/>
      <c r="N34" s="68">
        <v>1500</v>
      </c>
      <c r="O34" s="278" t="s">
        <v>931</v>
      </c>
      <c r="P34" s="278">
        <v>1500</v>
      </c>
      <c r="Q34" s="278"/>
      <c r="R34" s="278" t="s">
        <v>373</v>
      </c>
      <c r="S34" s="278" t="s">
        <v>897</v>
      </c>
      <c r="T34" s="278"/>
      <c r="U34" s="278"/>
      <c r="V34" s="278">
        <v>0</v>
      </c>
      <c r="W34" s="278"/>
      <c r="X34" s="278">
        <v>2</v>
      </c>
      <c r="Y34" s="192">
        <v>2</v>
      </c>
      <c r="Z34" s="278"/>
      <c r="AA34" s="278">
        <v>4</v>
      </c>
      <c r="AB34" s="278" t="s">
        <v>892</v>
      </c>
      <c r="AC34" s="278"/>
      <c r="AD34" s="278" t="s">
        <v>892</v>
      </c>
      <c r="AE34" s="278">
        <v>0</v>
      </c>
      <c r="AF34" s="278">
        <v>0</v>
      </c>
      <c r="AG34" s="278">
        <v>0</v>
      </c>
      <c r="AH34" s="278">
        <v>2</v>
      </c>
    </row>
    <row r="35" spans="1:34" ht="30" customHeight="1">
      <c r="A35" s="289"/>
      <c r="B35" s="191" t="s">
        <v>1828</v>
      </c>
      <c r="C35" s="191" t="s">
        <v>1829</v>
      </c>
      <c r="D35" s="70" t="s">
        <v>37</v>
      </c>
      <c r="E35" s="70" t="s">
        <v>40</v>
      </c>
      <c r="F35" s="278">
        <v>78267</v>
      </c>
      <c r="G35" s="70" t="s">
        <v>1830</v>
      </c>
      <c r="H35" s="70" t="s">
        <v>1831</v>
      </c>
      <c r="I35" s="293" t="s">
        <v>469</v>
      </c>
      <c r="J35" s="291"/>
      <c r="K35" s="292"/>
      <c r="L35" s="293">
        <v>0</v>
      </c>
      <c r="M35" s="278"/>
      <c r="N35" s="68">
        <v>1500</v>
      </c>
      <c r="O35" s="278" t="s">
        <v>931</v>
      </c>
      <c r="P35" s="278">
        <v>1500</v>
      </c>
      <c r="Q35" s="278"/>
      <c r="R35" s="278" t="s">
        <v>373</v>
      </c>
      <c r="S35" s="278" t="s">
        <v>897</v>
      </c>
      <c r="T35" s="278"/>
      <c r="U35" s="278"/>
      <c r="V35" s="278">
        <v>0</v>
      </c>
      <c r="W35" s="278"/>
      <c r="X35" s="278">
        <v>2</v>
      </c>
      <c r="Y35" s="192">
        <v>2</v>
      </c>
      <c r="Z35" s="278"/>
      <c r="AA35" s="278">
        <v>4</v>
      </c>
      <c r="AB35" s="278" t="s">
        <v>892</v>
      </c>
      <c r="AC35" s="278"/>
      <c r="AD35" s="278" t="s">
        <v>892</v>
      </c>
      <c r="AE35" s="278">
        <v>0</v>
      </c>
      <c r="AF35" s="278">
        <v>0</v>
      </c>
      <c r="AG35" s="278">
        <v>0</v>
      </c>
      <c r="AH35" s="278">
        <v>2</v>
      </c>
    </row>
    <row r="36" spans="1:34" ht="30" customHeight="1">
      <c r="A36" s="289"/>
      <c r="B36" s="191" t="s">
        <v>2072</v>
      </c>
      <c r="C36" s="191" t="s">
        <v>2073</v>
      </c>
      <c r="D36" s="70" t="s">
        <v>2074</v>
      </c>
      <c r="E36" s="70" t="s">
        <v>40</v>
      </c>
      <c r="F36" s="278">
        <v>78616</v>
      </c>
      <c r="G36" s="70" t="s">
        <v>2075</v>
      </c>
      <c r="H36" s="70" t="s">
        <v>2076</v>
      </c>
      <c r="I36" s="293" t="s">
        <v>469</v>
      </c>
      <c r="J36" s="291"/>
      <c r="K36" s="292"/>
      <c r="L36" s="293">
        <v>0</v>
      </c>
      <c r="M36" s="278"/>
      <c r="N36" s="68">
        <v>1000</v>
      </c>
      <c r="O36" s="278" t="s">
        <v>931</v>
      </c>
      <c r="P36" s="278">
        <v>1000</v>
      </c>
      <c r="Q36" s="278"/>
      <c r="R36" s="278" t="s">
        <v>373</v>
      </c>
      <c r="S36" s="278" t="s">
        <v>897</v>
      </c>
      <c r="T36" s="278"/>
      <c r="U36" s="278"/>
      <c r="V36" s="278">
        <v>0</v>
      </c>
      <c r="W36" s="278"/>
      <c r="X36" s="278">
        <v>2</v>
      </c>
      <c r="Y36" s="192">
        <v>2</v>
      </c>
      <c r="Z36" s="278"/>
      <c r="AA36" s="278">
        <v>4</v>
      </c>
      <c r="AB36" s="278" t="s">
        <v>892</v>
      </c>
      <c r="AC36" s="278"/>
      <c r="AD36" s="278" t="s">
        <v>892</v>
      </c>
      <c r="AE36" s="278">
        <v>0</v>
      </c>
      <c r="AF36" s="278">
        <v>0</v>
      </c>
      <c r="AG36" s="278">
        <v>0</v>
      </c>
      <c r="AH36" s="278">
        <v>2</v>
      </c>
    </row>
    <row r="37" spans="1:34" ht="30" customHeight="1">
      <c r="A37" s="289" t="s">
        <v>362</v>
      </c>
      <c r="B37" s="191" t="s">
        <v>1797</v>
      </c>
      <c r="C37" s="191" t="s">
        <v>174</v>
      </c>
      <c r="D37" s="70" t="s">
        <v>175</v>
      </c>
      <c r="E37" s="70" t="s">
        <v>40</v>
      </c>
      <c r="F37" s="278">
        <v>78063</v>
      </c>
      <c r="G37" s="70" t="s">
        <v>1798</v>
      </c>
      <c r="H37" s="70" t="s">
        <v>479</v>
      </c>
      <c r="I37" s="293" t="s">
        <v>1799</v>
      </c>
      <c r="J37" s="291">
        <v>44237</v>
      </c>
      <c r="K37" s="292">
        <v>3730</v>
      </c>
      <c r="L37" s="293">
        <v>2500</v>
      </c>
      <c r="M37" s="278" t="s">
        <v>927</v>
      </c>
      <c r="N37" s="68"/>
      <c r="O37" s="278"/>
      <c r="P37" s="278" t="s">
        <v>2131</v>
      </c>
      <c r="Q37" s="278" t="s">
        <v>2600</v>
      </c>
      <c r="R37" s="278" t="s">
        <v>367</v>
      </c>
      <c r="S37" s="278" t="s">
        <v>895</v>
      </c>
      <c r="T37" s="278"/>
      <c r="U37" s="278"/>
      <c r="V37" s="278">
        <v>0</v>
      </c>
      <c r="W37" s="278"/>
      <c r="X37" s="278">
        <v>4</v>
      </c>
      <c r="Y37" s="192">
        <v>2</v>
      </c>
      <c r="Z37" s="278"/>
      <c r="AA37" s="278">
        <v>4</v>
      </c>
      <c r="AB37" s="278" t="s">
        <v>892</v>
      </c>
      <c r="AC37" s="278"/>
      <c r="AD37" s="278" t="s">
        <v>892</v>
      </c>
      <c r="AE37" s="278">
        <v>0</v>
      </c>
      <c r="AF37" s="278">
        <v>0</v>
      </c>
      <c r="AG37" s="278">
        <v>0</v>
      </c>
      <c r="AH37" s="278">
        <v>2</v>
      </c>
    </row>
    <row r="38" spans="1:34" ht="30" customHeight="1">
      <c r="A38" s="289" t="s">
        <v>362</v>
      </c>
      <c r="B38" s="191" t="s">
        <v>2601</v>
      </c>
      <c r="C38" s="191" t="s">
        <v>1243</v>
      </c>
      <c r="D38" s="70" t="s">
        <v>1024</v>
      </c>
      <c r="E38" s="70" t="s">
        <v>40</v>
      </c>
      <c r="F38" s="278">
        <v>78121</v>
      </c>
      <c r="G38" s="70" t="s">
        <v>1244</v>
      </c>
      <c r="H38" s="70" t="s">
        <v>1245</v>
      </c>
      <c r="I38" s="293" t="s">
        <v>290</v>
      </c>
      <c r="J38" s="291">
        <v>44235</v>
      </c>
      <c r="K38" s="292">
        <v>3730</v>
      </c>
      <c r="L38" s="293">
        <v>1100</v>
      </c>
      <c r="M38" s="278" t="s">
        <v>927</v>
      </c>
      <c r="N38" s="68"/>
      <c r="O38" s="278"/>
      <c r="P38" s="278" t="s">
        <v>2131</v>
      </c>
      <c r="Q38" s="278" t="s">
        <v>2602</v>
      </c>
      <c r="R38" s="278" t="s">
        <v>373</v>
      </c>
      <c r="S38" s="278" t="s">
        <v>897</v>
      </c>
      <c r="T38" s="278"/>
      <c r="U38" s="278"/>
      <c r="V38" s="278">
        <v>0</v>
      </c>
      <c r="W38" s="278"/>
      <c r="X38" s="278">
        <v>2</v>
      </c>
      <c r="Y38" s="192">
        <v>2</v>
      </c>
      <c r="Z38" s="278"/>
      <c r="AA38" s="278">
        <v>4</v>
      </c>
      <c r="AB38" s="278" t="s">
        <v>892</v>
      </c>
      <c r="AC38" s="278"/>
      <c r="AD38" s="278" t="s">
        <v>892</v>
      </c>
      <c r="AE38" s="278">
        <v>0</v>
      </c>
      <c r="AF38" s="278">
        <v>0</v>
      </c>
      <c r="AG38" s="278">
        <v>0</v>
      </c>
      <c r="AH38" s="278">
        <v>2</v>
      </c>
    </row>
    <row r="39" spans="1:34" ht="30" customHeight="1">
      <c r="A39" s="289" t="s">
        <v>362</v>
      </c>
      <c r="B39" s="191" t="s">
        <v>1489</v>
      </c>
      <c r="C39" s="191" t="s">
        <v>2603</v>
      </c>
      <c r="D39" s="70" t="s">
        <v>37</v>
      </c>
      <c r="E39" s="70" t="s">
        <v>40</v>
      </c>
      <c r="F39" s="278">
        <v>78204</v>
      </c>
      <c r="G39" s="70" t="s">
        <v>1491</v>
      </c>
      <c r="H39" s="70" t="s">
        <v>1492</v>
      </c>
      <c r="I39" s="293" t="s">
        <v>1493</v>
      </c>
      <c r="J39" s="291">
        <v>44188</v>
      </c>
      <c r="K39" s="292">
        <v>3517</v>
      </c>
      <c r="L39" s="293">
        <v>500</v>
      </c>
      <c r="M39" s="278" t="s">
        <v>927</v>
      </c>
      <c r="N39" s="68"/>
      <c r="O39" s="278"/>
      <c r="P39" s="278" t="s">
        <v>2131</v>
      </c>
      <c r="Q39" s="278"/>
      <c r="R39" s="278" t="s">
        <v>368</v>
      </c>
      <c r="S39" s="278" t="s">
        <v>898</v>
      </c>
      <c r="T39" s="278"/>
      <c r="U39" s="278"/>
      <c r="V39" s="278">
        <v>0</v>
      </c>
      <c r="W39" s="278"/>
      <c r="X39" s="278">
        <v>2</v>
      </c>
      <c r="Y39" s="192">
        <v>2</v>
      </c>
      <c r="Z39" s="278"/>
      <c r="AA39" s="278">
        <v>2</v>
      </c>
      <c r="AB39" s="278">
        <v>0</v>
      </c>
      <c r="AC39" s="278"/>
      <c r="AD39" s="278">
        <v>0</v>
      </c>
      <c r="AE39" s="278">
        <v>0</v>
      </c>
      <c r="AF39" s="278">
        <v>0</v>
      </c>
      <c r="AG39" s="278">
        <v>0</v>
      </c>
      <c r="AH39" s="278">
        <v>1</v>
      </c>
    </row>
    <row r="40" spans="1:34" ht="30" customHeight="1">
      <c r="A40" s="289" t="s">
        <v>362</v>
      </c>
      <c r="B40" s="191" t="s">
        <v>1034</v>
      </c>
      <c r="C40" s="191" t="s">
        <v>1035</v>
      </c>
      <c r="D40" s="70" t="s">
        <v>37</v>
      </c>
      <c r="E40" s="70" t="s">
        <v>40</v>
      </c>
      <c r="F40" s="278">
        <v>78216</v>
      </c>
      <c r="G40" s="70" t="s">
        <v>1036</v>
      </c>
      <c r="H40" s="70" t="s">
        <v>1037</v>
      </c>
      <c r="I40" s="293" t="s">
        <v>1038</v>
      </c>
      <c r="J40" s="291">
        <v>44209</v>
      </c>
      <c r="K40" s="292">
        <v>3567</v>
      </c>
      <c r="L40" s="293">
        <v>500</v>
      </c>
      <c r="M40" s="278" t="s">
        <v>927</v>
      </c>
      <c r="N40" s="68"/>
      <c r="O40" s="278"/>
      <c r="P40" s="278" t="s">
        <v>2131</v>
      </c>
      <c r="Q40" s="278"/>
      <c r="R40" s="278" t="s">
        <v>368</v>
      </c>
      <c r="S40" s="278" t="s">
        <v>898</v>
      </c>
      <c r="T40" s="278"/>
      <c r="U40" s="278"/>
      <c r="V40" s="278">
        <v>0</v>
      </c>
      <c r="W40" s="278"/>
      <c r="X40" s="278">
        <v>2</v>
      </c>
      <c r="Y40" s="192">
        <v>2</v>
      </c>
      <c r="Z40" s="278"/>
      <c r="AA40" s="278">
        <v>2</v>
      </c>
      <c r="AB40" s="278">
        <v>0</v>
      </c>
      <c r="AC40" s="278"/>
      <c r="AD40" s="278">
        <v>0</v>
      </c>
      <c r="AE40" s="278">
        <v>0</v>
      </c>
      <c r="AF40" s="278">
        <v>0</v>
      </c>
      <c r="AG40" s="278">
        <v>0</v>
      </c>
      <c r="AH40" s="278">
        <v>1</v>
      </c>
    </row>
    <row r="41" spans="1:34" ht="30" customHeight="1">
      <c r="A41" s="289" t="s">
        <v>362</v>
      </c>
      <c r="B41" s="191" t="s">
        <v>2010</v>
      </c>
      <c r="C41" s="191" t="s">
        <v>1035</v>
      </c>
      <c r="D41" s="70" t="s">
        <v>37</v>
      </c>
      <c r="E41" s="70" t="s">
        <v>40</v>
      </c>
      <c r="F41" s="278">
        <v>78216</v>
      </c>
      <c r="G41" s="70" t="s">
        <v>2011</v>
      </c>
      <c r="H41" s="70" t="s">
        <v>2012</v>
      </c>
      <c r="I41" s="293" t="s">
        <v>1038</v>
      </c>
      <c r="J41" s="291">
        <v>44209</v>
      </c>
      <c r="K41" s="292">
        <v>3567</v>
      </c>
      <c r="L41" s="293">
        <v>500</v>
      </c>
      <c r="M41" s="278" t="s">
        <v>927</v>
      </c>
      <c r="N41" s="68"/>
      <c r="O41" s="278"/>
      <c r="P41" s="278" t="s">
        <v>2131</v>
      </c>
      <c r="Q41" s="278"/>
      <c r="R41" s="278" t="s">
        <v>368</v>
      </c>
      <c r="S41" s="278" t="s">
        <v>898</v>
      </c>
      <c r="T41" s="278"/>
      <c r="U41" s="278"/>
      <c r="V41" s="278">
        <v>0</v>
      </c>
      <c r="W41" s="278"/>
      <c r="X41" s="278">
        <v>2</v>
      </c>
      <c r="Y41" s="192">
        <v>2</v>
      </c>
      <c r="Z41" s="278"/>
      <c r="AA41" s="278">
        <v>2</v>
      </c>
      <c r="AB41" s="278">
        <v>0</v>
      </c>
      <c r="AC41" s="278"/>
      <c r="AD41" s="278">
        <v>0</v>
      </c>
      <c r="AE41" s="278">
        <v>0</v>
      </c>
      <c r="AF41" s="278">
        <v>0</v>
      </c>
      <c r="AG41" s="278">
        <v>0</v>
      </c>
      <c r="AH41" s="278">
        <v>1</v>
      </c>
    </row>
    <row r="42" spans="1:34" ht="30" customHeight="1">
      <c r="A42" s="289" t="s">
        <v>362</v>
      </c>
      <c r="B42" s="191" t="s">
        <v>2034</v>
      </c>
      <c r="C42" s="191" t="s">
        <v>2035</v>
      </c>
      <c r="D42" s="70" t="s">
        <v>248</v>
      </c>
      <c r="E42" s="70" t="s">
        <v>40</v>
      </c>
      <c r="F42" s="278">
        <v>78942</v>
      </c>
      <c r="G42" s="70" t="s">
        <v>2036</v>
      </c>
      <c r="H42" s="70" t="s">
        <v>2037</v>
      </c>
      <c r="I42" s="293" t="s">
        <v>712</v>
      </c>
      <c r="J42" s="291">
        <v>44209</v>
      </c>
      <c r="K42" s="292">
        <v>3563</v>
      </c>
      <c r="L42" s="293">
        <v>250</v>
      </c>
      <c r="M42" s="278" t="s">
        <v>927</v>
      </c>
      <c r="N42" s="68"/>
      <c r="O42" s="278"/>
      <c r="P42" s="278" t="s">
        <v>2131</v>
      </c>
      <c r="Q42" s="278"/>
      <c r="R42" s="278" t="s">
        <v>363</v>
      </c>
      <c r="S42" s="278" t="s">
        <v>901</v>
      </c>
      <c r="T42" s="278"/>
      <c r="U42" s="278"/>
      <c r="V42" s="278">
        <v>0</v>
      </c>
      <c r="W42" s="278"/>
      <c r="X42" s="278">
        <v>1</v>
      </c>
      <c r="Y42" s="192">
        <v>0</v>
      </c>
      <c r="Z42" s="278"/>
      <c r="AA42" s="278">
        <v>2</v>
      </c>
      <c r="AB42" s="278">
        <v>0</v>
      </c>
      <c r="AC42" s="278"/>
      <c r="AD42" s="278">
        <v>0</v>
      </c>
      <c r="AE42" s="278">
        <v>0</v>
      </c>
      <c r="AF42" s="278">
        <v>0</v>
      </c>
      <c r="AG42" s="278">
        <v>0</v>
      </c>
      <c r="AH42" s="278">
        <v>1</v>
      </c>
    </row>
    <row r="43" spans="1:34" ht="30" customHeight="1">
      <c r="A43" s="289" t="s">
        <v>362</v>
      </c>
      <c r="B43" s="191" t="s">
        <v>2540</v>
      </c>
      <c r="C43" s="191" t="s">
        <v>1069</v>
      </c>
      <c r="D43" s="70" t="s">
        <v>68</v>
      </c>
      <c r="E43" s="70" t="s">
        <v>40</v>
      </c>
      <c r="F43" s="278">
        <v>77005</v>
      </c>
      <c r="G43" s="70" t="s">
        <v>797</v>
      </c>
      <c r="H43" s="70" t="s">
        <v>1070</v>
      </c>
      <c r="I43" s="293" t="s">
        <v>1045</v>
      </c>
      <c r="J43" s="291">
        <v>44210</v>
      </c>
      <c r="K43" s="292">
        <v>3571</v>
      </c>
      <c r="L43" s="293">
        <v>500</v>
      </c>
      <c r="M43" s="278" t="s">
        <v>927</v>
      </c>
      <c r="N43" s="68"/>
      <c r="O43" s="278"/>
      <c r="P43" s="278" t="s">
        <v>2131</v>
      </c>
      <c r="Q43" s="278"/>
      <c r="R43" s="278" t="s">
        <v>368</v>
      </c>
      <c r="S43" s="278" t="s">
        <v>898</v>
      </c>
      <c r="T43" s="278"/>
      <c r="U43" s="278"/>
      <c r="V43" s="278">
        <v>0</v>
      </c>
      <c r="W43" s="278"/>
      <c r="X43" s="278">
        <v>2</v>
      </c>
      <c r="Y43" s="192">
        <v>2</v>
      </c>
      <c r="Z43" s="278"/>
      <c r="AA43" s="278">
        <v>2</v>
      </c>
      <c r="AB43" s="278">
        <v>0</v>
      </c>
      <c r="AC43" s="278"/>
      <c r="AD43" s="278">
        <v>0</v>
      </c>
      <c r="AE43" s="278">
        <v>0</v>
      </c>
      <c r="AF43" s="278">
        <v>0</v>
      </c>
      <c r="AG43" s="278">
        <v>0</v>
      </c>
      <c r="AH43" s="278">
        <v>1</v>
      </c>
    </row>
    <row r="44" spans="1:34" ht="30" customHeight="1">
      <c r="A44" s="289" t="s">
        <v>362</v>
      </c>
      <c r="B44" s="191" t="s">
        <v>2604</v>
      </c>
      <c r="C44" s="191" t="s">
        <v>1077</v>
      </c>
      <c r="D44" s="70" t="s">
        <v>129</v>
      </c>
      <c r="E44" s="70" t="s">
        <v>40</v>
      </c>
      <c r="F44" s="278">
        <v>78155</v>
      </c>
      <c r="G44" s="70" t="s">
        <v>679</v>
      </c>
      <c r="H44" s="70" t="s">
        <v>1078</v>
      </c>
      <c r="I44" s="293" t="s">
        <v>1015</v>
      </c>
      <c r="J44" s="291"/>
      <c r="K44" s="292"/>
      <c r="L44" s="293">
        <v>1500</v>
      </c>
      <c r="M44" s="278" t="s">
        <v>927</v>
      </c>
      <c r="N44" s="68"/>
      <c r="O44" s="278"/>
      <c r="P44" s="278" t="s">
        <v>2131</v>
      </c>
      <c r="Q44" s="278" t="s">
        <v>2605</v>
      </c>
      <c r="R44" s="278" t="s">
        <v>373</v>
      </c>
      <c r="S44" s="278" t="s">
        <v>897</v>
      </c>
      <c r="T44" s="278"/>
      <c r="U44" s="278"/>
      <c r="V44" s="278">
        <v>0</v>
      </c>
      <c r="W44" s="278"/>
      <c r="X44" s="278">
        <v>2</v>
      </c>
      <c r="Y44" s="192">
        <v>2</v>
      </c>
      <c r="Z44" s="278"/>
      <c r="AA44" s="278">
        <v>4</v>
      </c>
      <c r="AB44" s="278" t="s">
        <v>892</v>
      </c>
      <c r="AC44" s="278"/>
      <c r="AD44" s="278" t="s">
        <v>892</v>
      </c>
      <c r="AE44" s="278">
        <v>0</v>
      </c>
      <c r="AF44" s="278">
        <v>0</v>
      </c>
      <c r="AG44" s="278">
        <v>0</v>
      </c>
      <c r="AH44" s="278">
        <v>2</v>
      </c>
    </row>
    <row r="45" spans="1:34" ht="30" customHeight="1">
      <c r="A45" s="289"/>
      <c r="B45" s="191" t="s">
        <v>1964</v>
      </c>
      <c r="C45" s="191" t="s">
        <v>2606</v>
      </c>
      <c r="D45" s="70" t="s">
        <v>234</v>
      </c>
      <c r="E45" s="70" t="s">
        <v>40</v>
      </c>
      <c r="F45" s="278">
        <v>78132</v>
      </c>
      <c r="G45" s="70" t="s">
        <v>2607</v>
      </c>
      <c r="H45" s="70"/>
      <c r="I45" s="293" t="s">
        <v>99</v>
      </c>
      <c r="J45" s="291"/>
      <c r="K45" s="292"/>
      <c r="L45" s="293">
        <v>0</v>
      </c>
      <c r="M45" s="278"/>
      <c r="N45" s="68">
        <v>650</v>
      </c>
      <c r="O45" s="278" t="s">
        <v>931</v>
      </c>
      <c r="P45" s="278">
        <v>650</v>
      </c>
      <c r="Q45" s="278"/>
      <c r="R45" s="278" t="s">
        <v>368</v>
      </c>
      <c r="S45" s="278" t="s">
        <v>898</v>
      </c>
      <c r="T45" s="278"/>
      <c r="U45" s="278"/>
      <c r="V45" s="278">
        <v>0</v>
      </c>
      <c r="W45" s="278"/>
      <c r="X45" s="278">
        <v>2</v>
      </c>
      <c r="Y45" s="192">
        <v>2</v>
      </c>
      <c r="Z45" s="278"/>
      <c r="AA45" s="278">
        <v>2</v>
      </c>
      <c r="AB45" s="278">
        <v>0</v>
      </c>
      <c r="AC45" s="278"/>
      <c r="AD45" s="278">
        <v>0</v>
      </c>
      <c r="AE45" s="278">
        <v>0</v>
      </c>
      <c r="AF45" s="278">
        <v>0</v>
      </c>
      <c r="AG45" s="278">
        <v>0</v>
      </c>
      <c r="AH45" s="278">
        <v>1</v>
      </c>
    </row>
    <row r="46" spans="1:34" ht="30" customHeight="1">
      <c r="A46" s="289" t="s">
        <v>2529</v>
      </c>
      <c r="B46" s="191" t="s">
        <v>2160</v>
      </c>
      <c r="C46" s="191" t="s">
        <v>762</v>
      </c>
      <c r="D46" s="70" t="s">
        <v>219</v>
      </c>
      <c r="E46" s="70" t="s">
        <v>38</v>
      </c>
      <c r="F46" s="278">
        <v>78118</v>
      </c>
      <c r="G46" s="70" t="s">
        <v>763</v>
      </c>
      <c r="H46" s="70" t="s">
        <v>2161</v>
      </c>
      <c r="I46" s="293" t="s">
        <v>217</v>
      </c>
      <c r="J46" s="291"/>
      <c r="K46" s="292"/>
      <c r="L46" s="293">
        <v>300</v>
      </c>
      <c r="M46" s="278" t="s">
        <v>931</v>
      </c>
      <c r="N46" s="68"/>
      <c r="O46" s="278"/>
      <c r="P46" s="278" t="s">
        <v>2131</v>
      </c>
      <c r="Q46" s="278"/>
      <c r="R46" s="278" t="s">
        <v>363</v>
      </c>
      <c r="S46" s="278" t="s">
        <v>901</v>
      </c>
      <c r="T46" s="278"/>
      <c r="U46" s="278"/>
      <c r="V46" s="278">
        <v>0</v>
      </c>
      <c r="W46" s="278"/>
      <c r="X46" s="278">
        <v>1</v>
      </c>
      <c r="Y46" s="192">
        <v>0</v>
      </c>
      <c r="Z46" s="278"/>
      <c r="AA46" s="278">
        <v>2</v>
      </c>
      <c r="AB46" s="278">
        <v>0</v>
      </c>
      <c r="AC46" s="278"/>
      <c r="AD46" s="278">
        <v>0</v>
      </c>
      <c r="AE46" s="278">
        <v>0</v>
      </c>
      <c r="AF46" s="278">
        <v>0</v>
      </c>
      <c r="AG46" s="278">
        <v>0</v>
      </c>
      <c r="AH46" s="278">
        <v>1</v>
      </c>
    </row>
    <row r="47" spans="1:34" ht="30" customHeight="1">
      <c r="A47" s="289" t="s">
        <v>362</v>
      </c>
      <c r="B47" s="191" t="s">
        <v>2608</v>
      </c>
      <c r="C47" s="191" t="s">
        <v>2609</v>
      </c>
      <c r="D47" s="70" t="s">
        <v>37</v>
      </c>
      <c r="E47" s="70" t="s">
        <v>40</v>
      </c>
      <c r="F47" s="278">
        <v>78209</v>
      </c>
      <c r="G47" s="70" t="s">
        <v>1062</v>
      </c>
      <c r="H47" s="70" t="s">
        <v>1063</v>
      </c>
      <c r="I47" s="293"/>
      <c r="J47" s="291">
        <v>44193</v>
      </c>
      <c r="K47" s="292">
        <v>3518</v>
      </c>
      <c r="L47" s="293">
        <v>250</v>
      </c>
      <c r="M47" s="278" t="s">
        <v>927</v>
      </c>
      <c r="N47" s="68"/>
      <c r="O47" s="278"/>
      <c r="P47" s="278" t="s">
        <v>2131</v>
      </c>
      <c r="Q47" s="278"/>
      <c r="R47" s="278" t="s">
        <v>363</v>
      </c>
      <c r="S47" s="278" t="s">
        <v>901</v>
      </c>
      <c r="T47" s="278"/>
      <c r="U47" s="278"/>
      <c r="V47" s="278">
        <v>0</v>
      </c>
      <c r="W47" s="278"/>
      <c r="X47" s="278">
        <v>1</v>
      </c>
      <c r="Y47" s="192">
        <v>0</v>
      </c>
      <c r="Z47" s="278"/>
      <c r="AA47" s="278">
        <v>2</v>
      </c>
      <c r="AB47" s="278">
        <v>0</v>
      </c>
      <c r="AC47" s="278"/>
      <c r="AD47" s="278">
        <v>0</v>
      </c>
      <c r="AE47" s="278">
        <v>0</v>
      </c>
      <c r="AF47" s="278">
        <v>0</v>
      </c>
      <c r="AG47" s="278">
        <v>0</v>
      </c>
      <c r="AH47" s="278">
        <v>1</v>
      </c>
    </row>
    <row r="48" spans="1:34" ht="30" customHeight="1">
      <c r="A48" s="289" t="s">
        <v>362</v>
      </c>
      <c r="B48" s="191" t="s">
        <v>1119</v>
      </c>
      <c r="C48" s="191" t="s">
        <v>1120</v>
      </c>
      <c r="D48" s="70" t="s">
        <v>178</v>
      </c>
      <c r="E48" s="70" t="s">
        <v>40</v>
      </c>
      <c r="F48" s="278">
        <v>78948</v>
      </c>
      <c r="G48" s="70" t="s">
        <v>716</v>
      </c>
      <c r="H48" s="70" t="s">
        <v>786</v>
      </c>
      <c r="I48" s="293" t="s">
        <v>785</v>
      </c>
      <c r="J48" s="291">
        <v>44220</v>
      </c>
      <c r="K48" s="292">
        <v>3622</v>
      </c>
      <c r="L48" s="293">
        <v>250</v>
      </c>
      <c r="M48" s="278" t="s">
        <v>927</v>
      </c>
      <c r="N48" s="68"/>
      <c r="O48" s="278"/>
      <c r="P48" s="278" t="s">
        <v>2131</v>
      </c>
      <c r="Q48" s="278"/>
      <c r="R48" s="278" t="s">
        <v>363</v>
      </c>
      <c r="S48" s="278" t="s">
        <v>901</v>
      </c>
      <c r="T48" s="278"/>
      <c r="U48" s="278"/>
      <c r="V48" s="278">
        <v>0</v>
      </c>
      <c r="W48" s="278"/>
      <c r="X48" s="278">
        <v>1</v>
      </c>
      <c r="Y48" s="192">
        <v>0</v>
      </c>
      <c r="Z48" s="278"/>
      <c r="AA48" s="278">
        <v>2</v>
      </c>
      <c r="AB48" s="278">
        <v>0</v>
      </c>
      <c r="AC48" s="278"/>
      <c r="AD48" s="278">
        <v>0</v>
      </c>
      <c r="AE48" s="278">
        <v>0</v>
      </c>
      <c r="AF48" s="278">
        <v>0</v>
      </c>
      <c r="AG48" s="278">
        <v>0</v>
      </c>
      <c r="AH48" s="278">
        <v>1</v>
      </c>
    </row>
    <row r="49" spans="1:34" ht="30" customHeight="1">
      <c r="A49" s="289" t="s">
        <v>362</v>
      </c>
      <c r="B49" s="191" t="s">
        <v>1776</v>
      </c>
      <c r="C49" s="191" t="s">
        <v>1777</v>
      </c>
      <c r="D49" s="70" t="s">
        <v>232</v>
      </c>
      <c r="E49" s="70" t="s">
        <v>40</v>
      </c>
      <c r="F49" s="278">
        <v>78009</v>
      </c>
      <c r="G49" s="70" t="s">
        <v>1778</v>
      </c>
      <c r="H49" s="70" t="s">
        <v>1779</v>
      </c>
      <c r="I49" s="293" t="s">
        <v>1780</v>
      </c>
      <c r="J49" s="291">
        <v>44210</v>
      </c>
      <c r="K49" s="292">
        <v>3573</v>
      </c>
      <c r="L49" s="293">
        <v>300</v>
      </c>
      <c r="M49" s="278" t="s">
        <v>927</v>
      </c>
      <c r="N49" s="68"/>
      <c r="O49" s="278"/>
      <c r="P49" s="278" t="s">
        <v>2131</v>
      </c>
      <c r="Q49" s="278"/>
      <c r="R49" s="278" t="s">
        <v>363</v>
      </c>
      <c r="S49" s="278" t="s">
        <v>901</v>
      </c>
      <c r="T49" s="278"/>
      <c r="U49" s="278"/>
      <c r="V49" s="278">
        <v>0</v>
      </c>
      <c r="W49" s="278"/>
      <c r="X49" s="278">
        <v>1</v>
      </c>
      <c r="Y49" s="192">
        <v>0</v>
      </c>
      <c r="Z49" s="278"/>
      <c r="AA49" s="278">
        <v>2</v>
      </c>
      <c r="AB49" s="278">
        <v>0</v>
      </c>
      <c r="AC49" s="278"/>
      <c r="AD49" s="278">
        <v>0</v>
      </c>
      <c r="AE49" s="278">
        <v>0</v>
      </c>
      <c r="AF49" s="278">
        <v>0</v>
      </c>
      <c r="AG49" s="278">
        <v>0</v>
      </c>
      <c r="AH49" s="278">
        <v>1</v>
      </c>
    </row>
    <row r="50" spans="1:34" ht="30" customHeight="1">
      <c r="A50" s="289" t="s">
        <v>362</v>
      </c>
      <c r="B50" s="191" t="s">
        <v>1169</v>
      </c>
      <c r="C50" s="191" t="s">
        <v>2610</v>
      </c>
      <c r="D50" s="70" t="s">
        <v>107</v>
      </c>
      <c r="E50" s="70" t="s">
        <v>40</v>
      </c>
      <c r="F50" s="278">
        <v>78016</v>
      </c>
      <c r="G50" s="70" t="s">
        <v>1170</v>
      </c>
      <c r="H50" s="70" t="s">
        <v>1171</v>
      </c>
      <c r="I50" s="293" t="s">
        <v>1172</v>
      </c>
      <c r="J50" s="291" t="s">
        <v>2611</v>
      </c>
      <c r="K50" s="292" t="s">
        <v>2612</v>
      </c>
      <c r="L50" s="293">
        <v>591.09</v>
      </c>
      <c r="M50" s="278" t="s">
        <v>927</v>
      </c>
      <c r="N50" s="68"/>
      <c r="O50" s="278"/>
      <c r="P50" s="278" t="s">
        <v>2131</v>
      </c>
      <c r="Q50" s="278"/>
      <c r="R50" s="278" t="s">
        <v>368</v>
      </c>
      <c r="S50" s="278" t="s">
        <v>898</v>
      </c>
      <c r="T50" s="278"/>
      <c r="U50" s="278"/>
      <c r="V50" s="278">
        <v>0</v>
      </c>
      <c r="W50" s="278"/>
      <c r="X50" s="278">
        <v>2</v>
      </c>
      <c r="Y50" s="192">
        <v>2</v>
      </c>
      <c r="Z50" s="278"/>
      <c r="AA50" s="278">
        <v>2</v>
      </c>
      <c r="AB50" s="278">
        <v>0</v>
      </c>
      <c r="AC50" s="278"/>
      <c r="AD50" s="278">
        <v>0</v>
      </c>
      <c r="AE50" s="278">
        <v>0</v>
      </c>
      <c r="AF50" s="278">
        <v>0</v>
      </c>
      <c r="AG50" s="278">
        <v>0</v>
      </c>
      <c r="AH50" s="278">
        <v>1</v>
      </c>
    </row>
    <row r="51" spans="1:34" ht="30" customHeight="1">
      <c r="A51" s="289" t="s">
        <v>362</v>
      </c>
      <c r="B51" s="191" t="s">
        <v>2132</v>
      </c>
      <c r="C51" s="191" t="s">
        <v>2133</v>
      </c>
      <c r="D51" s="70" t="s">
        <v>134</v>
      </c>
      <c r="E51" s="70" t="s">
        <v>40</v>
      </c>
      <c r="F51" s="278">
        <v>78133</v>
      </c>
      <c r="G51" s="70" t="s">
        <v>2134</v>
      </c>
      <c r="H51" s="70" t="s">
        <v>2613</v>
      </c>
      <c r="I51" s="293" t="s">
        <v>2136</v>
      </c>
      <c r="J51" s="291">
        <v>44218</v>
      </c>
      <c r="K51" s="292">
        <v>3611</v>
      </c>
      <c r="L51" s="293">
        <v>250</v>
      </c>
      <c r="M51" s="278" t="s">
        <v>927</v>
      </c>
      <c r="N51" s="68"/>
      <c r="O51" s="278"/>
      <c r="P51" s="278" t="s">
        <v>2131</v>
      </c>
      <c r="Q51" s="278"/>
      <c r="R51" s="278" t="s">
        <v>363</v>
      </c>
      <c r="S51" s="278" t="s">
        <v>901</v>
      </c>
      <c r="T51" s="278"/>
      <c r="U51" s="278"/>
      <c r="V51" s="278">
        <v>0</v>
      </c>
      <c r="W51" s="278"/>
      <c r="X51" s="278">
        <v>1</v>
      </c>
      <c r="Y51" s="192">
        <v>0</v>
      </c>
      <c r="Z51" s="278"/>
      <c r="AA51" s="278">
        <v>2</v>
      </c>
      <c r="AB51" s="278">
        <v>0</v>
      </c>
      <c r="AC51" s="278"/>
      <c r="AD51" s="278">
        <v>0</v>
      </c>
      <c r="AE51" s="278">
        <v>0</v>
      </c>
      <c r="AF51" s="278">
        <v>0</v>
      </c>
      <c r="AG51" s="278">
        <v>0</v>
      </c>
      <c r="AH51" s="278">
        <v>1</v>
      </c>
    </row>
    <row r="52" spans="1:34" ht="30" customHeight="1">
      <c r="A52" s="289" t="s">
        <v>362</v>
      </c>
      <c r="B52" s="191" t="s">
        <v>2614</v>
      </c>
      <c r="C52" s="191" t="s">
        <v>1023</v>
      </c>
      <c r="D52" s="70" t="s">
        <v>1024</v>
      </c>
      <c r="E52" s="70" t="s">
        <v>40</v>
      </c>
      <c r="F52" s="278">
        <v>78121</v>
      </c>
      <c r="G52" s="70" t="s">
        <v>1025</v>
      </c>
      <c r="H52" s="70" t="s">
        <v>990</v>
      </c>
      <c r="I52" s="293" t="s">
        <v>99</v>
      </c>
      <c r="J52" s="291">
        <v>44216</v>
      </c>
      <c r="K52" s="292">
        <v>3604</v>
      </c>
      <c r="L52" s="293">
        <v>250</v>
      </c>
      <c r="M52" s="278" t="s">
        <v>927</v>
      </c>
      <c r="N52" s="68"/>
      <c r="O52" s="278"/>
      <c r="P52" s="278" t="s">
        <v>2131</v>
      </c>
      <c r="Q52" s="278"/>
      <c r="R52" s="278" t="s">
        <v>363</v>
      </c>
      <c r="S52" s="278" t="s">
        <v>901</v>
      </c>
      <c r="T52" s="278"/>
      <c r="U52" s="278"/>
      <c r="V52" s="278">
        <v>0</v>
      </c>
      <c r="W52" s="278"/>
      <c r="X52" s="278">
        <v>1</v>
      </c>
      <c r="Y52" s="192">
        <v>0</v>
      </c>
      <c r="Z52" s="278"/>
      <c r="AA52" s="278">
        <v>2</v>
      </c>
      <c r="AB52" s="278">
        <v>0</v>
      </c>
      <c r="AC52" s="278"/>
      <c r="AD52" s="278">
        <v>0</v>
      </c>
      <c r="AE52" s="278">
        <v>0</v>
      </c>
      <c r="AF52" s="278">
        <v>0</v>
      </c>
      <c r="AG52" s="278">
        <v>0</v>
      </c>
      <c r="AH52" s="278">
        <v>1</v>
      </c>
    </row>
    <row r="53" spans="1:34" ht="30" customHeight="1">
      <c r="A53" s="289" t="s">
        <v>2529</v>
      </c>
      <c r="B53" s="191" t="s">
        <v>1220</v>
      </c>
      <c r="C53" s="191" t="s">
        <v>1221</v>
      </c>
      <c r="D53" s="70" t="s">
        <v>37</v>
      </c>
      <c r="E53" s="70" t="s">
        <v>40</v>
      </c>
      <c r="F53" s="278">
        <v>78250</v>
      </c>
      <c r="G53" s="70" t="s">
        <v>1222</v>
      </c>
      <c r="H53" s="70" t="s">
        <v>1223</v>
      </c>
      <c r="I53" s="293" t="s">
        <v>217</v>
      </c>
      <c r="J53" s="291"/>
      <c r="K53" s="292"/>
      <c r="L53" s="293">
        <v>200</v>
      </c>
      <c r="M53" s="278" t="s">
        <v>931</v>
      </c>
      <c r="N53" s="68"/>
      <c r="O53" s="278"/>
      <c r="P53" s="278" t="s">
        <v>2131</v>
      </c>
      <c r="Q53" s="278"/>
      <c r="R53" s="278" t="s">
        <v>903</v>
      </c>
      <c r="S53" s="278" t="s">
        <v>904</v>
      </c>
      <c r="T53" s="278"/>
      <c r="U53" s="278"/>
      <c r="V53" s="278">
        <v>0</v>
      </c>
      <c r="W53" s="278"/>
      <c r="X53" s="278">
        <v>1</v>
      </c>
      <c r="Y53" s="192">
        <v>0</v>
      </c>
      <c r="Z53" s="278"/>
      <c r="AA53" s="278">
        <v>0</v>
      </c>
      <c r="AB53" s="278">
        <v>0</v>
      </c>
      <c r="AC53" s="278"/>
      <c r="AD53" s="278">
        <v>0</v>
      </c>
      <c r="AE53" s="278">
        <v>0</v>
      </c>
      <c r="AF53" s="278">
        <v>0</v>
      </c>
      <c r="AG53" s="278">
        <v>0</v>
      </c>
      <c r="AH53" s="278">
        <v>0</v>
      </c>
    </row>
    <row r="54" spans="1:34" ht="30" customHeight="1">
      <c r="A54" s="289" t="s">
        <v>362</v>
      </c>
      <c r="B54" s="191" t="s">
        <v>1280</v>
      </c>
      <c r="C54" s="191" t="s">
        <v>342</v>
      </c>
      <c r="D54" s="70" t="s">
        <v>1024</v>
      </c>
      <c r="E54" s="70" t="s">
        <v>40</v>
      </c>
      <c r="F54" s="278">
        <v>78121</v>
      </c>
      <c r="G54" s="70" t="s">
        <v>1281</v>
      </c>
      <c r="H54" s="70" t="s">
        <v>1282</v>
      </c>
      <c r="I54" s="293" t="s">
        <v>341</v>
      </c>
      <c r="J54" s="291">
        <v>44208</v>
      </c>
      <c r="K54" s="292">
        <v>3557</v>
      </c>
      <c r="L54" s="293">
        <v>300</v>
      </c>
      <c r="M54" s="278" t="s">
        <v>927</v>
      </c>
      <c r="N54" s="68"/>
      <c r="O54" s="278"/>
      <c r="P54" s="278" t="s">
        <v>2131</v>
      </c>
      <c r="Q54" s="278"/>
      <c r="R54" s="278" t="s">
        <v>363</v>
      </c>
      <c r="S54" s="278" t="s">
        <v>901</v>
      </c>
      <c r="T54" s="278"/>
      <c r="U54" s="278"/>
      <c r="V54" s="278">
        <v>0</v>
      </c>
      <c r="W54" s="278"/>
      <c r="X54" s="278">
        <v>1</v>
      </c>
      <c r="Y54" s="192">
        <v>0</v>
      </c>
      <c r="Z54" s="278"/>
      <c r="AA54" s="278">
        <v>2</v>
      </c>
      <c r="AB54" s="278">
        <v>0</v>
      </c>
      <c r="AC54" s="278"/>
      <c r="AD54" s="278">
        <v>0</v>
      </c>
      <c r="AE54" s="278">
        <v>0</v>
      </c>
      <c r="AF54" s="278">
        <v>0</v>
      </c>
      <c r="AG54" s="278">
        <v>0</v>
      </c>
      <c r="AH54" s="278">
        <v>1</v>
      </c>
    </row>
    <row r="55" spans="1:34" ht="30" customHeight="1">
      <c r="A55" s="289"/>
      <c r="B55" s="191" t="s">
        <v>2615</v>
      </c>
      <c r="C55" s="191" t="s">
        <v>2616</v>
      </c>
      <c r="D55" s="70" t="s">
        <v>2617</v>
      </c>
      <c r="E55" s="70" t="s">
        <v>40</v>
      </c>
      <c r="F55" s="278">
        <v>77478</v>
      </c>
      <c r="G55" s="70" t="s">
        <v>2618</v>
      </c>
      <c r="H55" s="70" t="s">
        <v>2619</v>
      </c>
      <c r="I55" s="293" t="s">
        <v>99</v>
      </c>
      <c r="J55" s="291"/>
      <c r="K55" s="292"/>
      <c r="L55" s="293">
        <v>0</v>
      </c>
      <c r="M55" s="278"/>
      <c r="N55" s="68">
        <v>7500</v>
      </c>
      <c r="O55" s="278" t="s">
        <v>931</v>
      </c>
      <c r="P55" s="278">
        <v>7500</v>
      </c>
      <c r="Q55" s="278"/>
      <c r="R55" s="278" t="s">
        <v>379</v>
      </c>
      <c r="S55" s="278" t="s">
        <v>894</v>
      </c>
      <c r="T55" s="278"/>
      <c r="U55" s="278"/>
      <c r="V55" s="278">
        <v>2</v>
      </c>
      <c r="W55" s="278"/>
      <c r="X55" s="278">
        <v>4</v>
      </c>
      <c r="Y55" s="192">
        <v>2</v>
      </c>
      <c r="Z55" s="278"/>
      <c r="AA55" s="278">
        <v>6</v>
      </c>
      <c r="AB55" s="278" t="s">
        <v>892</v>
      </c>
      <c r="AC55" s="278"/>
      <c r="AD55" s="278" t="s">
        <v>892</v>
      </c>
      <c r="AE55" s="278">
        <v>0</v>
      </c>
      <c r="AF55" s="278">
        <v>0</v>
      </c>
      <c r="AG55" s="278">
        <v>0</v>
      </c>
      <c r="AH55" s="278">
        <v>4</v>
      </c>
    </row>
    <row r="56" spans="1:34" ht="30" customHeight="1">
      <c r="A56" s="289" t="s">
        <v>362</v>
      </c>
      <c r="B56" s="191" t="s">
        <v>2620</v>
      </c>
      <c r="C56" s="191" t="s">
        <v>2621</v>
      </c>
      <c r="D56" s="70" t="s">
        <v>2622</v>
      </c>
      <c r="E56" s="70" t="s">
        <v>2091</v>
      </c>
      <c r="F56" s="278">
        <v>32081</v>
      </c>
      <c r="G56" s="70" t="s">
        <v>2092</v>
      </c>
      <c r="H56" s="70" t="s">
        <v>2093</v>
      </c>
      <c r="I56" s="293" t="s">
        <v>2094</v>
      </c>
      <c r="J56" s="291">
        <v>44221</v>
      </c>
      <c r="K56" s="292">
        <v>3623</v>
      </c>
      <c r="L56" s="293">
        <v>250</v>
      </c>
      <c r="M56" s="278" t="s">
        <v>927</v>
      </c>
      <c r="N56" s="68"/>
      <c r="O56" s="278"/>
      <c r="P56" s="278" t="s">
        <v>2131</v>
      </c>
      <c r="Q56" s="278"/>
      <c r="R56" s="278" t="s">
        <v>363</v>
      </c>
      <c r="S56" s="278" t="s">
        <v>901</v>
      </c>
      <c r="T56" s="278"/>
      <c r="U56" s="278"/>
      <c r="V56" s="278">
        <v>0</v>
      </c>
      <c r="W56" s="278"/>
      <c r="X56" s="278">
        <v>1</v>
      </c>
      <c r="Y56" s="192">
        <v>0</v>
      </c>
      <c r="Z56" s="278"/>
      <c r="AA56" s="278">
        <v>2</v>
      </c>
      <c r="AB56" s="278">
        <v>0</v>
      </c>
      <c r="AC56" s="278"/>
      <c r="AD56" s="278">
        <v>0</v>
      </c>
      <c r="AE56" s="278">
        <v>0</v>
      </c>
      <c r="AF56" s="278">
        <v>0</v>
      </c>
      <c r="AG56" s="278">
        <v>0</v>
      </c>
      <c r="AH56" s="278">
        <v>1</v>
      </c>
    </row>
    <row r="57" spans="1:34" ht="30" customHeight="1">
      <c r="A57" s="289" t="s">
        <v>362</v>
      </c>
      <c r="B57" s="191" t="s">
        <v>1132</v>
      </c>
      <c r="C57" s="191" t="s">
        <v>1133</v>
      </c>
      <c r="D57" s="70" t="s">
        <v>37</v>
      </c>
      <c r="E57" s="70" t="s">
        <v>38</v>
      </c>
      <c r="F57" s="278">
        <v>78217</v>
      </c>
      <c r="G57" s="70" t="s">
        <v>1134</v>
      </c>
      <c r="H57" s="70" t="s">
        <v>1135</v>
      </c>
      <c r="I57" s="293" t="s">
        <v>996</v>
      </c>
      <c r="J57" s="291">
        <v>44208</v>
      </c>
      <c r="K57" s="292">
        <v>3557</v>
      </c>
      <c r="L57" s="293">
        <v>1000</v>
      </c>
      <c r="M57" s="278" t="s">
        <v>927</v>
      </c>
      <c r="N57" s="68"/>
      <c r="O57" s="278"/>
      <c r="P57" s="278" t="s">
        <v>2131</v>
      </c>
      <c r="Q57" s="278"/>
      <c r="R57" s="278" t="s">
        <v>373</v>
      </c>
      <c r="S57" s="278" t="s">
        <v>897</v>
      </c>
      <c r="T57" s="278"/>
      <c r="U57" s="278"/>
      <c r="V57" s="278">
        <v>0</v>
      </c>
      <c r="W57" s="278"/>
      <c r="X57" s="278">
        <v>2</v>
      </c>
      <c r="Y57" s="192">
        <v>2</v>
      </c>
      <c r="Z57" s="278"/>
      <c r="AA57" s="278">
        <v>4</v>
      </c>
      <c r="AB57" s="278" t="s">
        <v>892</v>
      </c>
      <c r="AC57" s="278"/>
      <c r="AD57" s="278" t="s">
        <v>892</v>
      </c>
      <c r="AE57" s="278">
        <v>0</v>
      </c>
      <c r="AF57" s="278">
        <v>0</v>
      </c>
      <c r="AG57" s="278">
        <v>0</v>
      </c>
      <c r="AH57" s="278">
        <v>2</v>
      </c>
    </row>
    <row r="58" spans="1:34" ht="30" customHeight="1">
      <c r="A58" s="289" t="s">
        <v>2529</v>
      </c>
      <c r="B58" s="191" t="s">
        <v>2623</v>
      </c>
      <c r="C58" s="191" t="s">
        <v>1016</v>
      </c>
      <c r="D58" s="70" t="s">
        <v>37</v>
      </c>
      <c r="E58" s="70" t="s">
        <v>38</v>
      </c>
      <c r="F58" s="278">
        <v>78209</v>
      </c>
      <c r="G58" s="70" t="s">
        <v>634</v>
      </c>
      <c r="H58" s="70" t="s">
        <v>1017</v>
      </c>
      <c r="I58" s="293" t="s">
        <v>1015</v>
      </c>
      <c r="J58" s="291"/>
      <c r="K58" s="292"/>
      <c r="L58" s="293">
        <v>500</v>
      </c>
      <c r="M58" s="278" t="s">
        <v>931</v>
      </c>
      <c r="N58" s="68"/>
      <c r="O58" s="278"/>
      <c r="P58" s="278" t="s">
        <v>2131</v>
      </c>
      <c r="Q58" s="278"/>
      <c r="R58" s="278" t="s">
        <v>368</v>
      </c>
      <c r="S58" s="278" t="s">
        <v>898</v>
      </c>
      <c r="T58" s="278"/>
      <c r="U58" s="278"/>
      <c r="V58" s="278">
        <v>0</v>
      </c>
      <c r="W58" s="278"/>
      <c r="X58" s="278">
        <v>2</v>
      </c>
      <c r="Y58" s="192">
        <v>2</v>
      </c>
      <c r="Z58" s="278"/>
      <c r="AA58" s="278">
        <v>2</v>
      </c>
      <c r="AB58" s="278">
        <v>0</v>
      </c>
      <c r="AC58" s="278"/>
      <c r="AD58" s="278">
        <v>0</v>
      </c>
      <c r="AE58" s="278">
        <v>0</v>
      </c>
      <c r="AF58" s="278">
        <v>0</v>
      </c>
      <c r="AG58" s="278">
        <v>0</v>
      </c>
      <c r="AH58" s="278">
        <v>1</v>
      </c>
    </row>
    <row r="59" spans="1:34" ht="30" customHeight="1">
      <c r="A59" s="289" t="s">
        <v>362</v>
      </c>
      <c r="B59" s="191" t="s">
        <v>2138</v>
      </c>
      <c r="C59" s="191" t="s">
        <v>2139</v>
      </c>
      <c r="D59" s="70" t="s">
        <v>192</v>
      </c>
      <c r="E59" s="70" t="s">
        <v>40</v>
      </c>
      <c r="F59" s="278">
        <v>78006</v>
      </c>
      <c r="G59" s="70" t="s">
        <v>2140</v>
      </c>
      <c r="H59" s="70" t="s">
        <v>2141</v>
      </c>
      <c r="I59" s="293" t="s">
        <v>2142</v>
      </c>
      <c r="J59" s="291">
        <v>44229</v>
      </c>
      <c r="K59" s="292">
        <v>3678</v>
      </c>
      <c r="L59" s="293">
        <v>500</v>
      </c>
      <c r="M59" s="278" t="s">
        <v>927</v>
      </c>
      <c r="N59" s="68"/>
      <c r="O59" s="278"/>
      <c r="P59" s="278" t="s">
        <v>2131</v>
      </c>
      <c r="Q59" s="278"/>
      <c r="R59" s="278" t="s">
        <v>368</v>
      </c>
      <c r="S59" s="278" t="s">
        <v>898</v>
      </c>
      <c r="T59" s="278"/>
      <c r="U59" s="278"/>
      <c r="V59" s="278">
        <v>0</v>
      </c>
      <c r="W59" s="278"/>
      <c r="X59" s="278">
        <v>2</v>
      </c>
      <c r="Y59" s="192">
        <v>2</v>
      </c>
      <c r="Z59" s="278"/>
      <c r="AA59" s="278">
        <v>2</v>
      </c>
      <c r="AB59" s="278">
        <v>0</v>
      </c>
      <c r="AC59" s="278"/>
      <c r="AD59" s="278">
        <v>0</v>
      </c>
      <c r="AE59" s="278">
        <v>0</v>
      </c>
      <c r="AF59" s="278">
        <v>0</v>
      </c>
      <c r="AG59" s="278">
        <v>0</v>
      </c>
      <c r="AH59" s="278">
        <v>1</v>
      </c>
    </row>
    <row r="60" spans="1:34" ht="30" customHeight="1">
      <c r="A60" s="289"/>
      <c r="B60" s="191" t="s">
        <v>2122</v>
      </c>
      <c r="C60" s="191" t="s">
        <v>2123</v>
      </c>
      <c r="D60" s="70" t="s">
        <v>216</v>
      </c>
      <c r="E60" s="70" t="s">
        <v>40</v>
      </c>
      <c r="F60" s="278">
        <v>75551</v>
      </c>
      <c r="G60" s="70" t="s">
        <v>2124</v>
      </c>
      <c r="H60" s="70"/>
      <c r="I60" s="293" t="s">
        <v>99</v>
      </c>
      <c r="J60" s="291"/>
      <c r="K60" s="292"/>
      <c r="L60" s="293">
        <v>0</v>
      </c>
      <c r="M60" s="278"/>
      <c r="N60" s="68">
        <v>1080</v>
      </c>
      <c r="O60" s="278" t="s">
        <v>931</v>
      </c>
      <c r="P60" s="278">
        <v>1080</v>
      </c>
      <c r="Q60" s="278" t="s">
        <v>2624</v>
      </c>
      <c r="R60" s="278" t="s">
        <v>373</v>
      </c>
      <c r="S60" s="278" t="s">
        <v>897</v>
      </c>
      <c r="T60" s="278"/>
      <c r="U60" s="278"/>
      <c r="V60" s="278">
        <v>0</v>
      </c>
      <c r="W60" s="278"/>
      <c r="X60" s="278">
        <v>2</v>
      </c>
      <c r="Y60" s="192">
        <v>2</v>
      </c>
      <c r="Z60" s="278"/>
      <c r="AA60" s="278">
        <v>4</v>
      </c>
      <c r="AB60" s="278" t="s">
        <v>892</v>
      </c>
      <c r="AC60" s="278"/>
      <c r="AD60" s="278" t="s">
        <v>892</v>
      </c>
      <c r="AE60" s="278">
        <v>0</v>
      </c>
      <c r="AF60" s="278">
        <v>0</v>
      </c>
      <c r="AG60" s="278">
        <v>0</v>
      </c>
      <c r="AH60" s="278">
        <v>2</v>
      </c>
    </row>
    <row r="61" spans="1:34" ht="30" customHeight="1">
      <c r="A61" s="289" t="s">
        <v>362</v>
      </c>
      <c r="B61" s="191" t="s">
        <v>1917</v>
      </c>
      <c r="C61" s="191" t="s">
        <v>1918</v>
      </c>
      <c r="D61" s="70" t="s">
        <v>309</v>
      </c>
      <c r="E61" s="70" t="s">
        <v>40</v>
      </c>
      <c r="F61" s="278">
        <v>78801</v>
      </c>
      <c r="G61" s="70" t="s">
        <v>1919</v>
      </c>
      <c r="H61" s="70" t="s">
        <v>1920</v>
      </c>
      <c r="I61" s="293" t="s">
        <v>1921</v>
      </c>
      <c r="J61" s="291">
        <v>44214</v>
      </c>
      <c r="K61" s="292">
        <v>3587</v>
      </c>
      <c r="L61" s="293">
        <v>500</v>
      </c>
      <c r="M61" s="278" t="s">
        <v>927</v>
      </c>
      <c r="N61" s="68"/>
      <c r="O61" s="278"/>
      <c r="P61" s="278" t="s">
        <v>2131</v>
      </c>
      <c r="Q61" s="278"/>
      <c r="R61" s="278" t="s">
        <v>368</v>
      </c>
      <c r="S61" s="278" t="s">
        <v>898</v>
      </c>
      <c r="T61" s="278"/>
      <c r="U61" s="278"/>
      <c r="V61" s="278">
        <v>0</v>
      </c>
      <c r="W61" s="278"/>
      <c r="X61" s="278">
        <v>2</v>
      </c>
      <c r="Y61" s="192">
        <v>2</v>
      </c>
      <c r="Z61" s="278"/>
      <c r="AA61" s="278">
        <v>2</v>
      </c>
      <c r="AB61" s="278">
        <v>0</v>
      </c>
      <c r="AC61" s="278"/>
      <c r="AD61" s="278">
        <v>0</v>
      </c>
      <c r="AE61" s="278">
        <v>0</v>
      </c>
      <c r="AF61" s="278">
        <v>0</v>
      </c>
      <c r="AG61" s="278">
        <v>0</v>
      </c>
      <c r="AH61" s="278">
        <v>1</v>
      </c>
    </row>
    <row r="62" spans="1:34" ht="30" customHeight="1">
      <c r="A62" s="289" t="s">
        <v>2529</v>
      </c>
      <c r="B62" s="191" t="s">
        <v>1741</v>
      </c>
      <c r="C62" s="191" t="s">
        <v>1742</v>
      </c>
      <c r="D62" s="70" t="s">
        <v>37</v>
      </c>
      <c r="E62" s="70" t="s">
        <v>40</v>
      </c>
      <c r="F62" s="278">
        <v>78217</v>
      </c>
      <c r="G62" s="70" t="s">
        <v>2628</v>
      </c>
      <c r="H62" s="70" t="s">
        <v>1744</v>
      </c>
      <c r="I62" s="293" t="s">
        <v>1015</v>
      </c>
      <c r="J62" s="291"/>
      <c r="K62" s="292"/>
      <c r="L62" s="293">
        <v>1250</v>
      </c>
      <c r="M62" s="278" t="s">
        <v>931</v>
      </c>
      <c r="N62" s="68"/>
      <c r="O62" s="278"/>
      <c r="P62" s="278" t="s">
        <v>2131</v>
      </c>
      <c r="Q62" s="278"/>
      <c r="R62" s="278" t="s">
        <v>373</v>
      </c>
      <c r="S62" s="278" t="s">
        <v>897</v>
      </c>
      <c r="T62" s="278"/>
      <c r="U62" s="278"/>
      <c r="V62" s="278">
        <v>0</v>
      </c>
      <c r="W62" s="278"/>
      <c r="X62" s="278">
        <v>2</v>
      </c>
      <c r="Y62" s="192">
        <v>2</v>
      </c>
      <c r="Z62" s="278"/>
      <c r="AA62" s="278">
        <v>4</v>
      </c>
      <c r="AB62" s="278" t="s">
        <v>892</v>
      </c>
      <c r="AC62" s="278"/>
      <c r="AD62" s="278" t="s">
        <v>892</v>
      </c>
      <c r="AE62" s="278">
        <v>0</v>
      </c>
      <c r="AF62" s="278">
        <v>0</v>
      </c>
      <c r="AG62" s="278">
        <v>0</v>
      </c>
      <c r="AH62" s="278">
        <v>2</v>
      </c>
    </row>
    <row r="63" spans="1:34" ht="30" customHeight="1">
      <c r="A63" s="289" t="s">
        <v>362</v>
      </c>
      <c r="B63" s="191" t="s">
        <v>1800</v>
      </c>
      <c r="C63" s="191" t="s">
        <v>1801</v>
      </c>
      <c r="D63" s="70" t="s">
        <v>37</v>
      </c>
      <c r="E63" s="70" t="s">
        <v>40</v>
      </c>
      <c r="F63" s="278">
        <v>78261</v>
      </c>
      <c r="G63" s="70" t="s">
        <v>1802</v>
      </c>
      <c r="H63" s="70" t="s">
        <v>1803</v>
      </c>
      <c r="I63" s="293" t="s">
        <v>1804</v>
      </c>
      <c r="J63" s="291">
        <v>44237</v>
      </c>
      <c r="K63" s="292">
        <v>3730</v>
      </c>
      <c r="L63" s="293">
        <v>300</v>
      </c>
      <c r="M63" s="278" t="s">
        <v>927</v>
      </c>
      <c r="N63" s="68"/>
      <c r="O63" s="278"/>
      <c r="P63" s="278" t="s">
        <v>2131</v>
      </c>
      <c r="Q63" s="278" t="s">
        <v>2629</v>
      </c>
      <c r="R63" s="278" t="s">
        <v>363</v>
      </c>
      <c r="S63" s="278" t="s">
        <v>901</v>
      </c>
      <c r="T63" s="278"/>
      <c r="U63" s="278"/>
      <c r="V63" s="278">
        <v>0</v>
      </c>
      <c r="W63" s="278"/>
      <c r="X63" s="278">
        <v>1</v>
      </c>
      <c r="Y63" s="192">
        <v>0</v>
      </c>
      <c r="Z63" s="278"/>
      <c r="AA63" s="278">
        <v>2</v>
      </c>
      <c r="AB63" s="278">
        <v>0</v>
      </c>
      <c r="AC63" s="278"/>
      <c r="AD63" s="278">
        <v>0</v>
      </c>
      <c r="AE63" s="278">
        <v>0</v>
      </c>
      <c r="AF63" s="278">
        <v>0</v>
      </c>
      <c r="AG63" s="278">
        <v>0</v>
      </c>
      <c r="AH63" s="278">
        <v>1</v>
      </c>
    </row>
    <row r="64" spans="1:34" ht="30" customHeight="1">
      <c r="A64" s="289"/>
      <c r="B64" s="191" t="s">
        <v>1904</v>
      </c>
      <c r="C64" s="191" t="s">
        <v>1905</v>
      </c>
      <c r="D64" s="70" t="s">
        <v>140</v>
      </c>
      <c r="E64" s="70" t="s">
        <v>40</v>
      </c>
      <c r="F64" s="278">
        <v>75038</v>
      </c>
      <c r="G64" s="70"/>
      <c r="H64" s="70"/>
      <c r="I64" s="293"/>
      <c r="J64" s="291"/>
      <c r="K64" s="292"/>
      <c r="L64" s="293">
        <v>0</v>
      </c>
      <c r="M64" s="278"/>
      <c r="N64" s="68">
        <v>500</v>
      </c>
      <c r="O64" s="278" t="s">
        <v>931</v>
      </c>
      <c r="P64" s="278">
        <v>500</v>
      </c>
      <c r="Q64" s="278"/>
      <c r="R64" s="278" t="s">
        <v>368</v>
      </c>
      <c r="S64" s="278" t="s">
        <v>898</v>
      </c>
      <c r="T64" s="278"/>
      <c r="U64" s="278"/>
      <c r="V64" s="278">
        <v>0</v>
      </c>
      <c r="W64" s="278"/>
      <c r="X64" s="278">
        <v>2</v>
      </c>
      <c r="Y64" s="192">
        <v>2</v>
      </c>
      <c r="Z64" s="278"/>
      <c r="AA64" s="278">
        <v>2</v>
      </c>
      <c r="AB64" s="278">
        <v>0</v>
      </c>
      <c r="AC64" s="278"/>
      <c r="AD64" s="278">
        <v>0</v>
      </c>
      <c r="AE64" s="278">
        <v>0</v>
      </c>
      <c r="AF64" s="278">
        <v>0</v>
      </c>
      <c r="AG64" s="278">
        <v>0</v>
      </c>
      <c r="AH64" s="278">
        <v>1</v>
      </c>
    </row>
    <row r="65" spans="1:34" ht="30" customHeight="1">
      <c r="A65" s="289"/>
      <c r="B65" s="191" t="s">
        <v>2630</v>
      </c>
      <c r="C65" s="191" t="s">
        <v>2631</v>
      </c>
      <c r="D65" s="70" t="s">
        <v>37</v>
      </c>
      <c r="E65" s="70" t="s">
        <v>40</v>
      </c>
      <c r="F65" s="278">
        <v>78216</v>
      </c>
      <c r="G65" s="70" t="s">
        <v>1304</v>
      </c>
      <c r="H65" s="70"/>
      <c r="I65" s="293" t="s">
        <v>220</v>
      </c>
      <c r="J65" s="291"/>
      <c r="K65" s="292"/>
      <c r="L65" s="293">
        <v>0</v>
      </c>
      <c r="M65" s="278"/>
      <c r="N65" s="68">
        <v>500</v>
      </c>
      <c r="O65" s="278" t="s">
        <v>931</v>
      </c>
      <c r="P65" s="278">
        <v>500</v>
      </c>
      <c r="Q65" s="278"/>
      <c r="R65" s="278" t="s">
        <v>368</v>
      </c>
      <c r="S65" s="278" t="s">
        <v>898</v>
      </c>
      <c r="T65" s="278"/>
      <c r="U65" s="278"/>
      <c r="V65" s="278">
        <v>0</v>
      </c>
      <c r="W65" s="278"/>
      <c r="X65" s="278">
        <v>2</v>
      </c>
      <c r="Y65" s="192">
        <v>2</v>
      </c>
      <c r="Z65" s="278"/>
      <c r="AA65" s="278">
        <v>2</v>
      </c>
      <c r="AB65" s="278">
        <v>0</v>
      </c>
      <c r="AC65" s="278"/>
      <c r="AD65" s="278">
        <v>0</v>
      </c>
      <c r="AE65" s="278">
        <v>0</v>
      </c>
      <c r="AF65" s="278">
        <v>0</v>
      </c>
      <c r="AG65" s="278">
        <v>0</v>
      </c>
      <c r="AH65" s="278">
        <v>1</v>
      </c>
    </row>
    <row r="66" spans="1:34" ht="30" customHeight="1">
      <c r="A66" s="289" t="s">
        <v>362</v>
      </c>
      <c r="B66" s="191" t="s">
        <v>1139</v>
      </c>
      <c r="C66" s="191" t="s">
        <v>1140</v>
      </c>
      <c r="D66" s="70" t="s">
        <v>37</v>
      </c>
      <c r="E66" s="70" t="s">
        <v>40</v>
      </c>
      <c r="F66" s="278">
        <v>78248</v>
      </c>
      <c r="G66" s="70" t="s">
        <v>1141</v>
      </c>
      <c r="H66" s="70" t="s">
        <v>1142</v>
      </c>
      <c r="I66" s="293"/>
      <c r="J66" s="291">
        <v>44238</v>
      </c>
      <c r="K66" s="292">
        <v>3736</v>
      </c>
      <c r="L66" s="293">
        <v>350</v>
      </c>
      <c r="M66" s="278" t="s">
        <v>927</v>
      </c>
      <c r="N66" s="68"/>
      <c r="O66" s="278"/>
      <c r="P66" s="278" t="s">
        <v>2131</v>
      </c>
      <c r="Q66" s="278"/>
      <c r="R66" s="278" t="s">
        <v>363</v>
      </c>
      <c r="S66" s="278" t="s">
        <v>901</v>
      </c>
      <c r="T66" s="278"/>
      <c r="U66" s="278"/>
      <c r="V66" s="278">
        <v>0</v>
      </c>
      <c r="W66" s="278"/>
      <c r="X66" s="278">
        <v>1</v>
      </c>
      <c r="Y66" s="192">
        <v>0</v>
      </c>
      <c r="Z66" s="278"/>
      <c r="AA66" s="278">
        <v>2</v>
      </c>
      <c r="AB66" s="278">
        <v>0</v>
      </c>
      <c r="AC66" s="278"/>
      <c r="AD66" s="278">
        <v>0</v>
      </c>
      <c r="AE66" s="278">
        <v>0</v>
      </c>
      <c r="AF66" s="278">
        <v>0</v>
      </c>
      <c r="AG66" s="278">
        <v>0</v>
      </c>
      <c r="AH66" s="278">
        <v>1</v>
      </c>
    </row>
    <row r="67" spans="1:34" ht="30" customHeight="1">
      <c r="A67" s="289" t="s">
        <v>362</v>
      </c>
      <c r="B67" s="191" t="s">
        <v>2632</v>
      </c>
      <c r="C67" s="191" t="s">
        <v>1229</v>
      </c>
      <c r="D67" s="70" t="s">
        <v>199</v>
      </c>
      <c r="E67" s="70" t="s">
        <v>40</v>
      </c>
      <c r="F67" s="278">
        <v>78717</v>
      </c>
      <c r="G67" s="70">
        <v>5126196320</v>
      </c>
      <c r="H67" s="70" t="s">
        <v>1230</v>
      </c>
      <c r="I67" s="293" t="s">
        <v>1231</v>
      </c>
      <c r="J67" s="291">
        <v>44193</v>
      </c>
      <c r="K67" s="292">
        <v>3518</v>
      </c>
      <c r="L67" s="293">
        <v>1000</v>
      </c>
      <c r="M67" s="278" t="s">
        <v>927</v>
      </c>
      <c r="N67" s="68"/>
      <c r="O67" s="278"/>
      <c r="P67" s="278" t="s">
        <v>2131</v>
      </c>
      <c r="Q67" s="278"/>
      <c r="R67" s="278" t="s">
        <v>373</v>
      </c>
      <c r="S67" s="278" t="s">
        <v>897</v>
      </c>
      <c r="T67" s="278"/>
      <c r="U67" s="278"/>
      <c r="V67" s="278">
        <v>0</v>
      </c>
      <c r="W67" s="278"/>
      <c r="X67" s="278">
        <v>2</v>
      </c>
      <c r="Y67" s="192">
        <v>2</v>
      </c>
      <c r="Z67" s="278"/>
      <c r="AA67" s="278">
        <v>4</v>
      </c>
      <c r="AB67" s="278" t="s">
        <v>892</v>
      </c>
      <c r="AC67" s="278"/>
      <c r="AD67" s="278" t="s">
        <v>892</v>
      </c>
      <c r="AE67" s="278">
        <v>0</v>
      </c>
      <c r="AF67" s="278">
        <v>0</v>
      </c>
      <c r="AG67" s="278">
        <v>0</v>
      </c>
      <c r="AH67" s="278">
        <v>2</v>
      </c>
    </row>
    <row r="68" spans="1:34" ht="30" customHeight="1">
      <c r="A68" s="289" t="s">
        <v>362</v>
      </c>
      <c r="B68" s="191" t="s">
        <v>1662</v>
      </c>
      <c r="C68" s="191" t="s">
        <v>1663</v>
      </c>
      <c r="D68" s="70" t="s">
        <v>1664</v>
      </c>
      <c r="E68" s="70" t="s">
        <v>40</v>
      </c>
      <c r="F68" s="278">
        <v>78023</v>
      </c>
      <c r="G68" s="70" t="s">
        <v>1665</v>
      </c>
      <c r="H68" s="70" t="s">
        <v>1666</v>
      </c>
      <c r="I68" s="293"/>
      <c r="J68" s="291">
        <v>44195</v>
      </c>
      <c r="K68" s="292">
        <v>3521</v>
      </c>
      <c r="L68" s="293">
        <v>500</v>
      </c>
      <c r="M68" s="278" t="s">
        <v>927</v>
      </c>
      <c r="N68" s="68"/>
      <c r="O68" s="278"/>
      <c r="P68" s="278" t="s">
        <v>2131</v>
      </c>
      <c r="Q68" s="278"/>
      <c r="R68" s="278" t="s">
        <v>368</v>
      </c>
      <c r="S68" s="278" t="s">
        <v>898</v>
      </c>
      <c r="T68" s="278"/>
      <c r="U68" s="278"/>
      <c r="V68" s="278">
        <v>0</v>
      </c>
      <c r="W68" s="278"/>
      <c r="X68" s="278">
        <v>2</v>
      </c>
      <c r="Y68" s="192">
        <v>2</v>
      </c>
      <c r="Z68" s="278"/>
      <c r="AA68" s="278">
        <v>2</v>
      </c>
      <c r="AB68" s="278">
        <v>0</v>
      </c>
      <c r="AC68" s="278"/>
      <c r="AD68" s="278">
        <v>0</v>
      </c>
      <c r="AE68" s="278">
        <v>0</v>
      </c>
      <c r="AF68" s="278">
        <v>0</v>
      </c>
      <c r="AG68" s="278">
        <v>0</v>
      </c>
      <c r="AH68" s="278">
        <v>1</v>
      </c>
    </row>
    <row r="69" spans="1:34" ht="30" customHeight="1">
      <c r="A69" s="289" t="s">
        <v>362</v>
      </c>
      <c r="B69" s="191" t="s">
        <v>1240</v>
      </c>
      <c r="C69" s="191" t="s">
        <v>2633</v>
      </c>
      <c r="D69" s="70" t="s">
        <v>234</v>
      </c>
      <c r="E69" s="70" t="s">
        <v>40</v>
      </c>
      <c r="F69" s="278">
        <v>78120</v>
      </c>
      <c r="G69" s="70" t="s">
        <v>1241</v>
      </c>
      <c r="H69" s="70" t="s">
        <v>1242</v>
      </c>
      <c r="I69" s="293" t="s">
        <v>282</v>
      </c>
      <c r="J69" s="291">
        <v>44205</v>
      </c>
      <c r="K69" s="292">
        <v>3549</v>
      </c>
      <c r="L69" s="293">
        <v>2000</v>
      </c>
      <c r="M69" s="278" t="s">
        <v>927</v>
      </c>
      <c r="N69" s="68"/>
      <c r="O69" s="278"/>
      <c r="P69" s="278" t="s">
        <v>2131</v>
      </c>
      <c r="Q69" s="278"/>
      <c r="R69" s="278" t="s">
        <v>373</v>
      </c>
      <c r="S69" s="278" t="s">
        <v>897</v>
      </c>
      <c r="T69" s="278"/>
      <c r="U69" s="278"/>
      <c r="V69" s="278">
        <v>0</v>
      </c>
      <c r="W69" s="278"/>
      <c r="X69" s="278">
        <v>2</v>
      </c>
      <c r="Y69" s="192">
        <v>2</v>
      </c>
      <c r="Z69" s="278"/>
      <c r="AA69" s="278">
        <v>4</v>
      </c>
      <c r="AB69" s="278" t="s">
        <v>892</v>
      </c>
      <c r="AC69" s="278"/>
      <c r="AD69" s="278" t="s">
        <v>892</v>
      </c>
      <c r="AE69" s="278">
        <v>0</v>
      </c>
      <c r="AF69" s="278">
        <v>0</v>
      </c>
      <c r="AG69" s="278">
        <v>0</v>
      </c>
      <c r="AH69" s="278">
        <v>2</v>
      </c>
    </row>
    <row r="70" spans="1:34" ht="30" customHeight="1">
      <c r="A70" s="289" t="s">
        <v>362</v>
      </c>
      <c r="B70" s="191" t="s">
        <v>1906</v>
      </c>
      <c r="C70" s="191" t="s">
        <v>1481</v>
      </c>
      <c r="D70" s="70" t="s">
        <v>37</v>
      </c>
      <c r="E70" s="70" t="s">
        <v>40</v>
      </c>
      <c r="F70" s="278">
        <v>78257</v>
      </c>
      <c r="G70" s="70" t="s">
        <v>1890</v>
      </c>
      <c r="H70" s="70" t="s">
        <v>1907</v>
      </c>
      <c r="I70" s="293" t="s">
        <v>1105</v>
      </c>
      <c r="J70" s="291">
        <v>44224</v>
      </c>
      <c r="K70" s="292">
        <v>3649</v>
      </c>
      <c r="L70" s="293">
        <v>1500</v>
      </c>
      <c r="M70" s="278" t="s">
        <v>927</v>
      </c>
      <c r="N70" s="68"/>
      <c r="O70" s="278"/>
      <c r="P70" s="278" t="s">
        <v>2131</v>
      </c>
      <c r="Q70" s="278"/>
      <c r="R70" s="278" t="s">
        <v>373</v>
      </c>
      <c r="S70" s="278" t="s">
        <v>897</v>
      </c>
      <c r="T70" s="278"/>
      <c r="U70" s="278"/>
      <c r="V70" s="278">
        <v>0</v>
      </c>
      <c r="W70" s="278"/>
      <c r="X70" s="278">
        <v>2</v>
      </c>
      <c r="Y70" s="192">
        <v>2</v>
      </c>
      <c r="Z70" s="278"/>
      <c r="AA70" s="278">
        <v>4</v>
      </c>
      <c r="AB70" s="278" t="s">
        <v>892</v>
      </c>
      <c r="AC70" s="278"/>
      <c r="AD70" s="278" t="s">
        <v>892</v>
      </c>
      <c r="AE70" s="278">
        <v>0</v>
      </c>
      <c r="AF70" s="278">
        <v>0</v>
      </c>
      <c r="AG70" s="278">
        <v>0</v>
      </c>
      <c r="AH70" s="278">
        <v>2</v>
      </c>
    </row>
    <row r="71" spans="1:34" ht="30" customHeight="1">
      <c r="A71" s="289" t="s">
        <v>362</v>
      </c>
      <c r="B71" s="191" t="s">
        <v>113</v>
      </c>
      <c r="C71" s="191" t="s">
        <v>1115</v>
      </c>
      <c r="D71" s="70" t="s">
        <v>37</v>
      </c>
      <c r="E71" s="70" t="s">
        <v>40</v>
      </c>
      <c r="F71" s="278">
        <v>78064</v>
      </c>
      <c r="G71" s="70" t="s">
        <v>708</v>
      </c>
      <c r="H71" s="70" t="s">
        <v>433</v>
      </c>
      <c r="I71" s="293" t="s">
        <v>113</v>
      </c>
      <c r="J71" s="291">
        <v>44228</v>
      </c>
      <c r="K71" s="292">
        <v>3674</v>
      </c>
      <c r="L71" s="293">
        <v>250</v>
      </c>
      <c r="M71" s="278" t="s">
        <v>927</v>
      </c>
      <c r="N71" s="68"/>
      <c r="O71" s="278"/>
      <c r="P71" s="278" t="s">
        <v>2131</v>
      </c>
      <c r="Q71" s="278"/>
      <c r="R71" s="278" t="s">
        <v>363</v>
      </c>
      <c r="S71" s="278" t="s">
        <v>901</v>
      </c>
      <c r="T71" s="278"/>
      <c r="U71" s="278"/>
      <c r="V71" s="278">
        <v>0</v>
      </c>
      <c r="W71" s="278"/>
      <c r="X71" s="278">
        <v>1</v>
      </c>
      <c r="Y71" s="192">
        <v>0</v>
      </c>
      <c r="Z71" s="278"/>
      <c r="AA71" s="278">
        <v>2</v>
      </c>
      <c r="AB71" s="278">
        <v>0</v>
      </c>
      <c r="AC71" s="278"/>
      <c r="AD71" s="278">
        <v>0</v>
      </c>
      <c r="AE71" s="278">
        <v>0</v>
      </c>
      <c r="AF71" s="278">
        <v>0</v>
      </c>
      <c r="AG71" s="278">
        <v>0</v>
      </c>
      <c r="AH71" s="278">
        <v>1</v>
      </c>
    </row>
    <row r="72" spans="1:34" ht="30" customHeight="1">
      <c r="A72" s="289" t="s">
        <v>362</v>
      </c>
      <c r="B72" s="191" t="s">
        <v>2634</v>
      </c>
      <c r="C72" s="191" t="s">
        <v>2144</v>
      </c>
      <c r="D72" s="70" t="s">
        <v>48</v>
      </c>
      <c r="E72" s="70" t="s">
        <v>40</v>
      </c>
      <c r="F72" s="278">
        <v>78023</v>
      </c>
      <c r="G72" s="70" t="s">
        <v>2145</v>
      </c>
      <c r="H72" s="70" t="s">
        <v>2146</v>
      </c>
      <c r="I72" s="293"/>
      <c r="J72" s="291">
        <v>44237</v>
      </c>
      <c r="K72" s="292">
        <v>3731</v>
      </c>
      <c r="L72" s="293">
        <v>1000</v>
      </c>
      <c r="M72" s="278" t="s">
        <v>927</v>
      </c>
      <c r="N72" s="68"/>
      <c r="O72" s="278"/>
      <c r="P72" s="278" t="s">
        <v>2131</v>
      </c>
      <c r="Q72" s="278"/>
      <c r="R72" s="278" t="s">
        <v>373</v>
      </c>
      <c r="S72" s="278" t="s">
        <v>897</v>
      </c>
      <c r="T72" s="278"/>
      <c r="U72" s="278"/>
      <c r="V72" s="278">
        <v>0</v>
      </c>
      <c r="W72" s="278"/>
      <c r="X72" s="278">
        <v>2</v>
      </c>
      <c r="Y72" s="192">
        <v>2</v>
      </c>
      <c r="Z72" s="278"/>
      <c r="AA72" s="278">
        <v>4</v>
      </c>
      <c r="AB72" s="278" t="s">
        <v>892</v>
      </c>
      <c r="AC72" s="278"/>
      <c r="AD72" s="278" t="s">
        <v>892</v>
      </c>
      <c r="AE72" s="278">
        <v>0</v>
      </c>
      <c r="AF72" s="278">
        <v>0</v>
      </c>
      <c r="AG72" s="278">
        <v>0</v>
      </c>
      <c r="AH72" s="278">
        <v>2</v>
      </c>
    </row>
    <row r="73" spans="1:34" ht="30" customHeight="1">
      <c r="A73" s="289" t="s">
        <v>362</v>
      </c>
      <c r="B73" s="191" t="s">
        <v>2181</v>
      </c>
      <c r="C73" s="191" t="s">
        <v>2182</v>
      </c>
      <c r="D73" s="70" t="s">
        <v>2183</v>
      </c>
      <c r="E73" s="70" t="s">
        <v>40</v>
      </c>
      <c r="F73" s="278">
        <v>76087</v>
      </c>
      <c r="G73" s="70">
        <v>8175971907</v>
      </c>
      <c r="H73" s="70" t="s">
        <v>2184</v>
      </c>
      <c r="I73" s="293"/>
      <c r="J73" s="291">
        <v>44238</v>
      </c>
      <c r="K73" s="292">
        <v>3736</v>
      </c>
      <c r="L73" s="293">
        <v>300</v>
      </c>
      <c r="M73" s="278" t="s">
        <v>927</v>
      </c>
      <c r="N73" s="68"/>
      <c r="O73" s="278"/>
      <c r="P73" s="278" t="s">
        <v>2131</v>
      </c>
      <c r="Q73" s="278"/>
      <c r="R73" s="278" t="s">
        <v>363</v>
      </c>
      <c r="S73" s="278" t="s">
        <v>901</v>
      </c>
      <c r="T73" s="278"/>
      <c r="U73" s="278"/>
      <c r="V73" s="278">
        <v>0</v>
      </c>
      <c r="W73" s="278"/>
      <c r="X73" s="278">
        <v>1</v>
      </c>
      <c r="Y73" s="192">
        <v>0</v>
      </c>
      <c r="Z73" s="278"/>
      <c r="AA73" s="278">
        <v>2</v>
      </c>
      <c r="AB73" s="278">
        <v>0</v>
      </c>
      <c r="AC73" s="278"/>
      <c r="AD73" s="278">
        <v>0</v>
      </c>
      <c r="AE73" s="278">
        <v>0</v>
      </c>
      <c r="AF73" s="278">
        <v>0</v>
      </c>
      <c r="AG73" s="278">
        <v>0</v>
      </c>
      <c r="AH73" s="278">
        <v>1</v>
      </c>
    </row>
    <row r="74" spans="1:34" ht="30" customHeight="1">
      <c r="A74" s="191"/>
      <c r="B74" s="191" t="s">
        <v>2625</v>
      </c>
      <c r="C74" s="191" t="s">
        <v>1786</v>
      </c>
      <c r="D74" s="70" t="s">
        <v>63</v>
      </c>
      <c r="E74" s="70" t="s">
        <v>40</v>
      </c>
      <c r="F74" s="278">
        <v>78154</v>
      </c>
      <c r="G74" s="70" t="s">
        <v>2626</v>
      </c>
      <c r="H74" s="70" t="s">
        <v>2627</v>
      </c>
      <c r="I74" s="293" t="s">
        <v>1038</v>
      </c>
      <c r="J74" s="291"/>
      <c r="K74" s="292"/>
      <c r="L74" s="293">
        <v>500</v>
      </c>
      <c r="M74" s="278" t="s">
        <v>931</v>
      </c>
      <c r="N74" s="68"/>
      <c r="O74" s="278"/>
      <c r="P74" s="278" t="s">
        <v>2131</v>
      </c>
      <c r="Q74" s="278"/>
      <c r="R74" s="278" t="s">
        <v>368</v>
      </c>
      <c r="S74" s="278" t="s">
        <v>898</v>
      </c>
      <c r="T74" s="278"/>
      <c r="U74" s="278"/>
      <c r="V74" s="278">
        <v>0</v>
      </c>
      <c r="W74" s="278"/>
      <c r="X74" s="278">
        <v>2</v>
      </c>
      <c r="Y74" s="192">
        <v>2</v>
      </c>
      <c r="Z74" s="278"/>
      <c r="AA74" s="278">
        <v>2</v>
      </c>
      <c r="AB74" s="278">
        <v>0</v>
      </c>
      <c r="AC74" s="278"/>
      <c r="AD74" s="278">
        <v>0</v>
      </c>
      <c r="AE74" s="278">
        <v>0</v>
      </c>
      <c r="AF74" s="278">
        <v>0</v>
      </c>
      <c r="AG74" s="278">
        <v>0</v>
      </c>
      <c r="AH74" s="278">
        <v>1</v>
      </c>
    </row>
    <row r="75" spans="1:34" ht="30" customHeight="1">
      <c r="A75" s="191" t="s">
        <v>2529</v>
      </c>
      <c r="B75" s="191" t="s">
        <v>2173</v>
      </c>
      <c r="C75" s="191" t="s">
        <v>1151</v>
      </c>
      <c r="D75" s="70" t="s">
        <v>129</v>
      </c>
      <c r="E75" s="70" t="s">
        <v>40</v>
      </c>
      <c r="F75" s="278">
        <v>78155</v>
      </c>
      <c r="G75" s="70" t="s">
        <v>825</v>
      </c>
      <c r="H75" s="70" t="s">
        <v>1152</v>
      </c>
      <c r="I75" s="293" t="s">
        <v>1038</v>
      </c>
      <c r="J75" s="291"/>
      <c r="K75" s="292"/>
      <c r="L75" s="293">
        <v>300</v>
      </c>
      <c r="M75" s="278" t="s">
        <v>931</v>
      </c>
      <c r="N75" s="68"/>
      <c r="O75" s="278"/>
      <c r="P75" s="278" t="s">
        <v>2131</v>
      </c>
      <c r="Q75" s="278"/>
      <c r="R75" s="278" t="s">
        <v>363</v>
      </c>
      <c r="S75" s="278" t="s">
        <v>901</v>
      </c>
      <c r="T75" s="278"/>
      <c r="U75" s="278"/>
      <c r="V75" s="278">
        <v>0</v>
      </c>
      <c r="W75" s="278"/>
      <c r="X75" s="278">
        <v>1</v>
      </c>
      <c r="Y75" s="192">
        <v>0</v>
      </c>
      <c r="Z75" s="278"/>
      <c r="AA75" s="278">
        <v>2</v>
      </c>
      <c r="AB75" s="278">
        <v>0</v>
      </c>
      <c r="AC75" s="278"/>
      <c r="AD75" s="278">
        <v>0</v>
      </c>
      <c r="AE75" s="278">
        <v>0</v>
      </c>
      <c r="AF75" s="278">
        <v>0</v>
      </c>
      <c r="AG75" s="278">
        <v>0</v>
      </c>
      <c r="AH75" s="278">
        <v>1</v>
      </c>
    </row>
    <row r="76" spans="1:34" ht="30" customHeight="1">
      <c r="A76" s="191" t="s">
        <v>2529</v>
      </c>
      <c r="B76" s="191" t="s">
        <v>1176</v>
      </c>
      <c r="C76" s="191" t="s">
        <v>1177</v>
      </c>
      <c r="D76" s="70" t="s">
        <v>129</v>
      </c>
      <c r="E76" s="70" t="s">
        <v>40</v>
      </c>
      <c r="F76" s="278">
        <v>78155</v>
      </c>
      <c r="G76" s="70" t="s">
        <v>2658</v>
      </c>
      <c r="H76" s="70" t="s">
        <v>2659</v>
      </c>
      <c r="I76" s="293" t="s">
        <v>1038</v>
      </c>
      <c r="J76" s="291"/>
      <c r="K76" s="292"/>
      <c r="L76" s="293">
        <v>300</v>
      </c>
      <c r="M76" s="278" t="s">
        <v>931</v>
      </c>
      <c r="N76" s="68"/>
      <c r="O76" s="278"/>
      <c r="P76" s="278" t="s">
        <v>2131</v>
      </c>
      <c r="Q76" s="278"/>
      <c r="R76" s="278" t="s">
        <v>363</v>
      </c>
      <c r="S76" s="278" t="s">
        <v>901</v>
      </c>
      <c r="T76" s="278"/>
      <c r="U76" s="278"/>
      <c r="V76" s="278">
        <v>0</v>
      </c>
      <c r="W76" s="278"/>
      <c r="X76" s="278">
        <v>1</v>
      </c>
      <c r="Y76" s="192">
        <v>0</v>
      </c>
      <c r="Z76" s="278"/>
      <c r="AA76" s="278">
        <v>2</v>
      </c>
      <c r="AB76" s="278">
        <v>0</v>
      </c>
      <c r="AC76" s="278"/>
      <c r="AD76" s="278">
        <v>0</v>
      </c>
      <c r="AE76" s="278">
        <v>0</v>
      </c>
      <c r="AF76" s="278">
        <v>0</v>
      </c>
      <c r="AG76" s="278">
        <v>0</v>
      </c>
      <c r="AH76" s="278">
        <v>1</v>
      </c>
    </row>
    <row r="77" spans="1:34" ht="30" customHeight="1">
      <c r="A77" s="191" t="s">
        <v>2529</v>
      </c>
      <c r="B77" s="191" t="s">
        <v>1283</v>
      </c>
      <c r="C77" s="191" t="s">
        <v>1284</v>
      </c>
      <c r="D77" s="70" t="s">
        <v>37</v>
      </c>
      <c r="E77" s="70" t="s">
        <v>40</v>
      </c>
      <c r="F77" s="278">
        <v>78213</v>
      </c>
      <c r="G77" s="70" t="s">
        <v>1285</v>
      </c>
      <c r="H77" s="70" t="s">
        <v>1286</v>
      </c>
      <c r="I77" s="293" t="s">
        <v>1038</v>
      </c>
      <c r="J77" s="291"/>
      <c r="K77" s="292"/>
      <c r="L77" s="293">
        <v>300</v>
      </c>
      <c r="M77" s="278" t="s">
        <v>931</v>
      </c>
      <c r="N77" s="68"/>
      <c r="O77" s="278"/>
      <c r="P77" s="278" t="s">
        <v>2131</v>
      </c>
      <c r="Q77" s="278"/>
      <c r="R77" s="278" t="s">
        <v>363</v>
      </c>
      <c r="S77" s="278" t="s">
        <v>901</v>
      </c>
      <c r="T77" s="278"/>
      <c r="U77" s="278"/>
      <c r="V77" s="278">
        <v>0</v>
      </c>
      <c r="W77" s="278"/>
      <c r="X77" s="278">
        <v>1</v>
      </c>
      <c r="Y77" s="192">
        <v>0</v>
      </c>
      <c r="Z77" s="278"/>
      <c r="AA77" s="278">
        <v>2</v>
      </c>
      <c r="AB77" s="278">
        <v>0</v>
      </c>
      <c r="AC77" s="278"/>
      <c r="AD77" s="278">
        <v>0</v>
      </c>
      <c r="AE77" s="278">
        <v>0</v>
      </c>
      <c r="AF77" s="278">
        <v>0</v>
      </c>
      <c r="AG77" s="278">
        <v>0</v>
      </c>
      <c r="AH77" s="278">
        <v>1</v>
      </c>
    </row>
    <row r="78" spans="1:34" ht="30" customHeight="1">
      <c r="A78" s="191"/>
      <c r="B78" s="191" t="s">
        <v>1562</v>
      </c>
      <c r="C78" s="191" t="s">
        <v>1563</v>
      </c>
      <c r="D78" s="70" t="s">
        <v>1564</v>
      </c>
      <c r="E78" s="70" t="s">
        <v>40</v>
      </c>
      <c r="F78" s="278">
        <v>78070</v>
      </c>
      <c r="G78" s="70" t="s">
        <v>1565</v>
      </c>
      <c r="H78" s="70" t="s">
        <v>1566</v>
      </c>
      <c r="I78" s="293" t="s">
        <v>1493</v>
      </c>
      <c r="J78" s="291"/>
      <c r="K78" s="292"/>
      <c r="L78" s="293"/>
      <c r="M78" s="278"/>
      <c r="N78" s="68"/>
      <c r="O78" s="278"/>
      <c r="P78" s="278"/>
      <c r="Q78" s="278"/>
      <c r="R78" s="278"/>
      <c r="S78" s="278"/>
      <c r="T78" s="278"/>
      <c r="U78" s="278"/>
      <c r="V78" s="278"/>
      <c r="W78" s="278"/>
      <c r="X78" s="278"/>
      <c r="Y78" s="192"/>
      <c r="Z78" s="278"/>
      <c r="AA78" s="278"/>
      <c r="AB78" s="278"/>
      <c r="AC78" s="278"/>
      <c r="AD78" s="278"/>
      <c r="AE78" s="278"/>
      <c r="AF78" s="278"/>
      <c r="AG78" s="278"/>
      <c r="AH78" s="278"/>
    </row>
    <row r="79" spans="1:34" ht="30" customHeight="1">
      <c r="A79" s="191"/>
      <c r="B79" s="191" t="s">
        <v>2101</v>
      </c>
      <c r="C79" s="191" t="s">
        <v>2102</v>
      </c>
      <c r="D79" s="70" t="s">
        <v>48</v>
      </c>
      <c r="E79" s="70" t="s">
        <v>40</v>
      </c>
      <c r="F79" s="278">
        <v>78023</v>
      </c>
      <c r="G79" s="70" t="s">
        <v>2103</v>
      </c>
      <c r="H79" s="70" t="s">
        <v>2104</v>
      </c>
      <c r="I79" s="293" t="s">
        <v>2105</v>
      </c>
      <c r="J79" s="291"/>
      <c r="K79" s="292"/>
      <c r="L79" s="293"/>
      <c r="M79" s="278"/>
      <c r="N79" s="68"/>
      <c r="O79" s="278"/>
      <c r="P79" s="278"/>
      <c r="Q79" s="278"/>
      <c r="R79" s="278"/>
      <c r="S79" s="278"/>
      <c r="T79" s="278"/>
      <c r="U79" s="278"/>
      <c r="V79" s="278"/>
      <c r="W79" s="278"/>
      <c r="X79" s="278"/>
      <c r="Y79" s="192"/>
      <c r="Z79" s="278"/>
      <c r="AA79" s="278"/>
      <c r="AB79" s="278"/>
      <c r="AC79" s="278"/>
      <c r="AD79" s="278"/>
      <c r="AE79" s="278"/>
      <c r="AF79" s="278"/>
      <c r="AG79" s="278"/>
      <c r="AH79" s="278"/>
    </row>
    <row r="80" spans="1:34" ht="30" customHeight="1">
      <c r="A80" s="191"/>
      <c r="B80" s="191" t="s">
        <v>1615</v>
      </c>
      <c r="C80" s="191" t="s">
        <v>1616</v>
      </c>
      <c r="D80" s="70" t="s">
        <v>129</v>
      </c>
      <c r="E80" s="70" t="s">
        <v>40</v>
      </c>
      <c r="F80" s="278">
        <v>78155</v>
      </c>
      <c r="G80" s="70" t="s">
        <v>1617</v>
      </c>
      <c r="H80" s="70" t="s">
        <v>1618</v>
      </c>
      <c r="I80" s="293"/>
      <c r="J80" s="291"/>
      <c r="K80" s="292"/>
      <c r="L80" s="293"/>
      <c r="M80" s="278"/>
      <c r="N80" s="68"/>
      <c r="O80" s="278"/>
      <c r="P80" s="278"/>
      <c r="Q80" s="278"/>
      <c r="R80" s="278"/>
      <c r="S80" s="278"/>
      <c r="T80" s="278"/>
      <c r="U80" s="278"/>
      <c r="V80" s="278"/>
      <c r="W80" s="278"/>
      <c r="X80" s="278"/>
      <c r="Y80" s="192"/>
      <c r="Z80" s="278"/>
      <c r="AA80" s="278"/>
      <c r="AB80" s="278"/>
      <c r="AC80" s="278"/>
      <c r="AD80" s="278"/>
      <c r="AE80" s="278"/>
      <c r="AF80" s="278"/>
      <c r="AG80" s="278"/>
      <c r="AH80" s="278"/>
    </row>
    <row r="81" spans="1:34" ht="30" customHeight="1">
      <c r="A81" s="191"/>
      <c r="B81" s="191" t="s">
        <v>1034</v>
      </c>
      <c r="C81" s="191" t="s">
        <v>1035</v>
      </c>
      <c r="D81" s="70" t="s">
        <v>37</v>
      </c>
      <c r="E81" s="70" t="s">
        <v>40</v>
      </c>
      <c r="F81" s="278">
        <v>78216</v>
      </c>
      <c r="G81" s="70" t="s">
        <v>1036</v>
      </c>
      <c r="H81" s="70" t="s">
        <v>1037</v>
      </c>
      <c r="I81" s="293" t="s">
        <v>1038</v>
      </c>
      <c r="J81" s="291"/>
      <c r="K81" s="292"/>
      <c r="L81" s="293"/>
      <c r="M81" s="278"/>
      <c r="N81" s="68"/>
      <c r="O81" s="278"/>
      <c r="P81" s="278"/>
      <c r="Q81" s="278"/>
      <c r="R81" s="278"/>
      <c r="S81" s="278"/>
      <c r="T81" s="278"/>
      <c r="U81" s="278"/>
      <c r="V81" s="278"/>
      <c r="W81" s="278"/>
      <c r="X81" s="278"/>
      <c r="Y81" s="192"/>
      <c r="Z81" s="278"/>
      <c r="AA81" s="278"/>
      <c r="AB81" s="278"/>
      <c r="AC81" s="278"/>
      <c r="AD81" s="278"/>
      <c r="AE81" s="278"/>
      <c r="AF81" s="278"/>
      <c r="AG81" s="278"/>
      <c r="AH81" s="278"/>
    </row>
    <row r="82" spans="1:34" ht="30" customHeight="1">
      <c r="A82" s="191"/>
      <c r="B82" s="191" t="s">
        <v>1681</v>
      </c>
      <c r="C82" s="191" t="s">
        <v>2670</v>
      </c>
      <c r="D82" s="70" t="s">
        <v>37</v>
      </c>
      <c r="E82" s="70" t="s">
        <v>40</v>
      </c>
      <c r="F82" s="278">
        <v>78229</v>
      </c>
      <c r="G82" s="70" t="s">
        <v>1683</v>
      </c>
      <c r="H82" s="70" t="s">
        <v>1684</v>
      </c>
      <c r="I82" s="293" t="s">
        <v>996</v>
      </c>
      <c r="J82" s="291"/>
      <c r="K82" s="292"/>
      <c r="L82" s="293"/>
      <c r="M82" s="278"/>
      <c r="N82" s="68"/>
      <c r="O82" s="278"/>
      <c r="P82" s="278"/>
      <c r="Q82" s="278"/>
      <c r="R82" s="278"/>
      <c r="S82" s="278"/>
      <c r="T82" s="278"/>
      <c r="U82" s="278"/>
      <c r="V82" s="278"/>
      <c r="W82" s="278"/>
      <c r="X82" s="278"/>
      <c r="Y82" s="192"/>
      <c r="Z82" s="278"/>
      <c r="AA82" s="278"/>
      <c r="AB82" s="278"/>
      <c r="AC82" s="278"/>
      <c r="AD82" s="278"/>
      <c r="AE82" s="278"/>
      <c r="AF82" s="278"/>
      <c r="AG82" s="278"/>
      <c r="AH82" s="278"/>
    </row>
    <row r="83" spans="1:34" ht="30" customHeight="1">
      <c r="A83" s="191"/>
      <c r="B83" s="191" t="s">
        <v>2671</v>
      </c>
      <c r="C83" s="191" t="s">
        <v>1216</v>
      </c>
      <c r="D83" s="70" t="s">
        <v>37</v>
      </c>
      <c r="E83" s="70" t="s">
        <v>40</v>
      </c>
      <c r="F83" s="278">
        <v>78248</v>
      </c>
      <c r="G83" s="70" t="s">
        <v>1217</v>
      </c>
      <c r="H83" s="70" t="s">
        <v>1218</v>
      </c>
      <c r="I83" s="293" t="s">
        <v>996</v>
      </c>
      <c r="J83" s="291"/>
      <c r="K83" s="292"/>
      <c r="L83" s="293"/>
      <c r="M83" s="278"/>
      <c r="N83" s="68"/>
      <c r="O83" s="278"/>
      <c r="P83" s="278"/>
      <c r="Q83" s="278"/>
      <c r="R83" s="278"/>
      <c r="S83" s="278"/>
      <c r="T83" s="278"/>
      <c r="U83" s="278"/>
      <c r="V83" s="278"/>
      <c r="W83" s="278"/>
      <c r="X83" s="278"/>
      <c r="Y83" s="192"/>
      <c r="Z83" s="278"/>
      <c r="AA83" s="278"/>
      <c r="AB83" s="278"/>
      <c r="AC83" s="278"/>
      <c r="AD83" s="278"/>
      <c r="AE83" s="278"/>
      <c r="AF83" s="278"/>
      <c r="AG83" s="278"/>
      <c r="AH83" s="278"/>
    </row>
    <row r="84" spans="1:34" ht="30" customHeight="1">
      <c r="A84" s="191"/>
      <c r="B84" s="191" t="s">
        <v>1739</v>
      </c>
      <c r="C84" s="191" t="s">
        <v>1740</v>
      </c>
      <c r="D84" s="70" t="s">
        <v>1024</v>
      </c>
      <c r="E84" s="70" t="s">
        <v>38</v>
      </c>
      <c r="F84" s="278">
        <v>78121</v>
      </c>
      <c r="G84" s="70"/>
      <c r="H84" s="70"/>
      <c r="I84" s="293"/>
      <c r="J84" s="291"/>
      <c r="K84" s="292"/>
      <c r="L84" s="293"/>
      <c r="M84" s="278"/>
      <c r="N84" s="68"/>
      <c r="O84" s="278"/>
      <c r="P84" s="278"/>
      <c r="Q84" s="278"/>
      <c r="R84" s="278"/>
      <c r="S84" s="278"/>
      <c r="T84" s="278"/>
      <c r="U84" s="278"/>
      <c r="V84" s="278"/>
      <c r="W84" s="278"/>
      <c r="X84" s="278"/>
      <c r="Y84" s="192"/>
      <c r="Z84" s="278"/>
      <c r="AA84" s="278"/>
      <c r="AB84" s="278"/>
      <c r="AC84" s="278"/>
      <c r="AD84" s="278"/>
      <c r="AE84" s="278"/>
      <c r="AF84" s="278"/>
      <c r="AG84" s="278"/>
      <c r="AH84" s="278"/>
    </row>
    <row r="85" spans="1:34" ht="30" customHeight="1">
      <c r="A85" s="191"/>
      <c r="B85" s="191" t="s">
        <v>2554</v>
      </c>
      <c r="C85" s="191" t="s">
        <v>2555</v>
      </c>
      <c r="D85" s="70" t="s">
        <v>37</v>
      </c>
      <c r="E85" s="70" t="s">
        <v>40</v>
      </c>
      <c r="F85" s="278">
        <v>78261</v>
      </c>
      <c r="G85" s="70" t="s">
        <v>2647</v>
      </c>
      <c r="H85" s="70" t="s">
        <v>2648</v>
      </c>
      <c r="I85" s="293" t="s">
        <v>996</v>
      </c>
      <c r="J85" s="291"/>
      <c r="K85" s="292"/>
      <c r="L85" s="293"/>
      <c r="M85" s="278"/>
      <c r="N85" s="68"/>
      <c r="O85" s="278"/>
      <c r="P85" s="278"/>
      <c r="Q85" s="278"/>
      <c r="R85" s="278"/>
      <c r="S85" s="278"/>
      <c r="T85" s="278"/>
      <c r="U85" s="278"/>
      <c r="V85" s="278"/>
      <c r="W85" s="278"/>
      <c r="X85" s="278"/>
      <c r="Y85" s="192"/>
      <c r="Z85" s="278"/>
      <c r="AA85" s="278"/>
      <c r="AB85" s="278"/>
      <c r="AC85" s="278"/>
      <c r="AD85" s="278"/>
      <c r="AE85" s="278"/>
      <c r="AF85" s="278"/>
      <c r="AG85" s="278"/>
      <c r="AH85" s="278"/>
    </row>
    <row r="86" spans="1:34" ht="30" customHeight="1">
      <c r="A86" s="191"/>
      <c r="B86" s="191" t="s">
        <v>1926</v>
      </c>
      <c r="C86" s="191" t="s">
        <v>1927</v>
      </c>
      <c r="D86" s="70" t="s">
        <v>1928</v>
      </c>
      <c r="E86" s="70" t="s">
        <v>40</v>
      </c>
      <c r="F86" s="278">
        <v>78676</v>
      </c>
      <c r="G86" s="70" t="s">
        <v>1929</v>
      </c>
      <c r="H86" s="70" t="s">
        <v>1930</v>
      </c>
      <c r="I86" s="293" t="s">
        <v>1015</v>
      </c>
      <c r="J86" s="291"/>
      <c r="K86" s="292"/>
      <c r="L86" s="293"/>
      <c r="M86" s="278"/>
      <c r="N86" s="68"/>
      <c r="O86" s="278"/>
      <c r="P86" s="278"/>
      <c r="Q86" s="278"/>
      <c r="R86" s="278"/>
      <c r="S86" s="278"/>
      <c r="T86" s="278"/>
      <c r="U86" s="278"/>
      <c r="V86" s="278"/>
      <c r="W86" s="278"/>
      <c r="X86" s="278"/>
      <c r="Y86" s="192"/>
      <c r="Z86" s="278"/>
      <c r="AA86" s="278"/>
      <c r="AB86" s="278"/>
      <c r="AC86" s="278"/>
      <c r="AD86" s="278"/>
      <c r="AE86" s="278"/>
      <c r="AF86" s="278"/>
      <c r="AG86" s="278"/>
      <c r="AH86" s="278"/>
    </row>
    <row r="87" spans="1:34" ht="30" customHeight="1">
      <c r="A87" s="191"/>
      <c r="B87" s="191" t="s">
        <v>2546</v>
      </c>
      <c r="C87" s="191" t="s">
        <v>2672</v>
      </c>
      <c r="D87" s="70" t="s">
        <v>1000</v>
      </c>
      <c r="E87" s="70" t="s">
        <v>40</v>
      </c>
      <c r="F87" s="278">
        <v>78061</v>
      </c>
      <c r="G87" s="70" t="s">
        <v>1001</v>
      </c>
      <c r="H87" s="70" t="s">
        <v>1002</v>
      </c>
      <c r="I87" s="293" t="s">
        <v>1003</v>
      </c>
      <c r="J87" s="291"/>
      <c r="K87" s="292"/>
      <c r="L87" s="293"/>
      <c r="M87" s="278"/>
      <c r="N87" s="68"/>
      <c r="O87" s="278"/>
      <c r="P87" s="278"/>
      <c r="Q87" s="278"/>
      <c r="R87" s="278"/>
      <c r="S87" s="278"/>
      <c r="T87" s="278"/>
      <c r="U87" s="278"/>
      <c r="V87" s="278"/>
      <c r="W87" s="278"/>
      <c r="X87" s="278"/>
      <c r="Y87" s="192"/>
      <c r="Z87" s="278"/>
      <c r="AA87" s="278"/>
      <c r="AB87" s="278"/>
      <c r="AC87" s="278"/>
      <c r="AD87" s="278"/>
      <c r="AE87" s="278"/>
      <c r="AF87" s="278"/>
      <c r="AG87" s="278"/>
      <c r="AH87" s="278"/>
    </row>
    <row r="88" spans="1:34" ht="30" customHeight="1">
      <c r="A88" s="191"/>
      <c r="B88" s="191" t="s">
        <v>2673</v>
      </c>
      <c r="C88" s="191" t="s">
        <v>2558</v>
      </c>
      <c r="D88" s="70" t="s">
        <v>87</v>
      </c>
      <c r="E88" s="70" t="s">
        <v>40</v>
      </c>
      <c r="F88" s="278">
        <v>78101</v>
      </c>
      <c r="G88" s="70" t="s">
        <v>1053</v>
      </c>
      <c r="H88" s="70" t="s">
        <v>1054</v>
      </c>
      <c r="I88" s="293" t="s">
        <v>996</v>
      </c>
      <c r="J88" s="291"/>
      <c r="K88" s="292"/>
      <c r="L88" s="293"/>
      <c r="M88" s="278"/>
      <c r="N88" s="68"/>
      <c r="O88" s="278"/>
      <c r="P88" s="278"/>
      <c r="Q88" s="278"/>
      <c r="R88" s="278"/>
      <c r="S88" s="278"/>
      <c r="T88" s="278"/>
      <c r="U88" s="278"/>
      <c r="V88" s="278"/>
      <c r="W88" s="278"/>
      <c r="X88" s="278"/>
      <c r="Y88" s="192"/>
      <c r="Z88" s="278"/>
      <c r="AA88" s="278"/>
      <c r="AB88" s="278"/>
      <c r="AC88" s="278"/>
      <c r="AD88" s="278"/>
      <c r="AE88" s="278"/>
      <c r="AF88" s="278"/>
      <c r="AG88" s="278"/>
      <c r="AH88" s="278"/>
    </row>
    <row r="89" spans="1:34" ht="30" customHeight="1">
      <c r="A89" s="191"/>
      <c r="B89" s="191" t="s">
        <v>1908</v>
      </c>
      <c r="C89" s="191" t="s">
        <v>1909</v>
      </c>
      <c r="D89" s="70" t="s">
        <v>63</v>
      </c>
      <c r="E89" s="70" t="s">
        <v>40</v>
      </c>
      <c r="F89" s="278">
        <v>78154</v>
      </c>
      <c r="G89" s="70" t="s">
        <v>1910</v>
      </c>
      <c r="H89" s="70" t="s">
        <v>1911</v>
      </c>
      <c r="I89" s="293" t="s">
        <v>1912</v>
      </c>
      <c r="J89" s="291"/>
      <c r="K89" s="292"/>
      <c r="L89" s="293"/>
      <c r="M89" s="278"/>
      <c r="N89" s="68"/>
      <c r="O89" s="278"/>
      <c r="P89" s="278"/>
      <c r="Q89" s="278"/>
      <c r="R89" s="278"/>
      <c r="S89" s="278"/>
      <c r="T89" s="278"/>
      <c r="U89" s="278"/>
      <c r="V89" s="278"/>
      <c r="W89" s="278"/>
      <c r="X89" s="278"/>
      <c r="Y89" s="192"/>
      <c r="Z89" s="278"/>
      <c r="AA89" s="278"/>
      <c r="AB89" s="278"/>
      <c r="AC89" s="278"/>
      <c r="AD89" s="278"/>
      <c r="AE89" s="278"/>
      <c r="AF89" s="278"/>
      <c r="AG89" s="278"/>
      <c r="AH89" s="278"/>
    </row>
    <row r="90" spans="1:34" ht="30" customHeight="1">
      <c r="A90" s="191"/>
      <c r="B90" s="191" t="s">
        <v>1938</v>
      </c>
      <c r="C90" s="191" t="s">
        <v>1939</v>
      </c>
      <c r="D90" s="70" t="s">
        <v>150</v>
      </c>
      <c r="E90" s="70" t="s">
        <v>40</v>
      </c>
      <c r="F90" s="278">
        <v>78861</v>
      </c>
      <c r="G90" s="70" t="s">
        <v>1940</v>
      </c>
      <c r="H90" s="70" t="s">
        <v>1941</v>
      </c>
      <c r="I90" s="293" t="s">
        <v>1038</v>
      </c>
      <c r="J90" s="291"/>
      <c r="K90" s="292"/>
      <c r="L90" s="293"/>
      <c r="M90" s="278"/>
      <c r="N90" s="68"/>
      <c r="O90" s="278"/>
      <c r="P90" s="278"/>
      <c r="Q90" s="278"/>
      <c r="R90" s="278"/>
      <c r="S90" s="278"/>
      <c r="T90" s="278"/>
      <c r="U90" s="278"/>
      <c r="V90" s="278"/>
      <c r="W90" s="278"/>
      <c r="X90" s="278"/>
      <c r="Y90" s="192"/>
      <c r="Z90" s="278"/>
      <c r="AA90" s="278"/>
      <c r="AB90" s="278"/>
      <c r="AC90" s="278"/>
      <c r="AD90" s="278"/>
      <c r="AE90" s="278"/>
      <c r="AF90" s="278"/>
      <c r="AG90" s="278"/>
      <c r="AH90" s="278"/>
    </row>
    <row r="91" spans="1:34" ht="30" customHeight="1">
      <c r="A91" s="191"/>
      <c r="B91" s="191" t="s">
        <v>1444</v>
      </c>
      <c r="C91" s="191" t="s">
        <v>2637</v>
      </c>
      <c r="D91" s="70" t="s">
        <v>2048</v>
      </c>
      <c r="E91" s="70" t="s">
        <v>40</v>
      </c>
      <c r="F91" s="278">
        <v>78039</v>
      </c>
      <c r="G91" s="70" t="s">
        <v>2638</v>
      </c>
      <c r="H91" s="70" t="s">
        <v>2016</v>
      </c>
      <c r="I91" s="293" t="s">
        <v>1444</v>
      </c>
      <c r="J91" s="291"/>
      <c r="K91" s="292"/>
      <c r="L91" s="293"/>
      <c r="M91" s="278"/>
      <c r="N91" s="68"/>
      <c r="O91" s="278"/>
      <c r="P91" s="278"/>
      <c r="Q91" s="278"/>
      <c r="R91" s="278"/>
      <c r="S91" s="278"/>
      <c r="T91" s="278"/>
      <c r="U91" s="278"/>
      <c r="V91" s="278"/>
      <c r="W91" s="278"/>
      <c r="X91" s="278"/>
      <c r="Y91" s="192"/>
      <c r="Z91" s="278"/>
      <c r="AA91" s="278"/>
      <c r="AB91" s="278"/>
      <c r="AC91" s="278"/>
      <c r="AD91" s="278"/>
      <c r="AE91" s="278"/>
      <c r="AF91" s="278"/>
      <c r="AG91" s="278"/>
      <c r="AH91" s="278"/>
    </row>
    <row r="92" spans="1:34" ht="30" customHeight="1">
      <c r="A92" s="191"/>
      <c r="B92" s="191" t="s">
        <v>2069</v>
      </c>
      <c r="C92" s="191" t="s">
        <v>2070</v>
      </c>
      <c r="D92" s="70" t="s">
        <v>793</v>
      </c>
      <c r="E92" s="70" t="s">
        <v>40</v>
      </c>
      <c r="F92" s="278">
        <v>76063</v>
      </c>
      <c r="G92" s="70" t="s">
        <v>794</v>
      </c>
      <c r="H92" s="70" t="s">
        <v>2071</v>
      </c>
      <c r="I92" s="293" t="s">
        <v>996</v>
      </c>
      <c r="J92" s="291"/>
      <c r="K92" s="292"/>
      <c r="L92" s="293"/>
      <c r="M92" s="278"/>
      <c r="N92" s="68"/>
      <c r="O92" s="278"/>
      <c r="P92" s="278"/>
      <c r="Q92" s="278"/>
      <c r="R92" s="278"/>
      <c r="S92" s="278"/>
      <c r="T92" s="278"/>
      <c r="U92" s="278"/>
      <c r="V92" s="278"/>
      <c r="W92" s="278"/>
      <c r="X92" s="278"/>
      <c r="Y92" s="192"/>
      <c r="Z92" s="278"/>
      <c r="AA92" s="278"/>
      <c r="AB92" s="278"/>
      <c r="AC92" s="278"/>
      <c r="AD92" s="278"/>
      <c r="AE92" s="278"/>
      <c r="AF92" s="278"/>
      <c r="AG92" s="278"/>
      <c r="AH92" s="278"/>
    </row>
    <row r="93" spans="1:34" ht="30" customHeight="1">
      <c r="A93" s="191"/>
      <c r="B93" s="191" t="s">
        <v>1956</v>
      </c>
      <c r="C93" s="191" t="s">
        <v>1957</v>
      </c>
      <c r="D93" s="70" t="s">
        <v>37</v>
      </c>
      <c r="E93" s="70" t="s">
        <v>40</v>
      </c>
      <c r="F93" s="278">
        <v>78209</v>
      </c>
      <c r="G93" s="70" t="s">
        <v>1958</v>
      </c>
      <c r="H93" s="70" t="s">
        <v>1959</v>
      </c>
      <c r="I93" s="293" t="s">
        <v>1960</v>
      </c>
      <c r="J93" s="291"/>
      <c r="K93" s="292"/>
      <c r="L93" s="293"/>
      <c r="M93" s="278"/>
      <c r="N93" s="68"/>
      <c r="O93" s="278"/>
      <c r="P93" s="278"/>
      <c r="Q93" s="278"/>
      <c r="R93" s="278"/>
      <c r="S93" s="278"/>
      <c r="T93" s="278"/>
      <c r="U93" s="278"/>
      <c r="V93" s="278"/>
      <c r="W93" s="278"/>
      <c r="X93" s="278"/>
      <c r="Y93" s="192"/>
      <c r="Z93" s="278"/>
      <c r="AA93" s="278"/>
      <c r="AB93" s="278"/>
      <c r="AC93" s="278"/>
      <c r="AD93" s="278"/>
      <c r="AE93" s="278"/>
      <c r="AF93" s="278"/>
      <c r="AG93" s="278"/>
      <c r="AH93" s="278"/>
    </row>
    <row r="94" spans="1:34" ht="30" customHeight="1">
      <c r="A94" s="191"/>
      <c r="B94" s="191" t="s">
        <v>1176</v>
      </c>
      <c r="C94" s="191" t="s">
        <v>1177</v>
      </c>
      <c r="D94" s="70" t="s">
        <v>129</v>
      </c>
      <c r="E94" s="70" t="s">
        <v>40</v>
      </c>
      <c r="F94" s="278">
        <v>78155</v>
      </c>
      <c r="G94" s="70" t="s">
        <v>2658</v>
      </c>
      <c r="H94" s="70" t="s">
        <v>2659</v>
      </c>
      <c r="I94" s="293" t="s">
        <v>1038</v>
      </c>
      <c r="J94" s="291"/>
      <c r="K94" s="292"/>
      <c r="L94" s="293"/>
      <c r="M94" s="278"/>
      <c r="N94" s="68"/>
      <c r="O94" s="278"/>
      <c r="P94" s="278"/>
      <c r="Q94" s="278"/>
      <c r="R94" s="278"/>
      <c r="S94" s="278"/>
      <c r="T94" s="278"/>
      <c r="U94" s="278"/>
      <c r="V94" s="278"/>
      <c r="W94" s="278"/>
      <c r="X94" s="278"/>
      <c r="Y94" s="192"/>
      <c r="Z94" s="278"/>
      <c r="AA94" s="278"/>
      <c r="AB94" s="278"/>
      <c r="AC94" s="278"/>
      <c r="AD94" s="278"/>
      <c r="AE94" s="278"/>
      <c r="AF94" s="278"/>
      <c r="AG94" s="278"/>
      <c r="AH94" s="278"/>
    </row>
    <row r="95" spans="1:34" ht="30" customHeight="1">
      <c r="A95" s="191"/>
      <c r="B95" s="191" t="s">
        <v>2278</v>
      </c>
      <c r="C95" s="191" t="s">
        <v>2279</v>
      </c>
      <c r="D95" s="70" t="s">
        <v>37</v>
      </c>
      <c r="E95" s="70" t="s">
        <v>38</v>
      </c>
      <c r="F95" s="278">
        <v>78248</v>
      </c>
      <c r="G95" s="70" t="s">
        <v>2280</v>
      </c>
      <c r="H95" s="70" t="s">
        <v>2281</v>
      </c>
      <c r="I95" s="293" t="s">
        <v>2282</v>
      </c>
      <c r="J95" s="291"/>
      <c r="K95" s="292"/>
      <c r="L95" s="293"/>
      <c r="M95" s="278"/>
      <c r="N95" s="68"/>
      <c r="O95" s="278"/>
      <c r="P95" s="278"/>
      <c r="Q95" s="278"/>
      <c r="R95" s="278"/>
      <c r="S95" s="278"/>
      <c r="T95" s="278"/>
      <c r="U95" s="278"/>
      <c r="V95" s="278"/>
      <c r="W95" s="278"/>
      <c r="X95" s="278"/>
      <c r="Y95" s="192"/>
      <c r="Z95" s="278"/>
      <c r="AA95" s="278"/>
      <c r="AB95" s="278"/>
      <c r="AC95" s="278"/>
      <c r="AD95" s="278"/>
      <c r="AE95" s="278"/>
      <c r="AF95" s="278"/>
      <c r="AG95" s="278"/>
      <c r="AH95" s="278"/>
    </row>
    <row r="96" spans="1:34" ht="30" customHeight="1">
      <c r="A96" s="191"/>
      <c r="B96" s="191" t="s">
        <v>1147</v>
      </c>
      <c r="C96" s="191" t="s">
        <v>1148</v>
      </c>
      <c r="D96" s="70" t="s">
        <v>199</v>
      </c>
      <c r="E96" s="70" t="s">
        <v>40</v>
      </c>
      <c r="F96" s="278">
        <v>78701</v>
      </c>
      <c r="G96" s="70"/>
      <c r="H96" s="70"/>
      <c r="I96" s="293" t="s">
        <v>498</v>
      </c>
      <c r="J96" s="291"/>
      <c r="K96" s="292"/>
      <c r="L96" s="293"/>
      <c r="M96" s="278"/>
      <c r="N96" s="68"/>
      <c r="O96" s="278"/>
      <c r="P96" s="278"/>
      <c r="Q96" s="278"/>
      <c r="R96" s="278"/>
      <c r="S96" s="278"/>
      <c r="T96" s="278"/>
      <c r="U96" s="278"/>
      <c r="V96" s="278"/>
      <c r="W96" s="278"/>
      <c r="X96" s="278"/>
      <c r="Y96" s="192"/>
      <c r="Z96" s="278"/>
      <c r="AA96" s="278"/>
      <c r="AB96" s="278"/>
      <c r="AC96" s="278"/>
      <c r="AD96" s="278"/>
      <c r="AE96" s="278"/>
      <c r="AF96" s="278"/>
      <c r="AG96" s="278"/>
      <c r="AH96" s="278"/>
    </row>
    <row r="97" spans="1:34" ht="30" customHeight="1">
      <c r="A97" s="191"/>
      <c r="B97" s="191" t="s">
        <v>1674</v>
      </c>
      <c r="C97" s="191" t="s">
        <v>1675</v>
      </c>
      <c r="D97" s="70" t="s">
        <v>37</v>
      </c>
      <c r="E97" s="70" t="s">
        <v>40</v>
      </c>
      <c r="F97" s="278">
        <v>78232</v>
      </c>
      <c r="G97" s="70" t="s">
        <v>1676</v>
      </c>
      <c r="H97" s="70" t="s">
        <v>1677</v>
      </c>
      <c r="I97" s="293" t="s">
        <v>1038</v>
      </c>
      <c r="J97" s="291"/>
      <c r="K97" s="292"/>
      <c r="L97" s="293"/>
      <c r="M97" s="278"/>
      <c r="N97" s="68"/>
      <c r="O97" s="278"/>
      <c r="P97" s="278"/>
      <c r="Q97" s="278"/>
      <c r="R97" s="278"/>
      <c r="S97" s="278"/>
      <c r="T97" s="278"/>
      <c r="U97" s="278"/>
      <c r="V97" s="278"/>
      <c r="W97" s="278"/>
      <c r="X97" s="278"/>
      <c r="Y97" s="192"/>
      <c r="Z97" s="278"/>
      <c r="AA97" s="278"/>
      <c r="AB97" s="278"/>
      <c r="AC97" s="278"/>
      <c r="AD97" s="278"/>
      <c r="AE97" s="278"/>
      <c r="AF97" s="278"/>
      <c r="AG97" s="278"/>
      <c r="AH97" s="278"/>
    </row>
    <row r="98" spans="1:34" ht="30" customHeight="1">
      <c r="A98" s="191"/>
      <c r="B98" s="191" t="s">
        <v>2296</v>
      </c>
      <c r="C98" s="191" t="s">
        <v>2297</v>
      </c>
      <c r="D98" s="70" t="s">
        <v>37</v>
      </c>
      <c r="E98" s="70" t="s">
        <v>40</v>
      </c>
      <c r="F98" s="278">
        <v>78223</v>
      </c>
      <c r="G98" s="70" t="s">
        <v>1308</v>
      </c>
      <c r="H98" s="70" t="s">
        <v>1309</v>
      </c>
      <c r="I98" s="293" t="s">
        <v>1444</v>
      </c>
      <c r="J98" s="291"/>
      <c r="K98" s="292"/>
      <c r="L98" s="293"/>
      <c r="M98" s="278"/>
      <c r="N98" s="68"/>
      <c r="O98" s="278"/>
      <c r="P98" s="278"/>
      <c r="Q98" s="278"/>
      <c r="R98" s="278"/>
      <c r="S98" s="278"/>
      <c r="T98" s="278"/>
      <c r="U98" s="278"/>
      <c r="V98" s="278"/>
      <c r="W98" s="278"/>
      <c r="X98" s="278"/>
      <c r="Y98" s="192"/>
      <c r="Z98" s="278"/>
      <c r="AA98" s="278"/>
      <c r="AB98" s="278"/>
      <c r="AC98" s="278"/>
      <c r="AD98" s="278"/>
      <c r="AE98" s="278"/>
      <c r="AF98" s="278"/>
      <c r="AG98" s="278"/>
      <c r="AH98" s="278"/>
    </row>
    <row r="99" spans="1:34" ht="30" customHeight="1">
      <c r="A99" s="191"/>
      <c r="B99" s="191" t="s">
        <v>1439</v>
      </c>
      <c r="C99" s="191" t="s">
        <v>1440</v>
      </c>
      <c r="D99" s="70" t="s">
        <v>1441</v>
      </c>
      <c r="E99" s="70" t="s">
        <v>40</v>
      </c>
      <c r="F99" s="278">
        <v>78108</v>
      </c>
      <c r="G99" s="70" t="s">
        <v>1442</v>
      </c>
      <c r="H99" s="70" t="s">
        <v>1443</v>
      </c>
      <c r="I99" s="293" t="s">
        <v>1444</v>
      </c>
      <c r="J99" s="291"/>
      <c r="K99" s="292"/>
      <c r="L99" s="293"/>
      <c r="M99" s="278"/>
      <c r="N99" s="68"/>
      <c r="O99" s="278"/>
      <c r="P99" s="278"/>
      <c r="Q99" s="278"/>
      <c r="R99" s="278"/>
      <c r="S99" s="278"/>
      <c r="T99" s="278"/>
      <c r="U99" s="278"/>
      <c r="V99" s="278"/>
      <c r="W99" s="278"/>
      <c r="X99" s="278"/>
      <c r="Y99" s="192"/>
      <c r="Z99" s="278"/>
      <c r="AA99" s="278"/>
      <c r="AB99" s="278"/>
      <c r="AC99" s="278"/>
      <c r="AD99" s="278"/>
      <c r="AE99" s="278"/>
      <c r="AF99" s="278"/>
      <c r="AG99" s="278"/>
      <c r="AH99" s="278"/>
    </row>
    <row r="100" spans="1:34" ht="30" customHeight="1">
      <c r="A100" s="191"/>
      <c r="B100" s="191" t="s">
        <v>1970</v>
      </c>
      <c r="C100" s="191" t="s">
        <v>1971</v>
      </c>
      <c r="D100" s="70" t="s">
        <v>234</v>
      </c>
      <c r="E100" s="70" t="s">
        <v>40</v>
      </c>
      <c r="F100" s="278">
        <v>78132</v>
      </c>
      <c r="G100" s="70" t="s">
        <v>1972</v>
      </c>
      <c r="H100" s="70" t="s">
        <v>1973</v>
      </c>
      <c r="I100" s="293" t="s">
        <v>1970</v>
      </c>
      <c r="J100" s="291"/>
      <c r="K100" s="292"/>
      <c r="L100" s="293"/>
      <c r="M100" s="278"/>
      <c r="N100" s="68"/>
      <c r="O100" s="278"/>
      <c r="P100" s="278"/>
      <c r="Q100" s="278"/>
      <c r="R100" s="278"/>
      <c r="S100" s="278"/>
      <c r="T100" s="278"/>
      <c r="U100" s="278"/>
      <c r="V100" s="278"/>
      <c r="W100" s="278"/>
      <c r="X100" s="278"/>
      <c r="Y100" s="192"/>
      <c r="Z100" s="278"/>
      <c r="AA100" s="278"/>
      <c r="AB100" s="278"/>
      <c r="AC100" s="278"/>
      <c r="AD100" s="278"/>
      <c r="AE100" s="278"/>
      <c r="AF100" s="278"/>
      <c r="AG100" s="278"/>
      <c r="AH100" s="278"/>
    </row>
    <row r="101" spans="1:34" ht="30" customHeight="1">
      <c r="A101" s="191"/>
      <c r="B101" s="191" t="s">
        <v>2625</v>
      </c>
      <c r="C101" s="191" t="s">
        <v>1786</v>
      </c>
      <c r="D101" s="70" t="s">
        <v>63</v>
      </c>
      <c r="E101" s="70" t="s">
        <v>40</v>
      </c>
      <c r="F101" s="278">
        <v>78154</v>
      </c>
      <c r="G101" s="70" t="s">
        <v>2626</v>
      </c>
      <c r="H101" s="70" t="s">
        <v>2627</v>
      </c>
      <c r="I101" s="293" t="s">
        <v>1038</v>
      </c>
      <c r="J101" s="291"/>
      <c r="K101" s="292"/>
      <c r="L101" s="293"/>
      <c r="M101" s="278"/>
      <c r="N101" s="68"/>
      <c r="O101" s="278"/>
      <c r="P101" s="278"/>
      <c r="Q101" s="278"/>
      <c r="R101" s="278"/>
      <c r="S101" s="278"/>
      <c r="T101" s="278"/>
      <c r="U101" s="278"/>
      <c r="V101" s="278"/>
      <c r="W101" s="278"/>
      <c r="X101" s="278"/>
      <c r="Y101" s="192"/>
      <c r="Z101" s="278"/>
      <c r="AA101" s="278"/>
      <c r="AB101" s="278"/>
      <c r="AC101" s="278"/>
      <c r="AD101" s="278"/>
      <c r="AE101" s="278"/>
      <c r="AF101" s="278"/>
      <c r="AG101" s="278"/>
      <c r="AH101" s="278"/>
    </row>
    <row r="102" spans="1:34" ht="30" customHeight="1">
      <c r="A102" s="191"/>
      <c r="B102" s="191" t="s">
        <v>1475</v>
      </c>
      <c r="C102" s="191" t="s">
        <v>1476</v>
      </c>
      <c r="D102" s="70" t="s">
        <v>63</v>
      </c>
      <c r="E102" s="70" t="s">
        <v>40</v>
      </c>
      <c r="F102" s="278">
        <v>78154</v>
      </c>
      <c r="G102" s="70" t="s">
        <v>1477</v>
      </c>
      <c r="H102" s="70" t="s">
        <v>1478</v>
      </c>
      <c r="I102" s="293" t="s">
        <v>1479</v>
      </c>
      <c r="J102" s="291"/>
      <c r="K102" s="292"/>
      <c r="L102" s="293"/>
      <c r="M102" s="278"/>
      <c r="N102" s="68"/>
      <c r="O102" s="278"/>
      <c r="P102" s="278"/>
      <c r="Q102" s="278"/>
      <c r="R102" s="278"/>
      <c r="S102" s="278"/>
      <c r="T102" s="278"/>
      <c r="U102" s="278"/>
      <c r="V102" s="278"/>
      <c r="W102" s="278"/>
      <c r="X102" s="278"/>
      <c r="Y102" s="192"/>
      <c r="Z102" s="278"/>
      <c r="AA102" s="278"/>
      <c r="AB102" s="278"/>
      <c r="AC102" s="278"/>
      <c r="AD102" s="278"/>
      <c r="AE102" s="278"/>
      <c r="AF102" s="278"/>
      <c r="AG102" s="278"/>
      <c r="AH102" s="278"/>
    </row>
    <row r="103" spans="1:34" ht="30" customHeight="1">
      <c r="A103" s="191"/>
      <c r="B103" s="191" t="s">
        <v>1600</v>
      </c>
      <c r="C103" s="191" t="s">
        <v>1601</v>
      </c>
      <c r="D103" s="70" t="s">
        <v>37</v>
      </c>
      <c r="E103" s="70" t="s">
        <v>40</v>
      </c>
      <c r="F103" s="278">
        <v>78216</v>
      </c>
      <c r="G103" s="70" t="s">
        <v>1602</v>
      </c>
      <c r="H103" s="70"/>
      <c r="I103" s="293" t="s">
        <v>99</v>
      </c>
      <c r="J103" s="291"/>
      <c r="K103" s="292"/>
      <c r="L103" s="293"/>
      <c r="M103" s="278"/>
      <c r="N103" s="68"/>
      <c r="O103" s="278"/>
      <c r="P103" s="278"/>
      <c r="Q103" s="278"/>
      <c r="R103" s="278"/>
      <c r="S103" s="278"/>
      <c r="T103" s="278"/>
      <c r="U103" s="278"/>
      <c r="V103" s="278"/>
      <c r="W103" s="278"/>
      <c r="X103" s="278"/>
      <c r="Y103" s="192"/>
      <c r="Z103" s="278"/>
      <c r="AA103" s="278"/>
      <c r="AB103" s="278"/>
      <c r="AC103" s="278"/>
      <c r="AD103" s="278"/>
      <c r="AE103" s="278"/>
      <c r="AF103" s="278"/>
      <c r="AG103" s="278"/>
      <c r="AH103" s="278"/>
    </row>
    <row r="104" spans="1:34" ht="30" customHeight="1">
      <c r="A104" s="191"/>
      <c r="B104" s="191" t="s">
        <v>2639</v>
      </c>
      <c r="C104" s="191" t="s">
        <v>1980</v>
      </c>
      <c r="D104" s="70" t="s">
        <v>1981</v>
      </c>
      <c r="E104" s="70" t="s">
        <v>40</v>
      </c>
      <c r="F104" s="278">
        <v>78002</v>
      </c>
      <c r="G104" s="70" t="s">
        <v>1982</v>
      </c>
      <c r="H104" s="70" t="s">
        <v>1983</v>
      </c>
      <c r="I104" s="293" t="s">
        <v>2640</v>
      </c>
      <c r="J104" s="291"/>
      <c r="K104" s="292"/>
      <c r="L104" s="293"/>
      <c r="M104" s="278"/>
      <c r="N104" s="68"/>
      <c r="O104" s="278"/>
      <c r="P104" s="278"/>
      <c r="Q104" s="278"/>
      <c r="R104" s="278"/>
      <c r="S104" s="278"/>
      <c r="T104" s="278"/>
      <c r="U104" s="278"/>
      <c r="V104" s="278"/>
      <c r="W104" s="278"/>
      <c r="X104" s="278"/>
      <c r="Y104" s="192"/>
      <c r="Z104" s="278"/>
      <c r="AA104" s="278"/>
      <c r="AB104" s="278"/>
      <c r="AC104" s="278"/>
      <c r="AD104" s="278"/>
      <c r="AE104" s="278"/>
      <c r="AF104" s="278"/>
      <c r="AG104" s="278"/>
      <c r="AH104" s="278"/>
    </row>
    <row r="105" spans="1:34" ht="30" customHeight="1">
      <c r="A105" s="191"/>
      <c r="B105" s="191" t="s">
        <v>1836</v>
      </c>
      <c r="C105" s="191" t="s">
        <v>1837</v>
      </c>
      <c r="D105" s="70" t="s">
        <v>232</v>
      </c>
      <c r="E105" s="70" t="s">
        <v>40</v>
      </c>
      <c r="F105" s="278">
        <v>78009</v>
      </c>
      <c r="G105" s="70" t="s">
        <v>1838</v>
      </c>
      <c r="H105" s="70" t="s">
        <v>1839</v>
      </c>
      <c r="I105" s="293" t="s">
        <v>1444</v>
      </c>
      <c r="J105" s="291"/>
      <c r="K105" s="292"/>
      <c r="L105" s="293"/>
      <c r="M105" s="278"/>
      <c r="N105" s="68"/>
      <c r="O105" s="278"/>
      <c r="P105" s="278"/>
      <c r="Q105" s="278"/>
      <c r="R105" s="278"/>
      <c r="S105" s="278"/>
      <c r="T105" s="278"/>
      <c r="U105" s="278"/>
      <c r="V105" s="278"/>
      <c r="W105" s="278"/>
      <c r="X105" s="278"/>
      <c r="Y105" s="192"/>
      <c r="Z105" s="278"/>
      <c r="AA105" s="278"/>
      <c r="AB105" s="278"/>
      <c r="AC105" s="278"/>
      <c r="AD105" s="278"/>
      <c r="AE105" s="278"/>
      <c r="AF105" s="278"/>
      <c r="AG105" s="278"/>
      <c r="AH105" s="278"/>
    </row>
    <row r="106" spans="1:34" ht="30" customHeight="1">
      <c r="A106" s="191"/>
      <c r="B106" s="191" t="s">
        <v>2641</v>
      </c>
      <c r="C106" s="191" t="s">
        <v>1634</v>
      </c>
      <c r="D106" s="70" t="s">
        <v>232</v>
      </c>
      <c r="E106" s="70" t="s">
        <v>40</v>
      </c>
      <c r="F106" s="278">
        <v>78009</v>
      </c>
      <c r="G106" s="70" t="s">
        <v>1635</v>
      </c>
      <c r="H106" s="70" t="s">
        <v>2642</v>
      </c>
      <c r="I106" s="293" t="s">
        <v>2640</v>
      </c>
      <c r="J106" s="291"/>
      <c r="K106" s="292"/>
      <c r="L106" s="293"/>
      <c r="M106" s="278"/>
      <c r="N106" s="68"/>
      <c r="O106" s="278"/>
      <c r="P106" s="278"/>
      <c r="Q106" s="278"/>
      <c r="R106" s="278"/>
      <c r="S106" s="278"/>
      <c r="T106" s="278"/>
      <c r="U106" s="278"/>
      <c r="V106" s="278"/>
      <c r="W106" s="278"/>
      <c r="X106" s="278"/>
      <c r="Y106" s="192"/>
      <c r="Z106" s="278"/>
      <c r="AA106" s="278"/>
      <c r="AB106" s="278"/>
      <c r="AC106" s="278"/>
      <c r="AD106" s="278"/>
      <c r="AE106" s="278"/>
      <c r="AF106" s="278"/>
      <c r="AG106" s="278"/>
      <c r="AH106" s="278"/>
    </row>
    <row r="107" spans="1:34" ht="30" customHeight="1">
      <c r="A107" s="191"/>
      <c r="B107" s="191" t="s">
        <v>195</v>
      </c>
      <c r="C107" s="191" t="s">
        <v>2643</v>
      </c>
      <c r="D107" s="70" t="s">
        <v>37</v>
      </c>
      <c r="E107" s="70" t="s">
        <v>40</v>
      </c>
      <c r="F107" s="278">
        <v>78252</v>
      </c>
      <c r="G107" s="70" t="s">
        <v>2644</v>
      </c>
      <c r="H107" s="70"/>
      <c r="I107" s="293" t="s">
        <v>1444</v>
      </c>
      <c r="J107" s="291"/>
      <c r="K107" s="292"/>
      <c r="L107" s="293"/>
      <c r="M107" s="278"/>
      <c r="N107" s="68"/>
      <c r="O107" s="278"/>
      <c r="P107" s="278"/>
      <c r="Q107" s="278"/>
      <c r="R107" s="278"/>
      <c r="S107" s="278"/>
      <c r="T107" s="278"/>
      <c r="U107" s="278"/>
      <c r="V107" s="278"/>
      <c r="W107" s="278"/>
      <c r="X107" s="278"/>
      <c r="Y107" s="192"/>
      <c r="Z107" s="278"/>
      <c r="AA107" s="278"/>
      <c r="AB107" s="278"/>
      <c r="AC107" s="278"/>
      <c r="AD107" s="278"/>
      <c r="AE107" s="278"/>
      <c r="AF107" s="278"/>
      <c r="AG107" s="278"/>
      <c r="AH107" s="278"/>
    </row>
    <row r="108" spans="1:34" ht="30" customHeight="1">
      <c r="A108" s="191"/>
      <c r="B108" s="191" t="s">
        <v>1588</v>
      </c>
      <c r="C108" s="191" t="s">
        <v>1589</v>
      </c>
      <c r="D108" s="70" t="s">
        <v>1586</v>
      </c>
      <c r="E108" s="70" t="s">
        <v>40</v>
      </c>
      <c r="F108" s="278">
        <v>78109</v>
      </c>
      <c r="G108" s="70" t="s">
        <v>1590</v>
      </c>
      <c r="H108" s="70" t="s">
        <v>1591</v>
      </c>
      <c r="I108" s="293"/>
      <c r="J108" s="291"/>
      <c r="K108" s="292"/>
      <c r="L108" s="293"/>
      <c r="M108" s="278"/>
      <c r="N108" s="68"/>
      <c r="O108" s="278"/>
      <c r="P108" s="278"/>
      <c r="Q108" s="278"/>
      <c r="R108" s="278"/>
      <c r="S108" s="278"/>
      <c r="T108" s="278"/>
      <c r="U108" s="278"/>
      <c r="V108" s="278"/>
      <c r="W108" s="278"/>
      <c r="X108" s="278"/>
      <c r="Y108" s="192"/>
      <c r="Z108" s="278"/>
      <c r="AA108" s="278"/>
      <c r="AB108" s="278"/>
      <c r="AC108" s="278"/>
      <c r="AD108" s="278"/>
      <c r="AE108" s="278"/>
      <c r="AF108" s="278"/>
      <c r="AG108" s="278"/>
      <c r="AH108" s="278"/>
    </row>
    <row r="109" spans="1:34" ht="30" customHeight="1">
      <c r="A109" s="191"/>
      <c r="B109" s="191" t="s">
        <v>2645</v>
      </c>
      <c r="C109" s="191" t="s">
        <v>2014</v>
      </c>
      <c r="D109" s="70" t="s">
        <v>37</v>
      </c>
      <c r="E109" s="70" t="s">
        <v>40</v>
      </c>
      <c r="F109" s="278">
        <v>78245</v>
      </c>
      <c r="G109" s="70" t="s">
        <v>2646</v>
      </c>
      <c r="H109" s="70" t="s">
        <v>2016</v>
      </c>
      <c r="I109" s="293" t="s">
        <v>1444</v>
      </c>
      <c r="J109" s="291"/>
      <c r="K109" s="292"/>
      <c r="L109" s="293"/>
      <c r="M109" s="278"/>
      <c r="N109" s="68"/>
      <c r="O109" s="278"/>
      <c r="P109" s="278"/>
      <c r="Q109" s="278"/>
      <c r="R109" s="278"/>
      <c r="S109" s="278"/>
      <c r="T109" s="278"/>
      <c r="U109" s="278"/>
      <c r="V109" s="278"/>
      <c r="W109" s="278"/>
      <c r="X109" s="278"/>
      <c r="Y109" s="192"/>
      <c r="Z109" s="278"/>
      <c r="AA109" s="278"/>
      <c r="AB109" s="278"/>
      <c r="AC109" s="278"/>
      <c r="AD109" s="278"/>
      <c r="AE109" s="278"/>
      <c r="AF109" s="278"/>
      <c r="AG109" s="278"/>
      <c r="AH109" s="278"/>
    </row>
    <row r="110" spans="1:34" ht="30" customHeight="1">
      <c r="A110" s="191"/>
      <c r="B110" s="191" t="s">
        <v>2307</v>
      </c>
      <c r="C110" s="191" t="s">
        <v>2308</v>
      </c>
      <c r="D110" s="70" t="s">
        <v>48</v>
      </c>
      <c r="E110" s="70" t="s">
        <v>40</v>
      </c>
      <c r="F110" s="278">
        <v>78023</v>
      </c>
      <c r="G110" s="70" t="s">
        <v>2313</v>
      </c>
      <c r="H110" s="70" t="s">
        <v>2651</v>
      </c>
      <c r="I110" s="293" t="s">
        <v>1444</v>
      </c>
      <c r="J110" s="291"/>
      <c r="K110" s="292"/>
      <c r="L110" s="293"/>
      <c r="M110" s="278"/>
      <c r="N110" s="68"/>
      <c r="O110" s="278"/>
      <c r="P110" s="278"/>
      <c r="Q110" s="278"/>
      <c r="R110" s="278"/>
      <c r="S110" s="278"/>
      <c r="T110" s="278"/>
      <c r="U110" s="278"/>
      <c r="V110" s="278"/>
      <c r="W110" s="278"/>
      <c r="X110" s="278"/>
      <c r="Y110" s="192"/>
      <c r="Z110" s="278"/>
      <c r="AA110" s="278"/>
      <c r="AB110" s="278"/>
      <c r="AC110" s="278"/>
      <c r="AD110" s="278"/>
      <c r="AE110" s="278"/>
      <c r="AF110" s="278"/>
      <c r="AG110" s="278"/>
      <c r="AH110" s="278"/>
    </row>
    <row r="111" spans="1:34" ht="30" customHeight="1">
      <c r="A111" s="191"/>
      <c r="B111" s="191" t="s">
        <v>1734</v>
      </c>
      <c r="C111" s="191" t="s">
        <v>1735</v>
      </c>
      <c r="D111" s="70" t="s">
        <v>37</v>
      </c>
      <c r="E111" s="70" t="s">
        <v>40</v>
      </c>
      <c r="F111" s="278">
        <v>78230</v>
      </c>
      <c r="G111" s="70" t="s">
        <v>1736</v>
      </c>
      <c r="H111" s="70" t="s">
        <v>1737</v>
      </c>
      <c r="I111" s="293" t="s">
        <v>1444</v>
      </c>
      <c r="J111" s="291"/>
      <c r="K111" s="292"/>
      <c r="L111" s="293"/>
      <c r="M111" s="278"/>
      <c r="N111" s="68"/>
      <c r="O111" s="278"/>
      <c r="P111" s="278"/>
      <c r="Q111" s="278"/>
      <c r="R111" s="278"/>
      <c r="S111" s="278"/>
      <c r="T111" s="278"/>
      <c r="U111" s="278"/>
      <c r="V111" s="278"/>
      <c r="W111" s="278"/>
      <c r="X111" s="278"/>
      <c r="Y111" s="192"/>
      <c r="Z111" s="278"/>
      <c r="AA111" s="278"/>
      <c r="AB111" s="278"/>
      <c r="AC111" s="278"/>
      <c r="AD111" s="278"/>
      <c r="AE111" s="278"/>
      <c r="AF111" s="278"/>
      <c r="AG111" s="278"/>
      <c r="AH111" s="278"/>
    </row>
    <row r="112" spans="1:34" ht="30" customHeight="1">
      <c r="A112" s="191"/>
      <c r="B112" s="191" t="s">
        <v>1166</v>
      </c>
      <c r="C112" s="191" t="s">
        <v>1167</v>
      </c>
      <c r="D112" s="70" t="s">
        <v>37</v>
      </c>
      <c r="E112" s="70" t="s">
        <v>40</v>
      </c>
      <c r="F112" s="278">
        <v>78218</v>
      </c>
      <c r="G112" s="70" t="s">
        <v>750</v>
      </c>
      <c r="H112" s="70" t="s">
        <v>507</v>
      </c>
      <c r="I112" s="293" t="s">
        <v>1168</v>
      </c>
      <c r="J112" s="291"/>
      <c r="K112" s="292"/>
      <c r="L112" s="293"/>
      <c r="M112" s="278"/>
      <c r="N112" s="68"/>
      <c r="O112" s="278"/>
      <c r="P112" s="278"/>
      <c r="Q112" s="278"/>
      <c r="R112" s="278"/>
      <c r="S112" s="278"/>
      <c r="T112" s="278"/>
      <c r="U112" s="278"/>
      <c r="V112" s="278"/>
      <c r="W112" s="278"/>
      <c r="X112" s="278"/>
      <c r="Y112" s="192"/>
      <c r="Z112" s="278"/>
      <c r="AA112" s="278"/>
      <c r="AB112" s="278"/>
      <c r="AC112" s="278"/>
      <c r="AD112" s="278"/>
      <c r="AE112" s="278"/>
      <c r="AF112" s="278"/>
      <c r="AG112" s="278"/>
      <c r="AH112" s="278"/>
    </row>
    <row r="113" spans="1:34" ht="30" customHeight="1">
      <c r="A113" s="191"/>
      <c r="B113" s="191" t="s">
        <v>2674</v>
      </c>
      <c r="C113" s="191" t="s">
        <v>2675</v>
      </c>
      <c r="D113" s="70" t="s">
        <v>1441</v>
      </c>
      <c r="E113" s="70" t="s">
        <v>40</v>
      </c>
      <c r="F113" s="278">
        <v>78108</v>
      </c>
      <c r="G113" s="70" t="s">
        <v>2097</v>
      </c>
      <c r="H113" s="70" t="s">
        <v>2098</v>
      </c>
      <c r="I113" s="293" t="s">
        <v>1168</v>
      </c>
      <c r="J113" s="291"/>
      <c r="K113" s="292"/>
      <c r="L113" s="293"/>
      <c r="M113" s="278"/>
      <c r="N113" s="68"/>
      <c r="O113" s="278"/>
      <c r="P113" s="278"/>
      <c r="Q113" s="278"/>
      <c r="R113" s="278"/>
      <c r="S113" s="278"/>
      <c r="T113" s="278"/>
      <c r="U113" s="278"/>
      <c r="V113" s="278"/>
      <c r="W113" s="278"/>
      <c r="X113" s="278"/>
      <c r="Y113" s="192"/>
      <c r="Z113" s="278"/>
      <c r="AA113" s="278"/>
      <c r="AB113" s="278"/>
      <c r="AC113" s="278"/>
      <c r="AD113" s="278"/>
      <c r="AE113" s="278"/>
      <c r="AF113" s="278"/>
      <c r="AG113" s="278"/>
      <c r="AH113" s="278"/>
    </row>
    <row r="114" spans="1:34" ht="30" customHeight="1">
      <c r="A114" s="191"/>
      <c r="B114" s="191" t="s">
        <v>2652</v>
      </c>
      <c r="C114" s="191" t="s">
        <v>2061</v>
      </c>
      <c r="D114" s="70" t="s">
        <v>192</v>
      </c>
      <c r="E114" s="70" t="s">
        <v>40</v>
      </c>
      <c r="F114" s="278">
        <v>78006</v>
      </c>
      <c r="G114" s="70" t="s">
        <v>2062</v>
      </c>
      <c r="H114" s="70" t="s">
        <v>2063</v>
      </c>
      <c r="I114" s="293" t="s">
        <v>1038</v>
      </c>
      <c r="J114" s="291"/>
      <c r="K114" s="292"/>
      <c r="L114" s="293"/>
      <c r="M114" s="278"/>
      <c r="N114" s="68"/>
      <c r="O114" s="278"/>
      <c r="P114" s="278"/>
      <c r="Q114" s="278"/>
      <c r="R114" s="278"/>
      <c r="S114" s="278"/>
      <c r="T114" s="278"/>
      <c r="U114" s="278"/>
      <c r="V114" s="278"/>
      <c r="W114" s="278"/>
      <c r="X114" s="278"/>
      <c r="Y114" s="192"/>
      <c r="Z114" s="278"/>
      <c r="AA114" s="278"/>
      <c r="AB114" s="278"/>
      <c r="AC114" s="278"/>
      <c r="AD114" s="278"/>
      <c r="AE114" s="278"/>
      <c r="AF114" s="278"/>
      <c r="AG114" s="278"/>
      <c r="AH114" s="278"/>
    </row>
    <row r="115" spans="1:34" ht="30" customHeight="1">
      <c r="A115" s="191"/>
      <c r="B115" s="191" t="s">
        <v>1989</v>
      </c>
      <c r="C115" s="191" t="s">
        <v>1990</v>
      </c>
      <c r="D115" s="70" t="s">
        <v>234</v>
      </c>
      <c r="E115" s="70" t="s">
        <v>40</v>
      </c>
      <c r="F115" s="278">
        <v>78132</v>
      </c>
      <c r="G115" s="70"/>
      <c r="H115" s="70"/>
      <c r="I115" s="293" t="s">
        <v>1960</v>
      </c>
      <c r="J115" s="291"/>
      <c r="K115" s="292"/>
      <c r="L115" s="293"/>
      <c r="M115" s="278"/>
      <c r="N115" s="68"/>
      <c r="O115" s="278"/>
      <c r="P115" s="278"/>
      <c r="Q115" s="278"/>
      <c r="R115" s="278"/>
      <c r="S115" s="278"/>
      <c r="T115" s="278"/>
      <c r="U115" s="278"/>
      <c r="V115" s="278"/>
      <c r="W115" s="278"/>
      <c r="X115" s="278"/>
      <c r="Y115" s="192"/>
      <c r="Z115" s="278"/>
      <c r="AA115" s="278"/>
      <c r="AB115" s="278"/>
      <c r="AC115" s="278"/>
      <c r="AD115" s="278"/>
      <c r="AE115" s="278"/>
      <c r="AF115" s="278"/>
      <c r="AG115" s="278"/>
      <c r="AH115" s="278"/>
    </row>
    <row r="116" spans="1:34" ht="30" customHeight="1">
      <c r="A116" s="191"/>
      <c r="B116" s="191" t="s">
        <v>1502</v>
      </c>
      <c r="C116" s="191" t="s">
        <v>1503</v>
      </c>
      <c r="D116" s="70" t="s">
        <v>1504</v>
      </c>
      <c r="E116" s="70" t="s">
        <v>40</v>
      </c>
      <c r="F116" s="278">
        <v>77418</v>
      </c>
      <c r="G116" s="70" t="s">
        <v>1505</v>
      </c>
      <c r="H116" s="70" t="s">
        <v>1506</v>
      </c>
      <c r="I116" s="293" t="s">
        <v>1038</v>
      </c>
      <c r="J116" s="291"/>
      <c r="K116" s="292"/>
      <c r="L116" s="293"/>
      <c r="M116" s="278"/>
      <c r="N116" s="68"/>
      <c r="O116" s="278"/>
      <c r="P116" s="278"/>
      <c r="Q116" s="278"/>
      <c r="R116" s="278"/>
      <c r="S116" s="278"/>
      <c r="T116" s="278"/>
      <c r="U116" s="278"/>
      <c r="V116" s="278"/>
      <c r="W116" s="278"/>
      <c r="X116" s="278"/>
      <c r="Y116" s="192"/>
      <c r="Z116" s="278"/>
      <c r="AA116" s="278"/>
      <c r="AB116" s="278"/>
      <c r="AC116" s="278"/>
      <c r="AD116" s="278"/>
      <c r="AE116" s="278"/>
      <c r="AF116" s="278"/>
      <c r="AG116" s="278"/>
      <c r="AH116" s="278"/>
    </row>
    <row r="117" spans="1:34" ht="30" customHeight="1">
      <c r="A117" s="191"/>
      <c r="B117" s="191" t="s">
        <v>1572</v>
      </c>
      <c r="C117" s="191" t="s">
        <v>1573</v>
      </c>
      <c r="D117" s="70" t="s">
        <v>192</v>
      </c>
      <c r="E117" s="70" t="s">
        <v>40</v>
      </c>
      <c r="F117" s="278">
        <v>78006</v>
      </c>
      <c r="G117" s="70" t="s">
        <v>1574</v>
      </c>
      <c r="H117" s="70" t="s">
        <v>1575</v>
      </c>
      <c r="I117" s="293" t="s">
        <v>1038</v>
      </c>
      <c r="J117" s="291"/>
      <c r="K117" s="292"/>
      <c r="L117" s="293"/>
      <c r="M117" s="278"/>
      <c r="N117" s="68"/>
      <c r="O117" s="278"/>
      <c r="P117" s="278"/>
      <c r="Q117" s="278"/>
      <c r="R117" s="278"/>
      <c r="S117" s="278"/>
      <c r="T117" s="278"/>
      <c r="U117" s="278"/>
      <c r="V117" s="278"/>
      <c r="W117" s="278"/>
      <c r="X117" s="278"/>
      <c r="Y117" s="192"/>
      <c r="Z117" s="278"/>
      <c r="AA117" s="278"/>
      <c r="AB117" s="278"/>
      <c r="AC117" s="278"/>
      <c r="AD117" s="278"/>
      <c r="AE117" s="278"/>
      <c r="AF117" s="278"/>
      <c r="AG117" s="278"/>
      <c r="AH117" s="278"/>
    </row>
    <row r="118" spans="1:34" ht="30" customHeight="1">
      <c r="A118" s="191"/>
      <c r="B118" s="191" t="s">
        <v>2111</v>
      </c>
      <c r="C118" s="191" t="s">
        <v>2653</v>
      </c>
      <c r="D118" s="70" t="s">
        <v>309</v>
      </c>
      <c r="E118" s="70" t="s">
        <v>40</v>
      </c>
      <c r="F118" s="278">
        <v>78801</v>
      </c>
      <c r="G118" s="70" t="s">
        <v>2113</v>
      </c>
      <c r="H118" s="70" t="s">
        <v>2114</v>
      </c>
      <c r="I118" s="293" t="s">
        <v>1038</v>
      </c>
      <c r="J118" s="291"/>
      <c r="K118" s="292"/>
      <c r="L118" s="293"/>
      <c r="M118" s="278"/>
      <c r="N118" s="68"/>
      <c r="O118" s="278"/>
      <c r="P118" s="278"/>
      <c r="Q118" s="278"/>
      <c r="R118" s="278"/>
      <c r="S118" s="278"/>
      <c r="T118" s="278"/>
      <c r="U118" s="278"/>
      <c r="V118" s="278"/>
      <c r="W118" s="278"/>
      <c r="X118" s="278"/>
      <c r="Y118" s="192"/>
      <c r="Z118" s="278"/>
      <c r="AA118" s="278"/>
      <c r="AB118" s="278"/>
      <c r="AC118" s="278"/>
      <c r="AD118" s="278"/>
      <c r="AE118" s="278"/>
      <c r="AF118" s="278"/>
      <c r="AG118" s="278"/>
      <c r="AH118" s="278"/>
    </row>
    <row r="119" spans="1:34" ht="30" customHeight="1">
      <c r="A119" s="191"/>
      <c r="B119" s="191" t="s">
        <v>1790</v>
      </c>
      <c r="C119" s="191" t="s">
        <v>1791</v>
      </c>
      <c r="D119" s="70" t="s">
        <v>1564</v>
      </c>
      <c r="E119" s="70" t="s">
        <v>40</v>
      </c>
      <c r="F119" s="278">
        <v>78070</v>
      </c>
      <c r="G119" s="70" t="s">
        <v>1792</v>
      </c>
      <c r="H119" s="70" t="s">
        <v>1793</v>
      </c>
      <c r="I119" s="293" t="s">
        <v>1790</v>
      </c>
      <c r="J119" s="291"/>
      <c r="K119" s="292"/>
      <c r="L119" s="293"/>
      <c r="M119" s="278"/>
      <c r="N119" s="68"/>
      <c r="O119" s="278"/>
      <c r="P119" s="278"/>
      <c r="Q119" s="278"/>
      <c r="R119" s="278"/>
      <c r="S119" s="278"/>
      <c r="T119" s="278"/>
      <c r="U119" s="278"/>
      <c r="V119" s="278"/>
      <c r="W119" s="278"/>
      <c r="X119" s="278"/>
      <c r="Y119" s="192"/>
      <c r="Z119" s="278"/>
      <c r="AA119" s="278"/>
      <c r="AB119" s="278"/>
      <c r="AC119" s="278"/>
      <c r="AD119" s="278"/>
      <c r="AE119" s="278"/>
      <c r="AF119" s="278"/>
      <c r="AG119" s="278"/>
      <c r="AH119" s="278"/>
    </row>
    <row r="120" spans="1:34" ht="30" customHeight="1">
      <c r="A120" s="191"/>
      <c r="B120" s="191" t="s">
        <v>1643</v>
      </c>
      <c r="C120" s="191" t="s">
        <v>1644</v>
      </c>
      <c r="D120" s="70" t="s">
        <v>232</v>
      </c>
      <c r="E120" s="70" t="s">
        <v>40</v>
      </c>
      <c r="F120" s="278">
        <v>78009</v>
      </c>
      <c r="G120" s="70" t="s">
        <v>1645</v>
      </c>
      <c r="H120" s="70" t="s">
        <v>1646</v>
      </c>
      <c r="I120" s="293" t="s">
        <v>1444</v>
      </c>
      <c r="J120" s="291"/>
      <c r="K120" s="292"/>
      <c r="L120" s="293"/>
      <c r="M120" s="278"/>
      <c r="N120" s="68"/>
      <c r="O120" s="278"/>
      <c r="P120" s="278"/>
      <c r="Q120" s="278"/>
      <c r="R120" s="278"/>
      <c r="S120" s="278"/>
      <c r="T120" s="278"/>
      <c r="U120" s="278"/>
      <c r="V120" s="278"/>
      <c r="W120" s="278"/>
      <c r="X120" s="278"/>
      <c r="Y120" s="192"/>
      <c r="Z120" s="278"/>
      <c r="AA120" s="278"/>
      <c r="AB120" s="278"/>
      <c r="AC120" s="278"/>
      <c r="AD120" s="278"/>
      <c r="AE120" s="278"/>
      <c r="AF120" s="278"/>
      <c r="AG120" s="278"/>
      <c r="AH120" s="278"/>
    </row>
    <row r="121" spans="1:34" ht="30" customHeight="1">
      <c r="A121" s="191"/>
      <c r="B121" s="191" t="s">
        <v>2194</v>
      </c>
      <c r="C121" s="191" t="s">
        <v>2195</v>
      </c>
      <c r="D121" s="70" t="s">
        <v>37</v>
      </c>
      <c r="E121" s="70" t="s">
        <v>40</v>
      </c>
      <c r="F121" s="278">
        <v>78254</v>
      </c>
      <c r="G121" s="70" t="s">
        <v>2196</v>
      </c>
      <c r="H121" s="70" t="s">
        <v>2197</v>
      </c>
      <c r="I121" s="293" t="s">
        <v>1696</v>
      </c>
      <c r="J121" s="291"/>
      <c r="K121" s="292"/>
      <c r="L121" s="293"/>
      <c r="M121" s="278"/>
      <c r="N121" s="68"/>
      <c r="O121" s="278"/>
      <c r="P121" s="278"/>
      <c r="Q121" s="278"/>
      <c r="R121" s="278"/>
      <c r="S121" s="278"/>
      <c r="T121" s="278"/>
      <c r="U121" s="278"/>
      <c r="V121" s="278"/>
      <c r="W121" s="278"/>
      <c r="X121" s="278"/>
      <c r="Y121" s="192"/>
      <c r="Z121" s="278"/>
      <c r="AA121" s="278"/>
      <c r="AB121" s="278"/>
      <c r="AC121" s="278"/>
      <c r="AD121" s="278"/>
      <c r="AE121" s="278"/>
      <c r="AF121" s="278"/>
      <c r="AG121" s="278"/>
      <c r="AH121" s="278"/>
    </row>
    <row r="122" spans="1:34" ht="30" customHeight="1">
      <c r="A122" s="191"/>
      <c r="B122" s="191" t="s">
        <v>1110</v>
      </c>
      <c r="C122" s="191" t="s">
        <v>1111</v>
      </c>
      <c r="D122" s="70" t="s">
        <v>48</v>
      </c>
      <c r="E122" s="70" t="s">
        <v>40</v>
      </c>
      <c r="F122" s="278">
        <v>78023</v>
      </c>
      <c r="G122" s="70" t="s">
        <v>1112</v>
      </c>
      <c r="H122" s="70" t="s">
        <v>1113</v>
      </c>
      <c r="I122" s="293" t="s">
        <v>1114</v>
      </c>
      <c r="J122" s="291"/>
      <c r="K122" s="292"/>
      <c r="L122" s="293"/>
      <c r="M122" s="278"/>
      <c r="N122" s="68"/>
      <c r="O122" s="278"/>
      <c r="P122" s="278"/>
      <c r="Q122" s="278"/>
      <c r="R122" s="278"/>
      <c r="S122" s="278"/>
      <c r="T122" s="278"/>
      <c r="U122" s="278"/>
      <c r="V122" s="278"/>
      <c r="W122" s="278"/>
      <c r="X122" s="278"/>
      <c r="Y122" s="192"/>
      <c r="Z122" s="278"/>
      <c r="AA122" s="278"/>
      <c r="AB122" s="278"/>
      <c r="AC122" s="278"/>
      <c r="AD122" s="278"/>
      <c r="AE122" s="278"/>
      <c r="AF122" s="278"/>
      <c r="AG122" s="278"/>
      <c r="AH122" s="278"/>
    </row>
    <row r="123" spans="1:34" ht="30" customHeight="1">
      <c r="A123" s="191"/>
      <c r="B123" s="191" t="s">
        <v>1508</v>
      </c>
      <c r="C123" s="191" t="s">
        <v>1509</v>
      </c>
      <c r="D123" s="70" t="s">
        <v>48</v>
      </c>
      <c r="E123" s="70" t="s">
        <v>40</v>
      </c>
      <c r="F123" s="278">
        <v>78023</v>
      </c>
      <c r="G123" s="70" t="s">
        <v>1510</v>
      </c>
      <c r="H123" s="70" t="s">
        <v>1511</v>
      </c>
      <c r="I123" s="293" t="s">
        <v>1114</v>
      </c>
      <c r="J123" s="291"/>
      <c r="K123" s="292"/>
      <c r="L123" s="293"/>
      <c r="M123" s="278"/>
      <c r="N123" s="68"/>
      <c r="O123" s="278"/>
      <c r="P123" s="278"/>
      <c r="Q123" s="278"/>
      <c r="R123" s="278"/>
      <c r="S123" s="278"/>
      <c r="T123" s="278"/>
      <c r="U123" s="278"/>
      <c r="V123" s="278"/>
      <c r="W123" s="278"/>
      <c r="X123" s="278"/>
      <c r="Y123" s="192"/>
      <c r="Z123" s="278"/>
      <c r="AA123" s="278"/>
      <c r="AB123" s="278"/>
      <c r="AC123" s="278"/>
      <c r="AD123" s="278"/>
      <c r="AE123" s="278"/>
      <c r="AF123" s="278"/>
      <c r="AG123" s="278"/>
      <c r="AH123" s="278"/>
    </row>
    <row r="124" spans="1:34" ht="30" customHeight="1">
      <c r="A124" s="191"/>
      <c r="B124" s="191" t="s">
        <v>1832</v>
      </c>
      <c r="C124" s="191" t="s">
        <v>1833</v>
      </c>
      <c r="D124" s="70" t="s">
        <v>234</v>
      </c>
      <c r="E124" s="70" t="s">
        <v>40</v>
      </c>
      <c r="F124" s="278">
        <v>78130</v>
      </c>
      <c r="G124" s="70" t="s">
        <v>1834</v>
      </c>
      <c r="H124" s="70" t="s">
        <v>1835</v>
      </c>
      <c r="I124" s="293" t="s">
        <v>1038</v>
      </c>
      <c r="J124" s="291"/>
      <c r="K124" s="292"/>
      <c r="L124" s="293"/>
      <c r="M124" s="278"/>
      <c r="N124" s="68"/>
      <c r="O124" s="278"/>
      <c r="P124" s="278"/>
      <c r="Q124" s="278"/>
      <c r="R124" s="278"/>
      <c r="S124" s="278"/>
      <c r="T124" s="278"/>
      <c r="U124" s="278"/>
      <c r="V124" s="278"/>
      <c r="W124" s="278"/>
      <c r="X124" s="278"/>
      <c r="Y124" s="192"/>
      <c r="Z124" s="278"/>
      <c r="AA124" s="278"/>
      <c r="AB124" s="278"/>
      <c r="AC124" s="278"/>
      <c r="AD124" s="278"/>
      <c r="AE124" s="278"/>
      <c r="AF124" s="278"/>
      <c r="AG124" s="278"/>
      <c r="AH124" s="278"/>
    </row>
    <row r="125" spans="1:34" ht="30" customHeight="1">
      <c r="A125" s="191"/>
      <c r="B125" s="191" t="s">
        <v>1568</v>
      </c>
      <c r="C125" s="191" t="s">
        <v>1569</v>
      </c>
      <c r="D125" s="70" t="s">
        <v>129</v>
      </c>
      <c r="E125" s="70" t="s">
        <v>40</v>
      </c>
      <c r="F125" s="278">
        <v>78155</v>
      </c>
      <c r="G125" s="70" t="s">
        <v>1570</v>
      </c>
      <c r="H125" s="70" t="s">
        <v>1571</v>
      </c>
      <c r="I125" s="293" t="s">
        <v>1168</v>
      </c>
      <c r="J125" s="291"/>
      <c r="K125" s="292"/>
      <c r="L125" s="293"/>
      <c r="M125" s="278"/>
      <c r="N125" s="68"/>
      <c r="O125" s="278"/>
      <c r="P125" s="278"/>
      <c r="Q125" s="278"/>
      <c r="R125" s="278"/>
      <c r="S125" s="278"/>
      <c r="T125" s="278"/>
      <c r="U125" s="278"/>
      <c r="V125" s="278"/>
      <c r="W125" s="278"/>
      <c r="X125" s="278"/>
      <c r="Y125" s="192"/>
      <c r="Z125" s="278"/>
      <c r="AA125" s="278"/>
      <c r="AB125" s="278"/>
      <c r="AC125" s="278"/>
      <c r="AD125" s="278"/>
      <c r="AE125" s="278"/>
      <c r="AF125" s="278"/>
      <c r="AG125" s="278"/>
      <c r="AH125" s="278"/>
    </row>
    <row r="126" spans="1:34" ht="30" customHeight="1">
      <c r="A126" s="191"/>
      <c r="B126" s="191" t="s">
        <v>2125</v>
      </c>
      <c r="C126" s="191" t="s">
        <v>2126</v>
      </c>
      <c r="D126" s="70" t="s">
        <v>2127</v>
      </c>
      <c r="E126" s="70" t="s">
        <v>40</v>
      </c>
      <c r="F126" s="278">
        <v>78363</v>
      </c>
      <c r="G126" s="70" t="s">
        <v>2128</v>
      </c>
      <c r="H126" s="70" t="s">
        <v>2129</v>
      </c>
      <c r="I126" s="293" t="s">
        <v>1015</v>
      </c>
      <c r="J126" s="291"/>
      <c r="K126" s="292"/>
      <c r="L126" s="293"/>
      <c r="M126" s="278"/>
      <c r="N126" s="68"/>
      <c r="O126" s="278"/>
      <c r="P126" s="278"/>
      <c r="Q126" s="278"/>
      <c r="R126" s="278"/>
      <c r="S126" s="278"/>
      <c r="T126" s="278"/>
      <c r="U126" s="278"/>
      <c r="V126" s="278"/>
      <c r="W126" s="278"/>
      <c r="X126" s="278"/>
      <c r="Y126" s="192"/>
      <c r="Z126" s="278"/>
      <c r="AA126" s="278"/>
      <c r="AB126" s="278"/>
      <c r="AC126" s="278"/>
      <c r="AD126" s="278"/>
      <c r="AE126" s="278"/>
      <c r="AF126" s="278"/>
      <c r="AG126" s="278"/>
      <c r="AH126" s="278"/>
    </row>
    <row r="127" spans="1:34" ht="30" customHeight="1">
      <c r="A127" s="191"/>
      <c r="B127" s="191" t="s">
        <v>1693</v>
      </c>
      <c r="C127" s="191" t="s">
        <v>1694</v>
      </c>
      <c r="D127" s="70" t="s">
        <v>37</v>
      </c>
      <c r="E127" s="70" t="s">
        <v>40</v>
      </c>
      <c r="F127" s="278">
        <v>78254</v>
      </c>
      <c r="G127" s="70" t="s">
        <v>1695</v>
      </c>
      <c r="H127" s="70"/>
      <c r="I127" s="293" t="s">
        <v>1696</v>
      </c>
      <c r="J127" s="291"/>
      <c r="K127" s="292"/>
      <c r="L127" s="293"/>
      <c r="M127" s="278"/>
      <c r="N127" s="68"/>
      <c r="O127" s="278"/>
      <c r="P127" s="278"/>
      <c r="Q127" s="278"/>
      <c r="R127" s="278"/>
      <c r="S127" s="278"/>
      <c r="T127" s="278"/>
      <c r="U127" s="278"/>
      <c r="V127" s="278"/>
      <c r="W127" s="278"/>
      <c r="X127" s="278"/>
      <c r="Y127" s="192"/>
      <c r="Z127" s="278"/>
      <c r="AA127" s="278"/>
      <c r="AB127" s="278"/>
      <c r="AC127" s="278"/>
      <c r="AD127" s="278"/>
      <c r="AE127" s="278"/>
      <c r="AF127" s="278"/>
      <c r="AG127" s="278"/>
      <c r="AH127" s="278"/>
    </row>
    <row r="128" spans="1:34" ht="30" customHeight="1">
      <c r="A128" s="191"/>
      <c r="B128" s="191" t="s">
        <v>2660</v>
      </c>
      <c r="C128" s="191" t="s">
        <v>1698</v>
      </c>
      <c r="D128" s="70" t="s">
        <v>158</v>
      </c>
      <c r="E128" s="70" t="s">
        <v>40</v>
      </c>
      <c r="F128" s="278">
        <v>78056</v>
      </c>
      <c r="G128" s="70">
        <v>2102688884</v>
      </c>
      <c r="H128" s="70" t="s">
        <v>1699</v>
      </c>
      <c r="I128" s="293" t="s">
        <v>1700</v>
      </c>
      <c r="J128" s="291"/>
      <c r="K128" s="292"/>
      <c r="L128" s="293"/>
      <c r="M128" s="278"/>
      <c r="N128" s="68"/>
      <c r="O128" s="278"/>
      <c r="P128" s="278"/>
      <c r="Q128" s="278"/>
      <c r="R128" s="278"/>
      <c r="S128" s="278"/>
      <c r="T128" s="278"/>
      <c r="U128" s="278"/>
      <c r="V128" s="278"/>
      <c r="W128" s="278"/>
      <c r="X128" s="278"/>
      <c r="Y128" s="192"/>
      <c r="Z128" s="278"/>
      <c r="AA128" s="278"/>
      <c r="AB128" s="278"/>
      <c r="AC128" s="278"/>
      <c r="AD128" s="278"/>
      <c r="AE128" s="278"/>
      <c r="AF128" s="278"/>
      <c r="AG128" s="278"/>
      <c r="AH128" s="278"/>
    </row>
    <row r="129" spans="1:34" ht="30" customHeight="1">
      <c r="A129" s="191"/>
      <c r="B129" s="191" t="s">
        <v>1701</v>
      </c>
      <c r="C129" s="191" t="s">
        <v>1698</v>
      </c>
      <c r="D129" s="70" t="s">
        <v>158</v>
      </c>
      <c r="E129" s="70" t="s">
        <v>40</v>
      </c>
      <c r="F129" s="278">
        <v>78056</v>
      </c>
      <c r="G129" s="70">
        <v>2102688884</v>
      </c>
      <c r="H129" s="70" t="s">
        <v>1699</v>
      </c>
      <c r="I129" s="293" t="s">
        <v>1700</v>
      </c>
      <c r="J129" s="291"/>
      <c r="K129" s="292"/>
      <c r="L129" s="293"/>
      <c r="M129" s="278"/>
      <c r="N129" s="68"/>
      <c r="O129" s="278"/>
      <c r="P129" s="278"/>
      <c r="Q129" s="278"/>
      <c r="R129" s="278"/>
      <c r="S129" s="278"/>
      <c r="T129" s="278"/>
      <c r="U129" s="278"/>
      <c r="V129" s="278"/>
      <c r="W129" s="278"/>
      <c r="X129" s="278"/>
      <c r="Y129" s="192"/>
      <c r="Z129" s="278"/>
      <c r="AA129" s="278"/>
      <c r="AB129" s="278"/>
      <c r="AC129" s="278"/>
      <c r="AD129" s="278"/>
      <c r="AE129" s="278"/>
      <c r="AF129" s="278"/>
      <c r="AG129" s="278"/>
      <c r="AH129" s="278"/>
    </row>
    <row r="130" spans="1:34" ht="30" customHeight="1">
      <c r="A130" s="191"/>
      <c r="B130" s="191" t="s">
        <v>1552</v>
      </c>
      <c r="C130" s="191" t="s">
        <v>1553</v>
      </c>
      <c r="D130" s="70" t="s">
        <v>48</v>
      </c>
      <c r="E130" s="70" t="s">
        <v>40</v>
      </c>
      <c r="F130" s="278">
        <v>78130</v>
      </c>
      <c r="G130" s="70" t="s">
        <v>1554</v>
      </c>
      <c r="H130" s="70" t="s">
        <v>1555</v>
      </c>
      <c r="I130" s="293"/>
      <c r="J130" s="291"/>
      <c r="K130" s="292"/>
      <c r="L130" s="293"/>
      <c r="M130" s="278"/>
      <c r="N130" s="68"/>
      <c r="O130" s="278"/>
      <c r="P130" s="278"/>
      <c r="Q130" s="278"/>
      <c r="R130" s="278"/>
      <c r="S130" s="278"/>
      <c r="T130" s="278"/>
      <c r="U130" s="278"/>
      <c r="V130" s="278"/>
      <c r="W130" s="278"/>
      <c r="X130" s="278"/>
      <c r="Y130" s="192"/>
      <c r="Z130" s="278"/>
      <c r="AA130" s="278"/>
      <c r="AB130" s="278"/>
      <c r="AC130" s="278"/>
      <c r="AD130" s="278"/>
      <c r="AE130" s="278"/>
      <c r="AF130" s="278"/>
      <c r="AG130" s="278"/>
      <c r="AH130" s="278"/>
    </row>
    <row r="131" spans="1:34" ht="30" customHeight="1">
      <c r="A131" s="191"/>
      <c r="B131" s="191" t="s">
        <v>1966</v>
      </c>
      <c r="C131" s="191" t="s">
        <v>1967</v>
      </c>
      <c r="D131" s="70" t="s">
        <v>37</v>
      </c>
      <c r="E131" s="70" t="s">
        <v>40</v>
      </c>
      <c r="F131" s="278">
        <v>78201</v>
      </c>
      <c r="G131" s="70" t="s">
        <v>1968</v>
      </c>
      <c r="H131" s="70" t="s">
        <v>1969</v>
      </c>
      <c r="I131" s="293" t="s">
        <v>1552</v>
      </c>
      <c r="J131" s="291"/>
      <c r="K131" s="292"/>
      <c r="L131" s="293"/>
      <c r="M131" s="278"/>
      <c r="N131" s="68"/>
      <c r="O131" s="278"/>
      <c r="P131" s="278"/>
      <c r="Q131" s="278"/>
      <c r="R131" s="278"/>
      <c r="S131" s="278"/>
      <c r="T131" s="278"/>
      <c r="U131" s="278"/>
      <c r="V131" s="278"/>
      <c r="W131" s="278"/>
      <c r="X131" s="278"/>
      <c r="Y131" s="192"/>
      <c r="Z131" s="278"/>
      <c r="AA131" s="278"/>
      <c r="AB131" s="278"/>
      <c r="AC131" s="278"/>
      <c r="AD131" s="278"/>
      <c r="AE131" s="278"/>
      <c r="AF131" s="278"/>
      <c r="AG131" s="278"/>
      <c r="AH131" s="278"/>
    </row>
    <row r="132" spans="1:34" ht="30" customHeight="1">
      <c r="A132" s="191"/>
      <c r="B132" s="191" t="s">
        <v>2654</v>
      </c>
      <c r="C132" s="191" t="s">
        <v>1269</v>
      </c>
      <c r="D132" s="70" t="s">
        <v>37</v>
      </c>
      <c r="E132" s="70" t="s">
        <v>40</v>
      </c>
      <c r="F132" s="278">
        <v>78266</v>
      </c>
      <c r="G132" s="70"/>
      <c r="H132" s="70"/>
      <c r="I132" s="293"/>
      <c r="J132" s="291"/>
      <c r="K132" s="292"/>
      <c r="L132" s="293"/>
      <c r="M132" s="278"/>
      <c r="N132" s="68"/>
      <c r="O132" s="278"/>
      <c r="P132" s="278"/>
      <c r="Q132" s="278"/>
      <c r="R132" s="278"/>
      <c r="S132" s="278"/>
      <c r="T132" s="278"/>
      <c r="U132" s="278"/>
      <c r="V132" s="278"/>
      <c r="W132" s="278"/>
      <c r="X132" s="278"/>
      <c r="Y132" s="192"/>
      <c r="Z132" s="278"/>
      <c r="AA132" s="278"/>
      <c r="AB132" s="278"/>
      <c r="AC132" s="278"/>
      <c r="AD132" s="278"/>
      <c r="AE132" s="278"/>
      <c r="AF132" s="278"/>
      <c r="AG132" s="278"/>
      <c r="AH132" s="278"/>
    </row>
    <row r="133" spans="1:34" ht="30" customHeight="1">
      <c r="A133" s="191"/>
      <c r="B133" s="191" t="s">
        <v>1534</v>
      </c>
      <c r="C133" s="191" t="s">
        <v>1535</v>
      </c>
      <c r="D133" s="70" t="s">
        <v>37</v>
      </c>
      <c r="E133" s="70" t="s">
        <v>40</v>
      </c>
      <c r="F133" s="278">
        <v>78265</v>
      </c>
      <c r="G133" s="70" t="s">
        <v>1536</v>
      </c>
      <c r="H133" s="70"/>
      <c r="I133" s="293"/>
      <c r="J133" s="291"/>
      <c r="K133" s="292"/>
      <c r="L133" s="293"/>
      <c r="M133" s="278"/>
      <c r="N133" s="68"/>
      <c r="O133" s="278"/>
      <c r="P133" s="278"/>
      <c r="Q133" s="278"/>
      <c r="R133" s="278"/>
      <c r="S133" s="278"/>
      <c r="T133" s="278"/>
      <c r="U133" s="278"/>
      <c r="V133" s="278"/>
      <c r="W133" s="278"/>
      <c r="X133" s="278"/>
      <c r="Y133" s="192"/>
      <c r="Z133" s="278"/>
      <c r="AA133" s="278"/>
      <c r="AB133" s="278"/>
      <c r="AC133" s="278"/>
      <c r="AD133" s="278"/>
      <c r="AE133" s="278"/>
      <c r="AF133" s="278"/>
      <c r="AG133" s="278"/>
      <c r="AH133" s="278"/>
    </row>
    <row r="134" spans="1:34" ht="30" customHeight="1">
      <c r="A134" s="191"/>
      <c r="B134" s="191" t="s">
        <v>2106</v>
      </c>
      <c r="C134" s="191" t="s">
        <v>2107</v>
      </c>
      <c r="D134" s="70" t="s">
        <v>2108</v>
      </c>
      <c r="E134" s="70" t="s">
        <v>40</v>
      </c>
      <c r="F134" s="278">
        <v>78069</v>
      </c>
      <c r="G134" s="70" t="s">
        <v>2109</v>
      </c>
      <c r="H134" s="70" t="s">
        <v>2676</v>
      </c>
      <c r="I134" s="293"/>
      <c r="J134" s="291"/>
      <c r="K134" s="292"/>
      <c r="L134" s="293"/>
      <c r="M134" s="278"/>
      <c r="N134" s="68"/>
      <c r="O134" s="278"/>
      <c r="P134" s="278"/>
      <c r="Q134" s="278"/>
      <c r="R134" s="278"/>
      <c r="S134" s="278"/>
      <c r="T134" s="278"/>
      <c r="U134" s="278"/>
      <c r="V134" s="278"/>
      <c r="W134" s="278"/>
      <c r="X134" s="278"/>
      <c r="Y134" s="192"/>
      <c r="Z134" s="278"/>
      <c r="AA134" s="278"/>
      <c r="AB134" s="278"/>
      <c r="AC134" s="278"/>
      <c r="AD134" s="278"/>
      <c r="AE134" s="278"/>
      <c r="AF134" s="278"/>
      <c r="AG134" s="278"/>
      <c r="AH134" s="278"/>
    </row>
    <row r="135" spans="1:34" ht="30" customHeight="1">
      <c r="A135" s="191"/>
      <c r="B135" s="191" t="s">
        <v>1781</v>
      </c>
      <c r="C135" s="191" t="s">
        <v>1523</v>
      </c>
      <c r="D135" s="70" t="s">
        <v>37</v>
      </c>
      <c r="E135" s="70" t="s">
        <v>40</v>
      </c>
      <c r="F135" s="278">
        <v>78279</v>
      </c>
      <c r="G135" s="70" t="s">
        <v>1775</v>
      </c>
      <c r="H135" s="70"/>
      <c r="I135" s="293"/>
      <c r="J135" s="291"/>
      <c r="K135" s="292"/>
      <c r="L135" s="293"/>
      <c r="M135" s="278"/>
      <c r="N135" s="68"/>
      <c r="O135" s="278"/>
      <c r="P135" s="278"/>
      <c r="Q135" s="278"/>
      <c r="R135" s="278"/>
      <c r="S135" s="278"/>
      <c r="T135" s="278"/>
      <c r="U135" s="278"/>
      <c r="V135" s="278"/>
      <c r="W135" s="278"/>
      <c r="X135" s="278"/>
      <c r="Y135" s="192"/>
      <c r="Z135" s="278"/>
      <c r="AA135" s="278"/>
      <c r="AB135" s="278"/>
      <c r="AC135" s="278"/>
      <c r="AD135" s="278"/>
      <c r="AE135" s="278"/>
      <c r="AF135" s="278"/>
      <c r="AG135" s="278"/>
      <c r="AH135" s="278"/>
    </row>
    <row r="136" spans="1:34" ht="30" customHeight="1">
      <c r="A136" s="191"/>
      <c r="B136" s="191" t="s">
        <v>1434</v>
      </c>
      <c r="C136" s="191" t="s">
        <v>1435</v>
      </c>
      <c r="D136" s="70" t="s">
        <v>1436</v>
      </c>
      <c r="E136" s="70" t="s">
        <v>40</v>
      </c>
      <c r="F136" s="278">
        <v>78003</v>
      </c>
      <c r="G136" s="70" t="s">
        <v>1437</v>
      </c>
      <c r="H136" s="70" t="s">
        <v>1438</v>
      </c>
      <c r="I136" s="293"/>
      <c r="J136" s="291"/>
      <c r="K136" s="292"/>
      <c r="L136" s="293"/>
      <c r="M136" s="278"/>
      <c r="N136" s="68"/>
      <c r="O136" s="278"/>
      <c r="P136" s="278"/>
      <c r="Q136" s="278"/>
      <c r="R136" s="278"/>
      <c r="S136" s="278"/>
      <c r="T136" s="278"/>
      <c r="U136" s="278"/>
      <c r="V136" s="278"/>
      <c r="W136" s="278"/>
      <c r="X136" s="278"/>
      <c r="Y136" s="192"/>
      <c r="Z136" s="278"/>
      <c r="AA136" s="278"/>
      <c r="AB136" s="278"/>
      <c r="AC136" s="278"/>
      <c r="AD136" s="278"/>
      <c r="AE136" s="278"/>
      <c r="AF136" s="278"/>
      <c r="AG136" s="278"/>
      <c r="AH136" s="278"/>
    </row>
    <row r="137" spans="1:34" ht="30" customHeight="1">
      <c r="A137" s="191"/>
      <c r="B137" s="191" t="s">
        <v>1770</v>
      </c>
      <c r="C137" s="191" t="s">
        <v>1771</v>
      </c>
      <c r="D137" s="70" t="s">
        <v>37</v>
      </c>
      <c r="E137" s="70" t="s">
        <v>40</v>
      </c>
      <c r="F137" s="278">
        <v>78209</v>
      </c>
      <c r="G137" s="70" t="s">
        <v>1772</v>
      </c>
      <c r="H137" s="70" t="s">
        <v>1773</v>
      </c>
      <c r="I137" s="293"/>
      <c r="J137" s="291"/>
      <c r="K137" s="292"/>
      <c r="L137" s="293"/>
      <c r="M137" s="278"/>
      <c r="N137" s="68"/>
      <c r="O137" s="278"/>
      <c r="P137" s="278"/>
      <c r="Q137" s="278"/>
      <c r="R137" s="278"/>
      <c r="S137" s="278"/>
      <c r="T137" s="278"/>
      <c r="U137" s="278"/>
      <c r="V137" s="278"/>
      <c r="W137" s="278"/>
      <c r="X137" s="278"/>
      <c r="Y137" s="192"/>
      <c r="Z137" s="278"/>
      <c r="AA137" s="278"/>
      <c r="AB137" s="278"/>
      <c r="AC137" s="278"/>
      <c r="AD137" s="278"/>
      <c r="AE137" s="278"/>
      <c r="AF137" s="278"/>
      <c r="AG137" s="278"/>
      <c r="AH137" s="278"/>
    </row>
    <row r="138" spans="1:34" ht="30" customHeight="1">
      <c r="A138" s="191"/>
      <c r="B138" s="191" t="s">
        <v>1961</v>
      </c>
      <c r="C138" s="191" t="s">
        <v>1962</v>
      </c>
      <c r="D138" s="70" t="s">
        <v>234</v>
      </c>
      <c r="E138" s="70" t="s">
        <v>40</v>
      </c>
      <c r="F138" s="278">
        <v>78130</v>
      </c>
      <c r="G138" s="70" t="s">
        <v>1963</v>
      </c>
      <c r="H138" s="70"/>
      <c r="I138" s="293"/>
      <c r="J138" s="291"/>
      <c r="K138" s="292"/>
      <c r="L138" s="293"/>
      <c r="M138" s="278"/>
      <c r="N138" s="68"/>
      <c r="O138" s="278"/>
      <c r="P138" s="278"/>
      <c r="Q138" s="278"/>
      <c r="R138" s="278"/>
      <c r="S138" s="278"/>
      <c r="T138" s="278"/>
      <c r="U138" s="278"/>
      <c r="V138" s="278"/>
      <c r="W138" s="278"/>
      <c r="X138" s="278"/>
      <c r="Y138" s="192"/>
      <c r="Z138" s="278"/>
      <c r="AA138" s="278"/>
      <c r="AB138" s="278"/>
      <c r="AC138" s="278"/>
      <c r="AD138" s="278"/>
      <c r="AE138" s="278"/>
      <c r="AF138" s="278"/>
      <c r="AG138" s="278"/>
      <c r="AH138" s="278"/>
    </row>
    <row r="139" spans="1:34" ht="30" customHeight="1">
      <c r="A139" s="191"/>
      <c r="B139" s="191" t="s">
        <v>1522</v>
      </c>
      <c r="C139" s="191" t="s">
        <v>1523</v>
      </c>
      <c r="D139" s="70" t="s">
        <v>37</v>
      </c>
      <c r="E139" s="70" t="s">
        <v>40</v>
      </c>
      <c r="F139" s="278">
        <v>78279</v>
      </c>
      <c r="G139" s="70" t="s">
        <v>1524</v>
      </c>
      <c r="H139" s="70"/>
      <c r="I139" s="293" t="s">
        <v>427</v>
      </c>
      <c r="J139" s="291"/>
      <c r="K139" s="292"/>
      <c r="L139" s="293"/>
      <c r="M139" s="278"/>
      <c r="N139" s="68"/>
      <c r="O139" s="278"/>
      <c r="P139" s="278"/>
      <c r="Q139" s="278"/>
      <c r="R139" s="278"/>
      <c r="S139" s="278"/>
      <c r="T139" s="278"/>
      <c r="U139" s="278"/>
      <c r="V139" s="278"/>
      <c r="W139" s="278"/>
      <c r="X139" s="278"/>
      <c r="Y139" s="192"/>
      <c r="Z139" s="278"/>
      <c r="AA139" s="278"/>
      <c r="AB139" s="278"/>
      <c r="AC139" s="278"/>
      <c r="AD139" s="278"/>
      <c r="AE139" s="278"/>
      <c r="AF139" s="278"/>
      <c r="AG139" s="278"/>
      <c r="AH139" s="278"/>
    </row>
    <row r="140" spans="1:34" ht="30" customHeight="1">
      <c r="A140" s="191"/>
      <c r="B140" s="191" t="s">
        <v>1592</v>
      </c>
      <c r="C140" s="191" t="s">
        <v>1593</v>
      </c>
      <c r="D140" s="70" t="s">
        <v>37</v>
      </c>
      <c r="E140" s="70" t="s">
        <v>40</v>
      </c>
      <c r="F140" s="278">
        <v>78261</v>
      </c>
      <c r="G140" s="70" t="s">
        <v>1594</v>
      </c>
      <c r="H140" s="70" t="s">
        <v>1595</v>
      </c>
      <c r="I140" s="293" t="s">
        <v>1488</v>
      </c>
      <c r="J140" s="291"/>
      <c r="K140" s="292"/>
      <c r="L140" s="293"/>
      <c r="M140" s="278"/>
      <c r="N140" s="68"/>
      <c r="O140" s="278"/>
      <c r="P140" s="278"/>
      <c r="Q140" s="278"/>
      <c r="R140" s="278"/>
      <c r="S140" s="278"/>
      <c r="T140" s="278"/>
      <c r="U140" s="278"/>
      <c r="V140" s="278"/>
      <c r="W140" s="278"/>
      <c r="X140" s="278"/>
      <c r="Y140" s="192"/>
      <c r="Z140" s="278"/>
      <c r="AA140" s="278"/>
      <c r="AB140" s="278"/>
      <c r="AC140" s="278"/>
      <c r="AD140" s="278"/>
      <c r="AE140" s="278"/>
      <c r="AF140" s="278"/>
      <c r="AG140" s="278"/>
      <c r="AH140" s="278"/>
    </row>
    <row r="141" spans="1:34" ht="30" customHeight="1">
      <c r="A141" s="191"/>
      <c r="B141" s="191" t="s">
        <v>1624</v>
      </c>
      <c r="C141" s="191" t="s">
        <v>1625</v>
      </c>
      <c r="D141" s="70" t="s">
        <v>37</v>
      </c>
      <c r="E141" s="70" t="s">
        <v>40</v>
      </c>
      <c r="F141" s="278">
        <v>78218</v>
      </c>
      <c r="G141" s="70" t="s">
        <v>1626</v>
      </c>
      <c r="H141" s="70" t="s">
        <v>1627</v>
      </c>
      <c r="I141" s="293" t="s">
        <v>1085</v>
      </c>
      <c r="J141" s="291"/>
      <c r="K141" s="292"/>
      <c r="L141" s="293"/>
      <c r="M141" s="278"/>
      <c r="N141" s="68"/>
      <c r="O141" s="278"/>
      <c r="P141" s="278"/>
      <c r="Q141" s="278"/>
      <c r="R141" s="278"/>
      <c r="S141" s="278"/>
      <c r="T141" s="278"/>
      <c r="U141" s="278"/>
      <c r="V141" s="278"/>
      <c r="W141" s="278"/>
      <c r="X141" s="278"/>
      <c r="Y141" s="192"/>
      <c r="Z141" s="278"/>
      <c r="AA141" s="278"/>
      <c r="AB141" s="278"/>
      <c r="AC141" s="278"/>
      <c r="AD141" s="278"/>
      <c r="AE141" s="278"/>
      <c r="AF141" s="278"/>
      <c r="AG141" s="278"/>
      <c r="AH141" s="278"/>
    </row>
    <row r="142" spans="1:34" ht="30" customHeight="1">
      <c r="A142" s="191"/>
      <c r="B142" s="191" t="s">
        <v>2677</v>
      </c>
      <c r="C142" s="191" t="s">
        <v>1581</v>
      </c>
      <c r="D142" s="70" t="s">
        <v>37</v>
      </c>
      <c r="E142" s="70" t="s">
        <v>40</v>
      </c>
      <c r="F142" s="278">
        <v>78255</v>
      </c>
      <c r="G142" s="70" t="s">
        <v>1582</v>
      </c>
      <c r="H142" s="70" t="s">
        <v>1583</v>
      </c>
      <c r="I142" s="293"/>
      <c r="J142" s="291"/>
      <c r="K142" s="292"/>
      <c r="L142" s="293"/>
      <c r="M142" s="278"/>
      <c r="N142" s="68"/>
      <c r="O142" s="278"/>
      <c r="P142" s="278"/>
      <c r="Q142" s="278"/>
      <c r="R142" s="278"/>
      <c r="S142" s="278"/>
      <c r="T142" s="278"/>
      <c r="U142" s="278"/>
      <c r="V142" s="278"/>
      <c r="W142" s="278"/>
      <c r="X142" s="278"/>
      <c r="Y142" s="192"/>
      <c r="Z142" s="278"/>
      <c r="AA142" s="278"/>
      <c r="AB142" s="278"/>
      <c r="AC142" s="278"/>
      <c r="AD142" s="278"/>
      <c r="AE142" s="278"/>
      <c r="AF142" s="278"/>
      <c r="AG142" s="278"/>
      <c r="AH142" s="278"/>
    </row>
    <row r="143" spans="1:34" ht="30" customHeight="1">
      <c r="A143" s="191"/>
      <c r="B143" s="191" t="s">
        <v>2272</v>
      </c>
      <c r="C143" s="191" t="s">
        <v>2273</v>
      </c>
      <c r="D143" s="70" t="s">
        <v>37</v>
      </c>
      <c r="E143" s="70" t="s">
        <v>40</v>
      </c>
      <c r="F143" s="278">
        <v>78249</v>
      </c>
      <c r="G143" s="70" t="s">
        <v>2274</v>
      </c>
      <c r="H143" s="70" t="s">
        <v>2276</v>
      </c>
      <c r="I143" s="293"/>
      <c r="J143" s="291"/>
      <c r="K143" s="292"/>
      <c r="L143" s="293"/>
      <c r="M143" s="278"/>
      <c r="N143" s="68"/>
      <c r="O143" s="278"/>
      <c r="P143" s="278"/>
      <c r="Q143" s="278"/>
      <c r="R143" s="278"/>
      <c r="S143" s="278"/>
      <c r="T143" s="278"/>
      <c r="U143" s="278"/>
      <c r="V143" s="278"/>
      <c r="W143" s="278"/>
      <c r="X143" s="278"/>
      <c r="Y143" s="192"/>
      <c r="Z143" s="278"/>
      <c r="AA143" s="278"/>
      <c r="AB143" s="278"/>
      <c r="AC143" s="278"/>
      <c r="AD143" s="278"/>
      <c r="AE143" s="278"/>
      <c r="AF143" s="278"/>
      <c r="AG143" s="278"/>
      <c r="AH143" s="278"/>
    </row>
    <row r="144" spans="1:34" ht="30" customHeight="1">
      <c r="A144" s="191"/>
      <c r="B144" s="191" t="s">
        <v>1656</v>
      </c>
      <c r="C144" s="191" t="s">
        <v>1657</v>
      </c>
      <c r="D144" s="70" t="s">
        <v>37</v>
      </c>
      <c r="E144" s="70" t="s">
        <v>40</v>
      </c>
      <c r="F144" s="278">
        <v>78270</v>
      </c>
      <c r="G144" s="70" t="s">
        <v>1658</v>
      </c>
      <c r="H144" s="70" t="s">
        <v>1659</v>
      </c>
      <c r="I144" s="293"/>
      <c r="J144" s="291"/>
      <c r="K144" s="292"/>
      <c r="L144" s="293"/>
      <c r="M144" s="278"/>
      <c r="N144" s="68"/>
      <c r="O144" s="278"/>
      <c r="P144" s="278"/>
      <c r="Q144" s="278"/>
      <c r="R144" s="278"/>
      <c r="S144" s="278"/>
      <c r="T144" s="278"/>
      <c r="U144" s="278"/>
      <c r="V144" s="278"/>
      <c r="W144" s="278"/>
      <c r="X144" s="278"/>
      <c r="Y144" s="192"/>
      <c r="Z144" s="278"/>
      <c r="AA144" s="278"/>
      <c r="AB144" s="278"/>
      <c r="AC144" s="278"/>
      <c r="AD144" s="278"/>
      <c r="AE144" s="278"/>
      <c r="AF144" s="278"/>
      <c r="AG144" s="278"/>
      <c r="AH144" s="278"/>
    </row>
    <row r="145" spans="1:34" ht="30" customHeight="1">
      <c r="A145" s="191"/>
      <c r="B145" s="191" t="s">
        <v>1758</v>
      </c>
      <c r="C145" s="191" t="s">
        <v>2678</v>
      </c>
      <c r="D145" s="70" t="s">
        <v>1760</v>
      </c>
      <c r="E145" s="70" t="s">
        <v>40</v>
      </c>
      <c r="F145" s="278">
        <v>78209</v>
      </c>
      <c r="G145" s="70" t="s">
        <v>1761</v>
      </c>
      <c r="H145" s="70" t="s">
        <v>1762</v>
      </c>
      <c r="I145" s="293"/>
      <c r="J145" s="291"/>
      <c r="K145" s="292"/>
      <c r="L145" s="293"/>
      <c r="M145" s="278"/>
      <c r="N145" s="68"/>
      <c r="O145" s="278"/>
      <c r="P145" s="278"/>
      <c r="Q145" s="278"/>
      <c r="R145" s="278"/>
      <c r="S145" s="278"/>
      <c r="T145" s="278"/>
      <c r="U145" s="278"/>
      <c r="V145" s="278"/>
      <c r="W145" s="278"/>
      <c r="X145" s="278"/>
      <c r="Y145" s="192"/>
      <c r="Z145" s="278"/>
      <c r="AA145" s="278"/>
      <c r="AB145" s="278"/>
      <c r="AC145" s="278"/>
      <c r="AD145" s="278"/>
      <c r="AE145" s="278"/>
      <c r="AF145" s="278"/>
      <c r="AG145" s="278"/>
      <c r="AH145" s="278"/>
    </row>
    <row r="146" spans="1:34" ht="30" customHeight="1">
      <c r="A146" s="191"/>
      <c r="B146" s="191" t="s">
        <v>2679</v>
      </c>
      <c r="C146" s="191" t="s">
        <v>1765</v>
      </c>
      <c r="D146" s="70" t="s">
        <v>1766</v>
      </c>
      <c r="E146" s="70" t="s">
        <v>40</v>
      </c>
      <c r="F146" s="278">
        <v>78015</v>
      </c>
      <c r="G146" s="70" t="s">
        <v>2680</v>
      </c>
      <c r="H146" s="70"/>
      <c r="I146" s="293"/>
      <c r="J146" s="291"/>
      <c r="K146" s="292"/>
      <c r="L146" s="293"/>
      <c r="M146" s="278"/>
      <c r="N146" s="68"/>
      <c r="O146" s="278"/>
      <c r="P146" s="278"/>
      <c r="Q146" s="278"/>
      <c r="R146" s="278"/>
      <c r="S146" s="278"/>
      <c r="T146" s="278"/>
      <c r="U146" s="278"/>
      <c r="V146" s="278"/>
      <c r="W146" s="278"/>
      <c r="X146" s="278"/>
      <c r="Y146" s="192"/>
      <c r="Z146" s="278"/>
      <c r="AA146" s="278"/>
      <c r="AB146" s="278"/>
      <c r="AC146" s="278"/>
      <c r="AD146" s="278"/>
      <c r="AE146" s="278"/>
      <c r="AF146" s="278"/>
      <c r="AG146" s="278"/>
      <c r="AH146" s="278"/>
    </row>
    <row r="147" spans="1:34" ht="30" customHeight="1">
      <c r="A147" s="191"/>
      <c r="B147" s="191" t="s">
        <v>1499</v>
      </c>
      <c r="C147" s="191" t="s">
        <v>1500</v>
      </c>
      <c r="D147" s="70" t="s">
        <v>1501</v>
      </c>
      <c r="E147" s="70" t="s">
        <v>40</v>
      </c>
      <c r="F147" s="278">
        <v>76859</v>
      </c>
      <c r="G147" s="70"/>
      <c r="H147" s="70"/>
      <c r="I147" s="293"/>
      <c r="J147" s="291"/>
      <c r="K147" s="292"/>
      <c r="L147" s="293"/>
      <c r="M147" s="278"/>
      <c r="N147" s="68"/>
      <c r="O147" s="278"/>
      <c r="P147" s="278"/>
      <c r="Q147" s="278"/>
      <c r="R147" s="278"/>
      <c r="S147" s="278"/>
      <c r="T147" s="278"/>
      <c r="U147" s="278"/>
      <c r="V147" s="278"/>
      <c r="W147" s="278"/>
      <c r="X147" s="278"/>
      <c r="Y147" s="192"/>
      <c r="Z147" s="278"/>
      <c r="AA147" s="278"/>
      <c r="AB147" s="278"/>
      <c r="AC147" s="278"/>
      <c r="AD147" s="278"/>
      <c r="AE147" s="278"/>
      <c r="AF147" s="278"/>
      <c r="AG147" s="278"/>
      <c r="AH147" s="278"/>
    </row>
    <row r="148" spans="1:34" ht="30" customHeight="1">
      <c r="A148" s="191"/>
      <c r="B148" s="191" t="s">
        <v>2655</v>
      </c>
      <c r="C148" s="191" t="s">
        <v>1806</v>
      </c>
      <c r="D148" s="70" t="s">
        <v>37</v>
      </c>
      <c r="E148" s="70" t="s">
        <v>40</v>
      </c>
      <c r="F148" s="278">
        <v>78228</v>
      </c>
      <c r="G148" s="70" t="s">
        <v>1807</v>
      </c>
      <c r="H148" s="70"/>
      <c r="I148" s="293" t="s">
        <v>996</v>
      </c>
      <c r="J148" s="291"/>
      <c r="K148" s="292"/>
      <c r="L148" s="293"/>
      <c r="M148" s="278"/>
      <c r="N148" s="68"/>
      <c r="O148" s="278"/>
      <c r="P148" s="278"/>
      <c r="Q148" s="278"/>
      <c r="R148" s="278"/>
      <c r="S148" s="278"/>
      <c r="T148" s="278"/>
      <c r="U148" s="278"/>
      <c r="V148" s="278"/>
      <c r="W148" s="278"/>
      <c r="X148" s="278"/>
      <c r="Y148" s="192"/>
      <c r="Z148" s="278"/>
      <c r="AA148" s="278"/>
      <c r="AB148" s="278"/>
      <c r="AC148" s="278"/>
      <c r="AD148" s="278"/>
      <c r="AE148" s="278"/>
      <c r="AF148" s="278"/>
      <c r="AG148" s="278"/>
      <c r="AH148" s="278"/>
    </row>
    <row r="149" spans="1:34" ht="30" customHeight="1">
      <c r="A149" s="191"/>
      <c r="B149" s="191" t="s">
        <v>1421</v>
      </c>
      <c r="C149" s="191" t="s">
        <v>1422</v>
      </c>
      <c r="D149" s="70" t="s">
        <v>1423</v>
      </c>
      <c r="E149" s="70" t="s">
        <v>40</v>
      </c>
      <c r="F149" s="278">
        <v>757171</v>
      </c>
      <c r="G149" s="70" t="s">
        <v>1424</v>
      </c>
      <c r="H149" s="70" t="s">
        <v>1425</v>
      </c>
      <c r="I149" s="293"/>
      <c r="J149" s="291"/>
      <c r="K149" s="292"/>
      <c r="L149" s="293"/>
      <c r="M149" s="278"/>
      <c r="N149" s="68"/>
      <c r="O149" s="278"/>
      <c r="P149" s="278"/>
      <c r="Q149" s="278"/>
      <c r="R149" s="278"/>
      <c r="S149" s="278"/>
      <c r="T149" s="278"/>
      <c r="U149" s="278"/>
      <c r="V149" s="278"/>
      <c r="W149" s="278"/>
      <c r="X149" s="278"/>
      <c r="Y149" s="192"/>
      <c r="Z149" s="278"/>
      <c r="AA149" s="278"/>
      <c r="AB149" s="278"/>
      <c r="AC149" s="278"/>
      <c r="AD149" s="278"/>
      <c r="AE149" s="278"/>
      <c r="AF149" s="278"/>
      <c r="AG149" s="278"/>
      <c r="AH149" s="278"/>
    </row>
    <row r="150" spans="1:34" ht="30" customHeight="1">
      <c r="A150" s="191"/>
      <c r="B150" s="191" t="s">
        <v>2077</v>
      </c>
      <c r="C150" s="191" t="s">
        <v>2078</v>
      </c>
      <c r="D150" s="70" t="s">
        <v>2079</v>
      </c>
      <c r="E150" s="70" t="s">
        <v>40</v>
      </c>
      <c r="F150" s="278">
        <v>78065</v>
      </c>
      <c r="G150" s="70" t="s">
        <v>2681</v>
      </c>
      <c r="H150" s="70" t="s">
        <v>2682</v>
      </c>
      <c r="I150" s="293"/>
      <c r="J150" s="291"/>
      <c r="K150" s="292"/>
      <c r="L150" s="293"/>
      <c r="M150" s="278"/>
      <c r="N150" s="68"/>
      <c r="O150" s="278"/>
      <c r="P150" s="278"/>
      <c r="Q150" s="278"/>
      <c r="R150" s="278"/>
      <c r="S150" s="278"/>
      <c r="T150" s="278"/>
      <c r="U150" s="278"/>
      <c r="V150" s="278"/>
      <c r="W150" s="278"/>
      <c r="X150" s="278"/>
      <c r="Y150" s="192"/>
      <c r="Z150" s="278"/>
      <c r="AA150" s="278"/>
      <c r="AB150" s="278"/>
      <c r="AC150" s="278"/>
      <c r="AD150" s="278"/>
      <c r="AE150" s="278"/>
      <c r="AF150" s="278"/>
      <c r="AG150" s="278"/>
      <c r="AH150" s="278"/>
    </row>
    <row r="151" spans="1:34" ht="30" customHeight="1">
      <c r="A151" s="191"/>
      <c r="B151" s="191" t="s">
        <v>1556</v>
      </c>
      <c r="C151" s="191" t="s">
        <v>1557</v>
      </c>
      <c r="D151" s="70" t="s">
        <v>167</v>
      </c>
      <c r="E151" s="70" t="s">
        <v>40</v>
      </c>
      <c r="F151" s="278">
        <v>78163</v>
      </c>
      <c r="G151" s="70" t="s">
        <v>1558</v>
      </c>
      <c r="H151" s="70" t="s">
        <v>1559</v>
      </c>
      <c r="I151" s="293"/>
      <c r="J151" s="291"/>
      <c r="K151" s="292"/>
      <c r="L151" s="293"/>
      <c r="M151" s="278"/>
      <c r="N151" s="68"/>
      <c r="O151" s="278"/>
      <c r="P151" s="278"/>
      <c r="Q151" s="278"/>
      <c r="R151" s="278"/>
      <c r="S151" s="278"/>
      <c r="T151" s="278"/>
      <c r="U151" s="278"/>
      <c r="V151" s="278"/>
      <c r="W151" s="278"/>
      <c r="X151" s="278"/>
      <c r="Y151" s="192"/>
      <c r="Z151" s="278"/>
      <c r="AA151" s="278"/>
      <c r="AB151" s="278"/>
      <c r="AC151" s="278"/>
      <c r="AD151" s="278"/>
      <c r="AE151" s="278"/>
      <c r="AF151" s="278"/>
      <c r="AG151" s="278"/>
      <c r="AH151" s="278"/>
    </row>
    <row r="152" spans="1:34" ht="30" customHeight="1">
      <c r="A152" s="191"/>
      <c r="B152" s="191" t="s">
        <v>2683</v>
      </c>
      <c r="C152" s="191" t="s">
        <v>1952</v>
      </c>
      <c r="D152" s="70" t="s">
        <v>37</v>
      </c>
      <c r="E152" s="70" t="s">
        <v>40</v>
      </c>
      <c r="F152" s="278">
        <v>78213</v>
      </c>
      <c r="G152" s="70" t="s">
        <v>1953</v>
      </c>
      <c r="H152" s="70" t="s">
        <v>2684</v>
      </c>
      <c r="I152" s="293"/>
      <c r="J152" s="291"/>
      <c r="K152" s="292"/>
      <c r="L152" s="293"/>
      <c r="M152" s="278"/>
      <c r="N152" s="68"/>
      <c r="O152" s="278"/>
      <c r="P152" s="278"/>
      <c r="Q152" s="278"/>
      <c r="R152" s="278"/>
      <c r="S152" s="278"/>
      <c r="T152" s="278"/>
      <c r="U152" s="278"/>
      <c r="V152" s="278"/>
      <c r="W152" s="278"/>
      <c r="X152" s="278"/>
      <c r="Y152" s="192"/>
      <c r="Z152" s="278"/>
      <c r="AA152" s="278"/>
      <c r="AB152" s="278"/>
      <c r="AC152" s="278"/>
      <c r="AD152" s="278"/>
      <c r="AE152" s="278"/>
      <c r="AF152" s="278"/>
      <c r="AG152" s="278"/>
      <c r="AH152" s="278"/>
    </row>
    <row r="153" spans="1:34" ht="30" customHeight="1">
      <c r="A153" s="191"/>
      <c r="B153" s="191" t="s">
        <v>1730</v>
      </c>
      <c r="C153" s="191" t="s">
        <v>1731</v>
      </c>
      <c r="D153" s="70" t="s">
        <v>37</v>
      </c>
      <c r="E153" s="70" t="s">
        <v>40</v>
      </c>
      <c r="F153" s="278">
        <v>78253</v>
      </c>
      <c r="G153" s="70"/>
      <c r="H153" s="70"/>
      <c r="I153" s="293"/>
      <c r="J153" s="291"/>
      <c r="K153" s="292"/>
      <c r="L153" s="293"/>
      <c r="M153" s="278"/>
      <c r="N153" s="68"/>
      <c r="O153" s="278"/>
      <c r="P153" s="278"/>
      <c r="Q153" s="278"/>
      <c r="R153" s="278"/>
      <c r="S153" s="278"/>
      <c r="T153" s="278"/>
      <c r="U153" s="278"/>
      <c r="V153" s="278"/>
      <c r="W153" s="278"/>
      <c r="X153" s="278"/>
      <c r="Y153" s="192"/>
      <c r="Z153" s="278"/>
      <c r="AA153" s="278"/>
      <c r="AB153" s="278"/>
      <c r="AC153" s="278"/>
      <c r="AD153" s="278"/>
      <c r="AE153" s="278"/>
      <c r="AF153" s="278"/>
      <c r="AG153" s="278"/>
      <c r="AH153" s="278"/>
    </row>
    <row r="154" spans="1:34" ht="30" customHeight="1">
      <c r="A154" s="191"/>
      <c r="B154" s="191" t="s">
        <v>2685</v>
      </c>
      <c r="C154" s="191" t="s">
        <v>1151</v>
      </c>
      <c r="D154" s="70" t="s">
        <v>129</v>
      </c>
      <c r="E154" s="70" t="s">
        <v>40</v>
      </c>
      <c r="F154" s="278">
        <v>78155</v>
      </c>
      <c r="G154" s="70"/>
      <c r="H154" s="70"/>
      <c r="I154" s="293"/>
      <c r="J154" s="291"/>
      <c r="K154" s="292"/>
      <c r="L154" s="293"/>
      <c r="M154" s="278"/>
      <c r="N154" s="68"/>
      <c r="O154" s="278"/>
      <c r="P154" s="278"/>
      <c r="Q154" s="278"/>
      <c r="R154" s="278"/>
      <c r="S154" s="278"/>
      <c r="T154" s="278"/>
      <c r="U154" s="278"/>
      <c r="V154" s="278"/>
      <c r="W154" s="278"/>
      <c r="X154" s="278"/>
      <c r="Y154" s="192"/>
      <c r="Z154" s="278"/>
      <c r="AA154" s="278"/>
      <c r="AB154" s="278"/>
      <c r="AC154" s="278"/>
      <c r="AD154" s="278"/>
      <c r="AE154" s="278"/>
      <c r="AF154" s="278"/>
      <c r="AG154" s="278"/>
      <c r="AH154" s="278"/>
    </row>
    <row r="155" spans="1:34" ht="30" customHeight="1">
      <c r="A155" s="191"/>
      <c r="B155" s="191" t="s">
        <v>2312</v>
      </c>
      <c r="C155" s="191" t="s">
        <v>2308</v>
      </c>
      <c r="D155" s="70" t="s">
        <v>48</v>
      </c>
      <c r="E155" s="70" t="s">
        <v>40</v>
      </c>
      <c r="F155" s="278">
        <v>78023</v>
      </c>
      <c r="G155" s="70" t="s">
        <v>2313</v>
      </c>
      <c r="H155" s="70" t="s">
        <v>2314</v>
      </c>
      <c r="I155" s="293" t="s">
        <v>1444</v>
      </c>
      <c r="J155" s="291"/>
      <c r="K155" s="292"/>
      <c r="L155" s="293"/>
      <c r="M155" s="278"/>
      <c r="N155" s="68"/>
      <c r="O155" s="278"/>
      <c r="P155" s="278"/>
      <c r="Q155" s="278"/>
      <c r="R155" s="278"/>
      <c r="S155" s="278"/>
      <c r="T155" s="278"/>
      <c r="U155" s="278"/>
      <c r="V155" s="278"/>
      <c r="W155" s="278"/>
      <c r="X155" s="278"/>
      <c r="Y155" s="192"/>
      <c r="Z155" s="278"/>
      <c r="AA155" s="278"/>
      <c r="AB155" s="278"/>
      <c r="AC155" s="278"/>
      <c r="AD155" s="278"/>
      <c r="AE155" s="278"/>
      <c r="AF155" s="278"/>
      <c r="AG155" s="278"/>
      <c r="AH155" s="278"/>
    </row>
    <row r="156" spans="1:34" ht="30" customHeight="1">
      <c r="A156" s="191"/>
      <c r="B156" s="191" t="s">
        <v>2686</v>
      </c>
      <c r="C156" s="191"/>
      <c r="D156" s="70"/>
      <c r="E156" s="70"/>
      <c r="F156" s="278"/>
      <c r="G156" s="70"/>
      <c r="H156" s="70"/>
      <c r="I156" s="293"/>
      <c r="J156" s="291"/>
      <c r="K156" s="292"/>
      <c r="L156" s="293"/>
      <c r="M156" s="278"/>
      <c r="N156" s="68"/>
      <c r="O156" s="278"/>
      <c r="P156" s="278"/>
      <c r="Q156" s="278"/>
      <c r="R156" s="278"/>
      <c r="S156" s="278"/>
      <c r="T156" s="278"/>
      <c r="U156" s="278"/>
      <c r="V156" s="278"/>
      <c r="W156" s="278"/>
      <c r="X156" s="278"/>
      <c r="Y156" s="192"/>
      <c r="Z156" s="278"/>
      <c r="AA156" s="278"/>
      <c r="AB156" s="278"/>
      <c r="AC156" s="278"/>
      <c r="AD156" s="278"/>
      <c r="AE156" s="278"/>
      <c r="AF156" s="278"/>
      <c r="AG156" s="278"/>
      <c r="AH156" s="278"/>
    </row>
    <row r="157" spans="1:34" ht="30" customHeight="1">
      <c r="A157" s="191"/>
      <c r="B157" s="191" t="s">
        <v>1529</v>
      </c>
      <c r="C157" s="191" t="s">
        <v>1530</v>
      </c>
      <c r="D157" s="70" t="s">
        <v>199</v>
      </c>
      <c r="E157" s="70" t="s">
        <v>40</v>
      </c>
      <c r="F157" s="278">
        <v>78745</v>
      </c>
      <c r="G157" s="70" t="s">
        <v>1531</v>
      </c>
      <c r="H157" s="70" t="s">
        <v>1532</v>
      </c>
      <c r="I157" s="293"/>
      <c r="J157" s="291"/>
      <c r="K157" s="292"/>
      <c r="L157" s="293"/>
      <c r="M157" s="278"/>
      <c r="N157" s="68"/>
      <c r="O157" s="278"/>
      <c r="P157" s="278"/>
      <c r="Q157" s="278"/>
      <c r="R157" s="278"/>
      <c r="S157" s="278"/>
      <c r="T157" s="278"/>
      <c r="U157" s="278"/>
      <c r="V157" s="278"/>
      <c r="W157" s="278"/>
      <c r="X157" s="278"/>
      <c r="Y157" s="192"/>
      <c r="Z157" s="278"/>
      <c r="AA157" s="278"/>
      <c r="AB157" s="278"/>
      <c r="AC157" s="278"/>
      <c r="AD157" s="278"/>
      <c r="AE157" s="278"/>
      <c r="AF157" s="278"/>
      <c r="AG157" s="278"/>
      <c r="AH157" s="278"/>
    </row>
    <row r="158" spans="1:34" ht="30" customHeight="1">
      <c r="A158" s="191"/>
      <c r="B158" s="191" t="s">
        <v>2554</v>
      </c>
      <c r="C158" s="191" t="s">
        <v>2555</v>
      </c>
      <c r="D158" s="70" t="s">
        <v>37</v>
      </c>
      <c r="E158" s="70" t="s">
        <v>40</v>
      </c>
      <c r="F158" s="278">
        <v>78261</v>
      </c>
      <c r="G158" s="70" t="s">
        <v>2647</v>
      </c>
      <c r="H158" s="70" t="s">
        <v>2648</v>
      </c>
      <c r="I158" s="293" t="s">
        <v>996</v>
      </c>
      <c r="J158" s="291"/>
      <c r="K158" s="292"/>
      <c r="L158" s="293"/>
      <c r="M158" s="278"/>
      <c r="N158" s="68"/>
      <c r="O158" s="278"/>
      <c r="P158" s="278"/>
      <c r="Q158" s="278"/>
      <c r="R158" s="278"/>
      <c r="S158" s="278"/>
      <c r="T158" s="278"/>
      <c r="U158" s="278"/>
      <c r="V158" s="278"/>
      <c r="W158" s="278"/>
      <c r="X158" s="278"/>
      <c r="Y158" s="192"/>
      <c r="Z158" s="278"/>
      <c r="AA158" s="278"/>
      <c r="AB158" s="278"/>
      <c r="AC158" s="278"/>
      <c r="AD158" s="278"/>
      <c r="AE158" s="278"/>
      <c r="AF158" s="278"/>
      <c r="AG158" s="278"/>
      <c r="AH158" s="278"/>
    </row>
    <row r="159" spans="1:34" ht="30" customHeight="1">
      <c r="A159" s="191"/>
      <c r="B159" s="191" t="s">
        <v>1868</v>
      </c>
      <c r="C159" s="191" t="s">
        <v>1869</v>
      </c>
      <c r="D159" s="70" t="s">
        <v>37</v>
      </c>
      <c r="E159" s="70" t="s">
        <v>40</v>
      </c>
      <c r="F159" s="278">
        <v>78240</v>
      </c>
      <c r="G159" s="70" t="s">
        <v>1870</v>
      </c>
      <c r="H159" s="70"/>
      <c r="I159" s="293"/>
      <c r="J159" s="291"/>
      <c r="K159" s="292"/>
      <c r="L159" s="293"/>
      <c r="M159" s="278"/>
      <c r="N159" s="68"/>
      <c r="O159" s="278"/>
      <c r="P159" s="278"/>
      <c r="Q159" s="278"/>
      <c r="R159" s="278"/>
      <c r="S159" s="278"/>
      <c r="T159" s="278"/>
      <c r="U159" s="278"/>
      <c r="V159" s="278"/>
      <c r="W159" s="278"/>
      <c r="X159" s="278"/>
      <c r="Y159" s="192"/>
      <c r="Z159" s="278"/>
      <c r="AA159" s="278"/>
      <c r="AB159" s="278"/>
      <c r="AC159" s="278"/>
      <c r="AD159" s="278"/>
      <c r="AE159" s="278"/>
      <c r="AF159" s="278"/>
      <c r="AG159" s="278"/>
      <c r="AH159" s="278"/>
    </row>
    <row r="160" spans="1:34" ht="30" customHeight="1">
      <c r="A160" s="191"/>
      <c r="B160" s="191" t="s">
        <v>1560</v>
      </c>
      <c r="C160" s="191" t="s">
        <v>1561</v>
      </c>
      <c r="D160" s="70" t="s">
        <v>37</v>
      </c>
      <c r="E160" s="70" t="s">
        <v>40</v>
      </c>
      <c r="F160" s="278">
        <v>78220</v>
      </c>
      <c r="G160" s="70"/>
      <c r="H160" s="70"/>
      <c r="I160" s="293"/>
      <c r="J160" s="291"/>
      <c r="K160" s="292"/>
      <c r="L160" s="293"/>
      <c r="M160" s="278"/>
      <c r="N160" s="68"/>
      <c r="O160" s="278"/>
      <c r="P160" s="278"/>
      <c r="Q160" s="278"/>
      <c r="R160" s="278"/>
      <c r="S160" s="278"/>
      <c r="T160" s="278"/>
      <c r="U160" s="278"/>
      <c r="V160" s="278"/>
      <c r="W160" s="278"/>
      <c r="X160" s="278"/>
      <c r="Y160" s="192"/>
      <c r="Z160" s="278"/>
      <c r="AA160" s="278"/>
      <c r="AB160" s="278"/>
      <c r="AC160" s="278"/>
      <c r="AD160" s="278"/>
      <c r="AE160" s="278"/>
      <c r="AF160" s="278"/>
      <c r="AG160" s="278"/>
      <c r="AH160" s="278"/>
    </row>
    <row r="161" spans="1:34" ht="30" customHeight="1">
      <c r="A161" s="191"/>
      <c r="B161" s="191" t="s">
        <v>2272</v>
      </c>
      <c r="C161" s="191" t="s">
        <v>2273</v>
      </c>
      <c r="D161" s="70" t="s">
        <v>37</v>
      </c>
      <c r="E161" s="70" t="s">
        <v>40</v>
      </c>
      <c r="F161" s="278">
        <v>78249</v>
      </c>
      <c r="G161" s="70" t="s">
        <v>2274</v>
      </c>
      <c r="H161" s="70" t="s">
        <v>2276</v>
      </c>
      <c r="I161" s="293"/>
      <c r="J161" s="291"/>
      <c r="K161" s="292"/>
      <c r="L161" s="293"/>
      <c r="M161" s="278"/>
      <c r="N161" s="68"/>
      <c r="O161" s="278"/>
      <c r="P161" s="278"/>
      <c r="Q161" s="278"/>
      <c r="R161" s="278"/>
      <c r="S161" s="278"/>
      <c r="T161" s="278"/>
      <c r="U161" s="278"/>
      <c r="V161" s="278"/>
      <c r="W161" s="278"/>
      <c r="X161" s="278"/>
      <c r="Y161" s="192"/>
      <c r="Z161" s="278"/>
      <c r="AA161" s="278"/>
      <c r="AB161" s="278"/>
      <c r="AC161" s="278"/>
      <c r="AD161" s="278"/>
      <c r="AE161" s="278"/>
      <c r="AF161" s="278"/>
      <c r="AG161" s="278"/>
      <c r="AH161" s="278"/>
    </row>
    <row r="162" spans="1:34" ht="30" customHeight="1">
      <c r="A162" s="191"/>
      <c r="B162" s="191" t="s">
        <v>1847</v>
      </c>
      <c r="C162" s="191" t="s">
        <v>1848</v>
      </c>
      <c r="D162" s="70" t="s">
        <v>1000</v>
      </c>
      <c r="E162" s="70" t="s">
        <v>40</v>
      </c>
      <c r="F162" s="278">
        <v>78061</v>
      </c>
      <c r="G162" s="70" t="s">
        <v>1849</v>
      </c>
      <c r="H162" s="70"/>
      <c r="I162" s="293"/>
      <c r="J162" s="291"/>
      <c r="K162" s="292"/>
      <c r="L162" s="293"/>
      <c r="M162" s="278"/>
      <c r="N162" s="68"/>
      <c r="O162" s="278"/>
      <c r="P162" s="278"/>
      <c r="Q162" s="278"/>
      <c r="R162" s="278"/>
      <c r="S162" s="278"/>
      <c r="T162" s="278"/>
      <c r="U162" s="278"/>
      <c r="V162" s="278"/>
      <c r="W162" s="278"/>
      <c r="X162" s="278"/>
      <c r="Y162" s="192"/>
      <c r="Z162" s="278"/>
      <c r="AA162" s="278"/>
      <c r="AB162" s="278"/>
      <c r="AC162" s="278"/>
      <c r="AD162" s="278"/>
      <c r="AE162" s="278"/>
      <c r="AF162" s="278"/>
      <c r="AG162" s="278"/>
      <c r="AH162" s="278"/>
    </row>
    <row r="163" spans="1:34" ht="30" customHeight="1">
      <c r="A163" s="191"/>
      <c r="B163" s="191"/>
      <c r="C163" s="191"/>
      <c r="D163" s="70"/>
      <c r="E163" s="70"/>
      <c r="F163" s="278"/>
      <c r="G163" s="70"/>
      <c r="H163" s="70"/>
      <c r="I163" s="293"/>
      <c r="J163" s="291"/>
      <c r="K163" s="292"/>
      <c r="L163" s="293"/>
      <c r="M163" s="278"/>
      <c r="N163" s="68"/>
      <c r="O163" s="278"/>
      <c r="P163" s="278"/>
      <c r="Q163" s="278"/>
      <c r="R163" s="278"/>
      <c r="S163" s="278"/>
      <c r="T163" s="278"/>
      <c r="U163" s="278"/>
      <c r="V163" s="278"/>
      <c r="W163" s="278"/>
      <c r="X163" s="278"/>
      <c r="Y163" s="192"/>
      <c r="Z163" s="278"/>
      <c r="AA163" s="278"/>
      <c r="AB163" s="278"/>
      <c r="AC163" s="278"/>
      <c r="AD163" s="278"/>
      <c r="AE163" s="278"/>
      <c r="AF163" s="278"/>
      <c r="AG163" s="278"/>
      <c r="AH163" s="278"/>
    </row>
    <row r="164" spans="1:34" ht="30" customHeight="1">
      <c r="A164" s="191"/>
      <c r="B164" s="191"/>
      <c r="C164" s="191"/>
      <c r="D164" s="70"/>
      <c r="E164" s="70"/>
      <c r="F164" s="278"/>
      <c r="G164" s="70"/>
      <c r="H164" s="70"/>
      <c r="I164" s="293"/>
      <c r="J164" s="291"/>
      <c r="K164" s="292"/>
      <c r="L164" s="293"/>
      <c r="M164" s="278"/>
      <c r="N164" s="68"/>
      <c r="O164" s="278"/>
      <c r="P164" s="278"/>
      <c r="Q164" s="278"/>
      <c r="R164" s="278"/>
      <c r="S164" s="278"/>
      <c r="T164" s="278"/>
      <c r="U164" s="278"/>
      <c r="V164" s="278"/>
      <c r="W164" s="278"/>
      <c r="X164" s="278"/>
      <c r="Y164" s="192"/>
      <c r="Z164" s="278"/>
      <c r="AA164" s="278"/>
      <c r="AB164" s="278"/>
      <c r="AC164" s="278"/>
      <c r="AD164" s="278"/>
      <c r="AE164" s="278"/>
      <c r="AF164" s="278"/>
      <c r="AG164" s="278"/>
      <c r="AH164" s="278"/>
    </row>
    <row r="165" spans="1:34" ht="24.75" customHeight="1">
      <c r="A165" s="191"/>
      <c r="B165" s="191"/>
      <c r="C165" s="191"/>
      <c r="D165" s="70"/>
      <c r="E165" s="70"/>
      <c r="F165" s="278"/>
      <c r="G165" s="70"/>
      <c r="H165" s="70"/>
      <c r="J165" s="299"/>
      <c r="K165" s="300"/>
      <c r="L165" s="67"/>
      <c r="N165" s="67"/>
      <c r="O165" s="221"/>
      <c r="Q165" s="221"/>
      <c r="R165" s="221"/>
      <c r="S165" s="278"/>
      <c r="T165" s="278"/>
      <c r="U165" s="278"/>
      <c r="V165" s="278"/>
      <c r="W165" s="278"/>
      <c r="X165" s="278"/>
      <c r="Y165" s="192"/>
      <c r="Z165" s="278"/>
      <c r="AA165" s="278"/>
      <c r="AB165" s="278"/>
      <c r="AC165" s="278"/>
      <c r="AD165" s="278"/>
      <c r="AE165" s="278"/>
      <c r="AF165" s="278"/>
      <c r="AG165" s="278"/>
      <c r="AH165" s="278"/>
    </row>
    <row r="166" spans="1:34" ht="14.25" customHeight="1">
      <c r="A166" s="191"/>
      <c r="B166" s="191"/>
      <c r="C166" s="191"/>
      <c r="D166" s="70"/>
      <c r="E166" s="70"/>
      <c r="F166" s="278"/>
      <c r="G166" s="70"/>
      <c r="H166" s="70"/>
      <c r="I166" s="70"/>
      <c r="J166" s="291"/>
      <c r="K166" s="292"/>
      <c r="L166" s="293"/>
      <c r="M166" s="70"/>
      <c r="N166" s="293"/>
      <c r="O166" s="278"/>
      <c r="P166" s="70"/>
      <c r="Q166" s="278"/>
      <c r="R166" s="278"/>
      <c r="S166" s="278"/>
      <c r="T166" s="278"/>
      <c r="U166" s="278"/>
      <c r="V166" s="278"/>
      <c r="W166" s="278"/>
      <c r="X166" s="278"/>
      <c r="Y166" s="192"/>
      <c r="Z166" s="278"/>
      <c r="AA166" s="278"/>
      <c r="AB166" s="278"/>
      <c r="AC166" s="278"/>
      <c r="AD166" s="278"/>
      <c r="AE166" s="278"/>
      <c r="AF166" s="278"/>
      <c r="AG166" s="278"/>
      <c r="AH166" s="278"/>
    </row>
    <row r="167" spans="1:34" ht="14.25" customHeight="1">
      <c r="A167" s="191"/>
      <c r="B167" s="191"/>
      <c r="C167" s="191"/>
      <c r="D167" s="70"/>
      <c r="E167" s="70"/>
      <c r="F167" s="278"/>
      <c r="G167" s="70"/>
      <c r="H167" s="70"/>
      <c r="I167" s="70"/>
      <c r="J167" s="291"/>
      <c r="K167" s="292"/>
      <c r="L167" s="293"/>
      <c r="M167" s="70"/>
      <c r="N167" s="293"/>
      <c r="O167" s="278"/>
      <c r="P167" s="70"/>
      <c r="Q167" s="278"/>
      <c r="R167" s="278"/>
      <c r="S167" s="278"/>
      <c r="T167" s="278"/>
      <c r="U167" s="278"/>
      <c r="V167" s="278"/>
      <c r="W167" s="278"/>
      <c r="X167" s="278"/>
      <c r="Y167" s="192"/>
      <c r="Z167" s="278"/>
      <c r="AA167" s="278"/>
      <c r="AB167" s="278"/>
      <c r="AC167" s="278"/>
      <c r="AD167" s="278"/>
      <c r="AE167" s="278"/>
      <c r="AF167" s="278"/>
      <c r="AG167" s="278"/>
      <c r="AH167" s="278"/>
    </row>
    <row r="168" spans="1:34" ht="14.25" customHeight="1">
      <c r="A168" s="87"/>
      <c r="B168" s="87"/>
      <c r="C168" s="87"/>
      <c r="F168" s="221"/>
      <c r="J168" s="299"/>
      <c r="K168" s="300"/>
      <c r="L168" s="67"/>
      <c r="N168" s="67"/>
      <c r="O168" s="221"/>
      <c r="Q168" s="221"/>
      <c r="R168" s="221"/>
      <c r="S168" s="221"/>
      <c r="T168" s="221"/>
      <c r="U168" s="221"/>
      <c r="V168" s="221"/>
      <c r="W168" s="221"/>
      <c r="X168" s="221"/>
      <c r="Y168" s="223"/>
      <c r="Z168" s="221"/>
      <c r="AA168" s="221"/>
      <c r="AB168" s="221"/>
      <c r="AC168" s="221"/>
      <c r="AD168" s="221"/>
      <c r="AE168" s="221"/>
      <c r="AF168" s="221"/>
      <c r="AG168" s="221"/>
      <c r="AH168" s="221"/>
    </row>
    <row r="169" spans="1:34" ht="14.25" customHeight="1">
      <c r="A169" s="221"/>
      <c r="B169" s="87"/>
      <c r="C169" s="87"/>
      <c r="F169" s="221"/>
      <c r="J169" s="299"/>
      <c r="K169" s="300"/>
      <c r="L169" s="67"/>
      <c r="N169" s="67"/>
      <c r="O169" s="221"/>
      <c r="Q169" s="221"/>
      <c r="R169" s="221"/>
      <c r="S169" s="221"/>
      <c r="T169" s="221"/>
      <c r="U169" s="221"/>
      <c r="V169" s="221"/>
      <c r="W169" s="221"/>
      <c r="X169" s="221"/>
      <c r="Y169" s="223"/>
      <c r="Z169" s="221"/>
      <c r="AA169" s="221"/>
      <c r="AB169" s="221"/>
      <c r="AC169" s="221"/>
      <c r="AD169" s="221"/>
      <c r="AE169" s="221"/>
      <c r="AF169" s="221"/>
      <c r="AG169" s="221"/>
      <c r="AH169" s="221"/>
    </row>
    <row r="170" spans="1:34" ht="14.25" customHeight="1">
      <c r="A170" s="221"/>
      <c r="B170" s="87"/>
      <c r="C170" s="87"/>
      <c r="F170" s="221"/>
      <c r="J170" s="299"/>
      <c r="K170" s="300"/>
      <c r="L170" s="67"/>
      <c r="N170" s="67"/>
      <c r="O170" s="221"/>
      <c r="Q170" s="221"/>
      <c r="R170" s="221"/>
      <c r="S170" s="221">
        <f t="shared" ref="S170:X170" si="0">SUM(S2:S168)</f>
        <v>0</v>
      </c>
      <c r="T170" s="221">
        <f t="shared" si="0"/>
        <v>0</v>
      </c>
      <c r="U170" s="221">
        <f t="shared" si="0"/>
        <v>0</v>
      </c>
      <c r="V170" s="221">
        <f t="shared" si="0"/>
        <v>72</v>
      </c>
      <c r="W170" s="221">
        <f t="shared" si="0"/>
        <v>0</v>
      </c>
      <c r="X170" s="221">
        <f t="shared" si="0"/>
        <v>216</v>
      </c>
      <c r="Y170" s="223"/>
      <c r="Z170" s="221"/>
      <c r="AA170" s="221"/>
      <c r="AB170" s="221"/>
      <c r="AC170" s="221"/>
      <c r="AD170" s="221"/>
      <c r="AE170" s="221"/>
      <c r="AF170" s="221"/>
      <c r="AG170" s="221"/>
      <c r="AH170" s="221"/>
    </row>
    <row r="171" spans="1:34" ht="14.25" customHeight="1">
      <c r="A171" s="221"/>
      <c r="B171" s="87"/>
      <c r="C171" s="87"/>
      <c r="F171" s="221"/>
      <c r="J171" s="299"/>
      <c r="K171" s="300"/>
      <c r="L171" s="67"/>
      <c r="N171" s="67"/>
      <c r="O171" s="221"/>
      <c r="Q171" s="221"/>
      <c r="R171" s="221"/>
      <c r="S171" s="221"/>
      <c r="T171" s="221"/>
      <c r="U171" s="221"/>
      <c r="V171" s="221"/>
      <c r="W171" s="221"/>
      <c r="X171" s="221"/>
      <c r="Y171" s="223"/>
      <c r="Z171" s="221"/>
      <c r="AA171" s="221"/>
      <c r="AB171" s="221"/>
      <c r="AC171" s="221"/>
      <c r="AD171" s="221"/>
      <c r="AE171" s="221"/>
      <c r="AF171" s="221"/>
      <c r="AG171" s="221"/>
      <c r="AH171" s="221"/>
    </row>
    <row r="172" spans="1:34" ht="14.25" customHeight="1">
      <c r="A172" s="221"/>
      <c r="B172" s="87"/>
      <c r="C172" s="87"/>
      <c r="F172" s="221"/>
      <c r="J172" s="299"/>
      <c r="K172" s="300"/>
      <c r="L172" s="67"/>
      <c r="N172" s="67"/>
      <c r="O172" s="221"/>
      <c r="Q172" s="221"/>
      <c r="R172" s="221"/>
      <c r="S172" s="221"/>
      <c r="T172" s="221"/>
      <c r="U172" s="221"/>
      <c r="V172" s="221"/>
      <c r="W172" s="221"/>
      <c r="X172" s="221"/>
      <c r="Y172" s="223"/>
      <c r="Z172" s="221"/>
      <c r="AA172" s="221"/>
      <c r="AB172" s="221"/>
      <c r="AC172" s="221"/>
      <c r="AD172" s="221"/>
      <c r="AE172" s="221"/>
      <c r="AF172" s="221"/>
      <c r="AG172" s="221"/>
      <c r="AH172" s="221"/>
    </row>
    <row r="173" spans="1:34" ht="14.25" customHeight="1">
      <c r="A173" s="221"/>
      <c r="B173" s="87"/>
      <c r="C173" s="87"/>
      <c r="F173" s="221"/>
      <c r="J173" s="299"/>
      <c r="K173" s="300"/>
      <c r="L173" s="67"/>
      <c r="N173" s="67"/>
      <c r="O173" s="221"/>
      <c r="Q173" s="221"/>
      <c r="R173" s="221"/>
      <c r="S173" s="221"/>
      <c r="T173" s="221"/>
      <c r="U173" s="221"/>
      <c r="V173" s="221"/>
      <c r="W173" s="221"/>
      <c r="X173" s="221"/>
      <c r="Y173" s="223"/>
      <c r="Z173" s="221"/>
      <c r="AA173" s="221"/>
      <c r="AB173" s="221"/>
      <c r="AC173" s="221"/>
      <c r="AD173" s="221"/>
      <c r="AE173" s="221"/>
      <c r="AF173" s="221"/>
      <c r="AG173" s="221"/>
      <c r="AH173" s="221"/>
    </row>
    <row r="174" spans="1:34" ht="14.25" customHeight="1">
      <c r="A174" s="221"/>
      <c r="B174" s="87"/>
      <c r="C174" s="87"/>
      <c r="F174" s="221"/>
      <c r="J174" s="299"/>
      <c r="K174" s="300"/>
      <c r="L174" s="67"/>
      <c r="N174" s="67"/>
      <c r="O174" s="221"/>
      <c r="Q174" s="221"/>
      <c r="R174" s="221"/>
      <c r="S174" s="221"/>
      <c r="T174" s="221"/>
      <c r="U174" s="221"/>
      <c r="V174" s="221"/>
      <c r="W174" s="221"/>
      <c r="X174" s="221"/>
      <c r="Y174" s="223"/>
      <c r="Z174" s="221"/>
      <c r="AA174" s="221"/>
      <c r="AB174" s="221"/>
      <c r="AC174" s="221"/>
      <c r="AD174" s="221"/>
      <c r="AE174" s="221"/>
      <c r="AF174" s="221"/>
      <c r="AG174" s="221"/>
      <c r="AH174" s="221"/>
    </row>
    <row r="175" spans="1:34" ht="14.25" customHeight="1">
      <c r="A175" s="221"/>
      <c r="B175" s="87"/>
      <c r="C175" s="87"/>
      <c r="F175" s="221"/>
      <c r="J175" s="299"/>
      <c r="K175" s="300"/>
      <c r="L175" s="67"/>
      <c r="N175" s="67"/>
      <c r="O175" s="221"/>
      <c r="Q175" s="221"/>
      <c r="R175" s="221"/>
      <c r="S175" s="221"/>
      <c r="T175" s="221"/>
      <c r="U175" s="221"/>
      <c r="V175" s="221"/>
      <c r="W175" s="221"/>
      <c r="X175" s="221"/>
      <c r="Y175" s="223"/>
      <c r="Z175" s="221"/>
      <c r="AA175" s="221"/>
      <c r="AB175" s="221"/>
      <c r="AC175" s="221"/>
      <c r="AD175" s="221"/>
      <c r="AE175" s="221"/>
      <c r="AF175" s="221"/>
      <c r="AG175" s="221"/>
      <c r="AH175" s="221"/>
    </row>
    <row r="176" spans="1:34" ht="14.25" customHeight="1">
      <c r="A176" s="221"/>
      <c r="B176" s="87"/>
      <c r="C176" s="87"/>
      <c r="F176" s="221"/>
      <c r="J176" s="299"/>
      <c r="K176" s="300"/>
      <c r="L176" s="67"/>
      <c r="N176" s="67"/>
      <c r="O176" s="221"/>
      <c r="Q176" s="221"/>
      <c r="R176" s="221"/>
      <c r="S176" s="221"/>
      <c r="T176" s="221"/>
      <c r="U176" s="221"/>
      <c r="V176" s="221"/>
      <c r="W176" s="221"/>
      <c r="X176" s="221"/>
      <c r="Y176" s="223"/>
      <c r="Z176" s="221"/>
      <c r="AA176" s="221"/>
      <c r="AB176" s="221"/>
      <c r="AC176" s="221"/>
      <c r="AD176" s="221"/>
      <c r="AE176" s="221"/>
      <c r="AF176" s="221"/>
      <c r="AG176" s="221"/>
      <c r="AH176" s="221"/>
    </row>
    <row r="177" spans="1:34" ht="14.25" customHeight="1">
      <c r="A177" s="221"/>
      <c r="B177" s="87"/>
      <c r="C177" s="87"/>
      <c r="F177" s="221"/>
      <c r="J177" s="299"/>
      <c r="K177" s="300"/>
      <c r="L177" s="67"/>
      <c r="N177" s="67"/>
      <c r="O177" s="221"/>
      <c r="Q177" s="221"/>
      <c r="R177" s="221"/>
      <c r="S177" s="221"/>
      <c r="T177" s="221"/>
      <c r="U177" s="221"/>
      <c r="V177" s="221"/>
      <c r="W177" s="221"/>
      <c r="X177" s="221"/>
      <c r="Y177" s="223"/>
      <c r="Z177" s="221"/>
      <c r="AA177" s="221"/>
      <c r="AB177" s="221"/>
      <c r="AC177" s="221"/>
      <c r="AD177" s="221"/>
      <c r="AE177" s="221"/>
      <c r="AF177" s="221"/>
      <c r="AG177" s="221"/>
      <c r="AH177" s="221"/>
    </row>
    <row r="178" spans="1:34" ht="14.25" customHeight="1">
      <c r="A178" s="221"/>
      <c r="B178" s="87"/>
      <c r="C178" s="87"/>
      <c r="F178" s="221"/>
      <c r="J178" s="299"/>
      <c r="K178" s="300"/>
      <c r="L178" s="67"/>
      <c r="N178" s="67"/>
      <c r="O178" s="221"/>
      <c r="Q178" s="221"/>
      <c r="R178" s="221"/>
      <c r="S178" s="221"/>
      <c r="T178" s="221"/>
      <c r="U178" s="221"/>
      <c r="V178" s="221"/>
      <c r="W178" s="221"/>
      <c r="X178" s="221"/>
      <c r="Y178" s="223"/>
      <c r="Z178" s="221"/>
      <c r="AA178" s="221"/>
      <c r="AB178" s="221"/>
      <c r="AC178" s="221"/>
      <c r="AD178" s="221"/>
      <c r="AE178" s="221"/>
      <c r="AF178" s="221"/>
      <c r="AG178" s="221"/>
      <c r="AH178" s="221"/>
    </row>
    <row r="179" spans="1:34" ht="14.25" customHeight="1">
      <c r="A179" s="221"/>
      <c r="B179" s="87"/>
      <c r="C179" s="87"/>
      <c r="F179" s="221"/>
      <c r="J179" s="299"/>
      <c r="K179" s="300"/>
      <c r="L179" s="67"/>
      <c r="N179" s="67"/>
      <c r="O179" s="221"/>
      <c r="Q179" s="221"/>
      <c r="R179" s="221"/>
      <c r="S179" s="221"/>
      <c r="T179" s="221"/>
      <c r="U179" s="221"/>
      <c r="V179" s="221"/>
      <c r="W179" s="221"/>
      <c r="X179" s="221"/>
      <c r="Y179" s="223"/>
      <c r="Z179" s="221"/>
      <c r="AA179" s="221"/>
      <c r="AB179" s="221"/>
      <c r="AC179" s="221"/>
      <c r="AD179" s="221"/>
      <c r="AE179" s="221"/>
      <c r="AF179" s="221"/>
      <c r="AG179" s="221"/>
      <c r="AH179" s="221"/>
    </row>
    <row r="180" spans="1:34" ht="14.25" customHeight="1">
      <c r="A180" s="221"/>
      <c r="B180" s="87"/>
      <c r="C180" s="87"/>
      <c r="F180" s="221"/>
      <c r="J180" s="299"/>
      <c r="K180" s="300"/>
      <c r="L180" s="67"/>
      <c r="N180" s="67"/>
      <c r="O180" s="221"/>
      <c r="Q180" s="221"/>
      <c r="R180" s="221"/>
      <c r="S180" s="221"/>
      <c r="T180" s="221"/>
      <c r="U180" s="221"/>
      <c r="V180" s="221"/>
      <c r="W180" s="221"/>
      <c r="X180" s="221"/>
      <c r="Y180" s="223"/>
      <c r="Z180" s="221"/>
      <c r="AA180" s="221"/>
      <c r="AB180" s="221"/>
      <c r="AC180" s="221"/>
      <c r="AD180" s="221"/>
      <c r="AE180" s="221"/>
      <c r="AF180" s="221"/>
      <c r="AG180" s="221"/>
      <c r="AH180" s="221"/>
    </row>
    <row r="181" spans="1:34" ht="14.25" customHeight="1">
      <c r="A181" s="221"/>
      <c r="B181" s="87"/>
      <c r="C181" s="87"/>
      <c r="F181" s="221"/>
      <c r="J181" s="299"/>
      <c r="K181" s="300"/>
      <c r="L181" s="67"/>
      <c r="N181" s="67"/>
      <c r="O181" s="221"/>
      <c r="Q181" s="221"/>
      <c r="R181" s="221"/>
      <c r="S181" s="221"/>
      <c r="T181" s="221"/>
      <c r="U181" s="221"/>
      <c r="V181" s="221"/>
      <c r="W181" s="221"/>
      <c r="X181" s="221"/>
      <c r="Y181" s="223"/>
      <c r="Z181" s="221"/>
      <c r="AA181" s="221"/>
      <c r="AB181" s="221"/>
      <c r="AC181" s="221"/>
      <c r="AD181" s="221"/>
      <c r="AE181" s="221"/>
      <c r="AF181" s="221"/>
      <c r="AG181" s="221"/>
      <c r="AH181" s="221"/>
    </row>
    <row r="182" spans="1:34" ht="14.25" customHeight="1">
      <c r="A182" s="221"/>
      <c r="B182" s="87"/>
      <c r="C182" s="87"/>
      <c r="F182" s="221"/>
      <c r="J182" s="299"/>
      <c r="K182" s="300"/>
      <c r="L182" s="67"/>
      <c r="N182" s="67"/>
      <c r="O182" s="221"/>
      <c r="Q182" s="221"/>
      <c r="R182" s="221"/>
      <c r="S182" s="221"/>
      <c r="T182" s="221"/>
      <c r="U182" s="221"/>
      <c r="V182" s="221"/>
      <c r="W182" s="221"/>
      <c r="X182" s="221"/>
      <c r="Y182" s="223"/>
      <c r="Z182" s="221"/>
      <c r="AA182" s="221"/>
      <c r="AB182" s="221"/>
      <c r="AC182" s="221"/>
      <c r="AD182" s="221"/>
      <c r="AE182" s="221"/>
      <c r="AF182" s="221"/>
      <c r="AG182" s="221"/>
      <c r="AH182" s="221"/>
    </row>
    <row r="183" spans="1:34" ht="14.25" customHeight="1">
      <c r="A183" s="221"/>
      <c r="B183" s="87"/>
      <c r="C183" s="87"/>
      <c r="F183" s="221"/>
      <c r="J183" s="299"/>
      <c r="K183" s="300"/>
      <c r="L183" s="67"/>
      <c r="N183" s="67"/>
      <c r="O183" s="221"/>
      <c r="Q183" s="221"/>
      <c r="R183" s="221"/>
      <c r="S183" s="221"/>
      <c r="T183" s="221"/>
      <c r="U183" s="221"/>
      <c r="V183" s="221"/>
      <c r="W183" s="221"/>
      <c r="X183" s="221"/>
      <c r="Y183" s="223"/>
      <c r="Z183" s="221"/>
      <c r="AA183" s="221"/>
      <c r="AB183" s="221"/>
      <c r="AC183" s="221"/>
      <c r="AD183" s="221"/>
      <c r="AE183" s="221"/>
      <c r="AF183" s="221"/>
      <c r="AG183" s="221"/>
      <c r="AH183" s="221"/>
    </row>
    <row r="184" spans="1:34" ht="14.25" customHeight="1">
      <c r="A184" s="221"/>
      <c r="B184" s="87"/>
      <c r="C184" s="87"/>
      <c r="F184" s="221"/>
      <c r="J184" s="299"/>
      <c r="K184" s="300"/>
      <c r="L184" s="67"/>
      <c r="N184" s="67"/>
      <c r="O184" s="221"/>
      <c r="Q184" s="221"/>
      <c r="R184" s="221"/>
      <c r="S184" s="221"/>
      <c r="T184" s="221"/>
      <c r="U184" s="221"/>
      <c r="V184" s="221"/>
      <c r="W184" s="221"/>
      <c r="X184" s="221"/>
      <c r="Y184" s="223"/>
      <c r="Z184" s="221"/>
      <c r="AA184" s="221"/>
      <c r="AB184" s="221"/>
      <c r="AC184" s="221"/>
      <c r="AD184" s="221"/>
      <c r="AE184" s="221"/>
      <c r="AF184" s="221"/>
      <c r="AG184" s="221"/>
      <c r="AH184" s="221"/>
    </row>
    <row r="185" spans="1:34" ht="14.25" customHeight="1">
      <c r="A185" s="221"/>
      <c r="B185" s="87"/>
      <c r="C185" s="87"/>
      <c r="F185" s="221"/>
      <c r="J185" s="299"/>
      <c r="K185" s="300"/>
      <c r="L185" s="67"/>
      <c r="N185" s="67"/>
      <c r="O185" s="221"/>
      <c r="Q185" s="221"/>
      <c r="R185" s="221"/>
      <c r="S185" s="221"/>
      <c r="T185" s="221"/>
      <c r="U185" s="221"/>
      <c r="V185" s="221"/>
      <c r="W185" s="221"/>
      <c r="X185" s="221"/>
      <c r="Y185" s="223"/>
      <c r="Z185" s="221"/>
      <c r="AA185" s="221"/>
      <c r="AB185" s="221"/>
      <c r="AC185" s="221"/>
      <c r="AD185" s="221"/>
      <c r="AE185" s="221"/>
      <c r="AF185" s="221"/>
      <c r="AG185" s="221"/>
      <c r="AH185" s="221"/>
    </row>
    <row r="186" spans="1:34" ht="14.25" customHeight="1">
      <c r="A186" s="221"/>
      <c r="B186" s="87"/>
      <c r="C186" s="87"/>
      <c r="F186" s="221"/>
      <c r="J186" s="299"/>
      <c r="K186" s="300"/>
      <c r="L186" s="67"/>
      <c r="N186" s="67"/>
      <c r="O186" s="221"/>
      <c r="Q186" s="221"/>
      <c r="R186" s="221"/>
      <c r="S186" s="221"/>
      <c r="T186" s="221"/>
      <c r="U186" s="221"/>
      <c r="V186" s="221"/>
      <c r="W186" s="221"/>
      <c r="X186" s="221"/>
      <c r="Y186" s="223"/>
      <c r="Z186" s="221"/>
      <c r="AA186" s="221"/>
      <c r="AB186" s="221"/>
      <c r="AC186" s="221"/>
      <c r="AD186" s="221"/>
      <c r="AE186" s="221"/>
      <c r="AF186" s="221"/>
      <c r="AG186" s="221"/>
      <c r="AH186" s="221"/>
    </row>
    <row r="187" spans="1:34" ht="14.25" customHeight="1">
      <c r="A187" s="221"/>
      <c r="B187" s="87"/>
      <c r="C187" s="87"/>
      <c r="F187" s="221"/>
      <c r="J187" s="299"/>
      <c r="K187" s="300"/>
      <c r="L187" s="67"/>
      <c r="N187" s="67"/>
      <c r="O187" s="221"/>
      <c r="Q187" s="221"/>
      <c r="R187" s="221"/>
      <c r="S187" s="221"/>
      <c r="T187" s="221"/>
      <c r="U187" s="221"/>
      <c r="V187" s="221"/>
      <c r="W187" s="221"/>
      <c r="X187" s="221"/>
      <c r="Y187" s="223"/>
      <c r="Z187" s="221"/>
      <c r="AA187" s="221"/>
      <c r="AB187" s="221"/>
      <c r="AC187" s="221"/>
      <c r="AD187" s="221"/>
      <c r="AE187" s="221"/>
      <c r="AF187" s="221"/>
      <c r="AG187" s="221"/>
      <c r="AH187" s="221"/>
    </row>
    <row r="188" spans="1:34" ht="14.25" customHeight="1">
      <c r="A188" s="221"/>
      <c r="B188" s="87"/>
      <c r="C188" s="87"/>
      <c r="F188" s="221"/>
      <c r="J188" s="299"/>
      <c r="K188" s="300"/>
      <c r="L188" s="67"/>
      <c r="N188" s="67"/>
      <c r="O188" s="221"/>
      <c r="Q188" s="221"/>
      <c r="R188" s="221"/>
      <c r="S188" s="221"/>
      <c r="T188" s="221"/>
      <c r="U188" s="221"/>
      <c r="V188" s="221"/>
      <c r="W188" s="221"/>
      <c r="X188" s="221"/>
      <c r="Y188" s="223"/>
      <c r="Z188" s="221"/>
      <c r="AA188" s="221"/>
      <c r="AB188" s="221"/>
      <c r="AC188" s="221"/>
      <c r="AD188" s="221"/>
      <c r="AE188" s="221"/>
      <c r="AF188" s="221"/>
      <c r="AG188" s="221"/>
      <c r="AH188" s="221"/>
    </row>
    <row r="189" spans="1:34" ht="14.25" customHeight="1">
      <c r="A189" s="221"/>
      <c r="B189" s="87"/>
      <c r="C189" s="87"/>
      <c r="F189" s="221"/>
      <c r="J189" s="299"/>
      <c r="K189" s="300"/>
      <c r="L189" s="67"/>
      <c r="N189" s="67"/>
      <c r="O189" s="221"/>
      <c r="Q189" s="221"/>
      <c r="R189" s="221"/>
      <c r="S189" s="221"/>
      <c r="T189" s="221"/>
      <c r="U189" s="221"/>
      <c r="V189" s="221"/>
      <c r="W189" s="221"/>
      <c r="X189" s="221"/>
      <c r="Y189" s="223"/>
      <c r="Z189" s="221"/>
      <c r="AA189" s="221"/>
      <c r="AB189" s="221"/>
      <c r="AC189" s="221"/>
      <c r="AD189" s="221"/>
      <c r="AE189" s="221"/>
      <c r="AF189" s="221"/>
      <c r="AG189" s="221"/>
      <c r="AH189" s="221"/>
    </row>
    <row r="190" spans="1:34" ht="14.25" customHeight="1">
      <c r="A190" s="221"/>
      <c r="B190" s="87"/>
      <c r="C190" s="87"/>
      <c r="F190" s="221"/>
      <c r="J190" s="299"/>
      <c r="K190" s="300"/>
      <c r="L190" s="67"/>
      <c r="N190" s="67"/>
      <c r="O190" s="221"/>
      <c r="Q190" s="221"/>
      <c r="R190" s="221"/>
      <c r="S190" s="221"/>
      <c r="T190" s="221"/>
      <c r="U190" s="221"/>
      <c r="V190" s="221"/>
      <c r="W190" s="221"/>
      <c r="X190" s="221"/>
      <c r="Y190" s="223"/>
      <c r="Z190" s="221"/>
      <c r="AA190" s="221"/>
      <c r="AB190" s="221"/>
      <c r="AC190" s="221"/>
      <c r="AD190" s="221"/>
      <c r="AE190" s="221"/>
      <c r="AF190" s="221"/>
      <c r="AG190" s="221"/>
      <c r="AH190" s="221"/>
    </row>
    <row r="191" spans="1:34" ht="14.25" customHeight="1">
      <c r="A191" s="221"/>
      <c r="B191" s="87"/>
      <c r="C191" s="87"/>
      <c r="F191" s="221"/>
      <c r="J191" s="299"/>
      <c r="K191" s="300"/>
      <c r="L191" s="67"/>
      <c r="N191" s="67"/>
      <c r="O191" s="221"/>
      <c r="Q191" s="221"/>
      <c r="R191" s="221"/>
      <c r="S191" s="221"/>
      <c r="T191" s="221"/>
      <c r="U191" s="221"/>
      <c r="V191" s="221"/>
      <c r="W191" s="221"/>
      <c r="X191" s="221"/>
      <c r="Y191" s="223"/>
      <c r="Z191" s="221"/>
      <c r="AA191" s="221"/>
      <c r="AB191" s="221"/>
      <c r="AC191" s="221"/>
      <c r="AD191" s="221"/>
      <c r="AE191" s="221"/>
      <c r="AF191" s="221"/>
      <c r="AG191" s="221"/>
      <c r="AH191" s="221"/>
    </row>
    <row r="192" spans="1:34" ht="14.25" customHeight="1">
      <c r="A192" s="221"/>
      <c r="B192" s="87"/>
      <c r="C192" s="87"/>
      <c r="F192" s="221"/>
      <c r="J192" s="299"/>
      <c r="K192" s="300"/>
      <c r="L192" s="67"/>
      <c r="N192" s="67"/>
      <c r="O192" s="221"/>
      <c r="Q192" s="221"/>
      <c r="R192" s="221"/>
      <c r="S192" s="221"/>
      <c r="T192" s="221"/>
      <c r="U192" s="221"/>
      <c r="V192" s="221"/>
      <c r="W192" s="221"/>
      <c r="X192" s="221"/>
      <c r="Y192" s="223"/>
      <c r="Z192" s="221"/>
      <c r="AA192" s="221"/>
      <c r="AB192" s="221"/>
      <c r="AC192" s="221"/>
      <c r="AD192" s="221"/>
      <c r="AE192" s="221"/>
      <c r="AF192" s="221"/>
      <c r="AG192" s="221"/>
      <c r="AH192" s="221"/>
    </row>
    <row r="193" spans="1:34" ht="14.25" customHeight="1">
      <c r="A193" s="221"/>
      <c r="B193" s="87"/>
      <c r="C193" s="87"/>
      <c r="F193" s="221"/>
      <c r="J193" s="299"/>
      <c r="K193" s="300"/>
      <c r="L193" s="67"/>
      <c r="N193" s="67"/>
      <c r="O193" s="221"/>
      <c r="Q193" s="221"/>
      <c r="R193" s="221"/>
      <c r="S193" s="221"/>
      <c r="T193" s="221"/>
      <c r="U193" s="221"/>
      <c r="V193" s="221"/>
      <c r="W193" s="221"/>
      <c r="X193" s="221"/>
      <c r="Y193" s="223"/>
      <c r="Z193" s="221"/>
      <c r="AA193" s="221"/>
      <c r="AB193" s="221"/>
      <c r="AC193" s="221"/>
      <c r="AD193" s="221"/>
      <c r="AE193" s="221"/>
      <c r="AF193" s="221"/>
      <c r="AG193" s="221"/>
      <c r="AH193" s="221"/>
    </row>
    <row r="194" spans="1:34" ht="14.25" customHeight="1">
      <c r="A194" s="221"/>
      <c r="B194" s="87"/>
      <c r="C194" s="87"/>
      <c r="F194" s="221"/>
      <c r="J194" s="299"/>
      <c r="K194" s="300"/>
      <c r="L194" s="67"/>
      <c r="N194" s="67"/>
      <c r="O194" s="221"/>
      <c r="Q194" s="221"/>
      <c r="R194" s="221"/>
      <c r="S194" s="221"/>
      <c r="T194" s="221"/>
      <c r="U194" s="221"/>
      <c r="V194" s="221"/>
      <c r="W194" s="221"/>
      <c r="X194" s="221"/>
      <c r="Y194" s="223"/>
      <c r="Z194" s="221"/>
      <c r="AA194" s="221"/>
      <c r="AB194" s="221"/>
      <c r="AC194" s="221"/>
      <c r="AD194" s="221"/>
      <c r="AE194" s="221"/>
      <c r="AF194" s="221"/>
      <c r="AG194" s="221"/>
      <c r="AH194" s="221"/>
    </row>
    <row r="195" spans="1:34" ht="14.25" customHeight="1">
      <c r="A195" s="221"/>
      <c r="B195" s="87"/>
      <c r="C195" s="87"/>
      <c r="F195" s="221"/>
      <c r="J195" s="299"/>
      <c r="K195" s="300"/>
      <c r="L195" s="67"/>
      <c r="N195" s="67"/>
      <c r="O195" s="221"/>
      <c r="Q195" s="221"/>
      <c r="R195" s="221"/>
      <c r="S195" s="221"/>
      <c r="T195" s="221"/>
      <c r="U195" s="221"/>
      <c r="V195" s="221"/>
      <c r="W195" s="221"/>
      <c r="X195" s="221"/>
      <c r="Y195" s="223"/>
      <c r="Z195" s="221"/>
      <c r="AA195" s="221"/>
      <c r="AB195" s="221"/>
      <c r="AC195" s="221"/>
      <c r="AD195" s="221"/>
      <c r="AE195" s="221"/>
      <c r="AF195" s="221"/>
      <c r="AG195" s="221"/>
      <c r="AH195" s="221"/>
    </row>
    <row r="196" spans="1:34" ht="14.25" customHeight="1">
      <c r="A196" s="221"/>
      <c r="B196" s="87"/>
      <c r="C196" s="87"/>
      <c r="F196" s="221"/>
      <c r="J196" s="299"/>
      <c r="K196" s="300"/>
      <c r="L196" s="67"/>
      <c r="N196" s="67"/>
      <c r="O196" s="221"/>
      <c r="Q196" s="221"/>
      <c r="R196" s="221"/>
      <c r="S196" s="221"/>
      <c r="T196" s="221"/>
      <c r="U196" s="221"/>
      <c r="V196" s="221"/>
      <c r="W196" s="221"/>
      <c r="X196" s="221"/>
      <c r="Y196" s="223"/>
      <c r="Z196" s="221"/>
      <c r="AA196" s="221"/>
      <c r="AB196" s="221"/>
      <c r="AC196" s="221"/>
      <c r="AD196" s="221"/>
      <c r="AE196" s="221"/>
      <c r="AF196" s="221"/>
      <c r="AG196" s="221"/>
      <c r="AH196" s="221"/>
    </row>
    <row r="197" spans="1:34" ht="14.25" customHeight="1">
      <c r="A197" s="221"/>
      <c r="B197" s="87"/>
      <c r="C197" s="87"/>
      <c r="F197" s="221"/>
      <c r="J197" s="299"/>
      <c r="K197" s="300"/>
      <c r="L197" s="67"/>
      <c r="N197" s="67"/>
      <c r="O197" s="221"/>
      <c r="Q197" s="221"/>
      <c r="R197" s="221"/>
      <c r="S197" s="221"/>
      <c r="T197" s="221"/>
      <c r="U197" s="221"/>
      <c r="V197" s="221"/>
      <c r="W197" s="221"/>
      <c r="X197" s="221"/>
      <c r="Y197" s="223"/>
      <c r="Z197" s="221"/>
      <c r="AA197" s="221"/>
      <c r="AB197" s="221"/>
      <c r="AC197" s="221"/>
      <c r="AD197" s="221"/>
      <c r="AE197" s="221"/>
      <c r="AF197" s="221"/>
      <c r="AG197" s="221"/>
      <c r="AH197" s="221"/>
    </row>
    <row r="198" spans="1:34" ht="14.25" customHeight="1">
      <c r="A198" s="221"/>
      <c r="B198" s="87"/>
      <c r="C198" s="87"/>
      <c r="F198" s="221"/>
      <c r="J198" s="299"/>
      <c r="K198" s="300"/>
      <c r="L198" s="67"/>
      <c r="N198" s="67"/>
      <c r="O198" s="221"/>
      <c r="Q198" s="221"/>
      <c r="R198" s="221"/>
      <c r="S198" s="221"/>
      <c r="T198" s="221"/>
      <c r="U198" s="221"/>
      <c r="V198" s="221"/>
      <c r="W198" s="221"/>
      <c r="X198" s="221"/>
      <c r="Y198" s="223"/>
      <c r="Z198" s="221"/>
      <c r="AA198" s="221"/>
      <c r="AB198" s="221"/>
      <c r="AC198" s="221"/>
      <c r="AD198" s="221"/>
      <c r="AE198" s="221"/>
      <c r="AF198" s="221"/>
      <c r="AG198" s="221"/>
      <c r="AH198" s="221"/>
    </row>
    <row r="199" spans="1:34" ht="14.25" customHeight="1">
      <c r="A199" s="221"/>
      <c r="B199" s="87"/>
      <c r="C199" s="87"/>
      <c r="F199" s="221"/>
      <c r="J199" s="299"/>
      <c r="K199" s="300"/>
      <c r="L199" s="67"/>
      <c r="N199" s="67"/>
      <c r="O199" s="221"/>
      <c r="Q199" s="221"/>
      <c r="R199" s="221"/>
      <c r="S199" s="221"/>
      <c r="T199" s="221"/>
      <c r="U199" s="221"/>
      <c r="V199" s="221"/>
      <c r="W199" s="221"/>
      <c r="X199" s="221"/>
      <c r="Y199" s="223"/>
      <c r="Z199" s="221"/>
      <c r="AA199" s="221"/>
      <c r="AB199" s="221"/>
      <c r="AC199" s="221"/>
      <c r="AD199" s="221"/>
      <c r="AE199" s="221"/>
      <c r="AF199" s="221"/>
      <c r="AG199" s="221"/>
      <c r="AH199" s="221"/>
    </row>
    <row r="200" spans="1:34" ht="14.25" customHeight="1">
      <c r="A200" s="221"/>
      <c r="B200" s="87"/>
      <c r="C200" s="87"/>
      <c r="F200" s="221"/>
      <c r="J200" s="299"/>
      <c r="K200" s="300"/>
      <c r="L200" s="67"/>
      <c r="N200" s="67"/>
      <c r="O200" s="221"/>
      <c r="Q200" s="221"/>
      <c r="R200" s="221"/>
      <c r="S200" s="221"/>
      <c r="T200" s="221"/>
      <c r="U200" s="221"/>
      <c r="V200" s="221"/>
      <c r="W200" s="221"/>
      <c r="X200" s="221"/>
      <c r="Y200" s="223"/>
      <c r="Z200" s="221"/>
      <c r="AA200" s="221"/>
      <c r="AB200" s="221"/>
      <c r="AC200" s="221"/>
      <c r="AD200" s="221"/>
      <c r="AE200" s="221"/>
      <c r="AF200" s="221"/>
      <c r="AG200" s="221"/>
      <c r="AH200" s="221"/>
    </row>
    <row r="201" spans="1:34" ht="14.25" customHeight="1">
      <c r="A201" s="221"/>
      <c r="B201" s="87"/>
      <c r="C201" s="87"/>
      <c r="F201" s="221"/>
      <c r="J201" s="299"/>
      <c r="K201" s="300"/>
      <c r="L201" s="67"/>
      <c r="N201" s="67"/>
      <c r="O201" s="221"/>
      <c r="Q201" s="221"/>
      <c r="R201" s="221"/>
      <c r="S201" s="221"/>
      <c r="T201" s="221"/>
      <c r="U201" s="221"/>
      <c r="V201" s="221"/>
      <c r="W201" s="221"/>
      <c r="X201" s="221"/>
      <c r="Y201" s="223"/>
      <c r="Z201" s="221"/>
      <c r="AA201" s="221"/>
      <c r="AB201" s="221"/>
      <c r="AC201" s="221"/>
      <c r="AD201" s="221"/>
      <c r="AE201" s="221"/>
      <c r="AF201" s="221"/>
      <c r="AG201" s="221"/>
      <c r="AH201" s="221"/>
    </row>
    <row r="202" spans="1:34" ht="14.25" customHeight="1">
      <c r="A202" s="221"/>
      <c r="B202" s="87"/>
      <c r="C202" s="87"/>
      <c r="F202" s="221"/>
      <c r="J202" s="299"/>
      <c r="K202" s="300"/>
      <c r="L202" s="67"/>
      <c r="N202" s="67"/>
      <c r="O202" s="221"/>
      <c r="Q202" s="221"/>
      <c r="R202" s="221"/>
      <c r="S202" s="221"/>
      <c r="T202" s="221"/>
      <c r="U202" s="221"/>
      <c r="V202" s="221"/>
      <c r="W202" s="221"/>
      <c r="X202" s="221"/>
      <c r="Y202" s="223"/>
      <c r="Z202" s="221"/>
      <c r="AA202" s="221"/>
      <c r="AB202" s="221"/>
      <c r="AC202" s="221"/>
      <c r="AD202" s="221"/>
      <c r="AE202" s="221"/>
      <c r="AF202" s="221"/>
      <c r="AG202" s="221"/>
      <c r="AH202" s="221"/>
    </row>
    <row r="203" spans="1:34" ht="14.25" customHeight="1">
      <c r="A203" s="221"/>
      <c r="B203" s="87"/>
      <c r="C203" s="87"/>
      <c r="F203" s="221"/>
      <c r="J203" s="299"/>
      <c r="K203" s="300"/>
      <c r="L203" s="67"/>
      <c r="N203" s="67"/>
      <c r="O203" s="221"/>
      <c r="Q203" s="221"/>
      <c r="R203" s="221"/>
      <c r="S203" s="221"/>
      <c r="T203" s="221"/>
      <c r="U203" s="221"/>
      <c r="V203" s="221"/>
      <c r="W203" s="221"/>
      <c r="X203" s="221"/>
      <c r="Y203" s="223"/>
      <c r="Z203" s="221"/>
      <c r="AA203" s="221"/>
      <c r="AB203" s="221"/>
      <c r="AC203" s="221"/>
      <c r="AD203" s="221"/>
      <c r="AE203" s="221"/>
      <c r="AF203" s="221"/>
      <c r="AG203" s="221"/>
      <c r="AH203" s="221"/>
    </row>
    <row r="204" spans="1:34" ht="14.25" customHeight="1">
      <c r="A204" s="221"/>
      <c r="B204" s="87"/>
      <c r="C204" s="87"/>
      <c r="F204" s="221"/>
      <c r="J204" s="299"/>
      <c r="K204" s="300"/>
      <c r="L204" s="67"/>
      <c r="N204" s="67"/>
      <c r="O204" s="221"/>
      <c r="Q204" s="221"/>
      <c r="R204" s="221"/>
      <c r="S204" s="221"/>
      <c r="T204" s="221"/>
      <c r="U204" s="221"/>
      <c r="V204" s="221"/>
      <c r="W204" s="221"/>
      <c r="X204" s="221"/>
      <c r="Y204" s="223"/>
      <c r="Z204" s="221"/>
      <c r="AA204" s="221"/>
      <c r="AB204" s="221"/>
      <c r="AC204" s="221"/>
      <c r="AD204" s="221"/>
      <c r="AE204" s="221"/>
      <c r="AF204" s="221"/>
      <c r="AG204" s="221"/>
      <c r="AH204" s="221"/>
    </row>
    <row r="205" spans="1:34" ht="14.25" customHeight="1">
      <c r="A205" s="221"/>
      <c r="B205" s="87"/>
      <c r="C205" s="87"/>
      <c r="F205" s="221"/>
      <c r="J205" s="299"/>
      <c r="K205" s="300"/>
      <c r="L205" s="67"/>
      <c r="N205" s="67"/>
      <c r="O205" s="221"/>
      <c r="Q205" s="221"/>
      <c r="R205" s="221"/>
      <c r="S205" s="221"/>
      <c r="T205" s="221"/>
      <c r="U205" s="221"/>
      <c r="V205" s="221"/>
      <c r="W205" s="221"/>
      <c r="X205" s="221"/>
      <c r="Y205" s="223"/>
      <c r="Z205" s="221"/>
      <c r="AA205" s="221"/>
      <c r="AB205" s="221"/>
      <c r="AC205" s="221"/>
      <c r="AD205" s="221"/>
      <c r="AE205" s="221"/>
      <c r="AF205" s="221"/>
      <c r="AG205" s="221"/>
      <c r="AH205" s="221"/>
    </row>
    <row r="206" spans="1:34" ht="14.25" customHeight="1">
      <c r="A206" s="221"/>
      <c r="B206" s="87"/>
      <c r="C206" s="87"/>
      <c r="F206" s="221"/>
      <c r="J206" s="299"/>
      <c r="K206" s="300"/>
      <c r="L206" s="67"/>
      <c r="N206" s="67"/>
      <c r="O206" s="221"/>
      <c r="Q206" s="221"/>
      <c r="R206" s="221"/>
      <c r="S206" s="221"/>
      <c r="T206" s="221"/>
      <c r="U206" s="221"/>
      <c r="V206" s="221"/>
      <c r="W206" s="221"/>
      <c r="X206" s="221"/>
      <c r="Y206" s="223"/>
      <c r="Z206" s="221"/>
      <c r="AA206" s="221"/>
      <c r="AB206" s="221"/>
      <c r="AC206" s="221"/>
      <c r="AD206" s="221"/>
      <c r="AE206" s="221"/>
      <c r="AF206" s="221"/>
      <c r="AG206" s="221"/>
      <c r="AH206" s="221"/>
    </row>
    <row r="207" spans="1:34" ht="14.25" customHeight="1">
      <c r="A207" s="221"/>
      <c r="B207" s="87"/>
      <c r="C207" s="87"/>
      <c r="F207" s="221"/>
      <c r="J207" s="299"/>
      <c r="K207" s="300"/>
      <c r="L207" s="67"/>
      <c r="N207" s="67"/>
      <c r="O207" s="221"/>
      <c r="Q207" s="221"/>
      <c r="R207" s="221"/>
      <c r="S207" s="221"/>
      <c r="T207" s="221"/>
      <c r="U207" s="221"/>
      <c r="V207" s="221"/>
      <c r="W207" s="221"/>
      <c r="X207" s="221"/>
      <c r="Y207" s="223"/>
      <c r="Z207" s="221"/>
      <c r="AA207" s="221"/>
      <c r="AB207" s="221"/>
      <c r="AC207" s="221"/>
      <c r="AD207" s="221"/>
      <c r="AE207" s="221"/>
      <c r="AF207" s="221"/>
      <c r="AG207" s="221"/>
      <c r="AH207" s="221"/>
    </row>
    <row r="208" spans="1:34" ht="14.25" customHeight="1">
      <c r="A208" s="221"/>
      <c r="B208" s="87"/>
      <c r="C208" s="87"/>
      <c r="F208" s="221"/>
      <c r="J208" s="299"/>
      <c r="K208" s="300"/>
      <c r="L208" s="67"/>
      <c r="N208" s="67"/>
      <c r="O208" s="221"/>
      <c r="Q208" s="221"/>
      <c r="R208" s="221"/>
      <c r="S208" s="221"/>
      <c r="T208" s="221"/>
      <c r="U208" s="221"/>
      <c r="V208" s="221"/>
      <c r="W208" s="221"/>
      <c r="X208" s="221"/>
      <c r="Y208" s="223"/>
      <c r="Z208" s="221"/>
      <c r="AA208" s="221"/>
      <c r="AB208" s="221"/>
      <c r="AC208" s="221"/>
      <c r="AD208" s="221"/>
      <c r="AE208" s="221"/>
      <c r="AF208" s="221"/>
      <c r="AG208" s="221"/>
      <c r="AH208" s="221"/>
    </row>
    <row r="209" spans="1:34" ht="14.25" customHeight="1">
      <c r="A209" s="221"/>
      <c r="B209" s="87"/>
      <c r="C209" s="87"/>
      <c r="F209" s="221"/>
      <c r="J209" s="299"/>
      <c r="K209" s="300"/>
      <c r="L209" s="67"/>
      <c r="N209" s="67"/>
      <c r="O209" s="221"/>
      <c r="Q209" s="221"/>
      <c r="R209" s="221"/>
      <c r="S209" s="221"/>
      <c r="T209" s="221"/>
      <c r="U209" s="221"/>
      <c r="V209" s="221"/>
      <c r="W209" s="221"/>
      <c r="X209" s="221"/>
      <c r="Y209" s="223"/>
      <c r="Z209" s="221"/>
      <c r="AA209" s="221"/>
      <c r="AB209" s="221"/>
      <c r="AC209" s="221"/>
      <c r="AD209" s="221"/>
      <c r="AE209" s="221"/>
      <c r="AF209" s="221"/>
      <c r="AG209" s="221"/>
      <c r="AH209" s="221"/>
    </row>
    <row r="210" spans="1:34" ht="14.25" customHeight="1">
      <c r="A210" s="221"/>
      <c r="B210" s="87"/>
      <c r="C210" s="87"/>
      <c r="F210" s="221"/>
      <c r="J210" s="299"/>
      <c r="K210" s="300"/>
      <c r="L210" s="67"/>
      <c r="N210" s="67"/>
      <c r="O210" s="221"/>
      <c r="Q210" s="221"/>
      <c r="R210" s="221"/>
      <c r="S210" s="221"/>
      <c r="T210" s="221"/>
      <c r="U210" s="221"/>
      <c r="V210" s="221"/>
      <c r="W210" s="221"/>
      <c r="X210" s="221"/>
      <c r="Y210" s="223"/>
      <c r="Z210" s="221"/>
      <c r="AA210" s="221"/>
      <c r="AB210" s="221"/>
      <c r="AC210" s="221"/>
      <c r="AD210" s="221"/>
      <c r="AE210" s="221"/>
      <c r="AF210" s="221"/>
      <c r="AG210" s="221"/>
      <c r="AH210" s="221"/>
    </row>
    <row r="211" spans="1:34" ht="14.25" customHeight="1">
      <c r="A211" s="221"/>
      <c r="B211" s="87"/>
      <c r="C211" s="87"/>
      <c r="F211" s="221"/>
      <c r="J211" s="299"/>
      <c r="K211" s="300"/>
      <c r="L211" s="67"/>
      <c r="N211" s="67"/>
      <c r="O211" s="221"/>
      <c r="Q211" s="221"/>
      <c r="R211" s="221"/>
      <c r="S211" s="221"/>
      <c r="T211" s="221"/>
      <c r="U211" s="221"/>
      <c r="V211" s="221"/>
      <c r="W211" s="221"/>
      <c r="X211" s="221"/>
      <c r="Y211" s="223"/>
      <c r="Z211" s="221"/>
      <c r="AA211" s="221"/>
      <c r="AB211" s="221"/>
      <c r="AC211" s="221"/>
      <c r="AD211" s="221"/>
      <c r="AE211" s="221"/>
      <c r="AF211" s="221"/>
      <c r="AG211" s="221"/>
      <c r="AH211" s="221"/>
    </row>
    <row r="212" spans="1:34" ht="14.25" customHeight="1">
      <c r="A212" s="221"/>
      <c r="B212" s="87"/>
      <c r="C212" s="87"/>
      <c r="F212" s="221"/>
      <c r="J212" s="299"/>
      <c r="K212" s="300"/>
      <c r="L212" s="67"/>
      <c r="N212" s="67"/>
      <c r="O212" s="221"/>
      <c r="Q212" s="221"/>
      <c r="R212" s="221"/>
      <c r="S212" s="221"/>
      <c r="T212" s="221"/>
      <c r="U212" s="221"/>
      <c r="V212" s="221"/>
      <c r="W212" s="221"/>
      <c r="X212" s="221"/>
      <c r="Y212" s="223"/>
      <c r="Z212" s="221"/>
      <c r="AA212" s="221"/>
      <c r="AB212" s="221"/>
      <c r="AC212" s="221"/>
      <c r="AD212" s="221"/>
      <c r="AE212" s="221"/>
      <c r="AF212" s="221"/>
      <c r="AG212" s="221"/>
      <c r="AH212" s="221"/>
    </row>
    <row r="213" spans="1:34" ht="14.25" customHeight="1">
      <c r="A213" s="221"/>
      <c r="B213" s="87"/>
      <c r="C213" s="87"/>
      <c r="F213" s="221"/>
      <c r="J213" s="299"/>
      <c r="K213" s="300"/>
      <c r="L213" s="67"/>
      <c r="N213" s="67"/>
      <c r="O213" s="221"/>
      <c r="Q213" s="221"/>
      <c r="R213" s="221"/>
      <c r="S213" s="221"/>
      <c r="T213" s="221"/>
      <c r="U213" s="221"/>
      <c r="V213" s="221"/>
      <c r="W213" s="221"/>
      <c r="X213" s="221"/>
      <c r="Y213" s="223"/>
      <c r="Z213" s="221"/>
      <c r="AA213" s="221"/>
      <c r="AB213" s="221"/>
      <c r="AC213" s="221"/>
      <c r="AD213" s="221"/>
      <c r="AE213" s="221"/>
      <c r="AF213" s="221"/>
      <c r="AG213" s="221"/>
      <c r="AH213" s="221"/>
    </row>
    <row r="214" spans="1:34" ht="14.25" customHeight="1">
      <c r="A214" s="221"/>
      <c r="B214" s="87"/>
      <c r="C214" s="87"/>
      <c r="F214" s="221"/>
      <c r="J214" s="299"/>
      <c r="K214" s="300"/>
      <c r="L214" s="67"/>
      <c r="N214" s="67"/>
      <c r="O214" s="221"/>
      <c r="Q214" s="221"/>
      <c r="R214" s="221"/>
      <c r="S214" s="221"/>
      <c r="T214" s="221"/>
      <c r="U214" s="221"/>
      <c r="V214" s="221"/>
      <c r="W214" s="221"/>
      <c r="X214" s="221"/>
      <c r="Y214" s="223"/>
      <c r="Z214" s="221"/>
      <c r="AA214" s="221"/>
      <c r="AB214" s="221"/>
      <c r="AC214" s="221"/>
      <c r="AD214" s="221"/>
      <c r="AE214" s="221"/>
      <c r="AF214" s="221"/>
      <c r="AG214" s="221"/>
      <c r="AH214" s="221"/>
    </row>
    <row r="215" spans="1:34" ht="14.25" customHeight="1">
      <c r="A215" s="221"/>
      <c r="B215" s="87"/>
      <c r="C215" s="87"/>
      <c r="F215" s="221"/>
      <c r="J215" s="299"/>
      <c r="K215" s="300"/>
      <c r="L215" s="67"/>
      <c r="N215" s="67"/>
      <c r="O215" s="221"/>
      <c r="Q215" s="221"/>
      <c r="R215" s="221"/>
      <c r="S215" s="221"/>
      <c r="T215" s="221"/>
      <c r="U215" s="221"/>
      <c r="V215" s="221"/>
      <c r="W215" s="221"/>
      <c r="X215" s="221"/>
      <c r="Y215" s="223"/>
      <c r="Z215" s="221"/>
      <c r="AA215" s="221"/>
      <c r="AB215" s="221"/>
      <c r="AC215" s="221"/>
      <c r="AD215" s="221"/>
      <c r="AE215" s="221"/>
      <c r="AF215" s="221"/>
      <c r="AG215" s="221"/>
      <c r="AH215" s="221"/>
    </row>
    <row r="216" spans="1:34" ht="14.25" customHeight="1">
      <c r="A216" s="221"/>
      <c r="B216" s="87"/>
      <c r="C216" s="87"/>
      <c r="F216" s="221"/>
      <c r="J216" s="299"/>
      <c r="K216" s="300"/>
      <c r="L216" s="67"/>
      <c r="N216" s="67"/>
      <c r="O216" s="221"/>
      <c r="Q216" s="221"/>
      <c r="R216" s="221"/>
      <c r="S216" s="221"/>
      <c r="T216" s="221"/>
      <c r="U216" s="221"/>
      <c r="V216" s="221"/>
      <c r="W216" s="221"/>
      <c r="X216" s="221"/>
      <c r="Y216" s="223"/>
      <c r="Z216" s="221"/>
      <c r="AA216" s="221"/>
      <c r="AB216" s="221"/>
      <c r="AC216" s="221"/>
      <c r="AD216" s="221"/>
      <c r="AE216" s="221"/>
      <c r="AF216" s="221"/>
      <c r="AG216" s="221"/>
      <c r="AH216" s="221"/>
    </row>
    <row r="217" spans="1:34" ht="14.25" customHeight="1">
      <c r="A217" s="221"/>
      <c r="B217" s="87"/>
      <c r="C217" s="87"/>
      <c r="F217" s="221"/>
      <c r="J217" s="299"/>
      <c r="K217" s="300"/>
      <c r="L217" s="67"/>
      <c r="N217" s="67"/>
      <c r="O217" s="221"/>
      <c r="Q217" s="221"/>
      <c r="R217" s="221"/>
      <c r="S217" s="221"/>
      <c r="T217" s="221"/>
      <c r="U217" s="221"/>
      <c r="V217" s="221"/>
      <c r="W217" s="221"/>
      <c r="X217" s="221"/>
      <c r="Y217" s="223"/>
      <c r="Z217" s="221"/>
      <c r="AA217" s="221"/>
      <c r="AB217" s="221"/>
      <c r="AC217" s="221"/>
      <c r="AD217" s="221"/>
      <c r="AE217" s="221"/>
      <c r="AF217" s="221"/>
      <c r="AG217" s="221"/>
      <c r="AH217" s="221"/>
    </row>
    <row r="218" spans="1:34" ht="14.25" customHeight="1">
      <c r="A218" s="221"/>
      <c r="B218" s="87"/>
      <c r="C218" s="87"/>
      <c r="F218" s="221"/>
      <c r="J218" s="299"/>
      <c r="K218" s="300"/>
      <c r="L218" s="67"/>
      <c r="N218" s="67"/>
      <c r="O218" s="221"/>
      <c r="Q218" s="221"/>
      <c r="R218" s="221"/>
      <c r="S218" s="221"/>
      <c r="T218" s="221"/>
      <c r="U218" s="221"/>
      <c r="V218" s="221"/>
      <c r="W218" s="221"/>
      <c r="X218" s="221"/>
      <c r="Y218" s="223"/>
      <c r="Z218" s="221"/>
      <c r="AA218" s="221"/>
      <c r="AB218" s="221"/>
      <c r="AC218" s="221"/>
      <c r="AD218" s="221"/>
      <c r="AE218" s="221"/>
      <c r="AF218" s="221"/>
      <c r="AG218" s="221"/>
      <c r="AH218" s="221"/>
    </row>
    <row r="219" spans="1:34" ht="14.25" customHeight="1">
      <c r="A219" s="221"/>
      <c r="B219" s="87"/>
      <c r="C219" s="87"/>
      <c r="F219" s="221"/>
      <c r="J219" s="299"/>
      <c r="K219" s="300"/>
      <c r="L219" s="67"/>
      <c r="N219" s="67"/>
      <c r="O219" s="221"/>
      <c r="Q219" s="221"/>
      <c r="R219" s="221"/>
      <c r="S219" s="221"/>
      <c r="T219" s="221"/>
      <c r="U219" s="221"/>
      <c r="V219" s="221"/>
      <c r="W219" s="221"/>
      <c r="X219" s="221"/>
      <c r="Y219" s="223"/>
      <c r="Z219" s="221"/>
      <c r="AA219" s="221"/>
      <c r="AB219" s="221"/>
      <c r="AC219" s="221"/>
      <c r="AD219" s="221"/>
      <c r="AE219" s="221"/>
      <c r="AF219" s="221"/>
      <c r="AG219" s="221"/>
      <c r="AH219" s="221"/>
    </row>
    <row r="220" spans="1:34" ht="14.25" customHeight="1">
      <c r="A220" s="221"/>
      <c r="B220" s="87"/>
      <c r="C220" s="87"/>
      <c r="F220" s="221"/>
      <c r="J220" s="299"/>
      <c r="K220" s="300"/>
      <c r="L220" s="67"/>
      <c r="N220" s="67"/>
      <c r="O220" s="221"/>
      <c r="Q220" s="221"/>
      <c r="R220" s="221"/>
      <c r="S220" s="221"/>
      <c r="T220" s="221"/>
      <c r="U220" s="221"/>
      <c r="V220" s="221"/>
      <c r="W220" s="221"/>
      <c r="X220" s="221"/>
      <c r="Y220" s="223"/>
      <c r="Z220" s="221"/>
      <c r="AA220" s="221"/>
      <c r="AB220" s="221"/>
      <c r="AC220" s="221"/>
      <c r="AD220" s="221"/>
      <c r="AE220" s="221"/>
      <c r="AF220" s="221"/>
      <c r="AG220" s="221"/>
      <c r="AH220" s="221"/>
    </row>
    <row r="221" spans="1:34" ht="14.25" customHeight="1">
      <c r="A221" s="221"/>
      <c r="B221" s="87"/>
      <c r="C221" s="87"/>
      <c r="F221" s="221"/>
      <c r="J221" s="299"/>
      <c r="K221" s="300"/>
      <c r="L221" s="67"/>
      <c r="N221" s="67"/>
      <c r="O221" s="221"/>
      <c r="Q221" s="221"/>
      <c r="R221" s="221"/>
      <c r="S221" s="221"/>
      <c r="T221" s="221"/>
      <c r="U221" s="221"/>
      <c r="V221" s="221"/>
      <c r="W221" s="221"/>
      <c r="X221" s="221"/>
      <c r="Y221" s="223"/>
      <c r="Z221" s="221"/>
      <c r="AA221" s="221"/>
      <c r="AB221" s="221"/>
      <c r="AC221" s="221"/>
      <c r="AD221" s="221"/>
      <c r="AE221" s="221"/>
      <c r="AF221" s="221"/>
      <c r="AG221" s="221"/>
      <c r="AH221" s="221"/>
    </row>
    <row r="222" spans="1:34" ht="14.25" customHeight="1">
      <c r="A222" s="221"/>
      <c r="B222" s="87"/>
      <c r="C222" s="87"/>
      <c r="F222" s="221"/>
      <c r="J222" s="299"/>
      <c r="K222" s="300"/>
      <c r="L222" s="67"/>
      <c r="N222" s="67"/>
      <c r="O222" s="221"/>
      <c r="Q222" s="221"/>
      <c r="R222" s="221"/>
      <c r="S222" s="221"/>
      <c r="T222" s="221"/>
      <c r="U222" s="221"/>
      <c r="V222" s="221"/>
      <c r="W222" s="221"/>
      <c r="X222" s="221"/>
      <c r="Y222" s="223"/>
      <c r="Z222" s="221"/>
      <c r="AA222" s="221"/>
      <c r="AB222" s="221"/>
      <c r="AC222" s="221"/>
      <c r="AD222" s="221"/>
      <c r="AE222" s="221"/>
      <c r="AF222" s="221"/>
      <c r="AG222" s="221"/>
      <c r="AH222" s="221"/>
    </row>
    <row r="223" spans="1:34" ht="14.25" customHeight="1">
      <c r="A223" s="221"/>
      <c r="B223" s="87"/>
      <c r="C223" s="87"/>
      <c r="F223" s="221"/>
      <c r="J223" s="299"/>
      <c r="K223" s="300"/>
      <c r="L223" s="67"/>
      <c r="N223" s="67"/>
      <c r="O223" s="221"/>
      <c r="Q223" s="221"/>
      <c r="R223" s="221"/>
      <c r="S223" s="221"/>
      <c r="T223" s="221"/>
      <c r="U223" s="221"/>
      <c r="V223" s="221"/>
      <c r="W223" s="221"/>
      <c r="X223" s="221"/>
      <c r="Y223" s="223"/>
      <c r="Z223" s="221"/>
      <c r="AA223" s="221"/>
      <c r="AB223" s="221"/>
      <c r="AC223" s="221"/>
      <c r="AD223" s="221"/>
      <c r="AE223" s="221"/>
      <c r="AF223" s="221"/>
      <c r="AG223" s="221"/>
      <c r="AH223" s="221"/>
    </row>
    <row r="224" spans="1:34" ht="14.25" customHeight="1">
      <c r="A224" s="221"/>
      <c r="B224" s="87"/>
      <c r="C224" s="87"/>
      <c r="F224" s="221"/>
      <c r="J224" s="299"/>
      <c r="K224" s="300"/>
      <c r="L224" s="67"/>
      <c r="N224" s="67"/>
      <c r="O224" s="221"/>
      <c r="Q224" s="221"/>
      <c r="R224" s="221"/>
      <c r="S224" s="221"/>
      <c r="T224" s="221"/>
      <c r="U224" s="221"/>
      <c r="V224" s="221"/>
      <c r="W224" s="221"/>
      <c r="X224" s="221"/>
      <c r="Y224" s="223"/>
      <c r="Z224" s="221"/>
      <c r="AA224" s="221"/>
      <c r="AB224" s="221"/>
      <c r="AC224" s="221"/>
      <c r="AD224" s="221"/>
      <c r="AE224" s="221"/>
      <c r="AF224" s="221"/>
      <c r="AG224" s="221"/>
      <c r="AH224" s="221"/>
    </row>
    <row r="225" spans="1:34" ht="14.25" customHeight="1">
      <c r="A225" s="221"/>
      <c r="B225" s="87"/>
      <c r="C225" s="87"/>
      <c r="F225" s="221"/>
      <c r="J225" s="299"/>
      <c r="K225" s="300"/>
      <c r="L225" s="67"/>
      <c r="N225" s="67"/>
      <c r="O225" s="221"/>
      <c r="Q225" s="221"/>
      <c r="R225" s="221"/>
      <c r="S225" s="221"/>
      <c r="T225" s="221"/>
      <c r="U225" s="221"/>
      <c r="V225" s="221"/>
      <c r="W225" s="221"/>
      <c r="X225" s="221"/>
      <c r="Y225" s="223"/>
      <c r="Z225" s="221"/>
      <c r="AA225" s="221"/>
      <c r="AB225" s="221"/>
      <c r="AC225" s="221"/>
      <c r="AD225" s="221"/>
      <c r="AE225" s="221"/>
      <c r="AF225" s="221"/>
      <c r="AG225" s="221"/>
      <c r="AH225" s="221"/>
    </row>
    <row r="226" spans="1:34" ht="14.25" customHeight="1">
      <c r="A226" s="221"/>
      <c r="B226" s="87"/>
      <c r="C226" s="87"/>
      <c r="F226" s="221"/>
      <c r="J226" s="299"/>
      <c r="K226" s="300"/>
      <c r="L226" s="67"/>
      <c r="N226" s="67"/>
      <c r="O226" s="221"/>
      <c r="Q226" s="221"/>
      <c r="R226" s="221"/>
      <c r="S226" s="221"/>
      <c r="T226" s="221"/>
      <c r="U226" s="221"/>
      <c r="V226" s="221"/>
      <c r="W226" s="221"/>
      <c r="X226" s="221"/>
      <c r="Y226" s="223"/>
      <c r="Z226" s="221"/>
      <c r="AA226" s="221"/>
      <c r="AB226" s="221"/>
      <c r="AC226" s="221"/>
      <c r="AD226" s="221"/>
      <c r="AE226" s="221"/>
      <c r="AF226" s="221"/>
      <c r="AG226" s="221"/>
      <c r="AH226" s="221"/>
    </row>
    <row r="227" spans="1:34" ht="14.25" customHeight="1">
      <c r="A227" s="221"/>
      <c r="B227" s="87"/>
      <c r="C227" s="87"/>
      <c r="F227" s="221"/>
      <c r="J227" s="299"/>
      <c r="K227" s="300"/>
      <c r="L227" s="67"/>
      <c r="N227" s="67"/>
      <c r="O227" s="221"/>
      <c r="Q227" s="221"/>
      <c r="R227" s="221"/>
      <c r="S227" s="221"/>
      <c r="T227" s="221"/>
      <c r="U227" s="221"/>
      <c r="V227" s="221"/>
      <c r="W227" s="221"/>
      <c r="X227" s="221"/>
      <c r="Y227" s="223"/>
      <c r="Z227" s="221"/>
      <c r="AA227" s="221"/>
      <c r="AB227" s="221"/>
      <c r="AC227" s="221"/>
      <c r="AD227" s="221"/>
      <c r="AE227" s="221"/>
      <c r="AF227" s="221"/>
      <c r="AG227" s="221"/>
      <c r="AH227" s="221"/>
    </row>
    <row r="228" spans="1:34" ht="14.25" customHeight="1">
      <c r="A228" s="221"/>
      <c r="B228" s="87"/>
      <c r="C228" s="87"/>
      <c r="F228" s="221"/>
      <c r="J228" s="299"/>
      <c r="K228" s="300"/>
      <c r="L228" s="67"/>
      <c r="N228" s="67"/>
      <c r="O228" s="221"/>
      <c r="Q228" s="221"/>
      <c r="R228" s="221"/>
      <c r="S228" s="221"/>
      <c r="T228" s="221"/>
      <c r="U228" s="221"/>
      <c r="V228" s="221"/>
      <c r="W228" s="221"/>
      <c r="X228" s="221"/>
      <c r="Y228" s="223"/>
      <c r="Z228" s="221"/>
      <c r="AA228" s="221"/>
      <c r="AB228" s="221"/>
      <c r="AC228" s="221"/>
      <c r="AD228" s="221"/>
      <c r="AE228" s="221"/>
      <c r="AF228" s="221"/>
      <c r="AG228" s="221"/>
      <c r="AH228" s="221"/>
    </row>
    <row r="229" spans="1:34" ht="14.25" customHeight="1">
      <c r="A229" s="221"/>
      <c r="B229" s="87"/>
      <c r="C229" s="87"/>
      <c r="F229" s="221"/>
      <c r="J229" s="299"/>
      <c r="K229" s="300"/>
      <c r="L229" s="67"/>
      <c r="N229" s="67"/>
      <c r="O229" s="221"/>
      <c r="Q229" s="221"/>
      <c r="R229" s="221"/>
      <c r="S229" s="221"/>
      <c r="T229" s="221"/>
      <c r="U229" s="221"/>
      <c r="V229" s="221"/>
      <c r="W229" s="221"/>
      <c r="X229" s="221"/>
      <c r="Y229" s="223"/>
      <c r="Z229" s="221"/>
      <c r="AA229" s="221"/>
      <c r="AB229" s="221"/>
      <c r="AC229" s="221"/>
      <c r="AD229" s="221"/>
      <c r="AE229" s="221"/>
      <c r="AF229" s="221"/>
      <c r="AG229" s="221"/>
      <c r="AH229" s="221"/>
    </row>
    <row r="230" spans="1:34" ht="14.25" customHeight="1">
      <c r="A230" s="221"/>
      <c r="B230" s="87"/>
      <c r="C230" s="87"/>
      <c r="F230" s="221"/>
      <c r="J230" s="299"/>
      <c r="K230" s="300"/>
      <c r="L230" s="67"/>
      <c r="N230" s="67"/>
      <c r="O230" s="221"/>
      <c r="Q230" s="221"/>
      <c r="R230" s="221"/>
      <c r="S230" s="221"/>
      <c r="T230" s="221"/>
      <c r="U230" s="221"/>
      <c r="V230" s="221"/>
      <c r="W230" s="221"/>
      <c r="X230" s="221"/>
      <c r="Y230" s="223"/>
      <c r="Z230" s="221"/>
      <c r="AA230" s="221"/>
      <c r="AB230" s="221"/>
      <c r="AC230" s="221"/>
      <c r="AD230" s="221"/>
      <c r="AE230" s="221"/>
      <c r="AF230" s="221"/>
      <c r="AG230" s="221"/>
      <c r="AH230" s="221"/>
    </row>
    <row r="231" spans="1:34" ht="14.25" customHeight="1">
      <c r="A231" s="221"/>
      <c r="B231" s="87"/>
      <c r="C231" s="87"/>
      <c r="F231" s="221"/>
      <c r="J231" s="299"/>
      <c r="K231" s="300"/>
      <c r="L231" s="67"/>
      <c r="N231" s="67"/>
      <c r="O231" s="221"/>
      <c r="Q231" s="221"/>
      <c r="R231" s="221"/>
      <c r="S231" s="221"/>
      <c r="T231" s="221"/>
      <c r="U231" s="221"/>
      <c r="V231" s="221"/>
      <c r="W231" s="221"/>
      <c r="X231" s="221"/>
      <c r="Y231" s="223"/>
      <c r="Z231" s="221"/>
      <c r="AA231" s="221"/>
      <c r="AB231" s="221"/>
      <c r="AC231" s="221"/>
      <c r="AD231" s="221"/>
      <c r="AE231" s="221"/>
      <c r="AF231" s="221"/>
      <c r="AG231" s="221"/>
      <c r="AH231" s="221"/>
    </row>
    <row r="232" spans="1:34" ht="14.25" customHeight="1">
      <c r="A232" s="221"/>
      <c r="B232" s="87"/>
      <c r="C232" s="87"/>
      <c r="F232" s="221"/>
      <c r="J232" s="299"/>
      <c r="K232" s="300"/>
      <c r="L232" s="67"/>
      <c r="N232" s="67"/>
      <c r="O232" s="221"/>
      <c r="Q232" s="221"/>
      <c r="R232" s="221"/>
      <c r="S232" s="221"/>
      <c r="T232" s="221"/>
      <c r="U232" s="221"/>
      <c r="V232" s="221"/>
      <c r="W232" s="221"/>
      <c r="X232" s="221"/>
      <c r="Y232" s="223"/>
      <c r="Z232" s="221"/>
      <c r="AA232" s="221"/>
      <c r="AB232" s="221"/>
      <c r="AC232" s="221"/>
      <c r="AD232" s="221"/>
      <c r="AE232" s="221"/>
      <c r="AF232" s="221"/>
      <c r="AG232" s="221"/>
      <c r="AH232" s="221"/>
    </row>
    <row r="233" spans="1:34" ht="14.25" customHeight="1">
      <c r="A233" s="221"/>
      <c r="B233" s="87"/>
      <c r="C233" s="87"/>
      <c r="F233" s="221"/>
      <c r="J233" s="299"/>
      <c r="K233" s="300"/>
      <c r="L233" s="67"/>
      <c r="N233" s="67"/>
      <c r="O233" s="221"/>
      <c r="Q233" s="221"/>
      <c r="R233" s="221"/>
      <c r="S233" s="221"/>
      <c r="T233" s="221"/>
      <c r="U233" s="221"/>
      <c r="V233" s="221"/>
      <c r="W233" s="221"/>
      <c r="X233" s="221"/>
      <c r="Y233" s="223"/>
      <c r="Z233" s="221"/>
      <c r="AA233" s="221"/>
      <c r="AB233" s="221"/>
      <c r="AC233" s="221"/>
      <c r="AD233" s="221"/>
      <c r="AE233" s="221"/>
      <c r="AF233" s="221"/>
      <c r="AG233" s="221"/>
      <c r="AH233" s="221"/>
    </row>
    <row r="234" spans="1:34" ht="14.25" customHeight="1">
      <c r="A234" s="221"/>
      <c r="B234" s="87"/>
      <c r="C234" s="87"/>
      <c r="F234" s="221"/>
      <c r="J234" s="299"/>
      <c r="K234" s="300"/>
      <c r="L234" s="67"/>
      <c r="N234" s="67"/>
      <c r="O234" s="221"/>
      <c r="Q234" s="221"/>
      <c r="R234" s="221"/>
      <c r="S234" s="221"/>
      <c r="T234" s="221"/>
      <c r="U234" s="221"/>
      <c r="V234" s="221"/>
      <c r="W234" s="221"/>
      <c r="X234" s="221"/>
      <c r="Y234" s="223"/>
      <c r="Z234" s="221"/>
      <c r="AA234" s="221"/>
      <c r="AB234" s="221"/>
      <c r="AC234" s="221"/>
      <c r="AD234" s="221"/>
      <c r="AE234" s="221"/>
      <c r="AF234" s="221"/>
      <c r="AG234" s="221"/>
      <c r="AH234" s="221"/>
    </row>
    <row r="235" spans="1:34" ht="14.25" customHeight="1">
      <c r="A235" s="221"/>
      <c r="B235" s="87"/>
      <c r="C235" s="87"/>
      <c r="F235" s="221"/>
      <c r="J235" s="299"/>
      <c r="K235" s="300"/>
      <c r="L235" s="67"/>
      <c r="N235" s="67"/>
      <c r="O235" s="221"/>
      <c r="Q235" s="221"/>
      <c r="R235" s="221"/>
      <c r="S235" s="221"/>
      <c r="T235" s="221"/>
      <c r="U235" s="221"/>
      <c r="V235" s="221"/>
      <c r="W235" s="221"/>
      <c r="X235" s="221"/>
      <c r="Y235" s="223"/>
      <c r="Z235" s="221"/>
      <c r="AA235" s="221"/>
      <c r="AB235" s="221"/>
      <c r="AC235" s="221"/>
      <c r="AD235" s="221"/>
      <c r="AE235" s="221"/>
      <c r="AF235" s="221"/>
      <c r="AG235" s="221"/>
      <c r="AH235" s="221"/>
    </row>
    <row r="236" spans="1:34" ht="14.25" customHeight="1">
      <c r="A236" s="221"/>
      <c r="B236" s="87"/>
      <c r="C236" s="87"/>
      <c r="F236" s="221"/>
      <c r="J236" s="299"/>
      <c r="K236" s="300"/>
      <c r="L236" s="67"/>
      <c r="N236" s="67"/>
      <c r="O236" s="221"/>
      <c r="Q236" s="221"/>
      <c r="R236" s="221"/>
      <c r="S236" s="221"/>
      <c r="T236" s="221"/>
      <c r="U236" s="221"/>
      <c r="V236" s="221"/>
      <c r="W236" s="221"/>
      <c r="X236" s="221"/>
      <c r="Y236" s="223"/>
      <c r="Z236" s="221"/>
      <c r="AA236" s="221"/>
      <c r="AB236" s="221"/>
      <c r="AC236" s="221"/>
      <c r="AD236" s="221"/>
      <c r="AE236" s="221"/>
      <c r="AF236" s="221"/>
      <c r="AG236" s="221"/>
      <c r="AH236" s="221"/>
    </row>
    <row r="237" spans="1:34" ht="14.25" customHeight="1">
      <c r="A237" s="221"/>
      <c r="B237" s="87"/>
      <c r="C237" s="87"/>
      <c r="F237" s="221"/>
      <c r="J237" s="299"/>
      <c r="K237" s="300"/>
      <c r="L237" s="67"/>
      <c r="N237" s="67"/>
      <c r="O237" s="221"/>
      <c r="Q237" s="221"/>
      <c r="R237" s="221"/>
      <c r="S237" s="221"/>
      <c r="T237" s="221"/>
      <c r="U237" s="221"/>
      <c r="V237" s="221"/>
      <c r="W237" s="221"/>
      <c r="X237" s="221"/>
      <c r="Y237" s="223"/>
      <c r="Z237" s="221"/>
      <c r="AA237" s="221"/>
      <c r="AB237" s="221"/>
      <c r="AC237" s="221"/>
      <c r="AD237" s="221"/>
      <c r="AE237" s="221"/>
      <c r="AF237" s="221"/>
      <c r="AG237" s="221"/>
      <c r="AH237" s="221"/>
    </row>
    <row r="238" spans="1:34" ht="14.25" customHeight="1">
      <c r="A238" s="221"/>
      <c r="B238" s="87"/>
      <c r="C238" s="87"/>
      <c r="F238" s="221"/>
      <c r="J238" s="299"/>
      <c r="K238" s="300"/>
      <c r="L238" s="67"/>
      <c r="N238" s="67"/>
      <c r="O238" s="221"/>
      <c r="Q238" s="221"/>
      <c r="R238" s="221"/>
      <c r="S238" s="221"/>
      <c r="T238" s="221"/>
      <c r="U238" s="221"/>
      <c r="V238" s="221"/>
      <c r="W238" s="221"/>
      <c r="X238" s="221"/>
      <c r="Y238" s="223"/>
      <c r="Z238" s="221"/>
      <c r="AA238" s="221"/>
      <c r="AB238" s="221"/>
      <c r="AC238" s="221"/>
      <c r="AD238" s="221"/>
      <c r="AE238" s="221"/>
      <c r="AF238" s="221"/>
      <c r="AG238" s="221"/>
      <c r="AH238" s="221"/>
    </row>
    <row r="239" spans="1:34" ht="14.25" customHeight="1">
      <c r="A239" s="221"/>
      <c r="B239" s="87"/>
      <c r="C239" s="87"/>
      <c r="F239" s="221"/>
      <c r="J239" s="299"/>
      <c r="K239" s="300"/>
      <c r="L239" s="67"/>
      <c r="N239" s="67"/>
      <c r="O239" s="221"/>
      <c r="Q239" s="221"/>
      <c r="R239" s="221"/>
      <c r="S239" s="221"/>
      <c r="T239" s="221"/>
      <c r="U239" s="221"/>
      <c r="V239" s="221"/>
      <c r="W239" s="221"/>
      <c r="X239" s="221"/>
      <c r="Y239" s="223"/>
      <c r="Z239" s="221"/>
      <c r="AA239" s="221"/>
      <c r="AB239" s="221"/>
      <c r="AC239" s="221"/>
      <c r="AD239" s="221"/>
      <c r="AE239" s="221"/>
      <c r="AF239" s="221"/>
      <c r="AG239" s="221"/>
      <c r="AH239" s="221"/>
    </row>
    <row r="240" spans="1:34" ht="14.25" customHeight="1">
      <c r="A240" s="221"/>
      <c r="B240" s="87"/>
      <c r="C240" s="87"/>
      <c r="F240" s="221"/>
      <c r="J240" s="299"/>
      <c r="K240" s="300"/>
      <c r="L240" s="67"/>
      <c r="N240" s="67"/>
      <c r="O240" s="221"/>
      <c r="Q240" s="221"/>
      <c r="R240" s="221"/>
      <c r="S240" s="221"/>
      <c r="T240" s="221"/>
      <c r="U240" s="221"/>
      <c r="V240" s="221"/>
      <c r="W240" s="221"/>
      <c r="X240" s="221"/>
      <c r="Y240" s="223"/>
      <c r="Z240" s="221"/>
      <c r="AA240" s="221"/>
      <c r="AB240" s="221"/>
      <c r="AC240" s="221"/>
      <c r="AD240" s="221"/>
      <c r="AE240" s="221"/>
      <c r="AF240" s="221"/>
      <c r="AG240" s="221"/>
      <c r="AH240" s="221"/>
    </row>
    <row r="241" spans="1:34" ht="14.25" customHeight="1">
      <c r="A241" s="221"/>
      <c r="B241" s="87"/>
      <c r="C241" s="87"/>
      <c r="F241" s="221"/>
      <c r="J241" s="299"/>
      <c r="K241" s="300"/>
      <c r="L241" s="67"/>
      <c r="N241" s="67"/>
      <c r="O241" s="221"/>
      <c r="Q241" s="221"/>
      <c r="R241" s="221"/>
      <c r="S241" s="221"/>
      <c r="T241" s="221"/>
      <c r="U241" s="221"/>
      <c r="V241" s="221"/>
      <c r="W241" s="221"/>
      <c r="X241" s="221"/>
      <c r="Y241" s="223"/>
      <c r="Z241" s="221"/>
      <c r="AA241" s="221"/>
      <c r="AB241" s="221"/>
      <c r="AC241" s="221"/>
      <c r="AD241" s="221"/>
      <c r="AE241" s="221"/>
      <c r="AF241" s="221"/>
      <c r="AG241" s="221"/>
      <c r="AH241" s="221"/>
    </row>
    <row r="242" spans="1:34" ht="14.25" customHeight="1">
      <c r="A242" s="221"/>
      <c r="B242" s="87"/>
      <c r="C242" s="87"/>
      <c r="F242" s="221"/>
      <c r="J242" s="299"/>
      <c r="K242" s="300"/>
      <c r="L242" s="67"/>
      <c r="N242" s="67"/>
      <c r="O242" s="221"/>
      <c r="Q242" s="221"/>
      <c r="R242" s="221"/>
      <c r="S242" s="221"/>
      <c r="T242" s="221"/>
      <c r="U242" s="221"/>
      <c r="V242" s="221"/>
      <c r="W242" s="221"/>
      <c r="X242" s="221"/>
      <c r="Y242" s="223"/>
      <c r="Z242" s="221"/>
      <c r="AA242" s="221"/>
      <c r="AB242" s="221"/>
      <c r="AC242" s="221"/>
      <c r="AD242" s="221"/>
      <c r="AE242" s="221"/>
      <c r="AF242" s="221"/>
      <c r="AG242" s="221"/>
      <c r="AH242" s="221"/>
    </row>
    <row r="243" spans="1:34" ht="14.25" customHeight="1">
      <c r="A243" s="221"/>
      <c r="B243" s="87"/>
      <c r="C243" s="87"/>
      <c r="F243" s="221"/>
      <c r="J243" s="299"/>
      <c r="K243" s="300"/>
      <c r="L243" s="67"/>
      <c r="N243" s="67"/>
      <c r="O243" s="221"/>
      <c r="Q243" s="221"/>
      <c r="R243" s="221"/>
      <c r="S243" s="221"/>
      <c r="T243" s="221"/>
      <c r="U243" s="221"/>
      <c r="V243" s="221"/>
      <c r="W243" s="221"/>
      <c r="X243" s="221"/>
      <c r="Y243" s="223"/>
      <c r="Z243" s="221"/>
      <c r="AA243" s="221"/>
      <c r="AB243" s="221"/>
      <c r="AC243" s="221"/>
      <c r="AD243" s="221"/>
      <c r="AE243" s="221"/>
      <c r="AF243" s="221"/>
      <c r="AG243" s="221"/>
      <c r="AH243" s="221"/>
    </row>
    <row r="244" spans="1:34" ht="14.25" customHeight="1">
      <c r="A244" s="221"/>
      <c r="B244" s="87"/>
      <c r="C244" s="87"/>
      <c r="F244" s="221"/>
      <c r="J244" s="299"/>
      <c r="K244" s="300"/>
      <c r="L244" s="67"/>
      <c r="N244" s="67"/>
      <c r="O244" s="221"/>
      <c r="Q244" s="221"/>
      <c r="R244" s="221"/>
      <c r="S244" s="221"/>
      <c r="T244" s="221"/>
      <c r="U244" s="221"/>
      <c r="V244" s="221"/>
      <c r="W244" s="221"/>
      <c r="X244" s="221"/>
      <c r="Y244" s="223"/>
      <c r="Z244" s="221"/>
      <c r="AA244" s="221"/>
      <c r="AB244" s="221"/>
      <c r="AC244" s="221"/>
      <c r="AD244" s="221"/>
      <c r="AE244" s="221"/>
      <c r="AF244" s="221"/>
      <c r="AG244" s="221"/>
      <c r="AH244" s="221"/>
    </row>
    <row r="245" spans="1:34" ht="14.25" customHeight="1">
      <c r="A245" s="221"/>
      <c r="B245" s="87"/>
      <c r="C245" s="87"/>
      <c r="F245" s="221"/>
      <c r="J245" s="299"/>
      <c r="K245" s="300"/>
      <c r="L245" s="67"/>
      <c r="N245" s="67"/>
      <c r="O245" s="221"/>
      <c r="Q245" s="221"/>
      <c r="R245" s="221"/>
      <c r="S245" s="221"/>
      <c r="T245" s="221"/>
      <c r="U245" s="221"/>
      <c r="V245" s="221"/>
      <c r="W245" s="221"/>
      <c r="X245" s="221"/>
      <c r="Y245" s="223"/>
      <c r="Z245" s="221"/>
      <c r="AA245" s="221"/>
      <c r="AB245" s="221"/>
      <c r="AC245" s="221"/>
      <c r="AD245" s="221"/>
      <c r="AE245" s="221"/>
      <c r="AF245" s="221"/>
      <c r="AG245" s="221"/>
      <c r="AH245" s="221"/>
    </row>
    <row r="246" spans="1:34" ht="14.25" customHeight="1">
      <c r="A246" s="221"/>
      <c r="B246" s="87"/>
      <c r="C246" s="87"/>
      <c r="F246" s="221"/>
      <c r="J246" s="299"/>
      <c r="K246" s="300"/>
      <c r="L246" s="67"/>
      <c r="N246" s="67"/>
      <c r="O246" s="221"/>
      <c r="Q246" s="221"/>
      <c r="R246" s="221"/>
      <c r="S246" s="221"/>
      <c r="T246" s="221"/>
      <c r="U246" s="221"/>
      <c r="V246" s="221"/>
      <c r="W246" s="221"/>
      <c r="X246" s="221"/>
      <c r="Y246" s="223"/>
      <c r="Z246" s="221"/>
      <c r="AA246" s="221"/>
      <c r="AB246" s="221"/>
      <c r="AC246" s="221"/>
      <c r="AD246" s="221"/>
      <c r="AE246" s="221"/>
      <c r="AF246" s="221"/>
      <c r="AG246" s="221"/>
      <c r="AH246" s="221"/>
    </row>
    <row r="247" spans="1:34" ht="14.25" customHeight="1">
      <c r="A247" s="221"/>
      <c r="B247" s="87"/>
      <c r="C247" s="87"/>
      <c r="F247" s="221"/>
      <c r="J247" s="299"/>
      <c r="K247" s="300"/>
      <c r="L247" s="67"/>
      <c r="N247" s="67"/>
      <c r="O247" s="221"/>
      <c r="Q247" s="221"/>
      <c r="R247" s="221"/>
      <c r="S247" s="221"/>
      <c r="T247" s="221"/>
      <c r="U247" s="221"/>
      <c r="V247" s="221"/>
      <c r="W247" s="221"/>
      <c r="X247" s="221"/>
      <c r="Y247" s="223"/>
      <c r="Z247" s="221"/>
      <c r="AA247" s="221"/>
      <c r="AB247" s="221"/>
      <c r="AC247" s="221"/>
      <c r="AD247" s="221"/>
      <c r="AE247" s="221"/>
      <c r="AF247" s="221"/>
      <c r="AG247" s="221"/>
      <c r="AH247" s="221"/>
    </row>
    <row r="248" spans="1:34" ht="14.25" customHeight="1">
      <c r="A248" s="221"/>
      <c r="B248" s="87"/>
      <c r="C248" s="87"/>
      <c r="F248" s="221"/>
      <c r="J248" s="299"/>
      <c r="K248" s="300"/>
      <c r="L248" s="67"/>
      <c r="N248" s="67"/>
      <c r="O248" s="221"/>
      <c r="Q248" s="221"/>
      <c r="R248" s="221"/>
      <c r="S248" s="221"/>
      <c r="T248" s="221"/>
      <c r="U248" s="221"/>
      <c r="V248" s="221"/>
      <c r="W248" s="221"/>
      <c r="X248" s="221"/>
      <c r="Y248" s="223"/>
      <c r="Z248" s="221"/>
      <c r="AA248" s="221"/>
      <c r="AB248" s="221"/>
      <c r="AC248" s="221"/>
      <c r="AD248" s="221"/>
      <c r="AE248" s="221"/>
      <c r="AF248" s="221"/>
      <c r="AG248" s="221"/>
      <c r="AH248" s="221"/>
    </row>
    <row r="249" spans="1:34" ht="14.25" customHeight="1">
      <c r="A249" s="221"/>
      <c r="B249" s="87"/>
      <c r="C249" s="87"/>
      <c r="F249" s="221"/>
      <c r="J249" s="299"/>
      <c r="K249" s="300"/>
      <c r="L249" s="67"/>
      <c r="N249" s="67"/>
      <c r="O249" s="221"/>
      <c r="Q249" s="221"/>
      <c r="R249" s="221"/>
      <c r="S249" s="221"/>
      <c r="T249" s="221"/>
      <c r="U249" s="221"/>
      <c r="V249" s="221"/>
      <c r="W249" s="221"/>
      <c r="X249" s="221"/>
      <c r="Y249" s="223"/>
      <c r="Z249" s="221"/>
      <c r="AA249" s="221"/>
      <c r="AB249" s="221"/>
      <c r="AC249" s="221"/>
      <c r="AD249" s="221"/>
      <c r="AE249" s="221"/>
      <c r="AF249" s="221"/>
      <c r="AG249" s="221"/>
      <c r="AH249" s="221"/>
    </row>
    <row r="250" spans="1:34" ht="14.25" customHeight="1">
      <c r="A250" s="221"/>
      <c r="B250" s="87"/>
      <c r="C250" s="87"/>
      <c r="F250" s="221"/>
      <c r="J250" s="299"/>
      <c r="K250" s="300"/>
      <c r="L250" s="67"/>
      <c r="N250" s="67"/>
      <c r="O250" s="221"/>
      <c r="Q250" s="221"/>
      <c r="R250" s="221"/>
      <c r="S250" s="221"/>
      <c r="T250" s="221"/>
      <c r="U250" s="221"/>
      <c r="V250" s="221"/>
      <c r="W250" s="221"/>
      <c r="X250" s="221"/>
      <c r="Y250" s="223"/>
      <c r="Z250" s="221"/>
      <c r="AA250" s="221"/>
      <c r="AB250" s="221"/>
      <c r="AC250" s="221"/>
      <c r="AD250" s="221"/>
      <c r="AE250" s="221"/>
      <c r="AF250" s="221"/>
      <c r="AG250" s="221"/>
      <c r="AH250" s="221"/>
    </row>
    <row r="251" spans="1:34" ht="14.25" customHeight="1">
      <c r="A251" s="221"/>
      <c r="B251" s="87"/>
      <c r="C251" s="87"/>
      <c r="F251" s="221"/>
      <c r="J251" s="299"/>
      <c r="K251" s="300"/>
      <c r="L251" s="67"/>
      <c r="N251" s="67"/>
      <c r="O251" s="221"/>
      <c r="Q251" s="221"/>
      <c r="R251" s="221"/>
      <c r="S251" s="221"/>
      <c r="T251" s="221"/>
      <c r="U251" s="221"/>
      <c r="V251" s="221"/>
      <c r="W251" s="221"/>
      <c r="X251" s="221"/>
      <c r="Y251" s="223"/>
      <c r="Z251" s="221"/>
      <c r="AA251" s="221"/>
      <c r="AB251" s="221"/>
      <c r="AC251" s="221"/>
      <c r="AD251" s="221"/>
      <c r="AE251" s="221"/>
      <c r="AF251" s="221"/>
      <c r="AG251" s="221"/>
      <c r="AH251" s="221"/>
    </row>
    <row r="252" spans="1:34" ht="14.25" customHeight="1">
      <c r="A252" s="221"/>
      <c r="B252" s="87"/>
      <c r="C252" s="87"/>
      <c r="F252" s="221"/>
      <c r="J252" s="299"/>
      <c r="K252" s="300"/>
      <c r="L252" s="67"/>
      <c r="N252" s="67"/>
      <c r="O252" s="221"/>
      <c r="Q252" s="221"/>
      <c r="R252" s="221"/>
      <c r="S252" s="221"/>
      <c r="T252" s="221"/>
      <c r="U252" s="221"/>
      <c r="V252" s="221"/>
      <c r="W252" s="221"/>
      <c r="X252" s="221"/>
      <c r="Y252" s="223"/>
      <c r="Z252" s="221"/>
      <c r="AA252" s="221"/>
      <c r="AB252" s="221"/>
      <c r="AC252" s="221"/>
      <c r="AD252" s="221"/>
      <c r="AE252" s="221"/>
      <c r="AF252" s="221"/>
      <c r="AG252" s="221"/>
      <c r="AH252" s="221"/>
    </row>
    <row r="253" spans="1:34" ht="14.25" customHeight="1">
      <c r="A253" s="221"/>
      <c r="B253" s="87"/>
      <c r="C253" s="87"/>
      <c r="F253" s="221"/>
      <c r="J253" s="299"/>
      <c r="K253" s="300"/>
      <c r="L253" s="67"/>
      <c r="N253" s="67"/>
      <c r="O253" s="221"/>
      <c r="Q253" s="221"/>
      <c r="R253" s="221"/>
      <c r="S253" s="221"/>
      <c r="T253" s="221"/>
      <c r="U253" s="221"/>
      <c r="V253" s="221"/>
      <c r="W253" s="221"/>
      <c r="X253" s="221"/>
      <c r="Y253" s="223"/>
      <c r="Z253" s="221"/>
      <c r="AA253" s="221"/>
      <c r="AB253" s="221"/>
      <c r="AC253" s="221"/>
      <c r="AD253" s="221"/>
      <c r="AE253" s="221"/>
      <c r="AF253" s="221"/>
      <c r="AG253" s="221"/>
      <c r="AH253" s="221"/>
    </row>
    <row r="254" spans="1:34" ht="14.25" customHeight="1">
      <c r="A254" s="221"/>
      <c r="B254" s="87"/>
      <c r="C254" s="87"/>
      <c r="F254" s="221"/>
      <c r="J254" s="299"/>
      <c r="K254" s="300"/>
      <c r="L254" s="67"/>
      <c r="N254" s="67"/>
      <c r="O254" s="221"/>
      <c r="Q254" s="221"/>
      <c r="R254" s="221"/>
      <c r="S254" s="221"/>
      <c r="T254" s="221"/>
      <c r="U254" s="221"/>
      <c r="V254" s="221"/>
      <c r="W254" s="221"/>
      <c r="X254" s="221"/>
      <c r="Y254" s="223"/>
      <c r="Z254" s="221"/>
      <c r="AA254" s="221"/>
      <c r="AB254" s="221"/>
      <c r="AC254" s="221"/>
      <c r="AD254" s="221"/>
      <c r="AE254" s="221"/>
      <c r="AF254" s="221"/>
      <c r="AG254" s="221"/>
      <c r="AH254" s="221"/>
    </row>
    <row r="255" spans="1:34" ht="14.25" customHeight="1">
      <c r="A255" s="221"/>
      <c r="B255" s="87"/>
      <c r="C255" s="87"/>
      <c r="F255" s="221"/>
      <c r="J255" s="299"/>
      <c r="K255" s="300"/>
      <c r="L255" s="67"/>
      <c r="N255" s="67"/>
      <c r="O255" s="221"/>
      <c r="Q255" s="221"/>
      <c r="R255" s="221"/>
      <c r="S255" s="221"/>
      <c r="T255" s="221"/>
      <c r="U255" s="221"/>
      <c r="V255" s="221"/>
      <c r="W255" s="221"/>
      <c r="X255" s="221"/>
      <c r="Y255" s="223"/>
      <c r="Z255" s="221"/>
      <c r="AA255" s="221"/>
      <c r="AB255" s="221"/>
      <c r="AC255" s="221"/>
      <c r="AD255" s="221"/>
      <c r="AE255" s="221"/>
      <c r="AF255" s="221"/>
      <c r="AG255" s="221"/>
      <c r="AH255" s="221"/>
    </row>
    <row r="256" spans="1:34" ht="14.25" customHeight="1">
      <c r="A256" s="221"/>
      <c r="B256" s="87"/>
      <c r="C256" s="87"/>
      <c r="F256" s="221"/>
      <c r="J256" s="299"/>
      <c r="K256" s="300"/>
      <c r="L256" s="67"/>
      <c r="N256" s="67"/>
      <c r="O256" s="221"/>
      <c r="Q256" s="221"/>
      <c r="R256" s="221"/>
      <c r="S256" s="221"/>
      <c r="T256" s="221"/>
      <c r="U256" s="221"/>
      <c r="V256" s="221"/>
      <c r="W256" s="221"/>
      <c r="X256" s="221"/>
      <c r="Y256" s="223"/>
      <c r="Z256" s="221"/>
      <c r="AA256" s="221"/>
      <c r="AB256" s="221"/>
      <c r="AC256" s="221"/>
      <c r="AD256" s="221"/>
      <c r="AE256" s="221"/>
      <c r="AF256" s="221"/>
      <c r="AG256" s="221"/>
      <c r="AH256" s="221"/>
    </row>
    <row r="257" spans="1:34" ht="14.25" customHeight="1">
      <c r="A257" s="221"/>
      <c r="B257" s="87"/>
      <c r="C257" s="87"/>
      <c r="F257" s="221"/>
      <c r="J257" s="299"/>
      <c r="K257" s="300"/>
      <c r="L257" s="67"/>
      <c r="N257" s="67"/>
      <c r="O257" s="221"/>
      <c r="Q257" s="221"/>
      <c r="R257" s="221"/>
      <c r="S257" s="221"/>
      <c r="T257" s="221"/>
      <c r="U257" s="221"/>
      <c r="V257" s="221"/>
      <c r="W257" s="221"/>
      <c r="X257" s="221"/>
      <c r="Y257" s="223"/>
      <c r="Z257" s="221"/>
      <c r="AA257" s="221"/>
      <c r="AB257" s="221"/>
      <c r="AC257" s="221"/>
      <c r="AD257" s="221"/>
      <c r="AE257" s="221"/>
      <c r="AF257" s="221"/>
      <c r="AG257" s="221"/>
      <c r="AH257" s="221"/>
    </row>
    <row r="258" spans="1:34" ht="14.25" customHeight="1">
      <c r="A258" s="221"/>
      <c r="B258" s="87"/>
      <c r="C258" s="87"/>
      <c r="F258" s="221"/>
      <c r="J258" s="299"/>
      <c r="K258" s="300"/>
      <c r="L258" s="67"/>
      <c r="N258" s="67"/>
      <c r="O258" s="221"/>
      <c r="Q258" s="221"/>
      <c r="R258" s="221"/>
      <c r="S258" s="221"/>
      <c r="T258" s="221"/>
      <c r="U258" s="221"/>
      <c r="V258" s="221"/>
      <c r="W258" s="221"/>
      <c r="X258" s="221"/>
      <c r="Y258" s="223"/>
      <c r="Z258" s="221"/>
      <c r="AA258" s="221"/>
      <c r="AB258" s="221"/>
      <c r="AC258" s="221"/>
      <c r="AD258" s="221"/>
      <c r="AE258" s="221"/>
      <c r="AF258" s="221"/>
      <c r="AG258" s="221"/>
      <c r="AH258" s="221"/>
    </row>
    <row r="259" spans="1:34" ht="14.25" customHeight="1">
      <c r="A259" s="221"/>
      <c r="B259" s="87"/>
      <c r="C259" s="87"/>
      <c r="F259" s="221"/>
      <c r="J259" s="299"/>
      <c r="K259" s="300"/>
      <c r="L259" s="67"/>
      <c r="N259" s="67"/>
      <c r="O259" s="221"/>
      <c r="Q259" s="221"/>
      <c r="R259" s="221"/>
      <c r="S259" s="221"/>
      <c r="T259" s="221"/>
      <c r="U259" s="221"/>
      <c r="V259" s="221"/>
      <c r="W259" s="221"/>
      <c r="X259" s="221"/>
      <c r="Y259" s="223"/>
      <c r="Z259" s="221"/>
      <c r="AA259" s="221"/>
      <c r="AB259" s="221"/>
      <c r="AC259" s="221"/>
      <c r="AD259" s="221"/>
      <c r="AE259" s="221"/>
      <c r="AF259" s="221"/>
      <c r="AG259" s="221"/>
      <c r="AH259" s="221"/>
    </row>
    <row r="260" spans="1:34" ht="14.25" customHeight="1">
      <c r="A260" s="221"/>
      <c r="B260" s="87"/>
      <c r="C260" s="87"/>
      <c r="F260" s="221"/>
      <c r="J260" s="299"/>
      <c r="K260" s="300"/>
      <c r="L260" s="67"/>
      <c r="N260" s="67"/>
      <c r="O260" s="221"/>
      <c r="Q260" s="221"/>
      <c r="R260" s="221"/>
      <c r="S260" s="221"/>
      <c r="T260" s="221"/>
      <c r="U260" s="221"/>
      <c r="V260" s="221"/>
      <c r="W260" s="221"/>
      <c r="X260" s="221"/>
      <c r="Y260" s="223"/>
      <c r="Z260" s="221"/>
      <c r="AA260" s="221"/>
      <c r="AB260" s="221"/>
      <c r="AC260" s="221"/>
      <c r="AD260" s="221"/>
      <c r="AE260" s="221"/>
      <c r="AF260" s="221"/>
      <c r="AG260" s="221"/>
      <c r="AH260" s="221"/>
    </row>
    <row r="261" spans="1:34" ht="14.25" customHeight="1">
      <c r="A261" s="221"/>
      <c r="B261" s="87"/>
      <c r="C261" s="87"/>
      <c r="F261" s="221"/>
      <c r="J261" s="299"/>
      <c r="K261" s="300"/>
      <c r="L261" s="67"/>
      <c r="N261" s="67"/>
      <c r="O261" s="221"/>
      <c r="Q261" s="221"/>
      <c r="R261" s="221"/>
      <c r="S261" s="221"/>
      <c r="T261" s="221"/>
      <c r="U261" s="221"/>
      <c r="V261" s="221"/>
      <c r="W261" s="221"/>
      <c r="X261" s="221"/>
      <c r="Y261" s="223"/>
      <c r="Z261" s="221"/>
      <c r="AA261" s="221"/>
      <c r="AB261" s="221"/>
      <c r="AC261" s="221"/>
      <c r="AD261" s="221"/>
      <c r="AE261" s="221"/>
      <c r="AF261" s="221"/>
      <c r="AG261" s="221"/>
      <c r="AH261" s="221"/>
    </row>
    <row r="262" spans="1:34" ht="14.25" customHeight="1">
      <c r="A262" s="221"/>
      <c r="B262" s="87"/>
      <c r="C262" s="87"/>
      <c r="F262" s="221"/>
      <c r="J262" s="299"/>
      <c r="K262" s="300"/>
      <c r="L262" s="67"/>
      <c r="N262" s="67"/>
      <c r="O262" s="221"/>
      <c r="Q262" s="221"/>
      <c r="R262" s="221"/>
      <c r="S262" s="221"/>
      <c r="T262" s="221"/>
      <c r="U262" s="221"/>
      <c r="V262" s="221"/>
      <c r="W262" s="221"/>
      <c r="X262" s="221"/>
      <c r="Y262" s="223"/>
      <c r="Z262" s="221"/>
      <c r="AA262" s="221"/>
      <c r="AB262" s="221"/>
      <c r="AC262" s="221"/>
      <c r="AD262" s="221"/>
      <c r="AE262" s="221"/>
      <c r="AF262" s="221"/>
      <c r="AG262" s="221"/>
      <c r="AH262" s="221"/>
    </row>
    <row r="263" spans="1:34" ht="14.25" customHeight="1">
      <c r="A263" s="221"/>
      <c r="B263" s="87"/>
      <c r="C263" s="87"/>
      <c r="F263" s="221"/>
      <c r="J263" s="299"/>
      <c r="K263" s="300"/>
      <c r="L263" s="67"/>
      <c r="N263" s="67"/>
      <c r="O263" s="221"/>
      <c r="Q263" s="221"/>
      <c r="R263" s="221"/>
      <c r="S263" s="221"/>
      <c r="T263" s="221"/>
      <c r="U263" s="221"/>
      <c r="V263" s="221"/>
      <c r="W263" s="221"/>
      <c r="X263" s="221"/>
      <c r="Y263" s="223"/>
      <c r="Z263" s="221"/>
      <c r="AA263" s="221"/>
      <c r="AB263" s="221"/>
      <c r="AC263" s="221"/>
      <c r="AD263" s="221"/>
      <c r="AE263" s="221"/>
      <c r="AF263" s="221"/>
      <c r="AG263" s="221"/>
      <c r="AH263" s="221"/>
    </row>
    <row r="264" spans="1:34" ht="14.25" customHeight="1">
      <c r="A264" s="221"/>
      <c r="B264" s="87"/>
      <c r="C264" s="87"/>
      <c r="F264" s="221"/>
      <c r="J264" s="299"/>
      <c r="K264" s="300"/>
      <c r="L264" s="67"/>
      <c r="N264" s="67"/>
      <c r="O264" s="221"/>
      <c r="Q264" s="221"/>
      <c r="R264" s="221"/>
      <c r="S264" s="221"/>
      <c r="T264" s="221"/>
      <c r="U264" s="221"/>
      <c r="V264" s="221"/>
      <c r="W264" s="221"/>
      <c r="X264" s="221"/>
      <c r="Y264" s="223"/>
      <c r="Z264" s="221"/>
      <c r="AA264" s="221"/>
      <c r="AB264" s="221"/>
      <c r="AC264" s="221"/>
      <c r="AD264" s="221"/>
      <c r="AE264" s="221"/>
      <c r="AF264" s="221"/>
      <c r="AG264" s="221"/>
      <c r="AH264" s="221"/>
    </row>
    <row r="265" spans="1:34" ht="14.25" customHeight="1">
      <c r="A265" s="221"/>
      <c r="B265" s="87"/>
      <c r="C265" s="87"/>
      <c r="F265" s="221"/>
      <c r="J265" s="299"/>
      <c r="K265" s="300"/>
      <c r="L265" s="67"/>
      <c r="N265" s="67"/>
      <c r="O265" s="221"/>
      <c r="Q265" s="221"/>
      <c r="R265" s="221"/>
      <c r="S265" s="221"/>
      <c r="T265" s="221"/>
      <c r="U265" s="221"/>
      <c r="V265" s="221"/>
      <c r="W265" s="221"/>
      <c r="X265" s="221"/>
      <c r="Y265" s="223"/>
      <c r="Z265" s="221"/>
      <c r="AA265" s="221"/>
      <c r="AB265" s="221"/>
      <c r="AC265" s="221"/>
      <c r="AD265" s="221"/>
      <c r="AE265" s="221"/>
      <c r="AF265" s="221"/>
      <c r="AG265" s="221"/>
      <c r="AH265" s="221"/>
    </row>
    <row r="266" spans="1:34" ht="14.25" customHeight="1">
      <c r="A266" s="221"/>
      <c r="B266" s="87"/>
      <c r="C266" s="87"/>
      <c r="F266" s="221"/>
      <c r="J266" s="299"/>
      <c r="K266" s="300"/>
      <c r="L266" s="67"/>
      <c r="N266" s="67"/>
      <c r="O266" s="221"/>
      <c r="Q266" s="221"/>
      <c r="R266" s="221"/>
      <c r="S266" s="221"/>
      <c r="T266" s="221"/>
      <c r="U266" s="221"/>
      <c r="V266" s="221"/>
      <c r="W266" s="221"/>
      <c r="X266" s="221"/>
      <c r="Y266" s="223"/>
      <c r="Z266" s="221"/>
      <c r="AA266" s="221"/>
      <c r="AB266" s="221"/>
      <c r="AC266" s="221"/>
      <c r="AD266" s="221"/>
      <c r="AE266" s="221"/>
      <c r="AF266" s="221"/>
      <c r="AG266" s="221"/>
      <c r="AH266" s="221"/>
    </row>
    <row r="267" spans="1:34" ht="14.25" customHeight="1">
      <c r="A267" s="221"/>
      <c r="B267" s="87"/>
      <c r="C267" s="87"/>
      <c r="F267" s="221"/>
      <c r="J267" s="299"/>
      <c r="K267" s="300"/>
      <c r="L267" s="67"/>
      <c r="N267" s="67"/>
      <c r="O267" s="221"/>
      <c r="Q267" s="221"/>
      <c r="R267" s="221"/>
      <c r="S267" s="221"/>
      <c r="T267" s="221"/>
      <c r="U267" s="221"/>
      <c r="V267" s="221"/>
      <c r="W267" s="221"/>
      <c r="X267" s="221"/>
      <c r="Y267" s="223"/>
      <c r="Z267" s="221"/>
      <c r="AA267" s="221"/>
      <c r="AB267" s="221"/>
      <c r="AC267" s="221"/>
      <c r="AD267" s="221"/>
      <c r="AE267" s="221"/>
      <c r="AF267" s="221"/>
      <c r="AG267" s="221"/>
      <c r="AH267" s="221"/>
    </row>
    <row r="268" spans="1:34" ht="14.25" customHeight="1">
      <c r="A268" s="221"/>
      <c r="B268" s="87"/>
      <c r="C268" s="87"/>
      <c r="F268" s="221"/>
      <c r="J268" s="299"/>
      <c r="K268" s="300"/>
      <c r="L268" s="67"/>
      <c r="N268" s="67"/>
      <c r="O268" s="221"/>
      <c r="Q268" s="221"/>
      <c r="R268" s="221"/>
      <c r="S268" s="221"/>
      <c r="T268" s="221"/>
      <c r="U268" s="221"/>
      <c r="V268" s="221"/>
      <c r="W268" s="221"/>
      <c r="X268" s="221"/>
      <c r="Y268" s="223"/>
      <c r="Z268" s="221"/>
      <c r="AA268" s="221"/>
      <c r="AB268" s="221"/>
      <c r="AC268" s="221"/>
      <c r="AD268" s="221"/>
      <c r="AE268" s="221"/>
      <c r="AF268" s="221"/>
      <c r="AG268" s="221"/>
      <c r="AH268" s="221"/>
    </row>
    <row r="269" spans="1:34" ht="14.25" customHeight="1">
      <c r="A269" s="221"/>
      <c r="B269" s="87"/>
      <c r="C269" s="87"/>
      <c r="F269" s="221"/>
      <c r="J269" s="299"/>
      <c r="K269" s="300"/>
      <c r="L269" s="67"/>
      <c r="N269" s="67"/>
      <c r="O269" s="221"/>
      <c r="Q269" s="221"/>
      <c r="R269" s="221"/>
      <c r="S269" s="221"/>
      <c r="T269" s="221"/>
      <c r="U269" s="221"/>
      <c r="V269" s="221"/>
      <c r="W269" s="221"/>
      <c r="X269" s="221"/>
      <c r="Y269" s="223"/>
      <c r="Z269" s="221"/>
      <c r="AA269" s="221"/>
      <c r="AB269" s="221"/>
      <c r="AC269" s="221"/>
      <c r="AD269" s="221"/>
      <c r="AE269" s="221"/>
      <c r="AF269" s="221"/>
      <c r="AG269" s="221"/>
      <c r="AH269" s="221"/>
    </row>
    <row r="270" spans="1:34" ht="14.25" customHeight="1">
      <c r="A270" s="221"/>
      <c r="B270" s="87"/>
      <c r="C270" s="87"/>
      <c r="F270" s="221"/>
      <c r="J270" s="299"/>
      <c r="K270" s="300"/>
      <c r="L270" s="67"/>
      <c r="N270" s="67"/>
      <c r="O270" s="221"/>
      <c r="Q270" s="221"/>
      <c r="R270" s="221"/>
      <c r="S270" s="221"/>
      <c r="T270" s="221"/>
      <c r="U270" s="221"/>
      <c r="V270" s="221"/>
      <c r="W270" s="221"/>
      <c r="X270" s="221"/>
      <c r="Y270" s="223"/>
      <c r="Z270" s="221"/>
      <c r="AA270" s="221"/>
      <c r="AB270" s="221"/>
      <c r="AC270" s="221"/>
      <c r="AD270" s="221"/>
      <c r="AE270" s="221"/>
      <c r="AF270" s="221"/>
      <c r="AG270" s="221"/>
      <c r="AH270" s="221"/>
    </row>
    <row r="271" spans="1:34" ht="14.25" customHeight="1">
      <c r="A271" s="221"/>
      <c r="B271" s="87"/>
      <c r="C271" s="87"/>
      <c r="F271" s="221"/>
      <c r="J271" s="299"/>
      <c r="K271" s="300"/>
      <c r="L271" s="67"/>
      <c r="N271" s="67"/>
      <c r="O271" s="221"/>
      <c r="Q271" s="221"/>
      <c r="R271" s="221"/>
      <c r="S271" s="221"/>
      <c r="T271" s="221"/>
      <c r="U271" s="221"/>
      <c r="V271" s="221"/>
      <c r="W271" s="221"/>
      <c r="X271" s="221"/>
      <c r="Y271" s="223"/>
      <c r="Z271" s="221"/>
      <c r="AA271" s="221"/>
      <c r="AB271" s="221"/>
      <c r="AC271" s="221"/>
      <c r="AD271" s="221"/>
      <c r="AE271" s="221"/>
      <c r="AF271" s="221"/>
      <c r="AG271" s="221"/>
      <c r="AH271" s="221"/>
    </row>
    <row r="272" spans="1:34" ht="14.25" customHeight="1">
      <c r="A272" s="221"/>
      <c r="B272" s="87"/>
      <c r="C272" s="87"/>
      <c r="F272" s="221"/>
      <c r="J272" s="299"/>
      <c r="K272" s="300"/>
      <c r="L272" s="67"/>
      <c r="N272" s="67"/>
      <c r="O272" s="221"/>
      <c r="Q272" s="221"/>
      <c r="R272" s="221"/>
      <c r="S272" s="221"/>
      <c r="T272" s="221"/>
      <c r="U272" s="221"/>
      <c r="V272" s="221"/>
      <c r="W272" s="221"/>
      <c r="X272" s="221"/>
      <c r="Y272" s="223"/>
      <c r="Z272" s="221"/>
      <c r="AA272" s="221"/>
      <c r="AB272" s="221"/>
      <c r="AC272" s="221"/>
      <c r="AD272" s="221"/>
      <c r="AE272" s="221"/>
      <c r="AF272" s="221"/>
      <c r="AG272" s="221"/>
      <c r="AH272" s="221"/>
    </row>
    <row r="273" spans="1:34" ht="14.25" customHeight="1">
      <c r="A273" s="221"/>
      <c r="B273" s="87"/>
      <c r="C273" s="87"/>
      <c r="F273" s="221"/>
      <c r="J273" s="299"/>
      <c r="K273" s="300"/>
      <c r="L273" s="67"/>
      <c r="N273" s="67"/>
      <c r="O273" s="221"/>
      <c r="Q273" s="221"/>
      <c r="R273" s="221"/>
      <c r="S273" s="221"/>
      <c r="T273" s="221"/>
      <c r="U273" s="221"/>
      <c r="V273" s="221"/>
      <c r="W273" s="221"/>
      <c r="X273" s="221"/>
      <c r="Y273" s="223"/>
      <c r="Z273" s="221"/>
      <c r="AA273" s="221"/>
      <c r="AB273" s="221"/>
      <c r="AC273" s="221"/>
      <c r="AD273" s="221"/>
      <c r="AE273" s="221"/>
      <c r="AF273" s="221"/>
      <c r="AG273" s="221"/>
      <c r="AH273" s="221"/>
    </row>
    <row r="274" spans="1:34" ht="14.25" customHeight="1">
      <c r="A274" s="221"/>
      <c r="B274" s="87"/>
      <c r="C274" s="87"/>
      <c r="F274" s="221"/>
      <c r="J274" s="299"/>
      <c r="K274" s="300"/>
      <c r="L274" s="67"/>
      <c r="N274" s="67"/>
      <c r="O274" s="221"/>
      <c r="Q274" s="221"/>
      <c r="R274" s="221"/>
      <c r="S274" s="221"/>
      <c r="T274" s="221"/>
      <c r="U274" s="221"/>
      <c r="V274" s="221"/>
      <c r="W274" s="221"/>
      <c r="X274" s="221"/>
      <c r="Y274" s="223"/>
      <c r="Z274" s="221"/>
      <c r="AA274" s="221"/>
      <c r="AB274" s="221"/>
      <c r="AC274" s="221"/>
      <c r="AD274" s="221"/>
      <c r="AE274" s="221"/>
      <c r="AF274" s="221"/>
      <c r="AG274" s="221"/>
      <c r="AH274" s="221"/>
    </row>
    <row r="275" spans="1:34" ht="14.25" customHeight="1">
      <c r="A275" s="221"/>
      <c r="B275" s="87"/>
      <c r="C275" s="87"/>
      <c r="F275" s="221"/>
      <c r="J275" s="299"/>
      <c r="K275" s="300"/>
      <c r="L275" s="67"/>
      <c r="N275" s="67"/>
      <c r="O275" s="221"/>
      <c r="Q275" s="221"/>
      <c r="R275" s="221"/>
      <c r="S275" s="221"/>
      <c r="T275" s="221"/>
      <c r="U275" s="221"/>
      <c r="V275" s="221"/>
      <c r="W275" s="221"/>
      <c r="X275" s="221"/>
      <c r="Y275" s="223"/>
      <c r="Z275" s="221"/>
      <c r="AA275" s="221"/>
      <c r="AB275" s="221"/>
      <c r="AC275" s="221"/>
      <c r="AD275" s="221"/>
      <c r="AE275" s="221"/>
      <c r="AF275" s="221"/>
      <c r="AG275" s="221"/>
      <c r="AH275" s="221"/>
    </row>
    <row r="276" spans="1:34" ht="14.25" customHeight="1">
      <c r="A276" s="221"/>
      <c r="B276" s="87"/>
      <c r="C276" s="87"/>
      <c r="F276" s="221"/>
      <c r="J276" s="299"/>
      <c r="K276" s="300"/>
      <c r="L276" s="67"/>
      <c r="N276" s="67"/>
      <c r="O276" s="221"/>
      <c r="Q276" s="221"/>
      <c r="R276" s="221"/>
      <c r="S276" s="221"/>
      <c r="T276" s="221"/>
      <c r="U276" s="221"/>
      <c r="V276" s="221"/>
      <c r="W276" s="221"/>
      <c r="X276" s="221"/>
      <c r="Y276" s="223"/>
      <c r="Z276" s="221"/>
      <c r="AA276" s="221"/>
      <c r="AB276" s="221"/>
      <c r="AC276" s="221"/>
      <c r="AD276" s="221"/>
      <c r="AE276" s="221"/>
      <c r="AF276" s="221"/>
      <c r="AG276" s="221"/>
      <c r="AH276" s="221"/>
    </row>
    <row r="277" spans="1:34" ht="14.25" customHeight="1">
      <c r="A277" s="221"/>
      <c r="B277" s="87"/>
      <c r="C277" s="87"/>
      <c r="F277" s="221"/>
      <c r="J277" s="299"/>
      <c r="K277" s="300"/>
      <c r="L277" s="67"/>
      <c r="N277" s="67"/>
      <c r="O277" s="221"/>
      <c r="Q277" s="221"/>
      <c r="R277" s="221"/>
      <c r="S277" s="221"/>
      <c r="T277" s="221"/>
      <c r="U277" s="221"/>
      <c r="V277" s="221"/>
      <c r="W277" s="221"/>
      <c r="X277" s="221"/>
      <c r="Y277" s="223"/>
      <c r="Z277" s="221"/>
      <c r="AA277" s="221"/>
      <c r="AB277" s="221"/>
      <c r="AC277" s="221"/>
      <c r="AD277" s="221"/>
      <c r="AE277" s="221"/>
      <c r="AF277" s="221"/>
      <c r="AG277" s="221"/>
      <c r="AH277" s="221"/>
    </row>
    <row r="278" spans="1:34" ht="14.25" customHeight="1">
      <c r="A278" s="221"/>
      <c r="B278" s="87"/>
      <c r="C278" s="87"/>
      <c r="F278" s="221"/>
      <c r="J278" s="299"/>
      <c r="K278" s="300"/>
      <c r="L278" s="67"/>
      <c r="N278" s="67"/>
      <c r="O278" s="221"/>
      <c r="Q278" s="221"/>
      <c r="R278" s="221"/>
      <c r="S278" s="221"/>
      <c r="T278" s="221"/>
      <c r="U278" s="221"/>
      <c r="V278" s="221"/>
      <c r="W278" s="221"/>
      <c r="X278" s="221"/>
      <c r="Y278" s="223"/>
      <c r="Z278" s="221"/>
      <c r="AA278" s="221"/>
      <c r="AB278" s="221"/>
      <c r="AC278" s="221"/>
      <c r="AD278" s="221"/>
      <c r="AE278" s="221"/>
      <c r="AF278" s="221"/>
      <c r="AG278" s="221"/>
      <c r="AH278" s="221"/>
    </row>
    <row r="279" spans="1:34" ht="14.25" customHeight="1">
      <c r="A279" s="221"/>
      <c r="B279" s="87"/>
      <c r="C279" s="87"/>
      <c r="F279" s="221"/>
      <c r="J279" s="299"/>
      <c r="K279" s="300"/>
      <c r="L279" s="67"/>
      <c r="N279" s="67"/>
      <c r="O279" s="221"/>
      <c r="Q279" s="221"/>
      <c r="R279" s="221"/>
      <c r="S279" s="221"/>
      <c r="T279" s="221"/>
      <c r="U279" s="221"/>
      <c r="V279" s="221"/>
      <c r="W279" s="221"/>
      <c r="X279" s="221"/>
      <c r="Y279" s="223"/>
      <c r="Z279" s="221"/>
      <c r="AA279" s="221"/>
      <c r="AB279" s="221"/>
      <c r="AC279" s="221"/>
      <c r="AD279" s="221"/>
      <c r="AE279" s="221"/>
      <c r="AF279" s="221"/>
      <c r="AG279" s="221"/>
      <c r="AH279" s="221"/>
    </row>
    <row r="280" spans="1:34" ht="14.25" customHeight="1">
      <c r="A280" s="221"/>
      <c r="B280" s="87"/>
      <c r="C280" s="87"/>
      <c r="F280" s="221"/>
      <c r="J280" s="299"/>
      <c r="K280" s="300"/>
      <c r="L280" s="67"/>
      <c r="N280" s="67"/>
      <c r="O280" s="221"/>
      <c r="Q280" s="221"/>
      <c r="R280" s="221"/>
      <c r="S280" s="221"/>
      <c r="T280" s="221"/>
      <c r="U280" s="221"/>
      <c r="V280" s="221"/>
      <c r="W280" s="221"/>
      <c r="X280" s="221"/>
      <c r="Y280" s="223"/>
      <c r="Z280" s="221"/>
      <c r="AA280" s="221"/>
      <c r="AB280" s="221"/>
      <c r="AC280" s="221"/>
      <c r="AD280" s="221"/>
      <c r="AE280" s="221"/>
      <c r="AF280" s="221"/>
      <c r="AG280" s="221"/>
      <c r="AH280" s="221"/>
    </row>
    <row r="281" spans="1:34" ht="14.25" customHeight="1">
      <c r="A281" s="221"/>
      <c r="B281" s="87"/>
      <c r="C281" s="87"/>
      <c r="F281" s="221"/>
      <c r="J281" s="299"/>
      <c r="K281" s="300"/>
      <c r="L281" s="67"/>
      <c r="N281" s="67"/>
      <c r="O281" s="221"/>
      <c r="Q281" s="221"/>
      <c r="R281" s="221"/>
      <c r="S281" s="221"/>
      <c r="T281" s="221"/>
      <c r="U281" s="221"/>
      <c r="V281" s="221"/>
      <c r="W281" s="221"/>
      <c r="X281" s="221"/>
      <c r="Y281" s="223"/>
      <c r="Z281" s="221"/>
      <c r="AA281" s="221"/>
      <c r="AB281" s="221"/>
      <c r="AC281" s="221"/>
      <c r="AD281" s="221"/>
      <c r="AE281" s="221"/>
      <c r="AF281" s="221"/>
      <c r="AG281" s="221"/>
      <c r="AH281" s="221"/>
    </row>
    <row r="282" spans="1:34" ht="14.25" customHeight="1">
      <c r="A282" s="221"/>
      <c r="B282" s="87"/>
      <c r="C282" s="87"/>
      <c r="F282" s="221"/>
      <c r="J282" s="299"/>
      <c r="K282" s="300"/>
      <c r="L282" s="67"/>
      <c r="N282" s="67"/>
      <c r="O282" s="221"/>
      <c r="Q282" s="221"/>
      <c r="R282" s="221"/>
      <c r="S282" s="221"/>
      <c r="T282" s="221"/>
      <c r="U282" s="221"/>
      <c r="V282" s="221"/>
      <c r="W282" s="221"/>
      <c r="X282" s="221"/>
      <c r="Y282" s="223"/>
      <c r="Z282" s="221"/>
      <c r="AA282" s="221"/>
      <c r="AB282" s="221"/>
      <c r="AC282" s="221"/>
      <c r="AD282" s="221"/>
      <c r="AE282" s="221"/>
      <c r="AF282" s="221"/>
      <c r="AG282" s="221"/>
      <c r="AH282" s="221"/>
    </row>
    <row r="283" spans="1:34" ht="14.25" customHeight="1">
      <c r="A283" s="221"/>
      <c r="B283" s="87"/>
      <c r="C283" s="87"/>
      <c r="F283" s="221"/>
      <c r="J283" s="299"/>
      <c r="K283" s="300"/>
      <c r="L283" s="67"/>
      <c r="N283" s="67"/>
      <c r="O283" s="221"/>
      <c r="Q283" s="221"/>
      <c r="R283" s="221"/>
      <c r="S283" s="221"/>
      <c r="T283" s="221"/>
      <c r="U283" s="221"/>
      <c r="V283" s="221"/>
      <c r="W283" s="221"/>
      <c r="X283" s="221"/>
      <c r="Y283" s="223"/>
      <c r="Z283" s="221"/>
      <c r="AA283" s="221"/>
      <c r="AB283" s="221"/>
      <c r="AC283" s="221"/>
      <c r="AD283" s="221"/>
      <c r="AE283" s="221"/>
      <c r="AF283" s="221"/>
      <c r="AG283" s="221"/>
      <c r="AH283" s="221"/>
    </row>
    <row r="284" spans="1:34" ht="14.25" customHeight="1">
      <c r="A284" s="221"/>
      <c r="B284" s="87"/>
      <c r="C284" s="87"/>
      <c r="F284" s="221"/>
      <c r="J284" s="299"/>
      <c r="K284" s="300"/>
      <c r="L284" s="67"/>
      <c r="N284" s="67"/>
      <c r="O284" s="221"/>
      <c r="Q284" s="221"/>
      <c r="R284" s="221"/>
      <c r="S284" s="221"/>
      <c r="T284" s="221"/>
      <c r="U284" s="221"/>
      <c r="V284" s="221"/>
      <c r="W284" s="221"/>
      <c r="X284" s="221"/>
      <c r="Y284" s="223"/>
      <c r="Z284" s="221"/>
      <c r="AA284" s="221"/>
      <c r="AB284" s="221"/>
      <c r="AC284" s="221"/>
      <c r="AD284" s="221"/>
      <c r="AE284" s="221"/>
      <c r="AF284" s="221"/>
      <c r="AG284" s="221"/>
      <c r="AH284" s="221"/>
    </row>
    <row r="285" spans="1:34" ht="14.25" customHeight="1">
      <c r="A285" s="221"/>
      <c r="B285" s="87"/>
      <c r="C285" s="87"/>
      <c r="F285" s="221"/>
      <c r="J285" s="299"/>
      <c r="K285" s="300"/>
      <c r="L285" s="67"/>
      <c r="N285" s="67"/>
      <c r="O285" s="221"/>
      <c r="Q285" s="221"/>
      <c r="R285" s="221"/>
      <c r="S285" s="221"/>
      <c r="T285" s="221"/>
      <c r="U285" s="221"/>
      <c r="V285" s="221"/>
      <c r="W285" s="221"/>
      <c r="X285" s="221"/>
      <c r="Y285" s="223"/>
      <c r="Z285" s="221"/>
      <c r="AA285" s="221"/>
      <c r="AB285" s="221"/>
      <c r="AC285" s="221"/>
      <c r="AD285" s="221"/>
      <c r="AE285" s="221"/>
      <c r="AF285" s="221"/>
      <c r="AG285" s="221"/>
      <c r="AH285" s="221"/>
    </row>
    <row r="286" spans="1:34" ht="14.25" customHeight="1">
      <c r="A286" s="221"/>
      <c r="B286" s="87"/>
      <c r="C286" s="87"/>
      <c r="F286" s="221"/>
      <c r="J286" s="299"/>
      <c r="K286" s="300"/>
      <c r="L286" s="67"/>
      <c r="N286" s="67"/>
      <c r="O286" s="221"/>
      <c r="Q286" s="221"/>
      <c r="R286" s="221"/>
      <c r="S286" s="221"/>
      <c r="T286" s="221"/>
      <c r="U286" s="221"/>
      <c r="V286" s="221"/>
      <c r="W286" s="221"/>
      <c r="X286" s="221"/>
      <c r="Y286" s="223"/>
      <c r="Z286" s="221"/>
      <c r="AA286" s="221"/>
      <c r="AB286" s="221"/>
      <c r="AC286" s="221"/>
      <c r="AD286" s="221"/>
      <c r="AE286" s="221"/>
      <c r="AF286" s="221"/>
      <c r="AG286" s="221"/>
      <c r="AH286" s="221"/>
    </row>
    <row r="287" spans="1:34" ht="14.25" customHeight="1">
      <c r="A287" s="221"/>
      <c r="B287" s="87"/>
      <c r="C287" s="87"/>
      <c r="F287" s="221"/>
      <c r="J287" s="299"/>
      <c r="K287" s="300"/>
      <c r="L287" s="67"/>
      <c r="N287" s="67"/>
      <c r="O287" s="221"/>
      <c r="Q287" s="221"/>
      <c r="R287" s="221"/>
      <c r="S287" s="221"/>
      <c r="T287" s="221"/>
      <c r="U287" s="221"/>
      <c r="V287" s="221"/>
      <c r="W287" s="221"/>
      <c r="X287" s="221"/>
      <c r="Y287" s="223"/>
      <c r="Z287" s="221"/>
      <c r="AA287" s="221"/>
      <c r="AB287" s="221"/>
      <c r="AC287" s="221"/>
      <c r="AD287" s="221"/>
      <c r="AE287" s="221"/>
      <c r="AF287" s="221"/>
      <c r="AG287" s="221"/>
      <c r="AH287" s="221"/>
    </row>
    <row r="288" spans="1:34" ht="14.25" customHeight="1">
      <c r="A288" s="221"/>
      <c r="B288" s="87"/>
      <c r="C288" s="87"/>
      <c r="F288" s="221"/>
      <c r="J288" s="299"/>
      <c r="K288" s="300"/>
      <c r="L288" s="67"/>
      <c r="N288" s="67"/>
      <c r="O288" s="221"/>
      <c r="Q288" s="221"/>
      <c r="R288" s="221"/>
      <c r="S288" s="221"/>
      <c r="T288" s="221"/>
      <c r="U288" s="221"/>
      <c r="V288" s="221"/>
      <c r="W288" s="221"/>
      <c r="X288" s="221"/>
      <c r="Y288" s="223"/>
      <c r="Z288" s="221"/>
      <c r="AA288" s="221"/>
      <c r="AB288" s="221"/>
      <c r="AC288" s="221"/>
      <c r="AD288" s="221"/>
      <c r="AE288" s="221"/>
      <c r="AF288" s="221"/>
      <c r="AG288" s="221"/>
      <c r="AH288" s="221"/>
    </row>
    <row r="289" spans="1:34" ht="14.25" customHeight="1">
      <c r="A289" s="221"/>
      <c r="B289" s="87"/>
      <c r="C289" s="87"/>
      <c r="F289" s="221"/>
      <c r="J289" s="299"/>
      <c r="K289" s="300"/>
      <c r="L289" s="67"/>
      <c r="N289" s="67"/>
      <c r="O289" s="221"/>
      <c r="Q289" s="221"/>
      <c r="R289" s="221"/>
      <c r="S289" s="221"/>
      <c r="T289" s="221"/>
      <c r="U289" s="221"/>
      <c r="V289" s="221"/>
      <c r="W289" s="221"/>
      <c r="X289" s="221"/>
      <c r="Y289" s="223"/>
      <c r="Z289" s="221"/>
      <c r="AA289" s="221"/>
      <c r="AB289" s="221"/>
      <c r="AC289" s="221"/>
      <c r="AD289" s="221"/>
      <c r="AE289" s="221"/>
      <c r="AF289" s="221"/>
      <c r="AG289" s="221"/>
      <c r="AH289" s="221"/>
    </row>
    <row r="290" spans="1:34" ht="14.25" customHeight="1">
      <c r="A290" s="221"/>
      <c r="B290" s="87"/>
      <c r="C290" s="87"/>
      <c r="F290" s="221"/>
      <c r="J290" s="299"/>
      <c r="K290" s="300"/>
      <c r="L290" s="67"/>
      <c r="N290" s="67"/>
      <c r="O290" s="221"/>
      <c r="Q290" s="221"/>
      <c r="R290" s="221"/>
      <c r="S290" s="221"/>
      <c r="T290" s="221"/>
      <c r="U290" s="221"/>
      <c r="V290" s="221"/>
      <c r="W290" s="221"/>
      <c r="X290" s="221"/>
      <c r="Y290" s="223"/>
      <c r="Z290" s="221"/>
      <c r="AA290" s="221"/>
      <c r="AB290" s="221"/>
      <c r="AC290" s="221"/>
      <c r="AD290" s="221"/>
      <c r="AE290" s="221"/>
      <c r="AF290" s="221"/>
      <c r="AG290" s="221"/>
      <c r="AH290" s="221"/>
    </row>
    <row r="291" spans="1:34" ht="14.25" customHeight="1">
      <c r="A291" s="221"/>
      <c r="B291" s="87"/>
      <c r="C291" s="87"/>
      <c r="F291" s="221"/>
      <c r="J291" s="299"/>
      <c r="K291" s="300"/>
      <c r="L291" s="67"/>
      <c r="N291" s="67"/>
      <c r="O291" s="221"/>
      <c r="Q291" s="221"/>
      <c r="R291" s="221"/>
      <c r="S291" s="221"/>
      <c r="T291" s="221"/>
      <c r="U291" s="221"/>
      <c r="V291" s="221"/>
      <c r="W291" s="221"/>
      <c r="X291" s="221"/>
      <c r="Y291" s="223"/>
      <c r="Z291" s="221"/>
      <c r="AA291" s="221"/>
      <c r="AB291" s="221"/>
      <c r="AC291" s="221"/>
      <c r="AD291" s="221"/>
      <c r="AE291" s="221"/>
      <c r="AF291" s="221"/>
      <c r="AG291" s="221"/>
      <c r="AH291" s="221"/>
    </row>
    <row r="292" spans="1:34" ht="14.25" customHeight="1">
      <c r="A292" s="221"/>
      <c r="B292" s="87"/>
      <c r="C292" s="87"/>
      <c r="F292" s="221"/>
      <c r="J292" s="299"/>
      <c r="K292" s="300"/>
      <c r="L292" s="67"/>
      <c r="N292" s="67"/>
      <c r="O292" s="221"/>
      <c r="Q292" s="221"/>
      <c r="R292" s="221"/>
      <c r="S292" s="221"/>
      <c r="T292" s="221"/>
      <c r="U292" s="221"/>
      <c r="V292" s="221"/>
      <c r="W292" s="221"/>
      <c r="X292" s="221"/>
      <c r="Y292" s="223"/>
      <c r="Z292" s="221"/>
      <c r="AA292" s="221"/>
      <c r="AB292" s="221"/>
      <c r="AC292" s="221"/>
      <c r="AD292" s="221"/>
      <c r="AE292" s="221"/>
      <c r="AF292" s="221"/>
      <c r="AG292" s="221"/>
      <c r="AH292" s="221"/>
    </row>
    <row r="293" spans="1:34" ht="14.25" customHeight="1">
      <c r="A293" s="221"/>
      <c r="B293" s="87"/>
      <c r="C293" s="87"/>
      <c r="F293" s="221"/>
      <c r="J293" s="299"/>
      <c r="K293" s="300"/>
      <c r="L293" s="67"/>
      <c r="N293" s="67"/>
      <c r="O293" s="221"/>
      <c r="Q293" s="221"/>
      <c r="R293" s="221"/>
      <c r="S293" s="221"/>
      <c r="T293" s="221"/>
      <c r="U293" s="221"/>
      <c r="V293" s="221"/>
      <c r="W293" s="221"/>
      <c r="X293" s="221"/>
      <c r="Y293" s="223"/>
      <c r="Z293" s="221"/>
      <c r="AA293" s="221"/>
      <c r="AB293" s="221"/>
      <c r="AC293" s="221"/>
      <c r="AD293" s="221"/>
      <c r="AE293" s="221"/>
      <c r="AF293" s="221"/>
      <c r="AG293" s="221"/>
      <c r="AH293" s="221"/>
    </row>
    <row r="294" spans="1:34" ht="14.25" customHeight="1">
      <c r="A294" s="221"/>
      <c r="B294" s="87"/>
      <c r="C294" s="87"/>
      <c r="F294" s="221"/>
      <c r="J294" s="299"/>
      <c r="K294" s="300"/>
      <c r="L294" s="67"/>
      <c r="N294" s="67"/>
      <c r="O294" s="221"/>
      <c r="Q294" s="221"/>
      <c r="R294" s="221"/>
      <c r="S294" s="221"/>
      <c r="T294" s="221"/>
      <c r="U294" s="221"/>
      <c r="V294" s="221"/>
      <c r="W294" s="221"/>
      <c r="X294" s="221"/>
      <c r="Y294" s="223"/>
      <c r="Z294" s="221"/>
      <c r="AA294" s="221"/>
      <c r="AB294" s="221"/>
      <c r="AC294" s="221"/>
      <c r="AD294" s="221"/>
      <c r="AE294" s="221"/>
      <c r="AF294" s="221"/>
      <c r="AG294" s="221"/>
      <c r="AH294" s="221"/>
    </row>
    <row r="295" spans="1:34" ht="14.25" customHeight="1">
      <c r="A295" s="221"/>
      <c r="B295" s="87"/>
      <c r="C295" s="87"/>
      <c r="F295" s="221"/>
      <c r="J295" s="299"/>
      <c r="K295" s="300"/>
      <c r="L295" s="67"/>
      <c r="N295" s="67"/>
      <c r="O295" s="221"/>
      <c r="Q295" s="221"/>
      <c r="R295" s="221"/>
      <c r="S295" s="221"/>
      <c r="T295" s="221"/>
      <c r="U295" s="221"/>
      <c r="V295" s="221"/>
      <c r="W295" s="221"/>
      <c r="X295" s="221"/>
      <c r="Y295" s="223"/>
      <c r="Z295" s="221"/>
      <c r="AA295" s="221"/>
      <c r="AB295" s="221"/>
      <c r="AC295" s="221"/>
      <c r="AD295" s="221"/>
      <c r="AE295" s="221"/>
      <c r="AF295" s="221"/>
      <c r="AG295" s="221"/>
      <c r="AH295" s="221"/>
    </row>
    <row r="296" spans="1:34" ht="14.25" customHeight="1">
      <c r="A296" s="221"/>
      <c r="B296" s="87"/>
      <c r="C296" s="87"/>
      <c r="F296" s="221"/>
      <c r="J296" s="299"/>
      <c r="K296" s="300"/>
      <c r="L296" s="67"/>
      <c r="N296" s="67"/>
      <c r="O296" s="221"/>
      <c r="Q296" s="221"/>
      <c r="R296" s="221"/>
      <c r="S296" s="221"/>
      <c r="T296" s="221"/>
      <c r="U296" s="221"/>
      <c r="V296" s="221"/>
      <c r="W296" s="221"/>
      <c r="X296" s="221"/>
      <c r="Y296" s="223"/>
      <c r="Z296" s="221"/>
      <c r="AA296" s="221"/>
      <c r="AB296" s="221"/>
      <c r="AC296" s="221"/>
      <c r="AD296" s="221"/>
      <c r="AE296" s="221"/>
      <c r="AF296" s="221"/>
      <c r="AG296" s="221"/>
      <c r="AH296" s="221"/>
    </row>
    <row r="297" spans="1:34" ht="14.25" customHeight="1">
      <c r="A297" s="221"/>
      <c r="B297" s="87"/>
      <c r="C297" s="87"/>
      <c r="F297" s="221"/>
      <c r="J297" s="299"/>
      <c r="K297" s="300"/>
      <c r="L297" s="67"/>
      <c r="N297" s="67"/>
      <c r="O297" s="221"/>
      <c r="Q297" s="221"/>
      <c r="R297" s="221"/>
      <c r="S297" s="221"/>
      <c r="T297" s="221"/>
      <c r="U297" s="221"/>
      <c r="V297" s="221"/>
      <c r="W297" s="221"/>
      <c r="X297" s="221"/>
      <c r="Y297" s="223"/>
      <c r="Z297" s="221"/>
      <c r="AA297" s="221"/>
      <c r="AB297" s="221"/>
      <c r="AC297" s="221"/>
      <c r="AD297" s="221"/>
      <c r="AE297" s="221"/>
      <c r="AF297" s="221"/>
      <c r="AG297" s="221"/>
      <c r="AH297" s="221"/>
    </row>
    <row r="298" spans="1:34" ht="14.25" customHeight="1">
      <c r="A298" s="221"/>
      <c r="B298" s="87"/>
      <c r="C298" s="87"/>
      <c r="F298" s="221"/>
      <c r="J298" s="299"/>
      <c r="K298" s="300"/>
      <c r="L298" s="67"/>
      <c r="N298" s="67"/>
      <c r="O298" s="221"/>
      <c r="Q298" s="221"/>
      <c r="R298" s="221"/>
      <c r="S298" s="221"/>
      <c r="T298" s="221"/>
      <c r="U298" s="221"/>
      <c r="V298" s="221"/>
      <c r="W298" s="221"/>
      <c r="X298" s="221"/>
      <c r="Y298" s="223"/>
      <c r="Z298" s="221"/>
      <c r="AA298" s="221"/>
      <c r="AB298" s="221"/>
      <c r="AC298" s="221"/>
      <c r="AD298" s="221"/>
      <c r="AE298" s="221"/>
      <c r="AF298" s="221"/>
      <c r="AG298" s="221"/>
      <c r="AH298" s="221"/>
    </row>
    <row r="299" spans="1:34" ht="14.25" customHeight="1">
      <c r="A299" s="221"/>
      <c r="B299" s="87"/>
      <c r="C299" s="87"/>
      <c r="F299" s="221"/>
      <c r="J299" s="299"/>
      <c r="K299" s="300"/>
      <c r="L299" s="67"/>
      <c r="N299" s="67"/>
      <c r="O299" s="221"/>
      <c r="Q299" s="221"/>
      <c r="R299" s="221"/>
      <c r="S299" s="221"/>
      <c r="T299" s="221"/>
      <c r="U299" s="221"/>
      <c r="V299" s="221"/>
      <c r="W299" s="221"/>
      <c r="X299" s="221"/>
      <c r="Y299" s="223"/>
      <c r="Z299" s="221"/>
      <c r="AA299" s="221"/>
      <c r="AB299" s="221"/>
      <c r="AC299" s="221"/>
      <c r="AD299" s="221"/>
      <c r="AE299" s="221"/>
      <c r="AF299" s="221"/>
      <c r="AG299" s="221"/>
      <c r="AH299" s="221"/>
    </row>
    <row r="300" spans="1:34" ht="14.25" customHeight="1">
      <c r="A300" s="221"/>
      <c r="B300" s="87"/>
      <c r="C300" s="87"/>
      <c r="F300" s="221"/>
      <c r="J300" s="299"/>
      <c r="K300" s="300"/>
      <c r="L300" s="67"/>
      <c r="N300" s="67"/>
      <c r="O300" s="221"/>
      <c r="Q300" s="221"/>
      <c r="R300" s="221"/>
      <c r="S300" s="221"/>
      <c r="T300" s="221"/>
      <c r="U300" s="221"/>
      <c r="V300" s="221"/>
      <c r="W300" s="221"/>
      <c r="X300" s="221"/>
      <c r="Y300" s="223"/>
      <c r="Z300" s="221"/>
      <c r="AA300" s="221"/>
      <c r="AB300" s="221"/>
      <c r="AC300" s="221"/>
      <c r="AD300" s="221"/>
      <c r="AE300" s="221"/>
      <c r="AF300" s="221"/>
      <c r="AG300" s="221"/>
      <c r="AH300" s="221"/>
    </row>
    <row r="301" spans="1:34" ht="14.25" customHeight="1">
      <c r="A301" s="221"/>
      <c r="B301" s="87"/>
      <c r="C301" s="87"/>
      <c r="F301" s="221"/>
      <c r="J301" s="299"/>
      <c r="K301" s="300"/>
      <c r="L301" s="67"/>
      <c r="N301" s="67"/>
      <c r="O301" s="221"/>
      <c r="Q301" s="221"/>
      <c r="R301" s="221"/>
      <c r="S301" s="221"/>
      <c r="T301" s="221"/>
      <c r="U301" s="221"/>
      <c r="V301" s="221"/>
      <c r="W301" s="221"/>
      <c r="X301" s="221"/>
      <c r="Y301" s="223"/>
      <c r="Z301" s="221"/>
      <c r="AA301" s="221"/>
      <c r="AB301" s="221"/>
      <c r="AC301" s="221"/>
      <c r="AD301" s="221"/>
      <c r="AE301" s="221"/>
      <c r="AF301" s="221"/>
      <c r="AG301" s="221"/>
      <c r="AH301" s="221"/>
    </row>
    <row r="302" spans="1:34" ht="14.25" customHeight="1">
      <c r="A302" s="221"/>
      <c r="B302" s="87"/>
      <c r="C302" s="87"/>
      <c r="F302" s="221"/>
      <c r="J302" s="299"/>
      <c r="K302" s="300"/>
      <c r="L302" s="67"/>
      <c r="N302" s="67"/>
      <c r="O302" s="221"/>
      <c r="Q302" s="221"/>
      <c r="R302" s="221"/>
      <c r="S302" s="221"/>
      <c r="T302" s="221"/>
      <c r="U302" s="221"/>
      <c r="V302" s="221"/>
      <c r="W302" s="221"/>
      <c r="X302" s="221"/>
      <c r="Y302" s="223"/>
      <c r="Z302" s="221"/>
      <c r="AA302" s="221"/>
      <c r="AB302" s="221"/>
      <c r="AC302" s="221"/>
      <c r="AD302" s="221"/>
      <c r="AE302" s="221"/>
      <c r="AF302" s="221"/>
      <c r="AG302" s="221"/>
      <c r="AH302" s="221"/>
    </row>
    <row r="303" spans="1:34" ht="14.25" customHeight="1">
      <c r="A303" s="221"/>
      <c r="B303" s="87"/>
      <c r="C303" s="87"/>
      <c r="F303" s="221"/>
      <c r="J303" s="299"/>
      <c r="K303" s="300"/>
      <c r="L303" s="67"/>
      <c r="N303" s="67"/>
      <c r="O303" s="221"/>
      <c r="Q303" s="221"/>
      <c r="R303" s="221"/>
      <c r="S303" s="221"/>
      <c r="T303" s="221"/>
      <c r="U303" s="221"/>
      <c r="V303" s="221"/>
      <c r="W303" s="221"/>
      <c r="X303" s="221"/>
      <c r="Y303" s="223"/>
      <c r="Z303" s="221"/>
      <c r="AA303" s="221"/>
      <c r="AB303" s="221"/>
      <c r="AC303" s="221"/>
      <c r="AD303" s="221"/>
      <c r="AE303" s="221"/>
      <c r="AF303" s="221"/>
      <c r="AG303" s="221"/>
      <c r="AH303" s="221"/>
    </row>
    <row r="304" spans="1:34" ht="14.25" customHeight="1">
      <c r="A304" s="221"/>
      <c r="B304" s="87"/>
      <c r="C304" s="87"/>
      <c r="F304" s="221"/>
      <c r="J304" s="299"/>
      <c r="K304" s="300"/>
      <c r="L304" s="67"/>
      <c r="N304" s="67"/>
      <c r="O304" s="221"/>
      <c r="Q304" s="221"/>
      <c r="R304" s="221"/>
      <c r="S304" s="221"/>
      <c r="T304" s="221"/>
      <c r="U304" s="221"/>
      <c r="V304" s="221"/>
      <c r="W304" s="221"/>
      <c r="X304" s="221"/>
      <c r="Y304" s="223"/>
      <c r="Z304" s="221"/>
      <c r="AA304" s="221"/>
      <c r="AB304" s="221"/>
      <c r="AC304" s="221"/>
      <c r="AD304" s="221"/>
      <c r="AE304" s="221"/>
      <c r="AF304" s="221"/>
      <c r="AG304" s="221"/>
      <c r="AH304" s="221"/>
    </row>
    <row r="305" spans="1:34" ht="14.25" customHeight="1">
      <c r="A305" s="221"/>
      <c r="B305" s="87"/>
      <c r="C305" s="87"/>
      <c r="F305" s="221"/>
      <c r="J305" s="299"/>
      <c r="K305" s="300"/>
      <c r="L305" s="67"/>
      <c r="N305" s="67"/>
      <c r="O305" s="221"/>
      <c r="Q305" s="221"/>
      <c r="R305" s="221"/>
      <c r="S305" s="221"/>
      <c r="T305" s="221"/>
      <c r="U305" s="221"/>
      <c r="V305" s="221"/>
      <c r="W305" s="221"/>
      <c r="X305" s="221"/>
      <c r="Y305" s="223"/>
      <c r="Z305" s="221"/>
      <c r="AA305" s="221"/>
      <c r="AB305" s="221"/>
      <c r="AC305" s="221"/>
      <c r="AD305" s="221"/>
      <c r="AE305" s="221"/>
      <c r="AF305" s="221"/>
      <c r="AG305" s="221"/>
      <c r="AH305" s="221"/>
    </row>
    <row r="306" spans="1:34" ht="14.25" customHeight="1">
      <c r="A306" s="221"/>
      <c r="B306" s="87"/>
      <c r="C306" s="87"/>
      <c r="F306" s="221"/>
      <c r="J306" s="299"/>
      <c r="K306" s="300"/>
      <c r="L306" s="67"/>
      <c r="N306" s="67"/>
      <c r="O306" s="221"/>
      <c r="Q306" s="221"/>
      <c r="R306" s="221"/>
      <c r="S306" s="221"/>
      <c r="T306" s="221"/>
      <c r="U306" s="221"/>
      <c r="V306" s="221"/>
      <c r="W306" s="221"/>
      <c r="X306" s="221"/>
      <c r="Y306" s="223"/>
      <c r="Z306" s="221"/>
      <c r="AA306" s="221"/>
      <c r="AB306" s="221"/>
      <c r="AC306" s="221"/>
      <c r="AD306" s="221"/>
      <c r="AE306" s="221"/>
      <c r="AF306" s="221"/>
      <c r="AG306" s="221"/>
      <c r="AH306" s="221"/>
    </row>
    <row r="307" spans="1:34" ht="14.25" customHeight="1">
      <c r="A307" s="221"/>
      <c r="B307" s="87"/>
      <c r="C307" s="87"/>
      <c r="F307" s="221"/>
      <c r="J307" s="299"/>
      <c r="K307" s="300"/>
      <c r="L307" s="67"/>
      <c r="N307" s="67"/>
      <c r="O307" s="221"/>
      <c r="Q307" s="221"/>
      <c r="R307" s="221"/>
      <c r="S307" s="221"/>
      <c r="T307" s="221"/>
      <c r="U307" s="221"/>
      <c r="V307" s="221"/>
      <c r="W307" s="221"/>
      <c r="X307" s="221"/>
      <c r="Y307" s="223"/>
      <c r="Z307" s="221"/>
      <c r="AA307" s="221"/>
      <c r="AB307" s="221"/>
      <c r="AC307" s="221"/>
      <c r="AD307" s="221"/>
      <c r="AE307" s="221"/>
      <c r="AF307" s="221"/>
      <c r="AG307" s="221"/>
      <c r="AH307" s="221"/>
    </row>
    <row r="308" spans="1:34" ht="14.25" customHeight="1">
      <c r="A308" s="221"/>
      <c r="B308" s="87"/>
      <c r="C308" s="87"/>
      <c r="F308" s="221"/>
      <c r="J308" s="299"/>
      <c r="K308" s="300"/>
      <c r="L308" s="67"/>
      <c r="N308" s="67"/>
      <c r="O308" s="221"/>
      <c r="Q308" s="221"/>
      <c r="R308" s="221"/>
      <c r="S308" s="221"/>
      <c r="T308" s="221"/>
      <c r="U308" s="221"/>
      <c r="V308" s="221"/>
      <c r="W308" s="221"/>
      <c r="X308" s="221"/>
      <c r="Y308" s="223"/>
      <c r="Z308" s="221"/>
      <c r="AA308" s="221"/>
      <c r="AB308" s="221"/>
      <c r="AC308" s="221"/>
      <c r="AD308" s="221"/>
      <c r="AE308" s="221"/>
      <c r="AF308" s="221"/>
      <c r="AG308" s="221"/>
      <c r="AH308" s="221"/>
    </row>
    <row r="309" spans="1:34" ht="14.25" customHeight="1">
      <c r="A309" s="221"/>
      <c r="B309" s="87"/>
      <c r="C309" s="87"/>
      <c r="F309" s="221"/>
      <c r="J309" s="299"/>
      <c r="K309" s="300"/>
      <c r="L309" s="67"/>
      <c r="N309" s="67"/>
      <c r="O309" s="221"/>
      <c r="Q309" s="221"/>
      <c r="R309" s="221"/>
      <c r="S309" s="221"/>
      <c r="T309" s="221"/>
      <c r="U309" s="221"/>
      <c r="V309" s="221"/>
      <c r="W309" s="221"/>
      <c r="X309" s="221"/>
      <c r="Y309" s="223"/>
      <c r="Z309" s="221"/>
      <c r="AA309" s="221"/>
      <c r="AB309" s="221"/>
      <c r="AC309" s="221"/>
      <c r="AD309" s="221"/>
      <c r="AE309" s="221"/>
      <c r="AF309" s="221"/>
      <c r="AG309" s="221"/>
      <c r="AH309" s="221"/>
    </row>
    <row r="310" spans="1:34" ht="14.25" customHeight="1">
      <c r="A310" s="221"/>
      <c r="B310" s="87"/>
      <c r="C310" s="87"/>
      <c r="F310" s="221"/>
      <c r="J310" s="299"/>
      <c r="K310" s="300"/>
      <c r="L310" s="67"/>
      <c r="N310" s="67"/>
      <c r="O310" s="221"/>
      <c r="Q310" s="221"/>
      <c r="R310" s="221"/>
      <c r="S310" s="221"/>
      <c r="T310" s="221"/>
      <c r="U310" s="221"/>
      <c r="V310" s="221"/>
      <c r="W310" s="221"/>
      <c r="X310" s="221"/>
      <c r="Y310" s="223"/>
      <c r="Z310" s="221"/>
      <c r="AA310" s="221"/>
      <c r="AB310" s="221"/>
      <c r="AC310" s="221"/>
      <c r="AD310" s="221"/>
      <c r="AE310" s="221"/>
      <c r="AF310" s="221"/>
      <c r="AG310" s="221"/>
      <c r="AH310" s="221"/>
    </row>
    <row r="311" spans="1:34" ht="14.25" customHeight="1">
      <c r="A311" s="221"/>
      <c r="B311" s="87"/>
      <c r="C311" s="87"/>
      <c r="F311" s="221"/>
      <c r="J311" s="299"/>
      <c r="K311" s="300"/>
      <c r="L311" s="67"/>
      <c r="N311" s="67"/>
      <c r="O311" s="221"/>
      <c r="Q311" s="221"/>
      <c r="R311" s="221"/>
      <c r="S311" s="221"/>
      <c r="T311" s="221"/>
      <c r="U311" s="221"/>
      <c r="V311" s="221"/>
      <c r="W311" s="221"/>
      <c r="X311" s="221"/>
      <c r="Y311" s="223"/>
      <c r="Z311" s="221"/>
      <c r="AA311" s="221"/>
      <c r="AB311" s="221"/>
      <c r="AC311" s="221"/>
      <c r="AD311" s="221"/>
      <c r="AE311" s="221"/>
      <c r="AF311" s="221"/>
      <c r="AG311" s="221"/>
      <c r="AH311" s="221"/>
    </row>
    <row r="312" spans="1:34" ht="14.25" customHeight="1">
      <c r="A312" s="221"/>
      <c r="B312" s="87"/>
      <c r="C312" s="87"/>
      <c r="F312" s="221"/>
      <c r="J312" s="299"/>
      <c r="K312" s="300"/>
      <c r="L312" s="67"/>
      <c r="N312" s="67"/>
      <c r="O312" s="221"/>
      <c r="Q312" s="221"/>
      <c r="R312" s="221"/>
      <c r="S312" s="221"/>
      <c r="T312" s="221"/>
      <c r="U312" s="221"/>
      <c r="V312" s="221"/>
      <c r="W312" s="221"/>
      <c r="X312" s="221"/>
      <c r="Y312" s="223"/>
      <c r="Z312" s="221"/>
      <c r="AA312" s="221"/>
      <c r="AB312" s="221"/>
      <c r="AC312" s="221"/>
      <c r="AD312" s="221"/>
      <c r="AE312" s="221"/>
      <c r="AF312" s="221"/>
      <c r="AG312" s="221"/>
      <c r="AH312" s="221"/>
    </row>
    <row r="313" spans="1:34" ht="14.25" customHeight="1">
      <c r="A313" s="221"/>
      <c r="B313" s="87"/>
      <c r="C313" s="87"/>
      <c r="F313" s="221"/>
      <c r="J313" s="299"/>
      <c r="K313" s="300"/>
      <c r="L313" s="67"/>
      <c r="N313" s="67"/>
      <c r="O313" s="221"/>
      <c r="Q313" s="221"/>
      <c r="R313" s="221"/>
      <c r="S313" s="221"/>
      <c r="T313" s="221"/>
      <c r="U313" s="221"/>
      <c r="V313" s="221"/>
      <c r="W313" s="221"/>
      <c r="X313" s="221"/>
      <c r="Y313" s="223"/>
      <c r="Z313" s="221"/>
      <c r="AA313" s="221"/>
      <c r="AB313" s="221"/>
      <c r="AC313" s="221"/>
      <c r="AD313" s="221"/>
      <c r="AE313" s="221"/>
      <c r="AF313" s="221"/>
      <c r="AG313" s="221"/>
      <c r="AH313" s="221"/>
    </row>
    <row r="314" spans="1:34" ht="14.25" customHeight="1">
      <c r="A314" s="221"/>
      <c r="B314" s="87"/>
      <c r="C314" s="87"/>
      <c r="F314" s="221"/>
      <c r="J314" s="299"/>
      <c r="K314" s="300"/>
      <c r="L314" s="67"/>
      <c r="N314" s="67"/>
      <c r="O314" s="221"/>
      <c r="Q314" s="221"/>
      <c r="R314" s="221"/>
      <c r="S314" s="221"/>
      <c r="T314" s="221"/>
      <c r="U314" s="221"/>
      <c r="V314" s="221"/>
      <c r="W314" s="221"/>
      <c r="X314" s="221"/>
      <c r="Y314" s="223"/>
      <c r="Z314" s="221"/>
      <c r="AA314" s="221"/>
      <c r="AB314" s="221"/>
      <c r="AC314" s="221"/>
      <c r="AD314" s="221"/>
      <c r="AE314" s="221"/>
      <c r="AF314" s="221"/>
      <c r="AG314" s="221"/>
      <c r="AH314" s="221"/>
    </row>
    <row r="315" spans="1:34" ht="14.25" customHeight="1">
      <c r="A315" s="221"/>
      <c r="B315" s="87"/>
      <c r="C315" s="87"/>
      <c r="F315" s="221"/>
      <c r="J315" s="299"/>
      <c r="K315" s="300"/>
      <c r="L315" s="67"/>
      <c r="N315" s="67"/>
      <c r="O315" s="221"/>
      <c r="Q315" s="221"/>
      <c r="R315" s="221"/>
      <c r="S315" s="221"/>
      <c r="T315" s="221"/>
      <c r="U315" s="221"/>
      <c r="V315" s="221"/>
      <c r="W315" s="221"/>
      <c r="X315" s="221"/>
      <c r="Y315" s="223"/>
      <c r="Z315" s="221"/>
      <c r="AA315" s="221"/>
      <c r="AB315" s="221"/>
      <c r="AC315" s="221"/>
      <c r="AD315" s="221"/>
      <c r="AE315" s="221"/>
      <c r="AF315" s="221"/>
      <c r="AG315" s="221"/>
      <c r="AH315" s="221"/>
    </row>
    <row r="316" spans="1:34" ht="14.25" customHeight="1">
      <c r="A316" s="221"/>
      <c r="B316" s="87"/>
      <c r="C316" s="87"/>
      <c r="F316" s="221"/>
      <c r="J316" s="299"/>
      <c r="K316" s="300"/>
      <c r="L316" s="67"/>
      <c r="N316" s="67"/>
      <c r="O316" s="221"/>
      <c r="Q316" s="221"/>
      <c r="R316" s="221"/>
      <c r="S316" s="221"/>
      <c r="T316" s="221"/>
      <c r="U316" s="221"/>
      <c r="V316" s="221"/>
      <c r="W316" s="221"/>
      <c r="X316" s="221"/>
      <c r="Y316" s="223"/>
      <c r="Z316" s="221"/>
      <c r="AA316" s="221"/>
      <c r="AB316" s="221"/>
      <c r="AC316" s="221"/>
      <c r="AD316" s="221"/>
      <c r="AE316" s="221"/>
      <c r="AF316" s="221"/>
      <c r="AG316" s="221"/>
      <c r="AH316" s="221"/>
    </row>
    <row r="317" spans="1:34" ht="14.25" customHeight="1">
      <c r="A317" s="221"/>
      <c r="B317" s="87"/>
      <c r="C317" s="87"/>
      <c r="F317" s="221"/>
      <c r="J317" s="299"/>
      <c r="K317" s="300"/>
      <c r="L317" s="67"/>
      <c r="N317" s="67"/>
      <c r="O317" s="221"/>
      <c r="Q317" s="221"/>
      <c r="R317" s="221"/>
      <c r="S317" s="221"/>
      <c r="T317" s="221"/>
      <c r="U317" s="221"/>
      <c r="V317" s="221"/>
      <c r="W317" s="221"/>
      <c r="X317" s="221"/>
      <c r="Y317" s="223"/>
      <c r="Z317" s="221"/>
      <c r="AA317" s="221"/>
      <c r="AB317" s="221"/>
      <c r="AC317" s="221"/>
      <c r="AD317" s="221"/>
      <c r="AE317" s="221"/>
      <c r="AF317" s="221"/>
      <c r="AG317" s="221"/>
      <c r="AH317" s="221"/>
    </row>
    <row r="318" spans="1:34" ht="14.25" customHeight="1">
      <c r="A318" s="221"/>
      <c r="B318" s="87"/>
      <c r="C318" s="87"/>
      <c r="F318" s="221"/>
      <c r="J318" s="299"/>
      <c r="K318" s="300"/>
      <c r="L318" s="67"/>
      <c r="N318" s="67"/>
      <c r="O318" s="221"/>
      <c r="Q318" s="221"/>
      <c r="R318" s="221"/>
      <c r="S318" s="221"/>
      <c r="T318" s="221"/>
      <c r="U318" s="221"/>
      <c r="V318" s="221"/>
      <c r="W318" s="221"/>
      <c r="X318" s="221"/>
      <c r="Y318" s="223"/>
      <c r="Z318" s="221"/>
      <c r="AA318" s="221"/>
      <c r="AB318" s="221"/>
      <c r="AC318" s="221"/>
      <c r="AD318" s="221"/>
      <c r="AE318" s="221"/>
      <c r="AF318" s="221"/>
      <c r="AG318" s="221"/>
      <c r="AH318" s="221"/>
    </row>
    <row r="319" spans="1:34" ht="14.25" customHeight="1">
      <c r="A319" s="221"/>
      <c r="B319" s="87"/>
      <c r="C319" s="87"/>
      <c r="F319" s="221"/>
      <c r="J319" s="299"/>
      <c r="K319" s="300"/>
      <c r="L319" s="67"/>
      <c r="N319" s="67"/>
      <c r="O319" s="221"/>
      <c r="Q319" s="221"/>
      <c r="R319" s="221"/>
      <c r="S319" s="221"/>
      <c r="T319" s="221"/>
      <c r="U319" s="221"/>
      <c r="V319" s="221"/>
      <c r="W319" s="221"/>
      <c r="X319" s="221"/>
      <c r="Y319" s="223"/>
      <c r="Z319" s="221"/>
      <c r="AA319" s="221"/>
      <c r="AB319" s="221"/>
      <c r="AC319" s="221"/>
      <c r="AD319" s="221"/>
      <c r="AE319" s="221"/>
      <c r="AF319" s="221"/>
      <c r="AG319" s="221"/>
      <c r="AH319" s="221"/>
    </row>
    <row r="320" spans="1:34" ht="14.25" customHeight="1">
      <c r="A320" s="221"/>
      <c r="B320" s="87"/>
      <c r="C320" s="87"/>
      <c r="F320" s="221"/>
      <c r="J320" s="299"/>
      <c r="K320" s="300"/>
      <c r="L320" s="67"/>
      <c r="N320" s="67"/>
      <c r="O320" s="221"/>
      <c r="Q320" s="221"/>
      <c r="R320" s="221"/>
      <c r="S320" s="221"/>
      <c r="T320" s="221"/>
      <c r="U320" s="221"/>
      <c r="V320" s="221"/>
      <c r="W320" s="221"/>
      <c r="X320" s="221"/>
      <c r="Y320" s="223"/>
      <c r="Z320" s="221"/>
      <c r="AA320" s="221"/>
      <c r="AB320" s="221"/>
      <c r="AC320" s="221"/>
      <c r="AD320" s="221"/>
      <c r="AE320" s="221"/>
      <c r="AF320" s="221"/>
      <c r="AG320" s="221"/>
      <c r="AH320" s="221"/>
    </row>
    <row r="321" spans="1:34" ht="14.25" customHeight="1">
      <c r="A321" s="221"/>
      <c r="B321" s="87"/>
      <c r="C321" s="87"/>
      <c r="F321" s="221"/>
      <c r="J321" s="299"/>
      <c r="K321" s="300"/>
      <c r="L321" s="67"/>
      <c r="N321" s="67"/>
      <c r="O321" s="221"/>
      <c r="Q321" s="221"/>
      <c r="R321" s="221"/>
      <c r="S321" s="221"/>
      <c r="T321" s="221"/>
      <c r="U321" s="221"/>
      <c r="V321" s="221"/>
      <c r="W321" s="221"/>
      <c r="X321" s="221"/>
      <c r="Y321" s="223"/>
      <c r="Z321" s="221"/>
      <c r="AA321" s="221"/>
      <c r="AB321" s="221"/>
      <c r="AC321" s="221"/>
      <c r="AD321" s="221"/>
      <c r="AE321" s="221"/>
      <c r="AF321" s="221"/>
      <c r="AG321" s="221"/>
      <c r="AH321" s="221"/>
    </row>
    <row r="322" spans="1:34" ht="14.25" customHeight="1">
      <c r="A322" s="221"/>
      <c r="B322" s="87"/>
      <c r="C322" s="87"/>
      <c r="F322" s="221"/>
      <c r="J322" s="299"/>
      <c r="K322" s="300"/>
      <c r="L322" s="67"/>
      <c r="N322" s="67"/>
      <c r="O322" s="221"/>
      <c r="Q322" s="221"/>
      <c r="R322" s="221"/>
      <c r="S322" s="221"/>
      <c r="T322" s="221"/>
      <c r="U322" s="221"/>
      <c r="V322" s="221"/>
      <c r="W322" s="221"/>
      <c r="X322" s="221"/>
      <c r="Y322" s="223"/>
      <c r="Z322" s="221"/>
      <c r="AA322" s="221"/>
      <c r="AB322" s="221"/>
      <c r="AC322" s="221"/>
      <c r="AD322" s="221"/>
      <c r="AE322" s="221"/>
      <c r="AF322" s="221"/>
      <c r="AG322" s="221"/>
      <c r="AH322" s="221"/>
    </row>
    <row r="323" spans="1:34" ht="14.25" customHeight="1">
      <c r="A323" s="221"/>
      <c r="B323" s="87"/>
      <c r="C323" s="87"/>
      <c r="F323" s="221"/>
      <c r="J323" s="299"/>
      <c r="K323" s="300"/>
      <c r="L323" s="67"/>
      <c r="N323" s="67"/>
      <c r="O323" s="221"/>
      <c r="Q323" s="221"/>
      <c r="R323" s="221"/>
      <c r="S323" s="221"/>
      <c r="T323" s="221"/>
      <c r="U323" s="221"/>
      <c r="V323" s="221"/>
      <c r="W323" s="221"/>
      <c r="X323" s="221"/>
      <c r="Y323" s="223"/>
      <c r="Z323" s="221"/>
      <c r="AA323" s="221"/>
      <c r="AB323" s="221"/>
      <c r="AC323" s="221"/>
      <c r="AD323" s="221"/>
      <c r="AE323" s="221"/>
      <c r="AF323" s="221"/>
      <c r="AG323" s="221"/>
      <c r="AH323" s="221"/>
    </row>
    <row r="324" spans="1:34" ht="14.25" customHeight="1">
      <c r="A324" s="221"/>
      <c r="B324" s="87"/>
      <c r="C324" s="87"/>
      <c r="F324" s="221"/>
      <c r="J324" s="299"/>
      <c r="K324" s="300"/>
      <c r="L324" s="67"/>
      <c r="N324" s="67"/>
      <c r="O324" s="221"/>
      <c r="Q324" s="221"/>
      <c r="R324" s="221"/>
      <c r="S324" s="221"/>
      <c r="T324" s="221"/>
      <c r="U324" s="221"/>
      <c r="V324" s="221"/>
      <c r="W324" s="221"/>
      <c r="X324" s="221"/>
      <c r="Y324" s="223"/>
      <c r="Z324" s="221"/>
      <c r="AA324" s="221"/>
      <c r="AB324" s="221"/>
      <c r="AC324" s="221"/>
      <c r="AD324" s="221"/>
      <c r="AE324" s="221"/>
      <c r="AF324" s="221"/>
      <c r="AG324" s="221"/>
      <c r="AH324" s="221"/>
    </row>
    <row r="325" spans="1:34" ht="14.25" customHeight="1">
      <c r="A325" s="221"/>
      <c r="B325" s="87"/>
      <c r="C325" s="87"/>
      <c r="F325" s="221"/>
      <c r="J325" s="299"/>
      <c r="K325" s="300"/>
      <c r="L325" s="67"/>
      <c r="N325" s="67"/>
      <c r="O325" s="221"/>
      <c r="Q325" s="221"/>
      <c r="R325" s="221"/>
      <c r="S325" s="221"/>
      <c r="T325" s="221"/>
      <c r="U325" s="221"/>
      <c r="V325" s="221"/>
      <c r="W325" s="221"/>
      <c r="X325" s="221"/>
      <c r="Y325" s="223"/>
      <c r="Z325" s="221"/>
      <c r="AA325" s="221"/>
      <c r="AB325" s="221"/>
      <c r="AC325" s="221"/>
      <c r="AD325" s="221"/>
      <c r="AE325" s="221"/>
      <c r="AF325" s="221"/>
      <c r="AG325" s="221"/>
      <c r="AH325" s="221"/>
    </row>
    <row r="326" spans="1:34" ht="14.25" customHeight="1">
      <c r="A326" s="221"/>
      <c r="B326" s="87"/>
      <c r="C326" s="87"/>
      <c r="F326" s="221"/>
      <c r="J326" s="299"/>
      <c r="K326" s="300"/>
      <c r="L326" s="67"/>
      <c r="N326" s="67"/>
      <c r="O326" s="221"/>
      <c r="Q326" s="221"/>
      <c r="R326" s="221"/>
      <c r="S326" s="221"/>
      <c r="T326" s="221"/>
      <c r="U326" s="221"/>
      <c r="V326" s="221"/>
      <c r="W326" s="221"/>
      <c r="X326" s="221"/>
      <c r="Y326" s="223"/>
      <c r="Z326" s="221"/>
      <c r="AA326" s="221"/>
      <c r="AB326" s="221"/>
      <c r="AC326" s="221"/>
      <c r="AD326" s="221"/>
      <c r="AE326" s="221"/>
      <c r="AF326" s="221"/>
      <c r="AG326" s="221"/>
      <c r="AH326" s="221"/>
    </row>
    <row r="327" spans="1:34" ht="14.25" customHeight="1">
      <c r="A327" s="221"/>
      <c r="B327" s="87"/>
      <c r="C327" s="87"/>
      <c r="F327" s="221"/>
      <c r="J327" s="299"/>
      <c r="K327" s="300"/>
      <c r="L327" s="67"/>
      <c r="N327" s="67"/>
      <c r="O327" s="221"/>
      <c r="Q327" s="221"/>
      <c r="R327" s="221"/>
      <c r="S327" s="221"/>
      <c r="T327" s="221"/>
      <c r="U327" s="221"/>
      <c r="V327" s="221"/>
      <c r="W327" s="221"/>
      <c r="X327" s="221"/>
      <c r="Y327" s="223"/>
      <c r="Z327" s="221"/>
      <c r="AA327" s="221"/>
      <c r="AB327" s="221"/>
      <c r="AC327" s="221"/>
      <c r="AD327" s="221"/>
      <c r="AE327" s="221"/>
      <c r="AF327" s="221"/>
      <c r="AG327" s="221"/>
      <c r="AH327" s="221"/>
    </row>
    <row r="328" spans="1:34" ht="14.25" customHeight="1">
      <c r="A328" s="221"/>
      <c r="B328" s="87"/>
      <c r="C328" s="87"/>
      <c r="F328" s="221"/>
      <c r="J328" s="299"/>
      <c r="K328" s="300"/>
      <c r="L328" s="67"/>
      <c r="N328" s="67"/>
      <c r="O328" s="221"/>
      <c r="Q328" s="221"/>
      <c r="R328" s="221"/>
      <c r="S328" s="221"/>
      <c r="T328" s="221"/>
      <c r="U328" s="221"/>
      <c r="V328" s="221"/>
      <c r="W328" s="221"/>
      <c r="X328" s="221"/>
      <c r="Y328" s="223"/>
      <c r="Z328" s="221"/>
      <c r="AA328" s="221"/>
      <c r="AB328" s="221"/>
      <c r="AC328" s="221"/>
      <c r="AD328" s="221"/>
      <c r="AE328" s="221"/>
      <c r="AF328" s="221"/>
      <c r="AG328" s="221"/>
      <c r="AH328" s="221"/>
    </row>
    <row r="329" spans="1:34" ht="14.25" customHeight="1">
      <c r="A329" s="221"/>
      <c r="B329" s="87"/>
      <c r="C329" s="87"/>
      <c r="F329" s="221"/>
      <c r="J329" s="299"/>
      <c r="K329" s="300"/>
      <c r="L329" s="67"/>
      <c r="N329" s="67"/>
      <c r="O329" s="221"/>
      <c r="Q329" s="221"/>
      <c r="R329" s="221"/>
      <c r="S329" s="221"/>
      <c r="T329" s="221"/>
      <c r="U329" s="221"/>
      <c r="V329" s="221"/>
      <c r="W329" s="221"/>
      <c r="X329" s="221"/>
      <c r="Y329" s="223"/>
      <c r="Z329" s="221"/>
      <c r="AA329" s="221"/>
      <c r="AB329" s="221"/>
      <c r="AC329" s="221"/>
      <c r="AD329" s="221"/>
      <c r="AE329" s="221"/>
      <c r="AF329" s="221"/>
      <c r="AG329" s="221"/>
      <c r="AH329" s="221"/>
    </row>
    <row r="330" spans="1:34" ht="14.25" customHeight="1">
      <c r="A330" s="221"/>
      <c r="B330" s="87"/>
      <c r="C330" s="87"/>
      <c r="F330" s="221"/>
      <c r="J330" s="299"/>
      <c r="K330" s="300"/>
      <c r="L330" s="67"/>
      <c r="N330" s="67"/>
      <c r="O330" s="221"/>
      <c r="Q330" s="221"/>
      <c r="R330" s="221"/>
      <c r="S330" s="221"/>
      <c r="T330" s="221"/>
      <c r="U330" s="221"/>
      <c r="V330" s="221"/>
      <c r="W330" s="221"/>
      <c r="X330" s="221"/>
      <c r="Y330" s="223"/>
      <c r="Z330" s="221"/>
      <c r="AA330" s="221"/>
      <c r="AB330" s="221"/>
      <c r="AC330" s="221"/>
      <c r="AD330" s="221"/>
      <c r="AE330" s="221"/>
      <c r="AF330" s="221"/>
      <c r="AG330" s="221"/>
      <c r="AH330" s="221"/>
    </row>
    <row r="331" spans="1:34" ht="14.25" customHeight="1">
      <c r="A331" s="221"/>
      <c r="B331" s="87"/>
      <c r="C331" s="87"/>
      <c r="F331" s="221"/>
      <c r="J331" s="299"/>
      <c r="K331" s="300"/>
      <c r="L331" s="67"/>
      <c r="N331" s="67"/>
      <c r="O331" s="221"/>
      <c r="Q331" s="221"/>
      <c r="R331" s="221"/>
      <c r="S331" s="221"/>
      <c r="T331" s="221"/>
      <c r="U331" s="221"/>
      <c r="V331" s="221"/>
      <c r="W331" s="221"/>
      <c r="X331" s="221"/>
      <c r="Y331" s="223"/>
      <c r="Z331" s="221"/>
      <c r="AA331" s="221"/>
      <c r="AB331" s="221"/>
      <c r="AC331" s="221"/>
      <c r="AD331" s="221"/>
      <c r="AE331" s="221"/>
      <c r="AF331" s="221"/>
      <c r="AG331" s="221"/>
      <c r="AH331" s="221"/>
    </row>
    <row r="332" spans="1:34" ht="14.25" customHeight="1">
      <c r="A332" s="221"/>
      <c r="B332" s="87"/>
      <c r="C332" s="87"/>
      <c r="F332" s="221"/>
      <c r="J332" s="299"/>
      <c r="K332" s="300"/>
      <c r="L332" s="67"/>
      <c r="N332" s="67"/>
      <c r="O332" s="221"/>
      <c r="Q332" s="221"/>
      <c r="R332" s="221"/>
      <c r="S332" s="221"/>
      <c r="T332" s="221"/>
      <c r="U332" s="221"/>
      <c r="V332" s="221"/>
      <c r="W332" s="221"/>
      <c r="X332" s="221"/>
      <c r="Y332" s="223"/>
      <c r="Z332" s="221"/>
      <c r="AA332" s="221"/>
      <c r="AB332" s="221"/>
      <c r="AC332" s="221"/>
      <c r="AD332" s="221"/>
      <c r="AE332" s="221"/>
      <c r="AF332" s="221"/>
      <c r="AG332" s="221"/>
      <c r="AH332" s="221"/>
    </row>
    <row r="333" spans="1:34" ht="14.25" customHeight="1">
      <c r="A333" s="221"/>
      <c r="B333" s="87"/>
      <c r="C333" s="87"/>
      <c r="F333" s="221"/>
      <c r="J333" s="299"/>
      <c r="K333" s="300"/>
      <c r="L333" s="67"/>
      <c r="N333" s="67"/>
      <c r="O333" s="221"/>
      <c r="Q333" s="221"/>
      <c r="R333" s="221"/>
      <c r="S333" s="221"/>
      <c r="T333" s="221"/>
      <c r="U333" s="221"/>
      <c r="V333" s="221"/>
      <c r="W333" s="221"/>
      <c r="X333" s="221"/>
      <c r="Y333" s="223"/>
      <c r="Z333" s="221"/>
      <c r="AA333" s="221"/>
      <c r="AB333" s="221"/>
      <c r="AC333" s="221"/>
      <c r="AD333" s="221"/>
      <c r="AE333" s="221"/>
      <c r="AF333" s="221"/>
      <c r="AG333" s="221"/>
      <c r="AH333" s="221"/>
    </row>
    <row r="334" spans="1:34" ht="14.25" customHeight="1">
      <c r="A334" s="221"/>
      <c r="B334" s="87"/>
      <c r="C334" s="87"/>
      <c r="F334" s="221"/>
      <c r="J334" s="299"/>
      <c r="K334" s="300"/>
      <c r="L334" s="67"/>
      <c r="N334" s="67"/>
      <c r="O334" s="221"/>
      <c r="Q334" s="221"/>
      <c r="R334" s="221"/>
      <c r="S334" s="221"/>
      <c r="T334" s="221"/>
      <c r="U334" s="221"/>
      <c r="V334" s="221"/>
      <c r="W334" s="221"/>
      <c r="X334" s="221"/>
      <c r="Y334" s="223"/>
      <c r="Z334" s="221"/>
      <c r="AA334" s="221"/>
      <c r="AB334" s="221"/>
      <c r="AC334" s="221"/>
      <c r="AD334" s="221"/>
      <c r="AE334" s="221"/>
      <c r="AF334" s="221"/>
      <c r="AG334" s="221"/>
      <c r="AH334" s="221"/>
    </row>
    <row r="335" spans="1:34" ht="14.25" customHeight="1">
      <c r="A335" s="221"/>
      <c r="B335" s="87"/>
      <c r="C335" s="87"/>
      <c r="F335" s="221"/>
      <c r="J335" s="299"/>
      <c r="K335" s="300"/>
      <c r="L335" s="67"/>
      <c r="N335" s="67"/>
      <c r="O335" s="221"/>
      <c r="Q335" s="221"/>
      <c r="R335" s="221"/>
      <c r="S335" s="221"/>
      <c r="T335" s="221"/>
      <c r="U335" s="221"/>
      <c r="V335" s="221"/>
      <c r="W335" s="221"/>
      <c r="X335" s="221"/>
      <c r="Y335" s="223"/>
      <c r="Z335" s="221"/>
      <c r="AA335" s="221"/>
      <c r="AB335" s="221"/>
      <c r="AC335" s="221"/>
      <c r="AD335" s="221"/>
      <c r="AE335" s="221"/>
      <c r="AF335" s="221"/>
      <c r="AG335" s="221"/>
      <c r="AH335" s="221"/>
    </row>
    <row r="336" spans="1:34" ht="14.25" customHeight="1">
      <c r="A336" s="221"/>
      <c r="B336" s="87"/>
      <c r="C336" s="87"/>
      <c r="F336" s="221"/>
      <c r="J336" s="299"/>
      <c r="K336" s="300"/>
      <c r="L336" s="67"/>
      <c r="N336" s="67"/>
      <c r="O336" s="221"/>
      <c r="Q336" s="221"/>
      <c r="R336" s="221"/>
      <c r="S336" s="221"/>
      <c r="T336" s="221"/>
      <c r="U336" s="221"/>
      <c r="V336" s="221"/>
      <c r="W336" s="221"/>
      <c r="X336" s="221"/>
      <c r="Y336" s="223"/>
      <c r="Z336" s="221"/>
      <c r="AA336" s="221"/>
      <c r="AB336" s="221"/>
      <c r="AC336" s="221"/>
      <c r="AD336" s="221"/>
      <c r="AE336" s="221"/>
      <c r="AF336" s="221"/>
      <c r="AG336" s="221"/>
      <c r="AH336" s="221"/>
    </row>
    <row r="337" spans="1:34" ht="14.25" customHeight="1">
      <c r="A337" s="221"/>
      <c r="B337" s="87"/>
      <c r="C337" s="87"/>
      <c r="F337" s="221"/>
      <c r="J337" s="299"/>
      <c r="K337" s="300"/>
      <c r="L337" s="67"/>
      <c r="N337" s="67"/>
      <c r="O337" s="221"/>
      <c r="Q337" s="221"/>
      <c r="R337" s="221"/>
      <c r="S337" s="221"/>
      <c r="T337" s="221"/>
      <c r="U337" s="221"/>
      <c r="V337" s="221"/>
      <c r="W337" s="221"/>
      <c r="X337" s="221"/>
      <c r="Y337" s="223"/>
      <c r="Z337" s="221"/>
      <c r="AA337" s="221"/>
      <c r="AB337" s="221"/>
      <c r="AC337" s="221"/>
      <c r="AD337" s="221"/>
      <c r="AE337" s="221"/>
      <c r="AF337" s="221"/>
      <c r="AG337" s="221"/>
      <c r="AH337" s="221"/>
    </row>
    <row r="338" spans="1:34" ht="14.25" customHeight="1">
      <c r="A338" s="221"/>
      <c r="B338" s="87"/>
      <c r="C338" s="87"/>
      <c r="F338" s="221"/>
      <c r="J338" s="299"/>
      <c r="K338" s="300"/>
      <c r="L338" s="67"/>
      <c r="N338" s="67"/>
      <c r="O338" s="221"/>
      <c r="Q338" s="221"/>
      <c r="R338" s="221"/>
      <c r="S338" s="221"/>
      <c r="T338" s="221"/>
      <c r="U338" s="221"/>
      <c r="V338" s="221"/>
      <c r="W338" s="221"/>
      <c r="X338" s="221"/>
      <c r="Y338" s="223"/>
      <c r="Z338" s="221"/>
      <c r="AA338" s="221"/>
      <c r="AB338" s="221"/>
      <c r="AC338" s="221"/>
      <c r="AD338" s="221"/>
      <c r="AE338" s="221"/>
      <c r="AF338" s="221"/>
      <c r="AG338" s="221"/>
      <c r="AH338" s="221"/>
    </row>
    <row r="339" spans="1:34" ht="14.25" customHeight="1">
      <c r="A339" s="221"/>
      <c r="B339" s="87"/>
      <c r="C339" s="87"/>
      <c r="F339" s="221"/>
      <c r="J339" s="299"/>
      <c r="K339" s="300"/>
      <c r="L339" s="67"/>
      <c r="N339" s="67"/>
      <c r="O339" s="221"/>
      <c r="Q339" s="221"/>
      <c r="R339" s="221"/>
      <c r="S339" s="221"/>
      <c r="T339" s="221"/>
      <c r="U339" s="221"/>
      <c r="V339" s="221"/>
      <c r="W339" s="221"/>
      <c r="X339" s="221"/>
      <c r="Y339" s="223"/>
      <c r="Z339" s="221"/>
      <c r="AA339" s="221"/>
      <c r="AB339" s="221"/>
      <c r="AC339" s="221"/>
      <c r="AD339" s="221"/>
      <c r="AE339" s="221"/>
      <c r="AF339" s="221"/>
      <c r="AG339" s="221"/>
      <c r="AH339" s="221"/>
    </row>
    <row r="340" spans="1:34" ht="14.25" customHeight="1">
      <c r="A340" s="221"/>
      <c r="B340" s="87"/>
      <c r="C340" s="87"/>
      <c r="F340" s="221"/>
      <c r="J340" s="299"/>
      <c r="K340" s="300"/>
      <c r="L340" s="67"/>
      <c r="N340" s="67"/>
      <c r="O340" s="221"/>
      <c r="Q340" s="221"/>
      <c r="R340" s="221"/>
      <c r="S340" s="221"/>
      <c r="T340" s="221"/>
      <c r="U340" s="221"/>
      <c r="V340" s="221"/>
      <c r="W340" s="221"/>
      <c r="X340" s="221"/>
      <c r="Y340" s="223"/>
      <c r="Z340" s="221"/>
      <c r="AA340" s="221"/>
      <c r="AB340" s="221"/>
      <c r="AC340" s="221"/>
      <c r="AD340" s="221"/>
      <c r="AE340" s="221"/>
      <c r="AF340" s="221"/>
      <c r="AG340" s="221"/>
      <c r="AH340" s="221"/>
    </row>
    <row r="341" spans="1:34" ht="14.25" customHeight="1">
      <c r="A341" s="221"/>
      <c r="B341" s="87"/>
      <c r="C341" s="87"/>
      <c r="F341" s="221"/>
      <c r="J341" s="299"/>
      <c r="K341" s="300"/>
      <c r="L341" s="67"/>
      <c r="N341" s="67"/>
      <c r="O341" s="221"/>
      <c r="Q341" s="221"/>
      <c r="R341" s="221"/>
      <c r="S341" s="221"/>
      <c r="T341" s="221"/>
      <c r="U341" s="221"/>
      <c r="V341" s="221"/>
      <c r="W341" s="221"/>
      <c r="X341" s="221"/>
      <c r="Y341" s="223"/>
      <c r="Z341" s="221"/>
      <c r="AA341" s="221"/>
      <c r="AB341" s="221"/>
      <c r="AC341" s="221"/>
      <c r="AD341" s="221"/>
      <c r="AE341" s="221"/>
      <c r="AF341" s="221"/>
      <c r="AG341" s="221"/>
      <c r="AH341" s="221"/>
    </row>
    <row r="342" spans="1:34" ht="14.25" customHeight="1">
      <c r="A342" s="221"/>
      <c r="B342" s="87"/>
      <c r="C342" s="87"/>
      <c r="F342" s="221"/>
      <c r="J342" s="299"/>
      <c r="K342" s="300"/>
      <c r="L342" s="67"/>
      <c r="N342" s="67"/>
      <c r="O342" s="221"/>
      <c r="Q342" s="221"/>
      <c r="R342" s="221"/>
      <c r="S342" s="221"/>
      <c r="T342" s="221"/>
      <c r="U342" s="221"/>
      <c r="V342" s="221"/>
      <c r="W342" s="221"/>
      <c r="X342" s="221"/>
      <c r="Y342" s="223"/>
      <c r="Z342" s="221"/>
      <c r="AA342" s="221"/>
      <c r="AB342" s="221"/>
      <c r="AC342" s="221"/>
      <c r="AD342" s="221"/>
      <c r="AE342" s="221"/>
      <c r="AF342" s="221"/>
      <c r="AG342" s="221"/>
      <c r="AH342" s="221"/>
    </row>
    <row r="343" spans="1:34" ht="14.25" customHeight="1">
      <c r="A343" s="221"/>
      <c r="B343" s="87"/>
      <c r="C343" s="87"/>
      <c r="F343" s="221"/>
      <c r="J343" s="299"/>
      <c r="K343" s="300"/>
      <c r="L343" s="67"/>
      <c r="N343" s="67"/>
      <c r="O343" s="221"/>
      <c r="Q343" s="221"/>
      <c r="R343" s="221"/>
      <c r="S343" s="221"/>
      <c r="T343" s="221"/>
      <c r="U343" s="221"/>
      <c r="V343" s="221"/>
      <c r="W343" s="221"/>
      <c r="X343" s="221"/>
      <c r="Y343" s="223"/>
      <c r="Z343" s="221"/>
      <c r="AA343" s="221"/>
      <c r="AB343" s="221"/>
      <c r="AC343" s="221"/>
      <c r="AD343" s="221"/>
      <c r="AE343" s="221"/>
      <c r="AF343" s="221"/>
      <c r="AG343" s="221"/>
      <c r="AH343" s="221"/>
    </row>
    <row r="344" spans="1:34" ht="14.25" customHeight="1">
      <c r="A344" s="221"/>
      <c r="B344" s="87"/>
      <c r="C344" s="87"/>
      <c r="F344" s="221"/>
      <c r="J344" s="299"/>
      <c r="K344" s="300"/>
      <c r="L344" s="67"/>
      <c r="N344" s="67"/>
      <c r="O344" s="221"/>
      <c r="Q344" s="221"/>
      <c r="R344" s="221"/>
      <c r="S344" s="221"/>
      <c r="T344" s="221"/>
      <c r="U344" s="221"/>
      <c r="V344" s="221"/>
      <c r="W344" s="221"/>
      <c r="X344" s="221"/>
      <c r="Y344" s="223"/>
      <c r="Z344" s="221"/>
      <c r="AA344" s="221"/>
      <c r="AB344" s="221"/>
      <c r="AC344" s="221"/>
      <c r="AD344" s="221"/>
      <c r="AE344" s="221"/>
      <c r="AF344" s="221"/>
      <c r="AG344" s="221"/>
      <c r="AH344" s="221"/>
    </row>
    <row r="345" spans="1:34" ht="14.25" customHeight="1">
      <c r="A345" s="221"/>
      <c r="B345" s="87"/>
      <c r="C345" s="87"/>
      <c r="F345" s="221"/>
      <c r="J345" s="299"/>
      <c r="K345" s="300"/>
      <c r="L345" s="67"/>
      <c r="N345" s="67"/>
      <c r="O345" s="221"/>
      <c r="Q345" s="221"/>
      <c r="R345" s="221"/>
      <c r="S345" s="221"/>
      <c r="T345" s="221"/>
      <c r="U345" s="221"/>
      <c r="V345" s="221"/>
      <c r="W345" s="221"/>
      <c r="X345" s="221"/>
      <c r="Y345" s="223"/>
      <c r="Z345" s="221"/>
      <c r="AA345" s="221"/>
      <c r="AB345" s="221"/>
      <c r="AC345" s="221"/>
      <c r="AD345" s="221"/>
      <c r="AE345" s="221"/>
      <c r="AF345" s="221"/>
      <c r="AG345" s="221"/>
      <c r="AH345" s="221"/>
    </row>
    <row r="346" spans="1:34" ht="14.25" customHeight="1">
      <c r="A346" s="221"/>
      <c r="B346" s="87"/>
      <c r="C346" s="87"/>
      <c r="F346" s="221"/>
      <c r="J346" s="299"/>
      <c r="K346" s="300"/>
      <c r="L346" s="67"/>
      <c r="N346" s="67"/>
      <c r="O346" s="221"/>
      <c r="Q346" s="221"/>
      <c r="R346" s="221"/>
      <c r="S346" s="221"/>
      <c r="T346" s="221"/>
      <c r="U346" s="221"/>
      <c r="V346" s="221"/>
      <c r="W346" s="221"/>
      <c r="X346" s="221"/>
      <c r="Y346" s="223"/>
      <c r="Z346" s="221"/>
      <c r="AA346" s="221"/>
      <c r="AB346" s="221"/>
      <c r="AC346" s="221"/>
      <c r="AD346" s="221"/>
      <c r="AE346" s="221"/>
      <c r="AF346" s="221"/>
      <c r="AG346" s="221"/>
      <c r="AH346" s="221"/>
    </row>
    <row r="347" spans="1:34" ht="14.25" customHeight="1">
      <c r="A347" s="221"/>
      <c r="B347" s="87"/>
      <c r="C347" s="87"/>
      <c r="F347" s="221"/>
      <c r="J347" s="299"/>
      <c r="K347" s="300"/>
      <c r="L347" s="67"/>
      <c r="N347" s="67"/>
      <c r="O347" s="221"/>
      <c r="Q347" s="221"/>
      <c r="R347" s="221"/>
      <c r="S347" s="221"/>
      <c r="T347" s="221"/>
      <c r="U347" s="221"/>
      <c r="V347" s="221"/>
      <c r="W347" s="221"/>
      <c r="X347" s="221"/>
      <c r="Y347" s="223"/>
      <c r="Z347" s="221"/>
      <c r="AA347" s="221"/>
      <c r="AB347" s="221"/>
      <c r="AC347" s="221"/>
      <c r="AD347" s="221"/>
      <c r="AE347" s="221"/>
      <c r="AF347" s="221"/>
      <c r="AG347" s="221"/>
      <c r="AH347" s="221"/>
    </row>
    <row r="348" spans="1:34" ht="14.25" customHeight="1">
      <c r="A348" s="221"/>
      <c r="B348" s="87"/>
      <c r="C348" s="87"/>
      <c r="F348" s="221"/>
      <c r="J348" s="299"/>
      <c r="K348" s="300"/>
      <c r="L348" s="67"/>
      <c r="N348" s="67"/>
      <c r="O348" s="221"/>
      <c r="Q348" s="221"/>
      <c r="R348" s="221"/>
      <c r="S348" s="221"/>
      <c r="T348" s="221"/>
      <c r="U348" s="221"/>
      <c r="V348" s="221"/>
      <c r="W348" s="221"/>
      <c r="X348" s="221"/>
      <c r="Y348" s="223"/>
      <c r="Z348" s="221"/>
      <c r="AA348" s="221"/>
      <c r="AB348" s="221"/>
      <c r="AC348" s="221"/>
      <c r="AD348" s="221"/>
      <c r="AE348" s="221"/>
      <c r="AF348" s="221"/>
      <c r="AG348" s="221"/>
      <c r="AH348" s="221"/>
    </row>
    <row r="349" spans="1:34" ht="14.25" customHeight="1">
      <c r="A349" s="221"/>
      <c r="B349" s="87"/>
      <c r="C349" s="87"/>
      <c r="F349" s="221"/>
      <c r="J349" s="299"/>
      <c r="K349" s="300"/>
      <c r="L349" s="67"/>
      <c r="N349" s="67"/>
      <c r="O349" s="221"/>
      <c r="Q349" s="221"/>
      <c r="R349" s="221"/>
      <c r="S349" s="221"/>
      <c r="T349" s="221"/>
      <c r="U349" s="221"/>
      <c r="V349" s="221"/>
      <c r="W349" s="221"/>
      <c r="X349" s="221"/>
      <c r="Y349" s="223"/>
      <c r="Z349" s="221"/>
      <c r="AA349" s="221"/>
      <c r="AB349" s="221"/>
      <c r="AC349" s="221"/>
      <c r="AD349" s="221"/>
      <c r="AE349" s="221"/>
      <c r="AF349" s="221"/>
      <c r="AG349" s="221"/>
      <c r="AH349" s="221"/>
    </row>
    <row r="350" spans="1:34" ht="14.25" customHeight="1">
      <c r="A350" s="221"/>
      <c r="B350" s="87"/>
      <c r="C350" s="87"/>
      <c r="F350" s="221"/>
      <c r="J350" s="299"/>
      <c r="K350" s="300"/>
      <c r="L350" s="67"/>
      <c r="N350" s="67"/>
      <c r="O350" s="221"/>
      <c r="Q350" s="221"/>
      <c r="R350" s="221"/>
      <c r="S350" s="221"/>
      <c r="T350" s="221"/>
      <c r="U350" s="221"/>
      <c r="V350" s="221"/>
      <c r="W350" s="221"/>
      <c r="X350" s="221"/>
      <c r="Y350" s="223"/>
      <c r="Z350" s="221"/>
      <c r="AA350" s="221"/>
      <c r="AB350" s="221"/>
      <c r="AC350" s="221"/>
      <c r="AD350" s="221"/>
      <c r="AE350" s="221"/>
      <c r="AF350" s="221"/>
      <c r="AG350" s="221"/>
      <c r="AH350" s="221"/>
    </row>
    <row r="351" spans="1:34" ht="14.25" customHeight="1">
      <c r="A351" s="221"/>
      <c r="B351" s="87"/>
      <c r="C351" s="87"/>
      <c r="F351" s="221"/>
      <c r="J351" s="299"/>
      <c r="K351" s="300"/>
      <c r="L351" s="67"/>
      <c r="N351" s="67"/>
      <c r="O351" s="221"/>
      <c r="Q351" s="221"/>
      <c r="R351" s="221"/>
      <c r="S351" s="221"/>
      <c r="T351" s="221"/>
      <c r="U351" s="221"/>
      <c r="V351" s="221"/>
      <c r="W351" s="221"/>
      <c r="X351" s="221"/>
      <c r="Y351" s="223"/>
      <c r="Z351" s="221"/>
      <c r="AA351" s="221"/>
      <c r="AB351" s="221"/>
      <c r="AC351" s="221"/>
      <c r="AD351" s="221"/>
      <c r="AE351" s="221"/>
      <c r="AF351" s="221"/>
      <c r="AG351" s="221"/>
      <c r="AH351" s="221"/>
    </row>
    <row r="352" spans="1:34" ht="14.25" customHeight="1">
      <c r="A352" s="221"/>
      <c r="B352" s="87"/>
      <c r="C352" s="87"/>
      <c r="F352" s="221"/>
      <c r="J352" s="299"/>
      <c r="K352" s="300"/>
      <c r="L352" s="67"/>
      <c r="N352" s="67"/>
      <c r="O352" s="221"/>
      <c r="Q352" s="221"/>
      <c r="R352" s="221"/>
      <c r="S352" s="221"/>
      <c r="T352" s="221"/>
      <c r="U352" s="221"/>
      <c r="V352" s="221"/>
      <c r="W352" s="221"/>
      <c r="X352" s="221"/>
      <c r="Y352" s="223"/>
      <c r="Z352" s="221"/>
      <c r="AA352" s="221"/>
      <c r="AB352" s="221"/>
      <c r="AC352" s="221"/>
      <c r="AD352" s="221"/>
      <c r="AE352" s="221"/>
      <c r="AF352" s="221"/>
      <c r="AG352" s="221"/>
      <c r="AH352" s="221"/>
    </row>
    <row r="353" spans="1:34" ht="14.25" customHeight="1">
      <c r="A353" s="221"/>
      <c r="B353" s="87"/>
      <c r="C353" s="87"/>
      <c r="F353" s="221"/>
      <c r="J353" s="299"/>
      <c r="K353" s="300"/>
      <c r="L353" s="67"/>
      <c r="N353" s="67"/>
      <c r="O353" s="221"/>
      <c r="Q353" s="221"/>
      <c r="R353" s="221"/>
      <c r="S353" s="221"/>
      <c r="T353" s="221"/>
      <c r="U353" s="221"/>
      <c r="V353" s="221"/>
      <c r="W353" s="221"/>
      <c r="X353" s="221"/>
      <c r="Y353" s="223"/>
      <c r="Z353" s="221"/>
      <c r="AA353" s="221"/>
      <c r="AB353" s="221"/>
      <c r="AC353" s="221"/>
      <c r="AD353" s="221"/>
      <c r="AE353" s="221"/>
      <c r="AF353" s="221"/>
      <c r="AG353" s="221"/>
      <c r="AH353" s="221"/>
    </row>
    <row r="354" spans="1:34" ht="14.25" customHeight="1">
      <c r="A354" s="221"/>
      <c r="B354" s="87"/>
      <c r="C354" s="87"/>
      <c r="F354" s="221"/>
      <c r="J354" s="299"/>
      <c r="K354" s="300"/>
      <c r="L354" s="67"/>
      <c r="N354" s="67"/>
      <c r="O354" s="221"/>
      <c r="Q354" s="221"/>
      <c r="R354" s="221"/>
      <c r="S354" s="221"/>
      <c r="T354" s="221"/>
      <c r="U354" s="221"/>
      <c r="V354" s="221"/>
      <c r="W354" s="221"/>
      <c r="X354" s="221"/>
      <c r="Y354" s="223"/>
      <c r="Z354" s="221"/>
      <c r="AA354" s="221"/>
      <c r="AB354" s="221"/>
      <c r="AC354" s="221"/>
      <c r="AD354" s="221"/>
      <c r="AE354" s="221"/>
      <c r="AF354" s="221"/>
      <c r="AG354" s="221"/>
      <c r="AH354" s="221"/>
    </row>
    <row r="355" spans="1:34" ht="14.25" customHeight="1">
      <c r="A355" s="221"/>
      <c r="B355" s="87"/>
      <c r="C355" s="87"/>
      <c r="F355" s="221"/>
      <c r="J355" s="299"/>
      <c r="K355" s="300"/>
      <c r="L355" s="67"/>
      <c r="N355" s="67"/>
      <c r="O355" s="221"/>
      <c r="Q355" s="221"/>
      <c r="R355" s="221"/>
      <c r="S355" s="221"/>
      <c r="T355" s="221"/>
      <c r="U355" s="221"/>
      <c r="V355" s="221"/>
      <c r="W355" s="221"/>
      <c r="X355" s="221"/>
      <c r="Y355" s="223"/>
      <c r="Z355" s="221"/>
      <c r="AA355" s="221"/>
      <c r="AB355" s="221"/>
      <c r="AC355" s="221"/>
      <c r="AD355" s="221"/>
      <c r="AE355" s="221"/>
      <c r="AF355" s="221"/>
      <c r="AG355" s="221"/>
      <c r="AH355" s="221"/>
    </row>
    <row r="356" spans="1:34" ht="14.25" customHeight="1">
      <c r="A356" s="221"/>
      <c r="B356" s="87"/>
      <c r="C356" s="87"/>
      <c r="F356" s="221"/>
      <c r="J356" s="299"/>
      <c r="K356" s="300"/>
      <c r="L356" s="67"/>
      <c r="N356" s="67"/>
      <c r="O356" s="221"/>
      <c r="Q356" s="221"/>
      <c r="R356" s="221"/>
      <c r="S356" s="221"/>
      <c r="T356" s="221"/>
      <c r="U356" s="221"/>
      <c r="V356" s="221"/>
      <c r="W356" s="221"/>
      <c r="X356" s="221"/>
      <c r="Y356" s="223"/>
      <c r="Z356" s="221"/>
      <c r="AA356" s="221"/>
      <c r="AB356" s="221"/>
      <c r="AC356" s="221"/>
      <c r="AD356" s="221"/>
      <c r="AE356" s="221"/>
      <c r="AF356" s="221"/>
      <c r="AG356" s="221"/>
      <c r="AH356" s="221"/>
    </row>
    <row r="357" spans="1:34" ht="14.25" customHeight="1">
      <c r="A357" s="221"/>
      <c r="B357" s="87"/>
      <c r="C357" s="87"/>
      <c r="F357" s="221"/>
      <c r="J357" s="299"/>
      <c r="K357" s="300"/>
      <c r="L357" s="67"/>
      <c r="N357" s="67"/>
      <c r="O357" s="221"/>
      <c r="Q357" s="221"/>
      <c r="R357" s="221"/>
      <c r="S357" s="221"/>
      <c r="T357" s="221"/>
      <c r="U357" s="221"/>
      <c r="V357" s="221"/>
      <c r="W357" s="221"/>
      <c r="X357" s="221"/>
      <c r="Y357" s="223"/>
      <c r="Z357" s="221"/>
      <c r="AA357" s="221"/>
      <c r="AB357" s="221"/>
      <c r="AC357" s="221"/>
      <c r="AD357" s="221"/>
      <c r="AE357" s="221"/>
      <c r="AF357" s="221"/>
      <c r="AG357" s="221"/>
      <c r="AH357" s="221"/>
    </row>
    <row r="358" spans="1:34" ht="14.25" customHeight="1">
      <c r="A358" s="221"/>
      <c r="B358" s="87"/>
      <c r="C358" s="87"/>
      <c r="F358" s="221"/>
      <c r="J358" s="299"/>
      <c r="K358" s="300"/>
      <c r="L358" s="67"/>
      <c r="N358" s="67"/>
      <c r="O358" s="221"/>
      <c r="Q358" s="221"/>
      <c r="R358" s="221"/>
      <c r="S358" s="221"/>
      <c r="T358" s="221"/>
      <c r="U358" s="221"/>
      <c r="V358" s="221"/>
      <c r="W358" s="221"/>
      <c r="X358" s="221"/>
      <c r="Y358" s="223"/>
      <c r="Z358" s="221"/>
      <c r="AA358" s="221"/>
      <c r="AB358" s="221"/>
      <c r="AC358" s="221"/>
      <c r="AD358" s="221"/>
      <c r="AE358" s="221"/>
      <c r="AF358" s="221"/>
      <c r="AG358" s="221"/>
      <c r="AH358" s="221"/>
    </row>
    <row r="359" spans="1:34" ht="14.25" customHeight="1">
      <c r="A359" s="221"/>
      <c r="B359" s="87"/>
      <c r="C359" s="87"/>
      <c r="F359" s="221"/>
      <c r="J359" s="299"/>
      <c r="K359" s="300"/>
      <c r="L359" s="67"/>
      <c r="N359" s="67"/>
      <c r="O359" s="221"/>
      <c r="Q359" s="221"/>
      <c r="R359" s="221"/>
      <c r="S359" s="221"/>
      <c r="T359" s="221"/>
      <c r="U359" s="221"/>
      <c r="V359" s="221"/>
      <c r="W359" s="221"/>
      <c r="X359" s="221"/>
      <c r="Y359" s="223"/>
      <c r="Z359" s="221"/>
      <c r="AA359" s="221"/>
      <c r="AB359" s="221"/>
      <c r="AC359" s="221"/>
      <c r="AD359" s="221"/>
      <c r="AE359" s="221"/>
      <c r="AF359" s="221"/>
      <c r="AG359" s="221"/>
      <c r="AH359" s="221"/>
    </row>
    <row r="360" spans="1:34" ht="14.25" customHeight="1">
      <c r="A360" s="221"/>
      <c r="B360" s="87"/>
      <c r="C360" s="87"/>
      <c r="F360" s="221"/>
      <c r="J360" s="299"/>
      <c r="K360" s="300"/>
      <c r="L360" s="67"/>
      <c r="N360" s="67"/>
      <c r="O360" s="221"/>
      <c r="Q360" s="221"/>
      <c r="R360" s="221"/>
      <c r="S360" s="221"/>
      <c r="T360" s="221"/>
      <c r="U360" s="221"/>
      <c r="V360" s="221"/>
      <c r="W360" s="221"/>
      <c r="X360" s="221"/>
      <c r="Y360" s="223"/>
      <c r="Z360" s="221"/>
      <c r="AA360" s="221"/>
      <c r="AB360" s="221"/>
      <c r="AC360" s="221"/>
      <c r="AD360" s="221"/>
      <c r="AE360" s="221"/>
      <c r="AF360" s="221"/>
      <c r="AG360" s="221"/>
      <c r="AH360" s="221"/>
    </row>
    <row r="361" spans="1:34" ht="14.25" customHeight="1">
      <c r="A361" s="221"/>
      <c r="B361" s="87"/>
      <c r="C361" s="87"/>
      <c r="F361" s="221"/>
      <c r="J361" s="299"/>
      <c r="K361" s="300"/>
      <c r="L361" s="67"/>
      <c r="N361" s="67"/>
      <c r="O361" s="221"/>
      <c r="Q361" s="221"/>
      <c r="R361" s="221"/>
      <c r="S361" s="221"/>
      <c r="T361" s="221"/>
      <c r="U361" s="221"/>
      <c r="V361" s="221"/>
      <c r="W361" s="221"/>
      <c r="X361" s="221"/>
      <c r="Y361" s="223"/>
      <c r="Z361" s="221"/>
      <c r="AA361" s="221"/>
      <c r="AB361" s="221"/>
      <c r="AC361" s="221"/>
      <c r="AD361" s="221"/>
      <c r="AE361" s="221"/>
      <c r="AF361" s="221"/>
      <c r="AG361" s="221"/>
      <c r="AH361" s="221"/>
    </row>
    <row r="362" spans="1:34" ht="14.25" customHeight="1">
      <c r="A362" s="221"/>
      <c r="B362" s="87"/>
      <c r="C362" s="87"/>
      <c r="F362" s="221"/>
      <c r="J362" s="299"/>
      <c r="K362" s="300"/>
      <c r="L362" s="67"/>
      <c r="N362" s="67"/>
      <c r="O362" s="221"/>
      <c r="Q362" s="221"/>
      <c r="R362" s="221"/>
      <c r="S362" s="221"/>
      <c r="T362" s="221"/>
      <c r="U362" s="221"/>
      <c r="V362" s="221"/>
      <c r="W362" s="221"/>
      <c r="X362" s="221"/>
      <c r="Y362" s="223"/>
      <c r="Z362" s="221"/>
      <c r="AA362" s="221"/>
      <c r="AB362" s="221"/>
      <c r="AC362" s="221"/>
      <c r="AD362" s="221"/>
      <c r="AE362" s="221"/>
      <c r="AF362" s="221"/>
      <c r="AG362" s="221"/>
      <c r="AH362" s="221"/>
    </row>
    <row r="363" spans="1:34" ht="14.25" customHeight="1">
      <c r="A363" s="221"/>
      <c r="B363" s="87"/>
      <c r="C363" s="87"/>
      <c r="F363" s="221"/>
      <c r="J363" s="299"/>
      <c r="K363" s="300"/>
      <c r="L363" s="67"/>
      <c r="N363" s="67"/>
      <c r="O363" s="221"/>
      <c r="Q363" s="221"/>
      <c r="R363" s="221"/>
      <c r="S363" s="221"/>
      <c r="T363" s="221"/>
      <c r="U363" s="221"/>
      <c r="V363" s="221"/>
      <c r="W363" s="221"/>
      <c r="X363" s="221"/>
      <c r="Y363" s="223"/>
      <c r="Z363" s="221"/>
      <c r="AA363" s="221"/>
      <c r="AB363" s="221"/>
      <c r="AC363" s="221"/>
      <c r="AD363" s="221"/>
      <c r="AE363" s="221"/>
      <c r="AF363" s="221"/>
      <c r="AG363" s="221"/>
      <c r="AH363" s="221"/>
    </row>
    <row r="364" spans="1:34" ht="14.25" customHeight="1">
      <c r="A364" s="221"/>
      <c r="B364" s="87"/>
      <c r="C364" s="87"/>
      <c r="F364" s="221"/>
      <c r="J364" s="299"/>
      <c r="K364" s="300"/>
      <c r="L364" s="67"/>
      <c r="N364" s="67"/>
      <c r="O364" s="221"/>
      <c r="Q364" s="221"/>
      <c r="R364" s="221"/>
      <c r="S364" s="221"/>
      <c r="T364" s="221"/>
      <c r="U364" s="221"/>
      <c r="V364" s="221"/>
      <c r="W364" s="221"/>
      <c r="X364" s="221"/>
      <c r="Y364" s="223"/>
      <c r="Z364" s="221"/>
      <c r="AA364" s="221"/>
      <c r="AB364" s="221"/>
      <c r="AC364" s="221"/>
      <c r="AD364" s="221"/>
      <c r="AE364" s="221"/>
      <c r="AF364" s="221"/>
      <c r="AG364" s="221"/>
      <c r="AH364" s="221"/>
    </row>
    <row r="365" spans="1:34" ht="14.25" customHeight="1">
      <c r="A365" s="221"/>
      <c r="B365" s="87"/>
      <c r="C365" s="87"/>
      <c r="F365" s="221"/>
      <c r="J365" s="299"/>
      <c r="K365" s="300"/>
      <c r="L365" s="67"/>
      <c r="N365" s="67"/>
      <c r="O365" s="221"/>
      <c r="Q365" s="221"/>
      <c r="R365" s="221"/>
      <c r="S365" s="221"/>
      <c r="T365" s="221"/>
      <c r="U365" s="221"/>
      <c r="V365" s="221"/>
      <c r="W365" s="221"/>
      <c r="X365" s="221"/>
      <c r="Y365" s="223"/>
      <c r="Z365" s="221"/>
      <c r="AA365" s="221"/>
      <c r="AB365" s="221"/>
      <c r="AC365" s="221"/>
      <c r="AD365" s="221"/>
      <c r="AE365" s="221"/>
      <c r="AF365" s="221"/>
      <c r="AG365" s="221"/>
      <c r="AH365" s="221"/>
    </row>
    <row r="366" spans="1:34" ht="14.25" customHeight="1">
      <c r="A366" s="221"/>
      <c r="B366" s="87"/>
      <c r="C366" s="87"/>
      <c r="F366" s="221"/>
      <c r="J366" s="299"/>
      <c r="K366" s="300"/>
      <c r="L366" s="67"/>
      <c r="N366" s="67"/>
      <c r="O366" s="221"/>
      <c r="Q366" s="221"/>
      <c r="R366" s="221"/>
      <c r="S366" s="221"/>
      <c r="T366" s="221"/>
      <c r="U366" s="221"/>
      <c r="V366" s="221"/>
      <c r="W366" s="221"/>
      <c r="X366" s="221"/>
      <c r="Y366" s="223"/>
      <c r="Z366" s="221"/>
      <c r="AA366" s="221"/>
      <c r="AB366" s="221"/>
      <c r="AC366" s="221"/>
      <c r="AD366" s="221"/>
      <c r="AE366" s="221"/>
      <c r="AF366" s="221"/>
      <c r="AG366" s="221"/>
      <c r="AH366" s="221"/>
    </row>
    <row r="367" spans="1:34" ht="14.25" customHeight="1">
      <c r="A367" s="221"/>
      <c r="B367" s="87"/>
      <c r="C367" s="87"/>
      <c r="F367" s="221"/>
      <c r="J367" s="299"/>
      <c r="K367" s="300"/>
      <c r="L367" s="67"/>
      <c r="N367" s="67"/>
      <c r="O367" s="221"/>
      <c r="Q367" s="221"/>
      <c r="R367" s="221"/>
      <c r="S367" s="221"/>
      <c r="T367" s="221"/>
      <c r="U367" s="221"/>
      <c r="V367" s="221"/>
      <c r="W367" s="221"/>
      <c r="X367" s="221"/>
      <c r="Y367" s="223"/>
      <c r="Z367" s="221"/>
      <c r="AA367" s="221"/>
      <c r="AB367" s="221"/>
      <c r="AC367" s="221"/>
      <c r="AD367" s="221"/>
      <c r="AE367" s="221"/>
      <c r="AF367" s="221"/>
      <c r="AG367" s="221"/>
      <c r="AH367" s="221"/>
    </row>
    <row r="368" spans="1:34" ht="14.25" customHeight="1">
      <c r="A368" s="221"/>
      <c r="B368" s="87"/>
      <c r="C368" s="87"/>
      <c r="F368" s="221"/>
      <c r="J368" s="299"/>
      <c r="K368" s="300"/>
      <c r="L368" s="67"/>
      <c r="N368" s="67"/>
      <c r="O368" s="221"/>
      <c r="Q368" s="221"/>
      <c r="R368" s="221"/>
      <c r="S368" s="221"/>
      <c r="T368" s="221"/>
      <c r="U368" s="221"/>
      <c r="V368" s="221"/>
      <c r="W368" s="221"/>
      <c r="X368" s="221"/>
      <c r="Y368" s="223"/>
      <c r="Z368" s="221"/>
      <c r="AA368" s="221"/>
      <c r="AB368" s="221"/>
      <c r="AC368" s="221"/>
      <c r="AD368" s="221"/>
      <c r="AE368" s="221"/>
      <c r="AF368" s="221"/>
      <c r="AG368" s="221"/>
      <c r="AH368" s="221"/>
    </row>
    <row r="369" spans="1:34" ht="14.25" customHeight="1">
      <c r="A369" s="221"/>
      <c r="B369" s="87"/>
      <c r="C369" s="87"/>
      <c r="F369" s="221"/>
      <c r="J369" s="299"/>
      <c r="K369" s="300"/>
      <c r="L369" s="67"/>
      <c r="N369" s="67"/>
      <c r="O369" s="221"/>
      <c r="Q369" s="221"/>
      <c r="R369" s="221"/>
      <c r="S369" s="221"/>
      <c r="T369" s="221"/>
      <c r="U369" s="221"/>
      <c r="V369" s="221"/>
      <c r="W369" s="221"/>
      <c r="X369" s="221"/>
      <c r="Y369" s="223"/>
      <c r="Z369" s="221"/>
      <c r="AA369" s="221"/>
      <c r="AB369" s="221"/>
      <c r="AC369" s="221"/>
      <c r="AD369" s="221"/>
      <c r="AE369" s="221"/>
      <c r="AF369" s="221"/>
      <c r="AG369" s="221"/>
      <c r="AH369" s="221"/>
    </row>
    <row r="370" spans="1:34" ht="14.25" customHeight="1">
      <c r="A370" s="221"/>
      <c r="B370" s="87"/>
      <c r="C370" s="87"/>
      <c r="F370" s="221"/>
      <c r="J370" s="299"/>
      <c r="K370" s="300"/>
      <c r="L370" s="67"/>
      <c r="N370" s="67"/>
      <c r="O370" s="221"/>
      <c r="Q370" s="221"/>
      <c r="R370" s="221"/>
      <c r="S370" s="221"/>
      <c r="T370" s="221"/>
      <c r="U370" s="221"/>
      <c r="V370" s="221"/>
      <c r="W370" s="221"/>
      <c r="X370" s="221"/>
      <c r="Y370" s="223"/>
      <c r="Z370" s="221"/>
      <c r="AA370" s="221"/>
      <c r="AB370" s="221"/>
      <c r="AC370" s="221"/>
      <c r="AD370" s="221"/>
      <c r="AE370" s="221"/>
      <c r="AF370" s="221"/>
      <c r="AG370" s="221"/>
      <c r="AH370" s="221"/>
    </row>
    <row r="371" spans="1:34" ht="14.25" customHeight="1">
      <c r="A371" s="221"/>
      <c r="B371" s="87"/>
      <c r="C371" s="87"/>
      <c r="F371" s="221"/>
      <c r="J371" s="299"/>
      <c r="K371" s="300"/>
      <c r="L371" s="67"/>
      <c r="N371" s="67"/>
      <c r="O371" s="221"/>
      <c r="Q371" s="221"/>
      <c r="R371" s="221"/>
      <c r="S371" s="221"/>
      <c r="T371" s="221"/>
      <c r="U371" s="221"/>
      <c r="V371" s="221"/>
      <c r="W371" s="221"/>
      <c r="X371" s="221"/>
      <c r="Y371" s="223"/>
      <c r="Z371" s="221"/>
      <c r="AA371" s="221"/>
      <c r="AB371" s="221"/>
      <c r="AC371" s="221"/>
      <c r="AD371" s="221"/>
      <c r="AE371" s="221"/>
      <c r="AF371" s="221"/>
      <c r="AG371" s="221"/>
      <c r="AH371" s="221"/>
    </row>
    <row r="372" spans="1:34" ht="14.25" customHeight="1">
      <c r="A372" s="221"/>
      <c r="B372" s="87"/>
      <c r="C372" s="87"/>
      <c r="F372" s="221"/>
      <c r="J372" s="299"/>
      <c r="K372" s="300"/>
      <c r="L372" s="67"/>
      <c r="N372" s="67"/>
      <c r="O372" s="221"/>
      <c r="Q372" s="221"/>
      <c r="R372" s="221"/>
      <c r="S372" s="221"/>
      <c r="T372" s="221"/>
      <c r="U372" s="221"/>
      <c r="V372" s="221"/>
      <c r="W372" s="221"/>
      <c r="X372" s="221"/>
      <c r="Y372" s="223"/>
      <c r="Z372" s="221"/>
      <c r="AA372" s="221"/>
      <c r="AB372" s="221"/>
      <c r="AC372" s="221"/>
      <c r="AD372" s="221"/>
      <c r="AE372" s="221"/>
      <c r="AF372" s="221"/>
      <c r="AG372" s="221"/>
      <c r="AH372" s="221"/>
    </row>
    <row r="373" spans="1:34" ht="14.25" customHeight="1">
      <c r="A373" s="221"/>
      <c r="B373" s="87"/>
      <c r="C373" s="87"/>
      <c r="F373" s="221"/>
      <c r="J373" s="299"/>
      <c r="K373" s="300"/>
      <c r="L373" s="67"/>
      <c r="N373" s="67"/>
      <c r="O373" s="221"/>
      <c r="Q373" s="221"/>
      <c r="R373" s="221"/>
      <c r="S373" s="221"/>
      <c r="T373" s="221"/>
      <c r="U373" s="221"/>
      <c r="V373" s="221"/>
      <c r="W373" s="221"/>
      <c r="X373" s="221"/>
      <c r="Y373" s="223"/>
      <c r="Z373" s="221"/>
      <c r="AA373" s="221"/>
      <c r="AB373" s="221"/>
      <c r="AC373" s="221"/>
      <c r="AD373" s="221"/>
      <c r="AE373" s="221"/>
      <c r="AF373" s="221"/>
      <c r="AG373" s="221"/>
      <c r="AH373" s="221"/>
    </row>
    <row r="374" spans="1:34" ht="14.25" customHeight="1">
      <c r="A374" s="221"/>
      <c r="B374" s="87"/>
      <c r="C374" s="87"/>
      <c r="F374" s="221"/>
      <c r="J374" s="299"/>
      <c r="K374" s="300"/>
      <c r="L374" s="67"/>
      <c r="N374" s="67"/>
      <c r="O374" s="221"/>
      <c r="Q374" s="221"/>
      <c r="R374" s="221"/>
      <c r="S374" s="221"/>
      <c r="T374" s="221"/>
      <c r="U374" s="221"/>
      <c r="V374" s="221"/>
      <c r="W374" s="221"/>
      <c r="X374" s="221"/>
      <c r="Y374" s="223"/>
      <c r="Z374" s="221"/>
      <c r="AA374" s="221"/>
      <c r="AB374" s="221"/>
      <c r="AC374" s="221"/>
      <c r="AD374" s="221"/>
      <c r="AE374" s="221"/>
      <c r="AF374" s="221"/>
      <c r="AG374" s="221"/>
      <c r="AH374" s="221"/>
    </row>
    <row r="375" spans="1:34" ht="14.25" customHeight="1">
      <c r="A375" s="221"/>
      <c r="B375" s="87"/>
      <c r="C375" s="87"/>
      <c r="F375" s="221"/>
      <c r="J375" s="299"/>
      <c r="K375" s="300"/>
      <c r="L375" s="67"/>
      <c r="N375" s="67"/>
      <c r="O375" s="221"/>
      <c r="Q375" s="221"/>
      <c r="R375" s="221"/>
      <c r="S375" s="221"/>
      <c r="T375" s="221"/>
      <c r="U375" s="221"/>
      <c r="V375" s="221"/>
      <c r="W375" s="221"/>
      <c r="X375" s="221"/>
      <c r="Y375" s="223"/>
      <c r="Z375" s="221"/>
      <c r="AA375" s="221"/>
      <c r="AB375" s="221"/>
      <c r="AC375" s="221"/>
      <c r="AD375" s="221"/>
      <c r="AE375" s="221"/>
      <c r="AF375" s="221"/>
      <c r="AG375" s="221"/>
      <c r="AH375" s="221"/>
    </row>
    <row r="376" spans="1:34" ht="14.25" customHeight="1">
      <c r="A376" s="221"/>
      <c r="B376" s="87"/>
      <c r="C376" s="87"/>
      <c r="F376" s="221"/>
      <c r="J376" s="299"/>
      <c r="K376" s="300"/>
      <c r="L376" s="67"/>
      <c r="N376" s="67"/>
      <c r="O376" s="221"/>
      <c r="Q376" s="221"/>
      <c r="R376" s="221"/>
      <c r="S376" s="221"/>
      <c r="T376" s="221"/>
      <c r="U376" s="221"/>
      <c r="V376" s="221"/>
      <c r="W376" s="221"/>
      <c r="X376" s="221"/>
      <c r="Y376" s="223"/>
      <c r="Z376" s="221"/>
      <c r="AA376" s="221"/>
      <c r="AB376" s="221"/>
      <c r="AC376" s="221"/>
      <c r="AD376" s="221"/>
      <c r="AE376" s="221"/>
      <c r="AF376" s="221"/>
      <c r="AG376" s="221"/>
      <c r="AH376" s="221"/>
    </row>
    <row r="377" spans="1:34" ht="14.25" customHeight="1">
      <c r="A377" s="221"/>
      <c r="B377" s="87"/>
      <c r="C377" s="87"/>
      <c r="F377" s="221"/>
      <c r="J377" s="299"/>
      <c r="K377" s="300"/>
      <c r="L377" s="67"/>
      <c r="N377" s="67"/>
      <c r="O377" s="221"/>
      <c r="Q377" s="221"/>
      <c r="R377" s="221"/>
      <c r="S377" s="221"/>
      <c r="T377" s="221"/>
      <c r="U377" s="221"/>
      <c r="V377" s="221"/>
      <c r="W377" s="221"/>
      <c r="X377" s="221"/>
      <c r="Y377" s="223"/>
      <c r="Z377" s="221"/>
      <c r="AA377" s="221"/>
      <c r="AB377" s="221"/>
      <c r="AC377" s="221"/>
      <c r="AD377" s="221"/>
      <c r="AE377" s="221"/>
      <c r="AF377" s="221"/>
      <c r="AG377" s="221"/>
      <c r="AH377" s="221"/>
    </row>
    <row r="378" spans="1:34" ht="14.25" customHeight="1">
      <c r="A378" s="221"/>
      <c r="B378" s="87"/>
      <c r="C378" s="87"/>
      <c r="F378" s="221"/>
      <c r="J378" s="299"/>
      <c r="K378" s="300"/>
      <c r="L378" s="67"/>
      <c r="N378" s="67"/>
      <c r="O378" s="221"/>
      <c r="Q378" s="221"/>
      <c r="R378" s="221"/>
      <c r="S378" s="221"/>
      <c r="T378" s="221"/>
      <c r="U378" s="221"/>
      <c r="V378" s="221"/>
      <c r="W378" s="221"/>
      <c r="X378" s="221"/>
      <c r="Y378" s="223"/>
      <c r="Z378" s="221"/>
      <c r="AA378" s="221"/>
      <c r="AB378" s="221"/>
      <c r="AC378" s="221"/>
      <c r="AD378" s="221"/>
      <c r="AE378" s="221"/>
      <c r="AF378" s="221"/>
      <c r="AG378" s="221"/>
      <c r="AH378" s="221"/>
    </row>
    <row r="379" spans="1:34" ht="14.25" customHeight="1">
      <c r="A379" s="221"/>
      <c r="B379" s="87"/>
      <c r="C379" s="87"/>
      <c r="F379" s="221"/>
      <c r="J379" s="299"/>
      <c r="K379" s="300"/>
      <c r="L379" s="67"/>
      <c r="N379" s="67"/>
      <c r="O379" s="221"/>
      <c r="Q379" s="221"/>
      <c r="R379" s="221"/>
      <c r="S379" s="221"/>
      <c r="T379" s="221"/>
      <c r="U379" s="221"/>
      <c r="V379" s="221"/>
      <c r="W379" s="221"/>
      <c r="X379" s="221"/>
      <c r="Y379" s="223"/>
      <c r="Z379" s="221"/>
      <c r="AA379" s="221"/>
      <c r="AB379" s="221"/>
      <c r="AC379" s="221"/>
      <c r="AD379" s="221"/>
      <c r="AE379" s="221"/>
      <c r="AF379" s="221"/>
      <c r="AG379" s="221"/>
      <c r="AH379" s="221"/>
    </row>
    <row r="380" spans="1:34" ht="14.25" customHeight="1">
      <c r="A380" s="221"/>
      <c r="B380" s="87"/>
      <c r="C380" s="87"/>
      <c r="F380" s="221"/>
      <c r="J380" s="299"/>
      <c r="K380" s="300"/>
      <c r="L380" s="67"/>
      <c r="N380" s="67"/>
      <c r="O380" s="221"/>
      <c r="Q380" s="221"/>
      <c r="R380" s="221"/>
      <c r="S380" s="221"/>
      <c r="T380" s="221"/>
      <c r="U380" s="221"/>
      <c r="V380" s="221"/>
      <c r="W380" s="221"/>
      <c r="X380" s="221"/>
      <c r="Y380" s="223"/>
      <c r="Z380" s="221"/>
      <c r="AA380" s="221"/>
      <c r="AB380" s="221"/>
      <c r="AC380" s="221"/>
      <c r="AD380" s="221"/>
      <c r="AE380" s="221"/>
      <c r="AF380" s="221"/>
      <c r="AG380" s="221"/>
      <c r="AH380" s="221"/>
    </row>
    <row r="381" spans="1:34" ht="14.25" customHeight="1">
      <c r="A381" s="221"/>
      <c r="B381" s="87"/>
      <c r="C381" s="87"/>
      <c r="F381" s="221"/>
      <c r="J381" s="299"/>
      <c r="K381" s="300"/>
      <c r="L381" s="67"/>
      <c r="N381" s="67"/>
      <c r="O381" s="221"/>
      <c r="Q381" s="221"/>
      <c r="R381" s="221"/>
      <c r="S381" s="221"/>
      <c r="T381" s="221"/>
      <c r="U381" s="221"/>
      <c r="V381" s="221"/>
      <c r="W381" s="221"/>
      <c r="X381" s="221"/>
      <c r="Y381" s="223"/>
      <c r="Z381" s="221"/>
      <c r="AA381" s="221"/>
      <c r="AB381" s="221"/>
      <c r="AC381" s="221"/>
      <c r="AD381" s="221"/>
      <c r="AE381" s="221"/>
      <c r="AF381" s="221"/>
      <c r="AG381" s="221"/>
      <c r="AH381" s="221"/>
    </row>
    <row r="382" spans="1:34" ht="14.25" customHeight="1">
      <c r="A382" s="221"/>
      <c r="B382" s="87"/>
      <c r="C382" s="87"/>
      <c r="F382" s="221"/>
      <c r="J382" s="299"/>
      <c r="K382" s="300"/>
      <c r="L382" s="67"/>
      <c r="N382" s="67"/>
      <c r="O382" s="221"/>
      <c r="Q382" s="221"/>
      <c r="R382" s="221"/>
      <c r="S382" s="221"/>
      <c r="T382" s="221"/>
      <c r="U382" s="221"/>
      <c r="V382" s="221"/>
      <c r="W382" s="221"/>
      <c r="X382" s="221"/>
      <c r="Y382" s="223"/>
      <c r="Z382" s="221"/>
      <c r="AA382" s="221"/>
      <c r="AB382" s="221"/>
      <c r="AC382" s="221"/>
      <c r="AD382" s="221"/>
      <c r="AE382" s="221"/>
      <c r="AF382" s="221"/>
      <c r="AG382" s="221"/>
      <c r="AH382" s="221"/>
    </row>
    <row r="383" spans="1:34" ht="14.25" customHeight="1">
      <c r="A383" s="221"/>
      <c r="B383" s="87"/>
      <c r="C383" s="87"/>
      <c r="F383" s="221"/>
      <c r="J383" s="299"/>
      <c r="K383" s="300"/>
      <c r="L383" s="67"/>
      <c r="N383" s="67"/>
      <c r="O383" s="221"/>
      <c r="Q383" s="221"/>
      <c r="R383" s="221"/>
      <c r="S383" s="221"/>
      <c r="T383" s="221"/>
      <c r="U383" s="221"/>
      <c r="V383" s="221"/>
      <c r="W383" s="221"/>
      <c r="X383" s="221"/>
      <c r="Y383" s="223"/>
      <c r="Z383" s="221"/>
      <c r="AA383" s="221"/>
      <c r="AB383" s="221"/>
      <c r="AC383" s="221"/>
      <c r="AD383" s="221"/>
      <c r="AE383" s="221"/>
      <c r="AF383" s="221"/>
      <c r="AG383" s="221"/>
      <c r="AH383" s="221"/>
    </row>
    <row r="384" spans="1:34" ht="14.25" customHeight="1">
      <c r="A384" s="221"/>
      <c r="B384" s="87"/>
      <c r="C384" s="87"/>
      <c r="F384" s="221"/>
      <c r="J384" s="299"/>
      <c r="K384" s="300"/>
      <c r="L384" s="67"/>
      <c r="N384" s="67"/>
      <c r="O384" s="221"/>
      <c r="Q384" s="221"/>
      <c r="R384" s="221"/>
      <c r="S384" s="221"/>
      <c r="T384" s="221"/>
      <c r="U384" s="221"/>
      <c r="V384" s="221"/>
      <c r="W384" s="221"/>
      <c r="X384" s="221"/>
      <c r="Y384" s="223"/>
      <c r="Z384" s="221"/>
      <c r="AA384" s="221"/>
      <c r="AB384" s="221"/>
      <c r="AC384" s="221"/>
      <c r="AD384" s="221"/>
      <c r="AE384" s="221"/>
      <c r="AF384" s="221"/>
      <c r="AG384" s="221"/>
      <c r="AH384" s="221"/>
    </row>
    <row r="385" spans="1:34" ht="14.25" customHeight="1">
      <c r="A385" s="221"/>
      <c r="B385" s="87"/>
      <c r="C385" s="87"/>
      <c r="F385" s="221"/>
      <c r="J385" s="299"/>
      <c r="K385" s="300"/>
      <c r="L385" s="67"/>
      <c r="N385" s="67"/>
      <c r="O385" s="221"/>
      <c r="Q385" s="221"/>
      <c r="R385" s="221"/>
      <c r="S385" s="221"/>
      <c r="T385" s="221"/>
      <c r="U385" s="221"/>
      <c r="V385" s="221"/>
      <c r="W385" s="221"/>
      <c r="X385" s="221"/>
      <c r="Y385" s="223"/>
      <c r="Z385" s="221"/>
      <c r="AA385" s="221"/>
      <c r="AB385" s="221"/>
      <c r="AC385" s="221"/>
      <c r="AD385" s="221"/>
      <c r="AE385" s="221"/>
      <c r="AF385" s="221"/>
      <c r="AG385" s="221"/>
      <c r="AH385" s="221"/>
    </row>
    <row r="386" spans="1:34" ht="14.25" customHeight="1">
      <c r="A386" s="221"/>
      <c r="B386" s="87"/>
      <c r="C386" s="87"/>
      <c r="F386" s="221"/>
      <c r="J386" s="299"/>
      <c r="K386" s="300"/>
      <c r="L386" s="67"/>
      <c r="N386" s="67"/>
      <c r="O386" s="221"/>
      <c r="Q386" s="221"/>
      <c r="R386" s="221"/>
      <c r="S386" s="221"/>
      <c r="T386" s="221"/>
      <c r="U386" s="221"/>
      <c r="V386" s="221"/>
      <c r="W386" s="221"/>
      <c r="X386" s="221"/>
      <c r="Y386" s="223"/>
      <c r="Z386" s="221"/>
      <c r="AA386" s="221"/>
      <c r="AB386" s="221"/>
      <c r="AC386" s="221"/>
      <c r="AD386" s="221"/>
      <c r="AE386" s="221"/>
      <c r="AF386" s="221"/>
      <c r="AG386" s="221"/>
      <c r="AH386" s="221"/>
    </row>
    <row r="387" spans="1:34" ht="14.25" customHeight="1">
      <c r="A387" s="221"/>
      <c r="B387" s="87"/>
      <c r="C387" s="87"/>
      <c r="F387" s="221"/>
      <c r="J387" s="299"/>
      <c r="K387" s="300"/>
      <c r="L387" s="67"/>
      <c r="N387" s="67"/>
      <c r="O387" s="221"/>
      <c r="Q387" s="221"/>
      <c r="R387" s="221"/>
      <c r="S387" s="221"/>
      <c r="T387" s="221"/>
      <c r="U387" s="221"/>
      <c r="V387" s="221"/>
      <c r="W387" s="221"/>
      <c r="X387" s="221"/>
      <c r="Y387" s="223"/>
      <c r="Z387" s="221"/>
      <c r="AA387" s="221"/>
      <c r="AB387" s="221"/>
      <c r="AC387" s="221"/>
      <c r="AD387" s="221"/>
      <c r="AE387" s="221"/>
      <c r="AF387" s="221"/>
      <c r="AG387" s="221"/>
      <c r="AH387" s="221"/>
    </row>
    <row r="388" spans="1:34" ht="14.25" customHeight="1">
      <c r="A388" s="221"/>
      <c r="B388" s="87"/>
      <c r="C388" s="87"/>
      <c r="F388" s="221"/>
      <c r="J388" s="299"/>
      <c r="K388" s="300"/>
      <c r="L388" s="67"/>
      <c r="N388" s="67"/>
      <c r="O388" s="221"/>
      <c r="Q388" s="221"/>
      <c r="R388" s="221"/>
      <c r="S388" s="221"/>
      <c r="T388" s="221"/>
      <c r="U388" s="221"/>
      <c r="V388" s="221"/>
      <c r="W388" s="221"/>
      <c r="X388" s="221"/>
      <c r="Y388" s="223"/>
      <c r="Z388" s="221"/>
      <c r="AA388" s="221"/>
      <c r="AB388" s="221"/>
      <c r="AC388" s="221"/>
      <c r="AD388" s="221"/>
      <c r="AE388" s="221"/>
      <c r="AF388" s="221"/>
      <c r="AG388" s="221"/>
      <c r="AH388" s="221"/>
    </row>
    <row r="389" spans="1:34" ht="14.25" customHeight="1">
      <c r="A389" s="221"/>
      <c r="B389" s="87"/>
      <c r="C389" s="87"/>
      <c r="F389" s="221"/>
      <c r="J389" s="299"/>
      <c r="K389" s="300"/>
      <c r="L389" s="67"/>
      <c r="N389" s="67"/>
      <c r="O389" s="221"/>
      <c r="Q389" s="221"/>
      <c r="R389" s="221"/>
      <c r="S389" s="221"/>
      <c r="T389" s="221"/>
      <c r="U389" s="221"/>
      <c r="V389" s="221"/>
      <c r="W389" s="221"/>
      <c r="X389" s="221"/>
      <c r="Y389" s="223"/>
      <c r="Z389" s="221"/>
      <c r="AA389" s="221"/>
      <c r="AB389" s="221"/>
      <c r="AC389" s="221"/>
      <c r="AD389" s="221"/>
      <c r="AE389" s="221"/>
      <c r="AF389" s="221"/>
      <c r="AG389" s="221"/>
      <c r="AH389" s="221"/>
    </row>
    <row r="390" spans="1:34" ht="14.25" customHeight="1">
      <c r="A390" s="221"/>
      <c r="B390" s="87"/>
      <c r="C390" s="87"/>
      <c r="F390" s="221"/>
      <c r="J390" s="299"/>
      <c r="K390" s="300"/>
      <c r="L390" s="67"/>
      <c r="N390" s="67"/>
      <c r="O390" s="221"/>
      <c r="Q390" s="221"/>
      <c r="R390" s="221"/>
      <c r="S390" s="221"/>
      <c r="T390" s="221"/>
      <c r="U390" s="221"/>
      <c r="V390" s="221"/>
      <c r="W390" s="221"/>
      <c r="X390" s="221"/>
      <c r="Y390" s="223"/>
      <c r="Z390" s="221"/>
      <c r="AA390" s="221"/>
      <c r="AB390" s="221"/>
      <c r="AC390" s="221"/>
      <c r="AD390" s="221"/>
      <c r="AE390" s="221"/>
      <c r="AF390" s="221"/>
      <c r="AG390" s="221"/>
      <c r="AH390" s="221"/>
    </row>
    <row r="391" spans="1:34" ht="14.25" customHeight="1">
      <c r="A391" s="221"/>
      <c r="B391" s="87"/>
      <c r="C391" s="87"/>
      <c r="F391" s="221"/>
      <c r="J391" s="299"/>
      <c r="K391" s="300"/>
      <c r="L391" s="67"/>
      <c r="N391" s="67"/>
      <c r="O391" s="221"/>
      <c r="Q391" s="221"/>
      <c r="R391" s="221"/>
      <c r="S391" s="221"/>
      <c r="T391" s="221"/>
      <c r="U391" s="221"/>
      <c r="V391" s="221"/>
      <c r="W391" s="221"/>
      <c r="X391" s="221"/>
      <c r="Y391" s="223"/>
      <c r="Z391" s="221"/>
      <c r="AA391" s="221"/>
      <c r="AB391" s="221"/>
      <c r="AC391" s="221"/>
      <c r="AD391" s="221"/>
      <c r="AE391" s="221"/>
      <c r="AF391" s="221"/>
      <c r="AG391" s="221"/>
      <c r="AH391" s="221"/>
    </row>
    <row r="392" spans="1:34" ht="14.25" customHeight="1">
      <c r="A392" s="221"/>
      <c r="B392" s="87"/>
      <c r="C392" s="87"/>
      <c r="F392" s="221"/>
      <c r="J392" s="299"/>
      <c r="K392" s="300"/>
      <c r="L392" s="67"/>
      <c r="N392" s="67"/>
      <c r="O392" s="221"/>
      <c r="Q392" s="221"/>
      <c r="R392" s="221"/>
      <c r="S392" s="221"/>
      <c r="T392" s="221"/>
      <c r="U392" s="221"/>
      <c r="V392" s="221"/>
      <c r="W392" s="221"/>
      <c r="X392" s="221"/>
      <c r="Y392" s="223"/>
      <c r="Z392" s="221"/>
      <c r="AA392" s="221"/>
      <c r="AB392" s="221"/>
      <c r="AC392" s="221"/>
      <c r="AD392" s="221"/>
      <c r="AE392" s="221"/>
      <c r="AF392" s="221"/>
      <c r="AG392" s="221"/>
      <c r="AH392" s="221"/>
    </row>
    <row r="393" spans="1:34" ht="14.25" customHeight="1">
      <c r="A393" s="221"/>
      <c r="B393" s="87"/>
      <c r="C393" s="87"/>
      <c r="F393" s="221"/>
      <c r="J393" s="299"/>
      <c r="K393" s="300"/>
      <c r="L393" s="67"/>
      <c r="N393" s="67"/>
      <c r="O393" s="221"/>
      <c r="Q393" s="221"/>
      <c r="R393" s="221"/>
      <c r="S393" s="221"/>
      <c r="T393" s="221"/>
      <c r="U393" s="221"/>
      <c r="V393" s="221"/>
      <c r="W393" s="221"/>
      <c r="X393" s="221"/>
      <c r="Y393" s="223"/>
      <c r="Z393" s="221"/>
      <c r="AA393" s="221"/>
      <c r="AB393" s="221"/>
      <c r="AC393" s="221"/>
      <c r="AD393" s="221"/>
      <c r="AE393" s="221"/>
      <c r="AF393" s="221"/>
      <c r="AG393" s="221"/>
      <c r="AH393" s="221"/>
    </row>
    <row r="394" spans="1:34" ht="14.25" customHeight="1">
      <c r="A394" s="221"/>
      <c r="B394" s="87"/>
      <c r="C394" s="87"/>
      <c r="F394" s="221"/>
      <c r="J394" s="299"/>
      <c r="K394" s="300"/>
      <c r="L394" s="67"/>
      <c r="N394" s="67"/>
      <c r="O394" s="221"/>
      <c r="Q394" s="221"/>
      <c r="R394" s="221"/>
      <c r="S394" s="221"/>
      <c r="T394" s="221"/>
      <c r="U394" s="221"/>
      <c r="V394" s="221"/>
      <c r="W394" s="221"/>
      <c r="X394" s="221"/>
      <c r="Y394" s="223"/>
      <c r="Z394" s="221"/>
      <c r="AA394" s="221"/>
      <c r="AB394" s="221"/>
      <c r="AC394" s="221"/>
      <c r="AD394" s="221"/>
      <c r="AE394" s="221"/>
      <c r="AF394" s="221"/>
      <c r="AG394" s="221"/>
      <c r="AH394" s="221"/>
    </row>
    <row r="395" spans="1:34" ht="14.25" customHeight="1">
      <c r="A395" s="221"/>
      <c r="B395" s="87"/>
      <c r="C395" s="87"/>
      <c r="F395" s="221"/>
      <c r="J395" s="299"/>
      <c r="K395" s="300"/>
      <c r="L395" s="67"/>
      <c r="N395" s="67"/>
      <c r="O395" s="221"/>
      <c r="Q395" s="221"/>
      <c r="R395" s="221"/>
      <c r="S395" s="221"/>
      <c r="T395" s="221"/>
      <c r="U395" s="221"/>
      <c r="V395" s="221"/>
      <c r="W395" s="221"/>
      <c r="X395" s="221"/>
      <c r="Y395" s="223"/>
      <c r="Z395" s="221"/>
      <c r="AA395" s="221"/>
      <c r="AB395" s="221"/>
      <c r="AC395" s="221"/>
      <c r="AD395" s="221"/>
      <c r="AE395" s="221"/>
      <c r="AF395" s="221"/>
      <c r="AG395" s="221"/>
      <c r="AH395" s="221"/>
    </row>
    <row r="396" spans="1:34" ht="14.25" customHeight="1">
      <c r="A396" s="221"/>
      <c r="B396" s="87"/>
      <c r="C396" s="87"/>
      <c r="F396" s="221"/>
      <c r="J396" s="299"/>
      <c r="K396" s="300"/>
      <c r="L396" s="67"/>
      <c r="N396" s="67"/>
      <c r="O396" s="221"/>
      <c r="Q396" s="221"/>
      <c r="R396" s="221"/>
      <c r="S396" s="221"/>
      <c r="T396" s="221"/>
      <c r="U396" s="221"/>
      <c r="V396" s="221"/>
      <c r="W396" s="221"/>
      <c r="X396" s="221"/>
      <c r="Y396" s="223"/>
      <c r="Z396" s="221"/>
      <c r="AA396" s="221"/>
      <c r="AB396" s="221"/>
      <c r="AC396" s="221"/>
      <c r="AD396" s="221"/>
      <c r="AE396" s="221"/>
      <c r="AF396" s="221"/>
      <c r="AG396" s="221"/>
      <c r="AH396" s="221"/>
    </row>
    <row r="397" spans="1:34" ht="14.25" customHeight="1">
      <c r="A397" s="221"/>
      <c r="B397" s="87"/>
      <c r="C397" s="87"/>
      <c r="F397" s="221"/>
      <c r="J397" s="299"/>
      <c r="K397" s="300"/>
      <c r="L397" s="67"/>
      <c r="N397" s="67"/>
      <c r="O397" s="221"/>
      <c r="Q397" s="221"/>
      <c r="R397" s="221"/>
      <c r="S397" s="221"/>
      <c r="T397" s="221"/>
      <c r="U397" s="221"/>
      <c r="V397" s="221"/>
      <c r="W397" s="221"/>
      <c r="X397" s="221"/>
      <c r="Y397" s="223"/>
      <c r="Z397" s="221"/>
      <c r="AA397" s="221"/>
      <c r="AB397" s="221"/>
      <c r="AC397" s="221"/>
      <c r="AD397" s="221"/>
      <c r="AE397" s="221"/>
      <c r="AF397" s="221"/>
      <c r="AG397" s="221"/>
      <c r="AH397" s="221"/>
    </row>
    <row r="398" spans="1:34" ht="14.25" customHeight="1">
      <c r="A398" s="221"/>
      <c r="B398" s="87"/>
      <c r="C398" s="87"/>
      <c r="F398" s="221"/>
      <c r="J398" s="299"/>
      <c r="K398" s="300"/>
      <c r="L398" s="67"/>
      <c r="N398" s="67"/>
      <c r="O398" s="221"/>
      <c r="Q398" s="221"/>
      <c r="R398" s="221"/>
      <c r="S398" s="221"/>
      <c r="T398" s="221"/>
      <c r="U398" s="221"/>
      <c r="V398" s="221"/>
      <c r="W398" s="221"/>
      <c r="X398" s="221"/>
      <c r="Y398" s="223"/>
      <c r="Z398" s="221"/>
      <c r="AA398" s="221"/>
      <c r="AB398" s="221"/>
      <c r="AC398" s="221"/>
      <c r="AD398" s="221"/>
      <c r="AE398" s="221"/>
      <c r="AF398" s="221"/>
      <c r="AG398" s="221"/>
      <c r="AH398" s="221"/>
    </row>
    <row r="399" spans="1:34" ht="14.25" customHeight="1">
      <c r="A399" s="221"/>
      <c r="B399" s="87"/>
      <c r="C399" s="87"/>
      <c r="F399" s="221"/>
      <c r="J399" s="299"/>
      <c r="K399" s="300"/>
      <c r="L399" s="67"/>
      <c r="N399" s="67"/>
      <c r="O399" s="221"/>
      <c r="Q399" s="221"/>
      <c r="R399" s="221"/>
      <c r="S399" s="221"/>
      <c r="T399" s="221"/>
      <c r="U399" s="221"/>
      <c r="V399" s="221"/>
      <c r="W399" s="221"/>
      <c r="X399" s="221"/>
      <c r="Y399" s="223"/>
      <c r="Z399" s="221"/>
      <c r="AA399" s="221"/>
      <c r="AB399" s="221"/>
      <c r="AC399" s="221"/>
      <c r="AD399" s="221"/>
      <c r="AE399" s="221"/>
      <c r="AF399" s="221"/>
      <c r="AG399" s="221"/>
      <c r="AH399" s="221"/>
    </row>
    <row r="400" spans="1:34" ht="14.25" customHeight="1">
      <c r="A400" s="221"/>
      <c r="B400" s="87"/>
      <c r="C400" s="87"/>
      <c r="F400" s="221"/>
      <c r="J400" s="299"/>
      <c r="K400" s="300"/>
      <c r="L400" s="67"/>
      <c r="N400" s="67"/>
      <c r="O400" s="221"/>
      <c r="Q400" s="221"/>
      <c r="R400" s="221"/>
      <c r="S400" s="221"/>
      <c r="T400" s="221"/>
      <c r="U400" s="221"/>
      <c r="V400" s="221"/>
      <c r="W400" s="221"/>
      <c r="X400" s="221"/>
      <c r="Y400" s="223"/>
      <c r="Z400" s="221"/>
      <c r="AA400" s="221"/>
      <c r="AB400" s="221"/>
      <c r="AC400" s="221"/>
      <c r="AD400" s="221"/>
      <c r="AE400" s="221"/>
      <c r="AF400" s="221"/>
      <c r="AG400" s="221"/>
      <c r="AH400" s="221"/>
    </row>
    <row r="401" spans="1:34" ht="14.25" customHeight="1">
      <c r="A401" s="221"/>
      <c r="B401" s="87"/>
      <c r="C401" s="87"/>
      <c r="F401" s="221"/>
      <c r="J401" s="299"/>
      <c r="K401" s="300"/>
      <c r="L401" s="67"/>
      <c r="N401" s="67"/>
      <c r="O401" s="221"/>
      <c r="Q401" s="221"/>
      <c r="R401" s="221"/>
      <c r="S401" s="221"/>
      <c r="T401" s="221"/>
      <c r="U401" s="221"/>
      <c r="V401" s="221"/>
      <c r="W401" s="221"/>
      <c r="X401" s="221"/>
      <c r="Y401" s="223"/>
      <c r="Z401" s="221"/>
      <c r="AA401" s="221"/>
      <c r="AB401" s="221"/>
      <c r="AC401" s="221"/>
      <c r="AD401" s="221"/>
      <c r="AE401" s="221"/>
      <c r="AF401" s="221"/>
      <c r="AG401" s="221"/>
      <c r="AH401" s="221"/>
    </row>
    <row r="402" spans="1:34" ht="14.25" customHeight="1">
      <c r="A402" s="221"/>
      <c r="B402" s="87"/>
      <c r="C402" s="87"/>
      <c r="F402" s="221"/>
      <c r="J402" s="299"/>
      <c r="K402" s="300"/>
      <c r="L402" s="67"/>
      <c r="N402" s="67"/>
      <c r="O402" s="221"/>
      <c r="Q402" s="221"/>
      <c r="R402" s="221"/>
      <c r="S402" s="221"/>
      <c r="T402" s="221"/>
      <c r="U402" s="221"/>
      <c r="V402" s="221"/>
      <c r="W402" s="221"/>
      <c r="X402" s="221"/>
      <c r="Y402" s="223"/>
      <c r="Z402" s="221"/>
      <c r="AA402" s="221"/>
      <c r="AB402" s="221"/>
      <c r="AC402" s="221"/>
      <c r="AD402" s="221"/>
      <c r="AE402" s="221"/>
      <c r="AF402" s="221"/>
      <c r="AG402" s="221"/>
      <c r="AH402" s="221"/>
    </row>
    <row r="403" spans="1:34" ht="14.25" customHeight="1">
      <c r="A403" s="221"/>
      <c r="B403" s="87"/>
      <c r="C403" s="87"/>
      <c r="F403" s="221"/>
      <c r="J403" s="299"/>
      <c r="K403" s="300"/>
      <c r="L403" s="67"/>
      <c r="N403" s="67"/>
      <c r="O403" s="221"/>
      <c r="Q403" s="221"/>
      <c r="R403" s="221"/>
      <c r="S403" s="221"/>
      <c r="T403" s="221"/>
      <c r="U403" s="221"/>
      <c r="V403" s="221"/>
      <c r="W403" s="221"/>
      <c r="X403" s="221"/>
      <c r="Y403" s="223"/>
      <c r="Z403" s="221"/>
      <c r="AA403" s="221"/>
      <c r="AB403" s="221"/>
      <c r="AC403" s="221"/>
      <c r="AD403" s="221"/>
      <c r="AE403" s="221"/>
      <c r="AF403" s="221"/>
      <c r="AG403" s="221"/>
      <c r="AH403" s="221"/>
    </row>
    <row r="404" spans="1:34" ht="14.25" customHeight="1">
      <c r="A404" s="221"/>
      <c r="B404" s="87"/>
      <c r="C404" s="87"/>
      <c r="F404" s="221"/>
      <c r="J404" s="299"/>
      <c r="K404" s="300"/>
      <c r="L404" s="67"/>
      <c r="N404" s="67"/>
      <c r="O404" s="221"/>
      <c r="Q404" s="221"/>
      <c r="R404" s="221"/>
      <c r="S404" s="221"/>
      <c r="T404" s="221"/>
      <c r="U404" s="221"/>
      <c r="V404" s="221"/>
      <c r="W404" s="221"/>
      <c r="X404" s="221"/>
      <c r="Y404" s="223"/>
      <c r="Z404" s="221"/>
      <c r="AA404" s="221"/>
      <c r="AB404" s="221"/>
      <c r="AC404" s="221"/>
      <c r="AD404" s="221"/>
      <c r="AE404" s="221"/>
      <c r="AF404" s="221"/>
      <c r="AG404" s="221"/>
      <c r="AH404" s="221"/>
    </row>
    <row r="405" spans="1:34" ht="14.25" customHeight="1">
      <c r="A405" s="221"/>
      <c r="B405" s="87"/>
      <c r="C405" s="87"/>
      <c r="F405" s="221"/>
      <c r="J405" s="299"/>
      <c r="K405" s="300"/>
      <c r="L405" s="67"/>
      <c r="N405" s="67"/>
      <c r="O405" s="221"/>
      <c r="Q405" s="221"/>
      <c r="R405" s="221"/>
      <c r="S405" s="221"/>
      <c r="T405" s="221"/>
      <c r="U405" s="221"/>
      <c r="V405" s="221"/>
      <c r="W405" s="221"/>
      <c r="X405" s="221"/>
      <c r="Y405" s="223"/>
      <c r="Z405" s="221"/>
      <c r="AA405" s="221"/>
      <c r="AB405" s="221"/>
      <c r="AC405" s="221"/>
      <c r="AD405" s="221"/>
      <c r="AE405" s="221"/>
      <c r="AF405" s="221"/>
      <c r="AG405" s="221"/>
      <c r="AH405" s="221"/>
    </row>
    <row r="406" spans="1:34" ht="14.25" customHeight="1">
      <c r="A406" s="221"/>
      <c r="B406" s="87"/>
      <c r="C406" s="87"/>
      <c r="F406" s="221"/>
      <c r="J406" s="299"/>
      <c r="K406" s="300"/>
      <c r="L406" s="67"/>
      <c r="N406" s="67"/>
      <c r="O406" s="221"/>
      <c r="Q406" s="221"/>
      <c r="R406" s="221"/>
      <c r="S406" s="221"/>
      <c r="T406" s="221"/>
      <c r="U406" s="221"/>
      <c r="V406" s="221"/>
      <c r="W406" s="221"/>
      <c r="X406" s="221"/>
      <c r="Y406" s="223"/>
      <c r="Z406" s="221"/>
      <c r="AA406" s="221"/>
      <c r="AB406" s="221"/>
      <c r="AC406" s="221"/>
      <c r="AD406" s="221"/>
      <c r="AE406" s="221"/>
      <c r="AF406" s="221"/>
      <c r="AG406" s="221"/>
      <c r="AH406" s="221"/>
    </row>
    <row r="407" spans="1:34" ht="14.25" customHeight="1">
      <c r="A407" s="221"/>
      <c r="B407" s="87"/>
      <c r="C407" s="87"/>
      <c r="F407" s="221"/>
      <c r="J407" s="299"/>
      <c r="K407" s="300"/>
      <c r="L407" s="67"/>
      <c r="N407" s="67"/>
      <c r="O407" s="221"/>
      <c r="Q407" s="221"/>
      <c r="R407" s="221"/>
      <c r="S407" s="221"/>
      <c r="T407" s="221"/>
      <c r="U407" s="221"/>
      <c r="V407" s="221"/>
      <c r="W407" s="221"/>
      <c r="X407" s="221"/>
      <c r="Y407" s="223"/>
      <c r="Z407" s="221"/>
      <c r="AA407" s="221"/>
      <c r="AB407" s="221"/>
      <c r="AC407" s="221"/>
      <c r="AD407" s="221"/>
      <c r="AE407" s="221"/>
      <c r="AF407" s="221"/>
      <c r="AG407" s="221"/>
      <c r="AH407" s="221"/>
    </row>
    <row r="408" spans="1:34" ht="14.25" customHeight="1">
      <c r="A408" s="221"/>
      <c r="B408" s="87"/>
      <c r="C408" s="87"/>
      <c r="F408" s="221"/>
      <c r="J408" s="299"/>
      <c r="K408" s="300"/>
      <c r="L408" s="67"/>
      <c r="N408" s="67"/>
      <c r="O408" s="221"/>
      <c r="Q408" s="221"/>
      <c r="R408" s="221"/>
      <c r="S408" s="221"/>
      <c r="T408" s="221"/>
      <c r="U408" s="221"/>
      <c r="V408" s="221"/>
      <c r="W408" s="221"/>
      <c r="X408" s="221"/>
      <c r="Y408" s="223"/>
      <c r="Z408" s="221"/>
      <c r="AA408" s="221"/>
      <c r="AB408" s="221"/>
      <c r="AC408" s="221"/>
      <c r="AD408" s="221"/>
      <c r="AE408" s="221"/>
      <c r="AF408" s="221"/>
      <c r="AG408" s="221"/>
      <c r="AH408" s="221"/>
    </row>
    <row r="409" spans="1:34" ht="14.25" customHeight="1">
      <c r="A409" s="221"/>
      <c r="B409" s="87"/>
      <c r="C409" s="87"/>
      <c r="F409" s="221"/>
      <c r="J409" s="299"/>
      <c r="K409" s="300"/>
      <c r="L409" s="67"/>
      <c r="N409" s="67"/>
      <c r="O409" s="221"/>
      <c r="Q409" s="221"/>
      <c r="R409" s="221"/>
      <c r="S409" s="221"/>
      <c r="T409" s="221"/>
      <c r="U409" s="221"/>
      <c r="V409" s="221"/>
      <c r="W409" s="221"/>
      <c r="X409" s="221"/>
      <c r="Y409" s="223"/>
      <c r="Z409" s="221"/>
      <c r="AA409" s="221"/>
      <c r="AB409" s="221"/>
      <c r="AC409" s="221"/>
      <c r="AD409" s="221"/>
      <c r="AE409" s="221"/>
      <c r="AF409" s="221"/>
      <c r="AG409" s="221"/>
      <c r="AH409" s="221"/>
    </row>
    <row r="410" spans="1:34" ht="14.25" customHeight="1">
      <c r="A410" s="221"/>
      <c r="B410" s="87"/>
      <c r="C410" s="87"/>
      <c r="F410" s="221"/>
      <c r="J410" s="299"/>
      <c r="K410" s="300"/>
      <c r="L410" s="67"/>
      <c r="N410" s="67"/>
      <c r="O410" s="221"/>
      <c r="Q410" s="221"/>
      <c r="R410" s="221"/>
      <c r="S410" s="221"/>
      <c r="T410" s="221"/>
      <c r="U410" s="221"/>
      <c r="V410" s="221"/>
      <c r="W410" s="221"/>
      <c r="X410" s="221"/>
      <c r="Y410" s="223"/>
      <c r="Z410" s="221"/>
      <c r="AA410" s="221"/>
      <c r="AB410" s="221"/>
      <c r="AC410" s="221"/>
      <c r="AD410" s="221"/>
      <c r="AE410" s="221"/>
      <c r="AF410" s="221"/>
      <c r="AG410" s="221"/>
      <c r="AH410" s="221"/>
    </row>
    <row r="411" spans="1:34" ht="14.25" customHeight="1">
      <c r="A411" s="221"/>
      <c r="B411" s="87"/>
      <c r="C411" s="87"/>
      <c r="F411" s="221"/>
      <c r="J411" s="299"/>
      <c r="K411" s="300"/>
      <c r="L411" s="67"/>
      <c r="N411" s="67"/>
      <c r="O411" s="221"/>
      <c r="Q411" s="221"/>
      <c r="R411" s="221"/>
      <c r="S411" s="221"/>
      <c r="T411" s="221"/>
      <c r="U411" s="221"/>
      <c r="V411" s="221"/>
      <c r="W411" s="221"/>
      <c r="X411" s="221"/>
      <c r="Y411" s="223"/>
      <c r="Z411" s="221"/>
      <c r="AA411" s="221"/>
      <c r="AB411" s="221"/>
      <c r="AC411" s="221"/>
      <c r="AD411" s="221"/>
      <c r="AE411" s="221"/>
      <c r="AF411" s="221"/>
      <c r="AG411" s="221"/>
      <c r="AH411" s="221"/>
    </row>
    <row r="412" spans="1:34" ht="14.25" customHeight="1">
      <c r="A412" s="221"/>
      <c r="B412" s="87"/>
      <c r="C412" s="87"/>
      <c r="F412" s="221"/>
      <c r="J412" s="299"/>
      <c r="K412" s="300"/>
      <c r="L412" s="67"/>
      <c r="N412" s="67"/>
      <c r="O412" s="221"/>
      <c r="Q412" s="221"/>
      <c r="R412" s="221"/>
      <c r="S412" s="221"/>
      <c r="T412" s="221"/>
      <c r="U412" s="221"/>
      <c r="V412" s="221"/>
      <c r="W412" s="221"/>
      <c r="X412" s="221"/>
      <c r="Y412" s="223"/>
      <c r="Z412" s="221"/>
      <c r="AA412" s="221"/>
      <c r="AB412" s="221"/>
      <c r="AC412" s="221"/>
      <c r="AD412" s="221"/>
      <c r="AE412" s="221"/>
      <c r="AF412" s="221"/>
      <c r="AG412" s="221"/>
      <c r="AH412" s="221"/>
    </row>
    <row r="413" spans="1:34" ht="14.25" customHeight="1">
      <c r="A413" s="221"/>
      <c r="B413" s="87"/>
      <c r="C413" s="87"/>
      <c r="F413" s="221"/>
      <c r="J413" s="299"/>
      <c r="K413" s="300"/>
      <c r="L413" s="67"/>
      <c r="N413" s="67"/>
      <c r="O413" s="221"/>
      <c r="Q413" s="221"/>
      <c r="R413" s="221"/>
      <c r="S413" s="221"/>
      <c r="T413" s="221"/>
      <c r="U413" s="221"/>
      <c r="V413" s="221"/>
      <c r="W413" s="221"/>
      <c r="X413" s="221"/>
      <c r="Y413" s="223"/>
      <c r="Z413" s="221"/>
      <c r="AA413" s="221"/>
      <c r="AB413" s="221"/>
      <c r="AC413" s="221"/>
      <c r="AD413" s="221"/>
      <c r="AE413" s="221"/>
      <c r="AF413" s="221"/>
      <c r="AG413" s="221"/>
      <c r="AH413" s="221"/>
    </row>
    <row r="414" spans="1:34" ht="14.25" customHeight="1">
      <c r="A414" s="221"/>
      <c r="B414" s="87"/>
      <c r="C414" s="87"/>
      <c r="F414" s="221"/>
      <c r="J414" s="299"/>
      <c r="K414" s="300"/>
      <c r="L414" s="67"/>
      <c r="N414" s="67"/>
      <c r="O414" s="221"/>
      <c r="Q414" s="221"/>
      <c r="R414" s="221"/>
      <c r="S414" s="221"/>
      <c r="T414" s="221"/>
      <c r="U414" s="221"/>
      <c r="V414" s="221"/>
      <c r="W414" s="221"/>
      <c r="X414" s="221"/>
      <c r="Y414" s="223"/>
      <c r="Z414" s="221"/>
      <c r="AA414" s="221"/>
      <c r="AB414" s="221"/>
      <c r="AC414" s="221"/>
      <c r="AD414" s="221"/>
      <c r="AE414" s="221"/>
      <c r="AF414" s="221"/>
      <c r="AG414" s="221"/>
      <c r="AH414" s="221"/>
    </row>
    <row r="415" spans="1:34" ht="14.25" customHeight="1">
      <c r="A415" s="221"/>
      <c r="B415" s="87"/>
      <c r="C415" s="87"/>
      <c r="F415" s="221"/>
      <c r="J415" s="299"/>
      <c r="K415" s="300"/>
      <c r="L415" s="67"/>
      <c r="N415" s="67"/>
      <c r="O415" s="221"/>
      <c r="Q415" s="221"/>
      <c r="R415" s="221"/>
      <c r="S415" s="221"/>
      <c r="T415" s="221"/>
      <c r="U415" s="221"/>
      <c r="V415" s="221"/>
      <c r="W415" s="221"/>
      <c r="X415" s="221"/>
      <c r="Y415" s="223"/>
      <c r="Z415" s="221"/>
      <c r="AA415" s="221"/>
      <c r="AB415" s="221"/>
      <c r="AC415" s="221"/>
      <c r="AD415" s="221"/>
      <c r="AE415" s="221"/>
      <c r="AF415" s="221"/>
      <c r="AG415" s="221"/>
      <c r="AH415" s="221"/>
    </row>
    <row r="416" spans="1:34" ht="14.25" customHeight="1">
      <c r="A416" s="221"/>
      <c r="B416" s="87"/>
      <c r="C416" s="87"/>
      <c r="F416" s="221"/>
      <c r="J416" s="299"/>
      <c r="K416" s="300"/>
      <c r="L416" s="67"/>
      <c r="N416" s="67"/>
      <c r="O416" s="221"/>
      <c r="Q416" s="221"/>
      <c r="R416" s="221"/>
      <c r="S416" s="221"/>
      <c r="T416" s="221"/>
      <c r="U416" s="221"/>
      <c r="V416" s="221"/>
      <c r="W416" s="221"/>
      <c r="X416" s="221"/>
      <c r="Y416" s="223"/>
      <c r="Z416" s="221"/>
      <c r="AA416" s="221"/>
      <c r="AB416" s="221"/>
      <c r="AC416" s="221"/>
      <c r="AD416" s="221"/>
      <c r="AE416" s="221"/>
      <c r="AF416" s="221"/>
      <c r="AG416" s="221"/>
      <c r="AH416" s="221"/>
    </row>
    <row r="417" spans="1:34" ht="14.25" customHeight="1">
      <c r="A417" s="221"/>
      <c r="B417" s="87"/>
      <c r="C417" s="87"/>
      <c r="F417" s="221"/>
      <c r="J417" s="299"/>
      <c r="K417" s="300"/>
      <c r="L417" s="67"/>
      <c r="N417" s="67"/>
      <c r="O417" s="221"/>
      <c r="Q417" s="221"/>
      <c r="R417" s="221"/>
      <c r="S417" s="221"/>
      <c r="T417" s="221"/>
      <c r="U417" s="221"/>
      <c r="V417" s="221"/>
      <c r="W417" s="221"/>
      <c r="X417" s="221"/>
      <c r="Y417" s="223"/>
      <c r="Z417" s="221"/>
      <c r="AA417" s="221"/>
      <c r="AB417" s="221"/>
      <c r="AC417" s="221"/>
      <c r="AD417" s="221"/>
      <c r="AE417" s="221"/>
      <c r="AF417" s="221"/>
      <c r="AG417" s="221"/>
      <c r="AH417" s="221"/>
    </row>
    <row r="418" spans="1:34" ht="14.25" customHeight="1">
      <c r="A418" s="221"/>
      <c r="B418" s="87"/>
      <c r="C418" s="87"/>
      <c r="F418" s="221"/>
      <c r="J418" s="299"/>
      <c r="K418" s="300"/>
      <c r="L418" s="67"/>
      <c r="N418" s="67"/>
      <c r="O418" s="221"/>
      <c r="Q418" s="221"/>
      <c r="R418" s="221"/>
      <c r="S418" s="221"/>
      <c r="T418" s="221"/>
      <c r="U418" s="221"/>
      <c r="V418" s="221"/>
      <c r="W418" s="221"/>
      <c r="X418" s="221"/>
      <c r="Y418" s="223"/>
      <c r="Z418" s="221"/>
      <c r="AA418" s="221"/>
      <c r="AB418" s="221"/>
      <c r="AC418" s="221"/>
      <c r="AD418" s="221"/>
      <c r="AE418" s="221"/>
      <c r="AF418" s="221"/>
      <c r="AG418" s="221"/>
      <c r="AH418" s="221"/>
    </row>
    <row r="419" spans="1:34" ht="14.25" customHeight="1">
      <c r="A419" s="221"/>
      <c r="B419" s="87"/>
      <c r="C419" s="87"/>
      <c r="F419" s="221"/>
      <c r="J419" s="299"/>
      <c r="K419" s="300"/>
      <c r="L419" s="67"/>
      <c r="N419" s="67"/>
      <c r="O419" s="221"/>
      <c r="Q419" s="221"/>
      <c r="R419" s="221"/>
      <c r="S419" s="221"/>
      <c r="T419" s="221"/>
      <c r="U419" s="221"/>
      <c r="V419" s="221"/>
      <c r="W419" s="221"/>
      <c r="X419" s="221"/>
      <c r="Y419" s="223"/>
      <c r="Z419" s="221"/>
      <c r="AA419" s="221"/>
      <c r="AB419" s="221"/>
      <c r="AC419" s="221"/>
      <c r="AD419" s="221"/>
      <c r="AE419" s="221"/>
      <c r="AF419" s="221"/>
      <c r="AG419" s="221"/>
      <c r="AH419" s="221"/>
    </row>
    <row r="420" spans="1:34" ht="14.25" customHeight="1">
      <c r="A420" s="221"/>
      <c r="B420" s="87"/>
      <c r="C420" s="87"/>
      <c r="F420" s="221"/>
      <c r="J420" s="299"/>
      <c r="K420" s="300"/>
      <c r="L420" s="67"/>
      <c r="N420" s="67"/>
      <c r="O420" s="221"/>
      <c r="Q420" s="221"/>
      <c r="R420" s="221"/>
      <c r="S420" s="221"/>
      <c r="T420" s="221"/>
      <c r="U420" s="221"/>
      <c r="V420" s="221"/>
      <c r="W420" s="221"/>
      <c r="X420" s="221"/>
      <c r="Y420" s="223"/>
      <c r="Z420" s="221"/>
      <c r="AA420" s="221"/>
      <c r="AB420" s="221"/>
      <c r="AC420" s="221"/>
      <c r="AD420" s="221"/>
      <c r="AE420" s="221"/>
      <c r="AF420" s="221"/>
      <c r="AG420" s="221"/>
      <c r="AH420" s="221"/>
    </row>
    <row r="421" spans="1:34" ht="14.25" customHeight="1">
      <c r="A421" s="221"/>
      <c r="B421" s="87"/>
      <c r="C421" s="87"/>
      <c r="F421" s="221"/>
      <c r="J421" s="299"/>
      <c r="K421" s="300"/>
      <c r="L421" s="67"/>
      <c r="N421" s="67"/>
      <c r="O421" s="221"/>
      <c r="Q421" s="221"/>
      <c r="R421" s="221"/>
      <c r="S421" s="221"/>
      <c r="T421" s="221"/>
      <c r="U421" s="221"/>
      <c r="V421" s="221"/>
      <c r="W421" s="221"/>
      <c r="X421" s="221"/>
      <c r="Y421" s="223"/>
      <c r="Z421" s="221"/>
      <c r="AA421" s="221"/>
      <c r="AB421" s="221"/>
      <c r="AC421" s="221"/>
      <c r="AD421" s="221"/>
      <c r="AE421" s="221"/>
      <c r="AF421" s="221"/>
      <c r="AG421" s="221"/>
      <c r="AH421" s="221"/>
    </row>
    <row r="422" spans="1:34" ht="14.25" customHeight="1">
      <c r="A422" s="221"/>
      <c r="B422" s="87"/>
      <c r="C422" s="87"/>
      <c r="F422" s="221"/>
      <c r="J422" s="299"/>
      <c r="K422" s="300"/>
      <c r="L422" s="67"/>
      <c r="N422" s="67"/>
      <c r="O422" s="221"/>
      <c r="Q422" s="221"/>
      <c r="R422" s="221"/>
      <c r="S422" s="221"/>
      <c r="T422" s="221"/>
      <c r="U422" s="221"/>
      <c r="V422" s="221"/>
      <c r="W422" s="221"/>
      <c r="X422" s="221"/>
      <c r="Y422" s="223"/>
      <c r="Z422" s="221"/>
      <c r="AA422" s="221"/>
      <c r="AB422" s="221"/>
      <c r="AC422" s="221"/>
      <c r="AD422" s="221"/>
      <c r="AE422" s="221"/>
      <c r="AF422" s="221"/>
      <c r="AG422" s="221"/>
      <c r="AH422" s="221"/>
    </row>
    <row r="423" spans="1:34" ht="14.25" customHeight="1">
      <c r="A423" s="221"/>
      <c r="B423" s="87"/>
      <c r="C423" s="87"/>
      <c r="F423" s="221"/>
      <c r="J423" s="299"/>
      <c r="K423" s="300"/>
      <c r="L423" s="67"/>
      <c r="N423" s="67"/>
      <c r="O423" s="221"/>
      <c r="Q423" s="221"/>
      <c r="R423" s="221"/>
      <c r="S423" s="221"/>
      <c r="T423" s="221"/>
      <c r="U423" s="221"/>
      <c r="V423" s="221"/>
      <c r="W423" s="221"/>
      <c r="X423" s="221"/>
      <c r="Y423" s="223"/>
      <c r="Z423" s="221"/>
      <c r="AA423" s="221"/>
      <c r="AB423" s="221"/>
      <c r="AC423" s="221"/>
      <c r="AD423" s="221"/>
      <c r="AE423" s="221"/>
      <c r="AF423" s="221"/>
      <c r="AG423" s="221"/>
      <c r="AH423" s="221"/>
    </row>
    <row r="424" spans="1:34" ht="14.25" customHeight="1">
      <c r="A424" s="221"/>
      <c r="B424" s="87"/>
      <c r="C424" s="87"/>
      <c r="F424" s="221"/>
      <c r="J424" s="299"/>
      <c r="K424" s="300"/>
      <c r="L424" s="67"/>
      <c r="N424" s="67"/>
      <c r="O424" s="221"/>
      <c r="Q424" s="221"/>
      <c r="R424" s="221"/>
      <c r="S424" s="221"/>
      <c r="T424" s="221"/>
      <c r="U424" s="221"/>
      <c r="V424" s="221"/>
      <c r="W424" s="221"/>
      <c r="X424" s="221"/>
      <c r="Y424" s="223"/>
      <c r="Z424" s="221"/>
      <c r="AA424" s="221"/>
      <c r="AB424" s="221"/>
      <c r="AC424" s="221"/>
      <c r="AD424" s="221"/>
      <c r="AE424" s="221"/>
      <c r="AF424" s="221"/>
      <c r="AG424" s="221"/>
      <c r="AH424" s="221"/>
    </row>
    <row r="425" spans="1:34" ht="14.25" customHeight="1">
      <c r="A425" s="221"/>
      <c r="B425" s="87"/>
      <c r="C425" s="87"/>
      <c r="F425" s="221"/>
      <c r="J425" s="299"/>
      <c r="K425" s="300"/>
      <c r="L425" s="67"/>
      <c r="N425" s="67"/>
      <c r="O425" s="221"/>
      <c r="Q425" s="221"/>
      <c r="R425" s="221"/>
      <c r="S425" s="221"/>
      <c r="T425" s="221"/>
      <c r="U425" s="221"/>
      <c r="V425" s="221"/>
      <c r="W425" s="221"/>
      <c r="X425" s="221"/>
      <c r="Y425" s="223"/>
      <c r="Z425" s="221"/>
      <c r="AA425" s="221"/>
      <c r="AB425" s="221"/>
      <c r="AC425" s="221"/>
      <c r="AD425" s="221"/>
      <c r="AE425" s="221"/>
      <c r="AF425" s="221"/>
      <c r="AG425" s="221"/>
      <c r="AH425" s="221"/>
    </row>
    <row r="426" spans="1:34" ht="14.25" customHeight="1">
      <c r="A426" s="221"/>
      <c r="B426" s="87"/>
      <c r="C426" s="87"/>
      <c r="F426" s="221"/>
      <c r="J426" s="299"/>
      <c r="K426" s="300"/>
      <c r="L426" s="67"/>
      <c r="N426" s="67"/>
      <c r="O426" s="221"/>
      <c r="Q426" s="221"/>
      <c r="R426" s="221"/>
      <c r="S426" s="221"/>
      <c r="T426" s="221"/>
      <c r="U426" s="221"/>
      <c r="V426" s="221"/>
      <c r="W426" s="221"/>
      <c r="X426" s="221"/>
      <c r="Y426" s="223"/>
      <c r="Z426" s="221"/>
      <c r="AA426" s="221"/>
      <c r="AB426" s="221"/>
      <c r="AC426" s="221"/>
      <c r="AD426" s="221"/>
      <c r="AE426" s="221"/>
      <c r="AF426" s="221"/>
      <c r="AG426" s="221"/>
      <c r="AH426" s="221"/>
    </row>
    <row r="427" spans="1:34" ht="14.25" customHeight="1">
      <c r="A427" s="221"/>
      <c r="B427" s="87"/>
      <c r="C427" s="87"/>
      <c r="F427" s="221"/>
      <c r="J427" s="299"/>
      <c r="K427" s="300"/>
      <c r="L427" s="67"/>
      <c r="N427" s="67"/>
      <c r="O427" s="221"/>
      <c r="Q427" s="221"/>
      <c r="R427" s="221"/>
      <c r="S427" s="221"/>
      <c r="T427" s="221"/>
      <c r="U427" s="221"/>
      <c r="V427" s="221"/>
      <c r="W427" s="221"/>
      <c r="X427" s="221"/>
      <c r="Y427" s="223"/>
      <c r="Z427" s="221"/>
      <c r="AA427" s="221"/>
      <c r="AB427" s="221"/>
      <c r="AC427" s="221"/>
      <c r="AD427" s="221"/>
      <c r="AE427" s="221"/>
      <c r="AF427" s="221"/>
      <c r="AG427" s="221"/>
      <c r="AH427" s="221"/>
    </row>
    <row r="428" spans="1:34" ht="14.25" customHeight="1">
      <c r="A428" s="221"/>
      <c r="B428" s="87"/>
      <c r="C428" s="87"/>
      <c r="F428" s="221"/>
      <c r="J428" s="299"/>
      <c r="K428" s="300"/>
      <c r="L428" s="67"/>
      <c r="N428" s="67"/>
      <c r="O428" s="221"/>
      <c r="Q428" s="221"/>
      <c r="R428" s="221"/>
      <c r="S428" s="221"/>
      <c r="T428" s="221"/>
      <c r="U428" s="221"/>
      <c r="V428" s="221"/>
      <c r="W428" s="221"/>
      <c r="X428" s="221"/>
      <c r="Y428" s="223"/>
      <c r="Z428" s="221"/>
      <c r="AA428" s="221"/>
      <c r="AB428" s="221"/>
      <c r="AC428" s="221"/>
      <c r="AD428" s="221"/>
      <c r="AE428" s="221"/>
      <c r="AF428" s="221"/>
      <c r="AG428" s="221"/>
      <c r="AH428" s="221"/>
    </row>
    <row r="429" spans="1:34" ht="14.25" customHeight="1">
      <c r="A429" s="221"/>
      <c r="B429" s="87"/>
      <c r="C429" s="87"/>
      <c r="F429" s="221"/>
      <c r="J429" s="299"/>
      <c r="K429" s="300"/>
      <c r="L429" s="67"/>
      <c r="N429" s="67"/>
      <c r="O429" s="221"/>
      <c r="Q429" s="221"/>
      <c r="R429" s="221"/>
      <c r="S429" s="221"/>
      <c r="T429" s="221"/>
      <c r="U429" s="221"/>
      <c r="V429" s="221"/>
      <c r="W429" s="221"/>
      <c r="X429" s="221"/>
      <c r="Y429" s="223"/>
      <c r="Z429" s="221"/>
      <c r="AA429" s="221"/>
      <c r="AB429" s="221"/>
      <c r="AC429" s="221"/>
      <c r="AD429" s="221"/>
      <c r="AE429" s="221"/>
      <c r="AF429" s="221"/>
      <c r="AG429" s="221"/>
      <c r="AH429" s="221"/>
    </row>
    <row r="430" spans="1:34" ht="14.25" customHeight="1">
      <c r="A430" s="221"/>
      <c r="B430" s="87"/>
      <c r="C430" s="87"/>
      <c r="F430" s="221"/>
      <c r="J430" s="299"/>
      <c r="K430" s="300"/>
      <c r="L430" s="67"/>
      <c r="N430" s="67"/>
      <c r="O430" s="221"/>
      <c r="Q430" s="221"/>
      <c r="R430" s="221"/>
      <c r="S430" s="221"/>
      <c r="T430" s="221"/>
      <c r="U430" s="221"/>
      <c r="V430" s="221"/>
      <c r="W430" s="221"/>
      <c r="X430" s="221"/>
      <c r="Y430" s="223"/>
      <c r="Z430" s="221"/>
      <c r="AA430" s="221"/>
      <c r="AB430" s="221"/>
      <c r="AC430" s="221"/>
      <c r="AD430" s="221"/>
      <c r="AE430" s="221"/>
      <c r="AF430" s="221"/>
      <c r="AG430" s="221"/>
      <c r="AH430" s="221"/>
    </row>
    <row r="431" spans="1:34" ht="14.25" customHeight="1">
      <c r="A431" s="221"/>
      <c r="B431" s="87"/>
      <c r="C431" s="87"/>
      <c r="F431" s="221"/>
      <c r="J431" s="299"/>
      <c r="K431" s="300"/>
      <c r="L431" s="67"/>
      <c r="N431" s="67"/>
      <c r="O431" s="221"/>
      <c r="Q431" s="221"/>
      <c r="R431" s="221"/>
      <c r="S431" s="221"/>
      <c r="T431" s="221"/>
      <c r="U431" s="221"/>
      <c r="V431" s="221"/>
      <c r="W431" s="221"/>
      <c r="X431" s="221"/>
      <c r="Y431" s="223"/>
      <c r="Z431" s="221"/>
      <c r="AA431" s="221"/>
      <c r="AB431" s="221"/>
      <c r="AC431" s="221"/>
      <c r="AD431" s="221"/>
      <c r="AE431" s="221"/>
      <c r="AF431" s="221"/>
      <c r="AG431" s="221"/>
      <c r="AH431" s="221"/>
    </row>
    <row r="432" spans="1:34" ht="14.25" customHeight="1">
      <c r="A432" s="221"/>
      <c r="B432" s="87"/>
      <c r="C432" s="87"/>
      <c r="F432" s="221"/>
      <c r="J432" s="299"/>
      <c r="K432" s="300"/>
      <c r="L432" s="67"/>
      <c r="N432" s="67"/>
      <c r="O432" s="221"/>
      <c r="Q432" s="221"/>
      <c r="R432" s="221"/>
      <c r="S432" s="221"/>
      <c r="T432" s="221"/>
      <c r="U432" s="221"/>
      <c r="V432" s="221"/>
      <c r="W432" s="221"/>
      <c r="X432" s="221"/>
      <c r="Y432" s="223"/>
      <c r="Z432" s="221"/>
      <c r="AA432" s="221"/>
      <c r="AB432" s="221"/>
      <c r="AC432" s="221"/>
      <c r="AD432" s="221"/>
      <c r="AE432" s="221"/>
      <c r="AF432" s="221"/>
      <c r="AG432" s="221"/>
      <c r="AH432" s="221"/>
    </row>
    <row r="433" spans="1:34" ht="14.25" customHeight="1">
      <c r="A433" s="221"/>
      <c r="B433" s="87"/>
      <c r="C433" s="87"/>
      <c r="F433" s="221"/>
      <c r="J433" s="299"/>
      <c r="K433" s="300"/>
      <c r="L433" s="67"/>
      <c r="N433" s="67"/>
      <c r="O433" s="221"/>
      <c r="Q433" s="221"/>
      <c r="R433" s="221"/>
      <c r="S433" s="221"/>
      <c r="T433" s="221"/>
      <c r="U433" s="221"/>
      <c r="V433" s="221"/>
      <c r="W433" s="221"/>
      <c r="X433" s="221"/>
      <c r="Y433" s="223"/>
      <c r="Z433" s="221"/>
      <c r="AA433" s="221"/>
      <c r="AB433" s="221"/>
      <c r="AC433" s="221"/>
      <c r="AD433" s="221"/>
      <c r="AE433" s="221"/>
      <c r="AF433" s="221"/>
      <c r="AG433" s="221"/>
      <c r="AH433" s="221"/>
    </row>
    <row r="434" spans="1:34" ht="14.25" customHeight="1">
      <c r="A434" s="221"/>
      <c r="B434" s="87"/>
      <c r="C434" s="87"/>
      <c r="F434" s="221"/>
      <c r="J434" s="299"/>
      <c r="K434" s="300"/>
      <c r="L434" s="67"/>
      <c r="N434" s="67"/>
      <c r="O434" s="221"/>
      <c r="Q434" s="221"/>
      <c r="R434" s="221"/>
      <c r="S434" s="221"/>
      <c r="T434" s="221"/>
      <c r="U434" s="221"/>
      <c r="V434" s="221"/>
      <c r="W434" s="221"/>
      <c r="X434" s="221"/>
      <c r="Y434" s="223"/>
      <c r="Z434" s="221"/>
      <c r="AA434" s="221"/>
      <c r="AB434" s="221"/>
      <c r="AC434" s="221"/>
      <c r="AD434" s="221"/>
      <c r="AE434" s="221"/>
      <c r="AF434" s="221"/>
      <c r="AG434" s="221"/>
      <c r="AH434" s="221"/>
    </row>
    <row r="435" spans="1:34" ht="14.25" customHeight="1">
      <c r="A435" s="221"/>
      <c r="B435" s="87"/>
      <c r="C435" s="87"/>
      <c r="F435" s="221"/>
      <c r="J435" s="299"/>
      <c r="K435" s="300"/>
      <c r="L435" s="67"/>
      <c r="N435" s="67"/>
      <c r="O435" s="221"/>
      <c r="Q435" s="221"/>
      <c r="R435" s="221"/>
      <c r="S435" s="221"/>
      <c r="T435" s="221"/>
      <c r="U435" s="221"/>
      <c r="V435" s="221"/>
      <c r="W435" s="221"/>
      <c r="X435" s="221"/>
      <c r="Y435" s="223"/>
      <c r="Z435" s="221"/>
      <c r="AA435" s="221"/>
      <c r="AB435" s="221"/>
      <c r="AC435" s="221"/>
      <c r="AD435" s="221"/>
      <c r="AE435" s="221"/>
      <c r="AF435" s="221"/>
      <c r="AG435" s="221"/>
      <c r="AH435" s="221"/>
    </row>
    <row r="436" spans="1:34" ht="14.25" customHeight="1">
      <c r="A436" s="221"/>
      <c r="B436" s="87"/>
      <c r="C436" s="87"/>
      <c r="F436" s="221"/>
      <c r="J436" s="299"/>
      <c r="K436" s="300"/>
      <c r="L436" s="67"/>
      <c r="N436" s="67"/>
      <c r="O436" s="221"/>
      <c r="Q436" s="221"/>
      <c r="R436" s="221"/>
      <c r="S436" s="221"/>
      <c r="T436" s="221"/>
      <c r="U436" s="221"/>
      <c r="V436" s="221"/>
      <c r="W436" s="221"/>
      <c r="X436" s="221"/>
      <c r="Y436" s="223"/>
      <c r="Z436" s="221"/>
      <c r="AA436" s="221"/>
      <c r="AB436" s="221"/>
      <c r="AC436" s="221"/>
      <c r="AD436" s="221"/>
      <c r="AE436" s="221"/>
      <c r="AF436" s="221"/>
      <c r="AG436" s="221"/>
      <c r="AH436" s="221"/>
    </row>
    <row r="437" spans="1:34" ht="14.25" customHeight="1">
      <c r="A437" s="221"/>
      <c r="B437" s="87"/>
      <c r="C437" s="87"/>
      <c r="F437" s="221"/>
      <c r="J437" s="299"/>
      <c r="K437" s="300"/>
      <c r="L437" s="67"/>
      <c r="N437" s="67"/>
      <c r="O437" s="221"/>
      <c r="Q437" s="221"/>
      <c r="R437" s="221"/>
      <c r="S437" s="221"/>
      <c r="T437" s="221"/>
      <c r="U437" s="221"/>
      <c r="V437" s="221"/>
      <c r="W437" s="221"/>
      <c r="X437" s="221"/>
      <c r="Y437" s="223"/>
      <c r="Z437" s="221"/>
      <c r="AA437" s="221"/>
      <c r="AB437" s="221"/>
      <c r="AC437" s="221"/>
      <c r="AD437" s="221"/>
      <c r="AE437" s="221"/>
      <c r="AF437" s="221"/>
      <c r="AG437" s="221"/>
      <c r="AH437" s="221"/>
    </row>
    <row r="438" spans="1:34" ht="14.25" customHeight="1">
      <c r="A438" s="221"/>
      <c r="B438" s="87"/>
      <c r="C438" s="87"/>
      <c r="F438" s="221"/>
      <c r="J438" s="299"/>
      <c r="K438" s="300"/>
      <c r="L438" s="67"/>
      <c r="N438" s="67"/>
      <c r="O438" s="221"/>
      <c r="Q438" s="221"/>
      <c r="R438" s="221"/>
      <c r="S438" s="221"/>
      <c r="T438" s="221"/>
      <c r="U438" s="221"/>
      <c r="V438" s="221"/>
      <c r="W438" s="221"/>
      <c r="X438" s="221"/>
      <c r="Y438" s="223"/>
      <c r="Z438" s="221"/>
      <c r="AA438" s="221"/>
      <c r="AB438" s="221"/>
      <c r="AC438" s="221"/>
      <c r="AD438" s="221"/>
      <c r="AE438" s="221"/>
      <c r="AF438" s="221"/>
      <c r="AG438" s="221"/>
      <c r="AH438" s="221"/>
    </row>
    <row r="439" spans="1:34" ht="14.25" customHeight="1">
      <c r="A439" s="221"/>
      <c r="B439" s="87"/>
      <c r="C439" s="87"/>
      <c r="F439" s="221"/>
      <c r="J439" s="299"/>
      <c r="K439" s="300"/>
      <c r="L439" s="67"/>
      <c r="N439" s="67"/>
      <c r="O439" s="221"/>
      <c r="Q439" s="221"/>
      <c r="R439" s="221"/>
      <c r="S439" s="221"/>
      <c r="T439" s="221"/>
      <c r="U439" s="221"/>
      <c r="V439" s="221"/>
      <c r="W439" s="221"/>
      <c r="X439" s="221"/>
      <c r="Y439" s="223"/>
      <c r="Z439" s="221"/>
      <c r="AA439" s="221"/>
      <c r="AB439" s="221"/>
      <c r="AC439" s="221"/>
      <c r="AD439" s="221"/>
      <c r="AE439" s="221"/>
      <c r="AF439" s="221"/>
      <c r="AG439" s="221"/>
      <c r="AH439" s="221"/>
    </row>
    <row r="440" spans="1:34" ht="14.25" customHeight="1">
      <c r="A440" s="221"/>
      <c r="B440" s="87"/>
      <c r="C440" s="87"/>
      <c r="F440" s="221"/>
      <c r="J440" s="299"/>
      <c r="K440" s="300"/>
      <c r="L440" s="67"/>
      <c r="N440" s="67"/>
      <c r="O440" s="221"/>
      <c r="Q440" s="221"/>
      <c r="R440" s="221"/>
      <c r="S440" s="221"/>
      <c r="T440" s="221"/>
      <c r="U440" s="221"/>
      <c r="V440" s="221"/>
      <c r="W440" s="221"/>
      <c r="X440" s="221"/>
      <c r="Y440" s="223"/>
      <c r="Z440" s="221"/>
      <c r="AA440" s="221"/>
      <c r="AB440" s="221"/>
      <c r="AC440" s="221"/>
      <c r="AD440" s="221"/>
      <c r="AE440" s="221"/>
      <c r="AF440" s="221"/>
      <c r="AG440" s="221"/>
      <c r="AH440" s="221"/>
    </row>
    <row r="441" spans="1:34" ht="14.25" customHeight="1">
      <c r="A441" s="221"/>
      <c r="B441" s="87"/>
      <c r="C441" s="87"/>
      <c r="F441" s="221"/>
      <c r="J441" s="299"/>
      <c r="K441" s="300"/>
      <c r="L441" s="67"/>
      <c r="N441" s="67"/>
      <c r="O441" s="221"/>
      <c r="Q441" s="221"/>
      <c r="R441" s="221"/>
      <c r="S441" s="221"/>
      <c r="T441" s="221"/>
      <c r="U441" s="221"/>
      <c r="V441" s="221"/>
      <c r="W441" s="221"/>
      <c r="X441" s="221"/>
      <c r="Y441" s="223"/>
      <c r="Z441" s="221"/>
      <c r="AA441" s="221"/>
      <c r="AB441" s="221"/>
      <c r="AC441" s="221"/>
      <c r="AD441" s="221"/>
      <c r="AE441" s="221"/>
      <c r="AF441" s="221"/>
      <c r="AG441" s="221"/>
      <c r="AH441" s="221"/>
    </row>
    <row r="442" spans="1:34" ht="14.25" customHeight="1">
      <c r="A442" s="221"/>
      <c r="B442" s="87"/>
      <c r="C442" s="87"/>
      <c r="F442" s="221"/>
      <c r="J442" s="299"/>
      <c r="K442" s="300"/>
      <c r="L442" s="67"/>
      <c r="N442" s="67"/>
      <c r="O442" s="221"/>
      <c r="Q442" s="221"/>
      <c r="R442" s="221"/>
      <c r="S442" s="221"/>
      <c r="T442" s="221"/>
      <c r="U442" s="221"/>
      <c r="V442" s="221"/>
      <c r="W442" s="221"/>
      <c r="X442" s="221"/>
      <c r="Y442" s="223"/>
      <c r="Z442" s="221"/>
      <c r="AA442" s="221"/>
      <c r="AB442" s="221"/>
      <c r="AC442" s="221"/>
      <c r="AD442" s="221"/>
      <c r="AE442" s="221"/>
      <c r="AF442" s="221"/>
      <c r="AG442" s="221"/>
      <c r="AH442" s="221"/>
    </row>
    <row r="443" spans="1:34" ht="14.25" customHeight="1">
      <c r="A443" s="221"/>
      <c r="B443" s="87"/>
      <c r="C443" s="87"/>
      <c r="F443" s="221"/>
      <c r="J443" s="299"/>
      <c r="K443" s="300"/>
      <c r="L443" s="67"/>
      <c r="N443" s="67"/>
      <c r="O443" s="221"/>
      <c r="Q443" s="221"/>
      <c r="R443" s="221"/>
      <c r="S443" s="221"/>
      <c r="T443" s="221"/>
      <c r="U443" s="221"/>
      <c r="V443" s="221"/>
      <c r="W443" s="221"/>
      <c r="X443" s="221"/>
      <c r="Y443" s="223"/>
      <c r="Z443" s="221"/>
      <c r="AA443" s="221"/>
      <c r="AB443" s="221"/>
      <c r="AC443" s="221"/>
      <c r="AD443" s="221"/>
      <c r="AE443" s="221"/>
      <c r="AF443" s="221"/>
      <c r="AG443" s="221"/>
      <c r="AH443" s="221"/>
    </row>
    <row r="444" spans="1:34" ht="14.25" customHeight="1">
      <c r="A444" s="221"/>
      <c r="B444" s="87"/>
      <c r="C444" s="87"/>
      <c r="F444" s="221"/>
      <c r="J444" s="299"/>
      <c r="K444" s="300"/>
      <c r="L444" s="67"/>
      <c r="N444" s="67"/>
      <c r="O444" s="221"/>
      <c r="Q444" s="221"/>
      <c r="R444" s="221"/>
      <c r="S444" s="221"/>
      <c r="T444" s="221"/>
      <c r="U444" s="221"/>
      <c r="V444" s="221"/>
      <c r="W444" s="221"/>
      <c r="X444" s="221"/>
      <c r="Y444" s="223"/>
      <c r="Z444" s="221"/>
      <c r="AA444" s="221"/>
      <c r="AB444" s="221"/>
      <c r="AC444" s="221"/>
      <c r="AD444" s="221"/>
      <c r="AE444" s="221"/>
      <c r="AF444" s="221"/>
      <c r="AG444" s="221"/>
      <c r="AH444" s="221"/>
    </row>
    <row r="445" spans="1:34" ht="14.25" customHeight="1">
      <c r="A445" s="221"/>
      <c r="B445" s="87"/>
      <c r="C445" s="87"/>
      <c r="F445" s="221"/>
      <c r="J445" s="299"/>
      <c r="K445" s="300"/>
      <c r="L445" s="67"/>
      <c r="N445" s="67"/>
      <c r="O445" s="221"/>
      <c r="Q445" s="221"/>
      <c r="R445" s="221"/>
      <c r="S445" s="221"/>
      <c r="T445" s="221"/>
      <c r="U445" s="221"/>
      <c r="V445" s="221"/>
      <c r="W445" s="221"/>
      <c r="X445" s="221"/>
      <c r="Y445" s="223"/>
      <c r="Z445" s="221"/>
      <c r="AA445" s="221"/>
      <c r="AB445" s="221"/>
      <c r="AC445" s="221"/>
      <c r="AD445" s="221"/>
      <c r="AE445" s="221"/>
      <c r="AF445" s="221"/>
      <c r="AG445" s="221"/>
      <c r="AH445" s="221"/>
    </row>
    <row r="446" spans="1:34" ht="14.25" customHeight="1">
      <c r="A446" s="221"/>
      <c r="B446" s="87"/>
      <c r="C446" s="87"/>
      <c r="F446" s="221"/>
      <c r="J446" s="299"/>
      <c r="K446" s="300"/>
      <c r="L446" s="67"/>
      <c r="N446" s="67"/>
      <c r="O446" s="221"/>
      <c r="Q446" s="221"/>
      <c r="R446" s="221"/>
      <c r="S446" s="221"/>
      <c r="T446" s="221"/>
      <c r="U446" s="221"/>
      <c r="V446" s="221"/>
      <c r="W446" s="221"/>
      <c r="X446" s="221"/>
      <c r="Y446" s="223"/>
      <c r="Z446" s="221"/>
      <c r="AA446" s="221"/>
      <c r="AB446" s="221"/>
      <c r="AC446" s="221"/>
      <c r="AD446" s="221"/>
      <c r="AE446" s="221"/>
      <c r="AF446" s="221"/>
      <c r="AG446" s="221"/>
      <c r="AH446" s="221"/>
    </row>
    <row r="447" spans="1:34" ht="14.25" customHeight="1">
      <c r="A447" s="221"/>
      <c r="B447" s="87"/>
      <c r="C447" s="87"/>
      <c r="F447" s="221"/>
      <c r="J447" s="299"/>
      <c r="K447" s="300"/>
      <c r="L447" s="67"/>
      <c r="N447" s="67"/>
      <c r="O447" s="221"/>
      <c r="Q447" s="221"/>
      <c r="R447" s="221"/>
      <c r="S447" s="221"/>
      <c r="T447" s="221"/>
      <c r="U447" s="221"/>
      <c r="V447" s="221"/>
      <c r="W447" s="221"/>
      <c r="X447" s="221"/>
      <c r="Y447" s="223"/>
      <c r="Z447" s="221"/>
      <c r="AA447" s="221"/>
      <c r="AB447" s="221"/>
      <c r="AC447" s="221"/>
      <c r="AD447" s="221"/>
      <c r="AE447" s="221"/>
      <c r="AF447" s="221"/>
      <c r="AG447" s="221"/>
      <c r="AH447" s="221"/>
    </row>
    <row r="448" spans="1:34" ht="14.25" customHeight="1">
      <c r="A448" s="221"/>
      <c r="B448" s="87"/>
      <c r="C448" s="87"/>
      <c r="F448" s="221"/>
      <c r="J448" s="299"/>
      <c r="K448" s="300"/>
      <c r="L448" s="67"/>
      <c r="N448" s="67"/>
      <c r="O448" s="221"/>
      <c r="Q448" s="221"/>
      <c r="R448" s="221"/>
      <c r="S448" s="221"/>
      <c r="T448" s="221"/>
      <c r="U448" s="221"/>
      <c r="V448" s="221"/>
      <c r="W448" s="221"/>
      <c r="X448" s="221"/>
      <c r="Y448" s="223"/>
      <c r="Z448" s="221"/>
      <c r="AA448" s="221"/>
      <c r="AB448" s="221"/>
      <c r="AC448" s="221"/>
      <c r="AD448" s="221"/>
      <c r="AE448" s="221"/>
      <c r="AF448" s="221"/>
      <c r="AG448" s="221"/>
      <c r="AH448" s="221"/>
    </row>
    <row r="449" spans="1:34" ht="14.25" customHeight="1">
      <c r="A449" s="221"/>
      <c r="B449" s="87"/>
      <c r="C449" s="87"/>
      <c r="F449" s="221"/>
      <c r="J449" s="299"/>
      <c r="K449" s="300"/>
      <c r="L449" s="67"/>
      <c r="N449" s="67"/>
      <c r="O449" s="221"/>
      <c r="Q449" s="221"/>
      <c r="R449" s="221"/>
      <c r="S449" s="221"/>
      <c r="T449" s="221"/>
      <c r="U449" s="221"/>
      <c r="V449" s="221"/>
      <c r="W449" s="221"/>
      <c r="X449" s="221"/>
      <c r="Y449" s="223"/>
      <c r="Z449" s="221"/>
      <c r="AA449" s="221"/>
      <c r="AB449" s="221"/>
      <c r="AC449" s="221"/>
      <c r="AD449" s="221"/>
      <c r="AE449" s="221"/>
      <c r="AF449" s="221"/>
      <c r="AG449" s="221"/>
      <c r="AH449" s="221"/>
    </row>
    <row r="450" spans="1:34" ht="14.25" customHeight="1">
      <c r="A450" s="221"/>
      <c r="B450" s="87"/>
      <c r="C450" s="87"/>
      <c r="F450" s="221"/>
      <c r="J450" s="299"/>
      <c r="K450" s="300"/>
      <c r="L450" s="67"/>
      <c r="N450" s="67"/>
      <c r="O450" s="221"/>
      <c r="Q450" s="221"/>
      <c r="R450" s="221"/>
      <c r="S450" s="221"/>
      <c r="T450" s="221"/>
      <c r="U450" s="221"/>
      <c r="V450" s="221"/>
      <c r="W450" s="221"/>
      <c r="X450" s="221"/>
      <c r="Y450" s="223"/>
      <c r="Z450" s="221"/>
      <c r="AA450" s="221"/>
      <c r="AB450" s="221"/>
      <c r="AC450" s="221"/>
      <c r="AD450" s="221"/>
      <c r="AE450" s="221"/>
      <c r="AF450" s="221"/>
      <c r="AG450" s="221"/>
      <c r="AH450" s="221"/>
    </row>
    <row r="451" spans="1:34" ht="14.25" customHeight="1">
      <c r="A451" s="221"/>
      <c r="B451" s="87"/>
      <c r="C451" s="87"/>
      <c r="F451" s="221"/>
      <c r="J451" s="299"/>
      <c r="K451" s="300"/>
      <c r="L451" s="67"/>
      <c r="N451" s="67"/>
      <c r="O451" s="221"/>
      <c r="Q451" s="221"/>
      <c r="R451" s="221"/>
      <c r="S451" s="221"/>
      <c r="T451" s="221"/>
      <c r="U451" s="221"/>
      <c r="V451" s="221"/>
      <c r="W451" s="221"/>
      <c r="X451" s="221"/>
      <c r="Y451" s="223"/>
      <c r="Z451" s="221"/>
      <c r="AA451" s="221"/>
      <c r="AB451" s="221"/>
      <c r="AC451" s="221"/>
      <c r="AD451" s="221"/>
      <c r="AE451" s="221"/>
      <c r="AF451" s="221"/>
      <c r="AG451" s="221"/>
      <c r="AH451" s="221"/>
    </row>
    <row r="452" spans="1:34" ht="14.25" customHeight="1">
      <c r="A452" s="221"/>
      <c r="B452" s="87"/>
      <c r="C452" s="87"/>
      <c r="F452" s="221"/>
      <c r="J452" s="299"/>
      <c r="K452" s="300"/>
      <c r="L452" s="67"/>
      <c r="N452" s="67"/>
      <c r="O452" s="221"/>
      <c r="Q452" s="221"/>
      <c r="R452" s="221"/>
      <c r="S452" s="221"/>
      <c r="T452" s="221"/>
      <c r="U452" s="221"/>
      <c r="V452" s="221"/>
      <c r="W452" s="221"/>
      <c r="X452" s="221"/>
      <c r="Y452" s="223"/>
      <c r="Z452" s="221"/>
      <c r="AA452" s="221"/>
      <c r="AB452" s="221"/>
      <c r="AC452" s="221"/>
      <c r="AD452" s="221"/>
      <c r="AE452" s="221"/>
      <c r="AF452" s="221"/>
      <c r="AG452" s="221"/>
      <c r="AH452" s="221"/>
    </row>
    <row r="453" spans="1:34" ht="14.25" customHeight="1">
      <c r="A453" s="221"/>
      <c r="B453" s="87"/>
      <c r="C453" s="87"/>
      <c r="F453" s="221"/>
      <c r="J453" s="299"/>
      <c r="K453" s="300"/>
      <c r="L453" s="67"/>
      <c r="N453" s="67"/>
      <c r="O453" s="221"/>
      <c r="Q453" s="221"/>
      <c r="R453" s="221"/>
      <c r="S453" s="221"/>
      <c r="T453" s="221"/>
      <c r="U453" s="221"/>
      <c r="V453" s="221"/>
      <c r="W453" s="221"/>
      <c r="X453" s="221"/>
      <c r="Y453" s="223"/>
      <c r="Z453" s="221"/>
      <c r="AA453" s="221"/>
      <c r="AB453" s="221"/>
      <c r="AC453" s="221"/>
      <c r="AD453" s="221"/>
      <c r="AE453" s="221"/>
      <c r="AF453" s="221"/>
      <c r="AG453" s="221"/>
      <c r="AH453" s="221"/>
    </row>
    <row r="454" spans="1:34" ht="14.25" customHeight="1">
      <c r="A454" s="221"/>
      <c r="B454" s="87"/>
      <c r="C454" s="87"/>
      <c r="F454" s="221"/>
      <c r="J454" s="299"/>
      <c r="K454" s="300"/>
      <c r="L454" s="67"/>
      <c r="N454" s="67"/>
      <c r="O454" s="221"/>
      <c r="Q454" s="221"/>
      <c r="R454" s="221"/>
      <c r="S454" s="221"/>
      <c r="T454" s="221"/>
      <c r="U454" s="221"/>
      <c r="V454" s="221"/>
      <c r="W454" s="221"/>
      <c r="X454" s="221"/>
      <c r="Y454" s="223"/>
      <c r="Z454" s="221"/>
      <c r="AA454" s="221"/>
      <c r="AB454" s="221"/>
      <c r="AC454" s="221"/>
      <c r="AD454" s="221"/>
      <c r="AE454" s="221"/>
      <c r="AF454" s="221"/>
      <c r="AG454" s="221"/>
      <c r="AH454" s="221"/>
    </row>
    <row r="455" spans="1:34" ht="14.25" customHeight="1">
      <c r="A455" s="221"/>
      <c r="B455" s="87"/>
      <c r="C455" s="87"/>
      <c r="F455" s="221"/>
      <c r="J455" s="299"/>
      <c r="K455" s="300"/>
      <c r="L455" s="67"/>
      <c r="N455" s="67"/>
      <c r="O455" s="221"/>
      <c r="Q455" s="221"/>
      <c r="R455" s="221"/>
      <c r="S455" s="221"/>
      <c r="T455" s="221"/>
      <c r="U455" s="221"/>
      <c r="V455" s="221"/>
      <c r="W455" s="221"/>
      <c r="X455" s="221"/>
      <c r="Y455" s="223"/>
      <c r="Z455" s="221"/>
      <c r="AA455" s="221"/>
      <c r="AB455" s="221"/>
      <c r="AC455" s="221"/>
      <c r="AD455" s="221"/>
      <c r="AE455" s="221"/>
      <c r="AF455" s="221"/>
      <c r="AG455" s="221"/>
      <c r="AH455" s="221"/>
    </row>
    <row r="456" spans="1:34" ht="14.25" customHeight="1">
      <c r="A456" s="221"/>
      <c r="B456" s="87"/>
      <c r="C456" s="87"/>
      <c r="F456" s="221"/>
      <c r="J456" s="299"/>
      <c r="K456" s="300"/>
      <c r="L456" s="67"/>
      <c r="N456" s="67"/>
      <c r="O456" s="221"/>
      <c r="Q456" s="221"/>
      <c r="R456" s="221"/>
      <c r="S456" s="221"/>
      <c r="T456" s="221"/>
      <c r="U456" s="221"/>
      <c r="V456" s="221"/>
      <c r="W456" s="221"/>
      <c r="X456" s="221"/>
      <c r="Y456" s="223"/>
      <c r="Z456" s="221"/>
      <c r="AA456" s="221"/>
      <c r="AB456" s="221"/>
      <c r="AC456" s="221"/>
      <c r="AD456" s="221"/>
      <c r="AE456" s="221"/>
      <c r="AF456" s="221"/>
      <c r="AG456" s="221"/>
      <c r="AH456" s="221"/>
    </row>
    <row r="457" spans="1:34" ht="14.25" customHeight="1">
      <c r="A457" s="221"/>
      <c r="B457" s="87"/>
      <c r="C457" s="87"/>
      <c r="F457" s="221"/>
      <c r="J457" s="299"/>
      <c r="K457" s="300"/>
      <c r="L457" s="67"/>
      <c r="N457" s="67"/>
      <c r="O457" s="221"/>
      <c r="Q457" s="221"/>
      <c r="R457" s="221"/>
      <c r="S457" s="221"/>
      <c r="T457" s="221"/>
      <c r="U457" s="221"/>
      <c r="V457" s="221"/>
      <c r="W457" s="221"/>
      <c r="X457" s="221"/>
      <c r="Y457" s="223"/>
      <c r="Z457" s="221"/>
      <c r="AA457" s="221"/>
      <c r="AB457" s="221"/>
      <c r="AC457" s="221"/>
      <c r="AD457" s="221"/>
      <c r="AE457" s="221"/>
      <c r="AF457" s="221"/>
      <c r="AG457" s="221"/>
      <c r="AH457" s="221"/>
    </row>
    <row r="458" spans="1:34" ht="14.25" customHeight="1">
      <c r="A458" s="221"/>
      <c r="B458" s="87"/>
      <c r="C458" s="87"/>
      <c r="F458" s="221"/>
      <c r="J458" s="299"/>
      <c r="K458" s="300"/>
      <c r="L458" s="67"/>
      <c r="N458" s="67"/>
      <c r="O458" s="221"/>
      <c r="Q458" s="221"/>
      <c r="R458" s="221"/>
      <c r="S458" s="221"/>
      <c r="T458" s="221"/>
      <c r="U458" s="221"/>
      <c r="V458" s="221"/>
      <c r="W458" s="221"/>
      <c r="X458" s="221"/>
      <c r="Y458" s="223"/>
      <c r="Z458" s="221"/>
      <c r="AA458" s="221"/>
      <c r="AB458" s="221"/>
      <c r="AC458" s="221"/>
      <c r="AD458" s="221"/>
      <c r="AE458" s="221"/>
      <c r="AF458" s="221"/>
      <c r="AG458" s="221"/>
      <c r="AH458" s="221"/>
    </row>
    <row r="459" spans="1:34" ht="14.25" customHeight="1">
      <c r="A459" s="221"/>
      <c r="B459" s="87"/>
      <c r="C459" s="87"/>
      <c r="F459" s="221"/>
      <c r="J459" s="299"/>
      <c r="K459" s="300"/>
      <c r="L459" s="67"/>
      <c r="N459" s="67"/>
      <c r="O459" s="221"/>
      <c r="Q459" s="221"/>
      <c r="R459" s="221"/>
      <c r="S459" s="221"/>
      <c r="T459" s="221"/>
      <c r="U459" s="221"/>
      <c r="V459" s="221"/>
      <c r="W459" s="221"/>
      <c r="X459" s="221"/>
      <c r="Y459" s="223"/>
      <c r="Z459" s="221"/>
      <c r="AA459" s="221"/>
      <c r="AB459" s="221"/>
      <c r="AC459" s="221"/>
      <c r="AD459" s="221"/>
      <c r="AE459" s="221"/>
      <c r="AF459" s="221"/>
      <c r="AG459" s="221"/>
      <c r="AH459" s="221"/>
    </row>
    <row r="460" spans="1:34" ht="14.25" customHeight="1">
      <c r="A460" s="221"/>
      <c r="B460" s="87"/>
      <c r="C460" s="87"/>
      <c r="F460" s="221"/>
      <c r="J460" s="299"/>
      <c r="K460" s="300"/>
      <c r="L460" s="67"/>
      <c r="N460" s="67"/>
      <c r="O460" s="221"/>
      <c r="Q460" s="221"/>
      <c r="R460" s="221"/>
      <c r="S460" s="221"/>
      <c r="T460" s="221"/>
      <c r="U460" s="221"/>
      <c r="V460" s="221"/>
      <c r="W460" s="221"/>
      <c r="X460" s="221"/>
      <c r="Y460" s="223"/>
      <c r="Z460" s="221"/>
      <c r="AA460" s="221"/>
      <c r="AB460" s="221"/>
      <c r="AC460" s="221"/>
      <c r="AD460" s="221"/>
      <c r="AE460" s="221"/>
      <c r="AF460" s="221"/>
      <c r="AG460" s="221"/>
      <c r="AH460" s="221"/>
    </row>
    <row r="461" spans="1:34" ht="14.25" customHeight="1">
      <c r="A461" s="221"/>
      <c r="B461" s="87"/>
      <c r="C461" s="87"/>
      <c r="F461" s="221"/>
      <c r="J461" s="299"/>
      <c r="K461" s="300"/>
      <c r="L461" s="67"/>
      <c r="N461" s="67"/>
      <c r="O461" s="221"/>
      <c r="Q461" s="221"/>
      <c r="R461" s="221"/>
      <c r="S461" s="221"/>
      <c r="T461" s="221"/>
      <c r="U461" s="221"/>
      <c r="V461" s="221"/>
      <c r="W461" s="221"/>
      <c r="X461" s="221"/>
      <c r="Y461" s="223"/>
      <c r="Z461" s="221"/>
      <c r="AA461" s="221"/>
      <c r="AB461" s="221"/>
      <c r="AC461" s="221"/>
      <c r="AD461" s="221"/>
      <c r="AE461" s="221"/>
      <c r="AF461" s="221"/>
      <c r="AG461" s="221"/>
      <c r="AH461" s="221"/>
    </row>
    <row r="462" spans="1:34" ht="14.25" customHeight="1">
      <c r="A462" s="221"/>
      <c r="B462" s="87"/>
      <c r="C462" s="87"/>
      <c r="F462" s="221"/>
      <c r="J462" s="299"/>
      <c r="K462" s="300"/>
      <c r="L462" s="67"/>
      <c r="N462" s="67"/>
      <c r="O462" s="221"/>
      <c r="Q462" s="221"/>
      <c r="R462" s="221"/>
      <c r="S462" s="221"/>
      <c r="T462" s="221"/>
      <c r="U462" s="221"/>
      <c r="V462" s="221"/>
      <c r="W462" s="221"/>
      <c r="X462" s="221"/>
      <c r="Y462" s="223"/>
      <c r="Z462" s="221"/>
      <c r="AA462" s="221"/>
      <c r="AB462" s="221"/>
      <c r="AC462" s="221"/>
      <c r="AD462" s="221"/>
      <c r="AE462" s="221"/>
      <c r="AF462" s="221"/>
      <c r="AG462" s="221"/>
      <c r="AH462" s="221"/>
    </row>
    <row r="463" spans="1:34" ht="14.25" customHeight="1">
      <c r="A463" s="221"/>
      <c r="B463" s="87"/>
      <c r="C463" s="87"/>
      <c r="F463" s="221"/>
      <c r="J463" s="299"/>
      <c r="K463" s="300"/>
      <c r="L463" s="67"/>
      <c r="N463" s="67"/>
      <c r="O463" s="221"/>
      <c r="Q463" s="221"/>
      <c r="R463" s="221"/>
      <c r="S463" s="221"/>
      <c r="T463" s="221"/>
      <c r="U463" s="221"/>
      <c r="V463" s="221"/>
      <c r="W463" s="221"/>
      <c r="X463" s="221"/>
      <c r="Y463" s="223"/>
      <c r="Z463" s="221"/>
      <c r="AA463" s="221"/>
      <c r="AB463" s="221"/>
      <c r="AC463" s="221"/>
      <c r="AD463" s="221"/>
      <c r="AE463" s="221"/>
      <c r="AF463" s="221"/>
      <c r="AG463" s="221"/>
      <c r="AH463" s="221"/>
    </row>
    <row r="464" spans="1:34" ht="14.25" customHeight="1">
      <c r="A464" s="221"/>
      <c r="B464" s="87"/>
      <c r="C464" s="87"/>
      <c r="F464" s="221"/>
      <c r="J464" s="299"/>
      <c r="K464" s="300"/>
      <c r="L464" s="67"/>
      <c r="N464" s="67"/>
      <c r="O464" s="221"/>
      <c r="Q464" s="221"/>
      <c r="R464" s="221"/>
      <c r="S464" s="221"/>
      <c r="T464" s="221"/>
      <c r="U464" s="221"/>
      <c r="V464" s="221"/>
      <c r="W464" s="221"/>
      <c r="X464" s="221"/>
      <c r="Y464" s="223"/>
      <c r="Z464" s="221"/>
      <c r="AA464" s="221"/>
      <c r="AB464" s="221"/>
      <c r="AC464" s="221"/>
      <c r="AD464" s="221"/>
      <c r="AE464" s="221"/>
      <c r="AF464" s="221"/>
      <c r="AG464" s="221"/>
      <c r="AH464" s="221"/>
    </row>
    <row r="465" spans="1:34" ht="14.25" customHeight="1">
      <c r="A465" s="221"/>
      <c r="B465" s="87"/>
      <c r="C465" s="87"/>
      <c r="F465" s="221"/>
      <c r="J465" s="299"/>
      <c r="K465" s="300"/>
      <c r="L465" s="67"/>
      <c r="N465" s="67"/>
      <c r="O465" s="221"/>
      <c r="Q465" s="221"/>
      <c r="R465" s="221"/>
      <c r="S465" s="221"/>
      <c r="T465" s="221"/>
      <c r="U465" s="221"/>
      <c r="V465" s="221"/>
      <c r="W465" s="221"/>
      <c r="X465" s="221"/>
      <c r="Y465" s="223"/>
      <c r="Z465" s="221"/>
      <c r="AA465" s="221"/>
      <c r="AB465" s="221"/>
      <c r="AC465" s="221"/>
      <c r="AD465" s="221"/>
      <c r="AE465" s="221"/>
      <c r="AF465" s="221"/>
      <c r="AG465" s="221"/>
      <c r="AH465" s="221"/>
    </row>
    <row r="466" spans="1:34" ht="14.25" customHeight="1">
      <c r="A466" s="221"/>
      <c r="B466" s="87"/>
      <c r="C466" s="87"/>
      <c r="F466" s="221"/>
      <c r="J466" s="299"/>
      <c r="K466" s="300"/>
      <c r="L466" s="67"/>
      <c r="N466" s="67"/>
      <c r="O466" s="221"/>
      <c r="Q466" s="221"/>
      <c r="R466" s="221"/>
      <c r="S466" s="221"/>
      <c r="T466" s="221"/>
      <c r="U466" s="221"/>
      <c r="V466" s="221"/>
      <c r="W466" s="221"/>
      <c r="X466" s="221"/>
      <c r="Y466" s="223"/>
      <c r="Z466" s="221"/>
      <c r="AA466" s="221"/>
      <c r="AB466" s="221"/>
      <c r="AC466" s="221"/>
      <c r="AD466" s="221"/>
      <c r="AE466" s="221"/>
      <c r="AF466" s="221"/>
      <c r="AG466" s="221"/>
      <c r="AH466" s="221"/>
    </row>
    <row r="467" spans="1:34" ht="14.25" customHeight="1">
      <c r="A467" s="221"/>
      <c r="B467" s="87"/>
      <c r="C467" s="87"/>
      <c r="F467" s="221"/>
      <c r="J467" s="299"/>
      <c r="K467" s="300"/>
      <c r="L467" s="67"/>
      <c r="N467" s="67"/>
      <c r="O467" s="221"/>
      <c r="Q467" s="221"/>
      <c r="R467" s="221"/>
      <c r="S467" s="221"/>
      <c r="T467" s="221"/>
      <c r="U467" s="221"/>
      <c r="V467" s="221"/>
      <c r="W467" s="221"/>
      <c r="X467" s="221"/>
      <c r="Y467" s="223"/>
      <c r="Z467" s="221"/>
      <c r="AA467" s="221"/>
      <c r="AB467" s="221"/>
      <c r="AC467" s="221"/>
      <c r="AD467" s="221"/>
      <c r="AE467" s="221"/>
      <c r="AF467" s="221"/>
      <c r="AG467" s="221"/>
      <c r="AH467" s="221"/>
    </row>
    <row r="468" spans="1:34" ht="14.25" customHeight="1">
      <c r="A468" s="221"/>
      <c r="B468" s="87"/>
      <c r="C468" s="87"/>
      <c r="F468" s="221"/>
      <c r="J468" s="299"/>
      <c r="K468" s="300"/>
      <c r="L468" s="67"/>
      <c r="N468" s="67"/>
      <c r="O468" s="221"/>
      <c r="Q468" s="221"/>
      <c r="R468" s="221"/>
      <c r="S468" s="221"/>
      <c r="T468" s="221"/>
      <c r="U468" s="221"/>
      <c r="V468" s="221"/>
      <c r="W468" s="221"/>
      <c r="X468" s="221"/>
      <c r="Y468" s="223"/>
      <c r="Z468" s="221"/>
      <c r="AA468" s="221"/>
      <c r="AB468" s="221"/>
      <c r="AC468" s="221"/>
      <c r="AD468" s="221"/>
      <c r="AE468" s="221"/>
      <c r="AF468" s="221"/>
      <c r="AG468" s="221"/>
      <c r="AH468" s="221"/>
    </row>
    <row r="469" spans="1:34" ht="14.25" customHeight="1">
      <c r="A469" s="221"/>
      <c r="B469" s="87"/>
      <c r="C469" s="87"/>
      <c r="F469" s="221"/>
      <c r="J469" s="299"/>
      <c r="K469" s="300"/>
      <c r="L469" s="67"/>
      <c r="N469" s="67"/>
      <c r="O469" s="221"/>
      <c r="Q469" s="221"/>
      <c r="R469" s="221"/>
      <c r="S469" s="221"/>
      <c r="T469" s="221"/>
      <c r="U469" s="221"/>
      <c r="V469" s="221"/>
      <c r="W469" s="221"/>
      <c r="X469" s="221"/>
      <c r="Y469" s="223"/>
      <c r="Z469" s="221"/>
      <c r="AA469" s="221"/>
      <c r="AB469" s="221"/>
      <c r="AC469" s="221"/>
      <c r="AD469" s="221"/>
      <c r="AE469" s="221"/>
      <c r="AF469" s="221"/>
      <c r="AG469" s="221"/>
      <c r="AH469" s="221"/>
    </row>
    <row r="470" spans="1:34" ht="14.25" customHeight="1">
      <c r="A470" s="221"/>
      <c r="B470" s="87"/>
      <c r="C470" s="87"/>
      <c r="F470" s="221"/>
      <c r="J470" s="299"/>
      <c r="K470" s="300"/>
      <c r="L470" s="67"/>
      <c r="N470" s="67"/>
      <c r="O470" s="221"/>
      <c r="Q470" s="221"/>
      <c r="R470" s="221"/>
      <c r="S470" s="221"/>
      <c r="T470" s="221"/>
      <c r="U470" s="221"/>
      <c r="V470" s="221"/>
      <c r="W470" s="221"/>
      <c r="X470" s="221"/>
      <c r="Y470" s="223"/>
      <c r="Z470" s="221"/>
      <c r="AA470" s="221"/>
      <c r="AB470" s="221"/>
      <c r="AC470" s="221"/>
      <c r="AD470" s="221"/>
      <c r="AE470" s="221"/>
      <c r="AF470" s="221"/>
      <c r="AG470" s="221"/>
      <c r="AH470" s="221"/>
    </row>
    <row r="471" spans="1:34" ht="14.25" customHeight="1">
      <c r="A471" s="221"/>
      <c r="B471" s="87"/>
      <c r="C471" s="87"/>
      <c r="F471" s="221"/>
      <c r="J471" s="299"/>
      <c r="K471" s="300"/>
      <c r="L471" s="67"/>
      <c r="N471" s="67"/>
      <c r="O471" s="221"/>
      <c r="Q471" s="221"/>
      <c r="R471" s="221"/>
      <c r="S471" s="221"/>
      <c r="T471" s="221"/>
      <c r="U471" s="221"/>
      <c r="V471" s="221"/>
      <c r="W471" s="221"/>
      <c r="X471" s="221"/>
      <c r="Y471" s="223"/>
      <c r="Z471" s="221"/>
      <c r="AA471" s="221"/>
      <c r="AB471" s="221"/>
      <c r="AC471" s="221"/>
      <c r="AD471" s="221"/>
      <c r="AE471" s="221"/>
      <c r="AF471" s="221"/>
      <c r="AG471" s="221"/>
      <c r="AH471" s="221"/>
    </row>
    <row r="472" spans="1:34" ht="14.25" customHeight="1">
      <c r="A472" s="221"/>
      <c r="B472" s="87"/>
      <c r="C472" s="87"/>
      <c r="F472" s="221"/>
      <c r="J472" s="299"/>
      <c r="K472" s="300"/>
      <c r="L472" s="67"/>
      <c r="N472" s="67"/>
      <c r="O472" s="221"/>
      <c r="Q472" s="221"/>
      <c r="R472" s="221"/>
      <c r="S472" s="221"/>
      <c r="T472" s="221"/>
      <c r="U472" s="221"/>
      <c r="V472" s="221"/>
      <c r="W472" s="221"/>
      <c r="X472" s="221"/>
      <c r="Y472" s="223"/>
      <c r="Z472" s="221"/>
      <c r="AA472" s="221"/>
      <c r="AB472" s="221"/>
      <c r="AC472" s="221"/>
      <c r="AD472" s="221"/>
      <c r="AE472" s="221"/>
      <c r="AF472" s="221"/>
      <c r="AG472" s="221"/>
      <c r="AH472" s="221"/>
    </row>
    <row r="473" spans="1:34" ht="14.25" customHeight="1">
      <c r="A473" s="221"/>
      <c r="B473" s="87"/>
      <c r="C473" s="87"/>
      <c r="F473" s="221"/>
      <c r="J473" s="299"/>
      <c r="K473" s="300"/>
      <c r="L473" s="67"/>
      <c r="N473" s="67"/>
      <c r="O473" s="221"/>
      <c r="Q473" s="221"/>
      <c r="R473" s="221"/>
      <c r="S473" s="221"/>
      <c r="T473" s="221"/>
      <c r="U473" s="221"/>
      <c r="V473" s="221"/>
      <c r="W473" s="221"/>
      <c r="X473" s="221"/>
      <c r="Y473" s="223"/>
      <c r="Z473" s="221"/>
      <c r="AA473" s="221"/>
      <c r="AB473" s="221"/>
      <c r="AC473" s="221"/>
      <c r="AD473" s="221"/>
      <c r="AE473" s="221"/>
      <c r="AF473" s="221"/>
      <c r="AG473" s="221"/>
      <c r="AH473" s="221"/>
    </row>
    <row r="474" spans="1:34" ht="14.25" customHeight="1">
      <c r="A474" s="221"/>
      <c r="B474" s="87"/>
      <c r="C474" s="87"/>
      <c r="F474" s="221"/>
      <c r="J474" s="299"/>
      <c r="K474" s="300"/>
      <c r="L474" s="67"/>
      <c r="N474" s="67"/>
      <c r="O474" s="221"/>
      <c r="Q474" s="221"/>
      <c r="R474" s="221"/>
      <c r="S474" s="221"/>
      <c r="T474" s="221"/>
      <c r="U474" s="221"/>
      <c r="V474" s="221"/>
      <c r="W474" s="221"/>
      <c r="X474" s="221"/>
      <c r="Y474" s="223"/>
      <c r="Z474" s="221"/>
      <c r="AA474" s="221"/>
      <c r="AB474" s="221"/>
      <c r="AC474" s="221"/>
      <c r="AD474" s="221"/>
      <c r="AE474" s="221"/>
      <c r="AF474" s="221"/>
      <c r="AG474" s="221"/>
      <c r="AH474" s="221"/>
    </row>
    <row r="475" spans="1:34" ht="14.25" customHeight="1">
      <c r="A475" s="221"/>
      <c r="B475" s="87"/>
      <c r="C475" s="87"/>
      <c r="F475" s="221"/>
      <c r="J475" s="299"/>
      <c r="K475" s="300"/>
      <c r="L475" s="67"/>
      <c r="N475" s="67"/>
      <c r="O475" s="221"/>
      <c r="Q475" s="221"/>
      <c r="R475" s="221"/>
      <c r="S475" s="221"/>
      <c r="T475" s="221"/>
      <c r="U475" s="221"/>
      <c r="V475" s="221"/>
      <c r="W475" s="221"/>
      <c r="X475" s="221"/>
      <c r="Y475" s="223"/>
      <c r="Z475" s="221"/>
      <c r="AA475" s="221"/>
      <c r="AB475" s="221"/>
      <c r="AC475" s="221"/>
      <c r="AD475" s="221"/>
      <c r="AE475" s="221"/>
      <c r="AF475" s="221"/>
      <c r="AG475" s="221"/>
      <c r="AH475" s="221"/>
    </row>
    <row r="476" spans="1:34" ht="14.25" customHeight="1">
      <c r="A476" s="221"/>
      <c r="B476" s="87"/>
      <c r="C476" s="87"/>
      <c r="F476" s="221"/>
      <c r="J476" s="299"/>
      <c r="K476" s="300"/>
      <c r="L476" s="67"/>
      <c r="N476" s="67"/>
      <c r="O476" s="221"/>
      <c r="Q476" s="221"/>
      <c r="R476" s="221"/>
      <c r="S476" s="221"/>
      <c r="T476" s="221"/>
      <c r="U476" s="221"/>
      <c r="V476" s="221"/>
      <c r="W476" s="221"/>
      <c r="X476" s="221"/>
      <c r="Y476" s="223"/>
      <c r="Z476" s="221"/>
      <c r="AA476" s="221"/>
      <c r="AB476" s="221"/>
      <c r="AC476" s="221"/>
      <c r="AD476" s="221"/>
      <c r="AE476" s="221"/>
      <c r="AF476" s="221"/>
      <c r="AG476" s="221"/>
      <c r="AH476" s="221"/>
    </row>
    <row r="477" spans="1:34" ht="14.25" customHeight="1">
      <c r="A477" s="221"/>
      <c r="B477" s="87"/>
      <c r="C477" s="87"/>
      <c r="F477" s="221"/>
      <c r="J477" s="299"/>
      <c r="K477" s="300"/>
      <c r="L477" s="67"/>
      <c r="N477" s="67"/>
      <c r="O477" s="221"/>
      <c r="Q477" s="221"/>
      <c r="R477" s="221"/>
      <c r="S477" s="221"/>
      <c r="T477" s="221"/>
      <c r="U477" s="221"/>
      <c r="V477" s="221"/>
      <c r="W477" s="221"/>
      <c r="X477" s="221"/>
      <c r="Y477" s="223"/>
      <c r="Z477" s="221"/>
      <c r="AA477" s="221"/>
      <c r="AB477" s="221"/>
      <c r="AC477" s="221"/>
      <c r="AD477" s="221"/>
      <c r="AE477" s="221"/>
      <c r="AF477" s="221"/>
      <c r="AG477" s="221"/>
      <c r="AH477" s="221"/>
    </row>
    <row r="478" spans="1:34" ht="14.25" customHeight="1">
      <c r="A478" s="221"/>
      <c r="B478" s="87"/>
      <c r="C478" s="87"/>
      <c r="F478" s="221"/>
      <c r="J478" s="299"/>
      <c r="K478" s="300"/>
      <c r="L478" s="67"/>
      <c r="N478" s="67"/>
      <c r="O478" s="221"/>
      <c r="Q478" s="221"/>
      <c r="R478" s="221"/>
      <c r="S478" s="221"/>
      <c r="T478" s="221"/>
      <c r="U478" s="221"/>
      <c r="V478" s="221"/>
      <c r="W478" s="221"/>
      <c r="X478" s="221"/>
      <c r="Y478" s="223"/>
      <c r="Z478" s="221"/>
      <c r="AA478" s="221"/>
      <c r="AB478" s="221"/>
      <c r="AC478" s="221"/>
      <c r="AD478" s="221"/>
      <c r="AE478" s="221"/>
      <c r="AF478" s="221"/>
      <c r="AG478" s="221"/>
      <c r="AH478" s="221"/>
    </row>
    <row r="479" spans="1:34" ht="14.25" customHeight="1">
      <c r="A479" s="221"/>
      <c r="B479" s="87"/>
      <c r="C479" s="87"/>
      <c r="F479" s="221"/>
      <c r="J479" s="299"/>
      <c r="K479" s="300"/>
      <c r="L479" s="67"/>
      <c r="N479" s="67"/>
      <c r="O479" s="221"/>
      <c r="Q479" s="221"/>
      <c r="R479" s="221"/>
      <c r="S479" s="221"/>
      <c r="T479" s="221"/>
      <c r="U479" s="221"/>
      <c r="V479" s="221"/>
      <c r="W479" s="221"/>
      <c r="X479" s="221"/>
      <c r="Y479" s="223"/>
      <c r="Z479" s="221"/>
      <c r="AA479" s="221"/>
      <c r="AB479" s="221"/>
      <c r="AC479" s="221"/>
      <c r="AD479" s="221"/>
      <c r="AE479" s="221"/>
      <c r="AF479" s="221"/>
      <c r="AG479" s="221"/>
      <c r="AH479" s="221"/>
    </row>
    <row r="480" spans="1:34" ht="14.25" customHeight="1">
      <c r="A480" s="221"/>
      <c r="B480" s="87"/>
      <c r="C480" s="87"/>
      <c r="F480" s="221"/>
      <c r="J480" s="299"/>
      <c r="K480" s="300"/>
      <c r="L480" s="67"/>
      <c r="N480" s="67"/>
      <c r="O480" s="221"/>
      <c r="Q480" s="221"/>
      <c r="R480" s="221"/>
      <c r="S480" s="221"/>
      <c r="T480" s="221"/>
      <c r="U480" s="221"/>
      <c r="V480" s="221"/>
      <c r="W480" s="221"/>
      <c r="X480" s="221"/>
      <c r="Y480" s="223"/>
      <c r="Z480" s="221"/>
      <c r="AA480" s="221"/>
      <c r="AB480" s="221"/>
      <c r="AC480" s="221"/>
      <c r="AD480" s="221"/>
      <c r="AE480" s="221"/>
      <c r="AF480" s="221"/>
      <c r="AG480" s="221"/>
      <c r="AH480" s="221"/>
    </row>
    <row r="481" spans="1:34" ht="14.25" customHeight="1">
      <c r="A481" s="221"/>
      <c r="B481" s="87"/>
      <c r="C481" s="87"/>
      <c r="F481" s="221"/>
      <c r="J481" s="299"/>
      <c r="K481" s="300"/>
      <c r="L481" s="67"/>
      <c r="N481" s="67"/>
      <c r="O481" s="221"/>
      <c r="Q481" s="221"/>
      <c r="R481" s="221"/>
      <c r="S481" s="221"/>
      <c r="T481" s="221"/>
      <c r="U481" s="221"/>
      <c r="V481" s="221"/>
      <c r="W481" s="221"/>
      <c r="X481" s="221"/>
      <c r="Y481" s="223"/>
      <c r="Z481" s="221"/>
      <c r="AA481" s="221"/>
      <c r="AB481" s="221"/>
      <c r="AC481" s="221"/>
      <c r="AD481" s="221"/>
      <c r="AE481" s="221"/>
      <c r="AF481" s="221"/>
      <c r="AG481" s="221"/>
      <c r="AH481" s="221"/>
    </row>
    <row r="482" spans="1:34" ht="14.25" customHeight="1">
      <c r="A482" s="221"/>
      <c r="B482" s="87"/>
      <c r="C482" s="87"/>
      <c r="F482" s="221"/>
      <c r="J482" s="299"/>
      <c r="K482" s="300"/>
      <c r="L482" s="67"/>
      <c r="N482" s="67"/>
      <c r="O482" s="221"/>
      <c r="Q482" s="221"/>
      <c r="R482" s="221"/>
      <c r="S482" s="221"/>
      <c r="T482" s="221"/>
      <c r="U482" s="221"/>
      <c r="V482" s="221"/>
      <c r="W482" s="221"/>
      <c r="X482" s="221"/>
      <c r="Y482" s="223"/>
      <c r="Z482" s="221"/>
      <c r="AA482" s="221"/>
      <c r="AB482" s="221"/>
      <c r="AC482" s="221"/>
      <c r="AD482" s="221"/>
      <c r="AE482" s="221"/>
      <c r="AF482" s="221"/>
      <c r="AG482" s="221"/>
      <c r="AH482" s="221"/>
    </row>
    <row r="483" spans="1:34" ht="14.25" customHeight="1">
      <c r="A483" s="221"/>
      <c r="B483" s="87"/>
      <c r="C483" s="87"/>
      <c r="F483" s="221"/>
      <c r="J483" s="299"/>
      <c r="K483" s="300"/>
      <c r="L483" s="67"/>
      <c r="N483" s="67"/>
      <c r="O483" s="221"/>
      <c r="Q483" s="221"/>
      <c r="R483" s="221"/>
      <c r="S483" s="221"/>
      <c r="T483" s="221"/>
      <c r="U483" s="221"/>
      <c r="V483" s="221"/>
      <c r="W483" s="221"/>
      <c r="X483" s="221"/>
      <c r="Y483" s="223"/>
      <c r="Z483" s="221"/>
      <c r="AA483" s="221"/>
      <c r="AB483" s="221"/>
      <c r="AC483" s="221"/>
      <c r="AD483" s="221"/>
      <c r="AE483" s="221"/>
      <c r="AF483" s="221"/>
      <c r="AG483" s="221"/>
      <c r="AH483" s="221"/>
    </row>
    <row r="484" spans="1:34" ht="14.25" customHeight="1">
      <c r="A484" s="221"/>
      <c r="B484" s="87"/>
      <c r="C484" s="87"/>
      <c r="F484" s="221"/>
      <c r="J484" s="299"/>
      <c r="K484" s="300"/>
      <c r="L484" s="67"/>
      <c r="N484" s="67"/>
      <c r="O484" s="221"/>
      <c r="Q484" s="221"/>
      <c r="R484" s="221"/>
      <c r="S484" s="221"/>
      <c r="T484" s="221"/>
      <c r="U484" s="221"/>
      <c r="V484" s="221"/>
      <c r="W484" s="221"/>
      <c r="X484" s="221"/>
      <c r="Y484" s="223"/>
      <c r="Z484" s="221"/>
      <c r="AA484" s="221"/>
      <c r="AB484" s="221"/>
      <c r="AC484" s="221"/>
      <c r="AD484" s="221"/>
      <c r="AE484" s="221"/>
      <c r="AF484" s="221"/>
      <c r="AG484" s="221"/>
      <c r="AH484" s="221"/>
    </row>
    <row r="485" spans="1:34" ht="14.25" customHeight="1">
      <c r="A485" s="221"/>
      <c r="B485" s="87"/>
      <c r="C485" s="87"/>
      <c r="F485" s="221"/>
      <c r="J485" s="299"/>
      <c r="K485" s="300"/>
      <c r="L485" s="67"/>
      <c r="N485" s="67"/>
      <c r="O485" s="221"/>
      <c r="Q485" s="221"/>
      <c r="R485" s="221"/>
      <c r="S485" s="221"/>
      <c r="T485" s="221"/>
      <c r="U485" s="221"/>
      <c r="V485" s="221"/>
      <c r="W485" s="221"/>
      <c r="X485" s="221"/>
      <c r="Y485" s="223"/>
      <c r="Z485" s="221"/>
      <c r="AA485" s="221"/>
      <c r="AB485" s="221"/>
      <c r="AC485" s="221"/>
      <c r="AD485" s="221"/>
      <c r="AE485" s="221"/>
      <c r="AF485" s="221"/>
      <c r="AG485" s="221"/>
      <c r="AH485" s="221"/>
    </row>
    <row r="486" spans="1:34" ht="14.25" customHeight="1">
      <c r="A486" s="221"/>
      <c r="B486" s="87"/>
      <c r="C486" s="87"/>
      <c r="F486" s="221"/>
      <c r="J486" s="299"/>
      <c r="K486" s="300"/>
      <c r="L486" s="67"/>
      <c r="N486" s="67"/>
      <c r="O486" s="221"/>
      <c r="Q486" s="221"/>
      <c r="R486" s="221"/>
      <c r="S486" s="221"/>
      <c r="T486" s="221"/>
      <c r="U486" s="221"/>
      <c r="V486" s="221"/>
      <c r="W486" s="221"/>
      <c r="X486" s="221"/>
      <c r="Y486" s="223"/>
      <c r="Z486" s="221"/>
      <c r="AA486" s="221"/>
      <c r="AB486" s="221"/>
      <c r="AC486" s="221"/>
      <c r="AD486" s="221"/>
      <c r="AE486" s="221"/>
      <c r="AF486" s="221"/>
      <c r="AG486" s="221"/>
      <c r="AH486" s="221"/>
    </row>
    <row r="487" spans="1:34" ht="14.25" customHeight="1">
      <c r="A487" s="221"/>
      <c r="B487" s="87"/>
      <c r="C487" s="87"/>
      <c r="F487" s="221"/>
      <c r="J487" s="299"/>
      <c r="K487" s="300"/>
      <c r="L487" s="67"/>
      <c r="N487" s="67"/>
      <c r="O487" s="221"/>
      <c r="Q487" s="221"/>
      <c r="R487" s="221"/>
      <c r="S487" s="221"/>
      <c r="T487" s="221"/>
      <c r="U487" s="221"/>
      <c r="V487" s="221"/>
      <c r="W487" s="221"/>
      <c r="X487" s="221"/>
      <c r="Y487" s="223"/>
      <c r="Z487" s="221"/>
      <c r="AA487" s="221"/>
      <c r="AB487" s="221"/>
      <c r="AC487" s="221"/>
      <c r="AD487" s="221"/>
      <c r="AE487" s="221"/>
      <c r="AF487" s="221"/>
      <c r="AG487" s="221"/>
      <c r="AH487" s="221"/>
    </row>
    <row r="488" spans="1:34" ht="14.25" customHeight="1">
      <c r="A488" s="221"/>
      <c r="B488" s="87"/>
      <c r="C488" s="87"/>
      <c r="F488" s="221"/>
      <c r="J488" s="299"/>
      <c r="K488" s="300"/>
      <c r="L488" s="67"/>
      <c r="N488" s="67"/>
      <c r="O488" s="221"/>
      <c r="Q488" s="221"/>
      <c r="R488" s="221"/>
      <c r="S488" s="221"/>
      <c r="T488" s="221"/>
      <c r="U488" s="221"/>
      <c r="V488" s="221"/>
      <c r="W488" s="221"/>
      <c r="X488" s="221"/>
      <c r="Y488" s="223"/>
      <c r="Z488" s="221"/>
      <c r="AA488" s="221"/>
      <c r="AB488" s="221"/>
      <c r="AC488" s="221"/>
      <c r="AD488" s="221"/>
      <c r="AE488" s="221"/>
      <c r="AF488" s="221"/>
      <c r="AG488" s="221"/>
      <c r="AH488" s="221"/>
    </row>
    <row r="489" spans="1:34" ht="14.25" customHeight="1">
      <c r="A489" s="221"/>
      <c r="B489" s="87"/>
      <c r="C489" s="87"/>
      <c r="F489" s="221"/>
      <c r="J489" s="299"/>
      <c r="K489" s="300"/>
      <c r="L489" s="67"/>
      <c r="N489" s="67"/>
      <c r="O489" s="221"/>
      <c r="Q489" s="221"/>
      <c r="R489" s="221"/>
      <c r="S489" s="221"/>
      <c r="T489" s="221"/>
      <c r="U489" s="221"/>
      <c r="V489" s="221"/>
      <c r="W489" s="221"/>
      <c r="X489" s="221"/>
      <c r="Y489" s="223"/>
      <c r="Z489" s="221"/>
      <c r="AA489" s="221"/>
      <c r="AB489" s="221"/>
      <c r="AC489" s="221"/>
      <c r="AD489" s="221"/>
      <c r="AE489" s="221"/>
      <c r="AF489" s="221"/>
      <c r="AG489" s="221"/>
      <c r="AH489" s="221"/>
    </row>
    <row r="490" spans="1:34" ht="14.25" customHeight="1">
      <c r="A490" s="221"/>
      <c r="B490" s="87"/>
      <c r="C490" s="87"/>
      <c r="F490" s="221"/>
      <c r="J490" s="299"/>
      <c r="K490" s="300"/>
      <c r="L490" s="67"/>
      <c r="N490" s="67"/>
      <c r="O490" s="221"/>
      <c r="Q490" s="221"/>
      <c r="R490" s="221"/>
      <c r="S490" s="221"/>
      <c r="T490" s="221"/>
      <c r="U490" s="221"/>
      <c r="V490" s="221"/>
      <c r="W490" s="221"/>
      <c r="X490" s="221"/>
      <c r="Y490" s="223"/>
      <c r="Z490" s="221"/>
      <c r="AA490" s="221"/>
      <c r="AB490" s="221"/>
      <c r="AC490" s="221"/>
      <c r="AD490" s="221"/>
      <c r="AE490" s="221"/>
      <c r="AF490" s="221"/>
      <c r="AG490" s="221"/>
      <c r="AH490" s="221"/>
    </row>
    <row r="491" spans="1:34" ht="14.25" customHeight="1">
      <c r="A491" s="221"/>
      <c r="B491" s="87"/>
      <c r="C491" s="87"/>
      <c r="F491" s="221"/>
      <c r="J491" s="299"/>
      <c r="K491" s="300"/>
      <c r="L491" s="67"/>
      <c r="N491" s="67"/>
      <c r="O491" s="221"/>
      <c r="Q491" s="221"/>
      <c r="R491" s="221"/>
      <c r="S491" s="221"/>
      <c r="T491" s="221"/>
      <c r="U491" s="221"/>
      <c r="V491" s="221"/>
      <c r="W491" s="221"/>
      <c r="X491" s="221"/>
      <c r="Y491" s="223"/>
      <c r="Z491" s="221"/>
      <c r="AA491" s="221"/>
      <c r="AB491" s="221"/>
      <c r="AC491" s="221"/>
      <c r="AD491" s="221"/>
      <c r="AE491" s="221"/>
      <c r="AF491" s="221"/>
      <c r="AG491" s="221"/>
      <c r="AH491" s="221"/>
    </row>
    <row r="492" spans="1:34" ht="14.25" customHeight="1">
      <c r="A492" s="221"/>
      <c r="B492" s="87"/>
      <c r="C492" s="87"/>
      <c r="F492" s="221"/>
      <c r="J492" s="299"/>
      <c r="K492" s="300"/>
      <c r="L492" s="67"/>
      <c r="N492" s="67"/>
      <c r="O492" s="221"/>
      <c r="Q492" s="221"/>
      <c r="R492" s="221"/>
      <c r="S492" s="221"/>
      <c r="T492" s="221"/>
      <c r="U492" s="221"/>
      <c r="V492" s="221"/>
      <c r="W492" s="221"/>
      <c r="X492" s="221"/>
      <c r="Y492" s="223"/>
      <c r="Z492" s="221"/>
      <c r="AA492" s="221"/>
      <c r="AB492" s="221"/>
      <c r="AC492" s="221"/>
      <c r="AD492" s="221"/>
      <c r="AE492" s="221"/>
      <c r="AF492" s="221"/>
      <c r="AG492" s="221"/>
      <c r="AH492" s="221"/>
    </row>
    <row r="493" spans="1:34" ht="14.25" customHeight="1">
      <c r="A493" s="221"/>
      <c r="B493" s="87"/>
      <c r="C493" s="87"/>
      <c r="F493" s="221"/>
      <c r="J493" s="299"/>
      <c r="K493" s="300"/>
      <c r="L493" s="67"/>
      <c r="N493" s="67"/>
      <c r="O493" s="221"/>
      <c r="Q493" s="221"/>
      <c r="R493" s="221"/>
      <c r="S493" s="221"/>
      <c r="T493" s="221"/>
      <c r="U493" s="221"/>
      <c r="V493" s="221"/>
      <c r="W493" s="221"/>
      <c r="X493" s="221"/>
      <c r="Y493" s="223"/>
      <c r="Z493" s="221"/>
      <c r="AA493" s="221"/>
      <c r="AB493" s="221"/>
      <c r="AC493" s="221"/>
      <c r="AD493" s="221"/>
      <c r="AE493" s="221"/>
      <c r="AF493" s="221"/>
      <c r="AG493" s="221"/>
      <c r="AH493" s="221"/>
    </row>
    <row r="494" spans="1:34" ht="14.25" customHeight="1">
      <c r="A494" s="221"/>
      <c r="B494" s="87"/>
      <c r="C494" s="87"/>
      <c r="F494" s="221"/>
      <c r="J494" s="299"/>
      <c r="K494" s="300"/>
      <c r="L494" s="67"/>
      <c r="N494" s="67"/>
      <c r="O494" s="221"/>
      <c r="Q494" s="221"/>
      <c r="R494" s="221"/>
      <c r="S494" s="221"/>
      <c r="T494" s="221"/>
      <c r="U494" s="221"/>
      <c r="V494" s="221"/>
      <c r="W494" s="221"/>
      <c r="X494" s="221"/>
      <c r="Y494" s="223"/>
      <c r="Z494" s="221"/>
      <c r="AA494" s="221"/>
      <c r="AB494" s="221"/>
      <c r="AC494" s="221"/>
      <c r="AD494" s="221"/>
      <c r="AE494" s="221"/>
      <c r="AF494" s="221"/>
      <c r="AG494" s="221"/>
      <c r="AH494" s="221"/>
    </row>
    <row r="495" spans="1:34" ht="14.25" customHeight="1">
      <c r="A495" s="221"/>
      <c r="B495" s="87"/>
      <c r="C495" s="87"/>
      <c r="F495" s="221"/>
      <c r="J495" s="299"/>
      <c r="K495" s="300"/>
      <c r="L495" s="67"/>
      <c r="N495" s="67"/>
      <c r="O495" s="221"/>
      <c r="Q495" s="221"/>
      <c r="R495" s="221"/>
      <c r="S495" s="221"/>
      <c r="T495" s="221"/>
      <c r="U495" s="221"/>
      <c r="V495" s="221"/>
      <c r="W495" s="221"/>
      <c r="X495" s="221"/>
      <c r="Y495" s="223"/>
      <c r="Z495" s="221"/>
      <c r="AA495" s="221"/>
      <c r="AB495" s="221"/>
      <c r="AC495" s="221"/>
      <c r="AD495" s="221"/>
      <c r="AE495" s="221"/>
      <c r="AF495" s="221"/>
      <c r="AG495" s="221"/>
      <c r="AH495" s="221"/>
    </row>
    <row r="496" spans="1:34" ht="14.25" customHeight="1">
      <c r="A496" s="221"/>
      <c r="B496" s="87"/>
      <c r="C496" s="87"/>
      <c r="F496" s="221"/>
      <c r="J496" s="299"/>
      <c r="K496" s="300"/>
      <c r="L496" s="67"/>
      <c r="N496" s="67"/>
      <c r="O496" s="221"/>
      <c r="Q496" s="221"/>
      <c r="R496" s="221"/>
      <c r="S496" s="221"/>
      <c r="T496" s="221"/>
      <c r="U496" s="221"/>
      <c r="V496" s="221"/>
      <c r="W496" s="221"/>
      <c r="X496" s="221"/>
      <c r="Y496" s="223"/>
      <c r="Z496" s="221"/>
      <c r="AA496" s="221"/>
      <c r="AB496" s="221"/>
      <c r="AC496" s="221"/>
      <c r="AD496" s="221"/>
      <c r="AE496" s="221"/>
      <c r="AF496" s="221"/>
      <c r="AG496" s="221"/>
      <c r="AH496" s="221"/>
    </row>
    <row r="497" spans="1:34" ht="14.25" customHeight="1">
      <c r="A497" s="221"/>
      <c r="B497" s="87"/>
      <c r="C497" s="87"/>
      <c r="F497" s="221"/>
      <c r="J497" s="299"/>
      <c r="K497" s="300"/>
      <c r="L497" s="67"/>
      <c r="N497" s="67"/>
      <c r="O497" s="221"/>
      <c r="Q497" s="221"/>
      <c r="R497" s="221"/>
      <c r="S497" s="221"/>
      <c r="T497" s="221"/>
      <c r="U497" s="221"/>
      <c r="V497" s="221"/>
      <c r="W497" s="221"/>
      <c r="X497" s="221"/>
      <c r="Y497" s="223"/>
      <c r="Z497" s="221"/>
      <c r="AA497" s="221"/>
      <c r="AB497" s="221"/>
      <c r="AC497" s="221"/>
      <c r="AD497" s="221"/>
      <c r="AE497" s="221"/>
      <c r="AF497" s="221"/>
      <c r="AG497" s="221"/>
      <c r="AH497" s="221"/>
    </row>
    <row r="498" spans="1:34" ht="14.25" customHeight="1">
      <c r="A498" s="221"/>
      <c r="B498" s="87"/>
      <c r="C498" s="87"/>
      <c r="F498" s="221"/>
      <c r="J498" s="299"/>
      <c r="K498" s="300"/>
      <c r="L498" s="67"/>
      <c r="N498" s="67"/>
      <c r="O498" s="221"/>
      <c r="Q498" s="221"/>
      <c r="R498" s="221"/>
      <c r="S498" s="221"/>
      <c r="T498" s="221"/>
      <c r="U498" s="221"/>
      <c r="V498" s="221"/>
      <c r="W498" s="221"/>
      <c r="X498" s="221"/>
      <c r="Y498" s="223"/>
      <c r="Z498" s="221"/>
      <c r="AA498" s="221"/>
      <c r="AB498" s="221"/>
      <c r="AC498" s="221"/>
      <c r="AD498" s="221"/>
      <c r="AE498" s="221"/>
      <c r="AF498" s="221"/>
      <c r="AG498" s="221"/>
      <c r="AH498" s="221"/>
    </row>
    <row r="499" spans="1:34" ht="14.25" customHeight="1">
      <c r="A499" s="221"/>
      <c r="B499" s="87"/>
      <c r="C499" s="87"/>
      <c r="F499" s="221"/>
      <c r="J499" s="299"/>
      <c r="K499" s="300"/>
      <c r="L499" s="67"/>
      <c r="N499" s="67"/>
      <c r="O499" s="221"/>
      <c r="Q499" s="221"/>
      <c r="R499" s="221"/>
      <c r="S499" s="221"/>
      <c r="T499" s="221"/>
      <c r="U499" s="221"/>
      <c r="V499" s="221"/>
      <c r="W499" s="221"/>
      <c r="X499" s="221"/>
      <c r="Y499" s="223"/>
      <c r="Z499" s="221"/>
      <c r="AA499" s="221"/>
      <c r="AB499" s="221"/>
      <c r="AC499" s="221"/>
      <c r="AD499" s="221"/>
      <c r="AE499" s="221"/>
      <c r="AF499" s="221"/>
      <c r="AG499" s="221"/>
      <c r="AH499" s="221"/>
    </row>
    <row r="500" spans="1:34" ht="14.25" customHeight="1">
      <c r="A500" s="221"/>
      <c r="B500" s="87"/>
      <c r="C500" s="87"/>
      <c r="F500" s="221"/>
      <c r="J500" s="299"/>
      <c r="K500" s="300"/>
      <c r="L500" s="67"/>
      <c r="N500" s="67"/>
      <c r="O500" s="221"/>
      <c r="Q500" s="221"/>
      <c r="R500" s="221"/>
      <c r="S500" s="221"/>
      <c r="T500" s="221"/>
      <c r="U500" s="221"/>
      <c r="V500" s="221"/>
      <c r="W500" s="221"/>
      <c r="X500" s="221"/>
      <c r="Y500" s="223"/>
      <c r="Z500" s="221"/>
      <c r="AA500" s="221"/>
      <c r="AB500" s="221"/>
      <c r="AC500" s="221"/>
      <c r="AD500" s="221"/>
      <c r="AE500" s="221"/>
      <c r="AF500" s="221"/>
      <c r="AG500" s="221"/>
      <c r="AH500" s="221"/>
    </row>
    <row r="501" spans="1:34" ht="14.25" customHeight="1">
      <c r="A501" s="221"/>
      <c r="B501" s="87"/>
      <c r="C501" s="87"/>
      <c r="F501" s="221"/>
      <c r="J501" s="299"/>
      <c r="K501" s="300"/>
      <c r="L501" s="67"/>
      <c r="N501" s="67"/>
      <c r="O501" s="221"/>
      <c r="Q501" s="221"/>
      <c r="R501" s="221"/>
      <c r="S501" s="221"/>
      <c r="T501" s="221"/>
      <c r="U501" s="221"/>
      <c r="V501" s="221"/>
      <c r="W501" s="221"/>
      <c r="X501" s="221"/>
      <c r="Y501" s="223"/>
      <c r="Z501" s="221"/>
      <c r="AA501" s="221"/>
      <c r="AB501" s="221"/>
      <c r="AC501" s="221"/>
      <c r="AD501" s="221"/>
      <c r="AE501" s="221"/>
      <c r="AF501" s="221"/>
      <c r="AG501" s="221"/>
      <c r="AH501" s="221"/>
    </row>
    <row r="502" spans="1:34" ht="14.25" customHeight="1">
      <c r="A502" s="221"/>
      <c r="B502" s="87"/>
      <c r="C502" s="87"/>
      <c r="F502" s="221"/>
      <c r="J502" s="299"/>
      <c r="K502" s="300"/>
      <c r="L502" s="67"/>
      <c r="N502" s="67"/>
      <c r="O502" s="221"/>
      <c r="Q502" s="221"/>
      <c r="R502" s="221"/>
      <c r="S502" s="221"/>
      <c r="T502" s="221"/>
      <c r="U502" s="221"/>
      <c r="V502" s="221"/>
      <c r="W502" s="221"/>
      <c r="X502" s="221"/>
      <c r="Y502" s="223"/>
      <c r="Z502" s="221"/>
      <c r="AA502" s="221"/>
      <c r="AB502" s="221"/>
      <c r="AC502" s="221"/>
      <c r="AD502" s="221"/>
      <c r="AE502" s="221"/>
      <c r="AF502" s="221"/>
      <c r="AG502" s="221"/>
      <c r="AH502" s="221"/>
    </row>
    <row r="503" spans="1:34" ht="14.25" customHeight="1">
      <c r="A503" s="221"/>
      <c r="B503" s="87"/>
      <c r="C503" s="87"/>
      <c r="F503" s="221"/>
      <c r="J503" s="299"/>
      <c r="K503" s="300"/>
      <c r="L503" s="67"/>
      <c r="N503" s="67"/>
      <c r="O503" s="221"/>
      <c r="Q503" s="221"/>
      <c r="R503" s="221"/>
      <c r="S503" s="221"/>
      <c r="T503" s="221"/>
      <c r="U503" s="221"/>
      <c r="V503" s="221"/>
      <c r="W503" s="221"/>
      <c r="X503" s="221"/>
      <c r="Y503" s="223"/>
      <c r="Z503" s="221"/>
      <c r="AA503" s="221"/>
      <c r="AB503" s="221"/>
      <c r="AC503" s="221"/>
      <c r="AD503" s="221"/>
      <c r="AE503" s="221"/>
      <c r="AF503" s="221"/>
      <c r="AG503" s="221"/>
      <c r="AH503" s="221"/>
    </row>
    <row r="504" spans="1:34" ht="14.25" customHeight="1">
      <c r="A504" s="221"/>
      <c r="B504" s="87"/>
      <c r="C504" s="87"/>
      <c r="F504" s="221"/>
      <c r="J504" s="299"/>
      <c r="K504" s="300"/>
      <c r="L504" s="67"/>
      <c r="N504" s="67"/>
      <c r="O504" s="221"/>
      <c r="Q504" s="221"/>
      <c r="R504" s="221"/>
      <c r="S504" s="221"/>
      <c r="T504" s="221"/>
      <c r="U504" s="221"/>
      <c r="V504" s="221"/>
      <c r="W504" s="221"/>
      <c r="X504" s="221"/>
      <c r="Y504" s="223"/>
      <c r="Z504" s="221"/>
      <c r="AA504" s="221"/>
      <c r="AB504" s="221"/>
      <c r="AC504" s="221"/>
      <c r="AD504" s="221"/>
      <c r="AE504" s="221"/>
      <c r="AF504" s="221"/>
      <c r="AG504" s="221"/>
      <c r="AH504" s="221"/>
    </row>
    <row r="505" spans="1:34" ht="14.25" customHeight="1">
      <c r="A505" s="221"/>
      <c r="B505" s="87"/>
      <c r="C505" s="87"/>
      <c r="F505" s="221"/>
      <c r="J505" s="299"/>
      <c r="K505" s="300"/>
      <c r="L505" s="67"/>
      <c r="N505" s="67"/>
      <c r="O505" s="221"/>
      <c r="Q505" s="221"/>
      <c r="R505" s="221"/>
      <c r="S505" s="221"/>
      <c r="T505" s="221"/>
      <c r="U505" s="221"/>
      <c r="V505" s="221"/>
      <c r="W505" s="221"/>
      <c r="X505" s="221"/>
      <c r="Y505" s="223"/>
      <c r="Z505" s="221"/>
      <c r="AA505" s="221"/>
      <c r="AB505" s="221"/>
      <c r="AC505" s="221"/>
      <c r="AD505" s="221"/>
      <c r="AE505" s="221"/>
      <c r="AF505" s="221"/>
      <c r="AG505" s="221"/>
      <c r="AH505" s="221"/>
    </row>
    <row r="506" spans="1:34" ht="14.25" customHeight="1">
      <c r="A506" s="221"/>
      <c r="B506" s="87"/>
      <c r="C506" s="87"/>
      <c r="F506" s="221"/>
      <c r="J506" s="299"/>
      <c r="K506" s="300"/>
      <c r="L506" s="67"/>
      <c r="N506" s="67"/>
      <c r="O506" s="221"/>
      <c r="Q506" s="221"/>
      <c r="R506" s="221"/>
      <c r="S506" s="221"/>
      <c r="T506" s="221"/>
      <c r="U506" s="221"/>
      <c r="V506" s="221"/>
      <c r="W506" s="221"/>
      <c r="X506" s="221"/>
      <c r="Y506" s="223"/>
      <c r="Z506" s="221"/>
      <c r="AA506" s="221"/>
      <c r="AB506" s="221"/>
      <c r="AC506" s="221"/>
      <c r="AD506" s="221"/>
      <c r="AE506" s="221"/>
      <c r="AF506" s="221"/>
      <c r="AG506" s="221"/>
      <c r="AH506" s="221"/>
    </row>
    <row r="507" spans="1:34" ht="14.25" customHeight="1">
      <c r="A507" s="221"/>
      <c r="B507" s="87"/>
      <c r="C507" s="87"/>
      <c r="F507" s="221"/>
      <c r="J507" s="299"/>
      <c r="K507" s="300"/>
      <c r="L507" s="67"/>
      <c r="N507" s="67"/>
      <c r="O507" s="221"/>
      <c r="Q507" s="221"/>
      <c r="R507" s="221"/>
      <c r="S507" s="221"/>
      <c r="T507" s="221"/>
      <c r="U507" s="221"/>
      <c r="V507" s="221"/>
      <c r="W507" s="221"/>
      <c r="X507" s="221"/>
      <c r="Y507" s="223"/>
      <c r="Z507" s="221"/>
      <c r="AA507" s="221"/>
      <c r="AB507" s="221"/>
      <c r="AC507" s="221"/>
      <c r="AD507" s="221"/>
      <c r="AE507" s="221"/>
      <c r="AF507" s="221"/>
      <c r="AG507" s="221"/>
      <c r="AH507" s="221"/>
    </row>
    <row r="508" spans="1:34" ht="14.25" customHeight="1">
      <c r="A508" s="221"/>
      <c r="B508" s="87"/>
      <c r="C508" s="87"/>
      <c r="F508" s="221"/>
      <c r="J508" s="299"/>
      <c r="K508" s="300"/>
      <c r="L508" s="67"/>
      <c r="N508" s="67"/>
      <c r="O508" s="221"/>
      <c r="Q508" s="221"/>
      <c r="R508" s="221"/>
      <c r="S508" s="221"/>
      <c r="T508" s="221"/>
      <c r="U508" s="221"/>
      <c r="V508" s="221"/>
      <c r="W508" s="221"/>
      <c r="X508" s="221"/>
      <c r="Y508" s="223"/>
      <c r="Z508" s="221"/>
      <c r="AA508" s="221"/>
      <c r="AB508" s="221"/>
      <c r="AC508" s="221"/>
      <c r="AD508" s="221"/>
      <c r="AE508" s="221"/>
      <c r="AF508" s="221"/>
      <c r="AG508" s="221"/>
      <c r="AH508" s="221"/>
    </row>
    <row r="509" spans="1:34" ht="14.25" customHeight="1">
      <c r="A509" s="221"/>
      <c r="B509" s="87"/>
      <c r="C509" s="87"/>
      <c r="F509" s="221"/>
      <c r="J509" s="299"/>
      <c r="K509" s="300"/>
      <c r="L509" s="67"/>
      <c r="N509" s="67"/>
      <c r="O509" s="221"/>
      <c r="Q509" s="221"/>
      <c r="R509" s="221"/>
      <c r="S509" s="221"/>
      <c r="T509" s="221"/>
      <c r="U509" s="221"/>
      <c r="V509" s="221"/>
      <c r="W509" s="221"/>
      <c r="X509" s="221"/>
      <c r="Y509" s="223"/>
      <c r="Z509" s="221"/>
      <c r="AA509" s="221"/>
      <c r="AB509" s="221"/>
      <c r="AC509" s="221"/>
      <c r="AD509" s="221"/>
      <c r="AE509" s="221"/>
      <c r="AF509" s="221"/>
      <c r="AG509" s="221"/>
      <c r="AH509" s="221"/>
    </row>
    <row r="510" spans="1:34" ht="14.25" customHeight="1">
      <c r="A510" s="221"/>
      <c r="B510" s="87"/>
      <c r="C510" s="87"/>
      <c r="F510" s="221"/>
      <c r="J510" s="299"/>
      <c r="K510" s="300"/>
      <c r="L510" s="67"/>
      <c r="N510" s="67"/>
      <c r="O510" s="221"/>
      <c r="Q510" s="221"/>
      <c r="R510" s="221"/>
      <c r="S510" s="221"/>
      <c r="T510" s="221"/>
      <c r="U510" s="221"/>
      <c r="V510" s="221"/>
      <c r="W510" s="221"/>
      <c r="X510" s="221"/>
      <c r="Y510" s="223"/>
      <c r="Z510" s="221"/>
      <c r="AA510" s="221"/>
      <c r="AB510" s="221"/>
      <c r="AC510" s="221"/>
      <c r="AD510" s="221"/>
      <c r="AE510" s="221"/>
      <c r="AF510" s="221"/>
      <c r="AG510" s="221"/>
      <c r="AH510" s="221"/>
    </row>
    <row r="511" spans="1:34" ht="14.25" customHeight="1">
      <c r="A511" s="221"/>
      <c r="B511" s="87"/>
      <c r="C511" s="87"/>
      <c r="F511" s="221"/>
      <c r="J511" s="299"/>
      <c r="K511" s="300"/>
      <c r="L511" s="67"/>
      <c r="N511" s="67"/>
      <c r="O511" s="221"/>
      <c r="Q511" s="221"/>
      <c r="R511" s="221"/>
      <c r="S511" s="221"/>
      <c r="T511" s="221"/>
      <c r="U511" s="221"/>
      <c r="V511" s="221"/>
      <c r="W511" s="221"/>
      <c r="X511" s="221"/>
      <c r="Y511" s="223"/>
      <c r="Z511" s="221"/>
      <c r="AA511" s="221"/>
      <c r="AB511" s="221"/>
      <c r="AC511" s="221"/>
      <c r="AD511" s="221"/>
      <c r="AE511" s="221"/>
      <c r="AF511" s="221"/>
      <c r="AG511" s="221"/>
      <c r="AH511" s="221"/>
    </row>
    <row r="512" spans="1:34" ht="14.25" customHeight="1">
      <c r="A512" s="221"/>
      <c r="B512" s="87"/>
      <c r="C512" s="87"/>
      <c r="F512" s="221"/>
      <c r="J512" s="299"/>
      <c r="K512" s="300"/>
      <c r="L512" s="67"/>
      <c r="N512" s="67"/>
      <c r="O512" s="221"/>
      <c r="Q512" s="221"/>
      <c r="R512" s="221"/>
      <c r="S512" s="221"/>
      <c r="T512" s="221"/>
      <c r="U512" s="221"/>
      <c r="V512" s="221"/>
      <c r="W512" s="221"/>
      <c r="X512" s="221"/>
      <c r="Y512" s="223"/>
      <c r="Z512" s="221"/>
      <c r="AA512" s="221"/>
      <c r="AB512" s="221"/>
      <c r="AC512" s="221"/>
      <c r="AD512" s="221"/>
      <c r="AE512" s="221"/>
      <c r="AF512" s="221"/>
      <c r="AG512" s="221"/>
      <c r="AH512" s="221"/>
    </row>
    <row r="513" spans="1:34" ht="14.25" customHeight="1">
      <c r="A513" s="221"/>
      <c r="B513" s="87"/>
      <c r="C513" s="87"/>
      <c r="F513" s="221"/>
      <c r="J513" s="299"/>
      <c r="K513" s="300"/>
      <c r="L513" s="67"/>
      <c r="N513" s="67"/>
      <c r="O513" s="221"/>
      <c r="Q513" s="221"/>
      <c r="R513" s="221"/>
      <c r="S513" s="221"/>
      <c r="T513" s="221"/>
      <c r="U513" s="221"/>
      <c r="V513" s="221"/>
      <c r="W513" s="221"/>
      <c r="X513" s="221"/>
      <c r="Y513" s="223"/>
      <c r="Z513" s="221"/>
      <c r="AA513" s="221"/>
      <c r="AB513" s="221"/>
      <c r="AC513" s="221"/>
      <c r="AD513" s="221"/>
      <c r="AE513" s="221"/>
      <c r="AF513" s="221"/>
      <c r="AG513" s="221"/>
      <c r="AH513" s="221"/>
    </row>
    <row r="514" spans="1:34" ht="14.25" customHeight="1">
      <c r="A514" s="221"/>
      <c r="B514" s="87"/>
      <c r="C514" s="87"/>
      <c r="F514" s="221"/>
      <c r="J514" s="299"/>
      <c r="K514" s="300"/>
      <c r="L514" s="67"/>
      <c r="N514" s="67"/>
      <c r="O514" s="221"/>
      <c r="Q514" s="221"/>
      <c r="R514" s="221"/>
      <c r="S514" s="221"/>
      <c r="T514" s="221"/>
      <c r="U514" s="221"/>
      <c r="V514" s="221"/>
      <c r="W514" s="221"/>
      <c r="X514" s="221"/>
      <c r="Y514" s="223"/>
      <c r="Z514" s="221"/>
      <c r="AA514" s="221"/>
      <c r="AB514" s="221"/>
      <c r="AC514" s="221"/>
      <c r="AD514" s="221"/>
      <c r="AE514" s="221"/>
      <c r="AF514" s="221"/>
      <c r="AG514" s="221"/>
      <c r="AH514" s="221"/>
    </row>
    <row r="515" spans="1:34" ht="14.25" customHeight="1">
      <c r="A515" s="221"/>
      <c r="B515" s="87"/>
      <c r="C515" s="87"/>
      <c r="F515" s="221"/>
      <c r="J515" s="299"/>
      <c r="K515" s="300"/>
      <c r="L515" s="67"/>
      <c r="N515" s="67"/>
      <c r="O515" s="221"/>
      <c r="Q515" s="221"/>
      <c r="R515" s="221"/>
      <c r="S515" s="221"/>
      <c r="T515" s="221"/>
      <c r="U515" s="221"/>
      <c r="V515" s="221"/>
      <c r="W515" s="221"/>
      <c r="X515" s="221"/>
      <c r="Y515" s="223"/>
      <c r="Z515" s="221"/>
      <c r="AA515" s="221"/>
      <c r="AB515" s="221"/>
      <c r="AC515" s="221"/>
      <c r="AD515" s="221"/>
      <c r="AE515" s="221"/>
      <c r="AF515" s="221"/>
      <c r="AG515" s="221"/>
      <c r="AH515" s="221"/>
    </row>
    <row r="516" spans="1:34" ht="14.25" customHeight="1">
      <c r="A516" s="221"/>
      <c r="B516" s="87"/>
      <c r="C516" s="87"/>
      <c r="F516" s="221"/>
      <c r="J516" s="299"/>
      <c r="K516" s="300"/>
      <c r="L516" s="67"/>
      <c r="N516" s="67"/>
      <c r="O516" s="221"/>
      <c r="Q516" s="221"/>
      <c r="R516" s="221"/>
      <c r="S516" s="221"/>
      <c r="T516" s="221"/>
      <c r="U516" s="221"/>
      <c r="V516" s="221"/>
      <c r="W516" s="221"/>
      <c r="X516" s="221"/>
      <c r="Y516" s="223"/>
      <c r="Z516" s="221"/>
      <c r="AA516" s="221"/>
      <c r="AB516" s="221"/>
      <c r="AC516" s="221"/>
      <c r="AD516" s="221"/>
      <c r="AE516" s="221"/>
      <c r="AF516" s="221"/>
      <c r="AG516" s="221"/>
      <c r="AH516" s="221"/>
    </row>
    <row r="517" spans="1:34" ht="14.25" customHeight="1">
      <c r="A517" s="221"/>
      <c r="B517" s="87"/>
      <c r="C517" s="87"/>
      <c r="F517" s="221"/>
      <c r="J517" s="299"/>
      <c r="K517" s="300"/>
      <c r="L517" s="67"/>
      <c r="N517" s="67"/>
      <c r="O517" s="221"/>
      <c r="Q517" s="221"/>
      <c r="R517" s="221"/>
      <c r="S517" s="221"/>
      <c r="T517" s="221"/>
      <c r="U517" s="221"/>
      <c r="V517" s="221"/>
      <c r="W517" s="221"/>
      <c r="X517" s="221"/>
      <c r="Y517" s="223"/>
      <c r="Z517" s="221"/>
      <c r="AA517" s="221"/>
      <c r="AB517" s="221"/>
      <c r="AC517" s="221"/>
      <c r="AD517" s="221"/>
      <c r="AE517" s="221"/>
      <c r="AF517" s="221"/>
      <c r="AG517" s="221"/>
      <c r="AH517" s="221"/>
    </row>
    <row r="518" spans="1:34" ht="14.25" customHeight="1">
      <c r="A518" s="221"/>
      <c r="B518" s="87"/>
      <c r="C518" s="87"/>
      <c r="F518" s="221"/>
      <c r="J518" s="299"/>
      <c r="K518" s="300"/>
      <c r="L518" s="67"/>
      <c r="N518" s="67"/>
      <c r="O518" s="221"/>
      <c r="Q518" s="221"/>
      <c r="R518" s="221"/>
      <c r="S518" s="221"/>
      <c r="T518" s="221"/>
      <c r="U518" s="221"/>
      <c r="V518" s="221"/>
      <c r="W518" s="221"/>
      <c r="X518" s="221"/>
      <c r="Y518" s="223"/>
      <c r="Z518" s="221"/>
      <c r="AA518" s="221"/>
      <c r="AB518" s="221"/>
      <c r="AC518" s="221"/>
      <c r="AD518" s="221"/>
      <c r="AE518" s="221"/>
      <c r="AF518" s="221"/>
      <c r="AG518" s="221"/>
      <c r="AH518" s="221"/>
    </row>
    <row r="519" spans="1:34" ht="14.25" customHeight="1">
      <c r="A519" s="221"/>
      <c r="B519" s="87"/>
      <c r="C519" s="87"/>
      <c r="F519" s="221"/>
      <c r="J519" s="299"/>
      <c r="K519" s="300"/>
      <c r="L519" s="67"/>
      <c r="N519" s="67"/>
      <c r="O519" s="221"/>
      <c r="Q519" s="221"/>
      <c r="R519" s="221"/>
      <c r="S519" s="221"/>
      <c r="T519" s="221"/>
      <c r="U519" s="221"/>
      <c r="V519" s="221"/>
      <c r="W519" s="221"/>
      <c r="X519" s="221"/>
      <c r="Y519" s="223"/>
      <c r="Z519" s="221"/>
      <c r="AA519" s="221"/>
      <c r="AB519" s="221"/>
      <c r="AC519" s="221"/>
      <c r="AD519" s="221"/>
      <c r="AE519" s="221"/>
      <c r="AF519" s="221"/>
      <c r="AG519" s="221"/>
      <c r="AH519" s="221"/>
    </row>
    <row r="520" spans="1:34" ht="14.25" customHeight="1">
      <c r="A520" s="221"/>
      <c r="B520" s="87"/>
      <c r="C520" s="87"/>
      <c r="F520" s="221"/>
      <c r="J520" s="299"/>
      <c r="K520" s="300"/>
      <c r="L520" s="67"/>
      <c r="N520" s="67"/>
      <c r="O520" s="221"/>
      <c r="Q520" s="221"/>
      <c r="R520" s="221"/>
      <c r="S520" s="221"/>
      <c r="T520" s="221"/>
      <c r="U520" s="221"/>
      <c r="V520" s="221"/>
      <c r="W520" s="221"/>
      <c r="X520" s="221"/>
      <c r="Y520" s="223"/>
      <c r="Z520" s="221"/>
      <c r="AA520" s="221"/>
      <c r="AB520" s="221"/>
      <c r="AC520" s="221"/>
      <c r="AD520" s="221"/>
      <c r="AE520" s="221"/>
      <c r="AF520" s="221"/>
      <c r="AG520" s="221"/>
      <c r="AH520" s="221"/>
    </row>
    <row r="521" spans="1:34" ht="14.25" customHeight="1">
      <c r="A521" s="221"/>
      <c r="B521" s="87"/>
      <c r="C521" s="87"/>
      <c r="F521" s="221"/>
      <c r="J521" s="299"/>
      <c r="K521" s="300"/>
      <c r="L521" s="67"/>
      <c r="N521" s="67"/>
      <c r="O521" s="221"/>
      <c r="Q521" s="221"/>
      <c r="R521" s="221"/>
      <c r="S521" s="221"/>
      <c r="T521" s="221"/>
      <c r="U521" s="221"/>
      <c r="V521" s="221"/>
      <c r="W521" s="221"/>
      <c r="X521" s="221"/>
      <c r="Y521" s="223"/>
      <c r="Z521" s="221"/>
      <c r="AA521" s="221"/>
      <c r="AB521" s="221"/>
      <c r="AC521" s="221"/>
      <c r="AD521" s="221"/>
      <c r="AE521" s="221"/>
      <c r="AF521" s="221"/>
      <c r="AG521" s="221"/>
      <c r="AH521" s="221"/>
    </row>
    <row r="522" spans="1:34" ht="14.25" customHeight="1">
      <c r="A522" s="221"/>
      <c r="B522" s="87"/>
      <c r="C522" s="87"/>
      <c r="F522" s="221"/>
      <c r="J522" s="299"/>
      <c r="K522" s="300"/>
      <c r="L522" s="67"/>
      <c r="N522" s="67"/>
      <c r="O522" s="221"/>
      <c r="Q522" s="221"/>
      <c r="R522" s="221"/>
      <c r="S522" s="221"/>
      <c r="T522" s="221"/>
      <c r="U522" s="221"/>
      <c r="V522" s="221"/>
      <c r="W522" s="221"/>
      <c r="X522" s="221"/>
      <c r="Y522" s="223"/>
      <c r="Z522" s="221"/>
      <c r="AA522" s="221"/>
      <c r="AB522" s="221"/>
      <c r="AC522" s="221"/>
      <c r="AD522" s="221"/>
      <c r="AE522" s="221"/>
      <c r="AF522" s="221"/>
      <c r="AG522" s="221"/>
      <c r="AH522" s="221"/>
    </row>
    <row r="523" spans="1:34" ht="14.25" customHeight="1">
      <c r="A523" s="221"/>
      <c r="B523" s="87"/>
      <c r="C523" s="87"/>
      <c r="F523" s="221"/>
      <c r="J523" s="299"/>
      <c r="K523" s="300"/>
      <c r="L523" s="67"/>
      <c r="N523" s="67"/>
      <c r="O523" s="221"/>
      <c r="Q523" s="221"/>
      <c r="R523" s="221"/>
      <c r="S523" s="221"/>
      <c r="T523" s="221"/>
      <c r="U523" s="221"/>
      <c r="V523" s="221"/>
      <c r="W523" s="221"/>
      <c r="X523" s="221"/>
      <c r="Y523" s="223"/>
      <c r="Z523" s="221"/>
      <c r="AA523" s="221"/>
      <c r="AB523" s="221"/>
      <c r="AC523" s="221"/>
      <c r="AD523" s="221"/>
      <c r="AE523" s="221"/>
      <c r="AF523" s="221"/>
      <c r="AG523" s="221"/>
      <c r="AH523" s="221"/>
    </row>
    <row r="524" spans="1:34" ht="14.25" customHeight="1">
      <c r="A524" s="221"/>
      <c r="B524" s="87"/>
      <c r="C524" s="87"/>
      <c r="F524" s="221"/>
      <c r="J524" s="299"/>
      <c r="K524" s="300"/>
      <c r="L524" s="67"/>
      <c r="N524" s="67"/>
      <c r="O524" s="221"/>
      <c r="Q524" s="221"/>
      <c r="R524" s="221"/>
      <c r="S524" s="221"/>
      <c r="T524" s="221"/>
      <c r="U524" s="221"/>
      <c r="V524" s="221"/>
      <c r="W524" s="221"/>
      <c r="X524" s="221"/>
      <c r="Y524" s="223"/>
      <c r="Z524" s="221"/>
      <c r="AA524" s="221"/>
      <c r="AB524" s="221"/>
      <c r="AC524" s="221"/>
      <c r="AD524" s="221"/>
      <c r="AE524" s="221"/>
      <c r="AF524" s="221"/>
      <c r="AG524" s="221"/>
      <c r="AH524" s="221"/>
    </row>
    <row r="525" spans="1:34" ht="14.25" customHeight="1">
      <c r="A525" s="221"/>
      <c r="B525" s="87"/>
      <c r="C525" s="87"/>
      <c r="F525" s="221"/>
      <c r="J525" s="299"/>
      <c r="K525" s="300"/>
      <c r="L525" s="67"/>
      <c r="N525" s="67"/>
      <c r="O525" s="221"/>
      <c r="Q525" s="221"/>
      <c r="R525" s="221"/>
      <c r="S525" s="221"/>
      <c r="T525" s="221"/>
      <c r="U525" s="221"/>
      <c r="V525" s="221"/>
      <c r="W525" s="221"/>
      <c r="X525" s="221"/>
      <c r="Y525" s="223"/>
      <c r="Z525" s="221"/>
      <c r="AA525" s="221"/>
      <c r="AB525" s="221"/>
      <c r="AC525" s="221"/>
      <c r="AD525" s="221"/>
      <c r="AE525" s="221"/>
      <c r="AF525" s="221"/>
      <c r="AG525" s="221"/>
      <c r="AH525" s="221"/>
    </row>
    <row r="526" spans="1:34" ht="14.25" customHeight="1">
      <c r="A526" s="221"/>
      <c r="B526" s="87"/>
      <c r="C526" s="87"/>
      <c r="F526" s="221"/>
      <c r="J526" s="299"/>
      <c r="K526" s="300"/>
      <c r="L526" s="67"/>
      <c r="N526" s="67"/>
      <c r="O526" s="221"/>
      <c r="Q526" s="221"/>
      <c r="R526" s="221"/>
      <c r="S526" s="221"/>
      <c r="T526" s="221"/>
      <c r="U526" s="221"/>
      <c r="V526" s="221"/>
      <c r="W526" s="221"/>
      <c r="X526" s="221"/>
      <c r="Y526" s="223"/>
      <c r="Z526" s="221"/>
      <c r="AA526" s="221"/>
      <c r="AB526" s="221"/>
      <c r="AC526" s="221"/>
      <c r="AD526" s="221"/>
      <c r="AE526" s="221"/>
      <c r="AF526" s="221"/>
      <c r="AG526" s="221"/>
      <c r="AH526" s="221"/>
    </row>
    <row r="527" spans="1:34" ht="14.25" customHeight="1">
      <c r="A527" s="221"/>
      <c r="B527" s="87"/>
      <c r="C527" s="87"/>
      <c r="F527" s="221"/>
      <c r="J527" s="299"/>
      <c r="K527" s="300"/>
      <c r="L527" s="67"/>
      <c r="N527" s="67"/>
      <c r="O527" s="221"/>
      <c r="Q527" s="221"/>
      <c r="R527" s="221"/>
      <c r="S527" s="221"/>
      <c r="T527" s="221"/>
      <c r="U527" s="221"/>
      <c r="V527" s="221"/>
      <c r="W527" s="221"/>
      <c r="X527" s="221"/>
      <c r="Y527" s="223"/>
      <c r="Z527" s="221"/>
      <c r="AA527" s="221"/>
      <c r="AB527" s="221"/>
      <c r="AC527" s="221"/>
      <c r="AD527" s="221"/>
      <c r="AE527" s="221"/>
      <c r="AF527" s="221"/>
      <c r="AG527" s="221"/>
      <c r="AH527" s="221"/>
    </row>
    <row r="528" spans="1:34" ht="14.25" customHeight="1">
      <c r="A528" s="221"/>
      <c r="B528" s="87"/>
      <c r="C528" s="87"/>
      <c r="F528" s="221"/>
      <c r="J528" s="299"/>
      <c r="K528" s="300"/>
      <c r="L528" s="67"/>
      <c r="N528" s="67"/>
      <c r="O528" s="221"/>
      <c r="Q528" s="221"/>
      <c r="R528" s="221"/>
      <c r="S528" s="221"/>
      <c r="T528" s="221"/>
      <c r="U528" s="221"/>
      <c r="V528" s="221"/>
      <c r="W528" s="221"/>
      <c r="X528" s="221"/>
      <c r="Y528" s="223"/>
      <c r="Z528" s="221"/>
      <c r="AA528" s="221"/>
      <c r="AB528" s="221"/>
      <c r="AC528" s="221"/>
      <c r="AD528" s="221"/>
      <c r="AE528" s="221"/>
      <c r="AF528" s="221"/>
      <c r="AG528" s="221"/>
      <c r="AH528" s="221"/>
    </row>
    <row r="529" spans="1:34" ht="14.25" customHeight="1">
      <c r="A529" s="221"/>
      <c r="B529" s="87"/>
      <c r="C529" s="87"/>
      <c r="F529" s="221"/>
      <c r="J529" s="299"/>
      <c r="K529" s="300"/>
      <c r="L529" s="67"/>
      <c r="N529" s="67"/>
      <c r="O529" s="221"/>
      <c r="Q529" s="221"/>
      <c r="R529" s="221"/>
      <c r="S529" s="221"/>
      <c r="T529" s="221"/>
      <c r="U529" s="221"/>
      <c r="V529" s="221"/>
      <c r="W529" s="221"/>
      <c r="X529" s="221"/>
      <c r="Y529" s="223"/>
      <c r="Z529" s="221"/>
      <c r="AA529" s="221"/>
      <c r="AB529" s="221"/>
      <c r="AC529" s="221"/>
      <c r="AD529" s="221"/>
      <c r="AE529" s="221"/>
      <c r="AF529" s="221"/>
      <c r="AG529" s="221"/>
      <c r="AH529" s="221"/>
    </row>
    <row r="530" spans="1:34" ht="14.25" customHeight="1">
      <c r="A530" s="221"/>
      <c r="B530" s="87"/>
      <c r="C530" s="87"/>
      <c r="F530" s="221"/>
      <c r="J530" s="299"/>
      <c r="K530" s="300"/>
      <c r="L530" s="67"/>
      <c r="N530" s="67"/>
      <c r="O530" s="221"/>
      <c r="Q530" s="221"/>
      <c r="R530" s="221"/>
      <c r="S530" s="221"/>
      <c r="T530" s="221"/>
      <c r="U530" s="221"/>
      <c r="V530" s="221"/>
      <c r="W530" s="221"/>
      <c r="X530" s="221"/>
      <c r="Y530" s="223"/>
      <c r="Z530" s="221"/>
      <c r="AA530" s="221"/>
      <c r="AB530" s="221"/>
      <c r="AC530" s="221"/>
      <c r="AD530" s="221"/>
      <c r="AE530" s="221"/>
      <c r="AF530" s="221"/>
      <c r="AG530" s="221"/>
      <c r="AH530" s="221"/>
    </row>
    <row r="531" spans="1:34" ht="14.25" customHeight="1">
      <c r="A531" s="221"/>
      <c r="B531" s="87"/>
      <c r="C531" s="87"/>
      <c r="F531" s="221"/>
      <c r="J531" s="299"/>
      <c r="K531" s="300"/>
      <c r="L531" s="67"/>
      <c r="N531" s="67"/>
      <c r="O531" s="221"/>
      <c r="Q531" s="221"/>
      <c r="R531" s="221"/>
      <c r="S531" s="221"/>
      <c r="T531" s="221"/>
      <c r="U531" s="221"/>
      <c r="V531" s="221"/>
      <c r="W531" s="221"/>
      <c r="X531" s="221"/>
      <c r="Y531" s="223"/>
      <c r="Z531" s="221"/>
      <c r="AA531" s="221"/>
      <c r="AB531" s="221"/>
      <c r="AC531" s="221"/>
      <c r="AD531" s="221"/>
      <c r="AE531" s="221"/>
      <c r="AF531" s="221"/>
      <c r="AG531" s="221"/>
      <c r="AH531" s="221"/>
    </row>
    <row r="532" spans="1:34" ht="14.25" customHeight="1">
      <c r="A532" s="221"/>
      <c r="B532" s="87"/>
      <c r="C532" s="87"/>
      <c r="F532" s="221"/>
      <c r="J532" s="299"/>
      <c r="K532" s="300"/>
      <c r="L532" s="67"/>
      <c r="N532" s="67"/>
      <c r="O532" s="221"/>
      <c r="Q532" s="221"/>
      <c r="R532" s="221"/>
      <c r="S532" s="221"/>
      <c r="T532" s="221"/>
      <c r="U532" s="221"/>
      <c r="V532" s="221"/>
      <c r="W532" s="221"/>
      <c r="X532" s="221"/>
      <c r="Y532" s="223"/>
      <c r="Z532" s="221"/>
      <c r="AA532" s="221"/>
      <c r="AB532" s="221"/>
      <c r="AC532" s="221"/>
      <c r="AD532" s="221"/>
      <c r="AE532" s="221"/>
      <c r="AF532" s="221"/>
      <c r="AG532" s="221"/>
      <c r="AH532" s="221"/>
    </row>
    <row r="533" spans="1:34" ht="14.25" customHeight="1">
      <c r="A533" s="221"/>
      <c r="B533" s="87"/>
      <c r="C533" s="87"/>
      <c r="F533" s="221"/>
      <c r="J533" s="299"/>
      <c r="K533" s="300"/>
      <c r="L533" s="67"/>
      <c r="N533" s="67"/>
      <c r="O533" s="221"/>
      <c r="Q533" s="221"/>
      <c r="R533" s="221"/>
      <c r="S533" s="221"/>
      <c r="T533" s="221"/>
      <c r="U533" s="221"/>
      <c r="V533" s="221"/>
      <c r="W533" s="221"/>
      <c r="X533" s="221"/>
      <c r="Y533" s="223"/>
      <c r="Z533" s="221"/>
      <c r="AA533" s="221"/>
      <c r="AB533" s="221"/>
      <c r="AC533" s="221"/>
      <c r="AD533" s="221"/>
      <c r="AE533" s="221"/>
      <c r="AF533" s="221"/>
      <c r="AG533" s="221"/>
      <c r="AH533" s="221"/>
    </row>
    <row r="534" spans="1:34" ht="14.25" customHeight="1">
      <c r="A534" s="221"/>
      <c r="B534" s="87"/>
      <c r="C534" s="87"/>
      <c r="F534" s="221"/>
      <c r="J534" s="299"/>
      <c r="K534" s="300"/>
      <c r="L534" s="67"/>
      <c r="N534" s="67"/>
      <c r="O534" s="221"/>
      <c r="Q534" s="221"/>
      <c r="R534" s="221"/>
      <c r="S534" s="221"/>
      <c r="T534" s="221"/>
      <c r="U534" s="221"/>
      <c r="V534" s="221"/>
      <c r="W534" s="221"/>
      <c r="X534" s="221"/>
      <c r="Y534" s="223"/>
      <c r="Z534" s="221"/>
      <c r="AA534" s="221"/>
      <c r="AB534" s="221"/>
      <c r="AC534" s="221"/>
      <c r="AD534" s="221"/>
      <c r="AE534" s="221"/>
      <c r="AF534" s="221"/>
      <c r="AG534" s="221"/>
      <c r="AH534" s="221"/>
    </row>
    <row r="535" spans="1:34" ht="14.25" customHeight="1">
      <c r="A535" s="221"/>
      <c r="B535" s="87"/>
      <c r="C535" s="87"/>
      <c r="F535" s="221"/>
      <c r="J535" s="299"/>
      <c r="K535" s="300"/>
      <c r="L535" s="67"/>
      <c r="N535" s="67"/>
      <c r="O535" s="221"/>
      <c r="Q535" s="221"/>
      <c r="R535" s="221"/>
      <c r="S535" s="221"/>
      <c r="T535" s="221"/>
      <c r="U535" s="221"/>
      <c r="V535" s="221"/>
      <c r="W535" s="221"/>
      <c r="X535" s="221"/>
      <c r="Y535" s="223"/>
      <c r="Z535" s="221"/>
      <c r="AA535" s="221"/>
      <c r="AB535" s="221"/>
      <c r="AC535" s="221"/>
      <c r="AD535" s="221"/>
      <c r="AE535" s="221"/>
      <c r="AF535" s="221"/>
      <c r="AG535" s="221"/>
      <c r="AH535" s="221"/>
    </row>
    <row r="536" spans="1:34" ht="14.25" customHeight="1">
      <c r="A536" s="221"/>
      <c r="B536" s="87"/>
      <c r="C536" s="87"/>
      <c r="F536" s="221"/>
      <c r="J536" s="299"/>
      <c r="K536" s="300"/>
      <c r="L536" s="67"/>
      <c r="N536" s="67"/>
      <c r="O536" s="221"/>
      <c r="Q536" s="221"/>
      <c r="R536" s="221"/>
      <c r="S536" s="221"/>
      <c r="T536" s="221"/>
      <c r="U536" s="221"/>
      <c r="V536" s="221"/>
      <c r="W536" s="221"/>
      <c r="X536" s="221"/>
      <c r="Y536" s="223"/>
      <c r="Z536" s="221"/>
      <c r="AA536" s="221"/>
      <c r="AB536" s="221"/>
      <c r="AC536" s="221"/>
      <c r="AD536" s="221"/>
      <c r="AE536" s="221"/>
      <c r="AF536" s="221"/>
      <c r="AG536" s="221"/>
      <c r="AH536" s="221"/>
    </row>
    <row r="537" spans="1:34" ht="14.25" customHeight="1">
      <c r="A537" s="221"/>
      <c r="B537" s="87"/>
      <c r="C537" s="87"/>
      <c r="F537" s="221"/>
      <c r="J537" s="299"/>
      <c r="K537" s="300"/>
      <c r="L537" s="67"/>
      <c r="N537" s="67"/>
      <c r="O537" s="221"/>
      <c r="Q537" s="221"/>
      <c r="R537" s="221"/>
      <c r="S537" s="221"/>
      <c r="T537" s="221"/>
      <c r="U537" s="221"/>
      <c r="V537" s="221"/>
      <c r="W537" s="221"/>
      <c r="X537" s="221"/>
      <c r="Y537" s="223"/>
      <c r="Z537" s="221"/>
      <c r="AA537" s="221"/>
      <c r="AB537" s="221"/>
      <c r="AC537" s="221"/>
      <c r="AD537" s="221"/>
      <c r="AE537" s="221"/>
      <c r="AF537" s="221"/>
      <c r="AG537" s="221"/>
      <c r="AH537" s="221"/>
    </row>
    <row r="538" spans="1:34" ht="14.25" customHeight="1">
      <c r="A538" s="221"/>
      <c r="B538" s="87"/>
      <c r="C538" s="87"/>
      <c r="F538" s="221"/>
      <c r="J538" s="299"/>
      <c r="K538" s="300"/>
      <c r="L538" s="67"/>
      <c r="N538" s="67"/>
      <c r="O538" s="221"/>
      <c r="Q538" s="221"/>
      <c r="R538" s="221"/>
      <c r="S538" s="221"/>
      <c r="T538" s="221"/>
      <c r="U538" s="221"/>
      <c r="V538" s="221"/>
      <c r="W538" s="221"/>
      <c r="X538" s="221"/>
      <c r="Y538" s="223"/>
      <c r="Z538" s="221"/>
      <c r="AA538" s="221"/>
      <c r="AB538" s="221"/>
      <c r="AC538" s="221"/>
      <c r="AD538" s="221"/>
      <c r="AE538" s="221"/>
      <c r="AF538" s="221"/>
      <c r="AG538" s="221"/>
      <c r="AH538" s="221"/>
    </row>
    <row r="539" spans="1:34" ht="14.25" customHeight="1">
      <c r="A539" s="221"/>
      <c r="B539" s="87"/>
      <c r="C539" s="87"/>
      <c r="F539" s="221"/>
      <c r="J539" s="299"/>
      <c r="K539" s="300"/>
      <c r="L539" s="67"/>
      <c r="N539" s="67"/>
      <c r="O539" s="221"/>
      <c r="Q539" s="221"/>
      <c r="R539" s="221"/>
      <c r="S539" s="221"/>
      <c r="T539" s="221"/>
      <c r="U539" s="221"/>
      <c r="V539" s="221"/>
      <c r="W539" s="221"/>
      <c r="X539" s="221"/>
      <c r="Y539" s="223"/>
      <c r="Z539" s="221"/>
      <c r="AA539" s="221"/>
      <c r="AB539" s="221"/>
      <c r="AC539" s="221"/>
      <c r="AD539" s="221"/>
      <c r="AE539" s="221"/>
      <c r="AF539" s="221"/>
      <c r="AG539" s="221"/>
      <c r="AH539" s="221"/>
    </row>
    <row r="540" spans="1:34" ht="14.25" customHeight="1">
      <c r="A540" s="221"/>
      <c r="B540" s="87"/>
      <c r="C540" s="87"/>
      <c r="F540" s="221"/>
      <c r="J540" s="299"/>
      <c r="K540" s="300"/>
      <c r="L540" s="67"/>
      <c r="N540" s="67"/>
      <c r="O540" s="221"/>
      <c r="Q540" s="221"/>
      <c r="R540" s="221"/>
      <c r="S540" s="221"/>
      <c r="T540" s="221"/>
      <c r="U540" s="221"/>
      <c r="V540" s="221"/>
      <c r="W540" s="221"/>
      <c r="X540" s="221"/>
      <c r="Y540" s="223"/>
      <c r="Z540" s="221"/>
      <c r="AA540" s="221"/>
      <c r="AB540" s="221"/>
      <c r="AC540" s="221"/>
      <c r="AD540" s="221"/>
      <c r="AE540" s="221"/>
      <c r="AF540" s="221"/>
      <c r="AG540" s="221"/>
      <c r="AH540" s="221"/>
    </row>
    <row r="541" spans="1:34" ht="14.25" customHeight="1">
      <c r="A541" s="221"/>
      <c r="B541" s="87"/>
      <c r="C541" s="87"/>
      <c r="F541" s="221"/>
      <c r="J541" s="299"/>
      <c r="K541" s="300"/>
      <c r="L541" s="67"/>
      <c r="N541" s="67"/>
      <c r="O541" s="221"/>
      <c r="Q541" s="221"/>
      <c r="R541" s="221"/>
      <c r="S541" s="221"/>
      <c r="T541" s="221"/>
      <c r="U541" s="221"/>
      <c r="V541" s="221"/>
      <c r="W541" s="221"/>
      <c r="X541" s="221"/>
      <c r="Y541" s="223"/>
      <c r="Z541" s="221"/>
      <c r="AA541" s="221"/>
      <c r="AB541" s="221"/>
      <c r="AC541" s="221"/>
      <c r="AD541" s="221"/>
      <c r="AE541" s="221"/>
      <c r="AF541" s="221"/>
      <c r="AG541" s="221"/>
      <c r="AH541" s="221"/>
    </row>
    <row r="542" spans="1:34" ht="14.25" customHeight="1">
      <c r="A542" s="221"/>
      <c r="B542" s="87"/>
      <c r="C542" s="87"/>
      <c r="F542" s="221"/>
      <c r="J542" s="299"/>
      <c r="K542" s="300"/>
      <c r="L542" s="67"/>
      <c r="N542" s="67"/>
      <c r="O542" s="221"/>
      <c r="Q542" s="221"/>
      <c r="R542" s="221"/>
      <c r="S542" s="221"/>
      <c r="T542" s="221"/>
      <c r="U542" s="221"/>
      <c r="V542" s="221"/>
      <c r="W542" s="221"/>
      <c r="X542" s="221"/>
      <c r="Y542" s="223"/>
      <c r="Z542" s="221"/>
      <c r="AA542" s="221"/>
      <c r="AB542" s="221"/>
      <c r="AC542" s="221"/>
      <c r="AD542" s="221"/>
      <c r="AE542" s="221"/>
      <c r="AF542" s="221"/>
      <c r="AG542" s="221"/>
      <c r="AH542" s="221"/>
    </row>
    <row r="543" spans="1:34" ht="14.25" customHeight="1">
      <c r="A543" s="221"/>
      <c r="B543" s="87"/>
      <c r="C543" s="87"/>
      <c r="F543" s="221"/>
      <c r="J543" s="299"/>
      <c r="K543" s="300"/>
      <c r="L543" s="67"/>
      <c r="N543" s="67"/>
      <c r="O543" s="221"/>
      <c r="Q543" s="221"/>
      <c r="R543" s="221"/>
      <c r="S543" s="221"/>
      <c r="T543" s="221"/>
      <c r="U543" s="221"/>
      <c r="V543" s="221"/>
      <c r="W543" s="221"/>
      <c r="X543" s="221"/>
      <c r="Y543" s="223"/>
      <c r="Z543" s="221"/>
      <c r="AA543" s="221"/>
      <c r="AB543" s="221"/>
      <c r="AC543" s="221"/>
      <c r="AD543" s="221"/>
      <c r="AE543" s="221"/>
      <c r="AF543" s="221"/>
      <c r="AG543" s="221"/>
      <c r="AH543" s="221"/>
    </row>
    <row r="544" spans="1:34" ht="14.25" customHeight="1">
      <c r="A544" s="221"/>
      <c r="B544" s="87"/>
      <c r="C544" s="87"/>
      <c r="F544" s="221"/>
      <c r="J544" s="299"/>
      <c r="K544" s="300"/>
      <c r="L544" s="67"/>
      <c r="N544" s="67"/>
      <c r="O544" s="221"/>
      <c r="Q544" s="221"/>
      <c r="R544" s="221"/>
      <c r="S544" s="221"/>
      <c r="T544" s="221"/>
      <c r="U544" s="221"/>
      <c r="V544" s="221"/>
      <c r="W544" s="221"/>
      <c r="X544" s="221"/>
      <c r="Y544" s="223"/>
      <c r="Z544" s="221"/>
      <c r="AA544" s="221"/>
      <c r="AB544" s="221"/>
      <c r="AC544" s="221"/>
      <c r="AD544" s="221"/>
      <c r="AE544" s="221"/>
      <c r="AF544" s="221"/>
      <c r="AG544" s="221"/>
      <c r="AH544" s="221"/>
    </row>
    <row r="545" spans="1:34" ht="14.25" customHeight="1">
      <c r="A545" s="221"/>
      <c r="B545" s="87"/>
      <c r="C545" s="87"/>
      <c r="F545" s="221"/>
      <c r="J545" s="299"/>
      <c r="K545" s="300"/>
      <c r="L545" s="67"/>
      <c r="N545" s="67"/>
      <c r="O545" s="221"/>
      <c r="Q545" s="221"/>
      <c r="R545" s="221"/>
      <c r="S545" s="221"/>
      <c r="T545" s="221"/>
      <c r="U545" s="221"/>
      <c r="V545" s="221"/>
      <c r="W545" s="221"/>
      <c r="X545" s="221"/>
      <c r="Y545" s="223"/>
      <c r="Z545" s="221"/>
      <c r="AA545" s="221"/>
      <c r="AB545" s="221"/>
      <c r="AC545" s="221"/>
      <c r="AD545" s="221"/>
      <c r="AE545" s="221"/>
      <c r="AF545" s="221"/>
      <c r="AG545" s="221"/>
      <c r="AH545" s="221"/>
    </row>
    <row r="546" spans="1:34" ht="14.25" customHeight="1">
      <c r="A546" s="221"/>
      <c r="B546" s="87"/>
      <c r="C546" s="87"/>
      <c r="F546" s="221"/>
      <c r="J546" s="299"/>
      <c r="K546" s="300"/>
      <c r="L546" s="67"/>
      <c r="N546" s="67"/>
      <c r="O546" s="221"/>
      <c r="Q546" s="221"/>
      <c r="R546" s="221"/>
      <c r="S546" s="221"/>
      <c r="T546" s="221"/>
      <c r="U546" s="221"/>
      <c r="V546" s="221"/>
      <c r="W546" s="221"/>
      <c r="X546" s="221"/>
      <c r="Y546" s="223"/>
      <c r="Z546" s="221"/>
      <c r="AA546" s="221"/>
      <c r="AB546" s="221"/>
      <c r="AC546" s="221"/>
      <c r="AD546" s="221"/>
      <c r="AE546" s="221"/>
      <c r="AF546" s="221"/>
      <c r="AG546" s="221"/>
      <c r="AH546" s="221"/>
    </row>
    <row r="547" spans="1:34" ht="14.25" customHeight="1">
      <c r="A547" s="221"/>
      <c r="B547" s="87"/>
      <c r="C547" s="87"/>
      <c r="F547" s="221"/>
      <c r="J547" s="299"/>
      <c r="K547" s="300"/>
      <c r="L547" s="67"/>
      <c r="N547" s="67"/>
      <c r="O547" s="221"/>
      <c r="Q547" s="221"/>
      <c r="R547" s="221"/>
      <c r="S547" s="221"/>
      <c r="T547" s="221"/>
      <c r="U547" s="221"/>
      <c r="V547" s="221"/>
      <c r="W547" s="221"/>
      <c r="X547" s="221"/>
      <c r="Y547" s="223"/>
      <c r="Z547" s="221"/>
      <c r="AA547" s="221"/>
      <c r="AB547" s="221"/>
      <c r="AC547" s="221"/>
      <c r="AD547" s="221"/>
      <c r="AE547" s="221"/>
      <c r="AF547" s="221"/>
      <c r="AG547" s="221"/>
      <c r="AH547" s="221"/>
    </row>
    <row r="548" spans="1:34" ht="14.25" customHeight="1">
      <c r="A548" s="221"/>
      <c r="B548" s="87"/>
      <c r="C548" s="87"/>
      <c r="F548" s="221"/>
      <c r="J548" s="299"/>
      <c r="K548" s="300"/>
      <c r="L548" s="67"/>
      <c r="N548" s="67"/>
      <c r="O548" s="221"/>
      <c r="Q548" s="221"/>
      <c r="R548" s="221"/>
      <c r="S548" s="221"/>
      <c r="T548" s="221"/>
      <c r="U548" s="221"/>
      <c r="V548" s="221"/>
      <c r="W548" s="221"/>
      <c r="X548" s="221"/>
      <c r="Y548" s="223"/>
      <c r="Z548" s="221"/>
      <c r="AA548" s="221"/>
      <c r="AB548" s="221"/>
      <c r="AC548" s="221"/>
      <c r="AD548" s="221"/>
      <c r="AE548" s="221"/>
      <c r="AF548" s="221"/>
      <c r="AG548" s="221"/>
      <c r="AH548" s="221"/>
    </row>
    <row r="549" spans="1:34" ht="14.25" customHeight="1">
      <c r="A549" s="221"/>
      <c r="B549" s="87"/>
      <c r="C549" s="87"/>
      <c r="F549" s="221"/>
      <c r="J549" s="299"/>
      <c r="K549" s="300"/>
      <c r="L549" s="67"/>
      <c r="N549" s="67"/>
      <c r="O549" s="221"/>
      <c r="Q549" s="221"/>
      <c r="R549" s="221"/>
      <c r="S549" s="221"/>
      <c r="T549" s="221"/>
      <c r="U549" s="221"/>
      <c r="V549" s="221"/>
      <c r="W549" s="221"/>
      <c r="X549" s="221"/>
      <c r="Y549" s="223"/>
      <c r="Z549" s="221"/>
      <c r="AA549" s="221"/>
      <c r="AB549" s="221"/>
      <c r="AC549" s="221"/>
      <c r="AD549" s="221"/>
      <c r="AE549" s="221"/>
      <c r="AF549" s="221"/>
      <c r="AG549" s="221"/>
      <c r="AH549" s="221"/>
    </row>
    <row r="550" spans="1:34" ht="14.25" customHeight="1">
      <c r="A550" s="221"/>
      <c r="B550" s="87"/>
      <c r="C550" s="87"/>
      <c r="F550" s="221"/>
      <c r="J550" s="299"/>
      <c r="K550" s="300"/>
      <c r="L550" s="67"/>
      <c r="N550" s="67"/>
      <c r="O550" s="221"/>
      <c r="Q550" s="221"/>
      <c r="R550" s="221"/>
      <c r="S550" s="221"/>
      <c r="T550" s="221"/>
      <c r="U550" s="221"/>
      <c r="V550" s="221"/>
      <c r="W550" s="221"/>
      <c r="X550" s="221"/>
      <c r="Y550" s="223"/>
      <c r="Z550" s="221"/>
      <c r="AA550" s="221"/>
      <c r="AB550" s="221"/>
      <c r="AC550" s="221"/>
      <c r="AD550" s="221"/>
      <c r="AE550" s="221"/>
      <c r="AF550" s="221"/>
      <c r="AG550" s="221"/>
      <c r="AH550" s="221"/>
    </row>
    <row r="551" spans="1:34" ht="14.25" customHeight="1">
      <c r="A551" s="221"/>
      <c r="B551" s="87"/>
      <c r="C551" s="87"/>
      <c r="F551" s="221"/>
      <c r="J551" s="299"/>
      <c r="K551" s="300"/>
      <c r="L551" s="67"/>
      <c r="N551" s="67"/>
      <c r="O551" s="221"/>
      <c r="Q551" s="221"/>
      <c r="R551" s="221"/>
      <c r="S551" s="221"/>
      <c r="T551" s="221"/>
      <c r="U551" s="221"/>
      <c r="V551" s="221"/>
      <c r="W551" s="221"/>
      <c r="X551" s="221"/>
      <c r="Y551" s="223"/>
      <c r="Z551" s="221"/>
      <c r="AA551" s="221"/>
      <c r="AB551" s="221"/>
      <c r="AC551" s="221"/>
      <c r="AD551" s="221"/>
      <c r="AE551" s="221"/>
      <c r="AF551" s="221"/>
      <c r="AG551" s="221"/>
      <c r="AH551" s="221"/>
    </row>
    <row r="552" spans="1:34" ht="14.25" customHeight="1">
      <c r="A552" s="221"/>
      <c r="B552" s="87"/>
      <c r="C552" s="87"/>
      <c r="F552" s="221"/>
      <c r="J552" s="299"/>
      <c r="K552" s="300"/>
      <c r="L552" s="67"/>
      <c r="N552" s="67"/>
      <c r="O552" s="221"/>
      <c r="Q552" s="221"/>
      <c r="R552" s="221"/>
      <c r="S552" s="221"/>
      <c r="T552" s="221"/>
      <c r="U552" s="221"/>
      <c r="V552" s="221"/>
      <c r="W552" s="221"/>
      <c r="X552" s="221"/>
      <c r="Y552" s="223"/>
      <c r="Z552" s="221"/>
      <c r="AA552" s="221"/>
      <c r="AB552" s="221"/>
      <c r="AC552" s="221"/>
      <c r="AD552" s="221"/>
      <c r="AE552" s="221"/>
      <c r="AF552" s="221"/>
      <c r="AG552" s="221"/>
      <c r="AH552" s="221"/>
    </row>
    <row r="553" spans="1:34" ht="14.25" customHeight="1">
      <c r="A553" s="221"/>
      <c r="B553" s="87"/>
      <c r="C553" s="87"/>
      <c r="F553" s="221"/>
      <c r="J553" s="299"/>
      <c r="K553" s="300"/>
      <c r="L553" s="67"/>
      <c r="N553" s="67"/>
      <c r="O553" s="221"/>
      <c r="Q553" s="221"/>
      <c r="R553" s="221"/>
      <c r="S553" s="221"/>
      <c r="T553" s="221"/>
      <c r="U553" s="221"/>
      <c r="V553" s="221"/>
      <c r="W553" s="221"/>
      <c r="X553" s="221"/>
      <c r="Y553" s="223"/>
      <c r="Z553" s="221"/>
      <c r="AA553" s="221"/>
      <c r="AB553" s="221"/>
      <c r="AC553" s="221"/>
      <c r="AD553" s="221"/>
      <c r="AE553" s="221"/>
      <c r="AF553" s="221"/>
      <c r="AG553" s="221"/>
      <c r="AH553" s="221"/>
    </row>
    <row r="554" spans="1:34" ht="14.25" customHeight="1">
      <c r="A554" s="221"/>
      <c r="B554" s="87"/>
      <c r="C554" s="87"/>
      <c r="F554" s="221"/>
      <c r="J554" s="299"/>
      <c r="K554" s="300"/>
      <c r="L554" s="67"/>
      <c r="N554" s="67"/>
      <c r="O554" s="221"/>
      <c r="Q554" s="221"/>
      <c r="R554" s="221"/>
      <c r="S554" s="221"/>
      <c r="T554" s="221"/>
      <c r="U554" s="221"/>
      <c r="V554" s="221"/>
      <c r="W554" s="221"/>
      <c r="X554" s="221"/>
      <c r="Y554" s="223"/>
      <c r="Z554" s="221"/>
      <c r="AA554" s="221"/>
      <c r="AB554" s="221"/>
      <c r="AC554" s="221"/>
      <c r="AD554" s="221"/>
      <c r="AE554" s="221"/>
      <c r="AF554" s="221"/>
      <c r="AG554" s="221"/>
      <c r="AH554" s="221"/>
    </row>
    <row r="555" spans="1:34" ht="14.25" customHeight="1">
      <c r="A555" s="221"/>
      <c r="B555" s="87"/>
      <c r="C555" s="87"/>
      <c r="F555" s="221"/>
      <c r="J555" s="299"/>
      <c r="K555" s="300"/>
      <c r="L555" s="67"/>
      <c r="N555" s="67"/>
      <c r="O555" s="221"/>
      <c r="Q555" s="221"/>
      <c r="R555" s="221"/>
      <c r="S555" s="221"/>
      <c r="T555" s="221"/>
      <c r="U555" s="221"/>
      <c r="V555" s="221"/>
      <c r="W555" s="221"/>
      <c r="X555" s="221"/>
      <c r="Y555" s="223"/>
      <c r="Z555" s="221"/>
      <c r="AA555" s="221"/>
      <c r="AB555" s="221"/>
      <c r="AC555" s="221"/>
      <c r="AD555" s="221"/>
      <c r="AE555" s="221"/>
      <c r="AF555" s="221"/>
      <c r="AG555" s="221"/>
      <c r="AH555" s="221"/>
    </row>
    <row r="556" spans="1:34" ht="14.25" customHeight="1">
      <c r="A556" s="221"/>
      <c r="B556" s="87"/>
      <c r="C556" s="87"/>
      <c r="F556" s="221"/>
      <c r="J556" s="299"/>
      <c r="K556" s="300"/>
      <c r="L556" s="67"/>
      <c r="N556" s="67"/>
      <c r="O556" s="221"/>
      <c r="Q556" s="221"/>
      <c r="R556" s="221"/>
      <c r="S556" s="221"/>
      <c r="T556" s="221"/>
      <c r="U556" s="221"/>
      <c r="V556" s="221"/>
      <c r="W556" s="221"/>
      <c r="X556" s="221"/>
      <c r="Y556" s="223"/>
      <c r="Z556" s="221"/>
      <c r="AA556" s="221"/>
      <c r="AB556" s="221"/>
      <c r="AC556" s="221"/>
      <c r="AD556" s="221"/>
      <c r="AE556" s="221"/>
      <c r="AF556" s="221"/>
      <c r="AG556" s="221"/>
      <c r="AH556" s="221"/>
    </row>
    <row r="557" spans="1:34" ht="14.25" customHeight="1">
      <c r="A557" s="221"/>
      <c r="B557" s="87"/>
      <c r="C557" s="87"/>
      <c r="F557" s="221"/>
      <c r="J557" s="299"/>
      <c r="K557" s="300"/>
      <c r="L557" s="67"/>
      <c r="N557" s="67"/>
      <c r="O557" s="221"/>
      <c r="Q557" s="221"/>
      <c r="R557" s="221"/>
      <c r="S557" s="221"/>
      <c r="T557" s="221"/>
      <c r="U557" s="221"/>
      <c r="V557" s="221"/>
      <c r="W557" s="221"/>
      <c r="X557" s="221"/>
      <c r="Y557" s="223"/>
      <c r="Z557" s="221"/>
      <c r="AA557" s="221"/>
      <c r="AB557" s="221"/>
      <c r="AC557" s="221"/>
      <c r="AD557" s="221"/>
      <c r="AE557" s="221"/>
      <c r="AF557" s="221"/>
      <c r="AG557" s="221"/>
      <c r="AH557" s="221"/>
    </row>
    <row r="558" spans="1:34" ht="14.25" customHeight="1">
      <c r="A558" s="221"/>
      <c r="B558" s="87"/>
      <c r="C558" s="87"/>
      <c r="F558" s="221"/>
      <c r="J558" s="299"/>
      <c r="K558" s="300"/>
      <c r="L558" s="67"/>
      <c r="N558" s="67"/>
      <c r="O558" s="221"/>
      <c r="Q558" s="221"/>
      <c r="R558" s="221"/>
      <c r="S558" s="221"/>
      <c r="T558" s="221"/>
      <c r="U558" s="221"/>
      <c r="V558" s="221"/>
      <c r="W558" s="221"/>
      <c r="X558" s="221"/>
      <c r="Y558" s="223"/>
      <c r="Z558" s="221"/>
      <c r="AA558" s="221"/>
      <c r="AB558" s="221"/>
      <c r="AC558" s="221"/>
      <c r="AD558" s="221"/>
      <c r="AE558" s="221"/>
      <c r="AF558" s="221"/>
      <c r="AG558" s="221"/>
      <c r="AH558" s="221"/>
    </row>
    <row r="559" spans="1:34" ht="14.25" customHeight="1">
      <c r="A559" s="221"/>
      <c r="B559" s="87"/>
      <c r="C559" s="87"/>
      <c r="F559" s="221"/>
      <c r="J559" s="299"/>
      <c r="K559" s="300"/>
      <c r="L559" s="67"/>
      <c r="N559" s="67"/>
      <c r="O559" s="221"/>
      <c r="Q559" s="221"/>
      <c r="R559" s="221"/>
      <c r="S559" s="221"/>
      <c r="T559" s="221"/>
      <c r="U559" s="221"/>
      <c r="V559" s="221"/>
      <c r="W559" s="221"/>
      <c r="X559" s="221"/>
      <c r="Y559" s="223"/>
      <c r="Z559" s="221"/>
      <c r="AA559" s="221"/>
      <c r="AB559" s="221"/>
      <c r="AC559" s="221"/>
      <c r="AD559" s="221"/>
      <c r="AE559" s="221"/>
      <c r="AF559" s="221"/>
      <c r="AG559" s="221"/>
      <c r="AH559" s="221"/>
    </row>
    <row r="560" spans="1:34" ht="14.25" customHeight="1">
      <c r="A560" s="221"/>
      <c r="B560" s="87"/>
      <c r="C560" s="87"/>
      <c r="F560" s="221"/>
      <c r="J560" s="299"/>
      <c r="K560" s="300"/>
      <c r="L560" s="67"/>
      <c r="N560" s="67"/>
      <c r="O560" s="221"/>
      <c r="Q560" s="221"/>
      <c r="R560" s="221"/>
      <c r="S560" s="221"/>
      <c r="T560" s="221"/>
      <c r="U560" s="221"/>
      <c r="V560" s="221"/>
      <c r="W560" s="221"/>
      <c r="X560" s="221"/>
      <c r="Y560" s="223"/>
      <c r="Z560" s="221"/>
      <c r="AA560" s="221"/>
      <c r="AB560" s="221"/>
      <c r="AC560" s="221"/>
      <c r="AD560" s="221"/>
      <c r="AE560" s="221"/>
      <c r="AF560" s="221"/>
      <c r="AG560" s="221"/>
      <c r="AH560" s="221"/>
    </row>
    <row r="561" spans="1:34" ht="14.25" customHeight="1">
      <c r="A561" s="221"/>
      <c r="B561" s="87"/>
      <c r="C561" s="87"/>
      <c r="F561" s="221"/>
      <c r="J561" s="299"/>
      <c r="K561" s="300"/>
      <c r="L561" s="67"/>
      <c r="N561" s="67"/>
      <c r="O561" s="221"/>
      <c r="Q561" s="221"/>
      <c r="R561" s="221"/>
      <c r="S561" s="221"/>
      <c r="T561" s="221"/>
      <c r="U561" s="221"/>
      <c r="V561" s="221"/>
      <c r="W561" s="221"/>
      <c r="X561" s="221"/>
      <c r="Y561" s="223"/>
      <c r="Z561" s="221"/>
      <c r="AA561" s="221"/>
      <c r="AB561" s="221"/>
      <c r="AC561" s="221"/>
      <c r="AD561" s="221"/>
      <c r="AE561" s="221"/>
      <c r="AF561" s="221"/>
      <c r="AG561" s="221"/>
      <c r="AH561" s="221"/>
    </row>
    <row r="562" spans="1:34" ht="14.25" customHeight="1">
      <c r="A562" s="221"/>
      <c r="B562" s="87"/>
      <c r="C562" s="87"/>
      <c r="F562" s="221"/>
      <c r="J562" s="299"/>
      <c r="K562" s="300"/>
      <c r="L562" s="67"/>
      <c r="N562" s="67"/>
      <c r="O562" s="221"/>
      <c r="Q562" s="221"/>
      <c r="R562" s="221"/>
      <c r="S562" s="221"/>
      <c r="T562" s="221"/>
      <c r="U562" s="221"/>
      <c r="V562" s="221"/>
      <c r="W562" s="221"/>
      <c r="X562" s="221"/>
      <c r="Y562" s="223"/>
      <c r="Z562" s="221"/>
      <c r="AA562" s="221"/>
      <c r="AB562" s="221"/>
      <c r="AC562" s="221"/>
      <c r="AD562" s="221"/>
      <c r="AE562" s="221"/>
      <c r="AF562" s="221"/>
      <c r="AG562" s="221"/>
      <c r="AH562" s="221"/>
    </row>
    <row r="563" spans="1:34" ht="14.25" customHeight="1">
      <c r="A563" s="221"/>
      <c r="B563" s="87"/>
      <c r="C563" s="87"/>
      <c r="F563" s="221"/>
      <c r="J563" s="299"/>
      <c r="K563" s="300"/>
      <c r="L563" s="67"/>
      <c r="N563" s="67"/>
      <c r="O563" s="221"/>
      <c r="Q563" s="221"/>
      <c r="R563" s="221"/>
      <c r="S563" s="221"/>
      <c r="T563" s="221"/>
      <c r="U563" s="221"/>
      <c r="V563" s="221"/>
      <c r="W563" s="221"/>
      <c r="X563" s="221"/>
      <c r="Y563" s="223"/>
      <c r="Z563" s="221"/>
      <c r="AA563" s="221"/>
      <c r="AB563" s="221"/>
      <c r="AC563" s="221"/>
      <c r="AD563" s="221"/>
      <c r="AE563" s="221"/>
      <c r="AF563" s="221"/>
      <c r="AG563" s="221"/>
      <c r="AH563" s="221"/>
    </row>
    <row r="564" spans="1:34" ht="14.25" customHeight="1">
      <c r="A564" s="221"/>
      <c r="B564" s="87"/>
      <c r="C564" s="87"/>
      <c r="F564" s="221"/>
      <c r="J564" s="299"/>
      <c r="K564" s="300"/>
      <c r="L564" s="67"/>
      <c r="N564" s="67"/>
      <c r="O564" s="221"/>
      <c r="Q564" s="221"/>
      <c r="R564" s="221"/>
      <c r="S564" s="221"/>
      <c r="T564" s="221"/>
      <c r="U564" s="221"/>
      <c r="V564" s="221"/>
      <c r="W564" s="221"/>
      <c r="X564" s="221"/>
      <c r="Y564" s="223"/>
      <c r="Z564" s="221"/>
      <c r="AA564" s="221"/>
      <c r="AB564" s="221"/>
      <c r="AC564" s="221"/>
      <c r="AD564" s="221"/>
      <c r="AE564" s="221"/>
      <c r="AF564" s="221"/>
      <c r="AG564" s="221"/>
      <c r="AH564" s="221"/>
    </row>
    <row r="565" spans="1:34" ht="14.25" customHeight="1">
      <c r="A565" s="221"/>
      <c r="B565" s="87"/>
      <c r="C565" s="87"/>
      <c r="F565" s="221"/>
      <c r="J565" s="299"/>
      <c r="K565" s="300"/>
      <c r="L565" s="67"/>
      <c r="N565" s="67"/>
      <c r="O565" s="221"/>
      <c r="Q565" s="221"/>
      <c r="R565" s="221"/>
      <c r="S565" s="221"/>
      <c r="T565" s="221"/>
      <c r="U565" s="221"/>
      <c r="V565" s="221"/>
      <c r="W565" s="221"/>
      <c r="X565" s="221"/>
      <c r="Y565" s="223"/>
      <c r="Z565" s="221"/>
      <c r="AA565" s="221"/>
      <c r="AB565" s="221"/>
      <c r="AC565" s="221"/>
      <c r="AD565" s="221"/>
      <c r="AE565" s="221"/>
      <c r="AF565" s="221"/>
      <c r="AG565" s="221"/>
      <c r="AH565" s="221"/>
    </row>
    <row r="566" spans="1:34" ht="14.25" customHeight="1">
      <c r="A566" s="221"/>
      <c r="B566" s="87"/>
      <c r="C566" s="87"/>
      <c r="F566" s="221"/>
      <c r="J566" s="299"/>
      <c r="K566" s="300"/>
      <c r="L566" s="67"/>
      <c r="N566" s="67"/>
      <c r="O566" s="221"/>
      <c r="Q566" s="221"/>
      <c r="R566" s="221"/>
      <c r="S566" s="221"/>
      <c r="T566" s="221"/>
      <c r="U566" s="221"/>
      <c r="V566" s="221"/>
      <c r="W566" s="221"/>
      <c r="X566" s="221"/>
      <c r="Y566" s="223"/>
      <c r="Z566" s="221"/>
      <c r="AA566" s="221"/>
      <c r="AB566" s="221"/>
      <c r="AC566" s="221"/>
      <c r="AD566" s="221"/>
      <c r="AE566" s="221"/>
      <c r="AF566" s="221"/>
      <c r="AG566" s="221"/>
      <c r="AH566" s="221"/>
    </row>
    <row r="567" spans="1:34" ht="14.25" customHeight="1">
      <c r="A567" s="221"/>
      <c r="B567" s="87"/>
      <c r="C567" s="87"/>
      <c r="F567" s="221"/>
      <c r="J567" s="299"/>
      <c r="K567" s="300"/>
      <c r="L567" s="67"/>
      <c r="N567" s="67"/>
      <c r="O567" s="221"/>
      <c r="Q567" s="221"/>
      <c r="R567" s="221"/>
      <c r="S567" s="221"/>
      <c r="T567" s="221"/>
      <c r="U567" s="221"/>
      <c r="V567" s="221"/>
      <c r="W567" s="221"/>
      <c r="X567" s="221"/>
      <c r="Y567" s="223"/>
      <c r="Z567" s="221"/>
      <c r="AA567" s="221"/>
      <c r="AB567" s="221"/>
      <c r="AC567" s="221"/>
      <c r="AD567" s="221"/>
      <c r="AE567" s="221"/>
      <c r="AF567" s="221"/>
      <c r="AG567" s="221"/>
      <c r="AH567" s="221"/>
    </row>
    <row r="568" spans="1:34" ht="14.25" customHeight="1">
      <c r="A568" s="221"/>
      <c r="B568" s="87"/>
      <c r="C568" s="87"/>
      <c r="F568" s="221"/>
      <c r="J568" s="299"/>
      <c r="K568" s="300"/>
      <c r="L568" s="67"/>
      <c r="N568" s="67"/>
      <c r="O568" s="221"/>
      <c r="Q568" s="221"/>
      <c r="R568" s="221"/>
      <c r="S568" s="221"/>
      <c r="T568" s="221"/>
      <c r="U568" s="221"/>
      <c r="V568" s="221"/>
      <c r="W568" s="221"/>
      <c r="X568" s="221"/>
      <c r="Y568" s="223"/>
      <c r="Z568" s="221"/>
      <c r="AA568" s="221"/>
      <c r="AB568" s="221"/>
      <c r="AC568" s="221"/>
      <c r="AD568" s="221"/>
      <c r="AE568" s="221"/>
      <c r="AF568" s="221"/>
      <c r="AG568" s="221"/>
      <c r="AH568" s="221"/>
    </row>
    <row r="569" spans="1:34" ht="14.25" customHeight="1">
      <c r="A569" s="221"/>
      <c r="B569" s="87"/>
      <c r="C569" s="87"/>
      <c r="F569" s="221"/>
      <c r="J569" s="299"/>
      <c r="K569" s="300"/>
      <c r="L569" s="67"/>
      <c r="N569" s="67"/>
      <c r="O569" s="221"/>
      <c r="Q569" s="221"/>
      <c r="R569" s="221"/>
      <c r="S569" s="221"/>
      <c r="T569" s="221"/>
      <c r="U569" s="221"/>
      <c r="V569" s="221"/>
      <c r="W569" s="221"/>
      <c r="X569" s="221"/>
      <c r="Y569" s="223"/>
      <c r="Z569" s="221"/>
      <c r="AA569" s="221"/>
      <c r="AB569" s="221"/>
      <c r="AC569" s="221"/>
      <c r="AD569" s="221"/>
      <c r="AE569" s="221"/>
      <c r="AF569" s="221"/>
      <c r="AG569" s="221"/>
      <c r="AH569" s="221"/>
    </row>
    <row r="570" spans="1:34" ht="14.25" customHeight="1">
      <c r="A570" s="221"/>
      <c r="B570" s="87"/>
      <c r="C570" s="87"/>
      <c r="F570" s="221"/>
      <c r="J570" s="299"/>
      <c r="K570" s="300"/>
      <c r="L570" s="67"/>
      <c r="N570" s="67"/>
      <c r="O570" s="221"/>
      <c r="Q570" s="221"/>
      <c r="R570" s="221"/>
      <c r="S570" s="221"/>
      <c r="T570" s="221"/>
      <c r="U570" s="221"/>
      <c r="V570" s="221"/>
      <c r="W570" s="221"/>
      <c r="X570" s="221"/>
      <c r="Y570" s="223"/>
      <c r="Z570" s="221"/>
      <c r="AA570" s="221"/>
      <c r="AB570" s="221"/>
      <c r="AC570" s="221"/>
      <c r="AD570" s="221"/>
      <c r="AE570" s="221"/>
      <c r="AF570" s="221"/>
      <c r="AG570" s="221"/>
      <c r="AH570" s="221"/>
    </row>
    <row r="571" spans="1:34" ht="14.25" customHeight="1">
      <c r="A571" s="221"/>
      <c r="B571" s="87"/>
      <c r="C571" s="87"/>
      <c r="F571" s="221"/>
      <c r="J571" s="299"/>
      <c r="K571" s="300"/>
      <c r="L571" s="67"/>
      <c r="N571" s="67"/>
      <c r="O571" s="221"/>
      <c r="Q571" s="221"/>
      <c r="R571" s="221"/>
      <c r="S571" s="221"/>
      <c r="T571" s="221"/>
      <c r="U571" s="221"/>
      <c r="V571" s="221"/>
      <c r="W571" s="221"/>
      <c r="X571" s="221"/>
      <c r="Y571" s="223"/>
      <c r="Z571" s="221"/>
      <c r="AA571" s="221"/>
      <c r="AB571" s="221"/>
      <c r="AC571" s="221"/>
      <c r="AD571" s="221"/>
      <c r="AE571" s="221"/>
      <c r="AF571" s="221"/>
      <c r="AG571" s="221"/>
      <c r="AH571" s="221"/>
    </row>
    <row r="572" spans="1:34" ht="14.25" customHeight="1">
      <c r="A572" s="221"/>
      <c r="B572" s="87"/>
      <c r="C572" s="87"/>
      <c r="F572" s="221"/>
      <c r="J572" s="299"/>
      <c r="K572" s="300"/>
      <c r="L572" s="67"/>
      <c r="N572" s="67"/>
      <c r="O572" s="221"/>
      <c r="Q572" s="221"/>
      <c r="R572" s="221"/>
      <c r="S572" s="221"/>
      <c r="T572" s="221"/>
      <c r="U572" s="221"/>
      <c r="V572" s="221"/>
      <c r="W572" s="221"/>
      <c r="X572" s="221"/>
      <c r="Y572" s="223"/>
      <c r="Z572" s="221"/>
      <c r="AA572" s="221"/>
      <c r="AB572" s="221"/>
      <c r="AC572" s="221"/>
      <c r="AD572" s="221"/>
      <c r="AE572" s="221"/>
      <c r="AF572" s="221"/>
      <c r="AG572" s="221"/>
      <c r="AH572" s="221"/>
    </row>
    <row r="573" spans="1:34" ht="14.25" customHeight="1">
      <c r="A573" s="221"/>
      <c r="B573" s="87"/>
      <c r="C573" s="87"/>
      <c r="F573" s="221"/>
      <c r="J573" s="299"/>
      <c r="K573" s="300"/>
      <c r="L573" s="67"/>
      <c r="N573" s="67"/>
      <c r="O573" s="221"/>
      <c r="Q573" s="221"/>
      <c r="R573" s="221"/>
      <c r="S573" s="221"/>
      <c r="T573" s="221"/>
      <c r="U573" s="221"/>
      <c r="V573" s="221"/>
      <c r="W573" s="221"/>
      <c r="X573" s="221"/>
      <c r="Y573" s="223"/>
      <c r="Z573" s="221"/>
      <c r="AA573" s="221"/>
      <c r="AB573" s="221"/>
      <c r="AC573" s="221"/>
      <c r="AD573" s="221"/>
      <c r="AE573" s="221"/>
      <c r="AF573" s="221"/>
      <c r="AG573" s="221"/>
      <c r="AH573" s="221"/>
    </row>
    <row r="574" spans="1:34" ht="14.25" customHeight="1">
      <c r="A574" s="221"/>
      <c r="B574" s="87"/>
      <c r="C574" s="87"/>
      <c r="F574" s="221"/>
      <c r="J574" s="299"/>
      <c r="K574" s="300"/>
      <c r="L574" s="67"/>
      <c r="N574" s="67"/>
      <c r="O574" s="221"/>
      <c r="Q574" s="221"/>
      <c r="R574" s="221"/>
      <c r="S574" s="221"/>
      <c r="T574" s="221"/>
      <c r="U574" s="221"/>
      <c r="V574" s="221"/>
      <c r="W574" s="221"/>
      <c r="X574" s="221"/>
      <c r="Y574" s="223"/>
      <c r="Z574" s="221"/>
      <c r="AA574" s="221"/>
      <c r="AB574" s="221"/>
      <c r="AC574" s="221"/>
      <c r="AD574" s="221"/>
      <c r="AE574" s="221"/>
      <c r="AF574" s="221"/>
      <c r="AG574" s="221"/>
      <c r="AH574" s="221"/>
    </row>
    <row r="575" spans="1:34" ht="14.25" customHeight="1">
      <c r="A575" s="221"/>
      <c r="B575" s="87"/>
      <c r="C575" s="87"/>
      <c r="F575" s="221"/>
      <c r="J575" s="299"/>
      <c r="K575" s="300"/>
      <c r="L575" s="67"/>
      <c r="N575" s="67"/>
      <c r="O575" s="221"/>
      <c r="Q575" s="221"/>
      <c r="R575" s="221"/>
      <c r="S575" s="221"/>
      <c r="T575" s="221"/>
      <c r="U575" s="221"/>
      <c r="V575" s="221"/>
      <c r="W575" s="221"/>
      <c r="X575" s="221"/>
      <c r="Y575" s="223"/>
      <c r="Z575" s="221"/>
      <c r="AA575" s="221"/>
      <c r="AB575" s="221"/>
      <c r="AC575" s="221"/>
      <c r="AD575" s="221"/>
      <c r="AE575" s="221"/>
      <c r="AF575" s="221"/>
      <c r="AG575" s="221"/>
      <c r="AH575" s="221"/>
    </row>
    <row r="576" spans="1:34" ht="14.25" customHeight="1">
      <c r="A576" s="221"/>
      <c r="B576" s="87"/>
      <c r="C576" s="87"/>
      <c r="F576" s="221"/>
      <c r="J576" s="299"/>
      <c r="K576" s="300"/>
      <c r="L576" s="67"/>
      <c r="N576" s="67"/>
      <c r="O576" s="221"/>
      <c r="Q576" s="221"/>
      <c r="R576" s="221"/>
      <c r="S576" s="221"/>
      <c r="T576" s="221"/>
      <c r="U576" s="221"/>
      <c r="V576" s="221"/>
      <c r="W576" s="221"/>
      <c r="X576" s="221"/>
      <c r="Y576" s="223"/>
      <c r="Z576" s="221"/>
      <c r="AA576" s="221"/>
      <c r="AB576" s="221"/>
      <c r="AC576" s="221"/>
      <c r="AD576" s="221"/>
      <c r="AE576" s="221"/>
      <c r="AF576" s="221"/>
      <c r="AG576" s="221"/>
      <c r="AH576" s="221"/>
    </row>
    <row r="577" spans="1:34" ht="14.25" customHeight="1">
      <c r="A577" s="221"/>
      <c r="B577" s="87"/>
      <c r="C577" s="87"/>
      <c r="F577" s="221"/>
      <c r="J577" s="299"/>
      <c r="K577" s="300"/>
      <c r="L577" s="67"/>
      <c r="N577" s="67"/>
      <c r="O577" s="221"/>
      <c r="Q577" s="221"/>
      <c r="R577" s="221"/>
      <c r="S577" s="221"/>
      <c r="T577" s="221"/>
      <c r="U577" s="221"/>
      <c r="V577" s="221"/>
      <c r="W577" s="221"/>
      <c r="X577" s="221"/>
      <c r="Y577" s="223"/>
      <c r="Z577" s="221"/>
      <c r="AA577" s="221"/>
      <c r="AB577" s="221"/>
      <c r="AC577" s="221"/>
      <c r="AD577" s="221"/>
      <c r="AE577" s="221"/>
      <c r="AF577" s="221"/>
      <c r="AG577" s="221"/>
      <c r="AH577" s="221"/>
    </row>
    <row r="578" spans="1:34" ht="14.25" customHeight="1">
      <c r="A578" s="221"/>
      <c r="B578" s="87"/>
      <c r="C578" s="87"/>
      <c r="F578" s="221"/>
      <c r="J578" s="299"/>
      <c r="K578" s="300"/>
      <c r="L578" s="67"/>
      <c r="N578" s="67"/>
      <c r="O578" s="221"/>
      <c r="Q578" s="221"/>
      <c r="R578" s="221"/>
      <c r="S578" s="221"/>
      <c r="T578" s="221"/>
      <c r="U578" s="221"/>
      <c r="V578" s="221"/>
      <c r="W578" s="221"/>
      <c r="X578" s="221"/>
      <c r="Y578" s="223"/>
      <c r="Z578" s="221"/>
      <c r="AA578" s="221"/>
      <c r="AB578" s="221"/>
      <c r="AC578" s="221"/>
      <c r="AD578" s="221"/>
      <c r="AE578" s="221"/>
      <c r="AF578" s="221"/>
      <c r="AG578" s="221"/>
      <c r="AH578" s="221"/>
    </row>
    <row r="579" spans="1:34" ht="14.25" customHeight="1">
      <c r="A579" s="221"/>
      <c r="B579" s="87"/>
      <c r="C579" s="87"/>
      <c r="F579" s="221"/>
      <c r="J579" s="299"/>
      <c r="K579" s="300"/>
      <c r="L579" s="67"/>
      <c r="N579" s="67"/>
      <c r="O579" s="221"/>
      <c r="Q579" s="221"/>
      <c r="R579" s="221"/>
      <c r="S579" s="221"/>
      <c r="T579" s="221"/>
      <c r="U579" s="221"/>
      <c r="V579" s="221"/>
      <c r="W579" s="221"/>
      <c r="X579" s="221"/>
      <c r="Y579" s="223"/>
      <c r="Z579" s="221"/>
      <c r="AA579" s="221"/>
      <c r="AB579" s="221"/>
      <c r="AC579" s="221"/>
      <c r="AD579" s="221"/>
      <c r="AE579" s="221"/>
      <c r="AF579" s="221"/>
      <c r="AG579" s="221"/>
      <c r="AH579" s="221"/>
    </row>
    <row r="580" spans="1:34" ht="14.25" customHeight="1">
      <c r="A580" s="221"/>
      <c r="B580" s="87"/>
      <c r="C580" s="87"/>
      <c r="F580" s="221"/>
      <c r="J580" s="299"/>
      <c r="K580" s="300"/>
      <c r="L580" s="67"/>
      <c r="N580" s="67"/>
      <c r="O580" s="221"/>
      <c r="Q580" s="221"/>
      <c r="R580" s="221"/>
      <c r="S580" s="221"/>
      <c r="T580" s="221"/>
      <c r="U580" s="221"/>
      <c r="V580" s="221"/>
      <c r="W580" s="221"/>
      <c r="X580" s="221"/>
      <c r="Y580" s="223"/>
      <c r="Z580" s="221"/>
      <c r="AA580" s="221"/>
      <c r="AB580" s="221"/>
      <c r="AC580" s="221"/>
      <c r="AD580" s="221"/>
      <c r="AE580" s="221"/>
      <c r="AF580" s="221"/>
      <c r="AG580" s="221"/>
      <c r="AH580" s="221"/>
    </row>
    <row r="581" spans="1:34" ht="14.25" customHeight="1">
      <c r="A581" s="221"/>
      <c r="B581" s="87"/>
      <c r="C581" s="87"/>
      <c r="F581" s="221"/>
      <c r="J581" s="299"/>
      <c r="K581" s="300"/>
      <c r="L581" s="67"/>
      <c r="N581" s="67"/>
      <c r="O581" s="221"/>
      <c r="Q581" s="221"/>
      <c r="R581" s="221"/>
      <c r="S581" s="221"/>
      <c r="T581" s="221"/>
      <c r="U581" s="221"/>
      <c r="V581" s="221"/>
      <c r="W581" s="221"/>
      <c r="X581" s="221"/>
      <c r="Y581" s="223"/>
      <c r="Z581" s="221"/>
      <c r="AA581" s="221"/>
      <c r="AB581" s="221"/>
      <c r="AC581" s="221"/>
      <c r="AD581" s="221"/>
      <c r="AE581" s="221"/>
      <c r="AF581" s="221"/>
      <c r="AG581" s="221"/>
      <c r="AH581" s="221"/>
    </row>
    <row r="582" spans="1:34" ht="14.25" customHeight="1">
      <c r="A582" s="221"/>
      <c r="B582" s="87"/>
      <c r="C582" s="87"/>
      <c r="F582" s="221"/>
      <c r="J582" s="299"/>
      <c r="K582" s="300"/>
      <c r="L582" s="67"/>
      <c r="N582" s="67"/>
      <c r="O582" s="221"/>
      <c r="Q582" s="221"/>
      <c r="R582" s="221"/>
      <c r="S582" s="221"/>
      <c r="T582" s="221"/>
      <c r="U582" s="221"/>
      <c r="V582" s="221"/>
      <c r="W582" s="221"/>
      <c r="X582" s="221"/>
      <c r="Y582" s="223"/>
      <c r="Z582" s="221"/>
      <c r="AA582" s="221"/>
      <c r="AB582" s="221"/>
      <c r="AC582" s="221"/>
      <c r="AD582" s="221"/>
      <c r="AE582" s="221"/>
      <c r="AF582" s="221"/>
      <c r="AG582" s="221"/>
      <c r="AH582" s="221"/>
    </row>
    <row r="583" spans="1:34" ht="14.25" customHeight="1">
      <c r="A583" s="221"/>
      <c r="B583" s="87"/>
      <c r="C583" s="87"/>
      <c r="F583" s="221"/>
      <c r="J583" s="299"/>
      <c r="K583" s="300"/>
      <c r="L583" s="67"/>
      <c r="N583" s="67"/>
      <c r="O583" s="221"/>
      <c r="Q583" s="221"/>
      <c r="R583" s="221"/>
      <c r="S583" s="221"/>
      <c r="T583" s="221"/>
      <c r="U583" s="221"/>
      <c r="V583" s="221"/>
      <c r="W583" s="221"/>
      <c r="X583" s="221"/>
      <c r="Y583" s="223"/>
      <c r="Z583" s="221"/>
      <c r="AA583" s="221"/>
      <c r="AB583" s="221"/>
      <c r="AC583" s="221"/>
      <c r="AD583" s="221"/>
      <c r="AE583" s="221"/>
      <c r="AF583" s="221"/>
      <c r="AG583" s="221"/>
      <c r="AH583" s="221"/>
    </row>
    <row r="584" spans="1:34" ht="14.25" customHeight="1">
      <c r="A584" s="221"/>
      <c r="B584" s="87"/>
      <c r="C584" s="87"/>
      <c r="F584" s="221"/>
      <c r="J584" s="299"/>
      <c r="K584" s="300"/>
      <c r="L584" s="67"/>
      <c r="N584" s="67"/>
      <c r="O584" s="221"/>
      <c r="Q584" s="221"/>
      <c r="R584" s="221"/>
      <c r="S584" s="221"/>
      <c r="T584" s="221"/>
      <c r="U584" s="221"/>
      <c r="V584" s="221"/>
      <c r="W584" s="221"/>
      <c r="X584" s="221"/>
      <c r="Y584" s="223"/>
      <c r="Z584" s="221"/>
      <c r="AA584" s="221"/>
      <c r="AB584" s="221"/>
      <c r="AC584" s="221"/>
      <c r="AD584" s="221"/>
      <c r="AE584" s="221"/>
      <c r="AF584" s="221"/>
      <c r="AG584" s="221"/>
      <c r="AH584" s="221"/>
    </row>
    <row r="585" spans="1:34" ht="14.25" customHeight="1">
      <c r="A585" s="221"/>
      <c r="B585" s="87"/>
      <c r="C585" s="87"/>
      <c r="F585" s="221"/>
      <c r="J585" s="299"/>
      <c r="K585" s="300"/>
      <c r="L585" s="67"/>
      <c r="N585" s="67"/>
      <c r="O585" s="221"/>
      <c r="Q585" s="221"/>
      <c r="R585" s="221"/>
      <c r="S585" s="221"/>
      <c r="T585" s="221"/>
      <c r="U585" s="221"/>
      <c r="V585" s="221"/>
      <c r="W585" s="221"/>
      <c r="X585" s="221"/>
      <c r="Y585" s="223"/>
      <c r="Z585" s="221"/>
      <c r="AA585" s="221"/>
      <c r="AB585" s="221"/>
      <c r="AC585" s="221"/>
      <c r="AD585" s="221"/>
      <c r="AE585" s="221"/>
      <c r="AF585" s="221"/>
      <c r="AG585" s="221"/>
      <c r="AH585" s="221"/>
    </row>
    <row r="586" spans="1:34" ht="14.25" customHeight="1">
      <c r="A586" s="221"/>
      <c r="B586" s="87"/>
      <c r="C586" s="87"/>
      <c r="F586" s="221"/>
      <c r="J586" s="299"/>
      <c r="K586" s="300"/>
      <c r="L586" s="67"/>
      <c r="N586" s="67"/>
      <c r="O586" s="221"/>
      <c r="Q586" s="221"/>
      <c r="R586" s="221"/>
      <c r="S586" s="221"/>
      <c r="T586" s="221"/>
      <c r="U586" s="221"/>
      <c r="V586" s="221"/>
      <c r="W586" s="221"/>
      <c r="X586" s="221"/>
      <c r="Y586" s="223"/>
      <c r="Z586" s="221"/>
      <c r="AA586" s="221"/>
      <c r="AB586" s="221"/>
      <c r="AC586" s="221"/>
      <c r="AD586" s="221"/>
      <c r="AE586" s="221"/>
      <c r="AF586" s="221"/>
      <c r="AG586" s="221"/>
      <c r="AH586" s="221"/>
    </row>
    <row r="587" spans="1:34" ht="14.25" customHeight="1">
      <c r="A587" s="221"/>
      <c r="B587" s="87"/>
      <c r="C587" s="87"/>
      <c r="F587" s="221"/>
      <c r="J587" s="299"/>
      <c r="K587" s="300"/>
      <c r="L587" s="67"/>
      <c r="N587" s="67"/>
      <c r="O587" s="221"/>
      <c r="Q587" s="221"/>
      <c r="R587" s="221"/>
      <c r="S587" s="221"/>
      <c r="T587" s="221"/>
      <c r="U587" s="221"/>
      <c r="V587" s="221"/>
      <c r="W587" s="221"/>
      <c r="X587" s="221"/>
      <c r="Y587" s="223"/>
      <c r="Z587" s="221"/>
      <c r="AA587" s="221"/>
      <c r="AB587" s="221"/>
      <c r="AC587" s="221"/>
      <c r="AD587" s="221"/>
      <c r="AE587" s="221"/>
      <c r="AF587" s="221"/>
      <c r="AG587" s="221"/>
      <c r="AH587" s="221"/>
    </row>
    <row r="588" spans="1:34" ht="14.25" customHeight="1">
      <c r="A588" s="221"/>
      <c r="B588" s="87"/>
      <c r="C588" s="87"/>
      <c r="F588" s="221"/>
      <c r="J588" s="299"/>
      <c r="K588" s="300"/>
      <c r="L588" s="67"/>
      <c r="N588" s="67"/>
      <c r="O588" s="221"/>
      <c r="Q588" s="221"/>
      <c r="R588" s="221"/>
      <c r="S588" s="221"/>
      <c r="T588" s="221"/>
      <c r="U588" s="221"/>
      <c r="V588" s="221"/>
      <c r="W588" s="221"/>
      <c r="X588" s="221"/>
      <c r="Y588" s="223"/>
      <c r="Z588" s="221"/>
      <c r="AA588" s="221"/>
      <c r="AB588" s="221"/>
      <c r="AC588" s="221"/>
      <c r="AD588" s="221"/>
      <c r="AE588" s="221"/>
      <c r="AF588" s="221"/>
      <c r="AG588" s="221"/>
      <c r="AH588" s="221"/>
    </row>
    <row r="589" spans="1:34" ht="14.25" customHeight="1">
      <c r="A589" s="221"/>
      <c r="B589" s="87"/>
      <c r="C589" s="87"/>
      <c r="F589" s="221"/>
      <c r="J589" s="299"/>
      <c r="K589" s="300"/>
      <c r="L589" s="67"/>
      <c r="N589" s="67"/>
      <c r="O589" s="221"/>
      <c r="Q589" s="221"/>
      <c r="R589" s="221"/>
      <c r="S589" s="221"/>
      <c r="T589" s="221"/>
      <c r="U589" s="221"/>
      <c r="V589" s="221"/>
      <c r="W589" s="221"/>
      <c r="X589" s="221"/>
      <c r="Y589" s="223"/>
      <c r="Z589" s="221"/>
      <c r="AA589" s="221"/>
      <c r="AB589" s="221"/>
      <c r="AC589" s="221"/>
      <c r="AD589" s="221"/>
      <c r="AE589" s="221"/>
      <c r="AF589" s="221"/>
      <c r="AG589" s="221"/>
      <c r="AH589" s="221"/>
    </row>
    <row r="590" spans="1:34" ht="14.25" customHeight="1">
      <c r="A590" s="221"/>
      <c r="B590" s="87"/>
      <c r="C590" s="87"/>
      <c r="F590" s="221"/>
      <c r="J590" s="299"/>
      <c r="K590" s="300"/>
      <c r="L590" s="67"/>
      <c r="N590" s="67"/>
      <c r="O590" s="221"/>
      <c r="Q590" s="221"/>
      <c r="R590" s="221"/>
      <c r="S590" s="221"/>
      <c r="T590" s="221"/>
      <c r="U590" s="221"/>
      <c r="V590" s="221"/>
      <c r="W590" s="221"/>
      <c r="X590" s="221"/>
      <c r="Y590" s="223"/>
      <c r="Z590" s="221"/>
      <c r="AA590" s="221"/>
      <c r="AB590" s="221"/>
      <c r="AC590" s="221"/>
      <c r="AD590" s="221"/>
      <c r="AE590" s="221"/>
      <c r="AF590" s="221"/>
      <c r="AG590" s="221"/>
      <c r="AH590" s="221"/>
    </row>
    <row r="591" spans="1:34" ht="14.25" customHeight="1">
      <c r="A591" s="221"/>
      <c r="B591" s="87"/>
      <c r="C591" s="87"/>
      <c r="F591" s="221"/>
      <c r="J591" s="299"/>
      <c r="K591" s="300"/>
      <c r="L591" s="67"/>
      <c r="N591" s="67"/>
      <c r="O591" s="221"/>
      <c r="Q591" s="221"/>
      <c r="R591" s="221"/>
      <c r="S591" s="221"/>
      <c r="T591" s="221"/>
      <c r="U591" s="221"/>
      <c r="V591" s="221"/>
      <c r="W591" s="221"/>
      <c r="X591" s="221"/>
      <c r="Y591" s="223"/>
      <c r="Z591" s="221"/>
      <c r="AA591" s="221"/>
      <c r="AB591" s="221"/>
      <c r="AC591" s="221"/>
      <c r="AD591" s="221"/>
      <c r="AE591" s="221"/>
      <c r="AF591" s="221"/>
      <c r="AG591" s="221"/>
      <c r="AH591" s="221"/>
    </row>
    <row r="592" spans="1:34" ht="14.25" customHeight="1">
      <c r="A592" s="221"/>
      <c r="B592" s="87"/>
      <c r="C592" s="87"/>
      <c r="F592" s="221"/>
      <c r="J592" s="299"/>
      <c r="K592" s="300"/>
      <c r="L592" s="67"/>
      <c r="N592" s="67"/>
      <c r="O592" s="221"/>
      <c r="Q592" s="221"/>
      <c r="R592" s="221"/>
      <c r="S592" s="221"/>
      <c r="T592" s="221"/>
      <c r="U592" s="221"/>
      <c r="V592" s="221"/>
      <c r="W592" s="221"/>
      <c r="X592" s="221"/>
      <c r="Y592" s="223"/>
      <c r="Z592" s="221"/>
      <c r="AA592" s="221"/>
      <c r="AB592" s="221"/>
      <c r="AC592" s="221"/>
      <c r="AD592" s="221"/>
      <c r="AE592" s="221"/>
      <c r="AF592" s="221"/>
      <c r="AG592" s="221"/>
      <c r="AH592" s="221"/>
    </row>
    <row r="593" spans="1:34" ht="14.25" customHeight="1">
      <c r="A593" s="221"/>
      <c r="B593" s="87"/>
      <c r="C593" s="87"/>
      <c r="F593" s="221"/>
      <c r="J593" s="299"/>
      <c r="K593" s="300"/>
      <c r="L593" s="67"/>
      <c r="N593" s="67"/>
      <c r="O593" s="221"/>
      <c r="Q593" s="221"/>
      <c r="R593" s="221"/>
      <c r="S593" s="221"/>
      <c r="T593" s="221"/>
      <c r="U593" s="221"/>
      <c r="V593" s="221"/>
      <c r="W593" s="221"/>
      <c r="X593" s="221"/>
      <c r="Y593" s="223"/>
      <c r="Z593" s="221"/>
      <c r="AA593" s="221"/>
      <c r="AB593" s="221"/>
      <c r="AC593" s="221"/>
      <c r="AD593" s="221"/>
      <c r="AE593" s="221"/>
      <c r="AF593" s="221"/>
      <c r="AG593" s="221"/>
      <c r="AH593" s="221"/>
    </row>
    <row r="594" spans="1:34" ht="14.25" customHeight="1">
      <c r="A594" s="221"/>
      <c r="B594" s="87"/>
      <c r="C594" s="87"/>
      <c r="F594" s="221"/>
      <c r="J594" s="299"/>
      <c r="K594" s="300"/>
      <c r="L594" s="67"/>
      <c r="N594" s="67"/>
      <c r="O594" s="221"/>
      <c r="Q594" s="221"/>
      <c r="R594" s="221"/>
      <c r="S594" s="221"/>
      <c r="T594" s="221"/>
      <c r="U594" s="221"/>
      <c r="V594" s="221"/>
      <c r="W594" s="221"/>
      <c r="X594" s="221"/>
      <c r="Y594" s="223"/>
      <c r="Z594" s="221"/>
      <c r="AA594" s="221"/>
      <c r="AB594" s="221"/>
      <c r="AC594" s="221"/>
      <c r="AD594" s="221"/>
      <c r="AE594" s="221"/>
      <c r="AF594" s="221"/>
      <c r="AG594" s="221"/>
      <c r="AH594" s="221"/>
    </row>
    <row r="595" spans="1:34" ht="14.25" customHeight="1">
      <c r="A595" s="221"/>
      <c r="B595" s="87"/>
      <c r="C595" s="87"/>
      <c r="F595" s="221"/>
      <c r="J595" s="299"/>
      <c r="K595" s="300"/>
      <c r="L595" s="67"/>
      <c r="N595" s="67"/>
      <c r="O595" s="221"/>
      <c r="Q595" s="221"/>
      <c r="R595" s="221"/>
      <c r="S595" s="221"/>
      <c r="T595" s="221"/>
      <c r="U595" s="221"/>
      <c r="V595" s="221"/>
      <c r="W595" s="221"/>
      <c r="X595" s="221"/>
      <c r="Y595" s="223"/>
      <c r="Z595" s="221"/>
      <c r="AA595" s="221"/>
      <c r="AB595" s="221"/>
      <c r="AC595" s="221"/>
      <c r="AD595" s="221"/>
      <c r="AE595" s="221"/>
      <c r="AF595" s="221"/>
      <c r="AG595" s="221"/>
      <c r="AH595" s="221"/>
    </row>
    <row r="596" spans="1:34" ht="14.25" customHeight="1">
      <c r="A596" s="221"/>
      <c r="B596" s="87"/>
      <c r="C596" s="87"/>
      <c r="F596" s="221"/>
      <c r="J596" s="299"/>
      <c r="K596" s="300"/>
      <c r="L596" s="67"/>
      <c r="N596" s="67"/>
      <c r="O596" s="221"/>
      <c r="Q596" s="221"/>
      <c r="R596" s="221"/>
      <c r="S596" s="221"/>
      <c r="T596" s="221"/>
      <c r="U596" s="221"/>
      <c r="V596" s="221"/>
      <c r="W596" s="221"/>
      <c r="X596" s="221"/>
      <c r="Y596" s="223"/>
      <c r="Z596" s="221"/>
      <c r="AA596" s="221"/>
      <c r="AB596" s="221"/>
      <c r="AC596" s="221"/>
      <c r="AD596" s="221"/>
      <c r="AE596" s="221"/>
      <c r="AF596" s="221"/>
      <c r="AG596" s="221"/>
      <c r="AH596" s="221"/>
    </row>
    <row r="597" spans="1:34" ht="14.25" customHeight="1">
      <c r="A597" s="221"/>
      <c r="B597" s="87"/>
      <c r="C597" s="87"/>
      <c r="F597" s="221"/>
      <c r="J597" s="299"/>
      <c r="K597" s="300"/>
      <c r="L597" s="67"/>
      <c r="N597" s="67"/>
      <c r="O597" s="221"/>
      <c r="Q597" s="221"/>
      <c r="R597" s="221"/>
      <c r="S597" s="221"/>
      <c r="T597" s="221"/>
      <c r="U597" s="221"/>
      <c r="V597" s="221"/>
      <c r="W597" s="221"/>
      <c r="X597" s="221"/>
      <c r="Y597" s="223"/>
      <c r="Z597" s="221"/>
      <c r="AA597" s="221"/>
      <c r="AB597" s="221"/>
      <c r="AC597" s="221"/>
      <c r="AD597" s="221"/>
      <c r="AE597" s="221"/>
      <c r="AF597" s="221"/>
      <c r="AG597" s="221"/>
      <c r="AH597" s="221"/>
    </row>
    <row r="598" spans="1:34" ht="14.25" customHeight="1">
      <c r="A598" s="221"/>
      <c r="B598" s="87"/>
      <c r="C598" s="87"/>
      <c r="F598" s="221"/>
      <c r="J598" s="299"/>
      <c r="K598" s="300"/>
      <c r="L598" s="67"/>
      <c r="N598" s="67"/>
      <c r="O598" s="221"/>
      <c r="Q598" s="221"/>
      <c r="R598" s="221"/>
      <c r="S598" s="221"/>
      <c r="T598" s="221"/>
      <c r="U598" s="221"/>
      <c r="V598" s="221"/>
      <c r="W598" s="221"/>
      <c r="X598" s="221"/>
      <c r="Y598" s="223"/>
      <c r="Z598" s="221"/>
      <c r="AA598" s="221"/>
      <c r="AB598" s="221"/>
      <c r="AC598" s="221"/>
      <c r="AD598" s="221"/>
      <c r="AE598" s="221"/>
      <c r="AF598" s="221"/>
      <c r="AG598" s="221"/>
      <c r="AH598" s="221"/>
    </row>
    <row r="599" spans="1:34" ht="14.25" customHeight="1">
      <c r="A599" s="221"/>
      <c r="B599" s="87"/>
      <c r="C599" s="87"/>
      <c r="F599" s="221"/>
      <c r="J599" s="299"/>
      <c r="K599" s="300"/>
      <c r="L599" s="67"/>
      <c r="N599" s="67"/>
      <c r="O599" s="221"/>
      <c r="Q599" s="221"/>
      <c r="R599" s="221"/>
      <c r="S599" s="221"/>
      <c r="T599" s="221"/>
      <c r="U599" s="221"/>
      <c r="V599" s="221"/>
      <c r="W599" s="221"/>
      <c r="X599" s="221"/>
      <c r="Y599" s="223"/>
      <c r="Z599" s="221"/>
      <c r="AA599" s="221"/>
      <c r="AB599" s="221"/>
      <c r="AC599" s="221"/>
      <c r="AD599" s="221"/>
      <c r="AE599" s="221"/>
      <c r="AF599" s="221"/>
      <c r="AG599" s="221"/>
      <c r="AH599" s="221"/>
    </row>
    <row r="600" spans="1:34" ht="14.25" customHeight="1">
      <c r="A600" s="221"/>
      <c r="B600" s="87"/>
      <c r="C600" s="87"/>
      <c r="F600" s="221"/>
      <c r="J600" s="299"/>
      <c r="K600" s="300"/>
      <c r="L600" s="67"/>
      <c r="N600" s="67"/>
      <c r="O600" s="221"/>
      <c r="Q600" s="221"/>
      <c r="R600" s="221"/>
      <c r="S600" s="221"/>
      <c r="T600" s="221"/>
      <c r="U600" s="221"/>
      <c r="V600" s="221"/>
      <c r="W600" s="221"/>
      <c r="X600" s="221"/>
      <c r="Y600" s="223"/>
      <c r="Z600" s="221"/>
      <c r="AA600" s="221"/>
      <c r="AB600" s="221"/>
      <c r="AC600" s="221"/>
      <c r="AD600" s="221"/>
      <c r="AE600" s="221"/>
      <c r="AF600" s="221"/>
      <c r="AG600" s="221"/>
      <c r="AH600" s="221"/>
    </row>
    <row r="601" spans="1:34" ht="14.25" customHeight="1">
      <c r="A601" s="221"/>
      <c r="B601" s="87"/>
      <c r="C601" s="87"/>
      <c r="F601" s="221"/>
      <c r="J601" s="299"/>
      <c r="K601" s="300"/>
      <c r="L601" s="67"/>
      <c r="N601" s="67"/>
      <c r="O601" s="221"/>
      <c r="Q601" s="221"/>
      <c r="R601" s="221"/>
      <c r="S601" s="221"/>
      <c r="T601" s="221"/>
      <c r="U601" s="221"/>
      <c r="V601" s="221"/>
      <c r="W601" s="221"/>
      <c r="X601" s="221"/>
      <c r="Y601" s="223"/>
      <c r="Z601" s="221"/>
      <c r="AA601" s="221"/>
      <c r="AB601" s="221"/>
      <c r="AC601" s="221"/>
      <c r="AD601" s="221"/>
      <c r="AE601" s="221"/>
      <c r="AF601" s="221"/>
      <c r="AG601" s="221"/>
      <c r="AH601" s="221"/>
    </row>
    <row r="602" spans="1:34" ht="14.25" customHeight="1">
      <c r="A602" s="221"/>
      <c r="B602" s="87"/>
      <c r="C602" s="87"/>
      <c r="F602" s="221"/>
      <c r="J602" s="299"/>
      <c r="K602" s="300"/>
      <c r="L602" s="67"/>
      <c r="N602" s="67"/>
      <c r="O602" s="221"/>
      <c r="Q602" s="221"/>
      <c r="R602" s="221"/>
      <c r="S602" s="221"/>
      <c r="T602" s="221"/>
      <c r="U602" s="221"/>
      <c r="V602" s="221"/>
      <c r="W602" s="221"/>
      <c r="X602" s="221"/>
      <c r="Y602" s="223"/>
      <c r="Z602" s="221"/>
      <c r="AA602" s="221"/>
      <c r="AB602" s="221"/>
      <c r="AC602" s="221"/>
      <c r="AD602" s="221"/>
      <c r="AE602" s="221"/>
      <c r="AF602" s="221"/>
      <c r="AG602" s="221"/>
      <c r="AH602" s="221"/>
    </row>
    <row r="603" spans="1:34" ht="14.25" customHeight="1">
      <c r="A603" s="221"/>
      <c r="B603" s="87"/>
      <c r="C603" s="87"/>
      <c r="F603" s="221"/>
      <c r="J603" s="299"/>
      <c r="K603" s="300"/>
      <c r="L603" s="67"/>
      <c r="N603" s="67"/>
      <c r="O603" s="221"/>
      <c r="Q603" s="221"/>
      <c r="R603" s="221"/>
      <c r="S603" s="221"/>
      <c r="T603" s="221"/>
      <c r="U603" s="221"/>
      <c r="V603" s="221"/>
      <c r="W603" s="221"/>
      <c r="X603" s="221"/>
      <c r="Y603" s="223"/>
      <c r="Z603" s="221"/>
      <c r="AA603" s="221"/>
      <c r="AB603" s="221"/>
      <c r="AC603" s="221"/>
      <c r="AD603" s="221"/>
      <c r="AE603" s="221"/>
      <c r="AF603" s="221"/>
      <c r="AG603" s="221"/>
      <c r="AH603" s="221"/>
    </row>
    <row r="604" spans="1:34" ht="14.25" customHeight="1">
      <c r="A604" s="221"/>
      <c r="B604" s="87"/>
      <c r="C604" s="87"/>
      <c r="F604" s="221"/>
      <c r="J604" s="299"/>
      <c r="K604" s="300"/>
      <c r="L604" s="67"/>
      <c r="N604" s="67"/>
      <c r="O604" s="221"/>
      <c r="Q604" s="221"/>
      <c r="R604" s="221"/>
      <c r="S604" s="221"/>
      <c r="T604" s="221"/>
      <c r="U604" s="221"/>
      <c r="V604" s="221"/>
      <c r="W604" s="221"/>
      <c r="X604" s="221"/>
      <c r="Y604" s="223"/>
      <c r="Z604" s="221"/>
      <c r="AA604" s="221"/>
      <c r="AB604" s="221"/>
      <c r="AC604" s="221"/>
      <c r="AD604" s="221"/>
      <c r="AE604" s="221"/>
      <c r="AF604" s="221"/>
      <c r="AG604" s="221"/>
      <c r="AH604" s="221"/>
    </row>
    <row r="605" spans="1:34" ht="14.25" customHeight="1">
      <c r="A605" s="221"/>
      <c r="B605" s="87"/>
      <c r="C605" s="87"/>
      <c r="F605" s="221"/>
      <c r="J605" s="299"/>
      <c r="K605" s="300"/>
      <c r="L605" s="67"/>
      <c r="N605" s="67"/>
      <c r="O605" s="221"/>
      <c r="Q605" s="221"/>
      <c r="R605" s="221"/>
      <c r="S605" s="221"/>
      <c r="T605" s="221"/>
      <c r="U605" s="221"/>
      <c r="V605" s="221"/>
      <c r="W605" s="221"/>
      <c r="X605" s="221"/>
      <c r="Y605" s="223"/>
      <c r="Z605" s="221"/>
      <c r="AA605" s="221"/>
      <c r="AB605" s="221"/>
      <c r="AC605" s="221"/>
      <c r="AD605" s="221"/>
      <c r="AE605" s="221"/>
      <c r="AF605" s="221"/>
      <c r="AG605" s="221"/>
      <c r="AH605" s="221"/>
    </row>
    <row r="606" spans="1:34" ht="14.25" customHeight="1">
      <c r="A606" s="221"/>
      <c r="B606" s="87"/>
      <c r="C606" s="87"/>
      <c r="F606" s="221"/>
      <c r="J606" s="299"/>
      <c r="K606" s="300"/>
      <c r="L606" s="67"/>
      <c r="N606" s="67"/>
      <c r="O606" s="221"/>
      <c r="Q606" s="221"/>
      <c r="R606" s="221"/>
      <c r="S606" s="221"/>
      <c r="T606" s="221"/>
      <c r="U606" s="221"/>
      <c r="V606" s="221"/>
      <c r="W606" s="221"/>
      <c r="X606" s="221"/>
      <c r="Y606" s="223"/>
      <c r="Z606" s="221"/>
      <c r="AA606" s="221"/>
      <c r="AB606" s="221"/>
      <c r="AC606" s="221"/>
      <c r="AD606" s="221"/>
      <c r="AE606" s="221"/>
      <c r="AF606" s="221"/>
      <c r="AG606" s="221"/>
      <c r="AH606" s="221"/>
    </row>
    <row r="607" spans="1:34" ht="14.25" customHeight="1">
      <c r="A607" s="221"/>
      <c r="B607" s="87"/>
      <c r="C607" s="87"/>
      <c r="F607" s="221"/>
      <c r="J607" s="299"/>
      <c r="K607" s="300"/>
      <c r="L607" s="67"/>
      <c r="N607" s="67"/>
      <c r="O607" s="221"/>
      <c r="Q607" s="221"/>
      <c r="R607" s="221"/>
      <c r="S607" s="221"/>
      <c r="T607" s="221"/>
      <c r="U607" s="221"/>
      <c r="V607" s="221"/>
      <c r="W607" s="221"/>
      <c r="X607" s="221"/>
      <c r="Y607" s="223"/>
      <c r="Z607" s="221"/>
      <c r="AA607" s="221"/>
      <c r="AB607" s="221"/>
      <c r="AC607" s="221"/>
      <c r="AD607" s="221"/>
      <c r="AE607" s="221"/>
      <c r="AF607" s="221"/>
      <c r="AG607" s="221"/>
      <c r="AH607" s="221"/>
    </row>
    <row r="608" spans="1:34" ht="14.25" customHeight="1">
      <c r="A608" s="221"/>
      <c r="B608" s="87"/>
      <c r="C608" s="87"/>
      <c r="F608" s="221"/>
      <c r="J608" s="299"/>
      <c r="K608" s="300"/>
      <c r="L608" s="67"/>
      <c r="N608" s="67"/>
      <c r="O608" s="221"/>
      <c r="Q608" s="221"/>
      <c r="R608" s="221"/>
      <c r="S608" s="221"/>
      <c r="T608" s="221"/>
      <c r="U608" s="221"/>
      <c r="V608" s="221"/>
      <c r="W608" s="221"/>
      <c r="X608" s="221"/>
      <c r="Y608" s="223"/>
      <c r="Z608" s="221"/>
      <c r="AA608" s="221"/>
      <c r="AB608" s="221"/>
      <c r="AC608" s="221"/>
      <c r="AD608" s="221"/>
      <c r="AE608" s="221"/>
      <c r="AF608" s="221"/>
      <c r="AG608" s="221"/>
      <c r="AH608" s="221"/>
    </row>
    <row r="609" spans="1:34" ht="14.25" customHeight="1">
      <c r="A609" s="221"/>
      <c r="B609" s="87"/>
      <c r="C609" s="87"/>
      <c r="F609" s="221"/>
      <c r="J609" s="299"/>
      <c r="K609" s="300"/>
      <c r="L609" s="67"/>
      <c r="N609" s="67"/>
      <c r="O609" s="221"/>
      <c r="Q609" s="221"/>
      <c r="R609" s="221"/>
      <c r="S609" s="221"/>
      <c r="T609" s="221"/>
      <c r="U609" s="221"/>
      <c r="V609" s="221"/>
      <c r="W609" s="221"/>
      <c r="X609" s="221"/>
      <c r="Y609" s="223"/>
      <c r="Z609" s="221"/>
      <c r="AA609" s="221"/>
      <c r="AB609" s="221"/>
      <c r="AC609" s="221"/>
      <c r="AD609" s="221"/>
      <c r="AE609" s="221"/>
      <c r="AF609" s="221"/>
      <c r="AG609" s="221"/>
      <c r="AH609" s="221"/>
    </row>
    <row r="610" spans="1:34" ht="14.25" customHeight="1">
      <c r="A610" s="221"/>
      <c r="B610" s="87"/>
      <c r="C610" s="87"/>
      <c r="F610" s="221"/>
      <c r="J610" s="299"/>
      <c r="K610" s="300"/>
      <c r="L610" s="67"/>
      <c r="N610" s="67"/>
      <c r="O610" s="221"/>
      <c r="Q610" s="221"/>
      <c r="R610" s="221"/>
      <c r="S610" s="221"/>
      <c r="T610" s="221"/>
      <c r="U610" s="221"/>
      <c r="V610" s="221"/>
      <c r="W610" s="221"/>
      <c r="X610" s="221"/>
      <c r="Y610" s="223"/>
      <c r="Z610" s="221"/>
      <c r="AA610" s="221"/>
      <c r="AB610" s="221"/>
      <c r="AC610" s="221"/>
      <c r="AD610" s="221"/>
      <c r="AE610" s="221"/>
      <c r="AF610" s="221"/>
      <c r="AG610" s="221"/>
      <c r="AH610" s="221"/>
    </row>
    <row r="611" spans="1:34" ht="14.25" customHeight="1">
      <c r="A611" s="221"/>
      <c r="B611" s="87"/>
      <c r="C611" s="87"/>
      <c r="F611" s="221"/>
      <c r="J611" s="299"/>
      <c r="K611" s="300"/>
      <c r="L611" s="67"/>
      <c r="N611" s="67"/>
      <c r="O611" s="221"/>
      <c r="Q611" s="221"/>
      <c r="R611" s="221"/>
      <c r="S611" s="221"/>
      <c r="T611" s="221"/>
      <c r="U611" s="221"/>
      <c r="V611" s="221"/>
      <c r="W611" s="221"/>
      <c r="X611" s="221"/>
      <c r="Y611" s="223"/>
      <c r="Z611" s="221"/>
      <c r="AA611" s="221"/>
      <c r="AB611" s="221"/>
      <c r="AC611" s="221"/>
      <c r="AD611" s="221"/>
      <c r="AE611" s="221"/>
      <c r="AF611" s="221"/>
      <c r="AG611" s="221"/>
      <c r="AH611" s="221"/>
    </row>
    <row r="612" spans="1:34" ht="14.25" customHeight="1">
      <c r="A612" s="221"/>
      <c r="B612" s="87"/>
      <c r="C612" s="87"/>
      <c r="F612" s="221"/>
      <c r="J612" s="299"/>
      <c r="K612" s="300"/>
      <c r="L612" s="67"/>
      <c r="N612" s="67"/>
      <c r="O612" s="221"/>
      <c r="Q612" s="221"/>
      <c r="R612" s="221"/>
      <c r="S612" s="221"/>
      <c r="T612" s="221"/>
      <c r="U612" s="221"/>
      <c r="V612" s="221"/>
      <c r="W612" s="221"/>
      <c r="X612" s="221"/>
      <c r="Y612" s="223"/>
      <c r="Z612" s="221"/>
      <c r="AA612" s="221"/>
      <c r="AB612" s="221"/>
      <c r="AC612" s="221"/>
      <c r="AD612" s="221"/>
      <c r="AE612" s="221"/>
      <c r="AF612" s="221"/>
      <c r="AG612" s="221"/>
      <c r="AH612" s="221"/>
    </row>
    <row r="613" spans="1:34" ht="14.25" customHeight="1">
      <c r="A613" s="221"/>
      <c r="B613" s="87"/>
      <c r="C613" s="87"/>
      <c r="F613" s="221"/>
      <c r="J613" s="299"/>
      <c r="K613" s="300"/>
      <c r="L613" s="67"/>
      <c r="N613" s="67"/>
      <c r="O613" s="221"/>
      <c r="Q613" s="221"/>
      <c r="R613" s="221"/>
      <c r="S613" s="221"/>
      <c r="T613" s="221"/>
      <c r="U613" s="221"/>
      <c r="V613" s="221"/>
      <c r="W613" s="221"/>
      <c r="X613" s="221"/>
      <c r="Y613" s="223"/>
      <c r="Z613" s="221"/>
      <c r="AA613" s="221"/>
      <c r="AB613" s="221"/>
      <c r="AC613" s="221"/>
      <c r="AD613" s="221"/>
      <c r="AE613" s="221"/>
      <c r="AF613" s="221"/>
      <c r="AG613" s="221"/>
      <c r="AH613" s="221"/>
    </row>
    <row r="614" spans="1:34" ht="14.25" customHeight="1">
      <c r="A614" s="221"/>
      <c r="B614" s="87"/>
      <c r="C614" s="87"/>
      <c r="F614" s="221"/>
      <c r="J614" s="299"/>
      <c r="K614" s="300"/>
      <c r="L614" s="67"/>
      <c r="N614" s="67"/>
      <c r="O614" s="221"/>
      <c r="Q614" s="221"/>
      <c r="R614" s="221"/>
      <c r="S614" s="221"/>
      <c r="T614" s="221"/>
      <c r="U614" s="221"/>
      <c r="V614" s="221"/>
      <c r="W614" s="221"/>
      <c r="X614" s="221"/>
      <c r="Y614" s="223"/>
      <c r="Z614" s="221"/>
      <c r="AA614" s="221"/>
      <c r="AB614" s="221"/>
      <c r="AC614" s="221"/>
      <c r="AD614" s="221"/>
      <c r="AE614" s="221"/>
      <c r="AF614" s="221"/>
      <c r="AG614" s="221"/>
      <c r="AH614" s="221"/>
    </row>
    <row r="615" spans="1:34" ht="14.25" customHeight="1">
      <c r="A615" s="221"/>
      <c r="B615" s="87"/>
      <c r="C615" s="87"/>
      <c r="F615" s="221"/>
      <c r="J615" s="299"/>
      <c r="K615" s="300"/>
      <c r="L615" s="67"/>
      <c r="N615" s="67"/>
      <c r="O615" s="221"/>
      <c r="Q615" s="221"/>
      <c r="R615" s="221"/>
      <c r="S615" s="221"/>
      <c r="T615" s="221"/>
      <c r="U615" s="221"/>
      <c r="V615" s="221"/>
      <c r="W615" s="221"/>
      <c r="X615" s="221"/>
      <c r="Y615" s="223"/>
      <c r="Z615" s="221"/>
      <c r="AA615" s="221"/>
      <c r="AB615" s="221"/>
      <c r="AC615" s="221"/>
      <c r="AD615" s="221"/>
      <c r="AE615" s="221"/>
      <c r="AF615" s="221"/>
      <c r="AG615" s="221"/>
      <c r="AH615" s="221"/>
    </row>
    <row r="616" spans="1:34" ht="14.25" customHeight="1">
      <c r="A616" s="221"/>
      <c r="B616" s="87"/>
      <c r="C616" s="87"/>
      <c r="F616" s="221"/>
      <c r="J616" s="299"/>
      <c r="K616" s="300"/>
      <c r="L616" s="67"/>
      <c r="N616" s="67"/>
      <c r="O616" s="221"/>
      <c r="Q616" s="221"/>
      <c r="R616" s="221"/>
      <c r="S616" s="221"/>
      <c r="T616" s="221"/>
      <c r="U616" s="221"/>
      <c r="V616" s="221"/>
      <c r="W616" s="221"/>
      <c r="X616" s="221"/>
      <c r="Y616" s="223"/>
      <c r="Z616" s="221"/>
      <c r="AA616" s="221"/>
      <c r="AB616" s="221"/>
      <c r="AC616" s="221"/>
      <c r="AD616" s="221"/>
      <c r="AE616" s="221"/>
      <c r="AF616" s="221"/>
      <c r="AG616" s="221"/>
      <c r="AH616" s="221"/>
    </row>
    <row r="617" spans="1:34" ht="14.25" customHeight="1">
      <c r="A617" s="221"/>
      <c r="B617" s="87"/>
      <c r="C617" s="87"/>
      <c r="F617" s="221"/>
      <c r="J617" s="299"/>
      <c r="K617" s="300"/>
      <c r="L617" s="67"/>
      <c r="N617" s="67"/>
      <c r="O617" s="221"/>
      <c r="Q617" s="221"/>
      <c r="R617" s="221"/>
      <c r="S617" s="221"/>
      <c r="T617" s="221"/>
      <c r="U617" s="221"/>
      <c r="V617" s="221"/>
      <c r="W617" s="221"/>
      <c r="X617" s="221"/>
      <c r="Y617" s="223"/>
      <c r="Z617" s="221"/>
      <c r="AA617" s="221"/>
      <c r="AB617" s="221"/>
      <c r="AC617" s="221"/>
      <c r="AD617" s="221"/>
      <c r="AE617" s="221"/>
      <c r="AF617" s="221"/>
      <c r="AG617" s="221"/>
      <c r="AH617" s="221"/>
    </row>
    <row r="618" spans="1:34" ht="14.25" customHeight="1">
      <c r="A618" s="221"/>
      <c r="B618" s="87"/>
      <c r="C618" s="87"/>
      <c r="F618" s="221"/>
      <c r="J618" s="299"/>
      <c r="K618" s="300"/>
      <c r="L618" s="67"/>
      <c r="N618" s="67"/>
      <c r="O618" s="221"/>
      <c r="Q618" s="221"/>
      <c r="R618" s="221"/>
      <c r="S618" s="221"/>
      <c r="T618" s="221"/>
      <c r="U618" s="221"/>
      <c r="V618" s="221"/>
      <c r="W618" s="221"/>
      <c r="X618" s="221"/>
      <c r="Y618" s="223"/>
      <c r="Z618" s="221"/>
      <c r="AA618" s="221"/>
      <c r="AB618" s="221"/>
      <c r="AC618" s="221"/>
      <c r="AD618" s="221"/>
      <c r="AE618" s="221"/>
      <c r="AF618" s="221"/>
      <c r="AG618" s="221"/>
      <c r="AH618" s="221"/>
    </row>
    <row r="619" spans="1:34" ht="14.25" customHeight="1">
      <c r="A619" s="221"/>
      <c r="B619" s="87"/>
      <c r="C619" s="87"/>
      <c r="F619" s="221"/>
      <c r="J619" s="299"/>
      <c r="K619" s="300"/>
      <c r="L619" s="67"/>
      <c r="N619" s="67"/>
      <c r="O619" s="221"/>
      <c r="Q619" s="221"/>
      <c r="R619" s="221"/>
      <c r="S619" s="221"/>
      <c r="T619" s="221"/>
      <c r="U619" s="221"/>
      <c r="V619" s="221"/>
      <c r="W619" s="221"/>
      <c r="X619" s="221"/>
      <c r="Y619" s="223"/>
      <c r="Z619" s="221"/>
      <c r="AA619" s="221"/>
      <c r="AB619" s="221"/>
      <c r="AC619" s="221"/>
      <c r="AD619" s="221"/>
      <c r="AE619" s="221"/>
      <c r="AF619" s="221"/>
      <c r="AG619" s="221"/>
      <c r="AH619" s="221"/>
    </row>
    <row r="620" spans="1:34" ht="14.25" customHeight="1">
      <c r="A620" s="221"/>
      <c r="B620" s="87"/>
      <c r="C620" s="87"/>
      <c r="F620" s="221"/>
      <c r="J620" s="299"/>
      <c r="K620" s="300"/>
      <c r="L620" s="67"/>
      <c r="N620" s="67"/>
      <c r="O620" s="221"/>
      <c r="Q620" s="221"/>
      <c r="R620" s="221"/>
      <c r="S620" s="221"/>
      <c r="T620" s="221"/>
      <c r="U620" s="221"/>
      <c r="V620" s="221"/>
      <c r="W620" s="221"/>
      <c r="X620" s="221"/>
      <c r="Y620" s="223"/>
      <c r="Z620" s="221"/>
      <c r="AA620" s="221"/>
      <c r="AB620" s="221"/>
      <c r="AC620" s="221"/>
      <c r="AD620" s="221"/>
      <c r="AE620" s="221"/>
      <c r="AF620" s="221"/>
      <c r="AG620" s="221"/>
      <c r="AH620" s="221"/>
    </row>
    <row r="621" spans="1:34" ht="14.25" customHeight="1">
      <c r="A621" s="221"/>
      <c r="B621" s="87"/>
      <c r="C621" s="87"/>
      <c r="F621" s="221"/>
      <c r="J621" s="299"/>
      <c r="K621" s="300"/>
      <c r="L621" s="67"/>
      <c r="N621" s="67"/>
      <c r="O621" s="221"/>
      <c r="Q621" s="221"/>
      <c r="R621" s="221"/>
      <c r="S621" s="221"/>
      <c r="T621" s="221"/>
      <c r="U621" s="221"/>
      <c r="V621" s="221"/>
      <c r="W621" s="221"/>
      <c r="X621" s="221"/>
      <c r="Y621" s="223"/>
      <c r="Z621" s="221"/>
      <c r="AA621" s="221"/>
      <c r="AB621" s="221"/>
      <c r="AC621" s="221"/>
      <c r="AD621" s="221"/>
      <c r="AE621" s="221"/>
      <c r="AF621" s="221"/>
      <c r="AG621" s="221"/>
      <c r="AH621" s="221"/>
    </row>
    <row r="622" spans="1:34" ht="14.25" customHeight="1">
      <c r="A622" s="221"/>
      <c r="B622" s="87"/>
      <c r="C622" s="87"/>
      <c r="F622" s="221"/>
      <c r="J622" s="299"/>
      <c r="K622" s="300"/>
      <c r="L622" s="67"/>
      <c r="N622" s="67"/>
      <c r="O622" s="221"/>
      <c r="Q622" s="221"/>
      <c r="R622" s="221"/>
      <c r="S622" s="221"/>
      <c r="T622" s="221"/>
      <c r="U622" s="221"/>
      <c r="V622" s="221"/>
      <c r="W622" s="221"/>
      <c r="X622" s="221"/>
      <c r="Y622" s="223"/>
      <c r="Z622" s="221"/>
      <c r="AA622" s="221"/>
      <c r="AB622" s="221"/>
      <c r="AC622" s="221"/>
      <c r="AD622" s="221"/>
      <c r="AE622" s="221"/>
      <c r="AF622" s="221"/>
      <c r="AG622" s="221"/>
      <c r="AH622" s="221"/>
    </row>
    <row r="623" spans="1:34" ht="14.25" customHeight="1">
      <c r="A623" s="221"/>
      <c r="B623" s="87"/>
      <c r="C623" s="87"/>
      <c r="F623" s="221"/>
      <c r="J623" s="299"/>
      <c r="K623" s="300"/>
      <c r="L623" s="67"/>
      <c r="N623" s="67"/>
      <c r="O623" s="221"/>
      <c r="Q623" s="221"/>
      <c r="R623" s="221"/>
      <c r="S623" s="221"/>
      <c r="T623" s="221"/>
      <c r="U623" s="221"/>
      <c r="V623" s="221"/>
      <c r="W623" s="221"/>
      <c r="X623" s="221"/>
      <c r="Y623" s="223"/>
      <c r="Z623" s="221"/>
      <c r="AA623" s="221"/>
      <c r="AB623" s="221"/>
      <c r="AC623" s="221"/>
      <c r="AD623" s="221"/>
      <c r="AE623" s="221"/>
      <c r="AF623" s="221"/>
      <c r="AG623" s="221"/>
      <c r="AH623" s="221"/>
    </row>
    <row r="624" spans="1:34" ht="14.25" customHeight="1">
      <c r="A624" s="221"/>
      <c r="B624" s="87"/>
      <c r="C624" s="87"/>
      <c r="F624" s="221"/>
      <c r="J624" s="299"/>
      <c r="K624" s="300"/>
      <c r="L624" s="67"/>
      <c r="N624" s="67"/>
      <c r="O624" s="221"/>
      <c r="Q624" s="221"/>
      <c r="R624" s="221"/>
      <c r="S624" s="221"/>
      <c r="T624" s="221"/>
      <c r="U624" s="221"/>
      <c r="V624" s="221"/>
      <c r="W624" s="221"/>
      <c r="X624" s="221"/>
      <c r="Y624" s="223"/>
      <c r="Z624" s="221"/>
      <c r="AA624" s="221"/>
      <c r="AB624" s="221"/>
      <c r="AC624" s="221"/>
      <c r="AD624" s="221"/>
      <c r="AE624" s="221"/>
      <c r="AF624" s="221"/>
      <c r="AG624" s="221"/>
      <c r="AH624" s="221"/>
    </row>
    <row r="625" spans="1:34" ht="14.25" customHeight="1">
      <c r="A625" s="221"/>
      <c r="B625" s="87"/>
      <c r="C625" s="87"/>
      <c r="F625" s="221"/>
      <c r="J625" s="299"/>
      <c r="K625" s="300"/>
      <c r="L625" s="67"/>
      <c r="N625" s="67"/>
      <c r="O625" s="221"/>
      <c r="Q625" s="221"/>
      <c r="R625" s="221"/>
      <c r="S625" s="221"/>
      <c r="T625" s="221"/>
      <c r="U625" s="221"/>
      <c r="V625" s="221"/>
      <c r="W625" s="221"/>
      <c r="X625" s="221"/>
      <c r="Y625" s="223"/>
      <c r="Z625" s="221"/>
      <c r="AA625" s="221"/>
      <c r="AB625" s="221"/>
      <c r="AC625" s="221"/>
      <c r="AD625" s="221"/>
      <c r="AE625" s="221"/>
      <c r="AF625" s="221"/>
      <c r="AG625" s="221"/>
      <c r="AH625" s="221"/>
    </row>
    <row r="626" spans="1:34" ht="14.25" customHeight="1">
      <c r="A626" s="221"/>
      <c r="B626" s="87"/>
      <c r="C626" s="87"/>
      <c r="F626" s="221"/>
      <c r="J626" s="299"/>
      <c r="K626" s="300"/>
      <c r="L626" s="67"/>
      <c r="N626" s="67"/>
      <c r="O626" s="221"/>
      <c r="Q626" s="221"/>
      <c r="R626" s="221"/>
      <c r="S626" s="221"/>
      <c r="T626" s="221"/>
      <c r="U626" s="221"/>
      <c r="V626" s="221"/>
      <c r="W626" s="221"/>
      <c r="X626" s="221"/>
      <c r="Y626" s="223"/>
      <c r="Z626" s="221"/>
      <c r="AA626" s="221"/>
      <c r="AB626" s="221"/>
      <c r="AC626" s="221"/>
      <c r="AD626" s="221"/>
      <c r="AE626" s="221"/>
      <c r="AF626" s="221"/>
      <c r="AG626" s="221"/>
      <c r="AH626" s="221"/>
    </row>
    <row r="627" spans="1:34" ht="14.25" customHeight="1">
      <c r="A627" s="221"/>
      <c r="B627" s="87"/>
      <c r="C627" s="87"/>
      <c r="F627" s="221"/>
      <c r="J627" s="299"/>
      <c r="K627" s="300"/>
      <c r="L627" s="67"/>
      <c r="N627" s="67"/>
      <c r="O627" s="221"/>
      <c r="Q627" s="221"/>
      <c r="R627" s="221"/>
      <c r="S627" s="221"/>
      <c r="T627" s="221"/>
      <c r="U627" s="221"/>
      <c r="V627" s="221"/>
      <c r="W627" s="221"/>
      <c r="X627" s="221"/>
      <c r="Y627" s="223"/>
      <c r="Z627" s="221"/>
      <c r="AA627" s="221"/>
      <c r="AB627" s="221"/>
      <c r="AC627" s="221"/>
      <c r="AD627" s="221"/>
      <c r="AE627" s="221"/>
      <c r="AF627" s="221"/>
      <c r="AG627" s="221"/>
      <c r="AH627" s="221"/>
    </row>
    <row r="628" spans="1:34" ht="14.25" customHeight="1">
      <c r="A628" s="221"/>
      <c r="B628" s="87"/>
      <c r="C628" s="87"/>
      <c r="F628" s="221"/>
      <c r="J628" s="299"/>
      <c r="K628" s="300"/>
      <c r="L628" s="67"/>
      <c r="N628" s="67"/>
      <c r="O628" s="221"/>
      <c r="Q628" s="221"/>
      <c r="R628" s="221"/>
      <c r="S628" s="221"/>
      <c r="T628" s="221"/>
      <c r="U628" s="221"/>
      <c r="V628" s="221"/>
      <c r="W628" s="221"/>
      <c r="X628" s="221"/>
      <c r="Y628" s="223"/>
      <c r="Z628" s="221"/>
      <c r="AA628" s="221"/>
      <c r="AB628" s="221"/>
      <c r="AC628" s="221"/>
      <c r="AD628" s="221"/>
      <c r="AE628" s="221"/>
      <c r="AF628" s="221"/>
      <c r="AG628" s="221"/>
      <c r="AH628" s="221"/>
    </row>
    <row r="629" spans="1:34" ht="14.25" customHeight="1">
      <c r="A629" s="221"/>
      <c r="B629" s="87"/>
      <c r="C629" s="87"/>
      <c r="F629" s="221"/>
      <c r="J629" s="299"/>
      <c r="K629" s="300"/>
      <c r="L629" s="67"/>
      <c r="N629" s="67"/>
      <c r="O629" s="221"/>
      <c r="Q629" s="221"/>
      <c r="R629" s="221"/>
      <c r="S629" s="221"/>
      <c r="T629" s="221"/>
      <c r="U629" s="221"/>
      <c r="V629" s="221"/>
      <c r="W629" s="221"/>
      <c r="X629" s="221"/>
      <c r="Y629" s="223"/>
      <c r="Z629" s="221"/>
      <c r="AA629" s="221"/>
      <c r="AB629" s="221"/>
      <c r="AC629" s="221"/>
      <c r="AD629" s="221"/>
      <c r="AE629" s="221"/>
      <c r="AF629" s="221"/>
      <c r="AG629" s="221"/>
      <c r="AH629" s="221"/>
    </row>
    <row r="630" spans="1:34" ht="14.25" customHeight="1">
      <c r="A630" s="221"/>
      <c r="B630" s="87"/>
      <c r="C630" s="87"/>
      <c r="F630" s="221"/>
      <c r="J630" s="299"/>
      <c r="K630" s="300"/>
      <c r="L630" s="67"/>
      <c r="N630" s="67"/>
      <c r="O630" s="221"/>
      <c r="Q630" s="221"/>
      <c r="R630" s="221"/>
      <c r="S630" s="221"/>
      <c r="T630" s="221"/>
      <c r="U630" s="221"/>
      <c r="V630" s="221"/>
      <c r="W630" s="221"/>
      <c r="X630" s="221"/>
      <c r="Y630" s="223"/>
      <c r="Z630" s="221"/>
      <c r="AA630" s="221"/>
      <c r="AB630" s="221"/>
      <c r="AC630" s="221"/>
      <c r="AD630" s="221"/>
      <c r="AE630" s="221"/>
      <c r="AF630" s="221"/>
      <c r="AG630" s="221"/>
      <c r="AH630" s="221"/>
    </row>
    <row r="631" spans="1:34" ht="14.25" customHeight="1">
      <c r="A631" s="221"/>
      <c r="B631" s="87"/>
      <c r="C631" s="87"/>
      <c r="F631" s="221"/>
      <c r="J631" s="299"/>
      <c r="K631" s="300"/>
      <c r="L631" s="67"/>
      <c r="N631" s="67"/>
      <c r="O631" s="221"/>
      <c r="Q631" s="221"/>
      <c r="R631" s="221"/>
      <c r="S631" s="221"/>
      <c r="T631" s="221"/>
      <c r="U631" s="221"/>
      <c r="V631" s="221"/>
      <c r="W631" s="221"/>
      <c r="X631" s="221"/>
      <c r="Y631" s="223"/>
      <c r="Z631" s="221"/>
      <c r="AA631" s="221"/>
      <c r="AB631" s="221"/>
      <c r="AC631" s="221"/>
      <c r="AD631" s="221"/>
      <c r="AE631" s="221"/>
      <c r="AF631" s="221"/>
      <c r="AG631" s="221"/>
      <c r="AH631" s="221"/>
    </row>
    <row r="632" spans="1:34" ht="14.25" customHeight="1">
      <c r="A632" s="221"/>
      <c r="B632" s="87"/>
      <c r="C632" s="87"/>
      <c r="F632" s="221"/>
      <c r="J632" s="299"/>
      <c r="K632" s="300"/>
      <c r="L632" s="67"/>
      <c r="N632" s="67"/>
      <c r="O632" s="221"/>
      <c r="Q632" s="221"/>
      <c r="R632" s="221"/>
      <c r="S632" s="221"/>
      <c r="T632" s="221"/>
      <c r="U632" s="221"/>
      <c r="V632" s="221"/>
      <c r="W632" s="221"/>
      <c r="X632" s="221"/>
      <c r="Y632" s="223"/>
      <c r="Z632" s="221"/>
      <c r="AA632" s="221"/>
      <c r="AB632" s="221"/>
      <c r="AC632" s="221"/>
      <c r="AD632" s="221"/>
      <c r="AE632" s="221"/>
      <c r="AF632" s="221"/>
      <c r="AG632" s="221"/>
      <c r="AH632" s="221"/>
    </row>
    <row r="633" spans="1:34" ht="14.25" customHeight="1">
      <c r="A633" s="221"/>
      <c r="B633" s="87"/>
      <c r="C633" s="87"/>
      <c r="F633" s="221"/>
      <c r="J633" s="299"/>
      <c r="K633" s="300"/>
      <c r="L633" s="67"/>
      <c r="N633" s="67"/>
      <c r="O633" s="221"/>
      <c r="Q633" s="221"/>
      <c r="R633" s="221"/>
      <c r="S633" s="221"/>
      <c r="T633" s="221"/>
      <c r="U633" s="221"/>
      <c r="V633" s="221"/>
      <c r="W633" s="221"/>
      <c r="X633" s="221"/>
      <c r="Y633" s="223"/>
      <c r="Z633" s="221"/>
      <c r="AA633" s="221"/>
      <c r="AB633" s="221"/>
      <c r="AC633" s="221"/>
      <c r="AD633" s="221"/>
      <c r="AE633" s="221"/>
      <c r="AF633" s="221"/>
      <c r="AG633" s="221"/>
      <c r="AH633" s="221"/>
    </row>
    <row r="634" spans="1:34" ht="14.25" customHeight="1">
      <c r="A634" s="221"/>
      <c r="B634" s="87"/>
      <c r="C634" s="87"/>
      <c r="F634" s="221"/>
      <c r="J634" s="299"/>
      <c r="K634" s="300"/>
      <c r="L634" s="67"/>
      <c r="N634" s="67"/>
      <c r="O634" s="221"/>
      <c r="Q634" s="221"/>
      <c r="R634" s="221"/>
      <c r="S634" s="221"/>
      <c r="T634" s="221"/>
      <c r="U634" s="221"/>
      <c r="V634" s="221"/>
      <c r="W634" s="221"/>
      <c r="X634" s="221"/>
      <c r="Y634" s="223"/>
      <c r="Z634" s="221"/>
      <c r="AA634" s="221"/>
      <c r="AB634" s="221"/>
      <c r="AC634" s="221"/>
      <c r="AD634" s="221"/>
      <c r="AE634" s="221"/>
      <c r="AF634" s="221"/>
      <c r="AG634" s="221"/>
      <c r="AH634" s="221"/>
    </row>
    <row r="635" spans="1:34" ht="14.25" customHeight="1">
      <c r="A635" s="221"/>
      <c r="B635" s="87"/>
      <c r="C635" s="87"/>
      <c r="F635" s="221"/>
      <c r="J635" s="299"/>
      <c r="K635" s="300"/>
      <c r="L635" s="67"/>
      <c r="N635" s="67"/>
      <c r="O635" s="221"/>
      <c r="Q635" s="221"/>
      <c r="R635" s="221"/>
      <c r="S635" s="221"/>
      <c r="T635" s="221"/>
      <c r="U635" s="221"/>
      <c r="V635" s="221"/>
      <c r="W635" s="221"/>
      <c r="X635" s="221"/>
      <c r="Y635" s="223"/>
      <c r="Z635" s="221"/>
      <c r="AA635" s="221"/>
      <c r="AB635" s="221"/>
      <c r="AC635" s="221"/>
      <c r="AD635" s="221"/>
      <c r="AE635" s="221"/>
      <c r="AF635" s="221"/>
      <c r="AG635" s="221"/>
      <c r="AH635" s="221"/>
    </row>
    <row r="636" spans="1:34" ht="14.25" customHeight="1">
      <c r="A636" s="221"/>
      <c r="B636" s="87"/>
      <c r="C636" s="87"/>
      <c r="F636" s="221"/>
      <c r="J636" s="299"/>
      <c r="K636" s="300"/>
      <c r="L636" s="67"/>
      <c r="N636" s="67"/>
      <c r="O636" s="221"/>
      <c r="Q636" s="221"/>
      <c r="R636" s="221"/>
      <c r="S636" s="221"/>
      <c r="T636" s="221"/>
      <c r="U636" s="221"/>
      <c r="V636" s="221"/>
      <c r="W636" s="221"/>
      <c r="X636" s="221"/>
      <c r="Y636" s="223"/>
      <c r="Z636" s="221"/>
      <c r="AA636" s="221"/>
      <c r="AB636" s="221"/>
      <c r="AC636" s="221"/>
      <c r="AD636" s="221"/>
      <c r="AE636" s="221"/>
      <c r="AF636" s="221"/>
      <c r="AG636" s="221"/>
      <c r="AH636" s="221"/>
    </row>
    <row r="637" spans="1:34" ht="14.25" customHeight="1">
      <c r="A637" s="221"/>
      <c r="B637" s="87"/>
      <c r="C637" s="87"/>
      <c r="F637" s="221"/>
      <c r="J637" s="299"/>
      <c r="K637" s="300"/>
      <c r="L637" s="67"/>
      <c r="N637" s="67"/>
      <c r="O637" s="221"/>
      <c r="Q637" s="221"/>
      <c r="R637" s="221"/>
      <c r="S637" s="221"/>
      <c r="T637" s="221"/>
      <c r="U637" s="221"/>
      <c r="V637" s="221"/>
      <c r="W637" s="221"/>
      <c r="X637" s="221"/>
      <c r="Y637" s="223"/>
      <c r="Z637" s="221"/>
      <c r="AA637" s="221"/>
      <c r="AB637" s="221"/>
      <c r="AC637" s="221"/>
      <c r="AD637" s="221"/>
      <c r="AE637" s="221"/>
      <c r="AF637" s="221"/>
      <c r="AG637" s="221"/>
      <c r="AH637" s="221"/>
    </row>
    <row r="638" spans="1:34" ht="14.25" customHeight="1">
      <c r="A638" s="221"/>
      <c r="B638" s="87"/>
      <c r="C638" s="87"/>
      <c r="F638" s="221"/>
      <c r="J638" s="299"/>
      <c r="K638" s="300"/>
      <c r="L638" s="67"/>
      <c r="N638" s="67"/>
      <c r="O638" s="221"/>
      <c r="Q638" s="221"/>
      <c r="R638" s="221"/>
      <c r="S638" s="221"/>
      <c r="T638" s="221"/>
      <c r="U638" s="221"/>
      <c r="V638" s="221"/>
      <c r="W638" s="221"/>
      <c r="X638" s="221"/>
      <c r="Y638" s="223"/>
      <c r="Z638" s="221"/>
      <c r="AA638" s="221"/>
      <c r="AB638" s="221"/>
      <c r="AC638" s="221"/>
      <c r="AD638" s="221"/>
      <c r="AE638" s="221"/>
      <c r="AF638" s="221"/>
      <c r="AG638" s="221"/>
      <c r="AH638" s="221"/>
    </row>
    <row r="639" spans="1:34" ht="14.25" customHeight="1">
      <c r="A639" s="221"/>
      <c r="B639" s="87"/>
      <c r="C639" s="87"/>
      <c r="F639" s="221"/>
      <c r="J639" s="299"/>
      <c r="K639" s="300"/>
      <c r="L639" s="67"/>
      <c r="N639" s="67"/>
      <c r="O639" s="221"/>
      <c r="Q639" s="221"/>
      <c r="R639" s="221"/>
      <c r="S639" s="221"/>
      <c r="T639" s="221"/>
      <c r="U639" s="221"/>
      <c r="V639" s="221"/>
      <c r="W639" s="221"/>
      <c r="X639" s="221"/>
      <c r="Y639" s="223"/>
      <c r="Z639" s="221"/>
      <c r="AA639" s="221"/>
      <c r="AB639" s="221"/>
      <c r="AC639" s="221"/>
      <c r="AD639" s="221"/>
      <c r="AE639" s="221"/>
      <c r="AF639" s="221"/>
      <c r="AG639" s="221"/>
      <c r="AH639" s="221"/>
    </row>
    <row r="640" spans="1:34" ht="14.25" customHeight="1">
      <c r="A640" s="221"/>
      <c r="B640" s="87"/>
      <c r="C640" s="87"/>
      <c r="F640" s="221"/>
      <c r="J640" s="299"/>
      <c r="K640" s="300"/>
      <c r="L640" s="67"/>
      <c r="N640" s="67"/>
      <c r="O640" s="221"/>
      <c r="Q640" s="221"/>
      <c r="R640" s="221"/>
      <c r="S640" s="221"/>
      <c r="T640" s="221"/>
      <c r="U640" s="221"/>
      <c r="V640" s="221"/>
      <c r="W640" s="221"/>
      <c r="X640" s="221"/>
      <c r="Y640" s="223"/>
      <c r="Z640" s="221"/>
      <c r="AA640" s="221"/>
      <c r="AB640" s="221"/>
      <c r="AC640" s="221"/>
      <c r="AD640" s="221"/>
      <c r="AE640" s="221"/>
      <c r="AF640" s="221"/>
      <c r="AG640" s="221"/>
      <c r="AH640" s="221"/>
    </row>
    <row r="641" spans="1:34" ht="14.25" customHeight="1">
      <c r="A641" s="221"/>
      <c r="B641" s="87"/>
      <c r="C641" s="87"/>
      <c r="F641" s="221"/>
      <c r="J641" s="299"/>
      <c r="K641" s="300"/>
      <c r="L641" s="67"/>
      <c r="N641" s="67"/>
      <c r="O641" s="221"/>
      <c r="Q641" s="221"/>
      <c r="R641" s="221"/>
      <c r="S641" s="221"/>
      <c r="T641" s="221"/>
      <c r="U641" s="221"/>
      <c r="V641" s="221"/>
      <c r="W641" s="221"/>
      <c r="X641" s="221"/>
      <c r="Y641" s="223"/>
      <c r="Z641" s="221"/>
      <c r="AA641" s="221"/>
      <c r="AB641" s="221"/>
      <c r="AC641" s="221"/>
      <c r="AD641" s="221"/>
      <c r="AE641" s="221"/>
      <c r="AF641" s="221"/>
      <c r="AG641" s="221"/>
      <c r="AH641" s="221"/>
    </row>
    <row r="642" spans="1:34" ht="14.25" customHeight="1">
      <c r="A642" s="221"/>
      <c r="B642" s="87"/>
      <c r="C642" s="87"/>
      <c r="F642" s="221"/>
      <c r="J642" s="299"/>
      <c r="K642" s="300"/>
      <c r="L642" s="67"/>
      <c r="N642" s="67"/>
      <c r="O642" s="221"/>
      <c r="Q642" s="221"/>
      <c r="R642" s="221"/>
      <c r="S642" s="221"/>
      <c r="T642" s="221"/>
      <c r="U642" s="221"/>
      <c r="V642" s="221"/>
      <c r="W642" s="221"/>
      <c r="X642" s="221"/>
      <c r="Y642" s="223"/>
      <c r="Z642" s="221"/>
      <c r="AA642" s="221"/>
      <c r="AB642" s="221"/>
      <c r="AC642" s="221"/>
      <c r="AD642" s="221"/>
      <c r="AE642" s="221"/>
      <c r="AF642" s="221"/>
      <c r="AG642" s="221"/>
      <c r="AH642" s="221"/>
    </row>
    <row r="643" spans="1:34" ht="14.25" customHeight="1">
      <c r="A643" s="221"/>
      <c r="B643" s="87"/>
      <c r="C643" s="87"/>
      <c r="F643" s="221"/>
      <c r="J643" s="299"/>
      <c r="K643" s="300"/>
      <c r="L643" s="67"/>
      <c r="N643" s="67"/>
      <c r="O643" s="221"/>
      <c r="Q643" s="221"/>
      <c r="R643" s="221"/>
      <c r="S643" s="221"/>
      <c r="T643" s="221"/>
      <c r="U643" s="221"/>
      <c r="V643" s="221"/>
      <c r="W643" s="221"/>
      <c r="X643" s="221"/>
      <c r="Y643" s="223"/>
      <c r="Z643" s="221"/>
      <c r="AA643" s="221"/>
      <c r="AB643" s="221"/>
      <c r="AC643" s="221"/>
      <c r="AD643" s="221"/>
      <c r="AE643" s="221"/>
      <c r="AF643" s="221"/>
      <c r="AG643" s="221"/>
      <c r="AH643" s="221"/>
    </row>
    <row r="644" spans="1:34" ht="14.25" customHeight="1">
      <c r="A644" s="221"/>
      <c r="B644" s="87"/>
      <c r="C644" s="87"/>
      <c r="F644" s="221"/>
      <c r="J644" s="299"/>
      <c r="K644" s="300"/>
      <c r="L644" s="67"/>
      <c r="N644" s="67"/>
      <c r="O644" s="221"/>
      <c r="Q644" s="221"/>
      <c r="R644" s="221"/>
      <c r="S644" s="221"/>
      <c r="T644" s="221"/>
      <c r="U644" s="221"/>
      <c r="V644" s="221"/>
      <c r="W644" s="221"/>
      <c r="X644" s="221"/>
      <c r="Y644" s="223"/>
      <c r="Z644" s="221"/>
      <c r="AA644" s="221"/>
      <c r="AB644" s="221"/>
      <c r="AC644" s="221"/>
      <c r="AD644" s="221"/>
      <c r="AE644" s="221"/>
      <c r="AF644" s="221"/>
      <c r="AG644" s="221"/>
      <c r="AH644" s="221"/>
    </row>
    <row r="645" spans="1:34" ht="14.25" customHeight="1">
      <c r="A645" s="221"/>
      <c r="B645" s="87"/>
      <c r="C645" s="87"/>
      <c r="F645" s="221"/>
      <c r="J645" s="299"/>
      <c r="K645" s="300"/>
      <c r="L645" s="67"/>
      <c r="N645" s="67"/>
      <c r="O645" s="221"/>
      <c r="Q645" s="221"/>
      <c r="R645" s="221"/>
      <c r="S645" s="221"/>
      <c r="T645" s="221"/>
      <c r="U645" s="221"/>
      <c r="V645" s="221"/>
      <c r="W645" s="221"/>
      <c r="X645" s="221"/>
      <c r="Y645" s="223"/>
      <c r="Z645" s="221"/>
      <c r="AA645" s="221"/>
      <c r="AB645" s="221"/>
      <c r="AC645" s="221"/>
      <c r="AD645" s="221"/>
      <c r="AE645" s="221"/>
      <c r="AF645" s="221"/>
      <c r="AG645" s="221"/>
      <c r="AH645" s="221"/>
    </row>
    <row r="646" spans="1:34" ht="14.25" customHeight="1">
      <c r="A646" s="221"/>
      <c r="B646" s="87"/>
      <c r="C646" s="87"/>
      <c r="F646" s="221"/>
      <c r="J646" s="299"/>
      <c r="K646" s="300"/>
      <c r="L646" s="67"/>
      <c r="N646" s="67"/>
      <c r="O646" s="221"/>
      <c r="Q646" s="221"/>
      <c r="R646" s="221"/>
      <c r="S646" s="221"/>
      <c r="T646" s="221"/>
      <c r="U646" s="221"/>
      <c r="V646" s="221"/>
      <c r="W646" s="221"/>
      <c r="X646" s="221"/>
      <c r="Y646" s="223"/>
      <c r="Z646" s="221"/>
      <c r="AA646" s="221"/>
      <c r="AB646" s="221"/>
      <c r="AC646" s="221"/>
      <c r="AD646" s="221"/>
      <c r="AE646" s="221"/>
      <c r="AF646" s="221"/>
      <c r="AG646" s="221"/>
      <c r="AH646" s="221"/>
    </row>
    <row r="647" spans="1:34" ht="14.25" customHeight="1">
      <c r="A647" s="221"/>
      <c r="B647" s="87"/>
      <c r="C647" s="87"/>
      <c r="F647" s="221"/>
      <c r="J647" s="299"/>
      <c r="K647" s="300"/>
      <c r="L647" s="67"/>
      <c r="N647" s="67"/>
      <c r="O647" s="221"/>
      <c r="Q647" s="221"/>
      <c r="R647" s="221"/>
      <c r="S647" s="221"/>
      <c r="T647" s="221"/>
      <c r="U647" s="221"/>
      <c r="V647" s="221"/>
      <c r="W647" s="221"/>
      <c r="X647" s="221"/>
      <c r="Y647" s="223"/>
      <c r="Z647" s="221"/>
      <c r="AA647" s="221"/>
      <c r="AB647" s="221"/>
      <c r="AC647" s="221"/>
      <c r="AD647" s="221"/>
      <c r="AE647" s="221"/>
      <c r="AF647" s="221"/>
      <c r="AG647" s="221"/>
      <c r="AH647" s="221"/>
    </row>
    <row r="648" spans="1:34" ht="14.25" customHeight="1">
      <c r="A648" s="221"/>
      <c r="B648" s="87"/>
      <c r="C648" s="87"/>
      <c r="F648" s="221"/>
      <c r="J648" s="299"/>
      <c r="K648" s="300"/>
      <c r="L648" s="67"/>
      <c r="N648" s="67"/>
      <c r="O648" s="221"/>
      <c r="Q648" s="221"/>
      <c r="R648" s="221"/>
      <c r="S648" s="221"/>
      <c r="T648" s="221"/>
      <c r="U648" s="221"/>
      <c r="V648" s="221"/>
      <c r="W648" s="221"/>
      <c r="X648" s="221"/>
      <c r="Y648" s="223"/>
      <c r="Z648" s="221"/>
      <c r="AA648" s="221"/>
      <c r="AB648" s="221"/>
      <c r="AC648" s="221"/>
      <c r="AD648" s="221"/>
      <c r="AE648" s="221"/>
      <c r="AF648" s="221"/>
      <c r="AG648" s="221"/>
      <c r="AH648" s="221"/>
    </row>
    <row r="649" spans="1:34" ht="14.25" customHeight="1">
      <c r="A649" s="221"/>
      <c r="B649" s="87"/>
      <c r="C649" s="87"/>
      <c r="F649" s="221"/>
      <c r="J649" s="299"/>
      <c r="K649" s="300"/>
      <c r="L649" s="67"/>
      <c r="N649" s="67"/>
      <c r="O649" s="221"/>
      <c r="Q649" s="221"/>
      <c r="R649" s="221"/>
      <c r="S649" s="221"/>
      <c r="T649" s="221"/>
      <c r="U649" s="221"/>
      <c r="V649" s="221"/>
      <c r="W649" s="221"/>
      <c r="X649" s="221"/>
      <c r="Y649" s="223"/>
      <c r="Z649" s="221"/>
      <c r="AA649" s="221"/>
      <c r="AB649" s="221"/>
      <c r="AC649" s="221"/>
      <c r="AD649" s="221"/>
      <c r="AE649" s="221"/>
      <c r="AF649" s="221"/>
      <c r="AG649" s="221"/>
      <c r="AH649" s="221"/>
    </row>
    <row r="650" spans="1:34" ht="14.25" customHeight="1">
      <c r="A650" s="221"/>
      <c r="B650" s="87"/>
      <c r="C650" s="87"/>
      <c r="F650" s="221"/>
      <c r="J650" s="299"/>
      <c r="K650" s="300"/>
      <c r="L650" s="67"/>
      <c r="N650" s="67"/>
      <c r="O650" s="221"/>
      <c r="Q650" s="221"/>
      <c r="R650" s="221"/>
      <c r="S650" s="221"/>
      <c r="T650" s="221"/>
      <c r="U650" s="221"/>
      <c r="V650" s="221"/>
      <c r="W650" s="221"/>
      <c r="X650" s="221"/>
      <c r="Y650" s="223"/>
      <c r="Z650" s="221"/>
      <c r="AA650" s="221"/>
      <c r="AB650" s="221"/>
      <c r="AC650" s="221"/>
      <c r="AD650" s="221"/>
      <c r="AE650" s="221"/>
      <c r="AF650" s="221"/>
      <c r="AG650" s="221"/>
      <c r="AH650" s="221"/>
    </row>
    <row r="651" spans="1:34" ht="14.25" customHeight="1">
      <c r="A651" s="221"/>
      <c r="B651" s="87"/>
      <c r="C651" s="87"/>
      <c r="F651" s="221"/>
      <c r="J651" s="299"/>
      <c r="K651" s="300"/>
      <c r="L651" s="67"/>
      <c r="N651" s="67"/>
      <c r="O651" s="221"/>
      <c r="Q651" s="221"/>
      <c r="R651" s="221"/>
      <c r="S651" s="221"/>
      <c r="T651" s="221"/>
      <c r="U651" s="221"/>
      <c r="V651" s="221"/>
      <c r="W651" s="221"/>
      <c r="X651" s="221"/>
      <c r="Y651" s="223"/>
      <c r="Z651" s="221"/>
      <c r="AA651" s="221"/>
      <c r="AB651" s="221"/>
      <c r="AC651" s="221"/>
      <c r="AD651" s="221"/>
      <c r="AE651" s="221"/>
      <c r="AF651" s="221"/>
      <c r="AG651" s="221"/>
      <c r="AH651" s="221"/>
    </row>
    <row r="652" spans="1:34" ht="14.25" customHeight="1">
      <c r="A652" s="221"/>
      <c r="B652" s="87"/>
      <c r="C652" s="87"/>
      <c r="F652" s="221"/>
      <c r="J652" s="299"/>
      <c r="K652" s="300"/>
      <c r="L652" s="67"/>
      <c r="N652" s="67"/>
      <c r="O652" s="221"/>
      <c r="Q652" s="221"/>
      <c r="R652" s="221"/>
      <c r="S652" s="221"/>
      <c r="T652" s="221"/>
      <c r="U652" s="221"/>
      <c r="V652" s="221"/>
      <c r="W652" s="221"/>
      <c r="X652" s="221"/>
      <c r="Y652" s="223"/>
      <c r="Z652" s="221"/>
      <c r="AA652" s="221"/>
      <c r="AB652" s="221"/>
      <c r="AC652" s="221"/>
      <c r="AD652" s="221"/>
      <c r="AE652" s="221"/>
      <c r="AF652" s="221"/>
      <c r="AG652" s="221"/>
      <c r="AH652" s="221"/>
    </row>
    <row r="653" spans="1:34" ht="14.25" customHeight="1">
      <c r="A653" s="221"/>
      <c r="B653" s="87"/>
      <c r="C653" s="87"/>
      <c r="F653" s="221"/>
      <c r="J653" s="299"/>
      <c r="K653" s="300"/>
      <c r="L653" s="67"/>
      <c r="N653" s="67"/>
      <c r="O653" s="221"/>
      <c r="Q653" s="221"/>
      <c r="R653" s="221"/>
      <c r="S653" s="221"/>
      <c r="T653" s="221"/>
      <c r="U653" s="221"/>
      <c r="V653" s="221"/>
      <c r="W653" s="221"/>
      <c r="X653" s="221"/>
      <c r="Y653" s="223"/>
      <c r="Z653" s="221"/>
      <c r="AA653" s="221"/>
      <c r="AB653" s="221"/>
      <c r="AC653" s="221"/>
      <c r="AD653" s="221"/>
      <c r="AE653" s="221"/>
      <c r="AF653" s="221"/>
      <c r="AG653" s="221"/>
      <c r="AH653" s="221"/>
    </row>
    <row r="654" spans="1:34" ht="14.25" customHeight="1">
      <c r="A654" s="221"/>
      <c r="B654" s="87"/>
      <c r="C654" s="87"/>
      <c r="F654" s="221"/>
      <c r="J654" s="299"/>
      <c r="K654" s="300"/>
      <c r="L654" s="67"/>
      <c r="N654" s="67"/>
      <c r="O654" s="221"/>
      <c r="Q654" s="221"/>
      <c r="R654" s="221"/>
      <c r="S654" s="221"/>
      <c r="T654" s="221"/>
      <c r="U654" s="221"/>
      <c r="V654" s="221"/>
      <c r="W654" s="221"/>
      <c r="X654" s="221"/>
      <c r="Y654" s="223"/>
      <c r="Z654" s="221"/>
      <c r="AA654" s="221"/>
      <c r="AB654" s="221"/>
      <c r="AC654" s="221"/>
      <c r="AD654" s="221"/>
      <c r="AE654" s="221"/>
      <c r="AF654" s="221"/>
      <c r="AG654" s="221"/>
      <c r="AH654" s="221"/>
    </row>
    <row r="655" spans="1:34" ht="14.25" customHeight="1">
      <c r="A655" s="221"/>
      <c r="B655" s="87"/>
      <c r="C655" s="87"/>
      <c r="F655" s="221"/>
      <c r="J655" s="299"/>
      <c r="K655" s="300"/>
      <c r="L655" s="67"/>
      <c r="N655" s="67"/>
      <c r="O655" s="221"/>
      <c r="Q655" s="221"/>
      <c r="R655" s="221"/>
      <c r="S655" s="221"/>
      <c r="T655" s="221"/>
      <c r="U655" s="221"/>
      <c r="V655" s="221"/>
      <c r="W655" s="221"/>
      <c r="X655" s="221"/>
      <c r="Y655" s="223"/>
      <c r="Z655" s="221"/>
      <c r="AA655" s="221"/>
      <c r="AB655" s="221"/>
      <c r="AC655" s="221"/>
      <c r="AD655" s="221"/>
      <c r="AE655" s="221"/>
      <c r="AF655" s="221"/>
      <c r="AG655" s="221"/>
      <c r="AH655" s="221"/>
    </row>
    <row r="656" spans="1:34" ht="14.25" customHeight="1">
      <c r="A656" s="221"/>
      <c r="B656" s="87"/>
      <c r="C656" s="87"/>
      <c r="F656" s="221"/>
      <c r="J656" s="299"/>
      <c r="K656" s="300"/>
      <c r="L656" s="67"/>
      <c r="N656" s="67"/>
      <c r="O656" s="221"/>
      <c r="Q656" s="221"/>
      <c r="R656" s="221"/>
      <c r="S656" s="221"/>
      <c r="T656" s="221"/>
      <c r="U656" s="221"/>
      <c r="V656" s="221"/>
      <c r="W656" s="221"/>
      <c r="X656" s="221"/>
      <c r="Y656" s="223"/>
      <c r="Z656" s="221"/>
      <c r="AA656" s="221"/>
      <c r="AB656" s="221"/>
      <c r="AC656" s="221"/>
      <c r="AD656" s="221"/>
      <c r="AE656" s="221"/>
      <c r="AF656" s="221"/>
      <c r="AG656" s="221"/>
      <c r="AH656" s="221"/>
    </row>
    <row r="657" spans="1:34" ht="14.25" customHeight="1">
      <c r="A657" s="221"/>
      <c r="B657" s="87"/>
      <c r="C657" s="87"/>
      <c r="F657" s="221"/>
      <c r="J657" s="299"/>
      <c r="K657" s="300"/>
      <c r="L657" s="67"/>
      <c r="N657" s="67"/>
      <c r="O657" s="221"/>
      <c r="Q657" s="221"/>
      <c r="R657" s="221"/>
      <c r="S657" s="221"/>
      <c r="T657" s="221"/>
      <c r="U657" s="221"/>
      <c r="V657" s="221"/>
      <c r="W657" s="221"/>
      <c r="X657" s="221"/>
      <c r="Y657" s="223"/>
      <c r="Z657" s="221"/>
      <c r="AA657" s="221"/>
      <c r="AB657" s="221"/>
      <c r="AC657" s="221"/>
      <c r="AD657" s="221"/>
      <c r="AE657" s="221"/>
      <c r="AF657" s="221"/>
      <c r="AG657" s="221"/>
      <c r="AH657" s="221"/>
    </row>
    <row r="658" spans="1:34" ht="14.25" customHeight="1">
      <c r="A658" s="221"/>
      <c r="B658" s="87"/>
      <c r="C658" s="87"/>
      <c r="F658" s="221"/>
      <c r="J658" s="299"/>
      <c r="K658" s="300"/>
      <c r="L658" s="67"/>
      <c r="N658" s="67"/>
      <c r="O658" s="221"/>
      <c r="Q658" s="221"/>
      <c r="R658" s="221"/>
      <c r="S658" s="221"/>
      <c r="T658" s="221"/>
      <c r="U658" s="221"/>
      <c r="V658" s="221"/>
      <c r="W658" s="221"/>
      <c r="X658" s="221"/>
      <c r="Y658" s="223"/>
      <c r="Z658" s="221"/>
      <c r="AA658" s="221"/>
      <c r="AB658" s="221"/>
      <c r="AC658" s="221"/>
      <c r="AD658" s="221"/>
      <c r="AE658" s="221"/>
      <c r="AF658" s="221"/>
      <c r="AG658" s="221"/>
      <c r="AH658" s="221"/>
    </row>
    <row r="659" spans="1:34" ht="14.25" customHeight="1">
      <c r="A659" s="221"/>
      <c r="B659" s="87"/>
      <c r="C659" s="87"/>
      <c r="F659" s="221"/>
      <c r="J659" s="299"/>
      <c r="K659" s="300"/>
      <c r="L659" s="67"/>
      <c r="N659" s="67"/>
      <c r="O659" s="221"/>
      <c r="Q659" s="221"/>
      <c r="R659" s="221"/>
      <c r="S659" s="221"/>
      <c r="T659" s="221"/>
      <c r="U659" s="221"/>
      <c r="V659" s="221"/>
      <c r="W659" s="221"/>
      <c r="X659" s="221"/>
      <c r="Y659" s="223"/>
      <c r="Z659" s="221"/>
      <c r="AA659" s="221"/>
      <c r="AB659" s="221"/>
      <c r="AC659" s="221"/>
      <c r="AD659" s="221"/>
      <c r="AE659" s="221"/>
      <c r="AF659" s="221"/>
      <c r="AG659" s="221"/>
      <c r="AH659" s="221"/>
    </row>
    <row r="660" spans="1:34" ht="14.25" customHeight="1">
      <c r="A660" s="221"/>
      <c r="B660" s="87"/>
      <c r="C660" s="87"/>
      <c r="F660" s="221"/>
      <c r="J660" s="299"/>
      <c r="K660" s="300"/>
      <c r="L660" s="67"/>
      <c r="N660" s="67"/>
      <c r="O660" s="221"/>
      <c r="Q660" s="221"/>
      <c r="R660" s="221"/>
      <c r="S660" s="221"/>
      <c r="T660" s="221"/>
      <c r="U660" s="221"/>
      <c r="V660" s="221"/>
      <c r="W660" s="221"/>
      <c r="X660" s="221"/>
      <c r="Y660" s="223"/>
      <c r="Z660" s="221"/>
      <c r="AA660" s="221"/>
      <c r="AB660" s="221"/>
      <c r="AC660" s="221"/>
      <c r="AD660" s="221"/>
      <c r="AE660" s="221"/>
      <c r="AF660" s="221"/>
      <c r="AG660" s="221"/>
      <c r="AH660" s="221"/>
    </row>
    <row r="661" spans="1:34" ht="14.25" customHeight="1">
      <c r="A661" s="221"/>
      <c r="B661" s="87"/>
      <c r="C661" s="87"/>
      <c r="F661" s="221"/>
      <c r="J661" s="299"/>
      <c r="K661" s="300"/>
      <c r="L661" s="67"/>
      <c r="N661" s="67"/>
      <c r="O661" s="221"/>
      <c r="Q661" s="221"/>
      <c r="R661" s="221"/>
      <c r="S661" s="221"/>
      <c r="T661" s="221"/>
      <c r="U661" s="221"/>
      <c r="V661" s="221"/>
      <c r="W661" s="221"/>
      <c r="X661" s="221"/>
      <c r="Y661" s="223"/>
      <c r="Z661" s="221"/>
      <c r="AA661" s="221"/>
      <c r="AB661" s="221"/>
      <c r="AC661" s="221"/>
      <c r="AD661" s="221"/>
      <c r="AE661" s="221"/>
      <c r="AF661" s="221"/>
      <c r="AG661" s="221"/>
      <c r="AH661" s="221"/>
    </row>
    <row r="662" spans="1:34" ht="14.25" customHeight="1">
      <c r="A662" s="221"/>
      <c r="B662" s="87"/>
      <c r="C662" s="87"/>
      <c r="F662" s="221"/>
      <c r="J662" s="299"/>
      <c r="K662" s="300"/>
      <c r="L662" s="67"/>
      <c r="N662" s="67"/>
      <c r="O662" s="221"/>
      <c r="Q662" s="221"/>
      <c r="R662" s="221"/>
      <c r="S662" s="221"/>
      <c r="T662" s="221"/>
      <c r="U662" s="221"/>
      <c r="V662" s="221"/>
      <c r="W662" s="221"/>
      <c r="X662" s="221"/>
      <c r="Y662" s="223"/>
      <c r="Z662" s="221"/>
      <c r="AA662" s="221"/>
      <c r="AB662" s="221"/>
      <c r="AC662" s="221"/>
      <c r="AD662" s="221"/>
      <c r="AE662" s="221"/>
      <c r="AF662" s="221"/>
      <c r="AG662" s="221"/>
      <c r="AH662" s="221"/>
    </row>
    <row r="663" spans="1:34" ht="14.25" customHeight="1">
      <c r="A663" s="221"/>
      <c r="B663" s="87"/>
      <c r="C663" s="87"/>
      <c r="F663" s="221"/>
      <c r="J663" s="299"/>
      <c r="K663" s="300"/>
      <c r="L663" s="67"/>
      <c r="N663" s="67"/>
      <c r="O663" s="221"/>
      <c r="Q663" s="221"/>
      <c r="R663" s="221"/>
      <c r="S663" s="221"/>
      <c r="T663" s="221"/>
      <c r="U663" s="221"/>
      <c r="V663" s="221"/>
      <c r="W663" s="221"/>
      <c r="X663" s="221"/>
      <c r="Y663" s="223"/>
      <c r="Z663" s="221"/>
      <c r="AA663" s="221"/>
      <c r="AB663" s="221"/>
      <c r="AC663" s="221"/>
      <c r="AD663" s="221"/>
      <c r="AE663" s="221"/>
      <c r="AF663" s="221"/>
      <c r="AG663" s="221"/>
      <c r="AH663" s="221"/>
    </row>
    <row r="664" spans="1:34" ht="14.25" customHeight="1">
      <c r="A664" s="221"/>
      <c r="B664" s="87"/>
      <c r="C664" s="87"/>
      <c r="F664" s="221"/>
      <c r="J664" s="299"/>
      <c r="K664" s="300"/>
      <c r="L664" s="67"/>
      <c r="N664" s="67"/>
      <c r="O664" s="221"/>
      <c r="Q664" s="221"/>
      <c r="R664" s="221"/>
      <c r="S664" s="221"/>
      <c r="T664" s="221"/>
      <c r="U664" s="221"/>
      <c r="V664" s="221"/>
      <c r="W664" s="221"/>
      <c r="X664" s="221"/>
      <c r="Y664" s="223"/>
      <c r="Z664" s="221"/>
      <c r="AA664" s="221"/>
      <c r="AB664" s="221"/>
      <c r="AC664" s="221"/>
      <c r="AD664" s="221"/>
      <c r="AE664" s="221"/>
      <c r="AF664" s="221"/>
      <c r="AG664" s="221"/>
      <c r="AH664" s="221"/>
    </row>
    <row r="665" spans="1:34" ht="14.25" customHeight="1">
      <c r="A665" s="221"/>
      <c r="B665" s="87"/>
      <c r="C665" s="87"/>
      <c r="F665" s="221"/>
      <c r="J665" s="299"/>
      <c r="K665" s="300"/>
      <c r="L665" s="67"/>
      <c r="N665" s="67"/>
      <c r="O665" s="221"/>
      <c r="Q665" s="221"/>
      <c r="R665" s="221"/>
      <c r="S665" s="221"/>
      <c r="T665" s="221"/>
      <c r="U665" s="221"/>
      <c r="V665" s="221"/>
      <c r="W665" s="221"/>
      <c r="X665" s="221"/>
      <c r="Y665" s="223"/>
      <c r="Z665" s="221"/>
      <c r="AA665" s="221"/>
      <c r="AB665" s="221"/>
      <c r="AC665" s="221"/>
      <c r="AD665" s="221"/>
      <c r="AE665" s="221"/>
      <c r="AF665" s="221"/>
      <c r="AG665" s="221"/>
      <c r="AH665" s="221"/>
    </row>
    <row r="666" spans="1:34" ht="14.25" customHeight="1">
      <c r="A666" s="221"/>
      <c r="B666" s="87"/>
      <c r="C666" s="87"/>
      <c r="F666" s="221"/>
      <c r="J666" s="299"/>
      <c r="K666" s="300"/>
      <c r="L666" s="67"/>
      <c r="N666" s="67"/>
      <c r="O666" s="221"/>
      <c r="Q666" s="221"/>
      <c r="R666" s="221"/>
      <c r="S666" s="221"/>
      <c r="T666" s="221"/>
      <c r="U666" s="221"/>
      <c r="V666" s="221"/>
      <c r="W666" s="221"/>
      <c r="X666" s="221"/>
      <c r="Y666" s="223"/>
      <c r="Z666" s="221"/>
      <c r="AA666" s="221"/>
      <c r="AB666" s="221"/>
      <c r="AC666" s="221"/>
      <c r="AD666" s="221"/>
      <c r="AE666" s="221"/>
      <c r="AF666" s="221"/>
      <c r="AG666" s="221"/>
      <c r="AH666" s="221"/>
    </row>
    <row r="667" spans="1:34" ht="14.25" customHeight="1">
      <c r="A667" s="221"/>
      <c r="B667" s="87"/>
      <c r="C667" s="87"/>
      <c r="F667" s="221"/>
      <c r="J667" s="299"/>
      <c r="K667" s="300"/>
      <c r="L667" s="67"/>
      <c r="N667" s="67"/>
      <c r="O667" s="221"/>
      <c r="Q667" s="221"/>
      <c r="R667" s="221"/>
      <c r="S667" s="221"/>
      <c r="T667" s="221"/>
      <c r="U667" s="221"/>
      <c r="V667" s="221"/>
      <c r="W667" s="221"/>
      <c r="X667" s="221"/>
      <c r="Y667" s="223"/>
      <c r="Z667" s="221"/>
      <c r="AA667" s="221"/>
      <c r="AB667" s="221"/>
      <c r="AC667" s="221"/>
      <c r="AD667" s="221"/>
      <c r="AE667" s="221"/>
      <c r="AF667" s="221"/>
      <c r="AG667" s="221"/>
      <c r="AH667" s="221"/>
    </row>
    <row r="668" spans="1:34" ht="14.25" customHeight="1">
      <c r="A668" s="221"/>
      <c r="B668" s="87"/>
      <c r="C668" s="87"/>
      <c r="F668" s="221"/>
      <c r="J668" s="299"/>
      <c r="K668" s="300"/>
      <c r="L668" s="67"/>
      <c r="N668" s="67"/>
      <c r="O668" s="221"/>
      <c r="Q668" s="221"/>
      <c r="R668" s="221"/>
      <c r="S668" s="221"/>
      <c r="T668" s="221"/>
      <c r="U668" s="221"/>
      <c r="V668" s="221"/>
      <c r="W668" s="221"/>
      <c r="X668" s="221"/>
      <c r="Y668" s="223"/>
      <c r="Z668" s="221"/>
      <c r="AA668" s="221"/>
      <c r="AB668" s="221"/>
      <c r="AC668" s="221"/>
      <c r="AD668" s="221"/>
      <c r="AE668" s="221"/>
      <c r="AF668" s="221"/>
      <c r="AG668" s="221"/>
      <c r="AH668" s="221"/>
    </row>
    <row r="669" spans="1:34" ht="14.25" customHeight="1">
      <c r="A669" s="221"/>
      <c r="B669" s="87"/>
      <c r="C669" s="87"/>
      <c r="F669" s="221"/>
      <c r="J669" s="299"/>
      <c r="K669" s="300"/>
      <c r="L669" s="67"/>
      <c r="N669" s="67"/>
      <c r="O669" s="221"/>
      <c r="Q669" s="221"/>
      <c r="R669" s="221"/>
      <c r="S669" s="221"/>
      <c r="T669" s="221"/>
      <c r="U669" s="221"/>
      <c r="V669" s="221"/>
      <c r="W669" s="221"/>
      <c r="X669" s="221"/>
      <c r="Y669" s="223"/>
      <c r="Z669" s="221"/>
      <c r="AA669" s="221"/>
      <c r="AB669" s="221"/>
      <c r="AC669" s="221"/>
      <c r="AD669" s="221"/>
      <c r="AE669" s="221"/>
      <c r="AF669" s="221"/>
      <c r="AG669" s="221"/>
      <c r="AH669" s="221"/>
    </row>
    <row r="670" spans="1:34" ht="14.25" customHeight="1">
      <c r="A670" s="221"/>
      <c r="B670" s="87"/>
      <c r="C670" s="87"/>
      <c r="F670" s="221"/>
      <c r="J670" s="299"/>
      <c r="K670" s="300"/>
      <c r="L670" s="67"/>
      <c r="N670" s="67"/>
      <c r="O670" s="221"/>
      <c r="Q670" s="221"/>
      <c r="R670" s="221"/>
      <c r="S670" s="221"/>
      <c r="T670" s="221"/>
      <c r="U670" s="221"/>
      <c r="V670" s="221"/>
      <c r="W670" s="221"/>
      <c r="X670" s="221"/>
      <c r="Y670" s="223"/>
      <c r="Z670" s="221"/>
      <c r="AA670" s="221"/>
      <c r="AB670" s="221"/>
      <c r="AC670" s="221"/>
      <c r="AD670" s="221"/>
      <c r="AE670" s="221"/>
      <c r="AF670" s="221"/>
      <c r="AG670" s="221"/>
      <c r="AH670" s="221"/>
    </row>
    <row r="671" spans="1:34" ht="14.25" customHeight="1">
      <c r="A671" s="221"/>
      <c r="B671" s="87"/>
      <c r="C671" s="87"/>
      <c r="F671" s="221"/>
      <c r="J671" s="299"/>
      <c r="K671" s="300"/>
      <c r="L671" s="67"/>
      <c r="N671" s="67"/>
      <c r="O671" s="221"/>
      <c r="Q671" s="221"/>
      <c r="R671" s="221"/>
      <c r="S671" s="221"/>
      <c r="T671" s="221"/>
      <c r="U671" s="221"/>
      <c r="V671" s="221"/>
      <c r="W671" s="221"/>
      <c r="X671" s="221"/>
      <c r="Y671" s="223"/>
      <c r="Z671" s="221"/>
      <c r="AA671" s="221"/>
      <c r="AB671" s="221"/>
      <c r="AC671" s="221"/>
      <c r="AD671" s="221"/>
      <c r="AE671" s="221"/>
      <c r="AF671" s="221"/>
      <c r="AG671" s="221"/>
      <c r="AH671" s="221"/>
    </row>
    <row r="672" spans="1:34" ht="14.25" customHeight="1">
      <c r="A672" s="221"/>
      <c r="B672" s="87"/>
      <c r="C672" s="87"/>
      <c r="F672" s="221"/>
      <c r="J672" s="299"/>
      <c r="K672" s="300"/>
      <c r="L672" s="67"/>
      <c r="N672" s="67"/>
      <c r="O672" s="221"/>
      <c r="Q672" s="221"/>
      <c r="R672" s="221"/>
      <c r="S672" s="221"/>
      <c r="T672" s="221"/>
      <c r="U672" s="221"/>
      <c r="V672" s="221"/>
      <c r="W672" s="221"/>
      <c r="X672" s="221"/>
      <c r="Y672" s="223"/>
      <c r="Z672" s="221"/>
      <c r="AA672" s="221"/>
      <c r="AB672" s="221"/>
      <c r="AC672" s="221"/>
      <c r="AD672" s="221"/>
      <c r="AE672" s="221"/>
      <c r="AF672" s="221"/>
      <c r="AG672" s="221"/>
      <c r="AH672" s="221"/>
    </row>
    <row r="673" spans="1:34" ht="14.25" customHeight="1">
      <c r="A673" s="221"/>
      <c r="B673" s="87"/>
      <c r="C673" s="87"/>
      <c r="F673" s="221"/>
      <c r="J673" s="299"/>
      <c r="K673" s="300"/>
      <c r="L673" s="67"/>
      <c r="N673" s="67"/>
      <c r="O673" s="221"/>
      <c r="Q673" s="221"/>
      <c r="R673" s="221"/>
      <c r="S673" s="221"/>
      <c r="T673" s="221"/>
      <c r="U673" s="221"/>
      <c r="V673" s="221"/>
      <c r="W673" s="221"/>
      <c r="X673" s="221"/>
      <c r="Y673" s="223"/>
      <c r="Z673" s="221"/>
      <c r="AA673" s="221"/>
      <c r="AB673" s="221"/>
      <c r="AC673" s="221"/>
      <c r="AD673" s="221"/>
      <c r="AE673" s="221"/>
      <c r="AF673" s="221"/>
      <c r="AG673" s="221"/>
      <c r="AH673" s="221"/>
    </row>
    <row r="674" spans="1:34" ht="14.25" customHeight="1">
      <c r="A674" s="221"/>
      <c r="B674" s="87"/>
      <c r="C674" s="87"/>
      <c r="F674" s="221"/>
      <c r="J674" s="299"/>
      <c r="K674" s="300"/>
      <c r="L674" s="67"/>
      <c r="N674" s="67"/>
      <c r="O674" s="221"/>
      <c r="Q674" s="221"/>
      <c r="R674" s="221"/>
      <c r="S674" s="221"/>
      <c r="T674" s="221"/>
      <c r="U674" s="221"/>
      <c r="V674" s="221"/>
      <c r="W674" s="221"/>
      <c r="X674" s="221"/>
      <c r="Y674" s="223"/>
      <c r="Z674" s="221"/>
      <c r="AA674" s="221"/>
      <c r="AB674" s="221"/>
      <c r="AC674" s="221"/>
      <c r="AD674" s="221"/>
      <c r="AE674" s="221"/>
      <c r="AF674" s="221"/>
      <c r="AG674" s="221"/>
      <c r="AH674" s="221"/>
    </row>
    <row r="675" spans="1:34" ht="14.25" customHeight="1">
      <c r="A675" s="221"/>
      <c r="B675" s="87"/>
      <c r="C675" s="87"/>
      <c r="F675" s="221"/>
      <c r="J675" s="299"/>
      <c r="K675" s="300"/>
      <c r="L675" s="67"/>
      <c r="N675" s="67"/>
      <c r="O675" s="221"/>
      <c r="Q675" s="221"/>
      <c r="R675" s="221"/>
      <c r="S675" s="221"/>
      <c r="T675" s="221"/>
      <c r="U675" s="221"/>
      <c r="V675" s="221"/>
      <c r="W675" s="221"/>
      <c r="X675" s="221"/>
      <c r="Y675" s="223"/>
      <c r="Z675" s="221"/>
      <c r="AA675" s="221"/>
      <c r="AB675" s="221"/>
      <c r="AC675" s="221"/>
      <c r="AD675" s="221"/>
      <c r="AE675" s="221"/>
      <c r="AF675" s="221"/>
      <c r="AG675" s="221"/>
      <c r="AH675" s="221"/>
    </row>
    <row r="676" spans="1:34" ht="14.25" customHeight="1">
      <c r="A676" s="221"/>
      <c r="B676" s="87"/>
      <c r="C676" s="87"/>
      <c r="F676" s="221"/>
      <c r="J676" s="299"/>
      <c r="K676" s="300"/>
      <c r="L676" s="67"/>
      <c r="N676" s="67"/>
      <c r="O676" s="221"/>
      <c r="Q676" s="221"/>
      <c r="R676" s="221"/>
      <c r="S676" s="221"/>
      <c r="T676" s="221"/>
      <c r="U676" s="221"/>
      <c r="V676" s="221"/>
      <c r="W676" s="221"/>
      <c r="X676" s="221"/>
      <c r="Y676" s="223"/>
      <c r="Z676" s="221"/>
      <c r="AA676" s="221"/>
      <c r="AB676" s="221"/>
      <c r="AC676" s="221"/>
      <c r="AD676" s="221"/>
      <c r="AE676" s="221"/>
      <c r="AF676" s="221"/>
      <c r="AG676" s="221"/>
      <c r="AH676" s="221"/>
    </row>
    <row r="677" spans="1:34" ht="14.25" customHeight="1">
      <c r="A677" s="221"/>
      <c r="B677" s="87"/>
      <c r="C677" s="87"/>
      <c r="F677" s="221"/>
      <c r="J677" s="299"/>
      <c r="K677" s="300"/>
      <c r="L677" s="67"/>
      <c r="N677" s="67"/>
      <c r="O677" s="221"/>
      <c r="Q677" s="221"/>
      <c r="R677" s="221"/>
      <c r="S677" s="221"/>
      <c r="T677" s="221"/>
      <c r="U677" s="221"/>
      <c r="V677" s="221"/>
      <c r="W677" s="221"/>
      <c r="X677" s="221"/>
      <c r="Y677" s="223"/>
      <c r="Z677" s="221"/>
      <c r="AA677" s="221"/>
      <c r="AB677" s="221"/>
      <c r="AC677" s="221"/>
      <c r="AD677" s="221"/>
      <c r="AE677" s="221"/>
      <c r="AF677" s="221"/>
      <c r="AG677" s="221"/>
      <c r="AH677" s="221"/>
    </row>
    <row r="678" spans="1:34" ht="14.25" customHeight="1">
      <c r="A678" s="221"/>
      <c r="B678" s="87"/>
      <c r="C678" s="87"/>
      <c r="F678" s="221"/>
      <c r="J678" s="299"/>
      <c r="K678" s="300"/>
      <c r="L678" s="67"/>
      <c r="N678" s="67"/>
      <c r="O678" s="221"/>
      <c r="Q678" s="221"/>
      <c r="R678" s="221"/>
      <c r="S678" s="221"/>
      <c r="T678" s="221"/>
      <c r="U678" s="221"/>
      <c r="V678" s="221"/>
      <c r="W678" s="221"/>
      <c r="X678" s="221"/>
      <c r="Y678" s="223"/>
      <c r="Z678" s="221"/>
      <c r="AA678" s="221"/>
      <c r="AB678" s="221"/>
      <c r="AC678" s="221"/>
      <c r="AD678" s="221"/>
      <c r="AE678" s="221"/>
      <c r="AF678" s="221"/>
      <c r="AG678" s="221"/>
      <c r="AH678" s="221"/>
    </row>
    <row r="679" spans="1:34" ht="14.25" customHeight="1">
      <c r="A679" s="221"/>
      <c r="B679" s="87"/>
      <c r="C679" s="87"/>
      <c r="F679" s="221"/>
      <c r="J679" s="299"/>
      <c r="K679" s="300"/>
      <c r="L679" s="67"/>
      <c r="N679" s="67"/>
      <c r="O679" s="221"/>
      <c r="Q679" s="221"/>
      <c r="R679" s="221"/>
      <c r="S679" s="221"/>
      <c r="T679" s="221"/>
      <c r="U679" s="221"/>
      <c r="V679" s="221"/>
      <c r="W679" s="221"/>
      <c r="X679" s="221"/>
      <c r="Y679" s="223"/>
      <c r="Z679" s="221"/>
      <c r="AA679" s="221"/>
      <c r="AB679" s="221"/>
      <c r="AC679" s="221"/>
      <c r="AD679" s="221"/>
      <c r="AE679" s="221"/>
      <c r="AF679" s="221"/>
      <c r="AG679" s="221"/>
      <c r="AH679" s="221"/>
    </row>
    <row r="680" spans="1:34" ht="14.25" customHeight="1">
      <c r="A680" s="221"/>
      <c r="B680" s="87"/>
      <c r="C680" s="87"/>
      <c r="F680" s="221"/>
      <c r="J680" s="299"/>
      <c r="K680" s="300"/>
      <c r="L680" s="67"/>
      <c r="N680" s="67"/>
      <c r="O680" s="221"/>
      <c r="Q680" s="221"/>
      <c r="R680" s="221"/>
      <c r="S680" s="221"/>
      <c r="T680" s="221"/>
      <c r="U680" s="221"/>
      <c r="V680" s="221"/>
      <c r="W680" s="221"/>
      <c r="X680" s="221"/>
      <c r="Y680" s="223"/>
      <c r="Z680" s="221"/>
      <c r="AA680" s="221"/>
      <c r="AB680" s="221"/>
      <c r="AC680" s="221"/>
      <c r="AD680" s="221"/>
      <c r="AE680" s="221"/>
      <c r="AF680" s="221"/>
      <c r="AG680" s="221"/>
      <c r="AH680" s="221"/>
    </row>
    <row r="681" spans="1:34" ht="14.25" customHeight="1">
      <c r="A681" s="221"/>
      <c r="B681" s="87"/>
      <c r="C681" s="87"/>
      <c r="F681" s="221"/>
      <c r="J681" s="299"/>
      <c r="K681" s="300"/>
      <c r="L681" s="67"/>
      <c r="N681" s="67"/>
      <c r="O681" s="221"/>
      <c r="Q681" s="221"/>
      <c r="R681" s="221"/>
      <c r="S681" s="221"/>
      <c r="T681" s="221"/>
      <c r="U681" s="221"/>
      <c r="V681" s="221"/>
      <c r="W681" s="221"/>
      <c r="X681" s="221"/>
      <c r="Y681" s="223"/>
      <c r="Z681" s="221"/>
      <c r="AA681" s="221"/>
      <c r="AB681" s="221"/>
      <c r="AC681" s="221"/>
      <c r="AD681" s="221"/>
      <c r="AE681" s="221"/>
      <c r="AF681" s="221"/>
      <c r="AG681" s="221"/>
      <c r="AH681" s="221"/>
    </row>
    <row r="682" spans="1:34" ht="14.25" customHeight="1">
      <c r="A682" s="221"/>
      <c r="B682" s="87"/>
      <c r="C682" s="87"/>
      <c r="F682" s="221"/>
      <c r="J682" s="299"/>
      <c r="K682" s="300"/>
      <c r="L682" s="67"/>
      <c r="N682" s="67"/>
      <c r="O682" s="221"/>
      <c r="Q682" s="221"/>
      <c r="R682" s="221"/>
      <c r="S682" s="221"/>
      <c r="T682" s="221"/>
      <c r="U682" s="221"/>
      <c r="V682" s="221"/>
      <c r="W682" s="221"/>
      <c r="X682" s="221"/>
      <c r="Y682" s="223"/>
      <c r="Z682" s="221"/>
      <c r="AA682" s="221"/>
      <c r="AB682" s="221"/>
      <c r="AC682" s="221"/>
      <c r="AD682" s="221"/>
      <c r="AE682" s="221"/>
      <c r="AF682" s="221"/>
      <c r="AG682" s="221"/>
      <c r="AH682" s="221"/>
    </row>
    <row r="683" spans="1:34" ht="14.25" customHeight="1">
      <c r="A683" s="221"/>
      <c r="B683" s="87"/>
      <c r="C683" s="87"/>
      <c r="F683" s="221"/>
      <c r="J683" s="299"/>
      <c r="K683" s="300"/>
      <c r="L683" s="67"/>
      <c r="N683" s="67"/>
      <c r="O683" s="221"/>
      <c r="Q683" s="221"/>
      <c r="R683" s="221"/>
      <c r="S683" s="221"/>
      <c r="T683" s="221"/>
      <c r="U683" s="221"/>
      <c r="V683" s="221"/>
      <c r="W683" s="221"/>
      <c r="X683" s="221"/>
      <c r="Y683" s="223"/>
      <c r="Z683" s="221"/>
      <c r="AA683" s="221"/>
      <c r="AB683" s="221"/>
      <c r="AC683" s="221"/>
      <c r="AD683" s="221"/>
      <c r="AE683" s="221"/>
      <c r="AF683" s="221"/>
      <c r="AG683" s="221"/>
      <c r="AH683" s="221"/>
    </row>
    <row r="684" spans="1:34" ht="14.25" customHeight="1">
      <c r="A684" s="221"/>
      <c r="B684" s="87"/>
      <c r="C684" s="87"/>
      <c r="F684" s="221"/>
      <c r="J684" s="299"/>
      <c r="K684" s="300"/>
      <c r="L684" s="67"/>
      <c r="N684" s="67"/>
      <c r="O684" s="221"/>
      <c r="Q684" s="221"/>
      <c r="R684" s="221"/>
      <c r="S684" s="221"/>
      <c r="T684" s="221"/>
      <c r="U684" s="221"/>
      <c r="V684" s="221"/>
      <c r="W684" s="221"/>
      <c r="X684" s="221"/>
      <c r="Y684" s="223"/>
      <c r="Z684" s="221"/>
      <c r="AA684" s="221"/>
      <c r="AB684" s="221"/>
      <c r="AC684" s="221"/>
      <c r="AD684" s="221"/>
      <c r="AE684" s="221"/>
      <c r="AF684" s="221"/>
      <c r="AG684" s="221"/>
      <c r="AH684" s="221"/>
    </row>
    <row r="685" spans="1:34" ht="14.25" customHeight="1">
      <c r="A685" s="221"/>
      <c r="B685" s="87"/>
      <c r="C685" s="87"/>
      <c r="F685" s="221"/>
      <c r="J685" s="299"/>
      <c r="K685" s="300"/>
      <c r="L685" s="67"/>
      <c r="N685" s="67"/>
      <c r="O685" s="221"/>
      <c r="Q685" s="221"/>
      <c r="R685" s="221"/>
      <c r="S685" s="221"/>
      <c r="T685" s="221"/>
      <c r="U685" s="221"/>
      <c r="V685" s="221"/>
      <c r="W685" s="221"/>
      <c r="X685" s="221"/>
      <c r="Y685" s="223"/>
      <c r="Z685" s="221"/>
      <c r="AA685" s="221"/>
      <c r="AB685" s="221"/>
      <c r="AC685" s="221"/>
      <c r="AD685" s="221"/>
      <c r="AE685" s="221"/>
      <c r="AF685" s="221"/>
      <c r="AG685" s="221"/>
      <c r="AH685" s="221"/>
    </row>
    <row r="686" spans="1:34" ht="14.25" customHeight="1">
      <c r="A686" s="221"/>
      <c r="B686" s="87"/>
      <c r="C686" s="87"/>
      <c r="F686" s="221"/>
      <c r="J686" s="299"/>
      <c r="K686" s="300"/>
      <c r="L686" s="67"/>
      <c r="N686" s="67"/>
      <c r="O686" s="221"/>
      <c r="Q686" s="221"/>
      <c r="R686" s="221"/>
      <c r="S686" s="221"/>
      <c r="T686" s="221"/>
      <c r="U686" s="221"/>
      <c r="V686" s="221"/>
      <c r="W686" s="221"/>
      <c r="X686" s="221"/>
      <c r="Y686" s="223"/>
      <c r="Z686" s="221"/>
      <c r="AA686" s="221"/>
      <c r="AB686" s="221"/>
      <c r="AC686" s="221"/>
      <c r="AD686" s="221"/>
      <c r="AE686" s="221"/>
      <c r="AF686" s="221"/>
      <c r="AG686" s="221"/>
      <c r="AH686" s="221"/>
    </row>
    <row r="687" spans="1:34" ht="14.25" customHeight="1">
      <c r="A687" s="221"/>
      <c r="B687" s="87"/>
      <c r="C687" s="87"/>
      <c r="F687" s="221"/>
      <c r="J687" s="299"/>
      <c r="K687" s="300"/>
      <c r="L687" s="67"/>
      <c r="N687" s="67"/>
      <c r="O687" s="221"/>
      <c r="Q687" s="221"/>
      <c r="R687" s="221"/>
      <c r="S687" s="221"/>
      <c r="T687" s="221"/>
      <c r="U687" s="221"/>
      <c r="V687" s="221"/>
      <c r="W687" s="221"/>
      <c r="X687" s="221"/>
      <c r="Y687" s="223"/>
      <c r="Z687" s="221"/>
      <c r="AA687" s="221"/>
      <c r="AB687" s="221"/>
      <c r="AC687" s="221"/>
      <c r="AD687" s="221"/>
      <c r="AE687" s="221"/>
      <c r="AF687" s="221"/>
      <c r="AG687" s="221"/>
      <c r="AH687" s="221"/>
    </row>
    <row r="688" spans="1:34" ht="14.25" customHeight="1">
      <c r="A688" s="221"/>
      <c r="B688" s="87"/>
      <c r="C688" s="87"/>
      <c r="F688" s="221"/>
      <c r="J688" s="299"/>
      <c r="K688" s="300"/>
      <c r="L688" s="67"/>
      <c r="N688" s="67"/>
      <c r="O688" s="221"/>
      <c r="Q688" s="221"/>
      <c r="R688" s="221"/>
      <c r="S688" s="221"/>
      <c r="T688" s="221"/>
      <c r="U688" s="221"/>
      <c r="V688" s="221"/>
      <c r="W688" s="221"/>
      <c r="X688" s="221"/>
      <c r="Y688" s="223"/>
      <c r="Z688" s="221"/>
      <c r="AA688" s="221"/>
      <c r="AB688" s="221"/>
      <c r="AC688" s="221"/>
      <c r="AD688" s="221"/>
      <c r="AE688" s="221"/>
      <c r="AF688" s="221"/>
      <c r="AG688" s="221"/>
      <c r="AH688" s="221"/>
    </row>
    <row r="689" spans="1:34" ht="14.25" customHeight="1">
      <c r="A689" s="221"/>
      <c r="B689" s="87"/>
      <c r="C689" s="87"/>
      <c r="F689" s="221"/>
      <c r="J689" s="299"/>
      <c r="K689" s="300"/>
      <c r="L689" s="67"/>
      <c r="N689" s="67"/>
      <c r="O689" s="221"/>
      <c r="Q689" s="221"/>
      <c r="R689" s="221"/>
      <c r="S689" s="221"/>
      <c r="T689" s="221"/>
      <c r="U689" s="221"/>
      <c r="V689" s="221"/>
      <c r="W689" s="221"/>
      <c r="X689" s="221"/>
      <c r="Y689" s="223"/>
      <c r="Z689" s="221"/>
      <c r="AA689" s="221"/>
      <c r="AB689" s="221"/>
      <c r="AC689" s="221"/>
      <c r="AD689" s="221"/>
      <c r="AE689" s="221"/>
      <c r="AF689" s="221"/>
      <c r="AG689" s="221"/>
      <c r="AH689" s="221"/>
    </row>
    <row r="690" spans="1:34" ht="14.25" customHeight="1">
      <c r="A690" s="221"/>
      <c r="B690" s="87"/>
      <c r="C690" s="87"/>
      <c r="F690" s="221"/>
      <c r="J690" s="299"/>
      <c r="K690" s="300"/>
      <c r="L690" s="67"/>
      <c r="N690" s="67"/>
      <c r="O690" s="221"/>
      <c r="Q690" s="221"/>
      <c r="R690" s="221"/>
      <c r="S690" s="221"/>
      <c r="T690" s="221"/>
      <c r="U690" s="221"/>
      <c r="V690" s="221"/>
      <c r="W690" s="221"/>
      <c r="X690" s="221"/>
      <c r="Y690" s="223"/>
      <c r="Z690" s="221"/>
      <c r="AA690" s="221"/>
      <c r="AB690" s="221"/>
      <c r="AC690" s="221"/>
      <c r="AD690" s="221"/>
      <c r="AE690" s="221"/>
      <c r="AF690" s="221"/>
      <c r="AG690" s="221"/>
      <c r="AH690" s="221"/>
    </row>
    <row r="691" spans="1:34" ht="14.25" customHeight="1">
      <c r="A691" s="221"/>
      <c r="B691" s="87"/>
      <c r="C691" s="87"/>
      <c r="F691" s="221"/>
      <c r="J691" s="299"/>
      <c r="K691" s="300"/>
      <c r="L691" s="67"/>
      <c r="N691" s="67"/>
      <c r="O691" s="221"/>
      <c r="Q691" s="221"/>
      <c r="R691" s="221"/>
      <c r="S691" s="221"/>
      <c r="T691" s="221"/>
      <c r="U691" s="221"/>
      <c r="V691" s="221"/>
      <c r="W691" s="221"/>
      <c r="X691" s="221"/>
      <c r="Y691" s="223"/>
      <c r="Z691" s="221"/>
      <c r="AA691" s="221"/>
      <c r="AB691" s="221"/>
      <c r="AC691" s="221"/>
      <c r="AD691" s="221"/>
      <c r="AE691" s="221"/>
      <c r="AF691" s="221"/>
      <c r="AG691" s="221"/>
      <c r="AH691" s="221"/>
    </row>
    <row r="692" spans="1:34" ht="14.25" customHeight="1">
      <c r="A692" s="221"/>
      <c r="B692" s="87"/>
      <c r="C692" s="87"/>
      <c r="F692" s="221"/>
      <c r="J692" s="299"/>
      <c r="K692" s="300"/>
      <c r="L692" s="67"/>
      <c r="N692" s="67"/>
      <c r="O692" s="221"/>
      <c r="Q692" s="221"/>
      <c r="R692" s="221"/>
      <c r="S692" s="221"/>
      <c r="T692" s="221"/>
      <c r="U692" s="221"/>
      <c r="V692" s="221"/>
      <c r="W692" s="221"/>
      <c r="X692" s="221"/>
      <c r="Y692" s="223"/>
      <c r="Z692" s="221"/>
      <c r="AA692" s="221"/>
      <c r="AB692" s="221"/>
      <c r="AC692" s="221"/>
      <c r="AD692" s="221"/>
      <c r="AE692" s="221"/>
      <c r="AF692" s="221"/>
      <c r="AG692" s="221"/>
      <c r="AH692" s="221"/>
    </row>
    <row r="693" spans="1:34" ht="14.25" customHeight="1">
      <c r="A693" s="221"/>
      <c r="B693" s="87"/>
      <c r="C693" s="87"/>
      <c r="F693" s="221"/>
      <c r="J693" s="299"/>
      <c r="K693" s="300"/>
      <c r="L693" s="67"/>
      <c r="N693" s="67"/>
      <c r="O693" s="221"/>
      <c r="Q693" s="221"/>
      <c r="R693" s="221"/>
      <c r="S693" s="221"/>
      <c r="T693" s="221"/>
      <c r="U693" s="221"/>
      <c r="V693" s="221"/>
      <c r="W693" s="221"/>
      <c r="X693" s="221"/>
      <c r="Y693" s="223"/>
      <c r="Z693" s="221"/>
      <c r="AA693" s="221"/>
      <c r="AB693" s="221"/>
      <c r="AC693" s="221"/>
      <c r="AD693" s="221"/>
      <c r="AE693" s="221"/>
      <c r="AF693" s="221"/>
      <c r="AG693" s="221"/>
      <c r="AH693" s="221"/>
    </row>
    <row r="694" spans="1:34" ht="14.25" customHeight="1">
      <c r="A694" s="221"/>
      <c r="B694" s="87"/>
      <c r="C694" s="87"/>
      <c r="F694" s="221"/>
      <c r="J694" s="299"/>
      <c r="K694" s="300"/>
      <c r="L694" s="67"/>
      <c r="N694" s="67"/>
      <c r="O694" s="221"/>
      <c r="Q694" s="221"/>
      <c r="R694" s="221"/>
      <c r="S694" s="221"/>
      <c r="T694" s="221"/>
      <c r="U694" s="221"/>
      <c r="V694" s="221"/>
      <c r="W694" s="221"/>
      <c r="X694" s="221"/>
      <c r="Y694" s="223"/>
      <c r="Z694" s="221"/>
      <c r="AA694" s="221"/>
      <c r="AB694" s="221"/>
      <c r="AC694" s="221"/>
      <c r="AD694" s="221"/>
      <c r="AE694" s="221"/>
      <c r="AF694" s="221"/>
      <c r="AG694" s="221"/>
      <c r="AH694" s="221"/>
    </row>
    <row r="695" spans="1:34" ht="14.25" customHeight="1">
      <c r="A695" s="221"/>
      <c r="B695" s="87"/>
      <c r="C695" s="87"/>
      <c r="F695" s="221"/>
      <c r="J695" s="299"/>
      <c r="K695" s="300"/>
      <c r="L695" s="67"/>
      <c r="N695" s="67"/>
      <c r="O695" s="221"/>
      <c r="Q695" s="221"/>
      <c r="R695" s="221"/>
      <c r="S695" s="221"/>
      <c r="T695" s="221"/>
      <c r="U695" s="221"/>
      <c r="V695" s="221"/>
      <c r="W695" s="221"/>
      <c r="X695" s="221"/>
      <c r="Y695" s="223"/>
      <c r="Z695" s="221"/>
      <c r="AA695" s="221"/>
      <c r="AB695" s="221"/>
      <c r="AC695" s="221"/>
      <c r="AD695" s="221"/>
      <c r="AE695" s="221"/>
      <c r="AF695" s="221"/>
      <c r="AG695" s="221"/>
      <c r="AH695" s="221"/>
    </row>
    <row r="696" spans="1:34" ht="14.25" customHeight="1">
      <c r="A696" s="221"/>
      <c r="B696" s="87"/>
      <c r="C696" s="87"/>
      <c r="F696" s="221"/>
      <c r="J696" s="299"/>
      <c r="K696" s="300"/>
      <c r="L696" s="67"/>
      <c r="N696" s="67"/>
      <c r="O696" s="221"/>
      <c r="Q696" s="221"/>
      <c r="R696" s="221"/>
      <c r="S696" s="221"/>
      <c r="T696" s="221"/>
      <c r="U696" s="221"/>
      <c r="V696" s="221"/>
      <c r="W696" s="221"/>
      <c r="X696" s="221"/>
      <c r="Y696" s="223"/>
      <c r="Z696" s="221"/>
      <c r="AA696" s="221"/>
      <c r="AB696" s="221"/>
      <c r="AC696" s="221"/>
      <c r="AD696" s="221"/>
      <c r="AE696" s="221"/>
      <c r="AF696" s="221"/>
      <c r="AG696" s="221"/>
      <c r="AH696" s="221"/>
    </row>
    <row r="697" spans="1:34" ht="14.25" customHeight="1">
      <c r="A697" s="221"/>
      <c r="B697" s="87"/>
      <c r="C697" s="87"/>
      <c r="F697" s="221"/>
      <c r="J697" s="299"/>
      <c r="K697" s="300"/>
      <c r="L697" s="67"/>
      <c r="N697" s="67"/>
      <c r="O697" s="221"/>
      <c r="Q697" s="221"/>
      <c r="R697" s="221"/>
      <c r="S697" s="221"/>
      <c r="T697" s="221"/>
      <c r="U697" s="221"/>
      <c r="V697" s="221"/>
      <c r="W697" s="221"/>
      <c r="X697" s="221"/>
      <c r="Y697" s="223"/>
      <c r="Z697" s="221"/>
      <c r="AA697" s="221"/>
      <c r="AB697" s="221"/>
      <c r="AC697" s="221"/>
      <c r="AD697" s="221"/>
      <c r="AE697" s="221"/>
      <c r="AF697" s="221"/>
      <c r="AG697" s="221"/>
      <c r="AH697" s="221"/>
    </row>
    <row r="698" spans="1:34" ht="14.25" customHeight="1">
      <c r="A698" s="221"/>
      <c r="B698" s="87"/>
      <c r="C698" s="87"/>
      <c r="F698" s="221"/>
      <c r="J698" s="299"/>
      <c r="K698" s="300"/>
      <c r="L698" s="67"/>
      <c r="N698" s="67"/>
      <c r="O698" s="221"/>
      <c r="Q698" s="221"/>
      <c r="R698" s="221"/>
      <c r="S698" s="221"/>
      <c r="T698" s="221"/>
      <c r="U698" s="221"/>
      <c r="V698" s="221"/>
      <c r="W698" s="221"/>
      <c r="X698" s="221"/>
      <c r="Y698" s="223"/>
      <c r="Z698" s="221"/>
      <c r="AA698" s="221"/>
      <c r="AB698" s="221"/>
      <c r="AC698" s="221"/>
      <c r="AD698" s="221"/>
      <c r="AE698" s="221"/>
      <c r="AF698" s="221"/>
      <c r="AG698" s="221"/>
      <c r="AH698" s="221"/>
    </row>
    <row r="699" spans="1:34" ht="14.25" customHeight="1">
      <c r="A699" s="221"/>
      <c r="B699" s="87"/>
      <c r="C699" s="87"/>
      <c r="F699" s="221"/>
      <c r="J699" s="299"/>
      <c r="K699" s="300"/>
      <c r="L699" s="67"/>
      <c r="N699" s="67"/>
      <c r="O699" s="221"/>
      <c r="Q699" s="221"/>
      <c r="R699" s="221"/>
      <c r="S699" s="221"/>
      <c r="T699" s="221"/>
      <c r="U699" s="221"/>
      <c r="V699" s="221"/>
      <c r="W699" s="221"/>
      <c r="X699" s="221"/>
      <c r="Y699" s="223"/>
      <c r="Z699" s="221"/>
      <c r="AA699" s="221"/>
      <c r="AB699" s="221"/>
      <c r="AC699" s="221"/>
      <c r="AD699" s="221"/>
      <c r="AE699" s="221"/>
      <c r="AF699" s="221"/>
      <c r="AG699" s="221"/>
      <c r="AH699" s="221"/>
    </row>
    <row r="700" spans="1:34" ht="14.25" customHeight="1">
      <c r="A700" s="221"/>
      <c r="B700" s="87"/>
      <c r="C700" s="87"/>
      <c r="F700" s="221"/>
      <c r="J700" s="299"/>
      <c r="K700" s="300"/>
      <c r="L700" s="67"/>
      <c r="N700" s="67"/>
      <c r="O700" s="221"/>
      <c r="Q700" s="221"/>
      <c r="R700" s="221"/>
      <c r="S700" s="221"/>
      <c r="T700" s="221"/>
      <c r="U700" s="221"/>
      <c r="V700" s="221"/>
      <c r="W700" s="221"/>
      <c r="X700" s="221"/>
      <c r="Y700" s="223"/>
      <c r="Z700" s="221"/>
      <c r="AA700" s="221"/>
      <c r="AB700" s="221"/>
      <c r="AC700" s="221"/>
      <c r="AD700" s="221"/>
      <c r="AE700" s="221"/>
      <c r="AF700" s="221"/>
      <c r="AG700" s="221"/>
      <c r="AH700" s="221"/>
    </row>
    <row r="701" spans="1:34" ht="14.25" customHeight="1">
      <c r="A701" s="221"/>
      <c r="B701" s="87"/>
      <c r="C701" s="87"/>
      <c r="F701" s="221"/>
      <c r="J701" s="299"/>
      <c r="K701" s="300"/>
      <c r="L701" s="67"/>
      <c r="N701" s="67"/>
      <c r="O701" s="221"/>
      <c r="Q701" s="221"/>
      <c r="R701" s="221"/>
      <c r="S701" s="221"/>
      <c r="T701" s="221"/>
      <c r="U701" s="221"/>
      <c r="V701" s="221"/>
      <c r="W701" s="221"/>
      <c r="X701" s="221"/>
      <c r="Y701" s="223"/>
      <c r="Z701" s="221"/>
      <c r="AA701" s="221"/>
      <c r="AB701" s="221"/>
      <c r="AC701" s="221"/>
      <c r="AD701" s="221"/>
      <c r="AE701" s="221"/>
      <c r="AF701" s="221"/>
      <c r="AG701" s="221"/>
      <c r="AH701" s="221"/>
    </row>
    <row r="702" spans="1:34" ht="14.25" customHeight="1">
      <c r="A702" s="221"/>
      <c r="B702" s="87"/>
      <c r="C702" s="87"/>
      <c r="F702" s="221"/>
      <c r="J702" s="299"/>
      <c r="K702" s="300"/>
      <c r="L702" s="67"/>
      <c r="N702" s="67"/>
      <c r="O702" s="221"/>
      <c r="Q702" s="221"/>
      <c r="R702" s="221"/>
      <c r="S702" s="221"/>
      <c r="T702" s="221"/>
      <c r="U702" s="221"/>
      <c r="V702" s="221"/>
      <c r="W702" s="221"/>
      <c r="X702" s="221"/>
      <c r="Y702" s="223"/>
      <c r="Z702" s="221"/>
      <c r="AA702" s="221"/>
      <c r="AB702" s="221"/>
      <c r="AC702" s="221"/>
      <c r="AD702" s="221"/>
      <c r="AE702" s="221"/>
      <c r="AF702" s="221"/>
      <c r="AG702" s="221"/>
      <c r="AH702" s="221"/>
    </row>
    <row r="703" spans="1:34" ht="14.25" customHeight="1">
      <c r="A703" s="221"/>
      <c r="B703" s="87"/>
      <c r="C703" s="87"/>
      <c r="F703" s="221"/>
      <c r="J703" s="299"/>
      <c r="K703" s="300"/>
      <c r="L703" s="67"/>
      <c r="N703" s="67"/>
      <c r="O703" s="221"/>
      <c r="Q703" s="221"/>
      <c r="R703" s="221"/>
      <c r="S703" s="221"/>
      <c r="T703" s="221"/>
      <c r="U703" s="221"/>
      <c r="V703" s="221"/>
      <c r="W703" s="221"/>
      <c r="X703" s="221"/>
      <c r="Y703" s="223"/>
      <c r="Z703" s="221"/>
      <c r="AA703" s="221"/>
      <c r="AB703" s="221"/>
      <c r="AC703" s="221"/>
      <c r="AD703" s="221"/>
      <c r="AE703" s="221"/>
      <c r="AF703" s="221"/>
      <c r="AG703" s="221"/>
      <c r="AH703" s="221"/>
    </row>
    <row r="704" spans="1:34" ht="14.25" customHeight="1">
      <c r="A704" s="221"/>
      <c r="B704" s="87"/>
      <c r="C704" s="87"/>
      <c r="F704" s="221"/>
      <c r="J704" s="299"/>
      <c r="K704" s="300"/>
      <c r="L704" s="67"/>
      <c r="N704" s="67"/>
      <c r="O704" s="221"/>
      <c r="Q704" s="221"/>
      <c r="R704" s="221"/>
      <c r="S704" s="221"/>
      <c r="T704" s="221"/>
      <c r="U704" s="221"/>
      <c r="V704" s="221"/>
      <c r="W704" s="221"/>
      <c r="X704" s="221"/>
      <c r="Y704" s="223"/>
      <c r="Z704" s="221"/>
      <c r="AA704" s="221"/>
      <c r="AB704" s="221"/>
      <c r="AC704" s="221"/>
      <c r="AD704" s="221"/>
      <c r="AE704" s="221"/>
      <c r="AF704" s="221"/>
      <c r="AG704" s="221"/>
      <c r="AH704" s="221"/>
    </row>
    <row r="705" spans="1:34" ht="14.25" customHeight="1">
      <c r="A705" s="221"/>
      <c r="B705" s="87"/>
      <c r="C705" s="87"/>
      <c r="F705" s="221"/>
      <c r="J705" s="299"/>
      <c r="K705" s="300"/>
      <c r="L705" s="67"/>
      <c r="N705" s="67"/>
      <c r="O705" s="221"/>
      <c r="Q705" s="221"/>
      <c r="R705" s="221"/>
      <c r="S705" s="221"/>
      <c r="T705" s="221"/>
      <c r="U705" s="221"/>
      <c r="V705" s="221"/>
      <c r="W705" s="221"/>
      <c r="X705" s="221"/>
      <c r="Y705" s="223"/>
      <c r="Z705" s="221"/>
      <c r="AA705" s="221"/>
      <c r="AB705" s="221"/>
      <c r="AC705" s="221"/>
      <c r="AD705" s="221"/>
      <c r="AE705" s="221"/>
      <c r="AF705" s="221"/>
      <c r="AG705" s="221"/>
      <c r="AH705" s="221"/>
    </row>
    <row r="706" spans="1:34" ht="14.25" customHeight="1">
      <c r="A706" s="221"/>
      <c r="B706" s="87"/>
      <c r="C706" s="87"/>
      <c r="F706" s="221"/>
      <c r="J706" s="299"/>
      <c r="K706" s="300"/>
      <c r="L706" s="67"/>
      <c r="N706" s="67"/>
      <c r="O706" s="221"/>
      <c r="Q706" s="221"/>
      <c r="R706" s="221"/>
      <c r="S706" s="221"/>
      <c r="T706" s="221"/>
      <c r="U706" s="221"/>
      <c r="V706" s="221"/>
      <c r="W706" s="221"/>
      <c r="X706" s="221"/>
      <c r="Y706" s="223"/>
      <c r="Z706" s="221"/>
      <c r="AA706" s="221"/>
      <c r="AB706" s="221"/>
      <c r="AC706" s="221"/>
      <c r="AD706" s="221"/>
      <c r="AE706" s="221"/>
      <c r="AF706" s="221"/>
      <c r="AG706" s="221"/>
      <c r="AH706" s="221"/>
    </row>
    <row r="707" spans="1:34" ht="14.25" customHeight="1">
      <c r="A707" s="221"/>
      <c r="B707" s="87"/>
      <c r="C707" s="87"/>
      <c r="F707" s="221"/>
      <c r="J707" s="299"/>
      <c r="K707" s="300"/>
      <c r="L707" s="67"/>
      <c r="N707" s="67"/>
      <c r="O707" s="221"/>
      <c r="Q707" s="221"/>
      <c r="R707" s="221"/>
      <c r="S707" s="221"/>
      <c r="T707" s="221"/>
      <c r="U707" s="221"/>
      <c r="V707" s="221"/>
      <c r="W707" s="221"/>
      <c r="X707" s="221"/>
      <c r="Y707" s="223"/>
      <c r="Z707" s="221"/>
      <c r="AA707" s="221"/>
      <c r="AB707" s="221"/>
      <c r="AC707" s="221"/>
      <c r="AD707" s="221"/>
      <c r="AE707" s="221"/>
      <c r="AF707" s="221"/>
      <c r="AG707" s="221"/>
      <c r="AH707" s="221"/>
    </row>
    <row r="708" spans="1:34" ht="14.25" customHeight="1">
      <c r="A708" s="221"/>
      <c r="B708" s="87"/>
      <c r="C708" s="87"/>
      <c r="F708" s="221"/>
      <c r="J708" s="299"/>
      <c r="K708" s="300"/>
      <c r="L708" s="67"/>
      <c r="N708" s="67"/>
      <c r="O708" s="221"/>
      <c r="Q708" s="221"/>
      <c r="R708" s="221"/>
      <c r="S708" s="221"/>
      <c r="T708" s="221"/>
      <c r="U708" s="221"/>
      <c r="V708" s="221"/>
      <c r="W708" s="221"/>
      <c r="X708" s="221"/>
      <c r="Y708" s="223"/>
      <c r="Z708" s="221"/>
      <c r="AA708" s="221"/>
      <c r="AB708" s="221"/>
      <c r="AC708" s="221"/>
      <c r="AD708" s="221"/>
      <c r="AE708" s="221"/>
      <c r="AF708" s="221"/>
      <c r="AG708" s="221"/>
      <c r="AH708" s="221"/>
    </row>
    <row r="709" spans="1:34" ht="14.25" customHeight="1">
      <c r="A709" s="221"/>
      <c r="B709" s="87"/>
      <c r="C709" s="87"/>
      <c r="F709" s="221"/>
      <c r="J709" s="299"/>
      <c r="K709" s="300"/>
      <c r="L709" s="67"/>
      <c r="N709" s="67"/>
      <c r="O709" s="221"/>
      <c r="Q709" s="221"/>
      <c r="R709" s="221"/>
      <c r="S709" s="221"/>
      <c r="T709" s="221"/>
      <c r="U709" s="221"/>
      <c r="V709" s="221"/>
      <c r="W709" s="221"/>
      <c r="X709" s="221"/>
      <c r="Y709" s="223"/>
      <c r="Z709" s="221"/>
      <c r="AA709" s="221"/>
      <c r="AB709" s="221"/>
      <c r="AC709" s="221"/>
      <c r="AD709" s="221"/>
      <c r="AE709" s="221"/>
      <c r="AF709" s="221"/>
      <c r="AG709" s="221"/>
      <c r="AH709" s="221"/>
    </row>
    <row r="710" spans="1:34" ht="14.25" customHeight="1">
      <c r="A710" s="221"/>
      <c r="B710" s="87"/>
      <c r="C710" s="87"/>
      <c r="F710" s="221"/>
      <c r="J710" s="299"/>
      <c r="K710" s="300"/>
      <c r="L710" s="67"/>
      <c r="N710" s="67"/>
      <c r="O710" s="221"/>
      <c r="Q710" s="221"/>
      <c r="R710" s="221"/>
      <c r="S710" s="221"/>
      <c r="T710" s="221"/>
      <c r="U710" s="221"/>
      <c r="V710" s="221"/>
      <c r="W710" s="221"/>
      <c r="X710" s="221"/>
      <c r="Y710" s="223"/>
      <c r="Z710" s="221"/>
      <c r="AA710" s="221"/>
      <c r="AB710" s="221"/>
      <c r="AC710" s="221"/>
      <c r="AD710" s="221"/>
      <c r="AE710" s="221"/>
      <c r="AF710" s="221"/>
      <c r="AG710" s="221"/>
      <c r="AH710" s="221"/>
    </row>
    <row r="711" spans="1:34" ht="14.25" customHeight="1">
      <c r="A711" s="221"/>
      <c r="B711" s="87"/>
      <c r="C711" s="87"/>
      <c r="F711" s="221"/>
      <c r="J711" s="299"/>
      <c r="K711" s="300"/>
      <c r="L711" s="67"/>
      <c r="N711" s="67"/>
      <c r="O711" s="221"/>
      <c r="Q711" s="221"/>
      <c r="R711" s="221"/>
      <c r="S711" s="221"/>
      <c r="T711" s="221"/>
      <c r="U711" s="221"/>
      <c r="V711" s="221"/>
      <c r="W711" s="221"/>
      <c r="X711" s="221"/>
      <c r="Y711" s="223"/>
      <c r="Z711" s="221"/>
      <c r="AA711" s="221"/>
      <c r="AB711" s="221"/>
      <c r="AC711" s="221"/>
      <c r="AD711" s="221"/>
      <c r="AE711" s="221"/>
      <c r="AF711" s="221"/>
      <c r="AG711" s="221"/>
      <c r="AH711" s="221"/>
    </row>
    <row r="712" spans="1:34" ht="14.25" customHeight="1">
      <c r="A712" s="221"/>
      <c r="B712" s="87"/>
      <c r="C712" s="87"/>
      <c r="F712" s="221"/>
      <c r="J712" s="299"/>
      <c r="K712" s="300"/>
      <c r="L712" s="67"/>
      <c r="N712" s="67"/>
      <c r="O712" s="221"/>
      <c r="Q712" s="221"/>
      <c r="R712" s="221"/>
      <c r="S712" s="221"/>
      <c r="T712" s="221"/>
      <c r="U712" s="221"/>
      <c r="V712" s="221"/>
      <c r="W712" s="221"/>
      <c r="X712" s="221"/>
      <c r="Y712" s="223"/>
      <c r="Z712" s="221"/>
      <c r="AA712" s="221"/>
      <c r="AB712" s="221"/>
      <c r="AC712" s="221"/>
      <c r="AD712" s="221"/>
      <c r="AE712" s="221"/>
      <c r="AF712" s="221"/>
      <c r="AG712" s="221"/>
      <c r="AH712" s="221"/>
    </row>
    <row r="713" spans="1:34" ht="14.25" customHeight="1">
      <c r="A713" s="221"/>
      <c r="B713" s="87"/>
      <c r="C713" s="87"/>
      <c r="F713" s="221"/>
      <c r="J713" s="299"/>
      <c r="K713" s="300"/>
      <c r="L713" s="67"/>
      <c r="N713" s="67"/>
      <c r="O713" s="221"/>
      <c r="Q713" s="221"/>
      <c r="R713" s="221"/>
      <c r="S713" s="221"/>
      <c r="T713" s="221"/>
      <c r="U713" s="221"/>
      <c r="V713" s="221"/>
      <c r="W713" s="221"/>
      <c r="X713" s="221"/>
      <c r="Y713" s="223"/>
      <c r="Z713" s="221"/>
      <c r="AA713" s="221"/>
      <c r="AB713" s="221"/>
      <c r="AC713" s="221"/>
      <c r="AD713" s="221"/>
      <c r="AE713" s="221"/>
      <c r="AF713" s="221"/>
      <c r="AG713" s="221"/>
      <c r="AH713" s="221"/>
    </row>
    <row r="714" spans="1:34" ht="14.25" customHeight="1">
      <c r="A714" s="221"/>
      <c r="B714" s="87"/>
      <c r="C714" s="87"/>
      <c r="F714" s="221"/>
      <c r="J714" s="299"/>
      <c r="K714" s="300"/>
      <c r="L714" s="67"/>
      <c r="N714" s="67"/>
      <c r="O714" s="221"/>
      <c r="Q714" s="221"/>
      <c r="R714" s="221"/>
      <c r="S714" s="221"/>
      <c r="T714" s="221"/>
      <c r="U714" s="221"/>
      <c r="V714" s="221"/>
      <c r="W714" s="221"/>
      <c r="X714" s="221"/>
      <c r="Y714" s="223"/>
      <c r="Z714" s="221"/>
      <c r="AA714" s="221"/>
      <c r="AB714" s="221"/>
      <c r="AC714" s="221"/>
      <c r="AD714" s="221"/>
      <c r="AE714" s="221"/>
      <c r="AF714" s="221"/>
      <c r="AG714" s="221"/>
      <c r="AH714" s="221"/>
    </row>
    <row r="715" spans="1:34" ht="14.25" customHeight="1">
      <c r="A715" s="221"/>
      <c r="B715" s="87"/>
      <c r="C715" s="87"/>
      <c r="F715" s="221"/>
      <c r="J715" s="299"/>
      <c r="K715" s="300"/>
      <c r="L715" s="67"/>
      <c r="N715" s="67"/>
      <c r="O715" s="221"/>
      <c r="Q715" s="221"/>
      <c r="R715" s="221"/>
      <c r="S715" s="221"/>
      <c r="T715" s="221"/>
      <c r="U715" s="221"/>
      <c r="V715" s="221"/>
      <c r="W715" s="221"/>
      <c r="X715" s="221"/>
      <c r="Y715" s="223"/>
      <c r="Z715" s="221"/>
      <c r="AA715" s="221"/>
      <c r="AB715" s="221"/>
      <c r="AC715" s="221"/>
      <c r="AD715" s="221"/>
      <c r="AE715" s="221"/>
      <c r="AF715" s="221"/>
      <c r="AG715" s="221"/>
      <c r="AH715" s="221"/>
    </row>
    <row r="716" spans="1:34" ht="14.25" customHeight="1">
      <c r="A716" s="221"/>
      <c r="B716" s="87"/>
      <c r="C716" s="87"/>
      <c r="F716" s="221"/>
      <c r="J716" s="299"/>
      <c r="K716" s="300"/>
      <c r="L716" s="67"/>
      <c r="N716" s="67"/>
      <c r="O716" s="221"/>
      <c r="Q716" s="221"/>
      <c r="R716" s="221"/>
      <c r="S716" s="221"/>
      <c r="T716" s="221"/>
      <c r="U716" s="221"/>
      <c r="V716" s="221"/>
      <c r="W716" s="221"/>
      <c r="X716" s="221"/>
      <c r="Y716" s="223"/>
      <c r="Z716" s="221"/>
      <c r="AA716" s="221"/>
      <c r="AB716" s="221"/>
      <c r="AC716" s="221"/>
      <c r="AD716" s="221"/>
      <c r="AE716" s="221"/>
      <c r="AF716" s="221"/>
      <c r="AG716" s="221"/>
      <c r="AH716" s="221"/>
    </row>
    <row r="717" spans="1:34" ht="14.25" customHeight="1">
      <c r="A717" s="221"/>
      <c r="B717" s="87"/>
      <c r="C717" s="87"/>
      <c r="F717" s="221"/>
      <c r="J717" s="299"/>
      <c r="K717" s="300"/>
      <c r="L717" s="67"/>
      <c r="N717" s="67"/>
      <c r="O717" s="221"/>
      <c r="Q717" s="221"/>
      <c r="R717" s="221"/>
      <c r="S717" s="221"/>
      <c r="T717" s="221"/>
      <c r="U717" s="221"/>
      <c r="V717" s="221"/>
      <c r="W717" s="221"/>
      <c r="X717" s="221"/>
      <c r="Y717" s="223"/>
      <c r="Z717" s="221"/>
      <c r="AA717" s="221"/>
      <c r="AB717" s="221"/>
      <c r="AC717" s="221"/>
      <c r="AD717" s="221"/>
      <c r="AE717" s="221"/>
      <c r="AF717" s="221"/>
      <c r="AG717" s="221"/>
      <c r="AH717" s="221"/>
    </row>
    <row r="718" spans="1:34" ht="14.25" customHeight="1">
      <c r="A718" s="221"/>
      <c r="B718" s="87"/>
      <c r="C718" s="87"/>
      <c r="F718" s="221"/>
      <c r="J718" s="299"/>
      <c r="K718" s="300"/>
      <c r="L718" s="67"/>
      <c r="N718" s="67"/>
      <c r="O718" s="221"/>
      <c r="Q718" s="221"/>
      <c r="R718" s="221"/>
      <c r="S718" s="221"/>
      <c r="T718" s="221"/>
      <c r="U718" s="221"/>
      <c r="V718" s="221"/>
      <c r="W718" s="221"/>
      <c r="X718" s="221"/>
      <c r="Y718" s="223"/>
      <c r="Z718" s="221"/>
      <c r="AA718" s="221"/>
      <c r="AB718" s="221"/>
      <c r="AC718" s="221"/>
      <c r="AD718" s="221"/>
      <c r="AE718" s="221"/>
      <c r="AF718" s="221"/>
      <c r="AG718" s="221"/>
      <c r="AH718" s="221"/>
    </row>
    <row r="719" spans="1:34" ht="14.25" customHeight="1">
      <c r="A719" s="221"/>
      <c r="B719" s="87"/>
      <c r="C719" s="87"/>
      <c r="F719" s="221"/>
      <c r="J719" s="299"/>
      <c r="K719" s="300"/>
      <c r="L719" s="67"/>
      <c r="N719" s="67"/>
      <c r="O719" s="221"/>
      <c r="Q719" s="221"/>
      <c r="R719" s="221"/>
      <c r="S719" s="221"/>
      <c r="T719" s="221"/>
      <c r="U719" s="221"/>
      <c r="V719" s="221"/>
      <c r="W719" s="221"/>
      <c r="X719" s="221"/>
      <c r="Y719" s="223"/>
      <c r="Z719" s="221"/>
      <c r="AA719" s="221"/>
      <c r="AB719" s="221"/>
      <c r="AC719" s="221"/>
      <c r="AD719" s="221"/>
      <c r="AE719" s="221"/>
      <c r="AF719" s="221"/>
      <c r="AG719" s="221"/>
      <c r="AH719" s="221"/>
    </row>
    <row r="720" spans="1:34" ht="14.25" customHeight="1">
      <c r="A720" s="221"/>
      <c r="B720" s="87"/>
      <c r="C720" s="87"/>
      <c r="F720" s="221"/>
      <c r="J720" s="299"/>
      <c r="K720" s="300"/>
      <c r="L720" s="67"/>
      <c r="N720" s="67"/>
      <c r="O720" s="221"/>
      <c r="Q720" s="221"/>
      <c r="R720" s="221"/>
      <c r="S720" s="221"/>
      <c r="T720" s="221"/>
      <c r="U720" s="221"/>
      <c r="V720" s="221"/>
      <c r="W720" s="221"/>
      <c r="X720" s="221"/>
      <c r="Y720" s="223"/>
      <c r="Z720" s="221"/>
      <c r="AA720" s="221"/>
      <c r="AB720" s="221"/>
      <c r="AC720" s="221"/>
      <c r="AD720" s="221"/>
      <c r="AE720" s="221"/>
      <c r="AF720" s="221"/>
      <c r="AG720" s="221"/>
      <c r="AH720" s="221"/>
    </row>
    <row r="721" spans="1:34" ht="14.25" customHeight="1">
      <c r="A721" s="221"/>
      <c r="B721" s="87"/>
      <c r="C721" s="87"/>
      <c r="F721" s="221"/>
      <c r="J721" s="299"/>
      <c r="K721" s="300"/>
      <c r="L721" s="67"/>
      <c r="N721" s="67"/>
      <c r="O721" s="221"/>
      <c r="Q721" s="221"/>
      <c r="R721" s="221"/>
      <c r="S721" s="221"/>
      <c r="T721" s="221"/>
      <c r="U721" s="221"/>
      <c r="V721" s="221"/>
      <c r="W721" s="221"/>
      <c r="X721" s="221"/>
      <c r="Y721" s="223"/>
      <c r="Z721" s="221"/>
      <c r="AA721" s="221"/>
      <c r="AB721" s="221"/>
      <c r="AC721" s="221"/>
      <c r="AD721" s="221"/>
      <c r="AE721" s="221"/>
      <c r="AF721" s="221"/>
      <c r="AG721" s="221"/>
      <c r="AH721" s="221"/>
    </row>
    <row r="722" spans="1:34" ht="14.25" customHeight="1">
      <c r="A722" s="221"/>
      <c r="B722" s="87"/>
      <c r="C722" s="87"/>
      <c r="F722" s="221"/>
      <c r="J722" s="299"/>
      <c r="K722" s="300"/>
      <c r="L722" s="67"/>
      <c r="N722" s="67"/>
      <c r="O722" s="221"/>
      <c r="Q722" s="221"/>
      <c r="R722" s="221"/>
      <c r="S722" s="221"/>
      <c r="T722" s="221"/>
      <c r="U722" s="221"/>
      <c r="V722" s="221"/>
      <c r="W722" s="221"/>
      <c r="X722" s="221"/>
      <c r="Y722" s="223"/>
      <c r="Z722" s="221"/>
      <c r="AA722" s="221"/>
      <c r="AB722" s="221"/>
      <c r="AC722" s="221"/>
      <c r="AD722" s="221"/>
      <c r="AE722" s="221"/>
      <c r="AF722" s="221"/>
      <c r="AG722" s="221"/>
      <c r="AH722" s="221"/>
    </row>
    <row r="723" spans="1:34" ht="14.25" customHeight="1">
      <c r="A723" s="221"/>
      <c r="B723" s="87"/>
      <c r="C723" s="87"/>
      <c r="F723" s="221"/>
      <c r="J723" s="299"/>
      <c r="K723" s="300"/>
      <c r="L723" s="67"/>
      <c r="N723" s="67"/>
      <c r="O723" s="221"/>
      <c r="Q723" s="221"/>
      <c r="R723" s="221"/>
      <c r="S723" s="221"/>
      <c r="T723" s="221"/>
      <c r="U723" s="221"/>
      <c r="V723" s="221"/>
      <c r="W723" s="221"/>
      <c r="X723" s="221"/>
      <c r="Y723" s="223"/>
      <c r="Z723" s="221"/>
      <c r="AA723" s="221"/>
      <c r="AB723" s="221"/>
      <c r="AC723" s="221"/>
      <c r="AD723" s="221"/>
      <c r="AE723" s="221"/>
      <c r="AF723" s="221"/>
      <c r="AG723" s="221"/>
      <c r="AH723" s="221"/>
    </row>
    <row r="724" spans="1:34" ht="14.25" customHeight="1">
      <c r="A724" s="221"/>
      <c r="B724" s="87"/>
      <c r="C724" s="87"/>
      <c r="F724" s="221"/>
      <c r="J724" s="299"/>
      <c r="K724" s="300"/>
      <c r="L724" s="67"/>
      <c r="N724" s="67"/>
      <c r="O724" s="221"/>
      <c r="Q724" s="221"/>
      <c r="R724" s="221"/>
      <c r="S724" s="221"/>
      <c r="T724" s="221"/>
      <c r="U724" s="221"/>
      <c r="V724" s="221"/>
      <c r="W724" s="221"/>
      <c r="X724" s="221"/>
      <c r="Y724" s="223"/>
      <c r="Z724" s="221"/>
      <c r="AA724" s="221"/>
      <c r="AB724" s="221"/>
      <c r="AC724" s="221"/>
      <c r="AD724" s="221"/>
      <c r="AE724" s="221"/>
      <c r="AF724" s="221"/>
      <c r="AG724" s="221"/>
      <c r="AH724" s="221"/>
    </row>
    <row r="725" spans="1:34" ht="14.25" customHeight="1">
      <c r="A725" s="221"/>
      <c r="B725" s="87"/>
      <c r="C725" s="87"/>
      <c r="F725" s="221"/>
      <c r="J725" s="299"/>
      <c r="K725" s="300"/>
      <c r="L725" s="67"/>
      <c r="N725" s="67"/>
      <c r="O725" s="221"/>
      <c r="Q725" s="221"/>
      <c r="R725" s="221"/>
      <c r="S725" s="221"/>
      <c r="T725" s="221"/>
      <c r="U725" s="221"/>
      <c r="V725" s="221"/>
      <c r="W725" s="221"/>
      <c r="X725" s="221"/>
      <c r="Y725" s="223"/>
      <c r="Z725" s="221"/>
      <c r="AA725" s="221"/>
      <c r="AB725" s="221"/>
      <c r="AC725" s="221"/>
      <c r="AD725" s="221"/>
      <c r="AE725" s="221"/>
      <c r="AF725" s="221"/>
      <c r="AG725" s="221"/>
      <c r="AH725" s="221"/>
    </row>
    <row r="726" spans="1:34" ht="14.25" customHeight="1">
      <c r="A726" s="221"/>
      <c r="B726" s="87"/>
      <c r="C726" s="87"/>
      <c r="F726" s="221"/>
      <c r="J726" s="299"/>
      <c r="K726" s="300"/>
      <c r="L726" s="67"/>
      <c r="N726" s="67"/>
      <c r="O726" s="221"/>
      <c r="Q726" s="221"/>
      <c r="R726" s="221"/>
      <c r="S726" s="221"/>
      <c r="T726" s="221"/>
      <c r="U726" s="221"/>
      <c r="V726" s="221"/>
      <c r="W726" s="221"/>
      <c r="X726" s="221"/>
      <c r="Y726" s="223"/>
      <c r="Z726" s="221"/>
      <c r="AA726" s="221"/>
      <c r="AB726" s="221"/>
      <c r="AC726" s="221"/>
      <c r="AD726" s="221"/>
      <c r="AE726" s="221"/>
      <c r="AF726" s="221"/>
      <c r="AG726" s="221"/>
      <c r="AH726" s="221"/>
    </row>
    <row r="727" spans="1:34" ht="14.25" customHeight="1">
      <c r="A727" s="221"/>
      <c r="B727" s="87"/>
      <c r="C727" s="87"/>
      <c r="F727" s="221"/>
      <c r="J727" s="299"/>
      <c r="K727" s="300"/>
      <c r="L727" s="67"/>
      <c r="N727" s="67"/>
      <c r="O727" s="221"/>
      <c r="Q727" s="221"/>
      <c r="R727" s="221"/>
      <c r="S727" s="221"/>
      <c r="T727" s="221"/>
      <c r="U727" s="221"/>
      <c r="V727" s="221"/>
      <c r="W727" s="221"/>
      <c r="X727" s="221"/>
      <c r="Y727" s="223"/>
      <c r="Z727" s="221"/>
      <c r="AA727" s="221"/>
      <c r="AB727" s="221"/>
      <c r="AC727" s="221"/>
      <c r="AD727" s="221"/>
      <c r="AE727" s="221"/>
      <c r="AF727" s="221"/>
      <c r="AG727" s="221"/>
      <c r="AH727" s="221"/>
    </row>
    <row r="728" spans="1:34" ht="14.25" customHeight="1">
      <c r="A728" s="221"/>
      <c r="B728" s="87"/>
      <c r="C728" s="87"/>
      <c r="F728" s="221"/>
      <c r="J728" s="299"/>
      <c r="K728" s="300"/>
      <c r="L728" s="67"/>
      <c r="N728" s="67"/>
      <c r="O728" s="221"/>
      <c r="Q728" s="221"/>
      <c r="R728" s="221"/>
      <c r="S728" s="221"/>
      <c r="T728" s="221"/>
      <c r="U728" s="221"/>
      <c r="V728" s="221"/>
      <c r="W728" s="221"/>
      <c r="X728" s="221"/>
      <c r="Y728" s="223"/>
      <c r="Z728" s="221"/>
      <c r="AA728" s="221"/>
      <c r="AB728" s="221"/>
      <c r="AC728" s="221"/>
      <c r="AD728" s="221"/>
      <c r="AE728" s="221"/>
      <c r="AF728" s="221"/>
      <c r="AG728" s="221"/>
      <c r="AH728" s="221"/>
    </row>
    <row r="729" spans="1:34" ht="14.25" customHeight="1">
      <c r="A729" s="221"/>
      <c r="B729" s="87"/>
      <c r="C729" s="87"/>
      <c r="F729" s="221"/>
      <c r="J729" s="299"/>
      <c r="K729" s="300"/>
      <c r="L729" s="67"/>
      <c r="N729" s="67"/>
      <c r="O729" s="221"/>
      <c r="Q729" s="221"/>
      <c r="R729" s="221"/>
      <c r="S729" s="221"/>
      <c r="T729" s="221"/>
      <c r="U729" s="221"/>
      <c r="V729" s="221"/>
      <c r="W729" s="221"/>
      <c r="X729" s="221"/>
      <c r="Y729" s="223"/>
      <c r="Z729" s="221"/>
      <c r="AA729" s="221"/>
      <c r="AB729" s="221"/>
      <c r="AC729" s="221"/>
      <c r="AD729" s="221"/>
      <c r="AE729" s="221"/>
      <c r="AF729" s="221"/>
      <c r="AG729" s="221"/>
      <c r="AH729" s="221"/>
    </row>
    <row r="730" spans="1:34" ht="14.25" customHeight="1">
      <c r="A730" s="221"/>
      <c r="B730" s="87"/>
      <c r="C730" s="87"/>
      <c r="F730" s="221"/>
      <c r="J730" s="299"/>
      <c r="K730" s="300"/>
      <c r="L730" s="67"/>
      <c r="N730" s="67"/>
      <c r="O730" s="221"/>
      <c r="Q730" s="221"/>
      <c r="R730" s="221"/>
      <c r="S730" s="221"/>
      <c r="T730" s="221"/>
      <c r="U730" s="221"/>
      <c r="V730" s="221"/>
      <c r="W730" s="221"/>
      <c r="X730" s="221"/>
      <c r="Y730" s="223"/>
      <c r="Z730" s="221"/>
      <c r="AA730" s="221"/>
      <c r="AB730" s="221"/>
      <c r="AC730" s="221"/>
      <c r="AD730" s="221"/>
      <c r="AE730" s="221"/>
      <c r="AF730" s="221"/>
      <c r="AG730" s="221"/>
      <c r="AH730" s="221"/>
    </row>
    <row r="731" spans="1:34" ht="14.25" customHeight="1">
      <c r="A731" s="221"/>
      <c r="B731" s="87"/>
      <c r="C731" s="87"/>
      <c r="F731" s="221"/>
      <c r="J731" s="299"/>
      <c r="K731" s="300"/>
      <c r="L731" s="67"/>
      <c r="N731" s="67"/>
      <c r="O731" s="221"/>
      <c r="Q731" s="221"/>
      <c r="R731" s="221"/>
      <c r="S731" s="221"/>
      <c r="T731" s="221"/>
      <c r="U731" s="221"/>
      <c r="V731" s="221"/>
      <c r="W731" s="221"/>
      <c r="X731" s="221"/>
      <c r="Y731" s="223"/>
      <c r="Z731" s="221"/>
      <c r="AA731" s="221"/>
      <c r="AB731" s="221"/>
      <c r="AC731" s="221"/>
      <c r="AD731" s="221"/>
      <c r="AE731" s="221"/>
      <c r="AF731" s="221"/>
      <c r="AG731" s="221"/>
      <c r="AH731" s="221"/>
    </row>
    <row r="732" spans="1:34" ht="14.25" customHeight="1">
      <c r="A732" s="221"/>
      <c r="B732" s="87"/>
      <c r="C732" s="87"/>
      <c r="F732" s="221"/>
      <c r="J732" s="299"/>
      <c r="K732" s="300"/>
      <c r="L732" s="67"/>
      <c r="N732" s="67"/>
      <c r="O732" s="221"/>
      <c r="Q732" s="221"/>
      <c r="R732" s="221"/>
      <c r="S732" s="221"/>
      <c r="T732" s="221"/>
      <c r="U732" s="221"/>
      <c r="V732" s="221"/>
      <c r="W732" s="221"/>
      <c r="X732" s="221"/>
      <c r="Y732" s="223"/>
      <c r="Z732" s="221"/>
      <c r="AA732" s="221"/>
      <c r="AB732" s="221"/>
      <c r="AC732" s="221"/>
      <c r="AD732" s="221"/>
      <c r="AE732" s="221"/>
      <c r="AF732" s="221"/>
      <c r="AG732" s="221"/>
      <c r="AH732" s="221"/>
    </row>
    <row r="733" spans="1:34" ht="14.25" customHeight="1">
      <c r="A733" s="221"/>
      <c r="B733" s="87"/>
      <c r="C733" s="87"/>
      <c r="F733" s="221"/>
      <c r="J733" s="299"/>
      <c r="K733" s="300"/>
      <c r="L733" s="67"/>
      <c r="N733" s="67"/>
      <c r="O733" s="221"/>
      <c r="Q733" s="221"/>
      <c r="R733" s="221"/>
      <c r="S733" s="221"/>
      <c r="T733" s="221"/>
      <c r="U733" s="221"/>
      <c r="V733" s="221"/>
      <c r="W733" s="221"/>
      <c r="X733" s="221"/>
      <c r="Y733" s="223"/>
      <c r="Z733" s="221"/>
      <c r="AA733" s="221"/>
      <c r="AB733" s="221"/>
      <c r="AC733" s="221"/>
      <c r="AD733" s="221"/>
      <c r="AE733" s="221"/>
      <c r="AF733" s="221"/>
      <c r="AG733" s="221"/>
      <c r="AH733" s="221"/>
    </row>
    <row r="734" spans="1:34" ht="14.25" customHeight="1">
      <c r="A734" s="221"/>
      <c r="B734" s="87"/>
      <c r="C734" s="87"/>
      <c r="F734" s="221"/>
      <c r="J734" s="299"/>
      <c r="K734" s="300"/>
      <c r="L734" s="67"/>
      <c r="N734" s="67"/>
      <c r="O734" s="221"/>
      <c r="Q734" s="221"/>
      <c r="R734" s="221"/>
      <c r="S734" s="221"/>
      <c r="T734" s="221"/>
      <c r="U734" s="221"/>
      <c r="V734" s="221"/>
      <c r="W734" s="221"/>
      <c r="X734" s="221"/>
      <c r="Y734" s="223"/>
      <c r="Z734" s="221"/>
      <c r="AA734" s="221"/>
      <c r="AB734" s="221"/>
      <c r="AC734" s="221"/>
      <c r="AD734" s="221"/>
      <c r="AE734" s="221"/>
      <c r="AF734" s="221"/>
      <c r="AG734" s="221"/>
      <c r="AH734" s="221"/>
    </row>
    <row r="735" spans="1:34" ht="14.25" customHeight="1">
      <c r="A735" s="221"/>
      <c r="B735" s="87"/>
      <c r="C735" s="87"/>
      <c r="F735" s="221"/>
      <c r="J735" s="299"/>
      <c r="K735" s="300"/>
      <c r="L735" s="67"/>
      <c r="N735" s="67"/>
      <c r="O735" s="221"/>
      <c r="Q735" s="221"/>
      <c r="R735" s="221"/>
      <c r="S735" s="221"/>
      <c r="T735" s="221"/>
      <c r="U735" s="221"/>
      <c r="V735" s="221"/>
      <c r="W735" s="221"/>
      <c r="X735" s="221"/>
      <c r="Y735" s="223"/>
      <c r="Z735" s="221"/>
      <c r="AA735" s="221"/>
      <c r="AB735" s="221"/>
      <c r="AC735" s="221"/>
      <c r="AD735" s="221"/>
      <c r="AE735" s="221"/>
      <c r="AF735" s="221"/>
      <c r="AG735" s="221"/>
      <c r="AH735" s="221"/>
    </row>
    <row r="736" spans="1:34" ht="14.25" customHeight="1">
      <c r="A736" s="221"/>
      <c r="B736" s="87"/>
      <c r="C736" s="87"/>
      <c r="F736" s="221"/>
      <c r="J736" s="299"/>
      <c r="K736" s="300"/>
      <c r="L736" s="67"/>
      <c r="N736" s="67"/>
      <c r="O736" s="221"/>
      <c r="Q736" s="221"/>
      <c r="R736" s="221"/>
      <c r="S736" s="221"/>
      <c r="T736" s="221"/>
      <c r="U736" s="221"/>
      <c r="V736" s="221"/>
      <c r="W736" s="221"/>
      <c r="X736" s="221"/>
      <c r="Y736" s="223"/>
      <c r="Z736" s="221"/>
      <c r="AA736" s="221"/>
      <c r="AB736" s="221"/>
      <c r="AC736" s="221"/>
      <c r="AD736" s="221"/>
      <c r="AE736" s="221"/>
      <c r="AF736" s="221"/>
      <c r="AG736" s="221"/>
      <c r="AH736" s="221"/>
    </row>
    <row r="737" spans="1:34" ht="14.25" customHeight="1">
      <c r="A737" s="221"/>
      <c r="B737" s="87"/>
      <c r="C737" s="87"/>
      <c r="F737" s="221"/>
      <c r="J737" s="299"/>
      <c r="K737" s="300"/>
      <c r="L737" s="67"/>
      <c r="N737" s="67"/>
      <c r="O737" s="221"/>
      <c r="Q737" s="221"/>
      <c r="R737" s="221"/>
      <c r="S737" s="221"/>
      <c r="T737" s="221"/>
      <c r="U737" s="221"/>
      <c r="V737" s="221"/>
      <c r="W737" s="221"/>
      <c r="X737" s="221"/>
      <c r="Y737" s="223"/>
      <c r="Z737" s="221"/>
      <c r="AA737" s="221"/>
      <c r="AB737" s="221"/>
      <c r="AC737" s="221"/>
      <c r="AD737" s="221"/>
      <c r="AE737" s="221"/>
      <c r="AF737" s="221"/>
      <c r="AG737" s="221"/>
      <c r="AH737" s="221"/>
    </row>
    <row r="738" spans="1:34" ht="14.25" customHeight="1">
      <c r="A738" s="221"/>
      <c r="B738" s="87"/>
      <c r="C738" s="87"/>
      <c r="F738" s="221"/>
      <c r="J738" s="299"/>
      <c r="K738" s="300"/>
      <c r="L738" s="67"/>
      <c r="N738" s="67"/>
      <c r="O738" s="221"/>
      <c r="Q738" s="221"/>
      <c r="R738" s="221"/>
      <c r="S738" s="221"/>
      <c r="T738" s="221"/>
      <c r="U738" s="221"/>
      <c r="V738" s="221"/>
      <c r="W738" s="221"/>
      <c r="X738" s="221"/>
      <c r="Y738" s="223"/>
      <c r="Z738" s="221"/>
      <c r="AA738" s="221"/>
      <c r="AB738" s="221"/>
      <c r="AC738" s="221"/>
      <c r="AD738" s="221"/>
      <c r="AE738" s="221"/>
      <c r="AF738" s="221"/>
      <c r="AG738" s="221"/>
      <c r="AH738" s="221"/>
    </row>
    <row r="739" spans="1:34" ht="14.25" customHeight="1">
      <c r="A739" s="221"/>
      <c r="B739" s="87"/>
      <c r="C739" s="87"/>
      <c r="F739" s="221"/>
      <c r="J739" s="299"/>
      <c r="K739" s="300"/>
      <c r="L739" s="67"/>
      <c r="N739" s="67"/>
      <c r="O739" s="221"/>
      <c r="Q739" s="221"/>
      <c r="R739" s="221"/>
      <c r="S739" s="221"/>
      <c r="T739" s="221"/>
      <c r="U739" s="221"/>
      <c r="V739" s="221"/>
      <c r="W739" s="221"/>
      <c r="X739" s="221"/>
      <c r="Y739" s="223"/>
      <c r="Z739" s="221"/>
      <c r="AA739" s="221"/>
      <c r="AB739" s="221"/>
      <c r="AC739" s="221"/>
      <c r="AD739" s="221"/>
      <c r="AE739" s="221"/>
      <c r="AF739" s="221"/>
      <c r="AG739" s="221"/>
      <c r="AH739" s="221"/>
    </row>
    <row r="740" spans="1:34" ht="14.25" customHeight="1">
      <c r="A740" s="221"/>
      <c r="B740" s="87"/>
      <c r="C740" s="87"/>
      <c r="F740" s="221"/>
      <c r="J740" s="299"/>
      <c r="K740" s="300"/>
      <c r="L740" s="67"/>
      <c r="N740" s="67"/>
      <c r="O740" s="221"/>
      <c r="Q740" s="221"/>
      <c r="R740" s="221"/>
      <c r="S740" s="221"/>
      <c r="T740" s="221"/>
      <c r="U740" s="221"/>
      <c r="V740" s="221"/>
      <c r="W740" s="221"/>
      <c r="X740" s="221"/>
      <c r="Y740" s="223"/>
      <c r="Z740" s="221"/>
      <c r="AA740" s="221"/>
      <c r="AB740" s="221"/>
      <c r="AC740" s="221"/>
      <c r="AD740" s="221"/>
      <c r="AE740" s="221"/>
      <c r="AF740" s="221"/>
      <c r="AG740" s="221"/>
      <c r="AH740" s="221"/>
    </row>
    <row r="741" spans="1:34" ht="14.25" customHeight="1">
      <c r="A741" s="221"/>
      <c r="B741" s="87"/>
      <c r="C741" s="87"/>
      <c r="F741" s="221"/>
      <c r="J741" s="299"/>
      <c r="K741" s="300"/>
      <c r="L741" s="67"/>
      <c r="N741" s="67"/>
      <c r="O741" s="221"/>
      <c r="Q741" s="221"/>
      <c r="R741" s="221"/>
      <c r="S741" s="221"/>
      <c r="T741" s="221"/>
      <c r="U741" s="221"/>
      <c r="V741" s="221"/>
      <c r="W741" s="221"/>
      <c r="X741" s="221"/>
      <c r="Y741" s="223"/>
      <c r="Z741" s="221"/>
      <c r="AA741" s="221"/>
      <c r="AB741" s="221"/>
      <c r="AC741" s="221"/>
      <c r="AD741" s="221"/>
      <c r="AE741" s="221"/>
      <c r="AF741" s="221"/>
      <c r="AG741" s="221"/>
      <c r="AH741" s="221"/>
    </row>
    <row r="742" spans="1:34" ht="14.25" customHeight="1">
      <c r="A742" s="221"/>
      <c r="B742" s="87"/>
      <c r="C742" s="87"/>
      <c r="F742" s="221"/>
      <c r="J742" s="299"/>
      <c r="K742" s="300"/>
      <c r="L742" s="67"/>
      <c r="N742" s="67"/>
      <c r="O742" s="221"/>
      <c r="Q742" s="221"/>
      <c r="R742" s="221"/>
      <c r="S742" s="221"/>
      <c r="T742" s="221"/>
      <c r="U742" s="221"/>
      <c r="V742" s="221"/>
      <c r="W742" s="221"/>
      <c r="X742" s="221"/>
      <c r="Y742" s="223"/>
      <c r="Z742" s="221"/>
      <c r="AA742" s="221"/>
      <c r="AB742" s="221"/>
      <c r="AC742" s="221"/>
      <c r="AD742" s="221"/>
      <c r="AE742" s="221"/>
      <c r="AF742" s="221"/>
      <c r="AG742" s="221"/>
      <c r="AH742" s="221"/>
    </row>
    <row r="743" spans="1:34" ht="14.25" customHeight="1">
      <c r="A743" s="221"/>
      <c r="B743" s="87"/>
      <c r="C743" s="87"/>
      <c r="F743" s="221"/>
      <c r="J743" s="299"/>
      <c r="K743" s="300"/>
      <c r="L743" s="67"/>
      <c r="N743" s="67"/>
      <c r="O743" s="221"/>
      <c r="Q743" s="221"/>
      <c r="R743" s="221"/>
      <c r="S743" s="221"/>
      <c r="T743" s="221"/>
      <c r="U743" s="221"/>
      <c r="V743" s="221"/>
      <c r="W743" s="221"/>
      <c r="X743" s="221"/>
      <c r="Y743" s="223"/>
      <c r="Z743" s="221"/>
      <c r="AA743" s="221"/>
      <c r="AB743" s="221"/>
      <c r="AC743" s="221"/>
      <c r="AD743" s="221"/>
      <c r="AE743" s="221"/>
      <c r="AF743" s="221"/>
      <c r="AG743" s="221"/>
      <c r="AH743" s="221"/>
    </row>
    <row r="744" spans="1:34" ht="14.25" customHeight="1">
      <c r="A744" s="221"/>
      <c r="B744" s="87"/>
      <c r="C744" s="87"/>
      <c r="F744" s="221"/>
      <c r="J744" s="299"/>
      <c r="K744" s="300"/>
      <c r="L744" s="67"/>
      <c r="N744" s="67"/>
      <c r="O744" s="221"/>
      <c r="Q744" s="221"/>
      <c r="R744" s="221"/>
      <c r="S744" s="221"/>
      <c r="T744" s="221"/>
      <c r="U744" s="221"/>
      <c r="V744" s="221"/>
      <c r="W744" s="221"/>
      <c r="X744" s="221"/>
      <c r="Y744" s="223"/>
      <c r="Z744" s="221"/>
      <c r="AA744" s="221"/>
      <c r="AB744" s="221"/>
      <c r="AC744" s="221"/>
      <c r="AD744" s="221"/>
      <c r="AE744" s="221"/>
      <c r="AF744" s="221"/>
      <c r="AG744" s="221"/>
      <c r="AH744" s="221"/>
    </row>
    <row r="745" spans="1:34" ht="14.25" customHeight="1">
      <c r="A745" s="221"/>
      <c r="B745" s="87"/>
      <c r="C745" s="87"/>
      <c r="F745" s="221"/>
      <c r="J745" s="299"/>
      <c r="K745" s="300"/>
      <c r="L745" s="67"/>
      <c r="N745" s="67"/>
      <c r="O745" s="221"/>
      <c r="Q745" s="221"/>
      <c r="R745" s="221"/>
      <c r="S745" s="221"/>
      <c r="T745" s="221"/>
      <c r="U745" s="221"/>
      <c r="V745" s="221"/>
      <c r="W745" s="221"/>
      <c r="X745" s="221"/>
      <c r="Y745" s="223"/>
      <c r="Z745" s="221"/>
      <c r="AA745" s="221"/>
      <c r="AB745" s="221"/>
      <c r="AC745" s="221"/>
      <c r="AD745" s="221"/>
      <c r="AE745" s="221"/>
      <c r="AF745" s="221"/>
      <c r="AG745" s="221"/>
      <c r="AH745" s="221"/>
    </row>
    <row r="746" spans="1:34" ht="14.25" customHeight="1">
      <c r="A746" s="221"/>
      <c r="B746" s="87"/>
      <c r="C746" s="87"/>
      <c r="F746" s="221"/>
      <c r="J746" s="299"/>
      <c r="K746" s="300"/>
      <c r="L746" s="67"/>
      <c r="N746" s="67"/>
      <c r="O746" s="221"/>
      <c r="Q746" s="221"/>
      <c r="R746" s="221"/>
      <c r="S746" s="221"/>
      <c r="T746" s="221"/>
      <c r="U746" s="221"/>
      <c r="V746" s="221"/>
      <c r="W746" s="221"/>
      <c r="X746" s="221"/>
      <c r="Y746" s="223"/>
      <c r="Z746" s="221"/>
      <c r="AA746" s="221"/>
      <c r="AB746" s="221"/>
      <c r="AC746" s="221"/>
      <c r="AD746" s="221"/>
      <c r="AE746" s="221"/>
      <c r="AF746" s="221"/>
      <c r="AG746" s="221"/>
      <c r="AH746" s="221"/>
    </row>
    <row r="747" spans="1:34" ht="14.25" customHeight="1">
      <c r="A747" s="221"/>
      <c r="B747" s="87"/>
      <c r="C747" s="87"/>
      <c r="F747" s="221"/>
      <c r="J747" s="299"/>
      <c r="K747" s="300"/>
      <c r="L747" s="67"/>
      <c r="N747" s="67"/>
      <c r="O747" s="221"/>
      <c r="Q747" s="221"/>
      <c r="R747" s="221"/>
      <c r="S747" s="221"/>
      <c r="T747" s="221"/>
      <c r="U747" s="221"/>
      <c r="V747" s="221"/>
      <c r="W747" s="221"/>
      <c r="X747" s="221"/>
      <c r="Y747" s="223"/>
      <c r="Z747" s="221"/>
      <c r="AA747" s="221"/>
      <c r="AB747" s="221"/>
      <c r="AC747" s="221"/>
      <c r="AD747" s="221"/>
      <c r="AE747" s="221"/>
      <c r="AF747" s="221"/>
      <c r="AG747" s="221"/>
      <c r="AH747" s="221"/>
    </row>
    <row r="748" spans="1:34" ht="14.25" customHeight="1">
      <c r="A748" s="221"/>
      <c r="B748" s="87"/>
      <c r="C748" s="87"/>
      <c r="F748" s="221"/>
      <c r="J748" s="299"/>
      <c r="K748" s="300"/>
      <c r="L748" s="67"/>
      <c r="N748" s="67"/>
      <c r="O748" s="221"/>
      <c r="Q748" s="221"/>
      <c r="R748" s="221"/>
      <c r="S748" s="221"/>
      <c r="T748" s="221"/>
      <c r="U748" s="221"/>
      <c r="V748" s="221"/>
      <c r="W748" s="221"/>
      <c r="X748" s="221"/>
      <c r="Y748" s="223"/>
      <c r="Z748" s="221"/>
      <c r="AA748" s="221"/>
      <c r="AB748" s="221"/>
      <c r="AC748" s="221"/>
      <c r="AD748" s="221"/>
      <c r="AE748" s="221"/>
      <c r="AF748" s="221"/>
      <c r="AG748" s="221"/>
      <c r="AH748" s="221"/>
    </row>
    <row r="749" spans="1:34" ht="14.25" customHeight="1">
      <c r="A749" s="221"/>
      <c r="B749" s="87"/>
      <c r="C749" s="87"/>
      <c r="F749" s="221"/>
      <c r="J749" s="299"/>
      <c r="K749" s="300"/>
      <c r="L749" s="67"/>
      <c r="N749" s="67"/>
      <c r="O749" s="221"/>
      <c r="Q749" s="221"/>
      <c r="R749" s="221"/>
      <c r="S749" s="221"/>
      <c r="T749" s="221"/>
      <c r="U749" s="221"/>
      <c r="V749" s="221"/>
      <c r="W749" s="221"/>
      <c r="X749" s="221"/>
      <c r="Y749" s="223"/>
      <c r="Z749" s="221"/>
      <c r="AA749" s="221"/>
      <c r="AB749" s="221"/>
      <c r="AC749" s="221"/>
      <c r="AD749" s="221"/>
      <c r="AE749" s="221"/>
      <c r="AF749" s="221"/>
      <c r="AG749" s="221"/>
      <c r="AH749" s="221"/>
    </row>
    <row r="750" spans="1:34" ht="14.25" customHeight="1">
      <c r="A750" s="221"/>
      <c r="B750" s="87"/>
      <c r="C750" s="87"/>
      <c r="F750" s="221"/>
      <c r="J750" s="299"/>
      <c r="K750" s="300"/>
      <c r="L750" s="67"/>
      <c r="N750" s="67"/>
      <c r="O750" s="221"/>
      <c r="Q750" s="221"/>
      <c r="R750" s="221"/>
      <c r="S750" s="221"/>
      <c r="T750" s="221"/>
      <c r="U750" s="221"/>
      <c r="V750" s="221"/>
      <c r="W750" s="221"/>
      <c r="X750" s="221"/>
      <c r="Y750" s="223"/>
      <c r="Z750" s="221"/>
      <c r="AA750" s="221"/>
      <c r="AB750" s="221"/>
      <c r="AC750" s="221"/>
      <c r="AD750" s="221"/>
      <c r="AE750" s="221"/>
      <c r="AF750" s="221"/>
      <c r="AG750" s="221"/>
      <c r="AH750" s="221"/>
    </row>
    <row r="751" spans="1:34" ht="14.25" customHeight="1">
      <c r="A751" s="221"/>
      <c r="B751" s="87"/>
      <c r="C751" s="87"/>
      <c r="F751" s="221"/>
      <c r="J751" s="299"/>
      <c r="K751" s="300"/>
      <c r="L751" s="67"/>
      <c r="N751" s="67"/>
      <c r="O751" s="221"/>
      <c r="Q751" s="221"/>
      <c r="R751" s="221"/>
      <c r="S751" s="221"/>
      <c r="T751" s="221"/>
      <c r="U751" s="221"/>
      <c r="V751" s="221"/>
      <c r="W751" s="221"/>
      <c r="X751" s="221"/>
      <c r="Y751" s="223"/>
      <c r="Z751" s="221"/>
      <c r="AA751" s="221"/>
      <c r="AB751" s="221"/>
      <c r="AC751" s="221"/>
      <c r="AD751" s="221"/>
      <c r="AE751" s="221"/>
      <c r="AF751" s="221"/>
      <c r="AG751" s="221"/>
      <c r="AH751" s="221"/>
    </row>
    <row r="752" spans="1:34" ht="14.25" customHeight="1">
      <c r="A752" s="221"/>
      <c r="B752" s="87"/>
      <c r="C752" s="87"/>
      <c r="F752" s="221"/>
      <c r="J752" s="299"/>
      <c r="K752" s="300"/>
      <c r="L752" s="67"/>
      <c r="N752" s="67"/>
      <c r="O752" s="221"/>
      <c r="Q752" s="221"/>
      <c r="R752" s="221"/>
      <c r="S752" s="221"/>
      <c r="T752" s="221"/>
      <c r="U752" s="221"/>
      <c r="V752" s="221"/>
      <c r="W752" s="221"/>
      <c r="X752" s="221"/>
      <c r="Y752" s="223"/>
      <c r="Z752" s="221"/>
      <c r="AA752" s="221"/>
      <c r="AB752" s="221"/>
      <c r="AC752" s="221"/>
      <c r="AD752" s="221"/>
      <c r="AE752" s="221"/>
      <c r="AF752" s="221"/>
      <c r="AG752" s="221"/>
      <c r="AH752" s="221"/>
    </row>
    <row r="753" spans="1:34" ht="14.25" customHeight="1">
      <c r="A753" s="221"/>
      <c r="B753" s="87"/>
      <c r="C753" s="87"/>
      <c r="F753" s="221"/>
      <c r="J753" s="299"/>
      <c r="K753" s="300"/>
      <c r="L753" s="67"/>
      <c r="N753" s="67"/>
      <c r="O753" s="221"/>
      <c r="Q753" s="221"/>
      <c r="R753" s="221"/>
      <c r="S753" s="221"/>
      <c r="T753" s="221"/>
      <c r="U753" s="221"/>
      <c r="V753" s="221"/>
      <c r="W753" s="221"/>
      <c r="X753" s="221"/>
      <c r="Y753" s="223"/>
      <c r="Z753" s="221"/>
      <c r="AA753" s="221"/>
      <c r="AB753" s="221"/>
      <c r="AC753" s="221"/>
      <c r="AD753" s="221"/>
      <c r="AE753" s="221"/>
      <c r="AF753" s="221"/>
      <c r="AG753" s="221"/>
      <c r="AH753" s="221"/>
    </row>
    <row r="754" spans="1:34" ht="14.25" customHeight="1">
      <c r="A754" s="221"/>
      <c r="B754" s="87"/>
      <c r="C754" s="87"/>
      <c r="F754" s="221"/>
      <c r="J754" s="299"/>
      <c r="K754" s="300"/>
      <c r="L754" s="67"/>
      <c r="N754" s="67"/>
      <c r="O754" s="221"/>
      <c r="Q754" s="221"/>
      <c r="R754" s="221"/>
      <c r="S754" s="221"/>
      <c r="T754" s="221"/>
      <c r="U754" s="221"/>
      <c r="V754" s="221"/>
      <c r="W754" s="221"/>
      <c r="X754" s="221"/>
      <c r="Y754" s="223"/>
      <c r="Z754" s="221"/>
      <c r="AA754" s="221"/>
      <c r="AB754" s="221"/>
      <c r="AC754" s="221"/>
      <c r="AD754" s="221"/>
      <c r="AE754" s="221"/>
      <c r="AF754" s="221"/>
      <c r="AG754" s="221"/>
      <c r="AH754" s="221"/>
    </row>
    <row r="755" spans="1:34" ht="14.25" customHeight="1">
      <c r="A755" s="221"/>
      <c r="B755" s="87"/>
      <c r="C755" s="87"/>
      <c r="F755" s="221"/>
      <c r="J755" s="299"/>
      <c r="K755" s="300"/>
      <c r="L755" s="67"/>
      <c r="N755" s="67"/>
      <c r="O755" s="221"/>
      <c r="Q755" s="221"/>
      <c r="R755" s="221"/>
      <c r="S755" s="221"/>
      <c r="T755" s="221"/>
      <c r="U755" s="221"/>
      <c r="V755" s="221"/>
      <c r="W755" s="221"/>
      <c r="X755" s="221"/>
      <c r="Y755" s="223"/>
      <c r="Z755" s="221"/>
      <c r="AA755" s="221"/>
      <c r="AB755" s="221"/>
      <c r="AC755" s="221"/>
      <c r="AD755" s="221"/>
      <c r="AE755" s="221"/>
      <c r="AF755" s="221"/>
      <c r="AG755" s="221"/>
      <c r="AH755" s="221"/>
    </row>
    <row r="756" spans="1:34" ht="14.25" customHeight="1">
      <c r="A756" s="221"/>
      <c r="B756" s="87"/>
      <c r="C756" s="87"/>
      <c r="F756" s="221"/>
      <c r="J756" s="299"/>
      <c r="K756" s="300"/>
      <c r="L756" s="67"/>
      <c r="N756" s="67"/>
      <c r="O756" s="221"/>
      <c r="Q756" s="221"/>
      <c r="R756" s="221"/>
      <c r="S756" s="221"/>
      <c r="T756" s="221"/>
      <c r="U756" s="221"/>
      <c r="V756" s="221"/>
      <c r="W756" s="221"/>
      <c r="X756" s="221"/>
      <c r="Y756" s="223"/>
      <c r="Z756" s="221"/>
      <c r="AA756" s="221"/>
      <c r="AB756" s="221"/>
      <c r="AC756" s="221"/>
      <c r="AD756" s="221"/>
      <c r="AE756" s="221"/>
      <c r="AF756" s="221"/>
      <c r="AG756" s="221"/>
      <c r="AH756" s="221"/>
    </row>
    <row r="757" spans="1:34" ht="14.25" customHeight="1">
      <c r="A757" s="221"/>
      <c r="B757" s="87"/>
      <c r="C757" s="87"/>
      <c r="F757" s="221"/>
      <c r="J757" s="299"/>
      <c r="K757" s="300"/>
      <c r="L757" s="67"/>
      <c r="N757" s="67"/>
      <c r="O757" s="221"/>
      <c r="Q757" s="221"/>
      <c r="R757" s="221"/>
      <c r="S757" s="221"/>
      <c r="T757" s="221"/>
      <c r="U757" s="221"/>
      <c r="V757" s="221"/>
      <c r="W757" s="221"/>
      <c r="X757" s="221"/>
      <c r="Y757" s="223"/>
      <c r="Z757" s="221"/>
      <c r="AA757" s="221"/>
      <c r="AB757" s="221"/>
      <c r="AC757" s="221"/>
      <c r="AD757" s="221"/>
      <c r="AE757" s="221"/>
      <c r="AF757" s="221"/>
      <c r="AG757" s="221"/>
      <c r="AH757" s="221"/>
    </row>
    <row r="758" spans="1:34" ht="14.25" customHeight="1">
      <c r="A758" s="221"/>
      <c r="B758" s="87"/>
      <c r="C758" s="87"/>
      <c r="F758" s="221"/>
      <c r="J758" s="299"/>
      <c r="K758" s="300"/>
      <c r="L758" s="67"/>
      <c r="N758" s="67"/>
      <c r="O758" s="221"/>
      <c r="Q758" s="221"/>
      <c r="R758" s="221"/>
      <c r="S758" s="221"/>
      <c r="T758" s="221"/>
      <c r="U758" s="221"/>
      <c r="V758" s="221"/>
      <c r="W758" s="221"/>
      <c r="X758" s="221"/>
      <c r="Y758" s="223"/>
      <c r="Z758" s="221"/>
      <c r="AA758" s="221"/>
      <c r="AB758" s="221"/>
      <c r="AC758" s="221"/>
      <c r="AD758" s="221"/>
      <c r="AE758" s="221"/>
      <c r="AF758" s="221"/>
      <c r="AG758" s="221"/>
      <c r="AH758" s="221"/>
    </row>
    <row r="759" spans="1:34" ht="14.25" customHeight="1">
      <c r="A759" s="221"/>
      <c r="B759" s="87"/>
      <c r="C759" s="87"/>
      <c r="F759" s="221"/>
      <c r="J759" s="299"/>
      <c r="K759" s="300"/>
      <c r="L759" s="67"/>
      <c r="N759" s="67"/>
      <c r="O759" s="221"/>
      <c r="Q759" s="221"/>
      <c r="R759" s="221"/>
      <c r="S759" s="221"/>
      <c r="T759" s="221"/>
      <c r="U759" s="221"/>
      <c r="V759" s="221"/>
      <c r="W759" s="221"/>
      <c r="X759" s="221"/>
      <c r="Y759" s="223"/>
      <c r="Z759" s="221"/>
      <c r="AA759" s="221"/>
      <c r="AB759" s="221"/>
      <c r="AC759" s="221"/>
      <c r="AD759" s="221"/>
      <c r="AE759" s="221"/>
      <c r="AF759" s="221"/>
      <c r="AG759" s="221"/>
      <c r="AH759" s="221"/>
    </row>
    <row r="760" spans="1:34" ht="14.25" customHeight="1">
      <c r="A760" s="221"/>
      <c r="B760" s="87"/>
      <c r="C760" s="87"/>
      <c r="F760" s="221"/>
      <c r="J760" s="299"/>
      <c r="K760" s="300"/>
      <c r="L760" s="67"/>
      <c r="N760" s="67"/>
      <c r="O760" s="221"/>
      <c r="Q760" s="221"/>
      <c r="R760" s="221"/>
      <c r="S760" s="221"/>
      <c r="T760" s="221"/>
      <c r="U760" s="221"/>
      <c r="V760" s="221"/>
      <c r="W760" s="221"/>
      <c r="X760" s="221"/>
      <c r="Y760" s="223"/>
      <c r="Z760" s="221"/>
      <c r="AA760" s="221"/>
      <c r="AB760" s="221"/>
      <c r="AC760" s="221"/>
      <c r="AD760" s="221"/>
      <c r="AE760" s="221"/>
      <c r="AF760" s="221"/>
      <c r="AG760" s="221"/>
      <c r="AH760" s="221"/>
    </row>
    <row r="761" spans="1:34" ht="14.25" customHeight="1">
      <c r="A761" s="221"/>
      <c r="B761" s="87"/>
      <c r="C761" s="87"/>
      <c r="F761" s="221"/>
      <c r="J761" s="299"/>
      <c r="K761" s="300"/>
      <c r="L761" s="67"/>
      <c r="N761" s="67"/>
      <c r="O761" s="221"/>
      <c r="Q761" s="221"/>
      <c r="R761" s="221"/>
      <c r="S761" s="221"/>
      <c r="T761" s="221"/>
      <c r="U761" s="221"/>
      <c r="V761" s="221"/>
      <c r="W761" s="221"/>
      <c r="X761" s="221"/>
      <c r="Y761" s="223"/>
      <c r="Z761" s="221"/>
      <c r="AA761" s="221"/>
      <c r="AB761" s="221"/>
      <c r="AC761" s="221"/>
      <c r="AD761" s="221"/>
      <c r="AE761" s="221"/>
      <c r="AF761" s="221"/>
      <c r="AG761" s="221"/>
      <c r="AH761" s="221"/>
    </row>
    <row r="762" spans="1:34" ht="14.25" customHeight="1">
      <c r="A762" s="221"/>
      <c r="B762" s="87"/>
      <c r="C762" s="87"/>
      <c r="F762" s="221"/>
      <c r="J762" s="299"/>
      <c r="K762" s="300"/>
      <c r="L762" s="67"/>
      <c r="N762" s="67"/>
      <c r="O762" s="221"/>
      <c r="Q762" s="221"/>
      <c r="R762" s="221"/>
      <c r="S762" s="221"/>
      <c r="T762" s="221"/>
      <c r="U762" s="221"/>
      <c r="V762" s="221"/>
      <c r="W762" s="221"/>
      <c r="X762" s="221"/>
      <c r="Y762" s="223"/>
      <c r="Z762" s="221"/>
      <c r="AA762" s="221"/>
      <c r="AB762" s="221"/>
      <c r="AC762" s="221"/>
      <c r="AD762" s="221"/>
      <c r="AE762" s="221"/>
      <c r="AF762" s="221"/>
      <c r="AG762" s="221"/>
      <c r="AH762" s="221"/>
    </row>
    <row r="763" spans="1:34" ht="14.25" customHeight="1">
      <c r="A763" s="221"/>
      <c r="B763" s="87"/>
      <c r="C763" s="87"/>
      <c r="F763" s="221"/>
      <c r="J763" s="299"/>
      <c r="K763" s="300"/>
      <c r="L763" s="67"/>
      <c r="N763" s="67"/>
      <c r="O763" s="221"/>
      <c r="Q763" s="221"/>
      <c r="R763" s="221"/>
      <c r="S763" s="221"/>
      <c r="T763" s="221"/>
      <c r="U763" s="221"/>
      <c r="V763" s="221"/>
      <c r="W763" s="221"/>
      <c r="X763" s="221"/>
      <c r="Y763" s="223"/>
      <c r="Z763" s="221"/>
      <c r="AA763" s="221"/>
      <c r="AB763" s="221"/>
      <c r="AC763" s="221"/>
      <c r="AD763" s="221"/>
      <c r="AE763" s="221"/>
      <c r="AF763" s="221"/>
      <c r="AG763" s="221"/>
      <c r="AH763" s="221"/>
    </row>
    <row r="764" spans="1:34" ht="14.25" customHeight="1">
      <c r="A764" s="221"/>
      <c r="B764" s="87"/>
      <c r="C764" s="87"/>
      <c r="F764" s="221"/>
      <c r="J764" s="299"/>
      <c r="K764" s="300"/>
      <c r="L764" s="67"/>
      <c r="N764" s="67"/>
      <c r="O764" s="221"/>
      <c r="Q764" s="221"/>
      <c r="R764" s="221"/>
      <c r="S764" s="221"/>
      <c r="T764" s="221"/>
      <c r="U764" s="221"/>
      <c r="V764" s="221"/>
      <c r="W764" s="221"/>
      <c r="X764" s="221"/>
      <c r="Y764" s="223"/>
      <c r="Z764" s="221"/>
      <c r="AA764" s="221"/>
      <c r="AB764" s="221"/>
      <c r="AC764" s="221"/>
      <c r="AD764" s="221"/>
      <c r="AE764" s="221"/>
      <c r="AF764" s="221"/>
      <c r="AG764" s="221"/>
      <c r="AH764" s="221"/>
    </row>
    <row r="765" spans="1:34" ht="14.25" customHeight="1">
      <c r="A765" s="221"/>
      <c r="B765" s="87"/>
      <c r="C765" s="87"/>
      <c r="F765" s="221"/>
      <c r="J765" s="299"/>
      <c r="K765" s="300"/>
      <c r="L765" s="67"/>
      <c r="N765" s="67"/>
      <c r="O765" s="221"/>
      <c r="Q765" s="221"/>
      <c r="R765" s="221"/>
      <c r="S765" s="221"/>
      <c r="T765" s="221"/>
      <c r="U765" s="221"/>
      <c r="V765" s="221"/>
      <c r="W765" s="221"/>
      <c r="X765" s="221"/>
      <c r="Y765" s="223"/>
      <c r="Z765" s="221"/>
      <c r="AA765" s="221"/>
      <c r="AB765" s="221"/>
      <c r="AC765" s="221"/>
      <c r="AD765" s="221"/>
      <c r="AE765" s="221"/>
      <c r="AF765" s="221"/>
      <c r="AG765" s="221"/>
      <c r="AH765" s="221"/>
    </row>
    <row r="766" spans="1:34" ht="14.25" customHeight="1">
      <c r="A766" s="221"/>
      <c r="B766" s="87"/>
      <c r="C766" s="87"/>
      <c r="F766" s="221"/>
      <c r="J766" s="299"/>
      <c r="K766" s="300"/>
      <c r="L766" s="67"/>
      <c r="N766" s="67"/>
      <c r="O766" s="221"/>
      <c r="Q766" s="221"/>
      <c r="R766" s="221"/>
      <c r="S766" s="221"/>
      <c r="T766" s="221"/>
      <c r="U766" s="221"/>
      <c r="V766" s="221"/>
      <c r="W766" s="221"/>
      <c r="X766" s="221"/>
      <c r="Y766" s="223"/>
      <c r="Z766" s="221"/>
      <c r="AA766" s="221"/>
      <c r="AB766" s="221"/>
      <c r="AC766" s="221"/>
      <c r="AD766" s="221"/>
      <c r="AE766" s="221"/>
      <c r="AF766" s="221"/>
      <c r="AG766" s="221"/>
      <c r="AH766" s="221"/>
    </row>
    <row r="767" spans="1:34" ht="14.25" customHeight="1">
      <c r="A767" s="221"/>
      <c r="B767" s="87"/>
      <c r="C767" s="87"/>
      <c r="F767" s="221"/>
      <c r="J767" s="299"/>
      <c r="K767" s="300"/>
      <c r="L767" s="67"/>
      <c r="N767" s="67"/>
      <c r="O767" s="221"/>
      <c r="Q767" s="221"/>
      <c r="R767" s="221"/>
      <c r="S767" s="221"/>
      <c r="T767" s="221"/>
      <c r="U767" s="221"/>
      <c r="V767" s="221"/>
      <c r="W767" s="221"/>
      <c r="X767" s="221"/>
      <c r="Y767" s="223"/>
      <c r="Z767" s="221"/>
      <c r="AA767" s="221"/>
      <c r="AB767" s="221"/>
      <c r="AC767" s="221"/>
      <c r="AD767" s="221"/>
      <c r="AE767" s="221"/>
      <c r="AF767" s="221"/>
      <c r="AG767" s="221"/>
      <c r="AH767" s="221"/>
    </row>
    <row r="768" spans="1:34" ht="14.25" customHeight="1">
      <c r="A768" s="221"/>
      <c r="B768" s="87"/>
      <c r="C768" s="87"/>
      <c r="F768" s="221"/>
      <c r="J768" s="299"/>
      <c r="K768" s="300"/>
      <c r="L768" s="67"/>
      <c r="N768" s="67"/>
      <c r="O768" s="221"/>
      <c r="Q768" s="221"/>
      <c r="R768" s="221"/>
      <c r="S768" s="221"/>
      <c r="T768" s="221"/>
      <c r="U768" s="221"/>
      <c r="V768" s="221"/>
      <c r="W768" s="221"/>
      <c r="X768" s="221"/>
      <c r="Y768" s="223"/>
      <c r="Z768" s="221"/>
      <c r="AA768" s="221"/>
      <c r="AB768" s="221"/>
      <c r="AC768" s="221"/>
      <c r="AD768" s="221"/>
      <c r="AE768" s="221"/>
      <c r="AF768" s="221"/>
      <c r="AG768" s="221"/>
      <c r="AH768" s="221"/>
    </row>
    <row r="769" spans="1:34" ht="14.25" customHeight="1">
      <c r="A769" s="221"/>
      <c r="B769" s="87"/>
      <c r="C769" s="87"/>
      <c r="F769" s="221"/>
      <c r="J769" s="299"/>
      <c r="K769" s="300"/>
      <c r="L769" s="67"/>
      <c r="N769" s="67"/>
      <c r="O769" s="221"/>
      <c r="Q769" s="221"/>
      <c r="R769" s="221"/>
      <c r="S769" s="221"/>
      <c r="T769" s="221"/>
      <c r="U769" s="221"/>
      <c r="V769" s="221"/>
      <c r="W769" s="221"/>
      <c r="X769" s="221"/>
      <c r="Y769" s="223"/>
      <c r="Z769" s="221"/>
      <c r="AA769" s="221"/>
      <c r="AB769" s="221"/>
      <c r="AC769" s="221"/>
      <c r="AD769" s="221"/>
      <c r="AE769" s="221"/>
      <c r="AF769" s="221"/>
      <c r="AG769" s="221"/>
      <c r="AH769" s="221"/>
    </row>
    <row r="770" spans="1:34" ht="14.25" customHeight="1">
      <c r="A770" s="221"/>
      <c r="B770" s="87"/>
      <c r="C770" s="87"/>
      <c r="F770" s="221"/>
      <c r="J770" s="299"/>
      <c r="K770" s="300"/>
      <c r="L770" s="67"/>
      <c r="N770" s="67"/>
      <c r="O770" s="221"/>
      <c r="Q770" s="221"/>
      <c r="R770" s="221"/>
      <c r="S770" s="221"/>
      <c r="T770" s="221"/>
      <c r="U770" s="221"/>
      <c r="V770" s="221"/>
      <c r="W770" s="221"/>
      <c r="X770" s="221"/>
      <c r="Y770" s="223"/>
      <c r="Z770" s="221"/>
      <c r="AA770" s="221"/>
      <c r="AB770" s="221"/>
      <c r="AC770" s="221"/>
      <c r="AD770" s="221"/>
      <c r="AE770" s="221"/>
      <c r="AF770" s="221"/>
      <c r="AG770" s="221"/>
      <c r="AH770" s="221"/>
    </row>
    <row r="771" spans="1:34" ht="14.25" customHeight="1">
      <c r="A771" s="221"/>
      <c r="B771" s="87"/>
      <c r="C771" s="87"/>
      <c r="F771" s="221"/>
      <c r="J771" s="299"/>
      <c r="K771" s="300"/>
      <c r="L771" s="67"/>
      <c r="N771" s="67"/>
      <c r="O771" s="221"/>
      <c r="Q771" s="221"/>
      <c r="R771" s="221"/>
      <c r="S771" s="221"/>
      <c r="T771" s="221"/>
      <c r="U771" s="221"/>
      <c r="V771" s="221"/>
      <c r="W771" s="221"/>
      <c r="X771" s="221"/>
      <c r="Y771" s="223"/>
      <c r="Z771" s="221"/>
      <c r="AA771" s="221"/>
      <c r="AB771" s="221"/>
      <c r="AC771" s="221"/>
      <c r="AD771" s="221"/>
      <c r="AE771" s="221"/>
      <c r="AF771" s="221"/>
      <c r="AG771" s="221"/>
      <c r="AH771" s="221"/>
    </row>
    <row r="772" spans="1:34" ht="14.25" customHeight="1">
      <c r="A772" s="221"/>
      <c r="B772" s="87"/>
      <c r="C772" s="87"/>
      <c r="F772" s="221"/>
      <c r="J772" s="299"/>
      <c r="K772" s="300"/>
      <c r="L772" s="67"/>
      <c r="N772" s="67"/>
      <c r="O772" s="221"/>
      <c r="Q772" s="221"/>
      <c r="R772" s="221"/>
      <c r="S772" s="221"/>
      <c r="T772" s="221"/>
      <c r="U772" s="221"/>
      <c r="V772" s="221"/>
      <c r="W772" s="221"/>
      <c r="X772" s="221"/>
      <c r="Y772" s="223"/>
      <c r="Z772" s="221"/>
      <c r="AA772" s="221"/>
      <c r="AB772" s="221"/>
      <c r="AC772" s="221"/>
      <c r="AD772" s="221"/>
      <c r="AE772" s="221"/>
      <c r="AF772" s="221"/>
      <c r="AG772" s="221"/>
      <c r="AH772" s="221"/>
    </row>
    <row r="773" spans="1:34" ht="14.25" customHeight="1">
      <c r="A773" s="221"/>
      <c r="B773" s="87"/>
      <c r="C773" s="87"/>
      <c r="F773" s="221"/>
      <c r="J773" s="299"/>
      <c r="K773" s="300"/>
      <c r="L773" s="67"/>
      <c r="N773" s="67"/>
      <c r="O773" s="221"/>
      <c r="Q773" s="221"/>
      <c r="R773" s="221"/>
      <c r="S773" s="221"/>
      <c r="T773" s="221"/>
      <c r="U773" s="221"/>
      <c r="V773" s="221"/>
      <c r="W773" s="221"/>
      <c r="X773" s="221"/>
      <c r="Y773" s="223"/>
      <c r="Z773" s="221"/>
      <c r="AA773" s="221"/>
      <c r="AB773" s="221"/>
      <c r="AC773" s="221"/>
      <c r="AD773" s="221"/>
      <c r="AE773" s="221"/>
      <c r="AF773" s="221"/>
      <c r="AG773" s="221"/>
      <c r="AH773" s="221"/>
    </row>
    <row r="774" spans="1:34" ht="14.25" customHeight="1">
      <c r="A774" s="221"/>
      <c r="B774" s="87"/>
      <c r="C774" s="87"/>
      <c r="F774" s="221"/>
      <c r="J774" s="299"/>
      <c r="K774" s="300"/>
      <c r="L774" s="67"/>
      <c r="N774" s="67"/>
      <c r="O774" s="221"/>
      <c r="Q774" s="221"/>
      <c r="R774" s="221"/>
      <c r="S774" s="221"/>
      <c r="T774" s="221"/>
      <c r="U774" s="221"/>
      <c r="V774" s="221"/>
      <c r="W774" s="221"/>
      <c r="X774" s="221"/>
      <c r="Y774" s="223"/>
      <c r="Z774" s="221"/>
      <c r="AA774" s="221"/>
      <c r="AB774" s="221"/>
      <c r="AC774" s="221"/>
      <c r="AD774" s="221"/>
      <c r="AE774" s="221"/>
      <c r="AF774" s="221"/>
      <c r="AG774" s="221"/>
      <c r="AH774" s="221"/>
    </row>
    <row r="775" spans="1:34" ht="14.25" customHeight="1">
      <c r="A775" s="221"/>
      <c r="B775" s="87"/>
      <c r="C775" s="87"/>
      <c r="F775" s="221"/>
      <c r="J775" s="299"/>
      <c r="K775" s="300"/>
      <c r="L775" s="67"/>
      <c r="N775" s="67"/>
      <c r="O775" s="221"/>
      <c r="Q775" s="221"/>
      <c r="R775" s="221"/>
      <c r="S775" s="221"/>
      <c r="T775" s="221"/>
      <c r="U775" s="221"/>
      <c r="V775" s="221"/>
      <c r="W775" s="221"/>
      <c r="X775" s="221"/>
      <c r="Y775" s="223"/>
      <c r="Z775" s="221"/>
      <c r="AA775" s="221"/>
      <c r="AB775" s="221"/>
      <c r="AC775" s="221"/>
      <c r="AD775" s="221"/>
      <c r="AE775" s="221"/>
      <c r="AF775" s="221"/>
      <c r="AG775" s="221"/>
      <c r="AH775" s="221"/>
    </row>
    <row r="776" spans="1:34" ht="14.25" customHeight="1">
      <c r="A776" s="221"/>
      <c r="B776" s="87"/>
      <c r="C776" s="87"/>
      <c r="F776" s="221"/>
      <c r="J776" s="299"/>
      <c r="K776" s="300"/>
      <c r="L776" s="67"/>
      <c r="N776" s="67"/>
      <c r="O776" s="221"/>
      <c r="Q776" s="221"/>
      <c r="R776" s="221"/>
      <c r="S776" s="221"/>
      <c r="T776" s="221"/>
      <c r="U776" s="221"/>
      <c r="V776" s="221"/>
      <c r="W776" s="221"/>
      <c r="X776" s="221"/>
      <c r="Y776" s="223"/>
      <c r="Z776" s="221"/>
      <c r="AA776" s="221"/>
      <c r="AB776" s="221"/>
      <c r="AC776" s="221"/>
      <c r="AD776" s="221"/>
      <c r="AE776" s="221"/>
      <c r="AF776" s="221"/>
      <c r="AG776" s="221"/>
      <c r="AH776" s="221"/>
    </row>
    <row r="777" spans="1:34" ht="14.25" customHeight="1">
      <c r="A777" s="221"/>
      <c r="B777" s="87"/>
      <c r="C777" s="87"/>
      <c r="F777" s="221"/>
      <c r="J777" s="299"/>
      <c r="K777" s="300"/>
      <c r="L777" s="67"/>
      <c r="N777" s="67"/>
      <c r="O777" s="221"/>
      <c r="Q777" s="221"/>
      <c r="R777" s="221"/>
      <c r="S777" s="221"/>
      <c r="T777" s="221"/>
      <c r="U777" s="221"/>
      <c r="V777" s="221"/>
      <c r="W777" s="221"/>
      <c r="X777" s="221"/>
      <c r="Y777" s="223"/>
      <c r="Z777" s="221"/>
      <c r="AA777" s="221"/>
      <c r="AB777" s="221"/>
      <c r="AC777" s="221"/>
      <c r="AD777" s="221"/>
      <c r="AE777" s="221"/>
      <c r="AF777" s="221"/>
      <c r="AG777" s="221"/>
      <c r="AH777" s="221"/>
    </row>
    <row r="778" spans="1:34" ht="14.25" customHeight="1">
      <c r="A778" s="221"/>
      <c r="B778" s="87"/>
      <c r="C778" s="87"/>
      <c r="F778" s="221"/>
      <c r="J778" s="299"/>
      <c r="K778" s="300"/>
      <c r="L778" s="67"/>
      <c r="N778" s="67"/>
      <c r="O778" s="221"/>
      <c r="Q778" s="221"/>
      <c r="R778" s="221"/>
      <c r="S778" s="221"/>
      <c r="T778" s="221"/>
      <c r="U778" s="221"/>
      <c r="V778" s="221"/>
      <c r="W778" s="221"/>
      <c r="X778" s="221"/>
      <c r="Y778" s="223"/>
      <c r="Z778" s="221"/>
      <c r="AA778" s="221"/>
      <c r="AB778" s="221"/>
      <c r="AC778" s="221"/>
      <c r="AD778" s="221"/>
      <c r="AE778" s="221"/>
      <c r="AF778" s="221"/>
      <c r="AG778" s="221"/>
      <c r="AH778" s="221"/>
    </row>
    <row r="779" spans="1:34" ht="14.25" customHeight="1">
      <c r="A779" s="221"/>
      <c r="B779" s="87"/>
      <c r="C779" s="87"/>
      <c r="F779" s="221"/>
      <c r="J779" s="299"/>
      <c r="K779" s="300"/>
      <c r="L779" s="67"/>
      <c r="N779" s="67"/>
      <c r="O779" s="221"/>
      <c r="Q779" s="221"/>
      <c r="R779" s="221"/>
      <c r="S779" s="221"/>
      <c r="T779" s="221"/>
      <c r="U779" s="221"/>
      <c r="V779" s="221"/>
      <c r="W779" s="221"/>
      <c r="X779" s="221"/>
      <c r="Y779" s="223"/>
      <c r="Z779" s="221"/>
      <c r="AA779" s="221"/>
      <c r="AB779" s="221"/>
      <c r="AC779" s="221"/>
      <c r="AD779" s="221"/>
      <c r="AE779" s="221"/>
      <c r="AF779" s="221"/>
      <c r="AG779" s="221"/>
      <c r="AH779" s="221"/>
    </row>
    <row r="780" spans="1:34" ht="14.25" customHeight="1">
      <c r="A780" s="221"/>
      <c r="B780" s="87"/>
      <c r="C780" s="87"/>
      <c r="F780" s="221"/>
      <c r="J780" s="299"/>
      <c r="K780" s="300"/>
      <c r="L780" s="67"/>
      <c r="N780" s="67"/>
      <c r="O780" s="221"/>
      <c r="Q780" s="221"/>
      <c r="R780" s="221"/>
      <c r="S780" s="221"/>
      <c r="T780" s="221"/>
      <c r="U780" s="221"/>
      <c r="V780" s="221"/>
      <c r="W780" s="221"/>
      <c r="X780" s="221"/>
      <c r="Y780" s="223"/>
      <c r="Z780" s="221"/>
      <c r="AA780" s="221"/>
      <c r="AB780" s="221"/>
      <c r="AC780" s="221"/>
      <c r="AD780" s="221"/>
      <c r="AE780" s="221"/>
      <c r="AF780" s="221"/>
      <c r="AG780" s="221"/>
      <c r="AH780" s="221"/>
    </row>
    <row r="781" spans="1:34" ht="14.25" customHeight="1">
      <c r="A781" s="221"/>
      <c r="B781" s="87"/>
      <c r="C781" s="87"/>
      <c r="F781" s="221"/>
      <c r="J781" s="299"/>
      <c r="K781" s="300"/>
      <c r="L781" s="67"/>
      <c r="N781" s="67"/>
      <c r="O781" s="221"/>
      <c r="Q781" s="221"/>
      <c r="R781" s="221"/>
      <c r="S781" s="221"/>
      <c r="T781" s="221"/>
      <c r="U781" s="221"/>
      <c r="V781" s="221"/>
      <c r="W781" s="221"/>
      <c r="X781" s="221"/>
      <c r="Y781" s="223"/>
      <c r="Z781" s="221"/>
      <c r="AA781" s="221"/>
      <c r="AB781" s="221"/>
      <c r="AC781" s="221"/>
      <c r="AD781" s="221"/>
      <c r="AE781" s="221"/>
      <c r="AF781" s="221"/>
      <c r="AG781" s="221"/>
      <c r="AH781" s="221"/>
    </row>
    <row r="782" spans="1:34" ht="14.25" customHeight="1">
      <c r="A782" s="221"/>
      <c r="B782" s="87"/>
      <c r="C782" s="87"/>
      <c r="F782" s="221"/>
      <c r="J782" s="299"/>
      <c r="K782" s="300"/>
      <c r="L782" s="67"/>
      <c r="N782" s="67"/>
      <c r="O782" s="221"/>
      <c r="Q782" s="221"/>
      <c r="R782" s="221"/>
      <c r="S782" s="221"/>
      <c r="T782" s="221"/>
      <c r="U782" s="221"/>
      <c r="V782" s="221"/>
      <c r="W782" s="221"/>
      <c r="X782" s="221"/>
      <c r="Y782" s="223"/>
      <c r="Z782" s="221"/>
      <c r="AA782" s="221"/>
      <c r="AB782" s="221"/>
      <c r="AC782" s="221"/>
      <c r="AD782" s="221"/>
      <c r="AE782" s="221"/>
      <c r="AF782" s="221"/>
      <c r="AG782" s="221"/>
      <c r="AH782" s="221"/>
    </row>
    <row r="783" spans="1:34" ht="14.25" customHeight="1">
      <c r="A783" s="221"/>
      <c r="B783" s="87"/>
      <c r="C783" s="87"/>
      <c r="F783" s="221"/>
      <c r="J783" s="299"/>
      <c r="K783" s="300"/>
      <c r="L783" s="67"/>
      <c r="N783" s="67"/>
      <c r="O783" s="221"/>
      <c r="Q783" s="221"/>
      <c r="R783" s="221"/>
      <c r="S783" s="221"/>
      <c r="T783" s="221"/>
      <c r="U783" s="221"/>
      <c r="V783" s="221"/>
      <c r="W783" s="221"/>
      <c r="X783" s="221"/>
      <c r="Y783" s="223"/>
      <c r="Z783" s="221"/>
      <c r="AA783" s="221"/>
      <c r="AB783" s="221"/>
      <c r="AC783" s="221"/>
      <c r="AD783" s="221"/>
      <c r="AE783" s="221"/>
      <c r="AF783" s="221"/>
      <c r="AG783" s="221"/>
      <c r="AH783" s="221"/>
    </row>
    <row r="784" spans="1:34" ht="14.25" customHeight="1">
      <c r="A784" s="221"/>
      <c r="B784" s="87"/>
      <c r="C784" s="87"/>
      <c r="F784" s="221"/>
      <c r="J784" s="299"/>
      <c r="K784" s="300"/>
      <c r="L784" s="67"/>
      <c r="N784" s="67"/>
      <c r="O784" s="221"/>
      <c r="Q784" s="221"/>
      <c r="R784" s="221"/>
      <c r="S784" s="221"/>
      <c r="T784" s="221"/>
      <c r="U784" s="221"/>
      <c r="V784" s="221"/>
      <c r="W784" s="221"/>
      <c r="X784" s="221"/>
      <c r="Y784" s="223"/>
      <c r="Z784" s="221"/>
      <c r="AA784" s="221"/>
      <c r="AB784" s="221"/>
      <c r="AC784" s="221"/>
      <c r="AD784" s="221"/>
      <c r="AE784" s="221"/>
      <c r="AF784" s="221"/>
      <c r="AG784" s="221"/>
      <c r="AH784" s="221"/>
    </row>
    <row r="785" spans="1:34" ht="14.25" customHeight="1">
      <c r="A785" s="221"/>
      <c r="B785" s="87"/>
      <c r="C785" s="87"/>
      <c r="F785" s="221"/>
      <c r="J785" s="299"/>
      <c r="K785" s="300"/>
      <c r="L785" s="67"/>
      <c r="N785" s="67"/>
      <c r="O785" s="221"/>
      <c r="Q785" s="221"/>
      <c r="R785" s="221"/>
      <c r="S785" s="221"/>
      <c r="T785" s="221"/>
      <c r="U785" s="221"/>
      <c r="V785" s="221"/>
      <c r="W785" s="221"/>
      <c r="X785" s="221"/>
      <c r="Y785" s="223"/>
      <c r="Z785" s="221"/>
      <c r="AA785" s="221"/>
      <c r="AB785" s="221"/>
      <c r="AC785" s="221"/>
      <c r="AD785" s="221"/>
      <c r="AE785" s="221"/>
      <c r="AF785" s="221"/>
      <c r="AG785" s="221"/>
      <c r="AH785" s="221"/>
    </row>
    <row r="786" spans="1:34" ht="14.25" customHeight="1">
      <c r="A786" s="221"/>
      <c r="B786" s="87"/>
      <c r="C786" s="87"/>
      <c r="F786" s="221"/>
      <c r="J786" s="299"/>
      <c r="K786" s="300"/>
      <c r="L786" s="67"/>
      <c r="N786" s="67"/>
      <c r="O786" s="221"/>
      <c r="Q786" s="221"/>
      <c r="R786" s="221"/>
      <c r="S786" s="221"/>
      <c r="T786" s="221"/>
      <c r="U786" s="221"/>
      <c r="V786" s="221"/>
      <c r="W786" s="221"/>
      <c r="X786" s="221"/>
      <c r="Y786" s="223"/>
      <c r="Z786" s="221"/>
      <c r="AA786" s="221"/>
      <c r="AB786" s="221"/>
      <c r="AC786" s="221"/>
      <c r="AD786" s="221"/>
      <c r="AE786" s="221"/>
      <c r="AF786" s="221"/>
      <c r="AG786" s="221"/>
      <c r="AH786" s="221"/>
    </row>
    <row r="787" spans="1:34" ht="14.25" customHeight="1">
      <c r="A787" s="221"/>
      <c r="B787" s="87"/>
      <c r="C787" s="87"/>
      <c r="F787" s="221"/>
      <c r="J787" s="299"/>
      <c r="K787" s="300"/>
      <c r="L787" s="67"/>
      <c r="N787" s="67"/>
      <c r="O787" s="221"/>
      <c r="Q787" s="221"/>
      <c r="R787" s="221"/>
      <c r="S787" s="221"/>
      <c r="T787" s="221"/>
      <c r="U787" s="221"/>
      <c r="V787" s="221"/>
      <c r="W787" s="221"/>
      <c r="X787" s="221"/>
      <c r="Y787" s="223"/>
      <c r="Z787" s="221"/>
      <c r="AA787" s="221"/>
      <c r="AB787" s="221"/>
      <c r="AC787" s="221"/>
      <c r="AD787" s="221"/>
      <c r="AE787" s="221"/>
      <c r="AF787" s="221"/>
      <c r="AG787" s="221"/>
      <c r="AH787" s="221"/>
    </row>
    <row r="788" spans="1:34" ht="14.25" customHeight="1">
      <c r="A788" s="221"/>
      <c r="B788" s="87"/>
      <c r="C788" s="87"/>
      <c r="F788" s="221"/>
      <c r="J788" s="299"/>
      <c r="K788" s="300"/>
      <c r="L788" s="67"/>
      <c r="N788" s="67"/>
      <c r="O788" s="221"/>
      <c r="Q788" s="221"/>
      <c r="R788" s="221"/>
      <c r="S788" s="221"/>
      <c r="T788" s="221"/>
      <c r="U788" s="221"/>
      <c r="V788" s="221"/>
      <c r="W788" s="221"/>
      <c r="X788" s="221"/>
      <c r="Y788" s="223"/>
      <c r="Z788" s="221"/>
      <c r="AA788" s="221"/>
      <c r="AB788" s="221"/>
      <c r="AC788" s="221"/>
      <c r="AD788" s="221"/>
      <c r="AE788" s="221"/>
      <c r="AF788" s="221"/>
      <c r="AG788" s="221"/>
      <c r="AH788" s="221"/>
    </row>
    <row r="789" spans="1:34" ht="14.25" customHeight="1">
      <c r="A789" s="221"/>
      <c r="B789" s="87"/>
      <c r="C789" s="87"/>
      <c r="F789" s="221"/>
      <c r="J789" s="299"/>
      <c r="K789" s="300"/>
      <c r="L789" s="67"/>
      <c r="N789" s="67"/>
      <c r="O789" s="221"/>
      <c r="Q789" s="221"/>
      <c r="R789" s="221"/>
      <c r="S789" s="221"/>
      <c r="T789" s="221"/>
      <c r="U789" s="221"/>
      <c r="V789" s="221"/>
      <c r="W789" s="221"/>
      <c r="X789" s="221"/>
      <c r="Y789" s="223"/>
      <c r="Z789" s="221"/>
      <c r="AA789" s="221"/>
      <c r="AB789" s="221"/>
      <c r="AC789" s="221"/>
      <c r="AD789" s="221"/>
      <c r="AE789" s="221"/>
      <c r="AF789" s="221"/>
      <c r="AG789" s="221"/>
      <c r="AH789" s="221"/>
    </row>
    <row r="790" spans="1:34" ht="14.25" customHeight="1">
      <c r="A790" s="221"/>
      <c r="B790" s="87"/>
      <c r="C790" s="87"/>
      <c r="F790" s="221"/>
      <c r="J790" s="299"/>
      <c r="K790" s="300"/>
      <c r="L790" s="67"/>
      <c r="N790" s="67"/>
      <c r="O790" s="221"/>
      <c r="Q790" s="221"/>
      <c r="R790" s="221"/>
      <c r="S790" s="221"/>
      <c r="T790" s="221"/>
      <c r="U790" s="221"/>
      <c r="V790" s="221"/>
      <c r="W790" s="221"/>
      <c r="X790" s="221"/>
      <c r="Y790" s="223"/>
      <c r="Z790" s="221"/>
      <c r="AA790" s="221"/>
      <c r="AB790" s="221"/>
      <c r="AC790" s="221"/>
      <c r="AD790" s="221"/>
      <c r="AE790" s="221"/>
      <c r="AF790" s="221"/>
      <c r="AG790" s="221"/>
      <c r="AH790" s="221"/>
    </row>
    <row r="791" spans="1:34" ht="14.25" customHeight="1">
      <c r="A791" s="221"/>
      <c r="B791" s="87"/>
      <c r="C791" s="87"/>
      <c r="F791" s="221"/>
      <c r="J791" s="299"/>
      <c r="K791" s="300"/>
      <c r="L791" s="67"/>
      <c r="N791" s="67"/>
      <c r="O791" s="221"/>
      <c r="Q791" s="221"/>
      <c r="R791" s="221"/>
      <c r="S791" s="221"/>
      <c r="T791" s="221"/>
      <c r="U791" s="221"/>
      <c r="V791" s="221"/>
      <c r="W791" s="221"/>
      <c r="X791" s="221"/>
      <c r="Y791" s="223"/>
      <c r="Z791" s="221"/>
      <c r="AA791" s="221"/>
      <c r="AB791" s="221"/>
      <c r="AC791" s="221"/>
      <c r="AD791" s="221"/>
      <c r="AE791" s="221"/>
      <c r="AF791" s="221"/>
      <c r="AG791" s="221"/>
      <c r="AH791" s="221"/>
    </row>
    <row r="792" spans="1:34" ht="14.25" customHeight="1">
      <c r="A792" s="221"/>
      <c r="B792" s="87"/>
      <c r="C792" s="87"/>
      <c r="F792" s="221"/>
      <c r="J792" s="299"/>
      <c r="K792" s="300"/>
      <c r="L792" s="67"/>
      <c r="N792" s="67"/>
      <c r="O792" s="221"/>
      <c r="Q792" s="221"/>
      <c r="R792" s="221"/>
      <c r="S792" s="221"/>
      <c r="T792" s="221"/>
      <c r="U792" s="221"/>
      <c r="V792" s="221"/>
      <c r="W792" s="221"/>
      <c r="X792" s="221"/>
      <c r="Y792" s="223"/>
      <c r="Z792" s="221"/>
      <c r="AA792" s="221"/>
      <c r="AB792" s="221"/>
      <c r="AC792" s="221"/>
      <c r="AD792" s="221"/>
      <c r="AE792" s="221"/>
      <c r="AF792" s="221"/>
      <c r="AG792" s="221"/>
      <c r="AH792" s="221"/>
    </row>
    <row r="793" spans="1:34" ht="14.25" customHeight="1">
      <c r="A793" s="221"/>
      <c r="B793" s="87"/>
      <c r="C793" s="87"/>
      <c r="F793" s="221"/>
      <c r="J793" s="299"/>
      <c r="K793" s="300"/>
      <c r="L793" s="67"/>
      <c r="N793" s="67"/>
      <c r="O793" s="221"/>
      <c r="Q793" s="221"/>
      <c r="R793" s="221"/>
      <c r="S793" s="221"/>
      <c r="T793" s="221"/>
      <c r="U793" s="221"/>
      <c r="V793" s="221"/>
      <c r="W793" s="221"/>
      <c r="X793" s="221"/>
      <c r="Y793" s="223"/>
      <c r="Z793" s="221"/>
      <c r="AA793" s="221"/>
      <c r="AB793" s="221"/>
      <c r="AC793" s="221"/>
      <c r="AD793" s="221"/>
      <c r="AE793" s="221"/>
      <c r="AF793" s="221"/>
      <c r="AG793" s="221"/>
      <c r="AH793" s="221"/>
    </row>
    <row r="794" spans="1:34" ht="14.25" customHeight="1">
      <c r="A794" s="221"/>
      <c r="B794" s="87"/>
      <c r="C794" s="87"/>
      <c r="F794" s="221"/>
      <c r="J794" s="299"/>
      <c r="K794" s="300"/>
      <c r="L794" s="67"/>
      <c r="N794" s="67"/>
      <c r="O794" s="221"/>
      <c r="Q794" s="221"/>
      <c r="R794" s="221"/>
      <c r="S794" s="221"/>
      <c r="T794" s="221"/>
      <c r="U794" s="221"/>
      <c r="V794" s="221"/>
      <c r="W794" s="221"/>
      <c r="X794" s="221"/>
      <c r="Y794" s="223"/>
      <c r="Z794" s="221"/>
      <c r="AA794" s="221"/>
      <c r="AB794" s="221"/>
      <c r="AC794" s="221"/>
      <c r="AD794" s="221"/>
      <c r="AE794" s="221"/>
      <c r="AF794" s="221"/>
      <c r="AG794" s="221"/>
      <c r="AH794" s="221"/>
    </row>
    <row r="795" spans="1:34" ht="14.25" customHeight="1">
      <c r="A795" s="221"/>
      <c r="B795" s="87"/>
      <c r="C795" s="87"/>
      <c r="F795" s="221"/>
      <c r="J795" s="299"/>
      <c r="K795" s="300"/>
      <c r="L795" s="67"/>
      <c r="N795" s="67"/>
      <c r="O795" s="221"/>
      <c r="Q795" s="221"/>
      <c r="R795" s="221"/>
      <c r="S795" s="221"/>
      <c r="T795" s="221"/>
      <c r="U795" s="221"/>
      <c r="V795" s="221"/>
      <c r="W795" s="221"/>
      <c r="X795" s="221"/>
      <c r="Y795" s="223"/>
      <c r="Z795" s="221"/>
      <c r="AA795" s="221"/>
      <c r="AB795" s="221"/>
      <c r="AC795" s="221"/>
      <c r="AD795" s="221"/>
      <c r="AE795" s="221"/>
      <c r="AF795" s="221"/>
      <c r="AG795" s="221"/>
      <c r="AH795" s="221"/>
    </row>
    <row r="796" spans="1:34" ht="14.25" customHeight="1">
      <c r="A796" s="221"/>
      <c r="B796" s="87"/>
      <c r="C796" s="87"/>
      <c r="F796" s="221"/>
      <c r="J796" s="299"/>
      <c r="K796" s="300"/>
      <c r="L796" s="67"/>
      <c r="N796" s="67"/>
      <c r="O796" s="221"/>
      <c r="Q796" s="221"/>
      <c r="R796" s="221"/>
      <c r="S796" s="221"/>
      <c r="T796" s="221"/>
      <c r="U796" s="221"/>
      <c r="V796" s="221"/>
      <c r="W796" s="221"/>
      <c r="X796" s="221"/>
      <c r="Y796" s="223"/>
      <c r="Z796" s="221"/>
      <c r="AA796" s="221"/>
      <c r="AB796" s="221"/>
      <c r="AC796" s="221"/>
      <c r="AD796" s="221"/>
      <c r="AE796" s="221"/>
      <c r="AF796" s="221"/>
      <c r="AG796" s="221"/>
      <c r="AH796" s="221"/>
    </row>
    <row r="797" spans="1:34" ht="14.25" customHeight="1">
      <c r="A797" s="221"/>
      <c r="B797" s="87"/>
      <c r="C797" s="87"/>
      <c r="F797" s="221"/>
      <c r="J797" s="299"/>
      <c r="K797" s="300"/>
      <c r="L797" s="67"/>
      <c r="N797" s="67"/>
      <c r="O797" s="221"/>
      <c r="Q797" s="221"/>
      <c r="R797" s="221"/>
      <c r="S797" s="221"/>
      <c r="T797" s="221"/>
      <c r="U797" s="221"/>
      <c r="V797" s="221"/>
      <c r="W797" s="221"/>
      <c r="X797" s="221"/>
      <c r="Y797" s="223"/>
      <c r="Z797" s="221"/>
      <c r="AA797" s="221"/>
      <c r="AB797" s="221"/>
      <c r="AC797" s="221"/>
      <c r="AD797" s="221"/>
      <c r="AE797" s="221"/>
      <c r="AF797" s="221"/>
      <c r="AG797" s="221"/>
      <c r="AH797" s="221"/>
    </row>
    <row r="798" spans="1:34" ht="14.25" customHeight="1">
      <c r="A798" s="221"/>
      <c r="B798" s="87"/>
      <c r="C798" s="87"/>
      <c r="F798" s="221"/>
      <c r="J798" s="299"/>
      <c r="K798" s="300"/>
      <c r="L798" s="67"/>
      <c r="N798" s="67"/>
      <c r="O798" s="221"/>
      <c r="Q798" s="221"/>
      <c r="R798" s="221"/>
      <c r="S798" s="221"/>
      <c r="T798" s="221"/>
      <c r="U798" s="221"/>
      <c r="V798" s="221"/>
      <c r="W798" s="221"/>
      <c r="X798" s="221"/>
      <c r="Y798" s="223"/>
      <c r="Z798" s="221"/>
      <c r="AA798" s="221"/>
      <c r="AB798" s="221"/>
      <c r="AC798" s="221"/>
      <c r="AD798" s="221"/>
      <c r="AE798" s="221"/>
      <c r="AF798" s="221"/>
      <c r="AG798" s="221"/>
      <c r="AH798" s="221"/>
    </row>
    <row r="799" spans="1:34" ht="14.25" customHeight="1">
      <c r="A799" s="221"/>
      <c r="B799" s="87"/>
      <c r="C799" s="87"/>
      <c r="F799" s="221"/>
      <c r="J799" s="299"/>
      <c r="K799" s="300"/>
      <c r="L799" s="67"/>
      <c r="N799" s="67"/>
      <c r="O799" s="221"/>
      <c r="Q799" s="221"/>
      <c r="R799" s="221"/>
      <c r="S799" s="221"/>
      <c r="T799" s="221"/>
      <c r="U799" s="221"/>
      <c r="V799" s="221"/>
      <c r="W799" s="221"/>
      <c r="X799" s="221"/>
      <c r="Y799" s="223"/>
      <c r="Z799" s="221"/>
      <c r="AA799" s="221"/>
      <c r="AB799" s="221"/>
      <c r="AC799" s="221"/>
      <c r="AD799" s="221"/>
      <c r="AE799" s="221"/>
      <c r="AF799" s="221"/>
      <c r="AG799" s="221"/>
      <c r="AH799" s="221"/>
    </row>
    <row r="800" spans="1:34" ht="14.25" customHeight="1">
      <c r="A800" s="221"/>
      <c r="B800" s="87"/>
      <c r="C800" s="87"/>
      <c r="F800" s="221"/>
      <c r="J800" s="299"/>
      <c r="K800" s="300"/>
      <c r="L800" s="67"/>
      <c r="N800" s="67"/>
      <c r="O800" s="221"/>
      <c r="Q800" s="221"/>
      <c r="R800" s="221"/>
      <c r="S800" s="221"/>
      <c r="T800" s="221"/>
      <c r="U800" s="221"/>
      <c r="V800" s="221"/>
      <c r="W800" s="221"/>
      <c r="X800" s="221"/>
      <c r="Y800" s="223"/>
      <c r="Z800" s="221"/>
      <c r="AA800" s="221"/>
      <c r="AB800" s="221"/>
      <c r="AC800" s="221"/>
      <c r="AD800" s="221"/>
      <c r="AE800" s="221"/>
      <c r="AF800" s="221"/>
      <c r="AG800" s="221"/>
      <c r="AH800" s="221"/>
    </row>
    <row r="801" spans="1:34" ht="14.25" customHeight="1">
      <c r="A801" s="221"/>
      <c r="B801" s="87"/>
      <c r="C801" s="87"/>
      <c r="F801" s="221"/>
      <c r="J801" s="299"/>
      <c r="K801" s="300"/>
      <c r="L801" s="67"/>
      <c r="N801" s="67"/>
      <c r="O801" s="221"/>
      <c r="Q801" s="221"/>
      <c r="R801" s="221"/>
      <c r="S801" s="221"/>
      <c r="T801" s="221"/>
      <c r="U801" s="221"/>
      <c r="V801" s="221"/>
      <c r="W801" s="221"/>
      <c r="X801" s="221"/>
      <c r="Y801" s="223"/>
      <c r="Z801" s="221"/>
      <c r="AA801" s="221"/>
      <c r="AB801" s="221"/>
      <c r="AC801" s="221"/>
      <c r="AD801" s="221"/>
      <c r="AE801" s="221"/>
      <c r="AF801" s="221"/>
      <c r="AG801" s="221"/>
      <c r="AH801" s="221"/>
    </row>
    <row r="802" spans="1:34" ht="14.25" customHeight="1">
      <c r="A802" s="221"/>
      <c r="B802" s="87"/>
      <c r="C802" s="87"/>
      <c r="F802" s="221"/>
      <c r="J802" s="299"/>
      <c r="K802" s="300"/>
      <c r="L802" s="67"/>
      <c r="N802" s="67"/>
      <c r="O802" s="221"/>
      <c r="Q802" s="221"/>
      <c r="R802" s="221"/>
      <c r="S802" s="221"/>
      <c r="T802" s="221"/>
      <c r="U802" s="221"/>
      <c r="V802" s="221"/>
      <c r="W802" s="221"/>
      <c r="X802" s="221"/>
      <c r="Y802" s="223"/>
      <c r="Z802" s="221"/>
      <c r="AA802" s="221"/>
      <c r="AB802" s="221"/>
      <c r="AC802" s="221"/>
      <c r="AD802" s="221"/>
      <c r="AE802" s="221"/>
      <c r="AF802" s="221"/>
      <c r="AG802" s="221"/>
      <c r="AH802" s="221"/>
    </row>
    <row r="803" spans="1:34" ht="14.25" customHeight="1">
      <c r="A803" s="221"/>
      <c r="B803" s="87"/>
      <c r="C803" s="87"/>
      <c r="F803" s="221"/>
      <c r="J803" s="299"/>
      <c r="K803" s="300"/>
      <c r="L803" s="67"/>
      <c r="N803" s="67"/>
      <c r="O803" s="221"/>
      <c r="Q803" s="221"/>
      <c r="R803" s="221"/>
      <c r="S803" s="221"/>
      <c r="T803" s="221"/>
      <c r="U803" s="221"/>
      <c r="V803" s="221"/>
      <c r="W803" s="221"/>
      <c r="X803" s="221"/>
      <c r="Y803" s="223"/>
      <c r="Z803" s="221"/>
      <c r="AA803" s="221"/>
      <c r="AB803" s="221"/>
      <c r="AC803" s="221"/>
      <c r="AD803" s="221"/>
      <c r="AE803" s="221"/>
      <c r="AF803" s="221"/>
      <c r="AG803" s="221"/>
      <c r="AH803" s="221"/>
    </row>
    <row r="804" spans="1:34" ht="14.25" customHeight="1">
      <c r="A804" s="221"/>
      <c r="B804" s="87"/>
      <c r="C804" s="87"/>
      <c r="F804" s="221"/>
      <c r="J804" s="299"/>
      <c r="K804" s="300"/>
      <c r="L804" s="67"/>
      <c r="N804" s="67"/>
      <c r="O804" s="221"/>
      <c r="Q804" s="221"/>
      <c r="R804" s="221"/>
      <c r="S804" s="221"/>
      <c r="T804" s="221"/>
      <c r="U804" s="221"/>
      <c r="V804" s="221"/>
      <c r="W804" s="221"/>
      <c r="X804" s="221"/>
      <c r="Y804" s="223"/>
      <c r="Z804" s="221"/>
      <c r="AA804" s="221"/>
      <c r="AB804" s="221"/>
      <c r="AC804" s="221"/>
      <c r="AD804" s="221"/>
      <c r="AE804" s="221"/>
      <c r="AF804" s="221"/>
      <c r="AG804" s="221"/>
      <c r="AH804" s="221"/>
    </row>
    <row r="805" spans="1:34" ht="14.25" customHeight="1">
      <c r="A805" s="221"/>
      <c r="B805" s="87"/>
      <c r="C805" s="87"/>
      <c r="F805" s="221"/>
      <c r="J805" s="299"/>
      <c r="K805" s="300"/>
      <c r="L805" s="67"/>
      <c r="N805" s="67"/>
      <c r="O805" s="221"/>
      <c r="Q805" s="221"/>
      <c r="R805" s="221"/>
      <c r="S805" s="221"/>
      <c r="T805" s="221"/>
      <c r="U805" s="221"/>
      <c r="V805" s="221"/>
      <c r="W805" s="221"/>
      <c r="X805" s="221"/>
      <c r="Y805" s="223"/>
      <c r="Z805" s="221"/>
      <c r="AA805" s="221"/>
      <c r="AB805" s="221"/>
      <c r="AC805" s="221"/>
      <c r="AD805" s="221"/>
      <c r="AE805" s="221"/>
      <c r="AF805" s="221"/>
      <c r="AG805" s="221"/>
      <c r="AH805" s="221"/>
    </row>
    <row r="806" spans="1:34" ht="14.25" customHeight="1">
      <c r="A806" s="221"/>
      <c r="B806" s="87"/>
      <c r="C806" s="87"/>
      <c r="F806" s="221"/>
      <c r="J806" s="299"/>
      <c r="K806" s="300"/>
      <c r="L806" s="67"/>
      <c r="N806" s="67"/>
      <c r="O806" s="221"/>
      <c r="Q806" s="221"/>
      <c r="R806" s="221"/>
      <c r="S806" s="221"/>
      <c r="T806" s="221"/>
      <c r="U806" s="221"/>
      <c r="V806" s="221"/>
      <c r="W806" s="221"/>
      <c r="X806" s="221"/>
      <c r="Y806" s="223"/>
      <c r="Z806" s="221"/>
      <c r="AA806" s="221"/>
      <c r="AB806" s="221"/>
      <c r="AC806" s="221"/>
      <c r="AD806" s="221"/>
      <c r="AE806" s="221"/>
      <c r="AF806" s="221"/>
      <c r="AG806" s="221"/>
      <c r="AH806" s="221"/>
    </row>
    <row r="807" spans="1:34" ht="14.25" customHeight="1">
      <c r="A807" s="221"/>
      <c r="B807" s="87"/>
      <c r="C807" s="87"/>
      <c r="F807" s="221"/>
      <c r="J807" s="299"/>
      <c r="K807" s="300"/>
      <c r="L807" s="67"/>
      <c r="N807" s="67"/>
      <c r="O807" s="221"/>
      <c r="Q807" s="221"/>
      <c r="R807" s="221"/>
      <c r="S807" s="221"/>
      <c r="T807" s="221"/>
      <c r="U807" s="221"/>
      <c r="V807" s="221"/>
      <c r="W807" s="221"/>
      <c r="X807" s="221"/>
      <c r="Y807" s="223"/>
      <c r="Z807" s="221"/>
      <c r="AA807" s="221"/>
      <c r="AB807" s="221"/>
      <c r="AC807" s="221"/>
      <c r="AD807" s="221"/>
      <c r="AE807" s="221"/>
      <c r="AF807" s="221"/>
      <c r="AG807" s="221"/>
      <c r="AH807" s="221"/>
    </row>
    <row r="808" spans="1:34" ht="14.25" customHeight="1">
      <c r="A808" s="221"/>
      <c r="B808" s="87"/>
      <c r="C808" s="87"/>
      <c r="F808" s="221"/>
      <c r="J808" s="299"/>
      <c r="K808" s="300"/>
      <c r="L808" s="67"/>
      <c r="N808" s="67"/>
      <c r="O808" s="221"/>
      <c r="Q808" s="221"/>
      <c r="R808" s="221"/>
      <c r="S808" s="221"/>
      <c r="T808" s="221"/>
      <c r="U808" s="221"/>
      <c r="V808" s="221"/>
      <c r="W808" s="221"/>
      <c r="X808" s="221"/>
      <c r="Y808" s="223"/>
      <c r="Z808" s="221"/>
      <c r="AA808" s="221"/>
      <c r="AB808" s="221"/>
      <c r="AC808" s="221"/>
      <c r="AD808" s="221"/>
      <c r="AE808" s="221"/>
      <c r="AF808" s="221"/>
      <c r="AG808" s="221"/>
      <c r="AH808" s="221"/>
    </row>
    <row r="809" spans="1:34" ht="14.25" customHeight="1">
      <c r="A809" s="221"/>
      <c r="B809" s="87"/>
      <c r="C809" s="87"/>
      <c r="F809" s="221"/>
      <c r="J809" s="299"/>
      <c r="K809" s="300"/>
      <c r="L809" s="67"/>
      <c r="N809" s="67"/>
      <c r="O809" s="221"/>
      <c r="Q809" s="221"/>
      <c r="R809" s="221"/>
      <c r="S809" s="221"/>
      <c r="T809" s="221"/>
      <c r="U809" s="221"/>
      <c r="V809" s="221"/>
      <c r="W809" s="221"/>
      <c r="X809" s="221"/>
      <c r="Y809" s="223"/>
      <c r="Z809" s="221"/>
      <c r="AA809" s="221"/>
      <c r="AB809" s="221"/>
      <c r="AC809" s="221"/>
      <c r="AD809" s="221"/>
      <c r="AE809" s="221"/>
      <c r="AF809" s="221"/>
      <c r="AG809" s="221"/>
      <c r="AH809" s="221"/>
    </row>
    <row r="810" spans="1:34" ht="14.25" customHeight="1">
      <c r="A810" s="221"/>
      <c r="B810" s="87"/>
      <c r="C810" s="87"/>
      <c r="F810" s="221"/>
      <c r="J810" s="299"/>
      <c r="K810" s="300"/>
      <c r="L810" s="67"/>
      <c r="N810" s="67"/>
      <c r="O810" s="221"/>
      <c r="Q810" s="221"/>
      <c r="R810" s="221"/>
      <c r="S810" s="221"/>
      <c r="T810" s="221"/>
      <c r="U810" s="221"/>
      <c r="V810" s="221"/>
      <c r="W810" s="221"/>
      <c r="X810" s="221"/>
      <c r="Y810" s="223"/>
      <c r="Z810" s="221"/>
      <c r="AA810" s="221"/>
      <c r="AB810" s="221"/>
      <c r="AC810" s="221"/>
      <c r="AD810" s="221"/>
      <c r="AE810" s="221"/>
      <c r="AF810" s="221"/>
      <c r="AG810" s="221"/>
      <c r="AH810" s="221"/>
    </row>
    <row r="811" spans="1:34" ht="14.25" customHeight="1">
      <c r="A811" s="221"/>
      <c r="B811" s="87"/>
      <c r="C811" s="87"/>
      <c r="F811" s="221"/>
      <c r="J811" s="299"/>
      <c r="K811" s="300"/>
      <c r="L811" s="67"/>
      <c r="N811" s="67"/>
      <c r="O811" s="221"/>
      <c r="Q811" s="221"/>
      <c r="R811" s="221"/>
      <c r="S811" s="221"/>
      <c r="T811" s="221"/>
      <c r="U811" s="221"/>
      <c r="V811" s="221"/>
      <c r="W811" s="221"/>
      <c r="X811" s="221"/>
      <c r="Y811" s="223"/>
      <c r="Z811" s="221"/>
      <c r="AA811" s="221"/>
      <c r="AB811" s="221"/>
      <c r="AC811" s="221"/>
      <c r="AD811" s="221"/>
      <c r="AE811" s="221"/>
      <c r="AF811" s="221"/>
      <c r="AG811" s="221"/>
      <c r="AH811" s="221"/>
    </row>
    <row r="812" spans="1:34" ht="14.25" customHeight="1">
      <c r="A812" s="221"/>
      <c r="B812" s="87"/>
      <c r="C812" s="87"/>
      <c r="F812" s="221"/>
      <c r="J812" s="299"/>
      <c r="K812" s="300"/>
      <c r="L812" s="67"/>
      <c r="N812" s="67"/>
      <c r="O812" s="221"/>
      <c r="Q812" s="221"/>
      <c r="R812" s="221"/>
      <c r="S812" s="221"/>
      <c r="T812" s="221"/>
      <c r="U812" s="221"/>
      <c r="V812" s="221"/>
      <c r="W812" s="221"/>
      <c r="X812" s="221"/>
      <c r="Y812" s="223"/>
      <c r="Z812" s="221"/>
      <c r="AA812" s="221"/>
      <c r="AB812" s="221"/>
      <c r="AC812" s="221"/>
      <c r="AD812" s="221"/>
      <c r="AE812" s="221"/>
      <c r="AF812" s="221"/>
      <c r="AG812" s="221"/>
      <c r="AH812" s="221"/>
    </row>
    <row r="813" spans="1:34" ht="14.25" customHeight="1">
      <c r="A813" s="221"/>
      <c r="B813" s="87"/>
      <c r="C813" s="87"/>
      <c r="F813" s="221"/>
      <c r="J813" s="299"/>
      <c r="K813" s="300"/>
      <c r="L813" s="67"/>
      <c r="N813" s="67"/>
      <c r="O813" s="221"/>
      <c r="Q813" s="221"/>
      <c r="R813" s="221"/>
      <c r="S813" s="221"/>
      <c r="T813" s="221"/>
      <c r="U813" s="221"/>
      <c r="V813" s="221"/>
      <c r="W813" s="221"/>
      <c r="X813" s="221"/>
      <c r="Y813" s="223"/>
      <c r="Z813" s="221"/>
      <c r="AA813" s="221"/>
      <c r="AB813" s="221"/>
      <c r="AC813" s="221"/>
      <c r="AD813" s="221"/>
      <c r="AE813" s="221"/>
      <c r="AF813" s="221"/>
      <c r="AG813" s="221"/>
      <c r="AH813" s="221"/>
    </row>
    <row r="814" spans="1:34" ht="14.25" customHeight="1">
      <c r="A814" s="221"/>
      <c r="B814" s="87"/>
      <c r="C814" s="87"/>
      <c r="F814" s="221"/>
      <c r="J814" s="299"/>
      <c r="K814" s="300"/>
      <c r="L814" s="67"/>
      <c r="N814" s="67"/>
      <c r="O814" s="221"/>
      <c r="Q814" s="221"/>
      <c r="R814" s="221"/>
      <c r="S814" s="221"/>
      <c r="T814" s="221"/>
      <c r="U814" s="221"/>
      <c r="V814" s="221"/>
      <c r="W814" s="221"/>
      <c r="X814" s="221"/>
      <c r="Y814" s="223"/>
      <c r="Z814" s="221"/>
      <c r="AA814" s="221"/>
      <c r="AB814" s="221"/>
      <c r="AC814" s="221"/>
      <c r="AD814" s="221"/>
      <c r="AE814" s="221"/>
      <c r="AF814" s="221"/>
      <c r="AG814" s="221"/>
      <c r="AH814" s="221"/>
    </row>
    <row r="815" spans="1:34" ht="14.25" customHeight="1">
      <c r="A815" s="221"/>
      <c r="B815" s="87"/>
      <c r="C815" s="87"/>
      <c r="F815" s="221"/>
      <c r="J815" s="299"/>
      <c r="K815" s="300"/>
      <c r="L815" s="67"/>
      <c r="N815" s="67"/>
      <c r="O815" s="221"/>
      <c r="Q815" s="221"/>
      <c r="R815" s="221"/>
      <c r="S815" s="221"/>
      <c r="T815" s="221"/>
      <c r="U815" s="221"/>
      <c r="V815" s="221"/>
      <c r="W815" s="221"/>
      <c r="X815" s="221"/>
      <c r="Y815" s="223"/>
      <c r="Z815" s="221"/>
      <c r="AA815" s="221"/>
      <c r="AB815" s="221"/>
      <c r="AC815" s="221"/>
      <c r="AD815" s="221"/>
      <c r="AE815" s="221"/>
      <c r="AF815" s="221"/>
      <c r="AG815" s="221"/>
      <c r="AH815" s="221"/>
    </row>
    <row r="816" spans="1:34" ht="14.25" customHeight="1">
      <c r="A816" s="221"/>
      <c r="B816" s="87"/>
      <c r="C816" s="87"/>
      <c r="F816" s="221"/>
      <c r="J816" s="299"/>
      <c r="K816" s="300"/>
      <c r="L816" s="67"/>
      <c r="N816" s="67"/>
      <c r="O816" s="221"/>
      <c r="Q816" s="221"/>
      <c r="R816" s="221"/>
      <c r="S816" s="221"/>
      <c r="T816" s="221"/>
      <c r="U816" s="221"/>
      <c r="V816" s="221"/>
      <c r="W816" s="221"/>
      <c r="X816" s="221"/>
      <c r="Y816" s="223"/>
      <c r="Z816" s="221"/>
      <c r="AA816" s="221"/>
      <c r="AB816" s="221"/>
      <c r="AC816" s="221"/>
      <c r="AD816" s="221"/>
      <c r="AE816" s="221"/>
      <c r="AF816" s="221"/>
      <c r="AG816" s="221"/>
      <c r="AH816" s="221"/>
    </row>
    <row r="817" spans="1:34" ht="14.25" customHeight="1">
      <c r="A817" s="221"/>
      <c r="B817" s="87"/>
      <c r="C817" s="87"/>
      <c r="F817" s="221"/>
      <c r="J817" s="299"/>
      <c r="K817" s="300"/>
      <c r="L817" s="67"/>
      <c r="N817" s="67"/>
      <c r="O817" s="221"/>
      <c r="Q817" s="221"/>
      <c r="R817" s="221"/>
      <c r="S817" s="221"/>
      <c r="T817" s="221"/>
      <c r="U817" s="221"/>
      <c r="V817" s="221"/>
      <c r="W817" s="221"/>
      <c r="X817" s="221"/>
      <c r="Y817" s="223"/>
      <c r="Z817" s="221"/>
      <c r="AA817" s="221"/>
      <c r="AB817" s="221"/>
      <c r="AC817" s="221"/>
      <c r="AD817" s="221"/>
      <c r="AE817" s="221"/>
      <c r="AF817" s="221"/>
      <c r="AG817" s="221"/>
      <c r="AH817" s="221"/>
    </row>
    <row r="818" spans="1:34" ht="14.25" customHeight="1">
      <c r="A818" s="221"/>
      <c r="B818" s="87"/>
      <c r="C818" s="87"/>
      <c r="F818" s="221"/>
      <c r="J818" s="299"/>
      <c r="K818" s="300"/>
      <c r="L818" s="67"/>
      <c r="N818" s="67"/>
      <c r="O818" s="221"/>
      <c r="Q818" s="221"/>
      <c r="R818" s="221"/>
      <c r="S818" s="221"/>
      <c r="T818" s="221"/>
      <c r="U818" s="221"/>
      <c r="V818" s="221"/>
      <c r="W818" s="221"/>
      <c r="X818" s="221"/>
      <c r="Y818" s="223"/>
      <c r="Z818" s="221"/>
      <c r="AA818" s="221"/>
      <c r="AB818" s="221"/>
      <c r="AC818" s="221"/>
      <c r="AD818" s="221"/>
      <c r="AE818" s="221"/>
      <c r="AF818" s="221"/>
      <c r="AG818" s="221"/>
      <c r="AH818" s="221"/>
    </row>
    <row r="819" spans="1:34" ht="14.25" customHeight="1">
      <c r="A819" s="221"/>
      <c r="B819" s="87"/>
      <c r="C819" s="87"/>
      <c r="F819" s="221"/>
      <c r="J819" s="299"/>
      <c r="K819" s="300"/>
      <c r="L819" s="67"/>
      <c r="N819" s="67"/>
      <c r="O819" s="221"/>
      <c r="Q819" s="221"/>
      <c r="R819" s="221"/>
      <c r="S819" s="221"/>
      <c r="T819" s="221"/>
      <c r="U819" s="221"/>
      <c r="V819" s="221"/>
      <c r="W819" s="221"/>
      <c r="X819" s="221"/>
      <c r="Y819" s="223"/>
      <c r="Z819" s="221"/>
      <c r="AA819" s="221"/>
      <c r="AB819" s="221"/>
      <c r="AC819" s="221"/>
      <c r="AD819" s="221"/>
      <c r="AE819" s="221"/>
      <c r="AF819" s="221"/>
      <c r="AG819" s="221"/>
      <c r="AH819" s="221"/>
    </row>
    <row r="820" spans="1:34" ht="14.25" customHeight="1">
      <c r="A820" s="221"/>
      <c r="B820" s="87"/>
      <c r="C820" s="87"/>
      <c r="F820" s="221"/>
      <c r="J820" s="299"/>
      <c r="K820" s="300"/>
      <c r="L820" s="67"/>
      <c r="N820" s="67"/>
      <c r="O820" s="221"/>
      <c r="Q820" s="221"/>
      <c r="R820" s="221"/>
      <c r="S820" s="221"/>
      <c r="T820" s="221"/>
      <c r="U820" s="221"/>
      <c r="V820" s="221"/>
      <c r="W820" s="221"/>
      <c r="X820" s="221"/>
      <c r="Y820" s="223"/>
      <c r="Z820" s="221"/>
      <c r="AA820" s="221"/>
      <c r="AB820" s="221"/>
      <c r="AC820" s="221"/>
      <c r="AD820" s="221"/>
      <c r="AE820" s="221"/>
      <c r="AF820" s="221"/>
      <c r="AG820" s="221"/>
      <c r="AH820" s="221"/>
    </row>
    <row r="821" spans="1:34" ht="14.25" customHeight="1">
      <c r="A821" s="221"/>
      <c r="B821" s="87"/>
      <c r="C821" s="87"/>
      <c r="F821" s="221"/>
      <c r="J821" s="299"/>
      <c r="K821" s="300"/>
      <c r="L821" s="67"/>
      <c r="N821" s="67"/>
      <c r="O821" s="221"/>
      <c r="Q821" s="221"/>
      <c r="R821" s="221"/>
      <c r="S821" s="221"/>
      <c r="T821" s="221"/>
      <c r="U821" s="221"/>
      <c r="V821" s="221"/>
      <c r="W821" s="221"/>
      <c r="X821" s="221"/>
      <c r="Y821" s="223"/>
      <c r="Z821" s="221"/>
      <c r="AA821" s="221"/>
      <c r="AB821" s="221"/>
      <c r="AC821" s="221"/>
      <c r="AD821" s="221"/>
      <c r="AE821" s="221"/>
      <c r="AF821" s="221"/>
      <c r="AG821" s="221"/>
      <c r="AH821" s="221"/>
    </row>
    <row r="822" spans="1:34" ht="14.25" customHeight="1">
      <c r="A822" s="221"/>
      <c r="B822" s="87"/>
      <c r="C822" s="87"/>
      <c r="F822" s="221"/>
      <c r="J822" s="299"/>
      <c r="K822" s="300"/>
      <c r="L822" s="67"/>
      <c r="N822" s="67"/>
      <c r="O822" s="221"/>
      <c r="Q822" s="221"/>
      <c r="R822" s="221"/>
      <c r="S822" s="221"/>
      <c r="T822" s="221"/>
      <c r="U822" s="221"/>
      <c r="V822" s="221"/>
      <c r="W822" s="221"/>
      <c r="X822" s="221"/>
      <c r="Y822" s="223"/>
      <c r="Z822" s="221"/>
      <c r="AA822" s="221"/>
      <c r="AB822" s="221"/>
      <c r="AC822" s="221"/>
      <c r="AD822" s="221"/>
      <c r="AE822" s="221"/>
      <c r="AF822" s="221"/>
      <c r="AG822" s="221"/>
      <c r="AH822" s="221"/>
    </row>
    <row r="823" spans="1:34" ht="14.25" customHeight="1">
      <c r="A823" s="221"/>
      <c r="B823" s="87"/>
      <c r="C823" s="87"/>
      <c r="F823" s="221"/>
      <c r="J823" s="299"/>
      <c r="K823" s="300"/>
      <c r="L823" s="67"/>
      <c r="N823" s="67"/>
      <c r="O823" s="221"/>
      <c r="Q823" s="221"/>
      <c r="R823" s="221"/>
      <c r="S823" s="221"/>
      <c r="T823" s="221"/>
      <c r="U823" s="221"/>
      <c r="V823" s="221"/>
      <c r="W823" s="221"/>
      <c r="X823" s="221"/>
      <c r="Y823" s="223"/>
      <c r="Z823" s="221"/>
      <c r="AA823" s="221"/>
      <c r="AB823" s="221"/>
      <c r="AC823" s="221"/>
      <c r="AD823" s="221"/>
      <c r="AE823" s="221"/>
      <c r="AF823" s="221"/>
      <c r="AG823" s="221"/>
      <c r="AH823" s="221"/>
    </row>
    <row r="824" spans="1:34" ht="14.25" customHeight="1">
      <c r="A824" s="221"/>
      <c r="B824" s="87"/>
      <c r="C824" s="87"/>
      <c r="F824" s="221"/>
      <c r="J824" s="299"/>
      <c r="K824" s="300"/>
      <c r="L824" s="67"/>
      <c r="N824" s="67"/>
      <c r="O824" s="221"/>
      <c r="Q824" s="221"/>
      <c r="R824" s="221"/>
      <c r="S824" s="221"/>
      <c r="T824" s="221"/>
      <c r="U824" s="221"/>
      <c r="V824" s="221"/>
      <c r="W824" s="221"/>
      <c r="X824" s="221"/>
      <c r="Y824" s="223"/>
      <c r="Z824" s="221"/>
      <c r="AA824" s="221"/>
      <c r="AB824" s="221"/>
      <c r="AC824" s="221"/>
      <c r="AD824" s="221"/>
      <c r="AE824" s="221"/>
      <c r="AF824" s="221"/>
      <c r="AG824" s="221"/>
      <c r="AH824" s="221"/>
    </row>
    <row r="825" spans="1:34" ht="14.25" customHeight="1">
      <c r="A825" s="221"/>
      <c r="B825" s="87"/>
      <c r="C825" s="87"/>
      <c r="F825" s="221"/>
      <c r="J825" s="299"/>
      <c r="K825" s="300"/>
      <c r="L825" s="67"/>
      <c r="N825" s="67"/>
      <c r="O825" s="221"/>
      <c r="Q825" s="221"/>
      <c r="R825" s="221"/>
      <c r="S825" s="221"/>
      <c r="T825" s="221"/>
      <c r="U825" s="221"/>
      <c r="V825" s="221"/>
      <c r="W825" s="221"/>
      <c r="X825" s="221"/>
      <c r="Y825" s="223"/>
      <c r="Z825" s="221"/>
      <c r="AA825" s="221"/>
      <c r="AB825" s="221"/>
      <c r="AC825" s="221"/>
      <c r="AD825" s="221"/>
      <c r="AE825" s="221"/>
      <c r="AF825" s="221"/>
      <c r="AG825" s="221"/>
      <c r="AH825" s="221"/>
    </row>
    <row r="826" spans="1:34" ht="14.25" customHeight="1">
      <c r="A826" s="221"/>
      <c r="B826" s="87"/>
      <c r="C826" s="87"/>
      <c r="F826" s="221"/>
      <c r="J826" s="299"/>
      <c r="K826" s="300"/>
      <c r="L826" s="67"/>
      <c r="N826" s="67"/>
      <c r="O826" s="221"/>
      <c r="Q826" s="221"/>
      <c r="R826" s="221"/>
      <c r="S826" s="221"/>
      <c r="T826" s="221"/>
      <c r="U826" s="221"/>
      <c r="V826" s="221"/>
      <c r="W826" s="221"/>
      <c r="X826" s="221"/>
      <c r="Y826" s="223"/>
      <c r="Z826" s="221"/>
      <c r="AA826" s="221"/>
      <c r="AB826" s="221"/>
      <c r="AC826" s="221"/>
      <c r="AD826" s="221"/>
      <c r="AE826" s="221"/>
      <c r="AF826" s="221"/>
      <c r="AG826" s="221"/>
      <c r="AH826" s="221"/>
    </row>
    <row r="827" spans="1:34" ht="14.25" customHeight="1">
      <c r="A827" s="221"/>
      <c r="B827" s="87"/>
      <c r="C827" s="87"/>
      <c r="F827" s="221"/>
      <c r="J827" s="299"/>
      <c r="K827" s="300"/>
      <c r="L827" s="67"/>
      <c r="N827" s="67"/>
      <c r="O827" s="221"/>
      <c r="Q827" s="221"/>
      <c r="R827" s="221"/>
      <c r="S827" s="221"/>
      <c r="T827" s="221"/>
      <c r="U827" s="221"/>
      <c r="V827" s="221"/>
      <c r="W827" s="221"/>
      <c r="X827" s="221"/>
      <c r="Y827" s="223"/>
      <c r="Z827" s="221"/>
      <c r="AA827" s="221"/>
      <c r="AB827" s="221"/>
      <c r="AC827" s="221"/>
      <c r="AD827" s="221"/>
      <c r="AE827" s="221"/>
      <c r="AF827" s="221"/>
      <c r="AG827" s="221"/>
      <c r="AH827" s="221"/>
    </row>
    <row r="828" spans="1:34" ht="14.25" customHeight="1">
      <c r="A828" s="221"/>
      <c r="B828" s="87"/>
      <c r="C828" s="87"/>
      <c r="F828" s="221"/>
      <c r="J828" s="299"/>
      <c r="K828" s="300"/>
      <c r="L828" s="67"/>
      <c r="N828" s="67"/>
      <c r="O828" s="221"/>
      <c r="Q828" s="221"/>
      <c r="R828" s="221"/>
      <c r="S828" s="221"/>
      <c r="T828" s="221"/>
      <c r="U828" s="221"/>
      <c r="V828" s="221"/>
      <c r="W828" s="221"/>
      <c r="X828" s="221"/>
      <c r="Y828" s="223"/>
      <c r="Z828" s="221"/>
      <c r="AA828" s="221"/>
      <c r="AB828" s="221"/>
      <c r="AC828" s="221"/>
      <c r="AD828" s="221"/>
      <c r="AE828" s="221"/>
      <c r="AF828" s="221"/>
      <c r="AG828" s="221"/>
      <c r="AH828" s="221"/>
    </row>
    <row r="829" spans="1:34" ht="14.25" customHeight="1">
      <c r="A829" s="221"/>
      <c r="B829" s="87"/>
      <c r="C829" s="87"/>
      <c r="F829" s="221"/>
      <c r="J829" s="299"/>
      <c r="K829" s="300"/>
      <c r="L829" s="67"/>
      <c r="N829" s="67"/>
      <c r="O829" s="221"/>
      <c r="Q829" s="221"/>
      <c r="R829" s="221"/>
      <c r="S829" s="221"/>
      <c r="T829" s="221"/>
      <c r="U829" s="221"/>
      <c r="V829" s="221"/>
      <c r="W829" s="221"/>
      <c r="X829" s="221"/>
      <c r="Y829" s="223"/>
      <c r="Z829" s="221"/>
      <c r="AA829" s="221"/>
      <c r="AB829" s="221"/>
      <c r="AC829" s="221"/>
      <c r="AD829" s="221"/>
      <c r="AE829" s="221"/>
      <c r="AF829" s="221"/>
      <c r="AG829" s="221"/>
      <c r="AH829" s="221"/>
    </row>
    <row r="830" spans="1:34" ht="14.25" customHeight="1">
      <c r="A830" s="221"/>
      <c r="B830" s="87"/>
      <c r="C830" s="87"/>
      <c r="F830" s="221"/>
      <c r="J830" s="299"/>
      <c r="K830" s="300"/>
      <c r="L830" s="67"/>
      <c r="N830" s="67"/>
      <c r="O830" s="221"/>
      <c r="Q830" s="221"/>
      <c r="R830" s="221"/>
      <c r="S830" s="221"/>
      <c r="T830" s="221"/>
      <c r="U830" s="221"/>
      <c r="V830" s="221"/>
      <c r="W830" s="221"/>
      <c r="X830" s="221"/>
      <c r="Y830" s="223"/>
      <c r="Z830" s="221"/>
      <c r="AA830" s="221"/>
      <c r="AB830" s="221"/>
      <c r="AC830" s="221"/>
      <c r="AD830" s="221"/>
      <c r="AE830" s="221"/>
      <c r="AF830" s="221"/>
      <c r="AG830" s="221"/>
      <c r="AH830" s="221"/>
    </row>
    <row r="831" spans="1:34" ht="14.25" customHeight="1">
      <c r="A831" s="221"/>
      <c r="B831" s="87"/>
      <c r="C831" s="87"/>
      <c r="F831" s="221"/>
      <c r="J831" s="299"/>
      <c r="K831" s="300"/>
      <c r="L831" s="67"/>
      <c r="N831" s="67"/>
      <c r="O831" s="221"/>
      <c r="Q831" s="221"/>
      <c r="R831" s="221"/>
      <c r="S831" s="221"/>
      <c r="T831" s="221"/>
      <c r="U831" s="221"/>
      <c r="V831" s="221"/>
      <c r="W831" s="221"/>
      <c r="X831" s="221"/>
      <c r="Y831" s="223"/>
      <c r="Z831" s="221"/>
      <c r="AA831" s="221"/>
      <c r="AB831" s="221"/>
      <c r="AC831" s="221"/>
      <c r="AD831" s="221"/>
      <c r="AE831" s="221"/>
      <c r="AF831" s="221"/>
      <c r="AG831" s="221"/>
      <c r="AH831" s="221"/>
    </row>
    <row r="832" spans="1:34" ht="14.25" customHeight="1">
      <c r="A832" s="221"/>
      <c r="B832" s="87"/>
      <c r="C832" s="87"/>
      <c r="F832" s="221"/>
      <c r="J832" s="299"/>
      <c r="K832" s="300"/>
      <c r="L832" s="67"/>
      <c r="N832" s="67"/>
      <c r="O832" s="221"/>
      <c r="Q832" s="221"/>
      <c r="R832" s="221"/>
      <c r="S832" s="221"/>
      <c r="T832" s="221"/>
      <c r="U832" s="221"/>
      <c r="V832" s="221"/>
      <c r="W832" s="221"/>
      <c r="X832" s="221"/>
      <c r="Y832" s="223"/>
      <c r="Z832" s="221"/>
      <c r="AA832" s="221"/>
      <c r="AB832" s="221"/>
      <c r="AC832" s="221"/>
      <c r="AD832" s="221"/>
      <c r="AE832" s="221"/>
      <c r="AF832" s="221"/>
      <c r="AG832" s="221"/>
      <c r="AH832" s="221"/>
    </row>
    <row r="833" spans="1:34" ht="14.25" customHeight="1">
      <c r="A833" s="221"/>
      <c r="B833" s="87"/>
      <c r="C833" s="87"/>
      <c r="F833" s="221"/>
      <c r="J833" s="299"/>
      <c r="K833" s="300"/>
      <c r="L833" s="67"/>
      <c r="N833" s="67"/>
      <c r="O833" s="221"/>
      <c r="Q833" s="221"/>
      <c r="R833" s="221"/>
      <c r="S833" s="221"/>
      <c r="T833" s="221"/>
      <c r="U833" s="221"/>
      <c r="V833" s="221"/>
      <c r="W833" s="221"/>
      <c r="X833" s="221"/>
      <c r="Y833" s="223"/>
      <c r="Z833" s="221"/>
      <c r="AA833" s="221"/>
      <c r="AB833" s="221"/>
      <c r="AC833" s="221"/>
      <c r="AD833" s="221"/>
      <c r="AE833" s="221"/>
      <c r="AF833" s="221"/>
      <c r="AG833" s="221"/>
      <c r="AH833" s="221"/>
    </row>
    <row r="834" spans="1:34" ht="14.25" customHeight="1">
      <c r="A834" s="221"/>
      <c r="B834" s="87"/>
      <c r="C834" s="87"/>
      <c r="F834" s="221"/>
      <c r="J834" s="299"/>
      <c r="K834" s="300"/>
      <c r="L834" s="67"/>
      <c r="N834" s="67"/>
      <c r="O834" s="221"/>
      <c r="Q834" s="221"/>
      <c r="R834" s="221"/>
      <c r="S834" s="221"/>
      <c r="T834" s="221"/>
      <c r="U834" s="221"/>
      <c r="V834" s="221"/>
      <c r="W834" s="221"/>
      <c r="X834" s="221"/>
      <c r="Y834" s="223"/>
      <c r="Z834" s="221"/>
      <c r="AA834" s="221"/>
      <c r="AB834" s="221"/>
      <c r="AC834" s="221"/>
      <c r="AD834" s="221"/>
      <c r="AE834" s="221"/>
      <c r="AF834" s="221"/>
      <c r="AG834" s="221"/>
      <c r="AH834" s="221"/>
    </row>
    <row r="835" spans="1:34" ht="14.25" customHeight="1">
      <c r="A835" s="221"/>
      <c r="B835" s="87"/>
      <c r="C835" s="87"/>
      <c r="F835" s="221"/>
      <c r="J835" s="299"/>
      <c r="K835" s="300"/>
      <c r="L835" s="67"/>
      <c r="N835" s="67"/>
      <c r="O835" s="221"/>
      <c r="Q835" s="221"/>
      <c r="R835" s="221"/>
      <c r="S835" s="221"/>
      <c r="T835" s="221"/>
      <c r="U835" s="221"/>
      <c r="V835" s="221"/>
      <c r="W835" s="221"/>
      <c r="X835" s="221"/>
      <c r="Y835" s="223"/>
      <c r="Z835" s="221"/>
      <c r="AA835" s="221"/>
      <c r="AB835" s="221"/>
      <c r="AC835" s="221"/>
      <c r="AD835" s="221"/>
      <c r="AE835" s="221"/>
      <c r="AF835" s="221"/>
      <c r="AG835" s="221"/>
      <c r="AH835" s="221"/>
    </row>
    <row r="836" spans="1:34" ht="14.25" customHeight="1">
      <c r="A836" s="221"/>
      <c r="B836" s="87"/>
      <c r="C836" s="87"/>
      <c r="F836" s="221"/>
      <c r="J836" s="299"/>
      <c r="K836" s="300"/>
      <c r="L836" s="67"/>
      <c r="N836" s="67"/>
      <c r="O836" s="221"/>
      <c r="Q836" s="221"/>
      <c r="R836" s="221"/>
      <c r="S836" s="221"/>
      <c r="T836" s="221"/>
      <c r="U836" s="221"/>
      <c r="V836" s="221"/>
      <c r="W836" s="221"/>
      <c r="X836" s="221"/>
      <c r="Y836" s="223"/>
      <c r="Z836" s="221"/>
      <c r="AA836" s="221"/>
      <c r="AB836" s="221"/>
      <c r="AC836" s="221"/>
      <c r="AD836" s="221"/>
      <c r="AE836" s="221"/>
      <c r="AF836" s="221"/>
      <c r="AG836" s="221"/>
      <c r="AH836" s="221"/>
    </row>
    <row r="837" spans="1:34" ht="14.25" customHeight="1">
      <c r="A837" s="221"/>
      <c r="B837" s="87"/>
      <c r="C837" s="87"/>
      <c r="F837" s="221"/>
      <c r="J837" s="299"/>
      <c r="K837" s="300"/>
      <c r="L837" s="67"/>
      <c r="N837" s="67"/>
      <c r="O837" s="221"/>
      <c r="Q837" s="221"/>
      <c r="R837" s="221"/>
      <c r="S837" s="221"/>
      <c r="T837" s="221"/>
      <c r="U837" s="221"/>
      <c r="V837" s="221"/>
      <c r="W837" s="221"/>
      <c r="X837" s="221"/>
      <c r="Y837" s="223"/>
      <c r="Z837" s="221"/>
      <c r="AA837" s="221"/>
      <c r="AB837" s="221"/>
      <c r="AC837" s="221"/>
      <c r="AD837" s="221"/>
      <c r="AE837" s="221"/>
      <c r="AF837" s="221"/>
      <c r="AG837" s="221"/>
      <c r="AH837" s="221"/>
    </row>
    <row r="838" spans="1:34" ht="14.25" customHeight="1">
      <c r="A838" s="221"/>
      <c r="B838" s="87"/>
      <c r="C838" s="87"/>
      <c r="F838" s="221"/>
      <c r="J838" s="299"/>
      <c r="K838" s="300"/>
      <c r="L838" s="67"/>
      <c r="N838" s="67"/>
      <c r="O838" s="221"/>
      <c r="Q838" s="221"/>
      <c r="R838" s="221"/>
      <c r="S838" s="221"/>
      <c r="T838" s="221"/>
      <c r="U838" s="221"/>
      <c r="V838" s="221"/>
      <c r="W838" s="221"/>
      <c r="X838" s="221"/>
      <c r="Y838" s="223"/>
      <c r="Z838" s="221"/>
      <c r="AA838" s="221"/>
      <c r="AB838" s="221"/>
      <c r="AC838" s="221"/>
      <c r="AD838" s="221"/>
      <c r="AE838" s="221"/>
      <c r="AF838" s="221"/>
      <c r="AG838" s="221"/>
      <c r="AH838" s="221"/>
    </row>
    <row r="839" spans="1:34" ht="14.25" customHeight="1">
      <c r="A839" s="221"/>
      <c r="B839" s="87"/>
      <c r="C839" s="87"/>
      <c r="F839" s="221"/>
      <c r="J839" s="299"/>
      <c r="K839" s="300"/>
      <c r="L839" s="67"/>
      <c r="N839" s="67"/>
      <c r="O839" s="221"/>
      <c r="Q839" s="221"/>
      <c r="R839" s="221"/>
      <c r="S839" s="221"/>
      <c r="T839" s="221"/>
      <c r="U839" s="221"/>
      <c r="V839" s="221"/>
      <c r="W839" s="221"/>
      <c r="X839" s="221"/>
      <c r="Y839" s="223"/>
      <c r="Z839" s="221"/>
      <c r="AA839" s="221"/>
      <c r="AB839" s="221"/>
      <c r="AC839" s="221"/>
      <c r="AD839" s="221"/>
      <c r="AE839" s="221"/>
      <c r="AF839" s="221"/>
      <c r="AG839" s="221"/>
      <c r="AH839" s="221"/>
    </row>
    <row r="840" spans="1:34" ht="14.25" customHeight="1">
      <c r="A840" s="221"/>
      <c r="B840" s="87"/>
      <c r="C840" s="87"/>
      <c r="F840" s="221"/>
      <c r="J840" s="299"/>
      <c r="K840" s="300"/>
      <c r="L840" s="67"/>
      <c r="N840" s="67"/>
      <c r="O840" s="221"/>
      <c r="Q840" s="221"/>
      <c r="R840" s="221"/>
      <c r="S840" s="221"/>
      <c r="T840" s="221"/>
      <c r="U840" s="221"/>
      <c r="V840" s="221"/>
      <c r="W840" s="221"/>
      <c r="X840" s="221"/>
      <c r="Y840" s="223"/>
      <c r="Z840" s="221"/>
      <c r="AA840" s="221"/>
      <c r="AB840" s="221"/>
      <c r="AC840" s="221"/>
      <c r="AD840" s="221"/>
      <c r="AE840" s="221"/>
      <c r="AF840" s="221"/>
      <c r="AG840" s="221"/>
      <c r="AH840" s="221"/>
    </row>
    <row r="841" spans="1:34" ht="14.25" customHeight="1">
      <c r="A841" s="221"/>
      <c r="B841" s="87"/>
      <c r="C841" s="87"/>
      <c r="F841" s="221"/>
      <c r="J841" s="299"/>
      <c r="K841" s="300"/>
      <c r="L841" s="67"/>
      <c r="N841" s="67"/>
      <c r="O841" s="221"/>
      <c r="Q841" s="221"/>
      <c r="R841" s="221"/>
      <c r="S841" s="221"/>
      <c r="T841" s="221"/>
      <c r="U841" s="221"/>
      <c r="V841" s="221"/>
      <c r="W841" s="221"/>
      <c r="X841" s="221"/>
      <c r="Y841" s="223"/>
      <c r="Z841" s="221"/>
      <c r="AA841" s="221"/>
      <c r="AB841" s="221"/>
      <c r="AC841" s="221"/>
      <c r="AD841" s="221"/>
      <c r="AE841" s="221"/>
      <c r="AF841" s="221"/>
      <c r="AG841" s="221"/>
      <c r="AH841" s="221"/>
    </row>
    <row r="842" spans="1:34" ht="14.25" customHeight="1">
      <c r="A842" s="221"/>
      <c r="B842" s="87"/>
      <c r="C842" s="87"/>
      <c r="F842" s="221"/>
      <c r="J842" s="299"/>
      <c r="K842" s="300"/>
      <c r="L842" s="67"/>
      <c r="N842" s="67"/>
      <c r="O842" s="221"/>
      <c r="Q842" s="221"/>
      <c r="R842" s="221"/>
      <c r="S842" s="221"/>
      <c r="T842" s="221"/>
      <c r="U842" s="221"/>
      <c r="V842" s="221"/>
      <c r="W842" s="221"/>
      <c r="X842" s="221"/>
      <c r="Y842" s="223"/>
      <c r="Z842" s="221"/>
      <c r="AA842" s="221"/>
      <c r="AB842" s="221"/>
      <c r="AC842" s="221"/>
      <c r="AD842" s="221"/>
      <c r="AE842" s="221"/>
      <c r="AF842" s="221"/>
      <c r="AG842" s="221"/>
      <c r="AH842" s="221"/>
    </row>
    <row r="843" spans="1:34" ht="14.25" customHeight="1">
      <c r="A843" s="221"/>
      <c r="B843" s="87"/>
      <c r="C843" s="87"/>
      <c r="F843" s="221"/>
      <c r="J843" s="299"/>
      <c r="K843" s="300"/>
      <c r="L843" s="67"/>
      <c r="N843" s="67"/>
      <c r="O843" s="221"/>
      <c r="Q843" s="221"/>
      <c r="R843" s="221"/>
      <c r="S843" s="221"/>
      <c r="T843" s="221"/>
      <c r="U843" s="221"/>
      <c r="V843" s="221"/>
      <c r="W843" s="221"/>
      <c r="X843" s="221"/>
      <c r="Y843" s="223"/>
      <c r="Z843" s="221"/>
      <c r="AA843" s="221"/>
      <c r="AB843" s="221"/>
      <c r="AC843" s="221"/>
      <c r="AD843" s="221"/>
      <c r="AE843" s="221"/>
      <c r="AF843" s="221"/>
      <c r="AG843" s="221"/>
      <c r="AH843" s="221"/>
    </row>
    <row r="844" spans="1:34" ht="14.25" customHeight="1">
      <c r="A844" s="221"/>
      <c r="B844" s="87"/>
      <c r="C844" s="87"/>
      <c r="F844" s="221"/>
      <c r="J844" s="299"/>
      <c r="K844" s="300"/>
      <c r="L844" s="67"/>
      <c r="N844" s="67"/>
      <c r="O844" s="221"/>
      <c r="Q844" s="221"/>
      <c r="R844" s="221"/>
      <c r="S844" s="221"/>
      <c r="T844" s="221"/>
      <c r="U844" s="221"/>
      <c r="V844" s="221"/>
      <c r="W844" s="221"/>
      <c r="X844" s="221"/>
      <c r="Y844" s="223"/>
      <c r="Z844" s="221"/>
      <c r="AA844" s="221"/>
      <c r="AB844" s="221"/>
      <c r="AC844" s="221"/>
      <c r="AD844" s="221"/>
      <c r="AE844" s="221"/>
      <c r="AF844" s="221"/>
      <c r="AG844" s="221"/>
      <c r="AH844" s="221"/>
    </row>
    <row r="845" spans="1:34" ht="14.25" customHeight="1">
      <c r="A845" s="221"/>
      <c r="B845" s="87"/>
      <c r="C845" s="87"/>
      <c r="F845" s="221"/>
      <c r="J845" s="299"/>
      <c r="K845" s="300"/>
      <c r="L845" s="67"/>
      <c r="N845" s="67"/>
      <c r="O845" s="221"/>
      <c r="Q845" s="221"/>
      <c r="R845" s="221"/>
      <c r="S845" s="221"/>
      <c r="T845" s="221"/>
      <c r="U845" s="221"/>
      <c r="V845" s="221"/>
      <c r="W845" s="221"/>
      <c r="X845" s="221"/>
      <c r="Y845" s="223"/>
      <c r="Z845" s="221"/>
      <c r="AA845" s="221"/>
      <c r="AB845" s="221"/>
      <c r="AC845" s="221"/>
      <c r="AD845" s="221"/>
      <c r="AE845" s="221"/>
      <c r="AF845" s="221"/>
      <c r="AG845" s="221"/>
      <c r="AH845" s="221"/>
    </row>
    <row r="846" spans="1:34" ht="14.25" customHeight="1">
      <c r="A846" s="221"/>
      <c r="B846" s="87"/>
      <c r="C846" s="87"/>
      <c r="F846" s="221"/>
      <c r="J846" s="299"/>
      <c r="K846" s="300"/>
      <c r="L846" s="67"/>
      <c r="N846" s="67"/>
      <c r="O846" s="221"/>
      <c r="Q846" s="221"/>
      <c r="R846" s="221"/>
      <c r="S846" s="221"/>
      <c r="T846" s="221"/>
      <c r="U846" s="221"/>
      <c r="V846" s="221"/>
      <c r="W846" s="221"/>
      <c r="X846" s="221"/>
      <c r="Y846" s="223"/>
      <c r="Z846" s="221"/>
      <c r="AA846" s="221"/>
      <c r="AB846" s="221"/>
      <c r="AC846" s="221"/>
      <c r="AD846" s="221"/>
      <c r="AE846" s="221"/>
      <c r="AF846" s="221"/>
      <c r="AG846" s="221"/>
      <c r="AH846" s="221"/>
    </row>
    <row r="847" spans="1:34" ht="14.25" customHeight="1">
      <c r="A847" s="221"/>
      <c r="B847" s="87"/>
      <c r="C847" s="87"/>
      <c r="F847" s="221"/>
      <c r="J847" s="299"/>
      <c r="K847" s="300"/>
      <c r="L847" s="67"/>
      <c r="N847" s="67"/>
      <c r="O847" s="221"/>
      <c r="Q847" s="221"/>
      <c r="R847" s="221"/>
      <c r="S847" s="221"/>
      <c r="T847" s="221"/>
      <c r="U847" s="221"/>
      <c r="V847" s="221"/>
      <c r="W847" s="221"/>
      <c r="X847" s="221"/>
      <c r="Y847" s="223"/>
      <c r="Z847" s="221"/>
      <c r="AA847" s="221"/>
      <c r="AB847" s="221"/>
      <c r="AC847" s="221"/>
      <c r="AD847" s="221"/>
      <c r="AE847" s="221"/>
      <c r="AF847" s="221"/>
      <c r="AG847" s="221"/>
      <c r="AH847" s="221"/>
    </row>
    <row r="848" spans="1:34" ht="14.25" customHeight="1">
      <c r="A848" s="221"/>
      <c r="B848" s="87"/>
      <c r="C848" s="87"/>
      <c r="F848" s="221"/>
      <c r="J848" s="299"/>
      <c r="K848" s="300"/>
      <c r="L848" s="67"/>
      <c r="N848" s="67"/>
      <c r="O848" s="221"/>
      <c r="Q848" s="221"/>
      <c r="R848" s="221"/>
      <c r="S848" s="221"/>
      <c r="T848" s="221"/>
      <c r="U848" s="221"/>
      <c r="V848" s="221"/>
      <c r="W848" s="221"/>
      <c r="X848" s="221"/>
      <c r="Y848" s="223"/>
      <c r="Z848" s="221"/>
      <c r="AA848" s="221"/>
      <c r="AB848" s="221"/>
      <c r="AC848" s="221"/>
      <c r="AD848" s="221"/>
      <c r="AE848" s="221"/>
      <c r="AF848" s="221"/>
      <c r="AG848" s="221"/>
      <c r="AH848" s="221"/>
    </row>
    <row r="849" spans="1:34" ht="14.25" customHeight="1">
      <c r="A849" s="221"/>
      <c r="B849" s="87"/>
      <c r="C849" s="87"/>
      <c r="F849" s="221"/>
      <c r="J849" s="299"/>
      <c r="K849" s="300"/>
      <c r="L849" s="67"/>
      <c r="N849" s="67"/>
      <c r="O849" s="221"/>
      <c r="Q849" s="221"/>
      <c r="R849" s="221"/>
      <c r="S849" s="221"/>
      <c r="T849" s="221"/>
      <c r="U849" s="221"/>
      <c r="V849" s="221"/>
      <c r="W849" s="221"/>
      <c r="X849" s="221"/>
      <c r="Y849" s="223"/>
      <c r="Z849" s="221"/>
      <c r="AA849" s="221"/>
      <c r="AB849" s="221"/>
      <c r="AC849" s="221"/>
      <c r="AD849" s="221"/>
      <c r="AE849" s="221"/>
      <c r="AF849" s="221"/>
      <c r="AG849" s="221"/>
      <c r="AH849" s="221"/>
    </row>
    <row r="850" spans="1:34" ht="14.25" customHeight="1">
      <c r="A850" s="221"/>
      <c r="B850" s="87"/>
      <c r="C850" s="87"/>
      <c r="F850" s="221"/>
      <c r="J850" s="299"/>
      <c r="K850" s="300"/>
      <c r="L850" s="67"/>
      <c r="N850" s="67"/>
      <c r="O850" s="221"/>
      <c r="Q850" s="221"/>
      <c r="R850" s="221"/>
      <c r="S850" s="221"/>
      <c r="T850" s="221"/>
      <c r="U850" s="221"/>
      <c r="V850" s="221"/>
      <c r="W850" s="221"/>
      <c r="X850" s="221"/>
      <c r="Y850" s="223"/>
      <c r="Z850" s="221"/>
      <c r="AA850" s="221"/>
      <c r="AB850" s="221"/>
      <c r="AC850" s="221"/>
      <c r="AD850" s="221"/>
      <c r="AE850" s="221"/>
      <c r="AF850" s="221"/>
      <c r="AG850" s="221"/>
      <c r="AH850" s="221"/>
    </row>
    <row r="851" spans="1:34" ht="14.25" customHeight="1">
      <c r="A851" s="221"/>
      <c r="B851" s="87"/>
      <c r="C851" s="87"/>
      <c r="F851" s="221"/>
      <c r="J851" s="299"/>
      <c r="K851" s="300"/>
      <c r="L851" s="67"/>
      <c r="N851" s="67"/>
      <c r="O851" s="221"/>
      <c r="Q851" s="221"/>
      <c r="R851" s="221"/>
      <c r="S851" s="221"/>
      <c r="T851" s="221"/>
      <c r="U851" s="221"/>
      <c r="V851" s="221"/>
      <c r="W851" s="221"/>
      <c r="X851" s="221"/>
      <c r="Y851" s="223"/>
      <c r="Z851" s="221"/>
      <c r="AA851" s="221"/>
      <c r="AB851" s="221"/>
      <c r="AC851" s="221"/>
      <c r="AD851" s="221"/>
      <c r="AE851" s="221"/>
      <c r="AF851" s="221"/>
      <c r="AG851" s="221"/>
      <c r="AH851" s="221"/>
    </row>
    <row r="852" spans="1:34" ht="14.25" customHeight="1">
      <c r="A852" s="221"/>
      <c r="B852" s="87"/>
      <c r="C852" s="87"/>
      <c r="F852" s="221"/>
      <c r="J852" s="299"/>
      <c r="K852" s="300"/>
      <c r="L852" s="67"/>
      <c r="N852" s="67"/>
      <c r="O852" s="221"/>
      <c r="Q852" s="221"/>
      <c r="R852" s="221"/>
      <c r="S852" s="221"/>
      <c r="T852" s="221"/>
      <c r="U852" s="221"/>
      <c r="V852" s="221"/>
      <c r="W852" s="221"/>
      <c r="X852" s="221"/>
      <c r="Y852" s="223"/>
      <c r="Z852" s="221"/>
      <c r="AA852" s="221"/>
      <c r="AB852" s="221"/>
      <c r="AC852" s="221"/>
      <c r="AD852" s="221"/>
      <c r="AE852" s="221"/>
      <c r="AF852" s="221"/>
      <c r="AG852" s="221"/>
      <c r="AH852" s="221"/>
    </row>
    <row r="853" spans="1:34" ht="14.25" customHeight="1">
      <c r="A853" s="221"/>
      <c r="B853" s="87"/>
      <c r="C853" s="87"/>
      <c r="F853" s="221"/>
      <c r="J853" s="299"/>
      <c r="K853" s="300"/>
      <c r="L853" s="67"/>
      <c r="N853" s="67"/>
      <c r="O853" s="221"/>
      <c r="Q853" s="221"/>
      <c r="R853" s="221"/>
      <c r="S853" s="221"/>
      <c r="T853" s="221"/>
      <c r="U853" s="221"/>
      <c r="V853" s="221"/>
      <c r="W853" s="221"/>
      <c r="X853" s="221"/>
      <c r="Y853" s="223"/>
      <c r="Z853" s="221"/>
      <c r="AA853" s="221"/>
      <c r="AB853" s="221"/>
      <c r="AC853" s="221"/>
      <c r="AD853" s="221"/>
      <c r="AE853" s="221"/>
      <c r="AF853" s="221"/>
      <c r="AG853" s="221"/>
      <c r="AH853" s="221"/>
    </row>
    <row r="854" spans="1:34" ht="14.25" customHeight="1">
      <c r="A854" s="221"/>
      <c r="B854" s="87"/>
      <c r="C854" s="87"/>
      <c r="F854" s="221"/>
      <c r="J854" s="299"/>
      <c r="K854" s="300"/>
      <c r="L854" s="67"/>
      <c r="N854" s="67"/>
      <c r="O854" s="221"/>
      <c r="Q854" s="221"/>
      <c r="R854" s="221"/>
      <c r="S854" s="221"/>
      <c r="T854" s="221"/>
      <c r="U854" s="221"/>
      <c r="V854" s="221"/>
      <c r="W854" s="221"/>
      <c r="X854" s="221"/>
      <c r="Y854" s="223"/>
      <c r="Z854" s="221"/>
      <c r="AA854" s="221"/>
      <c r="AB854" s="221"/>
      <c r="AC854" s="221"/>
      <c r="AD854" s="221"/>
      <c r="AE854" s="221"/>
      <c r="AF854" s="221"/>
      <c r="AG854" s="221"/>
      <c r="AH854" s="221"/>
    </row>
    <row r="855" spans="1:34" ht="14.25" customHeight="1">
      <c r="A855" s="221"/>
      <c r="B855" s="87"/>
      <c r="C855" s="87"/>
      <c r="F855" s="221"/>
      <c r="J855" s="299"/>
      <c r="K855" s="300"/>
      <c r="L855" s="67"/>
      <c r="N855" s="67"/>
      <c r="O855" s="221"/>
      <c r="Q855" s="221"/>
      <c r="R855" s="221"/>
      <c r="S855" s="221"/>
      <c r="T855" s="221"/>
      <c r="U855" s="221"/>
      <c r="V855" s="221"/>
      <c r="W855" s="221"/>
      <c r="X855" s="221"/>
      <c r="Y855" s="223"/>
      <c r="Z855" s="221"/>
      <c r="AA855" s="221"/>
      <c r="AB855" s="221"/>
      <c r="AC855" s="221"/>
      <c r="AD855" s="221"/>
      <c r="AE855" s="221"/>
      <c r="AF855" s="221"/>
      <c r="AG855" s="221"/>
      <c r="AH855" s="221"/>
    </row>
    <row r="856" spans="1:34" ht="14.25" customHeight="1">
      <c r="A856" s="221"/>
      <c r="B856" s="87"/>
      <c r="C856" s="87"/>
      <c r="F856" s="221"/>
      <c r="J856" s="299"/>
      <c r="K856" s="300"/>
      <c r="L856" s="67"/>
      <c r="N856" s="67"/>
      <c r="O856" s="221"/>
      <c r="Q856" s="221"/>
      <c r="R856" s="221"/>
      <c r="S856" s="221"/>
      <c r="T856" s="221"/>
      <c r="U856" s="221"/>
      <c r="V856" s="221"/>
      <c r="W856" s="221"/>
      <c r="X856" s="221"/>
      <c r="Y856" s="223"/>
      <c r="Z856" s="221"/>
      <c r="AA856" s="221"/>
      <c r="AB856" s="221"/>
      <c r="AC856" s="221"/>
      <c r="AD856" s="221"/>
      <c r="AE856" s="221"/>
      <c r="AF856" s="221"/>
      <c r="AG856" s="221"/>
      <c r="AH856" s="221"/>
    </row>
    <row r="857" spans="1:34" ht="14.25" customHeight="1">
      <c r="A857" s="221"/>
      <c r="B857" s="87"/>
      <c r="C857" s="87"/>
      <c r="F857" s="221"/>
      <c r="J857" s="299"/>
      <c r="K857" s="300"/>
      <c r="L857" s="67"/>
      <c r="N857" s="67"/>
      <c r="O857" s="221"/>
      <c r="Q857" s="221"/>
      <c r="R857" s="221"/>
      <c r="S857" s="221"/>
      <c r="T857" s="221"/>
      <c r="U857" s="221"/>
      <c r="V857" s="221"/>
      <c r="W857" s="221"/>
      <c r="X857" s="221"/>
      <c r="Y857" s="223"/>
      <c r="Z857" s="221"/>
      <c r="AA857" s="221"/>
      <c r="AB857" s="221"/>
      <c r="AC857" s="221"/>
      <c r="AD857" s="221"/>
      <c r="AE857" s="221"/>
      <c r="AF857" s="221"/>
      <c r="AG857" s="221"/>
      <c r="AH857" s="221"/>
    </row>
    <row r="858" spans="1:34" ht="14.25" customHeight="1">
      <c r="A858" s="221"/>
      <c r="B858" s="87"/>
      <c r="C858" s="87"/>
      <c r="F858" s="221"/>
      <c r="J858" s="299"/>
      <c r="K858" s="300"/>
      <c r="L858" s="67"/>
      <c r="N858" s="67"/>
      <c r="O858" s="221"/>
      <c r="Q858" s="221"/>
      <c r="R858" s="221"/>
      <c r="S858" s="221"/>
      <c r="T858" s="221"/>
      <c r="U858" s="221"/>
      <c r="V858" s="221"/>
      <c r="W858" s="221"/>
      <c r="X858" s="221"/>
      <c r="Y858" s="223"/>
      <c r="Z858" s="221"/>
      <c r="AA858" s="221"/>
      <c r="AB858" s="221"/>
      <c r="AC858" s="221"/>
      <c r="AD858" s="221"/>
      <c r="AE858" s="221"/>
      <c r="AF858" s="221"/>
      <c r="AG858" s="221"/>
      <c r="AH858" s="221"/>
    </row>
    <row r="859" spans="1:34" ht="14.25" customHeight="1">
      <c r="A859" s="221"/>
      <c r="B859" s="87"/>
      <c r="C859" s="87"/>
      <c r="F859" s="221"/>
      <c r="J859" s="299"/>
      <c r="K859" s="300"/>
      <c r="L859" s="67"/>
      <c r="N859" s="67"/>
      <c r="O859" s="221"/>
      <c r="Q859" s="221"/>
      <c r="R859" s="221"/>
      <c r="S859" s="221"/>
      <c r="T859" s="221"/>
      <c r="U859" s="221"/>
      <c r="V859" s="221"/>
      <c r="W859" s="221"/>
      <c r="X859" s="221"/>
      <c r="Y859" s="223"/>
      <c r="Z859" s="221"/>
      <c r="AA859" s="221"/>
      <c r="AB859" s="221"/>
      <c r="AC859" s="221"/>
      <c r="AD859" s="221"/>
      <c r="AE859" s="221"/>
      <c r="AF859" s="221"/>
      <c r="AG859" s="221"/>
      <c r="AH859" s="221"/>
    </row>
    <row r="860" spans="1:34" ht="14.25" customHeight="1">
      <c r="A860" s="221"/>
      <c r="B860" s="87"/>
      <c r="C860" s="87"/>
      <c r="F860" s="221"/>
      <c r="J860" s="299"/>
      <c r="K860" s="300"/>
      <c r="L860" s="67"/>
      <c r="N860" s="67"/>
      <c r="O860" s="221"/>
      <c r="Q860" s="221"/>
      <c r="R860" s="221"/>
      <c r="S860" s="221"/>
      <c r="T860" s="221"/>
      <c r="U860" s="221"/>
      <c r="V860" s="221"/>
      <c r="W860" s="221"/>
      <c r="X860" s="221"/>
      <c r="Y860" s="223"/>
      <c r="Z860" s="221"/>
      <c r="AA860" s="221"/>
      <c r="AB860" s="221"/>
      <c r="AC860" s="221"/>
      <c r="AD860" s="221"/>
      <c r="AE860" s="221"/>
      <c r="AF860" s="221"/>
      <c r="AG860" s="221"/>
      <c r="AH860" s="221"/>
    </row>
    <row r="861" spans="1:34" ht="14.25" customHeight="1">
      <c r="A861" s="221"/>
      <c r="B861" s="87"/>
      <c r="C861" s="87"/>
      <c r="F861" s="221"/>
      <c r="J861" s="299"/>
      <c r="K861" s="300"/>
      <c r="L861" s="67"/>
      <c r="N861" s="67"/>
      <c r="O861" s="221"/>
      <c r="Q861" s="221"/>
      <c r="R861" s="221"/>
      <c r="S861" s="221"/>
      <c r="T861" s="221"/>
      <c r="U861" s="221"/>
      <c r="V861" s="221"/>
      <c r="W861" s="221"/>
      <c r="X861" s="221"/>
      <c r="Y861" s="223"/>
      <c r="Z861" s="221"/>
      <c r="AA861" s="221"/>
      <c r="AB861" s="221"/>
      <c r="AC861" s="221"/>
      <c r="AD861" s="221"/>
      <c r="AE861" s="221"/>
      <c r="AF861" s="221"/>
      <c r="AG861" s="221"/>
      <c r="AH861" s="221"/>
    </row>
    <row r="862" spans="1:34" ht="14.25" customHeight="1">
      <c r="A862" s="221"/>
      <c r="B862" s="87"/>
      <c r="C862" s="87"/>
      <c r="F862" s="221"/>
      <c r="J862" s="299"/>
      <c r="K862" s="300"/>
      <c r="L862" s="67"/>
      <c r="N862" s="67"/>
      <c r="O862" s="221"/>
      <c r="Q862" s="221"/>
      <c r="R862" s="221"/>
      <c r="S862" s="221"/>
      <c r="T862" s="221"/>
      <c r="U862" s="221"/>
      <c r="V862" s="221"/>
      <c r="W862" s="221"/>
      <c r="X862" s="221"/>
      <c r="Y862" s="223"/>
      <c r="Z862" s="221"/>
      <c r="AA862" s="221"/>
      <c r="AB862" s="221"/>
      <c r="AC862" s="221"/>
      <c r="AD862" s="221"/>
      <c r="AE862" s="221"/>
      <c r="AF862" s="221"/>
      <c r="AG862" s="221"/>
      <c r="AH862" s="221"/>
    </row>
    <row r="863" spans="1:34" ht="14.25" customHeight="1">
      <c r="A863" s="221"/>
      <c r="B863" s="87"/>
      <c r="C863" s="87"/>
      <c r="F863" s="221"/>
      <c r="J863" s="299"/>
      <c r="K863" s="300"/>
      <c r="L863" s="67"/>
      <c r="N863" s="67"/>
      <c r="O863" s="221"/>
      <c r="Q863" s="221"/>
      <c r="R863" s="221"/>
      <c r="S863" s="221"/>
      <c r="T863" s="221"/>
      <c r="U863" s="221"/>
      <c r="V863" s="221"/>
      <c r="W863" s="221"/>
      <c r="X863" s="221"/>
      <c r="Y863" s="223"/>
      <c r="Z863" s="221"/>
      <c r="AA863" s="221"/>
      <c r="AB863" s="221"/>
      <c r="AC863" s="221"/>
      <c r="AD863" s="221"/>
      <c r="AE863" s="221"/>
      <c r="AF863" s="221"/>
      <c r="AG863" s="221"/>
      <c r="AH863" s="221"/>
    </row>
    <row r="864" spans="1:34" ht="14.25" customHeight="1">
      <c r="A864" s="221"/>
      <c r="B864" s="87"/>
      <c r="C864" s="87"/>
      <c r="F864" s="221"/>
      <c r="J864" s="299"/>
      <c r="K864" s="300"/>
      <c r="L864" s="67"/>
      <c r="N864" s="67"/>
      <c r="O864" s="221"/>
      <c r="Q864" s="221"/>
      <c r="R864" s="221"/>
      <c r="S864" s="221"/>
      <c r="T864" s="221"/>
      <c r="U864" s="221"/>
      <c r="V864" s="221"/>
      <c r="W864" s="221"/>
      <c r="X864" s="221"/>
      <c r="Y864" s="223"/>
      <c r="Z864" s="221"/>
      <c r="AA864" s="221"/>
      <c r="AB864" s="221"/>
      <c r="AC864" s="221"/>
      <c r="AD864" s="221"/>
      <c r="AE864" s="221"/>
      <c r="AF864" s="221"/>
      <c r="AG864" s="221"/>
      <c r="AH864" s="221"/>
    </row>
    <row r="865" spans="1:34" ht="14.25" customHeight="1">
      <c r="A865" s="221"/>
      <c r="B865" s="87"/>
      <c r="C865" s="87"/>
      <c r="F865" s="221"/>
      <c r="J865" s="299"/>
      <c r="K865" s="300"/>
      <c r="L865" s="67"/>
      <c r="N865" s="67"/>
      <c r="O865" s="221"/>
      <c r="Q865" s="221"/>
      <c r="R865" s="221"/>
      <c r="S865" s="221"/>
      <c r="T865" s="221"/>
      <c r="U865" s="221"/>
      <c r="V865" s="221"/>
      <c r="W865" s="221"/>
      <c r="X865" s="221"/>
      <c r="Y865" s="223"/>
      <c r="Z865" s="221"/>
      <c r="AA865" s="221"/>
      <c r="AB865" s="221"/>
      <c r="AC865" s="221"/>
      <c r="AD865" s="221"/>
      <c r="AE865" s="221"/>
      <c r="AF865" s="221"/>
      <c r="AG865" s="221"/>
      <c r="AH865" s="221"/>
    </row>
    <row r="866" spans="1:34" ht="14.25" customHeight="1">
      <c r="A866" s="221"/>
      <c r="B866" s="87"/>
      <c r="C866" s="87"/>
      <c r="F866" s="221"/>
      <c r="J866" s="299"/>
      <c r="K866" s="300"/>
      <c r="L866" s="67"/>
      <c r="N866" s="67"/>
      <c r="O866" s="221"/>
      <c r="Q866" s="221"/>
      <c r="R866" s="221"/>
      <c r="S866" s="221"/>
      <c r="T866" s="221"/>
      <c r="U866" s="221"/>
      <c r="V866" s="221"/>
      <c r="W866" s="221"/>
      <c r="X866" s="221"/>
      <c r="Y866" s="223"/>
      <c r="Z866" s="221"/>
      <c r="AA866" s="221"/>
      <c r="AB866" s="221"/>
      <c r="AC866" s="221"/>
      <c r="AD866" s="221"/>
      <c r="AE866" s="221"/>
      <c r="AF866" s="221"/>
      <c r="AG866" s="221"/>
      <c r="AH866" s="221"/>
    </row>
    <row r="867" spans="1:34" ht="14.25" customHeight="1">
      <c r="A867" s="221"/>
      <c r="B867" s="87"/>
      <c r="C867" s="87"/>
      <c r="F867" s="221"/>
      <c r="J867" s="299"/>
      <c r="K867" s="300"/>
      <c r="L867" s="67"/>
      <c r="N867" s="67"/>
      <c r="O867" s="221"/>
      <c r="Q867" s="221"/>
      <c r="R867" s="221"/>
      <c r="S867" s="221"/>
      <c r="T867" s="221"/>
      <c r="U867" s="221"/>
      <c r="V867" s="221"/>
      <c r="W867" s="221"/>
      <c r="X867" s="221"/>
      <c r="Y867" s="223"/>
      <c r="Z867" s="221"/>
      <c r="AA867" s="221"/>
      <c r="AB867" s="221"/>
      <c r="AC867" s="221"/>
      <c r="AD867" s="221"/>
      <c r="AE867" s="221"/>
      <c r="AF867" s="221"/>
      <c r="AG867" s="221"/>
      <c r="AH867" s="221"/>
    </row>
    <row r="868" spans="1:34" ht="14.25" customHeight="1">
      <c r="A868" s="221"/>
      <c r="B868" s="87"/>
      <c r="C868" s="87"/>
      <c r="F868" s="221"/>
      <c r="J868" s="299"/>
      <c r="K868" s="300"/>
      <c r="L868" s="67"/>
      <c r="N868" s="67"/>
      <c r="O868" s="221"/>
      <c r="Q868" s="221"/>
      <c r="R868" s="221"/>
      <c r="S868" s="221"/>
      <c r="T868" s="221"/>
      <c r="U868" s="221"/>
      <c r="V868" s="221"/>
      <c r="W868" s="221"/>
      <c r="X868" s="221"/>
      <c r="Y868" s="223"/>
      <c r="Z868" s="221"/>
      <c r="AA868" s="221"/>
      <c r="AB868" s="221"/>
      <c r="AC868" s="221"/>
      <c r="AD868" s="221"/>
      <c r="AE868" s="221"/>
      <c r="AF868" s="221"/>
      <c r="AG868" s="221"/>
      <c r="AH868" s="221"/>
    </row>
    <row r="869" spans="1:34" ht="14.25" customHeight="1">
      <c r="A869" s="221"/>
      <c r="B869" s="87"/>
      <c r="C869" s="87"/>
      <c r="F869" s="221"/>
      <c r="J869" s="299"/>
      <c r="K869" s="300"/>
      <c r="L869" s="67"/>
      <c r="N869" s="67"/>
      <c r="O869" s="221"/>
      <c r="Q869" s="221"/>
      <c r="R869" s="221"/>
      <c r="S869" s="221"/>
      <c r="T869" s="221"/>
      <c r="U869" s="221"/>
      <c r="V869" s="221"/>
      <c r="W869" s="221"/>
      <c r="X869" s="221"/>
      <c r="Y869" s="223"/>
      <c r="Z869" s="221"/>
      <c r="AA869" s="221"/>
      <c r="AB869" s="221"/>
      <c r="AC869" s="221"/>
      <c r="AD869" s="221"/>
      <c r="AE869" s="221"/>
      <c r="AF869" s="221"/>
      <c r="AG869" s="221"/>
      <c r="AH869" s="221"/>
    </row>
    <row r="870" spans="1:34" ht="14.25" customHeight="1">
      <c r="A870" s="221"/>
      <c r="B870" s="87"/>
      <c r="C870" s="87"/>
      <c r="F870" s="221"/>
      <c r="J870" s="299"/>
      <c r="K870" s="300"/>
      <c r="L870" s="67"/>
      <c r="N870" s="67"/>
      <c r="O870" s="221"/>
      <c r="Q870" s="221"/>
      <c r="R870" s="221"/>
      <c r="S870" s="221"/>
      <c r="T870" s="221"/>
      <c r="U870" s="221"/>
      <c r="V870" s="221"/>
      <c r="W870" s="221"/>
      <c r="X870" s="221"/>
      <c r="Y870" s="223"/>
      <c r="Z870" s="221"/>
      <c r="AA870" s="221"/>
      <c r="AB870" s="221"/>
      <c r="AC870" s="221"/>
      <c r="AD870" s="221"/>
      <c r="AE870" s="221"/>
      <c r="AF870" s="221"/>
      <c r="AG870" s="221"/>
      <c r="AH870" s="221"/>
    </row>
    <row r="871" spans="1:34" ht="14.25" customHeight="1">
      <c r="A871" s="221"/>
      <c r="B871" s="87"/>
      <c r="C871" s="87"/>
      <c r="F871" s="221"/>
      <c r="J871" s="299"/>
      <c r="K871" s="300"/>
      <c r="L871" s="67"/>
      <c r="N871" s="67"/>
      <c r="O871" s="221"/>
      <c r="Q871" s="221"/>
      <c r="R871" s="221"/>
      <c r="S871" s="221"/>
      <c r="T871" s="221"/>
      <c r="U871" s="221"/>
      <c r="V871" s="221"/>
      <c r="W871" s="221"/>
      <c r="X871" s="221"/>
      <c r="Y871" s="223"/>
      <c r="Z871" s="221"/>
      <c r="AA871" s="221"/>
      <c r="AB871" s="221"/>
      <c r="AC871" s="221"/>
      <c r="AD871" s="221"/>
      <c r="AE871" s="221"/>
      <c r="AF871" s="221"/>
      <c r="AG871" s="221"/>
      <c r="AH871" s="221"/>
    </row>
    <row r="872" spans="1:34" ht="14.25" customHeight="1">
      <c r="A872" s="221"/>
      <c r="B872" s="87"/>
      <c r="C872" s="87"/>
      <c r="F872" s="221"/>
      <c r="J872" s="299"/>
      <c r="K872" s="300"/>
      <c r="L872" s="67"/>
      <c r="N872" s="67"/>
      <c r="O872" s="221"/>
      <c r="Q872" s="221"/>
      <c r="R872" s="221"/>
      <c r="S872" s="221"/>
      <c r="T872" s="221"/>
      <c r="U872" s="221"/>
      <c r="V872" s="221"/>
      <c r="W872" s="221"/>
      <c r="X872" s="221"/>
      <c r="Y872" s="223"/>
      <c r="Z872" s="221"/>
      <c r="AA872" s="221"/>
      <c r="AB872" s="221"/>
      <c r="AC872" s="221"/>
      <c r="AD872" s="221"/>
      <c r="AE872" s="221"/>
      <c r="AF872" s="221"/>
      <c r="AG872" s="221"/>
      <c r="AH872" s="221"/>
    </row>
    <row r="873" spans="1:34" ht="14.25" customHeight="1">
      <c r="A873" s="221"/>
      <c r="B873" s="87"/>
      <c r="C873" s="87"/>
      <c r="F873" s="221"/>
      <c r="J873" s="299"/>
      <c r="K873" s="300"/>
      <c r="L873" s="67"/>
      <c r="N873" s="67"/>
      <c r="O873" s="221"/>
      <c r="Q873" s="221"/>
      <c r="R873" s="221"/>
      <c r="S873" s="221"/>
      <c r="T873" s="221"/>
      <c r="U873" s="221"/>
      <c r="V873" s="221"/>
      <c r="W873" s="221"/>
      <c r="X873" s="221"/>
      <c r="Y873" s="223"/>
      <c r="Z873" s="221"/>
      <c r="AA873" s="221"/>
      <c r="AB873" s="221"/>
      <c r="AC873" s="221"/>
      <c r="AD873" s="221"/>
      <c r="AE873" s="221"/>
      <c r="AF873" s="221"/>
      <c r="AG873" s="221"/>
      <c r="AH873" s="221"/>
    </row>
    <row r="874" spans="1:34" ht="14.25" customHeight="1">
      <c r="A874" s="221"/>
      <c r="B874" s="87"/>
      <c r="C874" s="87"/>
      <c r="F874" s="221"/>
      <c r="J874" s="299"/>
      <c r="K874" s="300"/>
      <c r="L874" s="67"/>
      <c r="N874" s="67"/>
      <c r="O874" s="221"/>
      <c r="Q874" s="221"/>
      <c r="R874" s="221"/>
      <c r="S874" s="221"/>
      <c r="T874" s="221"/>
      <c r="U874" s="221"/>
      <c r="V874" s="221"/>
      <c r="W874" s="221"/>
      <c r="X874" s="221"/>
      <c r="Y874" s="223"/>
      <c r="Z874" s="221"/>
      <c r="AA874" s="221"/>
      <c r="AB874" s="221"/>
      <c r="AC874" s="221"/>
      <c r="AD874" s="221"/>
      <c r="AE874" s="221"/>
      <c r="AF874" s="221"/>
      <c r="AG874" s="221"/>
      <c r="AH874" s="221"/>
    </row>
    <row r="875" spans="1:34" ht="14.25" customHeight="1">
      <c r="A875" s="221"/>
      <c r="B875" s="87"/>
      <c r="C875" s="87"/>
      <c r="F875" s="221"/>
      <c r="J875" s="299"/>
      <c r="K875" s="300"/>
      <c r="L875" s="67"/>
      <c r="N875" s="67"/>
      <c r="O875" s="221"/>
      <c r="Q875" s="221"/>
      <c r="R875" s="221"/>
      <c r="S875" s="221"/>
      <c r="T875" s="221"/>
      <c r="U875" s="221"/>
      <c r="V875" s="221"/>
      <c r="W875" s="221"/>
      <c r="X875" s="221"/>
      <c r="Y875" s="223"/>
      <c r="Z875" s="221"/>
      <c r="AA875" s="221"/>
      <c r="AB875" s="221"/>
      <c r="AC875" s="221"/>
      <c r="AD875" s="221"/>
      <c r="AE875" s="221"/>
      <c r="AF875" s="221"/>
      <c r="AG875" s="221"/>
      <c r="AH875" s="221"/>
    </row>
    <row r="876" spans="1:34" ht="14.25" customHeight="1">
      <c r="A876" s="221"/>
      <c r="B876" s="87"/>
      <c r="C876" s="87"/>
      <c r="F876" s="221"/>
      <c r="J876" s="299"/>
      <c r="K876" s="300"/>
      <c r="L876" s="67"/>
      <c r="N876" s="67"/>
      <c r="O876" s="221"/>
      <c r="Q876" s="221"/>
      <c r="R876" s="221"/>
      <c r="S876" s="221"/>
      <c r="T876" s="221"/>
      <c r="U876" s="221"/>
      <c r="V876" s="221"/>
      <c r="W876" s="221"/>
      <c r="X876" s="221"/>
      <c r="Y876" s="223"/>
      <c r="Z876" s="221"/>
      <c r="AA876" s="221"/>
      <c r="AB876" s="221"/>
      <c r="AC876" s="221"/>
      <c r="AD876" s="221"/>
      <c r="AE876" s="221"/>
      <c r="AF876" s="221"/>
      <c r="AG876" s="221"/>
      <c r="AH876" s="221"/>
    </row>
    <row r="877" spans="1:34" ht="14.25" customHeight="1">
      <c r="A877" s="221"/>
      <c r="B877" s="87"/>
      <c r="C877" s="87"/>
      <c r="F877" s="221"/>
      <c r="J877" s="299"/>
      <c r="K877" s="300"/>
      <c r="L877" s="67"/>
      <c r="N877" s="67"/>
      <c r="O877" s="221"/>
      <c r="Q877" s="221"/>
      <c r="R877" s="221"/>
      <c r="S877" s="221"/>
      <c r="T877" s="221"/>
      <c r="U877" s="221"/>
      <c r="V877" s="221"/>
      <c r="W877" s="221"/>
      <c r="X877" s="221"/>
      <c r="Y877" s="223"/>
      <c r="Z877" s="221"/>
      <c r="AA877" s="221"/>
      <c r="AB877" s="221"/>
      <c r="AC877" s="221"/>
      <c r="AD877" s="221"/>
      <c r="AE877" s="221"/>
      <c r="AF877" s="221"/>
      <c r="AG877" s="221"/>
      <c r="AH877" s="221"/>
    </row>
    <row r="878" spans="1:34" ht="14.25" customHeight="1">
      <c r="A878" s="221"/>
      <c r="B878" s="87"/>
      <c r="C878" s="87"/>
      <c r="F878" s="221"/>
      <c r="J878" s="299"/>
      <c r="K878" s="300"/>
      <c r="L878" s="67"/>
      <c r="N878" s="67"/>
      <c r="O878" s="221"/>
      <c r="Q878" s="221"/>
      <c r="R878" s="221"/>
      <c r="S878" s="221"/>
      <c r="T878" s="221"/>
      <c r="U878" s="221"/>
      <c r="V878" s="221"/>
      <c r="W878" s="221"/>
      <c r="X878" s="221"/>
      <c r="Y878" s="223"/>
      <c r="Z878" s="221"/>
      <c r="AA878" s="221"/>
      <c r="AB878" s="221"/>
      <c r="AC878" s="221"/>
      <c r="AD878" s="221"/>
      <c r="AE878" s="221"/>
      <c r="AF878" s="221"/>
      <c r="AG878" s="221"/>
      <c r="AH878" s="221"/>
    </row>
    <row r="879" spans="1:34" ht="14.25" customHeight="1">
      <c r="A879" s="221"/>
      <c r="B879" s="87"/>
      <c r="C879" s="87"/>
      <c r="F879" s="221"/>
      <c r="J879" s="299"/>
      <c r="K879" s="300"/>
      <c r="L879" s="67"/>
      <c r="N879" s="67"/>
      <c r="O879" s="221"/>
      <c r="Q879" s="221"/>
      <c r="R879" s="221"/>
      <c r="S879" s="221"/>
      <c r="T879" s="221"/>
      <c r="U879" s="221"/>
      <c r="V879" s="221"/>
      <c r="W879" s="221"/>
      <c r="X879" s="221"/>
      <c r="Y879" s="223"/>
      <c r="Z879" s="221"/>
      <c r="AA879" s="221"/>
      <c r="AB879" s="221"/>
      <c r="AC879" s="221"/>
      <c r="AD879" s="221"/>
      <c r="AE879" s="221"/>
      <c r="AF879" s="221"/>
      <c r="AG879" s="221"/>
      <c r="AH879" s="221"/>
    </row>
    <row r="880" spans="1:34" ht="14.25" customHeight="1">
      <c r="A880" s="221"/>
      <c r="B880" s="87"/>
      <c r="C880" s="87"/>
      <c r="F880" s="221"/>
      <c r="J880" s="299"/>
      <c r="K880" s="300"/>
      <c r="L880" s="67"/>
      <c r="N880" s="67"/>
      <c r="O880" s="221"/>
      <c r="Q880" s="221"/>
      <c r="R880" s="221"/>
      <c r="S880" s="221"/>
      <c r="T880" s="221"/>
      <c r="U880" s="221"/>
      <c r="V880" s="221"/>
      <c r="W880" s="221"/>
      <c r="X880" s="221"/>
      <c r="Y880" s="223"/>
      <c r="Z880" s="221"/>
      <c r="AA880" s="221"/>
      <c r="AB880" s="221"/>
      <c r="AC880" s="221"/>
      <c r="AD880" s="221"/>
      <c r="AE880" s="221"/>
      <c r="AF880" s="221"/>
      <c r="AG880" s="221"/>
      <c r="AH880" s="221"/>
    </row>
    <row r="881" spans="1:34" ht="14.25" customHeight="1">
      <c r="A881" s="221"/>
      <c r="B881" s="87"/>
      <c r="C881" s="87"/>
      <c r="F881" s="221"/>
      <c r="J881" s="299"/>
      <c r="K881" s="300"/>
      <c r="L881" s="67"/>
      <c r="N881" s="67"/>
      <c r="O881" s="221"/>
      <c r="Q881" s="221"/>
      <c r="R881" s="221"/>
      <c r="S881" s="221"/>
      <c r="T881" s="221"/>
      <c r="U881" s="221"/>
      <c r="V881" s="221"/>
      <c r="W881" s="221"/>
      <c r="X881" s="221"/>
      <c r="Y881" s="223"/>
      <c r="Z881" s="221"/>
      <c r="AA881" s="221"/>
      <c r="AB881" s="221"/>
      <c r="AC881" s="221"/>
      <c r="AD881" s="221"/>
      <c r="AE881" s="221"/>
      <c r="AF881" s="221"/>
      <c r="AG881" s="221"/>
      <c r="AH881" s="221"/>
    </row>
    <row r="882" spans="1:34" ht="14.25" customHeight="1">
      <c r="A882" s="221"/>
      <c r="B882" s="87"/>
      <c r="C882" s="87"/>
      <c r="F882" s="221"/>
      <c r="J882" s="299"/>
      <c r="K882" s="300"/>
      <c r="L882" s="67"/>
      <c r="N882" s="67"/>
      <c r="O882" s="221"/>
      <c r="Q882" s="221"/>
      <c r="R882" s="221"/>
      <c r="S882" s="221"/>
      <c r="T882" s="221"/>
      <c r="U882" s="221"/>
      <c r="V882" s="221"/>
      <c r="W882" s="221"/>
      <c r="X882" s="221"/>
      <c r="Y882" s="223"/>
      <c r="Z882" s="221"/>
      <c r="AA882" s="221"/>
      <c r="AB882" s="221"/>
      <c r="AC882" s="221"/>
      <c r="AD882" s="221"/>
      <c r="AE882" s="221"/>
      <c r="AF882" s="221"/>
      <c r="AG882" s="221"/>
      <c r="AH882" s="221"/>
    </row>
    <row r="883" spans="1:34" ht="14.25" customHeight="1">
      <c r="A883" s="221"/>
      <c r="B883" s="87"/>
      <c r="C883" s="87"/>
      <c r="F883" s="221"/>
      <c r="J883" s="299"/>
      <c r="K883" s="300"/>
      <c r="L883" s="67"/>
      <c r="N883" s="67"/>
      <c r="O883" s="221"/>
      <c r="Q883" s="221"/>
      <c r="R883" s="221"/>
      <c r="S883" s="221"/>
      <c r="T883" s="221"/>
      <c r="U883" s="221"/>
      <c r="V883" s="221"/>
      <c r="W883" s="221"/>
      <c r="X883" s="221"/>
      <c r="Y883" s="223"/>
      <c r="Z883" s="221"/>
      <c r="AA883" s="221"/>
      <c r="AB883" s="221"/>
      <c r="AC883" s="221"/>
      <c r="AD883" s="221"/>
      <c r="AE883" s="221"/>
      <c r="AF883" s="221"/>
      <c r="AG883" s="221"/>
      <c r="AH883" s="221"/>
    </row>
    <row r="884" spans="1:34" ht="14.25" customHeight="1">
      <c r="A884" s="221"/>
      <c r="B884" s="87"/>
      <c r="C884" s="87"/>
      <c r="F884" s="221"/>
      <c r="J884" s="299"/>
      <c r="K884" s="300"/>
      <c r="L884" s="67"/>
      <c r="N884" s="67"/>
      <c r="O884" s="221"/>
      <c r="Q884" s="221"/>
      <c r="R884" s="221"/>
      <c r="S884" s="221"/>
      <c r="T884" s="221"/>
      <c r="U884" s="221"/>
      <c r="V884" s="221"/>
      <c r="W884" s="221"/>
      <c r="X884" s="221"/>
      <c r="Y884" s="223"/>
      <c r="Z884" s="221"/>
      <c r="AA884" s="221"/>
      <c r="AB884" s="221"/>
      <c r="AC884" s="221"/>
      <c r="AD884" s="221"/>
      <c r="AE884" s="221"/>
      <c r="AF884" s="221"/>
      <c r="AG884" s="221"/>
      <c r="AH884" s="221"/>
    </row>
    <row r="885" spans="1:34" ht="14.25" customHeight="1">
      <c r="A885" s="221"/>
      <c r="B885" s="87"/>
      <c r="C885" s="87"/>
      <c r="F885" s="221"/>
      <c r="J885" s="299"/>
      <c r="K885" s="300"/>
      <c r="L885" s="67"/>
      <c r="N885" s="67"/>
      <c r="O885" s="221"/>
      <c r="Q885" s="221"/>
      <c r="R885" s="221"/>
      <c r="S885" s="221"/>
      <c r="T885" s="221"/>
      <c r="U885" s="221"/>
      <c r="V885" s="221"/>
      <c r="W885" s="221"/>
      <c r="X885" s="221"/>
      <c r="Y885" s="223"/>
      <c r="Z885" s="221"/>
      <c r="AA885" s="221"/>
      <c r="AB885" s="221"/>
      <c r="AC885" s="221"/>
      <c r="AD885" s="221"/>
      <c r="AE885" s="221"/>
      <c r="AF885" s="221"/>
      <c r="AG885" s="221"/>
      <c r="AH885" s="221"/>
    </row>
    <row r="886" spans="1:34" ht="14.25" customHeight="1">
      <c r="A886" s="221"/>
      <c r="B886" s="87"/>
      <c r="C886" s="87"/>
      <c r="F886" s="221"/>
      <c r="J886" s="299"/>
      <c r="K886" s="300"/>
      <c r="L886" s="67"/>
      <c r="N886" s="67"/>
      <c r="O886" s="221"/>
      <c r="Q886" s="221"/>
      <c r="R886" s="221"/>
      <c r="S886" s="221"/>
      <c r="T886" s="221"/>
      <c r="U886" s="221"/>
      <c r="V886" s="221"/>
      <c r="W886" s="221"/>
      <c r="X886" s="221"/>
      <c r="Y886" s="223"/>
      <c r="Z886" s="221"/>
      <c r="AA886" s="221"/>
      <c r="AB886" s="221"/>
      <c r="AC886" s="221"/>
      <c r="AD886" s="221"/>
      <c r="AE886" s="221"/>
      <c r="AF886" s="221"/>
      <c r="AG886" s="221"/>
      <c r="AH886" s="221"/>
    </row>
    <row r="887" spans="1:34" ht="14.25" customHeight="1">
      <c r="A887" s="221"/>
      <c r="B887" s="87"/>
      <c r="C887" s="87"/>
      <c r="F887" s="221"/>
      <c r="J887" s="299"/>
      <c r="K887" s="300"/>
      <c r="L887" s="67"/>
      <c r="N887" s="67"/>
      <c r="O887" s="221"/>
      <c r="Q887" s="221"/>
      <c r="R887" s="221"/>
      <c r="S887" s="221"/>
      <c r="T887" s="221"/>
      <c r="U887" s="221"/>
      <c r="V887" s="221"/>
      <c r="W887" s="221"/>
      <c r="X887" s="221"/>
      <c r="Y887" s="223"/>
      <c r="Z887" s="221"/>
      <c r="AA887" s="221"/>
      <c r="AB887" s="221"/>
      <c r="AC887" s="221"/>
      <c r="AD887" s="221"/>
      <c r="AE887" s="221"/>
      <c r="AF887" s="221"/>
      <c r="AG887" s="221"/>
      <c r="AH887" s="221"/>
    </row>
    <row r="888" spans="1:34" ht="14.25" customHeight="1">
      <c r="A888" s="221"/>
      <c r="B888" s="87"/>
      <c r="C888" s="87"/>
      <c r="F888" s="221"/>
      <c r="J888" s="299"/>
      <c r="K888" s="300"/>
      <c r="L888" s="67"/>
      <c r="N888" s="67"/>
      <c r="O888" s="221"/>
      <c r="Q888" s="221"/>
      <c r="R888" s="221"/>
      <c r="S888" s="221"/>
      <c r="T888" s="221"/>
      <c r="U888" s="221"/>
      <c r="V888" s="221"/>
      <c r="W888" s="221"/>
      <c r="X888" s="221"/>
      <c r="Y888" s="223"/>
      <c r="Z888" s="221"/>
      <c r="AA888" s="221"/>
      <c r="AB888" s="221"/>
      <c r="AC888" s="221"/>
      <c r="AD888" s="221"/>
      <c r="AE888" s="221"/>
      <c r="AF888" s="221"/>
      <c r="AG888" s="221"/>
      <c r="AH888" s="221"/>
    </row>
    <row r="889" spans="1:34" ht="14.25" customHeight="1">
      <c r="A889" s="221"/>
      <c r="B889" s="87"/>
      <c r="C889" s="87"/>
      <c r="F889" s="221"/>
      <c r="J889" s="299"/>
      <c r="K889" s="300"/>
      <c r="L889" s="67"/>
      <c r="N889" s="67"/>
      <c r="O889" s="221"/>
      <c r="Q889" s="221"/>
      <c r="R889" s="221"/>
      <c r="S889" s="221"/>
      <c r="T889" s="221"/>
      <c r="U889" s="221"/>
      <c r="V889" s="221"/>
      <c r="W889" s="221"/>
      <c r="X889" s="221"/>
      <c r="Y889" s="223"/>
      <c r="Z889" s="221"/>
      <c r="AA889" s="221"/>
      <c r="AB889" s="221"/>
      <c r="AC889" s="221"/>
      <c r="AD889" s="221"/>
      <c r="AE889" s="221"/>
      <c r="AF889" s="221"/>
      <c r="AG889" s="221"/>
      <c r="AH889" s="221"/>
    </row>
    <row r="890" spans="1:34" ht="14.25" customHeight="1">
      <c r="A890" s="221"/>
      <c r="B890" s="87"/>
      <c r="C890" s="87"/>
      <c r="F890" s="221"/>
      <c r="J890" s="299"/>
      <c r="K890" s="300"/>
      <c r="L890" s="67"/>
      <c r="N890" s="67"/>
      <c r="O890" s="221"/>
      <c r="Q890" s="221"/>
      <c r="R890" s="221"/>
      <c r="S890" s="221"/>
      <c r="T890" s="221"/>
      <c r="U890" s="221"/>
      <c r="V890" s="221"/>
      <c r="W890" s="221"/>
      <c r="X890" s="221"/>
      <c r="Y890" s="223"/>
      <c r="Z890" s="221"/>
      <c r="AA890" s="221"/>
      <c r="AB890" s="221"/>
      <c r="AC890" s="221"/>
      <c r="AD890" s="221"/>
      <c r="AE890" s="221"/>
      <c r="AF890" s="221"/>
      <c r="AG890" s="221"/>
      <c r="AH890" s="221"/>
    </row>
    <row r="891" spans="1:34" ht="14.25" customHeight="1">
      <c r="A891" s="221"/>
      <c r="B891" s="87"/>
      <c r="C891" s="87"/>
      <c r="F891" s="221"/>
      <c r="J891" s="299"/>
      <c r="K891" s="300"/>
      <c r="L891" s="67"/>
      <c r="N891" s="67"/>
      <c r="O891" s="221"/>
      <c r="Q891" s="221"/>
      <c r="R891" s="221"/>
      <c r="S891" s="221"/>
      <c r="T891" s="221"/>
      <c r="U891" s="221"/>
      <c r="V891" s="221"/>
      <c r="W891" s="221"/>
      <c r="X891" s="221"/>
      <c r="Y891" s="223"/>
      <c r="Z891" s="221"/>
      <c r="AA891" s="221"/>
      <c r="AB891" s="221"/>
      <c r="AC891" s="221"/>
      <c r="AD891" s="221"/>
      <c r="AE891" s="221"/>
      <c r="AF891" s="221"/>
      <c r="AG891" s="221"/>
      <c r="AH891" s="221"/>
    </row>
    <row r="892" spans="1:34" ht="14.25" customHeight="1">
      <c r="A892" s="221"/>
      <c r="B892" s="87"/>
      <c r="C892" s="87"/>
      <c r="F892" s="221"/>
      <c r="J892" s="299"/>
      <c r="K892" s="300"/>
      <c r="L892" s="67"/>
      <c r="N892" s="67"/>
      <c r="O892" s="221"/>
      <c r="Q892" s="221"/>
      <c r="R892" s="221"/>
      <c r="S892" s="221"/>
      <c r="T892" s="221"/>
      <c r="U892" s="221"/>
      <c r="V892" s="221"/>
      <c r="W892" s="221"/>
      <c r="X892" s="221"/>
      <c r="Y892" s="223"/>
      <c r="Z892" s="221"/>
      <c r="AA892" s="221"/>
      <c r="AB892" s="221"/>
      <c r="AC892" s="221"/>
      <c r="AD892" s="221"/>
      <c r="AE892" s="221"/>
      <c r="AF892" s="221"/>
      <c r="AG892" s="221"/>
      <c r="AH892" s="221"/>
    </row>
    <row r="893" spans="1:34" ht="14.25" customHeight="1">
      <c r="A893" s="221"/>
      <c r="B893" s="87"/>
      <c r="C893" s="87"/>
      <c r="F893" s="221"/>
      <c r="J893" s="299"/>
      <c r="K893" s="300"/>
      <c r="L893" s="67"/>
      <c r="N893" s="67"/>
      <c r="O893" s="221"/>
      <c r="Q893" s="221"/>
      <c r="R893" s="221"/>
      <c r="S893" s="221"/>
      <c r="T893" s="221"/>
      <c r="U893" s="221"/>
      <c r="V893" s="221"/>
      <c r="W893" s="221"/>
      <c r="X893" s="221"/>
      <c r="Y893" s="223"/>
      <c r="Z893" s="221"/>
      <c r="AA893" s="221"/>
      <c r="AB893" s="221"/>
      <c r="AC893" s="221"/>
      <c r="AD893" s="221"/>
      <c r="AE893" s="221"/>
      <c r="AF893" s="221"/>
      <c r="AG893" s="221"/>
      <c r="AH893" s="221"/>
    </row>
    <row r="894" spans="1:34" ht="14.25" customHeight="1">
      <c r="A894" s="221"/>
      <c r="B894" s="87"/>
      <c r="C894" s="87"/>
      <c r="F894" s="221"/>
      <c r="J894" s="299"/>
      <c r="K894" s="300"/>
      <c r="L894" s="67"/>
      <c r="N894" s="67"/>
      <c r="O894" s="221"/>
      <c r="Q894" s="221"/>
      <c r="R894" s="221"/>
      <c r="S894" s="221"/>
      <c r="T894" s="221"/>
      <c r="U894" s="221"/>
      <c r="V894" s="221"/>
      <c r="W894" s="221"/>
      <c r="X894" s="221"/>
      <c r="Y894" s="223"/>
      <c r="Z894" s="221"/>
      <c r="AA894" s="221"/>
      <c r="AB894" s="221"/>
      <c r="AC894" s="221"/>
      <c r="AD894" s="221"/>
      <c r="AE894" s="221"/>
      <c r="AF894" s="221"/>
      <c r="AG894" s="221"/>
      <c r="AH894" s="221"/>
    </row>
    <row r="895" spans="1:34" ht="14.25" customHeight="1">
      <c r="A895" s="221"/>
      <c r="B895" s="87"/>
      <c r="C895" s="87"/>
      <c r="F895" s="221"/>
      <c r="J895" s="299"/>
      <c r="K895" s="300"/>
      <c r="L895" s="67"/>
      <c r="N895" s="67"/>
      <c r="O895" s="221"/>
      <c r="Q895" s="221"/>
      <c r="R895" s="221"/>
      <c r="S895" s="221"/>
      <c r="T895" s="221"/>
      <c r="U895" s="221"/>
      <c r="V895" s="221"/>
      <c r="W895" s="221"/>
      <c r="X895" s="221"/>
      <c r="Y895" s="223"/>
      <c r="Z895" s="221"/>
      <c r="AA895" s="221"/>
      <c r="AB895" s="221"/>
      <c r="AC895" s="221"/>
      <c r="AD895" s="221"/>
      <c r="AE895" s="221"/>
      <c r="AF895" s="221"/>
      <c r="AG895" s="221"/>
      <c r="AH895" s="221"/>
    </row>
    <row r="896" spans="1:34" ht="14.25" customHeight="1">
      <c r="A896" s="221"/>
      <c r="B896" s="87"/>
      <c r="C896" s="87"/>
      <c r="F896" s="221"/>
      <c r="J896" s="299"/>
      <c r="K896" s="300"/>
      <c r="L896" s="67"/>
      <c r="N896" s="67"/>
      <c r="O896" s="221"/>
      <c r="Q896" s="221"/>
      <c r="R896" s="221"/>
      <c r="S896" s="221"/>
      <c r="T896" s="221"/>
      <c r="U896" s="221"/>
      <c r="V896" s="221"/>
      <c r="W896" s="221"/>
      <c r="X896" s="221"/>
      <c r="Y896" s="223"/>
      <c r="Z896" s="221"/>
      <c r="AA896" s="221"/>
      <c r="AB896" s="221"/>
      <c r="AC896" s="221"/>
      <c r="AD896" s="221"/>
      <c r="AE896" s="221"/>
      <c r="AF896" s="221"/>
      <c r="AG896" s="221"/>
      <c r="AH896" s="221"/>
    </row>
    <row r="897" spans="1:34" ht="14.25" customHeight="1">
      <c r="A897" s="221"/>
      <c r="B897" s="87"/>
      <c r="C897" s="87"/>
      <c r="F897" s="221"/>
      <c r="J897" s="299"/>
      <c r="K897" s="300"/>
      <c r="L897" s="67"/>
      <c r="N897" s="67"/>
      <c r="O897" s="221"/>
      <c r="Q897" s="221"/>
      <c r="R897" s="221"/>
      <c r="S897" s="221"/>
      <c r="T897" s="221"/>
      <c r="U897" s="221"/>
      <c r="V897" s="221"/>
      <c r="W897" s="221"/>
      <c r="X897" s="221"/>
      <c r="Y897" s="223"/>
      <c r="Z897" s="221"/>
      <c r="AA897" s="221"/>
      <c r="AB897" s="221"/>
      <c r="AC897" s="221"/>
      <c r="AD897" s="221"/>
      <c r="AE897" s="221"/>
      <c r="AF897" s="221"/>
      <c r="AG897" s="221"/>
      <c r="AH897" s="221"/>
    </row>
    <row r="898" spans="1:34" ht="14.25" customHeight="1">
      <c r="A898" s="221"/>
      <c r="B898" s="87"/>
      <c r="C898" s="87"/>
      <c r="F898" s="221"/>
      <c r="J898" s="299"/>
      <c r="K898" s="300"/>
      <c r="L898" s="67"/>
      <c r="N898" s="67"/>
      <c r="O898" s="221"/>
      <c r="Q898" s="221"/>
      <c r="R898" s="221"/>
      <c r="S898" s="221"/>
      <c r="T898" s="221"/>
      <c r="U898" s="221"/>
      <c r="V898" s="221"/>
      <c r="W898" s="221"/>
      <c r="X898" s="221"/>
      <c r="Y898" s="223"/>
      <c r="Z898" s="221"/>
      <c r="AA898" s="221"/>
      <c r="AB898" s="221"/>
      <c r="AC898" s="221"/>
      <c r="AD898" s="221"/>
      <c r="AE898" s="221"/>
      <c r="AF898" s="221"/>
      <c r="AG898" s="221"/>
      <c r="AH898" s="221"/>
    </row>
    <row r="899" spans="1:34" ht="14.25" customHeight="1">
      <c r="A899" s="221"/>
      <c r="B899" s="87"/>
      <c r="C899" s="87"/>
      <c r="F899" s="221"/>
      <c r="J899" s="299"/>
      <c r="K899" s="300"/>
      <c r="L899" s="67"/>
      <c r="N899" s="67"/>
      <c r="O899" s="221"/>
      <c r="Q899" s="221"/>
      <c r="R899" s="221"/>
      <c r="S899" s="221"/>
      <c r="T899" s="221"/>
      <c r="U899" s="221"/>
      <c r="V899" s="221"/>
      <c r="W899" s="221"/>
      <c r="X899" s="221"/>
      <c r="Y899" s="223"/>
      <c r="Z899" s="221"/>
      <c r="AA899" s="221"/>
      <c r="AB899" s="221"/>
      <c r="AC899" s="221"/>
      <c r="AD899" s="221"/>
      <c r="AE899" s="221"/>
      <c r="AF899" s="221"/>
      <c r="AG899" s="221"/>
      <c r="AH899" s="221"/>
    </row>
    <row r="900" spans="1:34" ht="14.25" customHeight="1">
      <c r="A900" s="221"/>
      <c r="B900" s="87"/>
      <c r="C900" s="87"/>
      <c r="F900" s="221"/>
      <c r="J900" s="299"/>
      <c r="K900" s="300"/>
      <c r="L900" s="67"/>
      <c r="N900" s="67"/>
      <c r="O900" s="221"/>
      <c r="Q900" s="221"/>
      <c r="R900" s="221"/>
      <c r="S900" s="221"/>
      <c r="T900" s="221"/>
      <c r="U900" s="221"/>
      <c r="V900" s="221"/>
      <c r="W900" s="221"/>
      <c r="X900" s="221"/>
      <c r="Y900" s="223"/>
      <c r="Z900" s="221"/>
      <c r="AA900" s="221"/>
      <c r="AB900" s="221"/>
      <c r="AC900" s="221"/>
      <c r="AD900" s="221"/>
      <c r="AE900" s="221"/>
      <c r="AF900" s="221"/>
      <c r="AG900" s="221"/>
      <c r="AH900" s="221"/>
    </row>
    <row r="901" spans="1:34" ht="14.25" customHeight="1">
      <c r="A901" s="221"/>
      <c r="B901" s="87"/>
      <c r="C901" s="87"/>
      <c r="F901" s="221"/>
      <c r="J901" s="299"/>
      <c r="K901" s="300"/>
      <c r="L901" s="67"/>
      <c r="N901" s="67"/>
      <c r="O901" s="221"/>
      <c r="Q901" s="221"/>
      <c r="R901" s="221"/>
      <c r="S901" s="221"/>
      <c r="T901" s="221"/>
      <c r="U901" s="221"/>
      <c r="V901" s="221"/>
      <c r="W901" s="221"/>
      <c r="X901" s="221"/>
      <c r="Y901" s="223"/>
      <c r="Z901" s="221"/>
      <c r="AA901" s="221"/>
      <c r="AB901" s="221"/>
      <c r="AC901" s="221"/>
      <c r="AD901" s="221"/>
      <c r="AE901" s="221"/>
      <c r="AF901" s="221"/>
      <c r="AG901" s="221"/>
      <c r="AH901" s="221"/>
    </row>
    <row r="902" spans="1:34" ht="14.25" customHeight="1">
      <c r="A902" s="221"/>
      <c r="B902" s="87"/>
      <c r="C902" s="87"/>
      <c r="F902" s="221"/>
      <c r="J902" s="299"/>
      <c r="K902" s="300"/>
      <c r="L902" s="67"/>
      <c r="N902" s="67"/>
      <c r="O902" s="221"/>
      <c r="Q902" s="221"/>
      <c r="R902" s="221"/>
      <c r="S902" s="221"/>
      <c r="T902" s="221"/>
      <c r="U902" s="221"/>
      <c r="V902" s="221"/>
      <c r="W902" s="221"/>
      <c r="X902" s="221"/>
      <c r="Y902" s="223"/>
      <c r="Z902" s="221"/>
      <c r="AA902" s="221"/>
      <c r="AB902" s="221"/>
      <c r="AC902" s="221"/>
      <c r="AD902" s="221"/>
      <c r="AE902" s="221"/>
      <c r="AF902" s="221"/>
      <c r="AG902" s="221"/>
      <c r="AH902" s="221"/>
    </row>
    <row r="903" spans="1:34" ht="14.25" customHeight="1">
      <c r="A903" s="221"/>
      <c r="B903" s="87"/>
      <c r="C903" s="87"/>
      <c r="F903" s="221"/>
      <c r="J903" s="299"/>
      <c r="K903" s="300"/>
      <c r="L903" s="67"/>
      <c r="N903" s="67"/>
      <c r="O903" s="221"/>
      <c r="Q903" s="221"/>
      <c r="R903" s="221"/>
      <c r="S903" s="221"/>
      <c r="T903" s="221"/>
      <c r="U903" s="221"/>
      <c r="V903" s="221"/>
      <c r="W903" s="221"/>
      <c r="X903" s="221"/>
      <c r="Y903" s="223"/>
      <c r="Z903" s="221"/>
      <c r="AA903" s="221"/>
      <c r="AB903" s="221"/>
      <c r="AC903" s="221"/>
      <c r="AD903" s="221"/>
      <c r="AE903" s="221"/>
      <c r="AF903" s="221"/>
      <c r="AG903" s="221"/>
      <c r="AH903" s="221"/>
    </row>
    <row r="904" spans="1:34" ht="14.25" customHeight="1">
      <c r="A904" s="221"/>
      <c r="B904" s="87"/>
      <c r="C904" s="87"/>
      <c r="F904" s="221"/>
      <c r="J904" s="299"/>
      <c r="K904" s="300"/>
      <c r="L904" s="67"/>
      <c r="N904" s="67"/>
      <c r="O904" s="221"/>
      <c r="Q904" s="221"/>
      <c r="R904" s="221"/>
      <c r="S904" s="221"/>
      <c r="T904" s="221"/>
      <c r="U904" s="221"/>
      <c r="V904" s="221"/>
      <c r="W904" s="221"/>
      <c r="X904" s="221"/>
      <c r="Y904" s="223"/>
      <c r="Z904" s="221"/>
      <c r="AA904" s="221"/>
      <c r="AB904" s="221"/>
      <c r="AC904" s="221"/>
      <c r="AD904" s="221"/>
      <c r="AE904" s="221"/>
      <c r="AF904" s="221"/>
      <c r="AG904" s="221"/>
      <c r="AH904" s="221"/>
    </row>
    <row r="905" spans="1:34" ht="14.25" customHeight="1">
      <c r="A905" s="221"/>
      <c r="B905" s="87"/>
      <c r="C905" s="87"/>
      <c r="F905" s="221"/>
      <c r="J905" s="299"/>
      <c r="K905" s="300"/>
      <c r="L905" s="67"/>
      <c r="N905" s="67"/>
      <c r="O905" s="221"/>
      <c r="Q905" s="221"/>
      <c r="R905" s="221"/>
      <c r="S905" s="221"/>
      <c r="T905" s="221"/>
      <c r="U905" s="221"/>
      <c r="V905" s="221"/>
      <c r="W905" s="221"/>
      <c r="X905" s="221"/>
      <c r="Y905" s="223"/>
      <c r="Z905" s="221"/>
      <c r="AA905" s="221"/>
      <c r="AB905" s="221"/>
      <c r="AC905" s="221"/>
      <c r="AD905" s="221"/>
      <c r="AE905" s="221"/>
      <c r="AF905" s="221"/>
      <c r="AG905" s="221"/>
      <c r="AH905" s="221"/>
    </row>
    <row r="906" spans="1:34" ht="14.25" customHeight="1">
      <c r="A906" s="221"/>
      <c r="B906" s="87"/>
      <c r="C906" s="87"/>
      <c r="F906" s="221"/>
      <c r="J906" s="299"/>
      <c r="K906" s="300"/>
      <c r="L906" s="67"/>
      <c r="N906" s="67"/>
      <c r="O906" s="221"/>
      <c r="Q906" s="221"/>
      <c r="R906" s="221"/>
      <c r="S906" s="221"/>
      <c r="T906" s="221"/>
      <c r="U906" s="221"/>
      <c r="V906" s="221"/>
      <c r="W906" s="221"/>
      <c r="X906" s="221"/>
      <c r="Y906" s="223"/>
      <c r="Z906" s="221"/>
      <c r="AA906" s="221"/>
      <c r="AB906" s="221"/>
      <c r="AC906" s="221"/>
      <c r="AD906" s="221"/>
      <c r="AE906" s="221"/>
      <c r="AF906" s="221"/>
      <c r="AG906" s="221"/>
      <c r="AH906" s="221"/>
    </row>
    <row r="907" spans="1:34" ht="14.25" customHeight="1">
      <c r="A907" s="221"/>
      <c r="B907" s="87"/>
      <c r="C907" s="87"/>
      <c r="F907" s="221"/>
      <c r="J907" s="299"/>
      <c r="K907" s="300"/>
      <c r="L907" s="67"/>
      <c r="N907" s="67"/>
      <c r="O907" s="221"/>
      <c r="Q907" s="221"/>
      <c r="R907" s="221"/>
      <c r="S907" s="221"/>
      <c r="T907" s="221"/>
      <c r="U907" s="221"/>
      <c r="V907" s="221"/>
      <c r="W907" s="221"/>
      <c r="X907" s="221"/>
      <c r="Y907" s="223"/>
      <c r="Z907" s="221"/>
      <c r="AA907" s="221"/>
      <c r="AB907" s="221"/>
      <c r="AC907" s="221"/>
      <c r="AD907" s="221"/>
      <c r="AE907" s="221"/>
      <c r="AF907" s="221"/>
      <c r="AG907" s="221"/>
      <c r="AH907" s="221"/>
    </row>
    <row r="908" spans="1:34" ht="14.25" customHeight="1">
      <c r="A908" s="221"/>
      <c r="B908" s="87"/>
      <c r="C908" s="87"/>
      <c r="F908" s="221"/>
      <c r="J908" s="299"/>
      <c r="K908" s="300"/>
      <c r="L908" s="67"/>
      <c r="N908" s="67"/>
      <c r="O908" s="221"/>
      <c r="Q908" s="221"/>
      <c r="R908" s="221"/>
      <c r="S908" s="221"/>
      <c r="T908" s="221"/>
      <c r="U908" s="221"/>
      <c r="V908" s="221"/>
      <c r="W908" s="221"/>
      <c r="X908" s="221"/>
      <c r="Y908" s="223"/>
      <c r="Z908" s="221"/>
      <c r="AA908" s="221"/>
      <c r="AB908" s="221"/>
      <c r="AC908" s="221"/>
      <c r="AD908" s="221"/>
      <c r="AE908" s="221"/>
      <c r="AF908" s="221"/>
      <c r="AG908" s="221"/>
      <c r="AH908" s="221"/>
    </row>
    <row r="909" spans="1:34" ht="14.25" customHeight="1">
      <c r="A909" s="221"/>
      <c r="B909" s="87"/>
      <c r="C909" s="87"/>
      <c r="F909" s="221"/>
      <c r="J909" s="299"/>
      <c r="K909" s="300"/>
      <c r="L909" s="67"/>
      <c r="N909" s="67"/>
      <c r="O909" s="221"/>
      <c r="Q909" s="221"/>
      <c r="R909" s="221"/>
      <c r="S909" s="221"/>
      <c r="T909" s="221"/>
      <c r="U909" s="221"/>
      <c r="V909" s="221"/>
      <c r="W909" s="221"/>
      <c r="X909" s="221"/>
      <c r="Y909" s="223"/>
      <c r="Z909" s="221"/>
      <c r="AA909" s="221"/>
      <c r="AB909" s="221"/>
      <c r="AC909" s="221"/>
      <c r="AD909" s="221"/>
      <c r="AE909" s="221"/>
      <c r="AF909" s="221"/>
      <c r="AG909" s="221"/>
      <c r="AH909" s="221"/>
    </row>
    <row r="910" spans="1:34" ht="14.25" customHeight="1">
      <c r="A910" s="221"/>
      <c r="B910" s="87"/>
      <c r="C910" s="87"/>
      <c r="F910" s="221"/>
      <c r="J910" s="299"/>
      <c r="K910" s="300"/>
      <c r="L910" s="67"/>
      <c r="N910" s="67"/>
      <c r="O910" s="221"/>
      <c r="Q910" s="221"/>
      <c r="R910" s="221"/>
      <c r="S910" s="221"/>
      <c r="T910" s="221"/>
      <c r="U910" s="221"/>
      <c r="V910" s="221"/>
      <c r="W910" s="221"/>
      <c r="X910" s="221"/>
      <c r="Y910" s="223"/>
      <c r="Z910" s="221"/>
      <c r="AA910" s="221"/>
      <c r="AB910" s="221"/>
      <c r="AC910" s="221"/>
      <c r="AD910" s="221"/>
      <c r="AE910" s="221"/>
      <c r="AF910" s="221"/>
      <c r="AG910" s="221"/>
      <c r="AH910" s="221"/>
    </row>
    <row r="911" spans="1:34" ht="14.25" customHeight="1">
      <c r="A911" s="221"/>
      <c r="B911" s="87"/>
      <c r="C911" s="87"/>
      <c r="F911" s="221"/>
      <c r="J911" s="299"/>
      <c r="K911" s="300"/>
      <c r="L911" s="67"/>
      <c r="N911" s="67"/>
      <c r="O911" s="221"/>
      <c r="Q911" s="221"/>
      <c r="R911" s="221"/>
      <c r="S911" s="221"/>
      <c r="T911" s="221"/>
      <c r="U911" s="221"/>
      <c r="V911" s="221"/>
      <c r="W911" s="221"/>
      <c r="X911" s="221"/>
      <c r="Y911" s="223"/>
      <c r="Z911" s="221"/>
      <c r="AA911" s="221"/>
      <c r="AB911" s="221"/>
      <c r="AC911" s="221"/>
      <c r="AD911" s="221"/>
      <c r="AE911" s="221"/>
      <c r="AF911" s="221"/>
      <c r="AG911" s="221"/>
      <c r="AH911" s="221"/>
    </row>
    <row r="912" spans="1:34" ht="14.25" customHeight="1">
      <c r="A912" s="221"/>
      <c r="B912" s="87"/>
      <c r="C912" s="87"/>
      <c r="F912" s="221"/>
      <c r="J912" s="299"/>
      <c r="K912" s="300"/>
      <c r="L912" s="67"/>
      <c r="N912" s="67"/>
      <c r="O912" s="221"/>
      <c r="Q912" s="221"/>
      <c r="R912" s="221"/>
      <c r="S912" s="221"/>
      <c r="T912" s="221"/>
      <c r="U912" s="221"/>
      <c r="V912" s="221"/>
      <c r="W912" s="221"/>
      <c r="X912" s="221"/>
      <c r="Y912" s="223"/>
      <c r="Z912" s="221"/>
      <c r="AA912" s="221"/>
      <c r="AB912" s="221"/>
      <c r="AC912" s="221"/>
      <c r="AD912" s="221"/>
      <c r="AE912" s="221"/>
      <c r="AF912" s="221"/>
      <c r="AG912" s="221"/>
      <c r="AH912" s="221"/>
    </row>
    <row r="913" spans="1:34" ht="14.25" customHeight="1">
      <c r="A913" s="221"/>
      <c r="B913" s="87"/>
      <c r="C913" s="87"/>
      <c r="F913" s="221"/>
      <c r="J913" s="299"/>
      <c r="K913" s="300"/>
      <c r="L913" s="67"/>
      <c r="N913" s="67"/>
      <c r="O913" s="221"/>
      <c r="Q913" s="221"/>
      <c r="R913" s="221"/>
      <c r="S913" s="221"/>
      <c r="T913" s="221"/>
      <c r="U913" s="221"/>
      <c r="V913" s="221"/>
      <c r="W913" s="221"/>
      <c r="X913" s="221"/>
      <c r="Y913" s="223"/>
      <c r="Z913" s="221"/>
      <c r="AA913" s="221"/>
      <c r="AB913" s="221"/>
      <c r="AC913" s="221"/>
      <c r="AD913" s="221"/>
      <c r="AE913" s="221"/>
      <c r="AF913" s="221"/>
      <c r="AG913" s="221"/>
      <c r="AH913" s="221"/>
    </row>
    <row r="914" spans="1:34" ht="14.25" customHeight="1">
      <c r="A914" s="221"/>
      <c r="B914" s="87"/>
      <c r="C914" s="87"/>
      <c r="F914" s="221"/>
      <c r="J914" s="299"/>
      <c r="K914" s="300"/>
      <c r="L914" s="67"/>
      <c r="N914" s="67"/>
      <c r="O914" s="221"/>
      <c r="Q914" s="221"/>
      <c r="R914" s="221"/>
      <c r="S914" s="221"/>
      <c r="T914" s="221"/>
      <c r="U914" s="221"/>
      <c r="V914" s="221"/>
      <c r="W914" s="221"/>
      <c r="X914" s="221"/>
      <c r="Y914" s="223"/>
      <c r="Z914" s="221"/>
      <c r="AA914" s="221"/>
      <c r="AB914" s="221"/>
      <c r="AC914" s="221"/>
      <c r="AD914" s="221"/>
      <c r="AE914" s="221"/>
      <c r="AF914" s="221"/>
      <c r="AG914" s="221"/>
      <c r="AH914" s="221"/>
    </row>
    <row r="915" spans="1:34" ht="14.25" customHeight="1">
      <c r="A915" s="221"/>
      <c r="B915" s="87"/>
      <c r="C915" s="87"/>
      <c r="F915" s="221"/>
      <c r="J915" s="299"/>
      <c r="K915" s="300"/>
      <c r="L915" s="67"/>
      <c r="N915" s="67"/>
      <c r="O915" s="221"/>
      <c r="Q915" s="221"/>
      <c r="R915" s="221"/>
      <c r="S915" s="221"/>
      <c r="T915" s="221"/>
      <c r="U915" s="221"/>
      <c r="V915" s="221"/>
      <c r="W915" s="221"/>
      <c r="X915" s="221"/>
      <c r="Y915" s="223"/>
      <c r="Z915" s="221"/>
      <c r="AA915" s="221"/>
      <c r="AB915" s="221"/>
      <c r="AC915" s="221"/>
      <c r="AD915" s="221"/>
      <c r="AE915" s="221"/>
      <c r="AF915" s="221"/>
      <c r="AG915" s="221"/>
      <c r="AH915" s="221"/>
    </row>
    <row r="916" spans="1:34" ht="14.25" customHeight="1">
      <c r="A916" s="221"/>
      <c r="B916" s="87"/>
      <c r="C916" s="87"/>
      <c r="F916" s="221"/>
      <c r="J916" s="299"/>
      <c r="K916" s="300"/>
      <c r="L916" s="67"/>
      <c r="N916" s="67"/>
      <c r="O916" s="221"/>
      <c r="Q916" s="221"/>
      <c r="R916" s="221"/>
      <c r="S916" s="221"/>
      <c r="T916" s="221"/>
      <c r="U916" s="221"/>
      <c r="V916" s="221"/>
      <c r="W916" s="221"/>
      <c r="X916" s="221"/>
      <c r="Y916" s="223"/>
      <c r="Z916" s="221"/>
      <c r="AA916" s="221"/>
      <c r="AB916" s="221"/>
      <c r="AC916" s="221"/>
      <c r="AD916" s="221"/>
      <c r="AE916" s="221"/>
      <c r="AF916" s="221"/>
      <c r="AG916" s="221"/>
      <c r="AH916" s="221"/>
    </row>
    <row r="917" spans="1:34" ht="14.25" customHeight="1">
      <c r="A917" s="221"/>
      <c r="B917" s="87"/>
      <c r="C917" s="87"/>
      <c r="F917" s="221"/>
      <c r="J917" s="299"/>
      <c r="K917" s="300"/>
      <c r="L917" s="67"/>
      <c r="N917" s="67"/>
      <c r="O917" s="221"/>
      <c r="Q917" s="221"/>
      <c r="R917" s="221"/>
      <c r="S917" s="221"/>
      <c r="T917" s="221"/>
      <c r="U917" s="221"/>
      <c r="V917" s="221"/>
      <c r="W917" s="221"/>
      <c r="X917" s="221"/>
      <c r="Y917" s="223"/>
      <c r="Z917" s="221"/>
      <c r="AA917" s="221"/>
      <c r="AB917" s="221"/>
      <c r="AC917" s="221"/>
      <c r="AD917" s="221"/>
      <c r="AE917" s="221"/>
      <c r="AF917" s="221"/>
      <c r="AG917" s="221"/>
      <c r="AH917" s="221"/>
    </row>
    <row r="918" spans="1:34" ht="14.25" customHeight="1">
      <c r="A918" s="221"/>
      <c r="B918" s="87"/>
      <c r="C918" s="87"/>
      <c r="F918" s="221"/>
      <c r="J918" s="299"/>
      <c r="K918" s="300"/>
      <c r="L918" s="67"/>
      <c r="N918" s="67"/>
      <c r="O918" s="221"/>
      <c r="Q918" s="221"/>
      <c r="R918" s="221"/>
      <c r="S918" s="221"/>
      <c r="T918" s="221"/>
      <c r="U918" s="221"/>
      <c r="V918" s="221"/>
      <c r="W918" s="221"/>
      <c r="X918" s="221"/>
      <c r="Y918" s="223"/>
      <c r="Z918" s="221"/>
      <c r="AA918" s="221"/>
      <c r="AB918" s="221"/>
      <c r="AC918" s="221"/>
      <c r="AD918" s="221"/>
      <c r="AE918" s="221"/>
      <c r="AF918" s="221"/>
      <c r="AG918" s="221"/>
      <c r="AH918" s="221"/>
    </row>
    <row r="919" spans="1:34" ht="14.25" customHeight="1">
      <c r="A919" s="221"/>
      <c r="B919" s="87"/>
      <c r="C919" s="87"/>
      <c r="F919" s="221"/>
      <c r="J919" s="299"/>
      <c r="K919" s="300"/>
      <c r="L919" s="67"/>
      <c r="N919" s="67"/>
      <c r="O919" s="221"/>
      <c r="Q919" s="221"/>
      <c r="R919" s="221"/>
      <c r="S919" s="221"/>
      <c r="T919" s="221"/>
      <c r="U919" s="221"/>
      <c r="V919" s="221"/>
      <c r="W919" s="221"/>
      <c r="X919" s="221"/>
      <c r="Y919" s="223"/>
      <c r="Z919" s="221"/>
      <c r="AA919" s="221"/>
      <c r="AB919" s="221"/>
      <c r="AC919" s="221"/>
      <c r="AD919" s="221"/>
      <c r="AE919" s="221"/>
      <c r="AF919" s="221"/>
      <c r="AG919" s="221"/>
      <c r="AH919" s="221"/>
    </row>
    <row r="920" spans="1:34" ht="14.25" customHeight="1">
      <c r="A920" s="221"/>
      <c r="B920" s="87"/>
      <c r="C920" s="87"/>
      <c r="F920" s="221"/>
      <c r="J920" s="299"/>
      <c r="K920" s="300"/>
      <c r="L920" s="67"/>
      <c r="N920" s="67"/>
      <c r="O920" s="221"/>
      <c r="Q920" s="221"/>
      <c r="R920" s="221"/>
      <c r="S920" s="221"/>
      <c r="T920" s="221"/>
      <c r="U920" s="221"/>
      <c r="V920" s="221"/>
      <c r="W920" s="221"/>
      <c r="X920" s="221"/>
      <c r="Y920" s="223"/>
      <c r="Z920" s="221"/>
      <c r="AA920" s="221"/>
      <c r="AB920" s="221"/>
      <c r="AC920" s="221"/>
      <c r="AD920" s="221"/>
      <c r="AE920" s="221"/>
      <c r="AF920" s="221"/>
      <c r="AG920" s="221"/>
      <c r="AH920" s="221"/>
    </row>
    <row r="921" spans="1:34" ht="14.25" customHeight="1">
      <c r="A921" s="221"/>
      <c r="B921" s="87"/>
      <c r="C921" s="87"/>
      <c r="F921" s="221"/>
      <c r="J921" s="299"/>
      <c r="K921" s="300"/>
      <c r="L921" s="67"/>
      <c r="N921" s="67"/>
      <c r="O921" s="221"/>
      <c r="Q921" s="221"/>
      <c r="R921" s="221"/>
      <c r="S921" s="221"/>
      <c r="T921" s="221"/>
      <c r="U921" s="221"/>
      <c r="V921" s="221"/>
      <c r="W921" s="221"/>
      <c r="X921" s="221"/>
      <c r="Y921" s="223"/>
      <c r="Z921" s="221"/>
      <c r="AA921" s="221"/>
      <c r="AB921" s="221"/>
      <c r="AC921" s="221"/>
      <c r="AD921" s="221"/>
      <c r="AE921" s="221"/>
      <c r="AF921" s="221"/>
      <c r="AG921" s="221"/>
      <c r="AH921" s="221"/>
    </row>
    <row r="922" spans="1:34" ht="14.25" customHeight="1">
      <c r="A922" s="221"/>
      <c r="B922" s="87"/>
      <c r="C922" s="87"/>
      <c r="F922" s="221"/>
      <c r="J922" s="299"/>
      <c r="K922" s="300"/>
      <c r="L922" s="67"/>
      <c r="N922" s="67"/>
      <c r="O922" s="221"/>
      <c r="Q922" s="221"/>
      <c r="R922" s="221"/>
      <c r="S922" s="221"/>
      <c r="T922" s="221"/>
      <c r="U922" s="221"/>
      <c r="V922" s="221"/>
      <c r="W922" s="221"/>
      <c r="X922" s="221"/>
      <c r="Y922" s="223"/>
      <c r="Z922" s="221"/>
      <c r="AA922" s="221"/>
      <c r="AB922" s="221"/>
      <c r="AC922" s="221"/>
      <c r="AD922" s="221"/>
      <c r="AE922" s="221"/>
      <c r="AF922" s="221"/>
      <c r="AG922" s="221"/>
      <c r="AH922" s="221"/>
    </row>
    <row r="923" spans="1:34" ht="14.25" customHeight="1">
      <c r="A923" s="221"/>
      <c r="B923" s="87"/>
      <c r="C923" s="87"/>
      <c r="F923" s="221"/>
      <c r="J923" s="299"/>
      <c r="K923" s="300"/>
      <c r="L923" s="67"/>
      <c r="N923" s="67"/>
      <c r="O923" s="221"/>
      <c r="Q923" s="221"/>
      <c r="R923" s="221"/>
      <c r="S923" s="221"/>
      <c r="T923" s="221"/>
      <c r="U923" s="221"/>
      <c r="V923" s="221"/>
      <c r="W923" s="221"/>
      <c r="X923" s="221"/>
      <c r="Y923" s="223"/>
      <c r="Z923" s="221"/>
      <c r="AA923" s="221"/>
      <c r="AB923" s="221"/>
      <c r="AC923" s="221"/>
      <c r="AD923" s="221"/>
      <c r="AE923" s="221"/>
      <c r="AF923" s="221"/>
      <c r="AG923" s="221"/>
      <c r="AH923" s="221"/>
    </row>
    <row r="924" spans="1:34" ht="14.25" customHeight="1">
      <c r="A924" s="221"/>
      <c r="B924" s="87"/>
      <c r="C924" s="87"/>
      <c r="F924" s="221"/>
      <c r="J924" s="299"/>
      <c r="K924" s="300"/>
      <c r="L924" s="67"/>
      <c r="N924" s="67"/>
      <c r="O924" s="221"/>
      <c r="Q924" s="221"/>
      <c r="R924" s="221"/>
      <c r="S924" s="221"/>
      <c r="T924" s="221"/>
      <c r="U924" s="221"/>
      <c r="V924" s="221"/>
      <c r="W924" s="221"/>
      <c r="X924" s="221"/>
      <c r="Y924" s="223"/>
      <c r="Z924" s="221"/>
      <c r="AA924" s="221"/>
      <c r="AB924" s="221"/>
      <c r="AC924" s="221"/>
      <c r="AD924" s="221"/>
      <c r="AE924" s="221"/>
      <c r="AF924" s="221"/>
      <c r="AG924" s="221"/>
      <c r="AH924" s="221"/>
    </row>
    <row r="925" spans="1:34" ht="14.25" customHeight="1">
      <c r="A925" s="221"/>
      <c r="B925" s="87"/>
      <c r="C925" s="87"/>
      <c r="F925" s="221"/>
      <c r="J925" s="299"/>
      <c r="K925" s="300"/>
      <c r="L925" s="67"/>
      <c r="N925" s="67"/>
      <c r="O925" s="221"/>
      <c r="Q925" s="221"/>
      <c r="R925" s="221"/>
      <c r="S925" s="221"/>
      <c r="T925" s="221"/>
      <c r="U925" s="221"/>
      <c r="V925" s="221"/>
      <c r="W925" s="221"/>
      <c r="X925" s="221"/>
      <c r="Y925" s="223"/>
      <c r="Z925" s="221"/>
      <c r="AA925" s="221"/>
      <c r="AB925" s="221"/>
      <c r="AC925" s="221"/>
      <c r="AD925" s="221"/>
      <c r="AE925" s="221"/>
      <c r="AF925" s="221"/>
      <c r="AG925" s="221"/>
      <c r="AH925" s="221"/>
    </row>
    <row r="926" spans="1:34" ht="14.25" customHeight="1">
      <c r="A926" s="221"/>
      <c r="B926" s="87"/>
      <c r="C926" s="87"/>
      <c r="F926" s="221"/>
      <c r="J926" s="299"/>
      <c r="K926" s="300"/>
      <c r="L926" s="67"/>
      <c r="N926" s="67"/>
      <c r="O926" s="221"/>
      <c r="Q926" s="221"/>
      <c r="R926" s="221"/>
      <c r="S926" s="221"/>
      <c r="T926" s="221"/>
      <c r="U926" s="221"/>
      <c r="V926" s="221"/>
      <c r="W926" s="221"/>
      <c r="X926" s="221"/>
      <c r="Y926" s="223"/>
      <c r="Z926" s="221"/>
      <c r="AA926" s="221"/>
      <c r="AB926" s="221"/>
      <c r="AC926" s="221"/>
      <c r="AD926" s="221"/>
      <c r="AE926" s="221"/>
      <c r="AF926" s="221"/>
      <c r="AG926" s="221"/>
      <c r="AH926" s="221"/>
    </row>
    <row r="927" spans="1:34" ht="14.25" customHeight="1">
      <c r="A927" s="221"/>
      <c r="B927" s="87"/>
      <c r="C927" s="87"/>
      <c r="F927" s="221"/>
      <c r="J927" s="299"/>
      <c r="K927" s="300"/>
      <c r="L927" s="67"/>
      <c r="N927" s="67"/>
      <c r="O927" s="221"/>
      <c r="Q927" s="221"/>
      <c r="R927" s="221"/>
      <c r="S927" s="221"/>
      <c r="T927" s="221"/>
      <c r="U927" s="221"/>
      <c r="V927" s="221"/>
      <c r="W927" s="221"/>
      <c r="X927" s="221"/>
      <c r="Y927" s="223"/>
      <c r="Z927" s="221"/>
      <c r="AA927" s="221"/>
      <c r="AB927" s="221"/>
      <c r="AC927" s="221"/>
      <c r="AD927" s="221"/>
      <c r="AE927" s="221"/>
      <c r="AF927" s="221"/>
      <c r="AG927" s="221"/>
      <c r="AH927" s="221"/>
    </row>
    <row r="928" spans="1:34" ht="14.25" customHeight="1">
      <c r="A928" s="221"/>
      <c r="B928" s="87"/>
      <c r="C928" s="87"/>
      <c r="F928" s="221"/>
      <c r="J928" s="299"/>
      <c r="K928" s="300"/>
      <c r="L928" s="67"/>
      <c r="N928" s="67"/>
      <c r="O928" s="221"/>
      <c r="Q928" s="221"/>
      <c r="R928" s="221"/>
      <c r="S928" s="221"/>
      <c r="T928" s="221"/>
      <c r="U928" s="221"/>
      <c r="V928" s="221"/>
      <c r="W928" s="221"/>
      <c r="X928" s="221"/>
      <c r="Y928" s="223"/>
      <c r="Z928" s="221"/>
      <c r="AA928" s="221"/>
      <c r="AB928" s="221"/>
      <c r="AC928" s="221"/>
      <c r="AD928" s="221"/>
      <c r="AE928" s="221"/>
      <c r="AF928" s="221"/>
      <c r="AG928" s="221"/>
      <c r="AH928" s="221"/>
    </row>
    <row r="929" spans="1:34" ht="14.25" customHeight="1">
      <c r="A929" s="221"/>
      <c r="B929" s="87"/>
      <c r="C929" s="87"/>
      <c r="F929" s="221"/>
      <c r="J929" s="299"/>
      <c r="K929" s="300"/>
      <c r="L929" s="67"/>
      <c r="N929" s="67"/>
      <c r="O929" s="221"/>
      <c r="Q929" s="221"/>
      <c r="R929" s="221"/>
      <c r="S929" s="221"/>
      <c r="T929" s="221"/>
      <c r="U929" s="221"/>
      <c r="V929" s="221"/>
      <c r="W929" s="221"/>
      <c r="X929" s="221"/>
      <c r="Y929" s="223"/>
      <c r="Z929" s="221"/>
      <c r="AA929" s="221"/>
      <c r="AB929" s="221"/>
      <c r="AC929" s="221"/>
      <c r="AD929" s="221"/>
      <c r="AE929" s="221"/>
      <c r="AF929" s="221"/>
      <c r="AG929" s="221"/>
      <c r="AH929" s="221"/>
    </row>
    <row r="930" spans="1:34" ht="14.25" customHeight="1">
      <c r="A930" s="221"/>
      <c r="B930" s="87"/>
      <c r="C930" s="87"/>
      <c r="F930" s="221"/>
      <c r="J930" s="299"/>
      <c r="K930" s="300"/>
      <c r="L930" s="67"/>
      <c r="N930" s="67"/>
      <c r="O930" s="221"/>
      <c r="Q930" s="221"/>
      <c r="R930" s="221"/>
      <c r="S930" s="221"/>
      <c r="T930" s="221"/>
      <c r="U930" s="221"/>
      <c r="V930" s="221"/>
      <c r="W930" s="221"/>
      <c r="X930" s="221"/>
      <c r="Y930" s="223"/>
      <c r="Z930" s="221"/>
      <c r="AA930" s="221"/>
      <c r="AB930" s="221"/>
      <c r="AC930" s="221"/>
      <c r="AD930" s="221"/>
      <c r="AE930" s="221"/>
      <c r="AF930" s="221"/>
      <c r="AG930" s="221"/>
      <c r="AH930" s="221"/>
    </row>
    <row r="931" spans="1:34" ht="14.25" customHeight="1">
      <c r="A931" s="221"/>
      <c r="B931" s="87"/>
      <c r="C931" s="87"/>
      <c r="F931" s="221"/>
      <c r="J931" s="299"/>
      <c r="K931" s="300"/>
      <c r="L931" s="67"/>
      <c r="N931" s="67"/>
      <c r="O931" s="221"/>
      <c r="Q931" s="221"/>
      <c r="R931" s="221"/>
      <c r="S931" s="221"/>
      <c r="T931" s="221"/>
      <c r="U931" s="221"/>
      <c r="V931" s="221"/>
      <c r="W931" s="221"/>
      <c r="X931" s="221"/>
      <c r="Y931" s="223"/>
      <c r="Z931" s="221"/>
      <c r="AA931" s="221"/>
      <c r="AB931" s="221"/>
      <c r="AC931" s="221"/>
      <c r="AD931" s="221"/>
      <c r="AE931" s="221"/>
      <c r="AF931" s="221"/>
      <c r="AG931" s="221"/>
      <c r="AH931" s="221"/>
    </row>
    <row r="932" spans="1:34" ht="14.25" customHeight="1">
      <c r="A932" s="221"/>
      <c r="B932" s="87"/>
      <c r="C932" s="87"/>
      <c r="F932" s="221"/>
      <c r="J932" s="299"/>
      <c r="K932" s="300"/>
      <c r="L932" s="67"/>
      <c r="N932" s="67"/>
      <c r="O932" s="221"/>
      <c r="Q932" s="221"/>
      <c r="R932" s="221"/>
      <c r="S932" s="221"/>
      <c r="T932" s="221"/>
      <c r="U932" s="221"/>
      <c r="V932" s="221"/>
      <c r="W932" s="221"/>
      <c r="X932" s="221"/>
      <c r="Y932" s="223"/>
      <c r="Z932" s="221"/>
      <c r="AA932" s="221"/>
      <c r="AB932" s="221"/>
      <c r="AC932" s="221"/>
      <c r="AD932" s="221"/>
      <c r="AE932" s="221"/>
      <c r="AF932" s="221"/>
      <c r="AG932" s="221"/>
      <c r="AH932" s="221"/>
    </row>
    <row r="933" spans="1:34" ht="14.25" customHeight="1">
      <c r="A933" s="221"/>
      <c r="B933" s="87"/>
      <c r="C933" s="87"/>
      <c r="F933" s="221"/>
      <c r="J933" s="299"/>
      <c r="K933" s="300"/>
      <c r="L933" s="67"/>
      <c r="N933" s="67"/>
      <c r="O933" s="221"/>
      <c r="Q933" s="221"/>
      <c r="R933" s="221"/>
      <c r="S933" s="221"/>
      <c r="T933" s="221"/>
      <c r="U933" s="221"/>
      <c r="V933" s="221"/>
      <c r="W933" s="221"/>
      <c r="X933" s="221"/>
      <c r="Y933" s="223"/>
      <c r="Z933" s="221"/>
      <c r="AA933" s="221"/>
      <c r="AB933" s="221"/>
      <c r="AC933" s="221"/>
      <c r="AD933" s="221"/>
      <c r="AE933" s="221"/>
      <c r="AF933" s="221"/>
      <c r="AG933" s="221"/>
      <c r="AH933" s="221"/>
    </row>
    <row r="934" spans="1:34" ht="14.25" customHeight="1">
      <c r="A934" s="221"/>
      <c r="B934" s="87"/>
      <c r="C934" s="87"/>
      <c r="F934" s="221"/>
      <c r="J934" s="299"/>
      <c r="K934" s="300"/>
      <c r="L934" s="67"/>
      <c r="N934" s="67"/>
      <c r="O934" s="221"/>
      <c r="Q934" s="221"/>
      <c r="R934" s="221"/>
      <c r="S934" s="221"/>
      <c r="T934" s="221"/>
      <c r="U934" s="221"/>
      <c r="V934" s="221"/>
      <c r="W934" s="221"/>
      <c r="X934" s="221"/>
      <c r="Y934" s="223"/>
      <c r="Z934" s="221"/>
      <c r="AA934" s="221"/>
      <c r="AB934" s="221"/>
      <c r="AC934" s="221"/>
      <c r="AD934" s="221"/>
      <c r="AE934" s="221"/>
      <c r="AF934" s="221"/>
      <c r="AG934" s="221"/>
      <c r="AH934" s="221"/>
    </row>
    <row r="935" spans="1:34" ht="14.25" customHeight="1">
      <c r="A935" s="221"/>
      <c r="B935" s="87"/>
      <c r="C935" s="87"/>
      <c r="F935" s="221"/>
      <c r="J935" s="299"/>
      <c r="K935" s="300"/>
      <c r="L935" s="67"/>
      <c r="N935" s="67"/>
      <c r="O935" s="221"/>
      <c r="Q935" s="221"/>
      <c r="R935" s="221"/>
      <c r="S935" s="221"/>
      <c r="T935" s="221"/>
      <c r="U935" s="221"/>
      <c r="V935" s="221"/>
      <c r="W935" s="221"/>
      <c r="X935" s="221"/>
      <c r="Y935" s="223"/>
      <c r="Z935" s="221"/>
      <c r="AA935" s="221"/>
      <c r="AB935" s="221"/>
      <c r="AC935" s="221"/>
      <c r="AD935" s="221"/>
      <c r="AE935" s="221"/>
      <c r="AF935" s="221"/>
      <c r="AG935" s="221"/>
      <c r="AH935" s="221"/>
    </row>
    <row r="936" spans="1:34" ht="14.25" customHeight="1">
      <c r="A936" s="221"/>
      <c r="B936" s="87"/>
      <c r="C936" s="87"/>
      <c r="F936" s="221"/>
      <c r="J936" s="299"/>
      <c r="K936" s="300"/>
      <c r="L936" s="67"/>
      <c r="N936" s="67"/>
      <c r="O936" s="221"/>
      <c r="Q936" s="221"/>
      <c r="R936" s="221"/>
      <c r="S936" s="221"/>
      <c r="T936" s="221"/>
      <c r="U936" s="221"/>
      <c r="V936" s="221"/>
      <c r="W936" s="221"/>
      <c r="X936" s="221"/>
      <c r="Y936" s="223"/>
      <c r="Z936" s="221"/>
      <c r="AA936" s="221"/>
      <c r="AB936" s="221"/>
      <c r="AC936" s="221"/>
      <c r="AD936" s="221"/>
      <c r="AE936" s="221"/>
      <c r="AF936" s="221"/>
      <c r="AG936" s="221"/>
      <c r="AH936" s="221"/>
    </row>
    <row r="937" spans="1:34" ht="14.25" customHeight="1">
      <c r="A937" s="221"/>
      <c r="B937" s="87"/>
      <c r="C937" s="87"/>
      <c r="F937" s="221"/>
      <c r="J937" s="299"/>
      <c r="K937" s="300"/>
      <c r="L937" s="67"/>
      <c r="N937" s="67"/>
      <c r="O937" s="221"/>
      <c r="Q937" s="221"/>
      <c r="R937" s="221"/>
      <c r="S937" s="221"/>
      <c r="T937" s="221"/>
      <c r="U937" s="221"/>
      <c r="V937" s="221"/>
      <c r="W937" s="221"/>
      <c r="X937" s="221"/>
      <c r="Y937" s="223"/>
      <c r="Z937" s="221"/>
      <c r="AA937" s="221"/>
      <c r="AB937" s="221"/>
      <c r="AC937" s="221"/>
      <c r="AD937" s="221"/>
      <c r="AE937" s="221"/>
      <c r="AF937" s="221"/>
      <c r="AG937" s="221"/>
      <c r="AH937" s="221"/>
    </row>
    <row r="938" spans="1:34" ht="14.25" customHeight="1">
      <c r="A938" s="221"/>
      <c r="B938" s="87"/>
      <c r="C938" s="87"/>
      <c r="F938" s="221"/>
      <c r="J938" s="299"/>
      <c r="K938" s="300"/>
      <c r="L938" s="67"/>
      <c r="N938" s="67"/>
      <c r="O938" s="221"/>
      <c r="Q938" s="221"/>
      <c r="R938" s="221"/>
      <c r="S938" s="221"/>
      <c r="T938" s="221"/>
      <c r="U938" s="221"/>
      <c r="V938" s="221"/>
      <c r="W938" s="221"/>
      <c r="X938" s="221"/>
      <c r="Y938" s="223"/>
      <c r="Z938" s="221"/>
      <c r="AA938" s="221"/>
      <c r="AB938" s="221"/>
      <c r="AC938" s="221"/>
      <c r="AD938" s="221"/>
      <c r="AE938" s="221"/>
      <c r="AF938" s="221"/>
      <c r="AG938" s="221"/>
      <c r="AH938" s="221"/>
    </row>
    <row r="939" spans="1:34" ht="14.25" customHeight="1">
      <c r="A939" s="221"/>
      <c r="B939" s="87"/>
      <c r="C939" s="87"/>
      <c r="F939" s="221"/>
      <c r="J939" s="299"/>
      <c r="K939" s="300"/>
      <c r="L939" s="67"/>
      <c r="N939" s="67"/>
      <c r="O939" s="221"/>
      <c r="Q939" s="221"/>
      <c r="R939" s="221"/>
      <c r="S939" s="221"/>
      <c r="T939" s="221"/>
      <c r="U939" s="221"/>
      <c r="V939" s="221"/>
      <c r="W939" s="221"/>
      <c r="X939" s="221"/>
      <c r="Y939" s="223"/>
      <c r="Z939" s="221"/>
      <c r="AA939" s="221"/>
      <c r="AB939" s="221"/>
      <c r="AC939" s="221"/>
      <c r="AD939" s="221"/>
      <c r="AE939" s="221"/>
      <c r="AF939" s="221"/>
      <c r="AG939" s="221"/>
      <c r="AH939" s="221"/>
    </row>
    <row r="940" spans="1:34" ht="14.25" customHeight="1">
      <c r="A940" s="221"/>
      <c r="B940" s="87"/>
      <c r="C940" s="87"/>
      <c r="F940" s="221"/>
      <c r="J940" s="299"/>
      <c r="K940" s="300"/>
      <c r="L940" s="67"/>
      <c r="N940" s="67"/>
      <c r="O940" s="221"/>
      <c r="Q940" s="221"/>
      <c r="R940" s="221"/>
      <c r="S940" s="221"/>
      <c r="T940" s="221"/>
      <c r="U940" s="221"/>
      <c r="V940" s="221"/>
      <c r="W940" s="221"/>
      <c r="X940" s="221"/>
      <c r="Y940" s="223"/>
      <c r="Z940" s="221"/>
      <c r="AA940" s="221"/>
      <c r="AB940" s="221"/>
      <c r="AC940" s="221"/>
      <c r="AD940" s="221"/>
      <c r="AE940" s="221"/>
      <c r="AF940" s="221"/>
      <c r="AG940" s="221"/>
      <c r="AH940" s="221"/>
    </row>
    <row r="941" spans="1:34" ht="14.25" customHeight="1">
      <c r="A941" s="221"/>
      <c r="B941" s="87"/>
      <c r="C941" s="87"/>
      <c r="F941" s="221"/>
      <c r="J941" s="299"/>
      <c r="K941" s="300"/>
      <c r="L941" s="67"/>
      <c r="N941" s="67"/>
      <c r="O941" s="221"/>
      <c r="Q941" s="221"/>
      <c r="R941" s="221"/>
      <c r="S941" s="221"/>
      <c r="T941" s="221"/>
      <c r="U941" s="221"/>
      <c r="V941" s="221"/>
      <c r="W941" s="221"/>
      <c r="X941" s="221"/>
      <c r="Y941" s="223"/>
      <c r="Z941" s="221"/>
      <c r="AA941" s="221"/>
      <c r="AB941" s="221"/>
      <c r="AC941" s="221"/>
      <c r="AD941" s="221"/>
      <c r="AE941" s="221"/>
      <c r="AF941" s="221"/>
      <c r="AG941" s="221"/>
      <c r="AH941" s="221"/>
    </row>
    <row r="942" spans="1:34" ht="14.25" customHeight="1">
      <c r="A942" s="221"/>
      <c r="B942" s="87"/>
      <c r="C942" s="87"/>
      <c r="F942" s="221"/>
      <c r="J942" s="299"/>
      <c r="K942" s="300"/>
      <c r="L942" s="67"/>
      <c r="N942" s="67"/>
      <c r="O942" s="221"/>
      <c r="Q942" s="221"/>
      <c r="R942" s="221"/>
      <c r="S942" s="221"/>
      <c r="T942" s="221"/>
      <c r="U942" s="221"/>
      <c r="V942" s="221"/>
      <c r="W942" s="221"/>
      <c r="X942" s="221"/>
      <c r="Y942" s="223"/>
      <c r="Z942" s="221"/>
      <c r="AA942" s="221"/>
      <c r="AB942" s="221"/>
      <c r="AC942" s="221"/>
      <c r="AD942" s="221"/>
      <c r="AE942" s="221"/>
      <c r="AF942" s="221"/>
      <c r="AG942" s="221"/>
      <c r="AH942" s="221"/>
    </row>
    <row r="943" spans="1:34" ht="14.25" customHeight="1">
      <c r="A943" s="221"/>
      <c r="B943" s="87"/>
      <c r="C943" s="87"/>
      <c r="F943" s="221"/>
      <c r="J943" s="299"/>
      <c r="K943" s="300"/>
      <c r="L943" s="67"/>
      <c r="N943" s="67"/>
      <c r="O943" s="221"/>
      <c r="Q943" s="221"/>
      <c r="R943" s="221"/>
      <c r="S943" s="221"/>
      <c r="T943" s="221"/>
      <c r="U943" s="221"/>
      <c r="V943" s="221"/>
      <c r="W943" s="221"/>
      <c r="X943" s="221"/>
      <c r="Y943" s="223"/>
      <c r="Z943" s="221"/>
      <c r="AA943" s="221"/>
      <c r="AB943" s="221"/>
      <c r="AC943" s="221"/>
      <c r="AD943" s="221"/>
      <c r="AE943" s="221"/>
      <c r="AF943" s="221"/>
      <c r="AG943" s="221"/>
      <c r="AH943" s="221"/>
    </row>
    <row r="944" spans="1:34" ht="14.25" customHeight="1">
      <c r="A944" s="221"/>
      <c r="B944" s="87"/>
      <c r="C944" s="87"/>
      <c r="F944" s="221"/>
      <c r="J944" s="299"/>
      <c r="K944" s="300"/>
      <c r="L944" s="67"/>
      <c r="N944" s="67"/>
      <c r="O944" s="221"/>
      <c r="Q944" s="221"/>
      <c r="R944" s="221"/>
      <c r="S944" s="221"/>
      <c r="T944" s="221"/>
      <c r="U944" s="221"/>
      <c r="V944" s="221"/>
      <c r="W944" s="221"/>
      <c r="X944" s="221"/>
      <c r="Y944" s="223"/>
      <c r="Z944" s="221"/>
      <c r="AA944" s="221"/>
      <c r="AB944" s="221"/>
      <c r="AC944" s="221"/>
      <c r="AD944" s="221"/>
      <c r="AE944" s="221"/>
      <c r="AF944" s="221"/>
      <c r="AG944" s="221"/>
      <c r="AH944" s="221"/>
    </row>
    <row r="945" spans="1:34" ht="14.25" customHeight="1">
      <c r="A945" s="221"/>
      <c r="B945" s="87"/>
      <c r="C945" s="87"/>
      <c r="F945" s="221"/>
      <c r="J945" s="299"/>
      <c r="K945" s="300"/>
      <c r="L945" s="67"/>
      <c r="N945" s="67"/>
      <c r="O945" s="221"/>
      <c r="Q945" s="221"/>
      <c r="R945" s="221"/>
      <c r="S945" s="221"/>
      <c r="T945" s="221"/>
      <c r="U945" s="221"/>
      <c r="V945" s="221"/>
      <c r="W945" s="221"/>
      <c r="X945" s="221"/>
      <c r="Y945" s="223"/>
      <c r="Z945" s="221"/>
      <c r="AA945" s="221"/>
      <c r="AB945" s="221"/>
      <c r="AC945" s="221"/>
      <c r="AD945" s="221"/>
      <c r="AE945" s="221"/>
      <c r="AF945" s="221"/>
      <c r="AG945" s="221"/>
      <c r="AH945" s="221"/>
    </row>
    <row r="946" spans="1:34" ht="14.25" customHeight="1">
      <c r="A946" s="221"/>
      <c r="B946" s="87"/>
      <c r="C946" s="87"/>
      <c r="F946" s="221"/>
      <c r="J946" s="299"/>
      <c r="K946" s="300"/>
      <c r="L946" s="67"/>
      <c r="N946" s="67"/>
      <c r="O946" s="221"/>
      <c r="Q946" s="221"/>
      <c r="R946" s="221"/>
      <c r="S946" s="221"/>
      <c r="T946" s="221"/>
      <c r="U946" s="221"/>
      <c r="V946" s="221"/>
      <c r="W946" s="221"/>
      <c r="X946" s="221"/>
      <c r="Y946" s="223"/>
      <c r="Z946" s="221"/>
      <c r="AA946" s="221"/>
      <c r="AB946" s="221"/>
      <c r="AC946" s="221"/>
      <c r="AD946" s="221"/>
      <c r="AE946" s="221"/>
      <c r="AF946" s="221"/>
      <c r="AG946" s="221"/>
      <c r="AH946" s="221"/>
    </row>
    <row r="947" spans="1:34" ht="14.25" customHeight="1">
      <c r="A947" s="221"/>
      <c r="B947" s="87"/>
      <c r="C947" s="87"/>
      <c r="F947" s="221"/>
      <c r="J947" s="299"/>
      <c r="K947" s="300"/>
      <c r="L947" s="67"/>
      <c r="N947" s="67"/>
      <c r="O947" s="221"/>
      <c r="Q947" s="221"/>
      <c r="R947" s="221"/>
      <c r="S947" s="221"/>
      <c r="T947" s="221"/>
      <c r="U947" s="221"/>
      <c r="V947" s="221"/>
      <c r="W947" s="221"/>
      <c r="X947" s="221"/>
      <c r="Y947" s="223"/>
      <c r="Z947" s="221"/>
      <c r="AA947" s="221"/>
      <c r="AB947" s="221"/>
      <c r="AC947" s="221"/>
      <c r="AD947" s="221"/>
      <c r="AE947" s="221"/>
      <c r="AF947" s="221"/>
      <c r="AG947" s="221"/>
      <c r="AH947" s="221"/>
    </row>
    <row r="948" spans="1:34" ht="14.25" customHeight="1">
      <c r="A948" s="221"/>
      <c r="B948" s="87"/>
      <c r="C948" s="87"/>
      <c r="F948" s="221"/>
      <c r="J948" s="299"/>
      <c r="K948" s="300"/>
      <c r="L948" s="67"/>
      <c r="N948" s="67"/>
      <c r="O948" s="221"/>
      <c r="Q948" s="221"/>
      <c r="R948" s="221"/>
      <c r="S948" s="221"/>
      <c r="T948" s="221"/>
      <c r="U948" s="221"/>
      <c r="V948" s="221"/>
      <c r="W948" s="221"/>
      <c r="X948" s="221"/>
      <c r="Y948" s="223"/>
      <c r="Z948" s="221"/>
      <c r="AA948" s="221"/>
      <c r="AB948" s="221"/>
      <c r="AC948" s="221"/>
      <c r="AD948" s="221"/>
      <c r="AE948" s="221"/>
      <c r="AF948" s="221"/>
      <c r="AG948" s="221"/>
      <c r="AH948" s="221"/>
    </row>
    <row r="949" spans="1:34" ht="14.25" customHeight="1">
      <c r="A949" s="221"/>
      <c r="B949" s="87"/>
      <c r="C949" s="87"/>
      <c r="F949" s="221"/>
      <c r="J949" s="299"/>
      <c r="K949" s="300"/>
      <c r="L949" s="67"/>
      <c r="N949" s="67"/>
      <c r="O949" s="221"/>
      <c r="Q949" s="221"/>
      <c r="R949" s="221"/>
      <c r="S949" s="221"/>
      <c r="T949" s="221"/>
      <c r="U949" s="221"/>
      <c r="V949" s="221"/>
      <c r="W949" s="221"/>
      <c r="X949" s="221"/>
      <c r="Y949" s="223"/>
      <c r="Z949" s="221"/>
      <c r="AA949" s="221"/>
      <c r="AB949" s="221"/>
      <c r="AC949" s="221"/>
      <c r="AD949" s="221"/>
      <c r="AE949" s="221"/>
      <c r="AF949" s="221"/>
      <c r="AG949" s="221"/>
      <c r="AH949" s="221"/>
    </row>
    <row r="950" spans="1:34" ht="14.25" customHeight="1">
      <c r="A950" s="221"/>
      <c r="B950" s="87"/>
      <c r="C950" s="87"/>
      <c r="F950" s="221"/>
      <c r="J950" s="299"/>
      <c r="K950" s="300"/>
      <c r="L950" s="67"/>
      <c r="N950" s="67"/>
      <c r="O950" s="221"/>
      <c r="Q950" s="221"/>
      <c r="R950" s="221"/>
      <c r="S950" s="221"/>
      <c r="T950" s="221"/>
      <c r="U950" s="221"/>
      <c r="V950" s="221"/>
      <c r="W950" s="221"/>
      <c r="X950" s="221"/>
      <c r="Y950" s="223"/>
      <c r="Z950" s="221"/>
      <c r="AA950" s="221"/>
      <c r="AB950" s="221"/>
      <c r="AC950" s="221"/>
      <c r="AD950" s="221"/>
      <c r="AE950" s="221"/>
      <c r="AF950" s="221"/>
      <c r="AG950" s="221"/>
      <c r="AH950" s="221"/>
    </row>
    <row r="951" spans="1:34" ht="14.25" customHeight="1">
      <c r="A951" s="221"/>
      <c r="B951" s="87"/>
      <c r="C951" s="87"/>
      <c r="F951" s="221"/>
      <c r="J951" s="299"/>
      <c r="K951" s="300"/>
      <c r="L951" s="67"/>
      <c r="N951" s="67"/>
      <c r="O951" s="221"/>
      <c r="Q951" s="221"/>
      <c r="R951" s="221"/>
      <c r="S951" s="221"/>
      <c r="T951" s="221"/>
      <c r="U951" s="221"/>
      <c r="V951" s="221"/>
      <c r="W951" s="221"/>
      <c r="X951" s="221"/>
      <c r="Y951" s="223"/>
      <c r="Z951" s="221"/>
      <c r="AA951" s="221"/>
      <c r="AB951" s="221"/>
      <c r="AC951" s="221"/>
      <c r="AD951" s="221"/>
      <c r="AE951" s="221"/>
      <c r="AF951" s="221"/>
      <c r="AG951" s="221"/>
      <c r="AH951" s="221"/>
    </row>
    <row r="952" spans="1:34" ht="14.25" customHeight="1">
      <c r="A952" s="221"/>
      <c r="B952" s="87"/>
      <c r="C952" s="87"/>
      <c r="F952" s="221"/>
      <c r="J952" s="299"/>
      <c r="K952" s="300"/>
      <c r="L952" s="67"/>
      <c r="N952" s="67"/>
      <c r="O952" s="221"/>
      <c r="Q952" s="221"/>
      <c r="R952" s="221"/>
      <c r="S952" s="221"/>
      <c r="T952" s="221"/>
      <c r="U952" s="221"/>
      <c r="V952" s="221"/>
      <c r="W952" s="221"/>
      <c r="X952" s="221"/>
      <c r="Y952" s="223"/>
      <c r="Z952" s="221"/>
      <c r="AA952" s="221"/>
      <c r="AB952" s="221"/>
      <c r="AC952" s="221"/>
      <c r="AD952" s="221"/>
      <c r="AE952" s="221"/>
      <c r="AF952" s="221"/>
      <c r="AG952" s="221"/>
      <c r="AH952" s="221"/>
    </row>
    <row r="953" spans="1:34" ht="14.25" customHeight="1">
      <c r="A953" s="221"/>
      <c r="B953" s="87"/>
      <c r="C953" s="87"/>
      <c r="F953" s="221"/>
      <c r="J953" s="299"/>
      <c r="K953" s="300"/>
      <c r="L953" s="67"/>
      <c r="N953" s="67"/>
      <c r="O953" s="221"/>
      <c r="Q953" s="221"/>
      <c r="R953" s="221"/>
      <c r="S953" s="221"/>
      <c r="T953" s="221"/>
      <c r="U953" s="221"/>
      <c r="V953" s="221"/>
      <c r="W953" s="221"/>
      <c r="X953" s="221"/>
      <c r="Y953" s="223"/>
      <c r="Z953" s="221"/>
      <c r="AA953" s="221"/>
      <c r="AB953" s="221"/>
      <c r="AC953" s="221"/>
      <c r="AD953" s="221"/>
      <c r="AE953" s="221"/>
      <c r="AF953" s="221"/>
      <c r="AG953" s="221"/>
      <c r="AH953" s="221"/>
    </row>
    <row r="954" spans="1:34" ht="14.25" customHeight="1">
      <c r="A954" s="221"/>
      <c r="B954" s="87"/>
      <c r="C954" s="87"/>
      <c r="F954" s="221"/>
      <c r="J954" s="299"/>
      <c r="K954" s="300"/>
      <c r="L954" s="67"/>
      <c r="N954" s="67"/>
      <c r="O954" s="221"/>
      <c r="Q954" s="221"/>
      <c r="R954" s="221"/>
      <c r="S954" s="221"/>
      <c r="T954" s="221"/>
      <c r="U954" s="221"/>
      <c r="V954" s="221"/>
      <c r="W954" s="221"/>
      <c r="X954" s="221"/>
      <c r="Y954" s="223"/>
      <c r="Z954" s="221"/>
      <c r="AA954" s="221"/>
      <c r="AB954" s="221"/>
      <c r="AC954" s="221"/>
      <c r="AD954" s="221"/>
      <c r="AE954" s="221"/>
      <c r="AF954" s="221"/>
      <c r="AG954" s="221"/>
      <c r="AH954" s="221"/>
    </row>
    <row r="955" spans="1:34" ht="14.25" customHeight="1">
      <c r="A955" s="221"/>
      <c r="B955" s="87"/>
      <c r="C955" s="87"/>
      <c r="F955" s="221"/>
      <c r="J955" s="299"/>
      <c r="K955" s="300"/>
      <c r="L955" s="67"/>
      <c r="N955" s="67"/>
      <c r="O955" s="221"/>
      <c r="Q955" s="221"/>
      <c r="R955" s="221"/>
      <c r="S955" s="221"/>
      <c r="T955" s="221"/>
      <c r="U955" s="221"/>
      <c r="V955" s="221"/>
      <c r="W955" s="221"/>
      <c r="X955" s="221"/>
      <c r="Y955" s="223"/>
      <c r="Z955" s="221"/>
      <c r="AA955" s="221"/>
      <c r="AB955" s="221"/>
      <c r="AC955" s="221"/>
      <c r="AD955" s="221"/>
      <c r="AE955" s="221"/>
      <c r="AF955" s="221"/>
      <c r="AG955" s="221"/>
      <c r="AH955" s="221"/>
    </row>
    <row r="956" spans="1:34" ht="14.25" customHeight="1">
      <c r="A956" s="221"/>
      <c r="B956" s="87"/>
      <c r="C956" s="87"/>
      <c r="F956" s="221"/>
      <c r="J956" s="299"/>
      <c r="K956" s="300"/>
      <c r="L956" s="67"/>
      <c r="N956" s="67"/>
      <c r="O956" s="221"/>
      <c r="Q956" s="221"/>
      <c r="R956" s="221"/>
      <c r="S956" s="221"/>
      <c r="T956" s="221"/>
      <c r="U956" s="221"/>
      <c r="V956" s="221"/>
      <c r="W956" s="221"/>
      <c r="X956" s="221"/>
      <c r="Y956" s="223"/>
      <c r="Z956" s="221"/>
      <c r="AA956" s="221"/>
      <c r="AB956" s="221"/>
      <c r="AC956" s="221"/>
      <c r="AD956" s="221"/>
      <c r="AE956" s="221"/>
      <c r="AF956" s="221"/>
      <c r="AG956" s="221"/>
      <c r="AH956" s="221"/>
    </row>
    <row r="957" spans="1:34" ht="14.25" customHeight="1">
      <c r="A957" s="221"/>
      <c r="B957" s="87"/>
      <c r="C957" s="87"/>
      <c r="F957" s="221"/>
      <c r="J957" s="299"/>
      <c r="K957" s="300"/>
      <c r="L957" s="67"/>
      <c r="N957" s="67"/>
      <c r="O957" s="221"/>
      <c r="Q957" s="221"/>
      <c r="R957" s="221"/>
      <c r="S957" s="221"/>
      <c r="T957" s="221"/>
      <c r="U957" s="221"/>
      <c r="V957" s="221"/>
      <c r="W957" s="221"/>
      <c r="X957" s="221"/>
      <c r="Y957" s="223"/>
      <c r="Z957" s="221"/>
      <c r="AA957" s="221"/>
      <c r="AB957" s="221"/>
      <c r="AC957" s="221"/>
      <c r="AD957" s="221"/>
      <c r="AE957" s="221"/>
      <c r="AF957" s="221"/>
      <c r="AG957" s="221"/>
      <c r="AH957" s="221"/>
    </row>
    <row r="958" spans="1:34" ht="14.25" customHeight="1">
      <c r="A958" s="221"/>
      <c r="B958" s="87"/>
      <c r="C958" s="87"/>
      <c r="F958" s="221"/>
      <c r="J958" s="299"/>
      <c r="K958" s="300"/>
      <c r="L958" s="67"/>
      <c r="N958" s="67"/>
      <c r="O958" s="221"/>
      <c r="Q958" s="221"/>
      <c r="R958" s="221"/>
      <c r="S958" s="221"/>
      <c r="T958" s="221"/>
      <c r="U958" s="221"/>
      <c r="V958" s="221"/>
      <c r="W958" s="221"/>
      <c r="X958" s="221"/>
      <c r="Y958" s="223"/>
      <c r="Z958" s="221"/>
      <c r="AA958" s="221"/>
      <c r="AB958" s="221"/>
      <c r="AC958" s="221"/>
      <c r="AD958" s="221"/>
      <c r="AE958" s="221"/>
      <c r="AF958" s="221"/>
      <c r="AG958" s="221"/>
      <c r="AH958" s="221"/>
    </row>
    <row r="959" spans="1:34" ht="14.25" customHeight="1">
      <c r="A959" s="221"/>
      <c r="B959" s="87"/>
      <c r="C959" s="87"/>
      <c r="F959" s="221"/>
      <c r="J959" s="299"/>
      <c r="K959" s="300"/>
      <c r="L959" s="67"/>
      <c r="N959" s="67"/>
      <c r="O959" s="221"/>
      <c r="Q959" s="221"/>
      <c r="R959" s="221"/>
      <c r="S959" s="221"/>
      <c r="T959" s="221"/>
      <c r="U959" s="221"/>
      <c r="V959" s="221"/>
      <c r="W959" s="221"/>
      <c r="X959" s="221"/>
      <c r="Y959" s="223"/>
      <c r="Z959" s="221"/>
      <c r="AA959" s="221"/>
      <c r="AB959" s="221"/>
      <c r="AC959" s="221"/>
      <c r="AD959" s="221"/>
      <c r="AE959" s="221"/>
      <c r="AF959" s="221"/>
      <c r="AG959" s="221"/>
      <c r="AH959" s="221"/>
    </row>
    <row r="960" spans="1:34" ht="14.25" customHeight="1">
      <c r="A960" s="221"/>
      <c r="B960" s="87"/>
      <c r="C960" s="87"/>
      <c r="F960" s="221"/>
      <c r="J960" s="299"/>
      <c r="K960" s="300"/>
      <c r="L960" s="67"/>
      <c r="N960" s="67"/>
      <c r="O960" s="221"/>
      <c r="Q960" s="221"/>
      <c r="R960" s="221"/>
      <c r="S960" s="221"/>
      <c r="T960" s="221"/>
      <c r="U960" s="221"/>
      <c r="V960" s="221"/>
      <c r="W960" s="221"/>
      <c r="X960" s="221"/>
      <c r="Y960" s="223"/>
      <c r="Z960" s="221"/>
      <c r="AA960" s="221"/>
      <c r="AB960" s="221"/>
      <c r="AC960" s="221"/>
      <c r="AD960" s="221"/>
      <c r="AE960" s="221"/>
      <c r="AF960" s="221"/>
      <c r="AG960" s="221"/>
      <c r="AH960" s="221"/>
    </row>
    <row r="961" spans="1:34" ht="14.25" customHeight="1">
      <c r="A961" s="221"/>
      <c r="B961" s="87"/>
      <c r="C961" s="87"/>
      <c r="F961" s="221"/>
      <c r="J961" s="299"/>
      <c r="K961" s="300"/>
      <c r="L961" s="67"/>
      <c r="N961" s="67"/>
      <c r="O961" s="221"/>
      <c r="Q961" s="221"/>
      <c r="R961" s="221"/>
      <c r="S961" s="221"/>
      <c r="T961" s="221"/>
      <c r="U961" s="221"/>
      <c r="V961" s="221"/>
      <c r="W961" s="221"/>
      <c r="X961" s="221"/>
      <c r="Y961" s="223"/>
      <c r="Z961" s="221"/>
      <c r="AA961" s="221"/>
      <c r="AB961" s="221"/>
      <c r="AC961" s="221"/>
      <c r="AD961" s="221"/>
      <c r="AE961" s="221"/>
      <c r="AF961" s="221"/>
      <c r="AG961" s="221"/>
      <c r="AH961" s="221"/>
    </row>
    <row r="962" spans="1:34" ht="14.25" customHeight="1">
      <c r="A962" s="221"/>
      <c r="B962" s="87"/>
      <c r="C962" s="87"/>
      <c r="F962" s="221"/>
      <c r="J962" s="299"/>
      <c r="K962" s="300"/>
      <c r="L962" s="67"/>
      <c r="N962" s="67"/>
      <c r="O962" s="221"/>
      <c r="Q962" s="221"/>
      <c r="R962" s="221"/>
      <c r="S962" s="221"/>
      <c r="T962" s="221"/>
      <c r="U962" s="221"/>
      <c r="V962" s="221"/>
      <c r="W962" s="221"/>
      <c r="X962" s="221"/>
      <c r="Y962" s="223"/>
      <c r="Z962" s="221"/>
      <c r="AA962" s="221"/>
      <c r="AB962" s="221"/>
      <c r="AC962" s="221"/>
      <c r="AD962" s="221"/>
      <c r="AE962" s="221"/>
      <c r="AF962" s="221"/>
      <c r="AG962" s="221"/>
      <c r="AH962" s="221"/>
    </row>
    <row r="963" spans="1:34" ht="14.25" customHeight="1">
      <c r="A963" s="221"/>
      <c r="B963" s="87"/>
      <c r="C963" s="87"/>
      <c r="F963" s="221"/>
      <c r="J963" s="299"/>
      <c r="K963" s="300"/>
      <c r="L963" s="67"/>
      <c r="N963" s="67"/>
      <c r="O963" s="221"/>
      <c r="Q963" s="221"/>
      <c r="R963" s="221"/>
      <c r="S963" s="221"/>
      <c r="T963" s="221"/>
      <c r="U963" s="221"/>
      <c r="V963" s="221"/>
      <c r="W963" s="221"/>
      <c r="X963" s="221"/>
      <c r="Y963" s="223"/>
      <c r="Z963" s="221"/>
      <c r="AA963" s="221"/>
      <c r="AB963" s="221"/>
      <c r="AC963" s="221"/>
      <c r="AD963" s="221"/>
      <c r="AE963" s="221"/>
      <c r="AF963" s="221"/>
      <c r="AG963" s="221"/>
      <c r="AH963" s="221"/>
    </row>
    <row r="964" spans="1:34" ht="14.25" customHeight="1">
      <c r="A964" s="221"/>
      <c r="B964" s="87"/>
      <c r="C964" s="87"/>
      <c r="F964" s="221"/>
      <c r="J964" s="299"/>
      <c r="K964" s="300"/>
      <c r="L964" s="67"/>
      <c r="N964" s="67"/>
      <c r="O964" s="221"/>
      <c r="Q964" s="221"/>
      <c r="R964" s="221"/>
      <c r="S964" s="221"/>
      <c r="T964" s="221"/>
      <c r="U964" s="221"/>
      <c r="V964" s="221"/>
      <c r="W964" s="221"/>
      <c r="X964" s="221"/>
      <c r="Y964" s="223"/>
      <c r="Z964" s="221"/>
      <c r="AA964" s="221"/>
      <c r="AB964" s="221"/>
      <c r="AC964" s="221"/>
      <c r="AD964" s="221"/>
      <c r="AE964" s="221"/>
      <c r="AF964" s="221"/>
      <c r="AG964" s="221"/>
      <c r="AH964" s="221"/>
    </row>
    <row r="965" spans="1:34" ht="14.25" customHeight="1">
      <c r="A965" s="221"/>
      <c r="B965" s="87"/>
      <c r="C965" s="87"/>
      <c r="F965" s="221"/>
      <c r="J965" s="299"/>
      <c r="K965" s="300"/>
      <c r="L965" s="67"/>
      <c r="N965" s="67"/>
      <c r="O965" s="221"/>
      <c r="Q965" s="221"/>
      <c r="R965" s="221"/>
      <c r="S965" s="221"/>
      <c r="T965" s="221"/>
      <c r="U965" s="221"/>
      <c r="V965" s="221"/>
      <c r="W965" s="221"/>
      <c r="X965" s="221"/>
      <c r="Y965" s="223"/>
      <c r="Z965" s="221"/>
      <c r="AA965" s="221"/>
      <c r="AB965" s="221"/>
      <c r="AC965" s="221"/>
      <c r="AD965" s="221"/>
      <c r="AE965" s="221"/>
      <c r="AF965" s="221"/>
      <c r="AG965" s="221"/>
      <c r="AH965" s="221"/>
    </row>
    <row r="966" spans="1:34" ht="14.25" customHeight="1">
      <c r="A966" s="221"/>
      <c r="B966" s="87"/>
      <c r="C966" s="87"/>
      <c r="F966" s="221"/>
      <c r="J966" s="299"/>
      <c r="K966" s="300"/>
      <c r="L966" s="67"/>
      <c r="N966" s="67"/>
      <c r="O966" s="221"/>
      <c r="Q966" s="221"/>
      <c r="R966" s="221"/>
      <c r="S966" s="221"/>
      <c r="T966" s="221"/>
      <c r="U966" s="221"/>
      <c r="V966" s="221"/>
      <c r="W966" s="221"/>
      <c r="X966" s="221"/>
      <c r="Y966" s="223"/>
      <c r="Z966" s="221"/>
      <c r="AA966" s="221"/>
      <c r="AB966" s="221"/>
      <c r="AC966" s="221"/>
      <c r="AD966" s="221"/>
      <c r="AE966" s="221"/>
      <c r="AF966" s="221"/>
      <c r="AG966" s="221"/>
      <c r="AH966" s="221"/>
    </row>
    <row r="967" spans="1:34" ht="14.25" customHeight="1">
      <c r="A967" s="221"/>
      <c r="B967" s="87"/>
      <c r="C967" s="87"/>
      <c r="F967" s="221"/>
      <c r="J967" s="299"/>
      <c r="K967" s="300"/>
      <c r="L967" s="67"/>
      <c r="N967" s="67"/>
      <c r="O967" s="221"/>
      <c r="Q967" s="221"/>
      <c r="R967" s="221"/>
      <c r="S967" s="221"/>
      <c r="T967" s="221"/>
      <c r="U967" s="221"/>
      <c r="V967" s="221"/>
      <c r="W967" s="221"/>
      <c r="X967" s="221"/>
      <c r="Y967" s="223"/>
      <c r="Z967" s="221"/>
      <c r="AA967" s="221"/>
      <c r="AB967" s="221"/>
      <c r="AC967" s="221"/>
      <c r="AD967" s="221"/>
      <c r="AE967" s="221"/>
      <c r="AF967" s="221"/>
      <c r="AG967" s="221"/>
      <c r="AH967" s="221"/>
    </row>
    <row r="968" spans="1:34" ht="14.25" customHeight="1">
      <c r="A968" s="221"/>
      <c r="B968" s="87"/>
      <c r="C968" s="87"/>
      <c r="F968" s="221"/>
      <c r="J968" s="299"/>
      <c r="K968" s="300"/>
      <c r="L968" s="67"/>
      <c r="N968" s="67"/>
      <c r="O968" s="221"/>
      <c r="Q968" s="221"/>
      <c r="R968" s="221"/>
      <c r="S968" s="221"/>
      <c r="T968" s="221"/>
      <c r="U968" s="221"/>
      <c r="V968" s="221"/>
      <c r="W968" s="221"/>
      <c r="X968" s="221"/>
      <c r="Y968" s="223"/>
      <c r="Z968" s="221"/>
      <c r="AA968" s="221"/>
      <c r="AB968" s="221"/>
      <c r="AC968" s="221"/>
      <c r="AD968" s="221"/>
      <c r="AE968" s="221"/>
      <c r="AF968" s="221"/>
      <c r="AG968" s="221"/>
      <c r="AH968" s="221"/>
    </row>
    <row r="969" spans="1:34" ht="14.25" customHeight="1">
      <c r="A969" s="221"/>
      <c r="B969" s="87"/>
      <c r="C969" s="87"/>
      <c r="F969" s="221"/>
      <c r="J969" s="299"/>
      <c r="K969" s="300"/>
      <c r="L969" s="67"/>
      <c r="N969" s="67"/>
      <c r="O969" s="221"/>
      <c r="Q969" s="221"/>
      <c r="R969" s="221"/>
      <c r="S969" s="221"/>
      <c r="T969" s="221"/>
      <c r="U969" s="221"/>
      <c r="V969" s="221"/>
      <c r="W969" s="221"/>
      <c r="X969" s="221"/>
      <c r="Y969" s="223"/>
      <c r="Z969" s="221"/>
      <c r="AA969" s="221"/>
      <c r="AB969" s="221"/>
      <c r="AC969" s="221"/>
      <c r="AD969" s="221"/>
      <c r="AE969" s="221"/>
      <c r="AF969" s="221"/>
      <c r="AG969" s="221"/>
      <c r="AH969" s="221"/>
    </row>
    <row r="970" spans="1:34" ht="14.25" customHeight="1">
      <c r="A970" s="221"/>
      <c r="B970" s="87"/>
      <c r="C970" s="87"/>
      <c r="F970" s="221"/>
      <c r="J970" s="299"/>
      <c r="K970" s="300"/>
      <c r="L970" s="67"/>
      <c r="N970" s="67"/>
      <c r="O970" s="221"/>
      <c r="Q970" s="221"/>
      <c r="R970" s="221"/>
      <c r="S970" s="221"/>
      <c r="T970" s="221"/>
      <c r="U970" s="221"/>
      <c r="V970" s="221"/>
      <c r="W970" s="221"/>
      <c r="X970" s="221"/>
      <c r="Y970" s="223"/>
      <c r="Z970" s="221"/>
      <c r="AA970" s="221"/>
      <c r="AB970" s="221"/>
      <c r="AC970" s="221"/>
      <c r="AD970" s="221"/>
      <c r="AE970" s="221"/>
      <c r="AF970" s="221"/>
      <c r="AG970" s="221"/>
      <c r="AH970" s="221"/>
    </row>
    <row r="971" spans="1:34" ht="14.25" customHeight="1">
      <c r="A971" s="221"/>
      <c r="B971" s="87"/>
      <c r="C971" s="87"/>
      <c r="F971" s="221"/>
      <c r="J971" s="299"/>
      <c r="K971" s="300"/>
      <c r="L971" s="67"/>
      <c r="N971" s="67"/>
      <c r="O971" s="221"/>
      <c r="Q971" s="221"/>
      <c r="R971" s="221"/>
      <c r="S971" s="221"/>
      <c r="T971" s="221"/>
      <c r="U971" s="221"/>
      <c r="V971" s="221"/>
      <c r="W971" s="221"/>
      <c r="X971" s="221"/>
      <c r="Y971" s="223"/>
      <c r="Z971" s="221"/>
      <c r="AA971" s="221"/>
      <c r="AB971" s="221"/>
      <c r="AC971" s="221"/>
      <c r="AD971" s="221"/>
      <c r="AE971" s="221"/>
      <c r="AF971" s="221"/>
      <c r="AG971" s="221"/>
      <c r="AH971" s="221"/>
    </row>
    <row r="972" spans="1:34" ht="14.25" customHeight="1">
      <c r="A972" s="221"/>
      <c r="B972" s="87"/>
      <c r="C972" s="87"/>
      <c r="F972" s="221"/>
      <c r="J972" s="299"/>
      <c r="K972" s="300"/>
      <c r="L972" s="67"/>
      <c r="N972" s="67"/>
      <c r="O972" s="221"/>
      <c r="Q972" s="221"/>
      <c r="R972" s="221"/>
      <c r="S972" s="221"/>
      <c r="T972" s="221"/>
      <c r="U972" s="221"/>
      <c r="V972" s="221"/>
      <c r="W972" s="221"/>
      <c r="X972" s="221"/>
      <c r="Y972" s="223"/>
      <c r="Z972" s="221"/>
      <c r="AA972" s="221"/>
      <c r="AB972" s="221"/>
      <c r="AC972" s="221"/>
      <c r="AD972" s="221"/>
      <c r="AE972" s="221"/>
      <c r="AF972" s="221"/>
      <c r="AG972" s="221"/>
      <c r="AH972" s="221"/>
    </row>
    <row r="973" spans="1:34" ht="14.25" customHeight="1">
      <c r="A973" s="221"/>
      <c r="B973" s="87"/>
      <c r="C973" s="87"/>
      <c r="F973" s="221"/>
      <c r="J973" s="299"/>
      <c r="K973" s="300"/>
      <c r="L973" s="67"/>
      <c r="N973" s="67"/>
      <c r="O973" s="221"/>
      <c r="Q973" s="221"/>
      <c r="R973" s="221"/>
      <c r="S973" s="221"/>
      <c r="T973" s="221"/>
      <c r="U973" s="221"/>
      <c r="V973" s="221"/>
      <c r="W973" s="221"/>
      <c r="X973" s="221"/>
      <c r="Y973" s="223"/>
      <c r="Z973" s="221"/>
      <c r="AA973" s="221"/>
      <c r="AB973" s="221"/>
      <c r="AC973" s="221"/>
      <c r="AD973" s="221"/>
      <c r="AE973" s="221"/>
      <c r="AF973" s="221"/>
      <c r="AG973" s="221"/>
      <c r="AH973" s="221"/>
    </row>
    <row r="974" spans="1:34" ht="14.25" customHeight="1">
      <c r="A974" s="221"/>
      <c r="B974" s="87"/>
      <c r="C974" s="87"/>
      <c r="F974" s="221"/>
      <c r="J974" s="299"/>
      <c r="K974" s="300"/>
      <c r="L974" s="67"/>
      <c r="N974" s="67"/>
      <c r="O974" s="221"/>
      <c r="Q974" s="221"/>
      <c r="R974" s="221"/>
      <c r="S974" s="221"/>
      <c r="T974" s="221"/>
      <c r="U974" s="221"/>
      <c r="V974" s="221"/>
      <c r="W974" s="221"/>
      <c r="X974" s="221"/>
      <c r="Y974" s="223"/>
      <c r="Z974" s="221"/>
      <c r="AA974" s="221"/>
      <c r="AB974" s="221"/>
      <c r="AC974" s="221"/>
      <c r="AD974" s="221"/>
      <c r="AE974" s="221"/>
      <c r="AF974" s="221"/>
      <c r="AG974" s="221"/>
      <c r="AH974" s="221"/>
    </row>
    <row r="975" spans="1:34" ht="14.25" customHeight="1">
      <c r="A975" s="221"/>
      <c r="B975" s="87"/>
      <c r="C975" s="87"/>
      <c r="F975" s="221"/>
      <c r="J975" s="299"/>
      <c r="K975" s="300"/>
      <c r="L975" s="67"/>
      <c r="N975" s="67"/>
      <c r="O975" s="221"/>
      <c r="Q975" s="221"/>
      <c r="R975" s="221"/>
      <c r="S975" s="221"/>
      <c r="T975" s="221"/>
      <c r="U975" s="221"/>
      <c r="V975" s="221"/>
      <c r="W975" s="221"/>
      <c r="X975" s="221"/>
      <c r="Y975" s="223"/>
      <c r="Z975" s="221"/>
      <c r="AA975" s="221"/>
      <c r="AB975" s="221"/>
      <c r="AC975" s="221"/>
      <c r="AD975" s="221"/>
      <c r="AE975" s="221"/>
      <c r="AF975" s="221"/>
      <c r="AG975" s="221"/>
      <c r="AH975" s="221"/>
    </row>
    <row r="976" spans="1:34" ht="14.25" customHeight="1">
      <c r="A976" s="221"/>
      <c r="B976" s="87"/>
      <c r="C976" s="87"/>
      <c r="F976" s="221"/>
      <c r="J976" s="299"/>
      <c r="K976" s="300"/>
      <c r="L976" s="67"/>
      <c r="N976" s="67"/>
      <c r="O976" s="221"/>
      <c r="Q976" s="221"/>
      <c r="R976" s="221"/>
      <c r="S976" s="221"/>
      <c r="T976" s="221"/>
      <c r="U976" s="221"/>
      <c r="V976" s="221"/>
      <c r="W976" s="221"/>
      <c r="X976" s="221"/>
      <c r="Y976" s="223"/>
      <c r="Z976" s="221"/>
      <c r="AA976" s="221"/>
      <c r="AB976" s="221"/>
      <c r="AC976" s="221"/>
      <c r="AD976" s="221"/>
      <c r="AE976" s="221"/>
      <c r="AF976" s="221"/>
      <c r="AG976" s="221"/>
      <c r="AH976" s="221"/>
    </row>
    <row r="977" spans="1:34" ht="14.25" customHeight="1">
      <c r="A977" s="221"/>
      <c r="B977" s="87"/>
      <c r="C977" s="87"/>
      <c r="F977" s="221"/>
      <c r="J977" s="299"/>
      <c r="K977" s="300"/>
      <c r="L977" s="67"/>
      <c r="N977" s="67"/>
      <c r="O977" s="221"/>
      <c r="Q977" s="221"/>
      <c r="R977" s="221"/>
      <c r="S977" s="221"/>
      <c r="T977" s="221"/>
      <c r="U977" s="221"/>
      <c r="V977" s="221"/>
      <c r="W977" s="221"/>
      <c r="X977" s="221"/>
      <c r="Y977" s="223"/>
      <c r="Z977" s="221"/>
      <c r="AA977" s="221"/>
      <c r="AB977" s="221"/>
      <c r="AC977" s="221"/>
      <c r="AD977" s="221"/>
      <c r="AE977" s="221"/>
      <c r="AF977" s="221"/>
      <c r="AG977" s="221"/>
      <c r="AH977" s="221"/>
    </row>
    <row r="978" spans="1:34" ht="14.25" customHeight="1">
      <c r="A978" s="221"/>
      <c r="B978" s="87"/>
      <c r="C978" s="87"/>
      <c r="F978" s="221"/>
      <c r="J978" s="299"/>
      <c r="K978" s="300"/>
      <c r="L978" s="67"/>
      <c r="N978" s="67"/>
      <c r="O978" s="221"/>
      <c r="Q978" s="221"/>
      <c r="R978" s="221"/>
      <c r="S978" s="221"/>
      <c r="T978" s="221"/>
      <c r="U978" s="221"/>
      <c r="V978" s="221"/>
      <c r="W978" s="221"/>
      <c r="X978" s="221"/>
      <c r="Y978" s="223"/>
      <c r="Z978" s="221"/>
      <c r="AA978" s="221"/>
      <c r="AB978" s="221"/>
      <c r="AC978" s="221"/>
      <c r="AD978" s="221"/>
      <c r="AE978" s="221"/>
      <c r="AF978" s="221"/>
      <c r="AG978" s="221"/>
      <c r="AH978" s="221"/>
    </row>
    <row r="979" spans="1:34" ht="14.25" customHeight="1">
      <c r="A979" s="221"/>
      <c r="B979" s="87"/>
      <c r="C979" s="87"/>
      <c r="F979" s="221"/>
      <c r="J979" s="299"/>
      <c r="K979" s="300"/>
      <c r="L979" s="67"/>
      <c r="N979" s="67"/>
      <c r="O979" s="221"/>
      <c r="Q979" s="221"/>
      <c r="R979" s="221"/>
      <c r="S979" s="221"/>
      <c r="T979" s="221"/>
      <c r="U979" s="221"/>
      <c r="V979" s="221"/>
      <c r="W979" s="221"/>
      <c r="X979" s="221"/>
      <c r="Y979" s="223"/>
      <c r="Z979" s="221"/>
      <c r="AA979" s="221"/>
      <c r="AB979" s="221"/>
      <c r="AC979" s="221"/>
      <c r="AD979" s="221"/>
      <c r="AE979" s="221"/>
      <c r="AF979" s="221"/>
      <c r="AG979" s="221"/>
      <c r="AH979" s="221"/>
    </row>
    <row r="980" spans="1:34" ht="14.25" customHeight="1">
      <c r="A980" s="221"/>
      <c r="B980" s="87"/>
      <c r="C980" s="87"/>
      <c r="F980" s="221"/>
      <c r="J980" s="299"/>
      <c r="K980" s="300"/>
      <c r="L980" s="67"/>
      <c r="N980" s="67"/>
      <c r="O980" s="221"/>
      <c r="Q980" s="221"/>
      <c r="R980" s="221"/>
      <c r="S980" s="221"/>
      <c r="T980" s="221"/>
      <c r="U980" s="221"/>
      <c r="V980" s="221"/>
      <c r="W980" s="221"/>
      <c r="X980" s="221"/>
      <c r="Y980" s="223"/>
      <c r="Z980" s="221"/>
      <c r="AA980" s="221"/>
      <c r="AB980" s="221"/>
      <c r="AC980" s="221"/>
      <c r="AD980" s="221"/>
      <c r="AE980" s="221"/>
      <c r="AF980" s="221"/>
      <c r="AG980" s="221"/>
      <c r="AH980" s="221"/>
    </row>
    <row r="981" spans="1:34" ht="14.25" customHeight="1">
      <c r="A981" s="221"/>
      <c r="B981" s="87"/>
      <c r="C981" s="87"/>
      <c r="F981" s="221"/>
      <c r="J981" s="299"/>
      <c r="K981" s="300"/>
      <c r="L981" s="67"/>
      <c r="N981" s="67"/>
      <c r="O981" s="221"/>
      <c r="Q981" s="221"/>
      <c r="R981" s="221"/>
      <c r="S981" s="221"/>
      <c r="T981" s="221"/>
      <c r="U981" s="221"/>
      <c r="V981" s="221"/>
      <c r="W981" s="221"/>
      <c r="X981" s="221"/>
      <c r="Y981" s="223"/>
      <c r="Z981" s="221"/>
      <c r="AA981" s="221"/>
      <c r="AB981" s="221"/>
      <c r="AC981" s="221"/>
      <c r="AD981" s="221"/>
      <c r="AE981" s="221"/>
      <c r="AF981" s="221"/>
      <c r="AG981" s="221"/>
      <c r="AH981" s="221"/>
    </row>
    <row r="982" spans="1:34" ht="14.25" customHeight="1">
      <c r="A982" s="221"/>
      <c r="B982" s="87"/>
      <c r="C982" s="87"/>
      <c r="F982" s="221"/>
      <c r="J982" s="299"/>
      <c r="K982" s="300"/>
      <c r="L982" s="67"/>
      <c r="N982" s="67"/>
      <c r="O982" s="221"/>
      <c r="Q982" s="221"/>
      <c r="R982" s="221"/>
      <c r="S982" s="221"/>
      <c r="T982" s="221"/>
      <c r="U982" s="221"/>
      <c r="V982" s="221"/>
      <c r="W982" s="221"/>
      <c r="X982" s="221"/>
      <c r="Y982" s="223"/>
      <c r="Z982" s="221"/>
      <c r="AA982" s="221"/>
      <c r="AB982" s="221"/>
      <c r="AC982" s="221"/>
      <c r="AD982" s="221"/>
      <c r="AE982" s="221"/>
      <c r="AF982" s="221"/>
      <c r="AG982" s="221"/>
      <c r="AH982" s="221"/>
    </row>
    <row r="983" spans="1:34" ht="14.25" customHeight="1">
      <c r="A983" s="221"/>
      <c r="B983" s="87"/>
      <c r="C983" s="87"/>
      <c r="F983" s="221"/>
      <c r="J983" s="299"/>
      <c r="K983" s="300"/>
      <c r="L983" s="67"/>
      <c r="N983" s="67"/>
      <c r="O983" s="221"/>
      <c r="Q983" s="221"/>
      <c r="R983" s="221"/>
      <c r="S983" s="221"/>
      <c r="T983" s="221"/>
      <c r="U983" s="221"/>
      <c r="V983" s="221"/>
      <c r="W983" s="221"/>
      <c r="X983" s="221"/>
      <c r="Y983" s="223"/>
      <c r="Z983" s="221"/>
      <c r="AA983" s="221"/>
      <c r="AB983" s="221"/>
      <c r="AC983" s="221"/>
      <c r="AD983" s="221"/>
      <c r="AE983" s="221"/>
      <c r="AF983" s="221"/>
      <c r="AG983" s="221"/>
      <c r="AH983" s="221"/>
    </row>
    <row r="984" spans="1:34" ht="14.25" customHeight="1">
      <c r="A984" s="221"/>
      <c r="B984" s="87"/>
      <c r="C984" s="87"/>
      <c r="F984" s="221"/>
      <c r="J984" s="299"/>
      <c r="K984" s="300"/>
      <c r="L984" s="67"/>
      <c r="N984" s="67"/>
      <c r="O984" s="221"/>
      <c r="Q984" s="221"/>
      <c r="R984" s="221"/>
      <c r="S984" s="221"/>
      <c r="T984" s="221"/>
      <c r="U984" s="221"/>
      <c r="V984" s="221"/>
      <c r="W984" s="221"/>
      <c r="X984" s="221"/>
      <c r="Y984" s="223"/>
      <c r="Z984" s="221"/>
      <c r="AA984" s="221"/>
      <c r="AB984" s="221"/>
      <c r="AC984" s="221"/>
      <c r="AD984" s="221"/>
      <c r="AE984" s="221"/>
      <c r="AF984" s="221"/>
      <c r="AG984" s="221"/>
      <c r="AH984" s="221"/>
    </row>
    <row r="985" spans="1:34" ht="14.25" customHeight="1">
      <c r="A985" s="221"/>
      <c r="B985" s="87"/>
      <c r="C985" s="87"/>
      <c r="F985" s="221"/>
      <c r="J985" s="299"/>
      <c r="K985" s="300"/>
      <c r="L985" s="67"/>
      <c r="N985" s="67"/>
      <c r="O985" s="221"/>
      <c r="Q985" s="221"/>
      <c r="R985" s="221"/>
      <c r="S985" s="221"/>
      <c r="T985" s="221"/>
      <c r="U985" s="221"/>
      <c r="V985" s="221"/>
      <c r="W985" s="221"/>
      <c r="X985" s="221"/>
      <c r="Y985" s="223"/>
      <c r="Z985" s="221"/>
      <c r="AA985" s="221"/>
      <c r="AB985" s="221"/>
      <c r="AC985" s="221"/>
      <c r="AD985" s="221"/>
      <c r="AE985" s="221"/>
      <c r="AF985" s="221"/>
      <c r="AG985" s="221"/>
      <c r="AH985" s="221"/>
    </row>
    <row r="986" spans="1:34" ht="14.25" customHeight="1">
      <c r="A986" s="221"/>
      <c r="B986" s="87"/>
      <c r="C986" s="87"/>
      <c r="F986" s="221"/>
      <c r="J986" s="299"/>
      <c r="K986" s="300"/>
      <c r="L986" s="67"/>
      <c r="N986" s="67"/>
      <c r="O986" s="221"/>
      <c r="Q986" s="221"/>
      <c r="R986" s="221"/>
      <c r="S986" s="221"/>
      <c r="T986" s="221"/>
      <c r="U986" s="221"/>
      <c r="V986" s="221"/>
      <c r="W986" s="221"/>
      <c r="X986" s="221"/>
      <c r="Y986" s="223"/>
      <c r="Z986" s="221"/>
      <c r="AA986" s="221"/>
      <c r="AB986" s="221"/>
      <c r="AC986" s="221"/>
      <c r="AD986" s="221"/>
      <c r="AE986" s="221"/>
      <c r="AF986" s="221"/>
      <c r="AG986" s="221"/>
      <c r="AH986" s="221"/>
    </row>
    <row r="987" spans="1:34" ht="14.25" customHeight="1">
      <c r="A987" s="221"/>
      <c r="B987" s="87"/>
      <c r="C987" s="87"/>
      <c r="F987" s="221"/>
      <c r="J987" s="299"/>
      <c r="K987" s="300"/>
      <c r="L987" s="67"/>
      <c r="N987" s="67"/>
      <c r="O987" s="221"/>
      <c r="Q987" s="221"/>
      <c r="R987" s="221"/>
      <c r="S987" s="221"/>
      <c r="T987" s="221"/>
      <c r="U987" s="221"/>
      <c r="V987" s="221"/>
      <c r="W987" s="221"/>
      <c r="X987" s="221"/>
      <c r="Y987" s="223"/>
      <c r="Z987" s="221"/>
      <c r="AA987" s="221"/>
      <c r="AB987" s="221"/>
      <c r="AC987" s="221"/>
      <c r="AD987" s="221"/>
      <c r="AE987" s="221"/>
      <c r="AF987" s="221"/>
      <c r="AG987" s="221"/>
      <c r="AH987" s="221"/>
    </row>
    <row r="988" spans="1:34" ht="14.25" customHeight="1">
      <c r="A988" s="221"/>
      <c r="B988" s="87"/>
      <c r="C988" s="87"/>
      <c r="F988" s="221"/>
      <c r="J988" s="299"/>
      <c r="K988" s="300"/>
      <c r="L988" s="67"/>
      <c r="N988" s="67"/>
      <c r="O988" s="221"/>
      <c r="Q988" s="221"/>
      <c r="R988" s="221"/>
      <c r="S988" s="221"/>
      <c r="T988" s="221"/>
      <c r="U988" s="221"/>
      <c r="V988" s="221"/>
      <c r="W988" s="221"/>
      <c r="X988" s="221"/>
      <c r="Y988" s="223"/>
      <c r="Z988" s="221"/>
      <c r="AA988" s="221"/>
      <c r="AB988" s="221"/>
      <c r="AC988" s="221"/>
      <c r="AD988" s="221"/>
      <c r="AE988" s="221"/>
      <c r="AF988" s="221"/>
      <c r="AG988" s="221"/>
      <c r="AH988" s="221"/>
    </row>
    <row r="989" spans="1:34" ht="14.25" customHeight="1">
      <c r="A989" s="221"/>
      <c r="B989" s="87"/>
      <c r="C989" s="87"/>
      <c r="F989" s="221"/>
      <c r="J989" s="299"/>
      <c r="K989" s="300"/>
      <c r="L989" s="67"/>
      <c r="N989" s="67"/>
      <c r="O989" s="221"/>
      <c r="Q989" s="221"/>
      <c r="R989" s="221"/>
      <c r="S989" s="221"/>
      <c r="T989" s="221"/>
      <c r="U989" s="221"/>
      <c r="V989" s="221"/>
      <c r="W989" s="221"/>
      <c r="X989" s="221"/>
      <c r="Y989" s="223"/>
      <c r="Z989" s="221"/>
      <c r="AA989" s="221"/>
      <c r="AB989" s="221"/>
      <c r="AC989" s="221"/>
      <c r="AD989" s="221"/>
      <c r="AE989" s="221"/>
      <c r="AF989" s="221"/>
      <c r="AG989" s="221"/>
      <c r="AH989" s="221"/>
    </row>
    <row r="990" spans="1:34" ht="14.25" customHeight="1">
      <c r="A990" s="221"/>
      <c r="B990" s="87"/>
      <c r="C990" s="87"/>
      <c r="F990" s="221"/>
      <c r="J990" s="299"/>
      <c r="K990" s="300"/>
      <c r="L990" s="67"/>
      <c r="N990" s="67"/>
      <c r="O990" s="221"/>
      <c r="Q990" s="221"/>
      <c r="R990" s="221"/>
      <c r="S990" s="221"/>
      <c r="T990" s="221"/>
      <c r="U990" s="221"/>
      <c r="V990" s="221"/>
      <c r="W990" s="221"/>
      <c r="X990" s="221"/>
      <c r="Y990" s="223"/>
      <c r="Z990" s="221"/>
      <c r="AA990" s="221"/>
      <c r="AB990" s="221"/>
      <c r="AC990" s="221"/>
      <c r="AD990" s="221"/>
      <c r="AE990" s="221"/>
      <c r="AF990" s="221"/>
      <c r="AG990" s="221"/>
      <c r="AH990" s="221"/>
    </row>
    <row r="991" spans="1:34" ht="14.25" customHeight="1">
      <c r="A991" s="221"/>
      <c r="B991" s="87"/>
      <c r="C991" s="87"/>
      <c r="F991" s="221"/>
      <c r="J991" s="299"/>
      <c r="K991" s="300"/>
      <c r="L991" s="67"/>
      <c r="N991" s="67"/>
      <c r="O991" s="221"/>
      <c r="Q991" s="221"/>
      <c r="R991" s="221"/>
      <c r="S991" s="221"/>
      <c r="T991" s="221"/>
      <c r="U991" s="221"/>
      <c r="V991" s="221"/>
      <c r="W991" s="221"/>
      <c r="X991" s="221"/>
      <c r="Y991" s="223"/>
      <c r="Z991" s="221"/>
      <c r="AA991" s="221"/>
      <c r="AB991" s="221"/>
      <c r="AC991" s="221"/>
      <c r="AD991" s="221"/>
      <c r="AE991" s="221"/>
      <c r="AF991" s="221"/>
      <c r="AG991" s="221"/>
      <c r="AH991" s="221"/>
    </row>
    <row r="992" spans="1:34" ht="14.25" customHeight="1">
      <c r="A992" s="221"/>
      <c r="B992" s="87"/>
      <c r="C992" s="87"/>
      <c r="F992" s="221"/>
      <c r="J992" s="299"/>
      <c r="K992" s="300"/>
      <c r="L992" s="67"/>
      <c r="N992" s="67"/>
      <c r="O992" s="221"/>
      <c r="Q992" s="221"/>
      <c r="R992" s="221"/>
      <c r="S992" s="221"/>
      <c r="T992" s="221"/>
      <c r="U992" s="221"/>
      <c r="V992" s="221"/>
      <c r="W992" s="221"/>
      <c r="X992" s="221"/>
      <c r="Y992" s="223"/>
      <c r="Z992" s="221"/>
      <c r="AA992" s="221"/>
      <c r="AB992" s="221"/>
      <c r="AC992" s="221"/>
      <c r="AD992" s="221"/>
      <c r="AE992" s="221"/>
      <c r="AF992" s="221"/>
      <c r="AG992" s="221"/>
      <c r="AH992" s="221"/>
    </row>
    <row r="993" spans="1:34" ht="14.25" customHeight="1">
      <c r="A993" s="221"/>
      <c r="B993" s="87"/>
      <c r="C993" s="87"/>
      <c r="F993" s="221"/>
      <c r="J993" s="299"/>
      <c r="K993" s="300"/>
      <c r="L993" s="67"/>
      <c r="N993" s="67"/>
      <c r="O993" s="221"/>
      <c r="Q993" s="221"/>
      <c r="R993" s="221"/>
      <c r="S993" s="221"/>
      <c r="T993" s="221"/>
      <c r="U993" s="221"/>
      <c r="V993" s="221"/>
      <c r="W993" s="221"/>
      <c r="X993" s="221"/>
      <c r="Y993" s="223"/>
      <c r="Z993" s="221"/>
      <c r="AA993" s="221"/>
      <c r="AB993" s="221"/>
      <c r="AC993" s="221"/>
      <c r="AD993" s="221"/>
      <c r="AE993" s="221"/>
      <c r="AF993" s="221"/>
      <c r="AG993" s="221"/>
      <c r="AH993" s="221"/>
    </row>
    <row r="994" spans="1:34" ht="14.25" customHeight="1">
      <c r="A994" s="221"/>
      <c r="B994" s="87"/>
      <c r="C994" s="87"/>
      <c r="F994" s="221"/>
      <c r="J994" s="299"/>
      <c r="K994" s="300"/>
      <c r="L994" s="67"/>
      <c r="N994" s="67"/>
      <c r="O994" s="221"/>
      <c r="Q994" s="221"/>
      <c r="R994" s="221"/>
      <c r="S994" s="221"/>
      <c r="T994" s="221"/>
      <c r="U994" s="221"/>
      <c r="V994" s="221"/>
      <c r="W994" s="221"/>
      <c r="X994" s="221"/>
      <c r="Y994" s="223"/>
      <c r="Z994" s="221"/>
      <c r="AA994" s="221"/>
      <c r="AB994" s="221"/>
      <c r="AC994" s="221"/>
      <c r="AD994" s="221"/>
      <c r="AE994" s="221"/>
      <c r="AF994" s="221"/>
      <c r="AG994" s="221"/>
      <c r="AH994" s="221"/>
    </row>
    <row r="995" spans="1:34" ht="14.25" customHeight="1">
      <c r="A995" s="221"/>
      <c r="B995" s="87"/>
      <c r="C995" s="87"/>
      <c r="F995" s="221"/>
      <c r="J995" s="299"/>
      <c r="K995" s="300"/>
      <c r="L995" s="67"/>
      <c r="N995" s="67"/>
      <c r="O995" s="221"/>
      <c r="Q995" s="221"/>
      <c r="R995" s="221"/>
      <c r="S995" s="221"/>
      <c r="T995" s="221"/>
      <c r="U995" s="221"/>
      <c r="V995" s="221"/>
      <c r="W995" s="221"/>
      <c r="X995" s="221"/>
      <c r="Y995" s="223"/>
      <c r="Z995" s="221"/>
      <c r="AA995" s="221"/>
      <c r="AB995" s="221"/>
      <c r="AC995" s="221"/>
      <c r="AD995" s="221"/>
      <c r="AE995" s="221"/>
      <c r="AF995" s="221"/>
      <c r="AG995" s="221"/>
      <c r="AH995" s="221"/>
    </row>
    <row r="996" spans="1:34" ht="14.25" customHeight="1">
      <c r="A996" s="221"/>
      <c r="B996" s="87"/>
      <c r="C996" s="87"/>
      <c r="F996" s="221"/>
      <c r="J996" s="299"/>
      <c r="K996" s="300"/>
      <c r="L996" s="67"/>
      <c r="N996" s="67"/>
      <c r="O996" s="221"/>
      <c r="Q996" s="221"/>
      <c r="R996" s="221"/>
      <c r="S996" s="221"/>
      <c r="T996" s="221"/>
      <c r="U996" s="221"/>
      <c r="V996" s="221"/>
      <c r="W996" s="221"/>
      <c r="X996" s="221"/>
      <c r="Y996" s="223"/>
      <c r="Z996" s="221"/>
      <c r="AA996" s="221"/>
      <c r="AB996" s="221"/>
      <c r="AC996" s="221"/>
      <c r="AD996" s="221"/>
      <c r="AE996" s="221"/>
      <c r="AF996" s="221"/>
      <c r="AG996" s="221"/>
      <c r="AH996" s="221"/>
    </row>
    <row r="997" spans="1:34" ht="14.25" customHeight="1">
      <c r="A997" s="221"/>
      <c r="B997" s="87"/>
      <c r="C997" s="87"/>
      <c r="F997" s="221"/>
      <c r="J997" s="299"/>
      <c r="K997" s="300"/>
      <c r="L997" s="67"/>
      <c r="N997" s="67"/>
      <c r="O997" s="221"/>
      <c r="Q997" s="221"/>
      <c r="R997" s="221"/>
      <c r="S997" s="221"/>
      <c r="T997" s="221"/>
      <c r="U997" s="221"/>
      <c r="V997" s="221"/>
      <c r="W997" s="221"/>
      <c r="X997" s="221"/>
      <c r="Y997" s="223"/>
      <c r="Z997" s="221"/>
      <c r="AA997" s="221"/>
      <c r="AB997" s="221"/>
      <c r="AC997" s="221"/>
      <c r="AD997" s="221"/>
      <c r="AE997" s="221"/>
      <c r="AF997" s="221"/>
      <c r="AG997" s="221"/>
      <c r="AH997" s="221"/>
    </row>
    <row r="998" spans="1:34" ht="14.25" customHeight="1">
      <c r="A998" s="221"/>
      <c r="B998" s="87"/>
      <c r="C998" s="87"/>
      <c r="F998" s="221"/>
      <c r="J998" s="299"/>
      <c r="K998" s="300"/>
      <c r="L998" s="67"/>
      <c r="N998" s="67"/>
      <c r="O998" s="221"/>
      <c r="Q998" s="221"/>
      <c r="R998" s="221"/>
      <c r="S998" s="221"/>
      <c r="T998" s="221"/>
      <c r="U998" s="221"/>
      <c r="V998" s="221"/>
      <c r="W998" s="221"/>
      <c r="X998" s="221"/>
      <c r="Y998" s="223"/>
      <c r="Z998" s="221"/>
      <c r="AA998" s="221"/>
      <c r="AB998" s="221"/>
      <c r="AC998" s="221"/>
      <c r="AD998" s="221"/>
      <c r="AE998" s="221"/>
      <c r="AF998" s="221"/>
      <c r="AG998" s="221"/>
      <c r="AH998" s="221"/>
    </row>
    <row r="999" spans="1:34" ht="14.25" customHeight="1">
      <c r="A999" s="221"/>
      <c r="B999" s="87"/>
      <c r="C999" s="87"/>
      <c r="F999" s="221"/>
      <c r="J999" s="299"/>
      <c r="K999" s="300"/>
      <c r="L999" s="67"/>
      <c r="N999" s="67"/>
      <c r="O999" s="221"/>
      <c r="Q999" s="221"/>
      <c r="R999" s="221"/>
      <c r="S999" s="221"/>
      <c r="T999" s="221"/>
      <c r="U999" s="221"/>
      <c r="V999" s="221"/>
      <c r="W999" s="221"/>
      <c r="X999" s="221"/>
      <c r="Y999" s="223"/>
      <c r="Z999" s="221"/>
      <c r="AA999" s="221"/>
      <c r="AB999" s="221"/>
      <c r="AC999" s="221"/>
      <c r="AD999" s="221"/>
      <c r="AE999" s="221"/>
      <c r="AF999" s="221"/>
      <c r="AG999" s="221"/>
      <c r="AH999" s="221"/>
    </row>
    <row r="1000" spans="1:34" ht="14.25" customHeight="1">
      <c r="A1000" s="221"/>
      <c r="B1000" s="87"/>
      <c r="C1000" s="87"/>
      <c r="F1000" s="221"/>
      <c r="J1000" s="299"/>
      <c r="K1000" s="300"/>
      <c r="L1000" s="67"/>
      <c r="N1000" s="67"/>
      <c r="O1000" s="221"/>
      <c r="Q1000" s="221"/>
      <c r="R1000" s="221"/>
      <c r="S1000" s="221"/>
      <c r="T1000" s="221"/>
      <c r="U1000" s="221"/>
      <c r="V1000" s="221"/>
      <c r="W1000" s="221"/>
      <c r="X1000" s="221"/>
      <c r="Y1000" s="223"/>
      <c r="Z1000" s="221"/>
      <c r="AA1000" s="221"/>
      <c r="AB1000" s="221"/>
      <c r="AC1000" s="221"/>
      <c r="AD1000" s="221"/>
      <c r="AE1000" s="221"/>
      <c r="AF1000" s="221"/>
      <c r="AG1000" s="221"/>
      <c r="AH1000" s="221"/>
    </row>
  </sheetData>
  <printOptions gridLines="1"/>
  <pageMargins left="0.25" right="0.25" top="0.75" bottom="0.75" header="0" footer="0"/>
  <pageSetup orientation="landscape"/>
  <headerFooter>
    <oddHeader>&amp;R&amp;P</oddHeader>
    <oddFooter>&amp;L_x000D_#000000 USAA Classification: Public</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0"/>
  <sheetViews>
    <sheetView workbookViewId="0">
      <pane ySplit="1" topLeftCell="A2" activePane="bottomLeft" state="frozen"/>
      <selection pane="bottomLeft" activeCell="B3" sqref="B3"/>
    </sheetView>
  </sheetViews>
  <sheetFormatPr defaultColWidth="14.44140625" defaultRowHeight="15" customHeight="1"/>
  <cols>
    <col min="1" max="1" width="51.5546875" customWidth="1"/>
    <col min="2" max="2" width="18" customWidth="1"/>
    <col min="3" max="3" width="23.5546875" customWidth="1"/>
    <col min="4" max="4" width="11" customWidth="1"/>
    <col min="5" max="5" width="4.88671875" customWidth="1"/>
    <col min="6" max="6" width="9.109375" customWidth="1"/>
    <col min="7" max="7" width="7" customWidth="1"/>
    <col min="8" max="8" width="22.109375" customWidth="1"/>
    <col min="9" max="9" width="9.5546875" customWidth="1"/>
    <col min="10" max="10" width="8.44140625" customWidth="1"/>
    <col min="11" max="11" width="7" hidden="1" customWidth="1"/>
    <col min="12" max="12" width="42.109375" customWidth="1"/>
    <col min="13" max="13" width="15.5546875" customWidth="1"/>
    <col min="14" max="14" width="29.44140625" customWidth="1"/>
    <col min="15" max="26" width="31.88671875" customWidth="1"/>
  </cols>
  <sheetData>
    <row r="1" spans="1:26" ht="12" customHeight="1">
      <c r="A1" s="303" t="s">
        <v>30</v>
      </c>
      <c r="B1" s="303" t="s">
        <v>2687</v>
      </c>
      <c r="C1" s="303" t="s">
        <v>31</v>
      </c>
      <c r="D1" s="303" t="s">
        <v>32</v>
      </c>
      <c r="E1" s="303" t="s">
        <v>33</v>
      </c>
      <c r="F1" s="303" t="s">
        <v>34</v>
      </c>
      <c r="G1" s="303" t="s">
        <v>891</v>
      </c>
      <c r="H1" s="303" t="s">
        <v>957</v>
      </c>
      <c r="I1" s="304" t="s">
        <v>2688</v>
      </c>
      <c r="J1" s="304" t="s">
        <v>2689</v>
      </c>
      <c r="K1" s="303" t="s">
        <v>944</v>
      </c>
      <c r="L1" s="303" t="s">
        <v>2433</v>
      </c>
      <c r="M1" s="305" t="s">
        <v>346</v>
      </c>
      <c r="N1" s="306" t="s">
        <v>347</v>
      </c>
      <c r="O1" s="307"/>
      <c r="P1" s="307"/>
      <c r="Q1" s="307"/>
      <c r="R1" s="307"/>
      <c r="S1" s="307"/>
      <c r="T1" s="307"/>
      <c r="U1" s="307"/>
      <c r="V1" s="307"/>
      <c r="W1" s="307"/>
      <c r="X1" s="307"/>
      <c r="Y1" s="307"/>
      <c r="Z1" s="307"/>
    </row>
    <row r="2" spans="1:26" ht="25.5" customHeight="1">
      <c r="A2" s="308" t="s">
        <v>2690</v>
      </c>
      <c r="B2" s="309" t="s">
        <v>2691</v>
      </c>
      <c r="C2" s="310" t="s">
        <v>52</v>
      </c>
      <c r="D2" s="310" t="s">
        <v>37</v>
      </c>
      <c r="E2" s="311" t="s">
        <v>40</v>
      </c>
      <c r="F2" s="311">
        <v>78219</v>
      </c>
      <c r="G2" s="312" t="s">
        <v>2692</v>
      </c>
      <c r="H2" s="313" t="s">
        <v>2693</v>
      </c>
      <c r="I2" s="314" t="s">
        <v>2694</v>
      </c>
      <c r="J2" s="314"/>
      <c r="K2" s="311" t="s">
        <v>892</v>
      </c>
      <c r="L2" s="310"/>
      <c r="M2" s="315" t="s">
        <v>2695</v>
      </c>
      <c r="N2" s="311" t="s">
        <v>2696</v>
      </c>
      <c r="O2" s="307"/>
      <c r="P2" s="307"/>
      <c r="Q2" s="307"/>
      <c r="R2" s="307"/>
      <c r="S2" s="307"/>
      <c r="T2" s="307"/>
      <c r="U2" s="307"/>
      <c r="V2" s="307"/>
      <c r="W2" s="307"/>
      <c r="X2" s="307"/>
      <c r="Y2" s="307"/>
      <c r="Z2" s="307"/>
    </row>
    <row r="3" spans="1:26" ht="12" customHeight="1">
      <c r="A3" s="308" t="s">
        <v>2697</v>
      </c>
      <c r="B3" s="316"/>
      <c r="C3" s="310" t="s">
        <v>2698</v>
      </c>
      <c r="D3" s="310" t="s">
        <v>37</v>
      </c>
      <c r="E3" s="311" t="s">
        <v>40</v>
      </c>
      <c r="F3" s="311">
        <v>78216</v>
      </c>
      <c r="G3" s="313" t="s">
        <v>2335</v>
      </c>
      <c r="H3" s="313" t="s">
        <v>2693</v>
      </c>
      <c r="I3" s="314" t="s">
        <v>2694</v>
      </c>
      <c r="J3" s="314" t="s">
        <v>2699</v>
      </c>
      <c r="K3" s="311"/>
      <c r="L3" s="310" t="s">
        <v>2700</v>
      </c>
      <c r="M3" s="315" t="s">
        <v>2701</v>
      </c>
      <c r="N3" s="317" t="s">
        <v>2702</v>
      </c>
      <c r="O3" s="307"/>
      <c r="P3" s="307"/>
      <c r="Q3" s="307"/>
      <c r="R3" s="307"/>
      <c r="S3" s="307"/>
      <c r="T3" s="307"/>
      <c r="U3" s="307"/>
      <c r="V3" s="307"/>
      <c r="W3" s="307"/>
      <c r="X3" s="307"/>
      <c r="Y3" s="307"/>
      <c r="Z3" s="307"/>
    </row>
    <row r="4" spans="1:26" ht="12" customHeight="1">
      <c r="A4" s="308" t="s">
        <v>2703</v>
      </c>
      <c r="B4" s="318" t="s">
        <v>2704</v>
      </c>
      <c r="C4" s="310" t="s">
        <v>2003</v>
      </c>
      <c r="D4" s="310" t="s">
        <v>37</v>
      </c>
      <c r="E4" s="311" t="s">
        <v>40</v>
      </c>
      <c r="F4" s="311">
        <v>78217</v>
      </c>
      <c r="G4" s="313" t="s">
        <v>2335</v>
      </c>
      <c r="H4" s="313" t="s">
        <v>2693</v>
      </c>
      <c r="I4" s="314" t="s">
        <v>2694</v>
      </c>
      <c r="J4" s="314"/>
      <c r="K4" s="311"/>
      <c r="L4" s="310"/>
      <c r="M4" s="315" t="s">
        <v>2004</v>
      </c>
      <c r="N4" s="319" t="s">
        <v>2005</v>
      </c>
      <c r="O4" s="307"/>
      <c r="P4" s="307"/>
      <c r="Q4" s="307"/>
      <c r="R4" s="307"/>
      <c r="S4" s="307"/>
      <c r="T4" s="307"/>
      <c r="U4" s="307"/>
      <c r="V4" s="307"/>
      <c r="W4" s="307"/>
      <c r="X4" s="307"/>
      <c r="Y4" s="307"/>
      <c r="Z4" s="307"/>
    </row>
    <row r="5" spans="1:26" ht="12" customHeight="1">
      <c r="A5" s="308" t="s">
        <v>2705</v>
      </c>
      <c r="B5" s="309" t="s">
        <v>2706</v>
      </c>
      <c r="C5" s="310" t="s">
        <v>73</v>
      </c>
      <c r="D5" s="310" t="s">
        <v>37</v>
      </c>
      <c r="E5" s="311" t="s">
        <v>40</v>
      </c>
      <c r="F5" s="311">
        <v>78217</v>
      </c>
      <c r="G5" s="313" t="s">
        <v>2335</v>
      </c>
      <c r="H5" s="313" t="s">
        <v>2693</v>
      </c>
      <c r="I5" s="314" t="s">
        <v>2707</v>
      </c>
      <c r="J5" s="314"/>
      <c r="K5" s="311" t="s">
        <v>892</v>
      </c>
      <c r="L5" s="310" t="s">
        <v>2708</v>
      </c>
      <c r="M5" s="315" t="s">
        <v>2593</v>
      </c>
      <c r="N5" s="319" t="s">
        <v>559</v>
      </c>
      <c r="O5" s="307"/>
      <c r="P5" s="307"/>
      <c r="Q5" s="307"/>
      <c r="R5" s="307"/>
      <c r="S5" s="307"/>
      <c r="T5" s="307"/>
      <c r="U5" s="307"/>
      <c r="V5" s="307"/>
      <c r="W5" s="307"/>
      <c r="X5" s="307"/>
      <c r="Y5" s="307"/>
      <c r="Z5" s="307"/>
    </row>
    <row r="6" spans="1:26" ht="12" customHeight="1">
      <c r="A6" s="308" t="s">
        <v>2709</v>
      </c>
      <c r="B6" s="309" t="s">
        <v>2710</v>
      </c>
      <c r="C6" s="310" t="s">
        <v>2534</v>
      </c>
      <c r="D6" s="310" t="s">
        <v>129</v>
      </c>
      <c r="E6" s="311" t="s">
        <v>40</v>
      </c>
      <c r="F6" s="311">
        <v>78155</v>
      </c>
      <c r="G6" s="313" t="s">
        <v>2335</v>
      </c>
      <c r="H6" s="313" t="s">
        <v>2693</v>
      </c>
      <c r="I6" s="314" t="s">
        <v>2707</v>
      </c>
      <c r="J6" s="314"/>
      <c r="K6" s="311"/>
      <c r="L6" s="310"/>
      <c r="M6" s="315" t="s">
        <v>1186</v>
      </c>
      <c r="N6" s="311" t="s">
        <v>2711</v>
      </c>
      <c r="O6" s="307"/>
      <c r="P6" s="307"/>
      <c r="Q6" s="307"/>
      <c r="R6" s="307"/>
      <c r="S6" s="307"/>
      <c r="T6" s="307"/>
      <c r="U6" s="307"/>
      <c r="V6" s="307"/>
      <c r="W6" s="307"/>
      <c r="X6" s="307"/>
      <c r="Y6" s="307"/>
      <c r="Z6" s="307"/>
    </row>
    <row r="7" spans="1:26" ht="12" customHeight="1">
      <c r="A7" s="308" t="s">
        <v>2712</v>
      </c>
      <c r="B7" s="316"/>
      <c r="C7" s="310" t="s">
        <v>2713</v>
      </c>
      <c r="D7" s="310" t="s">
        <v>2714</v>
      </c>
      <c r="E7" s="311" t="s">
        <v>2715</v>
      </c>
      <c r="F7" s="311">
        <v>40207</v>
      </c>
      <c r="G7" s="312" t="s">
        <v>891</v>
      </c>
      <c r="H7" s="320" t="s">
        <v>2716</v>
      </c>
      <c r="I7" s="321" t="s">
        <v>2694</v>
      </c>
      <c r="J7" s="314"/>
      <c r="K7" s="311"/>
      <c r="L7" s="310"/>
      <c r="M7" s="315" t="s">
        <v>2717</v>
      </c>
      <c r="N7" s="319" t="s">
        <v>2718</v>
      </c>
      <c r="O7" s="307"/>
      <c r="P7" s="307"/>
      <c r="Q7" s="307"/>
      <c r="R7" s="307"/>
      <c r="S7" s="307"/>
      <c r="T7" s="307"/>
      <c r="U7" s="307"/>
      <c r="V7" s="307"/>
      <c r="W7" s="307"/>
      <c r="X7" s="307"/>
      <c r="Y7" s="307"/>
      <c r="Z7" s="307"/>
    </row>
    <row r="8" spans="1:26" ht="12" customHeight="1">
      <c r="A8" s="308" t="s">
        <v>2719</v>
      </c>
      <c r="B8" s="316"/>
      <c r="C8" s="310" t="s">
        <v>1107</v>
      </c>
      <c r="D8" s="310" t="s">
        <v>1108</v>
      </c>
      <c r="E8" s="311" t="s">
        <v>40</v>
      </c>
      <c r="F8" s="311">
        <v>78950</v>
      </c>
      <c r="G8" s="312" t="s">
        <v>2692</v>
      </c>
      <c r="H8" s="313" t="s">
        <v>2693</v>
      </c>
      <c r="I8" s="314" t="s">
        <v>2707</v>
      </c>
      <c r="J8" s="314"/>
      <c r="K8" s="311"/>
      <c r="L8" s="310"/>
      <c r="M8" s="315">
        <v>2812991869</v>
      </c>
      <c r="N8" s="319" t="s">
        <v>466</v>
      </c>
      <c r="O8" s="307"/>
      <c r="P8" s="307"/>
      <c r="Q8" s="307"/>
      <c r="R8" s="307"/>
      <c r="S8" s="307"/>
      <c r="T8" s="307"/>
      <c r="U8" s="307"/>
      <c r="V8" s="307"/>
      <c r="W8" s="307"/>
      <c r="X8" s="307"/>
      <c r="Y8" s="307"/>
      <c r="Z8" s="307"/>
    </row>
    <row r="9" spans="1:26" ht="12" customHeight="1">
      <c r="A9" s="308" t="s">
        <v>2720</v>
      </c>
      <c r="B9" s="318" t="s">
        <v>2721</v>
      </c>
      <c r="C9" s="322" t="s">
        <v>1372</v>
      </c>
      <c r="D9" s="322" t="s">
        <v>37</v>
      </c>
      <c r="E9" s="319" t="s">
        <v>40</v>
      </c>
      <c r="F9" s="319">
        <v>78228</v>
      </c>
      <c r="G9" s="313" t="s">
        <v>2335</v>
      </c>
      <c r="H9" s="313" t="s">
        <v>2693</v>
      </c>
      <c r="I9" s="314" t="s">
        <v>2707</v>
      </c>
      <c r="J9" s="314"/>
      <c r="K9" s="322"/>
      <c r="L9" s="310"/>
      <c r="M9" s="315" t="s">
        <v>1373</v>
      </c>
      <c r="N9" s="319" t="s">
        <v>1374</v>
      </c>
      <c r="O9" s="307"/>
      <c r="P9" s="307"/>
      <c r="Q9" s="307"/>
      <c r="R9" s="307"/>
      <c r="S9" s="307"/>
      <c r="T9" s="307"/>
      <c r="U9" s="307"/>
      <c r="V9" s="307"/>
      <c r="W9" s="307"/>
      <c r="X9" s="307"/>
      <c r="Y9" s="307"/>
      <c r="Z9" s="307"/>
    </row>
    <row r="10" spans="1:26" ht="12" customHeight="1">
      <c r="A10" s="308" t="s">
        <v>2722</v>
      </c>
      <c r="B10" s="318" t="s">
        <v>2723</v>
      </c>
      <c r="C10" s="310" t="s">
        <v>1713</v>
      </c>
      <c r="D10" s="310" t="s">
        <v>37</v>
      </c>
      <c r="E10" s="311" t="s">
        <v>40</v>
      </c>
      <c r="F10" s="311">
        <v>78233</v>
      </c>
      <c r="G10" s="313" t="s">
        <v>2335</v>
      </c>
      <c r="H10" s="313" t="s">
        <v>2693</v>
      </c>
      <c r="I10" s="314" t="s">
        <v>2707</v>
      </c>
      <c r="J10" s="314"/>
      <c r="K10" s="311" t="s">
        <v>892</v>
      </c>
      <c r="L10" s="310"/>
      <c r="M10" s="315" t="s">
        <v>2724</v>
      </c>
      <c r="N10" s="311" t="s">
        <v>2725</v>
      </c>
      <c r="O10" s="307"/>
      <c r="P10" s="307"/>
      <c r="Q10" s="307"/>
      <c r="R10" s="307"/>
      <c r="S10" s="307"/>
      <c r="T10" s="307"/>
      <c r="U10" s="307"/>
      <c r="V10" s="307"/>
      <c r="W10" s="307"/>
      <c r="X10" s="307"/>
      <c r="Y10" s="307"/>
      <c r="Z10" s="307"/>
    </row>
    <row r="11" spans="1:26" ht="12" customHeight="1">
      <c r="A11" s="308" t="s">
        <v>2726</v>
      </c>
      <c r="B11" s="316"/>
      <c r="C11" s="310" t="s">
        <v>1310</v>
      </c>
      <c r="D11" s="310" t="s">
        <v>37</v>
      </c>
      <c r="E11" s="311" t="s">
        <v>40</v>
      </c>
      <c r="F11" s="311">
        <v>78216</v>
      </c>
      <c r="G11" s="312" t="s">
        <v>2727</v>
      </c>
      <c r="H11" s="313" t="s">
        <v>2693</v>
      </c>
      <c r="I11" s="314" t="s">
        <v>2707</v>
      </c>
      <c r="J11" s="314"/>
      <c r="K11" s="311"/>
      <c r="L11" s="323"/>
      <c r="M11" s="315" t="s">
        <v>2728</v>
      </c>
      <c r="N11" s="319" t="s">
        <v>2729</v>
      </c>
      <c r="O11" s="307"/>
      <c r="P11" s="307"/>
      <c r="Q11" s="307"/>
      <c r="R11" s="307"/>
      <c r="S11" s="307"/>
      <c r="T11" s="307"/>
      <c r="U11" s="307"/>
      <c r="V11" s="307"/>
      <c r="W11" s="307"/>
      <c r="X11" s="307"/>
      <c r="Y11" s="307"/>
      <c r="Z11" s="307"/>
    </row>
    <row r="12" spans="1:26" ht="12" customHeight="1">
      <c r="A12" s="308" t="s">
        <v>2730</v>
      </c>
      <c r="B12" s="316"/>
      <c r="C12" s="310" t="s">
        <v>2731</v>
      </c>
      <c r="D12" s="310" t="s">
        <v>234</v>
      </c>
      <c r="E12" s="311" t="s">
        <v>40</v>
      </c>
      <c r="F12" s="311">
        <v>78130</v>
      </c>
      <c r="G12" s="312" t="s">
        <v>2692</v>
      </c>
      <c r="H12" s="320" t="s">
        <v>2716</v>
      </c>
      <c r="I12" s="314" t="s">
        <v>2707</v>
      </c>
      <c r="J12" s="314"/>
      <c r="K12" s="311"/>
      <c r="L12" s="310" t="s">
        <v>2732</v>
      </c>
      <c r="M12" s="315" t="s">
        <v>2733</v>
      </c>
      <c r="N12" s="319" t="s">
        <v>2734</v>
      </c>
      <c r="O12" s="307"/>
      <c r="P12" s="307"/>
      <c r="Q12" s="307"/>
      <c r="R12" s="307"/>
      <c r="S12" s="307"/>
      <c r="T12" s="307"/>
      <c r="U12" s="307"/>
      <c r="V12" s="307"/>
      <c r="W12" s="307"/>
      <c r="X12" s="307"/>
      <c r="Y12" s="307"/>
      <c r="Z12" s="307"/>
    </row>
    <row r="13" spans="1:26" ht="12" customHeight="1">
      <c r="A13" s="308" t="s">
        <v>2735</v>
      </c>
      <c r="B13" s="316"/>
      <c r="C13" s="310" t="s">
        <v>2736</v>
      </c>
      <c r="D13" s="310" t="s">
        <v>755</v>
      </c>
      <c r="E13" s="311" t="s">
        <v>40</v>
      </c>
      <c r="F13" s="311">
        <v>78666</v>
      </c>
      <c r="G13" s="312" t="s">
        <v>2692</v>
      </c>
      <c r="H13" s="313" t="s">
        <v>2693</v>
      </c>
      <c r="I13" s="314" t="s">
        <v>2737</v>
      </c>
      <c r="J13" s="314"/>
      <c r="K13" s="311" t="s">
        <v>892</v>
      </c>
      <c r="L13" s="310" t="s">
        <v>2738</v>
      </c>
      <c r="M13" s="315" t="s">
        <v>2739</v>
      </c>
      <c r="N13" s="319" t="s">
        <v>2573</v>
      </c>
      <c r="O13" s="307"/>
      <c r="P13" s="307"/>
      <c r="Q13" s="307"/>
      <c r="R13" s="307"/>
      <c r="S13" s="307"/>
      <c r="T13" s="307"/>
      <c r="U13" s="307"/>
      <c r="V13" s="307"/>
      <c r="W13" s="307"/>
      <c r="X13" s="307"/>
      <c r="Y13" s="307"/>
      <c r="Z13" s="307"/>
    </row>
    <row r="14" spans="1:26" ht="30" customHeight="1">
      <c r="A14" s="324" t="s">
        <v>2740</v>
      </c>
      <c r="B14" s="318" t="s">
        <v>2741</v>
      </c>
      <c r="C14" s="310" t="s">
        <v>279</v>
      </c>
      <c r="D14" s="322" t="s">
        <v>37</v>
      </c>
      <c r="E14" s="311" t="s">
        <v>40</v>
      </c>
      <c r="F14" s="311">
        <v>78216</v>
      </c>
      <c r="G14" s="325"/>
      <c r="H14" s="313" t="s">
        <v>2693</v>
      </c>
      <c r="I14" s="314" t="s">
        <v>2707</v>
      </c>
      <c r="J14" s="314"/>
      <c r="K14" s="311"/>
      <c r="L14" s="310"/>
      <c r="M14" s="315" t="s">
        <v>2742</v>
      </c>
      <c r="N14" s="326" t="s">
        <v>2743</v>
      </c>
      <c r="O14" s="307"/>
      <c r="P14" s="307"/>
      <c r="Q14" s="307"/>
      <c r="R14" s="307"/>
      <c r="S14" s="307"/>
      <c r="T14" s="307"/>
      <c r="U14" s="307"/>
      <c r="V14" s="307"/>
      <c r="W14" s="307"/>
      <c r="X14" s="307"/>
      <c r="Y14" s="307"/>
      <c r="Z14" s="307"/>
    </row>
    <row r="15" spans="1:26" ht="12" customHeight="1">
      <c r="A15" s="324" t="s">
        <v>2744</v>
      </c>
      <c r="B15" s="316"/>
      <c r="C15" s="310" t="s">
        <v>2745</v>
      </c>
      <c r="D15" s="322" t="s">
        <v>37</v>
      </c>
      <c r="E15" s="311" t="s">
        <v>40</v>
      </c>
      <c r="F15" s="311">
        <v>78232</v>
      </c>
      <c r="G15" s="313" t="s">
        <v>2335</v>
      </c>
      <c r="H15" s="313" t="s">
        <v>2693</v>
      </c>
      <c r="I15" s="314" t="s">
        <v>2694</v>
      </c>
      <c r="J15" s="314"/>
      <c r="K15" s="311"/>
      <c r="L15" s="310"/>
      <c r="M15" s="315" t="s">
        <v>1899</v>
      </c>
      <c r="N15" s="319" t="s">
        <v>2746</v>
      </c>
      <c r="O15" s="307"/>
      <c r="P15" s="307"/>
      <c r="Q15" s="307"/>
      <c r="R15" s="307"/>
      <c r="S15" s="307"/>
      <c r="T15" s="307"/>
      <c r="U15" s="307"/>
      <c r="V15" s="307"/>
      <c r="W15" s="307"/>
      <c r="X15" s="307"/>
      <c r="Y15" s="307"/>
      <c r="Z15" s="307"/>
    </row>
    <row r="16" spans="1:26" ht="12" customHeight="1">
      <c r="A16" s="308" t="s">
        <v>2747</v>
      </c>
      <c r="B16" s="316"/>
      <c r="C16" s="310" t="s">
        <v>2748</v>
      </c>
      <c r="D16" s="310" t="s">
        <v>2749</v>
      </c>
      <c r="E16" s="311" t="s">
        <v>2750</v>
      </c>
      <c r="F16" s="311" t="s">
        <v>2751</v>
      </c>
      <c r="G16" s="312" t="s">
        <v>2692</v>
      </c>
      <c r="H16" s="313" t="s">
        <v>2693</v>
      </c>
      <c r="I16" s="314" t="s">
        <v>2752</v>
      </c>
      <c r="J16" s="314"/>
      <c r="K16" s="311"/>
      <c r="L16" s="310"/>
      <c r="M16" s="315" t="s">
        <v>2576</v>
      </c>
      <c r="N16" s="319" t="s">
        <v>2577</v>
      </c>
      <c r="O16" s="307"/>
      <c r="P16" s="307"/>
      <c r="Q16" s="307"/>
      <c r="R16" s="307"/>
      <c r="S16" s="307"/>
      <c r="T16" s="307"/>
      <c r="U16" s="307"/>
      <c r="V16" s="307"/>
      <c r="W16" s="307"/>
      <c r="X16" s="307"/>
      <c r="Y16" s="307"/>
      <c r="Z16" s="307"/>
    </row>
    <row r="17" spans="1:26" ht="12" customHeight="1">
      <c r="A17" s="324" t="s">
        <v>2753</v>
      </c>
      <c r="B17" s="309" t="s">
        <v>2754</v>
      </c>
      <c r="C17" s="322" t="s">
        <v>201</v>
      </c>
      <c r="D17" s="322" t="s">
        <v>37</v>
      </c>
      <c r="E17" s="319" t="s">
        <v>40</v>
      </c>
      <c r="F17" s="319">
        <v>78219</v>
      </c>
      <c r="G17" s="313" t="s">
        <v>2335</v>
      </c>
      <c r="H17" s="313" t="s">
        <v>2693</v>
      </c>
      <c r="I17" s="314" t="s">
        <v>2707</v>
      </c>
      <c r="J17" s="327"/>
      <c r="K17" s="322"/>
      <c r="L17" s="310"/>
      <c r="M17" s="315" t="s">
        <v>2755</v>
      </c>
      <c r="N17" s="319" t="s">
        <v>2220</v>
      </c>
      <c r="O17" s="307"/>
      <c r="P17" s="307"/>
      <c r="Q17" s="307"/>
      <c r="R17" s="307"/>
      <c r="S17" s="307"/>
      <c r="T17" s="307"/>
      <c r="U17" s="307"/>
      <c r="V17" s="307"/>
      <c r="W17" s="307"/>
      <c r="X17" s="307"/>
      <c r="Y17" s="307"/>
      <c r="Z17" s="307"/>
    </row>
    <row r="18" spans="1:26" ht="12" customHeight="1">
      <c r="A18" s="308" t="s">
        <v>2756</v>
      </c>
      <c r="B18" s="318" t="s">
        <v>2757</v>
      </c>
      <c r="C18" s="310" t="s">
        <v>1143</v>
      </c>
      <c r="D18" s="310" t="s">
        <v>37</v>
      </c>
      <c r="E18" s="311" t="s">
        <v>40</v>
      </c>
      <c r="F18" s="311">
        <v>78219</v>
      </c>
      <c r="G18" s="312" t="s">
        <v>2692</v>
      </c>
      <c r="H18" s="313" t="s">
        <v>2693</v>
      </c>
      <c r="I18" s="314" t="s">
        <v>2707</v>
      </c>
      <c r="J18" s="314"/>
      <c r="K18" s="311"/>
      <c r="L18" s="310" t="s">
        <v>2758</v>
      </c>
      <c r="M18" s="315" t="s">
        <v>2759</v>
      </c>
      <c r="N18" s="311" t="s">
        <v>2760</v>
      </c>
      <c r="O18" s="307"/>
      <c r="P18" s="307"/>
      <c r="Q18" s="307"/>
      <c r="R18" s="307"/>
      <c r="S18" s="307"/>
      <c r="T18" s="307"/>
      <c r="U18" s="307"/>
      <c r="V18" s="307"/>
      <c r="W18" s="307"/>
      <c r="X18" s="307"/>
      <c r="Y18" s="307"/>
      <c r="Z18" s="307"/>
    </row>
    <row r="19" spans="1:26" ht="12" customHeight="1">
      <c r="A19" s="308" t="s">
        <v>2761</v>
      </c>
      <c r="B19" s="316"/>
      <c r="C19" s="310" t="s">
        <v>2762</v>
      </c>
      <c r="D19" s="310" t="s">
        <v>234</v>
      </c>
      <c r="E19" s="311" t="s">
        <v>40</v>
      </c>
      <c r="F19" s="311" t="s">
        <v>2763</v>
      </c>
      <c r="G19" s="313" t="s">
        <v>2335</v>
      </c>
      <c r="H19" s="313" t="s">
        <v>2693</v>
      </c>
      <c r="I19" s="314" t="s">
        <v>2707</v>
      </c>
      <c r="J19" s="314"/>
      <c r="K19" s="311"/>
      <c r="L19" s="310"/>
      <c r="M19" s="315" t="s">
        <v>2764</v>
      </c>
      <c r="N19" s="319" t="s">
        <v>2765</v>
      </c>
      <c r="O19" s="307"/>
      <c r="P19" s="307"/>
      <c r="Q19" s="307"/>
      <c r="R19" s="307"/>
      <c r="S19" s="307"/>
      <c r="T19" s="307"/>
      <c r="U19" s="307"/>
      <c r="V19" s="307"/>
      <c r="W19" s="307"/>
      <c r="X19" s="307"/>
      <c r="Y19" s="307"/>
      <c r="Z19" s="307"/>
    </row>
    <row r="20" spans="1:26" ht="12" customHeight="1">
      <c r="A20" s="308" t="s">
        <v>2766</v>
      </c>
      <c r="B20" s="316"/>
      <c r="C20" s="310" t="s">
        <v>1225</v>
      </c>
      <c r="D20" s="310" t="s">
        <v>234</v>
      </c>
      <c r="E20" s="311" t="s">
        <v>40</v>
      </c>
      <c r="F20" s="311">
        <v>78130</v>
      </c>
      <c r="G20" s="312" t="s">
        <v>2727</v>
      </c>
      <c r="H20" s="313" t="s">
        <v>2693</v>
      </c>
      <c r="I20" s="314" t="s">
        <v>2707</v>
      </c>
      <c r="J20" s="314"/>
      <c r="K20" s="311"/>
      <c r="L20" s="323"/>
      <c r="M20" s="315" t="s">
        <v>1226</v>
      </c>
      <c r="N20" s="319" t="s">
        <v>2560</v>
      </c>
      <c r="O20" s="307"/>
      <c r="P20" s="307"/>
      <c r="Q20" s="307"/>
      <c r="R20" s="307"/>
      <c r="S20" s="307"/>
      <c r="T20" s="307"/>
      <c r="U20" s="307"/>
      <c r="V20" s="307"/>
      <c r="W20" s="307"/>
      <c r="X20" s="307"/>
      <c r="Y20" s="307"/>
      <c r="Z20" s="307"/>
    </row>
    <row r="21" spans="1:26" ht="12" customHeight="1">
      <c r="A21" s="324" t="s">
        <v>2767</v>
      </c>
      <c r="B21" s="309" t="s">
        <v>2768</v>
      </c>
      <c r="C21" s="322" t="s">
        <v>2084</v>
      </c>
      <c r="D21" s="322" t="s">
        <v>2085</v>
      </c>
      <c r="E21" s="319" t="s">
        <v>40</v>
      </c>
      <c r="F21" s="319">
        <v>77341</v>
      </c>
      <c r="G21" s="313" t="s">
        <v>2335</v>
      </c>
      <c r="H21" s="313" t="s">
        <v>2693</v>
      </c>
      <c r="I21" s="314" t="s">
        <v>2707</v>
      </c>
      <c r="J21" s="328"/>
      <c r="K21" s="319"/>
      <c r="L21" s="329">
        <v>500</v>
      </c>
      <c r="M21" s="315" t="s">
        <v>2769</v>
      </c>
      <c r="N21" s="311" t="s">
        <v>2087</v>
      </c>
      <c r="O21" s="307"/>
      <c r="P21" s="307"/>
      <c r="Q21" s="307"/>
      <c r="R21" s="307"/>
      <c r="S21" s="307"/>
      <c r="T21" s="307"/>
      <c r="U21" s="307"/>
      <c r="V21" s="307"/>
      <c r="W21" s="307"/>
      <c r="X21" s="307"/>
      <c r="Y21" s="307"/>
      <c r="Z21" s="307"/>
    </row>
    <row r="22" spans="1:26" ht="12" customHeight="1">
      <c r="A22" s="324" t="s">
        <v>2770</v>
      </c>
      <c r="B22" s="316"/>
      <c r="C22" s="310" t="s">
        <v>2771</v>
      </c>
      <c r="D22" s="310" t="s">
        <v>2149</v>
      </c>
      <c r="E22" s="311" t="s">
        <v>40</v>
      </c>
      <c r="F22" s="311">
        <v>76402</v>
      </c>
      <c r="G22" s="313" t="s">
        <v>2335</v>
      </c>
      <c r="H22" s="313" t="s">
        <v>2693</v>
      </c>
      <c r="I22" s="314" t="s">
        <v>2707</v>
      </c>
      <c r="J22" s="314"/>
      <c r="K22" s="311"/>
      <c r="L22" s="310" t="s">
        <v>2772</v>
      </c>
      <c r="M22" s="315"/>
      <c r="N22" s="319" t="s">
        <v>2773</v>
      </c>
      <c r="O22" s="307"/>
      <c r="P22" s="307"/>
      <c r="Q22" s="307"/>
      <c r="R22" s="307"/>
      <c r="S22" s="307"/>
      <c r="T22" s="307"/>
      <c r="U22" s="307"/>
      <c r="V22" s="307"/>
      <c r="W22" s="307"/>
      <c r="X22" s="307"/>
      <c r="Y22" s="307"/>
      <c r="Z22" s="307"/>
    </row>
    <row r="23" spans="1:26" ht="12" customHeight="1">
      <c r="A23" s="330" t="s">
        <v>2774</v>
      </c>
      <c r="B23" s="316"/>
      <c r="C23" s="322"/>
      <c r="D23" s="322"/>
      <c r="E23" s="319"/>
      <c r="F23" s="319"/>
      <c r="G23" s="313" t="s">
        <v>2335</v>
      </c>
      <c r="H23" s="313" t="s">
        <v>2693</v>
      </c>
      <c r="I23" s="314"/>
      <c r="J23" s="328"/>
      <c r="K23" s="319"/>
      <c r="L23" s="310"/>
      <c r="M23" s="315"/>
      <c r="N23" s="319" t="s">
        <v>2775</v>
      </c>
      <c r="O23" s="307"/>
      <c r="P23" s="307"/>
      <c r="Q23" s="307"/>
      <c r="R23" s="307"/>
      <c r="S23" s="307"/>
      <c r="T23" s="307"/>
      <c r="U23" s="307"/>
      <c r="V23" s="307"/>
      <c r="W23" s="307"/>
      <c r="X23" s="307"/>
      <c r="Y23" s="307"/>
      <c r="Z23" s="307"/>
    </row>
    <row r="24" spans="1:26" ht="12" customHeight="1">
      <c r="A24" s="331" t="s">
        <v>2776</v>
      </c>
      <c r="B24" s="316"/>
      <c r="C24" s="310" t="s">
        <v>1290</v>
      </c>
      <c r="D24" s="310" t="s">
        <v>37</v>
      </c>
      <c r="E24" s="311" t="s">
        <v>40</v>
      </c>
      <c r="F24" s="311">
        <v>78258</v>
      </c>
      <c r="G24" s="312" t="s">
        <v>2727</v>
      </c>
      <c r="H24" s="313" t="s">
        <v>2693</v>
      </c>
      <c r="I24" s="314" t="s">
        <v>2707</v>
      </c>
      <c r="J24" s="314"/>
      <c r="K24" s="311"/>
      <c r="L24" s="323"/>
      <c r="M24" s="315" t="s">
        <v>2777</v>
      </c>
      <c r="N24" s="319" t="s">
        <v>2778</v>
      </c>
      <c r="O24" s="307"/>
      <c r="P24" s="307"/>
      <c r="Q24" s="307"/>
      <c r="R24" s="307"/>
      <c r="S24" s="307"/>
      <c r="T24" s="307"/>
      <c r="U24" s="307"/>
      <c r="V24" s="307"/>
      <c r="W24" s="307"/>
      <c r="X24" s="307"/>
      <c r="Y24" s="307"/>
      <c r="Z24" s="307"/>
    </row>
    <row r="25" spans="1:26" ht="12" customHeight="1">
      <c r="A25" s="332" t="s">
        <v>2779</v>
      </c>
      <c r="B25" s="333"/>
      <c r="C25" s="322"/>
      <c r="D25" s="322"/>
      <c r="E25" s="319"/>
      <c r="F25" s="319"/>
      <c r="G25" s="312" t="s">
        <v>2727</v>
      </c>
      <c r="H25" s="313" t="s">
        <v>2693</v>
      </c>
      <c r="I25" s="314" t="s">
        <v>2707</v>
      </c>
      <c r="J25" s="327"/>
      <c r="K25" s="322"/>
      <c r="L25" s="323"/>
      <c r="M25" s="334"/>
      <c r="N25" s="319" t="s">
        <v>2780</v>
      </c>
      <c r="O25" s="307"/>
      <c r="P25" s="307"/>
      <c r="Q25" s="307"/>
      <c r="R25" s="307"/>
      <c r="S25" s="307"/>
      <c r="T25" s="307"/>
      <c r="U25" s="307"/>
      <c r="V25" s="307"/>
      <c r="W25" s="307"/>
      <c r="X25" s="307"/>
      <c r="Y25" s="307"/>
      <c r="Z25" s="307"/>
    </row>
    <row r="26" spans="1:26" ht="12" customHeight="1">
      <c r="A26" s="335" t="s">
        <v>2781</v>
      </c>
      <c r="B26" s="309" t="s">
        <v>2782</v>
      </c>
      <c r="C26" s="322" t="s">
        <v>2235</v>
      </c>
      <c r="D26" s="322" t="s">
        <v>68</v>
      </c>
      <c r="E26" s="319" t="s">
        <v>40</v>
      </c>
      <c r="F26" s="319">
        <v>77073</v>
      </c>
      <c r="G26" s="313" t="s">
        <v>2335</v>
      </c>
      <c r="H26" s="313" t="s">
        <v>2693</v>
      </c>
      <c r="I26" s="314" t="s">
        <v>2707</v>
      </c>
      <c r="J26" s="327"/>
      <c r="K26" s="322"/>
      <c r="L26" s="310" t="s">
        <v>2783</v>
      </c>
      <c r="M26" s="334"/>
      <c r="N26" s="311" t="s">
        <v>2784</v>
      </c>
      <c r="O26" s="307"/>
      <c r="P26" s="307"/>
      <c r="Q26" s="307"/>
      <c r="R26" s="307"/>
      <c r="S26" s="307"/>
      <c r="T26" s="307"/>
      <c r="U26" s="307"/>
      <c r="V26" s="307"/>
      <c r="W26" s="307"/>
      <c r="X26" s="307"/>
      <c r="Y26" s="307"/>
      <c r="Z26" s="307"/>
    </row>
    <row r="27" spans="1:26" ht="12" customHeight="1">
      <c r="A27" s="331" t="s">
        <v>2785</v>
      </c>
      <c r="B27" s="316"/>
      <c r="C27" s="310" t="s">
        <v>2786</v>
      </c>
      <c r="D27" s="310" t="s">
        <v>37</v>
      </c>
      <c r="E27" s="311" t="s">
        <v>40</v>
      </c>
      <c r="F27" s="311">
        <v>78248</v>
      </c>
      <c r="G27" s="313" t="s">
        <v>2335</v>
      </c>
      <c r="H27" s="313" t="s">
        <v>2693</v>
      </c>
      <c r="I27" s="314" t="s">
        <v>2707</v>
      </c>
      <c r="J27" s="314"/>
      <c r="K27" s="311"/>
      <c r="L27" s="310"/>
      <c r="M27" s="315" t="s">
        <v>2206</v>
      </c>
      <c r="N27" s="319" t="s">
        <v>605</v>
      </c>
      <c r="O27" s="307"/>
      <c r="P27" s="307"/>
      <c r="Q27" s="307"/>
      <c r="R27" s="307"/>
      <c r="S27" s="307"/>
      <c r="T27" s="307"/>
      <c r="U27" s="307"/>
      <c r="V27" s="307"/>
      <c r="W27" s="307"/>
      <c r="X27" s="307"/>
      <c r="Y27" s="307"/>
      <c r="Z27" s="307"/>
    </row>
    <row r="28" spans="1:26" ht="12" customHeight="1">
      <c r="A28" s="308" t="s">
        <v>2787</v>
      </c>
      <c r="B28" s="318" t="s">
        <v>2788</v>
      </c>
      <c r="C28" s="310" t="s">
        <v>2789</v>
      </c>
      <c r="D28" s="310" t="s">
        <v>37</v>
      </c>
      <c r="E28" s="311" t="s">
        <v>40</v>
      </c>
      <c r="F28" s="311">
        <v>78221</v>
      </c>
      <c r="G28" s="313" t="s">
        <v>2335</v>
      </c>
      <c r="H28" s="313" t="s">
        <v>2693</v>
      </c>
      <c r="I28" s="314" t="s">
        <v>2694</v>
      </c>
      <c r="J28" s="336"/>
      <c r="K28" s="310"/>
      <c r="L28" s="323"/>
      <c r="M28" s="310" t="s">
        <v>2790</v>
      </c>
      <c r="N28" s="319" t="s">
        <v>2320</v>
      </c>
      <c r="O28" s="307"/>
      <c r="P28" s="307"/>
      <c r="Q28" s="307"/>
      <c r="R28" s="307"/>
      <c r="S28" s="307"/>
      <c r="T28" s="307"/>
      <c r="U28" s="307"/>
      <c r="V28" s="307"/>
      <c r="W28" s="307"/>
      <c r="X28" s="307"/>
      <c r="Y28" s="307"/>
      <c r="Z28" s="307"/>
    </row>
    <row r="29" spans="1:26" ht="38.25" customHeight="1">
      <c r="A29" s="337"/>
      <c r="B29" s="338"/>
      <c r="C29" s="307"/>
      <c r="D29" s="307"/>
      <c r="E29" s="317"/>
      <c r="F29" s="317"/>
      <c r="G29" s="317"/>
      <c r="H29" s="339"/>
      <c r="I29" s="340"/>
      <c r="J29" s="341"/>
      <c r="K29" s="317"/>
      <c r="L29" s="342"/>
      <c r="M29" s="343"/>
      <c r="N29" s="339"/>
      <c r="O29" s="307"/>
      <c r="P29" s="307"/>
      <c r="Q29" s="307"/>
      <c r="R29" s="307"/>
      <c r="S29" s="307"/>
      <c r="T29" s="307"/>
      <c r="U29" s="307"/>
      <c r="V29" s="307"/>
      <c r="W29" s="307"/>
      <c r="X29" s="307"/>
      <c r="Y29" s="307"/>
      <c r="Z29" s="307"/>
    </row>
    <row r="30" spans="1:26" ht="12" customHeight="1">
      <c r="A30" s="337" t="s">
        <v>2791</v>
      </c>
      <c r="B30" s="338"/>
      <c r="C30" s="307"/>
      <c r="D30" s="307"/>
      <c r="E30" s="317"/>
      <c r="F30" s="317"/>
      <c r="G30" s="317"/>
      <c r="H30" s="339"/>
      <c r="I30" s="340"/>
      <c r="J30" s="341"/>
      <c r="K30" s="317"/>
      <c r="L30" s="342"/>
      <c r="M30" s="343"/>
      <c r="N30" s="339"/>
      <c r="O30" s="307"/>
      <c r="P30" s="307"/>
      <c r="Q30" s="307"/>
      <c r="R30" s="307"/>
      <c r="S30" s="307"/>
      <c r="T30" s="307"/>
      <c r="U30" s="307"/>
      <c r="V30" s="307"/>
      <c r="W30" s="307"/>
      <c r="X30" s="307"/>
      <c r="Y30" s="307"/>
      <c r="Z30" s="307"/>
    </row>
    <row r="31" spans="1:26" ht="12" customHeight="1">
      <c r="A31" s="344" t="s">
        <v>2792</v>
      </c>
      <c r="B31" s="345"/>
      <c r="C31" s="346" t="s">
        <v>721</v>
      </c>
      <c r="D31" s="346" t="s">
        <v>63</v>
      </c>
      <c r="E31" s="347" t="s">
        <v>40</v>
      </c>
      <c r="F31" s="347">
        <v>78154</v>
      </c>
      <c r="G31" s="347"/>
      <c r="H31" s="348" t="s">
        <v>2793</v>
      </c>
      <c r="I31" s="349"/>
      <c r="J31" s="349"/>
      <c r="K31" s="347" t="s">
        <v>892</v>
      </c>
      <c r="L31" s="346"/>
      <c r="M31" s="350" t="s">
        <v>2794</v>
      </c>
      <c r="N31" s="347" t="s">
        <v>2795</v>
      </c>
      <c r="O31" s="307"/>
      <c r="P31" s="307"/>
      <c r="Q31" s="307"/>
      <c r="R31" s="307"/>
      <c r="S31" s="307"/>
      <c r="T31" s="307"/>
      <c r="U31" s="307"/>
      <c r="V31" s="307"/>
      <c r="W31" s="307"/>
      <c r="X31" s="307"/>
      <c r="Y31" s="307"/>
      <c r="Z31" s="307"/>
    </row>
    <row r="32" spans="1:26" ht="12" customHeight="1">
      <c r="A32" s="344" t="s">
        <v>2796</v>
      </c>
      <c r="B32" s="345"/>
      <c r="C32" s="348"/>
      <c r="D32" s="348"/>
      <c r="E32" s="351"/>
      <c r="F32" s="351"/>
      <c r="G32" s="351"/>
      <c r="H32" s="351" t="s">
        <v>2797</v>
      </c>
      <c r="I32" s="352"/>
      <c r="J32" s="352"/>
      <c r="K32" s="351"/>
      <c r="L32" s="348" t="s">
        <v>2791</v>
      </c>
      <c r="M32" s="350"/>
      <c r="N32" s="351"/>
      <c r="O32" s="307"/>
      <c r="P32" s="307"/>
      <c r="Q32" s="307"/>
      <c r="R32" s="307"/>
      <c r="S32" s="307"/>
      <c r="T32" s="307"/>
      <c r="U32" s="307"/>
      <c r="V32" s="307"/>
      <c r="W32" s="307"/>
      <c r="X32" s="307"/>
      <c r="Y32" s="307"/>
      <c r="Z32" s="307"/>
    </row>
    <row r="33" spans="1:26" ht="12" customHeight="1">
      <c r="A33" s="353" t="s">
        <v>2798</v>
      </c>
      <c r="B33" s="354"/>
      <c r="C33" s="355" t="s">
        <v>2799</v>
      </c>
      <c r="D33" s="355" t="s">
        <v>37</v>
      </c>
      <c r="E33" s="356" t="s">
        <v>40</v>
      </c>
      <c r="F33" s="356">
        <v>78222</v>
      </c>
      <c r="G33" s="356"/>
      <c r="H33" s="356" t="s">
        <v>2800</v>
      </c>
      <c r="I33" s="357"/>
      <c r="J33" s="357"/>
      <c r="K33" s="356"/>
      <c r="L33" s="355" t="s">
        <v>2791</v>
      </c>
      <c r="M33" s="358" t="s">
        <v>2801</v>
      </c>
      <c r="N33" s="359" t="s">
        <v>2802</v>
      </c>
      <c r="O33" s="307"/>
      <c r="P33" s="307"/>
      <c r="Q33" s="307"/>
      <c r="R33" s="307"/>
      <c r="S33" s="307"/>
      <c r="T33" s="307"/>
      <c r="U33" s="307"/>
      <c r="V33" s="307"/>
      <c r="W33" s="307"/>
      <c r="X33" s="307"/>
      <c r="Y33" s="307"/>
      <c r="Z33" s="307"/>
    </row>
    <row r="34" spans="1:26" ht="12" customHeight="1">
      <c r="A34" s="353" t="s">
        <v>2803</v>
      </c>
      <c r="B34" s="354"/>
      <c r="C34" s="360"/>
      <c r="D34" s="360"/>
      <c r="E34" s="359"/>
      <c r="F34" s="359"/>
      <c r="G34" s="356" t="s">
        <v>2804</v>
      </c>
      <c r="H34" s="356"/>
      <c r="I34" s="361"/>
      <c r="J34" s="362"/>
      <c r="K34" s="360"/>
      <c r="L34" s="355" t="s">
        <v>2805</v>
      </c>
      <c r="M34" s="363" t="s">
        <v>1256</v>
      </c>
      <c r="N34" s="359" t="s">
        <v>1257</v>
      </c>
      <c r="O34" s="307"/>
      <c r="P34" s="307"/>
      <c r="Q34" s="307"/>
      <c r="R34" s="307"/>
      <c r="S34" s="307"/>
      <c r="T34" s="307"/>
      <c r="U34" s="307"/>
      <c r="V34" s="307"/>
      <c r="W34" s="307"/>
      <c r="X34" s="307"/>
      <c r="Y34" s="307"/>
      <c r="Z34" s="307"/>
    </row>
    <row r="35" spans="1:26" ht="12" customHeight="1">
      <c r="A35" s="344" t="s">
        <v>2806</v>
      </c>
      <c r="B35" s="345"/>
      <c r="C35" s="348" t="s">
        <v>2807</v>
      </c>
      <c r="D35" s="348" t="s">
        <v>37</v>
      </c>
      <c r="E35" s="351" t="s">
        <v>40</v>
      </c>
      <c r="F35" s="351">
        <v>78240</v>
      </c>
      <c r="G35" s="351" t="s">
        <v>2692</v>
      </c>
      <c r="H35" s="351" t="s">
        <v>2716</v>
      </c>
      <c r="I35" s="364" t="s">
        <v>2808</v>
      </c>
      <c r="J35" s="352"/>
      <c r="K35" s="351"/>
      <c r="L35" s="348"/>
      <c r="M35" s="350" t="s">
        <v>2809</v>
      </c>
      <c r="N35" s="351" t="s">
        <v>2810</v>
      </c>
      <c r="O35" s="365"/>
      <c r="P35" s="365"/>
      <c r="Q35" s="365"/>
      <c r="R35" s="365"/>
      <c r="S35" s="365"/>
      <c r="T35" s="365"/>
      <c r="U35" s="365"/>
      <c r="V35" s="365"/>
      <c r="W35" s="365"/>
      <c r="X35" s="365"/>
      <c r="Y35" s="365"/>
      <c r="Z35" s="365"/>
    </row>
    <row r="36" spans="1:26" ht="12" customHeight="1">
      <c r="A36" s="366"/>
      <c r="B36" s="367"/>
      <c r="C36" s="307"/>
      <c r="D36" s="307"/>
      <c r="E36" s="317"/>
      <c r="F36" s="317"/>
      <c r="G36" s="317"/>
      <c r="H36" s="317"/>
      <c r="I36" s="341"/>
      <c r="J36" s="368"/>
      <c r="K36" s="307"/>
      <c r="L36" s="307"/>
      <c r="M36" s="369"/>
      <c r="N36" s="317"/>
      <c r="O36" s="307"/>
      <c r="P36" s="307"/>
      <c r="Q36" s="307"/>
      <c r="R36" s="307"/>
      <c r="S36" s="307"/>
      <c r="T36" s="307"/>
      <c r="U36" s="307"/>
      <c r="V36" s="307"/>
      <c r="W36" s="307"/>
      <c r="X36" s="307"/>
      <c r="Y36" s="307"/>
      <c r="Z36" s="307"/>
    </row>
    <row r="37" spans="1:26" ht="12" customHeight="1">
      <c r="A37" s="366"/>
      <c r="B37" s="367"/>
      <c r="C37" s="307"/>
      <c r="D37" s="307"/>
      <c r="E37" s="317"/>
      <c r="F37" s="317"/>
      <c r="G37" s="317"/>
      <c r="H37" s="317"/>
      <c r="I37" s="341"/>
      <c r="J37" s="368"/>
      <c r="K37" s="307"/>
      <c r="L37" s="307"/>
      <c r="M37" s="369"/>
      <c r="N37" s="317"/>
      <c r="O37" s="307"/>
      <c r="P37" s="307"/>
      <c r="Q37" s="307"/>
      <c r="R37" s="307"/>
      <c r="S37" s="307"/>
      <c r="T37" s="307"/>
      <c r="U37" s="307"/>
      <c r="V37" s="307"/>
      <c r="W37" s="307"/>
      <c r="X37" s="307"/>
      <c r="Y37" s="307"/>
      <c r="Z37" s="307"/>
    </row>
    <row r="38" spans="1:26" ht="12" customHeight="1">
      <c r="A38" s="366"/>
      <c r="B38" s="367"/>
      <c r="C38" s="307"/>
      <c r="D38" s="307"/>
      <c r="E38" s="317"/>
      <c r="F38" s="317"/>
      <c r="G38" s="317"/>
      <c r="H38" s="317"/>
      <c r="I38" s="341"/>
      <c r="J38" s="368"/>
      <c r="K38" s="307"/>
      <c r="L38" s="307"/>
      <c r="M38" s="369"/>
      <c r="N38" s="317"/>
      <c r="O38" s="307"/>
      <c r="P38" s="307"/>
      <c r="Q38" s="307"/>
      <c r="R38" s="307"/>
      <c r="S38" s="307"/>
      <c r="T38" s="307"/>
      <c r="U38" s="307"/>
      <c r="V38" s="307"/>
      <c r="W38" s="307"/>
      <c r="X38" s="307"/>
      <c r="Y38" s="307"/>
      <c r="Z38" s="307"/>
    </row>
    <row r="39" spans="1:26" ht="12" customHeight="1">
      <c r="A39" s="366"/>
      <c r="B39" s="367"/>
      <c r="C39" s="307"/>
      <c r="D39" s="307"/>
      <c r="E39" s="317"/>
      <c r="F39" s="317"/>
      <c r="G39" s="317"/>
      <c r="H39" s="317"/>
      <c r="I39" s="341"/>
      <c r="J39" s="368"/>
      <c r="K39" s="307"/>
      <c r="L39" s="307"/>
      <c r="M39" s="369"/>
      <c r="N39" s="317"/>
      <c r="O39" s="307"/>
      <c r="P39" s="307"/>
      <c r="Q39" s="307"/>
      <c r="R39" s="307"/>
      <c r="S39" s="307"/>
      <c r="T39" s="307"/>
      <c r="U39" s="307"/>
      <c r="V39" s="307"/>
      <c r="W39" s="307"/>
      <c r="X39" s="307"/>
      <c r="Y39" s="307"/>
      <c r="Z39" s="307"/>
    </row>
    <row r="40" spans="1:26" ht="12" customHeight="1">
      <c r="A40" s="366"/>
      <c r="B40" s="367"/>
      <c r="C40" s="307"/>
      <c r="D40" s="307"/>
      <c r="E40" s="317"/>
      <c r="F40" s="317"/>
      <c r="G40" s="317"/>
      <c r="H40" s="317"/>
      <c r="I40" s="341"/>
      <c r="J40" s="368"/>
      <c r="K40" s="307"/>
      <c r="L40" s="307"/>
      <c r="M40" s="369"/>
      <c r="N40" s="317"/>
      <c r="O40" s="307"/>
      <c r="P40" s="307"/>
      <c r="Q40" s="307"/>
      <c r="R40" s="307"/>
      <c r="S40" s="307"/>
      <c r="T40" s="307"/>
      <c r="U40" s="307"/>
      <c r="V40" s="307"/>
      <c r="W40" s="307"/>
      <c r="X40" s="307"/>
      <c r="Y40" s="307"/>
      <c r="Z40" s="307"/>
    </row>
    <row r="41" spans="1:26" ht="12" customHeight="1">
      <c r="A41" s="366"/>
      <c r="B41" s="367"/>
      <c r="C41" s="307"/>
      <c r="D41" s="307"/>
      <c r="E41" s="317"/>
      <c r="F41" s="317"/>
      <c r="G41" s="317"/>
      <c r="H41" s="317"/>
      <c r="I41" s="341"/>
      <c r="J41" s="368"/>
      <c r="K41" s="307"/>
      <c r="L41" s="307"/>
      <c r="M41" s="369"/>
      <c r="N41" s="317"/>
      <c r="O41" s="307"/>
      <c r="P41" s="307"/>
      <c r="Q41" s="307"/>
      <c r="R41" s="307"/>
      <c r="S41" s="307"/>
      <c r="T41" s="307"/>
      <c r="U41" s="307"/>
      <c r="V41" s="307"/>
      <c r="W41" s="307"/>
      <c r="X41" s="307"/>
      <c r="Y41" s="307"/>
      <c r="Z41" s="307"/>
    </row>
    <row r="42" spans="1:26" ht="12" customHeight="1">
      <c r="A42" s="366"/>
      <c r="B42" s="367"/>
      <c r="C42" s="307"/>
      <c r="D42" s="307"/>
      <c r="E42" s="317"/>
      <c r="F42" s="317"/>
      <c r="G42" s="317"/>
      <c r="H42" s="317"/>
      <c r="I42" s="341"/>
      <c r="J42" s="368"/>
      <c r="K42" s="307"/>
      <c r="L42" s="307"/>
      <c r="M42" s="369"/>
      <c r="N42" s="317"/>
      <c r="O42" s="307"/>
      <c r="P42" s="307"/>
      <c r="Q42" s="307"/>
      <c r="R42" s="307"/>
      <c r="S42" s="307"/>
      <c r="T42" s="307"/>
      <c r="U42" s="307"/>
      <c r="V42" s="307"/>
      <c r="W42" s="307"/>
      <c r="X42" s="307"/>
      <c r="Y42" s="307"/>
      <c r="Z42" s="307"/>
    </row>
    <row r="43" spans="1:26" ht="12" customHeight="1">
      <c r="A43" s="366"/>
      <c r="B43" s="367"/>
      <c r="C43" s="307"/>
      <c r="D43" s="307"/>
      <c r="E43" s="317"/>
      <c r="F43" s="317"/>
      <c r="G43" s="317"/>
      <c r="H43" s="317"/>
      <c r="I43" s="341"/>
      <c r="J43" s="368"/>
      <c r="K43" s="307"/>
      <c r="L43" s="307"/>
      <c r="M43" s="369"/>
      <c r="N43" s="317"/>
      <c r="O43" s="307"/>
      <c r="P43" s="307"/>
      <c r="Q43" s="307"/>
      <c r="R43" s="307"/>
      <c r="S43" s="307"/>
      <c r="T43" s="307"/>
      <c r="U43" s="307"/>
      <c r="V43" s="307"/>
      <c r="W43" s="307"/>
      <c r="X43" s="307"/>
      <c r="Y43" s="307"/>
      <c r="Z43" s="307"/>
    </row>
    <row r="44" spans="1:26" ht="12" customHeight="1">
      <c r="A44" s="366"/>
      <c r="B44" s="367"/>
      <c r="C44" s="307"/>
      <c r="D44" s="307"/>
      <c r="E44" s="317"/>
      <c r="F44" s="317"/>
      <c r="G44" s="317"/>
      <c r="H44" s="317"/>
      <c r="I44" s="341"/>
      <c r="J44" s="368"/>
      <c r="K44" s="307"/>
      <c r="L44" s="307"/>
      <c r="M44" s="369"/>
      <c r="N44" s="317"/>
      <c r="O44" s="307"/>
      <c r="P44" s="307"/>
      <c r="Q44" s="307"/>
      <c r="R44" s="307"/>
      <c r="S44" s="307"/>
      <c r="T44" s="307"/>
      <c r="U44" s="307"/>
      <c r="V44" s="307"/>
      <c r="W44" s="307"/>
      <c r="X44" s="307"/>
      <c r="Y44" s="307"/>
      <c r="Z44" s="307"/>
    </row>
    <row r="45" spans="1:26" ht="12" customHeight="1">
      <c r="A45" s="366"/>
      <c r="B45" s="367"/>
      <c r="C45" s="307"/>
      <c r="D45" s="307"/>
      <c r="E45" s="317"/>
      <c r="F45" s="317"/>
      <c r="G45" s="317"/>
      <c r="H45" s="317"/>
      <c r="I45" s="341"/>
      <c r="J45" s="368"/>
      <c r="K45" s="307"/>
      <c r="L45" s="307"/>
      <c r="M45" s="369"/>
      <c r="N45" s="317"/>
      <c r="O45" s="307"/>
      <c r="P45" s="307"/>
      <c r="Q45" s="307"/>
      <c r="R45" s="307"/>
      <c r="S45" s="307"/>
      <c r="T45" s="307"/>
      <c r="U45" s="307"/>
      <c r="V45" s="307"/>
      <c r="W45" s="307"/>
      <c r="X45" s="307"/>
      <c r="Y45" s="307"/>
      <c r="Z45" s="307"/>
    </row>
    <row r="46" spans="1:26" ht="12" customHeight="1">
      <c r="A46" s="366"/>
      <c r="B46" s="367"/>
      <c r="C46" s="307"/>
      <c r="D46" s="307"/>
      <c r="E46" s="317"/>
      <c r="F46" s="317"/>
      <c r="G46" s="317"/>
      <c r="H46" s="317"/>
      <c r="I46" s="341"/>
      <c r="J46" s="368"/>
      <c r="K46" s="307"/>
      <c r="L46" s="307"/>
      <c r="M46" s="369"/>
      <c r="N46" s="317"/>
      <c r="O46" s="307"/>
      <c r="P46" s="307"/>
      <c r="Q46" s="307"/>
      <c r="R46" s="307"/>
      <c r="S46" s="307"/>
      <c r="T46" s="307"/>
      <c r="U46" s="307"/>
      <c r="V46" s="307"/>
      <c r="W46" s="307"/>
      <c r="X46" s="307"/>
      <c r="Y46" s="307"/>
      <c r="Z46" s="307"/>
    </row>
    <row r="47" spans="1:26" ht="12" customHeight="1">
      <c r="A47" s="366"/>
      <c r="B47" s="367"/>
      <c r="C47" s="307"/>
      <c r="D47" s="307"/>
      <c r="E47" s="317"/>
      <c r="F47" s="317"/>
      <c r="G47" s="317"/>
      <c r="H47" s="317"/>
      <c r="I47" s="341"/>
      <c r="J47" s="368"/>
      <c r="K47" s="307"/>
      <c r="L47" s="307"/>
      <c r="M47" s="369"/>
      <c r="N47" s="317"/>
      <c r="O47" s="307"/>
      <c r="P47" s="307"/>
      <c r="Q47" s="307"/>
      <c r="R47" s="307"/>
      <c r="S47" s="307"/>
      <c r="T47" s="307"/>
      <c r="U47" s="307"/>
      <c r="V47" s="307"/>
      <c r="W47" s="307"/>
      <c r="X47" s="307"/>
      <c r="Y47" s="307"/>
      <c r="Z47" s="307"/>
    </row>
    <row r="48" spans="1:26" ht="12" customHeight="1">
      <c r="A48" s="366"/>
      <c r="B48" s="367"/>
      <c r="C48" s="307"/>
      <c r="D48" s="307"/>
      <c r="E48" s="317"/>
      <c r="F48" s="317"/>
      <c r="G48" s="317"/>
      <c r="H48" s="317"/>
      <c r="I48" s="341"/>
      <c r="J48" s="368"/>
      <c r="K48" s="307"/>
      <c r="L48" s="307"/>
      <c r="M48" s="369"/>
      <c r="N48" s="317"/>
      <c r="O48" s="307"/>
      <c r="P48" s="307"/>
      <c r="Q48" s="307"/>
      <c r="R48" s="307"/>
      <c r="S48" s="307"/>
      <c r="T48" s="307"/>
      <c r="U48" s="307"/>
      <c r="V48" s="307"/>
      <c r="W48" s="307"/>
      <c r="X48" s="307"/>
      <c r="Y48" s="307"/>
      <c r="Z48" s="307"/>
    </row>
    <row r="49" spans="1:26" ht="12" customHeight="1">
      <c r="A49" s="366"/>
      <c r="B49" s="367"/>
      <c r="C49" s="307"/>
      <c r="D49" s="307"/>
      <c r="E49" s="317"/>
      <c r="F49" s="317"/>
      <c r="G49" s="317"/>
      <c r="H49" s="317"/>
      <c r="I49" s="341"/>
      <c r="J49" s="368"/>
      <c r="K49" s="307"/>
      <c r="L49" s="307"/>
      <c r="M49" s="369"/>
      <c r="N49" s="317"/>
      <c r="O49" s="307"/>
      <c r="P49" s="307"/>
      <c r="Q49" s="307"/>
      <c r="R49" s="307"/>
      <c r="S49" s="307"/>
      <c r="T49" s="307"/>
      <c r="U49" s="307"/>
      <c r="V49" s="307"/>
      <c r="W49" s="307"/>
      <c r="X49" s="307"/>
      <c r="Y49" s="307"/>
      <c r="Z49" s="307"/>
    </row>
    <row r="50" spans="1:26" ht="12" customHeight="1">
      <c r="A50" s="366"/>
      <c r="B50" s="367"/>
      <c r="C50" s="307"/>
      <c r="D50" s="307"/>
      <c r="E50" s="317"/>
      <c r="F50" s="317"/>
      <c r="G50" s="317"/>
      <c r="H50" s="317"/>
      <c r="I50" s="341"/>
      <c r="J50" s="368"/>
      <c r="K50" s="307"/>
      <c r="L50" s="307"/>
      <c r="M50" s="369"/>
      <c r="N50" s="317"/>
      <c r="O50" s="307"/>
      <c r="P50" s="307"/>
      <c r="Q50" s="307"/>
      <c r="R50" s="307"/>
      <c r="S50" s="307"/>
      <c r="T50" s="307"/>
      <c r="U50" s="307"/>
      <c r="V50" s="307"/>
      <c r="W50" s="307"/>
      <c r="X50" s="307"/>
      <c r="Y50" s="307"/>
      <c r="Z50" s="307"/>
    </row>
    <row r="51" spans="1:26" ht="12" customHeight="1">
      <c r="A51" s="366"/>
      <c r="B51" s="367"/>
      <c r="C51" s="307"/>
      <c r="D51" s="307"/>
      <c r="E51" s="317"/>
      <c r="F51" s="317"/>
      <c r="G51" s="317"/>
      <c r="H51" s="317"/>
      <c r="I51" s="341"/>
      <c r="J51" s="368"/>
      <c r="K51" s="307"/>
      <c r="L51" s="307"/>
      <c r="M51" s="369"/>
      <c r="N51" s="317"/>
      <c r="O51" s="307"/>
      <c r="P51" s="307"/>
      <c r="Q51" s="307"/>
      <c r="R51" s="307"/>
      <c r="S51" s="307"/>
      <c r="T51" s="307"/>
      <c r="U51" s="307"/>
      <c r="V51" s="307"/>
      <c r="W51" s="307"/>
      <c r="X51" s="307"/>
      <c r="Y51" s="307"/>
      <c r="Z51" s="307"/>
    </row>
    <row r="52" spans="1:26" ht="12" customHeight="1">
      <c r="A52" s="366"/>
      <c r="B52" s="367"/>
      <c r="C52" s="307"/>
      <c r="D52" s="307"/>
      <c r="E52" s="317"/>
      <c r="F52" s="317"/>
      <c r="G52" s="317"/>
      <c r="H52" s="317"/>
      <c r="I52" s="341"/>
      <c r="J52" s="368"/>
      <c r="K52" s="307"/>
      <c r="L52" s="307"/>
      <c r="M52" s="369"/>
      <c r="N52" s="317"/>
      <c r="O52" s="307"/>
      <c r="P52" s="307"/>
      <c r="Q52" s="307"/>
      <c r="R52" s="307"/>
      <c r="S52" s="307"/>
      <c r="T52" s="307"/>
      <c r="U52" s="307"/>
      <c r="V52" s="307"/>
      <c r="W52" s="307"/>
      <c r="X52" s="307"/>
      <c r="Y52" s="307"/>
      <c r="Z52" s="307"/>
    </row>
    <row r="53" spans="1:26" ht="12" customHeight="1">
      <c r="A53" s="366"/>
      <c r="B53" s="367"/>
      <c r="C53" s="307"/>
      <c r="D53" s="307"/>
      <c r="E53" s="317"/>
      <c r="F53" s="317"/>
      <c r="G53" s="317"/>
      <c r="H53" s="317"/>
      <c r="I53" s="341"/>
      <c r="J53" s="368"/>
      <c r="K53" s="307"/>
      <c r="L53" s="307"/>
      <c r="M53" s="369"/>
      <c r="N53" s="317"/>
      <c r="O53" s="307"/>
      <c r="P53" s="307"/>
      <c r="Q53" s="307"/>
      <c r="R53" s="307"/>
      <c r="S53" s="307"/>
      <c r="T53" s="307"/>
      <c r="U53" s="307"/>
      <c r="V53" s="307"/>
      <c r="W53" s="307"/>
      <c r="X53" s="307"/>
      <c r="Y53" s="307"/>
      <c r="Z53" s="307"/>
    </row>
    <row r="54" spans="1:26" ht="12" customHeight="1">
      <c r="A54" s="366"/>
      <c r="B54" s="367"/>
      <c r="C54" s="307"/>
      <c r="D54" s="307"/>
      <c r="E54" s="317"/>
      <c r="F54" s="317"/>
      <c r="G54" s="317"/>
      <c r="H54" s="317"/>
      <c r="I54" s="341"/>
      <c r="J54" s="368"/>
      <c r="K54" s="307"/>
      <c r="L54" s="307"/>
      <c r="M54" s="369"/>
      <c r="N54" s="317"/>
      <c r="O54" s="307"/>
      <c r="P54" s="307"/>
      <c r="Q54" s="307"/>
      <c r="R54" s="307"/>
      <c r="S54" s="307"/>
      <c r="T54" s="307"/>
      <c r="U54" s="307"/>
      <c r="V54" s="307"/>
      <c r="W54" s="307"/>
      <c r="X54" s="307"/>
      <c r="Y54" s="307"/>
      <c r="Z54" s="307"/>
    </row>
    <row r="55" spans="1:26" ht="12" customHeight="1">
      <c r="A55" s="366"/>
      <c r="B55" s="367"/>
      <c r="C55" s="307"/>
      <c r="D55" s="307"/>
      <c r="E55" s="317"/>
      <c r="F55" s="317"/>
      <c r="G55" s="317"/>
      <c r="H55" s="317"/>
      <c r="I55" s="341"/>
      <c r="J55" s="368"/>
      <c r="K55" s="307"/>
      <c r="L55" s="307"/>
      <c r="M55" s="369"/>
      <c r="N55" s="317"/>
      <c r="O55" s="307"/>
      <c r="P55" s="307"/>
      <c r="Q55" s="307"/>
      <c r="R55" s="307"/>
      <c r="S55" s="307"/>
      <c r="T55" s="307"/>
      <c r="U55" s="307"/>
      <c r="V55" s="307"/>
      <c r="W55" s="307"/>
      <c r="X55" s="307"/>
      <c r="Y55" s="307"/>
      <c r="Z55" s="307"/>
    </row>
    <row r="56" spans="1:26" ht="12" customHeight="1">
      <c r="A56" s="366"/>
      <c r="B56" s="367"/>
      <c r="C56" s="307"/>
      <c r="D56" s="307"/>
      <c r="E56" s="317"/>
      <c r="F56" s="317"/>
      <c r="G56" s="317"/>
      <c r="H56" s="317"/>
      <c r="I56" s="341"/>
      <c r="J56" s="368"/>
      <c r="K56" s="307"/>
      <c r="L56" s="307"/>
      <c r="M56" s="369"/>
      <c r="N56" s="317"/>
      <c r="O56" s="307"/>
      <c r="P56" s="307"/>
      <c r="Q56" s="307"/>
      <c r="R56" s="307"/>
      <c r="S56" s="307"/>
      <c r="T56" s="307"/>
      <c r="U56" s="307"/>
      <c r="V56" s="307"/>
      <c r="W56" s="307"/>
      <c r="X56" s="307"/>
      <c r="Y56" s="307"/>
      <c r="Z56" s="307"/>
    </row>
    <row r="57" spans="1:26" ht="12" customHeight="1">
      <c r="A57" s="366"/>
      <c r="B57" s="367"/>
      <c r="C57" s="307"/>
      <c r="D57" s="307"/>
      <c r="E57" s="317"/>
      <c r="F57" s="317"/>
      <c r="G57" s="317"/>
      <c r="H57" s="317"/>
      <c r="I57" s="341"/>
      <c r="J57" s="368"/>
      <c r="K57" s="307"/>
      <c r="L57" s="307"/>
      <c r="M57" s="369"/>
      <c r="N57" s="317"/>
      <c r="O57" s="307"/>
      <c r="P57" s="307"/>
      <c r="Q57" s="307"/>
      <c r="R57" s="307"/>
      <c r="S57" s="307"/>
      <c r="T57" s="307"/>
      <c r="U57" s="307"/>
      <c r="V57" s="307"/>
      <c r="W57" s="307"/>
      <c r="X57" s="307"/>
      <c r="Y57" s="307"/>
      <c r="Z57" s="307"/>
    </row>
    <row r="58" spans="1:26" ht="12" customHeight="1">
      <c r="A58" s="366"/>
      <c r="B58" s="367"/>
      <c r="C58" s="307"/>
      <c r="D58" s="307"/>
      <c r="E58" s="317"/>
      <c r="F58" s="317"/>
      <c r="G58" s="317"/>
      <c r="H58" s="317"/>
      <c r="I58" s="341"/>
      <c r="J58" s="368"/>
      <c r="K58" s="307"/>
      <c r="L58" s="307"/>
      <c r="M58" s="369"/>
      <c r="N58" s="317"/>
      <c r="O58" s="307"/>
      <c r="P58" s="307"/>
      <c r="Q58" s="307"/>
      <c r="R58" s="307"/>
      <c r="S58" s="307"/>
      <c r="T58" s="307"/>
      <c r="U58" s="307"/>
      <c r="V58" s="307"/>
      <c r="W58" s="307"/>
      <c r="X58" s="307"/>
      <c r="Y58" s="307"/>
      <c r="Z58" s="307"/>
    </row>
    <row r="59" spans="1:26" ht="12" customHeight="1">
      <c r="A59" s="366"/>
      <c r="B59" s="367"/>
      <c r="C59" s="307"/>
      <c r="D59" s="307"/>
      <c r="E59" s="317"/>
      <c r="F59" s="317"/>
      <c r="G59" s="317"/>
      <c r="H59" s="317"/>
      <c r="I59" s="341"/>
      <c r="J59" s="368"/>
      <c r="K59" s="307"/>
      <c r="L59" s="307"/>
      <c r="M59" s="369"/>
      <c r="N59" s="317"/>
      <c r="O59" s="307"/>
      <c r="P59" s="307"/>
      <c r="Q59" s="307"/>
      <c r="R59" s="307"/>
      <c r="S59" s="307"/>
      <c r="T59" s="307"/>
      <c r="U59" s="307"/>
      <c r="V59" s="307"/>
      <c r="W59" s="307"/>
      <c r="X59" s="307"/>
      <c r="Y59" s="307"/>
      <c r="Z59" s="307"/>
    </row>
    <row r="60" spans="1:26" ht="12" customHeight="1">
      <c r="A60" s="366"/>
      <c r="B60" s="367"/>
      <c r="C60" s="307"/>
      <c r="D60" s="307"/>
      <c r="E60" s="317"/>
      <c r="F60" s="317"/>
      <c r="G60" s="317"/>
      <c r="H60" s="317"/>
      <c r="I60" s="341"/>
      <c r="J60" s="368"/>
      <c r="K60" s="307"/>
      <c r="L60" s="307"/>
      <c r="M60" s="369"/>
      <c r="N60" s="317"/>
      <c r="O60" s="307"/>
      <c r="P60" s="307"/>
      <c r="Q60" s="307"/>
      <c r="R60" s="307"/>
      <c r="S60" s="307"/>
      <c r="T60" s="307"/>
      <c r="U60" s="307"/>
      <c r="V60" s="307"/>
      <c r="W60" s="307"/>
      <c r="X60" s="307"/>
      <c r="Y60" s="307"/>
      <c r="Z60" s="307"/>
    </row>
    <row r="61" spans="1:26" ht="12" customHeight="1">
      <c r="A61" s="366"/>
      <c r="B61" s="367"/>
      <c r="C61" s="307"/>
      <c r="D61" s="307"/>
      <c r="E61" s="317"/>
      <c r="F61" s="317"/>
      <c r="G61" s="317"/>
      <c r="H61" s="317"/>
      <c r="I61" s="341"/>
      <c r="J61" s="368"/>
      <c r="K61" s="307"/>
      <c r="L61" s="307"/>
      <c r="M61" s="369"/>
      <c r="N61" s="317"/>
      <c r="O61" s="307"/>
      <c r="P61" s="307"/>
      <c r="Q61" s="307"/>
      <c r="R61" s="307"/>
      <c r="S61" s="307"/>
      <c r="T61" s="307"/>
      <c r="U61" s="307"/>
      <c r="V61" s="307"/>
      <c r="W61" s="307"/>
      <c r="X61" s="307"/>
      <c r="Y61" s="307"/>
      <c r="Z61" s="307"/>
    </row>
    <row r="62" spans="1:26" ht="12" customHeight="1">
      <c r="A62" s="366"/>
      <c r="B62" s="367"/>
      <c r="C62" s="307"/>
      <c r="D62" s="307"/>
      <c r="E62" s="317"/>
      <c r="F62" s="317"/>
      <c r="G62" s="317"/>
      <c r="H62" s="317"/>
      <c r="I62" s="341"/>
      <c r="J62" s="368"/>
      <c r="K62" s="307"/>
      <c r="L62" s="307"/>
      <c r="M62" s="369"/>
      <c r="N62" s="317"/>
      <c r="O62" s="307"/>
      <c r="P62" s="307"/>
      <c r="Q62" s="307"/>
      <c r="R62" s="307"/>
      <c r="S62" s="307"/>
      <c r="T62" s="307"/>
      <c r="U62" s="307"/>
      <c r="V62" s="307"/>
      <c r="W62" s="307"/>
      <c r="X62" s="307"/>
      <c r="Y62" s="307"/>
      <c r="Z62" s="307"/>
    </row>
    <row r="63" spans="1:26" ht="12" customHeight="1">
      <c r="A63" s="366"/>
      <c r="B63" s="367"/>
      <c r="C63" s="307"/>
      <c r="D63" s="307"/>
      <c r="E63" s="317"/>
      <c r="F63" s="317"/>
      <c r="G63" s="317"/>
      <c r="H63" s="317"/>
      <c r="I63" s="341"/>
      <c r="J63" s="368"/>
      <c r="K63" s="307"/>
      <c r="L63" s="307"/>
      <c r="M63" s="369"/>
      <c r="N63" s="317"/>
      <c r="O63" s="307"/>
      <c r="P63" s="307"/>
      <c r="Q63" s="307"/>
      <c r="R63" s="307"/>
      <c r="S63" s="307"/>
      <c r="T63" s="307"/>
      <c r="U63" s="307"/>
      <c r="V63" s="307"/>
      <c r="W63" s="307"/>
      <c r="X63" s="307"/>
      <c r="Y63" s="307"/>
      <c r="Z63" s="307"/>
    </row>
    <row r="64" spans="1:26" ht="12" customHeight="1">
      <c r="A64" s="366"/>
      <c r="B64" s="367"/>
      <c r="C64" s="307"/>
      <c r="D64" s="307"/>
      <c r="E64" s="317"/>
      <c r="F64" s="317"/>
      <c r="G64" s="317"/>
      <c r="H64" s="317"/>
      <c r="I64" s="341"/>
      <c r="J64" s="368"/>
      <c r="K64" s="307"/>
      <c r="L64" s="307"/>
      <c r="M64" s="369"/>
      <c r="N64" s="317"/>
      <c r="O64" s="307"/>
      <c r="P64" s="307"/>
      <c r="Q64" s="307"/>
      <c r="R64" s="307"/>
      <c r="S64" s="307"/>
      <c r="T64" s="307"/>
      <c r="U64" s="307"/>
      <c r="V64" s="307"/>
      <c r="W64" s="307"/>
      <c r="X64" s="307"/>
      <c r="Y64" s="307"/>
      <c r="Z64" s="307"/>
    </row>
    <row r="65" spans="1:26" ht="12" customHeight="1">
      <c r="A65" s="366"/>
      <c r="B65" s="367"/>
      <c r="C65" s="307"/>
      <c r="D65" s="307"/>
      <c r="E65" s="317"/>
      <c r="F65" s="317"/>
      <c r="G65" s="317"/>
      <c r="H65" s="317"/>
      <c r="I65" s="341"/>
      <c r="J65" s="368"/>
      <c r="K65" s="307"/>
      <c r="L65" s="307"/>
      <c r="M65" s="369"/>
      <c r="N65" s="317"/>
      <c r="O65" s="307"/>
      <c r="P65" s="307"/>
      <c r="Q65" s="307"/>
      <c r="R65" s="307"/>
      <c r="S65" s="307"/>
      <c r="T65" s="307"/>
      <c r="U65" s="307"/>
      <c r="V65" s="307"/>
      <c r="W65" s="307"/>
      <c r="X65" s="307"/>
      <c r="Y65" s="307"/>
      <c r="Z65" s="307"/>
    </row>
    <row r="66" spans="1:26" ht="12" customHeight="1">
      <c r="A66" s="366"/>
      <c r="B66" s="367"/>
      <c r="C66" s="307"/>
      <c r="D66" s="307"/>
      <c r="E66" s="317"/>
      <c r="F66" s="317"/>
      <c r="G66" s="317"/>
      <c r="H66" s="317"/>
      <c r="I66" s="341"/>
      <c r="J66" s="368"/>
      <c r="K66" s="307"/>
      <c r="L66" s="307"/>
      <c r="M66" s="369"/>
      <c r="N66" s="317"/>
      <c r="O66" s="307"/>
      <c r="P66" s="307"/>
      <c r="Q66" s="307"/>
      <c r="R66" s="307"/>
      <c r="S66" s="307"/>
      <c r="T66" s="307"/>
      <c r="U66" s="307"/>
      <c r="V66" s="307"/>
      <c r="W66" s="307"/>
      <c r="X66" s="307"/>
      <c r="Y66" s="307"/>
      <c r="Z66" s="307"/>
    </row>
    <row r="67" spans="1:26" ht="12" customHeight="1">
      <c r="A67" s="366"/>
      <c r="B67" s="367"/>
      <c r="C67" s="307"/>
      <c r="D67" s="307"/>
      <c r="E67" s="317"/>
      <c r="F67" s="317"/>
      <c r="G67" s="317"/>
      <c r="H67" s="317"/>
      <c r="I67" s="341"/>
      <c r="J67" s="368"/>
      <c r="K67" s="307"/>
      <c r="L67" s="307"/>
      <c r="M67" s="369"/>
      <c r="N67" s="317"/>
      <c r="O67" s="307"/>
      <c r="P67" s="307"/>
      <c r="Q67" s="307"/>
      <c r="R67" s="307"/>
      <c r="S67" s="307"/>
      <c r="T67" s="307"/>
      <c r="U67" s="307"/>
      <c r="V67" s="307"/>
      <c r="W67" s="307"/>
      <c r="X67" s="307"/>
      <c r="Y67" s="307"/>
      <c r="Z67" s="307"/>
    </row>
    <row r="68" spans="1:26" ht="12" customHeight="1">
      <c r="A68" s="366"/>
      <c r="B68" s="367"/>
      <c r="C68" s="307"/>
      <c r="D68" s="307"/>
      <c r="E68" s="317"/>
      <c r="F68" s="317"/>
      <c r="G68" s="317"/>
      <c r="H68" s="317"/>
      <c r="I68" s="341"/>
      <c r="J68" s="368"/>
      <c r="K68" s="307"/>
      <c r="L68" s="307"/>
      <c r="M68" s="369"/>
      <c r="N68" s="317"/>
      <c r="O68" s="307"/>
      <c r="P68" s="307"/>
      <c r="Q68" s="307"/>
      <c r="R68" s="307"/>
      <c r="S68" s="307"/>
      <c r="T68" s="307"/>
      <c r="U68" s="307"/>
      <c r="V68" s="307"/>
      <c r="W68" s="307"/>
      <c r="X68" s="307"/>
      <c r="Y68" s="307"/>
      <c r="Z68" s="307"/>
    </row>
    <row r="69" spans="1:26" ht="12" customHeight="1">
      <c r="A69" s="366"/>
      <c r="B69" s="367"/>
      <c r="C69" s="307"/>
      <c r="D69" s="307"/>
      <c r="E69" s="317"/>
      <c r="F69" s="317"/>
      <c r="G69" s="317"/>
      <c r="H69" s="317"/>
      <c r="I69" s="341"/>
      <c r="J69" s="368"/>
      <c r="K69" s="307"/>
      <c r="L69" s="307"/>
      <c r="M69" s="369"/>
      <c r="N69" s="317"/>
      <c r="O69" s="307"/>
      <c r="P69" s="307"/>
      <c r="Q69" s="307"/>
      <c r="R69" s="307"/>
      <c r="S69" s="307"/>
      <c r="T69" s="307"/>
      <c r="U69" s="307"/>
      <c r="V69" s="307"/>
      <c r="W69" s="307"/>
      <c r="X69" s="307"/>
      <c r="Y69" s="307"/>
      <c r="Z69" s="307"/>
    </row>
    <row r="70" spans="1:26" ht="12" customHeight="1">
      <c r="A70" s="366"/>
      <c r="B70" s="367"/>
      <c r="C70" s="307"/>
      <c r="D70" s="307"/>
      <c r="E70" s="317"/>
      <c r="F70" s="317"/>
      <c r="G70" s="317"/>
      <c r="H70" s="317"/>
      <c r="I70" s="341"/>
      <c r="J70" s="368"/>
      <c r="K70" s="307"/>
      <c r="L70" s="307"/>
      <c r="M70" s="369"/>
      <c r="N70" s="317"/>
      <c r="O70" s="307"/>
      <c r="P70" s="307"/>
      <c r="Q70" s="307"/>
      <c r="R70" s="307"/>
      <c r="S70" s="307"/>
      <c r="T70" s="307"/>
      <c r="U70" s="307"/>
      <c r="V70" s="307"/>
      <c r="W70" s="307"/>
      <c r="X70" s="307"/>
      <c r="Y70" s="307"/>
      <c r="Z70" s="307"/>
    </row>
    <row r="71" spans="1:26" ht="12" customHeight="1">
      <c r="A71" s="366"/>
      <c r="B71" s="367"/>
      <c r="C71" s="307"/>
      <c r="D71" s="307"/>
      <c r="E71" s="317"/>
      <c r="F71" s="317"/>
      <c r="G71" s="317"/>
      <c r="H71" s="317"/>
      <c r="I71" s="341"/>
      <c r="J71" s="368"/>
      <c r="K71" s="307"/>
      <c r="L71" s="307"/>
      <c r="M71" s="369"/>
      <c r="N71" s="317"/>
      <c r="O71" s="307"/>
      <c r="P71" s="307"/>
      <c r="Q71" s="307"/>
      <c r="R71" s="307"/>
      <c r="S71" s="307"/>
      <c r="T71" s="307"/>
      <c r="U71" s="307"/>
      <c r="V71" s="307"/>
      <c r="W71" s="307"/>
      <c r="X71" s="307"/>
      <c r="Y71" s="307"/>
      <c r="Z71" s="307"/>
    </row>
    <row r="72" spans="1:26" ht="12" customHeight="1">
      <c r="A72" s="366"/>
      <c r="B72" s="367"/>
      <c r="C72" s="307"/>
      <c r="D72" s="307"/>
      <c r="E72" s="317"/>
      <c r="F72" s="317"/>
      <c r="G72" s="317"/>
      <c r="H72" s="317"/>
      <c r="I72" s="341"/>
      <c r="J72" s="368"/>
      <c r="K72" s="307"/>
      <c r="L72" s="307"/>
      <c r="M72" s="369"/>
      <c r="N72" s="317"/>
      <c r="O72" s="307"/>
      <c r="P72" s="307"/>
      <c r="Q72" s="307"/>
      <c r="R72" s="307"/>
      <c r="S72" s="307"/>
      <c r="T72" s="307"/>
      <c r="U72" s="307"/>
      <c r="V72" s="307"/>
      <c r="W72" s="307"/>
      <c r="X72" s="307"/>
      <c r="Y72" s="307"/>
      <c r="Z72" s="307"/>
    </row>
    <row r="73" spans="1:26" ht="12" customHeight="1">
      <c r="A73" s="366"/>
      <c r="B73" s="367"/>
      <c r="C73" s="307"/>
      <c r="D73" s="307"/>
      <c r="E73" s="317"/>
      <c r="F73" s="317"/>
      <c r="G73" s="317"/>
      <c r="H73" s="317"/>
      <c r="I73" s="341"/>
      <c r="J73" s="368"/>
      <c r="K73" s="307"/>
      <c r="L73" s="307"/>
      <c r="M73" s="369"/>
      <c r="N73" s="317"/>
      <c r="O73" s="307"/>
      <c r="P73" s="307"/>
      <c r="Q73" s="307"/>
      <c r="R73" s="307"/>
      <c r="S73" s="307"/>
      <c r="T73" s="307"/>
      <c r="U73" s="307"/>
      <c r="V73" s="307"/>
      <c r="W73" s="307"/>
      <c r="X73" s="307"/>
      <c r="Y73" s="307"/>
      <c r="Z73" s="307"/>
    </row>
    <row r="74" spans="1:26" ht="12" customHeight="1">
      <c r="A74" s="366"/>
      <c r="B74" s="367"/>
      <c r="C74" s="307"/>
      <c r="D74" s="307"/>
      <c r="E74" s="317"/>
      <c r="F74" s="317"/>
      <c r="G74" s="317"/>
      <c r="H74" s="317"/>
      <c r="I74" s="341"/>
      <c r="J74" s="368"/>
      <c r="K74" s="307"/>
      <c r="L74" s="307"/>
      <c r="M74" s="369"/>
      <c r="N74" s="317"/>
      <c r="O74" s="307"/>
      <c r="P74" s="307"/>
      <c r="Q74" s="307"/>
      <c r="R74" s="307"/>
      <c r="S74" s="307"/>
      <c r="T74" s="307"/>
      <c r="U74" s="307"/>
      <c r="V74" s="307"/>
      <c r="W74" s="307"/>
      <c r="X74" s="307"/>
      <c r="Y74" s="307"/>
      <c r="Z74" s="307"/>
    </row>
    <row r="75" spans="1:26" ht="12" customHeight="1">
      <c r="A75" s="366"/>
      <c r="B75" s="367"/>
      <c r="C75" s="307"/>
      <c r="D75" s="307"/>
      <c r="E75" s="317"/>
      <c r="F75" s="317"/>
      <c r="G75" s="317"/>
      <c r="H75" s="317"/>
      <c r="I75" s="341"/>
      <c r="J75" s="368"/>
      <c r="K75" s="307"/>
      <c r="L75" s="307"/>
      <c r="M75" s="369"/>
      <c r="N75" s="317"/>
      <c r="O75" s="307"/>
      <c r="P75" s="307"/>
      <c r="Q75" s="307"/>
      <c r="R75" s="307"/>
      <c r="S75" s="307"/>
      <c r="T75" s="307"/>
      <c r="U75" s="307"/>
      <c r="V75" s="307"/>
      <c r="W75" s="307"/>
      <c r="X75" s="307"/>
      <c r="Y75" s="307"/>
      <c r="Z75" s="307"/>
    </row>
    <row r="76" spans="1:26" ht="12" customHeight="1">
      <c r="A76" s="366"/>
      <c r="B76" s="367"/>
      <c r="C76" s="307"/>
      <c r="D76" s="307"/>
      <c r="E76" s="317"/>
      <c r="F76" s="317"/>
      <c r="G76" s="317"/>
      <c r="H76" s="317"/>
      <c r="I76" s="341"/>
      <c r="J76" s="368"/>
      <c r="K76" s="307"/>
      <c r="L76" s="307"/>
      <c r="M76" s="369"/>
      <c r="N76" s="317"/>
      <c r="O76" s="307"/>
      <c r="P76" s="307"/>
      <c r="Q76" s="307"/>
      <c r="R76" s="307"/>
      <c r="S76" s="307"/>
      <c r="T76" s="307"/>
      <c r="U76" s="307"/>
      <c r="V76" s="307"/>
      <c r="W76" s="307"/>
      <c r="X76" s="307"/>
      <c r="Y76" s="307"/>
      <c r="Z76" s="307"/>
    </row>
    <row r="77" spans="1:26" ht="12" customHeight="1">
      <c r="A77" s="366"/>
      <c r="B77" s="367"/>
      <c r="C77" s="307"/>
      <c r="D77" s="307"/>
      <c r="E77" s="317"/>
      <c r="F77" s="317"/>
      <c r="G77" s="317"/>
      <c r="H77" s="317"/>
      <c r="I77" s="341"/>
      <c r="J77" s="368"/>
      <c r="K77" s="307"/>
      <c r="L77" s="307"/>
      <c r="M77" s="369"/>
      <c r="N77" s="317"/>
      <c r="O77" s="307"/>
      <c r="P77" s="307"/>
      <c r="Q77" s="307"/>
      <c r="R77" s="307"/>
      <c r="S77" s="307"/>
      <c r="T77" s="307"/>
      <c r="U77" s="307"/>
      <c r="V77" s="307"/>
      <c r="W77" s="307"/>
      <c r="X77" s="307"/>
      <c r="Y77" s="307"/>
      <c r="Z77" s="307"/>
    </row>
    <row r="78" spans="1:26" ht="12" customHeight="1">
      <c r="A78" s="366"/>
      <c r="B78" s="367"/>
      <c r="C78" s="307"/>
      <c r="D78" s="307"/>
      <c r="E78" s="317"/>
      <c r="F78" s="317"/>
      <c r="G78" s="317"/>
      <c r="H78" s="317"/>
      <c r="I78" s="341"/>
      <c r="J78" s="368"/>
      <c r="K78" s="307"/>
      <c r="L78" s="307"/>
      <c r="M78" s="369"/>
      <c r="N78" s="317"/>
      <c r="O78" s="307"/>
      <c r="P78" s="307"/>
      <c r="Q78" s="307"/>
      <c r="R78" s="307"/>
      <c r="S78" s="307"/>
      <c r="T78" s="307"/>
      <c r="U78" s="307"/>
      <c r="V78" s="307"/>
      <c r="W78" s="307"/>
      <c r="X78" s="307"/>
      <c r="Y78" s="307"/>
      <c r="Z78" s="307"/>
    </row>
    <row r="79" spans="1:26" ht="12" customHeight="1">
      <c r="A79" s="366"/>
      <c r="B79" s="367"/>
      <c r="C79" s="307"/>
      <c r="D79" s="307"/>
      <c r="E79" s="317"/>
      <c r="F79" s="317"/>
      <c r="G79" s="317"/>
      <c r="H79" s="317"/>
      <c r="I79" s="341"/>
      <c r="J79" s="368"/>
      <c r="K79" s="307"/>
      <c r="L79" s="307"/>
      <c r="M79" s="369"/>
      <c r="N79" s="317"/>
      <c r="O79" s="307"/>
      <c r="P79" s="307"/>
      <c r="Q79" s="307"/>
      <c r="R79" s="307"/>
      <c r="S79" s="307"/>
      <c r="T79" s="307"/>
      <c r="U79" s="307"/>
      <c r="V79" s="307"/>
      <c r="W79" s="307"/>
      <c r="X79" s="307"/>
      <c r="Y79" s="307"/>
      <c r="Z79" s="307"/>
    </row>
    <row r="80" spans="1:26" ht="12" customHeight="1">
      <c r="A80" s="366"/>
      <c r="B80" s="367"/>
      <c r="C80" s="307"/>
      <c r="D80" s="307"/>
      <c r="E80" s="317"/>
      <c r="F80" s="317"/>
      <c r="G80" s="317"/>
      <c r="H80" s="317"/>
      <c r="I80" s="341"/>
      <c r="J80" s="368"/>
      <c r="K80" s="307"/>
      <c r="L80" s="307"/>
      <c r="M80" s="369"/>
      <c r="N80" s="317"/>
      <c r="O80" s="307"/>
      <c r="P80" s="307"/>
      <c r="Q80" s="307"/>
      <c r="R80" s="307"/>
      <c r="S80" s="307"/>
      <c r="T80" s="307"/>
      <c r="U80" s="307"/>
      <c r="V80" s="307"/>
      <c r="W80" s="307"/>
      <c r="X80" s="307"/>
      <c r="Y80" s="307"/>
      <c r="Z80" s="307"/>
    </row>
    <row r="81" spans="1:26" ht="12" customHeight="1">
      <c r="A81" s="366"/>
      <c r="B81" s="367"/>
      <c r="C81" s="307"/>
      <c r="D81" s="307"/>
      <c r="E81" s="317"/>
      <c r="F81" s="317"/>
      <c r="G81" s="317"/>
      <c r="H81" s="317"/>
      <c r="I81" s="341"/>
      <c r="J81" s="368"/>
      <c r="K81" s="307"/>
      <c r="L81" s="307"/>
      <c r="M81" s="369"/>
      <c r="N81" s="317"/>
      <c r="O81" s="307"/>
      <c r="P81" s="307"/>
      <c r="Q81" s="307"/>
      <c r="R81" s="307"/>
      <c r="S81" s="307"/>
      <c r="T81" s="307"/>
      <c r="U81" s="307"/>
      <c r="V81" s="307"/>
      <c r="W81" s="307"/>
      <c r="X81" s="307"/>
      <c r="Y81" s="307"/>
      <c r="Z81" s="307"/>
    </row>
    <row r="82" spans="1:26" ht="12" customHeight="1">
      <c r="A82" s="366"/>
      <c r="B82" s="367"/>
      <c r="C82" s="307"/>
      <c r="D82" s="307"/>
      <c r="E82" s="317"/>
      <c r="F82" s="317"/>
      <c r="G82" s="317"/>
      <c r="H82" s="317"/>
      <c r="I82" s="341"/>
      <c r="J82" s="368"/>
      <c r="K82" s="307"/>
      <c r="L82" s="307"/>
      <c r="M82" s="369"/>
      <c r="N82" s="317"/>
      <c r="O82" s="307"/>
      <c r="P82" s="307"/>
      <c r="Q82" s="307"/>
      <c r="R82" s="307"/>
      <c r="S82" s="307"/>
      <c r="T82" s="307"/>
      <c r="U82" s="307"/>
      <c r="V82" s="307"/>
      <c r="W82" s="307"/>
      <c r="X82" s="307"/>
      <c r="Y82" s="307"/>
      <c r="Z82" s="307"/>
    </row>
    <row r="83" spans="1:26" ht="12" customHeight="1">
      <c r="A83" s="366"/>
      <c r="B83" s="367"/>
      <c r="C83" s="307"/>
      <c r="D83" s="307"/>
      <c r="E83" s="317"/>
      <c r="F83" s="317"/>
      <c r="G83" s="317"/>
      <c r="H83" s="317"/>
      <c r="I83" s="341"/>
      <c r="J83" s="368"/>
      <c r="K83" s="307"/>
      <c r="L83" s="307"/>
      <c r="M83" s="369"/>
      <c r="N83" s="317"/>
      <c r="O83" s="307"/>
      <c r="P83" s="307"/>
      <c r="Q83" s="307"/>
      <c r="R83" s="307"/>
      <c r="S83" s="307"/>
      <c r="T83" s="307"/>
      <c r="U83" s="307"/>
      <c r="V83" s="307"/>
      <c r="W83" s="307"/>
      <c r="X83" s="307"/>
      <c r="Y83" s="307"/>
      <c r="Z83" s="307"/>
    </row>
    <row r="84" spans="1:26" ht="12" customHeight="1">
      <c r="A84" s="366"/>
      <c r="B84" s="367"/>
      <c r="C84" s="307"/>
      <c r="D84" s="307"/>
      <c r="E84" s="317"/>
      <c r="F84" s="317"/>
      <c r="G84" s="317"/>
      <c r="H84" s="317"/>
      <c r="I84" s="341"/>
      <c r="J84" s="368"/>
      <c r="K84" s="307"/>
      <c r="L84" s="307"/>
      <c r="M84" s="369"/>
      <c r="N84" s="317"/>
      <c r="O84" s="307"/>
      <c r="P84" s="307"/>
      <c r="Q84" s="307"/>
      <c r="R84" s="307"/>
      <c r="S84" s="307"/>
      <c r="T84" s="307"/>
      <c r="U84" s="307"/>
      <c r="V84" s="307"/>
      <c r="W84" s="307"/>
      <c r="X84" s="307"/>
      <c r="Y84" s="307"/>
      <c r="Z84" s="307"/>
    </row>
    <row r="85" spans="1:26" ht="12" customHeight="1">
      <c r="A85" s="366"/>
      <c r="B85" s="367"/>
      <c r="C85" s="307"/>
      <c r="D85" s="307"/>
      <c r="E85" s="317"/>
      <c r="F85" s="317"/>
      <c r="G85" s="317"/>
      <c r="H85" s="317"/>
      <c r="I85" s="341"/>
      <c r="J85" s="368"/>
      <c r="K85" s="307"/>
      <c r="L85" s="307"/>
      <c r="M85" s="369"/>
      <c r="N85" s="317"/>
      <c r="O85" s="307"/>
      <c r="P85" s="307"/>
      <c r="Q85" s="307"/>
      <c r="R85" s="307"/>
      <c r="S85" s="307"/>
      <c r="T85" s="307"/>
      <c r="U85" s="307"/>
      <c r="V85" s="307"/>
      <c r="W85" s="307"/>
      <c r="X85" s="307"/>
      <c r="Y85" s="307"/>
      <c r="Z85" s="307"/>
    </row>
    <row r="86" spans="1:26" ht="12" customHeight="1">
      <c r="A86" s="366"/>
      <c r="B86" s="367"/>
      <c r="C86" s="307"/>
      <c r="D86" s="307"/>
      <c r="E86" s="317"/>
      <c r="F86" s="317"/>
      <c r="G86" s="317"/>
      <c r="H86" s="317"/>
      <c r="I86" s="341"/>
      <c r="J86" s="368"/>
      <c r="K86" s="307"/>
      <c r="L86" s="307"/>
      <c r="M86" s="369"/>
      <c r="N86" s="317"/>
      <c r="O86" s="307"/>
      <c r="P86" s="307"/>
      <c r="Q86" s="307"/>
      <c r="R86" s="307"/>
      <c r="S86" s="307"/>
      <c r="T86" s="307"/>
      <c r="U86" s="307"/>
      <c r="V86" s="307"/>
      <c r="W86" s="307"/>
      <c r="X86" s="307"/>
      <c r="Y86" s="307"/>
      <c r="Z86" s="307"/>
    </row>
    <row r="87" spans="1:26" ht="12" customHeight="1">
      <c r="A87" s="366"/>
      <c r="B87" s="367"/>
      <c r="C87" s="307"/>
      <c r="D87" s="307"/>
      <c r="E87" s="317"/>
      <c r="F87" s="317"/>
      <c r="G87" s="317"/>
      <c r="H87" s="317"/>
      <c r="I87" s="341"/>
      <c r="J87" s="368"/>
      <c r="K87" s="307"/>
      <c r="L87" s="307"/>
      <c r="M87" s="369"/>
      <c r="N87" s="317"/>
      <c r="O87" s="307"/>
      <c r="P87" s="307"/>
      <c r="Q87" s="307"/>
      <c r="R87" s="307"/>
      <c r="S87" s="307"/>
      <c r="T87" s="307"/>
      <c r="U87" s="307"/>
      <c r="V87" s="307"/>
      <c r="W87" s="307"/>
      <c r="X87" s="307"/>
      <c r="Y87" s="307"/>
      <c r="Z87" s="307"/>
    </row>
    <row r="88" spans="1:26" ht="12" customHeight="1">
      <c r="A88" s="366"/>
      <c r="B88" s="367"/>
      <c r="C88" s="307"/>
      <c r="D88" s="307"/>
      <c r="E88" s="317"/>
      <c r="F88" s="317"/>
      <c r="G88" s="317"/>
      <c r="H88" s="317"/>
      <c r="I88" s="341"/>
      <c r="J88" s="368"/>
      <c r="K88" s="307"/>
      <c r="L88" s="307"/>
      <c r="M88" s="369"/>
      <c r="N88" s="317"/>
      <c r="O88" s="307"/>
      <c r="P88" s="307"/>
      <c r="Q88" s="307"/>
      <c r="R88" s="307"/>
      <c r="S88" s="307"/>
      <c r="T88" s="307"/>
      <c r="U88" s="307"/>
      <c r="V88" s="307"/>
      <c r="W88" s="307"/>
      <c r="X88" s="307"/>
      <c r="Y88" s="307"/>
      <c r="Z88" s="307"/>
    </row>
    <row r="89" spans="1:26" ht="12" customHeight="1">
      <c r="A89" s="366"/>
      <c r="B89" s="367"/>
      <c r="C89" s="307"/>
      <c r="D89" s="307"/>
      <c r="E89" s="317"/>
      <c r="F89" s="317"/>
      <c r="G89" s="317"/>
      <c r="H89" s="317"/>
      <c r="I89" s="341"/>
      <c r="J89" s="368"/>
      <c r="K89" s="307"/>
      <c r="L89" s="307"/>
      <c r="M89" s="369"/>
      <c r="N89" s="317"/>
      <c r="O89" s="307"/>
      <c r="P89" s="307"/>
      <c r="Q89" s="307"/>
      <c r="R89" s="307"/>
      <c r="S89" s="307"/>
      <c r="T89" s="307"/>
      <c r="U89" s="307"/>
      <c r="V89" s="307"/>
      <c r="W89" s="307"/>
      <c r="X89" s="307"/>
      <c r="Y89" s="307"/>
      <c r="Z89" s="307"/>
    </row>
    <row r="90" spans="1:26" ht="12" customHeight="1">
      <c r="A90" s="366"/>
      <c r="B90" s="367"/>
      <c r="C90" s="307"/>
      <c r="D90" s="307"/>
      <c r="E90" s="317"/>
      <c r="F90" s="317"/>
      <c r="G90" s="317"/>
      <c r="H90" s="317"/>
      <c r="I90" s="341"/>
      <c r="J90" s="368"/>
      <c r="K90" s="307"/>
      <c r="L90" s="307"/>
      <c r="M90" s="369"/>
      <c r="N90" s="317"/>
      <c r="O90" s="307"/>
      <c r="P90" s="307"/>
      <c r="Q90" s="307"/>
      <c r="R90" s="307"/>
      <c r="S90" s="307"/>
      <c r="T90" s="307"/>
      <c r="U90" s="307"/>
      <c r="V90" s="307"/>
      <c r="W90" s="307"/>
      <c r="X90" s="307"/>
      <c r="Y90" s="307"/>
      <c r="Z90" s="307"/>
    </row>
    <row r="91" spans="1:26" ht="12" customHeight="1">
      <c r="A91" s="366"/>
      <c r="B91" s="367"/>
      <c r="C91" s="307"/>
      <c r="D91" s="307"/>
      <c r="E91" s="317"/>
      <c r="F91" s="317"/>
      <c r="G91" s="317"/>
      <c r="H91" s="317"/>
      <c r="I91" s="341"/>
      <c r="J91" s="368"/>
      <c r="K91" s="307"/>
      <c r="L91" s="307"/>
      <c r="M91" s="369"/>
      <c r="N91" s="317"/>
      <c r="O91" s="307"/>
      <c r="P91" s="307"/>
      <c r="Q91" s="307"/>
      <c r="R91" s="307"/>
      <c r="S91" s="307"/>
      <c r="T91" s="307"/>
      <c r="U91" s="307"/>
      <c r="V91" s="307"/>
      <c r="W91" s="307"/>
      <c r="X91" s="307"/>
      <c r="Y91" s="307"/>
      <c r="Z91" s="307"/>
    </row>
    <row r="92" spans="1:26" ht="12" customHeight="1">
      <c r="A92" s="366"/>
      <c r="B92" s="367"/>
      <c r="C92" s="307"/>
      <c r="D92" s="307"/>
      <c r="E92" s="317"/>
      <c r="F92" s="317"/>
      <c r="G92" s="317"/>
      <c r="H92" s="317"/>
      <c r="I92" s="341"/>
      <c r="J92" s="368"/>
      <c r="K92" s="307"/>
      <c r="L92" s="307"/>
      <c r="M92" s="369"/>
      <c r="N92" s="317"/>
      <c r="O92" s="307"/>
      <c r="P92" s="307"/>
      <c r="Q92" s="307"/>
      <c r="R92" s="307"/>
      <c r="S92" s="307"/>
      <c r="T92" s="307"/>
      <c r="U92" s="307"/>
      <c r="V92" s="307"/>
      <c r="W92" s="307"/>
      <c r="X92" s="307"/>
      <c r="Y92" s="307"/>
      <c r="Z92" s="307"/>
    </row>
    <row r="93" spans="1:26" ht="12" customHeight="1">
      <c r="A93" s="366"/>
      <c r="B93" s="367"/>
      <c r="C93" s="307"/>
      <c r="D93" s="307"/>
      <c r="E93" s="317"/>
      <c r="F93" s="317"/>
      <c r="G93" s="317"/>
      <c r="H93" s="317"/>
      <c r="I93" s="341"/>
      <c r="J93" s="368"/>
      <c r="K93" s="307"/>
      <c r="L93" s="307"/>
      <c r="M93" s="369"/>
      <c r="N93" s="317"/>
      <c r="O93" s="307"/>
      <c r="P93" s="307"/>
      <c r="Q93" s="307"/>
      <c r="R93" s="307"/>
      <c r="S93" s="307"/>
      <c r="T93" s="307"/>
      <c r="U93" s="307"/>
      <c r="V93" s="307"/>
      <c r="W93" s="307"/>
      <c r="X93" s="307"/>
      <c r="Y93" s="307"/>
      <c r="Z93" s="307"/>
    </row>
    <row r="94" spans="1:26" ht="12" customHeight="1">
      <c r="A94" s="366"/>
      <c r="B94" s="367"/>
      <c r="C94" s="307"/>
      <c r="D94" s="307"/>
      <c r="E94" s="317"/>
      <c r="F94" s="317"/>
      <c r="G94" s="317"/>
      <c r="H94" s="317"/>
      <c r="I94" s="341"/>
      <c r="J94" s="368"/>
      <c r="K94" s="307"/>
      <c r="L94" s="307"/>
      <c r="M94" s="369"/>
      <c r="N94" s="317"/>
      <c r="O94" s="307"/>
      <c r="P94" s="307"/>
      <c r="Q94" s="307"/>
      <c r="R94" s="307"/>
      <c r="S94" s="307"/>
      <c r="T94" s="307"/>
      <c r="U94" s="307"/>
      <c r="V94" s="307"/>
      <c r="W94" s="307"/>
      <c r="X94" s="307"/>
      <c r="Y94" s="307"/>
      <c r="Z94" s="307"/>
    </row>
    <row r="95" spans="1:26" ht="12" customHeight="1">
      <c r="A95" s="366"/>
      <c r="B95" s="367"/>
      <c r="C95" s="307"/>
      <c r="D95" s="307"/>
      <c r="E95" s="317"/>
      <c r="F95" s="317"/>
      <c r="G95" s="317"/>
      <c r="H95" s="317"/>
      <c r="I95" s="341"/>
      <c r="J95" s="368"/>
      <c r="K95" s="307"/>
      <c r="L95" s="307"/>
      <c r="M95" s="369"/>
      <c r="N95" s="317"/>
      <c r="O95" s="307"/>
      <c r="P95" s="307"/>
      <c r="Q95" s="307"/>
      <c r="R95" s="307"/>
      <c r="S95" s="307"/>
      <c r="T95" s="307"/>
      <c r="U95" s="307"/>
      <c r="V95" s="307"/>
      <c r="W95" s="307"/>
      <c r="X95" s="307"/>
      <c r="Y95" s="307"/>
      <c r="Z95" s="307"/>
    </row>
    <row r="96" spans="1:26" ht="12" customHeight="1">
      <c r="A96" s="366"/>
      <c r="B96" s="367"/>
      <c r="C96" s="307"/>
      <c r="D96" s="307"/>
      <c r="E96" s="317"/>
      <c r="F96" s="317"/>
      <c r="G96" s="317"/>
      <c r="H96" s="317"/>
      <c r="I96" s="341"/>
      <c r="J96" s="368"/>
      <c r="K96" s="307"/>
      <c r="L96" s="307"/>
      <c r="M96" s="369"/>
      <c r="N96" s="317"/>
      <c r="O96" s="307"/>
      <c r="P96" s="307"/>
      <c r="Q96" s="307"/>
      <c r="R96" s="307"/>
      <c r="S96" s="307"/>
      <c r="T96" s="307"/>
      <c r="U96" s="307"/>
      <c r="V96" s="307"/>
      <c r="W96" s="307"/>
      <c r="X96" s="307"/>
      <c r="Y96" s="307"/>
      <c r="Z96" s="307"/>
    </row>
    <row r="97" spans="1:26" ht="12" customHeight="1">
      <c r="A97" s="366"/>
      <c r="B97" s="367"/>
      <c r="C97" s="307"/>
      <c r="D97" s="307"/>
      <c r="E97" s="317"/>
      <c r="F97" s="317"/>
      <c r="G97" s="317"/>
      <c r="H97" s="317"/>
      <c r="I97" s="341"/>
      <c r="J97" s="368"/>
      <c r="K97" s="307"/>
      <c r="L97" s="307"/>
      <c r="M97" s="369"/>
      <c r="N97" s="317"/>
      <c r="O97" s="307"/>
      <c r="P97" s="307"/>
      <c r="Q97" s="307"/>
      <c r="R97" s="307"/>
      <c r="S97" s="307"/>
      <c r="T97" s="307"/>
      <c r="U97" s="307"/>
      <c r="V97" s="307"/>
      <c r="W97" s="307"/>
      <c r="X97" s="307"/>
      <c r="Y97" s="307"/>
      <c r="Z97" s="307"/>
    </row>
    <row r="98" spans="1:26" ht="12" customHeight="1">
      <c r="A98" s="366"/>
      <c r="B98" s="367"/>
      <c r="C98" s="307"/>
      <c r="D98" s="307"/>
      <c r="E98" s="317"/>
      <c r="F98" s="317"/>
      <c r="G98" s="317"/>
      <c r="H98" s="317"/>
      <c r="I98" s="341"/>
      <c r="J98" s="368"/>
      <c r="K98" s="307"/>
      <c r="L98" s="307"/>
      <c r="M98" s="369"/>
      <c r="N98" s="317"/>
      <c r="O98" s="307"/>
      <c r="P98" s="307"/>
      <c r="Q98" s="307"/>
      <c r="R98" s="307"/>
      <c r="S98" s="307"/>
      <c r="T98" s="307"/>
      <c r="U98" s="307"/>
      <c r="V98" s="307"/>
      <c r="W98" s="307"/>
      <c r="X98" s="307"/>
      <c r="Y98" s="307"/>
      <c r="Z98" s="307"/>
    </row>
    <row r="99" spans="1:26" ht="12" customHeight="1">
      <c r="A99" s="366"/>
      <c r="B99" s="367"/>
      <c r="C99" s="307"/>
      <c r="D99" s="307"/>
      <c r="E99" s="317"/>
      <c r="F99" s="317"/>
      <c r="G99" s="317"/>
      <c r="H99" s="317"/>
      <c r="I99" s="341"/>
      <c r="J99" s="368"/>
      <c r="K99" s="307"/>
      <c r="L99" s="307"/>
      <c r="M99" s="369"/>
      <c r="N99" s="317"/>
      <c r="O99" s="307"/>
      <c r="P99" s="307"/>
      <c r="Q99" s="307"/>
      <c r="R99" s="307"/>
      <c r="S99" s="307"/>
      <c r="T99" s="307"/>
      <c r="U99" s="307"/>
      <c r="V99" s="307"/>
      <c r="W99" s="307"/>
      <c r="X99" s="307"/>
      <c r="Y99" s="307"/>
      <c r="Z99" s="307"/>
    </row>
    <row r="100" spans="1:26" ht="12" customHeight="1">
      <c r="A100" s="366"/>
      <c r="B100" s="367"/>
      <c r="C100" s="307"/>
      <c r="D100" s="307"/>
      <c r="E100" s="317"/>
      <c r="F100" s="317"/>
      <c r="G100" s="317"/>
      <c r="H100" s="317"/>
      <c r="I100" s="341"/>
      <c r="J100" s="368"/>
      <c r="K100" s="307"/>
      <c r="L100" s="307"/>
      <c r="M100" s="369"/>
      <c r="N100" s="317"/>
      <c r="O100" s="307"/>
      <c r="P100" s="307"/>
      <c r="Q100" s="307"/>
      <c r="R100" s="307"/>
      <c r="S100" s="307"/>
      <c r="T100" s="307"/>
      <c r="U100" s="307"/>
      <c r="V100" s="307"/>
      <c r="W100" s="307"/>
      <c r="X100" s="307"/>
      <c r="Y100" s="307"/>
      <c r="Z100" s="307"/>
    </row>
    <row r="101" spans="1:26" ht="12" customHeight="1">
      <c r="A101" s="366"/>
      <c r="B101" s="367"/>
      <c r="C101" s="307"/>
      <c r="D101" s="307"/>
      <c r="E101" s="317"/>
      <c r="F101" s="317"/>
      <c r="G101" s="317"/>
      <c r="H101" s="317"/>
      <c r="I101" s="341"/>
      <c r="J101" s="368"/>
      <c r="K101" s="307"/>
      <c r="L101" s="307"/>
      <c r="M101" s="369"/>
      <c r="N101" s="317"/>
      <c r="O101" s="307"/>
      <c r="P101" s="307"/>
      <c r="Q101" s="307"/>
      <c r="R101" s="307"/>
      <c r="S101" s="307"/>
      <c r="T101" s="307"/>
      <c r="U101" s="307"/>
      <c r="V101" s="307"/>
      <c r="W101" s="307"/>
      <c r="X101" s="307"/>
      <c r="Y101" s="307"/>
      <c r="Z101" s="307"/>
    </row>
    <row r="102" spans="1:26" ht="12" customHeight="1">
      <c r="A102" s="366"/>
      <c r="B102" s="367"/>
      <c r="C102" s="307"/>
      <c r="D102" s="307"/>
      <c r="E102" s="317"/>
      <c r="F102" s="317"/>
      <c r="G102" s="317"/>
      <c r="H102" s="317"/>
      <c r="I102" s="341"/>
      <c r="J102" s="368"/>
      <c r="K102" s="307"/>
      <c r="L102" s="307"/>
      <c r="M102" s="369"/>
      <c r="N102" s="317"/>
      <c r="O102" s="307"/>
      <c r="P102" s="307"/>
      <c r="Q102" s="307"/>
      <c r="R102" s="307"/>
      <c r="S102" s="307"/>
      <c r="T102" s="307"/>
      <c r="U102" s="307"/>
      <c r="V102" s="307"/>
      <c r="W102" s="307"/>
      <c r="X102" s="307"/>
      <c r="Y102" s="307"/>
      <c r="Z102" s="307"/>
    </row>
    <row r="103" spans="1:26" ht="12" customHeight="1">
      <c r="A103" s="366"/>
      <c r="B103" s="367"/>
      <c r="C103" s="307"/>
      <c r="D103" s="307"/>
      <c r="E103" s="317"/>
      <c r="F103" s="317"/>
      <c r="G103" s="317"/>
      <c r="H103" s="317"/>
      <c r="I103" s="341"/>
      <c r="J103" s="368"/>
      <c r="K103" s="307"/>
      <c r="L103" s="307"/>
      <c r="M103" s="369"/>
      <c r="N103" s="317"/>
      <c r="O103" s="307"/>
      <c r="P103" s="307"/>
      <c r="Q103" s="307"/>
      <c r="R103" s="307"/>
      <c r="S103" s="307"/>
      <c r="T103" s="307"/>
      <c r="U103" s="307"/>
      <c r="V103" s="307"/>
      <c r="W103" s="307"/>
      <c r="X103" s="307"/>
      <c r="Y103" s="307"/>
      <c r="Z103" s="307"/>
    </row>
    <row r="104" spans="1:26" ht="12" customHeight="1">
      <c r="A104" s="366"/>
      <c r="B104" s="367"/>
      <c r="C104" s="307"/>
      <c r="D104" s="307"/>
      <c r="E104" s="317"/>
      <c r="F104" s="317"/>
      <c r="G104" s="317"/>
      <c r="H104" s="317"/>
      <c r="I104" s="341"/>
      <c r="J104" s="368"/>
      <c r="K104" s="307"/>
      <c r="L104" s="307"/>
      <c r="M104" s="369"/>
      <c r="N104" s="317"/>
      <c r="O104" s="307"/>
      <c r="P104" s="307"/>
      <c r="Q104" s="307"/>
      <c r="R104" s="307"/>
      <c r="S104" s="307"/>
      <c r="T104" s="307"/>
      <c r="U104" s="307"/>
      <c r="V104" s="307"/>
      <c r="W104" s="307"/>
      <c r="X104" s="307"/>
      <c r="Y104" s="307"/>
      <c r="Z104" s="307"/>
    </row>
    <row r="105" spans="1:26" ht="12" customHeight="1">
      <c r="A105" s="366"/>
      <c r="B105" s="367"/>
      <c r="C105" s="307"/>
      <c r="D105" s="307"/>
      <c r="E105" s="317"/>
      <c r="F105" s="317"/>
      <c r="G105" s="317"/>
      <c r="H105" s="317"/>
      <c r="I105" s="341"/>
      <c r="J105" s="368"/>
      <c r="K105" s="307"/>
      <c r="L105" s="307"/>
      <c r="M105" s="369"/>
      <c r="N105" s="317"/>
      <c r="O105" s="307"/>
      <c r="P105" s="307"/>
      <c r="Q105" s="307"/>
      <c r="R105" s="307"/>
      <c r="S105" s="307"/>
      <c r="T105" s="307"/>
      <c r="U105" s="307"/>
      <c r="V105" s="307"/>
      <c r="W105" s="307"/>
      <c r="X105" s="307"/>
      <c r="Y105" s="307"/>
      <c r="Z105" s="307"/>
    </row>
    <row r="106" spans="1:26" ht="12" customHeight="1">
      <c r="A106" s="366"/>
      <c r="B106" s="367"/>
      <c r="C106" s="307"/>
      <c r="D106" s="307"/>
      <c r="E106" s="317"/>
      <c r="F106" s="317"/>
      <c r="G106" s="317"/>
      <c r="H106" s="317"/>
      <c r="I106" s="341"/>
      <c r="J106" s="368"/>
      <c r="K106" s="307"/>
      <c r="L106" s="307"/>
      <c r="M106" s="369"/>
      <c r="N106" s="317"/>
      <c r="O106" s="307"/>
      <c r="P106" s="307"/>
      <c r="Q106" s="307"/>
      <c r="R106" s="307"/>
      <c r="S106" s="307"/>
      <c r="T106" s="307"/>
      <c r="U106" s="307"/>
      <c r="V106" s="307"/>
      <c r="W106" s="307"/>
      <c r="X106" s="307"/>
      <c r="Y106" s="307"/>
      <c r="Z106" s="307"/>
    </row>
    <row r="107" spans="1:26" ht="12" customHeight="1">
      <c r="A107" s="366"/>
      <c r="B107" s="367"/>
      <c r="C107" s="307"/>
      <c r="D107" s="307"/>
      <c r="E107" s="317"/>
      <c r="F107" s="317"/>
      <c r="G107" s="317"/>
      <c r="H107" s="317"/>
      <c r="I107" s="341"/>
      <c r="J107" s="368"/>
      <c r="K107" s="307"/>
      <c r="L107" s="307"/>
      <c r="M107" s="369"/>
      <c r="N107" s="317"/>
      <c r="O107" s="307"/>
      <c r="P107" s="307"/>
      <c r="Q107" s="307"/>
      <c r="R107" s="307"/>
      <c r="S107" s="307"/>
      <c r="T107" s="307"/>
      <c r="U107" s="307"/>
      <c r="V107" s="307"/>
      <c r="W107" s="307"/>
      <c r="X107" s="307"/>
      <c r="Y107" s="307"/>
      <c r="Z107" s="307"/>
    </row>
    <row r="108" spans="1:26" ht="12" customHeight="1">
      <c r="A108" s="366"/>
      <c r="B108" s="367"/>
      <c r="C108" s="307"/>
      <c r="D108" s="307"/>
      <c r="E108" s="317"/>
      <c r="F108" s="317"/>
      <c r="G108" s="317"/>
      <c r="H108" s="317"/>
      <c r="I108" s="341"/>
      <c r="J108" s="368"/>
      <c r="K108" s="307"/>
      <c r="L108" s="307"/>
      <c r="M108" s="369"/>
      <c r="N108" s="317"/>
      <c r="O108" s="307"/>
      <c r="P108" s="307"/>
      <c r="Q108" s="307"/>
      <c r="R108" s="307"/>
      <c r="S108" s="307"/>
      <c r="T108" s="307"/>
      <c r="U108" s="307"/>
      <c r="V108" s="307"/>
      <c r="W108" s="307"/>
      <c r="X108" s="307"/>
      <c r="Y108" s="307"/>
      <c r="Z108" s="307"/>
    </row>
    <row r="109" spans="1:26" ht="12" customHeight="1">
      <c r="A109" s="366"/>
      <c r="B109" s="367"/>
      <c r="C109" s="307"/>
      <c r="D109" s="307"/>
      <c r="E109" s="317"/>
      <c r="F109" s="317"/>
      <c r="G109" s="317"/>
      <c r="H109" s="317"/>
      <c r="I109" s="341"/>
      <c r="J109" s="368"/>
      <c r="K109" s="307"/>
      <c r="L109" s="307"/>
      <c r="M109" s="369"/>
      <c r="N109" s="317"/>
      <c r="O109" s="307"/>
      <c r="P109" s="307"/>
      <c r="Q109" s="307"/>
      <c r="R109" s="307"/>
      <c r="S109" s="307"/>
      <c r="T109" s="307"/>
      <c r="U109" s="307"/>
      <c r="V109" s="307"/>
      <c r="W109" s="307"/>
      <c r="X109" s="307"/>
      <c r="Y109" s="307"/>
      <c r="Z109" s="307"/>
    </row>
    <row r="110" spans="1:26" ht="12" customHeight="1">
      <c r="A110" s="366"/>
      <c r="B110" s="367"/>
      <c r="C110" s="307"/>
      <c r="D110" s="307"/>
      <c r="E110" s="317"/>
      <c r="F110" s="317"/>
      <c r="G110" s="317"/>
      <c r="H110" s="317"/>
      <c r="I110" s="341"/>
      <c r="J110" s="368"/>
      <c r="K110" s="307"/>
      <c r="L110" s="307"/>
      <c r="M110" s="369"/>
      <c r="N110" s="317"/>
      <c r="O110" s="307"/>
      <c r="P110" s="307"/>
      <c r="Q110" s="307"/>
      <c r="R110" s="307"/>
      <c r="S110" s="307"/>
      <c r="T110" s="307"/>
      <c r="U110" s="307"/>
      <c r="V110" s="307"/>
      <c r="W110" s="307"/>
      <c r="X110" s="307"/>
      <c r="Y110" s="307"/>
      <c r="Z110" s="307"/>
    </row>
    <row r="111" spans="1:26" ht="12" customHeight="1">
      <c r="A111" s="366"/>
      <c r="B111" s="367"/>
      <c r="C111" s="307"/>
      <c r="D111" s="307"/>
      <c r="E111" s="317"/>
      <c r="F111" s="317"/>
      <c r="G111" s="317"/>
      <c r="H111" s="317"/>
      <c r="I111" s="341"/>
      <c r="J111" s="368"/>
      <c r="K111" s="307"/>
      <c r="L111" s="307"/>
      <c r="M111" s="369"/>
      <c r="N111" s="317"/>
      <c r="O111" s="307"/>
      <c r="P111" s="307"/>
      <c r="Q111" s="307"/>
      <c r="R111" s="307"/>
      <c r="S111" s="307"/>
      <c r="T111" s="307"/>
      <c r="U111" s="307"/>
      <c r="V111" s="307"/>
      <c r="W111" s="307"/>
      <c r="X111" s="307"/>
      <c r="Y111" s="307"/>
      <c r="Z111" s="307"/>
    </row>
    <row r="112" spans="1:26" ht="12" customHeight="1">
      <c r="A112" s="366"/>
      <c r="B112" s="367"/>
      <c r="C112" s="307"/>
      <c r="D112" s="307"/>
      <c r="E112" s="317"/>
      <c r="F112" s="317"/>
      <c r="G112" s="317"/>
      <c r="H112" s="317"/>
      <c r="I112" s="341"/>
      <c r="J112" s="368"/>
      <c r="K112" s="307"/>
      <c r="L112" s="307"/>
      <c r="M112" s="369"/>
      <c r="N112" s="317"/>
      <c r="O112" s="307"/>
      <c r="P112" s="307"/>
      <c r="Q112" s="307"/>
      <c r="R112" s="307"/>
      <c r="S112" s="307"/>
      <c r="T112" s="307"/>
      <c r="U112" s="307"/>
      <c r="V112" s="307"/>
      <c r="W112" s="307"/>
      <c r="X112" s="307"/>
      <c r="Y112" s="307"/>
      <c r="Z112" s="307"/>
    </row>
    <row r="113" spans="1:26" ht="12" customHeight="1">
      <c r="A113" s="366"/>
      <c r="B113" s="367"/>
      <c r="C113" s="307"/>
      <c r="D113" s="307"/>
      <c r="E113" s="317"/>
      <c r="F113" s="317"/>
      <c r="G113" s="317"/>
      <c r="H113" s="317"/>
      <c r="I113" s="341"/>
      <c r="J113" s="368"/>
      <c r="K113" s="307"/>
      <c r="L113" s="307"/>
      <c r="M113" s="369"/>
      <c r="N113" s="317"/>
      <c r="O113" s="307"/>
      <c r="P113" s="307"/>
      <c r="Q113" s="307"/>
      <c r="R113" s="307"/>
      <c r="S113" s="307"/>
      <c r="T113" s="307"/>
      <c r="U113" s="307"/>
      <c r="V113" s="307"/>
      <c r="W113" s="307"/>
      <c r="X113" s="307"/>
      <c r="Y113" s="307"/>
      <c r="Z113" s="307"/>
    </row>
    <row r="114" spans="1:26" ht="12" customHeight="1">
      <c r="A114" s="366"/>
      <c r="B114" s="367"/>
      <c r="C114" s="307"/>
      <c r="D114" s="307"/>
      <c r="E114" s="317"/>
      <c r="F114" s="317"/>
      <c r="G114" s="317"/>
      <c r="H114" s="317"/>
      <c r="I114" s="341"/>
      <c r="J114" s="368"/>
      <c r="K114" s="307"/>
      <c r="L114" s="307"/>
      <c r="M114" s="369"/>
      <c r="N114" s="317"/>
      <c r="O114" s="307"/>
      <c r="P114" s="307"/>
      <c r="Q114" s="307"/>
      <c r="R114" s="307"/>
      <c r="S114" s="307"/>
      <c r="T114" s="307"/>
      <c r="U114" s="307"/>
      <c r="V114" s="307"/>
      <c r="W114" s="307"/>
      <c r="X114" s="307"/>
      <c r="Y114" s="307"/>
      <c r="Z114" s="307"/>
    </row>
    <row r="115" spans="1:26" ht="12" customHeight="1">
      <c r="A115" s="366"/>
      <c r="B115" s="367"/>
      <c r="C115" s="307"/>
      <c r="D115" s="307"/>
      <c r="E115" s="317"/>
      <c r="F115" s="317"/>
      <c r="G115" s="317"/>
      <c r="H115" s="317"/>
      <c r="I115" s="341"/>
      <c r="J115" s="368"/>
      <c r="K115" s="307"/>
      <c r="L115" s="307"/>
      <c r="M115" s="369"/>
      <c r="N115" s="317"/>
      <c r="O115" s="307"/>
      <c r="P115" s="307"/>
      <c r="Q115" s="307"/>
      <c r="R115" s="307"/>
      <c r="S115" s="307"/>
      <c r="T115" s="307"/>
      <c r="U115" s="307"/>
      <c r="V115" s="307"/>
      <c r="W115" s="307"/>
      <c r="X115" s="307"/>
      <c r="Y115" s="307"/>
      <c r="Z115" s="307"/>
    </row>
    <row r="116" spans="1:26" ht="12" customHeight="1">
      <c r="A116" s="366"/>
      <c r="B116" s="367"/>
      <c r="C116" s="307"/>
      <c r="D116" s="307"/>
      <c r="E116" s="317"/>
      <c r="F116" s="317"/>
      <c r="G116" s="317"/>
      <c r="H116" s="317"/>
      <c r="I116" s="341"/>
      <c r="J116" s="368"/>
      <c r="K116" s="307"/>
      <c r="L116" s="307"/>
      <c r="M116" s="369"/>
      <c r="N116" s="317"/>
      <c r="O116" s="307"/>
      <c r="P116" s="307"/>
      <c r="Q116" s="307"/>
      <c r="R116" s="307"/>
      <c r="S116" s="307"/>
      <c r="T116" s="307"/>
      <c r="U116" s="307"/>
      <c r="V116" s="307"/>
      <c r="W116" s="307"/>
      <c r="X116" s="307"/>
      <c r="Y116" s="307"/>
      <c r="Z116" s="307"/>
    </row>
    <row r="117" spans="1:26" ht="12" customHeight="1">
      <c r="A117" s="366"/>
      <c r="B117" s="367"/>
      <c r="C117" s="307"/>
      <c r="D117" s="307"/>
      <c r="E117" s="317"/>
      <c r="F117" s="317"/>
      <c r="G117" s="317"/>
      <c r="H117" s="317"/>
      <c r="I117" s="341"/>
      <c r="J117" s="368"/>
      <c r="K117" s="307"/>
      <c r="L117" s="307"/>
      <c r="M117" s="369"/>
      <c r="N117" s="317"/>
      <c r="O117" s="307"/>
      <c r="P117" s="307"/>
      <c r="Q117" s="307"/>
      <c r="R117" s="307"/>
      <c r="S117" s="307"/>
      <c r="T117" s="307"/>
      <c r="U117" s="307"/>
      <c r="V117" s="307"/>
      <c r="W117" s="307"/>
      <c r="X117" s="307"/>
      <c r="Y117" s="307"/>
      <c r="Z117" s="307"/>
    </row>
    <row r="118" spans="1:26" ht="12" customHeight="1">
      <c r="A118" s="366"/>
      <c r="B118" s="367"/>
      <c r="C118" s="307"/>
      <c r="D118" s="307"/>
      <c r="E118" s="317"/>
      <c r="F118" s="317"/>
      <c r="G118" s="317"/>
      <c r="H118" s="317"/>
      <c r="I118" s="341"/>
      <c r="J118" s="368"/>
      <c r="K118" s="307"/>
      <c r="L118" s="307"/>
      <c r="M118" s="369"/>
      <c r="N118" s="317"/>
      <c r="O118" s="307"/>
      <c r="P118" s="307"/>
      <c r="Q118" s="307"/>
      <c r="R118" s="307"/>
      <c r="S118" s="307"/>
      <c r="T118" s="307"/>
      <c r="U118" s="307"/>
      <c r="V118" s="307"/>
      <c r="W118" s="307"/>
      <c r="X118" s="307"/>
      <c r="Y118" s="307"/>
      <c r="Z118" s="307"/>
    </row>
    <row r="119" spans="1:26" ht="12" customHeight="1">
      <c r="A119" s="366"/>
      <c r="B119" s="367"/>
      <c r="C119" s="307"/>
      <c r="D119" s="307"/>
      <c r="E119" s="317"/>
      <c r="F119" s="317"/>
      <c r="G119" s="317"/>
      <c r="H119" s="317"/>
      <c r="I119" s="341"/>
      <c r="J119" s="368"/>
      <c r="K119" s="307"/>
      <c r="L119" s="307"/>
      <c r="M119" s="369"/>
      <c r="N119" s="317"/>
      <c r="O119" s="307"/>
      <c r="P119" s="307"/>
      <c r="Q119" s="307"/>
      <c r="R119" s="307"/>
      <c r="S119" s="307"/>
      <c r="T119" s="307"/>
      <c r="U119" s="307"/>
      <c r="V119" s="307"/>
      <c r="W119" s="307"/>
      <c r="X119" s="307"/>
      <c r="Y119" s="307"/>
      <c r="Z119" s="307"/>
    </row>
    <row r="120" spans="1:26" ht="12" customHeight="1">
      <c r="A120" s="366"/>
      <c r="B120" s="367"/>
      <c r="C120" s="307"/>
      <c r="D120" s="307"/>
      <c r="E120" s="317"/>
      <c r="F120" s="317"/>
      <c r="G120" s="317"/>
      <c r="H120" s="317"/>
      <c r="I120" s="341"/>
      <c r="J120" s="368"/>
      <c r="K120" s="307"/>
      <c r="L120" s="307"/>
      <c r="M120" s="369"/>
      <c r="N120" s="317"/>
      <c r="O120" s="307"/>
      <c r="P120" s="307"/>
      <c r="Q120" s="307"/>
      <c r="R120" s="307"/>
      <c r="S120" s="307"/>
      <c r="T120" s="307"/>
      <c r="U120" s="307"/>
      <c r="V120" s="307"/>
      <c r="W120" s="307"/>
      <c r="X120" s="307"/>
      <c r="Y120" s="307"/>
      <c r="Z120" s="307"/>
    </row>
    <row r="121" spans="1:26" ht="12" customHeight="1">
      <c r="A121" s="366"/>
      <c r="B121" s="367"/>
      <c r="C121" s="307"/>
      <c r="D121" s="307"/>
      <c r="E121" s="317"/>
      <c r="F121" s="317"/>
      <c r="G121" s="317"/>
      <c r="H121" s="317"/>
      <c r="I121" s="341"/>
      <c r="J121" s="368"/>
      <c r="K121" s="307"/>
      <c r="L121" s="307"/>
      <c r="M121" s="369"/>
      <c r="N121" s="317"/>
      <c r="O121" s="307"/>
      <c r="P121" s="307"/>
      <c r="Q121" s="307"/>
      <c r="R121" s="307"/>
      <c r="S121" s="307"/>
      <c r="T121" s="307"/>
      <c r="U121" s="307"/>
      <c r="V121" s="307"/>
      <c r="W121" s="307"/>
      <c r="X121" s="307"/>
      <c r="Y121" s="307"/>
      <c r="Z121" s="307"/>
    </row>
    <row r="122" spans="1:26" ht="12" customHeight="1">
      <c r="A122" s="366"/>
      <c r="B122" s="367"/>
      <c r="C122" s="307"/>
      <c r="D122" s="307"/>
      <c r="E122" s="317"/>
      <c r="F122" s="317"/>
      <c r="G122" s="317"/>
      <c r="H122" s="317"/>
      <c r="I122" s="341"/>
      <c r="J122" s="368"/>
      <c r="K122" s="307"/>
      <c r="L122" s="307"/>
      <c r="M122" s="369"/>
      <c r="N122" s="317"/>
      <c r="O122" s="307"/>
      <c r="P122" s="307"/>
      <c r="Q122" s="307"/>
      <c r="R122" s="307"/>
      <c r="S122" s="307"/>
      <c r="T122" s="307"/>
      <c r="U122" s="307"/>
      <c r="V122" s="307"/>
      <c r="W122" s="307"/>
      <c r="X122" s="307"/>
      <c r="Y122" s="307"/>
      <c r="Z122" s="307"/>
    </row>
    <row r="123" spans="1:26" ht="12" customHeight="1">
      <c r="A123" s="366"/>
      <c r="B123" s="367"/>
      <c r="C123" s="307"/>
      <c r="D123" s="307"/>
      <c r="E123" s="317"/>
      <c r="F123" s="317"/>
      <c r="G123" s="317"/>
      <c r="H123" s="317"/>
      <c r="I123" s="341"/>
      <c r="J123" s="368"/>
      <c r="K123" s="307"/>
      <c r="L123" s="307"/>
      <c r="M123" s="369"/>
      <c r="N123" s="317"/>
      <c r="O123" s="307"/>
      <c r="P123" s="307"/>
      <c r="Q123" s="307"/>
      <c r="R123" s="307"/>
      <c r="S123" s="307"/>
      <c r="T123" s="307"/>
      <c r="U123" s="307"/>
      <c r="V123" s="307"/>
      <c r="W123" s="307"/>
      <c r="X123" s="307"/>
      <c r="Y123" s="307"/>
      <c r="Z123" s="307"/>
    </row>
    <row r="124" spans="1:26" ht="12" customHeight="1">
      <c r="A124" s="366"/>
      <c r="B124" s="367"/>
      <c r="C124" s="307"/>
      <c r="D124" s="307"/>
      <c r="E124" s="317"/>
      <c r="F124" s="317"/>
      <c r="G124" s="317"/>
      <c r="H124" s="317"/>
      <c r="I124" s="341"/>
      <c r="J124" s="368"/>
      <c r="K124" s="307"/>
      <c r="L124" s="307"/>
      <c r="M124" s="369"/>
      <c r="N124" s="317"/>
      <c r="O124" s="307"/>
      <c r="P124" s="307"/>
      <c r="Q124" s="307"/>
      <c r="R124" s="307"/>
      <c r="S124" s="307"/>
      <c r="T124" s="307"/>
      <c r="U124" s="307"/>
      <c r="V124" s="307"/>
      <c r="W124" s="307"/>
      <c r="X124" s="307"/>
      <c r="Y124" s="307"/>
      <c r="Z124" s="307"/>
    </row>
    <row r="125" spans="1:26" ht="12" customHeight="1">
      <c r="A125" s="366"/>
      <c r="B125" s="367"/>
      <c r="C125" s="307"/>
      <c r="D125" s="307"/>
      <c r="E125" s="317"/>
      <c r="F125" s="317"/>
      <c r="G125" s="317"/>
      <c r="H125" s="317"/>
      <c r="I125" s="341"/>
      <c r="J125" s="368"/>
      <c r="K125" s="307"/>
      <c r="L125" s="307"/>
      <c r="M125" s="369"/>
      <c r="N125" s="317"/>
      <c r="O125" s="307"/>
      <c r="P125" s="307"/>
      <c r="Q125" s="307"/>
      <c r="R125" s="307"/>
      <c r="S125" s="307"/>
      <c r="T125" s="307"/>
      <c r="U125" s="307"/>
      <c r="V125" s="307"/>
      <c r="W125" s="307"/>
      <c r="X125" s="307"/>
      <c r="Y125" s="307"/>
      <c r="Z125" s="307"/>
    </row>
    <row r="126" spans="1:26" ht="12" customHeight="1">
      <c r="A126" s="366"/>
      <c r="B126" s="367"/>
      <c r="C126" s="307"/>
      <c r="D126" s="307"/>
      <c r="E126" s="317"/>
      <c r="F126" s="317"/>
      <c r="G126" s="317"/>
      <c r="H126" s="317"/>
      <c r="I126" s="341"/>
      <c r="J126" s="368"/>
      <c r="K126" s="307"/>
      <c r="L126" s="307"/>
      <c r="M126" s="369"/>
      <c r="N126" s="317"/>
      <c r="O126" s="307"/>
      <c r="P126" s="307"/>
      <c r="Q126" s="307"/>
      <c r="R126" s="307"/>
      <c r="S126" s="307"/>
      <c r="T126" s="307"/>
      <c r="U126" s="307"/>
      <c r="V126" s="307"/>
      <c r="W126" s="307"/>
      <c r="X126" s="307"/>
      <c r="Y126" s="307"/>
      <c r="Z126" s="307"/>
    </row>
    <row r="127" spans="1:26" ht="12" customHeight="1">
      <c r="A127" s="366"/>
      <c r="B127" s="367"/>
      <c r="C127" s="307"/>
      <c r="D127" s="307"/>
      <c r="E127" s="317"/>
      <c r="F127" s="317"/>
      <c r="G127" s="317"/>
      <c r="H127" s="317"/>
      <c r="I127" s="341"/>
      <c r="J127" s="368"/>
      <c r="K127" s="307"/>
      <c r="L127" s="307"/>
      <c r="M127" s="369"/>
      <c r="N127" s="317"/>
      <c r="O127" s="307"/>
      <c r="P127" s="307"/>
      <c r="Q127" s="307"/>
      <c r="R127" s="307"/>
      <c r="S127" s="307"/>
      <c r="T127" s="307"/>
      <c r="U127" s="307"/>
      <c r="V127" s="307"/>
      <c r="W127" s="307"/>
      <c r="X127" s="307"/>
      <c r="Y127" s="307"/>
      <c r="Z127" s="307"/>
    </row>
    <row r="128" spans="1:26" ht="12" customHeight="1">
      <c r="A128" s="366"/>
      <c r="B128" s="367"/>
      <c r="C128" s="307"/>
      <c r="D128" s="307"/>
      <c r="E128" s="317"/>
      <c r="F128" s="317"/>
      <c r="G128" s="317"/>
      <c r="H128" s="317"/>
      <c r="I128" s="341"/>
      <c r="J128" s="368"/>
      <c r="K128" s="307"/>
      <c r="L128" s="307"/>
      <c r="M128" s="369"/>
      <c r="N128" s="317"/>
      <c r="O128" s="307"/>
      <c r="P128" s="307"/>
      <c r="Q128" s="307"/>
      <c r="R128" s="307"/>
      <c r="S128" s="307"/>
      <c r="T128" s="307"/>
      <c r="U128" s="307"/>
      <c r="V128" s="307"/>
      <c r="W128" s="307"/>
      <c r="X128" s="307"/>
      <c r="Y128" s="307"/>
      <c r="Z128" s="307"/>
    </row>
    <row r="129" spans="1:26" ht="12" customHeight="1">
      <c r="A129" s="366"/>
      <c r="B129" s="367"/>
      <c r="C129" s="307"/>
      <c r="D129" s="307"/>
      <c r="E129" s="317"/>
      <c r="F129" s="317"/>
      <c r="G129" s="317"/>
      <c r="H129" s="317"/>
      <c r="I129" s="341"/>
      <c r="J129" s="368"/>
      <c r="K129" s="307"/>
      <c r="L129" s="307"/>
      <c r="M129" s="369"/>
      <c r="N129" s="317"/>
      <c r="O129" s="307"/>
      <c r="P129" s="307"/>
      <c r="Q129" s="307"/>
      <c r="R129" s="307"/>
      <c r="S129" s="307"/>
      <c r="T129" s="307"/>
      <c r="U129" s="307"/>
      <c r="V129" s="307"/>
      <c r="W129" s="307"/>
      <c r="X129" s="307"/>
      <c r="Y129" s="307"/>
      <c r="Z129" s="307"/>
    </row>
    <row r="130" spans="1:26" ht="12" customHeight="1">
      <c r="A130" s="366"/>
      <c r="B130" s="367"/>
      <c r="C130" s="307"/>
      <c r="D130" s="307"/>
      <c r="E130" s="317"/>
      <c r="F130" s="317"/>
      <c r="G130" s="317"/>
      <c r="H130" s="317"/>
      <c r="I130" s="341"/>
      <c r="J130" s="368"/>
      <c r="K130" s="307"/>
      <c r="L130" s="307"/>
      <c r="M130" s="369"/>
      <c r="N130" s="317"/>
      <c r="O130" s="307"/>
      <c r="P130" s="307"/>
      <c r="Q130" s="307"/>
      <c r="R130" s="307"/>
      <c r="S130" s="307"/>
      <c r="T130" s="307"/>
      <c r="U130" s="307"/>
      <c r="V130" s="307"/>
      <c r="W130" s="307"/>
      <c r="X130" s="307"/>
      <c r="Y130" s="307"/>
      <c r="Z130" s="307"/>
    </row>
    <row r="131" spans="1:26" ht="12" customHeight="1">
      <c r="A131" s="366"/>
      <c r="B131" s="367"/>
      <c r="C131" s="307"/>
      <c r="D131" s="307"/>
      <c r="E131" s="317"/>
      <c r="F131" s="317"/>
      <c r="G131" s="317"/>
      <c r="H131" s="317"/>
      <c r="I131" s="341"/>
      <c r="J131" s="368"/>
      <c r="K131" s="307"/>
      <c r="L131" s="307"/>
      <c r="M131" s="369"/>
      <c r="N131" s="317"/>
      <c r="O131" s="307"/>
      <c r="P131" s="307"/>
      <c r="Q131" s="307"/>
      <c r="R131" s="307"/>
      <c r="S131" s="307"/>
      <c r="T131" s="307"/>
      <c r="U131" s="307"/>
      <c r="V131" s="307"/>
      <c r="W131" s="307"/>
      <c r="X131" s="307"/>
      <c r="Y131" s="307"/>
      <c r="Z131" s="307"/>
    </row>
    <row r="132" spans="1:26" ht="12" customHeight="1">
      <c r="A132" s="366"/>
      <c r="B132" s="367"/>
      <c r="C132" s="307"/>
      <c r="D132" s="307"/>
      <c r="E132" s="317"/>
      <c r="F132" s="317"/>
      <c r="G132" s="317"/>
      <c r="H132" s="317"/>
      <c r="I132" s="341"/>
      <c r="J132" s="368"/>
      <c r="K132" s="307"/>
      <c r="L132" s="307"/>
      <c r="M132" s="369"/>
      <c r="N132" s="317"/>
      <c r="O132" s="307"/>
      <c r="P132" s="307"/>
      <c r="Q132" s="307"/>
      <c r="R132" s="307"/>
      <c r="S132" s="307"/>
      <c r="T132" s="307"/>
      <c r="U132" s="307"/>
      <c r="V132" s="307"/>
      <c r="W132" s="307"/>
      <c r="X132" s="307"/>
      <c r="Y132" s="307"/>
      <c r="Z132" s="307"/>
    </row>
    <row r="133" spans="1:26" ht="12" customHeight="1">
      <c r="A133" s="366"/>
      <c r="B133" s="367"/>
      <c r="C133" s="307"/>
      <c r="D133" s="307"/>
      <c r="E133" s="317"/>
      <c r="F133" s="317"/>
      <c r="G133" s="317"/>
      <c r="H133" s="317"/>
      <c r="I133" s="341"/>
      <c r="J133" s="368"/>
      <c r="K133" s="307"/>
      <c r="L133" s="307"/>
      <c r="M133" s="369"/>
      <c r="N133" s="317"/>
      <c r="O133" s="307"/>
      <c r="P133" s="307"/>
      <c r="Q133" s="307"/>
      <c r="R133" s="307"/>
      <c r="S133" s="307"/>
      <c r="T133" s="307"/>
      <c r="U133" s="307"/>
      <c r="V133" s="307"/>
      <c r="W133" s="307"/>
      <c r="X133" s="307"/>
      <c r="Y133" s="307"/>
      <c r="Z133" s="307"/>
    </row>
    <row r="134" spans="1:26" ht="12" customHeight="1">
      <c r="A134" s="366"/>
      <c r="B134" s="367"/>
      <c r="C134" s="307"/>
      <c r="D134" s="307"/>
      <c r="E134" s="317"/>
      <c r="F134" s="317"/>
      <c r="G134" s="317"/>
      <c r="H134" s="317"/>
      <c r="I134" s="341"/>
      <c r="J134" s="368"/>
      <c r="K134" s="307"/>
      <c r="L134" s="307"/>
      <c r="M134" s="369"/>
      <c r="N134" s="317"/>
      <c r="O134" s="307"/>
      <c r="P134" s="307"/>
      <c r="Q134" s="307"/>
      <c r="R134" s="307"/>
      <c r="S134" s="307"/>
      <c r="T134" s="307"/>
      <c r="U134" s="307"/>
      <c r="V134" s="307"/>
      <c r="W134" s="307"/>
      <c r="X134" s="307"/>
      <c r="Y134" s="307"/>
      <c r="Z134" s="307"/>
    </row>
    <row r="135" spans="1:26" ht="12" customHeight="1">
      <c r="A135" s="366"/>
      <c r="B135" s="367"/>
      <c r="C135" s="307"/>
      <c r="D135" s="307"/>
      <c r="E135" s="317"/>
      <c r="F135" s="317"/>
      <c r="G135" s="317"/>
      <c r="H135" s="317"/>
      <c r="I135" s="341"/>
      <c r="J135" s="368"/>
      <c r="K135" s="307"/>
      <c r="L135" s="307"/>
      <c r="M135" s="369"/>
      <c r="N135" s="317"/>
      <c r="O135" s="307"/>
      <c r="P135" s="307"/>
      <c r="Q135" s="307"/>
      <c r="R135" s="307"/>
      <c r="S135" s="307"/>
      <c r="T135" s="307"/>
      <c r="U135" s="307"/>
      <c r="V135" s="307"/>
      <c r="W135" s="307"/>
      <c r="X135" s="307"/>
      <c r="Y135" s="307"/>
      <c r="Z135" s="307"/>
    </row>
    <row r="136" spans="1:26" ht="12" customHeight="1">
      <c r="A136" s="366"/>
      <c r="B136" s="367"/>
      <c r="C136" s="307"/>
      <c r="D136" s="307"/>
      <c r="E136" s="317"/>
      <c r="F136" s="317"/>
      <c r="G136" s="317"/>
      <c r="H136" s="317"/>
      <c r="I136" s="341"/>
      <c r="J136" s="368"/>
      <c r="K136" s="307"/>
      <c r="L136" s="307"/>
      <c r="M136" s="369"/>
      <c r="N136" s="317"/>
      <c r="O136" s="307"/>
      <c r="P136" s="307"/>
      <c r="Q136" s="307"/>
      <c r="R136" s="307"/>
      <c r="S136" s="307"/>
      <c r="T136" s="307"/>
      <c r="U136" s="307"/>
      <c r="V136" s="307"/>
      <c r="W136" s="307"/>
      <c r="X136" s="307"/>
      <c r="Y136" s="307"/>
      <c r="Z136" s="307"/>
    </row>
    <row r="137" spans="1:26" ht="12" customHeight="1">
      <c r="A137" s="366"/>
      <c r="B137" s="367"/>
      <c r="C137" s="307"/>
      <c r="D137" s="307"/>
      <c r="E137" s="317"/>
      <c r="F137" s="317"/>
      <c r="G137" s="317"/>
      <c r="H137" s="317"/>
      <c r="I137" s="341"/>
      <c r="J137" s="368"/>
      <c r="K137" s="307"/>
      <c r="L137" s="307"/>
      <c r="M137" s="369"/>
      <c r="N137" s="317"/>
      <c r="O137" s="307"/>
      <c r="P137" s="307"/>
      <c r="Q137" s="307"/>
      <c r="R137" s="307"/>
      <c r="S137" s="307"/>
      <c r="T137" s="307"/>
      <c r="U137" s="307"/>
      <c r="V137" s="307"/>
      <c r="W137" s="307"/>
      <c r="X137" s="307"/>
      <c r="Y137" s="307"/>
      <c r="Z137" s="307"/>
    </row>
    <row r="138" spans="1:26" ht="12" customHeight="1">
      <c r="A138" s="366"/>
      <c r="B138" s="367"/>
      <c r="C138" s="307"/>
      <c r="D138" s="307"/>
      <c r="E138" s="317"/>
      <c r="F138" s="317"/>
      <c r="G138" s="317"/>
      <c r="H138" s="317"/>
      <c r="I138" s="341"/>
      <c r="J138" s="368"/>
      <c r="K138" s="307"/>
      <c r="L138" s="307"/>
      <c r="M138" s="369"/>
      <c r="N138" s="317"/>
      <c r="O138" s="307"/>
      <c r="P138" s="307"/>
      <c r="Q138" s="307"/>
      <c r="R138" s="307"/>
      <c r="S138" s="307"/>
      <c r="T138" s="307"/>
      <c r="U138" s="307"/>
      <c r="V138" s="307"/>
      <c r="W138" s="307"/>
      <c r="X138" s="307"/>
      <c r="Y138" s="307"/>
      <c r="Z138" s="307"/>
    </row>
    <row r="139" spans="1:26" ht="12" customHeight="1">
      <c r="A139" s="366"/>
      <c r="B139" s="367"/>
      <c r="C139" s="307"/>
      <c r="D139" s="307"/>
      <c r="E139" s="317"/>
      <c r="F139" s="317"/>
      <c r="G139" s="317"/>
      <c r="H139" s="317"/>
      <c r="I139" s="341"/>
      <c r="J139" s="368"/>
      <c r="K139" s="307"/>
      <c r="L139" s="307"/>
      <c r="M139" s="369"/>
      <c r="N139" s="317"/>
      <c r="O139" s="307"/>
      <c r="P139" s="307"/>
      <c r="Q139" s="307"/>
      <c r="R139" s="307"/>
      <c r="S139" s="307"/>
      <c r="T139" s="307"/>
      <c r="U139" s="307"/>
      <c r="V139" s="307"/>
      <c r="W139" s="307"/>
      <c r="X139" s="307"/>
      <c r="Y139" s="307"/>
      <c r="Z139" s="307"/>
    </row>
    <row r="140" spans="1:26" ht="12" customHeight="1">
      <c r="A140" s="366"/>
      <c r="B140" s="367"/>
      <c r="C140" s="307"/>
      <c r="D140" s="307"/>
      <c r="E140" s="317"/>
      <c r="F140" s="317"/>
      <c r="G140" s="317"/>
      <c r="H140" s="317"/>
      <c r="I140" s="341"/>
      <c r="J140" s="368"/>
      <c r="K140" s="307"/>
      <c r="L140" s="307"/>
      <c r="M140" s="369"/>
      <c r="N140" s="317"/>
      <c r="O140" s="307"/>
      <c r="P140" s="307"/>
      <c r="Q140" s="307"/>
      <c r="R140" s="307"/>
      <c r="S140" s="307"/>
      <c r="T140" s="307"/>
      <c r="U140" s="307"/>
      <c r="V140" s="307"/>
      <c r="W140" s="307"/>
      <c r="X140" s="307"/>
      <c r="Y140" s="307"/>
      <c r="Z140" s="307"/>
    </row>
    <row r="141" spans="1:26" ht="12" customHeight="1">
      <c r="A141" s="366"/>
      <c r="B141" s="367"/>
      <c r="C141" s="307"/>
      <c r="D141" s="307"/>
      <c r="E141" s="317"/>
      <c r="F141" s="317"/>
      <c r="G141" s="317"/>
      <c r="H141" s="317"/>
      <c r="I141" s="341"/>
      <c r="J141" s="368"/>
      <c r="K141" s="307"/>
      <c r="L141" s="307"/>
      <c r="M141" s="369"/>
      <c r="N141" s="317"/>
      <c r="O141" s="307"/>
      <c r="P141" s="307"/>
      <c r="Q141" s="307"/>
      <c r="R141" s="307"/>
      <c r="S141" s="307"/>
      <c r="T141" s="307"/>
      <c r="U141" s="307"/>
      <c r="V141" s="307"/>
      <c r="W141" s="307"/>
      <c r="X141" s="307"/>
      <c r="Y141" s="307"/>
      <c r="Z141" s="307"/>
    </row>
    <row r="142" spans="1:26" ht="12" customHeight="1">
      <c r="A142" s="366"/>
      <c r="B142" s="367"/>
      <c r="C142" s="307"/>
      <c r="D142" s="307"/>
      <c r="E142" s="317"/>
      <c r="F142" s="317"/>
      <c r="G142" s="317"/>
      <c r="H142" s="317"/>
      <c r="I142" s="341"/>
      <c r="J142" s="368"/>
      <c r="K142" s="307"/>
      <c r="L142" s="307"/>
      <c r="M142" s="369"/>
      <c r="N142" s="317"/>
      <c r="O142" s="307"/>
      <c r="P142" s="307"/>
      <c r="Q142" s="307"/>
      <c r="R142" s="307"/>
      <c r="S142" s="307"/>
      <c r="T142" s="307"/>
      <c r="U142" s="307"/>
      <c r="V142" s="307"/>
      <c r="W142" s="307"/>
      <c r="X142" s="307"/>
      <c r="Y142" s="307"/>
      <c r="Z142" s="307"/>
    </row>
    <row r="143" spans="1:26" ht="12" customHeight="1">
      <c r="A143" s="366"/>
      <c r="B143" s="367"/>
      <c r="C143" s="307"/>
      <c r="D143" s="307"/>
      <c r="E143" s="317"/>
      <c r="F143" s="317"/>
      <c r="G143" s="317"/>
      <c r="H143" s="317"/>
      <c r="I143" s="341"/>
      <c r="J143" s="368"/>
      <c r="K143" s="307"/>
      <c r="L143" s="307"/>
      <c r="M143" s="369"/>
      <c r="N143" s="317"/>
      <c r="O143" s="307"/>
      <c r="P143" s="307"/>
      <c r="Q143" s="307"/>
      <c r="R143" s="307"/>
      <c r="S143" s="307"/>
      <c r="T143" s="307"/>
      <c r="U143" s="307"/>
      <c r="V143" s="307"/>
      <c r="W143" s="307"/>
      <c r="X143" s="307"/>
      <c r="Y143" s="307"/>
      <c r="Z143" s="307"/>
    </row>
    <row r="144" spans="1:26" ht="12" customHeight="1">
      <c r="A144" s="366"/>
      <c r="B144" s="367"/>
      <c r="C144" s="307"/>
      <c r="D144" s="307"/>
      <c r="E144" s="317"/>
      <c r="F144" s="317"/>
      <c r="G144" s="317"/>
      <c r="H144" s="317"/>
      <c r="I144" s="341"/>
      <c r="J144" s="368"/>
      <c r="K144" s="307"/>
      <c r="L144" s="307"/>
      <c r="M144" s="369"/>
      <c r="N144" s="317"/>
      <c r="O144" s="307"/>
      <c r="P144" s="307"/>
      <c r="Q144" s="307"/>
      <c r="R144" s="307"/>
      <c r="S144" s="307"/>
      <c r="T144" s="307"/>
      <c r="U144" s="307"/>
      <c r="V144" s="307"/>
      <c r="W144" s="307"/>
      <c r="X144" s="307"/>
      <c r="Y144" s="307"/>
      <c r="Z144" s="307"/>
    </row>
    <row r="145" spans="1:26" ht="12" customHeight="1">
      <c r="A145" s="366"/>
      <c r="B145" s="367"/>
      <c r="C145" s="307"/>
      <c r="D145" s="307"/>
      <c r="E145" s="317"/>
      <c r="F145" s="317"/>
      <c r="G145" s="317"/>
      <c r="H145" s="317"/>
      <c r="I145" s="341"/>
      <c r="J145" s="368"/>
      <c r="K145" s="307"/>
      <c r="L145" s="307"/>
      <c r="M145" s="369"/>
      <c r="N145" s="317"/>
      <c r="O145" s="307"/>
      <c r="P145" s="307"/>
      <c r="Q145" s="307"/>
      <c r="R145" s="307"/>
      <c r="S145" s="307"/>
      <c r="T145" s="307"/>
      <c r="U145" s="307"/>
      <c r="V145" s="307"/>
      <c r="W145" s="307"/>
      <c r="X145" s="307"/>
      <c r="Y145" s="307"/>
      <c r="Z145" s="307"/>
    </row>
    <row r="146" spans="1:26" ht="12" customHeight="1">
      <c r="A146" s="366"/>
      <c r="B146" s="367"/>
      <c r="C146" s="307"/>
      <c r="D146" s="307"/>
      <c r="E146" s="317"/>
      <c r="F146" s="317"/>
      <c r="G146" s="317"/>
      <c r="H146" s="317"/>
      <c r="I146" s="341"/>
      <c r="J146" s="368"/>
      <c r="K146" s="307"/>
      <c r="L146" s="307"/>
      <c r="M146" s="369"/>
      <c r="N146" s="317"/>
      <c r="O146" s="307"/>
      <c r="P146" s="307"/>
      <c r="Q146" s="307"/>
      <c r="R146" s="307"/>
      <c r="S146" s="307"/>
      <c r="T146" s="307"/>
      <c r="U146" s="307"/>
      <c r="V146" s="307"/>
      <c r="W146" s="307"/>
      <c r="X146" s="307"/>
      <c r="Y146" s="307"/>
      <c r="Z146" s="307"/>
    </row>
    <row r="147" spans="1:26" ht="12" customHeight="1">
      <c r="A147" s="366"/>
      <c r="B147" s="367"/>
      <c r="C147" s="307"/>
      <c r="D147" s="307"/>
      <c r="E147" s="317"/>
      <c r="F147" s="317"/>
      <c r="G147" s="317"/>
      <c r="H147" s="317"/>
      <c r="I147" s="341"/>
      <c r="J147" s="368"/>
      <c r="K147" s="307"/>
      <c r="L147" s="307"/>
      <c r="M147" s="369"/>
      <c r="N147" s="317"/>
      <c r="O147" s="307"/>
      <c r="P147" s="307"/>
      <c r="Q147" s="307"/>
      <c r="R147" s="307"/>
      <c r="S147" s="307"/>
      <c r="T147" s="307"/>
      <c r="U147" s="307"/>
      <c r="V147" s="307"/>
      <c r="W147" s="307"/>
      <c r="X147" s="307"/>
      <c r="Y147" s="307"/>
      <c r="Z147" s="307"/>
    </row>
    <row r="148" spans="1:26" ht="12" customHeight="1">
      <c r="A148" s="366"/>
      <c r="B148" s="367"/>
      <c r="C148" s="307"/>
      <c r="D148" s="307"/>
      <c r="E148" s="317"/>
      <c r="F148" s="317"/>
      <c r="G148" s="317"/>
      <c r="H148" s="317"/>
      <c r="I148" s="341"/>
      <c r="J148" s="368"/>
      <c r="K148" s="307"/>
      <c r="L148" s="307"/>
      <c r="M148" s="369"/>
      <c r="N148" s="317"/>
      <c r="O148" s="307"/>
      <c r="P148" s="307"/>
      <c r="Q148" s="307"/>
      <c r="R148" s="307"/>
      <c r="S148" s="307"/>
      <c r="T148" s="307"/>
      <c r="U148" s="307"/>
      <c r="V148" s="307"/>
      <c r="W148" s="307"/>
      <c r="X148" s="307"/>
      <c r="Y148" s="307"/>
      <c r="Z148" s="307"/>
    </row>
    <row r="149" spans="1:26" ht="12" customHeight="1">
      <c r="A149" s="366"/>
      <c r="B149" s="367"/>
      <c r="C149" s="307"/>
      <c r="D149" s="307"/>
      <c r="E149" s="317"/>
      <c r="F149" s="317"/>
      <c r="G149" s="317"/>
      <c r="H149" s="317"/>
      <c r="I149" s="341"/>
      <c r="J149" s="368"/>
      <c r="K149" s="307"/>
      <c r="L149" s="307"/>
      <c r="M149" s="369"/>
      <c r="N149" s="317"/>
      <c r="O149" s="307"/>
      <c r="P149" s="307"/>
      <c r="Q149" s="307"/>
      <c r="R149" s="307"/>
      <c r="S149" s="307"/>
      <c r="T149" s="307"/>
      <c r="U149" s="307"/>
      <c r="V149" s="307"/>
      <c r="W149" s="307"/>
      <c r="X149" s="307"/>
      <c r="Y149" s="307"/>
      <c r="Z149" s="307"/>
    </row>
    <row r="150" spans="1:26" ht="12" customHeight="1">
      <c r="A150" s="366"/>
      <c r="B150" s="367"/>
      <c r="C150" s="307"/>
      <c r="D150" s="307"/>
      <c r="E150" s="317"/>
      <c r="F150" s="317"/>
      <c r="G150" s="317"/>
      <c r="H150" s="317"/>
      <c r="I150" s="341"/>
      <c r="J150" s="368"/>
      <c r="K150" s="307"/>
      <c r="L150" s="307"/>
      <c r="M150" s="369"/>
      <c r="N150" s="317"/>
      <c r="O150" s="307"/>
      <c r="P150" s="307"/>
      <c r="Q150" s="307"/>
      <c r="R150" s="307"/>
      <c r="S150" s="307"/>
      <c r="T150" s="307"/>
      <c r="U150" s="307"/>
      <c r="V150" s="307"/>
      <c r="W150" s="307"/>
      <c r="X150" s="307"/>
      <c r="Y150" s="307"/>
      <c r="Z150" s="307"/>
    </row>
    <row r="151" spans="1:26" ht="12" customHeight="1">
      <c r="A151" s="366"/>
      <c r="B151" s="367"/>
      <c r="C151" s="307"/>
      <c r="D151" s="307"/>
      <c r="E151" s="317"/>
      <c r="F151" s="317"/>
      <c r="G151" s="317"/>
      <c r="H151" s="317"/>
      <c r="I151" s="341"/>
      <c r="J151" s="368"/>
      <c r="K151" s="307"/>
      <c r="L151" s="307"/>
      <c r="M151" s="369"/>
      <c r="N151" s="317"/>
      <c r="O151" s="307"/>
      <c r="P151" s="307"/>
      <c r="Q151" s="307"/>
      <c r="R151" s="307"/>
      <c r="S151" s="307"/>
      <c r="T151" s="307"/>
      <c r="U151" s="307"/>
      <c r="V151" s="307"/>
      <c r="W151" s="307"/>
      <c r="X151" s="307"/>
      <c r="Y151" s="307"/>
      <c r="Z151" s="307"/>
    </row>
    <row r="152" spans="1:26" ht="12" customHeight="1">
      <c r="A152" s="366"/>
      <c r="B152" s="367"/>
      <c r="C152" s="307"/>
      <c r="D152" s="307"/>
      <c r="E152" s="317"/>
      <c r="F152" s="317"/>
      <c r="G152" s="317"/>
      <c r="H152" s="317"/>
      <c r="I152" s="341"/>
      <c r="J152" s="368"/>
      <c r="K152" s="307"/>
      <c r="L152" s="307"/>
      <c r="M152" s="369"/>
      <c r="N152" s="317"/>
      <c r="O152" s="307"/>
      <c r="P152" s="307"/>
      <c r="Q152" s="307"/>
      <c r="R152" s="307"/>
      <c r="S152" s="307"/>
      <c r="T152" s="307"/>
      <c r="U152" s="307"/>
      <c r="V152" s="307"/>
      <c r="W152" s="307"/>
      <c r="X152" s="307"/>
      <c r="Y152" s="307"/>
      <c r="Z152" s="307"/>
    </row>
    <row r="153" spans="1:26" ht="12" customHeight="1">
      <c r="A153" s="366"/>
      <c r="B153" s="367"/>
      <c r="C153" s="307"/>
      <c r="D153" s="307"/>
      <c r="E153" s="317"/>
      <c r="F153" s="317"/>
      <c r="G153" s="317"/>
      <c r="H153" s="317"/>
      <c r="I153" s="341"/>
      <c r="J153" s="368"/>
      <c r="K153" s="307"/>
      <c r="L153" s="307"/>
      <c r="M153" s="369"/>
      <c r="N153" s="317"/>
      <c r="O153" s="307"/>
      <c r="P153" s="307"/>
      <c r="Q153" s="307"/>
      <c r="R153" s="307"/>
      <c r="S153" s="307"/>
      <c r="T153" s="307"/>
      <c r="U153" s="307"/>
      <c r="V153" s="307"/>
      <c r="W153" s="307"/>
      <c r="X153" s="307"/>
      <c r="Y153" s="307"/>
      <c r="Z153" s="307"/>
    </row>
    <row r="154" spans="1:26" ht="12" customHeight="1">
      <c r="A154" s="366"/>
      <c r="B154" s="367"/>
      <c r="C154" s="307"/>
      <c r="D154" s="307"/>
      <c r="E154" s="317"/>
      <c r="F154" s="317"/>
      <c r="G154" s="317"/>
      <c r="H154" s="317"/>
      <c r="I154" s="341"/>
      <c r="J154" s="368"/>
      <c r="K154" s="307"/>
      <c r="L154" s="307"/>
      <c r="M154" s="369"/>
      <c r="N154" s="317"/>
      <c r="O154" s="307"/>
      <c r="P154" s="307"/>
      <c r="Q154" s="307"/>
      <c r="R154" s="307"/>
      <c r="S154" s="307"/>
      <c r="T154" s="307"/>
      <c r="U154" s="307"/>
      <c r="V154" s="307"/>
      <c r="W154" s="307"/>
      <c r="X154" s="307"/>
      <c r="Y154" s="307"/>
      <c r="Z154" s="307"/>
    </row>
    <row r="155" spans="1:26" ht="12" customHeight="1">
      <c r="A155" s="366"/>
      <c r="B155" s="367"/>
      <c r="C155" s="307"/>
      <c r="D155" s="307"/>
      <c r="E155" s="317"/>
      <c r="F155" s="317"/>
      <c r="G155" s="317"/>
      <c r="H155" s="317"/>
      <c r="I155" s="341"/>
      <c r="J155" s="368"/>
      <c r="K155" s="307"/>
      <c r="L155" s="307"/>
      <c r="M155" s="369"/>
      <c r="N155" s="317"/>
      <c r="O155" s="307"/>
      <c r="P155" s="307"/>
      <c r="Q155" s="307"/>
      <c r="R155" s="307"/>
      <c r="S155" s="307"/>
      <c r="T155" s="307"/>
      <c r="U155" s="307"/>
      <c r="V155" s="307"/>
      <c r="W155" s="307"/>
      <c r="X155" s="307"/>
      <c r="Y155" s="307"/>
      <c r="Z155" s="307"/>
    </row>
    <row r="156" spans="1:26" ht="12" customHeight="1">
      <c r="A156" s="366"/>
      <c r="B156" s="367"/>
      <c r="C156" s="307"/>
      <c r="D156" s="307"/>
      <c r="E156" s="317"/>
      <c r="F156" s="317"/>
      <c r="G156" s="317"/>
      <c r="H156" s="317"/>
      <c r="I156" s="341"/>
      <c r="J156" s="368"/>
      <c r="K156" s="307"/>
      <c r="L156" s="307"/>
      <c r="M156" s="369"/>
      <c r="N156" s="317"/>
      <c r="O156" s="307"/>
      <c r="P156" s="307"/>
      <c r="Q156" s="307"/>
      <c r="R156" s="307"/>
      <c r="S156" s="307"/>
      <c r="T156" s="307"/>
      <c r="U156" s="307"/>
      <c r="V156" s="307"/>
      <c r="W156" s="307"/>
      <c r="X156" s="307"/>
      <c r="Y156" s="307"/>
      <c r="Z156" s="307"/>
    </row>
    <row r="157" spans="1:26" ht="12" customHeight="1">
      <c r="A157" s="366"/>
      <c r="B157" s="367"/>
      <c r="C157" s="307"/>
      <c r="D157" s="307"/>
      <c r="E157" s="317"/>
      <c r="F157" s="317"/>
      <c r="G157" s="317"/>
      <c r="H157" s="317"/>
      <c r="I157" s="341"/>
      <c r="J157" s="368"/>
      <c r="K157" s="307"/>
      <c r="L157" s="307"/>
      <c r="M157" s="369"/>
      <c r="N157" s="317"/>
      <c r="O157" s="307"/>
      <c r="P157" s="307"/>
      <c r="Q157" s="307"/>
      <c r="R157" s="307"/>
      <c r="S157" s="307"/>
      <c r="T157" s="307"/>
      <c r="U157" s="307"/>
      <c r="V157" s="307"/>
      <c r="W157" s="307"/>
      <c r="X157" s="307"/>
      <c r="Y157" s="307"/>
      <c r="Z157" s="307"/>
    </row>
    <row r="158" spans="1:26" ht="12" customHeight="1">
      <c r="A158" s="366"/>
      <c r="B158" s="367"/>
      <c r="C158" s="307"/>
      <c r="D158" s="307"/>
      <c r="E158" s="317"/>
      <c r="F158" s="317"/>
      <c r="G158" s="317"/>
      <c r="H158" s="317"/>
      <c r="I158" s="341"/>
      <c r="J158" s="368"/>
      <c r="K158" s="307"/>
      <c r="L158" s="307"/>
      <c r="M158" s="369"/>
      <c r="N158" s="317"/>
      <c r="O158" s="307"/>
      <c r="P158" s="307"/>
      <c r="Q158" s="307"/>
      <c r="R158" s="307"/>
      <c r="S158" s="307"/>
      <c r="T158" s="307"/>
      <c r="U158" s="307"/>
      <c r="V158" s="307"/>
      <c r="W158" s="307"/>
      <c r="X158" s="307"/>
      <c r="Y158" s="307"/>
      <c r="Z158" s="307"/>
    </row>
    <row r="159" spans="1:26" ht="12" customHeight="1">
      <c r="A159" s="366"/>
      <c r="B159" s="367"/>
      <c r="C159" s="307"/>
      <c r="D159" s="307"/>
      <c r="E159" s="317"/>
      <c r="F159" s="317"/>
      <c r="G159" s="317"/>
      <c r="H159" s="317"/>
      <c r="I159" s="341"/>
      <c r="J159" s="368"/>
      <c r="K159" s="307"/>
      <c r="L159" s="307"/>
      <c r="M159" s="369"/>
      <c r="N159" s="317"/>
      <c r="O159" s="307"/>
      <c r="P159" s="307"/>
      <c r="Q159" s="307"/>
      <c r="R159" s="307"/>
      <c r="S159" s="307"/>
      <c r="T159" s="307"/>
      <c r="U159" s="307"/>
      <c r="V159" s="307"/>
      <c r="W159" s="307"/>
      <c r="X159" s="307"/>
      <c r="Y159" s="307"/>
      <c r="Z159" s="307"/>
    </row>
    <row r="160" spans="1:26" ht="12" customHeight="1">
      <c r="A160" s="366"/>
      <c r="B160" s="367"/>
      <c r="C160" s="307"/>
      <c r="D160" s="307"/>
      <c r="E160" s="317"/>
      <c r="F160" s="317"/>
      <c r="G160" s="317"/>
      <c r="H160" s="317"/>
      <c r="I160" s="341"/>
      <c r="J160" s="368"/>
      <c r="K160" s="307"/>
      <c r="L160" s="307"/>
      <c r="M160" s="369"/>
      <c r="N160" s="317"/>
      <c r="O160" s="307"/>
      <c r="P160" s="307"/>
      <c r="Q160" s="307"/>
      <c r="R160" s="307"/>
      <c r="S160" s="307"/>
      <c r="T160" s="307"/>
      <c r="U160" s="307"/>
      <c r="V160" s="307"/>
      <c r="W160" s="307"/>
      <c r="X160" s="307"/>
      <c r="Y160" s="307"/>
      <c r="Z160" s="307"/>
    </row>
    <row r="161" spans="1:26" ht="12" customHeight="1">
      <c r="A161" s="366"/>
      <c r="B161" s="367"/>
      <c r="C161" s="307"/>
      <c r="D161" s="307"/>
      <c r="E161" s="317"/>
      <c r="F161" s="317"/>
      <c r="G161" s="317"/>
      <c r="H161" s="317"/>
      <c r="I161" s="341"/>
      <c r="J161" s="368"/>
      <c r="K161" s="307"/>
      <c r="L161" s="307"/>
      <c r="M161" s="369"/>
      <c r="N161" s="317"/>
      <c r="O161" s="307"/>
      <c r="P161" s="307"/>
      <c r="Q161" s="307"/>
      <c r="R161" s="307"/>
      <c r="S161" s="307"/>
      <c r="T161" s="307"/>
      <c r="U161" s="307"/>
      <c r="V161" s="307"/>
      <c r="W161" s="307"/>
      <c r="X161" s="307"/>
      <c r="Y161" s="307"/>
      <c r="Z161" s="307"/>
    </row>
    <row r="162" spans="1:26" ht="12" customHeight="1">
      <c r="A162" s="366"/>
      <c r="B162" s="367"/>
      <c r="C162" s="307"/>
      <c r="D162" s="307"/>
      <c r="E162" s="317"/>
      <c r="F162" s="317"/>
      <c r="G162" s="317"/>
      <c r="H162" s="317"/>
      <c r="I162" s="341"/>
      <c r="J162" s="368"/>
      <c r="K162" s="307"/>
      <c r="L162" s="307"/>
      <c r="M162" s="369"/>
      <c r="N162" s="317"/>
      <c r="O162" s="307"/>
      <c r="P162" s="307"/>
      <c r="Q162" s="307"/>
      <c r="R162" s="307"/>
      <c r="S162" s="307"/>
      <c r="T162" s="307"/>
      <c r="U162" s="307"/>
      <c r="V162" s="307"/>
      <c r="W162" s="307"/>
      <c r="X162" s="307"/>
      <c r="Y162" s="307"/>
      <c r="Z162" s="307"/>
    </row>
    <row r="163" spans="1:26" ht="12" customHeight="1">
      <c r="A163" s="366"/>
      <c r="B163" s="367"/>
      <c r="C163" s="307"/>
      <c r="D163" s="307"/>
      <c r="E163" s="317"/>
      <c r="F163" s="317"/>
      <c r="G163" s="317"/>
      <c r="H163" s="317"/>
      <c r="I163" s="341"/>
      <c r="J163" s="368"/>
      <c r="K163" s="307"/>
      <c r="L163" s="307"/>
      <c r="M163" s="369"/>
      <c r="N163" s="317"/>
      <c r="O163" s="307"/>
      <c r="P163" s="307"/>
      <c r="Q163" s="307"/>
      <c r="R163" s="307"/>
      <c r="S163" s="307"/>
      <c r="T163" s="307"/>
      <c r="U163" s="307"/>
      <c r="V163" s="307"/>
      <c r="W163" s="307"/>
      <c r="X163" s="307"/>
      <c r="Y163" s="307"/>
      <c r="Z163" s="307"/>
    </row>
    <row r="164" spans="1:26" ht="12" customHeight="1">
      <c r="A164" s="366"/>
      <c r="B164" s="367"/>
      <c r="C164" s="307"/>
      <c r="D164" s="307"/>
      <c r="E164" s="317"/>
      <c r="F164" s="317"/>
      <c r="G164" s="317"/>
      <c r="H164" s="317"/>
      <c r="I164" s="341"/>
      <c r="J164" s="368"/>
      <c r="K164" s="307"/>
      <c r="L164" s="307"/>
      <c r="M164" s="369"/>
      <c r="N164" s="317"/>
      <c r="O164" s="307"/>
      <c r="P164" s="307"/>
      <c r="Q164" s="307"/>
      <c r="R164" s="307"/>
      <c r="S164" s="307"/>
      <c r="T164" s="307"/>
      <c r="U164" s="307"/>
      <c r="V164" s="307"/>
      <c r="W164" s="307"/>
      <c r="X164" s="307"/>
      <c r="Y164" s="307"/>
      <c r="Z164" s="307"/>
    </row>
    <row r="165" spans="1:26" ht="12" customHeight="1">
      <c r="A165" s="366"/>
      <c r="B165" s="367"/>
      <c r="C165" s="307"/>
      <c r="D165" s="307"/>
      <c r="E165" s="317"/>
      <c r="F165" s="317"/>
      <c r="G165" s="317"/>
      <c r="H165" s="317"/>
      <c r="I165" s="341"/>
      <c r="J165" s="368"/>
      <c r="K165" s="307"/>
      <c r="L165" s="307"/>
      <c r="M165" s="369"/>
      <c r="N165" s="317"/>
      <c r="O165" s="307"/>
      <c r="P165" s="307"/>
      <c r="Q165" s="307"/>
      <c r="R165" s="307"/>
      <c r="S165" s="307"/>
      <c r="T165" s="307"/>
      <c r="U165" s="307"/>
      <c r="V165" s="307"/>
      <c r="W165" s="307"/>
      <c r="X165" s="307"/>
      <c r="Y165" s="307"/>
      <c r="Z165" s="307"/>
    </row>
    <row r="166" spans="1:26" ht="12" customHeight="1">
      <c r="A166" s="366"/>
      <c r="B166" s="367"/>
      <c r="C166" s="307"/>
      <c r="D166" s="307"/>
      <c r="E166" s="317"/>
      <c r="F166" s="317"/>
      <c r="G166" s="317"/>
      <c r="H166" s="317"/>
      <c r="I166" s="341"/>
      <c r="J166" s="368"/>
      <c r="K166" s="307"/>
      <c r="L166" s="307"/>
      <c r="M166" s="369"/>
      <c r="N166" s="317"/>
      <c r="O166" s="307"/>
      <c r="P166" s="307"/>
      <c r="Q166" s="307"/>
      <c r="R166" s="307"/>
      <c r="S166" s="307"/>
      <c r="T166" s="307"/>
      <c r="U166" s="307"/>
      <c r="V166" s="307"/>
      <c r="W166" s="307"/>
      <c r="X166" s="307"/>
      <c r="Y166" s="307"/>
      <c r="Z166" s="307"/>
    </row>
    <row r="167" spans="1:26" ht="12" customHeight="1">
      <c r="A167" s="366"/>
      <c r="B167" s="367"/>
      <c r="C167" s="307"/>
      <c r="D167" s="307"/>
      <c r="E167" s="317"/>
      <c r="F167" s="317"/>
      <c r="G167" s="317"/>
      <c r="H167" s="317"/>
      <c r="I167" s="341"/>
      <c r="J167" s="368"/>
      <c r="K167" s="307"/>
      <c r="L167" s="307"/>
      <c r="M167" s="369"/>
      <c r="N167" s="317"/>
      <c r="O167" s="307"/>
      <c r="P167" s="307"/>
      <c r="Q167" s="307"/>
      <c r="R167" s="307"/>
      <c r="S167" s="307"/>
      <c r="T167" s="307"/>
      <c r="U167" s="307"/>
      <c r="V167" s="307"/>
      <c r="W167" s="307"/>
      <c r="X167" s="307"/>
      <c r="Y167" s="307"/>
      <c r="Z167" s="307"/>
    </row>
    <row r="168" spans="1:26" ht="12" customHeight="1">
      <c r="A168" s="366"/>
      <c r="B168" s="367"/>
      <c r="C168" s="307"/>
      <c r="D168" s="307"/>
      <c r="E168" s="317"/>
      <c r="F168" s="317"/>
      <c r="G168" s="317"/>
      <c r="H168" s="317"/>
      <c r="I168" s="341"/>
      <c r="J168" s="368"/>
      <c r="K168" s="307"/>
      <c r="L168" s="307"/>
      <c r="M168" s="369"/>
      <c r="N168" s="317"/>
      <c r="O168" s="307"/>
      <c r="P168" s="307"/>
      <c r="Q168" s="307"/>
      <c r="R168" s="307"/>
      <c r="S168" s="307"/>
      <c r="T168" s="307"/>
      <c r="U168" s="307"/>
      <c r="V168" s="307"/>
      <c r="W168" s="307"/>
      <c r="X168" s="307"/>
      <c r="Y168" s="307"/>
      <c r="Z168" s="307"/>
    </row>
    <row r="169" spans="1:26" ht="12" customHeight="1">
      <c r="A169" s="366"/>
      <c r="B169" s="367"/>
      <c r="C169" s="307"/>
      <c r="D169" s="307"/>
      <c r="E169" s="317"/>
      <c r="F169" s="317"/>
      <c r="G169" s="317"/>
      <c r="H169" s="317"/>
      <c r="I169" s="341"/>
      <c r="J169" s="368"/>
      <c r="K169" s="307"/>
      <c r="L169" s="307"/>
      <c r="M169" s="369"/>
      <c r="N169" s="317"/>
      <c r="O169" s="307"/>
      <c r="P169" s="307"/>
      <c r="Q169" s="307"/>
      <c r="R169" s="307"/>
      <c r="S169" s="307"/>
      <c r="T169" s="307"/>
      <c r="U169" s="307"/>
      <c r="V169" s="307"/>
      <c r="W169" s="307"/>
      <c r="X169" s="307"/>
      <c r="Y169" s="307"/>
      <c r="Z169" s="307"/>
    </row>
    <row r="170" spans="1:26" ht="12" customHeight="1">
      <c r="A170" s="366"/>
      <c r="B170" s="367"/>
      <c r="C170" s="307"/>
      <c r="D170" s="307"/>
      <c r="E170" s="317"/>
      <c r="F170" s="317"/>
      <c r="G170" s="317"/>
      <c r="H170" s="317"/>
      <c r="I170" s="341"/>
      <c r="J170" s="368"/>
      <c r="K170" s="307"/>
      <c r="L170" s="307"/>
      <c r="M170" s="369"/>
      <c r="N170" s="317"/>
      <c r="O170" s="307"/>
      <c r="P170" s="307"/>
      <c r="Q170" s="307"/>
      <c r="R170" s="307"/>
      <c r="S170" s="307"/>
      <c r="T170" s="307"/>
      <c r="U170" s="307"/>
      <c r="V170" s="307"/>
      <c r="W170" s="307"/>
      <c r="X170" s="307"/>
      <c r="Y170" s="307"/>
      <c r="Z170" s="307"/>
    </row>
    <row r="171" spans="1:26" ht="12" customHeight="1">
      <c r="A171" s="366"/>
      <c r="B171" s="367"/>
      <c r="C171" s="307"/>
      <c r="D171" s="307"/>
      <c r="E171" s="317"/>
      <c r="F171" s="317"/>
      <c r="G171" s="317"/>
      <c r="H171" s="317"/>
      <c r="I171" s="341"/>
      <c r="J171" s="368"/>
      <c r="K171" s="307"/>
      <c r="L171" s="307"/>
      <c r="M171" s="369"/>
      <c r="N171" s="317"/>
      <c r="O171" s="307"/>
      <c r="P171" s="307"/>
      <c r="Q171" s="307"/>
      <c r="R171" s="307"/>
      <c r="S171" s="307"/>
      <c r="T171" s="307"/>
      <c r="U171" s="307"/>
      <c r="V171" s="307"/>
      <c r="W171" s="307"/>
      <c r="X171" s="307"/>
      <c r="Y171" s="307"/>
      <c r="Z171" s="307"/>
    </row>
    <row r="172" spans="1:26" ht="12" customHeight="1">
      <c r="A172" s="366"/>
      <c r="B172" s="367"/>
      <c r="C172" s="307"/>
      <c r="D172" s="307"/>
      <c r="E172" s="317"/>
      <c r="F172" s="317"/>
      <c r="G172" s="317"/>
      <c r="H172" s="317"/>
      <c r="I172" s="341"/>
      <c r="J172" s="368"/>
      <c r="K172" s="307"/>
      <c r="L172" s="307"/>
      <c r="M172" s="369"/>
      <c r="N172" s="317"/>
      <c r="O172" s="307"/>
      <c r="P172" s="307"/>
      <c r="Q172" s="307"/>
      <c r="R172" s="307"/>
      <c r="S172" s="307"/>
      <c r="T172" s="307"/>
      <c r="U172" s="307"/>
      <c r="V172" s="307"/>
      <c r="W172" s="307"/>
      <c r="X172" s="307"/>
      <c r="Y172" s="307"/>
      <c r="Z172" s="307"/>
    </row>
    <row r="173" spans="1:26" ht="12" customHeight="1">
      <c r="A173" s="366"/>
      <c r="B173" s="367"/>
      <c r="C173" s="307"/>
      <c r="D173" s="307"/>
      <c r="E173" s="317"/>
      <c r="F173" s="317"/>
      <c r="G173" s="317"/>
      <c r="H173" s="317"/>
      <c r="I173" s="341"/>
      <c r="J173" s="368"/>
      <c r="K173" s="307"/>
      <c r="L173" s="307"/>
      <c r="M173" s="369"/>
      <c r="N173" s="317"/>
      <c r="O173" s="307"/>
      <c r="P173" s="307"/>
      <c r="Q173" s="307"/>
      <c r="R173" s="307"/>
      <c r="S173" s="307"/>
      <c r="T173" s="307"/>
      <c r="U173" s="307"/>
      <c r="V173" s="307"/>
      <c r="W173" s="307"/>
      <c r="X173" s="307"/>
      <c r="Y173" s="307"/>
      <c r="Z173" s="307"/>
    </row>
    <row r="174" spans="1:26" ht="12" customHeight="1">
      <c r="A174" s="366"/>
      <c r="B174" s="367"/>
      <c r="C174" s="307"/>
      <c r="D174" s="307"/>
      <c r="E174" s="317"/>
      <c r="F174" s="317"/>
      <c r="G174" s="317"/>
      <c r="H174" s="317"/>
      <c r="I174" s="341"/>
      <c r="J174" s="368"/>
      <c r="K174" s="307"/>
      <c r="L174" s="307"/>
      <c r="M174" s="369"/>
      <c r="N174" s="317"/>
      <c r="O174" s="307"/>
      <c r="P174" s="307"/>
      <c r="Q174" s="307"/>
      <c r="R174" s="307"/>
      <c r="S174" s="307"/>
      <c r="T174" s="307"/>
      <c r="U174" s="307"/>
      <c r="V174" s="307"/>
      <c r="W174" s="307"/>
      <c r="X174" s="307"/>
      <c r="Y174" s="307"/>
      <c r="Z174" s="307"/>
    </row>
    <row r="175" spans="1:26" ht="12" customHeight="1">
      <c r="A175" s="366"/>
      <c r="B175" s="367"/>
      <c r="C175" s="307"/>
      <c r="D175" s="307"/>
      <c r="E175" s="317"/>
      <c r="F175" s="317"/>
      <c r="G175" s="317"/>
      <c r="H175" s="317"/>
      <c r="I175" s="341"/>
      <c r="J175" s="368"/>
      <c r="K175" s="307"/>
      <c r="L175" s="307"/>
      <c r="M175" s="369"/>
      <c r="N175" s="317"/>
      <c r="O175" s="307"/>
      <c r="P175" s="307"/>
      <c r="Q175" s="307"/>
      <c r="R175" s="307"/>
      <c r="S175" s="307"/>
      <c r="T175" s="307"/>
      <c r="U175" s="307"/>
      <c r="V175" s="307"/>
      <c r="W175" s="307"/>
      <c r="X175" s="307"/>
      <c r="Y175" s="307"/>
      <c r="Z175" s="307"/>
    </row>
    <row r="176" spans="1:26" ht="12" customHeight="1">
      <c r="A176" s="366"/>
      <c r="B176" s="367"/>
      <c r="C176" s="307"/>
      <c r="D176" s="307"/>
      <c r="E176" s="317"/>
      <c r="F176" s="317"/>
      <c r="G176" s="317"/>
      <c r="H176" s="317"/>
      <c r="I176" s="341"/>
      <c r="J176" s="368"/>
      <c r="K176" s="307"/>
      <c r="L176" s="307"/>
      <c r="M176" s="369"/>
      <c r="N176" s="317"/>
      <c r="O176" s="307"/>
      <c r="P176" s="307"/>
      <c r="Q176" s="307"/>
      <c r="R176" s="307"/>
      <c r="S176" s="307"/>
      <c r="T176" s="307"/>
      <c r="U176" s="307"/>
      <c r="V176" s="307"/>
      <c r="W176" s="307"/>
      <c r="X176" s="307"/>
      <c r="Y176" s="307"/>
      <c r="Z176" s="307"/>
    </row>
    <row r="177" spans="1:26" ht="12" customHeight="1">
      <c r="A177" s="366"/>
      <c r="B177" s="367"/>
      <c r="C177" s="307"/>
      <c r="D177" s="307"/>
      <c r="E177" s="317"/>
      <c r="F177" s="317"/>
      <c r="G177" s="317"/>
      <c r="H177" s="317"/>
      <c r="I177" s="341"/>
      <c r="J177" s="368"/>
      <c r="K177" s="307"/>
      <c r="L177" s="307"/>
      <c r="M177" s="369"/>
      <c r="N177" s="317"/>
      <c r="O177" s="307"/>
      <c r="P177" s="307"/>
      <c r="Q177" s="307"/>
      <c r="R177" s="307"/>
      <c r="S177" s="307"/>
      <c r="T177" s="307"/>
      <c r="U177" s="307"/>
      <c r="V177" s="307"/>
      <c r="W177" s="307"/>
      <c r="X177" s="307"/>
      <c r="Y177" s="307"/>
      <c r="Z177" s="307"/>
    </row>
    <row r="178" spans="1:26" ht="12" customHeight="1">
      <c r="A178" s="366"/>
      <c r="B178" s="367"/>
      <c r="C178" s="307"/>
      <c r="D178" s="307"/>
      <c r="E178" s="317"/>
      <c r="F178" s="317"/>
      <c r="G178" s="317"/>
      <c r="H178" s="317"/>
      <c r="I178" s="341"/>
      <c r="J178" s="368"/>
      <c r="K178" s="307"/>
      <c r="L178" s="307"/>
      <c r="M178" s="369"/>
      <c r="N178" s="317"/>
      <c r="O178" s="307"/>
      <c r="P178" s="307"/>
      <c r="Q178" s="307"/>
      <c r="R178" s="307"/>
      <c r="S178" s="307"/>
      <c r="T178" s="307"/>
      <c r="U178" s="307"/>
      <c r="V178" s="307"/>
      <c r="W178" s="307"/>
      <c r="X178" s="307"/>
      <c r="Y178" s="307"/>
      <c r="Z178" s="307"/>
    </row>
    <row r="179" spans="1:26" ht="12" customHeight="1">
      <c r="A179" s="366"/>
      <c r="B179" s="367"/>
      <c r="C179" s="307"/>
      <c r="D179" s="307"/>
      <c r="E179" s="317"/>
      <c r="F179" s="317"/>
      <c r="G179" s="317"/>
      <c r="H179" s="317"/>
      <c r="I179" s="341"/>
      <c r="J179" s="368"/>
      <c r="K179" s="307"/>
      <c r="L179" s="307"/>
      <c r="M179" s="369"/>
      <c r="N179" s="317"/>
      <c r="O179" s="307"/>
      <c r="P179" s="307"/>
      <c r="Q179" s="307"/>
      <c r="R179" s="307"/>
      <c r="S179" s="307"/>
      <c r="T179" s="307"/>
      <c r="U179" s="307"/>
      <c r="V179" s="307"/>
      <c r="W179" s="307"/>
      <c r="X179" s="307"/>
      <c r="Y179" s="307"/>
      <c r="Z179" s="307"/>
    </row>
    <row r="180" spans="1:26" ht="12" customHeight="1">
      <c r="A180" s="366"/>
      <c r="B180" s="367"/>
      <c r="C180" s="307"/>
      <c r="D180" s="307"/>
      <c r="E180" s="317"/>
      <c r="F180" s="317"/>
      <c r="G180" s="317"/>
      <c r="H180" s="317"/>
      <c r="I180" s="341"/>
      <c r="J180" s="368"/>
      <c r="K180" s="307"/>
      <c r="L180" s="307"/>
      <c r="M180" s="369"/>
      <c r="N180" s="317"/>
      <c r="O180" s="307"/>
      <c r="P180" s="307"/>
      <c r="Q180" s="307"/>
      <c r="R180" s="307"/>
      <c r="S180" s="307"/>
      <c r="T180" s="307"/>
      <c r="U180" s="307"/>
      <c r="V180" s="307"/>
      <c r="W180" s="307"/>
      <c r="X180" s="307"/>
      <c r="Y180" s="307"/>
      <c r="Z180" s="307"/>
    </row>
    <row r="181" spans="1:26" ht="12" customHeight="1">
      <c r="A181" s="366"/>
      <c r="B181" s="367"/>
      <c r="C181" s="307"/>
      <c r="D181" s="307"/>
      <c r="E181" s="317"/>
      <c r="F181" s="317"/>
      <c r="G181" s="317"/>
      <c r="H181" s="317"/>
      <c r="I181" s="341"/>
      <c r="J181" s="368"/>
      <c r="K181" s="307"/>
      <c r="L181" s="307"/>
      <c r="M181" s="369"/>
      <c r="N181" s="317"/>
      <c r="O181" s="307"/>
      <c r="P181" s="307"/>
      <c r="Q181" s="307"/>
      <c r="R181" s="307"/>
      <c r="S181" s="307"/>
      <c r="T181" s="307"/>
      <c r="U181" s="307"/>
      <c r="V181" s="307"/>
      <c r="W181" s="307"/>
      <c r="X181" s="307"/>
      <c r="Y181" s="307"/>
      <c r="Z181" s="307"/>
    </row>
    <row r="182" spans="1:26" ht="12" customHeight="1">
      <c r="A182" s="366"/>
      <c r="B182" s="367"/>
      <c r="C182" s="307"/>
      <c r="D182" s="307"/>
      <c r="E182" s="317"/>
      <c r="F182" s="317"/>
      <c r="G182" s="317"/>
      <c r="H182" s="317"/>
      <c r="I182" s="341"/>
      <c r="J182" s="368"/>
      <c r="K182" s="307"/>
      <c r="L182" s="307"/>
      <c r="M182" s="369"/>
      <c r="N182" s="317"/>
      <c r="O182" s="307"/>
      <c r="P182" s="307"/>
      <c r="Q182" s="307"/>
      <c r="R182" s="307"/>
      <c r="S182" s="307"/>
      <c r="T182" s="307"/>
      <c r="U182" s="307"/>
      <c r="V182" s="307"/>
      <c r="W182" s="307"/>
      <c r="X182" s="307"/>
      <c r="Y182" s="307"/>
      <c r="Z182" s="307"/>
    </row>
    <row r="183" spans="1:26" ht="12" customHeight="1">
      <c r="A183" s="366"/>
      <c r="B183" s="367"/>
      <c r="C183" s="307"/>
      <c r="D183" s="307"/>
      <c r="E183" s="317"/>
      <c r="F183" s="317"/>
      <c r="G183" s="317"/>
      <c r="H183" s="317"/>
      <c r="I183" s="341"/>
      <c r="J183" s="368"/>
      <c r="K183" s="307"/>
      <c r="L183" s="307"/>
      <c r="M183" s="369"/>
      <c r="N183" s="317"/>
      <c r="O183" s="307"/>
      <c r="P183" s="307"/>
      <c r="Q183" s="307"/>
      <c r="R183" s="307"/>
      <c r="S183" s="307"/>
      <c r="T183" s="307"/>
      <c r="U183" s="307"/>
      <c r="V183" s="307"/>
      <c r="W183" s="307"/>
      <c r="X183" s="307"/>
      <c r="Y183" s="307"/>
      <c r="Z183" s="307"/>
    </row>
    <row r="184" spans="1:26" ht="12" customHeight="1">
      <c r="A184" s="366"/>
      <c r="B184" s="367"/>
      <c r="C184" s="307"/>
      <c r="D184" s="307"/>
      <c r="E184" s="317"/>
      <c r="F184" s="317"/>
      <c r="G184" s="317"/>
      <c r="H184" s="317"/>
      <c r="I184" s="341"/>
      <c r="J184" s="368"/>
      <c r="K184" s="307"/>
      <c r="L184" s="307"/>
      <c r="M184" s="369"/>
      <c r="N184" s="317"/>
      <c r="O184" s="307"/>
      <c r="P184" s="307"/>
      <c r="Q184" s="307"/>
      <c r="R184" s="307"/>
      <c r="S184" s="307"/>
      <c r="T184" s="307"/>
      <c r="U184" s="307"/>
      <c r="V184" s="307"/>
      <c r="W184" s="307"/>
      <c r="X184" s="307"/>
      <c r="Y184" s="307"/>
      <c r="Z184" s="307"/>
    </row>
    <row r="185" spans="1:26" ht="12" customHeight="1">
      <c r="A185" s="366"/>
      <c r="B185" s="367"/>
      <c r="C185" s="307"/>
      <c r="D185" s="307"/>
      <c r="E185" s="317"/>
      <c r="F185" s="317"/>
      <c r="G185" s="317"/>
      <c r="H185" s="317"/>
      <c r="I185" s="341"/>
      <c r="J185" s="368"/>
      <c r="K185" s="307"/>
      <c r="L185" s="307"/>
      <c r="M185" s="369"/>
      <c r="N185" s="317"/>
      <c r="O185" s="307"/>
      <c r="P185" s="307"/>
      <c r="Q185" s="307"/>
      <c r="R185" s="307"/>
      <c r="S185" s="307"/>
      <c r="T185" s="307"/>
      <c r="U185" s="307"/>
      <c r="V185" s="307"/>
      <c r="W185" s="307"/>
      <c r="X185" s="307"/>
      <c r="Y185" s="307"/>
      <c r="Z185" s="307"/>
    </row>
    <row r="186" spans="1:26" ht="12" customHeight="1">
      <c r="A186" s="366"/>
      <c r="B186" s="367"/>
      <c r="C186" s="307"/>
      <c r="D186" s="307"/>
      <c r="E186" s="317"/>
      <c r="F186" s="317"/>
      <c r="G186" s="317"/>
      <c r="H186" s="317"/>
      <c r="I186" s="341"/>
      <c r="J186" s="368"/>
      <c r="K186" s="307"/>
      <c r="L186" s="307"/>
      <c r="M186" s="369"/>
      <c r="N186" s="317"/>
      <c r="O186" s="307"/>
      <c r="P186" s="307"/>
      <c r="Q186" s="307"/>
      <c r="R186" s="307"/>
      <c r="S186" s="307"/>
      <c r="T186" s="307"/>
      <c r="U186" s="307"/>
      <c r="V186" s="307"/>
      <c r="W186" s="307"/>
      <c r="X186" s="307"/>
      <c r="Y186" s="307"/>
      <c r="Z186" s="307"/>
    </row>
    <row r="187" spans="1:26" ht="12" customHeight="1">
      <c r="A187" s="366"/>
      <c r="B187" s="367"/>
      <c r="C187" s="307"/>
      <c r="D187" s="307"/>
      <c r="E187" s="317"/>
      <c r="F187" s="317"/>
      <c r="G187" s="317"/>
      <c r="H187" s="317"/>
      <c r="I187" s="341"/>
      <c r="J187" s="368"/>
      <c r="K187" s="307"/>
      <c r="L187" s="307"/>
      <c r="M187" s="369"/>
      <c r="N187" s="317"/>
      <c r="O187" s="307"/>
      <c r="P187" s="307"/>
      <c r="Q187" s="307"/>
      <c r="R187" s="307"/>
      <c r="S187" s="307"/>
      <c r="T187" s="307"/>
      <c r="U187" s="307"/>
      <c r="V187" s="307"/>
      <c r="W187" s="307"/>
      <c r="X187" s="307"/>
      <c r="Y187" s="307"/>
      <c r="Z187" s="307"/>
    </row>
    <row r="188" spans="1:26" ht="12" customHeight="1">
      <c r="A188" s="366"/>
      <c r="B188" s="367"/>
      <c r="C188" s="307"/>
      <c r="D188" s="307"/>
      <c r="E188" s="317"/>
      <c r="F188" s="317"/>
      <c r="G188" s="317"/>
      <c r="H188" s="317"/>
      <c r="I188" s="341"/>
      <c r="J188" s="368"/>
      <c r="K188" s="307"/>
      <c r="L188" s="307"/>
      <c r="M188" s="369"/>
      <c r="N188" s="317"/>
      <c r="O188" s="307"/>
      <c r="P188" s="307"/>
      <c r="Q188" s="307"/>
      <c r="R188" s="307"/>
      <c r="S188" s="307"/>
      <c r="T188" s="307"/>
      <c r="U188" s="307"/>
      <c r="V188" s="307"/>
      <c r="W188" s="307"/>
      <c r="X188" s="307"/>
      <c r="Y188" s="307"/>
      <c r="Z188" s="307"/>
    </row>
    <row r="189" spans="1:26" ht="12" customHeight="1">
      <c r="A189" s="366"/>
      <c r="B189" s="367"/>
      <c r="C189" s="307"/>
      <c r="D189" s="307"/>
      <c r="E189" s="317"/>
      <c r="F189" s="317"/>
      <c r="G189" s="317"/>
      <c r="H189" s="317"/>
      <c r="I189" s="341"/>
      <c r="J189" s="368"/>
      <c r="K189" s="307"/>
      <c r="L189" s="307"/>
      <c r="M189" s="369"/>
      <c r="N189" s="317"/>
      <c r="O189" s="307"/>
      <c r="P189" s="307"/>
      <c r="Q189" s="307"/>
      <c r="R189" s="307"/>
      <c r="S189" s="307"/>
      <c r="T189" s="307"/>
      <c r="U189" s="307"/>
      <c r="V189" s="307"/>
      <c r="W189" s="307"/>
      <c r="X189" s="307"/>
      <c r="Y189" s="307"/>
      <c r="Z189" s="307"/>
    </row>
    <row r="190" spans="1:26" ht="12" customHeight="1">
      <c r="A190" s="366"/>
      <c r="B190" s="367"/>
      <c r="C190" s="307"/>
      <c r="D190" s="307"/>
      <c r="E190" s="317"/>
      <c r="F190" s="317"/>
      <c r="G190" s="317"/>
      <c r="H190" s="317"/>
      <c r="I190" s="341"/>
      <c r="J190" s="368"/>
      <c r="K190" s="307"/>
      <c r="L190" s="307"/>
      <c r="M190" s="369"/>
      <c r="N190" s="317"/>
      <c r="O190" s="307"/>
      <c r="P190" s="307"/>
      <c r="Q190" s="307"/>
      <c r="R190" s="307"/>
      <c r="S190" s="307"/>
      <c r="T190" s="307"/>
      <c r="U190" s="307"/>
      <c r="V190" s="307"/>
      <c r="W190" s="307"/>
      <c r="X190" s="307"/>
      <c r="Y190" s="307"/>
      <c r="Z190" s="307"/>
    </row>
    <row r="191" spans="1:26" ht="12" customHeight="1">
      <c r="A191" s="366"/>
      <c r="B191" s="367"/>
      <c r="C191" s="307"/>
      <c r="D191" s="307"/>
      <c r="E191" s="317"/>
      <c r="F191" s="317"/>
      <c r="G191" s="317"/>
      <c r="H191" s="317"/>
      <c r="I191" s="341"/>
      <c r="J191" s="368"/>
      <c r="K191" s="307"/>
      <c r="L191" s="307"/>
      <c r="M191" s="369"/>
      <c r="N191" s="317"/>
      <c r="O191" s="307"/>
      <c r="P191" s="307"/>
      <c r="Q191" s="307"/>
      <c r="R191" s="307"/>
      <c r="S191" s="307"/>
      <c r="T191" s="307"/>
      <c r="U191" s="307"/>
      <c r="V191" s="307"/>
      <c r="W191" s="307"/>
      <c r="X191" s="307"/>
      <c r="Y191" s="307"/>
      <c r="Z191" s="307"/>
    </row>
    <row r="192" spans="1:26" ht="12" customHeight="1">
      <c r="A192" s="366"/>
      <c r="B192" s="367"/>
      <c r="C192" s="307"/>
      <c r="D192" s="307"/>
      <c r="E192" s="317"/>
      <c r="F192" s="317"/>
      <c r="G192" s="317"/>
      <c r="H192" s="317"/>
      <c r="I192" s="341"/>
      <c r="J192" s="368"/>
      <c r="K192" s="307"/>
      <c r="L192" s="307"/>
      <c r="M192" s="369"/>
      <c r="N192" s="317"/>
      <c r="O192" s="307"/>
      <c r="P192" s="307"/>
      <c r="Q192" s="307"/>
      <c r="R192" s="307"/>
      <c r="S192" s="307"/>
      <c r="T192" s="307"/>
      <c r="U192" s="307"/>
      <c r="V192" s="307"/>
      <c r="W192" s="307"/>
      <c r="X192" s="307"/>
      <c r="Y192" s="307"/>
      <c r="Z192" s="307"/>
    </row>
    <row r="193" spans="1:26" ht="12" customHeight="1">
      <c r="A193" s="366"/>
      <c r="B193" s="367"/>
      <c r="C193" s="307"/>
      <c r="D193" s="307"/>
      <c r="E193" s="317"/>
      <c r="F193" s="317"/>
      <c r="G193" s="317"/>
      <c r="H193" s="317"/>
      <c r="I193" s="341"/>
      <c r="J193" s="368"/>
      <c r="K193" s="307"/>
      <c r="L193" s="307"/>
      <c r="M193" s="369"/>
      <c r="N193" s="317"/>
      <c r="O193" s="307"/>
      <c r="P193" s="307"/>
      <c r="Q193" s="307"/>
      <c r="R193" s="307"/>
      <c r="S193" s="307"/>
      <c r="T193" s="307"/>
      <c r="U193" s="307"/>
      <c r="V193" s="307"/>
      <c r="W193" s="307"/>
      <c r="X193" s="307"/>
      <c r="Y193" s="307"/>
      <c r="Z193" s="307"/>
    </row>
    <row r="194" spans="1:26" ht="12" customHeight="1">
      <c r="A194" s="366"/>
      <c r="B194" s="367"/>
      <c r="C194" s="307"/>
      <c r="D194" s="307"/>
      <c r="E194" s="317"/>
      <c r="F194" s="317"/>
      <c r="G194" s="317"/>
      <c r="H194" s="317"/>
      <c r="I194" s="341"/>
      <c r="J194" s="368"/>
      <c r="K194" s="307"/>
      <c r="L194" s="307"/>
      <c r="M194" s="369"/>
      <c r="N194" s="317"/>
      <c r="O194" s="307"/>
      <c r="P194" s="307"/>
      <c r="Q194" s="307"/>
      <c r="R194" s="307"/>
      <c r="S194" s="307"/>
      <c r="T194" s="307"/>
      <c r="U194" s="307"/>
      <c r="V194" s="307"/>
      <c r="W194" s="307"/>
      <c r="X194" s="307"/>
      <c r="Y194" s="307"/>
      <c r="Z194" s="307"/>
    </row>
    <row r="195" spans="1:26" ht="12" customHeight="1">
      <c r="A195" s="366"/>
      <c r="B195" s="367"/>
      <c r="C195" s="307"/>
      <c r="D195" s="307"/>
      <c r="E195" s="317"/>
      <c r="F195" s="317"/>
      <c r="G195" s="317"/>
      <c r="H195" s="317"/>
      <c r="I195" s="341"/>
      <c r="J195" s="368"/>
      <c r="K195" s="307"/>
      <c r="L195" s="307"/>
      <c r="M195" s="369"/>
      <c r="N195" s="317"/>
      <c r="O195" s="307"/>
      <c r="P195" s="307"/>
      <c r="Q195" s="307"/>
      <c r="R195" s="307"/>
      <c r="S195" s="307"/>
      <c r="T195" s="307"/>
      <c r="U195" s="307"/>
      <c r="V195" s="307"/>
      <c r="W195" s="307"/>
      <c r="X195" s="307"/>
      <c r="Y195" s="307"/>
      <c r="Z195" s="307"/>
    </row>
    <row r="196" spans="1:26" ht="12" customHeight="1">
      <c r="A196" s="366"/>
      <c r="B196" s="367"/>
      <c r="C196" s="307"/>
      <c r="D196" s="307"/>
      <c r="E196" s="317"/>
      <c r="F196" s="317"/>
      <c r="G196" s="317"/>
      <c r="H196" s="317"/>
      <c r="I196" s="341"/>
      <c r="J196" s="368"/>
      <c r="K196" s="307"/>
      <c r="L196" s="307"/>
      <c r="M196" s="369"/>
      <c r="N196" s="317"/>
      <c r="O196" s="307"/>
      <c r="P196" s="307"/>
      <c r="Q196" s="307"/>
      <c r="R196" s="307"/>
      <c r="S196" s="307"/>
      <c r="T196" s="307"/>
      <c r="U196" s="307"/>
      <c r="V196" s="307"/>
      <c r="W196" s="307"/>
      <c r="X196" s="307"/>
      <c r="Y196" s="307"/>
      <c r="Z196" s="307"/>
    </row>
    <row r="197" spans="1:26" ht="12" customHeight="1">
      <c r="A197" s="366"/>
      <c r="B197" s="367"/>
      <c r="C197" s="307"/>
      <c r="D197" s="307"/>
      <c r="E197" s="317"/>
      <c r="F197" s="317"/>
      <c r="G197" s="317"/>
      <c r="H197" s="317"/>
      <c r="I197" s="341"/>
      <c r="J197" s="368"/>
      <c r="K197" s="307"/>
      <c r="L197" s="307"/>
      <c r="M197" s="369"/>
      <c r="N197" s="317"/>
      <c r="O197" s="307"/>
      <c r="P197" s="307"/>
      <c r="Q197" s="307"/>
      <c r="R197" s="307"/>
      <c r="S197" s="307"/>
      <c r="T197" s="307"/>
      <c r="U197" s="307"/>
      <c r="V197" s="307"/>
      <c r="W197" s="307"/>
      <c r="X197" s="307"/>
      <c r="Y197" s="307"/>
      <c r="Z197" s="307"/>
    </row>
    <row r="198" spans="1:26" ht="12" customHeight="1">
      <c r="A198" s="366"/>
      <c r="B198" s="367"/>
      <c r="C198" s="307"/>
      <c r="D198" s="307"/>
      <c r="E198" s="317"/>
      <c r="F198" s="317"/>
      <c r="G198" s="317"/>
      <c r="H198" s="317"/>
      <c r="I198" s="341"/>
      <c r="J198" s="368"/>
      <c r="K198" s="307"/>
      <c r="L198" s="307"/>
      <c r="M198" s="369"/>
      <c r="N198" s="317"/>
      <c r="O198" s="307"/>
      <c r="P198" s="307"/>
      <c r="Q198" s="307"/>
      <c r="R198" s="307"/>
      <c r="S198" s="307"/>
      <c r="T198" s="307"/>
      <c r="U198" s="307"/>
      <c r="V198" s="307"/>
      <c r="W198" s="307"/>
      <c r="X198" s="307"/>
      <c r="Y198" s="307"/>
      <c r="Z198" s="307"/>
    </row>
    <row r="199" spans="1:26" ht="12" customHeight="1">
      <c r="A199" s="366"/>
      <c r="B199" s="367"/>
      <c r="C199" s="307"/>
      <c r="D199" s="307"/>
      <c r="E199" s="317"/>
      <c r="F199" s="317"/>
      <c r="G199" s="317"/>
      <c r="H199" s="317"/>
      <c r="I199" s="341"/>
      <c r="J199" s="368"/>
      <c r="K199" s="307"/>
      <c r="L199" s="307"/>
      <c r="M199" s="369"/>
      <c r="N199" s="317"/>
      <c r="O199" s="307"/>
      <c r="P199" s="307"/>
      <c r="Q199" s="307"/>
      <c r="R199" s="307"/>
      <c r="S199" s="307"/>
      <c r="T199" s="307"/>
      <c r="U199" s="307"/>
      <c r="V199" s="307"/>
      <c r="W199" s="307"/>
      <c r="X199" s="307"/>
      <c r="Y199" s="307"/>
      <c r="Z199" s="307"/>
    </row>
    <row r="200" spans="1:26" ht="12" customHeight="1">
      <c r="A200" s="366"/>
      <c r="B200" s="367"/>
      <c r="C200" s="307"/>
      <c r="D200" s="307"/>
      <c r="E200" s="317"/>
      <c r="F200" s="317"/>
      <c r="G200" s="317"/>
      <c r="H200" s="317"/>
      <c r="I200" s="341"/>
      <c r="J200" s="368"/>
      <c r="K200" s="307"/>
      <c r="L200" s="307"/>
      <c r="M200" s="369"/>
      <c r="N200" s="317"/>
      <c r="O200" s="307"/>
      <c r="P200" s="307"/>
      <c r="Q200" s="307"/>
      <c r="R200" s="307"/>
      <c r="S200" s="307"/>
      <c r="T200" s="307"/>
      <c r="U200" s="307"/>
      <c r="V200" s="307"/>
      <c r="W200" s="307"/>
      <c r="X200" s="307"/>
      <c r="Y200" s="307"/>
      <c r="Z200" s="307"/>
    </row>
    <row r="201" spans="1:26" ht="12" customHeight="1">
      <c r="A201" s="366"/>
      <c r="B201" s="367"/>
      <c r="C201" s="307"/>
      <c r="D201" s="307"/>
      <c r="E201" s="317"/>
      <c r="F201" s="317"/>
      <c r="G201" s="317"/>
      <c r="H201" s="317"/>
      <c r="I201" s="341"/>
      <c r="J201" s="368"/>
      <c r="K201" s="307"/>
      <c r="L201" s="307"/>
      <c r="M201" s="369"/>
      <c r="N201" s="317"/>
      <c r="O201" s="307"/>
      <c r="P201" s="307"/>
      <c r="Q201" s="307"/>
      <c r="R201" s="307"/>
      <c r="S201" s="307"/>
      <c r="T201" s="307"/>
      <c r="U201" s="307"/>
      <c r="V201" s="307"/>
      <c r="W201" s="307"/>
      <c r="X201" s="307"/>
      <c r="Y201" s="307"/>
      <c r="Z201" s="307"/>
    </row>
    <row r="202" spans="1:26" ht="12" customHeight="1">
      <c r="A202" s="366"/>
      <c r="B202" s="367"/>
      <c r="C202" s="307"/>
      <c r="D202" s="307"/>
      <c r="E202" s="317"/>
      <c r="F202" s="317"/>
      <c r="G202" s="317"/>
      <c r="H202" s="317"/>
      <c r="I202" s="341"/>
      <c r="J202" s="368"/>
      <c r="K202" s="307"/>
      <c r="L202" s="307"/>
      <c r="M202" s="369"/>
      <c r="N202" s="317"/>
      <c r="O202" s="307"/>
      <c r="P202" s="307"/>
      <c r="Q202" s="307"/>
      <c r="R202" s="307"/>
      <c r="S202" s="307"/>
      <c r="T202" s="307"/>
      <c r="U202" s="307"/>
      <c r="V202" s="307"/>
      <c r="W202" s="307"/>
      <c r="X202" s="307"/>
      <c r="Y202" s="307"/>
      <c r="Z202" s="307"/>
    </row>
    <row r="203" spans="1:26" ht="12" customHeight="1">
      <c r="A203" s="366"/>
      <c r="B203" s="367"/>
      <c r="C203" s="307"/>
      <c r="D203" s="307"/>
      <c r="E203" s="317"/>
      <c r="F203" s="317"/>
      <c r="G203" s="317"/>
      <c r="H203" s="317"/>
      <c r="I203" s="341"/>
      <c r="J203" s="368"/>
      <c r="K203" s="307"/>
      <c r="L203" s="307"/>
      <c r="M203" s="369"/>
      <c r="N203" s="317"/>
      <c r="O203" s="307"/>
      <c r="P203" s="307"/>
      <c r="Q203" s="307"/>
      <c r="R203" s="307"/>
      <c r="S203" s="307"/>
      <c r="T203" s="307"/>
      <c r="U203" s="307"/>
      <c r="V203" s="307"/>
      <c r="W203" s="307"/>
      <c r="X203" s="307"/>
      <c r="Y203" s="307"/>
      <c r="Z203" s="307"/>
    </row>
    <row r="204" spans="1:26" ht="12" customHeight="1">
      <c r="A204" s="366"/>
      <c r="B204" s="367"/>
      <c r="C204" s="307"/>
      <c r="D204" s="307"/>
      <c r="E204" s="317"/>
      <c r="F204" s="317"/>
      <c r="G204" s="317"/>
      <c r="H204" s="317"/>
      <c r="I204" s="341"/>
      <c r="J204" s="368"/>
      <c r="K204" s="307"/>
      <c r="L204" s="307"/>
      <c r="M204" s="369"/>
      <c r="N204" s="317"/>
      <c r="O204" s="307"/>
      <c r="P204" s="307"/>
      <c r="Q204" s="307"/>
      <c r="R204" s="307"/>
      <c r="S204" s="307"/>
      <c r="T204" s="307"/>
      <c r="U204" s="307"/>
      <c r="V204" s="307"/>
      <c r="W204" s="307"/>
      <c r="X204" s="307"/>
      <c r="Y204" s="307"/>
      <c r="Z204" s="307"/>
    </row>
    <row r="205" spans="1:26" ht="12" customHeight="1">
      <c r="A205" s="366"/>
      <c r="B205" s="367"/>
      <c r="C205" s="307"/>
      <c r="D205" s="307"/>
      <c r="E205" s="317"/>
      <c r="F205" s="317"/>
      <c r="G205" s="317"/>
      <c r="H205" s="317"/>
      <c r="I205" s="341"/>
      <c r="J205" s="368"/>
      <c r="K205" s="307"/>
      <c r="L205" s="307"/>
      <c r="M205" s="369"/>
      <c r="N205" s="317"/>
      <c r="O205" s="307"/>
      <c r="P205" s="307"/>
      <c r="Q205" s="307"/>
      <c r="R205" s="307"/>
      <c r="S205" s="307"/>
      <c r="T205" s="307"/>
      <c r="U205" s="307"/>
      <c r="V205" s="307"/>
      <c r="W205" s="307"/>
      <c r="X205" s="307"/>
      <c r="Y205" s="307"/>
      <c r="Z205" s="307"/>
    </row>
    <row r="206" spans="1:26" ht="12" customHeight="1">
      <c r="A206" s="366"/>
      <c r="B206" s="367"/>
      <c r="C206" s="307"/>
      <c r="D206" s="307"/>
      <c r="E206" s="317"/>
      <c r="F206" s="317"/>
      <c r="G206" s="317"/>
      <c r="H206" s="317"/>
      <c r="I206" s="341"/>
      <c r="J206" s="368"/>
      <c r="K206" s="307"/>
      <c r="L206" s="307"/>
      <c r="M206" s="369"/>
      <c r="N206" s="317"/>
      <c r="O206" s="307"/>
      <c r="P206" s="307"/>
      <c r="Q206" s="307"/>
      <c r="R206" s="307"/>
      <c r="S206" s="307"/>
      <c r="T206" s="307"/>
      <c r="U206" s="307"/>
      <c r="V206" s="307"/>
      <c r="W206" s="307"/>
      <c r="X206" s="307"/>
      <c r="Y206" s="307"/>
      <c r="Z206" s="307"/>
    </row>
    <row r="207" spans="1:26" ht="12" customHeight="1">
      <c r="A207" s="366"/>
      <c r="B207" s="367"/>
      <c r="C207" s="307"/>
      <c r="D207" s="307"/>
      <c r="E207" s="317"/>
      <c r="F207" s="317"/>
      <c r="G207" s="317"/>
      <c r="H207" s="317"/>
      <c r="I207" s="341"/>
      <c r="J207" s="368"/>
      <c r="K207" s="307"/>
      <c r="L207" s="307"/>
      <c r="M207" s="369"/>
      <c r="N207" s="317"/>
      <c r="O207" s="307"/>
      <c r="P207" s="307"/>
      <c r="Q207" s="307"/>
      <c r="R207" s="307"/>
      <c r="S207" s="307"/>
      <c r="T207" s="307"/>
      <c r="U207" s="307"/>
      <c r="V207" s="307"/>
      <c r="W207" s="307"/>
      <c r="X207" s="307"/>
      <c r="Y207" s="307"/>
      <c r="Z207" s="307"/>
    </row>
    <row r="208" spans="1:26" ht="12" customHeight="1">
      <c r="A208" s="366"/>
      <c r="B208" s="367"/>
      <c r="C208" s="307"/>
      <c r="D208" s="307"/>
      <c r="E208" s="317"/>
      <c r="F208" s="317"/>
      <c r="G208" s="317"/>
      <c r="H208" s="317"/>
      <c r="I208" s="341"/>
      <c r="J208" s="368"/>
      <c r="K208" s="307"/>
      <c r="L208" s="307"/>
      <c r="M208" s="369"/>
      <c r="N208" s="317"/>
      <c r="O208" s="307"/>
      <c r="P208" s="307"/>
      <c r="Q208" s="307"/>
      <c r="R208" s="307"/>
      <c r="S208" s="307"/>
      <c r="T208" s="307"/>
      <c r="U208" s="307"/>
      <c r="V208" s="307"/>
      <c r="W208" s="307"/>
      <c r="X208" s="307"/>
      <c r="Y208" s="307"/>
      <c r="Z208" s="307"/>
    </row>
    <row r="209" spans="1:26" ht="12" customHeight="1">
      <c r="A209" s="366"/>
      <c r="B209" s="367"/>
      <c r="C209" s="307"/>
      <c r="D209" s="307"/>
      <c r="E209" s="317"/>
      <c r="F209" s="317"/>
      <c r="G209" s="317"/>
      <c r="H209" s="317"/>
      <c r="I209" s="341"/>
      <c r="J209" s="368"/>
      <c r="K209" s="307"/>
      <c r="L209" s="307"/>
      <c r="M209" s="369"/>
      <c r="N209" s="317"/>
      <c r="O209" s="307"/>
      <c r="P209" s="307"/>
      <c r="Q209" s="307"/>
      <c r="R209" s="307"/>
      <c r="S209" s="307"/>
      <c r="T209" s="307"/>
      <c r="U209" s="307"/>
      <c r="V209" s="307"/>
      <c r="W209" s="307"/>
      <c r="X209" s="307"/>
      <c r="Y209" s="307"/>
      <c r="Z209" s="307"/>
    </row>
    <row r="210" spans="1:26" ht="12" customHeight="1">
      <c r="A210" s="366"/>
      <c r="B210" s="367"/>
      <c r="C210" s="307"/>
      <c r="D210" s="307"/>
      <c r="E210" s="317"/>
      <c r="F210" s="317"/>
      <c r="G210" s="317"/>
      <c r="H210" s="317"/>
      <c r="I210" s="341"/>
      <c r="J210" s="368"/>
      <c r="K210" s="307"/>
      <c r="L210" s="307"/>
      <c r="M210" s="369"/>
      <c r="N210" s="317"/>
      <c r="O210" s="307"/>
      <c r="P210" s="307"/>
      <c r="Q210" s="307"/>
      <c r="R210" s="307"/>
      <c r="S210" s="307"/>
      <c r="T210" s="307"/>
      <c r="U210" s="307"/>
      <c r="V210" s="307"/>
      <c r="W210" s="307"/>
      <c r="X210" s="307"/>
      <c r="Y210" s="307"/>
      <c r="Z210" s="307"/>
    </row>
    <row r="211" spans="1:26" ht="12" customHeight="1">
      <c r="A211" s="366"/>
      <c r="B211" s="367"/>
      <c r="C211" s="307"/>
      <c r="D211" s="307"/>
      <c r="E211" s="317"/>
      <c r="F211" s="317"/>
      <c r="G211" s="317"/>
      <c r="H211" s="317"/>
      <c r="I211" s="341"/>
      <c r="J211" s="368"/>
      <c r="K211" s="307"/>
      <c r="L211" s="307"/>
      <c r="M211" s="369"/>
      <c r="N211" s="317"/>
      <c r="O211" s="307"/>
      <c r="P211" s="307"/>
      <c r="Q211" s="307"/>
      <c r="R211" s="307"/>
      <c r="S211" s="307"/>
      <c r="T211" s="307"/>
      <c r="U211" s="307"/>
      <c r="V211" s="307"/>
      <c r="W211" s="307"/>
      <c r="X211" s="307"/>
      <c r="Y211" s="307"/>
      <c r="Z211" s="307"/>
    </row>
    <row r="212" spans="1:26" ht="12" customHeight="1">
      <c r="A212" s="366"/>
      <c r="B212" s="367"/>
      <c r="C212" s="307"/>
      <c r="D212" s="307"/>
      <c r="E212" s="317"/>
      <c r="F212" s="317"/>
      <c r="G212" s="317"/>
      <c r="H212" s="317"/>
      <c r="I212" s="341"/>
      <c r="J212" s="368"/>
      <c r="K212" s="307"/>
      <c r="L212" s="307"/>
      <c r="M212" s="369"/>
      <c r="N212" s="317"/>
      <c r="O212" s="307"/>
      <c r="P212" s="307"/>
      <c r="Q212" s="307"/>
      <c r="R212" s="307"/>
      <c r="S212" s="307"/>
      <c r="T212" s="307"/>
      <c r="U212" s="307"/>
      <c r="V212" s="307"/>
      <c r="W212" s="307"/>
      <c r="X212" s="307"/>
      <c r="Y212" s="307"/>
      <c r="Z212" s="307"/>
    </row>
    <row r="213" spans="1:26" ht="12" customHeight="1">
      <c r="A213" s="366"/>
      <c r="B213" s="367"/>
      <c r="C213" s="307"/>
      <c r="D213" s="307"/>
      <c r="E213" s="317"/>
      <c r="F213" s="317"/>
      <c r="G213" s="317"/>
      <c r="H213" s="317"/>
      <c r="I213" s="341"/>
      <c r="J213" s="368"/>
      <c r="K213" s="307"/>
      <c r="L213" s="307"/>
      <c r="M213" s="369"/>
      <c r="N213" s="317"/>
      <c r="O213" s="307"/>
      <c r="P213" s="307"/>
      <c r="Q213" s="307"/>
      <c r="R213" s="307"/>
      <c r="S213" s="307"/>
      <c r="T213" s="307"/>
      <c r="U213" s="307"/>
      <c r="V213" s="307"/>
      <c r="W213" s="307"/>
      <c r="X213" s="307"/>
      <c r="Y213" s="307"/>
      <c r="Z213" s="307"/>
    </row>
    <row r="214" spans="1:26" ht="12" customHeight="1">
      <c r="A214" s="366"/>
      <c r="B214" s="367"/>
      <c r="C214" s="307"/>
      <c r="D214" s="307"/>
      <c r="E214" s="317"/>
      <c r="F214" s="317"/>
      <c r="G214" s="317"/>
      <c r="H214" s="317"/>
      <c r="I214" s="341"/>
      <c r="J214" s="368"/>
      <c r="K214" s="307"/>
      <c r="L214" s="307"/>
      <c r="M214" s="369"/>
      <c r="N214" s="317"/>
      <c r="O214" s="307"/>
      <c r="P214" s="307"/>
      <c r="Q214" s="307"/>
      <c r="R214" s="307"/>
      <c r="S214" s="307"/>
      <c r="T214" s="307"/>
      <c r="U214" s="307"/>
      <c r="V214" s="307"/>
      <c r="W214" s="307"/>
      <c r="X214" s="307"/>
      <c r="Y214" s="307"/>
      <c r="Z214" s="307"/>
    </row>
    <row r="215" spans="1:26" ht="12" customHeight="1">
      <c r="A215" s="366"/>
      <c r="B215" s="367"/>
      <c r="C215" s="307"/>
      <c r="D215" s="307"/>
      <c r="E215" s="317"/>
      <c r="F215" s="317"/>
      <c r="G215" s="317"/>
      <c r="H215" s="317"/>
      <c r="I215" s="341"/>
      <c r="J215" s="368"/>
      <c r="K215" s="307"/>
      <c r="L215" s="307"/>
      <c r="M215" s="369"/>
      <c r="N215" s="317"/>
      <c r="O215" s="307"/>
      <c r="P215" s="307"/>
      <c r="Q215" s="307"/>
      <c r="R215" s="307"/>
      <c r="S215" s="307"/>
      <c r="T215" s="307"/>
      <c r="U215" s="307"/>
      <c r="V215" s="307"/>
      <c r="W215" s="307"/>
      <c r="X215" s="307"/>
      <c r="Y215" s="307"/>
      <c r="Z215" s="307"/>
    </row>
    <row r="216" spans="1:26" ht="12" customHeight="1">
      <c r="A216" s="366"/>
      <c r="B216" s="367"/>
      <c r="C216" s="307"/>
      <c r="D216" s="307"/>
      <c r="E216" s="317"/>
      <c r="F216" s="317"/>
      <c r="G216" s="317"/>
      <c r="H216" s="317"/>
      <c r="I216" s="341"/>
      <c r="J216" s="368"/>
      <c r="K216" s="307"/>
      <c r="L216" s="307"/>
      <c r="M216" s="369"/>
      <c r="N216" s="317"/>
      <c r="O216" s="307"/>
      <c r="P216" s="307"/>
      <c r="Q216" s="307"/>
      <c r="R216" s="307"/>
      <c r="S216" s="307"/>
      <c r="T216" s="307"/>
      <c r="U216" s="307"/>
      <c r="V216" s="307"/>
      <c r="W216" s="307"/>
      <c r="X216" s="307"/>
      <c r="Y216" s="307"/>
      <c r="Z216" s="307"/>
    </row>
    <row r="217" spans="1:26" ht="12" customHeight="1">
      <c r="A217" s="366"/>
      <c r="B217" s="367"/>
      <c r="C217" s="307"/>
      <c r="D217" s="307"/>
      <c r="E217" s="317"/>
      <c r="F217" s="317"/>
      <c r="G217" s="317"/>
      <c r="H217" s="317"/>
      <c r="I217" s="341"/>
      <c r="J217" s="368"/>
      <c r="K217" s="307"/>
      <c r="L217" s="307"/>
      <c r="M217" s="369"/>
      <c r="N217" s="317"/>
      <c r="O217" s="307"/>
      <c r="P217" s="307"/>
      <c r="Q217" s="307"/>
      <c r="R217" s="307"/>
      <c r="S217" s="307"/>
      <c r="T217" s="307"/>
      <c r="U217" s="307"/>
      <c r="V217" s="307"/>
      <c r="W217" s="307"/>
      <c r="X217" s="307"/>
      <c r="Y217" s="307"/>
      <c r="Z217" s="307"/>
    </row>
    <row r="218" spans="1:26" ht="12" customHeight="1">
      <c r="A218" s="366"/>
      <c r="B218" s="367"/>
      <c r="C218" s="307"/>
      <c r="D218" s="307"/>
      <c r="E218" s="317"/>
      <c r="F218" s="317"/>
      <c r="G218" s="317"/>
      <c r="H218" s="317"/>
      <c r="I218" s="341"/>
      <c r="J218" s="368"/>
      <c r="K218" s="307"/>
      <c r="L218" s="307"/>
      <c r="M218" s="369"/>
      <c r="N218" s="317"/>
      <c r="O218" s="307"/>
      <c r="P218" s="307"/>
      <c r="Q218" s="307"/>
      <c r="R218" s="307"/>
      <c r="S218" s="307"/>
      <c r="T218" s="307"/>
      <c r="U218" s="307"/>
      <c r="V218" s="307"/>
      <c r="W218" s="307"/>
      <c r="X218" s="307"/>
      <c r="Y218" s="307"/>
      <c r="Z218" s="307"/>
    </row>
    <row r="219" spans="1:26" ht="12" customHeight="1">
      <c r="A219" s="366"/>
      <c r="B219" s="367"/>
      <c r="C219" s="307"/>
      <c r="D219" s="307"/>
      <c r="E219" s="317"/>
      <c r="F219" s="317"/>
      <c r="G219" s="317"/>
      <c r="H219" s="317"/>
      <c r="I219" s="341"/>
      <c r="J219" s="368"/>
      <c r="K219" s="307"/>
      <c r="L219" s="307"/>
      <c r="M219" s="369"/>
      <c r="N219" s="317"/>
      <c r="O219" s="307"/>
      <c r="P219" s="307"/>
      <c r="Q219" s="307"/>
      <c r="R219" s="307"/>
      <c r="S219" s="307"/>
      <c r="T219" s="307"/>
      <c r="U219" s="307"/>
      <c r="V219" s="307"/>
      <c r="W219" s="307"/>
      <c r="X219" s="307"/>
      <c r="Y219" s="307"/>
      <c r="Z219" s="307"/>
    </row>
    <row r="220" spans="1:26" ht="12" customHeight="1">
      <c r="A220" s="366"/>
      <c r="B220" s="367"/>
      <c r="C220" s="307"/>
      <c r="D220" s="307"/>
      <c r="E220" s="317"/>
      <c r="F220" s="317"/>
      <c r="G220" s="317"/>
      <c r="H220" s="317"/>
      <c r="I220" s="341"/>
      <c r="J220" s="368"/>
      <c r="K220" s="307"/>
      <c r="L220" s="307"/>
      <c r="M220" s="369"/>
      <c r="N220" s="317"/>
      <c r="O220" s="307"/>
      <c r="P220" s="307"/>
      <c r="Q220" s="307"/>
      <c r="R220" s="307"/>
      <c r="S220" s="307"/>
      <c r="T220" s="307"/>
      <c r="U220" s="307"/>
      <c r="V220" s="307"/>
      <c r="W220" s="307"/>
      <c r="X220" s="307"/>
      <c r="Y220" s="307"/>
      <c r="Z220" s="307"/>
    </row>
    <row r="221" spans="1:26" ht="12" customHeight="1">
      <c r="A221" s="366"/>
      <c r="B221" s="367"/>
      <c r="C221" s="307"/>
      <c r="D221" s="307"/>
      <c r="E221" s="317"/>
      <c r="F221" s="317"/>
      <c r="G221" s="317"/>
      <c r="H221" s="317"/>
      <c r="I221" s="341"/>
      <c r="J221" s="368"/>
      <c r="K221" s="307"/>
      <c r="L221" s="307"/>
      <c r="M221" s="369"/>
      <c r="N221" s="317"/>
      <c r="O221" s="307"/>
      <c r="P221" s="307"/>
      <c r="Q221" s="307"/>
      <c r="R221" s="307"/>
      <c r="S221" s="307"/>
      <c r="T221" s="307"/>
      <c r="U221" s="307"/>
      <c r="V221" s="307"/>
      <c r="W221" s="307"/>
      <c r="X221" s="307"/>
      <c r="Y221" s="307"/>
      <c r="Z221" s="307"/>
    </row>
    <row r="222" spans="1:26" ht="12" customHeight="1">
      <c r="A222" s="366"/>
      <c r="B222" s="367"/>
      <c r="C222" s="307"/>
      <c r="D222" s="307"/>
      <c r="E222" s="317"/>
      <c r="F222" s="317"/>
      <c r="G222" s="317"/>
      <c r="H222" s="317"/>
      <c r="I222" s="341"/>
      <c r="J222" s="368"/>
      <c r="K222" s="307"/>
      <c r="L222" s="307"/>
      <c r="M222" s="369"/>
      <c r="N222" s="317"/>
      <c r="O222" s="307"/>
      <c r="P222" s="307"/>
      <c r="Q222" s="307"/>
      <c r="R222" s="307"/>
      <c r="S222" s="307"/>
      <c r="T222" s="307"/>
      <c r="U222" s="307"/>
      <c r="V222" s="307"/>
      <c r="W222" s="307"/>
      <c r="X222" s="307"/>
      <c r="Y222" s="307"/>
      <c r="Z222" s="307"/>
    </row>
    <row r="223" spans="1:26" ht="12" customHeight="1">
      <c r="A223" s="366"/>
      <c r="B223" s="367"/>
      <c r="C223" s="307"/>
      <c r="D223" s="307"/>
      <c r="E223" s="317"/>
      <c r="F223" s="317"/>
      <c r="G223" s="317"/>
      <c r="H223" s="317"/>
      <c r="I223" s="341"/>
      <c r="J223" s="368"/>
      <c r="K223" s="307"/>
      <c r="L223" s="307"/>
      <c r="M223" s="369"/>
      <c r="N223" s="317"/>
      <c r="O223" s="307"/>
      <c r="P223" s="307"/>
      <c r="Q223" s="307"/>
      <c r="R223" s="307"/>
      <c r="S223" s="307"/>
      <c r="T223" s="307"/>
      <c r="U223" s="307"/>
      <c r="V223" s="307"/>
      <c r="W223" s="307"/>
      <c r="X223" s="307"/>
      <c r="Y223" s="307"/>
      <c r="Z223" s="307"/>
    </row>
    <row r="224" spans="1:26" ht="12" customHeight="1">
      <c r="A224" s="366"/>
      <c r="B224" s="367"/>
      <c r="C224" s="307"/>
      <c r="D224" s="307"/>
      <c r="E224" s="317"/>
      <c r="F224" s="317"/>
      <c r="G224" s="317"/>
      <c r="H224" s="317"/>
      <c r="I224" s="341"/>
      <c r="J224" s="368"/>
      <c r="K224" s="307"/>
      <c r="L224" s="307"/>
      <c r="M224" s="369"/>
      <c r="N224" s="317"/>
      <c r="O224" s="307"/>
      <c r="P224" s="307"/>
      <c r="Q224" s="307"/>
      <c r="R224" s="307"/>
      <c r="S224" s="307"/>
      <c r="T224" s="307"/>
      <c r="U224" s="307"/>
      <c r="V224" s="307"/>
      <c r="W224" s="307"/>
      <c r="X224" s="307"/>
      <c r="Y224" s="307"/>
      <c r="Z224" s="307"/>
    </row>
    <row r="225" spans="1:26" ht="12" customHeight="1">
      <c r="A225" s="366"/>
      <c r="B225" s="367"/>
      <c r="C225" s="307"/>
      <c r="D225" s="307"/>
      <c r="E225" s="317"/>
      <c r="F225" s="317"/>
      <c r="G225" s="317"/>
      <c r="H225" s="317"/>
      <c r="I225" s="341"/>
      <c r="J225" s="368"/>
      <c r="K225" s="307"/>
      <c r="L225" s="307"/>
      <c r="M225" s="369"/>
      <c r="N225" s="317"/>
      <c r="O225" s="307"/>
      <c r="P225" s="307"/>
      <c r="Q225" s="307"/>
      <c r="R225" s="307"/>
      <c r="S225" s="307"/>
      <c r="T225" s="307"/>
      <c r="U225" s="307"/>
      <c r="V225" s="307"/>
      <c r="W225" s="307"/>
      <c r="X225" s="307"/>
      <c r="Y225" s="307"/>
      <c r="Z225" s="307"/>
    </row>
    <row r="226" spans="1:26" ht="12" customHeight="1">
      <c r="A226" s="366"/>
      <c r="B226" s="367"/>
      <c r="C226" s="307"/>
      <c r="D226" s="307"/>
      <c r="E226" s="317"/>
      <c r="F226" s="317"/>
      <c r="G226" s="317"/>
      <c r="H226" s="317"/>
      <c r="I226" s="341"/>
      <c r="J226" s="368"/>
      <c r="K226" s="307"/>
      <c r="L226" s="307"/>
      <c r="M226" s="369"/>
      <c r="N226" s="317"/>
      <c r="O226" s="307"/>
      <c r="P226" s="307"/>
      <c r="Q226" s="307"/>
      <c r="R226" s="307"/>
      <c r="S226" s="307"/>
      <c r="T226" s="307"/>
      <c r="U226" s="307"/>
      <c r="V226" s="307"/>
      <c r="W226" s="307"/>
      <c r="X226" s="307"/>
      <c r="Y226" s="307"/>
      <c r="Z226" s="307"/>
    </row>
    <row r="227" spans="1:26" ht="12" customHeight="1">
      <c r="A227" s="366"/>
      <c r="B227" s="367"/>
      <c r="C227" s="307"/>
      <c r="D227" s="307"/>
      <c r="E227" s="317"/>
      <c r="F227" s="317"/>
      <c r="G227" s="317"/>
      <c r="H227" s="317"/>
      <c r="I227" s="341"/>
      <c r="J227" s="368"/>
      <c r="K227" s="307"/>
      <c r="L227" s="307"/>
      <c r="M227" s="369"/>
      <c r="N227" s="317"/>
      <c r="O227" s="307"/>
      <c r="P227" s="307"/>
      <c r="Q227" s="307"/>
      <c r="R227" s="307"/>
      <c r="S227" s="307"/>
      <c r="T227" s="307"/>
      <c r="U227" s="307"/>
      <c r="V227" s="307"/>
      <c r="W227" s="307"/>
      <c r="X227" s="307"/>
      <c r="Y227" s="307"/>
      <c r="Z227" s="307"/>
    </row>
    <row r="228" spans="1:26" ht="12" customHeight="1">
      <c r="A228" s="366"/>
      <c r="B228" s="367"/>
      <c r="C228" s="307"/>
      <c r="D228" s="307"/>
      <c r="E228" s="317"/>
      <c r="F228" s="317"/>
      <c r="G228" s="317"/>
      <c r="H228" s="317"/>
      <c r="I228" s="341"/>
      <c r="J228" s="368"/>
      <c r="K228" s="307"/>
      <c r="L228" s="307"/>
      <c r="M228" s="369"/>
      <c r="N228" s="317"/>
      <c r="O228" s="307"/>
      <c r="P228" s="307"/>
      <c r="Q228" s="307"/>
      <c r="R228" s="307"/>
      <c r="S228" s="307"/>
      <c r="T228" s="307"/>
      <c r="U228" s="307"/>
      <c r="V228" s="307"/>
      <c r="W228" s="307"/>
      <c r="X228" s="307"/>
      <c r="Y228" s="307"/>
      <c r="Z228" s="307"/>
    </row>
    <row r="229" spans="1:26" ht="12" customHeight="1">
      <c r="A229" s="366"/>
      <c r="B229" s="367"/>
      <c r="C229" s="307"/>
      <c r="D229" s="307"/>
      <c r="E229" s="317"/>
      <c r="F229" s="317"/>
      <c r="G229" s="317"/>
      <c r="H229" s="317"/>
      <c r="I229" s="341"/>
      <c r="J229" s="368"/>
      <c r="K229" s="307"/>
      <c r="L229" s="307"/>
      <c r="M229" s="369"/>
      <c r="N229" s="317"/>
      <c r="O229" s="307"/>
      <c r="P229" s="307"/>
      <c r="Q229" s="307"/>
      <c r="R229" s="307"/>
      <c r="S229" s="307"/>
      <c r="T229" s="307"/>
      <c r="U229" s="307"/>
      <c r="V229" s="307"/>
      <c r="W229" s="307"/>
      <c r="X229" s="307"/>
      <c r="Y229" s="307"/>
      <c r="Z229" s="307"/>
    </row>
    <row r="230" spans="1:26" ht="12" customHeight="1">
      <c r="A230" s="366"/>
      <c r="B230" s="367"/>
      <c r="C230" s="307"/>
      <c r="D230" s="307"/>
      <c r="E230" s="317"/>
      <c r="F230" s="317"/>
      <c r="G230" s="317"/>
      <c r="H230" s="317"/>
      <c r="I230" s="341"/>
      <c r="J230" s="368"/>
      <c r="K230" s="307"/>
      <c r="L230" s="307"/>
      <c r="M230" s="369"/>
      <c r="N230" s="317"/>
      <c r="O230" s="307"/>
      <c r="P230" s="307"/>
      <c r="Q230" s="307"/>
      <c r="R230" s="307"/>
      <c r="S230" s="307"/>
      <c r="T230" s="307"/>
      <c r="U230" s="307"/>
      <c r="V230" s="307"/>
      <c r="W230" s="307"/>
      <c r="X230" s="307"/>
      <c r="Y230" s="307"/>
      <c r="Z230" s="307"/>
    </row>
    <row r="231" spans="1:26" ht="12" customHeight="1">
      <c r="A231" s="366"/>
      <c r="B231" s="367"/>
      <c r="C231" s="307"/>
      <c r="D231" s="307"/>
      <c r="E231" s="317"/>
      <c r="F231" s="317"/>
      <c r="G231" s="317"/>
      <c r="H231" s="317"/>
      <c r="I231" s="341"/>
      <c r="J231" s="368"/>
      <c r="K231" s="307"/>
      <c r="L231" s="307"/>
      <c r="M231" s="369"/>
      <c r="N231" s="317"/>
      <c r="O231" s="307"/>
      <c r="P231" s="307"/>
      <c r="Q231" s="307"/>
      <c r="R231" s="307"/>
      <c r="S231" s="307"/>
      <c r="T231" s="307"/>
      <c r="U231" s="307"/>
      <c r="V231" s="307"/>
      <c r="W231" s="307"/>
      <c r="X231" s="307"/>
      <c r="Y231" s="307"/>
      <c r="Z231" s="307"/>
    </row>
    <row r="232" spans="1:26" ht="12" customHeight="1">
      <c r="A232" s="366"/>
      <c r="B232" s="367"/>
      <c r="C232" s="307"/>
      <c r="D232" s="307"/>
      <c r="E232" s="317"/>
      <c r="F232" s="317"/>
      <c r="G232" s="317"/>
      <c r="H232" s="317"/>
      <c r="I232" s="341"/>
      <c r="J232" s="368"/>
      <c r="K232" s="307"/>
      <c r="L232" s="307"/>
      <c r="M232" s="369"/>
      <c r="N232" s="317"/>
      <c r="O232" s="307"/>
      <c r="P232" s="307"/>
      <c r="Q232" s="307"/>
      <c r="R232" s="307"/>
      <c r="S232" s="307"/>
      <c r="T232" s="307"/>
      <c r="U232" s="307"/>
      <c r="V232" s="307"/>
      <c r="W232" s="307"/>
      <c r="X232" s="307"/>
      <c r="Y232" s="307"/>
      <c r="Z232" s="307"/>
    </row>
    <row r="233" spans="1:26" ht="12" customHeight="1">
      <c r="A233" s="366"/>
      <c r="B233" s="367"/>
      <c r="C233" s="307"/>
      <c r="D233" s="307"/>
      <c r="E233" s="317"/>
      <c r="F233" s="317"/>
      <c r="G233" s="317"/>
      <c r="H233" s="317"/>
      <c r="I233" s="341"/>
      <c r="J233" s="368"/>
      <c r="K233" s="307"/>
      <c r="L233" s="307"/>
      <c r="M233" s="369"/>
      <c r="N233" s="317"/>
      <c r="O233" s="307"/>
      <c r="P233" s="307"/>
      <c r="Q233" s="307"/>
      <c r="R233" s="307"/>
      <c r="S233" s="307"/>
      <c r="T233" s="307"/>
      <c r="U233" s="307"/>
      <c r="V233" s="307"/>
      <c r="W233" s="307"/>
      <c r="X233" s="307"/>
      <c r="Y233" s="307"/>
      <c r="Z233" s="307"/>
    </row>
    <row r="234" spans="1:26" ht="12" customHeight="1">
      <c r="A234" s="366"/>
      <c r="B234" s="367"/>
      <c r="C234" s="307"/>
      <c r="D234" s="307"/>
      <c r="E234" s="317"/>
      <c r="F234" s="317"/>
      <c r="G234" s="317"/>
      <c r="H234" s="317"/>
      <c r="I234" s="341"/>
      <c r="J234" s="368"/>
      <c r="K234" s="307"/>
      <c r="L234" s="307"/>
      <c r="M234" s="369"/>
      <c r="N234" s="317"/>
      <c r="O234" s="307"/>
      <c r="P234" s="307"/>
      <c r="Q234" s="307"/>
      <c r="R234" s="307"/>
      <c r="S234" s="307"/>
      <c r="T234" s="307"/>
      <c r="U234" s="307"/>
      <c r="V234" s="307"/>
      <c r="W234" s="307"/>
      <c r="X234" s="307"/>
      <c r="Y234" s="307"/>
      <c r="Z234" s="307"/>
    </row>
    <row r="235" spans="1:26" ht="12" customHeight="1">
      <c r="A235" s="366"/>
      <c r="B235" s="367"/>
      <c r="C235" s="307"/>
      <c r="D235" s="307"/>
      <c r="E235" s="317"/>
      <c r="F235" s="317"/>
      <c r="G235" s="317"/>
      <c r="H235" s="317"/>
      <c r="I235" s="341"/>
      <c r="J235" s="368"/>
      <c r="K235" s="307"/>
      <c r="L235" s="307"/>
      <c r="M235" s="369"/>
      <c r="N235" s="317"/>
      <c r="O235" s="307"/>
      <c r="P235" s="307"/>
      <c r="Q235" s="307"/>
      <c r="R235" s="307"/>
      <c r="S235" s="307"/>
      <c r="T235" s="307"/>
      <c r="U235" s="307"/>
      <c r="V235" s="307"/>
      <c r="W235" s="307"/>
      <c r="X235" s="307"/>
      <c r="Y235" s="307"/>
      <c r="Z235" s="307"/>
    </row>
    <row r="236" spans="1:26" ht="12" customHeight="1">
      <c r="A236" s="366"/>
      <c r="B236" s="367"/>
      <c r="C236" s="307"/>
      <c r="D236" s="307"/>
      <c r="E236" s="317"/>
      <c r="F236" s="317"/>
      <c r="G236" s="317"/>
      <c r="H236" s="317"/>
      <c r="I236" s="341"/>
      <c r="J236" s="368"/>
      <c r="K236" s="307"/>
      <c r="L236" s="307"/>
      <c r="M236" s="369"/>
      <c r="N236" s="317"/>
      <c r="O236" s="307"/>
      <c r="P236" s="307"/>
      <c r="Q236" s="307"/>
      <c r="R236" s="307"/>
      <c r="S236" s="307"/>
      <c r="T236" s="307"/>
      <c r="U236" s="307"/>
      <c r="V236" s="307"/>
      <c r="W236" s="307"/>
      <c r="X236" s="307"/>
      <c r="Y236" s="307"/>
      <c r="Z236" s="307"/>
    </row>
    <row r="237" spans="1:26" ht="12" customHeight="1">
      <c r="A237" s="366"/>
      <c r="B237" s="367"/>
      <c r="C237" s="307"/>
      <c r="D237" s="307"/>
      <c r="E237" s="317"/>
      <c r="F237" s="317"/>
      <c r="G237" s="317"/>
      <c r="H237" s="317"/>
      <c r="I237" s="341"/>
      <c r="J237" s="368"/>
      <c r="K237" s="307"/>
      <c r="L237" s="307"/>
      <c r="M237" s="369"/>
      <c r="N237" s="317"/>
      <c r="O237" s="307"/>
      <c r="P237" s="307"/>
      <c r="Q237" s="307"/>
      <c r="R237" s="307"/>
      <c r="S237" s="307"/>
      <c r="T237" s="307"/>
      <c r="U237" s="307"/>
      <c r="V237" s="307"/>
      <c r="W237" s="307"/>
      <c r="X237" s="307"/>
      <c r="Y237" s="307"/>
      <c r="Z237" s="307"/>
    </row>
    <row r="238" spans="1:26" ht="12" customHeight="1">
      <c r="A238" s="366"/>
      <c r="B238" s="367"/>
      <c r="C238" s="307"/>
      <c r="D238" s="307"/>
      <c r="E238" s="317"/>
      <c r="F238" s="317"/>
      <c r="G238" s="317"/>
      <c r="H238" s="317"/>
      <c r="I238" s="341"/>
      <c r="J238" s="368"/>
      <c r="K238" s="307"/>
      <c r="L238" s="307"/>
      <c r="M238" s="369"/>
      <c r="N238" s="317"/>
      <c r="O238" s="307"/>
      <c r="P238" s="307"/>
      <c r="Q238" s="307"/>
      <c r="R238" s="307"/>
      <c r="S238" s="307"/>
      <c r="T238" s="307"/>
      <c r="U238" s="307"/>
      <c r="V238" s="307"/>
      <c r="W238" s="307"/>
      <c r="X238" s="307"/>
      <c r="Y238" s="307"/>
      <c r="Z238" s="307"/>
    </row>
    <row r="239" spans="1:26" ht="12" customHeight="1">
      <c r="A239" s="366"/>
      <c r="B239" s="367"/>
      <c r="C239" s="307"/>
      <c r="D239" s="307"/>
      <c r="E239" s="317"/>
      <c r="F239" s="317"/>
      <c r="G239" s="317"/>
      <c r="H239" s="317"/>
      <c r="I239" s="341"/>
      <c r="J239" s="368"/>
      <c r="K239" s="307"/>
      <c r="L239" s="307"/>
      <c r="M239" s="369"/>
      <c r="N239" s="317"/>
      <c r="O239" s="307"/>
      <c r="P239" s="307"/>
      <c r="Q239" s="307"/>
      <c r="R239" s="307"/>
      <c r="S239" s="307"/>
      <c r="T239" s="307"/>
      <c r="U239" s="307"/>
      <c r="V239" s="307"/>
      <c r="W239" s="307"/>
      <c r="X239" s="307"/>
      <c r="Y239" s="307"/>
      <c r="Z239" s="307"/>
    </row>
    <row r="240" spans="1:26" ht="12" customHeight="1">
      <c r="A240" s="366"/>
      <c r="B240" s="367"/>
      <c r="C240" s="307"/>
      <c r="D240" s="307"/>
      <c r="E240" s="317"/>
      <c r="F240" s="317"/>
      <c r="G240" s="317"/>
      <c r="H240" s="317"/>
      <c r="I240" s="341"/>
      <c r="J240" s="368"/>
      <c r="K240" s="307"/>
      <c r="L240" s="307"/>
      <c r="M240" s="369"/>
      <c r="N240" s="317"/>
      <c r="O240" s="307"/>
      <c r="P240" s="307"/>
      <c r="Q240" s="307"/>
      <c r="R240" s="307"/>
      <c r="S240" s="307"/>
      <c r="T240" s="307"/>
      <c r="U240" s="307"/>
      <c r="V240" s="307"/>
      <c r="W240" s="307"/>
      <c r="X240" s="307"/>
      <c r="Y240" s="307"/>
      <c r="Z240" s="307"/>
    </row>
    <row r="241" spans="1:26" ht="12" customHeight="1">
      <c r="A241" s="366"/>
      <c r="B241" s="367"/>
      <c r="C241" s="307"/>
      <c r="D241" s="307"/>
      <c r="E241" s="317"/>
      <c r="F241" s="317"/>
      <c r="G241" s="317"/>
      <c r="H241" s="317"/>
      <c r="I241" s="341"/>
      <c r="J241" s="368"/>
      <c r="K241" s="307"/>
      <c r="L241" s="307"/>
      <c r="M241" s="369"/>
      <c r="N241" s="317"/>
      <c r="O241" s="307"/>
      <c r="P241" s="307"/>
      <c r="Q241" s="307"/>
      <c r="R241" s="307"/>
      <c r="S241" s="307"/>
      <c r="T241" s="307"/>
      <c r="U241" s="307"/>
      <c r="V241" s="307"/>
      <c r="W241" s="307"/>
      <c r="X241" s="307"/>
      <c r="Y241" s="307"/>
      <c r="Z241" s="307"/>
    </row>
    <row r="242" spans="1:26" ht="12" customHeight="1">
      <c r="A242" s="366"/>
      <c r="B242" s="367"/>
      <c r="C242" s="307"/>
      <c r="D242" s="307"/>
      <c r="E242" s="317"/>
      <c r="F242" s="317"/>
      <c r="G242" s="317"/>
      <c r="H242" s="317"/>
      <c r="I242" s="341"/>
      <c r="J242" s="368"/>
      <c r="K242" s="307"/>
      <c r="L242" s="307"/>
      <c r="M242" s="369"/>
      <c r="N242" s="317"/>
      <c r="O242" s="307"/>
      <c r="P242" s="307"/>
      <c r="Q242" s="307"/>
      <c r="R242" s="307"/>
      <c r="S242" s="307"/>
      <c r="T242" s="307"/>
      <c r="U242" s="307"/>
      <c r="V242" s="307"/>
      <c r="W242" s="307"/>
      <c r="X242" s="307"/>
      <c r="Y242" s="307"/>
      <c r="Z242" s="307"/>
    </row>
    <row r="243" spans="1:26" ht="12" customHeight="1">
      <c r="A243" s="366"/>
      <c r="B243" s="367"/>
      <c r="C243" s="307"/>
      <c r="D243" s="307"/>
      <c r="E243" s="317"/>
      <c r="F243" s="317"/>
      <c r="G243" s="317"/>
      <c r="H243" s="317"/>
      <c r="I243" s="341"/>
      <c r="J243" s="368"/>
      <c r="K243" s="307"/>
      <c r="L243" s="307"/>
      <c r="M243" s="369"/>
      <c r="N243" s="317"/>
      <c r="O243" s="307"/>
      <c r="P243" s="307"/>
      <c r="Q243" s="307"/>
      <c r="R243" s="307"/>
      <c r="S243" s="307"/>
      <c r="T243" s="307"/>
      <c r="U243" s="307"/>
      <c r="V243" s="307"/>
      <c r="W243" s="307"/>
      <c r="X243" s="307"/>
      <c r="Y243" s="307"/>
      <c r="Z243" s="307"/>
    </row>
    <row r="244" spans="1:26" ht="12" customHeight="1">
      <c r="A244" s="366"/>
      <c r="B244" s="367"/>
      <c r="C244" s="307"/>
      <c r="D244" s="307"/>
      <c r="E244" s="317"/>
      <c r="F244" s="317"/>
      <c r="G244" s="317"/>
      <c r="H244" s="317"/>
      <c r="I244" s="341"/>
      <c r="J244" s="368"/>
      <c r="K244" s="307"/>
      <c r="L244" s="307"/>
      <c r="M244" s="369"/>
      <c r="N244" s="317"/>
      <c r="O244" s="307"/>
      <c r="P244" s="307"/>
      <c r="Q244" s="307"/>
      <c r="R244" s="307"/>
      <c r="S244" s="307"/>
      <c r="T244" s="307"/>
      <c r="U244" s="307"/>
      <c r="V244" s="307"/>
      <c r="W244" s="307"/>
      <c r="X244" s="307"/>
      <c r="Y244" s="307"/>
      <c r="Z244" s="307"/>
    </row>
    <row r="245" spans="1:26" ht="12" customHeight="1">
      <c r="A245" s="366"/>
      <c r="B245" s="367"/>
      <c r="C245" s="307"/>
      <c r="D245" s="307"/>
      <c r="E245" s="317"/>
      <c r="F245" s="317"/>
      <c r="G245" s="317"/>
      <c r="H245" s="317"/>
      <c r="I245" s="341"/>
      <c r="J245" s="368"/>
      <c r="K245" s="307"/>
      <c r="L245" s="307"/>
      <c r="M245" s="369"/>
      <c r="N245" s="317"/>
      <c r="O245" s="307"/>
      <c r="P245" s="307"/>
      <c r="Q245" s="307"/>
      <c r="R245" s="307"/>
      <c r="S245" s="307"/>
      <c r="T245" s="307"/>
      <c r="U245" s="307"/>
      <c r="V245" s="307"/>
      <c r="W245" s="307"/>
      <c r="X245" s="307"/>
      <c r="Y245" s="307"/>
      <c r="Z245" s="307"/>
    </row>
    <row r="246" spans="1:26" ht="12" customHeight="1">
      <c r="A246" s="366"/>
      <c r="B246" s="367"/>
      <c r="C246" s="307"/>
      <c r="D246" s="307"/>
      <c r="E246" s="317"/>
      <c r="F246" s="317"/>
      <c r="G246" s="317"/>
      <c r="H246" s="317"/>
      <c r="I246" s="341"/>
      <c r="J246" s="368"/>
      <c r="K246" s="307"/>
      <c r="L246" s="307"/>
      <c r="M246" s="369"/>
      <c r="N246" s="317"/>
      <c r="O246" s="307"/>
      <c r="P246" s="307"/>
      <c r="Q246" s="307"/>
      <c r="R246" s="307"/>
      <c r="S246" s="307"/>
      <c r="T246" s="307"/>
      <c r="U246" s="307"/>
      <c r="V246" s="307"/>
      <c r="W246" s="307"/>
      <c r="X246" s="307"/>
      <c r="Y246" s="307"/>
      <c r="Z246" s="307"/>
    </row>
    <row r="247" spans="1:26" ht="12" customHeight="1">
      <c r="A247" s="366"/>
      <c r="B247" s="367"/>
      <c r="C247" s="307"/>
      <c r="D247" s="307"/>
      <c r="E247" s="317"/>
      <c r="F247" s="317"/>
      <c r="G247" s="317"/>
      <c r="H247" s="317"/>
      <c r="I247" s="341"/>
      <c r="J247" s="368"/>
      <c r="K247" s="307"/>
      <c r="L247" s="307"/>
      <c r="M247" s="369"/>
      <c r="N247" s="317"/>
      <c r="O247" s="307"/>
      <c r="P247" s="307"/>
      <c r="Q247" s="307"/>
      <c r="R247" s="307"/>
      <c r="S247" s="307"/>
      <c r="T247" s="307"/>
      <c r="U247" s="307"/>
      <c r="V247" s="307"/>
      <c r="W247" s="307"/>
      <c r="X247" s="307"/>
      <c r="Y247" s="307"/>
      <c r="Z247" s="307"/>
    </row>
    <row r="248" spans="1:26" ht="12" customHeight="1">
      <c r="A248" s="366"/>
      <c r="B248" s="367"/>
      <c r="C248" s="307"/>
      <c r="D248" s="307"/>
      <c r="E248" s="317"/>
      <c r="F248" s="317"/>
      <c r="G248" s="317"/>
      <c r="H248" s="317"/>
      <c r="I248" s="341"/>
      <c r="J248" s="368"/>
      <c r="K248" s="307"/>
      <c r="L248" s="307"/>
      <c r="M248" s="369"/>
      <c r="N248" s="317"/>
      <c r="O248" s="307"/>
      <c r="P248" s="307"/>
      <c r="Q248" s="307"/>
      <c r="R248" s="307"/>
      <c r="S248" s="307"/>
      <c r="T248" s="307"/>
      <c r="U248" s="307"/>
      <c r="V248" s="307"/>
      <c r="W248" s="307"/>
      <c r="X248" s="307"/>
      <c r="Y248" s="307"/>
      <c r="Z248" s="307"/>
    </row>
    <row r="249" spans="1:26" ht="12" customHeight="1">
      <c r="A249" s="366"/>
      <c r="B249" s="367"/>
      <c r="C249" s="307"/>
      <c r="D249" s="307"/>
      <c r="E249" s="317"/>
      <c r="F249" s="317"/>
      <c r="G249" s="317"/>
      <c r="H249" s="317"/>
      <c r="I249" s="341"/>
      <c r="J249" s="368"/>
      <c r="K249" s="307"/>
      <c r="L249" s="307"/>
      <c r="M249" s="369"/>
      <c r="N249" s="317"/>
      <c r="O249" s="307"/>
      <c r="P249" s="307"/>
      <c r="Q249" s="307"/>
      <c r="R249" s="307"/>
      <c r="S249" s="307"/>
      <c r="T249" s="307"/>
      <c r="U249" s="307"/>
      <c r="V249" s="307"/>
      <c r="W249" s="307"/>
      <c r="X249" s="307"/>
      <c r="Y249" s="307"/>
      <c r="Z249" s="307"/>
    </row>
    <row r="250" spans="1:26" ht="12" customHeight="1">
      <c r="A250" s="366"/>
      <c r="B250" s="367"/>
      <c r="C250" s="307"/>
      <c r="D250" s="307"/>
      <c r="E250" s="317"/>
      <c r="F250" s="317"/>
      <c r="G250" s="317"/>
      <c r="H250" s="317"/>
      <c r="I250" s="341"/>
      <c r="J250" s="368"/>
      <c r="K250" s="307"/>
      <c r="L250" s="307"/>
      <c r="M250" s="369"/>
      <c r="N250" s="317"/>
      <c r="O250" s="307"/>
      <c r="P250" s="307"/>
      <c r="Q250" s="307"/>
      <c r="R250" s="307"/>
      <c r="S250" s="307"/>
      <c r="T250" s="307"/>
      <c r="U250" s="307"/>
      <c r="V250" s="307"/>
      <c r="W250" s="307"/>
      <c r="X250" s="307"/>
      <c r="Y250" s="307"/>
      <c r="Z250" s="307"/>
    </row>
    <row r="251" spans="1:26" ht="12" customHeight="1">
      <c r="A251" s="366"/>
      <c r="B251" s="367"/>
      <c r="C251" s="307"/>
      <c r="D251" s="307"/>
      <c r="E251" s="317"/>
      <c r="F251" s="317"/>
      <c r="G251" s="317"/>
      <c r="H251" s="317"/>
      <c r="I251" s="341"/>
      <c r="J251" s="368"/>
      <c r="K251" s="307"/>
      <c r="L251" s="307"/>
      <c r="M251" s="369"/>
      <c r="N251" s="317"/>
      <c r="O251" s="307"/>
      <c r="P251" s="307"/>
      <c r="Q251" s="307"/>
      <c r="R251" s="307"/>
      <c r="S251" s="307"/>
      <c r="T251" s="307"/>
      <c r="U251" s="307"/>
      <c r="V251" s="307"/>
      <c r="W251" s="307"/>
      <c r="X251" s="307"/>
      <c r="Y251" s="307"/>
      <c r="Z251" s="307"/>
    </row>
    <row r="252" spans="1:26" ht="12" customHeight="1">
      <c r="A252" s="366"/>
      <c r="B252" s="367"/>
      <c r="C252" s="307"/>
      <c r="D252" s="307"/>
      <c r="E252" s="317"/>
      <c r="F252" s="317"/>
      <c r="G252" s="317"/>
      <c r="H252" s="317"/>
      <c r="I252" s="341"/>
      <c r="J252" s="368"/>
      <c r="K252" s="307"/>
      <c r="L252" s="307"/>
      <c r="M252" s="369"/>
      <c r="N252" s="317"/>
      <c r="O252" s="307"/>
      <c r="P252" s="307"/>
      <c r="Q252" s="307"/>
      <c r="R252" s="307"/>
      <c r="S252" s="307"/>
      <c r="T252" s="307"/>
      <c r="U252" s="307"/>
      <c r="V252" s="307"/>
      <c r="W252" s="307"/>
      <c r="X252" s="307"/>
      <c r="Y252" s="307"/>
      <c r="Z252" s="307"/>
    </row>
    <row r="253" spans="1:26" ht="12" customHeight="1">
      <c r="A253" s="366"/>
      <c r="B253" s="367"/>
      <c r="C253" s="307"/>
      <c r="D253" s="307"/>
      <c r="E253" s="317"/>
      <c r="F253" s="317"/>
      <c r="G253" s="317"/>
      <c r="H253" s="317"/>
      <c r="I253" s="341"/>
      <c r="J253" s="368"/>
      <c r="K253" s="307"/>
      <c r="L253" s="307"/>
      <c r="M253" s="369"/>
      <c r="N253" s="317"/>
      <c r="O253" s="307"/>
      <c r="P253" s="307"/>
      <c r="Q253" s="307"/>
      <c r="R253" s="307"/>
      <c r="S253" s="307"/>
      <c r="T253" s="307"/>
      <c r="U253" s="307"/>
      <c r="V253" s="307"/>
      <c r="W253" s="307"/>
      <c r="X253" s="307"/>
      <c r="Y253" s="307"/>
      <c r="Z253" s="307"/>
    </row>
    <row r="254" spans="1:26" ht="12" customHeight="1">
      <c r="A254" s="366"/>
      <c r="B254" s="367"/>
      <c r="C254" s="307"/>
      <c r="D254" s="307"/>
      <c r="E254" s="317"/>
      <c r="F254" s="317"/>
      <c r="G254" s="317"/>
      <c r="H254" s="317"/>
      <c r="I254" s="341"/>
      <c r="J254" s="368"/>
      <c r="K254" s="307"/>
      <c r="L254" s="307"/>
      <c r="M254" s="369"/>
      <c r="N254" s="317"/>
      <c r="O254" s="307"/>
      <c r="P254" s="307"/>
      <c r="Q254" s="307"/>
      <c r="R254" s="307"/>
      <c r="S254" s="307"/>
      <c r="T254" s="307"/>
      <c r="U254" s="307"/>
      <c r="V254" s="307"/>
      <c r="W254" s="307"/>
      <c r="X254" s="307"/>
      <c r="Y254" s="307"/>
      <c r="Z254" s="307"/>
    </row>
    <row r="255" spans="1:26" ht="12" customHeight="1">
      <c r="A255" s="366"/>
      <c r="B255" s="367"/>
      <c r="C255" s="307"/>
      <c r="D255" s="307"/>
      <c r="E255" s="317"/>
      <c r="F255" s="317"/>
      <c r="G255" s="317"/>
      <c r="H255" s="317"/>
      <c r="I255" s="341"/>
      <c r="J255" s="368"/>
      <c r="K255" s="307"/>
      <c r="L255" s="307"/>
      <c r="M255" s="369"/>
      <c r="N255" s="317"/>
      <c r="O255" s="307"/>
      <c r="P255" s="307"/>
      <c r="Q255" s="307"/>
      <c r="R255" s="307"/>
      <c r="S255" s="307"/>
      <c r="T255" s="307"/>
      <c r="U255" s="307"/>
      <c r="V255" s="307"/>
      <c r="W255" s="307"/>
      <c r="X255" s="307"/>
      <c r="Y255" s="307"/>
      <c r="Z255" s="307"/>
    </row>
    <row r="256" spans="1:26" ht="12" customHeight="1">
      <c r="A256" s="366"/>
      <c r="B256" s="367"/>
      <c r="C256" s="307"/>
      <c r="D256" s="307"/>
      <c r="E256" s="317"/>
      <c r="F256" s="317"/>
      <c r="G256" s="317"/>
      <c r="H256" s="317"/>
      <c r="I256" s="341"/>
      <c r="J256" s="368"/>
      <c r="K256" s="307"/>
      <c r="L256" s="307"/>
      <c r="M256" s="369"/>
      <c r="N256" s="317"/>
      <c r="O256" s="307"/>
      <c r="P256" s="307"/>
      <c r="Q256" s="307"/>
      <c r="R256" s="307"/>
      <c r="S256" s="307"/>
      <c r="T256" s="307"/>
      <c r="U256" s="307"/>
      <c r="V256" s="307"/>
      <c r="W256" s="307"/>
      <c r="X256" s="307"/>
      <c r="Y256" s="307"/>
      <c r="Z256" s="307"/>
    </row>
    <row r="257" spans="1:26" ht="12" customHeight="1">
      <c r="A257" s="366"/>
      <c r="B257" s="367"/>
      <c r="C257" s="307"/>
      <c r="D257" s="307"/>
      <c r="E257" s="317"/>
      <c r="F257" s="317"/>
      <c r="G257" s="317"/>
      <c r="H257" s="317"/>
      <c r="I257" s="341"/>
      <c r="J257" s="368"/>
      <c r="K257" s="307"/>
      <c r="L257" s="307"/>
      <c r="M257" s="369"/>
      <c r="N257" s="317"/>
      <c r="O257" s="307"/>
      <c r="P257" s="307"/>
      <c r="Q257" s="307"/>
      <c r="R257" s="307"/>
      <c r="S257" s="307"/>
      <c r="T257" s="307"/>
      <c r="U257" s="307"/>
      <c r="V257" s="307"/>
      <c r="W257" s="307"/>
      <c r="X257" s="307"/>
      <c r="Y257" s="307"/>
      <c r="Z257" s="307"/>
    </row>
    <row r="258" spans="1:26" ht="12" customHeight="1">
      <c r="A258" s="366"/>
      <c r="B258" s="367"/>
      <c r="C258" s="307"/>
      <c r="D258" s="307"/>
      <c r="E258" s="317"/>
      <c r="F258" s="317"/>
      <c r="G258" s="317"/>
      <c r="H258" s="317"/>
      <c r="I258" s="341"/>
      <c r="J258" s="368"/>
      <c r="K258" s="307"/>
      <c r="L258" s="307"/>
      <c r="M258" s="369"/>
      <c r="N258" s="317"/>
      <c r="O258" s="307"/>
      <c r="P258" s="307"/>
      <c r="Q258" s="307"/>
      <c r="R258" s="307"/>
      <c r="S258" s="307"/>
      <c r="T258" s="307"/>
      <c r="U258" s="307"/>
      <c r="V258" s="307"/>
      <c r="W258" s="307"/>
      <c r="X258" s="307"/>
      <c r="Y258" s="307"/>
      <c r="Z258" s="307"/>
    </row>
    <row r="259" spans="1:26" ht="12" customHeight="1">
      <c r="A259" s="366"/>
      <c r="B259" s="367"/>
      <c r="C259" s="307"/>
      <c r="D259" s="307"/>
      <c r="E259" s="317"/>
      <c r="F259" s="317"/>
      <c r="G259" s="317"/>
      <c r="H259" s="317"/>
      <c r="I259" s="341"/>
      <c r="J259" s="368"/>
      <c r="K259" s="307"/>
      <c r="L259" s="307"/>
      <c r="M259" s="369"/>
      <c r="N259" s="317"/>
      <c r="O259" s="307"/>
      <c r="P259" s="307"/>
      <c r="Q259" s="307"/>
      <c r="R259" s="307"/>
      <c r="S259" s="307"/>
      <c r="T259" s="307"/>
      <c r="U259" s="307"/>
      <c r="V259" s="307"/>
      <c r="W259" s="307"/>
      <c r="X259" s="307"/>
      <c r="Y259" s="307"/>
      <c r="Z259" s="307"/>
    </row>
    <row r="260" spans="1:26" ht="12" customHeight="1">
      <c r="A260" s="366"/>
      <c r="B260" s="367"/>
      <c r="C260" s="307"/>
      <c r="D260" s="307"/>
      <c r="E260" s="317"/>
      <c r="F260" s="317"/>
      <c r="G260" s="317"/>
      <c r="H260" s="317"/>
      <c r="I260" s="341"/>
      <c r="J260" s="368"/>
      <c r="K260" s="307"/>
      <c r="L260" s="307"/>
      <c r="M260" s="369"/>
      <c r="N260" s="317"/>
      <c r="O260" s="307"/>
      <c r="P260" s="307"/>
      <c r="Q260" s="307"/>
      <c r="R260" s="307"/>
      <c r="S260" s="307"/>
      <c r="T260" s="307"/>
      <c r="U260" s="307"/>
      <c r="V260" s="307"/>
      <c r="W260" s="307"/>
      <c r="X260" s="307"/>
      <c r="Y260" s="307"/>
      <c r="Z260" s="307"/>
    </row>
    <row r="261" spans="1:26" ht="12" customHeight="1">
      <c r="A261" s="366"/>
      <c r="B261" s="367"/>
      <c r="C261" s="307"/>
      <c r="D261" s="307"/>
      <c r="E261" s="317"/>
      <c r="F261" s="317"/>
      <c r="G261" s="317"/>
      <c r="H261" s="317"/>
      <c r="I261" s="341"/>
      <c r="J261" s="368"/>
      <c r="K261" s="307"/>
      <c r="L261" s="307"/>
      <c r="M261" s="369"/>
      <c r="N261" s="317"/>
      <c r="O261" s="307"/>
      <c r="P261" s="307"/>
      <c r="Q261" s="307"/>
      <c r="R261" s="307"/>
      <c r="S261" s="307"/>
      <c r="T261" s="307"/>
      <c r="U261" s="307"/>
      <c r="V261" s="307"/>
      <c r="W261" s="307"/>
      <c r="X261" s="307"/>
      <c r="Y261" s="307"/>
      <c r="Z261" s="307"/>
    </row>
    <row r="262" spans="1:26" ht="12" customHeight="1">
      <c r="A262" s="366"/>
      <c r="B262" s="367"/>
      <c r="C262" s="307"/>
      <c r="D262" s="307"/>
      <c r="E262" s="317"/>
      <c r="F262" s="317"/>
      <c r="G262" s="317"/>
      <c r="H262" s="317"/>
      <c r="I262" s="341"/>
      <c r="J262" s="368"/>
      <c r="K262" s="307"/>
      <c r="L262" s="307"/>
      <c r="M262" s="369"/>
      <c r="N262" s="317"/>
      <c r="O262" s="307"/>
      <c r="P262" s="307"/>
      <c r="Q262" s="307"/>
      <c r="R262" s="307"/>
      <c r="S262" s="307"/>
      <c r="T262" s="307"/>
      <c r="U262" s="307"/>
      <c r="V262" s="307"/>
      <c r="W262" s="307"/>
      <c r="X262" s="307"/>
      <c r="Y262" s="307"/>
      <c r="Z262" s="307"/>
    </row>
    <row r="263" spans="1:26" ht="12" customHeight="1">
      <c r="A263" s="366"/>
      <c r="B263" s="367"/>
      <c r="C263" s="307"/>
      <c r="D263" s="307"/>
      <c r="E263" s="317"/>
      <c r="F263" s="317"/>
      <c r="G263" s="317"/>
      <c r="H263" s="317"/>
      <c r="I263" s="341"/>
      <c r="J263" s="368"/>
      <c r="K263" s="307"/>
      <c r="L263" s="307"/>
      <c r="M263" s="369"/>
      <c r="N263" s="317"/>
      <c r="O263" s="307"/>
      <c r="P263" s="307"/>
      <c r="Q263" s="307"/>
      <c r="R263" s="307"/>
      <c r="S263" s="307"/>
      <c r="T263" s="307"/>
      <c r="U263" s="307"/>
      <c r="V263" s="307"/>
      <c r="W263" s="307"/>
      <c r="X263" s="307"/>
      <c r="Y263" s="307"/>
      <c r="Z263" s="307"/>
    </row>
    <row r="264" spans="1:26" ht="12" customHeight="1">
      <c r="A264" s="366"/>
      <c r="B264" s="367"/>
      <c r="C264" s="307"/>
      <c r="D264" s="307"/>
      <c r="E264" s="317"/>
      <c r="F264" s="317"/>
      <c r="G264" s="317"/>
      <c r="H264" s="317"/>
      <c r="I264" s="341"/>
      <c r="J264" s="368"/>
      <c r="K264" s="307"/>
      <c r="L264" s="307"/>
      <c r="M264" s="369"/>
      <c r="N264" s="317"/>
      <c r="O264" s="307"/>
      <c r="P264" s="307"/>
      <c r="Q264" s="307"/>
      <c r="R264" s="307"/>
      <c r="S264" s="307"/>
      <c r="T264" s="307"/>
      <c r="U264" s="307"/>
      <c r="V264" s="307"/>
      <c r="W264" s="307"/>
      <c r="X264" s="307"/>
      <c r="Y264" s="307"/>
      <c r="Z264" s="307"/>
    </row>
    <row r="265" spans="1:26" ht="12" customHeight="1">
      <c r="A265" s="366"/>
      <c r="B265" s="367"/>
      <c r="C265" s="307"/>
      <c r="D265" s="307"/>
      <c r="E265" s="317"/>
      <c r="F265" s="317"/>
      <c r="G265" s="317"/>
      <c r="H265" s="317"/>
      <c r="I265" s="341"/>
      <c r="J265" s="368"/>
      <c r="K265" s="307"/>
      <c r="L265" s="307"/>
      <c r="M265" s="369"/>
      <c r="N265" s="317"/>
      <c r="O265" s="307"/>
      <c r="P265" s="307"/>
      <c r="Q265" s="307"/>
      <c r="R265" s="307"/>
      <c r="S265" s="307"/>
      <c r="T265" s="307"/>
      <c r="U265" s="307"/>
      <c r="V265" s="307"/>
      <c r="W265" s="307"/>
      <c r="X265" s="307"/>
      <c r="Y265" s="307"/>
      <c r="Z265" s="307"/>
    </row>
    <row r="266" spans="1:26" ht="12" customHeight="1">
      <c r="A266" s="366"/>
      <c r="B266" s="367"/>
      <c r="C266" s="307"/>
      <c r="D266" s="307"/>
      <c r="E266" s="317"/>
      <c r="F266" s="317"/>
      <c r="G266" s="317"/>
      <c r="H266" s="317"/>
      <c r="I266" s="341"/>
      <c r="J266" s="368"/>
      <c r="K266" s="307"/>
      <c r="L266" s="307"/>
      <c r="M266" s="369"/>
      <c r="N266" s="317"/>
      <c r="O266" s="307"/>
      <c r="P266" s="307"/>
      <c r="Q266" s="307"/>
      <c r="R266" s="307"/>
      <c r="S266" s="307"/>
      <c r="T266" s="307"/>
      <c r="U266" s="307"/>
      <c r="V266" s="307"/>
      <c r="W266" s="307"/>
      <c r="X266" s="307"/>
      <c r="Y266" s="307"/>
      <c r="Z266" s="307"/>
    </row>
    <row r="267" spans="1:26" ht="12" customHeight="1">
      <c r="A267" s="366"/>
      <c r="B267" s="367"/>
      <c r="C267" s="307"/>
      <c r="D267" s="307"/>
      <c r="E267" s="317"/>
      <c r="F267" s="317"/>
      <c r="G267" s="317"/>
      <c r="H267" s="317"/>
      <c r="I267" s="341"/>
      <c r="J267" s="368"/>
      <c r="K267" s="307"/>
      <c r="L267" s="307"/>
      <c r="M267" s="369"/>
      <c r="N267" s="317"/>
      <c r="O267" s="307"/>
      <c r="P267" s="307"/>
      <c r="Q267" s="307"/>
      <c r="R267" s="307"/>
      <c r="S267" s="307"/>
      <c r="T267" s="307"/>
      <c r="U267" s="307"/>
      <c r="V267" s="307"/>
      <c r="W267" s="307"/>
      <c r="X267" s="307"/>
      <c r="Y267" s="307"/>
      <c r="Z267" s="307"/>
    </row>
    <row r="268" spans="1:26" ht="12" customHeight="1">
      <c r="A268" s="366"/>
      <c r="B268" s="367"/>
      <c r="C268" s="307"/>
      <c r="D268" s="307"/>
      <c r="E268" s="317"/>
      <c r="F268" s="317"/>
      <c r="G268" s="317"/>
      <c r="H268" s="317"/>
      <c r="I268" s="341"/>
      <c r="J268" s="368"/>
      <c r="K268" s="307"/>
      <c r="L268" s="307"/>
      <c r="M268" s="369"/>
      <c r="N268" s="317"/>
      <c r="O268" s="307"/>
      <c r="P268" s="307"/>
      <c r="Q268" s="307"/>
      <c r="R268" s="307"/>
      <c r="S268" s="307"/>
      <c r="T268" s="307"/>
      <c r="U268" s="307"/>
      <c r="V268" s="307"/>
      <c r="W268" s="307"/>
      <c r="X268" s="307"/>
      <c r="Y268" s="307"/>
      <c r="Z268" s="307"/>
    </row>
    <row r="269" spans="1:26" ht="12" customHeight="1">
      <c r="A269" s="366"/>
      <c r="B269" s="367"/>
      <c r="C269" s="307"/>
      <c r="D269" s="307"/>
      <c r="E269" s="317"/>
      <c r="F269" s="317"/>
      <c r="G269" s="317"/>
      <c r="H269" s="317"/>
      <c r="I269" s="341"/>
      <c r="J269" s="368"/>
      <c r="K269" s="307"/>
      <c r="L269" s="307"/>
      <c r="M269" s="369"/>
      <c r="N269" s="317"/>
      <c r="O269" s="307"/>
      <c r="P269" s="307"/>
      <c r="Q269" s="307"/>
      <c r="R269" s="307"/>
      <c r="S269" s="307"/>
      <c r="T269" s="307"/>
      <c r="U269" s="307"/>
      <c r="V269" s="307"/>
      <c r="W269" s="307"/>
      <c r="X269" s="307"/>
      <c r="Y269" s="307"/>
      <c r="Z269" s="307"/>
    </row>
    <row r="270" spans="1:26" ht="12" customHeight="1">
      <c r="A270" s="366"/>
      <c r="B270" s="367"/>
      <c r="C270" s="307"/>
      <c r="D270" s="307"/>
      <c r="E270" s="317"/>
      <c r="F270" s="317"/>
      <c r="G270" s="317"/>
      <c r="H270" s="317"/>
      <c r="I270" s="341"/>
      <c r="J270" s="368"/>
      <c r="K270" s="307"/>
      <c r="L270" s="307"/>
      <c r="M270" s="369"/>
      <c r="N270" s="317"/>
      <c r="O270" s="307"/>
      <c r="P270" s="307"/>
      <c r="Q270" s="307"/>
      <c r="R270" s="307"/>
      <c r="S270" s="307"/>
      <c r="T270" s="307"/>
      <c r="U270" s="307"/>
      <c r="V270" s="307"/>
      <c r="W270" s="307"/>
      <c r="X270" s="307"/>
      <c r="Y270" s="307"/>
      <c r="Z270" s="307"/>
    </row>
    <row r="271" spans="1:26" ht="12" customHeight="1">
      <c r="A271" s="366"/>
      <c r="B271" s="367"/>
      <c r="C271" s="307"/>
      <c r="D271" s="307"/>
      <c r="E271" s="317"/>
      <c r="F271" s="317"/>
      <c r="G271" s="317"/>
      <c r="H271" s="317"/>
      <c r="I271" s="341"/>
      <c r="J271" s="368"/>
      <c r="K271" s="307"/>
      <c r="L271" s="307"/>
      <c r="M271" s="369"/>
      <c r="N271" s="317"/>
      <c r="O271" s="307"/>
      <c r="P271" s="307"/>
      <c r="Q271" s="307"/>
      <c r="R271" s="307"/>
      <c r="S271" s="307"/>
      <c r="T271" s="307"/>
      <c r="U271" s="307"/>
      <c r="V271" s="307"/>
      <c r="W271" s="307"/>
      <c r="X271" s="307"/>
      <c r="Y271" s="307"/>
      <c r="Z271" s="307"/>
    </row>
    <row r="272" spans="1:26" ht="12" customHeight="1">
      <c r="A272" s="366"/>
      <c r="B272" s="367"/>
      <c r="C272" s="307"/>
      <c r="D272" s="307"/>
      <c r="E272" s="317"/>
      <c r="F272" s="317"/>
      <c r="G272" s="317"/>
      <c r="H272" s="317"/>
      <c r="I272" s="341"/>
      <c r="J272" s="368"/>
      <c r="K272" s="307"/>
      <c r="L272" s="307"/>
      <c r="M272" s="369"/>
      <c r="N272" s="317"/>
      <c r="O272" s="307"/>
      <c r="P272" s="307"/>
      <c r="Q272" s="307"/>
      <c r="R272" s="307"/>
      <c r="S272" s="307"/>
      <c r="T272" s="307"/>
      <c r="U272" s="307"/>
      <c r="V272" s="307"/>
      <c r="W272" s="307"/>
      <c r="X272" s="307"/>
      <c r="Y272" s="307"/>
      <c r="Z272" s="307"/>
    </row>
    <row r="273" spans="1:26" ht="12" customHeight="1">
      <c r="A273" s="366"/>
      <c r="B273" s="367"/>
      <c r="C273" s="307"/>
      <c r="D273" s="307"/>
      <c r="E273" s="317"/>
      <c r="F273" s="317"/>
      <c r="G273" s="317"/>
      <c r="H273" s="317"/>
      <c r="I273" s="341"/>
      <c r="J273" s="368"/>
      <c r="K273" s="307"/>
      <c r="L273" s="307"/>
      <c r="M273" s="369"/>
      <c r="N273" s="317"/>
      <c r="O273" s="307"/>
      <c r="P273" s="307"/>
      <c r="Q273" s="307"/>
      <c r="R273" s="307"/>
      <c r="S273" s="307"/>
      <c r="T273" s="307"/>
      <c r="U273" s="307"/>
      <c r="V273" s="307"/>
      <c r="W273" s="307"/>
      <c r="X273" s="307"/>
      <c r="Y273" s="307"/>
      <c r="Z273" s="307"/>
    </row>
    <row r="274" spans="1:26" ht="12" customHeight="1">
      <c r="A274" s="366"/>
      <c r="B274" s="367"/>
      <c r="C274" s="307"/>
      <c r="D274" s="307"/>
      <c r="E274" s="317"/>
      <c r="F274" s="317"/>
      <c r="G274" s="317"/>
      <c r="H274" s="317"/>
      <c r="I274" s="341"/>
      <c r="J274" s="368"/>
      <c r="K274" s="307"/>
      <c r="L274" s="307"/>
      <c r="M274" s="369"/>
      <c r="N274" s="317"/>
      <c r="O274" s="307"/>
      <c r="P274" s="307"/>
      <c r="Q274" s="307"/>
      <c r="R274" s="307"/>
      <c r="S274" s="307"/>
      <c r="T274" s="307"/>
      <c r="U274" s="307"/>
      <c r="V274" s="307"/>
      <c r="W274" s="307"/>
      <c r="X274" s="307"/>
      <c r="Y274" s="307"/>
      <c r="Z274" s="307"/>
    </row>
    <row r="275" spans="1:26" ht="12" customHeight="1">
      <c r="A275" s="366"/>
      <c r="B275" s="367"/>
      <c r="C275" s="307"/>
      <c r="D275" s="307"/>
      <c r="E275" s="317"/>
      <c r="F275" s="317"/>
      <c r="G275" s="317"/>
      <c r="H275" s="317"/>
      <c r="I275" s="341"/>
      <c r="J275" s="368"/>
      <c r="K275" s="307"/>
      <c r="L275" s="307"/>
      <c r="M275" s="369"/>
      <c r="N275" s="317"/>
      <c r="O275" s="307"/>
      <c r="P275" s="307"/>
      <c r="Q275" s="307"/>
      <c r="R275" s="307"/>
      <c r="S275" s="307"/>
      <c r="T275" s="307"/>
      <c r="U275" s="307"/>
      <c r="V275" s="307"/>
      <c r="W275" s="307"/>
      <c r="X275" s="307"/>
      <c r="Y275" s="307"/>
      <c r="Z275" s="307"/>
    </row>
    <row r="276" spans="1:26" ht="12" customHeight="1">
      <c r="A276" s="366"/>
      <c r="B276" s="367"/>
      <c r="C276" s="307"/>
      <c r="D276" s="307"/>
      <c r="E276" s="317"/>
      <c r="F276" s="317"/>
      <c r="G276" s="317"/>
      <c r="H276" s="317"/>
      <c r="I276" s="341"/>
      <c r="J276" s="368"/>
      <c r="K276" s="307"/>
      <c r="L276" s="307"/>
      <c r="M276" s="369"/>
      <c r="N276" s="317"/>
      <c r="O276" s="307"/>
      <c r="P276" s="307"/>
      <c r="Q276" s="307"/>
      <c r="R276" s="307"/>
      <c r="S276" s="307"/>
      <c r="T276" s="307"/>
      <c r="U276" s="307"/>
      <c r="V276" s="307"/>
      <c r="W276" s="307"/>
      <c r="X276" s="307"/>
      <c r="Y276" s="307"/>
      <c r="Z276" s="307"/>
    </row>
    <row r="277" spans="1:26" ht="12" customHeight="1">
      <c r="A277" s="366"/>
      <c r="B277" s="367"/>
      <c r="C277" s="307"/>
      <c r="D277" s="307"/>
      <c r="E277" s="317"/>
      <c r="F277" s="317"/>
      <c r="G277" s="317"/>
      <c r="H277" s="317"/>
      <c r="I277" s="341"/>
      <c r="J277" s="368"/>
      <c r="K277" s="307"/>
      <c r="L277" s="307"/>
      <c r="M277" s="369"/>
      <c r="N277" s="317"/>
      <c r="O277" s="307"/>
      <c r="P277" s="307"/>
      <c r="Q277" s="307"/>
      <c r="R277" s="307"/>
      <c r="S277" s="307"/>
      <c r="T277" s="307"/>
      <c r="U277" s="307"/>
      <c r="V277" s="307"/>
      <c r="W277" s="307"/>
      <c r="X277" s="307"/>
      <c r="Y277" s="307"/>
      <c r="Z277" s="307"/>
    </row>
    <row r="278" spans="1:26" ht="12" customHeight="1">
      <c r="A278" s="366"/>
      <c r="B278" s="367"/>
      <c r="C278" s="307"/>
      <c r="D278" s="307"/>
      <c r="E278" s="317"/>
      <c r="F278" s="317"/>
      <c r="G278" s="317"/>
      <c r="H278" s="317"/>
      <c r="I278" s="341"/>
      <c r="J278" s="368"/>
      <c r="K278" s="307"/>
      <c r="L278" s="307"/>
      <c r="M278" s="369"/>
      <c r="N278" s="317"/>
      <c r="O278" s="307"/>
      <c r="P278" s="307"/>
      <c r="Q278" s="307"/>
      <c r="R278" s="307"/>
      <c r="S278" s="307"/>
      <c r="T278" s="307"/>
      <c r="U278" s="307"/>
      <c r="V278" s="307"/>
      <c r="W278" s="307"/>
      <c r="X278" s="307"/>
      <c r="Y278" s="307"/>
      <c r="Z278" s="307"/>
    </row>
    <row r="279" spans="1:26" ht="12" customHeight="1">
      <c r="A279" s="366"/>
      <c r="B279" s="367"/>
      <c r="C279" s="307"/>
      <c r="D279" s="307"/>
      <c r="E279" s="317"/>
      <c r="F279" s="317"/>
      <c r="G279" s="317"/>
      <c r="H279" s="317"/>
      <c r="I279" s="341"/>
      <c r="J279" s="368"/>
      <c r="K279" s="307"/>
      <c r="L279" s="307"/>
      <c r="M279" s="369"/>
      <c r="N279" s="317"/>
      <c r="O279" s="307"/>
      <c r="P279" s="307"/>
      <c r="Q279" s="307"/>
      <c r="R279" s="307"/>
      <c r="S279" s="307"/>
      <c r="T279" s="307"/>
      <c r="U279" s="307"/>
      <c r="V279" s="307"/>
      <c r="W279" s="307"/>
      <c r="X279" s="307"/>
      <c r="Y279" s="307"/>
      <c r="Z279" s="307"/>
    </row>
    <row r="280" spans="1:26" ht="12" customHeight="1">
      <c r="A280" s="366"/>
      <c r="B280" s="367"/>
      <c r="C280" s="307"/>
      <c r="D280" s="307"/>
      <c r="E280" s="317"/>
      <c r="F280" s="317"/>
      <c r="G280" s="317"/>
      <c r="H280" s="317"/>
      <c r="I280" s="341"/>
      <c r="J280" s="368"/>
      <c r="K280" s="307"/>
      <c r="L280" s="307"/>
      <c r="M280" s="369"/>
      <c r="N280" s="317"/>
      <c r="O280" s="307"/>
      <c r="P280" s="307"/>
      <c r="Q280" s="307"/>
      <c r="R280" s="307"/>
      <c r="S280" s="307"/>
      <c r="T280" s="307"/>
      <c r="U280" s="307"/>
      <c r="V280" s="307"/>
      <c r="W280" s="307"/>
      <c r="X280" s="307"/>
      <c r="Y280" s="307"/>
      <c r="Z280" s="307"/>
    </row>
    <row r="281" spans="1:26" ht="12" customHeight="1">
      <c r="A281" s="366"/>
      <c r="B281" s="367"/>
      <c r="C281" s="307"/>
      <c r="D281" s="307"/>
      <c r="E281" s="317"/>
      <c r="F281" s="317"/>
      <c r="G281" s="317"/>
      <c r="H281" s="317"/>
      <c r="I281" s="341"/>
      <c r="J281" s="368"/>
      <c r="K281" s="307"/>
      <c r="L281" s="307"/>
      <c r="M281" s="369"/>
      <c r="N281" s="317"/>
      <c r="O281" s="307"/>
      <c r="P281" s="307"/>
      <c r="Q281" s="307"/>
      <c r="R281" s="307"/>
      <c r="S281" s="307"/>
      <c r="T281" s="307"/>
      <c r="U281" s="307"/>
      <c r="V281" s="307"/>
      <c r="W281" s="307"/>
      <c r="X281" s="307"/>
      <c r="Y281" s="307"/>
      <c r="Z281" s="307"/>
    </row>
    <row r="282" spans="1:26" ht="12" customHeight="1">
      <c r="A282" s="366"/>
      <c r="B282" s="367"/>
      <c r="C282" s="307"/>
      <c r="D282" s="307"/>
      <c r="E282" s="317"/>
      <c r="F282" s="317"/>
      <c r="G282" s="317"/>
      <c r="H282" s="317"/>
      <c r="I282" s="341"/>
      <c r="J282" s="368"/>
      <c r="K282" s="307"/>
      <c r="L282" s="307"/>
      <c r="M282" s="369"/>
      <c r="N282" s="317"/>
      <c r="O282" s="307"/>
      <c r="P282" s="307"/>
      <c r="Q282" s="307"/>
      <c r="R282" s="307"/>
      <c r="S282" s="307"/>
      <c r="T282" s="307"/>
      <c r="U282" s="307"/>
      <c r="V282" s="307"/>
      <c r="W282" s="307"/>
      <c r="X282" s="307"/>
      <c r="Y282" s="307"/>
      <c r="Z282" s="307"/>
    </row>
    <row r="283" spans="1:26" ht="12" customHeight="1">
      <c r="A283" s="366"/>
      <c r="B283" s="367"/>
      <c r="C283" s="307"/>
      <c r="D283" s="307"/>
      <c r="E283" s="317"/>
      <c r="F283" s="317"/>
      <c r="G283" s="317"/>
      <c r="H283" s="317"/>
      <c r="I283" s="341"/>
      <c r="J283" s="368"/>
      <c r="K283" s="307"/>
      <c r="L283" s="307"/>
      <c r="M283" s="369"/>
      <c r="N283" s="317"/>
      <c r="O283" s="307"/>
      <c r="P283" s="307"/>
      <c r="Q283" s="307"/>
      <c r="R283" s="307"/>
      <c r="S283" s="307"/>
      <c r="T283" s="307"/>
      <c r="U283" s="307"/>
      <c r="V283" s="307"/>
      <c r="W283" s="307"/>
      <c r="X283" s="307"/>
      <c r="Y283" s="307"/>
      <c r="Z283" s="307"/>
    </row>
    <row r="284" spans="1:26" ht="12" customHeight="1">
      <c r="A284" s="366"/>
      <c r="B284" s="367"/>
      <c r="C284" s="307"/>
      <c r="D284" s="307"/>
      <c r="E284" s="317"/>
      <c r="F284" s="317"/>
      <c r="G284" s="317"/>
      <c r="H284" s="317"/>
      <c r="I284" s="341"/>
      <c r="J284" s="368"/>
      <c r="K284" s="307"/>
      <c r="L284" s="307"/>
      <c r="M284" s="369"/>
      <c r="N284" s="317"/>
      <c r="O284" s="307"/>
      <c r="P284" s="307"/>
      <c r="Q284" s="307"/>
      <c r="R284" s="307"/>
      <c r="S284" s="307"/>
      <c r="T284" s="307"/>
      <c r="U284" s="307"/>
      <c r="V284" s="307"/>
      <c r="W284" s="307"/>
      <c r="X284" s="307"/>
      <c r="Y284" s="307"/>
      <c r="Z284" s="307"/>
    </row>
    <row r="285" spans="1:26" ht="12" customHeight="1">
      <c r="A285" s="366"/>
      <c r="B285" s="367"/>
      <c r="C285" s="307"/>
      <c r="D285" s="307"/>
      <c r="E285" s="317"/>
      <c r="F285" s="317"/>
      <c r="G285" s="317"/>
      <c r="H285" s="317"/>
      <c r="I285" s="341"/>
      <c r="J285" s="368"/>
      <c r="K285" s="307"/>
      <c r="L285" s="307"/>
      <c r="M285" s="369"/>
      <c r="N285" s="317"/>
      <c r="O285" s="307"/>
      <c r="P285" s="307"/>
      <c r="Q285" s="307"/>
      <c r="R285" s="307"/>
      <c r="S285" s="307"/>
      <c r="T285" s="307"/>
      <c r="U285" s="307"/>
      <c r="V285" s="307"/>
      <c r="W285" s="307"/>
      <c r="X285" s="307"/>
      <c r="Y285" s="307"/>
      <c r="Z285" s="307"/>
    </row>
    <row r="286" spans="1:26" ht="12" customHeight="1">
      <c r="A286" s="366"/>
      <c r="B286" s="367"/>
      <c r="C286" s="307"/>
      <c r="D286" s="307"/>
      <c r="E286" s="317"/>
      <c r="F286" s="317"/>
      <c r="G286" s="317"/>
      <c r="H286" s="317"/>
      <c r="I286" s="341"/>
      <c r="J286" s="368"/>
      <c r="K286" s="307"/>
      <c r="L286" s="307"/>
      <c r="M286" s="369"/>
      <c r="N286" s="317"/>
      <c r="O286" s="307"/>
      <c r="P286" s="307"/>
      <c r="Q286" s="307"/>
      <c r="R286" s="307"/>
      <c r="S286" s="307"/>
      <c r="T286" s="307"/>
      <c r="U286" s="307"/>
      <c r="V286" s="307"/>
      <c r="W286" s="307"/>
      <c r="X286" s="307"/>
      <c r="Y286" s="307"/>
      <c r="Z286" s="307"/>
    </row>
    <row r="287" spans="1:26" ht="12" customHeight="1">
      <c r="A287" s="366"/>
      <c r="B287" s="367"/>
      <c r="C287" s="307"/>
      <c r="D287" s="307"/>
      <c r="E287" s="317"/>
      <c r="F287" s="317"/>
      <c r="G287" s="317"/>
      <c r="H287" s="317"/>
      <c r="I287" s="341"/>
      <c r="J287" s="368"/>
      <c r="K287" s="307"/>
      <c r="L287" s="307"/>
      <c r="M287" s="369"/>
      <c r="N287" s="317"/>
      <c r="O287" s="307"/>
      <c r="P287" s="307"/>
      <c r="Q287" s="307"/>
      <c r="R287" s="307"/>
      <c r="S287" s="307"/>
      <c r="T287" s="307"/>
      <c r="U287" s="307"/>
      <c r="V287" s="307"/>
      <c r="W287" s="307"/>
      <c r="X287" s="307"/>
      <c r="Y287" s="307"/>
      <c r="Z287" s="307"/>
    </row>
    <row r="288" spans="1:26" ht="12" customHeight="1">
      <c r="A288" s="366"/>
      <c r="B288" s="367"/>
      <c r="C288" s="307"/>
      <c r="D288" s="307"/>
      <c r="E288" s="317"/>
      <c r="F288" s="317"/>
      <c r="G288" s="317"/>
      <c r="H288" s="317"/>
      <c r="I288" s="341"/>
      <c r="J288" s="368"/>
      <c r="K288" s="307"/>
      <c r="L288" s="307"/>
      <c r="M288" s="369"/>
      <c r="N288" s="317"/>
      <c r="O288" s="307"/>
      <c r="P288" s="307"/>
      <c r="Q288" s="307"/>
      <c r="R288" s="307"/>
      <c r="S288" s="307"/>
      <c r="T288" s="307"/>
      <c r="U288" s="307"/>
      <c r="V288" s="307"/>
      <c r="W288" s="307"/>
      <c r="X288" s="307"/>
      <c r="Y288" s="307"/>
      <c r="Z288" s="307"/>
    </row>
    <row r="289" spans="1:26" ht="12" customHeight="1">
      <c r="A289" s="366"/>
      <c r="B289" s="367"/>
      <c r="C289" s="307"/>
      <c r="D289" s="307"/>
      <c r="E289" s="317"/>
      <c r="F289" s="317"/>
      <c r="G289" s="317"/>
      <c r="H289" s="317"/>
      <c r="I289" s="341"/>
      <c r="J289" s="368"/>
      <c r="K289" s="307"/>
      <c r="L289" s="307"/>
      <c r="M289" s="369"/>
      <c r="N289" s="317"/>
      <c r="O289" s="307"/>
      <c r="P289" s="307"/>
      <c r="Q289" s="307"/>
      <c r="R289" s="307"/>
      <c r="S289" s="307"/>
      <c r="T289" s="307"/>
      <c r="U289" s="307"/>
      <c r="V289" s="307"/>
      <c r="W289" s="307"/>
      <c r="X289" s="307"/>
      <c r="Y289" s="307"/>
      <c r="Z289" s="307"/>
    </row>
    <row r="290" spans="1:26" ht="12" customHeight="1">
      <c r="A290" s="366"/>
      <c r="B290" s="367"/>
      <c r="C290" s="307"/>
      <c r="D290" s="307"/>
      <c r="E290" s="317"/>
      <c r="F290" s="317"/>
      <c r="G290" s="317"/>
      <c r="H290" s="317"/>
      <c r="I290" s="341"/>
      <c r="J290" s="368"/>
      <c r="K290" s="307"/>
      <c r="L290" s="307"/>
      <c r="M290" s="369"/>
      <c r="N290" s="317"/>
      <c r="O290" s="307"/>
      <c r="P290" s="307"/>
      <c r="Q290" s="307"/>
      <c r="R290" s="307"/>
      <c r="S290" s="307"/>
      <c r="T290" s="307"/>
      <c r="U290" s="307"/>
      <c r="V290" s="307"/>
      <c r="W290" s="307"/>
      <c r="X290" s="307"/>
      <c r="Y290" s="307"/>
      <c r="Z290" s="307"/>
    </row>
    <row r="291" spans="1:26" ht="12" customHeight="1">
      <c r="A291" s="366"/>
      <c r="B291" s="367"/>
      <c r="C291" s="307"/>
      <c r="D291" s="307"/>
      <c r="E291" s="317"/>
      <c r="F291" s="317"/>
      <c r="G291" s="317"/>
      <c r="H291" s="317"/>
      <c r="I291" s="341"/>
      <c r="J291" s="368"/>
      <c r="K291" s="307"/>
      <c r="L291" s="307"/>
      <c r="M291" s="369"/>
      <c r="N291" s="317"/>
      <c r="O291" s="307"/>
      <c r="P291" s="307"/>
      <c r="Q291" s="307"/>
      <c r="R291" s="307"/>
      <c r="S291" s="307"/>
      <c r="T291" s="307"/>
      <c r="U291" s="307"/>
      <c r="V291" s="307"/>
      <c r="W291" s="307"/>
      <c r="X291" s="307"/>
      <c r="Y291" s="307"/>
      <c r="Z291" s="307"/>
    </row>
    <row r="292" spans="1:26" ht="12" customHeight="1">
      <c r="A292" s="366"/>
      <c r="B292" s="367"/>
      <c r="C292" s="307"/>
      <c r="D292" s="307"/>
      <c r="E292" s="317"/>
      <c r="F292" s="317"/>
      <c r="G292" s="317"/>
      <c r="H292" s="317"/>
      <c r="I292" s="341"/>
      <c r="J292" s="368"/>
      <c r="K292" s="307"/>
      <c r="L292" s="307"/>
      <c r="M292" s="369"/>
      <c r="N292" s="317"/>
      <c r="O292" s="307"/>
      <c r="P292" s="307"/>
      <c r="Q292" s="307"/>
      <c r="R292" s="307"/>
      <c r="S292" s="307"/>
      <c r="T292" s="307"/>
      <c r="U292" s="307"/>
      <c r="V292" s="307"/>
      <c r="W292" s="307"/>
      <c r="X292" s="307"/>
      <c r="Y292" s="307"/>
      <c r="Z292" s="307"/>
    </row>
    <row r="293" spans="1:26" ht="12" customHeight="1">
      <c r="A293" s="366"/>
      <c r="B293" s="367"/>
      <c r="C293" s="307"/>
      <c r="D293" s="307"/>
      <c r="E293" s="317"/>
      <c r="F293" s="317"/>
      <c r="G293" s="317"/>
      <c r="H293" s="317"/>
      <c r="I293" s="341"/>
      <c r="J293" s="368"/>
      <c r="K293" s="307"/>
      <c r="L293" s="307"/>
      <c r="M293" s="369"/>
      <c r="N293" s="317"/>
      <c r="O293" s="307"/>
      <c r="P293" s="307"/>
      <c r="Q293" s="307"/>
      <c r="R293" s="307"/>
      <c r="S293" s="307"/>
      <c r="T293" s="307"/>
      <c r="U293" s="307"/>
      <c r="V293" s="307"/>
      <c r="W293" s="307"/>
      <c r="X293" s="307"/>
      <c r="Y293" s="307"/>
      <c r="Z293" s="307"/>
    </row>
    <row r="294" spans="1:26" ht="12" customHeight="1">
      <c r="A294" s="366"/>
      <c r="B294" s="367"/>
      <c r="C294" s="307"/>
      <c r="D294" s="307"/>
      <c r="E294" s="317"/>
      <c r="F294" s="317"/>
      <c r="G294" s="317"/>
      <c r="H294" s="317"/>
      <c r="I294" s="341"/>
      <c r="J294" s="368"/>
      <c r="K294" s="307"/>
      <c r="L294" s="307"/>
      <c r="M294" s="369"/>
      <c r="N294" s="317"/>
      <c r="O294" s="307"/>
      <c r="P294" s="307"/>
      <c r="Q294" s="307"/>
      <c r="R294" s="307"/>
      <c r="S294" s="307"/>
      <c r="T294" s="307"/>
      <c r="U294" s="307"/>
      <c r="V294" s="307"/>
      <c r="W294" s="307"/>
      <c r="X294" s="307"/>
      <c r="Y294" s="307"/>
      <c r="Z294" s="307"/>
    </row>
    <row r="295" spans="1:26" ht="12" customHeight="1">
      <c r="A295" s="366"/>
      <c r="B295" s="367"/>
      <c r="C295" s="307"/>
      <c r="D295" s="307"/>
      <c r="E295" s="317"/>
      <c r="F295" s="317"/>
      <c r="G295" s="317"/>
      <c r="H295" s="317"/>
      <c r="I295" s="341"/>
      <c r="J295" s="368"/>
      <c r="K295" s="307"/>
      <c r="L295" s="307"/>
      <c r="M295" s="369"/>
      <c r="N295" s="317"/>
      <c r="O295" s="307"/>
      <c r="P295" s="307"/>
      <c r="Q295" s="307"/>
      <c r="R295" s="307"/>
      <c r="S295" s="307"/>
      <c r="T295" s="307"/>
      <c r="U295" s="307"/>
      <c r="V295" s="307"/>
      <c r="W295" s="307"/>
      <c r="X295" s="307"/>
      <c r="Y295" s="307"/>
      <c r="Z295" s="307"/>
    </row>
    <row r="296" spans="1:26" ht="12" customHeight="1">
      <c r="A296" s="366"/>
      <c r="B296" s="367"/>
      <c r="C296" s="307"/>
      <c r="D296" s="307"/>
      <c r="E296" s="317"/>
      <c r="F296" s="317"/>
      <c r="G296" s="317"/>
      <c r="H296" s="317"/>
      <c r="I296" s="341"/>
      <c r="J296" s="368"/>
      <c r="K296" s="307"/>
      <c r="L296" s="307"/>
      <c r="M296" s="369"/>
      <c r="N296" s="317"/>
      <c r="O296" s="307"/>
      <c r="P296" s="307"/>
      <c r="Q296" s="307"/>
      <c r="R296" s="307"/>
      <c r="S296" s="307"/>
      <c r="T296" s="307"/>
      <c r="U296" s="307"/>
      <c r="V296" s="307"/>
      <c r="W296" s="307"/>
      <c r="X296" s="307"/>
      <c r="Y296" s="307"/>
      <c r="Z296" s="307"/>
    </row>
    <row r="297" spans="1:26" ht="12" customHeight="1">
      <c r="A297" s="366"/>
      <c r="B297" s="367"/>
      <c r="C297" s="307"/>
      <c r="D297" s="307"/>
      <c r="E297" s="317"/>
      <c r="F297" s="317"/>
      <c r="G297" s="317"/>
      <c r="H297" s="317"/>
      <c r="I297" s="341"/>
      <c r="J297" s="368"/>
      <c r="K297" s="307"/>
      <c r="L297" s="307"/>
      <c r="M297" s="369"/>
      <c r="N297" s="317"/>
      <c r="O297" s="307"/>
      <c r="P297" s="307"/>
      <c r="Q297" s="307"/>
      <c r="R297" s="307"/>
      <c r="S297" s="307"/>
      <c r="T297" s="307"/>
      <c r="U297" s="307"/>
      <c r="V297" s="307"/>
      <c r="W297" s="307"/>
      <c r="X297" s="307"/>
      <c r="Y297" s="307"/>
      <c r="Z297" s="307"/>
    </row>
    <row r="298" spans="1:26" ht="12" customHeight="1">
      <c r="A298" s="366"/>
      <c r="B298" s="367"/>
      <c r="C298" s="307"/>
      <c r="D298" s="307"/>
      <c r="E298" s="317"/>
      <c r="F298" s="317"/>
      <c r="G298" s="317"/>
      <c r="H298" s="317"/>
      <c r="I298" s="341"/>
      <c r="J298" s="368"/>
      <c r="K298" s="307"/>
      <c r="L298" s="307"/>
      <c r="M298" s="369"/>
      <c r="N298" s="317"/>
      <c r="O298" s="307"/>
      <c r="P298" s="307"/>
      <c r="Q298" s="307"/>
      <c r="R298" s="307"/>
      <c r="S298" s="307"/>
      <c r="T298" s="307"/>
      <c r="U298" s="307"/>
      <c r="V298" s="307"/>
      <c r="W298" s="307"/>
      <c r="X298" s="307"/>
      <c r="Y298" s="307"/>
      <c r="Z298" s="307"/>
    </row>
    <row r="299" spans="1:26" ht="12" customHeight="1">
      <c r="A299" s="366"/>
      <c r="B299" s="367"/>
      <c r="C299" s="307"/>
      <c r="D299" s="307"/>
      <c r="E299" s="317"/>
      <c r="F299" s="317"/>
      <c r="G299" s="317"/>
      <c r="H299" s="317"/>
      <c r="I299" s="341"/>
      <c r="J299" s="368"/>
      <c r="K299" s="307"/>
      <c r="L299" s="307"/>
      <c r="M299" s="369"/>
      <c r="N299" s="317"/>
      <c r="O299" s="307"/>
      <c r="P299" s="307"/>
      <c r="Q299" s="307"/>
      <c r="R299" s="307"/>
      <c r="S299" s="307"/>
      <c r="T299" s="307"/>
      <c r="U299" s="307"/>
      <c r="V299" s="307"/>
      <c r="W299" s="307"/>
      <c r="X299" s="307"/>
      <c r="Y299" s="307"/>
      <c r="Z299" s="307"/>
    </row>
    <row r="300" spans="1:26" ht="12" customHeight="1">
      <c r="A300" s="366"/>
      <c r="B300" s="367"/>
      <c r="C300" s="307"/>
      <c r="D300" s="307"/>
      <c r="E300" s="317"/>
      <c r="F300" s="317"/>
      <c r="G300" s="317"/>
      <c r="H300" s="317"/>
      <c r="I300" s="341"/>
      <c r="J300" s="368"/>
      <c r="K300" s="307"/>
      <c r="L300" s="307"/>
      <c r="M300" s="369"/>
      <c r="N300" s="317"/>
      <c r="O300" s="307"/>
      <c r="P300" s="307"/>
      <c r="Q300" s="307"/>
      <c r="R300" s="307"/>
      <c r="S300" s="307"/>
      <c r="T300" s="307"/>
      <c r="U300" s="307"/>
      <c r="V300" s="307"/>
      <c r="W300" s="307"/>
      <c r="X300" s="307"/>
      <c r="Y300" s="307"/>
      <c r="Z300" s="307"/>
    </row>
    <row r="301" spans="1:26" ht="12" customHeight="1">
      <c r="A301" s="366"/>
      <c r="B301" s="367"/>
      <c r="C301" s="307"/>
      <c r="D301" s="307"/>
      <c r="E301" s="317"/>
      <c r="F301" s="317"/>
      <c r="G301" s="317"/>
      <c r="H301" s="317"/>
      <c r="I301" s="341"/>
      <c r="J301" s="368"/>
      <c r="K301" s="307"/>
      <c r="L301" s="307"/>
      <c r="M301" s="369"/>
      <c r="N301" s="317"/>
      <c r="O301" s="307"/>
      <c r="P301" s="307"/>
      <c r="Q301" s="307"/>
      <c r="R301" s="307"/>
      <c r="S301" s="307"/>
      <c r="T301" s="307"/>
      <c r="U301" s="307"/>
      <c r="V301" s="307"/>
      <c r="W301" s="307"/>
      <c r="X301" s="307"/>
      <c r="Y301" s="307"/>
      <c r="Z301" s="307"/>
    </row>
    <row r="302" spans="1:26" ht="12" customHeight="1">
      <c r="A302" s="366"/>
      <c r="B302" s="367"/>
      <c r="C302" s="307"/>
      <c r="D302" s="307"/>
      <c r="E302" s="317"/>
      <c r="F302" s="317"/>
      <c r="G302" s="317"/>
      <c r="H302" s="317"/>
      <c r="I302" s="341"/>
      <c r="J302" s="368"/>
      <c r="K302" s="307"/>
      <c r="L302" s="307"/>
      <c r="M302" s="369"/>
      <c r="N302" s="317"/>
      <c r="O302" s="307"/>
      <c r="P302" s="307"/>
      <c r="Q302" s="307"/>
      <c r="R302" s="307"/>
      <c r="S302" s="307"/>
      <c r="T302" s="307"/>
      <c r="U302" s="307"/>
      <c r="V302" s="307"/>
      <c r="W302" s="307"/>
      <c r="X302" s="307"/>
      <c r="Y302" s="307"/>
      <c r="Z302" s="307"/>
    </row>
    <row r="303" spans="1:26" ht="12" customHeight="1">
      <c r="A303" s="366"/>
      <c r="B303" s="367"/>
      <c r="C303" s="307"/>
      <c r="D303" s="307"/>
      <c r="E303" s="317"/>
      <c r="F303" s="317"/>
      <c r="G303" s="317"/>
      <c r="H303" s="317"/>
      <c r="I303" s="341"/>
      <c r="J303" s="368"/>
      <c r="K303" s="307"/>
      <c r="L303" s="307"/>
      <c r="M303" s="369"/>
      <c r="N303" s="317"/>
      <c r="O303" s="307"/>
      <c r="P303" s="307"/>
      <c r="Q303" s="307"/>
      <c r="R303" s="307"/>
      <c r="S303" s="307"/>
      <c r="T303" s="307"/>
      <c r="U303" s="307"/>
      <c r="V303" s="307"/>
      <c r="W303" s="307"/>
      <c r="X303" s="307"/>
      <c r="Y303" s="307"/>
      <c r="Z303" s="307"/>
    </row>
    <row r="304" spans="1:26" ht="12" customHeight="1">
      <c r="A304" s="366"/>
      <c r="B304" s="367"/>
      <c r="C304" s="307"/>
      <c r="D304" s="307"/>
      <c r="E304" s="317"/>
      <c r="F304" s="317"/>
      <c r="G304" s="317"/>
      <c r="H304" s="317"/>
      <c r="I304" s="341"/>
      <c r="J304" s="368"/>
      <c r="K304" s="307"/>
      <c r="L304" s="307"/>
      <c r="M304" s="369"/>
      <c r="N304" s="317"/>
      <c r="O304" s="307"/>
      <c r="P304" s="307"/>
      <c r="Q304" s="307"/>
      <c r="R304" s="307"/>
      <c r="S304" s="307"/>
      <c r="T304" s="307"/>
      <c r="U304" s="307"/>
      <c r="V304" s="307"/>
      <c r="W304" s="307"/>
      <c r="X304" s="307"/>
      <c r="Y304" s="307"/>
      <c r="Z304" s="307"/>
    </row>
    <row r="305" spans="1:26" ht="12" customHeight="1">
      <c r="A305" s="366"/>
      <c r="B305" s="367"/>
      <c r="C305" s="307"/>
      <c r="D305" s="307"/>
      <c r="E305" s="317"/>
      <c r="F305" s="317"/>
      <c r="G305" s="317"/>
      <c r="H305" s="317"/>
      <c r="I305" s="341"/>
      <c r="J305" s="368"/>
      <c r="K305" s="307"/>
      <c r="L305" s="307"/>
      <c r="M305" s="369"/>
      <c r="N305" s="317"/>
      <c r="O305" s="307"/>
      <c r="P305" s="307"/>
      <c r="Q305" s="307"/>
      <c r="R305" s="307"/>
      <c r="S305" s="307"/>
      <c r="T305" s="307"/>
      <c r="U305" s="307"/>
      <c r="V305" s="307"/>
      <c r="W305" s="307"/>
      <c r="X305" s="307"/>
      <c r="Y305" s="307"/>
      <c r="Z305" s="307"/>
    </row>
    <row r="306" spans="1:26" ht="12" customHeight="1">
      <c r="A306" s="366"/>
      <c r="B306" s="367"/>
      <c r="C306" s="307"/>
      <c r="D306" s="307"/>
      <c r="E306" s="317"/>
      <c r="F306" s="317"/>
      <c r="G306" s="317"/>
      <c r="H306" s="317"/>
      <c r="I306" s="341"/>
      <c r="J306" s="368"/>
      <c r="K306" s="307"/>
      <c r="L306" s="307"/>
      <c r="M306" s="369"/>
      <c r="N306" s="317"/>
      <c r="O306" s="307"/>
      <c r="P306" s="307"/>
      <c r="Q306" s="307"/>
      <c r="R306" s="307"/>
      <c r="S306" s="307"/>
      <c r="T306" s="307"/>
      <c r="U306" s="307"/>
      <c r="V306" s="307"/>
      <c r="W306" s="307"/>
      <c r="X306" s="307"/>
      <c r="Y306" s="307"/>
      <c r="Z306" s="307"/>
    </row>
    <row r="307" spans="1:26" ht="12" customHeight="1">
      <c r="A307" s="366"/>
      <c r="B307" s="367"/>
      <c r="C307" s="307"/>
      <c r="D307" s="307"/>
      <c r="E307" s="317"/>
      <c r="F307" s="317"/>
      <c r="G307" s="317"/>
      <c r="H307" s="317"/>
      <c r="I307" s="341"/>
      <c r="J307" s="368"/>
      <c r="K307" s="307"/>
      <c r="L307" s="307"/>
      <c r="M307" s="369"/>
      <c r="N307" s="317"/>
      <c r="O307" s="307"/>
      <c r="P307" s="307"/>
      <c r="Q307" s="307"/>
      <c r="R307" s="307"/>
      <c r="S307" s="307"/>
      <c r="T307" s="307"/>
      <c r="U307" s="307"/>
      <c r="V307" s="307"/>
      <c r="W307" s="307"/>
      <c r="X307" s="307"/>
      <c r="Y307" s="307"/>
      <c r="Z307" s="307"/>
    </row>
    <row r="308" spans="1:26" ht="12" customHeight="1">
      <c r="A308" s="366"/>
      <c r="B308" s="367"/>
      <c r="C308" s="307"/>
      <c r="D308" s="307"/>
      <c r="E308" s="317"/>
      <c r="F308" s="317"/>
      <c r="G308" s="317"/>
      <c r="H308" s="317"/>
      <c r="I308" s="341"/>
      <c r="J308" s="368"/>
      <c r="K308" s="307"/>
      <c r="L308" s="307"/>
      <c r="M308" s="369"/>
      <c r="N308" s="317"/>
      <c r="O308" s="307"/>
      <c r="P308" s="307"/>
      <c r="Q308" s="307"/>
      <c r="R308" s="307"/>
      <c r="S308" s="307"/>
      <c r="T308" s="307"/>
      <c r="U308" s="307"/>
      <c r="V308" s="307"/>
      <c r="W308" s="307"/>
      <c r="X308" s="307"/>
      <c r="Y308" s="307"/>
      <c r="Z308" s="307"/>
    </row>
    <row r="309" spans="1:26" ht="12" customHeight="1">
      <c r="A309" s="366"/>
      <c r="B309" s="367"/>
      <c r="C309" s="307"/>
      <c r="D309" s="307"/>
      <c r="E309" s="317"/>
      <c r="F309" s="317"/>
      <c r="G309" s="317"/>
      <c r="H309" s="317"/>
      <c r="I309" s="341"/>
      <c r="J309" s="368"/>
      <c r="K309" s="307"/>
      <c r="L309" s="307"/>
      <c r="M309" s="369"/>
      <c r="N309" s="317"/>
      <c r="O309" s="307"/>
      <c r="P309" s="307"/>
      <c r="Q309" s="307"/>
      <c r="R309" s="307"/>
      <c r="S309" s="307"/>
      <c r="T309" s="307"/>
      <c r="U309" s="307"/>
      <c r="V309" s="307"/>
      <c r="W309" s="307"/>
      <c r="X309" s="307"/>
      <c r="Y309" s="307"/>
      <c r="Z309" s="307"/>
    </row>
    <row r="310" spans="1:26" ht="12" customHeight="1">
      <c r="A310" s="366"/>
      <c r="B310" s="367"/>
      <c r="C310" s="307"/>
      <c r="D310" s="307"/>
      <c r="E310" s="317"/>
      <c r="F310" s="317"/>
      <c r="G310" s="317"/>
      <c r="H310" s="317"/>
      <c r="I310" s="341"/>
      <c r="J310" s="368"/>
      <c r="K310" s="307"/>
      <c r="L310" s="307"/>
      <c r="M310" s="369"/>
      <c r="N310" s="317"/>
      <c r="O310" s="307"/>
      <c r="P310" s="307"/>
      <c r="Q310" s="307"/>
      <c r="R310" s="307"/>
      <c r="S310" s="307"/>
      <c r="T310" s="307"/>
      <c r="U310" s="307"/>
      <c r="V310" s="307"/>
      <c r="W310" s="307"/>
      <c r="X310" s="307"/>
      <c r="Y310" s="307"/>
      <c r="Z310" s="307"/>
    </row>
    <row r="311" spans="1:26" ht="12" customHeight="1">
      <c r="A311" s="366"/>
      <c r="B311" s="367"/>
      <c r="C311" s="307"/>
      <c r="D311" s="307"/>
      <c r="E311" s="317"/>
      <c r="F311" s="317"/>
      <c r="G311" s="317"/>
      <c r="H311" s="317"/>
      <c r="I311" s="341"/>
      <c r="J311" s="368"/>
      <c r="K311" s="307"/>
      <c r="L311" s="307"/>
      <c r="M311" s="369"/>
      <c r="N311" s="317"/>
      <c r="O311" s="307"/>
      <c r="P311" s="307"/>
      <c r="Q311" s="307"/>
      <c r="R311" s="307"/>
      <c r="S311" s="307"/>
      <c r="T311" s="307"/>
      <c r="U311" s="307"/>
      <c r="V311" s="307"/>
      <c r="W311" s="307"/>
      <c r="X311" s="307"/>
      <c r="Y311" s="307"/>
      <c r="Z311" s="307"/>
    </row>
    <row r="312" spans="1:26" ht="12" customHeight="1">
      <c r="A312" s="366"/>
      <c r="B312" s="367"/>
      <c r="C312" s="307"/>
      <c r="D312" s="307"/>
      <c r="E312" s="317"/>
      <c r="F312" s="317"/>
      <c r="G312" s="317"/>
      <c r="H312" s="317"/>
      <c r="I312" s="341"/>
      <c r="J312" s="368"/>
      <c r="K312" s="307"/>
      <c r="L312" s="307"/>
      <c r="M312" s="369"/>
      <c r="N312" s="317"/>
      <c r="O312" s="307"/>
      <c r="P312" s="307"/>
      <c r="Q312" s="307"/>
      <c r="R312" s="307"/>
      <c r="S312" s="307"/>
      <c r="T312" s="307"/>
      <c r="U312" s="307"/>
      <c r="V312" s="307"/>
      <c r="W312" s="307"/>
      <c r="X312" s="307"/>
      <c r="Y312" s="307"/>
      <c r="Z312" s="307"/>
    </row>
    <row r="313" spans="1:26" ht="12" customHeight="1">
      <c r="A313" s="366"/>
      <c r="B313" s="367"/>
      <c r="C313" s="307"/>
      <c r="D313" s="307"/>
      <c r="E313" s="317"/>
      <c r="F313" s="317"/>
      <c r="G313" s="317"/>
      <c r="H313" s="317"/>
      <c r="I313" s="341"/>
      <c r="J313" s="368"/>
      <c r="K313" s="307"/>
      <c r="L313" s="307"/>
      <c r="M313" s="369"/>
      <c r="N313" s="317"/>
      <c r="O313" s="307"/>
      <c r="P313" s="307"/>
      <c r="Q313" s="307"/>
      <c r="R313" s="307"/>
      <c r="S313" s="307"/>
      <c r="T313" s="307"/>
      <c r="U313" s="307"/>
      <c r="V313" s="307"/>
      <c r="W313" s="307"/>
      <c r="X313" s="307"/>
      <c r="Y313" s="307"/>
      <c r="Z313" s="307"/>
    </row>
    <row r="314" spans="1:26" ht="12" customHeight="1">
      <c r="A314" s="366"/>
      <c r="B314" s="367"/>
      <c r="C314" s="307"/>
      <c r="D314" s="307"/>
      <c r="E314" s="317"/>
      <c r="F314" s="317"/>
      <c r="G314" s="317"/>
      <c r="H314" s="317"/>
      <c r="I314" s="341"/>
      <c r="J314" s="368"/>
      <c r="K314" s="307"/>
      <c r="L314" s="307"/>
      <c r="M314" s="369"/>
      <c r="N314" s="317"/>
      <c r="O314" s="307"/>
      <c r="P314" s="307"/>
      <c r="Q314" s="307"/>
      <c r="R314" s="307"/>
      <c r="S314" s="307"/>
      <c r="T314" s="307"/>
      <c r="U314" s="307"/>
      <c r="V314" s="307"/>
      <c r="W314" s="307"/>
      <c r="X314" s="307"/>
      <c r="Y314" s="307"/>
      <c r="Z314" s="307"/>
    </row>
    <row r="315" spans="1:26" ht="12" customHeight="1">
      <c r="A315" s="366"/>
      <c r="B315" s="367"/>
      <c r="C315" s="307"/>
      <c r="D315" s="307"/>
      <c r="E315" s="317"/>
      <c r="F315" s="317"/>
      <c r="G315" s="317"/>
      <c r="H315" s="317"/>
      <c r="I315" s="341"/>
      <c r="J315" s="368"/>
      <c r="K315" s="307"/>
      <c r="L315" s="307"/>
      <c r="M315" s="369"/>
      <c r="N315" s="317"/>
      <c r="O315" s="307"/>
      <c r="P315" s="307"/>
      <c r="Q315" s="307"/>
      <c r="R315" s="307"/>
      <c r="S315" s="307"/>
      <c r="T315" s="307"/>
      <c r="U315" s="307"/>
      <c r="V315" s="307"/>
      <c r="W315" s="307"/>
      <c r="X315" s="307"/>
      <c r="Y315" s="307"/>
      <c r="Z315" s="307"/>
    </row>
    <row r="316" spans="1:26" ht="12" customHeight="1">
      <c r="A316" s="366"/>
      <c r="B316" s="367"/>
      <c r="C316" s="307"/>
      <c r="D316" s="307"/>
      <c r="E316" s="317"/>
      <c r="F316" s="317"/>
      <c r="G316" s="317"/>
      <c r="H316" s="317"/>
      <c r="I316" s="341"/>
      <c r="J316" s="368"/>
      <c r="K316" s="307"/>
      <c r="L316" s="307"/>
      <c r="M316" s="369"/>
      <c r="N316" s="317"/>
      <c r="O316" s="307"/>
      <c r="P316" s="307"/>
      <c r="Q316" s="307"/>
      <c r="R316" s="307"/>
      <c r="S316" s="307"/>
      <c r="T316" s="307"/>
      <c r="U316" s="307"/>
      <c r="V316" s="307"/>
      <c r="W316" s="307"/>
      <c r="X316" s="307"/>
      <c r="Y316" s="307"/>
      <c r="Z316" s="307"/>
    </row>
    <row r="317" spans="1:26" ht="12" customHeight="1">
      <c r="A317" s="366"/>
      <c r="B317" s="367"/>
      <c r="C317" s="307"/>
      <c r="D317" s="307"/>
      <c r="E317" s="317"/>
      <c r="F317" s="317"/>
      <c r="G317" s="317"/>
      <c r="H317" s="317"/>
      <c r="I317" s="341"/>
      <c r="J317" s="368"/>
      <c r="K317" s="307"/>
      <c r="L317" s="307"/>
      <c r="M317" s="369"/>
      <c r="N317" s="317"/>
      <c r="O317" s="307"/>
      <c r="P317" s="307"/>
      <c r="Q317" s="307"/>
      <c r="R317" s="307"/>
      <c r="S317" s="307"/>
      <c r="T317" s="307"/>
      <c r="U317" s="307"/>
      <c r="V317" s="307"/>
      <c r="W317" s="307"/>
      <c r="X317" s="307"/>
      <c r="Y317" s="307"/>
      <c r="Z317" s="307"/>
    </row>
    <row r="318" spans="1:26" ht="12" customHeight="1">
      <c r="A318" s="366"/>
      <c r="B318" s="367"/>
      <c r="C318" s="307"/>
      <c r="D318" s="307"/>
      <c r="E318" s="317"/>
      <c r="F318" s="317"/>
      <c r="G318" s="317"/>
      <c r="H318" s="317"/>
      <c r="I318" s="341"/>
      <c r="J318" s="368"/>
      <c r="K318" s="307"/>
      <c r="L318" s="307"/>
      <c r="M318" s="369"/>
      <c r="N318" s="317"/>
      <c r="O318" s="307"/>
      <c r="P318" s="307"/>
      <c r="Q318" s="307"/>
      <c r="R318" s="307"/>
      <c r="S318" s="307"/>
      <c r="T318" s="307"/>
      <c r="U318" s="307"/>
      <c r="V318" s="307"/>
      <c r="W318" s="307"/>
      <c r="X318" s="307"/>
      <c r="Y318" s="307"/>
      <c r="Z318" s="307"/>
    </row>
    <row r="319" spans="1:26" ht="12" customHeight="1">
      <c r="A319" s="366"/>
      <c r="B319" s="367"/>
      <c r="C319" s="307"/>
      <c r="D319" s="307"/>
      <c r="E319" s="317"/>
      <c r="F319" s="317"/>
      <c r="G319" s="317"/>
      <c r="H319" s="317"/>
      <c r="I319" s="341"/>
      <c r="J319" s="368"/>
      <c r="K319" s="307"/>
      <c r="L319" s="307"/>
      <c r="M319" s="369"/>
      <c r="N319" s="317"/>
      <c r="O319" s="307"/>
      <c r="P319" s="307"/>
      <c r="Q319" s="307"/>
      <c r="R319" s="307"/>
      <c r="S319" s="307"/>
      <c r="T319" s="307"/>
      <c r="U319" s="307"/>
      <c r="V319" s="307"/>
      <c r="W319" s="307"/>
      <c r="X319" s="307"/>
      <c r="Y319" s="307"/>
      <c r="Z319" s="307"/>
    </row>
    <row r="320" spans="1:26" ht="12" customHeight="1">
      <c r="A320" s="366"/>
      <c r="B320" s="367"/>
      <c r="C320" s="307"/>
      <c r="D320" s="307"/>
      <c r="E320" s="317"/>
      <c r="F320" s="317"/>
      <c r="G320" s="317"/>
      <c r="H320" s="317"/>
      <c r="I320" s="341"/>
      <c r="J320" s="368"/>
      <c r="K320" s="307"/>
      <c r="L320" s="307"/>
      <c r="M320" s="369"/>
      <c r="N320" s="317"/>
      <c r="O320" s="307"/>
      <c r="P320" s="307"/>
      <c r="Q320" s="307"/>
      <c r="R320" s="307"/>
      <c r="S320" s="307"/>
      <c r="T320" s="307"/>
      <c r="U320" s="307"/>
      <c r="V320" s="307"/>
      <c r="W320" s="307"/>
      <c r="X320" s="307"/>
      <c r="Y320" s="307"/>
      <c r="Z320" s="307"/>
    </row>
    <row r="321" spans="1:26" ht="12" customHeight="1">
      <c r="A321" s="366"/>
      <c r="B321" s="367"/>
      <c r="C321" s="307"/>
      <c r="D321" s="307"/>
      <c r="E321" s="317"/>
      <c r="F321" s="317"/>
      <c r="G321" s="317"/>
      <c r="H321" s="317"/>
      <c r="I321" s="341"/>
      <c r="J321" s="368"/>
      <c r="K321" s="307"/>
      <c r="L321" s="307"/>
      <c r="M321" s="369"/>
      <c r="N321" s="317"/>
      <c r="O321" s="307"/>
      <c r="P321" s="307"/>
      <c r="Q321" s="307"/>
      <c r="R321" s="307"/>
      <c r="S321" s="307"/>
      <c r="T321" s="307"/>
      <c r="U321" s="307"/>
      <c r="V321" s="307"/>
      <c r="W321" s="307"/>
      <c r="X321" s="307"/>
      <c r="Y321" s="307"/>
      <c r="Z321" s="307"/>
    </row>
    <row r="322" spans="1:26" ht="12" customHeight="1">
      <c r="A322" s="366"/>
      <c r="B322" s="367"/>
      <c r="C322" s="307"/>
      <c r="D322" s="307"/>
      <c r="E322" s="317"/>
      <c r="F322" s="317"/>
      <c r="G322" s="317"/>
      <c r="H322" s="317"/>
      <c r="I322" s="341"/>
      <c r="J322" s="368"/>
      <c r="K322" s="307"/>
      <c r="L322" s="307"/>
      <c r="M322" s="369"/>
      <c r="N322" s="317"/>
      <c r="O322" s="307"/>
      <c r="P322" s="307"/>
      <c r="Q322" s="307"/>
      <c r="R322" s="307"/>
      <c r="S322" s="307"/>
      <c r="T322" s="307"/>
      <c r="U322" s="307"/>
      <c r="V322" s="307"/>
      <c r="W322" s="307"/>
      <c r="X322" s="307"/>
      <c r="Y322" s="307"/>
      <c r="Z322" s="307"/>
    </row>
    <row r="323" spans="1:26" ht="12" customHeight="1">
      <c r="A323" s="366"/>
      <c r="B323" s="367"/>
      <c r="C323" s="307"/>
      <c r="D323" s="307"/>
      <c r="E323" s="317"/>
      <c r="F323" s="317"/>
      <c r="G323" s="317"/>
      <c r="H323" s="317"/>
      <c r="I323" s="341"/>
      <c r="J323" s="368"/>
      <c r="K323" s="307"/>
      <c r="L323" s="307"/>
      <c r="M323" s="369"/>
      <c r="N323" s="317"/>
      <c r="O323" s="307"/>
      <c r="P323" s="307"/>
      <c r="Q323" s="307"/>
      <c r="R323" s="307"/>
      <c r="S323" s="307"/>
      <c r="T323" s="307"/>
      <c r="U323" s="307"/>
      <c r="V323" s="307"/>
      <c r="W323" s="307"/>
      <c r="X323" s="307"/>
      <c r="Y323" s="307"/>
      <c r="Z323" s="307"/>
    </row>
    <row r="324" spans="1:26" ht="12" customHeight="1">
      <c r="A324" s="366"/>
      <c r="B324" s="367"/>
      <c r="C324" s="307"/>
      <c r="D324" s="307"/>
      <c r="E324" s="317"/>
      <c r="F324" s="317"/>
      <c r="G324" s="317"/>
      <c r="H324" s="317"/>
      <c r="I324" s="341"/>
      <c r="J324" s="368"/>
      <c r="K324" s="307"/>
      <c r="L324" s="307"/>
      <c r="M324" s="369"/>
      <c r="N324" s="317"/>
      <c r="O324" s="307"/>
      <c r="P324" s="307"/>
      <c r="Q324" s="307"/>
      <c r="R324" s="307"/>
      <c r="S324" s="307"/>
      <c r="T324" s="307"/>
      <c r="U324" s="307"/>
      <c r="V324" s="307"/>
      <c r="W324" s="307"/>
      <c r="X324" s="307"/>
      <c r="Y324" s="307"/>
      <c r="Z324" s="307"/>
    </row>
    <row r="325" spans="1:26" ht="12" customHeight="1">
      <c r="A325" s="366"/>
      <c r="B325" s="367"/>
      <c r="C325" s="307"/>
      <c r="D325" s="307"/>
      <c r="E325" s="317"/>
      <c r="F325" s="317"/>
      <c r="G325" s="317"/>
      <c r="H325" s="317"/>
      <c r="I325" s="341"/>
      <c r="J325" s="368"/>
      <c r="K325" s="307"/>
      <c r="L325" s="307"/>
      <c r="M325" s="369"/>
      <c r="N325" s="317"/>
      <c r="O325" s="307"/>
      <c r="P325" s="307"/>
      <c r="Q325" s="307"/>
      <c r="R325" s="307"/>
      <c r="S325" s="307"/>
      <c r="T325" s="307"/>
      <c r="U325" s="307"/>
      <c r="V325" s="307"/>
      <c r="W325" s="307"/>
      <c r="X325" s="307"/>
      <c r="Y325" s="307"/>
      <c r="Z325" s="307"/>
    </row>
    <row r="326" spans="1:26" ht="12" customHeight="1">
      <c r="A326" s="366"/>
      <c r="B326" s="367"/>
      <c r="C326" s="307"/>
      <c r="D326" s="307"/>
      <c r="E326" s="317"/>
      <c r="F326" s="317"/>
      <c r="G326" s="317"/>
      <c r="H326" s="317"/>
      <c r="I326" s="341"/>
      <c r="J326" s="368"/>
      <c r="K326" s="307"/>
      <c r="L326" s="307"/>
      <c r="M326" s="369"/>
      <c r="N326" s="317"/>
      <c r="O326" s="307"/>
      <c r="P326" s="307"/>
      <c r="Q326" s="307"/>
      <c r="R326" s="307"/>
      <c r="S326" s="307"/>
      <c r="T326" s="307"/>
      <c r="U326" s="307"/>
      <c r="V326" s="307"/>
      <c r="W326" s="307"/>
      <c r="X326" s="307"/>
      <c r="Y326" s="307"/>
      <c r="Z326" s="307"/>
    </row>
    <row r="327" spans="1:26" ht="12" customHeight="1">
      <c r="A327" s="366"/>
      <c r="B327" s="367"/>
      <c r="C327" s="307"/>
      <c r="D327" s="307"/>
      <c r="E327" s="317"/>
      <c r="F327" s="317"/>
      <c r="G327" s="317"/>
      <c r="H327" s="317"/>
      <c r="I327" s="341"/>
      <c r="J327" s="368"/>
      <c r="K327" s="307"/>
      <c r="L327" s="307"/>
      <c r="M327" s="369"/>
      <c r="N327" s="317"/>
      <c r="O327" s="307"/>
      <c r="P327" s="307"/>
      <c r="Q327" s="307"/>
      <c r="R327" s="307"/>
      <c r="S327" s="307"/>
      <c r="T327" s="307"/>
      <c r="U327" s="307"/>
      <c r="V327" s="307"/>
      <c r="W327" s="307"/>
      <c r="X327" s="307"/>
      <c r="Y327" s="307"/>
      <c r="Z327" s="307"/>
    </row>
    <row r="328" spans="1:26" ht="12" customHeight="1">
      <c r="A328" s="366"/>
      <c r="B328" s="367"/>
      <c r="C328" s="307"/>
      <c r="D328" s="307"/>
      <c r="E328" s="317"/>
      <c r="F328" s="317"/>
      <c r="G328" s="317"/>
      <c r="H328" s="317"/>
      <c r="I328" s="341"/>
      <c r="J328" s="368"/>
      <c r="K328" s="307"/>
      <c r="L328" s="307"/>
      <c r="M328" s="369"/>
      <c r="N328" s="317"/>
      <c r="O328" s="307"/>
      <c r="P328" s="307"/>
      <c r="Q328" s="307"/>
      <c r="R328" s="307"/>
      <c r="S328" s="307"/>
      <c r="T328" s="307"/>
      <c r="U328" s="307"/>
      <c r="V328" s="307"/>
      <c r="W328" s="307"/>
      <c r="X328" s="307"/>
      <c r="Y328" s="307"/>
      <c r="Z328" s="307"/>
    </row>
    <row r="329" spans="1:26" ht="12" customHeight="1">
      <c r="A329" s="366"/>
      <c r="B329" s="367"/>
      <c r="C329" s="307"/>
      <c r="D329" s="307"/>
      <c r="E329" s="317"/>
      <c r="F329" s="317"/>
      <c r="G329" s="317"/>
      <c r="H329" s="317"/>
      <c r="I329" s="341"/>
      <c r="J329" s="368"/>
      <c r="K329" s="307"/>
      <c r="L329" s="307"/>
      <c r="M329" s="369"/>
      <c r="N329" s="317"/>
      <c r="O329" s="307"/>
      <c r="P329" s="307"/>
      <c r="Q329" s="307"/>
      <c r="R329" s="307"/>
      <c r="S329" s="307"/>
      <c r="T329" s="307"/>
      <c r="U329" s="307"/>
      <c r="V329" s="307"/>
      <c r="W329" s="307"/>
      <c r="X329" s="307"/>
      <c r="Y329" s="307"/>
      <c r="Z329" s="307"/>
    </row>
    <row r="330" spans="1:26" ht="12" customHeight="1">
      <c r="A330" s="366"/>
      <c r="B330" s="367"/>
      <c r="C330" s="307"/>
      <c r="D330" s="307"/>
      <c r="E330" s="317"/>
      <c r="F330" s="317"/>
      <c r="G330" s="317"/>
      <c r="H330" s="317"/>
      <c r="I330" s="341"/>
      <c r="J330" s="368"/>
      <c r="K330" s="307"/>
      <c r="L330" s="307"/>
      <c r="M330" s="369"/>
      <c r="N330" s="317"/>
      <c r="O330" s="307"/>
      <c r="P330" s="307"/>
      <c r="Q330" s="307"/>
      <c r="R330" s="307"/>
      <c r="S330" s="307"/>
      <c r="T330" s="307"/>
      <c r="U330" s="307"/>
      <c r="V330" s="307"/>
      <c r="W330" s="307"/>
      <c r="X330" s="307"/>
      <c r="Y330" s="307"/>
      <c r="Z330" s="307"/>
    </row>
    <row r="331" spans="1:26" ht="12" customHeight="1">
      <c r="A331" s="366"/>
      <c r="B331" s="367"/>
      <c r="C331" s="307"/>
      <c r="D331" s="307"/>
      <c r="E331" s="317"/>
      <c r="F331" s="317"/>
      <c r="G331" s="317"/>
      <c r="H331" s="317"/>
      <c r="I331" s="341"/>
      <c r="J331" s="368"/>
      <c r="K331" s="307"/>
      <c r="L331" s="307"/>
      <c r="M331" s="369"/>
      <c r="N331" s="317"/>
      <c r="O331" s="307"/>
      <c r="P331" s="307"/>
      <c r="Q331" s="307"/>
      <c r="R331" s="307"/>
      <c r="S331" s="307"/>
      <c r="T331" s="307"/>
      <c r="U331" s="307"/>
      <c r="V331" s="307"/>
      <c r="W331" s="307"/>
      <c r="X331" s="307"/>
      <c r="Y331" s="307"/>
      <c r="Z331" s="307"/>
    </row>
    <row r="332" spans="1:26" ht="12" customHeight="1">
      <c r="A332" s="366"/>
      <c r="B332" s="367"/>
      <c r="C332" s="307"/>
      <c r="D332" s="307"/>
      <c r="E332" s="317"/>
      <c r="F332" s="317"/>
      <c r="G332" s="317"/>
      <c r="H332" s="317"/>
      <c r="I332" s="341"/>
      <c r="J332" s="368"/>
      <c r="K332" s="307"/>
      <c r="L332" s="307"/>
      <c r="M332" s="369"/>
      <c r="N332" s="317"/>
      <c r="O332" s="307"/>
      <c r="P332" s="307"/>
      <c r="Q332" s="307"/>
      <c r="R332" s="307"/>
      <c r="S332" s="307"/>
      <c r="T332" s="307"/>
      <c r="U332" s="307"/>
      <c r="V332" s="307"/>
      <c r="W332" s="307"/>
      <c r="X332" s="307"/>
      <c r="Y332" s="307"/>
      <c r="Z332" s="307"/>
    </row>
    <row r="333" spans="1:26" ht="12" customHeight="1">
      <c r="A333" s="366"/>
      <c r="B333" s="367"/>
      <c r="C333" s="307"/>
      <c r="D333" s="307"/>
      <c r="E333" s="317"/>
      <c r="F333" s="317"/>
      <c r="G333" s="317"/>
      <c r="H333" s="317"/>
      <c r="I333" s="341"/>
      <c r="J333" s="368"/>
      <c r="K333" s="307"/>
      <c r="L333" s="307"/>
      <c r="M333" s="369"/>
      <c r="N333" s="317"/>
      <c r="O333" s="307"/>
      <c r="P333" s="307"/>
      <c r="Q333" s="307"/>
      <c r="R333" s="307"/>
      <c r="S333" s="307"/>
      <c r="T333" s="307"/>
      <c r="U333" s="307"/>
      <c r="V333" s="307"/>
      <c r="W333" s="307"/>
      <c r="X333" s="307"/>
      <c r="Y333" s="307"/>
      <c r="Z333" s="307"/>
    </row>
    <row r="334" spans="1:26" ht="12" customHeight="1">
      <c r="A334" s="366"/>
      <c r="B334" s="367"/>
      <c r="C334" s="307"/>
      <c r="D334" s="307"/>
      <c r="E334" s="317"/>
      <c r="F334" s="317"/>
      <c r="G334" s="317"/>
      <c r="H334" s="317"/>
      <c r="I334" s="341"/>
      <c r="J334" s="368"/>
      <c r="K334" s="307"/>
      <c r="L334" s="307"/>
      <c r="M334" s="369"/>
      <c r="N334" s="317"/>
      <c r="O334" s="307"/>
      <c r="P334" s="307"/>
      <c r="Q334" s="307"/>
      <c r="R334" s="307"/>
      <c r="S334" s="307"/>
      <c r="T334" s="307"/>
      <c r="U334" s="307"/>
      <c r="V334" s="307"/>
      <c r="W334" s="307"/>
      <c r="X334" s="307"/>
      <c r="Y334" s="307"/>
      <c r="Z334" s="307"/>
    </row>
    <row r="335" spans="1:26" ht="12" customHeight="1">
      <c r="A335" s="366"/>
      <c r="B335" s="367"/>
      <c r="C335" s="307"/>
      <c r="D335" s="307"/>
      <c r="E335" s="317"/>
      <c r="F335" s="317"/>
      <c r="G335" s="317"/>
      <c r="H335" s="317"/>
      <c r="I335" s="341"/>
      <c r="J335" s="368"/>
      <c r="K335" s="307"/>
      <c r="L335" s="307"/>
      <c r="M335" s="369"/>
      <c r="N335" s="317"/>
      <c r="O335" s="307"/>
      <c r="P335" s="307"/>
      <c r="Q335" s="307"/>
      <c r="R335" s="307"/>
      <c r="S335" s="307"/>
      <c r="T335" s="307"/>
      <c r="U335" s="307"/>
      <c r="V335" s="307"/>
      <c r="W335" s="307"/>
      <c r="X335" s="307"/>
      <c r="Y335" s="307"/>
      <c r="Z335" s="307"/>
    </row>
    <row r="336" spans="1:26" ht="12" customHeight="1">
      <c r="A336" s="366"/>
      <c r="B336" s="367"/>
      <c r="C336" s="307"/>
      <c r="D336" s="307"/>
      <c r="E336" s="317"/>
      <c r="F336" s="317"/>
      <c r="G336" s="317"/>
      <c r="H336" s="317"/>
      <c r="I336" s="341"/>
      <c r="J336" s="368"/>
      <c r="K336" s="307"/>
      <c r="L336" s="307"/>
      <c r="M336" s="369"/>
      <c r="N336" s="317"/>
      <c r="O336" s="307"/>
      <c r="P336" s="307"/>
      <c r="Q336" s="307"/>
      <c r="R336" s="307"/>
      <c r="S336" s="307"/>
      <c r="T336" s="307"/>
      <c r="U336" s="307"/>
      <c r="V336" s="307"/>
      <c r="W336" s="307"/>
      <c r="X336" s="307"/>
      <c r="Y336" s="307"/>
      <c r="Z336" s="307"/>
    </row>
    <row r="337" spans="1:26" ht="12" customHeight="1">
      <c r="A337" s="366"/>
      <c r="B337" s="367"/>
      <c r="C337" s="307"/>
      <c r="D337" s="307"/>
      <c r="E337" s="317"/>
      <c r="F337" s="317"/>
      <c r="G337" s="317"/>
      <c r="H337" s="317"/>
      <c r="I337" s="341"/>
      <c r="J337" s="368"/>
      <c r="K337" s="307"/>
      <c r="L337" s="307"/>
      <c r="M337" s="369"/>
      <c r="N337" s="317"/>
      <c r="O337" s="307"/>
      <c r="P337" s="307"/>
      <c r="Q337" s="307"/>
      <c r="R337" s="307"/>
      <c r="S337" s="307"/>
      <c r="T337" s="307"/>
      <c r="U337" s="307"/>
      <c r="V337" s="307"/>
      <c r="W337" s="307"/>
      <c r="X337" s="307"/>
      <c r="Y337" s="307"/>
      <c r="Z337" s="307"/>
    </row>
    <row r="338" spans="1:26" ht="12" customHeight="1">
      <c r="A338" s="366"/>
      <c r="B338" s="367"/>
      <c r="C338" s="307"/>
      <c r="D338" s="307"/>
      <c r="E338" s="317"/>
      <c r="F338" s="317"/>
      <c r="G338" s="317"/>
      <c r="H338" s="317"/>
      <c r="I338" s="341"/>
      <c r="J338" s="368"/>
      <c r="K338" s="307"/>
      <c r="L338" s="307"/>
      <c r="M338" s="369"/>
      <c r="N338" s="317"/>
      <c r="O338" s="307"/>
      <c r="P338" s="307"/>
      <c r="Q338" s="307"/>
      <c r="R338" s="307"/>
      <c r="S338" s="307"/>
      <c r="T338" s="307"/>
      <c r="U338" s="307"/>
      <c r="V338" s="307"/>
      <c r="W338" s="307"/>
      <c r="X338" s="307"/>
      <c r="Y338" s="307"/>
      <c r="Z338" s="307"/>
    </row>
    <row r="339" spans="1:26" ht="12" customHeight="1">
      <c r="A339" s="366"/>
      <c r="B339" s="367"/>
      <c r="C339" s="307"/>
      <c r="D339" s="307"/>
      <c r="E339" s="317"/>
      <c r="F339" s="317"/>
      <c r="G339" s="317"/>
      <c r="H339" s="317"/>
      <c r="I339" s="341"/>
      <c r="J339" s="368"/>
      <c r="K339" s="307"/>
      <c r="L339" s="307"/>
      <c r="M339" s="369"/>
      <c r="N339" s="317"/>
      <c r="O339" s="307"/>
      <c r="P339" s="307"/>
      <c r="Q339" s="307"/>
      <c r="R339" s="307"/>
      <c r="S339" s="307"/>
      <c r="T339" s="307"/>
      <c r="U339" s="307"/>
      <c r="V339" s="307"/>
      <c r="W339" s="307"/>
      <c r="X339" s="307"/>
      <c r="Y339" s="307"/>
      <c r="Z339" s="307"/>
    </row>
    <row r="340" spans="1:26" ht="12" customHeight="1">
      <c r="A340" s="366"/>
      <c r="B340" s="367"/>
      <c r="C340" s="307"/>
      <c r="D340" s="307"/>
      <c r="E340" s="317"/>
      <c r="F340" s="317"/>
      <c r="G340" s="317"/>
      <c r="H340" s="317"/>
      <c r="I340" s="341"/>
      <c r="J340" s="368"/>
      <c r="K340" s="307"/>
      <c r="L340" s="307"/>
      <c r="M340" s="369"/>
      <c r="N340" s="317"/>
      <c r="O340" s="307"/>
      <c r="P340" s="307"/>
      <c r="Q340" s="307"/>
      <c r="R340" s="307"/>
      <c r="S340" s="307"/>
      <c r="T340" s="307"/>
      <c r="U340" s="307"/>
      <c r="V340" s="307"/>
      <c r="W340" s="307"/>
      <c r="X340" s="307"/>
      <c r="Y340" s="307"/>
      <c r="Z340" s="307"/>
    </row>
    <row r="341" spans="1:26" ht="12" customHeight="1">
      <c r="A341" s="366"/>
      <c r="B341" s="367"/>
      <c r="C341" s="307"/>
      <c r="D341" s="307"/>
      <c r="E341" s="317"/>
      <c r="F341" s="317"/>
      <c r="G341" s="317"/>
      <c r="H341" s="317"/>
      <c r="I341" s="341"/>
      <c r="J341" s="368"/>
      <c r="K341" s="307"/>
      <c r="L341" s="307"/>
      <c r="M341" s="369"/>
      <c r="N341" s="317"/>
      <c r="O341" s="307"/>
      <c r="P341" s="307"/>
      <c r="Q341" s="307"/>
      <c r="R341" s="307"/>
      <c r="S341" s="307"/>
      <c r="T341" s="307"/>
      <c r="U341" s="307"/>
      <c r="V341" s="307"/>
      <c r="W341" s="307"/>
      <c r="X341" s="307"/>
      <c r="Y341" s="307"/>
      <c r="Z341" s="307"/>
    </row>
    <row r="342" spans="1:26" ht="12" customHeight="1">
      <c r="A342" s="366"/>
      <c r="B342" s="367"/>
      <c r="C342" s="307"/>
      <c r="D342" s="307"/>
      <c r="E342" s="317"/>
      <c r="F342" s="317"/>
      <c r="G342" s="317"/>
      <c r="H342" s="317"/>
      <c r="I342" s="341"/>
      <c r="J342" s="368"/>
      <c r="K342" s="307"/>
      <c r="L342" s="307"/>
      <c r="M342" s="369"/>
      <c r="N342" s="317"/>
      <c r="O342" s="307"/>
      <c r="P342" s="307"/>
      <c r="Q342" s="307"/>
      <c r="R342" s="307"/>
      <c r="S342" s="307"/>
      <c r="T342" s="307"/>
      <c r="U342" s="307"/>
      <c r="V342" s="307"/>
      <c r="W342" s="307"/>
      <c r="X342" s="307"/>
      <c r="Y342" s="307"/>
      <c r="Z342" s="307"/>
    </row>
    <row r="343" spans="1:26" ht="12" customHeight="1">
      <c r="A343" s="366"/>
      <c r="B343" s="367"/>
      <c r="C343" s="307"/>
      <c r="D343" s="307"/>
      <c r="E343" s="317"/>
      <c r="F343" s="317"/>
      <c r="G343" s="317"/>
      <c r="H343" s="317"/>
      <c r="I343" s="341"/>
      <c r="J343" s="368"/>
      <c r="K343" s="307"/>
      <c r="L343" s="307"/>
      <c r="M343" s="369"/>
      <c r="N343" s="317"/>
      <c r="O343" s="307"/>
      <c r="P343" s="307"/>
      <c r="Q343" s="307"/>
      <c r="R343" s="307"/>
      <c r="S343" s="307"/>
      <c r="T343" s="307"/>
      <c r="U343" s="307"/>
      <c r="V343" s="307"/>
      <c r="W343" s="307"/>
      <c r="X343" s="307"/>
      <c r="Y343" s="307"/>
      <c r="Z343" s="307"/>
    </row>
    <row r="344" spans="1:26" ht="12" customHeight="1">
      <c r="A344" s="366"/>
      <c r="B344" s="367"/>
      <c r="C344" s="307"/>
      <c r="D344" s="307"/>
      <c r="E344" s="317"/>
      <c r="F344" s="317"/>
      <c r="G344" s="317"/>
      <c r="H344" s="317"/>
      <c r="I344" s="341"/>
      <c r="J344" s="368"/>
      <c r="K344" s="307"/>
      <c r="L344" s="307"/>
      <c r="M344" s="369"/>
      <c r="N344" s="317"/>
      <c r="O344" s="307"/>
      <c r="P344" s="307"/>
      <c r="Q344" s="307"/>
      <c r="R344" s="307"/>
      <c r="S344" s="307"/>
      <c r="T344" s="307"/>
      <c r="U344" s="307"/>
      <c r="V344" s="307"/>
      <c r="W344" s="307"/>
      <c r="X344" s="307"/>
      <c r="Y344" s="307"/>
      <c r="Z344" s="307"/>
    </row>
    <row r="345" spans="1:26" ht="12" customHeight="1">
      <c r="A345" s="366"/>
      <c r="B345" s="367"/>
      <c r="C345" s="307"/>
      <c r="D345" s="307"/>
      <c r="E345" s="317"/>
      <c r="F345" s="317"/>
      <c r="G345" s="317"/>
      <c r="H345" s="317"/>
      <c r="I345" s="341"/>
      <c r="J345" s="368"/>
      <c r="K345" s="307"/>
      <c r="L345" s="307"/>
      <c r="M345" s="369"/>
      <c r="N345" s="317"/>
      <c r="O345" s="307"/>
      <c r="P345" s="307"/>
      <c r="Q345" s="307"/>
      <c r="R345" s="307"/>
      <c r="S345" s="307"/>
      <c r="T345" s="307"/>
      <c r="U345" s="307"/>
      <c r="V345" s="307"/>
      <c r="W345" s="307"/>
      <c r="X345" s="307"/>
      <c r="Y345" s="307"/>
      <c r="Z345" s="307"/>
    </row>
    <row r="346" spans="1:26" ht="12" customHeight="1">
      <c r="A346" s="366"/>
      <c r="B346" s="367"/>
      <c r="C346" s="307"/>
      <c r="D346" s="307"/>
      <c r="E346" s="317"/>
      <c r="F346" s="317"/>
      <c r="G346" s="317"/>
      <c r="H346" s="317"/>
      <c r="I346" s="341"/>
      <c r="J346" s="368"/>
      <c r="K346" s="307"/>
      <c r="L346" s="307"/>
      <c r="M346" s="369"/>
      <c r="N346" s="317"/>
      <c r="O346" s="307"/>
      <c r="P346" s="307"/>
      <c r="Q346" s="307"/>
      <c r="R346" s="307"/>
      <c r="S346" s="307"/>
      <c r="T346" s="307"/>
      <c r="U346" s="307"/>
      <c r="V346" s="307"/>
      <c r="W346" s="307"/>
      <c r="X346" s="307"/>
      <c r="Y346" s="307"/>
      <c r="Z346" s="307"/>
    </row>
    <row r="347" spans="1:26" ht="12" customHeight="1">
      <c r="A347" s="366"/>
      <c r="B347" s="367"/>
      <c r="C347" s="307"/>
      <c r="D347" s="307"/>
      <c r="E347" s="317"/>
      <c r="F347" s="317"/>
      <c r="G347" s="317"/>
      <c r="H347" s="317"/>
      <c r="I347" s="341"/>
      <c r="J347" s="368"/>
      <c r="K347" s="307"/>
      <c r="L347" s="307"/>
      <c r="M347" s="369"/>
      <c r="N347" s="317"/>
      <c r="O347" s="307"/>
      <c r="P347" s="307"/>
      <c r="Q347" s="307"/>
      <c r="R347" s="307"/>
      <c r="S347" s="307"/>
      <c r="T347" s="307"/>
      <c r="U347" s="307"/>
      <c r="V347" s="307"/>
      <c r="W347" s="307"/>
      <c r="X347" s="307"/>
      <c r="Y347" s="307"/>
      <c r="Z347" s="307"/>
    </row>
    <row r="348" spans="1:26" ht="12" customHeight="1">
      <c r="A348" s="366"/>
      <c r="B348" s="367"/>
      <c r="C348" s="307"/>
      <c r="D348" s="307"/>
      <c r="E348" s="317"/>
      <c r="F348" s="317"/>
      <c r="G348" s="317"/>
      <c r="H348" s="317"/>
      <c r="I348" s="341"/>
      <c r="J348" s="368"/>
      <c r="K348" s="307"/>
      <c r="L348" s="307"/>
      <c r="M348" s="369"/>
      <c r="N348" s="317"/>
      <c r="O348" s="307"/>
      <c r="P348" s="307"/>
      <c r="Q348" s="307"/>
      <c r="R348" s="307"/>
      <c r="S348" s="307"/>
      <c r="T348" s="307"/>
      <c r="U348" s="307"/>
      <c r="V348" s="307"/>
      <c r="W348" s="307"/>
      <c r="X348" s="307"/>
      <c r="Y348" s="307"/>
      <c r="Z348" s="307"/>
    </row>
    <row r="349" spans="1:26" ht="12" customHeight="1">
      <c r="A349" s="366"/>
      <c r="B349" s="367"/>
      <c r="C349" s="307"/>
      <c r="D349" s="307"/>
      <c r="E349" s="317"/>
      <c r="F349" s="317"/>
      <c r="G349" s="317"/>
      <c r="H349" s="317"/>
      <c r="I349" s="341"/>
      <c r="J349" s="368"/>
      <c r="K349" s="307"/>
      <c r="L349" s="307"/>
      <c r="M349" s="369"/>
      <c r="N349" s="317"/>
      <c r="O349" s="307"/>
      <c r="P349" s="307"/>
      <c r="Q349" s="307"/>
      <c r="R349" s="307"/>
      <c r="S349" s="307"/>
      <c r="T349" s="307"/>
      <c r="U349" s="307"/>
      <c r="V349" s="307"/>
      <c r="W349" s="307"/>
      <c r="X349" s="307"/>
      <c r="Y349" s="307"/>
      <c r="Z349" s="307"/>
    </row>
    <row r="350" spans="1:26" ht="12" customHeight="1">
      <c r="A350" s="366"/>
      <c r="B350" s="367"/>
      <c r="C350" s="307"/>
      <c r="D350" s="307"/>
      <c r="E350" s="317"/>
      <c r="F350" s="317"/>
      <c r="G350" s="317"/>
      <c r="H350" s="317"/>
      <c r="I350" s="341"/>
      <c r="J350" s="368"/>
      <c r="K350" s="307"/>
      <c r="L350" s="307"/>
      <c r="M350" s="369"/>
      <c r="N350" s="317"/>
      <c r="O350" s="307"/>
      <c r="P350" s="307"/>
      <c r="Q350" s="307"/>
      <c r="R350" s="307"/>
      <c r="S350" s="307"/>
      <c r="T350" s="307"/>
      <c r="U350" s="307"/>
      <c r="V350" s="307"/>
      <c r="W350" s="307"/>
      <c r="X350" s="307"/>
      <c r="Y350" s="307"/>
      <c r="Z350" s="307"/>
    </row>
    <row r="351" spans="1:26" ht="12" customHeight="1">
      <c r="A351" s="366"/>
      <c r="B351" s="367"/>
      <c r="C351" s="307"/>
      <c r="D351" s="307"/>
      <c r="E351" s="317"/>
      <c r="F351" s="317"/>
      <c r="G351" s="317"/>
      <c r="H351" s="317"/>
      <c r="I351" s="341"/>
      <c r="J351" s="368"/>
      <c r="K351" s="307"/>
      <c r="L351" s="307"/>
      <c r="M351" s="369"/>
      <c r="N351" s="317"/>
      <c r="O351" s="307"/>
      <c r="P351" s="307"/>
      <c r="Q351" s="307"/>
      <c r="R351" s="307"/>
      <c r="S351" s="307"/>
      <c r="T351" s="307"/>
      <c r="U351" s="307"/>
      <c r="V351" s="307"/>
      <c r="W351" s="307"/>
      <c r="X351" s="307"/>
      <c r="Y351" s="307"/>
      <c r="Z351" s="307"/>
    </row>
    <row r="352" spans="1:26" ht="12" customHeight="1">
      <c r="A352" s="366"/>
      <c r="B352" s="367"/>
      <c r="C352" s="307"/>
      <c r="D352" s="307"/>
      <c r="E352" s="317"/>
      <c r="F352" s="317"/>
      <c r="G352" s="317"/>
      <c r="H352" s="317"/>
      <c r="I352" s="341"/>
      <c r="J352" s="368"/>
      <c r="K352" s="307"/>
      <c r="L352" s="307"/>
      <c r="M352" s="369"/>
      <c r="N352" s="317"/>
      <c r="O352" s="307"/>
      <c r="P352" s="307"/>
      <c r="Q352" s="307"/>
      <c r="R352" s="307"/>
      <c r="S352" s="307"/>
      <c r="T352" s="307"/>
      <c r="U352" s="307"/>
      <c r="V352" s="307"/>
      <c r="W352" s="307"/>
      <c r="X352" s="307"/>
      <c r="Y352" s="307"/>
      <c r="Z352" s="307"/>
    </row>
    <row r="353" spans="1:26" ht="12" customHeight="1">
      <c r="A353" s="366"/>
      <c r="B353" s="367"/>
      <c r="C353" s="307"/>
      <c r="D353" s="307"/>
      <c r="E353" s="317"/>
      <c r="F353" s="317"/>
      <c r="G353" s="317"/>
      <c r="H353" s="317"/>
      <c r="I353" s="341"/>
      <c r="J353" s="368"/>
      <c r="K353" s="307"/>
      <c r="L353" s="307"/>
      <c r="M353" s="369"/>
      <c r="N353" s="317"/>
      <c r="O353" s="307"/>
      <c r="P353" s="307"/>
      <c r="Q353" s="307"/>
      <c r="R353" s="307"/>
      <c r="S353" s="307"/>
      <c r="T353" s="307"/>
      <c r="U353" s="307"/>
      <c r="V353" s="307"/>
      <c r="W353" s="307"/>
      <c r="X353" s="307"/>
      <c r="Y353" s="307"/>
      <c r="Z353" s="307"/>
    </row>
    <row r="354" spans="1:26" ht="12" customHeight="1">
      <c r="A354" s="366"/>
      <c r="B354" s="367"/>
      <c r="C354" s="307"/>
      <c r="D354" s="307"/>
      <c r="E354" s="317"/>
      <c r="F354" s="317"/>
      <c r="G354" s="317"/>
      <c r="H354" s="317"/>
      <c r="I354" s="341"/>
      <c r="J354" s="368"/>
      <c r="K354" s="307"/>
      <c r="L354" s="307"/>
      <c r="M354" s="369"/>
      <c r="N354" s="317"/>
      <c r="O354" s="307"/>
      <c r="P354" s="307"/>
      <c r="Q354" s="307"/>
      <c r="R354" s="307"/>
      <c r="S354" s="307"/>
      <c r="T354" s="307"/>
      <c r="U354" s="307"/>
      <c r="V354" s="307"/>
      <c r="W354" s="307"/>
      <c r="X354" s="307"/>
      <c r="Y354" s="307"/>
      <c r="Z354" s="307"/>
    </row>
    <row r="355" spans="1:26" ht="12" customHeight="1">
      <c r="A355" s="366"/>
      <c r="B355" s="367"/>
      <c r="C355" s="307"/>
      <c r="D355" s="307"/>
      <c r="E355" s="317"/>
      <c r="F355" s="317"/>
      <c r="G355" s="317"/>
      <c r="H355" s="317"/>
      <c r="I355" s="341"/>
      <c r="J355" s="368"/>
      <c r="K355" s="307"/>
      <c r="L355" s="307"/>
      <c r="M355" s="369"/>
      <c r="N355" s="317"/>
      <c r="O355" s="307"/>
      <c r="P355" s="307"/>
      <c r="Q355" s="307"/>
      <c r="R355" s="307"/>
      <c r="S355" s="307"/>
      <c r="T355" s="307"/>
      <c r="U355" s="307"/>
      <c r="V355" s="307"/>
      <c r="W355" s="307"/>
      <c r="X355" s="307"/>
      <c r="Y355" s="307"/>
      <c r="Z355" s="307"/>
    </row>
    <row r="356" spans="1:26" ht="12" customHeight="1">
      <c r="A356" s="366"/>
      <c r="B356" s="367"/>
      <c r="C356" s="307"/>
      <c r="D356" s="307"/>
      <c r="E356" s="317"/>
      <c r="F356" s="317"/>
      <c r="G356" s="317"/>
      <c r="H356" s="317"/>
      <c r="I356" s="341"/>
      <c r="J356" s="368"/>
      <c r="K356" s="307"/>
      <c r="L356" s="307"/>
      <c r="M356" s="369"/>
      <c r="N356" s="317"/>
      <c r="O356" s="307"/>
      <c r="P356" s="307"/>
      <c r="Q356" s="307"/>
      <c r="R356" s="307"/>
      <c r="S356" s="307"/>
      <c r="T356" s="307"/>
      <c r="U356" s="307"/>
      <c r="V356" s="307"/>
      <c r="W356" s="307"/>
      <c r="X356" s="307"/>
      <c r="Y356" s="307"/>
      <c r="Z356" s="307"/>
    </row>
    <row r="357" spans="1:26" ht="12" customHeight="1">
      <c r="A357" s="366"/>
      <c r="B357" s="367"/>
      <c r="C357" s="307"/>
      <c r="D357" s="307"/>
      <c r="E357" s="317"/>
      <c r="F357" s="317"/>
      <c r="G357" s="317"/>
      <c r="H357" s="317"/>
      <c r="I357" s="341"/>
      <c r="J357" s="368"/>
      <c r="K357" s="307"/>
      <c r="L357" s="307"/>
      <c r="M357" s="369"/>
      <c r="N357" s="317"/>
      <c r="O357" s="307"/>
      <c r="P357" s="307"/>
      <c r="Q357" s="307"/>
      <c r="R357" s="307"/>
      <c r="S357" s="307"/>
      <c r="T357" s="307"/>
      <c r="U357" s="307"/>
      <c r="V357" s="307"/>
      <c r="W357" s="307"/>
      <c r="X357" s="307"/>
      <c r="Y357" s="307"/>
      <c r="Z357" s="307"/>
    </row>
    <row r="358" spans="1:26" ht="12" customHeight="1">
      <c r="A358" s="366"/>
      <c r="B358" s="367"/>
      <c r="C358" s="307"/>
      <c r="D358" s="307"/>
      <c r="E358" s="317"/>
      <c r="F358" s="317"/>
      <c r="G358" s="317"/>
      <c r="H358" s="317"/>
      <c r="I358" s="341"/>
      <c r="J358" s="368"/>
      <c r="K358" s="307"/>
      <c r="L358" s="307"/>
      <c r="M358" s="369"/>
      <c r="N358" s="317"/>
      <c r="O358" s="307"/>
      <c r="P358" s="307"/>
      <c r="Q358" s="307"/>
      <c r="R358" s="307"/>
      <c r="S358" s="307"/>
      <c r="T358" s="307"/>
      <c r="U358" s="307"/>
      <c r="V358" s="307"/>
      <c r="W358" s="307"/>
      <c r="X358" s="307"/>
      <c r="Y358" s="307"/>
      <c r="Z358" s="307"/>
    </row>
    <row r="359" spans="1:26" ht="12" customHeight="1">
      <c r="A359" s="366"/>
      <c r="B359" s="367"/>
      <c r="C359" s="307"/>
      <c r="D359" s="307"/>
      <c r="E359" s="317"/>
      <c r="F359" s="317"/>
      <c r="G359" s="317"/>
      <c r="H359" s="317"/>
      <c r="I359" s="341"/>
      <c r="J359" s="368"/>
      <c r="K359" s="307"/>
      <c r="L359" s="307"/>
      <c r="M359" s="369"/>
      <c r="N359" s="317"/>
      <c r="O359" s="307"/>
      <c r="P359" s="307"/>
      <c r="Q359" s="307"/>
      <c r="R359" s="307"/>
      <c r="S359" s="307"/>
      <c r="T359" s="307"/>
      <c r="U359" s="307"/>
      <c r="V359" s="307"/>
      <c r="W359" s="307"/>
      <c r="X359" s="307"/>
      <c r="Y359" s="307"/>
      <c r="Z359" s="307"/>
    </row>
    <row r="360" spans="1:26" ht="12" customHeight="1">
      <c r="A360" s="366"/>
      <c r="B360" s="367"/>
      <c r="C360" s="307"/>
      <c r="D360" s="307"/>
      <c r="E360" s="317"/>
      <c r="F360" s="317"/>
      <c r="G360" s="317"/>
      <c r="H360" s="317"/>
      <c r="I360" s="341"/>
      <c r="J360" s="368"/>
      <c r="K360" s="307"/>
      <c r="L360" s="307"/>
      <c r="M360" s="369"/>
      <c r="N360" s="317"/>
      <c r="O360" s="307"/>
      <c r="P360" s="307"/>
      <c r="Q360" s="307"/>
      <c r="R360" s="307"/>
      <c r="S360" s="307"/>
      <c r="T360" s="307"/>
      <c r="U360" s="307"/>
      <c r="V360" s="307"/>
      <c r="W360" s="307"/>
      <c r="X360" s="307"/>
      <c r="Y360" s="307"/>
      <c r="Z360" s="307"/>
    </row>
    <row r="361" spans="1:26" ht="12" customHeight="1">
      <c r="A361" s="366"/>
      <c r="B361" s="367"/>
      <c r="C361" s="307"/>
      <c r="D361" s="307"/>
      <c r="E361" s="317"/>
      <c r="F361" s="317"/>
      <c r="G361" s="317"/>
      <c r="H361" s="317"/>
      <c r="I361" s="341"/>
      <c r="J361" s="368"/>
      <c r="K361" s="307"/>
      <c r="L361" s="307"/>
      <c r="M361" s="369"/>
      <c r="N361" s="317"/>
      <c r="O361" s="307"/>
      <c r="P361" s="307"/>
      <c r="Q361" s="307"/>
      <c r="R361" s="307"/>
      <c r="S361" s="307"/>
      <c r="T361" s="307"/>
      <c r="U361" s="307"/>
      <c r="V361" s="307"/>
      <c r="W361" s="307"/>
      <c r="X361" s="307"/>
      <c r="Y361" s="307"/>
      <c r="Z361" s="307"/>
    </row>
    <row r="362" spans="1:26" ht="12" customHeight="1">
      <c r="A362" s="366"/>
      <c r="B362" s="367"/>
      <c r="C362" s="307"/>
      <c r="D362" s="307"/>
      <c r="E362" s="317"/>
      <c r="F362" s="317"/>
      <c r="G362" s="317"/>
      <c r="H362" s="317"/>
      <c r="I362" s="341"/>
      <c r="J362" s="368"/>
      <c r="K362" s="307"/>
      <c r="L362" s="307"/>
      <c r="M362" s="369"/>
      <c r="N362" s="317"/>
      <c r="O362" s="307"/>
      <c r="P362" s="307"/>
      <c r="Q362" s="307"/>
      <c r="R362" s="307"/>
      <c r="S362" s="307"/>
      <c r="T362" s="307"/>
      <c r="U362" s="307"/>
      <c r="V362" s="307"/>
      <c r="W362" s="307"/>
      <c r="X362" s="307"/>
      <c r="Y362" s="307"/>
      <c r="Z362" s="307"/>
    </row>
    <row r="363" spans="1:26" ht="12" customHeight="1">
      <c r="A363" s="366"/>
      <c r="B363" s="367"/>
      <c r="C363" s="307"/>
      <c r="D363" s="307"/>
      <c r="E363" s="317"/>
      <c r="F363" s="317"/>
      <c r="G363" s="317"/>
      <c r="H363" s="317"/>
      <c r="I363" s="341"/>
      <c r="J363" s="368"/>
      <c r="K363" s="307"/>
      <c r="L363" s="307"/>
      <c r="M363" s="369"/>
      <c r="N363" s="317"/>
      <c r="O363" s="307"/>
      <c r="P363" s="307"/>
      <c r="Q363" s="307"/>
      <c r="R363" s="307"/>
      <c r="S363" s="307"/>
      <c r="T363" s="307"/>
      <c r="U363" s="307"/>
      <c r="V363" s="307"/>
      <c r="W363" s="307"/>
      <c r="X363" s="307"/>
      <c r="Y363" s="307"/>
      <c r="Z363" s="307"/>
    </row>
    <row r="364" spans="1:26" ht="12" customHeight="1">
      <c r="A364" s="366"/>
      <c r="B364" s="367"/>
      <c r="C364" s="307"/>
      <c r="D364" s="307"/>
      <c r="E364" s="317"/>
      <c r="F364" s="317"/>
      <c r="G364" s="317"/>
      <c r="H364" s="317"/>
      <c r="I364" s="341"/>
      <c r="J364" s="368"/>
      <c r="K364" s="307"/>
      <c r="L364" s="307"/>
      <c r="M364" s="369"/>
      <c r="N364" s="317"/>
      <c r="O364" s="307"/>
      <c r="P364" s="307"/>
      <c r="Q364" s="307"/>
      <c r="R364" s="307"/>
      <c r="S364" s="307"/>
      <c r="T364" s="307"/>
      <c r="U364" s="307"/>
      <c r="V364" s="307"/>
      <c r="W364" s="307"/>
      <c r="X364" s="307"/>
      <c r="Y364" s="307"/>
      <c r="Z364" s="307"/>
    </row>
    <row r="365" spans="1:26" ht="12" customHeight="1">
      <c r="A365" s="366"/>
      <c r="B365" s="367"/>
      <c r="C365" s="307"/>
      <c r="D365" s="307"/>
      <c r="E365" s="317"/>
      <c r="F365" s="317"/>
      <c r="G365" s="317"/>
      <c r="H365" s="317"/>
      <c r="I365" s="341"/>
      <c r="J365" s="368"/>
      <c r="K365" s="307"/>
      <c r="L365" s="307"/>
      <c r="M365" s="369"/>
      <c r="N365" s="317"/>
      <c r="O365" s="307"/>
      <c r="P365" s="307"/>
      <c r="Q365" s="307"/>
      <c r="R365" s="307"/>
      <c r="S365" s="307"/>
      <c r="T365" s="307"/>
      <c r="U365" s="307"/>
      <c r="V365" s="307"/>
      <c r="W365" s="307"/>
      <c r="X365" s="307"/>
      <c r="Y365" s="307"/>
      <c r="Z365" s="307"/>
    </row>
    <row r="366" spans="1:26" ht="12" customHeight="1">
      <c r="A366" s="366"/>
      <c r="B366" s="367"/>
      <c r="C366" s="307"/>
      <c r="D366" s="307"/>
      <c r="E366" s="317"/>
      <c r="F366" s="317"/>
      <c r="G366" s="317"/>
      <c r="H366" s="317"/>
      <c r="I366" s="341"/>
      <c r="J366" s="368"/>
      <c r="K366" s="307"/>
      <c r="L366" s="307"/>
      <c r="M366" s="369"/>
      <c r="N366" s="317"/>
      <c r="O366" s="307"/>
      <c r="P366" s="307"/>
      <c r="Q366" s="307"/>
      <c r="R366" s="307"/>
      <c r="S366" s="307"/>
      <c r="T366" s="307"/>
      <c r="U366" s="307"/>
      <c r="V366" s="307"/>
      <c r="W366" s="307"/>
      <c r="X366" s="307"/>
      <c r="Y366" s="307"/>
      <c r="Z366" s="307"/>
    </row>
    <row r="367" spans="1:26" ht="12" customHeight="1">
      <c r="A367" s="366"/>
      <c r="B367" s="367"/>
      <c r="C367" s="307"/>
      <c r="D367" s="307"/>
      <c r="E367" s="317"/>
      <c r="F367" s="317"/>
      <c r="G367" s="317"/>
      <c r="H367" s="317"/>
      <c r="I367" s="341"/>
      <c r="J367" s="368"/>
      <c r="K367" s="307"/>
      <c r="L367" s="307"/>
      <c r="M367" s="369"/>
      <c r="N367" s="317"/>
      <c r="O367" s="307"/>
      <c r="P367" s="307"/>
      <c r="Q367" s="307"/>
      <c r="R367" s="307"/>
      <c r="S367" s="307"/>
      <c r="T367" s="307"/>
      <c r="U367" s="307"/>
      <c r="V367" s="307"/>
      <c r="W367" s="307"/>
      <c r="X367" s="307"/>
      <c r="Y367" s="307"/>
      <c r="Z367" s="307"/>
    </row>
    <row r="368" spans="1:26" ht="12" customHeight="1">
      <c r="A368" s="366"/>
      <c r="B368" s="367"/>
      <c r="C368" s="307"/>
      <c r="D368" s="307"/>
      <c r="E368" s="317"/>
      <c r="F368" s="317"/>
      <c r="G368" s="317"/>
      <c r="H368" s="317"/>
      <c r="I368" s="341"/>
      <c r="J368" s="368"/>
      <c r="K368" s="307"/>
      <c r="L368" s="307"/>
      <c r="M368" s="369"/>
      <c r="N368" s="317"/>
      <c r="O368" s="307"/>
      <c r="P368" s="307"/>
      <c r="Q368" s="307"/>
      <c r="R368" s="307"/>
      <c r="S368" s="307"/>
      <c r="T368" s="307"/>
      <c r="U368" s="307"/>
      <c r="V368" s="307"/>
      <c r="W368" s="307"/>
      <c r="X368" s="307"/>
      <c r="Y368" s="307"/>
      <c r="Z368" s="307"/>
    </row>
    <row r="369" spans="1:26" ht="12" customHeight="1">
      <c r="A369" s="366"/>
      <c r="B369" s="367"/>
      <c r="C369" s="307"/>
      <c r="D369" s="307"/>
      <c r="E369" s="317"/>
      <c r="F369" s="317"/>
      <c r="G369" s="317"/>
      <c r="H369" s="317"/>
      <c r="I369" s="341"/>
      <c r="J369" s="368"/>
      <c r="K369" s="307"/>
      <c r="L369" s="307"/>
      <c r="M369" s="369"/>
      <c r="N369" s="317"/>
      <c r="O369" s="307"/>
      <c r="P369" s="307"/>
      <c r="Q369" s="307"/>
      <c r="R369" s="307"/>
      <c r="S369" s="307"/>
      <c r="T369" s="307"/>
      <c r="U369" s="307"/>
      <c r="V369" s="307"/>
      <c r="W369" s="307"/>
      <c r="X369" s="307"/>
      <c r="Y369" s="307"/>
      <c r="Z369" s="307"/>
    </row>
    <row r="370" spans="1:26" ht="12" customHeight="1">
      <c r="A370" s="366"/>
      <c r="B370" s="367"/>
      <c r="C370" s="307"/>
      <c r="D370" s="307"/>
      <c r="E370" s="317"/>
      <c r="F370" s="317"/>
      <c r="G370" s="317"/>
      <c r="H370" s="317"/>
      <c r="I370" s="341"/>
      <c r="J370" s="368"/>
      <c r="K370" s="307"/>
      <c r="L370" s="307"/>
      <c r="M370" s="369"/>
      <c r="N370" s="317"/>
      <c r="O370" s="307"/>
      <c r="P370" s="307"/>
      <c r="Q370" s="307"/>
      <c r="R370" s="307"/>
      <c r="S370" s="307"/>
      <c r="T370" s="307"/>
      <c r="U370" s="307"/>
      <c r="V370" s="307"/>
      <c r="W370" s="307"/>
      <c r="X370" s="307"/>
      <c r="Y370" s="307"/>
      <c r="Z370" s="307"/>
    </row>
    <row r="371" spans="1:26" ht="12" customHeight="1">
      <c r="A371" s="366"/>
      <c r="B371" s="367"/>
      <c r="C371" s="307"/>
      <c r="D371" s="307"/>
      <c r="E371" s="317"/>
      <c r="F371" s="317"/>
      <c r="G371" s="317"/>
      <c r="H371" s="317"/>
      <c r="I371" s="341"/>
      <c r="J371" s="368"/>
      <c r="K371" s="307"/>
      <c r="L371" s="307"/>
      <c r="M371" s="369"/>
      <c r="N371" s="317"/>
      <c r="O371" s="307"/>
      <c r="P371" s="307"/>
      <c r="Q371" s="307"/>
      <c r="R371" s="307"/>
      <c r="S371" s="307"/>
      <c r="T371" s="307"/>
      <c r="U371" s="307"/>
      <c r="V371" s="307"/>
      <c r="W371" s="307"/>
      <c r="X371" s="307"/>
      <c r="Y371" s="307"/>
      <c r="Z371" s="307"/>
    </row>
    <row r="372" spans="1:26" ht="12" customHeight="1">
      <c r="A372" s="366"/>
      <c r="B372" s="367"/>
      <c r="C372" s="307"/>
      <c r="D372" s="307"/>
      <c r="E372" s="317"/>
      <c r="F372" s="317"/>
      <c r="G372" s="317"/>
      <c r="H372" s="317"/>
      <c r="I372" s="341"/>
      <c r="J372" s="368"/>
      <c r="K372" s="307"/>
      <c r="L372" s="307"/>
      <c r="M372" s="369"/>
      <c r="N372" s="317"/>
      <c r="O372" s="307"/>
      <c r="P372" s="307"/>
      <c r="Q372" s="307"/>
      <c r="R372" s="307"/>
      <c r="S372" s="307"/>
      <c r="T372" s="307"/>
      <c r="U372" s="307"/>
      <c r="V372" s="307"/>
      <c r="W372" s="307"/>
      <c r="X372" s="307"/>
      <c r="Y372" s="307"/>
      <c r="Z372" s="307"/>
    </row>
    <row r="373" spans="1:26" ht="12" customHeight="1">
      <c r="A373" s="366"/>
      <c r="B373" s="367"/>
      <c r="C373" s="307"/>
      <c r="D373" s="307"/>
      <c r="E373" s="317"/>
      <c r="F373" s="317"/>
      <c r="G373" s="317"/>
      <c r="H373" s="317"/>
      <c r="I373" s="341"/>
      <c r="J373" s="368"/>
      <c r="K373" s="307"/>
      <c r="L373" s="307"/>
      <c r="M373" s="369"/>
      <c r="N373" s="317"/>
      <c r="O373" s="307"/>
      <c r="P373" s="307"/>
      <c r="Q373" s="307"/>
      <c r="R373" s="307"/>
      <c r="S373" s="307"/>
      <c r="T373" s="307"/>
      <c r="U373" s="307"/>
      <c r="V373" s="307"/>
      <c r="W373" s="307"/>
      <c r="X373" s="307"/>
      <c r="Y373" s="307"/>
      <c r="Z373" s="307"/>
    </row>
    <row r="374" spans="1:26" ht="12" customHeight="1">
      <c r="A374" s="366"/>
      <c r="B374" s="367"/>
      <c r="C374" s="307"/>
      <c r="D374" s="307"/>
      <c r="E374" s="317"/>
      <c r="F374" s="317"/>
      <c r="G374" s="317"/>
      <c r="H374" s="317"/>
      <c r="I374" s="341"/>
      <c r="J374" s="368"/>
      <c r="K374" s="307"/>
      <c r="L374" s="307"/>
      <c r="M374" s="369"/>
      <c r="N374" s="317"/>
      <c r="O374" s="307"/>
      <c r="P374" s="307"/>
      <c r="Q374" s="307"/>
      <c r="R374" s="307"/>
      <c r="S374" s="307"/>
      <c r="T374" s="307"/>
      <c r="U374" s="307"/>
      <c r="V374" s="307"/>
      <c r="W374" s="307"/>
      <c r="X374" s="307"/>
      <c r="Y374" s="307"/>
      <c r="Z374" s="307"/>
    </row>
    <row r="375" spans="1:26" ht="12" customHeight="1">
      <c r="A375" s="366"/>
      <c r="B375" s="367"/>
      <c r="C375" s="307"/>
      <c r="D375" s="307"/>
      <c r="E375" s="317"/>
      <c r="F375" s="317"/>
      <c r="G375" s="317"/>
      <c r="H375" s="317"/>
      <c r="I375" s="341"/>
      <c r="J375" s="368"/>
      <c r="K375" s="307"/>
      <c r="L375" s="307"/>
      <c r="M375" s="369"/>
      <c r="N375" s="317"/>
      <c r="O375" s="307"/>
      <c r="P375" s="307"/>
      <c r="Q375" s="307"/>
      <c r="R375" s="307"/>
      <c r="S375" s="307"/>
      <c r="T375" s="307"/>
      <c r="U375" s="307"/>
      <c r="V375" s="307"/>
      <c r="W375" s="307"/>
      <c r="X375" s="307"/>
      <c r="Y375" s="307"/>
      <c r="Z375" s="307"/>
    </row>
    <row r="376" spans="1:26" ht="12" customHeight="1">
      <c r="A376" s="366"/>
      <c r="B376" s="367"/>
      <c r="C376" s="307"/>
      <c r="D376" s="307"/>
      <c r="E376" s="317"/>
      <c r="F376" s="317"/>
      <c r="G376" s="317"/>
      <c r="H376" s="317"/>
      <c r="I376" s="341"/>
      <c r="J376" s="368"/>
      <c r="K376" s="307"/>
      <c r="L376" s="307"/>
      <c r="M376" s="369"/>
      <c r="N376" s="317"/>
      <c r="O376" s="307"/>
      <c r="P376" s="307"/>
      <c r="Q376" s="307"/>
      <c r="R376" s="307"/>
      <c r="S376" s="307"/>
      <c r="T376" s="307"/>
      <c r="U376" s="307"/>
      <c r="V376" s="307"/>
      <c r="W376" s="307"/>
      <c r="X376" s="307"/>
      <c r="Y376" s="307"/>
      <c r="Z376" s="307"/>
    </row>
    <row r="377" spans="1:26" ht="12" customHeight="1">
      <c r="A377" s="366"/>
      <c r="B377" s="367"/>
      <c r="C377" s="307"/>
      <c r="D377" s="307"/>
      <c r="E377" s="317"/>
      <c r="F377" s="317"/>
      <c r="G377" s="317"/>
      <c r="H377" s="317"/>
      <c r="I377" s="341"/>
      <c r="J377" s="368"/>
      <c r="K377" s="307"/>
      <c r="L377" s="307"/>
      <c r="M377" s="369"/>
      <c r="N377" s="317"/>
      <c r="O377" s="307"/>
      <c r="P377" s="307"/>
      <c r="Q377" s="307"/>
      <c r="R377" s="307"/>
      <c r="S377" s="307"/>
      <c r="T377" s="307"/>
      <c r="U377" s="307"/>
      <c r="V377" s="307"/>
      <c r="W377" s="307"/>
      <c r="X377" s="307"/>
      <c r="Y377" s="307"/>
      <c r="Z377" s="307"/>
    </row>
    <row r="378" spans="1:26" ht="12" customHeight="1">
      <c r="A378" s="366"/>
      <c r="B378" s="367"/>
      <c r="C378" s="307"/>
      <c r="D378" s="307"/>
      <c r="E378" s="317"/>
      <c r="F378" s="317"/>
      <c r="G378" s="317"/>
      <c r="H378" s="317"/>
      <c r="I378" s="341"/>
      <c r="J378" s="368"/>
      <c r="K378" s="307"/>
      <c r="L378" s="307"/>
      <c r="M378" s="369"/>
      <c r="N378" s="317"/>
      <c r="O378" s="307"/>
      <c r="P378" s="307"/>
      <c r="Q378" s="307"/>
      <c r="R378" s="307"/>
      <c r="S378" s="307"/>
      <c r="T378" s="307"/>
      <c r="U378" s="307"/>
      <c r="V378" s="307"/>
      <c r="W378" s="307"/>
      <c r="X378" s="307"/>
      <c r="Y378" s="307"/>
      <c r="Z378" s="307"/>
    </row>
    <row r="379" spans="1:26" ht="12" customHeight="1">
      <c r="A379" s="366"/>
      <c r="B379" s="367"/>
      <c r="C379" s="307"/>
      <c r="D379" s="307"/>
      <c r="E379" s="317"/>
      <c r="F379" s="317"/>
      <c r="G379" s="317"/>
      <c r="H379" s="317"/>
      <c r="I379" s="341"/>
      <c r="J379" s="368"/>
      <c r="K379" s="307"/>
      <c r="L379" s="307"/>
      <c r="M379" s="369"/>
      <c r="N379" s="317"/>
      <c r="O379" s="307"/>
      <c r="P379" s="307"/>
      <c r="Q379" s="307"/>
      <c r="R379" s="307"/>
      <c r="S379" s="307"/>
      <c r="T379" s="307"/>
      <c r="U379" s="307"/>
      <c r="V379" s="307"/>
      <c r="W379" s="307"/>
      <c r="X379" s="307"/>
      <c r="Y379" s="307"/>
      <c r="Z379" s="307"/>
    </row>
    <row r="380" spans="1:26" ht="12" customHeight="1">
      <c r="A380" s="366"/>
      <c r="B380" s="367"/>
      <c r="C380" s="307"/>
      <c r="D380" s="307"/>
      <c r="E380" s="317"/>
      <c r="F380" s="317"/>
      <c r="G380" s="317"/>
      <c r="H380" s="317"/>
      <c r="I380" s="341"/>
      <c r="J380" s="368"/>
      <c r="K380" s="307"/>
      <c r="L380" s="307"/>
      <c r="M380" s="369"/>
      <c r="N380" s="317"/>
      <c r="O380" s="307"/>
      <c r="P380" s="307"/>
      <c r="Q380" s="307"/>
      <c r="R380" s="307"/>
      <c r="S380" s="307"/>
      <c r="T380" s="307"/>
      <c r="U380" s="307"/>
      <c r="V380" s="307"/>
      <c r="W380" s="307"/>
      <c r="X380" s="307"/>
      <c r="Y380" s="307"/>
      <c r="Z380" s="307"/>
    </row>
    <row r="381" spans="1:26" ht="12" customHeight="1">
      <c r="A381" s="366"/>
      <c r="B381" s="367"/>
      <c r="C381" s="307"/>
      <c r="D381" s="307"/>
      <c r="E381" s="317"/>
      <c r="F381" s="317"/>
      <c r="G381" s="317"/>
      <c r="H381" s="317"/>
      <c r="I381" s="341"/>
      <c r="J381" s="368"/>
      <c r="K381" s="307"/>
      <c r="L381" s="307"/>
      <c r="M381" s="369"/>
      <c r="N381" s="317"/>
      <c r="O381" s="307"/>
      <c r="P381" s="307"/>
      <c r="Q381" s="307"/>
      <c r="R381" s="307"/>
      <c r="S381" s="307"/>
      <c r="T381" s="307"/>
      <c r="U381" s="307"/>
      <c r="V381" s="307"/>
      <c r="W381" s="307"/>
      <c r="X381" s="307"/>
      <c r="Y381" s="307"/>
      <c r="Z381" s="307"/>
    </row>
    <row r="382" spans="1:26" ht="12" customHeight="1">
      <c r="A382" s="366"/>
      <c r="B382" s="367"/>
      <c r="C382" s="307"/>
      <c r="D382" s="307"/>
      <c r="E382" s="317"/>
      <c r="F382" s="317"/>
      <c r="G382" s="317"/>
      <c r="H382" s="317"/>
      <c r="I382" s="341"/>
      <c r="J382" s="368"/>
      <c r="K382" s="307"/>
      <c r="L382" s="307"/>
      <c r="M382" s="369"/>
      <c r="N382" s="317"/>
      <c r="O382" s="307"/>
      <c r="P382" s="307"/>
      <c r="Q382" s="307"/>
      <c r="R382" s="307"/>
      <c r="S382" s="307"/>
      <c r="T382" s="307"/>
      <c r="U382" s="307"/>
      <c r="V382" s="307"/>
      <c r="W382" s="307"/>
      <c r="X382" s="307"/>
      <c r="Y382" s="307"/>
      <c r="Z382" s="307"/>
    </row>
    <row r="383" spans="1:26" ht="12" customHeight="1">
      <c r="A383" s="366"/>
      <c r="B383" s="367"/>
      <c r="C383" s="307"/>
      <c r="D383" s="307"/>
      <c r="E383" s="317"/>
      <c r="F383" s="317"/>
      <c r="G383" s="317"/>
      <c r="H383" s="317"/>
      <c r="I383" s="341"/>
      <c r="J383" s="368"/>
      <c r="K383" s="307"/>
      <c r="L383" s="307"/>
      <c r="M383" s="369"/>
      <c r="N383" s="317"/>
      <c r="O383" s="307"/>
      <c r="P383" s="307"/>
      <c r="Q383" s="307"/>
      <c r="R383" s="307"/>
      <c r="S383" s="307"/>
      <c r="T383" s="307"/>
      <c r="U383" s="307"/>
      <c r="V383" s="307"/>
      <c r="W383" s="307"/>
      <c r="X383" s="307"/>
      <c r="Y383" s="307"/>
      <c r="Z383" s="307"/>
    </row>
    <row r="384" spans="1:26" ht="12" customHeight="1">
      <c r="A384" s="366"/>
      <c r="B384" s="367"/>
      <c r="C384" s="307"/>
      <c r="D384" s="307"/>
      <c r="E384" s="317"/>
      <c r="F384" s="317"/>
      <c r="G384" s="317"/>
      <c r="H384" s="317"/>
      <c r="I384" s="341"/>
      <c r="J384" s="368"/>
      <c r="K384" s="307"/>
      <c r="L384" s="307"/>
      <c r="M384" s="369"/>
      <c r="N384" s="317"/>
      <c r="O384" s="307"/>
      <c r="P384" s="307"/>
      <c r="Q384" s="307"/>
      <c r="R384" s="307"/>
      <c r="S384" s="307"/>
      <c r="T384" s="307"/>
      <c r="U384" s="307"/>
      <c r="V384" s="307"/>
      <c r="W384" s="307"/>
      <c r="X384" s="307"/>
      <c r="Y384" s="307"/>
      <c r="Z384" s="307"/>
    </row>
    <row r="385" spans="1:26" ht="12" customHeight="1">
      <c r="A385" s="366"/>
      <c r="B385" s="367"/>
      <c r="C385" s="307"/>
      <c r="D385" s="307"/>
      <c r="E385" s="317"/>
      <c r="F385" s="317"/>
      <c r="G385" s="317"/>
      <c r="H385" s="317"/>
      <c r="I385" s="341"/>
      <c r="J385" s="368"/>
      <c r="K385" s="307"/>
      <c r="L385" s="307"/>
      <c r="M385" s="369"/>
      <c r="N385" s="317"/>
      <c r="O385" s="307"/>
      <c r="P385" s="307"/>
      <c r="Q385" s="307"/>
      <c r="R385" s="307"/>
      <c r="S385" s="307"/>
      <c r="T385" s="307"/>
      <c r="U385" s="307"/>
      <c r="V385" s="307"/>
      <c r="W385" s="307"/>
      <c r="X385" s="307"/>
      <c r="Y385" s="307"/>
      <c r="Z385" s="307"/>
    </row>
    <row r="386" spans="1:26" ht="12" customHeight="1">
      <c r="A386" s="366"/>
      <c r="B386" s="367"/>
      <c r="C386" s="307"/>
      <c r="D386" s="307"/>
      <c r="E386" s="317"/>
      <c r="F386" s="317"/>
      <c r="G386" s="317"/>
      <c r="H386" s="317"/>
      <c r="I386" s="341"/>
      <c r="J386" s="368"/>
      <c r="K386" s="307"/>
      <c r="L386" s="307"/>
      <c r="M386" s="369"/>
      <c r="N386" s="317"/>
      <c r="O386" s="307"/>
      <c r="P386" s="307"/>
      <c r="Q386" s="307"/>
      <c r="R386" s="307"/>
      <c r="S386" s="307"/>
      <c r="T386" s="307"/>
      <c r="U386" s="307"/>
      <c r="V386" s="307"/>
      <c r="W386" s="307"/>
      <c r="X386" s="307"/>
      <c r="Y386" s="307"/>
      <c r="Z386" s="307"/>
    </row>
    <row r="387" spans="1:26" ht="12" customHeight="1">
      <c r="A387" s="366"/>
      <c r="B387" s="367"/>
      <c r="C387" s="307"/>
      <c r="D387" s="307"/>
      <c r="E387" s="317"/>
      <c r="F387" s="317"/>
      <c r="G387" s="317"/>
      <c r="H387" s="317"/>
      <c r="I387" s="341"/>
      <c r="J387" s="368"/>
      <c r="K387" s="307"/>
      <c r="L387" s="307"/>
      <c r="M387" s="369"/>
      <c r="N387" s="317"/>
      <c r="O387" s="307"/>
      <c r="P387" s="307"/>
      <c r="Q387" s="307"/>
      <c r="R387" s="307"/>
      <c r="S387" s="307"/>
      <c r="T387" s="307"/>
      <c r="U387" s="307"/>
      <c r="V387" s="307"/>
      <c r="W387" s="307"/>
      <c r="X387" s="307"/>
      <c r="Y387" s="307"/>
      <c r="Z387" s="307"/>
    </row>
    <row r="388" spans="1:26" ht="12" customHeight="1">
      <c r="A388" s="366"/>
      <c r="B388" s="367"/>
      <c r="C388" s="307"/>
      <c r="D388" s="307"/>
      <c r="E388" s="317"/>
      <c r="F388" s="317"/>
      <c r="G388" s="317"/>
      <c r="H388" s="317"/>
      <c r="I388" s="341"/>
      <c r="J388" s="368"/>
      <c r="K388" s="307"/>
      <c r="L388" s="307"/>
      <c r="M388" s="369"/>
      <c r="N388" s="317"/>
      <c r="O388" s="307"/>
      <c r="P388" s="307"/>
      <c r="Q388" s="307"/>
      <c r="R388" s="307"/>
      <c r="S388" s="307"/>
      <c r="T388" s="307"/>
      <c r="U388" s="307"/>
      <c r="V388" s="307"/>
      <c r="W388" s="307"/>
      <c r="X388" s="307"/>
      <c r="Y388" s="307"/>
      <c r="Z388" s="307"/>
    </row>
    <row r="389" spans="1:26" ht="12" customHeight="1">
      <c r="A389" s="366"/>
      <c r="B389" s="367"/>
      <c r="C389" s="307"/>
      <c r="D389" s="307"/>
      <c r="E389" s="317"/>
      <c r="F389" s="317"/>
      <c r="G389" s="317"/>
      <c r="H389" s="317"/>
      <c r="I389" s="341"/>
      <c r="J389" s="368"/>
      <c r="K389" s="307"/>
      <c r="L389" s="307"/>
      <c r="M389" s="369"/>
      <c r="N389" s="317"/>
      <c r="O389" s="307"/>
      <c r="P389" s="307"/>
      <c r="Q389" s="307"/>
      <c r="R389" s="307"/>
      <c r="S389" s="307"/>
      <c r="T389" s="307"/>
      <c r="U389" s="307"/>
      <c r="V389" s="307"/>
      <c r="W389" s="307"/>
      <c r="X389" s="307"/>
      <c r="Y389" s="307"/>
      <c r="Z389" s="307"/>
    </row>
    <row r="390" spans="1:26" ht="12" customHeight="1">
      <c r="A390" s="366"/>
      <c r="B390" s="367"/>
      <c r="C390" s="307"/>
      <c r="D390" s="307"/>
      <c r="E390" s="317"/>
      <c r="F390" s="317"/>
      <c r="G390" s="317"/>
      <c r="H390" s="317"/>
      <c r="I390" s="341"/>
      <c r="J390" s="368"/>
      <c r="K390" s="307"/>
      <c r="L390" s="307"/>
      <c r="M390" s="369"/>
      <c r="N390" s="317"/>
      <c r="O390" s="307"/>
      <c r="P390" s="307"/>
      <c r="Q390" s="307"/>
      <c r="R390" s="307"/>
      <c r="S390" s="307"/>
      <c r="T390" s="307"/>
      <c r="U390" s="307"/>
      <c r="V390" s="307"/>
      <c r="W390" s="307"/>
      <c r="X390" s="307"/>
      <c r="Y390" s="307"/>
      <c r="Z390" s="307"/>
    </row>
    <row r="391" spans="1:26" ht="12" customHeight="1">
      <c r="A391" s="366"/>
      <c r="B391" s="367"/>
      <c r="C391" s="307"/>
      <c r="D391" s="307"/>
      <c r="E391" s="317"/>
      <c r="F391" s="317"/>
      <c r="G391" s="317"/>
      <c r="H391" s="317"/>
      <c r="I391" s="341"/>
      <c r="J391" s="368"/>
      <c r="K391" s="307"/>
      <c r="L391" s="307"/>
      <c r="M391" s="369"/>
      <c r="N391" s="317"/>
      <c r="O391" s="307"/>
      <c r="P391" s="307"/>
      <c r="Q391" s="307"/>
      <c r="R391" s="307"/>
      <c r="S391" s="307"/>
      <c r="T391" s="307"/>
      <c r="U391" s="307"/>
      <c r="V391" s="307"/>
      <c r="W391" s="307"/>
      <c r="X391" s="307"/>
      <c r="Y391" s="307"/>
      <c r="Z391" s="307"/>
    </row>
    <row r="392" spans="1:26" ht="12" customHeight="1">
      <c r="A392" s="366"/>
      <c r="B392" s="367"/>
      <c r="C392" s="307"/>
      <c r="D392" s="307"/>
      <c r="E392" s="317"/>
      <c r="F392" s="317"/>
      <c r="G392" s="317"/>
      <c r="H392" s="317"/>
      <c r="I392" s="341"/>
      <c r="J392" s="368"/>
      <c r="K392" s="307"/>
      <c r="L392" s="307"/>
      <c r="M392" s="369"/>
      <c r="N392" s="317"/>
      <c r="O392" s="307"/>
      <c r="P392" s="307"/>
      <c r="Q392" s="307"/>
      <c r="R392" s="307"/>
      <c r="S392" s="307"/>
      <c r="T392" s="307"/>
      <c r="U392" s="307"/>
      <c r="V392" s="307"/>
      <c r="W392" s="307"/>
      <c r="X392" s="307"/>
      <c r="Y392" s="307"/>
      <c r="Z392" s="307"/>
    </row>
    <row r="393" spans="1:26" ht="12" customHeight="1">
      <c r="A393" s="366"/>
      <c r="B393" s="367"/>
      <c r="C393" s="307"/>
      <c r="D393" s="307"/>
      <c r="E393" s="317"/>
      <c r="F393" s="317"/>
      <c r="G393" s="317"/>
      <c r="H393" s="317"/>
      <c r="I393" s="341"/>
      <c r="J393" s="368"/>
      <c r="K393" s="307"/>
      <c r="L393" s="307"/>
      <c r="M393" s="369"/>
      <c r="N393" s="317"/>
      <c r="O393" s="307"/>
      <c r="P393" s="307"/>
      <c r="Q393" s="307"/>
      <c r="R393" s="307"/>
      <c r="S393" s="307"/>
      <c r="T393" s="307"/>
      <c r="U393" s="307"/>
      <c r="V393" s="307"/>
      <c r="W393" s="307"/>
      <c r="X393" s="307"/>
      <c r="Y393" s="307"/>
      <c r="Z393" s="307"/>
    </row>
    <row r="394" spans="1:26" ht="12" customHeight="1">
      <c r="A394" s="366"/>
      <c r="B394" s="367"/>
      <c r="C394" s="307"/>
      <c r="D394" s="307"/>
      <c r="E394" s="317"/>
      <c r="F394" s="317"/>
      <c r="G394" s="317"/>
      <c r="H394" s="317"/>
      <c r="I394" s="341"/>
      <c r="J394" s="368"/>
      <c r="K394" s="307"/>
      <c r="L394" s="307"/>
      <c r="M394" s="369"/>
      <c r="N394" s="317"/>
      <c r="O394" s="307"/>
      <c r="P394" s="307"/>
      <c r="Q394" s="307"/>
      <c r="R394" s="307"/>
      <c r="S394" s="307"/>
      <c r="T394" s="307"/>
      <c r="U394" s="307"/>
      <c r="V394" s="307"/>
      <c r="W394" s="307"/>
      <c r="X394" s="307"/>
      <c r="Y394" s="307"/>
      <c r="Z394" s="307"/>
    </row>
    <row r="395" spans="1:26" ht="12" customHeight="1">
      <c r="A395" s="366"/>
      <c r="B395" s="367"/>
      <c r="C395" s="307"/>
      <c r="D395" s="307"/>
      <c r="E395" s="317"/>
      <c r="F395" s="317"/>
      <c r="G395" s="317"/>
      <c r="H395" s="317"/>
      <c r="I395" s="341"/>
      <c r="J395" s="368"/>
      <c r="K395" s="307"/>
      <c r="L395" s="307"/>
      <c r="M395" s="369"/>
      <c r="N395" s="317"/>
      <c r="O395" s="307"/>
      <c r="P395" s="307"/>
      <c r="Q395" s="307"/>
      <c r="R395" s="307"/>
      <c r="S395" s="307"/>
      <c r="T395" s="307"/>
      <c r="U395" s="307"/>
      <c r="V395" s="307"/>
      <c r="W395" s="307"/>
      <c r="X395" s="307"/>
      <c r="Y395" s="307"/>
      <c r="Z395" s="307"/>
    </row>
    <row r="396" spans="1:26" ht="12" customHeight="1">
      <c r="A396" s="366"/>
      <c r="B396" s="367"/>
      <c r="C396" s="307"/>
      <c r="D396" s="307"/>
      <c r="E396" s="317"/>
      <c r="F396" s="317"/>
      <c r="G396" s="317"/>
      <c r="H396" s="317"/>
      <c r="I396" s="341"/>
      <c r="J396" s="368"/>
      <c r="K396" s="307"/>
      <c r="L396" s="307"/>
      <c r="M396" s="369"/>
      <c r="N396" s="317"/>
      <c r="O396" s="307"/>
      <c r="P396" s="307"/>
      <c r="Q396" s="307"/>
      <c r="R396" s="307"/>
      <c r="S396" s="307"/>
      <c r="T396" s="307"/>
      <c r="U396" s="307"/>
      <c r="V396" s="307"/>
      <c r="W396" s="307"/>
      <c r="X396" s="307"/>
      <c r="Y396" s="307"/>
      <c r="Z396" s="307"/>
    </row>
    <row r="397" spans="1:26" ht="12" customHeight="1">
      <c r="A397" s="366"/>
      <c r="B397" s="367"/>
      <c r="C397" s="307"/>
      <c r="D397" s="307"/>
      <c r="E397" s="317"/>
      <c r="F397" s="317"/>
      <c r="G397" s="317"/>
      <c r="H397" s="317"/>
      <c r="I397" s="341"/>
      <c r="J397" s="368"/>
      <c r="K397" s="307"/>
      <c r="L397" s="307"/>
      <c r="M397" s="369"/>
      <c r="N397" s="317"/>
      <c r="O397" s="307"/>
      <c r="P397" s="307"/>
      <c r="Q397" s="307"/>
      <c r="R397" s="307"/>
      <c r="S397" s="307"/>
      <c r="T397" s="307"/>
      <c r="U397" s="307"/>
      <c r="V397" s="307"/>
      <c r="W397" s="307"/>
      <c r="X397" s="307"/>
      <c r="Y397" s="307"/>
      <c r="Z397" s="307"/>
    </row>
    <row r="398" spans="1:26" ht="12" customHeight="1">
      <c r="A398" s="366"/>
      <c r="B398" s="367"/>
      <c r="C398" s="307"/>
      <c r="D398" s="307"/>
      <c r="E398" s="317"/>
      <c r="F398" s="317"/>
      <c r="G398" s="317"/>
      <c r="H398" s="317"/>
      <c r="I398" s="341"/>
      <c r="J398" s="368"/>
      <c r="K398" s="307"/>
      <c r="L398" s="307"/>
      <c r="M398" s="369"/>
      <c r="N398" s="317"/>
      <c r="O398" s="307"/>
      <c r="P398" s="307"/>
      <c r="Q398" s="307"/>
      <c r="R398" s="307"/>
      <c r="S398" s="307"/>
      <c r="T398" s="307"/>
      <c r="U398" s="307"/>
      <c r="V398" s="307"/>
      <c r="W398" s="307"/>
      <c r="X398" s="307"/>
      <c r="Y398" s="307"/>
      <c r="Z398" s="307"/>
    </row>
    <row r="399" spans="1:26" ht="12" customHeight="1">
      <c r="A399" s="366"/>
      <c r="B399" s="367"/>
      <c r="C399" s="307"/>
      <c r="D399" s="307"/>
      <c r="E399" s="317"/>
      <c r="F399" s="317"/>
      <c r="G399" s="317"/>
      <c r="H399" s="317"/>
      <c r="I399" s="341"/>
      <c r="J399" s="368"/>
      <c r="K399" s="307"/>
      <c r="L399" s="307"/>
      <c r="M399" s="369"/>
      <c r="N399" s="317"/>
      <c r="O399" s="307"/>
      <c r="P399" s="307"/>
      <c r="Q399" s="307"/>
      <c r="R399" s="307"/>
      <c r="S399" s="307"/>
      <c r="T399" s="307"/>
      <c r="U399" s="307"/>
      <c r="V399" s="307"/>
      <c r="W399" s="307"/>
      <c r="X399" s="307"/>
      <c r="Y399" s="307"/>
      <c r="Z399" s="307"/>
    </row>
    <row r="400" spans="1:26" ht="12" customHeight="1">
      <c r="A400" s="366"/>
      <c r="B400" s="367"/>
      <c r="C400" s="307"/>
      <c r="D400" s="307"/>
      <c r="E400" s="317"/>
      <c r="F400" s="317"/>
      <c r="G400" s="317"/>
      <c r="H400" s="317"/>
      <c r="I400" s="341"/>
      <c r="J400" s="368"/>
      <c r="K400" s="307"/>
      <c r="L400" s="307"/>
      <c r="M400" s="369"/>
      <c r="N400" s="317"/>
      <c r="O400" s="307"/>
      <c r="P400" s="307"/>
      <c r="Q400" s="307"/>
      <c r="R400" s="307"/>
      <c r="S400" s="307"/>
      <c r="T400" s="307"/>
      <c r="U400" s="307"/>
      <c r="V400" s="307"/>
      <c r="W400" s="307"/>
      <c r="X400" s="307"/>
      <c r="Y400" s="307"/>
      <c r="Z400" s="307"/>
    </row>
    <row r="401" spans="1:26" ht="12" customHeight="1">
      <c r="A401" s="366"/>
      <c r="B401" s="367"/>
      <c r="C401" s="307"/>
      <c r="D401" s="307"/>
      <c r="E401" s="317"/>
      <c r="F401" s="317"/>
      <c r="G401" s="317"/>
      <c r="H401" s="317"/>
      <c r="I401" s="341"/>
      <c r="J401" s="368"/>
      <c r="K401" s="307"/>
      <c r="L401" s="307"/>
      <c r="M401" s="369"/>
      <c r="N401" s="317"/>
      <c r="O401" s="307"/>
      <c r="P401" s="307"/>
      <c r="Q401" s="307"/>
      <c r="R401" s="307"/>
      <c r="S401" s="307"/>
      <c r="T401" s="307"/>
      <c r="U401" s="307"/>
      <c r="V401" s="307"/>
      <c r="W401" s="307"/>
      <c r="X401" s="307"/>
      <c r="Y401" s="307"/>
      <c r="Z401" s="307"/>
    </row>
    <row r="402" spans="1:26" ht="12" customHeight="1">
      <c r="A402" s="366"/>
      <c r="B402" s="367"/>
      <c r="C402" s="307"/>
      <c r="D402" s="307"/>
      <c r="E402" s="317"/>
      <c r="F402" s="317"/>
      <c r="G402" s="317"/>
      <c r="H402" s="317"/>
      <c r="I402" s="341"/>
      <c r="J402" s="368"/>
      <c r="K402" s="307"/>
      <c r="L402" s="307"/>
      <c r="M402" s="369"/>
      <c r="N402" s="317"/>
      <c r="O402" s="307"/>
      <c r="P402" s="307"/>
      <c r="Q402" s="307"/>
      <c r="R402" s="307"/>
      <c r="S402" s="307"/>
      <c r="T402" s="307"/>
      <c r="U402" s="307"/>
      <c r="V402" s="307"/>
      <c r="W402" s="307"/>
      <c r="X402" s="307"/>
      <c r="Y402" s="307"/>
      <c r="Z402" s="307"/>
    </row>
    <row r="403" spans="1:26" ht="12" customHeight="1">
      <c r="A403" s="366"/>
      <c r="B403" s="367"/>
      <c r="C403" s="307"/>
      <c r="D403" s="307"/>
      <c r="E403" s="317"/>
      <c r="F403" s="317"/>
      <c r="G403" s="317"/>
      <c r="H403" s="317"/>
      <c r="I403" s="341"/>
      <c r="J403" s="368"/>
      <c r="K403" s="307"/>
      <c r="L403" s="307"/>
      <c r="M403" s="369"/>
      <c r="N403" s="317"/>
      <c r="O403" s="307"/>
      <c r="P403" s="307"/>
      <c r="Q403" s="307"/>
      <c r="R403" s="307"/>
      <c r="S403" s="307"/>
      <c r="T403" s="307"/>
      <c r="U403" s="307"/>
      <c r="V403" s="307"/>
      <c r="W403" s="307"/>
      <c r="X403" s="307"/>
      <c r="Y403" s="307"/>
      <c r="Z403" s="307"/>
    </row>
    <row r="404" spans="1:26" ht="12" customHeight="1">
      <c r="A404" s="366"/>
      <c r="B404" s="367"/>
      <c r="C404" s="307"/>
      <c r="D404" s="307"/>
      <c r="E404" s="317"/>
      <c r="F404" s="317"/>
      <c r="G404" s="317"/>
      <c r="H404" s="317"/>
      <c r="I404" s="341"/>
      <c r="J404" s="368"/>
      <c r="K404" s="307"/>
      <c r="L404" s="307"/>
      <c r="M404" s="369"/>
      <c r="N404" s="317"/>
      <c r="O404" s="307"/>
      <c r="P404" s="307"/>
      <c r="Q404" s="307"/>
      <c r="R404" s="307"/>
      <c r="S404" s="307"/>
      <c r="T404" s="307"/>
      <c r="U404" s="307"/>
      <c r="V404" s="307"/>
      <c r="W404" s="307"/>
      <c r="X404" s="307"/>
      <c r="Y404" s="307"/>
      <c r="Z404" s="307"/>
    </row>
    <row r="405" spans="1:26" ht="12" customHeight="1">
      <c r="A405" s="366"/>
      <c r="B405" s="367"/>
      <c r="C405" s="307"/>
      <c r="D405" s="307"/>
      <c r="E405" s="317"/>
      <c r="F405" s="317"/>
      <c r="G405" s="317"/>
      <c r="H405" s="317"/>
      <c r="I405" s="341"/>
      <c r="J405" s="368"/>
      <c r="K405" s="307"/>
      <c r="L405" s="307"/>
      <c r="M405" s="369"/>
      <c r="N405" s="317"/>
      <c r="O405" s="307"/>
      <c r="P405" s="307"/>
      <c r="Q405" s="307"/>
      <c r="R405" s="307"/>
      <c r="S405" s="307"/>
      <c r="T405" s="307"/>
      <c r="U405" s="307"/>
      <c r="V405" s="307"/>
      <c r="W405" s="307"/>
      <c r="X405" s="307"/>
      <c r="Y405" s="307"/>
      <c r="Z405" s="307"/>
    </row>
    <row r="406" spans="1:26" ht="12" customHeight="1">
      <c r="A406" s="366"/>
      <c r="B406" s="367"/>
      <c r="C406" s="307"/>
      <c r="D406" s="307"/>
      <c r="E406" s="317"/>
      <c r="F406" s="317"/>
      <c r="G406" s="317"/>
      <c r="H406" s="317"/>
      <c r="I406" s="341"/>
      <c r="J406" s="368"/>
      <c r="K406" s="307"/>
      <c r="L406" s="307"/>
      <c r="M406" s="369"/>
      <c r="N406" s="317"/>
      <c r="O406" s="307"/>
      <c r="P406" s="307"/>
      <c r="Q406" s="307"/>
      <c r="R406" s="307"/>
      <c r="S406" s="307"/>
      <c r="T406" s="307"/>
      <c r="U406" s="307"/>
      <c r="V406" s="307"/>
      <c r="W406" s="307"/>
      <c r="X406" s="307"/>
      <c r="Y406" s="307"/>
      <c r="Z406" s="307"/>
    </row>
    <row r="407" spans="1:26" ht="12" customHeight="1">
      <c r="A407" s="366"/>
      <c r="B407" s="367"/>
      <c r="C407" s="307"/>
      <c r="D407" s="307"/>
      <c r="E407" s="317"/>
      <c r="F407" s="317"/>
      <c r="G407" s="317"/>
      <c r="H407" s="317"/>
      <c r="I407" s="341"/>
      <c r="J407" s="368"/>
      <c r="K407" s="307"/>
      <c r="L407" s="307"/>
      <c r="M407" s="369"/>
      <c r="N407" s="317"/>
      <c r="O407" s="307"/>
      <c r="P407" s="307"/>
      <c r="Q407" s="307"/>
      <c r="R407" s="307"/>
      <c r="S407" s="307"/>
      <c r="T407" s="307"/>
      <c r="U407" s="307"/>
      <c r="V407" s="307"/>
      <c r="W407" s="307"/>
      <c r="X407" s="307"/>
      <c r="Y407" s="307"/>
      <c r="Z407" s="307"/>
    </row>
    <row r="408" spans="1:26" ht="12" customHeight="1">
      <c r="A408" s="366"/>
      <c r="B408" s="367"/>
      <c r="C408" s="307"/>
      <c r="D408" s="307"/>
      <c r="E408" s="317"/>
      <c r="F408" s="317"/>
      <c r="G408" s="317"/>
      <c r="H408" s="317"/>
      <c r="I408" s="341"/>
      <c r="J408" s="368"/>
      <c r="K408" s="307"/>
      <c r="L408" s="307"/>
      <c r="M408" s="369"/>
      <c r="N408" s="317"/>
      <c r="O408" s="307"/>
      <c r="P408" s="307"/>
      <c r="Q408" s="307"/>
      <c r="R408" s="307"/>
      <c r="S408" s="307"/>
      <c r="T408" s="307"/>
      <c r="U408" s="307"/>
      <c r="V408" s="307"/>
      <c r="W408" s="307"/>
      <c r="X408" s="307"/>
      <c r="Y408" s="307"/>
      <c r="Z408" s="307"/>
    </row>
    <row r="409" spans="1:26" ht="12" customHeight="1">
      <c r="A409" s="366"/>
      <c r="B409" s="367"/>
      <c r="C409" s="307"/>
      <c r="D409" s="307"/>
      <c r="E409" s="317"/>
      <c r="F409" s="317"/>
      <c r="G409" s="317"/>
      <c r="H409" s="317"/>
      <c r="I409" s="341"/>
      <c r="J409" s="368"/>
      <c r="K409" s="307"/>
      <c r="L409" s="307"/>
      <c r="M409" s="369"/>
      <c r="N409" s="317"/>
      <c r="O409" s="307"/>
      <c r="P409" s="307"/>
      <c r="Q409" s="307"/>
      <c r="R409" s="307"/>
      <c r="S409" s="307"/>
      <c r="T409" s="307"/>
      <c r="U409" s="307"/>
      <c r="V409" s="307"/>
      <c r="W409" s="307"/>
      <c r="X409" s="307"/>
      <c r="Y409" s="307"/>
      <c r="Z409" s="307"/>
    </row>
    <row r="410" spans="1:26" ht="12" customHeight="1">
      <c r="A410" s="366"/>
      <c r="B410" s="367"/>
      <c r="C410" s="307"/>
      <c r="D410" s="307"/>
      <c r="E410" s="317"/>
      <c r="F410" s="317"/>
      <c r="G410" s="317"/>
      <c r="H410" s="317"/>
      <c r="I410" s="341"/>
      <c r="J410" s="368"/>
      <c r="K410" s="307"/>
      <c r="L410" s="307"/>
      <c r="M410" s="369"/>
      <c r="N410" s="317"/>
      <c r="O410" s="307"/>
      <c r="P410" s="307"/>
      <c r="Q410" s="307"/>
      <c r="R410" s="307"/>
      <c r="S410" s="307"/>
      <c r="T410" s="307"/>
      <c r="U410" s="307"/>
      <c r="V410" s="307"/>
      <c r="W410" s="307"/>
      <c r="X410" s="307"/>
      <c r="Y410" s="307"/>
      <c r="Z410" s="307"/>
    </row>
    <row r="411" spans="1:26" ht="12" customHeight="1">
      <c r="A411" s="366"/>
      <c r="B411" s="367"/>
      <c r="C411" s="307"/>
      <c r="D411" s="307"/>
      <c r="E411" s="317"/>
      <c r="F411" s="317"/>
      <c r="G411" s="317"/>
      <c r="H411" s="317"/>
      <c r="I411" s="341"/>
      <c r="J411" s="368"/>
      <c r="K411" s="307"/>
      <c r="L411" s="307"/>
      <c r="M411" s="369"/>
      <c r="N411" s="317"/>
      <c r="O411" s="307"/>
      <c r="P411" s="307"/>
      <c r="Q411" s="307"/>
      <c r="R411" s="307"/>
      <c r="S411" s="307"/>
      <c r="T411" s="307"/>
      <c r="U411" s="307"/>
      <c r="V411" s="307"/>
      <c r="W411" s="307"/>
      <c r="X411" s="307"/>
      <c r="Y411" s="307"/>
      <c r="Z411" s="307"/>
    </row>
    <row r="412" spans="1:26" ht="12" customHeight="1">
      <c r="A412" s="366"/>
      <c r="B412" s="367"/>
      <c r="C412" s="307"/>
      <c r="D412" s="307"/>
      <c r="E412" s="317"/>
      <c r="F412" s="317"/>
      <c r="G412" s="317"/>
      <c r="H412" s="317"/>
      <c r="I412" s="341"/>
      <c r="J412" s="368"/>
      <c r="K412" s="307"/>
      <c r="L412" s="307"/>
      <c r="M412" s="369"/>
      <c r="N412" s="317"/>
      <c r="O412" s="307"/>
      <c r="P412" s="307"/>
      <c r="Q412" s="307"/>
      <c r="R412" s="307"/>
      <c r="S412" s="307"/>
      <c r="T412" s="307"/>
      <c r="U412" s="307"/>
      <c r="V412" s="307"/>
      <c r="W412" s="307"/>
      <c r="X412" s="307"/>
      <c r="Y412" s="307"/>
      <c r="Z412" s="307"/>
    </row>
    <row r="413" spans="1:26" ht="12" customHeight="1">
      <c r="A413" s="366"/>
      <c r="B413" s="367"/>
      <c r="C413" s="307"/>
      <c r="D413" s="307"/>
      <c r="E413" s="317"/>
      <c r="F413" s="317"/>
      <c r="G413" s="317"/>
      <c r="H413" s="317"/>
      <c r="I413" s="341"/>
      <c r="J413" s="368"/>
      <c r="K413" s="307"/>
      <c r="L413" s="307"/>
      <c r="M413" s="369"/>
      <c r="N413" s="317"/>
      <c r="O413" s="307"/>
      <c r="P413" s="307"/>
      <c r="Q413" s="307"/>
      <c r="R413" s="307"/>
      <c r="S413" s="307"/>
      <c r="T413" s="307"/>
      <c r="U413" s="307"/>
      <c r="V413" s="307"/>
      <c r="W413" s="307"/>
      <c r="X413" s="307"/>
      <c r="Y413" s="307"/>
      <c r="Z413" s="307"/>
    </row>
    <row r="414" spans="1:26" ht="12" customHeight="1">
      <c r="A414" s="366"/>
      <c r="B414" s="367"/>
      <c r="C414" s="307"/>
      <c r="D414" s="307"/>
      <c r="E414" s="317"/>
      <c r="F414" s="317"/>
      <c r="G414" s="317"/>
      <c r="H414" s="317"/>
      <c r="I414" s="341"/>
      <c r="J414" s="368"/>
      <c r="K414" s="307"/>
      <c r="L414" s="307"/>
      <c r="M414" s="369"/>
      <c r="N414" s="317"/>
      <c r="O414" s="307"/>
      <c r="P414" s="307"/>
      <c r="Q414" s="307"/>
      <c r="R414" s="307"/>
      <c r="S414" s="307"/>
      <c r="T414" s="307"/>
      <c r="U414" s="307"/>
      <c r="V414" s="307"/>
      <c r="W414" s="307"/>
      <c r="X414" s="307"/>
      <c r="Y414" s="307"/>
      <c r="Z414" s="307"/>
    </row>
    <row r="415" spans="1:26" ht="12" customHeight="1">
      <c r="A415" s="366"/>
      <c r="B415" s="367"/>
      <c r="C415" s="307"/>
      <c r="D415" s="307"/>
      <c r="E415" s="317"/>
      <c r="F415" s="317"/>
      <c r="G415" s="317"/>
      <c r="H415" s="317"/>
      <c r="I415" s="341"/>
      <c r="J415" s="368"/>
      <c r="K415" s="307"/>
      <c r="L415" s="307"/>
      <c r="M415" s="369"/>
      <c r="N415" s="317"/>
      <c r="O415" s="307"/>
      <c r="P415" s="307"/>
      <c r="Q415" s="307"/>
      <c r="R415" s="307"/>
      <c r="S415" s="307"/>
      <c r="T415" s="307"/>
      <c r="U415" s="307"/>
      <c r="V415" s="307"/>
      <c r="W415" s="307"/>
      <c r="X415" s="307"/>
      <c r="Y415" s="307"/>
      <c r="Z415" s="307"/>
    </row>
    <row r="416" spans="1:26" ht="12" customHeight="1">
      <c r="A416" s="366"/>
      <c r="B416" s="367"/>
      <c r="C416" s="307"/>
      <c r="D416" s="307"/>
      <c r="E416" s="317"/>
      <c r="F416" s="317"/>
      <c r="G416" s="317"/>
      <c r="H416" s="317"/>
      <c r="I416" s="341"/>
      <c r="J416" s="368"/>
      <c r="K416" s="307"/>
      <c r="L416" s="307"/>
      <c r="M416" s="369"/>
      <c r="N416" s="317"/>
      <c r="O416" s="307"/>
      <c r="P416" s="307"/>
      <c r="Q416" s="307"/>
      <c r="R416" s="307"/>
      <c r="S416" s="307"/>
      <c r="T416" s="307"/>
      <c r="U416" s="307"/>
      <c r="V416" s="307"/>
      <c r="W416" s="307"/>
      <c r="X416" s="307"/>
      <c r="Y416" s="307"/>
      <c r="Z416" s="307"/>
    </row>
    <row r="417" spans="1:26" ht="12" customHeight="1">
      <c r="A417" s="366"/>
      <c r="B417" s="367"/>
      <c r="C417" s="307"/>
      <c r="D417" s="307"/>
      <c r="E417" s="317"/>
      <c r="F417" s="317"/>
      <c r="G417" s="317"/>
      <c r="H417" s="317"/>
      <c r="I417" s="341"/>
      <c r="J417" s="368"/>
      <c r="K417" s="307"/>
      <c r="L417" s="307"/>
      <c r="M417" s="369"/>
      <c r="N417" s="317"/>
      <c r="O417" s="307"/>
      <c r="P417" s="307"/>
      <c r="Q417" s="307"/>
      <c r="R417" s="307"/>
      <c r="S417" s="307"/>
      <c r="T417" s="307"/>
      <c r="U417" s="307"/>
      <c r="V417" s="307"/>
      <c r="W417" s="307"/>
      <c r="X417" s="307"/>
      <c r="Y417" s="307"/>
      <c r="Z417" s="307"/>
    </row>
    <row r="418" spans="1:26" ht="12" customHeight="1">
      <c r="A418" s="366"/>
      <c r="B418" s="367"/>
      <c r="C418" s="307"/>
      <c r="D418" s="307"/>
      <c r="E418" s="317"/>
      <c r="F418" s="317"/>
      <c r="G418" s="317"/>
      <c r="H418" s="317"/>
      <c r="I418" s="341"/>
      <c r="J418" s="368"/>
      <c r="K418" s="307"/>
      <c r="L418" s="307"/>
      <c r="M418" s="369"/>
      <c r="N418" s="317"/>
      <c r="O418" s="307"/>
      <c r="P418" s="307"/>
      <c r="Q418" s="307"/>
      <c r="R418" s="307"/>
      <c r="S418" s="307"/>
      <c r="T418" s="307"/>
      <c r="U418" s="307"/>
      <c r="V418" s="307"/>
      <c r="W418" s="307"/>
      <c r="X418" s="307"/>
      <c r="Y418" s="307"/>
      <c r="Z418" s="307"/>
    </row>
    <row r="419" spans="1:26" ht="12" customHeight="1">
      <c r="A419" s="366"/>
      <c r="B419" s="367"/>
      <c r="C419" s="307"/>
      <c r="D419" s="307"/>
      <c r="E419" s="317"/>
      <c r="F419" s="317"/>
      <c r="G419" s="317"/>
      <c r="H419" s="317"/>
      <c r="I419" s="341"/>
      <c r="J419" s="368"/>
      <c r="K419" s="307"/>
      <c r="L419" s="307"/>
      <c r="M419" s="369"/>
      <c r="N419" s="317"/>
      <c r="O419" s="307"/>
      <c r="P419" s="307"/>
      <c r="Q419" s="307"/>
      <c r="R419" s="307"/>
      <c r="S419" s="307"/>
      <c r="T419" s="307"/>
      <c r="U419" s="307"/>
      <c r="V419" s="307"/>
      <c r="W419" s="307"/>
      <c r="X419" s="307"/>
      <c r="Y419" s="307"/>
      <c r="Z419" s="307"/>
    </row>
    <row r="420" spans="1:26" ht="12" customHeight="1">
      <c r="A420" s="366"/>
      <c r="B420" s="367"/>
      <c r="C420" s="307"/>
      <c r="D420" s="307"/>
      <c r="E420" s="317"/>
      <c r="F420" s="317"/>
      <c r="G420" s="317"/>
      <c r="H420" s="317"/>
      <c r="I420" s="341"/>
      <c r="J420" s="368"/>
      <c r="K420" s="307"/>
      <c r="L420" s="307"/>
      <c r="M420" s="369"/>
      <c r="N420" s="317"/>
      <c r="O420" s="307"/>
      <c r="P420" s="307"/>
      <c r="Q420" s="307"/>
      <c r="R420" s="307"/>
      <c r="S420" s="307"/>
      <c r="T420" s="307"/>
      <c r="U420" s="307"/>
      <c r="V420" s="307"/>
      <c r="W420" s="307"/>
      <c r="X420" s="307"/>
      <c r="Y420" s="307"/>
      <c r="Z420" s="307"/>
    </row>
    <row r="421" spans="1:26" ht="12" customHeight="1">
      <c r="A421" s="366"/>
      <c r="B421" s="367"/>
      <c r="C421" s="307"/>
      <c r="D421" s="307"/>
      <c r="E421" s="317"/>
      <c r="F421" s="317"/>
      <c r="G421" s="317"/>
      <c r="H421" s="317"/>
      <c r="I421" s="341"/>
      <c r="J421" s="368"/>
      <c r="K421" s="307"/>
      <c r="L421" s="307"/>
      <c r="M421" s="369"/>
      <c r="N421" s="317"/>
      <c r="O421" s="307"/>
      <c r="P421" s="307"/>
      <c r="Q421" s="307"/>
      <c r="R421" s="307"/>
      <c r="S421" s="307"/>
      <c r="T421" s="307"/>
      <c r="U421" s="307"/>
      <c r="V421" s="307"/>
      <c r="W421" s="307"/>
      <c r="X421" s="307"/>
      <c r="Y421" s="307"/>
      <c r="Z421" s="307"/>
    </row>
    <row r="422" spans="1:26" ht="12" customHeight="1">
      <c r="A422" s="366"/>
      <c r="B422" s="367"/>
      <c r="C422" s="307"/>
      <c r="D422" s="307"/>
      <c r="E422" s="317"/>
      <c r="F422" s="317"/>
      <c r="G422" s="317"/>
      <c r="H422" s="317"/>
      <c r="I422" s="341"/>
      <c r="J422" s="368"/>
      <c r="K422" s="307"/>
      <c r="L422" s="307"/>
      <c r="M422" s="369"/>
      <c r="N422" s="317"/>
      <c r="O422" s="307"/>
      <c r="P422" s="307"/>
      <c r="Q422" s="307"/>
      <c r="R422" s="307"/>
      <c r="S422" s="307"/>
      <c r="T422" s="307"/>
      <c r="U422" s="307"/>
      <c r="V422" s="307"/>
      <c r="W422" s="307"/>
      <c r="X422" s="307"/>
      <c r="Y422" s="307"/>
      <c r="Z422" s="307"/>
    </row>
    <row r="423" spans="1:26" ht="12" customHeight="1">
      <c r="A423" s="366"/>
      <c r="B423" s="367"/>
      <c r="C423" s="307"/>
      <c r="D423" s="307"/>
      <c r="E423" s="317"/>
      <c r="F423" s="317"/>
      <c r="G423" s="317"/>
      <c r="H423" s="317"/>
      <c r="I423" s="341"/>
      <c r="J423" s="368"/>
      <c r="K423" s="307"/>
      <c r="L423" s="307"/>
      <c r="M423" s="369"/>
      <c r="N423" s="317"/>
      <c r="O423" s="307"/>
      <c r="P423" s="307"/>
      <c r="Q423" s="307"/>
      <c r="R423" s="307"/>
      <c r="S423" s="307"/>
      <c r="T423" s="307"/>
      <c r="U423" s="307"/>
      <c r="V423" s="307"/>
      <c r="W423" s="307"/>
      <c r="X423" s="307"/>
      <c r="Y423" s="307"/>
      <c r="Z423" s="307"/>
    </row>
    <row r="424" spans="1:26" ht="12" customHeight="1">
      <c r="A424" s="366"/>
      <c r="B424" s="367"/>
      <c r="C424" s="307"/>
      <c r="D424" s="307"/>
      <c r="E424" s="317"/>
      <c r="F424" s="317"/>
      <c r="G424" s="317"/>
      <c r="H424" s="317"/>
      <c r="I424" s="341"/>
      <c r="J424" s="368"/>
      <c r="K424" s="307"/>
      <c r="L424" s="307"/>
      <c r="M424" s="369"/>
      <c r="N424" s="317"/>
      <c r="O424" s="307"/>
      <c r="P424" s="307"/>
      <c r="Q424" s="307"/>
      <c r="R424" s="307"/>
      <c r="S424" s="307"/>
      <c r="T424" s="307"/>
      <c r="U424" s="307"/>
      <c r="V424" s="307"/>
      <c r="W424" s="307"/>
      <c r="X424" s="307"/>
      <c r="Y424" s="307"/>
      <c r="Z424" s="307"/>
    </row>
    <row r="425" spans="1:26" ht="12" customHeight="1">
      <c r="A425" s="366"/>
      <c r="B425" s="367"/>
      <c r="C425" s="307"/>
      <c r="D425" s="307"/>
      <c r="E425" s="317"/>
      <c r="F425" s="317"/>
      <c r="G425" s="317"/>
      <c r="H425" s="317"/>
      <c r="I425" s="341"/>
      <c r="J425" s="368"/>
      <c r="K425" s="307"/>
      <c r="L425" s="307"/>
      <c r="M425" s="369"/>
      <c r="N425" s="317"/>
      <c r="O425" s="307"/>
      <c r="P425" s="307"/>
      <c r="Q425" s="307"/>
      <c r="R425" s="307"/>
      <c r="S425" s="307"/>
      <c r="T425" s="307"/>
      <c r="U425" s="307"/>
      <c r="V425" s="307"/>
      <c r="W425" s="307"/>
      <c r="X425" s="307"/>
      <c r="Y425" s="307"/>
      <c r="Z425" s="307"/>
    </row>
    <row r="426" spans="1:26" ht="12" customHeight="1">
      <c r="A426" s="366"/>
      <c r="B426" s="367"/>
      <c r="C426" s="307"/>
      <c r="D426" s="307"/>
      <c r="E426" s="317"/>
      <c r="F426" s="317"/>
      <c r="G426" s="317"/>
      <c r="H426" s="317"/>
      <c r="I426" s="341"/>
      <c r="J426" s="368"/>
      <c r="K426" s="307"/>
      <c r="L426" s="307"/>
      <c r="M426" s="369"/>
      <c r="N426" s="317"/>
      <c r="O426" s="307"/>
      <c r="P426" s="307"/>
      <c r="Q426" s="307"/>
      <c r="R426" s="307"/>
      <c r="S426" s="307"/>
      <c r="T426" s="307"/>
      <c r="U426" s="307"/>
      <c r="V426" s="307"/>
      <c r="W426" s="307"/>
      <c r="X426" s="307"/>
      <c r="Y426" s="307"/>
      <c r="Z426" s="307"/>
    </row>
    <row r="427" spans="1:26" ht="12" customHeight="1">
      <c r="A427" s="366"/>
      <c r="B427" s="367"/>
      <c r="C427" s="307"/>
      <c r="D427" s="307"/>
      <c r="E427" s="317"/>
      <c r="F427" s="317"/>
      <c r="G427" s="317"/>
      <c r="H427" s="317"/>
      <c r="I427" s="341"/>
      <c r="J427" s="368"/>
      <c r="K427" s="307"/>
      <c r="L427" s="307"/>
      <c r="M427" s="369"/>
      <c r="N427" s="317"/>
      <c r="O427" s="307"/>
      <c r="P427" s="307"/>
      <c r="Q427" s="307"/>
      <c r="R427" s="307"/>
      <c r="S427" s="307"/>
      <c r="T427" s="307"/>
      <c r="U427" s="307"/>
      <c r="V427" s="307"/>
      <c r="W427" s="307"/>
      <c r="X427" s="307"/>
      <c r="Y427" s="307"/>
      <c r="Z427" s="307"/>
    </row>
    <row r="428" spans="1:26" ht="12" customHeight="1">
      <c r="A428" s="366"/>
      <c r="B428" s="367"/>
      <c r="C428" s="307"/>
      <c r="D428" s="307"/>
      <c r="E428" s="317"/>
      <c r="F428" s="317"/>
      <c r="G428" s="317"/>
      <c r="H428" s="317"/>
      <c r="I428" s="341"/>
      <c r="J428" s="368"/>
      <c r="K428" s="307"/>
      <c r="L428" s="307"/>
      <c r="M428" s="369"/>
      <c r="N428" s="317"/>
      <c r="O428" s="307"/>
      <c r="P428" s="307"/>
      <c r="Q428" s="307"/>
      <c r="R428" s="307"/>
      <c r="S428" s="307"/>
      <c r="T428" s="307"/>
      <c r="U428" s="307"/>
      <c r="V428" s="307"/>
      <c r="W428" s="307"/>
      <c r="X428" s="307"/>
      <c r="Y428" s="307"/>
      <c r="Z428" s="307"/>
    </row>
    <row r="429" spans="1:26" ht="12" customHeight="1">
      <c r="A429" s="366"/>
      <c r="B429" s="367"/>
      <c r="C429" s="307"/>
      <c r="D429" s="307"/>
      <c r="E429" s="317"/>
      <c r="F429" s="317"/>
      <c r="G429" s="317"/>
      <c r="H429" s="317"/>
      <c r="I429" s="341"/>
      <c r="J429" s="368"/>
      <c r="K429" s="307"/>
      <c r="L429" s="307"/>
      <c r="M429" s="369"/>
      <c r="N429" s="317"/>
      <c r="O429" s="307"/>
      <c r="P429" s="307"/>
      <c r="Q429" s="307"/>
      <c r="R429" s="307"/>
      <c r="S429" s="307"/>
      <c r="T429" s="307"/>
      <c r="U429" s="307"/>
      <c r="V429" s="307"/>
      <c r="W429" s="307"/>
      <c r="X429" s="307"/>
      <c r="Y429" s="307"/>
      <c r="Z429" s="307"/>
    </row>
    <row r="430" spans="1:26" ht="12" customHeight="1">
      <c r="A430" s="366"/>
      <c r="B430" s="367"/>
      <c r="C430" s="307"/>
      <c r="D430" s="307"/>
      <c r="E430" s="317"/>
      <c r="F430" s="317"/>
      <c r="G430" s="317"/>
      <c r="H430" s="317"/>
      <c r="I430" s="341"/>
      <c r="J430" s="368"/>
      <c r="K430" s="307"/>
      <c r="L430" s="307"/>
      <c r="M430" s="369"/>
      <c r="N430" s="317"/>
      <c r="O430" s="307"/>
      <c r="P430" s="307"/>
      <c r="Q430" s="307"/>
      <c r="R430" s="307"/>
      <c r="S430" s="307"/>
      <c r="T430" s="307"/>
      <c r="U430" s="307"/>
      <c r="V430" s="307"/>
      <c r="W430" s="307"/>
      <c r="X430" s="307"/>
      <c r="Y430" s="307"/>
      <c r="Z430" s="307"/>
    </row>
    <row r="431" spans="1:26" ht="12" customHeight="1">
      <c r="A431" s="366"/>
      <c r="B431" s="367"/>
      <c r="C431" s="307"/>
      <c r="D431" s="307"/>
      <c r="E431" s="317"/>
      <c r="F431" s="317"/>
      <c r="G431" s="317"/>
      <c r="H431" s="317"/>
      <c r="I431" s="341"/>
      <c r="J431" s="368"/>
      <c r="K431" s="307"/>
      <c r="L431" s="307"/>
      <c r="M431" s="369"/>
      <c r="N431" s="317"/>
      <c r="O431" s="307"/>
      <c r="P431" s="307"/>
      <c r="Q431" s="307"/>
      <c r="R431" s="307"/>
      <c r="S431" s="307"/>
      <c r="T431" s="307"/>
      <c r="U431" s="307"/>
      <c r="V431" s="307"/>
      <c r="W431" s="307"/>
      <c r="X431" s="307"/>
      <c r="Y431" s="307"/>
      <c r="Z431" s="307"/>
    </row>
    <row r="432" spans="1:26" ht="12" customHeight="1">
      <c r="A432" s="366"/>
      <c r="B432" s="367"/>
      <c r="C432" s="307"/>
      <c r="D432" s="307"/>
      <c r="E432" s="317"/>
      <c r="F432" s="317"/>
      <c r="G432" s="317"/>
      <c r="H432" s="317"/>
      <c r="I432" s="341"/>
      <c r="J432" s="368"/>
      <c r="K432" s="307"/>
      <c r="L432" s="307"/>
      <c r="M432" s="369"/>
      <c r="N432" s="317"/>
      <c r="O432" s="307"/>
      <c r="P432" s="307"/>
      <c r="Q432" s="307"/>
      <c r="R432" s="307"/>
      <c r="S432" s="307"/>
      <c r="T432" s="307"/>
      <c r="U432" s="307"/>
      <c r="V432" s="307"/>
      <c r="W432" s="307"/>
      <c r="X432" s="307"/>
      <c r="Y432" s="307"/>
      <c r="Z432" s="307"/>
    </row>
    <row r="433" spans="1:26" ht="12" customHeight="1">
      <c r="A433" s="366"/>
      <c r="B433" s="367"/>
      <c r="C433" s="307"/>
      <c r="D433" s="307"/>
      <c r="E433" s="317"/>
      <c r="F433" s="317"/>
      <c r="G433" s="317"/>
      <c r="H433" s="317"/>
      <c r="I433" s="341"/>
      <c r="J433" s="368"/>
      <c r="K433" s="307"/>
      <c r="L433" s="307"/>
      <c r="M433" s="369"/>
      <c r="N433" s="317"/>
      <c r="O433" s="307"/>
      <c r="P433" s="307"/>
      <c r="Q433" s="307"/>
      <c r="R433" s="307"/>
      <c r="S433" s="307"/>
      <c r="T433" s="307"/>
      <c r="U433" s="307"/>
      <c r="V433" s="307"/>
      <c r="W433" s="307"/>
      <c r="X433" s="307"/>
      <c r="Y433" s="307"/>
      <c r="Z433" s="307"/>
    </row>
    <row r="434" spans="1:26" ht="12" customHeight="1">
      <c r="A434" s="366"/>
      <c r="B434" s="367"/>
      <c r="C434" s="307"/>
      <c r="D434" s="307"/>
      <c r="E434" s="317"/>
      <c r="F434" s="317"/>
      <c r="G434" s="317"/>
      <c r="H434" s="317"/>
      <c r="I434" s="341"/>
      <c r="J434" s="368"/>
      <c r="K434" s="307"/>
      <c r="L434" s="307"/>
      <c r="M434" s="369"/>
      <c r="N434" s="317"/>
      <c r="O434" s="307"/>
      <c r="P434" s="307"/>
      <c r="Q434" s="307"/>
      <c r="R434" s="307"/>
      <c r="S434" s="307"/>
      <c r="T434" s="307"/>
      <c r="U434" s="307"/>
      <c r="V434" s="307"/>
      <c r="W434" s="307"/>
      <c r="X434" s="307"/>
      <c r="Y434" s="307"/>
      <c r="Z434" s="307"/>
    </row>
    <row r="435" spans="1:26" ht="12" customHeight="1">
      <c r="A435" s="366"/>
      <c r="B435" s="367"/>
      <c r="C435" s="307"/>
      <c r="D435" s="307"/>
      <c r="E435" s="317"/>
      <c r="F435" s="317"/>
      <c r="G435" s="317"/>
      <c r="H435" s="317"/>
      <c r="I435" s="341"/>
      <c r="J435" s="368"/>
      <c r="K435" s="307"/>
      <c r="L435" s="307"/>
      <c r="M435" s="369"/>
      <c r="N435" s="317"/>
      <c r="O435" s="307"/>
      <c r="P435" s="307"/>
      <c r="Q435" s="307"/>
      <c r="R435" s="307"/>
      <c r="S435" s="307"/>
      <c r="T435" s="307"/>
      <c r="U435" s="307"/>
      <c r="V435" s="307"/>
      <c r="W435" s="307"/>
      <c r="X435" s="307"/>
      <c r="Y435" s="307"/>
      <c r="Z435" s="307"/>
    </row>
    <row r="436" spans="1:26" ht="12" customHeight="1">
      <c r="A436" s="366"/>
      <c r="B436" s="367"/>
      <c r="C436" s="307"/>
      <c r="D436" s="307"/>
      <c r="E436" s="317"/>
      <c r="F436" s="317"/>
      <c r="G436" s="317"/>
      <c r="H436" s="317"/>
      <c r="I436" s="341"/>
      <c r="J436" s="368"/>
      <c r="K436" s="307"/>
      <c r="L436" s="307"/>
      <c r="M436" s="369"/>
      <c r="N436" s="317"/>
      <c r="O436" s="307"/>
      <c r="P436" s="307"/>
      <c r="Q436" s="307"/>
      <c r="R436" s="307"/>
      <c r="S436" s="307"/>
      <c r="T436" s="307"/>
      <c r="U436" s="307"/>
      <c r="V436" s="307"/>
      <c r="W436" s="307"/>
      <c r="X436" s="307"/>
      <c r="Y436" s="307"/>
      <c r="Z436" s="307"/>
    </row>
    <row r="437" spans="1:26" ht="12" customHeight="1">
      <c r="A437" s="366"/>
      <c r="B437" s="367"/>
      <c r="C437" s="307"/>
      <c r="D437" s="307"/>
      <c r="E437" s="317"/>
      <c r="F437" s="317"/>
      <c r="G437" s="317"/>
      <c r="H437" s="317"/>
      <c r="I437" s="341"/>
      <c r="J437" s="368"/>
      <c r="K437" s="307"/>
      <c r="L437" s="307"/>
      <c r="M437" s="369"/>
      <c r="N437" s="317"/>
      <c r="O437" s="307"/>
      <c r="P437" s="307"/>
      <c r="Q437" s="307"/>
      <c r="R437" s="307"/>
      <c r="S437" s="307"/>
      <c r="T437" s="307"/>
      <c r="U437" s="307"/>
      <c r="V437" s="307"/>
      <c r="W437" s="307"/>
      <c r="X437" s="307"/>
      <c r="Y437" s="307"/>
      <c r="Z437" s="307"/>
    </row>
    <row r="438" spans="1:26" ht="12" customHeight="1">
      <c r="A438" s="366"/>
      <c r="B438" s="367"/>
      <c r="C438" s="307"/>
      <c r="D438" s="307"/>
      <c r="E438" s="317"/>
      <c r="F438" s="317"/>
      <c r="G438" s="317"/>
      <c r="H438" s="317"/>
      <c r="I438" s="341"/>
      <c r="J438" s="368"/>
      <c r="K438" s="307"/>
      <c r="L438" s="307"/>
      <c r="M438" s="369"/>
      <c r="N438" s="317"/>
      <c r="O438" s="307"/>
      <c r="P438" s="307"/>
      <c r="Q438" s="307"/>
      <c r="R438" s="307"/>
      <c r="S438" s="307"/>
      <c r="T438" s="307"/>
      <c r="U438" s="307"/>
      <c r="V438" s="307"/>
      <c r="W438" s="307"/>
      <c r="X438" s="307"/>
      <c r="Y438" s="307"/>
      <c r="Z438" s="307"/>
    </row>
    <row r="439" spans="1:26" ht="12" customHeight="1">
      <c r="A439" s="366"/>
      <c r="B439" s="367"/>
      <c r="C439" s="307"/>
      <c r="D439" s="307"/>
      <c r="E439" s="317"/>
      <c r="F439" s="317"/>
      <c r="G439" s="317"/>
      <c r="H439" s="317"/>
      <c r="I439" s="341"/>
      <c r="J439" s="368"/>
      <c r="K439" s="307"/>
      <c r="L439" s="307"/>
      <c r="M439" s="369"/>
      <c r="N439" s="317"/>
      <c r="O439" s="307"/>
      <c r="P439" s="307"/>
      <c r="Q439" s="307"/>
      <c r="R439" s="307"/>
      <c r="S439" s="307"/>
      <c r="T439" s="307"/>
      <c r="U439" s="307"/>
      <c r="V439" s="307"/>
      <c r="W439" s="307"/>
      <c r="X439" s="307"/>
      <c r="Y439" s="307"/>
      <c r="Z439" s="307"/>
    </row>
    <row r="440" spans="1:26" ht="12" customHeight="1">
      <c r="A440" s="366"/>
      <c r="B440" s="367"/>
      <c r="C440" s="307"/>
      <c r="D440" s="307"/>
      <c r="E440" s="317"/>
      <c r="F440" s="317"/>
      <c r="G440" s="317"/>
      <c r="H440" s="317"/>
      <c r="I440" s="341"/>
      <c r="J440" s="368"/>
      <c r="K440" s="307"/>
      <c r="L440" s="307"/>
      <c r="M440" s="369"/>
      <c r="N440" s="317"/>
      <c r="O440" s="307"/>
      <c r="P440" s="307"/>
      <c r="Q440" s="307"/>
      <c r="R440" s="307"/>
      <c r="S440" s="307"/>
      <c r="T440" s="307"/>
      <c r="U440" s="307"/>
      <c r="V440" s="307"/>
      <c r="W440" s="307"/>
      <c r="X440" s="307"/>
      <c r="Y440" s="307"/>
      <c r="Z440" s="307"/>
    </row>
    <row r="441" spans="1:26" ht="12" customHeight="1">
      <c r="A441" s="366"/>
      <c r="B441" s="367"/>
      <c r="C441" s="307"/>
      <c r="D441" s="307"/>
      <c r="E441" s="317"/>
      <c r="F441" s="317"/>
      <c r="G441" s="317"/>
      <c r="H441" s="317"/>
      <c r="I441" s="341"/>
      <c r="J441" s="368"/>
      <c r="K441" s="307"/>
      <c r="L441" s="307"/>
      <c r="M441" s="369"/>
      <c r="N441" s="317"/>
      <c r="O441" s="307"/>
      <c r="P441" s="307"/>
      <c r="Q441" s="307"/>
      <c r="R441" s="307"/>
      <c r="S441" s="307"/>
      <c r="T441" s="307"/>
      <c r="U441" s="307"/>
      <c r="V441" s="307"/>
      <c r="W441" s="307"/>
      <c r="X441" s="307"/>
      <c r="Y441" s="307"/>
      <c r="Z441" s="307"/>
    </row>
    <row r="442" spans="1:26" ht="12" customHeight="1">
      <c r="A442" s="366"/>
      <c r="B442" s="367"/>
      <c r="C442" s="307"/>
      <c r="D442" s="307"/>
      <c r="E442" s="317"/>
      <c r="F442" s="317"/>
      <c r="G442" s="317"/>
      <c r="H442" s="317"/>
      <c r="I442" s="341"/>
      <c r="J442" s="368"/>
      <c r="K442" s="307"/>
      <c r="L442" s="307"/>
      <c r="M442" s="369"/>
      <c r="N442" s="317"/>
      <c r="O442" s="307"/>
      <c r="P442" s="307"/>
      <c r="Q442" s="307"/>
      <c r="R442" s="307"/>
      <c r="S442" s="307"/>
      <c r="T442" s="307"/>
      <c r="U442" s="307"/>
      <c r="V442" s="307"/>
      <c r="W442" s="307"/>
      <c r="X442" s="307"/>
      <c r="Y442" s="307"/>
      <c r="Z442" s="307"/>
    </row>
    <row r="443" spans="1:26" ht="12" customHeight="1">
      <c r="A443" s="366"/>
      <c r="B443" s="367"/>
      <c r="C443" s="307"/>
      <c r="D443" s="307"/>
      <c r="E443" s="317"/>
      <c r="F443" s="317"/>
      <c r="G443" s="317"/>
      <c r="H443" s="317"/>
      <c r="I443" s="341"/>
      <c r="J443" s="368"/>
      <c r="K443" s="307"/>
      <c r="L443" s="307"/>
      <c r="M443" s="369"/>
      <c r="N443" s="317"/>
      <c r="O443" s="307"/>
      <c r="P443" s="307"/>
      <c r="Q443" s="307"/>
      <c r="R443" s="307"/>
      <c r="S443" s="307"/>
      <c r="T443" s="307"/>
      <c r="U443" s="307"/>
      <c r="V443" s="307"/>
      <c r="W443" s="307"/>
      <c r="X443" s="307"/>
      <c r="Y443" s="307"/>
      <c r="Z443" s="307"/>
    </row>
    <row r="444" spans="1:26" ht="12" customHeight="1">
      <c r="A444" s="366"/>
      <c r="B444" s="367"/>
      <c r="C444" s="307"/>
      <c r="D444" s="307"/>
      <c r="E444" s="317"/>
      <c r="F444" s="317"/>
      <c r="G444" s="317"/>
      <c r="H444" s="317"/>
      <c r="I444" s="341"/>
      <c r="J444" s="368"/>
      <c r="K444" s="307"/>
      <c r="L444" s="307"/>
      <c r="M444" s="369"/>
      <c r="N444" s="317"/>
      <c r="O444" s="307"/>
      <c r="P444" s="307"/>
      <c r="Q444" s="307"/>
      <c r="R444" s="307"/>
      <c r="S444" s="307"/>
      <c r="T444" s="307"/>
      <c r="U444" s="307"/>
      <c r="V444" s="307"/>
      <c r="W444" s="307"/>
      <c r="X444" s="307"/>
      <c r="Y444" s="307"/>
      <c r="Z444" s="307"/>
    </row>
    <row r="445" spans="1:26" ht="12" customHeight="1">
      <c r="A445" s="366"/>
      <c r="B445" s="367"/>
      <c r="C445" s="307"/>
      <c r="D445" s="307"/>
      <c r="E445" s="317"/>
      <c r="F445" s="317"/>
      <c r="G445" s="317"/>
      <c r="H445" s="317"/>
      <c r="I445" s="341"/>
      <c r="J445" s="368"/>
      <c r="K445" s="307"/>
      <c r="L445" s="307"/>
      <c r="M445" s="369"/>
      <c r="N445" s="317"/>
      <c r="O445" s="307"/>
      <c r="P445" s="307"/>
      <c r="Q445" s="307"/>
      <c r="R445" s="307"/>
      <c r="S445" s="307"/>
      <c r="T445" s="307"/>
      <c r="U445" s="307"/>
      <c r="V445" s="307"/>
      <c r="W445" s="307"/>
      <c r="X445" s="307"/>
      <c r="Y445" s="307"/>
      <c r="Z445" s="307"/>
    </row>
    <row r="446" spans="1:26" ht="12" customHeight="1">
      <c r="A446" s="366"/>
      <c r="B446" s="367"/>
      <c r="C446" s="307"/>
      <c r="D446" s="307"/>
      <c r="E446" s="317"/>
      <c r="F446" s="317"/>
      <c r="G446" s="317"/>
      <c r="H446" s="317"/>
      <c r="I446" s="341"/>
      <c r="J446" s="368"/>
      <c r="K446" s="307"/>
      <c r="L446" s="307"/>
      <c r="M446" s="369"/>
      <c r="N446" s="317"/>
      <c r="O446" s="307"/>
      <c r="P446" s="307"/>
      <c r="Q446" s="307"/>
      <c r="R446" s="307"/>
      <c r="S446" s="307"/>
      <c r="T446" s="307"/>
      <c r="U446" s="307"/>
      <c r="V446" s="307"/>
      <c r="W446" s="307"/>
      <c r="X446" s="307"/>
      <c r="Y446" s="307"/>
      <c r="Z446" s="307"/>
    </row>
    <row r="447" spans="1:26" ht="12" customHeight="1">
      <c r="A447" s="366"/>
      <c r="B447" s="367"/>
      <c r="C447" s="307"/>
      <c r="D447" s="307"/>
      <c r="E447" s="317"/>
      <c r="F447" s="317"/>
      <c r="G447" s="317"/>
      <c r="H447" s="317"/>
      <c r="I447" s="341"/>
      <c r="J447" s="368"/>
      <c r="K447" s="307"/>
      <c r="L447" s="307"/>
      <c r="M447" s="369"/>
      <c r="N447" s="317"/>
      <c r="O447" s="307"/>
      <c r="P447" s="307"/>
      <c r="Q447" s="307"/>
      <c r="R447" s="307"/>
      <c r="S447" s="307"/>
      <c r="T447" s="307"/>
      <c r="U447" s="307"/>
      <c r="V447" s="307"/>
      <c r="W447" s="307"/>
      <c r="X447" s="307"/>
      <c r="Y447" s="307"/>
      <c r="Z447" s="307"/>
    </row>
    <row r="448" spans="1:26" ht="12" customHeight="1">
      <c r="A448" s="366"/>
      <c r="B448" s="367"/>
      <c r="C448" s="307"/>
      <c r="D448" s="307"/>
      <c r="E448" s="317"/>
      <c r="F448" s="317"/>
      <c r="G448" s="317"/>
      <c r="H448" s="317"/>
      <c r="I448" s="341"/>
      <c r="J448" s="368"/>
      <c r="K448" s="307"/>
      <c r="L448" s="307"/>
      <c r="M448" s="369"/>
      <c r="N448" s="317"/>
      <c r="O448" s="307"/>
      <c r="P448" s="307"/>
      <c r="Q448" s="307"/>
      <c r="R448" s="307"/>
      <c r="S448" s="307"/>
      <c r="T448" s="307"/>
      <c r="U448" s="307"/>
      <c r="V448" s="307"/>
      <c r="W448" s="307"/>
      <c r="X448" s="307"/>
      <c r="Y448" s="307"/>
      <c r="Z448" s="307"/>
    </row>
    <row r="449" spans="1:26" ht="12" customHeight="1">
      <c r="A449" s="366"/>
      <c r="B449" s="367"/>
      <c r="C449" s="307"/>
      <c r="D449" s="307"/>
      <c r="E449" s="317"/>
      <c r="F449" s="317"/>
      <c r="G449" s="317"/>
      <c r="H449" s="317"/>
      <c r="I449" s="341"/>
      <c r="J449" s="368"/>
      <c r="K449" s="307"/>
      <c r="L449" s="307"/>
      <c r="M449" s="369"/>
      <c r="N449" s="317"/>
      <c r="O449" s="307"/>
      <c r="P449" s="307"/>
      <c r="Q449" s="307"/>
      <c r="R449" s="307"/>
      <c r="S449" s="307"/>
      <c r="T449" s="307"/>
      <c r="U449" s="307"/>
      <c r="V449" s="307"/>
      <c r="W449" s="307"/>
      <c r="X449" s="307"/>
      <c r="Y449" s="307"/>
      <c r="Z449" s="307"/>
    </row>
    <row r="450" spans="1:26" ht="12" customHeight="1">
      <c r="A450" s="366"/>
      <c r="B450" s="367"/>
      <c r="C450" s="307"/>
      <c r="D450" s="307"/>
      <c r="E450" s="317"/>
      <c r="F450" s="317"/>
      <c r="G450" s="317"/>
      <c r="H450" s="317"/>
      <c r="I450" s="341"/>
      <c r="J450" s="368"/>
      <c r="K450" s="307"/>
      <c r="L450" s="307"/>
      <c r="M450" s="369"/>
      <c r="N450" s="317"/>
      <c r="O450" s="307"/>
      <c r="P450" s="307"/>
      <c r="Q450" s="307"/>
      <c r="R450" s="307"/>
      <c r="S450" s="307"/>
      <c r="T450" s="307"/>
      <c r="U450" s="307"/>
      <c r="V450" s="307"/>
      <c r="W450" s="307"/>
      <c r="X450" s="307"/>
      <c r="Y450" s="307"/>
      <c r="Z450" s="307"/>
    </row>
    <row r="451" spans="1:26" ht="12" customHeight="1">
      <c r="A451" s="366"/>
      <c r="B451" s="367"/>
      <c r="C451" s="307"/>
      <c r="D451" s="307"/>
      <c r="E451" s="317"/>
      <c r="F451" s="317"/>
      <c r="G451" s="317"/>
      <c r="H451" s="317"/>
      <c r="I451" s="341"/>
      <c r="J451" s="368"/>
      <c r="K451" s="307"/>
      <c r="L451" s="307"/>
      <c r="M451" s="369"/>
      <c r="N451" s="317"/>
      <c r="O451" s="307"/>
      <c r="P451" s="307"/>
      <c r="Q451" s="307"/>
      <c r="R451" s="307"/>
      <c r="S451" s="307"/>
      <c r="T451" s="307"/>
      <c r="U451" s="307"/>
      <c r="V451" s="307"/>
      <c r="W451" s="307"/>
      <c r="X451" s="307"/>
      <c r="Y451" s="307"/>
      <c r="Z451" s="307"/>
    </row>
    <row r="452" spans="1:26" ht="12" customHeight="1">
      <c r="A452" s="366"/>
      <c r="B452" s="367"/>
      <c r="C452" s="307"/>
      <c r="D452" s="307"/>
      <c r="E452" s="317"/>
      <c r="F452" s="317"/>
      <c r="G452" s="317"/>
      <c r="H452" s="317"/>
      <c r="I452" s="341"/>
      <c r="J452" s="368"/>
      <c r="K452" s="307"/>
      <c r="L452" s="307"/>
      <c r="M452" s="369"/>
      <c r="N452" s="317"/>
      <c r="O452" s="307"/>
      <c r="P452" s="307"/>
      <c r="Q452" s="307"/>
      <c r="R452" s="307"/>
      <c r="S452" s="307"/>
      <c r="T452" s="307"/>
      <c r="U452" s="307"/>
      <c r="V452" s="307"/>
      <c r="W452" s="307"/>
      <c r="X452" s="307"/>
      <c r="Y452" s="307"/>
      <c r="Z452" s="307"/>
    </row>
    <row r="453" spans="1:26" ht="12" customHeight="1">
      <c r="A453" s="366"/>
      <c r="B453" s="367"/>
      <c r="C453" s="307"/>
      <c r="D453" s="307"/>
      <c r="E453" s="317"/>
      <c r="F453" s="317"/>
      <c r="G453" s="317"/>
      <c r="H453" s="317"/>
      <c r="I453" s="341"/>
      <c r="J453" s="368"/>
      <c r="K453" s="307"/>
      <c r="L453" s="307"/>
      <c r="M453" s="369"/>
      <c r="N453" s="317"/>
      <c r="O453" s="307"/>
      <c r="P453" s="307"/>
      <c r="Q453" s="307"/>
      <c r="R453" s="307"/>
      <c r="S453" s="307"/>
      <c r="T453" s="307"/>
      <c r="U453" s="307"/>
      <c r="V453" s="307"/>
      <c r="W453" s="307"/>
      <c r="X453" s="307"/>
      <c r="Y453" s="307"/>
      <c r="Z453" s="307"/>
    </row>
    <row r="454" spans="1:26" ht="12" customHeight="1">
      <c r="A454" s="366"/>
      <c r="B454" s="367"/>
      <c r="C454" s="307"/>
      <c r="D454" s="307"/>
      <c r="E454" s="317"/>
      <c r="F454" s="317"/>
      <c r="G454" s="317"/>
      <c r="H454" s="317"/>
      <c r="I454" s="341"/>
      <c r="J454" s="368"/>
      <c r="K454" s="307"/>
      <c r="L454" s="307"/>
      <c r="M454" s="369"/>
      <c r="N454" s="317"/>
      <c r="O454" s="307"/>
      <c r="P454" s="307"/>
      <c r="Q454" s="307"/>
      <c r="R454" s="307"/>
      <c r="S454" s="307"/>
      <c r="T454" s="307"/>
      <c r="U454" s="307"/>
      <c r="V454" s="307"/>
      <c r="W454" s="307"/>
      <c r="X454" s="307"/>
      <c r="Y454" s="307"/>
      <c r="Z454" s="307"/>
    </row>
    <row r="455" spans="1:26" ht="12" customHeight="1">
      <c r="A455" s="366"/>
      <c r="B455" s="367"/>
      <c r="C455" s="307"/>
      <c r="D455" s="307"/>
      <c r="E455" s="317"/>
      <c r="F455" s="317"/>
      <c r="G455" s="317"/>
      <c r="H455" s="317"/>
      <c r="I455" s="341"/>
      <c r="J455" s="368"/>
      <c r="K455" s="307"/>
      <c r="L455" s="307"/>
      <c r="M455" s="369"/>
      <c r="N455" s="317"/>
      <c r="O455" s="307"/>
      <c r="P455" s="307"/>
      <c r="Q455" s="307"/>
      <c r="R455" s="307"/>
      <c r="S455" s="307"/>
      <c r="T455" s="307"/>
      <c r="U455" s="307"/>
      <c r="V455" s="307"/>
      <c r="W455" s="307"/>
      <c r="X455" s="307"/>
      <c r="Y455" s="307"/>
      <c r="Z455" s="307"/>
    </row>
    <row r="456" spans="1:26" ht="12" customHeight="1">
      <c r="A456" s="366"/>
      <c r="B456" s="367"/>
      <c r="C456" s="307"/>
      <c r="D456" s="307"/>
      <c r="E456" s="317"/>
      <c r="F456" s="317"/>
      <c r="G456" s="317"/>
      <c r="H456" s="317"/>
      <c r="I456" s="341"/>
      <c r="J456" s="368"/>
      <c r="K456" s="307"/>
      <c r="L456" s="307"/>
      <c r="M456" s="369"/>
      <c r="N456" s="317"/>
      <c r="O456" s="307"/>
      <c r="P456" s="307"/>
      <c r="Q456" s="307"/>
      <c r="R456" s="307"/>
      <c r="S456" s="307"/>
      <c r="T456" s="307"/>
      <c r="U456" s="307"/>
      <c r="V456" s="307"/>
      <c r="W456" s="307"/>
      <c r="X456" s="307"/>
      <c r="Y456" s="307"/>
      <c r="Z456" s="307"/>
    </row>
    <row r="457" spans="1:26" ht="12" customHeight="1">
      <c r="A457" s="366"/>
      <c r="B457" s="367"/>
      <c r="C457" s="307"/>
      <c r="D457" s="307"/>
      <c r="E457" s="317"/>
      <c r="F457" s="317"/>
      <c r="G457" s="317"/>
      <c r="H457" s="317"/>
      <c r="I457" s="341"/>
      <c r="J457" s="368"/>
      <c r="K457" s="307"/>
      <c r="L457" s="307"/>
      <c r="M457" s="369"/>
      <c r="N457" s="317"/>
      <c r="O457" s="307"/>
      <c r="P457" s="307"/>
      <c r="Q457" s="307"/>
      <c r="R457" s="307"/>
      <c r="S457" s="307"/>
      <c r="T457" s="307"/>
      <c r="U457" s="307"/>
      <c r="V457" s="307"/>
      <c r="W457" s="307"/>
      <c r="X457" s="307"/>
      <c r="Y457" s="307"/>
      <c r="Z457" s="307"/>
    </row>
    <row r="458" spans="1:26" ht="12" customHeight="1">
      <c r="A458" s="366"/>
      <c r="B458" s="367"/>
      <c r="C458" s="307"/>
      <c r="D458" s="307"/>
      <c r="E458" s="317"/>
      <c r="F458" s="317"/>
      <c r="G458" s="317"/>
      <c r="H458" s="317"/>
      <c r="I458" s="341"/>
      <c r="J458" s="368"/>
      <c r="K458" s="307"/>
      <c r="L458" s="307"/>
      <c r="M458" s="369"/>
      <c r="N458" s="317"/>
      <c r="O458" s="307"/>
      <c r="P458" s="307"/>
      <c r="Q458" s="307"/>
      <c r="R458" s="307"/>
      <c r="S458" s="307"/>
      <c r="T458" s="307"/>
      <c r="U458" s="307"/>
      <c r="V458" s="307"/>
      <c r="W458" s="307"/>
      <c r="X458" s="307"/>
      <c r="Y458" s="307"/>
      <c r="Z458" s="307"/>
    </row>
    <row r="459" spans="1:26" ht="12" customHeight="1">
      <c r="A459" s="366"/>
      <c r="B459" s="367"/>
      <c r="C459" s="307"/>
      <c r="D459" s="307"/>
      <c r="E459" s="317"/>
      <c r="F459" s="317"/>
      <c r="G459" s="317"/>
      <c r="H459" s="317"/>
      <c r="I459" s="341"/>
      <c r="J459" s="368"/>
      <c r="K459" s="307"/>
      <c r="L459" s="307"/>
      <c r="M459" s="369"/>
      <c r="N459" s="317"/>
      <c r="O459" s="307"/>
      <c r="P459" s="307"/>
      <c r="Q459" s="307"/>
      <c r="R459" s="307"/>
      <c r="S459" s="307"/>
      <c r="T459" s="307"/>
      <c r="U459" s="307"/>
      <c r="V459" s="307"/>
      <c r="W459" s="307"/>
      <c r="X459" s="307"/>
      <c r="Y459" s="307"/>
      <c r="Z459" s="307"/>
    </row>
    <row r="460" spans="1:26" ht="12" customHeight="1">
      <c r="A460" s="366"/>
      <c r="B460" s="367"/>
      <c r="C460" s="307"/>
      <c r="D460" s="307"/>
      <c r="E460" s="317"/>
      <c r="F460" s="317"/>
      <c r="G460" s="317"/>
      <c r="H460" s="317"/>
      <c r="I460" s="341"/>
      <c r="J460" s="368"/>
      <c r="K460" s="307"/>
      <c r="L460" s="307"/>
      <c r="M460" s="369"/>
      <c r="N460" s="317"/>
      <c r="O460" s="307"/>
      <c r="P460" s="307"/>
      <c r="Q460" s="307"/>
      <c r="R460" s="307"/>
      <c r="S460" s="307"/>
      <c r="T460" s="307"/>
      <c r="U460" s="307"/>
      <c r="V460" s="307"/>
      <c r="W460" s="307"/>
      <c r="X460" s="307"/>
      <c r="Y460" s="307"/>
      <c r="Z460" s="307"/>
    </row>
    <row r="461" spans="1:26" ht="12" customHeight="1">
      <c r="A461" s="366"/>
      <c r="B461" s="367"/>
      <c r="C461" s="307"/>
      <c r="D461" s="307"/>
      <c r="E461" s="317"/>
      <c r="F461" s="317"/>
      <c r="G461" s="317"/>
      <c r="H461" s="317"/>
      <c r="I461" s="341"/>
      <c r="J461" s="368"/>
      <c r="K461" s="307"/>
      <c r="L461" s="307"/>
      <c r="M461" s="369"/>
      <c r="N461" s="317"/>
      <c r="O461" s="307"/>
      <c r="P461" s="307"/>
      <c r="Q461" s="307"/>
      <c r="R461" s="307"/>
      <c r="S461" s="307"/>
      <c r="T461" s="307"/>
      <c r="U461" s="307"/>
      <c r="V461" s="307"/>
      <c r="W461" s="307"/>
      <c r="X461" s="307"/>
      <c r="Y461" s="307"/>
      <c r="Z461" s="307"/>
    </row>
    <row r="462" spans="1:26" ht="12" customHeight="1">
      <c r="A462" s="366"/>
      <c r="B462" s="367"/>
      <c r="C462" s="307"/>
      <c r="D462" s="307"/>
      <c r="E462" s="317"/>
      <c r="F462" s="317"/>
      <c r="G462" s="317"/>
      <c r="H462" s="317"/>
      <c r="I462" s="341"/>
      <c r="J462" s="368"/>
      <c r="K462" s="307"/>
      <c r="L462" s="307"/>
      <c r="M462" s="369"/>
      <c r="N462" s="317"/>
      <c r="O462" s="307"/>
      <c r="P462" s="307"/>
      <c r="Q462" s="307"/>
      <c r="R462" s="307"/>
      <c r="S462" s="307"/>
      <c r="T462" s="307"/>
      <c r="U462" s="307"/>
      <c r="V462" s="307"/>
      <c r="W462" s="307"/>
      <c r="X462" s="307"/>
      <c r="Y462" s="307"/>
      <c r="Z462" s="307"/>
    </row>
    <row r="463" spans="1:26" ht="12" customHeight="1">
      <c r="A463" s="366"/>
      <c r="B463" s="367"/>
      <c r="C463" s="307"/>
      <c r="D463" s="307"/>
      <c r="E463" s="317"/>
      <c r="F463" s="317"/>
      <c r="G463" s="317"/>
      <c r="H463" s="317"/>
      <c r="I463" s="341"/>
      <c r="J463" s="368"/>
      <c r="K463" s="307"/>
      <c r="L463" s="307"/>
      <c r="M463" s="369"/>
      <c r="N463" s="317"/>
      <c r="O463" s="307"/>
      <c r="P463" s="307"/>
      <c r="Q463" s="307"/>
      <c r="R463" s="307"/>
      <c r="S463" s="307"/>
      <c r="T463" s="307"/>
      <c r="U463" s="307"/>
      <c r="V463" s="307"/>
      <c r="W463" s="307"/>
      <c r="X463" s="307"/>
      <c r="Y463" s="307"/>
      <c r="Z463" s="307"/>
    </row>
    <row r="464" spans="1:26" ht="12" customHeight="1">
      <c r="A464" s="366"/>
      <c r="B464" s="367"/>
      <c r="C464" s="307"/>
      <c r="D464" s="307"/>
      <c r="E464" s="317"/>
      <c r="F464" s="317"/>
      <c r="G464" s="317"/>
      <c r="H464" s="317"/>
      <c r="I464" s="341"/>
      <c r="J464" s="368"/>
      <c r="K464" s="307"/>
      <c r="L464" s="307"/>
      <c r="M464" s="369"/>
      <c r="N464" s="317"/>
      <c r="O464" s="307"/>
      <c r="P464" s="307"/>
      <c r="Q464" s="307"/>
      <c r="R464" s="307"/>
      <c r="S464" s="307"/>
      <c r="T464" s="307"/>
      <c r="U464" s="307"/>
      <c r="V464" s="307"/>
      <c r="W464" s="307"/>
      <c r="X464" s="307"/>
      <c r="Y464" s="307"/>
      <c r="Z464" s="307"/>
    </row>
    <row r="465" spans="1:26" ht="12" customHeight="1">
      <c r="A465" s="366"/>
      <c r="B465" s="367"/>
      <c r="C465" s="307"/>
      <c r="D465" s="307"/>
      <c r="E465" s="317"/>
      <c r="F465" s="317"/>
      <c r="G465" s="317"/>
      <c r="H465" s="317"/>
      <c r="I465" s="341"/>
      <c r="J465" s="368"/>
      <c r="K465" s="307"/>
      <c r="L465" s="307"/>
      <c r="M465" s="369"/>
      <c r="N465" s="317"/>
      <c r="O465" s="307"/>
      <c r="P465" s="307"/>
      <c r="Q465" s="307"/>
      <c r="R465" s="307"/>
      <c r="S465" s="307"/>
      <c r="T465" s="307"/>
      <c r="U465" s="307"/>
      <c r="V465" s="307"/>
      <c r="W465" s="307"/>
      <c r="X465" s="307"/>
      <c r="Y465" s="307"/>
      <c r="Z465" s="307"/>
    </row>
    <row r="466" spans="1:26" ht="12" customHeight="1">
      <c r="A466" s="366"/>
      <c r="B466" s="367"/>
      <c r="C466" s="307"/>
      <c r="D466" s="307"/>
      <c r="E466" s="317"/>
      <c r="F466" s="317"/>
      <c r="G466" s="317"/>
      <c r="H466" s="317"/>
      <c r="I466" s="341"/>
      <c r="J466" s="368"/>
      <c r="K466" s="307"/>
      <c r="L466" s="307"/>
      <c r="M466" s="369"/>
      <c r="N466" s="317"/>
      <c r="O466" s="307"/>
      <c r="P466" s="307"/>
      <c r="Q466" s="307"/>
      <c r="R466" s="307"/>
      <c r="S466" s="307"/>
      <c r="T466" s="307"/>
      <c r="U466" s="307"/>
      <c r="V466" s="307"/>
      <c r="W466" s="307"/>
      <c r="X466" s="307"/>
      <c r="Y466" s="307"/>
      <c r="Z466" s="307"/>
    </row>
    <row r="467" spans="1:26" ht="12" customHeight="1">
      <c r="A467" s="366"/>
      <c r="B467" s="367"/>
      <c r="C467" s="307"/>
      <c r="D467" s="307"/>
      <c r="E467" s="317"/>
      <c r="F467" s="317"/>
      <c r="G467" s="317"/>
      <c r="H467" s="317"/>
      <c r="I467" s="341"/>
      <c r="J467" s="368"/>
      <c r="K467" s="307"/>
      <c r="L467" s="307"/>
      <c r="M467" s="369"/>
      <c r="N467" s="317"/>
      <c r="O467" s="307"/>
      <c r="P467" s="307"/>
      <c r="Q467" s="307"/>
      <c r="R467" s="307"/>
      <c r="S467" s="307"/>
      <c r="T467" s="307"/>
      <c r="U467" s="307"/>
      <c r="V467" s="307"/>
      <c r="W467" s="307"/>
      <c r="X467" s="307"/>
      <c r="Y467" s="307"/>
      <c r="Z467" s="307"/>
    </row>
    <row r="468" spans="1:26" ht="12" customHeight="1">
      <c r="A468" s="366"/>
      <c r="B468" s="367"/>
      <c r="C468" s="307"/>
      <c r="D468" s="307"/>
      <c r="E468" s="317"/>
      <c r="F468" s="317"/>
      <c r="G468" s="317"/>
      <c r="H468" s="317"/>
      <c r="I468" s="341"/>
      <c r="J468" s="368"/>
      <c r="K468" s="307"/>
      <c r="L468" s="307"/>
      <c r="M468" s="369"/>
      <c r="N468" s="317"/>
      <c r="O468" s="307"/>
      <c r="P468" s="307"/>
      <c r="Q468" s="307"/>
      <c r="R468" s="307"/>
      <c r="S468" s="307"/>
      <c r="T468" s="307"/>
      <c r="U468" s="307"/>
      <c r="V468" s="307"/>
      <c r="W468" s="307"/>
      <c r="X468" s="307"/>
      <c r="Y468" s="307"/>
      <c r="Z468" s="307"/>
    </row>
    <row r="469" spans="1:26" ht="12" customHeight="1">
      <c r="A469" s="366"/>
      <c r="B469" s="367"/>
      <c r="C469" s="307"/>
      <c r="D469" s="307"/>
      <c r="E469" s="317"/>
      <c r="F469" s="317"/>
      <c r="G469" s="317"/>
      <c r="H469" s="317"/>
      <c r="I469" s="341"/>
      <c r="J469" s="368"/>
      <c r="K469" s="307"/>
      <c r="L469" s="307"/>
      <c r="M469" s="369"/>
      <c r="N469" s="317"/>
      <c r="O469" s="307"/>
      <c r="P469" s="307"/>
      <c r="Q469" s="307"/>
      <c r="R469" s="307"/>
      <c r="S469" s="307"/>
      <c r="T469" s="307"/>
      <c r="U469" s="307"/>
      <c r="V469" s="307"/>
      <c r="W469" s="307"/>
      <c r="X469" s="307"/>
      <c r="Y469" s="307"/>
      <c r="Z469" s="307"/>
    </row>
    <row r="470" spans="1:26" ht="12" customHeight="1">
      <c r="A470" s="366"/>
      <c r="B470" s="367"/>
      <c r="C470" s="307"/>
      <c r="D470" s="307"/>
      <c r="E470" s="317"/>
      <c r="F470" s="317"/>
      <c r="G470" s="317"/>
      <c r="H470" s="317"/>
      <c r="I470" s="341"/>
      <c r="J470" s="368"/>
      <c r="K470" s="307"/>
      <c r="L470" s="307"/>
      <c r="M470" s="369"/>
      <c r="N470" s="317"/>
      <c r="O470" s="307"/>
      <c r="P470" s="307"/>
      <c r="Q470" s="307"/>
      <c r="R470" s="307"/>
      <c r="S470" s="307"/>
      <c r="T470" s="307"/>
      <c r="U470" s="307"/>
      <c r="V470" s="307"/>
      <c r="W470" s="307"/>
      <c r="X470" s="307"/>
      <c r="Y470" s="307"/>
      <c r="Z470" s="307"/>
    </row>
    <row r="471" spans="1:26" ht="12" customHeight="1">
      <c r="A471" s="366"/>
      <c r="B471" s="367"/>
      <c r="C471" s="307"/>
      <c r="D471" s="307"/>
      <c r="E471" s="317"/>
      <c r="F471" s="317"/>
      <c r="G471" s="317"/>
      <c r="H471" s="317"/>
      <c r="I471" s="341"/>
      <c r="J471" s="368"/>
      <c r="K471" s="307"/>
      <c r="L471" s="307"/>
      <c r="M471" s="369"/>
      <c r="N471" s="317"/>
      <c r="O471" s="307"/>
      <c r="P471" s="307"/>
      <c r="Q471" s="307"/>
      <c r="R471" s="307"/>
      <c r="S471" s="307"/>
      <c r="T471" s="307"/>
      <c r="U471" s="307"/>
      <c r="V471" s="307"/>
      <c r="W471" s="307"/>
      <c r="X471" s="307"/>
      <c r="Y471" s="307"/>
      <c r="Z471" s="307"/>
    </row>
    <row r="472" spans="1:26" ht="12" customHeight="1">
      <c r="A472" s="366"/>
      <c r="B472" s="367"/>
      <c r="C472" s="307"/>
      <c r="D472" s="307"/>
      <c r="E472" s="317"/>
      <c r="F472" s="317"/>
      <c r="G472" s="317"/>
      <c r="H472" s="317"/>
      <c r="I472" s="341"/>
      <c r="J472" s="368"/>
      <c r="K472" s="307"/>
      <c r="L472" s="307"/>
      <c r="M472" s="369"/>
      <c r="N472" s="317"/>
      <c r="O472" s="307"/>
      <c r="P472" s="307"/>
      <c r="Q472" s="307"/>
      <c r="R472" s="307"/>
      <c r="S472" s="307"/>
      <c r="T472" s="307"/>
      <c r="U472" s="307"/>
      <c r="V472" s="307"/>
      <c r="W472" s="307"/>
      <c r="X472" s="307"/>
      <c r="Y472" s="307"/>
      <c r="Z472" s="307"/>
    </row>
    <row r="473" spans="1:26" ht="12" customHeight="1">
      <c r="A473" s="366"/>
      <c r="B473" s="367"/>
      <c r="C473" s="307"/>
      <c r="D473" s="307"/>
      <c r="E473" s="317"/>
      <c r="F473" s="317"/>
      <c r="G473" s="317"/>
      <c r="H473" s="317"/>
      <c r="I473" s="341"/>
      <c r="J473" s="368"/>
      <c r="K473" s="307"/>
      <c r="L473" s="307"/>
      <c r="M473" s="369"/>
      <c r="N473" s="317"/>
      <c r="O473" s="307"/>
      <c r="P473" s="307"/>
      <c r="Q473" s="307"/>
      <c r="R473" s="307"/>
      <c r="S473" s="307"/>
      <c r="T473" s="307"/>
      <c r="U473" s="307"/>
      <c r="V473" s="307"/>
      <c r="W473" s="307"/>
      <c r="X473" s="307"/>
      <c r="Y473" s="307"/>
      <c r="Z473" s="307"/>
    </row>
    <row r="474" spans="1:26" ht="12" customHeight="1">
      <c r="A474" s="366"/>
      <c r="B474" s="367"/>
      <c r="C474" s="307"/>
      <c r="D474" s="307"/>
      <c r="E474" s="317"/>
      <c r="F474" s="317"/>
      <c r="G474" s="317"/>
      <c r="H474" s="317"/>
      <c r="I474" s="341"/>
      <c r="J474" s="368"/>
      <c r="K474" s="307"/>
      <c r="L474" s="307"/>
      <c r="M474" s="369"/>
      <c r="N474" s="317"/>
      <c r="O474" s="307"/>
      <c r="P474" s="307"/>
      <c r="Q474" s="307"/>
      <c r="R474" s="307"/>
      <c r="S474" s="307"/>
      <c r="T474" s="307"/>
      <c r="U474" s="307"/>
      <c r="V474" s="307"/>
      <c r="W474" s="307"/>
      <c r="X474" s="307"/>
      <c r="Y474" s="307"/>
      <c r="Z474" s="307"/>
    </row>
    <row r="475" spans="1:26" ht="12" customHeight="1">
      <c r="A475" s="366"/>
      <c r="B475" s="367"/>
      <c r="C475" s="307"/>
      <c r="D475" s="307"/>
      <c r="E475" s="317"/>
      <c r="F475" s="317"/>
      <c r="G475" s="317"/>
      <c r="H475" s="317"/>
      <c r="I475" s="341"/>
      <c r="J475" s="368"/>
      <c r="K475" s="307"/>
      <c r="L475" s="307"/>
      <c r="M475" s="369"/>
      <c r="N475" s="317"/>
      <c r="O475" s="307"/>
      <c r="P475" s="307"/>
      <c r="Q475" s="307"/>
      <c r="R475" s="307"/>
      <c r="S475" s="307"/>
      <c r="T475" s="307"/>
      <c r="U475" s="307"/>
      <c r="V475" s="307"/>
      <c r="W475" s="307"/>
      <c r="X475" s="307"/>
      <c r="Y475" s="307"/>
      <c r="Z475" s="307"/>
    </row>
    <row r="476" spans="1:26" ht="12" customHeight="1">
      <c r="A476" s="366"/>
      <c r="B476" s="367"/>
      <c r="C476" s="307"/>
      <c r="D476" s="307"/>
      <c r="E476" s="317"/>
      <c r="F476" s="317"/>
      <c r="G476" s="317"/>
      <c r="H476" s="317"/>
      <c r="I476" s="341"/>
      <c r="J476" s="368"/>
      <c r="K476" s="307"/>
      <c r="L476" s="307"/>
      <c r="M476" s="369"/>
      <c r="N476" s="317"/>
      <c r="O476" s="307"/>
      <c r="P476" s="307"/>
      <c r="Q476" s="307"/>
      <c r="R476" s="307"/>
      <c r="S476" s="307"/>
      <c r="T476" s="307"/>
      <c r="U476" s="307"/>
      <c r="V476" s="307"/>
      <c r="W476" s="307"/>
      <c r="X476" s="307"/>
      <c r="Y476" s="307"/>
      <c r="Z476" s="307"/>
    </row>
    <row r="477" spans="1:26" ht="12" customHeight="1">
      <c r="A477" s="366"/>
      <c r="B477" s="367"/>
      <c r="C477" s="307"/>
      <c r="D477" s="307"/>
      <c r="E477" s="317"/>
      <c r="F477" s="317"/>
      <c r="G477" s="317"/>
      <c r="H477" s="317"/>
      <c r="I477" s="341"/>
      <c r="J477" s="368"/>
      <c r="K477" s="307"/>
      <c r="L477" s="307"/>
      <c r="M477" s="369"/>
      <c r="N477" s="317"/>
      <c r="O477" s="307"/>
      <c r="P477" s="307"/>
      <c r="Q477" s="307"/>
      <c r="R477" s="307"/>
      <c r="S477" s="307"/>
      <c r="T477" s="307"/>
      <c r="U477" s="307"/>
      <c r="V477" s="307"/>
      <c r="W477" s="307"/>
      <c r="X477" s="307"/>
      <c r="Y477" s="307"/>
      <c r="Z477" s="307"/>
    </row>
    <row r="478" spans="1:26" ht="12" customHeight="1">
      <c r="A478" s="366"/>
      <c r="B478" s="367"/>
      <c r="C478" s="307"/>
      <c r="D478" s="307"/>
      <c r="E478" s="317"/>
      <c r="F478" s="317"/>
      <c r="G478" s="317"/>
      <c r="H478" s="317"/>
      <c r="I478" s="341"/>
      <c r="J478" s="368"/>
      <c r="K478" s="307"/>
      <c r="L478" s="307"/>
      <c r="M478" s="369"/>
      <c r="N478" s="317"/>
      <c r="O478" s="307"/>
      <c r="P478" s="307"/>
      <c r="Q478" s="307"/>
      <c r="R478" s="307"/>
      <c r="S478" s="307"/>
      <c r="T478" s="307"/>
      <c r="U478" s="307"/>
      <c r="V478" s="307"/>
      <c r="W478" s="307"/>
      <c r="X478" s="307"/>
      <c r="Y478" s="307"/>
      <c r="Z478" s="307"/>
    </row>
    <row r="479" spans="1:26" ht="12" customHeight="1">
      <c r="A479" s="366"/>
      <c r="B479" s="367"/>
      <c r="C479" s="307"/>
      <c r="D479" s="307"/>
      <c r="E479" s="317"/>
      <c r="F479" s="317"/>
      <c r="G479" s="317"/>
      <c r="H479" s="317"/>
      <c r="I479" s="341"/>
      <c r="J479" s="368"/>
      <c r="K479" s="307"/>
      <c r="L479" s="307"/>
      <c r="M479" s="369"/>
      <c r="N479" s="317"/>
      <c r="O479" s="307"/>
      <c r="P479" s="307"/>
      <c r="Q479" s="307"/>
      <c r="R479" s="307"/>
      <c r="S479" s="307"/>
      <c r="T479" s="307"/>
      <c r="U479" s="307"/>
      <c r="V479" s="307"/>
      <c r="W479" s="307"/>
      <c r="X479" s="307"/>
      <c r="Y479" s="307"/>
      <c r="Z479" s="307"/>
    </row>
    <row r="480" spans="1:26" ht="12" customHeight="1">
      <c r="A480" s="366"/>
      <c r="B480" s="367"/>
      <c r="C480" s="307"/>
      <c r="D480" s="307"/>
      <c r="E480" s="317"/>
      <c r="F480" s="317"/>
      <c r="G480" s="317"/>
      <c r="H480" s="317"/>
      <c r="I480" s="341"/>
      <c r="J480" s="368"/>
      <c r="K480" s="307"/>
      <c r="L480" s="307"/>
      <c r="M480" s="369"/>
      <c r="N480" s="317"/>
      <c r="O480" s="307"/>
      <c r="P480" s="307"/>
      <c r="Q480" s="307"/>
      <c r="R480" s="307"/>
      <c r="S480" s="307"/>
      <c r="T480" s="307"/>
      <c r="U480" s="307"/>
      <c r="V480" s="307"/>
      <c r="W480" s="307"/>
      <c r="X480" s="307"/>
      <c r="Y480" s="307"/>
      <c r="Z480" s="307"/>
    </row>
    <row r="481" spans="1:26" ht="12" customHeight="1">
      <c r="A481" s="366"/>
      <c r="B481" s="367"/>
      <c r="C481" s="307"/>
      <c r="D481" s="307"/>
      <c r="E481" s="317"/>
      <c r="F481" s="317"/>
      <c r="G481" s="317"/>
      <c r="H481" s="317"/>
      <c r="I481" s="341"/>
      <c r="J481" s="368"/>
      <c r="K481" s="307"/>
      <c r="L481" s="307"/>
      <c r="M481" s="369"/>
      <c r="N481" s="317"/>
      <c r="O481" s="307"/>
      <c r="P481" s="307"/>
      <c r="Q481" s="307"/>
      <c r="R481" s="307"/>
      <c r="S481" s="307"/>
      <c r="T481" s="307"/>
      <c r="U481" s="307"/>
      <c r="V481" s="307"/>
      <c r="W481" s="307"/>
      <c r="X481" s="307"/>
      <c r="Y481" s="307"/>
      <c r="Z481" s="307"/>
    </row>
    <row r="482" spans="1:26" ht="12" customHeight="1">
      <c r="A482" s="366"/>
      <c r="B482" s="367"/>
      <c r="C482" s="307"/>
      <c r="D482" s="307"/>
      <c r="E482" s="317"/>
      <c r="F482" s="317"/>
      <c r="G482" s="317"/>
      <c r="H482" s="317"/>
      <c r="I482" s="341"/>
      <c r="J482" s="368"/>
      <c r="K482" s="307"/>
      <c r="L482" s="307"/>
      <c r="M482" s="369"/>
      <c r="N482" s="317"/>
      <c r="O482" s="307"/>
      <c r="P482" s="307"/>
      <c r="Q482" s="307"/>
      <c r="R482" s="307"/>
      <c r="S482" s="307"/>
      <c r="T482" s="307"/>
      <c r="U482" s="307"/>
      <c r="V482" s="307"/>
      <c r="W482" s="307"/>
      <c r="X482" s="307"/>
      <c r="Y482" s="307"/>
      <c r="Z482" s="307"/>
    </row>
    <row r="483" spans="1:26" ht="12" customHeight="1">
      <c r="A483" s="366"/>
      <c r="B483" s="367"/>
      <c r="C483" s="307"/>
      <c r="D483" s="307"/>
      <c r="E483" s="317"/>
      <c r="F483" s="317"/>
      <c r="G483" s="317"/>
      <c r="H483" s="317"/>
      <c r="I483" s="341"/>
      <c r="J483" s="368"/>
      <c r="K483" s="307"/>
      <c r="L483" s="307"/>
      <c r="M483" s="369"/>
      <c r="N483" s="317"/>
      <c r="O483" s="307"/>
      <c r="P483" s="307"/>
      <c r="Q483" s="307"/>
      <c r="R483" s="307"/>
      <c r="S483" s="307"/>
      <c r="T483" s="307"/>
      <c r="U483" s="307"/>
      <c r="V483" s="307"/>
      <c r="W483" s="307"/>
      <c r="X483" s="307"/>
      <c r="Y483" s="307"/>
      <c r="Z483" s="307"/>
    </row>
    <row r="484" spans="1:26" ht="12" customHeight="1">
      <c r="A484" s="366"/>
      <c r="B484" s="367"/>
      <c r="C484" s="307"/>
      <c r="D484" s="307"/>
      <c r="E484" s="317"/>
      <c r="F484" s="317"/>
      <c r="G484" s="317"/>
      <c r="H484" s="317"/>
      <c r="I484" s="341"/>
      <c r="J484" s="368"/>
      <c r="K484" s="307"/>
      <c r="L484" s="307"/>
      <c r="M484" s="369"/>
      <c r="N484" s="317"/>
      <c r="O484" s="307"/>
      <c r="P484" s="307"/>
      <c r="Q484" s="307"/>
      <c r="R484" s="307"/>
      <c r="S484" s="307"/>
      <c r="T484" s="307"/>
      <c r="U484" s="307"/>
      <c r="V484" s="307"/>
      <c r="W484" s="307"/>
      <c r="X484" s="307"/>
      <c r="Y484" s="307"/>
      <c r="Z484" s="307"/>
    </row>
    <row r="485" spans="1:26" ht="12" customHeight="1">
      <c r="A485" s="366"/>
      <c r="B485" s="367"/>
      <c r="C485" s="307"/>
      <c r="D485" s="307"/>
      <c r="E485" s="317"/>
      <c r="F485" s="317"/>
      <c r="G485" s="317"/>
      <c r="H485" s="317"/>
      <c r="I485" s="341"/>
      <c r="J485" s="368"/>
      <c r="K485" s="307"/>
      <c r="L485" s="307"/>
      <c r="M485" s="369"/>
      <c r="N485" s="317"/>
      <c r="O485" s="307"/>
      <c r="P485" s="307"/>
      <c r="Q485" s="307"/>
      <c r="R485" s="307"/>
      <c r="S485" s="307"/>
      <c r="T485" s="307"/>
      <c r="U485" s="307"/>
      <c r="V485" s="307"/>
      <c r="W485" s="307"/>
      <c r="X485" s="307"/>
      <c r="Y485" s="307"/>
      <c r="Z485" s="307"/>
    </row>
    <row r="486" spans="1:26" ht="12" customHeight="1">
      <c r="A486" s="366"/>
      <c r="B486" s="367"/>
      <c r="C486" s="307"/>
      <c r="D486" s="307"/>
      <c r="E486" s="317"/>
      <c r="F486" s="317"/>
      <c r="G486" s="317"/>
      <c r="H486" s="317"/>
      <c r="I486" s="341"/>
      <c r="J486" s="368"/>
      <c r="K486" s="307"/>
      <c r="L486" s="307"/>
      <c r="M486" s="369"/>
      <c r="N486" s="317"/>
      <c r="O486" s="307"/>
      <c r="P486" s="307"/>
      <c r="Q486" s="307"/>
      <c r="R486" s="307"/>
      <c r="S486" s="307"/>
      <c r="T486" s="307"/>
      <c r="U486" s="307"/>
      <c r="V486" s="307"/>
      <c r="W486" s="307"/>
      <c r="X486" s="307"/>
      <c r="Y486" s="307"/>
      <c r="Z486" s="307"/>
    </row>
    <row r="487" spans="1:26" ht="12" customHeight="1">
      <c r="A487" s="366"/>
      <c r="B487" s="367"/>
      <c r="C487" s="307"/>
      <c r="D487" s="307"/>
      <c r="E487" s="317"/>
      <c r="F487" s="317"/>
      <c r="G487" s="317"/>
      <c r="H487" s="317"/>
      <c r="I487" s="341"/>
      <c r="J487" s="368"/>
      <c r="K487" s="307"/>
      <c r="L487" s="307"/>
      <c r="M487" s="369"/>
      <c r="N487" s="317"/>
      <c r="O487" s="307"/>
      <c r="P487" s="307"/>
      <c r="Q487" s="307"/>
      <c r="R487" s="307"/>
      <c r="S487" s="307"/>
      <c r="T487" s="307"/>
      <c r="U487" s="307"/>
      <c r="V487" s="307"/>
      <c r="W487" s="307"/>
      <c r="X487" s="307"/>
      <c r="Y487" s="307"/>
      <c r="Z487" s="307"/>
    </row>
    <row r="488" spans="1:26" ht="12" customHeight="1">
      <c r="A488" s="366"/>
      <c r="B488" s="367"/>
      <c r="C488" s="307"/>
      <c r="D488" s="307"/>
      <c r="E488" s="317"/>
      <c r="F488" s="317"/>
      <c r="G488" s="317"/>
      <c r="H488" s="317"/>
      <c r="I488" s="341"/>
      <c r="J488" s="368"/>
      <c r="K488" s="307"/>
      <c r="L488" s="307"/>
      <c r="M488" s="369"/>
      <c r="N488" s="317"/>
      <c r="O488" s="307"/>
      <c r="P488" s="307"/>
      <c r="Q488" s="307"/>
      <c r="R488" s="307"/>
      <c r="S488" s="307"/>
      <c r="T488" s="307"/>
      <c r="U488" s="307"/>
      <c r="V488" s="307"/>
      <c r="W488" s="307"/>
      <c r="X488" s="307"/>
      <c r="Y488" s="307"/>
      <c r="Z488" s="307"/>
    </row>
    <row r="489" spans="1:26" ht="12" customHeight="1">
      <c r="A489" s="366"/>
      <c r="B489" s="367"/>
      <c r="C489" s="307"/>
      <c r="D489" s="307"/>
      <c r="E489" s="317"/>
      <c r="F489" s="317"/>
      <c r="G489" s="317"/>
      <c r="H489" s="317"/>
      <c r="I489" s="341"/>
      <c r="J489" s="368"/>
      <c r="K489" s="307"/>
      <c r="L489" s="307"/>
      <c r="M489" s="369"/>
      <c r="N489" s="317"/>
      <c r="O489" s="307"/>
      <c r="P489" s="307"/>
      <c r="Q489" s="307"/>
      <c r="R489" s="307"/>
      <c r="S489" s="307"/>
      <c r="T489" s="307"/>
      <c r="U489" s="307"/>
      <c r="V489" s="307"/>
      <c r="W489" s="307"/>
      <c r="X489" s="307"/>
      <c r="Y489" s="307"/>
      <c r="Z489" s="307"/>
    </row>
    <row r="490" spans="1:26" ht="12" customHeight="1">
      <c r="A490" s="366"/>
      <c r="B490" s="367"/>
      <c r="C490" s="307"/>
      <c r="D490" s="307"/>
      <c r="E490" s="317"/>
      <c r="F490" s="317"/>
      <c r="G490" s="317"/>
      <c r="H490" s="317"/>
      <c r="I490" s="341"/>
      <c r="J490" s="368"/>
      <c r="K490" s="307"/>
      <c r="L490" s="307"/>
      <c r="M490" s="369"/>
      <c r="N490" s="317"/>
      <c r="O490" s="307"/>
      <c r="P490" s="307"/>
      <c r="Q490" s="307"/>
      <c r="R490" s="307"/>
      <c r="S490" s="307"/>
      <c r="T490" s="307"/>
      <c r="U490" s="307"/>
      <c r="V490" s="307"/>
      <c r="W490" s="307"/>
      <c r="X490" s="307"/>
      <c r="Y490" s="307"/>
      <c r="Z490" s="307"/>
    </row>
    <row r="491" spans="1:26" ht="12" customHeight="1">
      <c r="A491" s="366"/>
      <c r="B491" s="367"/>
      <c r="C491" s="307"/>
      <c r="D491" s="307"/>
      <c r="E491" s="317"/>
      <c r="F491" s="317"/>
      <c r="G491" s="317"/>
      <c r="H491" s="317"/>
      <c r="I491" s="341"/>
      <c r="J491" s="368"/>
      <c r="K491" s="307"/>
      <c r="L491" s="307"/>
      <c r="M491" s="369"/>
      <c r="N491" s="317"/>
      <c r="O491" s="307"/>
      <c r="P491" s="307"/>
      <c r="Q491" s="307"/>
      <c r="R491" s="307"/>
      <c r="S491" s="307"/>
      <c r="T491" s="307"/>
      <c r="U491" s="307"/>
      <c r="V491" s="307"/>
      <c r="W491" s="307"/>
      <c r="X491" s="307"/>
      <c r="Y491" s="307"/>
      <c r="Z491" s="307"/>
    </row>
    <row r="492" spans="1:26" ht="12" customHeight="1">
      <c r="A492" s="366"/>
      <c r="B492" s="367"/>
      <c r="C492" s="307"/>
      <c r="D492" s="307"/>
      <c r="E492" s="317"/>
      <c r="F492" s="317"/>
      <c r="G492" s="317"/>
      <c r="H492" s="317"/>
      <c r="I492" s="341"/>
      <c r="J492" s="368"/>
      <c r="K492" s="307"/>
      <c r="L492" s="307"/>
      <c r="M492" s="369"/>
      <c r="N492" s="317"/>
      <c r="O492" s="307"/>
      <c r="P492" s="307"/>
      <c r="Q492" s="307"/>
      <c r="R492" s="307"/>
      <c r="S492" s="307"/>
      <c r="T492" s="307"/>
      <c r="U492" s="307"/>
      <c r="V492" s="307"/>
      <c r="W492" s="307"/>
      <c r="X492" s="307"/>
      <c r="Y492" s="307"/>
      <c r="Z492" s="307"/>
    </row>
    <row r="493" spans="1:26" ht="12" customHeight="1">
      <c r="A493" s="366"/>
      <c r="B493" s="367"/>
      <c r="C493" s="307"/>
      <c r="D493" s="307"/>
      <c r="E493" s="317"/>
      <c r="F493" s="317"/>
      <c r="G493" s="317"/>
      <c r="H493" s="317"/>
      <c r="I493" s="341"/>
      <c r="J493" s="368"/>
      <c r="K493" s="307"/>
      <c r="L493" s="307"/>
      <c r="M493" s="369"/>
      <c r="N493" s="317"/>
      <c r="O493" s="307"/>
      <c r="P493" s="307"/>
      <c r="Q493" s="307"/>
      <c r="R493" s="307"/>
      <c r="S493" s="307"/>
      <c r="T493" s="307"/>
      <c r="U493" s="307"/>
      <c r="V493" s="307"/>
      <c r="W493" s="307"/>
      <c r="X493" s="307"/>
      <c r="Y493" s="307"/>
      <c r="Z493" s="307"/>
    </row>
    <row r="494" spans="1:26" ht="12" customHeight="1">
      <c r="A494" s="366"/>
      <c r="B494" s="367"/>
      <c r="C494" s="307"/>
      <c r="D494" s="307"/>
      <c r="E494" s="317"/>
      <c r="F494" s="317"/>
      <c r="G494" s="317"/>
      <c r="H494" s="317"/>
      <c r="I494" s="341"/>
      <c r="J494" s="368"/>
      <c r="K494" s="307"/>
      <c r="L494" s="307"/>
      <c r="M494" s="369"/>
      <c r="N494" s="317"/>
      <c r="O494" s="307"/>
      <c r="P494" s="307"/>
      <c r="Q494" s="307"/>
      <c r="R494" s="307"/>
      <c r="S494" s="307"/>
      <c r="T494" s="307"/>
      <c r="U494" s="307"/>
      <c r="V494" s="307"/>
      <c r="W494" s="307"/>
      <c r="X494" s="307"/>
      <c r="Y494" s="307"/>
      <c r="Z494" s="307"/>
    </row>
    <row r="495" spans="1:26" ht="12" customHeight="1">
      <c r="A495" s="366"/>
      <c r="B495" s="367"/>
      <c r="C495" s="307"/>
      <c r="D495" s="307"/>
      <c r="E495" s="317"/>
      <c r="F495" s="317"/>
      <c r="G495" s="317"/>
      <c r="H495" s="317"/>
      <c r="I495" s="341"/>
      <c r="J495" s="368"/>
      <c r="K495" s="307"/>
      <c r="L495" s="307"/>
      <c r="M495" s="369"/>
      <c r="N495" s="317"/>
      <c r="O495" s="307"/>
      <c r="P495" s="307"/>
      <c r="Q495" s="307"/>
      <c r="R495" s="307"/>
      <c r="S495" s="307"/>
      <c r="T495" s="307"/>
      <c r="U495" s="307"/>
      <c r="V495" s="307"/>
      <c r="W495" s="307"/>
      <c r="X495" s="307"/>
      <c r="Y495" s="307"/>
      <c r="Z495" s="307"/>
    </row>
    <row r="496" spans="1:26" ht="12" customHeight="1">
      <c r="A496" s="366"/>
      <c r="B496" s="367"/>
      <c r="C496" s="307"/>
      <c r="D496" s="307"/>
      <c r="E496" s="317"/>
      <c r="F496" s="317"/>
      <c r="G496" s="317"/>
      <c r="H496" s="317"/>
      <c r="I496" s="341"/>
      <c r="J496" s="368"/>
      <c r="K496" s="307"/>
      <c r="L496" s="307"/>
      <c r="M496" s="369"/>
      <c r="N496" s="317"/>
      <c r="O496" s="307"/>
      <c r="P496" s="307"/>
      <c r="Q496" s="307"/>
      <c r="R496" s="307"/>
      <c r="S496" s="307"/>
      <c r="T496" s="307"/>
      <c r="U496" s="307"/>
      <c r="V496" s="307"/>
      <c r="W496" s="307"/>
      <c r="X496" s="307"/>
      <c r="Y496" s="307"/>
      <c r="Z496" s="307"/>
    </row>
    <row r="497" spans="1:26" ht="12" customHeight="1">
      <c r="A497" s="366"/>
      <c r="B497" s="367"/>
      <c r="C497" s="307"/>
      <c r="D497" s="307"/>
      <c r="E497" s="317"/>
      <c r="F497" s="317"/>
      <c r="G497" s="317"/>
      <c r="H497" s="317"/>
      <c r="I497" s="341"/>
      <c r="J497" s="368"/>
      <c r="K497" s="307"/>
      <c r="L497" s="307"/>
      <c r="M497" s="369"/>
      <c r="N497" s="317"/>
      <c r="O497" s="307"/>
      <c r="P497" s="307"/>
      <c r="Q497" s="307"/>
      <c r="R497" s="307"/>
      <c r="S497" s="307"/>
      <c r="T497" s="307"/>
      <c r="U497" s="307"/>
      <c r="V497" s="307"/>
      <c r="W497" s="307"/>
      <c r="X497" s="307"/>
      <c r="Y497" s="307"/>
      <c r="Z497" s="307"/>
    </row>
    <row r="498" spans="1:26" ht="12" customHeight="1">
      <c r="A498" s="366"/>
      <c r="B498" s="367"/>
      <c r="C498" s="307"/>
      <c r="D498" s="307"/>
      <c r="E498" s="317"/>
      <c r="F498" s="317"/>
      <c r="G498" s="317"/>
      <c r="H498" s="317"/>
      <c r="I498" s="341"/>
      <c r="J498" s="368"/>
      <c r="K498" s="307"/>
      <c r="L498" s="307"/>
      <c r="M498" s="369"/>
      <c r="N498" s="317"/>
      <c r="O498" s="307"/>
      <c r="P498" s="307"/>
      <c r="Q498" s="307"/>
      <c r="R498" s="307"/>
      <c r="S498" s="307"/>
      <c r="T498" s="307"/>
      <c r="U498" s="307"/>
      <c r="V498" s="307"/>
      <c r="W498" s="307"/>
      <c r="X498" s="307"/>
      <c r="Y498" s="307"/>
      <c r="Z498" s="307"/>
    </row>
    <row r="499" spans="1:26" ht="12" customHeight="1">
      <c r="A499" s="366"/>
      <c r="B499" s="367"/>
      <c r="C499" s="307"/>
      <c r="D499" s="307"/>
      <c r="E499" s="317"/>
      <c r="F499" s="317"/>
      <c r="G499" s="317"/>
      <c r="H499" s="317"/>
      <c r="I499" s="341"/>
      <c r="J499" s="368"/>
      <c r="K499" s="307"/>
      <c r="L499" s="307"/>
      <c r="M499" s="369"/>
      <c r="N499" s="317"/>
      <c r="O499" s="307"/>
      <c r="P499" s="307"/>
      <c r="Q499" s="307"/>
      <c r="R499" s="307"/>
      <c r="S499" s="307"/>
      <c r="T499" s="307"/>
      <c r="U499" s="307"/>
      <c r="V499" s="307"/>
      <c r="W499" s="307"/>
      <c r="X499" s="307"/>
      <c r="Y499" s="307"/>
      <c r="Z499" s="307"/>
    </row>
    <row r="500" spans="1:26" ht="12" customHeight="1">
      <c r="A500" s="366"/>
      <c r="B500" s="367"/>
      <c r="C500" s="307"/>
      <c r="D500" s="307"/>
      <c r="E500" s="317"/>
      <c r="F500" s="317"/>
      <c r="G500" s="317"/>
      <c r="H500" s="317"/>
      <c r="I500" s="341"/>
      <c r="J500" s="368"/>
      <c r="K500" s="307"/>
      <c r="L500" s="307"/>
      <c r="M500" s="369"/>
      <c r="N500" s="317"/>
      <c r="O500" s="307"/>
      <c r="P500" s="307"/>
      <c r="Q500" s="307"/>
      <c r="R500" s="307"/>
      <c r="S500" s="307"/>
      <c r="T500" s="307"/>
      <c r="U500" s="307"/>
      <c r="V500" s="307"/>
      <c r="W500" s="307"/>
      <c r="X500" s="307"/>
      <c r="Y500" s="307"/>
      <c r="Z500" s="307"/>
    </row>
    <row r="501" spans="1:26" ht="12" customHeight="1">
      <c r="A501" s="366"/>
      <c r="B501" s="367"/>
      <c r="C501" s="307"/>
      <c r="D501" s="307"/>
      <c r="E501" s="317"/>
      <c r="F501" s="317"/>
      <c r="G501" s="317"/>
      <c r="H501" s="317"/>
      <c r="I501" s="341"/>
      <c r="J501" s="368"/>
      <c r="K501" s="307"/>
      <c r="L501" s="307"/>
      <c r="M501" s="369"/>
      <c r="N501" s="317"/>
      <c r="O501" s="307"/>
      <c r="P501" s="307"/>
      <c r="Q501" s="307"/>
      <c r="R501" s="307"/>
      <c r="S501" s="307"/>
      <c r="T501" s="307"/>
      <c r="U501" s="307"/>
      <c r="V501" s="307"/>
      <c r="W501" s="307"/>
      <c r="X501" s="307"/>
      <c r="Y501" s="307"/>
      <c r="Z501" s="307"/>
    </row>
    <row r="502" spans="1:26" ht="12" customHeight="1">
      <c r="A502" s="366"/>
      <c r="B502" s="367"/>
      <c r="C502" s="307"/>
      <c r="D502" s="307"/>
      <c r="E502" s="317"/>
      <c r="F502" s="317"/>
      <c r="G502" s="317"/>
      <c r="H502" s="317"/>
      <c r="I502" s="341"/>
      <c r="J502" s="368"/>
      <c r="K502" s="307"/>
      <c r="L502" s="307"/>
      <c r="M502" s="369"/>
      <c r="N502" s="317"/>
      <c r="O502" s="307"/>
      <c r="P502" s="307"/>
      <c r="Q502" s="307"/>
      <c r="R502" s="307"/>
      <c r="S502" s="307"/>
      <c r="T502" s="307"/>
      <c r="U502" s="307"/>
      <c r="V502" s="307"/>
      <c r="W502" s="307"/>
      <c r="X502" s="307"/>
      <c r="Y502" s="307"/>
      <c r="Z502" s="307"/>
    </row>
    <row r="503" spans="1:26" ht="12" customHeight="1">
      <c r="A503" s="366"/>
      <c r="B503" s="367"/>
      <c r="C503" s="307"/>
      <c r="D503" s="307"/>
      <c r="E503" s="317"/>
      <c r="F503" s="317"/>
      <c r="G503" s="317"/>
      <c r="H503" s="317"/>
      <c r="I503" s="341"/>
      <c r="J503" s="368"/>
      <c r="K503" s="307"/>
      <c r="L503" s="307"/>
      <c r="M503" s="369"/>
      <c r="N503" s="317"/>
      <c r="O503" s="307"/>
      <c r="P503" s="307"/>
      <c r="Q503" s="307"/>
      <c r="R503" s="307"/>
      <c r="S503" s="307"/>
      <c r="T503" s="307"/>
      <c r="U503" s="307"/>
      <c r="V503" s="307"/>
      <c r="W503" s="307"/>
      <c r="X503" s="307"/>
      <c r="Y503" s="307"/>
      <c r="Z503" s="307"/>
    </row>
    <row r="504" spans="1:26" ht="12" customHeight="1">
      <c r="A504" s="366"/>
      <c r="B504" s="367"/>
      <c r="C504" s="307"/>
      <c r="D504" s="307"/>
      <c r="E504" s="317"/>
      <c r="F504" s="317"/>
      <c r="G504" s="317"/>
      <c r="H504" s="317"/>
      <c r="I504" s="341"/>
      <c r="J504" s="368"/>
      <c r="K504" s="307"/>
      <c r="L504" s="307"/>
      <c r="M504" s="369"/>
      <c r="N504" s="317"/>
      <c r="O504" s="307"/>
      <c r="P504" s="307"/>
      <c r="Q504" s="307"/>
      <c r="R504" s="307"/>
      <c r="S504" s="307"/>
      <c r="T504" s="307"/>
      <c r="U504" s="307"/>
      <c r="V504" s="307"/>
      <c r="W504" s="307"/>
      <c r="X504" s="307"/>
      <c r="Y504" s="307"/>
      <c r="Z504" s="307"/>
    </row>
    <row r="505" spans="1:26" ht="12" customHeight="1">
      <c r="A505" s="366"/>
      <c r="B505" s="367"/>
      <c r="C505" s="307"/>
      <c r="D505" s="307"/>
      <c r="E505" s="317"/>
      <c r="F505" s="317"/>
      <c r="G505" s="317"/>
      <c r="H505" s="317"/>
      <c r="I505" s="341"/>
      <c r="J505" s="368"/>
      <c r="K505" s="307"/>
      <c r="L505" s="307"/>
      <c r="M505" s="369"/>
      <c r="N505" s="317"/>
      <c r="O505" s="307"/>
      <c r="P505" s="307"/>
      <c r="Q505" s="307"/>
      <c r="R505" s="307"/>
      <c r="S505" s="307"/>
      <c r="T505" s="307"/>
      <c r="U505" s="307"/>
      <c r="V505" s="307"/>
      <c r="W505" s="307"/>
      <c r="X505" s="307"/>
      <c r="Y505" s="307"/>
      <c r="Z505" s="307"/>
    </row>
    <row r="506" spans="1:26" ht="12" customHeight="1">
      <c r="A506" s="366"/>
      <c r="B506" s="367"/>
      <c r="C506" s="307"/>
      <c r="D506" s="307"/>
      <c r="E506" s="317"/>
      <c r="F506" s="317"/>
      <c r="G506" s="317"/>
      <c r="H506" s="317"/>
      <c r="I506" s="341"/>
      <c r="J506" s="368"/>
      <c r="K506" s="307"/>
      <c r="L506" s="307"/>
      <c r="M506" s="369"/>
      <c r="N506" s="317"/>
      <c r="O506" s="307"/>
      <c r="P506" s="307"/>
      <c r="Q506" s="307"/>
      <c r="R506" s="307"/>
      <c r="S506" s="307"/>
      <c r="T506" s="307"/>
      <c r="U506" s="307"/>
      <c r="V506" s="307"/>
      <c r="W506" s="307"/>
      <c r="X506" s="307"/>
      <c r="Y506" s="307"/>
      <c r="Z506" s="307"/>
    </row>
    <row r="507" spans="1:26" ht="12" customHeight="1">
      <c r="A507" s="366"/>
      <c r="B507" s="367"/>
      <c r="C507" s="307"/>
      <c r="D507" s="307"/>
      <c r="E507" s="317"/>
      <c r="F507" s="317"/>
      <c r="G507" s="317"/>
      <c r="H507" s="317"/>
      <c r="I507" s="341"/>
      <c r="J507" s="368"/>
      <c r="K507" s="307"/>
      <c r="L507" s="307"/>
      <c r="M507" s="369"/>
      <c r="N507" s="317"/>
      <c r="O507" s="307"/>
      <c r="P507" s="307"/>
      <c r="Q507" s="307"/>
      <c r="R507" s="307"/>
      <c r="S507" s="307"/>
      <c r="T507" s="307"/>
      <c r="U507" s="307"/>
      <c r="V507" s="307"/>
      <c r="W507" s="307"/>
      <c r="X507" s="307"/>
      <c r="Y507" s="307"/>
      <c r="Z507" s="307"/>
    </row>
    <row r="508" spans="1:26" ht="12" customHeight="1">
      <c r="A508" s="366"/>
      <c r="B508" s="367"/>
      <c r="C508" s="307"/>
      <c r="D508" s="307"/>
      <c r="E508" s="317"/>
      <c r="F508" s="317"/>
      <c r="G508" s="317"/>
      <c r="H508" s="317"/>
      <c r="I508" s="341"/>
      <c r="J508" s="368"/>
      <c r="K508" s="307"/>
      <c r="L508" s="307"/>
      <c r="M508" s="369"/>
      <c r="N508" s="317"/>
      <c r="O508" s="307"/>
      <c r="P508" s="307"/>
      <c r="Q508" s="307"/>
      <c r="R508" s="307"/>
      <c r="S508" s="307"/>
      <c r="T508" s="307"/>
      <c r="U508" s="307"/>
      <c r="V508" s="307"/>
      <c r="W508" s="307"/>
      <c r="X508" s="307"/>
      <c r="Y508" s="307"/>
      <c r="Z508" s="307"/>
    </row>
    <row r="509" spans="1:26" ht="12" customHeight="1">
      <c r="A509" s="366"/>
      <c r="B509" s="367"/>
      <c r="C509" s="307"/>
      <c r="D509" s="307"/>
      <c r="E509" s="317"/>
      <c r="F509" s="317"/>
      <c r="G509" s="317"/>
      <c r="H509" s="317"/>
      <c r="I509" s="341"/>
      <c r="J509" s="368"/>
      <c r="K509" s="307"/>
      <c r="L509" s="307"/>
      <c r="M509" s="369"/>
      <c r="N509" s="317"/>
      <c r="O509" s="307"/>
      <c r="P509" s="307"/>
      <c r="Q509" s="307"/>
      <c r="R509" s="307"/>
      <c r="S509" s="307"/>
      <c r="T509" s="307"/>
      <c r="U509" s="307"/>
      <c r="V509" s="307"/>
      <c r="W509" s="307"/>
      <c r="X509" s="307"/>
      <c r="Y509" s="307"/>
      <c r="Z509" s="307"/>
    </row>
    <row r="510" spans="1:26" ht="12" customHeight="1">
      <c r="A510" s="366"/>
      <c r="B510" s="367"/>
      <c r="C510" s="307"/>
      <c r="D510" s="307"/>
      <c r="E510" s="317"/>
      <c r="F510" s="317"/>
      <c r="G510" s="317"/>
      <c r="H510" s="317"/>
      <c r="I510" s="341"/>
      <c r="J510" s="368"/>
      <c r="K510" s="307"/>
      <c r="L510" s="307"/>
      <c r="M510" s="369"/>
      <c r="N510" s="317"/>
      <c r="O510" s="307"/>
      <c r="P510" s="307"/>
      <c r="Q510" s="307"/>
      <c r="R510" s="307"/>
      <c r="S510" s="307"/>
      <c r="T510" s="307"/>
      <c r="U510" s="307"/>
      <c r="V510" s="307"/>
      <c r="W510" s="307"/>
      <c r="X510" s="307"/>
      <c r="Y510" s="307"/>
      <c r="Z510" s="307"/>
    </row>
    <row r="511" spans="1:26" ht="12" customHeight="1">
      <c r="A511" s="366"/>
      <c r="B511" s="367"/>
      <c r="C511" s="307"/>
      <c r="D511" s="307"/>
      <c r="E511" s="317"/>
      <c r="F511" s="317"/>
      <c r="G511" s="317"/>
      <c r="H511" s="317"/>
      <c r="I511" s="341"/>
      <c r="J511" s="368"/>
      <c r="K511" s="307"/>
      <c r="L511" s="307"/>
      <c r="M511" s="369"/>
      <c r="N511" s="317"/>
      <c r="O511" s="307"/>
      <c r="P511" s="307"/>
      <c r="Q511" s="307"/>
      <c r="R511" s="307"/>
      <c r="S511" s="307"/>
      <c r="T511" s="307"/>
      <c r="U511" s="307"/>
      <c r="V511" s="307"/>
      <c r="W511" s="307"/>
      <c r="X511" s="307"/>
      <c r="Y511" s="307"/>
      <c r="Z511" s="307"/>
    </row>
    <row r="512" spans="1:26" ht="12" customHeight="1">
      <c r="A512" s="366"/>
      <c r="B512" s="367"/>
      <c r="C512" s="307"/>
      <c r="D512" s="307"/>
      <c r="E512" s="317"/>
      <c r="F512" s="317"/>
      <c r="G512" s="317"/>
      <c r="H512" s="317"/>
      <c r="I512" s="341"/>
      <c r="J512" s="368"/>
      <c r="K512" s="307"/>
      <c r="L512" s="307"/>
      <c r="M512" s="369"/>
      <c r="N512" s="317"/>
      <c r="O512" s="307"/>
      <c r="P512" s="307"/>
      <c r="Q512" s="307"/>
      <c r="R512" s="307"/>
      <c r="S512" s="307"/>
      <c r="T512" s="307"/>
      <c r="U512" s="307"/>
      <c r="V512" s="307"/>
      <c r="W512" s="307"/>
      <c r="X512" s="307"/>
      <c r="Y512" s="307"/>
      <c r="Z512" s="307"/>
    </row>
    <row r="513" spans="1:26" ht="12" customHeight="1">
      <c r="A513" s="366"/>
      <c r="B513" s="367"/>
      <c r="C513" s="307"/>
      <c r="D513" s="307"/>
      <c r="E513" s="317"/>
      <c r="F513" s="317"/>
      <c r="G513" s="317"/>
      <c r="H513" s="317"/>
      <c r="I513" s="341"/>
      <c r="J513" s="368"/>
      <c r="K513" s="307"/>
      <c r="L513" s="307"/>
      <c r="M513" s="369"/>
      <c r="N513" s="317"/>
      <c r="O513" s="307"/>
      <c r="P513" s="307"/>
      <c r="Q513" s="307"/>
      <c r="R513" s="307"/>
      <c r="S513" s="307"/>
      <c r="T513" s="307"/>
      <c r="U513" s="307"/>
      <c r="V513" s="307"/>
      <c r="W513" s="307"/>
      <c r="X513" s="307"/>
      <c r="Y513" s="307"/>
      <c r="Z513" s="307"/>
    </row>
    <row r="514" spans="1:26" ht="12" customHeight="1">
      <c r="A514" s="366"/>
      <c r="B514" s="367"/>
      <c r="C514" s="307"/>
      <c r="D514" s="307"/>
      <c r="E514" s="317"/>
      <c r="F514" s="317"/>
      <c r="G514" s="317"/>
      <c r="H514" s="317"/>
      <c r="I514" s="341"/>
      <c r="J514" s="368"/>
      <c r="K514" s="307"/>
      <c r="L514" s="307"/>
      <c r="M514" s="369"/>
      <c r="N514" s="317"/>
      <c r="O514" s="307"/>
      <c r="P514" s="307"/>
      <c r="Q514" s="307"/>
      <c r="R514" s="307"/>
      <c r="S514" s="307"/>
      <c r="T514" s="307"/>
      <c r="U514" s="307"/>
      <c r="V514" s="307"/>
      <c r="W514" s="307"/>
      <c r="X514" s="307"/>
      <c r="Y514" s="307"/>
      <c r="Z514" s="307"/>
    </row>
    <row r="515" spans="1:26" ht="12" customHeight="1">
      <c r="A515" s="366"/>
      <c r="B515" s="367"/>
      <c r="C515" s="307"/>
      <c r="D515" s="307"/>
      <c r="E515" s="317"/>
      <c r="F515" s="317"/>
      <c r="G515" s="317"/>
      <c r="H515" s="317"/>
      <c r="I515" s="341"/>
      <c r="J515" s="368"/>
      <c r="K515" s="307"/>
      <c r="L515" s="307"/>
      <c r="M515" s="369"/>
      <c r="N515" s="317"/>
      <c r="O515" s="307"/>
      <c r="P515" s="307"/>
      <c r="Q515" s="307"/>
      <c r="R515" s="307"/>
      <c r="S515" s="307"/>
      <c r="T515" s="307"/>
      <c r="U515" s="307"/>
      <c r="V515" s="307"/>
      <c r="W515" s="307"/>
      <c r="X515" s="307"/>
      <c r="Y515" s="307"/>
      <c r="Z515" s="307"/>
    </row>
    <row r="516" spans="1:26" ht="12" customHeight="1">
      <c r="A516" s="366"/>
      <c r="B516" s="367"/>
      <c r="C516" s="307"/>
      <c r="D516" s="307"/>
      <c r="E516" s="317"/>
      <c r="F516" s="317"/>
      <c r="G516" s="317"/>
      <c r="H516" s="317"/>
      <c r="I516" s="341"/>
      <c r="J516" s="368"/>
      <c r="K516" s="307"/>
      <c r="L516" s="307"/>
      <c r="M516" s="369"/>
      <c r="N516" s="317"/>
      <c r="O516" s="307"/>
      <c r="P516" s="307"/>
      <c r="Q516" s="307"/>
      <c r="R516" s="307"/>
      <c r="S516" s="307"/>
      <c r="T516" s="307"/>
      <c r="U516" s="307"/>
      <c r="V516" s="307"/>
      <c r="W516" s="307"/>
      <c r="X516" s="307"/>
      <c r="Y516" s="307"/>
      <c r="Z516" s="307"/>
    </row>
    <row r="517" spans="1:26" ht="12" customHeight="1">
      <c r="A517" s="366"/>
      <c r="B517" s="367"/>
      <c r="C517" s="307"/>
      <c r="D517" s="307"/>
      <c r="E517" s="317"/>
      <c r="F517" s="317"/>
      <c r="G517" s="317"/>
      <c r="H517" s="317"/>
      <c r="I517" s="341"/>
      <c r="J517" s="368"/>
      <c r="K517" s="307"/>
      <c r="L517" s="307"/>
      <c r="M517" s="369"/>
      <c r="N517" s="317"/>
      <c r="O517" s="307"/>
      <c r="P517" s="307"/>
      <c r="Q517" s="307"/>
      <c r="R517" s="307"/>
      <c r="S517" s="307"/>
      <c r="T517" s="307"/>
      <c r="U517" s="307"/>
      <c r="V517" s="307"/>
      <c r="W517" s="307"/>
      <c r="X517" s="307"/>
      <c r="Y517" s="307"/>
      <c r="Z517" s="307"/>
    </row>
    <row r="518" spans="1:26" ht="12" customHeight="1">
      <c r="A518" s="366"/>
      <c r="B518" s="367"/>
      <c r="C518" s="307"/>
      <c r="D518" s="307"/>
      <c r="E518" s="317"/>
      <c r="F518" s="317"/>
      <c r="G518" s="317"/>
      <c r="H518" s="317"/>
      <c r="I518" s="341"/>
      <c r="J518" s="368"/>
      <c r="K518" s="307"/>
      <c r="L518" s="307"/>
      <c r="M518" s="369"/>
      <c r="N518" s="317"/>
      <c r="O518" s="307"/>
      <c r="P518" s="307"/>
      <c r="Q518" s="307"/>
      <c r="R518" s="307"/>
      <c r="S518" s="307"/>
      <c r="T518" s="307"/>
      <c r="U518" s="307"/>
      <c r="V518" s="307"/>
      <c r="W518" s="307"/>
      <c r="X518" s="307"/>
      <c r="Y518" s="307"/>
      <c r="Z518" s="307"/>
    </row>
    <row r="519" spans="1:26" ht="12" customHeight="1">
      <c r="A519" s="366"/>
      <c r="B519" s="367"/>
      <c r="C519" s="307"/>
      <c r="D519" s="307"/>
      <c r="E519" s="317"/>
      <c r="F519" s="317"/>
      <c r="G519" s="317"/>
      <c r="H519" s="317"/>
      <c r="I519" s="341"/>
      <c r="J519" s="368"/>
      <c r="K519" s="307"/>
      <c r="L519" s="307"/>
      <c r="M519" s="369"/>
      <c r="N519" s="317"/>
      <c r="O519" s="307"/>
      <c r="P519" s="307"/>
      <c r="Q519" s="307"/>
      <c r="R519" s="307"/>
      <c r="S519" s="307"/>
      <c r="T519" s="307"/>
      <c r="U519" s="307"/>
      <c r="V519" s="307"/>
      <c r="W519" s="307"/>
      <c r="X519" s="307"/>
      <c r="Y519" s="307"/>
      <c r="Z519" s="307"/>
    </row>
    <row r="520" spans="1:26" ht="12" customHeight="1">
      <c r="A520" s="366"/>
      <c r="B520" s="367"/>
      <c r="C520" s="307"/>
      <c r="D520" s="307"/>
      <c r="E520" s="317"/>
      <c r="F520" s="317"/>
      <c r="G520" s="317"/>
      <c r="H520" s="317"/>
      <c r="I520" s="341"/>
      <c r="J520" s="368"/>
      <c r="K520" s="307"/>
      <c r="L520" s="307"/>
      <c r="M520" s="369"/>
      <c r="N520" s="317"/>
      <c r="O520" s="307"/>
      <c r="P520" s="307"/>
      <c r="Q520" s="307"/>
      <c r="R520" s="307"/>
      <c r="S520" s="307"/>
      <c r="T520" s="307"/>
      <c r="U520" s="307"/>
      <c r="V520" s="307"/>
      <c r="W520" s="307"/>
      <c r="X520" s="307"/>
      <c r="Y520" s="307"/>
      <c r="Z520" s="307"/>
    </row>
    <row r="521" spans="1:26" ht="12" customHeight="1">
      <c r="A521" s="366"/>
      <c r="B521" s="367"/>
      <c r="C521" s="307"/>
      <c r="D521" s="307"/>
      <c r="E521" s="317"/>
      <c r="F521" s="317"/>
      <c r="G521" s="317"/>
      <c r="H521" s="317"/>
      <c r="I521" s="341"/>
      <c r="J521" s="368"/>
      <c r="K521" s="307"/>
      <c r="L521" s="307"/>
      <c r="M521" s="369"/>
      <c r="N521" s="317"/>
      <c r="O521" s="307"/>
      <c r="P521" s="307"/>
      <c r="Q521" s="307"/>
      <c r="R521" s="307"/>
      <c r="S521" s="307"/>
      <c r="T521" s="307"/>
      <c r="U521" s="307"/>
      <c r="V521" s="307"/>
      <c r="W521" s="307"/>
      <c r="X521" s="307"/>
      <c r="Y521" s="307"/>
      <c r="Z521" s="307"/>
    </row>
    <row r="522" spans="1:26" ht="12" customHeight="1">
      <c r="A522" s="366"/>
      <c r="B522" s="367"/>
      <c r="C522" s="307"/>
      <c r="D522" s="307"/>
      <c r="E522" s="317"/>
      <c r="F522" s="317"/>
      <c r="G522" s="317"/>
      <c r="H522" s="317"/>
      <c r="I522" s="341"/>
      <c r="J522" s="368"/>
      <c r="K522" s="307"/>
      <c r="L522" s="307"/>
      <c r="M522" s="369"/>
      <c r="N522" s="317"/>
      <c r="O522" s="307"/>
      <c r="P522" s="307"/>
      <c r="Q522" s="307"/>
      <c r="R522" s="307"/>
      <c r="S522" s="307"/>
      <c r="T522" s="307"/>
      <c r="U522" s="307"/>
      <c r="V522" s="307"/>
      <c r="W522" s="307"/>
      <c r="X522" s="307"/>
      <c r="Y522" s="307"/>
      <c r="Z522" s="307"/>
    </row>
    <row r="523" spans="1:26" ht="12" customHeight="1">
      <c r="A523" s="366"/>
      <c r="B523" s="367"/>
      <c r="C523" s="307"/>
      <c r="D523" s="307"/>
      <c r="E523" s="317"/>
      <c r="F523" s="317"/>
      <c r="G523" s="317"/>
      <c r="H523" s="317"/>
      <c r="I523" s="341"/>
      <c r="J523" s="368"/>
      <c r="K523" s="307"/>
      <c r="L523" s="307"/>
      <c r="M523" s="369"/>
      <c r="N523" s="317"/>
      <c r="O523" s="307"/>
      <c r="P523" s="307"/>
      <c r="Q523" s="307"/>
      <c r="R523" s="307"/>
      <c r="S523" s="307"/>
      <c r="T523" s="307"/>
      <c r="U523" s="307"/>
      <c r="V523" s="307"/>
      <c r="W523" s="307"/>
      <c r="X523" s="307"/>
      <c r="Y523" s="307"/>
      <c r="Z523" s="307"/>
    </row>
    <row r="524" spans="1:26" ht="12" customHeight="1">
      <c r="A524" s="366"/>
      <c r="B524" s="367"/>
      <c r="C524" s="307"/>
      <c r="D524" s="307"/>
      <c r="E524" s="317"/>
      <c r="F524" s="317"/>
      <c r="G524" s="317"/>
      <c r="H524" s="317"/>
      <c r="I524" s="341"/>
      <c r="J524" s="368"/>
      <c r="K524" s="307"/>
      <c r="L524" s="307"/>
      <c r="M524" s="369"/>
      <c r="N524" s="317"/>
      <c r="O524" s="307"/>
      <c r="P524" s="307"/>
      <c r="Q524" s="307"/>
      <c r="R524" s="307"/>
      <c r="S524" s="307"/>
      <c r="T524" s="307"/>
      <c r="U524" s="307"/>
      <c r="V524" s="307"/>
      <c r="W524" s="307"/>
      <c r="X524" s="307"/>
      <c r="Y524" s="307"/>
      <c r="Z524" s="307"/>
    </row>
    <row r="525" spans="1:26" ht="12" customHeight="1">
      <c r="A525" s="366"/>
      <c r="B525" s="367"/>
      <c r="C525" s="307"/>
      <c r="D525" s="307"/>
      <c r="E525" s="317"/>
      <c r="F525" s="317"/>
      <c r="G525" s="317"/>
      <c r="H525" s="317"/>
      <c r="I525" s="341"/>
      <c r="J525" s="368"/>
      <c r="K525" s="307"/>
      <c r="L525" s="307"/>
      <c r="M525" s="369"/>
      <c r="N525" s="317"/>
      <c r="O525" s="307"/>
      <c r="P525" s="307"/>
      <c r="Q525" s="307"/>
      <c r="R525" s="307"/>
      <c r="S525" s="307"/>
      <c r="T525" s="307"/>
      <c r="U525" s="307"/>
      <c r="V525" s="307"/>
      <c r="W525" s="307"/>
      <c r="X525" s="307"/>
      <c r="Y525" s="307"/>
      <c r="Z525" s="307"/>
    </row>
    <row r="526" spans="1:26" ht="12" customHeight="1">
      <c r="A526" s="366"/>
      <c r="B526" s="367"/>
      <c r="C526" s="307"/>
      <c r="D526" s="307"/>
      <c r="E526" s="317"/>
      <c r="F526" s="317"/>
      <c r="G526" s="317"/>
      <c r="H526" s="317"/>
      <c r="I526" s="341"/>
      <c r="J526" s="368"/>
      <c r="K526" s="307"/>
      <c r="L526" s="307"/>
      <c r="M526" s="369"/>
      <c r="N526" s="317"/>
      <c r="O526" s="307"/>
      <c r="P526" s="307"/>
      <c r="Q526" s="307"/>
      <c r="R526" s="307"/>
      <c r="S526" s="307"/>
      <c r="T526" s="307"/>
      <c r="U526" s="307"/>
      <c r="V526" s="307"/>
      <c r="W526" s="307"/>
      <c r="X526" s="307"/>
      <c r="Y526" s="307"/>
      <c r="Z526" s="307"/>
    </row>
    <row r="527" spans="1:26" ht="12" customHeight="1">
      <c r="A527" s="366"/>
      <c r="B527" s="367"/>
      <c r="C527" s="307"/>
      <c r="D527" s="307"/>
      <c r="E527" s="317"/>
      <c r="F527" s="317"/>
      <c r="G527" s="317"/>
      <c r="H527" s="317"/>
      <c r="I527" s="341"/>
      <c r="J527" s="368"/>
      <c r="K527" s="307"/>
      <c r="L527" s="307"/>
      <c r="M527" s="369"/>
      <c r="N527" s="317"/>
      <c r="O527" s="307"/>
      <c r="P527" s="307"/>
      <c r="Q527" s="307"/>
      <c r="R527" s="307"/>
      <c r="S527" s="307"/>
      <c r="T527" s="307"/>
      <c r="U527" s="307"/>
      <c r="V527" s="307"/>
      <c r="W527" s="307"/>
      <c r="X527" s="307"/>
      <c r="Y527" s="307"/>
      <c r="Z527" s="307"/>
    </row>
    <row r="528" spans="1:26" ht="12" customHeight="1">
      <c r="A528" s="366"/>
      <c r="B528" s="367"/>
      <c r="C528" s="307"/>
      <c r="D528" s="307"/>
      <c r="E528" s="317"/>
      <c r="F528" s="317"/>
      <c r="G528" s="317"/>
      <c r="H528" s="317"/>
      <c r="I528" s="341"/>
      <c r="J528" s="368"/>
      <c r="K528" s="307"/>
      <c r="L528" s="307"/>
      <c r="M528" s="369"/>
      <c r="N528" s="317"/>
      <c r="O528" s="307"/>
      <c r="P528" s="307"/>
      <c r="Q528" s="307"/>
      <c r="R528" s="307"/>
      <c r="S528" s="307"/>
      <c r="T528" s="307"/>
      <c r="U528" s="307"/>
      <c r="V528" s="307"/>
      <c r="W528" s="307"/>
      <c r="X528" s="307"/>
      <c r="Y528" s="307"/>
      <c r="Z528" s="307"/>
    </row>
    <row r="529" spans="1:26" ht="12" customHeight="1">
      <c r="A529" s="366"/>
      <c r="B529" s="367"/>
      <c r="C529" s="307"/>
      <c r="D529" s="307"/>
      <c r="E529" s="317"/>
      <c r="F529" s="317"/>
      <c r="G529" s="317"/>
      <c r="H529" s="317"/>
      <c r="I529" s="341"/>
      <c r="J529" s="368"/>
      <c r="K529" s="307"/>
      <c r="L529" s="307"/>
      <c r="M529" s="369"/>
      <c r="N529" s="317"/>
      <c r="O529" s="307"/>
      <c r="P529" s="307"/>
      <c r="Q529" s="307"/>
      <c r="R529" s="307"/>
      <c r="S529" s="307"/>
      <c r="T529" s="307"/>
      <c r="U529" s="307"/>
      <c r="V529" s="307"/>
      <c r="W529" s="307"/>
      <c r="X529" s="307"/>
      <c r="Y529" s="307"/>
      <c r="Z529" s="307"/>
    </row>
    <row r="530" spans="1:26" ht="12" customHeight="1">
      <c r="A530" s="366"/>
      <c r="B530" s="367"/>
      <c r="C530" s="307"/>
      <c r="D530" s="307"/>
      <c r="E530" s="317"/>
      <c r="F530" s="317"/>
      <c r="G530" s="317"/>
      <c r="H530" s="317"/>
      <c r="I530" s="341"/>
      <c r="J530" s="368"/>
      <c r="K530" s="307"/>
      <c r="L530" s="307"/>
      <c r="M530" s="369"/>
      <c r="N530" s="317"/>
      <c r="O530" s="307"/>
      <c r="P530" s="307"/>
      <c r="Q530" s="307"/>
      <c r="R530" s="307"/>
      <c r="S530" s="307"/>
      <c r="T530" s="307"/>
      <c r="U530" s="307"/>
      <c r="V530" s="307"/>
      <c r="W530" s="307"/>
      <c r="X530" s="307"/>
      <c r="Y530" s="307"/>
      <c r="Z530" s="307"/>
    </row>
    <row r="531" spans="1:26" ht="12" customHeight="1">
      <c r="A531" s="366"/>
      <c r="B531" s="367"/>
      <c r="C531" s="307"/>
      <c r="D531" s="307"/>
      <c r="E531" s="317"/>
      <c r="F531" s="317"/>
      <c r="G531" s="317"/>
      <c r="H531" s="317"/>
      <c r="I531" s="341"/>
      <c r="J531" s="368"/>
      <c r="K531" s="307"/>
      <c r="L531" s="307"/>
      <c r="M531" s="369"/>
      <c r="N531" s="317"/>
      <c r="O531" s="307"/>
      <c r="P531" s="307"/>
      <c r="Q531" s="307"/>
      <c r="R531" s="307"/>
      <c r="S531" s="307"/>
      <c r="T531" s="307"/>
      <c r="U531" s="307"/>
      <c r="V531" s="307"/>
      <c r="W531" s="307"/>
      <c r="X531" s="307"/>
      <c r="Y531" s="307"/>
      <c r="Z531" s="307"/>
    </row>
    <row r="532" spans="1:26" ht="12" customHeight="1">
      <c r="A532" s="366"/>
      <c r="B532" s="367"/>
      <c r="C532" s="307"/>
      <c r="D532" s="307"/>
      <c r="E532" s="317"/>
      <c r="F532" s="317"/>
      <c r="G532" s="317"/>
      <c r="H532" s="317"/>
      <c r="I532" s="341"/>
      <c r="J532" s="368"/>
      <c r="K532" s="307"/>
      <c r="L532" s="307"/>
      <c r="M532" s="369"/>
      <c r="N532" s="317"/>
      <c r="O532" s="307"/>
      <c r="P532" s="307"/>
      <c r="Q532" s="307"/>
      <c r="R532" s="307"/>
      <c r="S532" s="307"/>
      <c r="T532" s="307"/>
      <c r="U532" s="307"/>
      <c r="V532" s="307"/>
      <c r="W532" s="307"/>
      <c r="X532" s="307"/>
      <c r="Y532" s="307"/>
      <c r="Z532" s="307"/>
    </row>
    <row r="533" spans="1:26" ht="12" customHeight="1">
      <c r="A533" s="366"/>
      <c r="B533" s="367"/>
      <c r="C533" s="307"/>
      <c r="D533" s="307"/>
      <c r="E533" s="317"/>
      <c r="F533" s="317"/>
      <c r="G533" s="317"/>
      <c r="H533" s="317"/>
      <c r="I533" s="341"/>
      <c r="J533" s="368"/>
      <c r="K533" s="307"/>
      <c r="L533" s="307"/>
      <c r="M533" s="369"/>
      <c r="N533" s="317"/>
      <c r="O533" s="307"/>
      <c r="P533" s="307"/>
      <c r="Q533" s="307"/>
      <c r="R533" s="307"/>
      <c r="S533" s="307"/>
      <c r="T533" s="307"/>
      <c r="U533" s="307"/>
      <c r="V533" s="307"/>
      <c r="W533" s="307"/>
      <c r="X533" s="307"/>
      <c r="Y533" s="307"/>
      <c r="Z533" s="307"/>
    </row>
    <row r="534" spans="1:26" ht="12" customHeight="1">
      <c r="A534" s="366"/>
      <c r="B534" s="367"/>
      <c r="C534" s="307"/>
      <c r="D534" s="307"/>
      <c r="E534" s="317"/>
      <c r="F534" s="317"/>
      <c r="G534" s="317"/>
      <c r="H534" s="317"/>
      <c r="I534" s="341"/>
      <c r="J534" s="368"/>
      <c r="K534" s="307"/>
      <c r="L534" s="307"/>
      <c r="M534" s="369"/>
      <c r="N534" s="317"/>
      <c r="O534" s="307"/>
      <c r="P534" s="307"/>
      <c r="Q534" s="307"/>
      <c r="R534" s="307"/>
      <c r="S534" s="307"/>
      <c r="T534" s="307"/>
      <c r="U534" s="307"/>
      <c r="V534" s="307"/>
      <c r="W534" s="307"/>
      <c r="X534" s="307"/>
      <c r="Y534" s="307"/>
      <c r="Z534" s="307"/>
    </row>
    <row r="535" spans="1:26" ht="12" customHeight="1">
      <c r="A535" s="366"/>
      <c r="B535" s="367"/>
      <c r="C535" s="307"/>
      <c r="D535" s="307"/>
      <c r="E535" s="317"/>
      <c r="F535" s="317"/>
      <c r="G535" s="317"/>
      <c r="H535" s="317"/>
      <c r="I535" s="341"/>
      <c r="J535" s="368"/>
      <c r="K535" s="307"/>
      <c r="L535" s="307"/>
      <c r="M535" s="369"/>
      <c r="N535" s="317"/>
      <c r="O535" s="307"/>
      <c r="P535" s="307"/>
      <c r="Q535" s="307"/>
      <c r="R535" s="307"/>
      <c r="S535" s="307"/>
      <c r="T535" s="307"/>
      <c r="U535" s="307"/>
      <c r="V535" s="307"/>
      <c r="W535" s="307"/>
      <c r="X535" s="307"/>
      <c r="Y535" s="307"/>
      <c r="Z535" s="307"/>
    </row>
    <row r="536" spans="1:26" ht="12" customHeight="1">
      <c r="A536" s="366"/>
      <c r="B536" s="367"/>
      <c r="C536" s="307"/>
      <c r="D536" s="307"/>
      <c r="E536" s="317"/>
      <c r="F536" s="317"/>
      <c r="G536" s="317"/>
      <c r="H536" s="317"/>
      <c r="I536" s="341"/>
      <c r="J536" s="368"/>
      <c r="K536" s="307"/>
      <c r="L536" s="307"/>
      <c r="M536" s="369"/>
      <c r="N536" s="317"/>
      <c r="O536" s="307"/>
      <c r="P536" s="307"/>
      <c r="Q536" s="307"/>
      <c r="R536" s="307"/>
      <c r="S536" s="307"/>
      <c r="T536" s="307"/>
      <c r="U536" s="307"/>
      <c r="V536" s="307"/>
      <c r="W536" s="307"/>
      <c r="X536" s="307"/>
      <c r="Y536" s="307"/>
      <c r="Z536" s="307"/>
    </row>
    <row r="537" spans="1:26" ht="12" customHeight="1">
      <c r="A537" s="366"/>
      <c r="B537" s="367"/>
      <c r="C537" s="307"/>
      <c r="D537" s="307"/>
      <c r="E537" s="317"/>
      <c r="F537" s="317"/>
      <c r="G537" s="317"/>
      <c r="H537" s="317"/>
      <c r="I537" s="341"/>
      <c r="J537" s="368"/>
      <c r="K537" s="307"/>
      <c r="L537" s="307"/>
      <c r="M537" s="369"/>
      <c r="N537" s="317"/>
      <c r="O537" s="307"/>
      <c r="P537" s="307"/>
      <c r="Q537" s="307"/>
      <c r="R537" s="307"/>
      <c r="S537" s="307"/>
      <c r="T537" s="307"/>
      <c r="U537" s="307"/>
      <c r="V537" s="307"/>
      <c r="W537" s="307"/>
      <c r="X537" s="307"/>
      <c r="Y537" s="307"/>
      <c r="Z537" s="307"/>
    </row>
    <row r="538" spans="1:26" ht="12" customHeight="1">
      <c r="A538" s="366"/>
      <c r="B538" s="367"/>
      <c r="C538" s="307"/>
      <c r="D538" s="307"/>
      <c r="E538" s="317"/>
      <c r="F538" s="317"/>
      <c r="G538" s="317"/>
      <c r="H538" s="317"/>
      <c r="I538" s="341"/>
      <c r="J538" s="368"/>
      <c r="K538" s="307"/>
      <c r="L538" s="307"/>
      <c r="M538" s="369"/>
      <c r="N538" s="317"/>
      <c r="O538" s="307"/>
      <c r="P538" s="307"/>
      <c r="Q538" s="307"/>
      <c r="R538" s="307"/>
      <c r="S538" s="307"/>
      <c r="T538" s="307"/>
      <c r="U538" s="307"/>
      <c r="V538" s="307"/>
      <c r="W538" s="307"/>
      <c r="X538" s="307"/>
      <c r="Y538" s="307"/>
      <c r="Z538" s="307"/>
    </row>
    <row r="539" spans="1:26" ht="12" customHeight="1">
      <c r="A539" s="366"/>
      <c r="B539" s="367"/>
      <c r="C539" s="307"/>
      <c r="D539" s="307"/>
      <c r="E539" s="317"/>
      <c r="F539" s="317"/>
      <c r="G539" s="317"/>
      <c r="H539" s="317"/>
      <c r="I539" s="341"/>
      <c r="J539" s="368"/>
      <c r="K539" s="307"/>
      <c r="L539" s="307"/>
      <c r="M539" s="369"/>
      <c r="N539" s="317"/>
      <c r="O539" s="307"/>
      <c r="P539" s="307"/>
      <c r="Q539" s="307"/>
      <c r="R539" s="307"/>
      <c r="S539" s="307"/>
      <c r="T539" s="307"/>
      <c r="U539" s="307"/>
      <c r="V539" s="307"/>
      <c r="W539" s="307"/>
      <c r="X539" s="307"/>
      <c r="Y539" s="307"/>
      <c r="Z539" s="307"/>
    </row>
    <row r="540" spans="1:26" ht="12" customHeight="1">
      <c r="A540" s="366"/>
      <c r="B540" s="367"/>
      <c r="C540" s="307"/>
      <c r="D540" s="307"/>
      <c r="E540" s="317"/>
      <c r="F540" s="317"/>
      <c r="G540" s="317"/>
      <c r="H540" s="317"/>
      <c r="I540" s="341"/>
      <c r="J540" s="368"/>
      <c r="K540" s="307"/>
      <c r="L540" s="307"/>
      <c r="M540" s="369"/>
      <c r="N540" s="317"/>
      <c r="O540" s="307"/>
      <c r="P540" s="307"/>
      <c r="Q540" s="307"/>
      <c r="R540" s="307"/>
      <c r="S540" s="307"/>
      <c r="T540" s="307"/>
      <c r="U540" s="307"/>
      <c r="V540" s="307"/>
      <c r="W540" s="307"/>
      <c r="X540" s="307"/>
      <c r="Y540" s="307"/>
      <c r="Z540" s="307"/>
    </row>
    <row r="541" spans="1:26" ht="12" customHeight="1">
      <c r="A541" s="366"/>
      <c r="B541" s="367"/>
      <c r="C541" s="307"/>
      <c r="D541" s="307"/>
      <c r="E541" s="317"/>
      <c r="F541" s="317"/>
      <c r="G541" s="317"/>
      <c r="H541" s="317"/>
      <c r="I541" s="341"/>
      <c r="J541" s="368"/>
      <c r="K541" s="307"/>
      <c r="L541" s="307"/>
      <c r="M541" s="369"/>
      <c r="N541" s="317"/>
      <c r="O541" s="307"/>
      <c r="P541" s="307"/>
      <c r="Q541" s="307"/>
      <c r="R541" s="307"/>
      <c r="S541" s="307"/>
      <c r="T541" s="307"/>
      <c r="U541" s="307"/>
      <c r="V541" s="307"/>
      <c r="W541" s="307"/>
      <c r="X541" s="307"/>
      <c r="Y541" s="307"/>
      <c r="Z541" s="307"/>
    </row>
    <row r="542" spans="1:26" ht="12" customHeight="1">
      <c r="A542" s="366"/>
      <c r="B542" s="367"/>
      <c r="C542" s="307"/>
      <c r="D542" s="307"/>
      <c r="E542" s="317"/>
      <c r="F542" s="317"/>
      <c r="G542" s="317"/>
      <c r="H542" s="317"/>
      <c r="I542" s="341"/>
      <c r="J542" s="368"/>
      <c r="K542" s="307"/>
      <c r="L542" s="307"/>
      <c r="M542" s="369"/>
      <c r="N542" s="317"/>
      <c r="O542" s="307"/>
      <c r="P542" s="307"/>
      <c r="Q542" s="307"/>
      <c r="R542" s="307"/>
      <c r="S542" s="307"/>
      <c r="T542" s="307"/>
      <c r="U542" s="307"/>
      <c r="V542" s="307"/>
      <c r="W542" s="307"/>
      <c r="X542" s="307"/>
      <c r="Y542" s="307"/>
      <c r="Z542" s="307"/>
    </row>
    <row r="543" spans="1:26" ht="12" customHeight="1">
      <c r="A543" s="366"/>
      <c r="B543" s="367"/>
      <c r="C543" s="307"/>
      <c r="D543" s="307"/>
      <c r="E543" s="317"/>
      <c r="F543" s="317"/>
      <c r="G543" s="317"/>
      <c r="H543" s="317"/>
      <c r="I543" s="341"/>
      <c r="J543" s="368"/>
      <c r="K543" s="307"/>
      <c r="L543" s="307"/>
      <c r="M543" s="369"/>
      <c r="N543" s="317"/>
      <c r="O543" s="307"/>
      <c r="P543" s="307"/>
      <c r="Q543" s="307"/>
      <c r="R543" s="307"/>
      <c r="S543" s="307"/>
      <c r="T543" s="307"/>
      <c r="U543" s="307"/>
      <c r="V543" s="307"/>
      <c r="W543" s="307"/>
      <c r="X543" s="307"/>
      <c r="Y543" s="307"/>
      <c r="Z543" s="307"/>
    </row>
    <row r="544" spans="1:26" ht="12" customHeight="1">
      <c r="A544" s="366"/>
      <c r="B544" s="367"/>
      <c r="C544" s="307"/>
      <c r="D544" s="307"/>
      <c r="E544" s="317"/>
      <c r="F544" s="317"/>
      <c r="G544" s="317"/>
      <c r="H544" s="317"/>
      <c r="I544" s="341"/>
      <c r="J544" s="368"/>
      <c r="K544" s="307"/>
      <c r="L544" s="307"/>
      <c r="M544" s="369"/>
      <c r="N544" s="317"/>
      <c r="O544" s="307"/>
      <c r="P544" s="307"/>
      <c r="Q544" s="307"/>
      <c r="R544" s="307"/>
      <c r="S544" s="307"/>
      <c r="T544" s="307"/>
      <c r="U544" s="307"/>
      <c r="V544" s="307"/>
      <c r="W544" s="307"/>
      <c r="X544" s="307"/>
      <c r="Y544" s="307"/>
      <c r="Z544" s="307"/>
    </row>
    <row r="545" spans="1:26" ht="12" customHeight="1">
      <c r="A545" s="366"/>
      <c r="B545" s="367"/>
      <c r="C545" s="307"/>
      <c r="D545" s="307"/>
      <c r="E545" s="317"/>
      <c r="F545" s="317"/>
      <c r="G545" s="317"/>
      <c r="H545" s="317"/>
      <c r="I545" s="341"/>
      <c r="J545" s="368"/>
      <c r="K545" s="307"/>
      <c r="L545" s="307"/>
      <c r="M545" s="369"/>
      <c r="N545" s="317"/>
      <c r="O545" s="307"/>
      <c r="P545" s="307"/>
      <c r="Q545" s="307"/>
      <c r="R545" s="307"/>
      <c r="S545" s="307"/>
      <c r="T545" s="307"/>
      <c r="U545" s="307"/>
      <c r="V545" s="307"/>
      <c r="W545" s="307"/>
      <c r="X545" s="307"/>
      <c r="Y545" s="307"/>
      <c r="Z545" s="307"/>
    </row>
    <row r="546" spans="1:26" ht="12" customHeight="1">
      <c r="A546" s="366"/>
      <c r="B546" s="367"/>
      <c r="C546" s="307"/>
      <c r="D546" s="307"/>
      <c r="E546" s="317"/>
      <c r="F546" s="317"/>
      <c r="G546" s="317"/>
      <c r="H546" s="317"/>
      <c r="I546" s="341"/>
      <c r="J546" s="368"/>
      <c r="K546" s="307"/>
      <c r="L546" s="307"/>
      <c r="M546" s="369"/>
      <c r="N546" s="317"/>
      <c r="O546" s="307"/>
      <c r="P546" s="307"/>
      <c r="Q546" s="307"/>
      <c r="R546" s="307"/>
      <c r="S546" s="307"/>
      <c r="T546" s="307"/>
      <c r="U546" s="307"/>
      <c r="V546" s="307"/>
      <c r="W546" s="307"/>
      <c r="X546" s="307"/>
      <c r="Y546" s="307"/>
      <c r="Z546" s="307"/>
    </row>
    <row r="547" spans="1:26" ht="12" customHeight="1">
      <c r="A547" s="366"/>
      <c r="B547" s="367"/>
      <c r="C547" s="307"/>
      <c r="D547" s="307"/>
      <c r="E547" s="317"/>
      <c r="F547" s="317"/>
      <c r="G547" s="317"/>
      <c r="H547" s="317"/>
      <c r="I547" s="341"/>
      <c r="J547" s="368"/>
      <c r="K547" s="307"/>
      <c r="L547" s="307"/>
      <c r="M547" s="369"/>
      <c r="N547" s="317"/>
      <c r="O547" s="307"/>
      <c r="P547" s="307"/>
      <c r="Q547" s="307"/>
      <c r="R547" s="307"/>
      <c r="S547" s="307"/>
      <c r="T547" s="307"/>
      <c r="U547" s="307"/>
      <c r="V547" s="307"/>
      <c r="W547" s="307"/>
      <c r="X547" s="307"/>
      <c r="Y547" s="307"/>
      <c r="Z547" s="307"/>
    </row>
    <row r="548" spans="1:26" ht="12" customHeight="1">
      <c r="A548" s="366"/>
      <c r="B548" s="367"/>
      <c r="C548" s="307"/>
      <c r="D548" s="307"/>
      <c r="E548" s="317"/>
      <c r="F548" s="317"/>
      <c r="G548" s="317"/>
      <c r="H548" s="317"/>
      <c r="I548" s="341"/>
      <c r="J548" s="368"/>
      <c r="K548" s="307"/>
      <c r="L548" s="307"/>
      <c r="M548" s="369"/>
      <c r="N548" s="317"/>
      <c r="O548" s="307"/>
      <c r="P548" s="307"/>
      <c r="Q548" s="307"/>
      <c r="R548" s="307"/>
      <c r="S548" s="307"/>
      <c r="T548" s="307"/>
      <c r="U548" s="307"/>
      <c r="V548" s="307"/>
      <c r="W548" s="307"/>
      <c r="X548" s="307"/>
      <c r="Y548" s="307"/>
      <c r="Z548" s="307"/>
    </row>
    <row r="549" spans="1:26" ht="12" customHeight="1">
      <c r="A549" s="366"/>
      <c r="B549" s="367"/>
      <c r="C549" s="307"/>
      <c r="D549" s="307"/>
      <c r="E549" s="317"/>
      <c r="F549" s="317"/>
      <c r="G549" s="317"/>
      <c r="H549" s="317"/>
      <c r="I549" s="341"/>
      <c r="J549" s="368"/>
      <c r="K549" s="307"/>
      <c r="L549" s="307"/>
      <c r="M549" s="369"/>
      <c r="N549" s="317"/>
      <c r="O549" s="307"/>
      <c r="P549" s="307"/>
      <c r="Q549" s="307"/>
      <c r="R549" s="307"/>
      <c r="S549" s="307"/>
      <c r="T549" s="307"/>
      <c r="U549" s="307"/>
      <c r="V549" s="307"/>
      <c r="W549" s="307"/>
      <c r="X549" s="307"/>
      <c r="Y549" s="307"/>
      <c r="Z549" s="307"/>
    </row>
    <row r="550" spans="1:26" ht="12" customHeight="1">
      <c r="A550" s="366"/>
      <c r="B550" s="367"/>
      <c r="C550" s="307"/>
      <c r="D550" s="307"/>
      <c r="E550" s="317"/>
      <c r="F550" s="317"/>
      <c r="G550" s="317"/>
      <c r="H550" s="317"/>
      <c r="I550" s="341"/>
      <c r="J550" s="368"/>
      <c r="K550" s="307"/>
      <c r="L550" s="307"/>
      <c r="M550" s="369"/>
      <c r="N550" s="317"/>
      <c r="O550" s="307"/>
      <c r="P550" s="307"/>
      <c r="Q550" s="307"/>
      <c r="R550" s="307"/>
      <c r="S550" s="307"/>
      <c r="T550" s="307"/>
      <c r="U550" s="307"/>
      <c r="V550" s="307"/>
      <c r="W550" s="307"/>
      <c r="X550" s="307"/>
      <c r="Y550" s="307"/>
      <c r="Z550" s="307"/>
    </row>
    <row r="551" spans="1:26" ht="12" customHeight="1">
      <c r="A551" s="366"/>
      <c r="B551" s="367"/>
      <c r="C551" s="307"/>
      <c r="D551" s="307"/>
      <c r="E551" s="317"/>
      <c r="F551" s="317"/>
      <c r="G551" s="317"/>
      <c r="H551" s="317"/>
      <c r="I551" s="341"/>
      <c r="J551" s="368"/>
      <c r="K551" s="307"/>
      <c r="L551" s="307"/>
      <c r="M551" s="369"/>
      <c r="N551" s="317"/>
      <c r="O551" s="307"/>
      <c r="P551" s="307"/>
      <c r="Q551" s="307"/>
      <c r="R551" s="307"/>
      <c r="S551" s="307"/>
      <c r="T551" s="307"/>
      <c r="U551" s="307"/>
      <c r="V551" s="307"/>
      <c r="W551" s="307"/>
      <c r="X551" s="307"/>
      <c r="Y551" s="307"/>
      <c r="Z551" s="307"/>
    </row>
    <row r="552" spans="1:26" ht="12" customHeight="1">
      <c r="A552" s="366"/>
      <c r="B552" s="367"/>
      <c r="C552" s="307"/>
      <c r="D552" s="307"/>
      <c r="E552" s="317"/>
      <c r="F552" s="317"/>
      <c r="G552" s="317"/>
      <c r="H552" s="317"/>
      <c r="I552" s="341"/>
      <c r="J552" s="368"/>
      <c r="K552" s="307"/>
      <c r="L552" s="307"/>
      <c r="M552" s="369"/>
      <c r="N552" s="317"/>
      <c r="O552" s="307"/>
      <c r="P552" s="307"/>
      <c r="Q552" s="307"/>
      <c r="R552" s="307"/>
      <c r="S552" s="307"/>
      <c r="T552" s="307"/>
      <c r="U552" s="307"/>
      <c r="V552" s="307"/>
      <c r="W552" s="307"/>
      <c r="X552" s="307"/>
      <c r="Y552" s="307"/>
      <c r="Z552" s="307"/>
    </row>
    <row r="553" spans="1:26" ht="12" customHeight="1">
      <c r="A553" s="366"/>
      <c r="B553" s="367"/>
      <c r="C553" s="307"/>
      <c r="D553" s="307"/>
      <c r="E553" s="317"/>
      <c r="F553" s="317"/>
      <c r="G553" s="317"/>
      <c r="H553" s="317"/>
      <c r="I553" s="341"/>
      <c r="J553" s="368"/>
      <c r="K553" s="307"/>
      <c r="L553" s="307"/>
      <c r="M553" s="369"/>
      <c r="N553" s="317"/>
      <c r="O553" s="307"/>
      <c r="P553" s="307"/>
      <c r="Q553" s="307"/>
      <c r="R553" s="307"/>
      <c r="S553" s="307"/>
      <c r="T553" s="307"/>
      <c r="U553" s="307"/>
      <c r="V553" s="307"/>
      <c r="W553" s="307"/>
      <c r="X553" s="307"/>
      <c r="Y553" s="307"/>
      <c r="Z553" s="307"/>
    </row>
    <row r="554" spans="1:26" ht="12" customHeight="1">
      <c r="A554" s="366"/>
      <c r="B554" s="367"/>
      <c r="C554" s="307"/>
      <c r="D554" s="307"/>
      <c r="E554" s="317"/>
      <c r="F554" s="317"/>
      <c r="G554" s="317"/>
      <c r="H554" s="317"/>
      <c r="I554" s="341"/>
      <c r="J554" s="368"/>
      <c r="K554" s="307"/>
      <c r="L554" s="307"/>
      <c r="M554" s="369"/>
      <c r="N554" s="317"/>
      <c r="O554" s="307"/>
      <c r="P554" s="307"/>
      <c r="Q554" s="307"/>
      <c r="R554" s="307"/>
      <c r="S554" s="307"/>
      <c r="T554" s="307"/>
      <c r="U554" s="307"/>
      <c r="V554" s="307"/>
      <c r="W554" s="307"/>
      <c r="X554" s="307"/>
      <c r="Y554" s="307"/>
      <c r="Z554" s="307"/>
    </row>
    <row r="555" spans="1:26" ht="12" customHeight="1">
      <c r="A555" s="366"/>
      <c r="B555" s="367"/>
      <c r="C555" s="307"/>
      <c r="D555" s="307"/>
      <c r="E555" s="317"/>
      <c r="F555" s="317"/>
      <c r="G555" s="317"/>
      <c r="H555" s="317"/>
      <c r="I555" s="341"/>
      <c r="J555" s="368"/>
      <c r="K555" s="307"/>
      <c r="L555" s="307"/>
      <c r="M555" s="369"/>
      <c r="N555" s="317"/>
      <c r="O555" s="307"/>
      <c r="P555" s="307"/>
      <c r="Q555" s="307"/>
      <c r="R555" s="307"/>
      <c r="S555" s="307"/>
      <c r="T555" s="307"/>
      <c r="U555" s="307"/>
      <c r="V555" s="307"/>
      <c r="W555" s="307"/>
      <c r="X555" s="307"/>
      <c r="Y555" s="307"/>
      <c r="Z555" s="307"/>
    </row>
    <row r="556" spans="1:26" ht="12" customHeight="1">
      <c r="A556" s="366"/>
      <c r="B556" s="367"/>
      <c r="C556" s="307"/>
      <c r="D556" s="307"/>
      <c r="E556" s="317"/>
      <c r="F556" s="317"/>
      <c r="G556" s="317"/>
      <c r="H556" s="317"/>
      <c r="I556" s="341"/>
      <c r="J556" s="368"/>
      <c r="K556" s="307"/>
      <c r="L556" s="307"/>
      <c r="M556" s="369"/>
      <c r="N556" s="317"/>
      <c r="O556" s="307"/>
      <c r="P556" s="307"/>
      <c r="Q556" s="307"/>
      <c r="R556" s="307"/>
      <c r="S556" s="307"/>
      <c r="T556" s="307"/>
      <c r="U556" s="307"/>
      <c r="V556" s="307"/>
      <c r="W556" s="307"/>
      <c r="X556" s="307"/>
      <c r="Y556" s="307"/>
      <c r="Z556" s="307"/>
    </row>
    <row r="557" spans="1:26" ht="12" customHeight="1">
      <c r="A557" s="366"/>
      <c r="B557" s="367"/>
      <c r="C557" s="307"/>
      <c r="D557" s="307"/>
      <c r="E557" s="317"/>
      <c r="F557" s="317"/>
      <c r="G557" s="317"/>
      <c r="H557" s="317"/>
      <c r="I557" s="341"/>
      <c r="J557" s="368"/>
      <c r="K557" s="307"/>
      <c r="L557" s="307"/>
      <c r="M557" s="369"/>
      <c r="N557" s="317"/>
      <c r="O557" s="307"/>
      <c r="P557" s="307"/>
      <c r="Q557" s="307"/>
      <c r="R557" s="307"/>
      <c r="S557" s="307"/>
      <c r="T557" s="307"/>
      <c r="U557" s="307"/>
      <c r="V557" s="307"/>
      <c r="W557" s="307"/>
      <c r="X557" s="307"/>
      <c r="Y557" s="307"/>
      <c r="Z557" s="307"/>
    </row>
    <row r="558" spans="1:26" ht="12" customHeight="1">
      <c r="A558" s="366"/>
      <c r="B558" s="367"/>
      <c r="C558" s="307"/>
      <c r="D558" s="307"/>
      <c r="E558" s="317"/>
      <c r="F558" s="317"/>
      <c r="G558" s="317"/>
      <c r="H558" s="317"/>
      <c r="I558" s="341"/>
      <c r="J558" s="368"/>
      <c r="K558" s="307"/>
      <c r="L558" s="307"/>
      <c r="M558" s="369"/>
      <c r="N558" s="317"/>
      <c r="O558" s="307"/>
      <c r="P558" s="307"/>
      <c r="Q558" s="307"/>
      <c r="R558" s="307"/>
      <c r="S558" s="307"/>
      <c r="T558" s="307"/>
      <c r="U558" s="307"/>
      <c r="V558" s="307"/>
      <c r="W558" s="307"/>
      <c r="X558" s="307"/>
      <c r="Y558" s="307"/>
      <c r="Z558" s="307"/>
    </row>
    <row r="559" spans="1:26" ht="12" customHeight="1">
      <c r="A559" s="366"/>
      <c r="B559" s="367"/>
      <c r="C559" s="307"/>
      <c r="D559" s="307"/>
      <c r="E559" s="317"/>
      <c r="F559" s="317"/>
      <c r="G559" s="317"/>
      <c r="H559" s="317"/>
      <c r="I559" s="341"/>
      <c r="J559" s="368"/>
      <c r="K559" s="307"/>
      <c r="L559" s="307"/>
      <c r="M559" s="369"/>
      <c r="N559" s="317"/>
      <c r="O559" s="307"/>
      <c r="P559" s="307"/>
      <c r="Q559" s="307"/>
      <c r="R559" s="307"/>
      <c r="S559" s="307"/>
      <c r="T559" s="307"/>
      <c r="U559" s="307"/>
      <c r="V559" s="307"/>
      <c r="W559" s="307"/>
      <c r="X559" s="307"/>
      <c r="Y559" s="307"/>
      <c r="Z559" s="307"/>
    </row>
    <row r="560" spans="1:26" ht="12" customHeight="1">
      <c r="A560" s="366"/>
      <c r="B560" s="367"/>
      <c r="C560" s="307"/>
      <c r="D560" s="307"/>
      <c r="E560" s="317"/>
      <c r="F560" s="317"/>
      <c r="G560" s="317"/>
      <c r="H560" s="317"/>
      <c r="I560" s="341"/>
      <c r="J560" s="368"/>
      <c r="K560" s="307"/>
      <c r="L560" s="307"/>
      <c r="M560" s="369"/>
      <c r="N560" s="317"/>
      <c r="O560" s="307"/>
      <c r="P560" s="307"/>
      <c r="Q560" s="307"/>
      <c r="R560" s="307"/>
      <c r="S560" s="307"/>
      <c r="T560" s="307"/>
      <c r="U560" s="307"/>
      <c r="V560" s="307"/>
      <c r="W560" s="307"/>
      <c r="X560" s="307"/>
      <c r="Y560" s="307"/>
      <c r="Z560" s="307"/>
    </row>
    <row r="561" spans="1:26" ht="12" customHeight="1">
      <c r="A561" s="366"/>
      <c r="B561" s="367"/>
      <c r="C561" s="307"/>
      <c r="D561" s="307"/>
      <c r="E561" s="317"/>
      <c r="F561" s="317"/>
      <c r="G561" s="317"/>
      <c r="H561" s="317"/>
      <c r="I561" s="341"/>
      <c r="J561" s="368"/>
      <c r="K561" s="307"/>
      <c r="L561" s="307"/>
      <c r="M561" s="369"/>
      <c r="N561" s="317"/>
      <c r="O561" s="307"/>
      <c r="P561" s="307"/>
      <c r="Q561" s="307"/>
      <c r="R561" s="307"/>
      <c r="S561" s="307"/>
      <c r="T561" s="307"/>
      <c r="U561" s="307"/>
      <c r="V561" s="307"/>
      <c r="W561" s="307"/>
      <c r="X561" s="307"/>
      <c r="Y561" s="307"/>
      <c r="Z561" s="307"/>
    </row>
    <row r="562" spans="1:26" ht="12" customHeight="1">
      <c r="A562" s="366"/>
      <c r="B562" s="367"/>
      <c r="C562" s="307"/>
      <c r="D562" s="307"/>
      <c r="E562" s="317"/>
      <c r="F562" s="317"/>
      <c r="G562" s="317"/>
      <c r="H562" s="317"/>
      <c r="I562" s="341"/>
      <c r="J562" s="368"/>
      <c r="K562" s="307"/>
      <c r="L562" s="307"/>
      <c r="M562" s="369"/>
      <c r="N562" s="317"/>
      <c r="O562" s="307"/>
      <c r="P562" s="307"/>
      <c r="Q562" s="307"/>
      <c r="R562" s="307"/>
      <c r="S562" s="307"/>
      <c r="T562" s="307"/>
      <c r="U562" s="307"/>
      <c r="V562" s="307"/>
      <c r="W562" s="307"/>
      <c r="X562" s="307"/>
      <c r="Y562" s="307"/>
      <c r="Z562" s="307"/>
    </row>
    <row r="563" spans="1:26" ht="12" customHeight="1">
      <c r="A563" s="366"/>
      <c r="B563" s="367"/>
      <c r="C563" s="307"/>
      <c r="D563" s="307"/>
      <c r="E563" s="317"/>
      <c r="F563" s="317"/>
      <c r="G563" s="317"/>
      <c r="H563" s="317"/>
      <c r="I563" s="341"/>
      <c r="J563" s="368"/>
      <c r="K563" s="307"/>
      <c r="L563" s="307"/>
      <c r="M563" s="369"/>
      <c r="N563" s="317"/>
      <c r="O563" s="307"/>
      <c r="P563" s="307"/>
      <c r="Q563" s="307"/>
      <c r="R563" s="307"/>
      <c r="S563" s="307"/>
      <c r="T563" s="307"/>
      <c r="U563" s="307"/>
      <c r="V563" s="307"/>
      <c r="W563" s="307"/>
      <c r="X563" s="307"/>
      <c r="Y563" s="307"/>
      <c r="Z563" s="307"/>
    </row>
    <row r="564" spans="1:26" ht="12" customHeight="1">
      <c r="A564" s="366"/>
      <c r="B564" s="367"/>
      <c r="C564" s="307"/>
      <c r="D564" s="307"/>
      <c r="E564" s="317"/>
      <c r="F564" s="317"/>
      <c r="G564" s="317"/>
      <c r="H564" s="317"/>
      <c r="I564" s="341"/>
      <c r="J564" s="368"/>
      <c r="K564" s="307"/>
      <c r="L564" s="307"/>
      <c r="M564" s="369"/>
      <c r="N564" s="317"/>
      <c r="O564" s="307"/>
      <c r="P564" s="307"/>
      <c r="Q564" s="307"/>
      <c r="R564" s="307"/>
      <c r="S564" s="307"/>
      <c r="T564" s="307"/>
      <c r="U564" s="307"/>
      <c r="V564" s="307"/>
      <c r="W564" s="307"/>
      <c r="X564" s="307"/>
      <c r="Y564" s="307"/>
      <c r="Z564" s="307"/>
    </row>
    <row r="565" spans="1:26" ht="12" customHeight="1">
      <c r="A565" s="366"/>
      <c r="B565" s="367"/>
      <c r="C565" s="307"/>
      <c r="D565" s="307"/>
      <c r="E565" s="317"/>
      <c r="F565" s="317"/>
      <c r="G565" s="317"/>
      <c r="H565" s="317"/>
      <c r="I565" s="341"/>
      <c r="J565" s="368"/>
      <c r="K565" s="307"/>
      <c r="L565" s="307"/>
      <c r="M565" s="369"/>
      <c r="N565" s="317"/>
      <c r="O565" s="307"/>
      <c r="P565" s="307"/>
      <c r="Q565" s="307"/>
      <c r="R565" s="307"/>
      <c r="S565" s="307"/>
      <c r="T565" s="307"/>
      <c r="U565" s="307"/>
      <c r="V565" s="307"/>
      <c r="W565" s="307"/>
      <c r="X565" s="307"/>
      <c r="Y565" s="307"/>
      <c r="Z565" s="307"/>
    </row>
    <row r="566" spans="1:26" ht="12" customHeight="1">
      <c r="A566" s="366"/>
      <c r="B566" s="367"/>
      <c r="C566" s="307"/>
      <c r="D566" s="307"/>
      <c r="E566" s="317"/>
      <c r="F566" s="317"/>
      <c r="G566" s="317"/>
      <c r="H566" s="317"/>
      <c r="I566" s="341"/>
      <c r="J566" s="368"/>
      <c r="K566" s="307"/>
      <c r="L566" s="307"/>
      <c r="M566" s="369"/>
      <c r="N566" s="317"/>
      <c r="O566" s="307"/>
      <c r="P566" s="307"/>
      <c r="Q566" s="307"/>
      <c r="R566" s="307"/>
      <c r="S566" s="307"/>
      <c r="T566" s="307"/>
      <c r="U566" s="307"/>
      <c r="V566" s="307"/>
      <c r="W566" s="307"/>
      <c r="X566" s="307"/>
      <c r="Y566" s="307"/>
      <c r="Z566" s="307"/>
    </row>
    <row r="567" spans="1:26" ht="12" customHeight="1">
      <c r="A567" s="366"/>
      <c r="B567" s="367"/>
      <c r="C567" s="307"/>
      <c r="D567" s="307"/>
      <c r="E567" s="317"/>
      <c r="F567" s="317"/>
      <c r="G567" s="317"/>
      <c r="H567" s="317"/>
      <c r="I567" s="341"/>
      <c r="J567" s="368"/>
      <c r="K567" s="307"/>
      <c r="L567" s="307"/>
      <c r="M567" s="369"/>
      <c r="N567" s="317"/>
      <c r="O567" s="307"/>
      <c r="P567" s="307"/>
      <c r="Q567" s="307"/>
      <c r="R567" s="307"/>
      <c r="S567" s="307"/>
      <c r="T567" s="307"/>
      <c r="U567" s="307"/>
      <c r="V567" s="307"/>
      <c r="W567" s="307"/>
      <c r="X567" s="307"/>
      <c r="Y567" s="307"/>
      <c r="Z567" s="307"/>
    </row>
    <row r="568" spans="1:26" ht="12" customHeight="1">
      <c r="A568" s="366"/>
      <c r="B568" s="367"/>
      <c r="C568" s="307"/>
      <c r="D568" s="307"/>
      <c r="E568" s="317"/>
      <c r="F568" s="317"/>
      <c r="G568" s="317"/>
      <c r="H568" s="317"/>
      <c r="I568" s="341"/>
      <c r="J568" s="368"/>
      <c r="K568" s="307"/>
      <c r="L568" s="307"/>
      <c r="M568" s="369"/>
      <c r="N568" s="317"/>
      <c r="O568" s="307"/>
      <c r="P568" s="307"/>
      <c r="Q568" s="307"/>
      <c r="R568" s="307"/>
      <c r="S568" s="307"/>
      <c r="T568" s="307"/>
      <c r="U568" s="307"/>
      <c r="V568" s="307"/>
      <c r="W568" s="307"/>
      <c r="X568" s="307"/>
      <c r="Y568" s="307"/>
      <c r="Z568" s="307"/>
    </row>
    <row r="569" spans="1:26" ht="12" customHeight="1">
      <c r="A569" s="366"/>
      <c r="B569" s="367"/>
      <c r="C569" s="307"/>
      <c r="D569" s="307"/>
      <c r="E569" s="317"/>
      <c r="F569" s="317"/>
      <c r="G569" s="317"/>
      <c r="H569" s="317"/>
      <c r="I569" s="341"/>
      <c r="J569" s="368"/>
      <c r="K569" s="307"/>
      <c r="L569" s="307"/>
      <c r="M569" s="369"/>
      <c r="N569" s="317"/>
      <c r="O569" s="307"/>
      <c r="P569" s="307"/>
      <c r="Q569" s="307"/>
      <c r="R569" s="307"/>
      <c r="S569" s="307"/>
      <c r="T569" s="307"/>
      <c r="U569" s="307"/>
      <c r="V569" s="307"/>
      <c r="W569" s="307"/>
      <c r="X569" s="307"/>
      <c r="Y569" s="307"/>
      <c r="Z569" s="307"/>
    </row>
    <row r="570" spans="1:26" ht="12" customHeight="1">
      <c r="A570" s="366"/>
      <c r="B570" s="367"/>
      <c r="C570" s="307"/>
      <c r="D570" s="307"/>
      <c r="E570" s="317"/>
      <c r="F570" s="317"/>
      <c r="G570" s="317"/>
      <c r="H570" s="317"/>
      <c r="I570" s="341"/>
      <c r="J570" s="368"/>
      <c r="K570" s="307"/>
      <c r="L570" s="307"/>
      <c r="M570" s="369"/>
      <c r="N570" s="317"/>
      <c r="O570" s="307"/>
      <c r="P570" s="307"/>
      <c r="Q570" s="307"/>
      <c r="R570" s="307"/>
      <c r="S570" s="307"/>
      <c r="T570" s="307"/>
      <c r="U570" s="307"/>
      <c r="V570" s="307"/>
      <c r="W570" s="307"/>
      <c r="X570" s="307"/>
      <c r="Y570" s="307"/>
      <c r="Z570" s="307"/>
    </row>
    <row r="571" spans="1:26" ht="12" customHeight="1">
      <c r="A571" s="366"/>
      <c r="B571" s="367"/>
      <c r="C571" s="307"/>
      <c r="D571" s="307"/>
      <c r="E571" s="317"/>
      <c r="F571" s="317"/>
      <c r="G571" s="317"/>
      <c r="H571" s="317"/>
      <c r="I571" s="341"/>
      <c r="J571" s="368"/>
      <c r="K571" s="307"/>
      <c r="L571" s="307"/>
      <c r="M571" s="369"/>
      <c r="N571" s="317"/>
      <c r="O571" s="307"/>
      <c r="P571" s="307"/>
      <c r="Q571" s="307"/>
      <c r="R571" s="307"/>
      <c r="S571" s="307"/>
      <c r="T571" s="307"/>
      <c r="U571" s="307"/>
      <c r="V571" s="307"/>
      <c r="W571" s="307"/>
      <c r="X571" s="307"/>
      <c r="Y571" s="307"/>
      <c r="Z571" s="307"/>
    </row>
    <row r="572" spans="1:26" ht="12" customHeight="1">
      <c r="A572" s="366"/>
      <c r="B572" s="367"/>
      <c r="C572" s="307"/>
      <c r="D572" s="307"/>
      <c r="E572" s="317"/>
      <c r="F572" s="317"/>
      <c r="G572" s="317"/>
      <c r="H572" s="317"/>
      <c r="I572" s="341"/>
      <c r="J572" s="368"/>
      <c r="K572" s="307"/>
      <c r="L572" s="307"/>
      <c r="M572" s="369"/>
      <c r="N572" s="317"/>
      <c r="O572" s="307"/>
      <c r="P572" s="307"/>
      <c r="Q572" s="307"/>
      <c r="R572" s="307"/>
      <c r="S572" s="307"/>
      <c r="T572" s="307"/>
      <c r="U572" s="307"/>
      <c r="V572" s="307"/>
      <c r="W572" s="307"/>
      <c r="X572" s="307"/>
      <c r="Y572" s="307"/>
      <c r="Z572" s="307"/>
    </row>
    <row r="573" spans="1:26" ht="12" customHeight="1">
      <c r="A573" s="366"/>
      <c r="B573" s="367"/>
      <c r="C573" s="307"/>
      <c r="D573" s="307"/>
      <c r="E573" s="317"/>
      <c r="F573" s="317"/>
      <c r="G573" s="317"/>
      <c r="H573" s="317"/>
      <c r="I573" s="341"/>
      <c r="J573" s="368"/>
      <c r="K573" s="307"/>
      <c r="L573" s="307"/>
      <c r="M573" s="369"/>
      <c r="N573" s="317"/>
      <c r="O573" s="307"/>
      <c r="P573" s="307"/>
      <c r="Q573" s="307"/>
      <c r="R573" s="307"/>
      <c r="S573" s="307"/>
      <c r="T573" s="307"/>
      <c r="U573" s="307"/>
      <c r="V573" s="307"/>
      <c r="W573" s="307"/>
      <c r="X573" s="307"/>
      <c r="Y573" s="307"/>
      <c r="Z573" s="307"/>
    </row>
    <row r="574" spans="1:26" ht="12" customHeight="1">
      <c r="A574" s="366"/>
      <c r="B574" s="367"/>
      <c r="C574" s="307"/>
      <c r="D574" s="307"/>
      <c r="E574" s="317"/>
      <c r="F574" s="317"/>
      <c r="G574" s="317"/>
      <c r="H574" s="317"/>
      <c r="I574" s="341"/>
      <c r="J574" s="368"/>
      <c r="K574" s="307"/>
      <c r="L574" s="307"/>
      <c r="M574" s="369"/>
      <c r="N574" s="317"/>
      <c r="O574" s="307"/>
      <c r="P574" s="307"/>
      <c r="Q574" s="307"/>
      <c r="R574" s="307"/>
      <c r="S574" s="307"/>
      <c r="T574" s="307"/>
      <c r="U574" s="307"/>
      <c r="V574" s="307"/>
      <c r="W574" s="307"/>
      <c r="X574" s="307"/>
      <c r="Y574" s="307"/>
      <c r="Z574" s="307"/>
    </row>
    <row r="575" spans="1:26" ht="12" customHeight="1">
      <c r="A575" s="366"/>
      <c r="B575" s="367"/>
      <c r="C575" s="307"/>
      <c r="D575" s="307"/>
      <c r="E575" s="317"/>
      <c r="F575" s="317"/>
      <c r="G575" s="317"/>
      <c r="H575" s="317"/>
      <c r="I575" s="341"/>
      <c r="J575" s="368"/>
      <c r="K575" s="307"/>
      <c r="L575" s="307"/>
      <c r="M575" s="369"/>
      <c r="N575" s="317"/>
      <c r="O575" s="307"/>
      <c r="P575" s="307"/>
      <c r="Q575" s="307"/>
      <c r="R575" s="307"/>
      <c r="S575" s="307"/>
      <c r="T575" s="307"/>
      <c r="U575" s="307"/>
      <c r="V575" s="307"/>
      <c r="W575" s="307"/>
      <c r="X575" s="307"/>
      <c r="Y575" s="307"/>
      <c r="Z575" s="307"/>
    </row>
    <row r="576" spans="1:26" ht="12" customHeight="1">
      <c r="A576" s="366"/>
      <c r="B576" s="367"/>
      <c r="C576" s="307"/>
      <c r="D576" s="307"/>
      <c r="E576" s="317"/>
      <c r="F576" s="317"/>
      <c r="G576" s="317"/>
      <c r="H576" s="317"/>
      <c r="I576" s="341"/>
      <c r="J576" s="368"/>
      <c r="K576" s="307"/>
      <c r="L576" s="307"/>
      <c r="M576" s="369"/>
      <c r="N576" s="317"/>
      <c r="O576" s="307"/>
      <c r="P576" s="307"/>
      <c r="Q576" s="307"/>
      <c r="R576" s="307"/>
      <c r="S576" s="307"/>
      <c r="T576" s="307"/>
      <c r="U576" s="307"/>
      <c r="V576" s="307"/>
      <c r="W576" s="307"/>
      <c r="X576" s="307"/>
      <c r="Y576" s="307"/>
      <c r="Z576" s="307"/>
    </row>
    <row r="577" spans="1:26" ht="12" customHeight="1">
      <c r="A577" s="366"/>
      <c r="B577" s="367"/>
      <c r="C577" s="307"/>
      <c r="D577" s="307"/>
      <c r="E577" s="317"/>
      <c r="F577" s="317"/>
      <c r="G577" s="317"/>
      <c r="H577" s="317"/>
      <c r="I577" s="341"/>
      <c r="J577" s="368"/>
      <c r="K577" s="307"/>
      <c r="L577" s="307"/>
      <c r="M577" s="369"/>
      <c r="N577" s="317"/>
      <c r="O577" s="307"/>
      <c r="P577" s="307"/>
      <c r="Q577" s="307"/>
      <c r="R577" s="307"/>
      <c r="S577" s="307"/>
      <c r="T577" s="307"/>
      <c r="U577" s="307"/>
      <c r="V577" s="307"/>
      <c r="W577" s="307"/>
      <c r="X577" s="307"/>
      <c r="Y577" s="307"/>
      <c r="Z577" s="307"/>
    </row>
    <row r="578" spans="1:26" ht="12" customHeight="1">
      <c r="A578" s="366"/>
      <c r="B578" s="367"/>
      <c r="C578" s="307"/>
      <c r="D578" s="307"/>
      <c r="E578" s="317"/>
      <c r="F578" s="317"/>
      <c r="G578" s="317"/>
      <c r="H578" s="317"/>
      <c r="I578" s="341"/>
      <c r="J578" s="368"/>
      <c r="K578" s="307"/>
      <c r="L578" s="307"/>
      <c r="M578" s="369"/>
      <c r="N578" s="317"/>
      <c r="O578" s="307"/>
      <c r="P578" s="307"/>
      <c r="Q578" s="307"/>
      <c r="R578" s="307"/>
      <c r="S578" s="307"/>
      <c r="T578" s="307"/>
      <c r="U578" s="307"/>
      <c r="V578" s="307"/>
      <c r="W578" s="307"/>
      <c r="X578" s="307"/>
      <c r="Y578" s="307"/>
      <c r="Z578" s="307"/>
    </row>
    <row r="579" spans="1:26" ht="12" customHeight="1">
      <c r="A579" s="366"/>
      <c r="B579" s="367"/>
      <c r="C579" s="307"/>
      <c r="D579" s="307"/>
      <c r="E579" s="317"/>
      <c r="F579" s="317"/>
      <c r="G579" s="317"/>
      <c r="H579" s="317"/>
      <c r="I579" s="341"/>
      <c r="J579" s="368"/>
      <c r="K579" s="307"/>
      <c r="L579" s="307"/>
      <c r="M579" s="369"/>
      <c r="N579" s="317"/>
      <c r="O579" s="307"/>
      <c r="P579" s="307"/>
      <c r="Q579" s="307"/>
      <c r="R579" s="307"/>
      <c r="S579" s="307"/>
      <c r="T579" s="307"/>
      <c r="U579" s="307"/>
      <c r="V579" s="307"/>
      <c r="W579" s="307"/>
      <c r="X579" s="307"/>
      <c r="Y579" s="307"/>
      <c r="Z579" s="307"/>
    </row>
    <row r="580" spans="1:26" ht="12" customHeight="1">
      <c r="A580" s="366"/>
      <c r="B580" s="367"/>
      <c r="C580" s="307"/>
      <c r="D580" s="307"/>
      <c r="E580" s="317"/>
      <c r="F580" s="317"/>
      <c r="G580" s="317"/>
      <c r="H580" s="317"/>
      <c r="I580" s="341"/>
      <c r="J580" s="368"/>
      <c r="K580" s="307"/>
      <c r="L580" s="307"/>
      <c r="M580" s="369"/>
      <c r="N580" s="317"/>
      <c r="O580" s="307"/>
      <c r="P580" s="307"/>
      <c r="Q580" s="307"/>
      <c r="R580" s="307"/>
      <c r="S580" s="307"/>
      <c r="T580" s="307"/>
      <c r="U580" s="307"/>
      <c r="V580" s="307"/>
      <c r="W580" s="307"/>
      <c r="X580" s="307"/>
      <c r="Y580" s="307"/>
      <c r="Z580" s="307"/>
    </row>
    <row r="581" spans="1:26" ht="12" customHeight="1">
      <c r="A581" s="366"/>
      <c r="B581" s="367"/>
      <c r="C581" s="307"/>
      <c r="D581" s="307"/>
      <c r="E581" s="317"/>
      <c r="F581" s="317"/>
      <c r="G581" s="317"/>
      <c r="H581" s="317"/>
      <c r="I581" s="341"/>
      <c r="J581" s="368"/>
      <c r="K581" s="307"/>
      <c r="L581" s="307"/>
      <c r="M581" s="369"/>
      <c r="N581" s="317"/>
      <c r="O581" s="307"/>
      <c r="P581" s="307"/>
      <c r="Q581" s="307"/>
      <c r="R581" s="307"/>
      <c r="S581" s="307"/>
      <c r="T581" s="307"/>
      <c r="U581" s="307"/>
      <c r="V581" s="307"/>
      <c r="W581" s="307"/>
      <c r="X581" s="307"/>
      <c r="Y581" s="307"/>
      <c r="Z581" s="307"/>
    </row>
    <row r="582" spans="1:26" ht="12" customHeight="1">
      <c r="A582" s="366"/>
      <c r="B582" s="367"/>
      <c r="C582" s="307"/>
      <c r="D582" s="307"/>
      <c r="E582" s="317"/>
      <c r="F582" s="317"/>
      <c r="G582" s="317"/>
      <c r="H582" s="317"/>
      <c r="I582" s="341"/>
      <c r="J582" s="368"/>
      <c r="K582" s="307"/>
      <c r="L582" s="307"/>
      <c r="M582" s="369"/>
      <c r="N582" s="317"/>
      <c r="O582" s="307"/>
      <c r="P582" s="307"/>
      <c r="Q582" s="307"/>
      <c r="R582" s="307"/>
      <c r="S582" s="307"/>
      <c r="T582" s="307"/>
      <c r="U582" s="307"/>
      <c r="V582" s="307"/>
      <c r="W582" s="307"/>
      <c r="X582" s="307"/>
      <c r="Y582" s="307"/>
      <c r="Z582" s="307"/>
    </row>
    <row r="583" spans="1:26" ht="12" customHeight="1">
      <c r="A583" s="366"/>
      <c r="B583" s="367"/>
      <c r="C583" s="307"/>
      <c r="D583" s="307"/>
      <c r="E583" s="317"/>
      <c r="F583" s="317"/>
      <c r="G583" s="317"/>
      <c r="H583" s="317"/>
      <c r="I583" s="341"/>
      <c r="J583" s="368"/>
      <c r="K583" s="307"/>
      <c r="L583" s="307"/>
      <c r="M583" s="369"/>
      <c r="N583" s="317"/>
      <c r="O583" s="307"/>
      <c r="P583" s="307"/>
      <c r="Q583" s="307"/>
      <c r="R583" s="307"/>
      <c r="S583" s="307"/>
      <c r="T583" s="307"/>
      <c r="U583" s="307"/>
      <c r="V583" s="307"/>
      <c r="W583" s="307"/>
      <c r="X583" s="307"/>
      <c r="Y583" s="307"/>
      <c r="Z583" s="307"/>
    </row>
    <row r="584" spans="1:26" ht="12" customHeight="1">
      <c r="A584" s="366"/>
      <c r="B584" s="367"/>
      <c r="C584" s="307"/>
      <c r="D584" s="307"/>
      <c r="E584" s="317"/>
      <c r="F584" s="317"/>
      <c r="G584" s="317"/>
      <c r="H584" s="317"/>
      <c r="I584" s="341"/>
      <c r="J584" s="368"/>
      <c r="K584" s="307"/>
      <c r="L584" s="307"/>
      <c r="M584" s="369"/>
      <c r="N584" s="317"/>
      <c r="O584" s="307"/>
      <c r="P584" s="307"/>
      <c r="Q584" s="307"/>
      <c r="R584" s="307"/>
      <c r="S584" s="307"/>
      <c r="T584" s="307"/>
      <c r="U584" s="307"/>
      <c r="V584" s="307"/>
      <c r="W584" s="307"/>
      <c r="X584" s="307"/>
      <c r="Y584" s="307"/>
      <c r="Z584" s="307"/>
    </row>
    <row r="585" spans="1:26" ht="12" customHeight="1">
      <c r="A585" s="366"/>
      <c r="B585" s="367"/>
      <c r="C585" s="307"/>
      <c r="D585" s="307"/>
      <c r="E585" s="317"/>
      <c r="F585" s="317"/>
      <c r="G585" s="317"/>
      <c r="H585" s="317"/>
      <c r="I585" s="341"/>
      <c r="J585" s="368"/>
      <c r="K585" s="307"/>
      <c r="L585" s="307"/>
      <c r="M585" s="369"/>
      <c r="N585" s="317"/>
      <c r="O585" s="307"/>
      <c r="P585" s="307"/>
      <c r="Q585" s="307"/>
      <c r="R585" s="307"/>
      <c r="S585" s="307"/>
      <c r="T585" s="307"/>
      <c r="U585" s="307"/>
      <c r="V585" s="307"/>
      <c r="W585" s="307"/>
      <c r="X585" s="307"/>
      <c r="Y585" s="307"/>
      <c r="Z585" s="307"/>
    </row>
    <row r="586" spans="1:26" ht="12" customHeight="1">
      <c r="A586" s="366"/>
      <c r="B586" s="367"/>
      <c r="C586" s="307"/>
      <c r="D586" s="307"/>
      <c r="E586" s="317"/>
      <c r="F586" s="317"/>
      <c r="G586" s="317"/>
      <c r="H586" s="317"/>
      <c r="I586" s="341"/>
      <c r="J586" s="368"/>
      <c r="K586" s="307"/>
      <c r="L586" s="307"/>
      <c r="M586" s="369"/>
      <c r="N586" s="317"/>
      <c r="O586" s="307"/>
      <c r="P586" s="307"/>
      <c r="Q586" s="307"/>
      <c r="R586" s="307"/>
      <c r="S586" s="307"/>
      <c r="T586" s="307"/>
      <c r="U586" s="307"/>
      <c r="V586" s="307"/>
      <c r="W586" s="307"/>
      <c r="X586" s="307"/>
      <c r="Y586" s="307"/>
      <c r="Z586" s="307"/>
    </row>
    <row r="587" spans="1:26" ht="12" customHeight="1">
      <c r="A587" s="366"/>
      <c r="B587" s="367"/>
      <c r="C587" s="307"/>
      <c r="D587" s="307"/>
      <c r="E587" s="317"/>
      <c r="F587" s="317"/>
      <c r="G587" s="317"/>
      <c r="H587" s="317"/>
      <c r="I587" s="341"/>
      <c r="J587" s="368"/>
      <c r="K587" s="307"/>
      <c r="L587" s="307"/>
      <c r="M587" s="369"/>
      <c r="N587" s="317"/>
      <c r="O587" s="307"/>
      <c r="P587" s="307"/>
      <c r="Q587" s="307"/>
      <c r="R587" s="307"/>
      <c r="S587" s="307"/>
      <c r="T587" s="307"/>
      <c r="U587" s="307"/>
      <c r="V587" s="307"/>
      <c r="W587" s="307"/>
      <c r="X587" s="307"/>
      <c r="Y587" s="307"/>
      <c r="Z587" s="307"/>
    </row>
    <row r="588" spans="1:26" ht="12" customHeight="1">
      <c r="A588" s="366"/>
      <c r="B588" s="367"/>
      <c r="C588" s="307"/>
      <c r="D588" s="307"/>
      <c r="E588" s="317"/>
      <c r="F588" s="317"/>
      <c r="G588" s="317"/>
      <c r="H588" s="317"/>
      <c r="I588" s="341"/>
      <c r="J588" s="368"/>
      <c r="K588" s="307"/>
      <c r="L588" s="307"/>
      <c r="M588" s="369"/>
      <c r="N588" s="317"/>
      <c r="O588" s="307"/>
      <c r="P588" s="307"/>
      <c r="Q588" s="307"/>
      <c r="R588" s="307"/>
      <c r="S588" s="307"/>
      <c r="T588" s="307"/>
      <c r="U588" s="307"/>
      <c r="V588" s="307"/>
      <c r="W588" s="307"/>
      <c r="X588" s="307"/>
      <c r="Y588" s="307"/>
      <c r="Z588" s="307"/>
    </row>
    <row r="589" spans="1:26" ht="12" customHeight="1">
      <c r="A589" s="366"/>
      <c r="B589" s="367"/>
      <c r="C589" s="307"/>
      <c r="D589" s="307"/>
      <c r="E589" s="317"/>
      <c r="F589" s="317"/>
      <c r="G589" s="317"/>
      <c r="H589" s="317"/>
      <c r="I589" s="341"/>
      <c r="J589" s="368"/>
      <c r="K589" s="307"/>
      <c r="L589" s="307"/>
      <c r="M589" s="369"/>
      <c r="N589" s="317"/>
      <c r="O589" s="307"/>
      <c r="P589" s="307"/>
      <c r="Q589" s="307"/>
      <c r="R589" s="307"/>
      <c r="S589" s="307"/>
      <c r="T589" s="307"/>
      <c r="U589" s="307"/>
      <c r="V589" s="307"/>
      <c r="W589" s="307"/>
      <c r="X589" s="307"/>
      <c r="Y589" s="307"/>
      <c r="Z589" s="307"/>
    </row>
    <row r="590" spans="1:26" ht="12" customHeight="1">
      <c r="A590" s="366"/>
      <c r="B590" s="367"/>
      <c r="C590" s="307"/>
      <c r="D590" s="307"/>
      <c r="E590" s="317"/>
      <c r="F590" s="317"/>
      <c r="G590" s="317"/>
      <c r="H590" s="317"/>
      <c r="I590" s="341"/>
      <c r="J590" s="368"/>
      <c r="K590" s="307"/>
      <c r="L590" s="307"/>
      <c r="M590" s="369"/>
      <c r="N590" s="317"/>
      <c r="O590" s="307"/>
      <c r="P590" s="307"/>
      <c r="Q590" s="307"/>
      <c r="R590" s="307"/>
      <c r="S590" s="307"/>
      <c r="T590" s="307"/>
      <c r="U590" s="307"/>
      <c r="V590" s="307"/>
      <c r="W590" s="307"/>
      <c r="X590" s="307"/>
      <c r="Y590" s="307"/>
      <c r="Z590" s="307"/>
    </row>
    <row r="591" spans="1:26" ht="12" customHeight="1">
      <c r="A591" s="366"/>
      <c r="B591" s="367"/>
      <c r="C591" s="307"/>
      <c r="D591" s="307"/>
      <c r="E591" s="317"/>
      <c r="F591" s="317"/>
      <c r="G591" s="317"/>
      <c r="H591" s="317"/>
      <c r="I591" s="341"/>
      <c r="J591" s="368"/>
      <c r="K591" s="307"/>
      <c r="L591" s="307"/>
      <c r="M591" s="369"/>
      <c r="N591" s="317"/>
      <c r="O591" s="307"/>
      <c r="P591" s="307"/>
      <c r="Q591" s="307"/>
      <c r="R591" s="307"/>
      <c r="S591" s="307"/>
      <c r="T591" s="307"/>
      <c r="U591" s="307"/>
      <c r="V591" s="307"/>
      <c r="W591" s="307"/>
      <c r="X591" s="307"/>
      <c r="Y591" s="307"/>
      <c r="Z591" s="307"/>
    </row>
    <row r="592" spans="1:26" ht="12" customHeight="1">
      <c r="A592" s="366"/>
      <c r="B592" s="367"/>
      <c r="C592" s="307"/>
      <c r="D592" s="307"/>
      <c r="E592" s="317"/>
      <c r="F592" s="317"/>
      <c r="G592" s="317"/>
      <c r="H592" s="317"/>
      <c r="I592" s="341"/>
      <c r="J592" s="368"/>
      <c r="K592" s="307"/>
      <c r="L592" s="307"/>
      <c r="M592" s="369"/>
      <c r="N592" s="317"/>
      <c r="O592" s="307"/>
      <c r="P592" s="307"/>
      <c r="Q592" s="307"/>
      <c r="R592" s="307"/>
      <c r="S592" s="307"/>
      <c r="T592" s="307"/>
      <c r="U592" s="307"/>
      <c r="V592" s="307"/>
      <c r="W592" s="307"/>
      <c r="X592" s="307"/>
      <c r="Y592" s="307"/>
      <c r="Z592" s="307"/>
    </row>
    <row r="593" spans="1:26" ht="12" customHeight="1">
      <c r="A593" s="366"/>
      <c r="B593" s="367"/>
      <c r="C593" s="307"/>
      <c r="D593" s="307"/>
      <c r="E593" s="317"/>
      <c r="F593" s="317"/>
      <c r="G593" s="317"/>
      <c r="H593" s="317"/>
      <c r="I593" s="341"/>
      <c r="J593" s="368"/>
      <c r="K593" s="307"/>
      <c r="L593" s="307"/>
      <c r="M593" s="369"/>
      <c r="N593" s="317"/>
      <c r="O593" s="307"/>
      <c r="P593" s="307"/>
      <c r="Q593" s="307"/>
      <c r="R593" s="307"/>
      <c r="S593" s="307"/>
      <c r="T593" s="307"/>
      <c r="U593" s="307"/>
      <c r="V593" s="307"/>
      <c r="W593" s="307"/>
      <c r="X593" s="307"/>
      <c r="Y593" s="307"/>
      <c r="Z593" s="307"/>
    </row>
    <row r="594" spans="1:26" ht="12" customHeight="1">
      <c r="A594" s="366"/>
      <c r="B594" s="367"/>
      <c r="C594" s="307"/>
      <c r="D594" s="307"/>
      <c r="E594" s="317"/>
      <c r="F594" s="317"/>
      <c r="G594" s="317"/>
      <c r="H594" s="317"/>
      <c r="I594" s="341"/>
      <c r="J594" s="368"/>
      <c r="K594" s="307"/>
      <c r="L594" s="307"/>
      <c r="M594" s="369"/>
      <c r="N594" s="317"/>
      <c r="O594" s="307"/>
      <c r="P594" s="307"/>
      <c r="Q594" s="307"/>
      <c r="R594" s="307"/>
      <c r="S594" s="307"/>
      <c r="T594" s="307"/>
      <c r="U594" s="307"/>
      <c r="V594" s="307"/>
      <c r="W594" s="307"/>
      <c r="X594" s="307"/>
      <c r="Y594" s="307"/>
      <c r="Z594" s="307"/>
    </row>
    <row r="595" spans="1:26" ht="12" customHeight="1">
      <c r="A595" s="366"/>
      <c r="B595" s="367"/>
      <c r="C595" s="307"/>
      <c r="D595" s="307"/>
      <c r="E595" s="317"/>
      <c r="F595" s="317"/>
      <c r="G595" s="317"/>
      <c r="H595" s="317"/>
      <c r="I595" s="341"/>
      <c r="J595" s="368"/>
      <c r="K595" s="307"/>
      <c r="L595" s="307"/>
      <c r="M595" s="369"/>
      <c r="N595" s="317"/>
      <c r="O595" s="307"/>
      <c r="P595" s="307"/>
      <c r="Q595" s="307"/>
      <c r="R595" s="307"/>
      <c r="S595" s="307"/>
      <c r="T595" s="307"/>
      <c r="U595" s="307"/>
      <c r="V595" s="307"/>
      <c r="W595" s="307"/>
      <c r="X595" s="307"/>
      <c r="Y595" s="307"/>
      <c r="Z595" s="307"/>
    </row>
    <row r="596" spans="1:26" ht="12" customHeight="1">
      <c r="A596" s="366"/>
      <c r="B596" s="367"/>
      <c r="C596" s="307"/>
      <c r="D596" s="307"/>
      <c r="E596" s="317"/>
      <c r="F596" s="317"/>
      <c r="G596" s="317"/>
      <c r="H596" s="317"/>
      <c r="I596" s="341"/>
      <c r="J596" s="368"/>
      <c r="K596" s="307"/>
      <c r="L596" s="307"/>
      <c r="M596" s="369"/>
      <c r="N596" s="317"/>
      <c r="O596" s="307"/>
      <c r="P596" s="307"/>
      <c r="Q596" s="307"/>
      <c r="R596" s="307"/>
      <c r="S596" s="307"/>
      <c r="T596" s="307"/>
      <c r="U596" s="307"/>
      <c r="V596" s="307"/>
      <c r="W596" s="307"/>
      <c r="X596" s="307"/>
      <c r="Y596" s="307"/>
      <c r="Z596" s="307"/>
    </row>
    <row r="597" spans="1:26" ht="12" customHeight="1">
      <c r="A597" s="366"/>
      <c r="B597" s="367"/>
      <c r="C597" s="307"/>
      <c r="D597" s="307"/>
      <c r="E597" s="317"/>
      <c r="F597" s="317"/>
      <c r="G597" s="317"/>
      <c r="H597" s="317"/>
      <c r="I597" s="341"/>
      <c r="J597" s="368"/>
      <c r="K597" s="307"/>
      <c r="L597" s="307"/>
      <c r="M597" s="369"/>
      <c r="N597" s="317"/>
      <c r="O597" s="307"/>
      <c r="P597" s="307"/>
      <c r="Q597" s="307"/>
      <c r="R597" s="307"/>
      <c r="S597" s="307"/>
      <c r="T597" s="307"/>
      <c r="U597" s="307"/>
      <c r="V597" s="307"/>
      <c r="W597" s="307"/>
      <c r="X597" s="307"/>
      <c r="Y597" s="307"/>
      <c r="Z597" s="307"/>
    </row>
    <row r="598" spans="1:26" ht="12" customHeight="1">
      <c r="A598" s="366"/>
      <c r="B598" s="367"/>
      <c r="C598" s="307"/>
      <c r="D598" s="307"/>
      <c r="E598" s="317"/>
      <c r="F598" s="317"/>
      <c r="G598" s="317"/>
      <c r="H598" s="317"/>
      <c r="I598" s="341"/>
      <c r="J598" s="368"/>
      <c r="K598" s="307"/>
      <c r="L598" s="307"/>
      <c r="M598" s="369"/>
      <c r="N598" s="317"/>
      <c r="O598" s="307"/>
      <c r="P598" s="307"/>
      <c r="Q598" s="307"/>
      <c r="R598" s="307"/>
      <c r="S598" s="307"/>
      <c r="T598" s="307"/>
      <c r="U598" s="307"/>
      <c r="V598" s="307"/>
      <c r="W598" s="307"/>
      <c r="X598" s="307"/>
      <c r="Y598" s="307"/>
      <c r="Z598" s="307"/>
    </row>
    <row r="599" spans="1:26" ht="12" customHeight="1">
      <c r="A599" s="366"/>
      <c r="B599" s="367"/>
      <c r="C599" s="307"/>
      <c r="D599" s="307"/>
      <c r="E599" s="317"/>
      <c r="F599" s="317"/>
      <c r="G599" s="317"/>
      <c r="H599" s="317"/>
      <c r="I599" s="341"/>
      <c r="J599" s="368"/>
      <c r="K599" s="307"/>
      <c r="L599" s="307"/>
      <c r="M599" s="369"/>
      <c r="N599" s="317"/>
      <c r="O599" s="307"/>
      <c r="P599" s="307"/>
      <c r="Q599" s="307"/>
      <c r="R599" s="307"/>
      <c r="S599" s="307"/>
      <c r="T599" s="307"/>
      <c r="U599" s="307"/>
      <c r="V599" s="307"/>
      <c r="W599" s="307"/>
      <c r="X599" s="307"/>
      <c r="Y599" s="307"/>
      <c r="Z599" s="307"/>
    </row>
    <row r="600" spans="1:26" ht="12" customHeight="1">
      <c r="A600" s="366"/>
      <c r="B600" s="367"/>
      <c r="C600" s="307"/>
      <c r="D600" s="307"/>
      <c r="E600" s="317"/>
      <c r="F600" s="317"/>
      <c r="G600" s="317"/>
      <c r="H600" s="317"/>
      <c r="I600" s="341"/>
      <c r="J600" s="368"/>
      <c r="K600" s="307"/>
      <c r="L600" s="307"/>
      <c r="M600" s="369"/>
      <c r="N600" s="317"/>
      <c r="O600" s="307"/>
      <c r="P600" s="307"/>
      <c r="Q600" s="307"/>
      <c r="R600" s="307"/>
      <c r="S600" s="307"/>
      <c r="T600" s="307"/>
      <c r="U600" s="307"/>
      <c r="V600" s="307"/>
      <c r="W600" s="307"/>
      <c r="X600" s="307"/>
      <c r="Y600" s="307"/>
      <c r="Z600" s="307"/>
    </row>
    <row r="601" spans="1:26" ht="12" customHeight="1">
      <c r="A601" s="366"/>
      <c r="B601" s="367"/>
      <c r="C601" s="307"/>
      <c r="D601" s="307"/>
      <c r="E601" s="317"/>
      <c r="F601" s="317"/>
      <c r="G601" s="317"/>
      <c r="H601" s="317"/>
      <c r="I601" s="341"/>
      <c r="J601" s="368"/>
      <c r="K601" s="307"/>
      <c r="L601" s="307"/>
      <c r="M601" s="369"/>
      <c r="N601" s="317"/>
      <c r="O601" s="307"/>
      <c r="P601" s="307"/>
      <c r="Q601" s="307"/>
      <c r="R601" s="307"/>
      <c r="S601" s="307"/>
      <c r="T601" s="307"/>
      <c r="U601" s="307"/>
      <c r="V601" s="307"/>
      <c r="W601" s="307"/>
      <c r="X601" s="307"/>
      <c r="Y601" s="307"/>
      <c r="Z601" s="307"/>
    </row>
    <row r="602" spans="1:26" ht="12" customHeight="1">
      <c r="A602" s="366"/>
      <c r="B602" s="367"/>
      <c r="C602" s="307"/>
      <c r="D602" s="307"/>
      <c r="E602" s="317"/>
      <c r="F602" s="317"/>
      <c r="G602" s="317"/>
      <c r="H602" s="317"/>
      <c r="I602" s="341"/>
      <c r="J602" s="368"/>
      <c r="K602" s="307"/>
      <c r="L602" s="307"/>
      <c r="M602" s="369"/>
      <c r="N602" s="317"/>
      <c r="O602" s="307"/>
      <c r="P602" s="307"/>
      <c r="Q602" s="307"/>
      <c r="R602" s="307"/>
      <c r="S602" s="307"/>
      <c r="T602" s="307"/>
      <c r="U602" s="307"/>
      <c r="V602" s="307"/>
      <c r="W602" s="307"/>
      <c r="X602" s="307"/>
      <c r="Y602" s="307"/>
      <c r="Z602" s="307"/>
    </row>
    <row r="603" spans="1:26" ht="12" customHeight="1">
      <c r="A603" s="366"/>
      <c r="B603" s="367"/>
      <c r="C603" s="307"/>
      <c r="D603" s="307"/>
      <c r="E603" s="317"/>
      <c r="F603" s="317"/>
      <c r="G603" s="317"/>
      <c r="H603" s="317"/>
      <c r="I603" s="341"/>
      <c r="J603" s="368"/>
      <c r="K603" s="307"/>
      <c r="L603" s="307"/>
      <c r="M603" s="369"/>
      <c r="N603" s="317"/>
      <c r="O603" s="307"/>
      <c r="P603" s="307"/>
      <c r="Q603" s="307"/>
      <c r="R603" s="307"/>
      <c r="S603" s="307"/>
      <c r="T603" s="307"/>
      <c r="U603" s="307"/>
      <c r="V603" s="307"/>
      <c r="W603" s="307"/>
      <c r="X603" s="307"/>
      <c r="Y603" s="307"/>
      <c r="Z603" s="307"/>
    </row>
    <row r="604" spans="1:26" ht="12" customHeight="1">
      <c r="A604" s="366"/>
      <c r="B604" s="367"/>
      <c r="C604" s="307"/>
      <c r="D604" s="307"/>
      <c r="E604" s="317"/>
      <c r="F604" s="317"/>
      <c r="G604" s="317"/>
      <c r="H604" s="317"/>
      <c r="I604" s="341"/>
      <c r="J604" s="368"/>
      <c r="K604" s="307"/>
      <c r="L604" s="307"/>
      <c r="M604" s="369"/>
      <c r="N604" s="317"/>
      <c r="O604" s="307"/>
      <c r="P604" s="307"/>
      <c r="Q604" s="307"/>
      <c r="R604" s="307"/>
      <c r="S604" s="307"/>
      <c r="T604" s="307"/>
      <c r="U604" s="307"/>
      <c r="V604" s="307"/>
      <c r="W604" s="307"/>
      <c r="X604" s="307"/>
      <c r="Y604" s="307"/>
      <c r="Z604" s="307"/>
    </row>
    <row r="605" spans="1:26" ht="12" customHeight="1">
      <c r="A605" s="366"/>
      <c r="B605" s="367"/>
      <c r="C605" s="307"/>
      <c r="D605" s="307"/>
      <c r="E605" s="317"/>
      <c r="F605" s="317"/>
      <c r="G605" s="317"/>
      <c r="H605" s="317"/>
      <c r="I605" s="341"/>
      <c r="J605" s="368"/>
      <c r="K605" s="307"/>
      <c r="L605" s="307"/>
      <c r="M605" s="369"/>
      <c r="N605" s="317"/>
      <c r="O605" s="307"/>
      <c r="P605" s="307"/>
      <c r="Q605" s="307"/>
      <c r="R605" s="307"/>
      <c r="S605" s="307"/>
      <c r="T605" s="307"/>
      <c r="U605" s="307"/>
      <c r="V605" s="307"/>
      <c r="W605" s="307"/>
      <c r="X605" s="307"/>
      <c r="Y605" s="307"/>
      <c r="Z605" s="307"/>
    </row>
    <row r="606" spans="1:26" ht="12" customHeight="1">
      <c r="A606" s="366"/>
      <c r="B606" s="367"/>
      <c r="C606" s="307"/>
      <c r="D606" s="307"/>
      <c r="E606" s="317"/>
      <c r="F606" s="317"/>
      <c r="G606" s="317"/>
      <c r="H606" s="317"/>
      <c r="I606" s="341"/>
      <c r="J606" s="368"/>
      <c r="K606" s="307"/>
      <c r="L606" s="307"/>
      <c r="M606" s="369"/>
      <c r="N606" s="317"/>
      <c r="O606" s="307"/>
      <c r="P606" s="307"/>
      <c r="Q606" s="307"/>
      <c r="R606" s="307"/>
      <c r="S606" s="307"/>
      <c r="T606" s="307"/>
      <c r="U606" s="307"/>
      <c r="V606" s="307"/>
      <c r="W606" s="307"/>
      <c r="X606" s="307"/>
      <c r="Y606" s="307"/>
      <c r="Z606" s="307"/>
    </row>
    <row r="607" spans="1:26" ht="12" customHeight="1">
      <c r="A607" s="366"/>
      <c r="B607" s="367"/>
      <c r="C607" s="307"/>
      <c r="D607" s="307"/>
      <c r="E607" s="317"/>
      <c r="F607" s="317"/>
      <c r="G607" s="317"/>
      <c r="H607" s="317"/>
      <c r="I607" s="341"/>
      <c r="J607" s="368"/>
      <c r="K607" s="307"/>
      <c r="L607" s="307"/>
      <c r="M607" s="369"/>
      <c r="N607" s="317"/>
      <c r="O607" s="307"/>
      <c r="P607" s="307"/>
      <c r="Q607" s="307"/>
      <c r="R607" s="307"/>
      <c r="S607" s="307"/>
      <c r="T607" s="307"/>
      <c r="U607" s="307"/>
      <c r="V607" s="307"/>
      <c r="W607" s="307"/>
      <c r="X607" s="307"/>
      <c r="Y607" s="307"/>
      <c r="Z607" s="307"/>
    </row>
    <row r="608" spans="1:26" ht="12" customHeight="1">
      <c r="A608" s="366"/>
      <c r="B608" s="367"/>
      <c r="C608" s="307"/>
      <c r="D608" s="307"/>
      <c r="E608" s="317"/>
      <c r="F608" s="317"/>
      <c r="G608" s="317"/>
      <c r="H608" s="317"/>
      <c r="I608" s="341"/>
      <c r="J608" s="368"/>
      <c r="K608" s="307"/>
      <c r="L608" s="307"/>
      <c r="M608" s="369"/>
      <c r="N608" s="317"/>
      <c r="O608" s="307"/>
      <c r="P608" s="307"/>
      <c r="Q608" s="307"/>
      <c r="R608" s="307"/>
      <c r="S608" s="307"/>
      <c r="T608" s="307"/>
      <c r="U608" s="307"/>
      <c r="V608" s="307"/>
      <c r="W608" s="307"/>
      <c r="X608" s="307"/>
      <c r="Y608" s="307"/>
      <c r="Z608" s="307"/>
    </row>
    <row r="609" spans="1:26" ht="12" customHeight="1">
      <c r="A609" s="366"/>
      <c r="B609" s="367"/>
      <c r="C609" s="307"/>
      <c r="D609" s="307"/>
      <c r="E609" s="317"/>
      <c r="F609" s="317"/>
      <c r="G609" s="317"/>
      <c r="H609" s="317"/>
      <c r="I609" s="341"/>
      <c r="J609" s="368"/>
      <c r="K609" s="307"/>
      <c r="L609" s="307"/>
      <c r="M609" s="369"/>
      <c r="N609" s="317"/>
      <c r="O609" s="307"/>
      <c r="P609" s="307"/>
      <c r="Q609" s="307"/>
      <c r="R609" s="307"/>
      <c r="S609" s="307"/>
      <c r="T609" s="307"/>
      <c r="U609" s="307"/>
      <c r="V609" s="307"/>
      <c r="W609" s="307"/>
      <c r="X609" s="307"/>
      <c r="Y609" s="307"/>
      <c r="Z609" s="307"/>
    </row>
    <row r="610" spans="1:26" ht="12" customHeight="1">
      <c r="A610" s="366"/>
      <c r="B610" s="367"/>
      <c r="C610" s="307"/>
      <c r="D610" s="307"/>
      <c r="E610" s="317"/>
      <c r="F610" s="317"/>
      <c r="G610" s="317"/>
      <c r="H610" s="317"/>
      <c r="I610" s="341"/>
      <c r="J610" s="368"/>
      <c r="K610" s="307"/>
      <c r="L610" s="307"/>
      <c r="M610" s="369"/>
      <c r="N610" s="317"/>
      <c r="O610" s="307"/>
      <c r="P610" s="307"/>
      <c r="Q610" s="307"/>
      <c r="R610" s="307"/>
      <c r="S610" s="307"/>
      <c r="T610" s="307"/>
      <c r="U610" s="307"/>
      <c r="V610" s="307"/>
      <c r="W610" s="307"/>
      <c r="X610" s="307"/>
      <c r="Y610" s="307"/>
      <c r="Z610" s="307"/>
    </row>
    <row r="611" spans="1:26" ht="12" customHeight="1">
      <c r="A611" s="366"/>
      <c r="B611" s="367"/>
      <c r="C611" s="307"/>
      <c r="D611" s="307"/>
      <c r="E611" s="317"/>
      <c r="F611" s="317"/>
      <c r="G611" s="317"/>
      <c r="H611" s="317"/>
      <c r="I611" s="341"/>
      <c r="J611" s="368"/>
      <c r="K611" s="307"/>
      <c r="L611" s="307"/>
      <c r="M611" s="369"/>
      <c r="N611" s="317"/>
      <c r="O611" s="307"/>
      <c r="P611" s="307"/>
      <c r="Q611" s="307"/>
      <c r="R611" s="307"/>
      <c r="S611" s="307"/>
      <c r="T611" s="307"/>
      <c r="U611" s="307"/>
      <c r="V611" s="307"/>
      <c r="W611" s="307"/>
      <c r="X611" s="307"/>
      <c r="Y611" s="307"/>
      <c r="Z611" s="307"/>
    </row>
    <row r="612" spans="1:26" ht="12" customHeight="1">
      <c r="A612" s="366"/>
      <c r="B612" s="367"/>
      <c r="C612" s="307"/>
      <c r="D612" s="307"/>
      <c r="E612" s="317"/>
      <c r="F612" s="317"/>
      <c r="G612" s="317"/>
      <c r="H612" s="317"/>
      <c r="I612" s="341"/>
      <c r="J612" s="368"/>
      <c r="K612" s="307"/>
      <c r="L612" s="307"/>
      <c r="M612" s="369"/>
      <c r="N612" s="317"/>
      <c r="O612" s="307"/>
      <c r="P612" s="307"/>
      <c r="Q612" s="307"/>
      <c r="R612" s="307"/>
      <c r="S612" s="307"/>
      <c r="T612" s="307"/>
      <c r="U612" s="307"/>
      <c r="V612" s="307"/>
      <c r="W612" s="307"/>
      <c r="X612" s="307"/>
      <c r="Y612" s="307"/>
      <c r="Z612" s="307"/>
    </row>
    <row r="613" spans="1:26" ht="12" customHeight="1">
      <c r="A613" s="366"/>
      <c r="B613" s="367"/>
      <c r="C613" s="307"/>
      <c r="D613" s="307"/>
      <c r="E613" s="317"/>
      <c r="F613" s="317"/>
      <c r="G613" s="317"/>
      <c r="H613" s="317"/>
      <c r="I613" s="341"/>
      <c r="J613" s="368"/>
      <c r="K613" s="307"/>
      <c r="L613" s="307"/>
      <c r="M613" s="369"/>
      <c r="N613" s="317"/>
      <c r="O613" s="307"/>
      <c r="P613" s="307"/>
      <c r="Q613" s="307"/>
      <c r="R613" s="307"/>
      <c r="S613" s="307"/>
      <c r="T613" s="307"/>
      <c r="U613" s="307"/>
      <c r="V613" s="307"/>
      <c r="W613" s="307"/>
      <c r="X613" s="307"/>
      <c r="Y613" s="307"/>
      <c r="Z613" s="307"/>
    </row>
    <row r="614" spans="1:26" ht="12" customHeight="1">
      <c r="A614" s="366"/>
      <c r="B614" s="367"/>
      <c r="C614" s="307"/>
      <c r="D614" s="307"/>
      <c r="E614" s="317"/>
      <c r="F614" s="317"/>
      <c r="G614" s="317"/>
      <c r="H614" s="317"/>
      <c r="I614" s="341"/>
      <c r="J614" s="368"/>
      <c r="K614" s="307"/>
      <c r="L614" s="307"/>
      <c r="M614" s="369"/>
      <c r="N614" s="317"/>
      <c r="O614" s="307"/>
      <c r="P614" s="307"/>
      <c r="Q614" s="307"/>
      <c r="R614" s="307"/>
      <c r="S614" s="307"/>
      <c r="T614" s="307"/>
      <c r="U614" s="307"/>
      <c r="V614" s="307"/>
      <c r="W614" s="307"/>
      <c r="X614" s="307"/>
      <c r="Y614" s="307"/>
      <c r="Z614" s="307"/>
    </row>
    <row r="615" spans="1:26" ht="12" customHeight="1">
      <c r="A615" s="366"/>
      <c r="B615" s="367"/>
      <c r="C615" s="307"/>
      <c r="D615" s="307"/>
      <c r="E615" s="317"/>
      <c r="F615" s="317"/>
      <c r="G615" s="317"/>
      <c r="H615" s="317"/>
      <c r="I615" s="341"/>
      <c r="J615" s="368"/>
      <c r="K615" s="307"/>
      <c r="L615" s="307"/>
      <c r="M615" s="369"/>
      <c r="N615" s="317"/>
      <c r="O615" s="307"/>
      <c r="P615" s="307"/>
      <c r="Q615" s="307"/>
      <c r="R615" s="307"/>
      <c r="S615" s="307"/>
      <c r="T615" s="307"/>
      <c r="U615" s="307"/>
      <c r="V615" s="307"/>
      <c r="W615" s="307"/>
      <c r="X615" s="307"/>
      <c r="Y615" s="307"/>
      <c r="Z615" s="307"/>
    </row>
    <row r="616" spans="1:26" ht="12" customHeight="1">
      <c r="A616" s="366"/>
      <c r="B616" s="367"/>
      <c r="C616" s="307"/>
      <c r="D616" s="307"/>
      <c r="E616" s="317"/>
      <c r="F616" s="317"/>
      <c r="G616" s="317"/>
      <c r="H616" s="317"/>
      <c r="I616" s="341"/>
      <c r="J616" s="368"/>
      <c r="K616" s="307"/>
      <c r="L616" s="307"/>
      <c r="M616" s="369"/>
      <c r="N616" s="317"/>
      <c r="O616" s="307"/>
      <c r="P616" s="307"/>
      <c r="Q616" s="307"/>
      <c r="R616" s="307"/>
      <c r="S616" s="307"/>
      <c r="T616" s="307"/>
      <c r="U616" s="307"/>
      <c r="V616" s="307"/>
      <c r="W616" s="307"/>
      <c r="X616" s="307"/>
      <c r="Y616" s="307"/>
      <c r="Z616" s="307"/>
    </row>
    <row r="617" spans="1:26" ht="12" customHeight="1">
      <c r="A617" s="366"/>
      <c r="B617" s="367"/>
      <c r="C617" s="307"/>
      <c r="D617" s="307"/>
      <c r="E617" s="317"/>
      <c r="F617" s="317"/>
      <c r="G617" s="317"/>
      <c r="H617" s="317"/>
      <c r="I617" s="341"/>
      <c r="J617" s="368"/>
      <c r="K617" s="307"/>
      <c r="L617" s="307"/>
      <c r="M617" s="369"/>
      <c r="N617" s="317"/>
      <c r="O617" s="307"/>
      <c r="P617" s="307"/>
      <c r="Q617" s="307"/>
      <c r="R617" s="307"/>
      <c r="S617" s="307"/>
      <c r="T617" s="307"/>
      <c r="U617" s="307"/>
      <c r="V617" s="307"/>
      <c r="W617" s="307"/>
      <c r="X617" s="307"/>
      <c r="Y617" s="307"/>
      <c r="Z617" s="307"/>
    </row>
    <row r="618" spans="1:26" ht="12" customHeight="1">
      <c r="A618" s="366"/>
      <c r="B618" s="367"/>
      <c r="C618" s="307"/>
      <c r="D618" s="307"/>
      <c r="E618" s="317"/>
      <c r="F618" s="317"/>
      <c r="G618" s="317"/>
      <c r="H618" s="317"/>
      <c r="I618" s="341"/>
      <c r="J618" s="368"/>
      <c r="K618" s="307"/>
      <c r="L618" s="307"/>
      <c r="M618" s="369"/>
      <c r="N618" s="317"/>
      <c r="O618" s="307"/>
      <c r="P618" s="307"/>
      <c r="Q618" s="307"/>
      <c r="R618" s="307"/>
      <c r="S618" s="307"/>
      <c r="T618" s="307"/>
      <c r="U618" s="307"/>
      <c r="V618" s="307"/>
      <c r="W618" s="307"/>
      <c r="X618" s="307"/>
      <c r="Y618" s="307"/>
      <c r="Z618" s="307"/>
    </row>
    <row r="619" spans="1:26" ht="12" customHeight="1">
      <c r="A619" s="366"/>
      <c r="B619" s="367"/>
      <c r="C619" s="307"/>
      <c r="D619" s="307"/>
      <c r="E619" s="317"/>
      <c r="F619" s="317"/>
      <c r="G619" s="317"/>
      <c r="H619" s="317"/>
      <c r="I619" s="341"/>
      <c r="J619" s="368"/>
      <c r="K619" s="307"/>
      <c r="L619" s="307"/>
      <c r="M619" s="369"/>
      <c r="N619" s="317"/>
      <c r="O619" s="307"/>
      <c r="P619" s="307"/>
      <c r="Q619" s="307"/>
      <c r="R619" s="307"/>
      <c r="S619" s="307"/>
      <c r="T619" s="307"/>
      <c r="U619" s="307"/>
      <c r="V619" s="307"/>
      <c r="W619" s="307"/>
      <c r="X619" s="307"/>
      <c r="Y619" s="307"/>
      <c r="Z619" s="307"/>
    </row>
    <row r="620" spans="1:26" ht="12" customHeight="1">
      <c r="A620" s="366"/>
      <c r="B620" s="367"/>
      <c r="C620" s="307"/>
      <c r="D620" s="307"/>
      <c r="E620" s="317"/>
      <c r="F620" s="317"/>
      <c r="G620" s="317"/>
      <c r="H620" s="317"/>
      <c r="I620" s="341"/>
      <c r="J620" s="368"/>
      <c r="K620" s="307"/>
      <c r="L620" s="307"/>
      <c r="M620" s="369"/>
      <c r="N620" s="317"/>
      <c r="O620" s="307"/>
      <c r="P620" s="307"/>
      <c r="Q620" s="307"/>
      <c r="R620" s="307"/>
      <c r="S620" s="307"/>
      <c r="T620" s="307"/>
      <c r="U620" s="307"/>
      <c r="V620" s="307"/>
      <c r="W620" s="307"/>
      <c r="X620" s="307"/>
      <c r="Y620" s="307"/>
      <c r="Z620" s="307"/>
    </row>
    <row r="621" spans="1:26" ht="12" customHeight="1">
      <c r="A621" s="366"/>
      <c r="B621" s="367"/>
      <c r="C621" s="307"/>
      <c r="D621" s="307"/>
      <c r="E621" s="317"/>
      <c r="F621" s="317"/>
      <c r="G621" s="317"/>
      <c r="H621" s="317"/>
      <c r="I621" s="341"/>
      <c r="J621" s="368"/>
      <c r="K621" s="307"/>
      <c r="L621" s="307"/>
      <c r="M621" s="369"/>
      <c r="N621" s="317"/>
      <c r="O621" s="307"/>
      <c r="P621" s="307"/>
      <c r="Q621" s="307"/>
      <c r="R621" s="307"/>
      <c r="S621" s="307"/>
      <c r="T621" s="307"/>
      <c r="U621" s="307"/>
      <c r="V621" s="307"/>
      <c r="W621" s="307"/>
      <c r="X621" s="307"/>
      <c r="Y621" s="307"/>
      <c r="Z621" s="307"/>
    </row>
    <row r="622" spans="1:26" ht="12" customHeight="1">
      <c r="A622" s="366"/>
      <c r="B622" s="367"/>
      <c r="C622" s="307"/>
      <c r="D622" s="307"/>
      <c r="E622" s="317"/>
      <c r="F622" s="317"/>
      <c r="G622" s="317"/>
      <c r="H622" s="317"/>
      <c r="I622" s="341"/>
      <c r="J622" s="368"/>
      <c r="K622" s="307"/>
      <c r="L622" s="307"/>
      <c r="M622" s="369"/>
      <c r="N622" s="317"/>
      <c r="O622" s="307"/>
      <c r="P622" s="307"/>
      <c r="Q622" s="307"/>
      <c r="R622" s="307"/>
      <c r="S622" s="307"/>
      <c r="T622" s="307"/>
      <c r="U622" s="307"/>
      <c r="V622" s="307"/>
      <c r="W622" s="307"/>
      <c r="X622" s="307"/>
      <c r="Y622" s="307"/>
      <c r="Z622" s="307"/>
    </row>
    <row r="623" spans="1:26" ht="12" customHeight="1">
      <c r="A623" s="366"/>
      <c r="B623" s="367"/>
      <c r="C623" s="307"/>
      <c r="D623" s="307"/>
      <c r="E623" s="317"/>
      <c r="F623" s="317"/>
      <c r="G623" s="317"/>
      <c r="H623" s="317"/>
      <c r="I623" s="341"/>
      <c r="J623" s="368"/>
      <c r="K623" s="307"/>
      <c r="L623" s="307"/>
      <c r="M623" s="369"/>
      <c r="N623" s="317"/>
      <c r="O623" s="307"/>
      <c r="P623" s="307"/>
      <c r="Q623" s="307"/>
      <c r="R623" s="307"/>
      <c r="S623" s="307"/>
      <c r="T623" s="307"/>
      <c r="U623" s="307"/>
      <c r="V623" s="307"/>
      <c r="W623" s="307"/>
      <c r="X623" s="307"/>
      <c r="Y623" s="307"/>
      <c r="Z623" s="307"/>
    </row>
    <row r="624" spans="1:26" ht="12" customHeight="1">
      <c r="A624" s="366"/>
      <c r="B624" s="367"/>
      <c r="C624" s="307"/>
      <c r="D624" s="307"/>
      <c r="E624" s="317"/>
      <c r="F624" s="317"/>
      <c r="G624" s="317"/>
      <c r="H624" s="317"/>
      <c r="I624" s="341"/>
      <c r="J624" s="368"/>
      <c r="K624" s="307"/>
      <c r="L624" s="307"/>
      <c r="M624" s="369"/>
      <c r="N624" s="317"/>
      <c r="O624" s="307"/>
      <c r="P624" s="307"/>
      <c r="Q624" s="307"/>
      <c r="R624" s="307"/>
      <c r="S624" s="307"/>
      <c r="T624" s="307"/>
      <c r="U624" s="307"/>
      <c r="V624" s="307"/>
      <c r="W624" s="307"/>
      <c r="X624" s="307"/>
      <c r="Y624" s="307"/>
      <c r="Z624" s="307"/>
    </row>
    <row r="625" spans="1:26" ht="12" customHeight="1">
      <c r="A625" s="366"/>
      <c r="B625" s="367"/>
      <c r="C625" s="307"/>
      <c r="D625" s="307"/>
      <c r="E625" s="317"/>
      <c r="F625" s="317"/>
      <c r="G625" s="317"/>
      <c r="H625" s="317"/>
      <c r="I625" s="341"/>
      <c r="J625" s="368"/>
      <c r="K625" s="307"/>
      <c r="L625" s="307"/>
      <c r="M625" s="369"/>
      <c r="N625" s="317"/>
      <c r="O625" s="307"/>
      <c r="P625" s="307"/>
      <c r="Q625" s="307"/>
      <c r="R625" s="307"/>
      <c r="S625" s="307"/>
      <c r="T625" s="307"/>
      <c r="U625" s="307"/>
      <c r="V625" s="307"/>
      <c r="W625" s="307"/>
      <c r="X625" s="307"/>
      <c r="Y625" s="307"/>
      <c r="Z625" s="307"/>
    </row>
    <row r="626" spans="1:26" ht="12" customHeight="1">
      <c r="A626" s="366"/>
      <c r="B626" s="367"/>
      <c r="C626" s="307"/>
      <c r="D626" s="307"/>
      <c r="E626" s="317"/>
      <c r="F626" s="317"/>
      <c r="G626" s="317"/>
      <c r="H626" s="317"/>
      <c r="I626" s="341"/>
      <c r="J626" s="368"/>
      <c r="K626" s="307"/>
      <c r="L626" s="307"/>
      <c r="M626" s="369"/>
      <c r="N626" s="317"/>
      <c r="O626" s="307"/>
      <c r="P626" s="307"/>
      <c r="Q626" s="307"/>
      <c r="R626" s="307"/>
      <c r="S626" s="307"/>
      <c r="T626" s="307"/>
      <c r="U626" s="307"/>
      <c r="V626" s="307"/>
      <c r="W626" s="307"/>
      <c r="X626" s="307"/>
      <c r="Y626" s="307"/>
      <c r="Z626" s="307"/>
    </row>
    <row r="627" spans="1:26" ht="12" customHeight="1">
      <c r="A627" s="366"/>
      <c r="B627" s="367"/>
      <c r="C627" s="307"/>
      <c r="D627" s="307"/>
      <c r="E627" s="317"/>
      <c r="F627" s="317"/>
      <c r="G627" s="317"/>
      <c r="H627" s="317"/>
      <c r="I627" s="341"/>
      <c r="J627" s="368"/>
      <c r="K627" s="307"/>
      <c r="L627" s="307"/>
      <c r="M627" s="369"/>
      <c r="N627" s="317"/>
      <c r="O627" s="307"/>
      <c r="P627" s="307"/>
      <c r="Q627" s="307"/>
      <c r="R627" s="307"/>
      <c r="S627" s="307"/>
      <c r="T627" s="307"/>
      <c r="U627" s="307"/>
      <c r="V627" s="307"/>
      <c r="W627" s="307"/>
      <c r="X627" s="307"/>
      <c r="Y627" s="307"/>
      <c r="Z627" s="307"/>
    </row>
    <row r="628" spans="1:26" ht="12" customHeight="1">
      <c r="A628" s="366"/>
      <c r="B628" s="367"/>
      <c r="C628" s="307"/>
      <c r="D628" s="307"/>
      <c r="E628" s="317"/>
      <c r="F628" s="317"/>
      <c r="G628" s="317"/>
      <c r="H628" s="317"/>
      <c r="I628" s="341"/>
      <c r="J628" s="368"/>
      <c r="K628" s="307"/>
      <c r="L628" s="307"/>
      <c r="M628" s="369"/>
      <c r="N628" s="317"/>
      <c r="O628" s="307"/>
      <c r="P628" s="307"/>
      <c r="Q628" s="307"/>
      <c r="R628" s="307"/>
      <c r="S628" s="307"/>
      <c r="T628" s="307"/>
      <c r="U628" s="307"/>
      <c r="V628" s="307"/>
      <c r="W628" s="307"/>
      <c r="X628" s="307"/>
      <c r="Y628" s="307"/>
      <c r="Z628" s="307"/>
    </row>
    <row r="629" spans="1:26" ht="12" customHeight="1">
      <c r="A629" s="366"/>
      <c r="B629" s="367"/>
      <c r="C629" s="307"/>
      <c r="D629" s="307"/>
      <c r="E629" s="317"/>
      <c r="F629" s="317"/>
      <c r="G629" s="317"/>
      <c r="H629" s="317"/>
      <c r="I629" s="341"/>
      <c r="J629" s="368"/>
      <c r="K629" s="307"/>
      <c r="L629" s="307"/>
      <c r="M629" s="369"/>
      <c r="N629" s="317"/>
      <c r="O629" s="307"/>
      <c r="P629" s="307"/>
      <c r="Q629" s="307"/>
      <c r="R629" s="307"/>
      <c r="S629" s="307"/>
      <c r="T629" s="307"/>
      <c r="U629" s="307"/>
      <c r="V629" s="307"/>
      <c r="W629" s="307"/>
      <c r="X629" s="307"/>
      <c r="Y629" s="307"/>
      <c r="Z629" s="307"/>
    </row>
    <row r="630" spans="1:26" ht="12" customHeight="1">
      <c r="A630" s="366"/>
      <c r="B630" s="367"/>
      <c r="C630" s="307"/>
      <c r="D630" s="307"/>
      <c r="E630" s="317"/>
      <c r="F630" s="317"/>
      <c r="G630" s="317"/>
      <c r="H630" s="317"/>
      <c r="I630" s="341"/>
      <c r="J630" s="368"/>
      <c r="K630" s="307"/>
      <c r="L630" s="307"/>
      <c r="M630" s="369"/>
      <c r="N630" s="317"/>
      <c r="O630" s="307"/>
      <c r="P630" s="307"/>
      <c r="Q630" s="307"/>
      <c r="R630" s="307"/>
      <c r="S630" s="307"/>
      <c r="T630" s="307"/>
      <c r="U630" s="307"/>
      <c r="V630" s="307"/>
      <c r="W630" s="307"/>
      <c r="X630" s="307"/>
      <c r="Y630" s="307"/>
      <c r="Z630" s="307"/>
    </row>
    <row r="631" spans="1:26" ht="12" customHeight="1">
      <c r="A631" s="366"/>
      <c r="B631" s="367"/>
      <c r="C631" s="307"/>
      <c r="D631" s="307"/>
      <c r="E631" s="317"/>
      <c r="F631" s="317"/>
      <c r="G631" s="317"/>
      <c r="H631" s="317"/>
      <c r="I631" s="341"/>
      <c r="J631" s="368"/>
      <c r="K631" s="307"/>
      <c r="L631" s="307"/>
      <c r="M631" s="369"/>
      <c r="N631" s="317"/>
      <c r="O631" s="307"/>
      <c r="P631" s="307"/>
      <c r="Q631" s="307"/>
      <c r="R631" s="307"/>
      <c r="S631" s="307"/>
      <c r="T631" s="307"/>
      <c r="U631" s="307"/>
      <c r="V631" s="307"/>
      <c r="W631" s="307"/>
      <c r="X631" s="307"/>
      <c r="Y631" s="307"/>
      <c r="Z631" s="307"/>
    </row>
    <row r="632" spans="1:26" ht="12" customHeight="1">
      <c r="A632" s="366"/>
      <c r="B632" s="367"/>
      <c r="C632" s="307"/>
      <c r="D632" s="307"/>
      <c r="E632" s="317"/>
      <c r="F632" s="317"/>
      <c r="G632" s="317"/>
      <c r="H632" s="317"/>
      <c r="I632" s="341"/>
      <c r="J632" s="368"/>
      <c r="K632" s="307"/>
      <c r="L632" s="307"/>
      <c r="M632" s="369"/>
      <c r="N632" s="317"/>
      <c r="O632" s="307"/>
      <c r="P632" s="307"/>
      <c r="Q632" s="307"/>
      <c r="R632" s="307"/>
      <c r="S632" s="307"/>
      <c r="T632" s="307"/>
      <c r="U632" s="307"/>
      <c r="V632" s="307"/>
      <c r="W632" s="307"/>
      <c r="X632" s="307"/>
      <c r="Y632" s="307"/>
      <c r="Z632" s="307"/>
    </row>
    <row r="633" spans="1:26" ht="12" customHeight="1">
      <c r="A633" s="366"/>
      <c r="B633" s="367"/>
      <c r="C633" s="307"/>
      <c r="D633" s="307"/>
      <c r="E633" s="317"/>
      <c r="F633" s="317"/>
      <c r="G633" s="317"/>
      <c r="H633" s="317"/>
      <c r="I633" s="341"/>
      <c r="J633" s="368"/>
      <c r="K633" s="307"/>
      <c r="L633" s="307"/>
      <c r="M633" s="369"/>
      <c r="N633" s="317"/>
      <c r="O633" s="307"/>
      <c r="P633" s="307"/>
      <c r="Q633" s="307"/>
      <c r="R633" s="307"/>
      <c r="S633" s="307"/>
      <c r="T633" s="307"/>
      <c r="U633" s="307"/>
      <c r="V633" s="307"/>
      <c r="W633" s="307"/>
      <c r="X633" s="307"/>
      <c r="Y633" s="307"/>
      <c r="Z633" s="307"/>
    </row>
    <row r="634" spans="1:26" ht="12" customHeight="1">
      <c r="A634" s="366"/>
      <c r="B634" s="367"/>
      <c r="C634" s="307"/>
      <c r="D634" s="307"/>
      <c r="E634" s="317"/>
      <c r="F634" s="317"/>
      <c r="G634" s="317"/>
      <c r="H634" s="317"/>
      <c r="I634" s="341"/>
      <c r="J634" s="368"/>
      <c r="K634" s="307"/>
      <c r="L634" s="307"/>
      <c r="M634" s="369"/>
      <c r="N634" s="317"/>
      <c r="O634" s="307"/>
      <c r="P634" s="307"/>
      <c r="Q634" s="307"/>
      <c r="R634" s="307"/>
      <c r="S634" s="307"/>
      <c r="T634" s="307"/>
      <c r="U634" s="307"/>
      <c r="V634" s="307"/>
      <c r="W634" s="307"/>
      <c r="X634" s="307"/>
      <c r="Y634" s="307"/>
      <c r="Z634" s="307"/>
    </row>
    <row r="635" spans="1:26" ht="12" customHeight="1">
      <c r="A635" s="366"/>
      <c r="B635" s="367"/>
      <c r="C635" s="307"/>
      <c r="D635" s="307"/>
      <c r="E635" s="317"/>
      <c r="F635" s="317"/>
      <c r="G635" s="317"/>
      <c r="H635" s="317"/>
      <c r="I635" s="341"/>
      <c r="J635" s="368"/>
      <c r="K635" s="307"/>
      <c r="L635" s="307"/>
      <c r="M635" s="369"/>
      <c r="N635" s="317"/>
      <c r="O635" s="307"/>
      <c r="P635" s="307"/>
      <c r="Q635" s="307"/>
      <c r="R635" s="307"/>
      <c r="S635" s="307"/>
      <c r="T635" s="307"/>
      <c r="U635" s="307"/>
      <c r="V635" s="307"/>
      <c r="W635" s="307"/>
      <c r="X635" s="307"/>
      <c r="Y635" s="307"/>
      <c r="Z635" s="307"/>
    </row>
    <row r="636" spans="1:26" ht="12" customHeight="1">
      <c r="A636" s="366"/>
      <c r="B636" s="367"/>
      <c r="C636" s="307"/>
      <c r="D636" s="307"/>
      <c r="E636" s="317"/>
      <c r="F636" s="317"/>
      <c r="G636" s="317"/>
      <c r="H636" s="317"/>
      <c r="I636" s="341"/>
      <c r="J636" s="368"/>
      <c r="K636" s="307"/>
      <c r="L636" s="307"/>
      <c r="M636" s="369"/>
      <c r="N636" s="317"/>
      <c r="O636" s="307"/>
      <c r="P636" s="307"/>
      <c r="Q636" s="307"/>
      <c r="R636" s="307"/>
      <c r="S636" s="307"/>
      <c r="T636" s="307"/>
      <c r="U636" s="307"/>
      <c r="V636" s="307"/>
      <c r="W636" s="307"/>
      <c r="X636" s="307"/>
      <c r="Y636" s="307"/>
      <c r="Z636" s="307"/>
    </row>
    <row r="637" spans="1:26" ht="12" customHeight="1">
      <c r="A637" s="366"/>
      <c r="B637" s="367"/>
      <c r="C637" s="307"/>
      <c r="D637" s="307"/>
      <c r="E637" s="317"/>
      <c r="F637" s="317"/>
      <c r="G637" s="317"/>
      <c r="H637" s="317"/>
      <c r="I637" s="341"/>
      <c r="J637" s="368"/>
      <c r="K637" s="307"/>
      <c r="L637" s="307"/>
      <c r="M637" s="369"/>
      <c r="N637" s="317"/>
      <c r="O637" s="307"/>
      <c r="P637" s="307"/>
      <c r="Q637" s="307"/>
      <c r="R637" s="307"/>
      <c r="S637" s="307"/>
      <c r="T637" s="307"/>
      <c r="U637" s="307"/>
      <c r="V637" s="307"/>
      <c r="W637" s="307"/>
      <c r="X637" s="307"/>
      <c r="Y637" s="307"/>
      <c r="Z637" s="307"/>
    </row>
    <row r="638" spans="1:26" ht="12" customHeight="1">
      <c r="A638" s="366"/>
      <c r="B638" s="367"/>
      <c r="C638" s="307"/>
      <c r="D638" s="307"/>
      <c r="E638" s="317"/>
      <c r="F638" s="317"/>
      <c r="G638" s="317"/>
      <c r="H638" s="317"/>
      <c r="I638" s="341"/>
      <c r="J638" s="368"/>
      <c r="K638" s="307"/>
      <c r="L638" s="307"/>
      <c r="M638" s="369"/>
      <c r="N638" s="317"/>
      <c r="O638" s="307"/>
      <c r="P638" s="307"/>
      <c r="Q638" s="307"/>
      <c r="R638" s="307"/>
      <c r="S638" s="307"/>
      <c r="T638" s="307"/>
      <c r="U638" s="307"/>
      <c r="V638" s="307"/>
      <c r="W638" s="307"/>
      <c r="X638" s="307"/>
      <c r="Y638" s="307"/>
      <c r="Z638" s="307"/>
    </row>
    <row r="639" spans="1:26" ht="12" customHeight="1">
      <c r="A639" s="366"/>
      <c r="B639" s="367"/>
      <c r="C639" s="307"/>
      <c r="D639" s="307"/>
      <c r="E639" s="317"/>
      <c r="F639" s="317"/>
      <c r="G639" s="317"/>
      <c r="H639" s="317"/>
      <c r="I639" s="341"/>
      <c r="J639" s="368"/>
      <c r="K639" s="307"/>
      <c r="L639" s="307"/>
      <c r="M639" s="369"/>
      <c r="N639" s="317"/>
      <c r="O639" s="307"/>
      <c r="P639" s="307"/>
      <c r="Q639" s="307"/>
      <c r="R639" s="307"/>
      <c r="S639" s="307"/>
      <c r="T639" s="307"/>
      <c r="U639" s="307"/>
      <c r="V639" s="307"/>
      <c r="W639" s="307"/>
      <c r="X639" s="307"/>
      <c r="Y639" s="307"/>
      <c r="Z639" s="307"/>
    </row>
    <row r="640" spans="1:26" ht="12" customHeight="1">
      <c r="A640" s="366"/>
      <c r="B640" s="367"/>
      <c r="C640" s="307"/>
      <c r="D640" s="307"/>
      <c r="E640" s="317"/>
      <c r="F640" s="317"/>
      <c r="G640" s="317"/>
      <c r="H640" s="317"/>
      <c r="I640" s="341"/>
      <c r="J640" s="368"/>
      <c r="K640" s="307"/>
      <c r="L640" s="307"/>
      <c r="M640" s="369"/>
      <c r="N640" s="317"/>
      <c r="O640" s="307"/>
      <c r="P640" s="307"/>
      <c r="Q640" s="307"/>
      <c r="R640" s="307"/>
      <c r="S640" s="307"/>
      <c r="T640" s="307"/>
      <c r="U640" s="307"/>
      <c r="V640" s="307"/>
      <c r="W640" s="307"/>
      <c r="X640" s="307"/>
      <c r="Y640" s="307"/>
      <c r="Z640" s="307"/>
    </row>
    <row r="641" spans="1:26" ht="12" customHeight="1">
      <c r="A641" s="366"/>
      <c r="B641" s="367"/>
      <c r="C641" s="307"/>
      <c r="D641" s="307"/>
      <c r="E641" s="317"/>
      <c r="F641" s="317"/>
      <c r="G641" s="317"/>
      <c r="H641" s="317"/>
      <c r="I641" s="341"/>
      <c r="J641" s="368"/>
      <c r="K641" s="307"/>
      <c r="L641" s="307"/>
      <c r="M641" s="369"/>
      <c r="N641" s="317"/>
      <c r="O641" s="307"/>
      <c r="P641" s="307"/>
      <c r="Q641" s="307"/>
      <c r="R641" s="307"/>
      <c r="S641" s="307"/>
      <c r="T641" s="307"/>
      <c r="U641" s="307"/>
      <c r="V641" s="307"/>
      <c r="W641" s="307"/>
      <c r="X641" s="307"/>
      <c r="Y641" s="307"/>
      <c r="Z641" s="307"/>
    </row>
    <row r="642" spans="1:26" ht="12" customHeight="1">
      <c r="A642" s="366"/>
      <c r="B642" s="367"/>
      <c r="C642" s="307"/>
      <c r="D642" s="307"/>
      <c r="E642" s="317"/>
      <c r="F642" s="317"/>
      <c r="G642" s="317"/>
      <c r="H642" s="317"/>
      <c r="I642" s="341"/>
      <c r="J642" s="368"/>
      <c r="K642" s="307"/>
      <c r="L642" s="307"/>
      <c r="M642" s="369"/>
      <c r="N642" s="317"/>
      <c r="O642" s="307"/>
      <c r="P642" s="307"/>
      <c r="Q642" s="307"/>
      <c r="R642" s="307"/>
      <c r="S642" s="307"/>
      <c r="T642" s="307"/>
      <c r="U642" s="307"/>
      <c r="V642" s="307"/>
      <c r="W642" s="307"/>
      <c r="X642" s="307"/>
      <c r="Y642" s="307"/>
      <c r="Z642" s="307"/>
    </row>
    <row r="643" spans="1:26" ht="12" customHeight="1">
      <c r="A643" s="366"/>
      <c r="B643" s="367"/>
      <c r="C643" s="307"/>
      <c r="D643" s="307"/>
      <c r="E643" s="317"/>
      <c r="F643" s="317"/>
      <c r="G643" s="317"/>
      <c r="H643" s="317"/>
      <c r="I643" s="341"/>
      <c r="J643" s="368"/>
      <c r="K643" s="307"/>
      <c r="L643" s="307"/>
      <c r="M643" s="369"/>
      <c r="N643" s="317"/>
      <c r="O643" s="307"/>
      <c r="P643" s="307"/>
      <c r="Q643" s="307"/>
      <c r="R643" s="307"/>
      <c r="S643" s="307"/>
      <c r="T643" s="307"/>
      <c r="U643" s="307"/>
      <c r="V643" s="307"/>
      <c r="W643" s="307"/>
      <c r="X643" s="307"/>
      <c r="Y643" s="307"/>
      <c r="Z643" s="307"/>
    </row>
    <row r="644" spans="1:26" ht="12" customHeight="1">
      <c r="A644" s="366"/>
      <c r="B644" s="367"/>
      <c r="C644" s="307"/>
      <c r="D644" s="307"/>
      <c r="E644" s="317"/>
      <c r="F644" s="317"/>
      <c r="G644" s="317"/>
      <c r="H644" s="317"/>
      <c r="I644" s="341"/>
      <c r="J644" s="368"/>
      <c r="K644" s="307"/>
      <c r="L644" s="307"/>
      <c r="M644" s="369"/>
      <c r="N644" s="317"/>
      <c r="O644" s="307"/>
      <c r="P644" s="307"/>
      <c r="Q644" s="307"/>
      <c r="R644" s="307"/>
      <c r="S644" s="307"/>
      <c r="T644" s="307"/>
      <c r="U644" s="307"/>
      <c r="V644" s="307"/>
      <c r="W644" s="307"/>
      <c r="X644" s="307"/>
      <c r="Y644" s="307"/>
      <c r="Z644" s="307"/>
    </row>
    <row r="645" spans="1:26" ht="12" customHeight="1">
      <c r="A645" s="366"/>
      <c r="B645" s="367"/>
      <c r="C645" s="307"/>
      <c r="D645" s="307"/>
      <c r="E645" s="317"/>
      <c r="F645" s="317"/>
      <c r="G645" s="317"/>
      <c r="H645" s="317"/>
      <c r="I645" s="341"/>
      <c r="J645" s="368"/>
      <c r="K645" s="307"/>
      <c r="L645" s="307"/>
      <c r="M645" s="369"/>
      <c r="N645" s="317"/>
      <c r="O645" s="307"/>
      <c r="P645" s="307"/>
      <c r="Q645" s="307"/>
      <c r="R645" s="307"/>
      <c r="S645" s="307"/>
      <c r="T645" s="307"/>
      <c r="U645" s="307"/>
      <c r="V645" s="307"/>
      <c r="W645" s="307"/>
      <c r="X645" s="307"/>
      <c r="Y645" s="307"/>
      <c r="Z645" s="307"/>
    </row>
    <row r="646" spans="1:26" ht="12" customHeight="1">
      <c r="A646" s="366"/>
      <c r="B646" s="367"/>
      <c r="C646" s="307"/>
      <c r="D646" s="307"/>
      <c r="E646" s="317"/>
      <c r="F646" s="317"/>
      <c r="G646" s="317"/>
      <c r="H646" s="317"/>
      <c r="I646" s="341"/>
      <c r="J646" s="368"/>
      <c r="K646" s="307"/>
      <c r="L646" s="307"/>
      <c r="M646" s="369"/>
      <c r="N646" s="317"/>
      <c r="O646" s="307"/>
      <c r="P646" s="307"/>
      <c r="Q646" s="307"/>
      <c r="R646" s="307"/>
      <c r="S646" s="307"/>
      <c r="T646" s="307"/>
      <c r="U646" s="307"/>
      <c r="V646" s="307"/>
      <c r="W646" s="307"/>
      <c r="X646" s="307"/>
      <c r="Y646" s="307"/>
      <c r="Z646" s="307"/>
    </row>
    <row r="647" spans="1:26" ht="12" customHeight="1">
      <c r="A647" s="366"/>
      <c r="B647" s="367"/>
      <c r="C647" s="307"/>
      <c r="D647" s="307"/>
      <c r="E647" s="317"/>
      <c r="F647" s="317"/>
      <c r="G647" s="317"/>
      <c r="H647" s="317"/>
      <c r="I647" s="341"/>
      <c r="J647" s="368"/>
      <c r="K647" s="307"/>
      <c r="L647" s="307"/>
      <c r="M647" s="369"/>
      <c r="N647" s="317"/>
      <c r="O647" s="307"/>
      <c r="P647" s="307"/>
      <c r="Q647" s="307"/>
      <c r="R647" s="307"/>
      <c r="S647" s="307"/>
      <c r="T647" s="307"/>
      <c r="U647" s="307"/>
      <c r="V647" s="307"/>
      <c r="W647" s="307"/>
      <c r="X647" s="307"/>
      <c r="Y647" s="307"/>
      <c r="Z647" s="307"/>
    </row>
    <row r="648" spans="1:26" ht="12" customHeight="1">
      <c r="A648" s="366"/>
      <c r="B648" s="367"/>
      <c r="C648" s="307"/>
      <c r="D648" s="307"/>
      <c r="E648" s="317"/>
      <c r="F648" s="317"/>
      <c r="G648" s="317"/>
      <c r="H648" s="317"/>
      <c r="I648" s="341"/>
      <c r="J648" s="368"/>
      <c r="K648" s="307"/>
      <c r="L648" s="307"/>
      <c r="M648" s="369"/>
      <c r="N648" s="317"/>
      <c r="O648" s="307"/>
      <c r="P648" s="307"/>
      <c r="Q648" s="307"/>
      <c r="R648" s="307"/>
      <c r="S648" s="307"/>
      <c r="T648" s="307"/>
      <c r="U648" s="307"/>
      <c r="V648" s="307"/>
      <c r="W648" s="307"/>
      <c r="X648" s="307"/>
      <c r="Y648" s="307"/>
      <c r="Z648" s="307"/>
    </row>
    <row r="649" spans="1:26" ht="12" customHeight="1">
      <c r="A649" s="366"/>
      <c r="B649" s="367"/>
      <c r="C649" s="307"/>
      <c r="D649" s="307"/>
      <c r="E649" s="317"/>
      <c r="F649" s="317"/>
      <c r="G649" s="317"/>
      <c r="H649" s="317"/>
      <c r="I649" s="341"/>
      <c r="J649" s="368"/>
      <c r="K649" s="307"/>
      <c r="L649" s="307"/>
      <c r="M649" s="369"/>
      <c r="N649" s="317"/>
      <c r="O649" s="307"/>
      <c r="P649" s="307"/>
      <c r="Q649" s="307"/>
      <c r="R649" s="307"/>
      <c r="S649" s="307"/>
      <c r="T649" s="307"/>
      <c r="U649" s="307"/>
      <c r="V649" s="307"/>
      <c r="W649" s="307"/>
      <c r="X649" s="307"/>
      <c r="Y649" s="307"/>
      <c r="Z649" s="307"/>
    </row>
    <row r="650" spans="1:26" ht="12" customHeight="1">
      <c r="A650" s="366"/>
      <c r="B650" s="367"/>
      <c r="C650" s="307"/>
      <c r="D650" s="307"/>
      <c r="E650" s="317"/>
      <c r="F650" s="317"/>
      <c r="G650" s="317"/>
      <c r="H650" s="317"/>
      <c r="I650" s="341"/>
      <c r="J650" s="368"/>
      <c r="K650" s="307"/>
      <c r="L650" s="307"/>
      <c r="M650" s="369"/>
      <c r="N650" s="317"/>
      <c r="O650" s="307"/>
      <c r="P650" s="307"/>
      <c r="Q650" s="307"/>
      <c r="R650" s="307"/>
      <c r="S650" s="307"/>
      <c r="T650" s="307"/>
      <c r="U650" s="307"/>
      <c r="V650" s="307"/>
      <c r="W650" s="307"/>
      <c r="X650" s="307"/>
      <c r="Y650" s="307"/>
      <c r="Z650" s="307"/>
    </row>
    <row r="651" spans="1:26" ht="12" customHeight="1">
      <c r="A651" s="366"/>
      <c r="B651" s="367"/>
      <c r="C651" s="307"/>
      <c r="D651" s="307"/>
      <c r="E651" s="317"/>
      <c r="F651" s="317"/>
      <c r="G651" s="317"/>
      <c r="H651" s="317"/>
      <c r="I651" s="341"/>
      <c r="J651" s="368"/>
      <c r="K651" s="307"/>
      <c r="L651" s="307"/>
      <c r="M651" s="369"/>
      <c r="N651" s="317"/>
      <c r="O651" s="307"/>
      <c r="P651" s="307"/>
      <c r="Q651" s="307"/>
      <c r="R651" s="307"/>
      <c r="S651" s="307"/>
      <c r="T651" s="307"/>
      <c r="U651" s="307"/>
      <c r="V651" s="307"/>
      <c r="W651" s="307"/>
      <c r="X651" s="307"/>
      <c r="Y651" s="307"/>
      <c r="Z651" s="307"/>
    </row>
    <row r="652" spans="1:26" ht="12" customHeight="1">
      <c r="A652" s="366"/>
      <c r="B652" s="367"/>
      <c r="C652" s="307"/>
      <c r="D652" s="307"/>
      <c r="E652" s="317"/>
      <c r="F652" s="317"/>
      <c r="G652" s="317"/>
      <c r="H652" s="317"/>
      <c r="I652" s="341"/>
      <c r="J652" s="368"/>
      <c r="K652" s="307"/>
      <c r="L652" s="307"/>
      <c r="M652" s="369"/>
      <c r="N652" s="317"/>
      <c r="O652" s="307"/>
      <c r="P652" s="307"/>
      <c r="Q652" s="307"/>
      <c r="R652" s="307"/>
      <c r="S652" s="307"/>
      <c r="T652" s="307"/>
      <c r="U652" s="307"/>
      <c r="V652" s="307"/>
      <c r="W652" s="307"/>
      <c r="X652" s="307"/>
      <c r="Y652" s="307"/>
      <c r="Z652" s="307"/>
    </row>
    <row r="653" spans="1:26" ht="12" customHeight="1">
      <c r="A653" s="366"/>
      <c r="B653" s="367"/>
      <c r="C653" s="307"/>
      <c r="D653" s="307"/>
      <c r="E653" s="317"/>
      <c r="F653" s="317"/>
      <c r="G653" s="317"/>
      <c r="H653" s="317"/>
      <c r="I653" s="341"/>
      <c r="J653" s="368"/>
      <c r="K653" s="307"/>
      <c r="L653" s="307"/>
      <c r="M653" s="369"/>
      <c r="N653" s="317"/>
      <c r="O653" s="307"/>
      <c r="P653" s="307"/>
      <c r="Q653" s="307"/>
      <c r="R653" s="307"/>
      <c r="S653" s="307"/>
      <c r="T653" s="307"/>
      <c r="U653" s="307"/>
      <c r="V653" s="307"/>
      <c r="W653" s="307"/>
      <c r="X653" s="307"/>
      <c r="Y653" s="307"/>
      <c r="Z653" s="307"/>
    </row>
    <row r="654" spans="1:26" ht="12" customHeight="1">
      <c r="A654" s="366"/>
      <c r="B654" s="367"/>
      <c r="C654" s="307"/>
      <c r="D654" s="307"/>
      <c r="E654" s="317"/>
      <c r="F654" s="317"/>
      <c r="G654" s="317"/>
      <c r="H654" s="317"/>
      <c r="I654" s="341"/>
      <c r="J654" s="368"/>
      <c r="K654" s="307"/>
      <c r="L654" s="307"/>
      <c r="M654" s="369"/>
      <c r="N654" s="317"/>
      <c r="O654" s="307"/>
      <c r="P654" s="307"/>
      <c r="Q654" s="307"/>
      <c r="R654" s="307"/>
      <c r="S654" s="307"/>
      <c r="T654" s="307"/>
      <c r="U654" s="307"/>
      <c r="V654" s="307"/>
      <c r="W654" s="307"/>
      <c r="X654" s="307"/>
      <c r="Y654" s="307"/>
      <c r="Z654" s="307"/>
    </row>
    <row r="655" spans="1:26" ht="12" customHeight="1">
      <c r="A655" s="366"/>
      <c r="B655" s="367"/>
      <c r="C655" s="307"/>
      <c r="D655" s="307"/>
      <c r="E655" s="317"/>
      <c r="F655" s="317"/>
      <c r="G655" s="317"/>
      <c r="H655" s="317"/>
      <c r="I655" s="341"/>
      <c r="J655" s="368"/>
      <c r="K655" s="307"/>
      <c r="L655" s="307"/>
      <c r="M655" s="369"/>
      <c r="N655" s="317"/>
      <c r="O655" s="307"/>
      <c r="P655" s="307"/>
      <c r="Q655" s="307"/>
      <c r="R655" s="307"/>
      <c r="S655" s="307"/>
      <c r="T655" s="307"/>
      <c r="U655" s="307"/>
      <c r="V655" s="307"/>
      <c r="W655" s="307"/>
      <c r="X655" s="307"/>
      <c r="Y655" s="307"/>
      <c r="Z655" s="307"/>
    </row>
    <row r="656" spans="1:26" ht="12" customHeight="1">
      <c r="A656" s="366"/>
      <c r="B656" s="367"/>
      <c r="C656" s="307"/>
      <c r="D656" s="307"/>
      <c r="E656" s="317"/>
      <c r="F656" s="317"/>
      <c r="G656" s="317"/>
      <c r="H656" s="317"/>
      <c r="I656" s="341"/>
      <c r="J656" s="368"/>
      <c r="K656" s="307"/>
      <c r="L656" s="307"/>
      <c r="M656" s="369"/>
      <c r="N656" s="317"/>
      <c r="O656" s="307"/>
      <c r="P656" s="307"/>
      <c r="Q656" s="307"/>
      <c r="R656" s="307"/>
      <c r="S656" s="307"/>
      <c r="T656" s="307"/>
      <c r="U656" s="307"/>
      <c r="V656" s="307"/>
      <c r="W656" s="307"/>
      <c r="X656" s="307"/>
      <c r="Y656" s="307"/>
      <c r="Z656" s="307"/>
    </row>
    <row r="657" spans="1:26" ht="12" customHeight="1">
      <c r="A657" s="366"/>
      <c r="B657" s="367"/>
      <c r="C657" s="307"/>
      <c r="D657" s="307"/>
      <c r="E657" s="317"/>
      <c r="F657" s="317"/>
      <c r="G657" s="317"/>
      <c r="H657" s="317"/>
      <c r="I657" s="341"/>
      <c r="J657" s="368"/>
      <c r="K657" s="307"/>
      <c r="L657" s="307"/>
      <c r="M657" s="369"/>
      <c r="N657" s="317"/>
      <c r="O657" s="307"/>
      <c r="P657" s="307"/>
      <c r="Q657" s="307"/>
      <c r="R657" s="307"/>
      <c r="S657" s="307"/>
      <c r="T657" s="307"/>
      <c r="U657" s="307"/>
      <c r="V657" s="307"/>
      <c r="W657" s="307"/>
      <c r="X657" s="307"/>
      <c r="Y657" s="307"/>
      <c r="Z657" s="307"/>
    </row>
    <row r="658" spans="1:26" ht="12" customHeight="1">
      <c r="A658" s="366"/>
      <c r="B658" s="367"/>
      <c r="C658" s="307"/>
      <c r="D658" s="307"/>
      <c r="E658" s="317"/>
      <c r="F658" s="317"/>
      <c r="G658" s="317"/>
      <c r="H658" s="317"/>
      <c r="I658" s="341"/>
      <c r="J658" s="368"/>
      <c r="K658" s="307"/>
      <c r="L658" s="307"/>
      <c r="M658" s="369"/>
      <c r="N658" s="317"/>
      <c r="O658" s="307"/>
      <c r="P658" s="307"/>
      <c r="Q658" s="307"/>
      <c r="R658" s="307"/>
      <c r="S658" s="307"/>
      <c r="T658" s="307"/>
      <c r="U658" s="307"/>
      <c r="V658" s="307"/>
      <c r="W658" s="307"/>
      <c r="X658" s="307"/>
      <c r="Y658" s="307"/>
      <c r="Z658" s="307"/>
    </row>
    <row r="659" spans="1:26" ht="12" customHeight="1">
      <c r="A659" s="366"/>
      <c r="B659" s="367"/>
      <c r="C659" s="307"/>
      <c r="D659" s="307"/>
      <c r="E659" s="317"/>
      <c r="F659" s="317"/>
      <c r="G659" s="317"/>
      <c r="H659" s="317"/>
      <c r="I659" s="341"/>
      <c r="J659" s="368"/>
      <c r="K659" s="307"/>
      <c r="L659" s="307"/>
      <c r="M659" s="369"/>
      <c r="N659" s="317"/>
      <c r="O659" s="307"/>
      <c r="P659" s="307"/>
      <c r="Q659" s="307"/>
      <c r="R659" s="307"/>
      <c r="S659" s="307"/>
      <c r="T659" s="307"/>
      <c r="U659" s="307"/>
      <c r="V659" s="307"/>
      <c r="W659" s="307"/>
      <c r="X659" s="307"/>
      <c r="Y659" s="307"/>
      <c r="Z659" s="307"/>
    </row>
    <row r="660" spans="1:26" ht="12" customHeight="1">
      <c r="A660" s="366"/>
      <c r="B660" s="367"/>
      <c r="C660" s="307"/>
      <c r="D660" s="307"/>
      <c r="E660" s="317"/>
      <c r="F660" s="317"/>
      <c r="G660" s="317"/>
      <c r="H660" s="317"/>
      <c r="I660" s="341"/>
      <c r="J660" s="368"/>
      <c r="K660" s="307"/>
      <c r="L660" s="307"/>
      <c r="M660" s="369"/>
      <c r="N660" s="317"/>
      <c r="O660" s="307"/>
      <c r="P660" s="307"/>
      <c r="Q660" s="307"/>
      <c r="R660" s="307"/>
      <c r="S660" s="307"/>
      <c r="T660" s="307"/>
      <c r="U660" s="307"/>
      <c r="V660" s="307"/>
      <c r="W660" s="307"/>
      <c r="X660" s="307"/>
      <c r="Y660" s="307"/>
      <c r="Z660" s="307"/>
    </row>
    <row r="661" spans="1:26" ht="12" customHeight="1">
      <c r="A661" s="366"/>
      <c r="B661" s="367"/>
      <c r="C661" s="307"/>
      <c r="D661" s="307"/>
      <c r="E661" s="317"/>
      <c r="F661" s="317"/>
      <c r="G661" s="317"/>
      <c r="H661" s="317"/>
      <c r="I661" s="341"/>
      <c r="J661" s="368"/>
      <c r="K661" s="307"/>
      <c r="L661" s="307"/>
      <c r="M661" s="369"/>
      <c r="N661" s="317"/>
      <c r="O661" s="307"/>
      <c r="P661" s="307"/>
      <c r="Q661" s="307"/>
      <c r="R661" s="307"/>
      <c r="S661" s="307"/>
      <c r="T661" s="307"/>
      <c r="U661" s="307"/>
      <c r="V661" s="307"/>
      <c r="W661" s="307"/>
      <c r="X661" s="307"/>
      <c r="Y661" s="307"/>
      <c r="Z661" s="307"/>
    </row>
    <row r="662" spans="1:26" ht="12" customHeight="1">
      <c r="A662" s="366"/>
      <c r="B662" s="367"/>
      <c r="C662" s="307"/>
      <c r="D662" s="307"/>
      <c r="E662" s="317"/>
      <c r="F662" s="317"/>
      <c r="G662" s="317"/>
      <c r="H662" s="317"/>
      <c r="I662" s="341"/>
      <c r="J662" s="368"/>
      <c r="K662" s="307"/>
      <c r="L662" s="307"/>
      <c r="M662" s="369"/>
      <c r="N662" s="317"/>
      <c r="O662" s="307"/>
      <c r="P662" s="307"/>
      <c r="Q662" s="307"/>
      <c r="R662" s="307"/>
      <c r="S662" s="307"/>
      <c r="T662" s="307"/>
      <c r="U662" s="307"/>
      <c r="V662" s="307"/>
      <c r="W662" s="307"/>
      <c r="X662" s="307"/>
      <c r="Y662" s="307"/>
      <c r="Z662" s="307"/>
    </row>
    <row r="663" spans="1:26" ht="12" customHeight="1">
      <c r="A663" s="366"/>
      <c r="B663" s="367"/>
      <c r="C663" s="307"/>
      <c r="D663" s="307"/>
      <c r="E663" s="317"/>
      <c r="F663" s="317"/>
      <c r="G663" s="317"/>
      <c r="H663" s="317"/>
      <c r="I663" s="341"/>
      <c r="J663" s="368"/>
      <c r="K663" s="307"/>
      <c r="L663" s="307"/>
      <c r="M663" s="369"/>
      <c r="N663" s="317"/>
      <c r="O663" s="307"/>
      <c r="P663" s="307"/>
      <c r="Q663" s="307"/>
      <c r="R663" s="307"/>
      <c r="S663" s="307"/>
      <c r="T663" s="307"/>
      <c r="U663" s="307"/>
      <c r="V663" s="307"/>
      <c r="W663" s="307"/>
      <c r="X663" s="307"/>
      <c r="Y663" s="307"/>
      <c r="Z663" s="307"/>
    </row>
    <row r="664" spans="1:26" ht="12" customHeight="1">
      <c r="A664" s="366"/>
      <c r="B664" s="367"/>
      <c r="C664" s="307"/>
      <c r="D664" s="307"/>
      <c r="E664" s="317"/>
      <c r="F664" s="317"/>
      <c r="G664" s="317"/>
      <c r="H664" s="317"/>
      <c r="I664" s="341"/>
      <c r="J664" s="368"/>
      <c r="K664" s="307"/>
      <c r="L664" s="307"/>
      <c r="M664" s="369"/>
      <c r="N664" s="317"/>
      <c r="O664" s="307"/>
      <c r="P664" s="307"/>
      <c r="Q664" s="307"/>
      <c r="R664" s="307"/>
      <c r="S664" s="307"/>
      <c r="T664" s="307"/>
      <c r="U664" s="307"/>
      <c r="V664" s="307"/>
      <c r="W664" s="307"/>
      <c r="X664" s="307"/>
      <c r="Y664" s="307"/>
      <c r="Z664" s="307"/>
    </row>
    <row r="665" spans="1:26" ht="12" customHeight="1">
      <c r="A665" s="366"/>
      <c r="B665" s="367"/>
      <c r="C665" s="307"/>
      <c r="D665" s="307"/>
      <c r="E665" s="317"/>
      <c r="F665" s="317"/>
      <c r="G665" s="317"/>
      <c r="H665" s="317"/>
      <c r="I665" s="341"/>
      <c r="J665" s="368"/>
      <c r="K665" s="307"/>
      <c r="L665" s="307"/>
      <c r="M665" s="369"/>
      <c r="N665" s="317"/>
      <c r="O665" s="307"/>
      <c r="P665" s="307"/>
      <c r="Q665" s="307"/>
      <c r="R665" s="307"/>
      <c r="S665" s="307"/>
      <c r="T665" s="307"/>
      <c r="U665" s="307"/>
      <c r="V665" s="307"/>
      <c r="W665" s="307"/>
      <c r="X665" s="307"/>
      <c r="Y665" s="307"/>
      <c r="Z665" s="307"/>
    </row>
    <row r="666" spans="1:26" ht="12" customHeight="1">
      <c r="A666" s="366"/>
      <c r="B666" s="367"/>
      <c r="C666" s="307"/>
      <c r="D666" s="307"/>
      <c r="E666" s="317"/>
      <c r="F666" s="317"/>
      <c r="G666" s="317"/>
      <c r="H666" s="317"/>
      <c r="I666" s="341"/>
      <c r="J666" s="368"/>
      <c r="K666" s="307"/>
      <c r="L666" s="307"/>
      <c r="M666" s="369"/>
      <c r="N666" s="317"/>
      <c r="O666" s="307"/>
      <c r="P666" s="307"/>
      <c r="Q666" s="307"/>
      <c r="R666" s="307"/>
      <c r="S666" s="307"/>
      <c r="T666" s="307"/>
      <c r="U666" s="307"/>
      <c r="V666" s="307"/>
      <c r="W666" s="307"/>
      <c r="X666" s="307"/>
      <c r="Y666" s="307"/>
      <c r="Z666" s="307"/>
    </row>
    <row r="667" spans="1:26" ht="12" customHeight="1">
      <c r="A667" s="366"/>
      <c r="B667" s="367"/>
      <c r="C667" s="307"/>
      <c r="D667" s="307"/>
      <c r="E667" s="317"/>
      <c r="F667" s="317"/>
      <c r="G667" s="317"/>
      <c r="H667" s="317"/>
      <c r="I667" s="341"/>
      <c r="J667" s="368"/>
      <c r="K667" s="307"/>
      <c r="L667" s="307"/>
      <c r="M667" s="369"/>
      <c r="N667" s="317"/>
      <c r="O667" s="307"/>
      <c r="P667" s="307"/>
      <c r="Q667" s="307"/>
      <c r="R667" s="307"/>
      <c r="S667" s="307"/>
      <c r="T667" s="307"/>
      <c r="U667" s="307"/>
      <c r="V667" s="307"/>
      <c r="W667" s="307"/>
      <c r="X667" s="307"/>
      <c r="Y667" s="307"/>
      <c r="Z667" s="307"/>
    </row>
    <row r="668" spans="1:26" ht="12" customHeight="1">
      <c r="A668" s="366"/>
      <c r="B668" s="367"/>
      <c r="C668" s="307"/>
      <c r="D668" s="307"/>
      <c r="E668" s="317"/>
      <c r="F668" s="317"/>
      <c r="G668" s="317"/>
      <c r="H668" s="317"/>
      <c r="I668" s="341"/>
      <c r="J668" s="368"/>
      <c r="K668" s="307"/>
      <c r="L668" s="307"/>
      <c r="M668" s="369"/>
      <c r="N668" s="317"/>
      <c r="O668" s="307"/>
      <c r="P668" s="307"/>
      <c r="Q668" s="307"/>
      <c r="R668" s="307"/>
      <c r="S668" s="307"/>
      <c r="T668" s="307"/>
      <c r="U668" s="307"/>
      <c r="V668" s="307"/>
      <c r="W668" s="307"/>
      <c r="X668" s="307"/>
      <c r="Y668" s="307"/>
      <c r="Z668" s="307"/>
    </row>
    <row r="669" spans="1:26" ht="12" customHeight="1">
      <c r="A669" s="366"/>
      <c r="B669" s="367"/>
      <c r="C669" s="307"/>
      <c r="D669" s="307"/>
      <c r="E669" s="317"/>
      <c r="F669" s="317"/>
      <c r="G669" s="317"/>
      <c r="H669" s="317"/>
      <c r="I669" s="341"/>
      <c r="J669" s="368"/>
      <c r="K669" s="307"/>
      <c r="L669" s="307"/>
      <c r="M669" s="369"/>
      <c r="N669" s="317"/>
      <c r="O669" s="307"/>
      <c r="P669" s="307"/>
      <c r="Q669" s="307"/>
      <c r="R669" s="307"/>
      <c r="S669" s="307"/>
      <c r="T669" s="307"/>
      <c r="U669" s="307"/>
      <c r="V669" s="307"/>
      <c r="W669" s="307"/>
      <c r="X669" s="307"/>
      <c r="Y669" s="307"/>
      <c r="Z669" s="307"/>
    </row>
    <row r="670" spans="1:26" ht="12" customHeight="1">
      <c r="A670" s="366"/>
      <c r="B670" s="367"/>
      <c r="C670" s="307"/>
      <c r="D670" s="307"/>
      <c r="E670" s="317"/>
      <c r="F670" s="317"/>
      <c r="G670" s="317"/>
      <c r="H670" s="317"/>
      <c r="I670" s="341"/>
      <c r="J670" s="368"/>
      <c r="K670" s="307"/>
      <c r="L670" s="307"/>
      <c r="M670" s="369"/>
      <c r="N670" s="317"/>
      <c r="O670" s="307"/>
      <c r="P670" s="307"/>
      <c r="Q670" s="307"/>
      <c r="R670" s="307"/>
      <c r="S670" s="307"/>
      <c r="T670" s="307"/>
      <c r="U670" s="307"/>
      <c r="V670" s="307"/>
      <c r="W670" s="307"/>
      <c r="X670" s="307"/>
      <c r="Y670" s="307"/>
      <c r="Z670" s="307"/>
    </row>
    <row r="671" spans="1:26" ht="12" customHeight="1">
      <c r="A671" s="366"/>
      <c r="B671" s="367"/>
      <c r="C671" s="307"/>
      <c r="D671" s="307"/>
      <c r="E671" s="317"/>
      <c r="F671" s="317"/>
      <c r="G671" s="317"/>
      <c r="H671" s="317"/>
      <c r="I671" s="341"/>
      <c r="J671" s="368"/>
      <c r="K671" s="307"/>
      <c r="L671" s="307"/>
      <c r="M671" s="369"/>
      <c r="N671" s="317"/>
      <c r="O671" s="307"/>
      <c r="P671" s="307"/>
      <c r="Q671" s="307"/>
      <c r="R671" s="307"/>
      <c r="S671" s="307"/>
      <c r="T671" s="307"/>
      <c r="U671" s="307"/>
      <c r="V671" s="307"/>
      <c r="W671" s="307"/>
      <c r="X671" s="307"/>
      <c r="Y671" s="307"/>
      <c r="Z671" s="307"/>
    </row>
    <row r="672" spans="1:26" ht="12" customHeight="1">
      <c r="A672" s="366"/>
      <c r="B672" s="367"/>
      <c r="C672" s="307"/>
      <c r="D672" s="307"/>
      <c r="E672" s="317"/>
      <c r="F672" s="317"/>
      <c r="G672" s="317"/>
      <c r="H672" s="317"/>
      <c r="I672" s="341"/>
      <c r="J672" s="368"/>
      <c r="K672" s="307"/>
      <c r="L672" s="307"/>
      <c r="M672" s="369"/>
      <c r="N672" s="317"/>
      <c r="O672" s="307"/>
      <c r="P672" s="307"/>
      <c r="Q672" s="307"/>
      <c r="R672" s="307"/>
      <c r="S672" s="307"/>
      <c r="T672" s="307"/>
      <c r="U672" s="307"/>
      <c r="V672" s="307"/>
      <c r="W672" s="307"/>
      <c r="X672" s="307"/>
      <c r="Y672" s="307"/>
      <c r="Z672" s="307"/>
    </row>
    <row r="673" spans="1:26" ht="12" customHeight="1">
      <c r="A673" s="366"/>
      <c r="B673" s="367"/>
      <c r="C673" s="307"/>
      <c r="D673" s="307"/>
      <c r="E673" s="317"/>
      <c r="F673" s="317"/>
      <c r="G673" s="317"/>
      <c r="H673" s="317"/>
      <c r="I673" s="341"/>
      <c r="J673" s="368"/>
      <c r="K673" s="307"/>
      <c r="L673" s="307"/>
      <c r="M673" s="369"/>
      <c r="N673" s="317"/>
      <c r="O673" s="307"/>
      <c r="P673" s="307"/>
      <c r="Q673" s="307"/>
      <c r="R673" s="307"/>
      <c r="S673" s="307"/>
      <c r="T673" s="307"/>
      <c r="U673" s="307"/>
      <c r="V673" s="307"/>
      <c r="W673" s="307"/>
      <c r="X673" s="307"/>
      <c r="Y673" s="307"/>
      <c r="Z673" s="307"/>
    </row>
    <row r="674" spans="1:26" ht="12" customHeight="1">
      <c r="A674" s="366"/>
      <c r="B674" s="367"/>
      <c r="C674" s="307"/>
      <c r="D674" s="307"/>
      <c r="E674" s="317"/>
      <c r="F674" s="317"/>
      <c r="G674" s="317"/>
      <c r="H674" s="317"/>
      <c r="I674" s="341"/>
      <c r="J674" s="368"/>
      <c r="K674" s="307"/>
      <c r="L674" s="307"/>
      <c r="M674" s="369"/>
      <c r="N674" s="317"/>
      <c r="O674" s="307"/>
      <c r="P674" s="307"/>
      <c r="Q674" s="307"/>
      <c r="R674" s="307"/>
      <c r="S674" s="307"/>
      <c r="T674" s="307"/>
      <c r="U674" s="307"/>
      <c r="V674" s="307"/>
      <c r="W674" s="307"/>
      <c r="X674" s="307"/>
      <c r="Y674" s="307"/>
      <c r="Z674" s="307"/>
    </row>
    <row r="675" spans="1:26" ht="12" customHeight="1">
      <c r="A675" s="366"/>
      <c r="B675" s="367"/>
      <c r="C675" s="307"/>
      <c r="D675" s="307"/>
      <c r="E675" s="317"/>
      <c r="F675" s="317"/>
      <c r="G675" s="317"/>
      <c r="H675" s="317"/>
      <c r="I675" s="341"/>
      <c r="J675" s="368"/>
      <c r="K675" s="307"/>
      <c r="L675" s="307"/>
      <c r="M675" s="369"/>
      <c r="N675" s="317"/>
      <c r="O675" s="307"/>
      <c r="P675" s="307"/>
      <c r="Q675" s="307"/>
      <c r="R675" s="307"/>
      <c r="S675" s="307"/>
      <c r="T675" s="307"/>
      <c r="U675" s="307"/>
      <c r="V675" s="307"/>
      <c r="W675" s="307"/>
      <c r="X675" s="307"/>
      <c r="Y675" s="307"/>
      <c r="Z675" s="307"/>
    </row>
    <row r="676" spans="1:26" ht="12" customHeight="1">
      <c r="A676" s="366"/>
      <c r="B676" s="367"/>
      <c r="C676" s="307"/>
      <c r="D676" s="307"/>
      <c r="E676" s="317"/>
      <c r="F676" s="317"/>
      <c r="G676" s="317"/>
      <c r="H676" s="317"/>
      <c r="I676" s="341"/>
      <c r="J676" s="368"/>
      <c r="K676" s="307"/>
      <c r="L676" s="307"/>
      <c r="M676" s="369"/>
      <c r="N676" s="317"/>
      <c r="O676" s="307"/>
      <c r="P676" s="307"/>
      <c r="Q676" s="307"/>
      <c r="R676" s="307"/>
      <c r="S676" s="307"/>
      <c r="T676" s="307"/>
      <c r="U676" s="307"/>
      <c r="V676" s="307"/>
      <c r="W676" s="307"/>
      <c r="X676" s="307"/>
      <c r="Y676" s="307"/>
      <c r="Z676" s="307"/>
    </row>
    <row r="677" spans="1:26" ht="12" customHeight="1">
      <c r="A677" s="366"/>
      <c r="B677" s="367"/>
      <c r="C677" s="307"/>
      <c r="D677" s="307"/>
      <c r="E677" s="317"/>
      <c r="F677" s="317"/>
      <c r="G677" s="317"/>
      <c r="H677" s="317"/>
      <c r="I677" s="341"/>
      <c r="J677" s="368"/>
      <c r="K677" s="307"/>
      <c r="L677" s="307"/>
      <c r="M677" s="369"/>
      <c r="N677" s="317"/>
      <c r="O677" s="307"/>
      <c r="P677" s="307"/>
      <c r="Q677" s="307"/>
      <c r="R677" s="307"/>
      <c r="S677" s="307"/>
      <c r="T677" s="307"/>
      <c r="U677" s="307"/>
      <c r="V677" s="307"/>
      <c r="W677" s="307"/>
      <c r="X677" s="307"/>
      <c r="Y677" s="307"/>
      <c r="Z677" s="307"/>
    </row>
    <row r="678" spans="1:26" ht="12" customHeight="1">
      <c r="A678" s="366"/>
      <c r="B678" s="367"/>
      <c r="C678" s="307"/>
      <c r="D678" s="307"/>
      <c r="E678" s="317"/>
      <c r="F678" s="317"/>
      <c r="G678" s="317"/>
      <c r="H678" s="317"/>
      <c r="I678" s="341"/>
      <c r="J678" s="368"/>
      <c r="K678" s="307"/>
      <c r="L678" s="307"/>
      <c r="M678" s="369"/>
      <c r="N678" s="317"/>
      <c r="O678" s="307"/>
      <c r="P678" s="307"/>
      <c r="Q678" s="307"/>
      <c r="R678" s="307"/>
      <c r="S678" s="307"/>
      <c r="T678" s="307"/>
      <c r="U678" s="307"/>
      <c r="V678" s="307"/>
      <c r="W678" s="307"/>
      <c r="X678" s="307"/>
      <c r="Y678" s="307"/>
      <c r="Z678" s="307"/>
    </row>
    <row r="679" spans="1:26" ht="12" customHeight="1">
      <c r="A679" s="366"/>
      <c r="B679" s="367"/>
      <c r="C679" s="307"/>
      <c r="D679" s="307"/>
      <c r="E679" s="317"/>
      <c r="F679" s="317"/>
      <c r="G679" s="317"/>
      <c r="H679" s="317"/>
      <c r="I679" s="341"/>
      <c r="J679" s="368"/>
      <c r="K679" s="307"/>
      <c r="L679" s="307"/>
      <c r="M679" s="369"/>
      <c r="N679" s="317"/>
      <c r="O679" s="307"/>
      <c r="P679" s="307"/>
      <c r="Q679" s="307"/>
      <c r="R679" s="307"/>
      <c r="S679" s="307"/>
      <c r="T679" s="307"/>
      <c r="U679" s="307"/>
      <c r="V679" s="307"/>
      <c r="W679" s="307"/>
      <c r="X679" s="307"/>
      <c r="Y679" s="307"/>
      <c r="Z679" s="307"/>
    </row>
    <row r="680" spans="1:26" ht="12" customHeight="1">
      <c r="A680" s="366"/>
      <c r="B680" s="367"/>
      <c r="C680" s="307"/>
      <c r="D680" s="307"/>
      <c r="E680" s="317"/>
      <c r="F680" s="317"/>
      <c r="G680" s="317"/>
      <c r="H680" s="317"/>
      <c r="I680" s="341"/>
      <c r="J680" s="368"/>
      <c r="K680" s="307"/>
      <c r="L680" s="307"/>
      <c r="M680" s="369"/>
      <c r="N680" s="317"/>
      <c r="O680" s="307"/>
      <c r="P680" s="307"/>
      <c r="Q680" s="307"/>
      <c r="R680" s="307"/>
      <c r="S680" s="307"/>
      <c r="T680" s="307"/>
      <c r="U680" s="307"/>
      <c r="V680" s="307"/>
      <c r="W680" s="307"/>
      <c r="X680" s="307"/>
      <c r="Y680" s="307"/>
      <c r="Z680" s="307"/>
    </row>
    <row r="681" spans="1:26" ht="12" customHeight="1">
      <c r="A681" s="366"/>
      <c r="B681" s="367"/>
      <c r="C681" s="307"/>
      <c r="D681" s="307"/>
      <c r="E681" s="317"/>
      <c r="F681" s="317"/>
      <c r="G681" s="317"/>
      <c r="H681" s="317"/>
      <c r="I681" s="341"/>
      <c r="J681" s="368"/>
      <c r="K681" s="307"/>
      <c r="L681" s="307"/>
      <c r="M681" s="369"/>
      <c r="N681" s="317"/>
      <c r="O681" s="307"/>
      <c r="P681" s="307"/>
      <c r="Q681" s="307"/>
      <c r="R681" s="307"/>
      <c r="S681" s="307"/>
      <c r="T681" s="307"/>
      <c r="U681" s="307"/>
      <c r="V681" s="307"/>
      <c r="W681" s="307"/>
      <c r="X681" s="307"/>
      <c r="Y681" s="307"/>
      <c r="Z681" s="307"/>
    </row>
    <row r="682" spans="1:26" ht="12" customHeight="1">
      <c r="A682" s="366"/>
      <c r="B682" s="367"/>
      <c r="C682" s="307"/>
      <c r="D682" s="307"/>
      <c r="E682" s="317"/>
      <c r="F682" s="317"/>
      <c r="G682" s="317"/>
      <c r="H682" s="317"/>
      <c r="I682" s="341"/>
      <c r="J682" s="368"/>
      <c r="K682" s="307"/>
      <c r="L682" s="307"/>
      <c r="M682" s="369"/>
      <c r="N682" s="317"/>
      <c r="O682" s="307"/>
      <c r="P682" s="307"/>
      <c r="Q682" s="307"/>
      <c r="R682" s="307"/>
      <c r="S682" s="307"/>
      <c r="T682" s="307"/>
      <c r="U682" s="307"/>
      <c r="V682" s="307"/>
      <c r="W682" s="307"/>
      <c r="X682" s="307"/>
      <c r="Y682" s="307"/>
      <c r="Z682" s="307"/>
    </row>
    <row r="683" spans="1:26" ht="12" customHeight="1">
      <c r="A683" s="366"/>
      <c r="B683" s="367"/>
      <c r="C683" s="307"/>
      <c r="D683" s="307"/>
      <c r="E683" s="317"/>
      <c r="F683" s="317"/>
      <c r="G683" s="317"/>
      <c r="H683" s="317"/>
      <c r="I683" s="341"/>
      <c r="J683" s="368"/>
      <c r="K683" s="307"/>
      <c r="L683" s="307"/>
      <c r="M683" s="369"/>
      <c r="N683" s="317"/>
      <c r="O683" s="307"/>
      <c r="P683" s="307"/>
      <c r="Q683" s="307"/>
      <c r="R683" s="307"/>
      <c r="S683" s="307"/>
      <c r="T683" s="307"/>
      <c r="U683" s="307"/>
      <c r="V683" s="307"/>
      <c r="W683" s="307"/>
      <c r="X683" s="307"/>
      <c r="Y683" s="307"/>
      <c r="Z683" s="307"/>
    </row>
    <row r="684" spans="1:26" ht="12" customHeight="1">
      <c r="A684" s="366"/>
      <c r="B684" s="367"/>
      <c r="C684" s="307"/>
      <c r="D684" s="307"/>
      <c r="E684" s="317"/>
      <c r="F684" s="317"/>
      <c r="G684" s="317"/>
      <c r="H684" s="317"/>
      <c r="I684" s="341"/>
      <c r="J684" s="368"/>
      <c r="K684" s="307"/>
      <c r="L684" s="307"/>
      <c r="M684" s="369"/>
      <c r="N684" s="317"/>
      <c r="O684" s="307"/>
      <c r="P684" s="307"/>
      <c r="Q684" s="307"/>
      <c r="R684" s="307"/>
      <c r="S684" s="307"/>
      <c r="T684" s="307"/>
      <c r="U684" s="307"/>
      <c r="V684" s="307"/>
      <c r="W684" s="307"/>
      <c r="X684" s="307"/>
      <c r="Y684" s="307"/>
      <c r="Z684" s="307"/>
    </row>
    <row r="685" spans="1:26" ht="12" customHeight="1">
      <c r="A685" s="366"/>
      <c r="B685" s="367"/>
      <c r="C685" s="307"/>
      <c r="D685" s="307"/>
      <c r="E685" s="317"/>
      <c r="F685" s="317"/>
      <c r="G685" s="317"/>
      <c r="H685" s="317"/>
      <c r="I685" s="341"/>
      <c r="J685" s="368"/>
      <c r="K685" s="307"/>
      <c r="L685" s="307"/>
      <c r="M685" s="369"/>
      <c r="N685" s="317"/>
      <c r="O685" s="307"/>
      <c r="P685" s="307"/>
      <c r="Q685" s="307"/>
      <c r="R685" s="307"/>
      <c r="S685" s="307"/>
      <c r="T685" s="307"/>
      <c r="U685" s="307"/>
      <c r="V685" s="307"/>
      <c r="W685" s="307"/>
      <c r="X685" s="307"/>
      <c r="Y685" s="307"/>
      <c r="Z685" s="307"/>
    </row>
    <row r="686" spans="1:26" ht="12" customHeight="1">
      <c r="A686" s="366"/>
      <c r="B686" s="367"/>
      <c r="C686" s="307"/>
      <c r="D686" s="307"/>
      <c r="E686" s="317"/>
      <c r="F686" s="317"/>
      <c r="G686" s="317"/>
      <c r="H686" s="317"/>
      <c r="I686" s="341"/>
      <c r="J686" s="368"/>
      <c r="K686" s="307"/>
      <c r="L686" s="307"/>
      <c r="M686" s="369"/>
      <c r="N686" s="317"/>
      <c r="O686" s="307"/>
      <c r="P686" s="307"/>
      <c r="Q686" s="307"/>
      <c r="R686" s="307"/>
      <c r="S686" s="307"/>
      <c r="T686" s="307"/>
      <c r="U686" s="307"/>
      <c r="V686" s="307"/>
      <c r="W686" s="307"/>
      <c r="X686" s="307"/>
      <c r="Y686" s="307"/>
      <c r="Z686" s="307"/>
    </row>
    <row r="687" spans="1:26" ht="12" customHeight="1">
      <c r="A687" s="366"/>
      <c r="B687" s="367"/>
      <c r="C687" s="307"/>
      <c r="D687" s="307"/>
      <c r="E687" s="317"/>
      <c r="F687" s="317"/>
      <c r="G687" s="317"/>
      <c r="H687" s="317"/>
      <c r="I687" s="341"/>
      <c r="J687" s="368"/>
      <c r="K687" s="307"/>
      <c r="L687" s="307"/>
      <c r="M687" s="369"/>
      <c r="N687" s="317"/>
      <c r="O687" s="307"/>
      <c r="P687" s="307"/>
      <c r="Q687" s="307"/>
      <c r="R687" s="307"/>
      <c r="S687" s="307"/>
      <c r="T687" s="307"/>
      <c r="U687" s="307"/>
      <c r="V687" s="307"/>
      <c r="W687" s="307"/>
      <c r="X687" s="307"/>
      <c r="Y687" s="307"/>
      <c r="Z687" s="307"/>
    </row>
    <row r="688" spans="1:26" ht="12" customHeight="1">
      <c r="A688" s="366"/>
      <c r="B688" s="367"/>
      <c r="C688" s="307"/>
      <c r="D688" s="307"/>
      <c r="E688" s="317"/>
      <c r="F688" s="317"/>
      <c r="G688" s="317"/>
      <c r="H688" s="317"/>
      <c r="I688" s="341"/>
      <c r="J688" s="368"/>
      <c r="K688" s="307"/>
      <c r="L688" s="307"/>
      <c r="M688" s="369"/>
      <c r="N688" s="317"/>
      <c r="O688" s="307"/>
      <c r="P688" s="307"/>
      <c r="Q688" s="307"/>
      <c r="R688" s="307"/>
      <c r="S688" s="307"/>
      <c r="T688" s="307"/>
      <c r="U688" s="307"/>
      <c r="V688" s="307"/>
      <c r="W688" s="307"/>
      <c r="X688" s="307"/>
      <c r="Y688" s="307"/>
      <c r="Z688" s="307"/>
    </row>
    <row r="689" spans="1:26" ht="12" customHeight="1">
      <c r="A689" s="366"/>
      <c r="B689" s="367"/>
      <c r="C689" s="307"/>
      <c r="D689" s="307"/>
      <c r="E689" s="317"/>
      <c r="F689" s="317"/>
      <c r="G689" s="317"/>
      <c r="H689" s="317"/>
      <c r="I689" s="341"/>
      <c r="J689" s="368"/>
      <c r="K689" s="307"/>
      <c r="L689" s="307"/>
      <c r="M689" s="369"/>
      <c r="N689" s="317"/>
      <c r="O689" s="307"/>
      <c r="P689" s="307"/>
      <c r="Q689" s="307"/>
      <c r="R689" s="307"/>
      <c r="S689" s="307"/>
      <c r="T689" s="307"/>
      <c r="U689" s="307"/>
      <c r="V689" s="307"/>
      <c r="W689" s="307"/>
      <c r="X689" s="307"/>
      <c r="Y689" s="307"/>
      <c r="Z689" s="307"/>
    </row>
    <row r="690" spans="1:26" ht="12" customHeight="1">
      <c r="A690" s="366"/>
      <c r="B690" s="367"/>
      <c r="C690" s="307"/>
      <c r="D690" s="307"/>
      <c r="E690" s="317"/>
      <c r="F690" s="317"/>
      <c r="G690" s="317"/>
      <c r="H690" s="317"/>
      <c r="I690" s="341"/>
      <c r="J690" s="368"/>
      <c r="K690" s="307"/>
      <c r="L690" s="307"/>
      <c r="M690" s="369"/>
      <c r="N690" s="317"/>
      <c r="O690" s="307"/>
      <c r="P690" s="307"/>
      <c r="Q690" s="307"/>
      <c r="R690" s="307"/>
      <c r="S690" s="307"/>
      <c r="T690" s="307"/>
      <c r="U690" s="307"/>
      <c r="V690" s="307"/>
      <c r="W690" s="307"/>
      <c r="X690" s="307"/>
      <c r="Y690" s="307"/>
      <c r="Z690" s="307"/>
    </row>
    <row r="691" spans="1:26" ht="12" customHeight="1">
      <c r="A691" s="366"/>
      <c r="B691" s="367"/>
      <c r="C691" s="307"/>
      <c r="D691" s="307"/>
      <c r="E691" s="317"/>
      <c r="F691" s="317"/>
      <c r="G691" s="317"/>
      <c r="H691" s="317"/>
      <c r="I691" s="341"/>
      <c r="J691" s="368"/>
      <c r="K691" s="307"/>
      <c r="L691" s="307"/>
      <c r="M691" s="369"/>
      <c r="N691" s="317"/>
      <c r="O691" s="307"/>
      <c r="P691" s="307"/>
      <c r="Q691" s="307"/>
      <c r="R691" s="307"/>
      <c r="S691" s="307"/>
      <c r="T691" s="307"/>
      <c r="U691" s="307"/>
      <c r="V691" s="307"/>
      <c r="W691" s="307"/>
      <c r="X691" s="307"/>
      <c r="Y691" s="307"/>
      <c r="Z691" s="307"/>
    </row>
    <row r="692" spans="1:26" ht="12" customHeight="1">
      <c r="A692" s="366"/>
      <c r="B692" s="367"/>
      <c r="C692" s="307"/>
      <c r="D692" s="307"/>
      <c r="E692" s="317"/>
      <c r="F692" s="317"/>
      <c r="G692" s="317"/>
      <c r="H692" s="317"/>
      <c r="I692" s="341"/>
      <c r="J692" s="368"/>
      <c r="K692" s="307"/>
      <c r="L692" s="307"/>
      <c r="M692" s="369"/>
      <c r="N692" s="317"/>
      <c r="O692" s="307"/>
      <c r="P692" s="307"/>
      <c r="Q692" s="307"/>
      <c r="R692" s="307"/>
      <c r="S692" s="307"/>
      <c r="T692" s="307"/>
      <c r="U692" s="307"/>
      <c r="V692" s="307"/>
      <c r="W692" s="307"/>
      <c r="X692" s="307"/>
      <c r="Y692" s="307"/>
      <c r="Z692" s="307"/>
    </row>
    <row r="693" spans="1:26" ht="12" customHeight="1">
      <c r="A693" s="366"/>
      <c r="B693" s="367"/>
      <c r="C693" s="307"/>
      <c r="D693" s="307"/>
      <c r="E693" s="317"/>
      <c r="F693" s="317"/>
      <c r="G693" s="317"/>
      <c r="H693" s="317"/>
      <c r="I693" s="341"/>
      <c r="J693" s="368"/>
      <c r="K693" s="307"/>
      <c r="L693" s="307"/>
      <c r="M693" s="369"/>
      <c r="N693" s="317"/>
      <c r="O693" s="307"/>
      <c r="P693" s="307"/>
      <c r="Q693" s="307"/>
      <c r="R693" s="307"/>
      <c r="S693" s="307"/>
      <c r="T693" s="307"/>
      <c r="U693" s="307"/>
      <c r="V693" s="307"/>
      <c r="W693" s="307"/>
      <c r="X693" s="307"/>
      <c r="Y693" s="307"/>
      <c r="Z693" s="307"/>
    </row>
    <row r="694" spans="1:26" ht="12" customHeight="1">
      <c r="A694" s="366"/>
      <c r="B694" s="367"/>
      <c r="C694" s="307"/>
      <c r="D694" s="307"/>
      <c r="E694" s="317"/>
      <c r="F694" s="317"/>
      <c r="G694" s="317"/>
      <c r="H694" s="317"/>
      <c r="I694" s="341"/>
      <c r="J694" s="368"/>
      <c r="K694" s="307"/>
      <c r="L694" s="307"/>
      <c r="M694" s="369"/>
      <c r="N694" s="317"/>
      <c r="O694" s="307"/>
      <c r="P694" s="307"/>
      <c r="Q694" s="307"/>
      <c r="R694" s="307"/>
      <c r="S694" s="307"/>
      <c r="T694" s="307"/>
      <c r="U694" s="307"/>
      <c r="V694" s="307"/>
      <c r="W694" s="307"/>
      <c r="X694" s="307"/>
      <c r="Y694" s="307"/>
      <c r="Z694" s="307"/>
    </row>
    <row r="695" spans="1:26" ht="12" customHeight="1">
      <c r="A695" s="366"/>
      <c r="B695" s="367"/>
      <c r="C695" s="307"/>
      <c r="D695" s="307"/>
      <c r="E695" s="317"/>
      <c r="F695" s="317"/>
      <c r="G695" s="317"/>
      <c r="H695" s="317"/>
      <c r="I695" s="341"/>
      <c r="J695" s="368"/>
      <c r="K695" s="307"/>
      <c r="L695" s="307"/>
      <c r="M695" s="369"/>
      <c r="N695" s="317"/>
      <c r="O695" s="307"/>
      <c r="P695" s="307"/>
      <c r="Q695" s="307"/>
      <c r="R695" s="307"/>
      <c r="S695" s="307"/>
      <c r="T695" s="307"/>
      <c r="U695" s="307"/>
      <c r="V695" s="307"/>
      <c r="W695" s="307"/>
      <c r="X695" s="307"/>
      <c r="Y695" s="307"/>
      <c r="Z695" s="307"/>
    </row>
    <row r="696" spans="1:26" ht="12" customHeight="1">
      <c r="A696" s="366"/>
      <c r="B696" s="367"/>
      <c r="C696" s="307"/>
      <c r="D696" s="307"/>
      <c r="E696" s="317"/>
      <c r="F696" s="317"/>
      <c r="G696" s="317"/>
      <c r="H696" s="317"/>
      <c r="I696" s="341"/>
      <c r="J696" s="368"/>
      <c r="K696" s="307"/>
      <c r="L696" s="307"/>
      <c r="M696" s="369"/>
      <c r="N696" s="317"/>
      <c r="O696" s="307"/>
      <c r="P696" s="307"/>
      <c r="Q696" s="307"/>
      <c r="R696" s="307"/>
      <c r="S696" s="307"/>
      <c r="T696" s="307"/>
      <c r="U696" s="307"/>
      <c r="V696" s="307"/>
      <c r="W696" s="307"/>
      <c r="X696" s="307"/>
      <c r="Y696" s="307"/>
      <c r="Z696" s="307"/>
    </row>
    <row r="697" spans="1:26" ht="12" customHeight="1">
      <c r="A697" s="366"/>
      <c r="B697" s="367"/>
      <c r="C697" s="307"/>
      <c r="D697" s="307"/>
      <c r="E697" s="317"/>
      <c r="F697" s="317"/>
      <c r="G697" s="317"/>
      <c r="H697" s="317"/>
      <c r="I697" s="341"/>
      <c r="J697" s="368"/>
      <c r="K697" s="307"/>
      <c r="L697" s="307"/>
      <c r="M697" s="369"/>
      <c r="N697" s="317"/>
      <c r="O697" s="307"/>
      <c r="P697" s="307"/>
      <c r="Q697" s="307"/>
      <c r="R697" s="307"/>
      <c r="S697" s="307"/>
      <c r="T697" s="307"/>
      <c r="U697" s="307"/>
      <c r="V697" s="307"/>
      <c r="W697" s="307"/>
      <c r="X697" s="307"/>
      <c r="Y697" s="307"/>
      <c r="Z697" s="307"/>
    </row>
    <row r="698" spans="1:26" ht="12" customHeight="1">
      <c r="A698" s="366"/>
      <c r="B698" s="367"/>
      <c r="C698" s="307"/>
      <c r="D698" s="307"/>
      <c r="E698" s="317"/>
      <c r="F698" s="317"/>
      <c r="G698" s="317"/>
      <c r="H698" s="317"/>
      <c r="I698" s="341"/>
      <c r="J698" s="368"/>
      <c r="K698" s="307"/>
      <c r="L698" s="307"/>
      <c r="M698" s="369"/>
      <c r="N698" s="317"/>
      <c r="O698" s="307"/>
      <c r="P698" s="307"/>
      <c r="Q698" s="307"/>
      <c r="R698" s="307"/>
      <c r="S698" s="307"/>
      <c r="T698" s="307"/>
      <c r="U698" s="307"/>
      <c r="V698" s="307"/>
      <c r="W698" s="307"/>
      <c r="X698" s="307"/>
      <c r="Y698" s="307"/>
      <c r="Z698" s="307"/>
    </row>
    <row r="699" spans="1:26" ht="12" customHeight="1">
      <c r="A699" s="366"/>
      <c r="B699" s="367"/>
      <c r="C699" s="307"/>
      <c r="D699" s="307"/>
      <c r="E699" s="317"/>
      <c r="F699" s="317"/>
      <c r="G699" s="317"/>
      <c r="H699" s="317"/>
      <c r="I699" s="341"/>
      <c r="J699" s="368"/>
      <c r="K699" s="307"/>
      <c r="L699" s="307"/>
      <c r="M699" s="369"/>
      <c r="N699" s="317"/>
      <c r="O699" s="307"/>
      <c r="P699" s="307"/>
      <c r="Q699" s="307"/>
      <c r="R699" s="307"/>
      <c r="S699" s="307"/>
      <c r="T699" s="307"/>
      <c r="U699" s="307"/>
      <c r="V699" s="307"/>
      <c r="W699" s="307"/>
      <c r="X699" s="307"/>
      <c r="Y699" s="307"/>
      <c r="Z699" s="307"/>
    </row>
    <row r="700" spans="1:26" ht="12" customHeight="1">
      <c r="A700" s="366"/>
      <c r="B700" s="367"/>
      <c r="C700" s="307"/>
      <c r="D700" s="307"/>
      <c r="E700" s="317"/>
      <c r="F700" s="317"/>
      <c r="G700" s="317"/>
      <c r="H700" s="317"/>
      <c r="I700" s="341"/>
      <c r="J700" s="368"/>
      <c r="K700" s="307"/>
      <c r="L700" s="307"/>
      <c r="M700" s="369"/>
      <c r="N700" s="317"/>
      <c r="O700" s="307"/>
      <c r="P700" s="307"/>
      <c r="Q700" s="307"/>
      <c r="R700" s="307"/>
      <c r="S700" s="307"/>
      <c r="T700" s="307"/>
      <c r="U700" s="307"/>
      <c r="V700" s="307"/>
      <c r="W700" s="307"/>
      <c r="X700" s="307"/>
      <c r="Y700" s="307"/>
      <c r="Z700" s="307"/>
    </row>
    <row r="701" spans="1:26" ht="12" customHeight="1">
      <c r="A701" s="366"/>
      <c r="B701" s="367"/>
      <c r="C701" s="307"/>
      <c r="D701" s="307"/>
      <c r="E701" s="317"/>
      <c r="F701" s="317"/>
      <c r="G701" s="317"/>
      <c r="H701" s="317"/>
      <c r="I701" s="341"/>
      <c r="J701" s="368"/>
      <c r="K701" s="307"/>
      <c r="L701" s="307"/>
      <c r="M701" s="369"/>
      <c r="N701" s="317"/>
      <c r="O701" s="307"/>
      <c r="P701" s="307"/>
      <c r="Q701" s="307"/>
      <c r="R701" s="307"/>
      <c r="S701" s="307"/>
      <c r="T701" s="307"/>
      <c r="U701" s="307"/>
      <c r="V701" s="307"/>
      <c r="W701" s="307"/>
      <c r="X701" s="307"/>
      <c r="Y701" s="307"/>
      <c r="Z701" s="307"/>
    </row>
    <row r="702" spans="1:26" ht="12" customHeight="1">
      <c r="A702" s="366"/>
      <c r="B702" s="367"/>
      <c r="C702" s="307"/>
      <c r="D702" s="307"/>
      <c r="E702" s="317"/>
      <c r="F702" s="317"/>
      <c r="G702" s="317"/>
      <c r="H702" s="317"/>
      <c r="I702" s="341"/>
      <c r="J702" s="368"/>
      <c r="K702" s="307"/>
      <c r="L702" s="307"/>
      <c r="M702" s="369"/>
      <c r="N702" s="317"/>
      <c r="O702" s="307"/>
      <c r="P702" s="307"/>
      <c r="Q702" s="307"/>
      <c r="R702" s="307"/>
      <c r="S702" s="307"/>
      <c r="T702" s="307"/>
      <c r="U702" s="307"/>
      <c r="V702" s="307"/>
      <c r="W702" s="307"/>
      <c r="X702" s="307"/>
      <c r="Y702" s="307"/>
      <c r="Z702" s="307"/>
    </row>
    <row r="703" spans="1:26" ht="12" customHeight="1">
      <c r="A703" s="366"/>
      <c r="B703" s="367"/>
      <c r="C703" s="307"/>
      <c r="D703" s="307"/>
      <c r="E703" s="317"/>
      <c r="F703" s="317"/>
      <c r="G703" s="317"/>
      <c r="H703" s="317"/>
      <c r="I703" s="341"/>
      <c r="J703" s="368"/>
      <c r="K703" s="307"/>
      <c r="L703" s="307"/>
      <c r="M703" s="369"/>
      <c r="N703" s="317"/>
      <c r="O703" s="307"/>
      <c r="P703" s="307"/>
      <c r="Q703" s="307"/>
      <c r="R703" s="307"/>
      <c r="S703" s="307"/>
      <c r="T703" s="307"/>
      <c r="U703" s="307"/>
      <c r="V703" s="307"/>
      <c r="W703" s="307"/>
      <c r="X703" s="307"/>
      <c r="Y703" s="307"/>
      <c r="Z703" s="307"/>
    </row>
    <row r="704" spans="1:26" ht="12" customHeight="1">
      <c r="A704" s="366"/>
      <c r="B704" s="367"/>
      <c r="C704" s="307"/>
      <c r="D704" s="307"/>
      <c r="E704" s="317"/>
      <c r="F704" s="317"/>
      <c r="G704" s="317"/>
      <c r="H704" s="317"/>
      <c r="I704" s="341"/>
      <c r="J704" s="368"/>
      <c r="K704" s="307"/>
      <c r="L704" s="307"/>
      <c r="M704" s="369"/>
      <c r="N704" s="317"/>
      <c r="O704" s="307"/>
      <c r="P704" s="307"/>
      <c r="Q704" s="307"/>
      <c r="R704" s="307"/>
      <c r="S704" s="307"/>
      <c r="T704" s="307"/>
      <c r="U704" s="307"/>
      <c r="V704" s="307"/>
      <c r="W704" s="307"/>
      <c r="X704" s="307"/>
      <c r="Y704" s="307"/>
      <c r="Z704" s="307"/>
    </row>
    <row r="705" spans="1:26" ht="12" customHeight="1">
      <c r="A705" s="366"/>
      <c r="B705" s="367"/>
      <c r="C705" s="307"/>
      <c r="D705" s="307"/>
      <c r="E705" s="317"/>
      <c r="F705" s="317"/>
      <c r="G705" s="317"/>
      <c r="H705" s="317"/>
      <c r="I705" s="341"/>
      <c r="J705" s="368"/>
      <c r="K705" s="307"/>
      <c r="L705" s="307"/>
      <c r="M705" s="369"/>
      <c r="N705" s="317"/>
      <c r="O705" s="307"/>
      <c r="P705" s="307"/>
      <c r="Q705" s="307"/>
      <c r="R705" s="307"/>
      <c r="S705" s="307"/>
      <c r="T705" s="307"/>
      <c r="U705" s="307"/>
      <c r="V705" s="307"/>
      <c r="W705" s="307"/>
      <c r="X705" s="307"/>
      <c r="Y705" s="307"/>
      <c r="Z705" s="307"/>
    </row>
    <row r="706" spans="1:26" ht="12" customHeight="1">
      <c r="A706" s="366"/>
      <c r="B706" s="367"/>
      <c r="C706" s="307"/>
      <c r="D706" s="307"/>
      <c r="E706" s="317"/>
      <c r="F706" s="317"/>
      <c r="G706" s="317"/>
      <c r="H706" s="317"/>
      <c r="I706" s="341"/>
      <c r="J706" s="368"/>
      <c r="K706" s="307"/>
      <c r="L706" s="307"/>
      <c r="M706" s="369"/>
      <c r="N706" s="317"/>
      <c r="O706" s="307"/>
      <c r="P706" s="307"/>
      <c r="Q706" s="307"/>
      <c r="R706" s="307"/>
      <c r="S706" s="307"/>
      <c r="T706" s="307"/>
      <c r="U706" s="307"/>
      <c r="V706" s="307"/>
      <c r="W706" s="307"/>
      <c r="X706" s="307"/>
      <c r="Y706" s="307"/>
      <c r="Z706" s="307"/>
    </row>
    <row r="707" spans="1:26" ht="12" customHeight="1">
      <c r="A707" s="366"/>
      <c r="B707" s="367"/>
      <c r="C707" s="307"/>
      <c r="D707" s="307"/>
      <c r="E707" s="317"/>
      <c r="F707" s="317"/>
      <c r="G707" s="317"/>
      <c r="H707" s="317"/>
      <c r="I707" s="341"/>
      <c r="J707" s="368"/>
      <c r="K707" s="307"/>
      <c r="L707" s="307"/>
      <c r="M707" s="369"/>
      <c r="N707" s="317"/>
      <c r="O707" s="307"/>
      <c r="P707" s="307"/>
      <c r="Q707" s="307"/>
      <c r="R707" s="307"/>
      <c r="S707" s="307"/>
      <c r="T707" s="307"/>
      <c r="U707" s="307"/>
      <c r="V707" s="307"/>
      <c r="W707" s="307"/>
      <c r="X707" s="307"/>
      <c r="Y707" s="307"/>
      <c r="Z707" s="307"/>
    </row>
    <row r="708" spans="1:26" ht="12" customHeight="1">
      <c r="A708" s="366"/>
      <c r="B708" s="367"/>
      <c r="C708" s="307"/>
      <c r="D708" s="307"/>
      <c r="E708" s="317"/>
      <c r="F708" s="317"/>
      <c r="G708" s="317"/>
      <c r="H708" s="317"/>
      <c r="I708" s="341"/>
      <c r="J708" s="368"/>
      <c r="K708" s="307"/>
      <c r="L708" s="307"/>
      <c r="M708" s="369"/>
      <c r="N708" s="317"/>
      <c r="O708" s="307"/>
      <c r="P708" s="307"/>
      <c r="Q708" s="307"/>
      <c r="R708" s="307"/>
      <c r="S708" s="307"/>
      <c r="T708" s="307"/>
      <c r="U708" s="307"/>
      <c r="V708" s="307"/>
      <c r="W708" s="307"/>
      <c r="X708" s="307"/>
      <c r="Y708" s="307"/>
      <c r="Z708" s="307"/>
    </row>
    <row r="709" spans="1:26" ht="12" customHeight="1">
      <c r="A709" s="366"/>
      <c r="B709" s="367"/>
      <c r="C709" s="307"/>
      <c r="D709" s="307"/>
      <c r="E709" s="317"/>
      <c r="F709" s="317"/>
      <c r="G709" s="317"/>
      <c r="H709" s="317"/>
      <c r="I709" s="341"/>
      <c r="J709" s="368"/>
      <c r="K709" s="307"/>
      <c r="L709" s="307"/>
      <c r="M709" s="369"/>
      <c r="N709" s="317"/>
      <c r="O709" s="307"/>
      <c r="P709" s="307"/>
      <c r="Q709" s="307"/>
      <c r="R709" s="307"/>
      <c r="S709" s="307"/>
      <c r="T709" s="307"/>
      <c r="U709" s="307"/>
      <c r="V709" s="307"/>
      <c r="W709" s="307"/>
      <c r="X709" s="307"/>
      <c r="Y709" s="307"/>
      <c r="Z709" s="307"/>
    </row>
    <row r="710" spans="1:26" ht="12" customHeight="1">
      <c r="A710" s="366"/>
      <c r="B710" s="367"/>
      <c r="C710" s="307"/>
      <c r="D710" s="307"/>
      <c r="E710" s="317"/>
      <c r="F710" s="317"/>
      <c r="G710" s="317"/>
      <c r="H710" s="317"/>
      <c r="I710" s="341"/>
      <c r="J710" s="368"/>
      <c r="K710" s="307"/>
      <c r="L710" s="307"/>
      <c r="M710" s="369"/>
      <c r="N710" s="317"/>
      <c r="O710" s="307"/>
      <c r="P710" s="307"/>
      <c r="Q710" s="307"/>
      <c r="R710" s="307"/>
      <c r="S710" s="307"/>
      <c r="T710" s="307"/>
      <c r="U710" s="307"/>
      <c r="V710" s="307"/>
      <c r="W710" s="307"/>
      <c r="X710" s="307"/>
      <c r="Y710" s="307"/>
      <c r="Z710" s="307"/>
    </row>
    <row r="711" spans="1:26" ht="12" customHeight="1">
      <c r="A711" s="366"/>
      <c r="B711" s="367"/>
      <c r="C711" s="307"/>
      <c r="D711" s="307"/>
      <c r="E711" s="317"/>
      <c r="F711" s="317"/>
      <c r="G711" s="317"/>
      <c r="H711" s="317"/>
      <c r="I711" s="341"/>
      <c r="J711" s="368"/>
      <c r="K711" s="307"/>
      <c r="L711" s="307"/>
      <c r="M711" s="369"/>
      <c r="N711" s="317"/>
      <c r="O711" s="307"/>
      <c r="P711" s="307"/>
      <c r="Q711" s="307"/>
      <c r="R711" s="307"/>
      <c r="S711" s="307"/>
      <c r="T711" s="307"/>
      <c r="U711" s="307"/>
      <c r="V711" s="307"/>
      <c r="W711" s="307"/>
      <c r="X711" s="307"/>
      <c r="Y711" s="307"/>
      <c r="Z711" s="307"/>
    </row>
    <row r="712" spans="1:26" ht="12" customHeight="1">
      <c r="A712" s="366"/>
      <c r="B712" s="367"/>
      <c r="C712" s="307"/>
      <c r="D712" s="307"/>
      <c r="E712" s="317"/>
      <c r="F712" s="317"/>
      <c r="G712" s="317"/>
      <c r="H712" s="317"/>
      <c r="I712" s="341"/>
      <c r="J712" s="368"/>
      <c r="K712" s="307"/>
      <c r="L712" s="307"/>
      <c r="M712" s="369"/>
      <c r="N712" s="317"/>
      <c r="O712" s="307"/>
      <c r="P712" s="307"/>
      <c r="Q712" s="307"/>
      <c r="R712" s="307"/>
      <c r="S712" s="307"/>
      <c r="T712" s="307"/>
      <c r="U712" s="307"/>
      <c r="V712" s="307"/>
      <c r="W712" s="307"/>
      <c r="X712" s="307"/>
      <c r="Y712" s="307"/>
      <c r="Z712" s="307"/>
    </row>
    <row r="713" spans="1:26" ht="12" customHeight="1">
      <c r="A713" s="366"/>
      <c r="B713" s="367"/>
      <c r="C713" s="307"/>
      <c r="D713" s="307"/>
      <c r="E713" s="317"/>
      <c r="F713" s="317"/>
      <c r="G713" s="317"/>
      <c r="H713" s="317"/>
      <c r="I713" s="341"/>
      <c r="J713" s="368"/>
      <c r="K713" s="307"/>
      <c r="L713" s="307"/>
      <c r="M713" s="369"/>
      <c r="N713" s="317"/>
      <c r="O713" s="307"/>
      <c r="P713" s="307"/>
      <c r="Q713" s="307"/>
      <c r="R713" s="307"/>
      <c r="S713" s="307"/>
      <c r="T713" s="307"/>
      <c r="U713" s="307"/>
      <c r="V713" s="307"/>
      <c r="W713" s="307"/>
      <c r="X713" s="307"/>
      <c r="Y713" s="307"/>
      <c r="Z713" s="307"/>
    </row>
    <row r="714" spans="1:26" ht="12" customHeight="1">
      <c r="A714" s="366"/>
      <c r="B714" s="367"/>
      <c r="C714" s="307"/>
      <c r="D714" s="307"/>
      <c r="E714" s="317"/>
      <c r="F714" s="317"/>
      <c r="G714" s="317"/>
      <c r="H714" s="317"/>
      <c r="I714" s="341"/>
      <c r="J714" s="368"/>
      <c r="K714" s="307"/>
      <c r="L714" s="307"/>
      <c r="M714" s="369"/>
      <c r="N714" s="317"/>
      <c r="O714" s="307"/>
      <c r="P714" s="307"/>
      <c r="Q714" s="307"/>
      <c r="R714" s="307"/>
      <c r="S714" s="307"/>
      <c r="T714" s="307"/>
      <c r="U714" s="307"/>
      <c r="V714" s="307"/>
      <c r="W714" s="307"/>
      <c r="X714" s="307"/>
      <c r="Y714" s="307"/>
      <c r="Z714" s="307"/>
    </row>
    <row r="715" spans="1:26" ht="12" customHeight="1">
      <c r="A715" s="366"/>
      <c r="B715" s="367"/>
      <c r="C715" s="307"/>
      <c r="D715" s="307"/>
      <c r="E715" s="317"/>
      <c r="F715" s="317"/>
      <c r="G715" s="317"/>
      <c r="H715" s="317"/>
      <c r="I715" s="341"/>
      <c r="J715" s="368"/>
      <c r="K715" s="307"/>
      <c r="L715" s="307"/>
      <c r="M715" s="369"/>
      <c r="N715" s="317"/>
      <c r="O715" s="307"/>
      <c r="P715" s="307"/>
      <c r="Q715" s="307"/>
      <c r="R715" s="307"/>
      <c r="S715" s="307"/>
      <c r="T715" s="307"/>
      <c r="U715" s="307"/>
      <c r="V715" s="307"/>
      <c r="W715" s="307"/>
      <c r="X715" s="307"/>
      <c r="Y715" s="307"/>
      <c r="Z715" s="307"/>
    </row>
    <row r="716" spans="1:26" ht="12" customHeight="1">
      <c r="A716" s="366"/>
      <c r="B716" s="367"/>
      <c r="C716" s="307"/>
      <c r="D716" s="307"/>
      <c r="E716" s="317"/>
      <c r="F716" s="317"/>
      <c r="G716" s="317"/>
      <c r="H716" s="317"/>
      <c r="I716" s="341"/>
      <c r="J716" s="368"/>
      <c r="K716" s="307"/>
      <c r="L716" s="307"/>
      <c r="M716" s="369"/>
      <c r="N716" s="317"/>
      <c r="O716" s="307"/>
      <c r="P716" s="307"/>
      <c r="Q716" s="307"/>
      <c r="R716" s="307"/>
      <c r="S716" s="307"/>
      <c r="T716" s="307"/>
      <c r="U716" s="307"/>
      <c r="V716" s="307"/>
      <c r="W716" s="307"/>
      <c r="X716" s="307"/>
      <c r="Y716" s="307"/>
      <c r="Z716" s="307"/>
    </row>
    <row r="717" spans="1:26" ht="12" customHeight="1">
      <c r="A717" s="366"/>
      <c r="B717" s="367"/>
      <c r="C717" s="307"/>
      <c r="D717" s="307"/>
      <c r="E717" s="317"/>
      <c r="F717" s="317"/>
      <c r="G717" s="317"/>
      <c r="H717" s="317"/>
      <c r="I717" s="341"/>
      <c r="J717" s="368"/>
      <c r="K717" s="307"/>
      <c r="L717" s="307"/>
      <c r="M717" s="369"/>
      <c r="N717" s="317"/>
      <c r="O717" s="307"/>
      <c r="P717" s="307"/>
      <c r="Q717" s="307"/>
      <c r="R717" s="307"/>
      <c r="S717" s="307"/>
      <c r="T717" s="307"/>
      <c r="U717" s="307"/>
      <c r="V717" s="307"/>
      <c r="W717" s="307"/>
      <c r="X717" s="307"/>
      <c r="Y717" s="307"/>
      <c r="Z717" s="307"/>
    </row>
    <row r="718" spans="1:26" ht="12" customHeight="1">
      <c r="A718" s="366"/>
      <c r="B718" s="367"/>
      <c r="C718" s="307"/>
      <c r="D718" s="307"/>
      <c r="E718" s="317"/>
      <c r="F718" s="317"/>
      <c r="G718" s="317"/>
      <c r="H718" s="317"/>
      <c r="I718" s="341"/>
      <c r="J718" s="368"/>
      <c r="K718" s="307"/>
      <c r="L718" s="307"/>
      <c r="M718" s="369"/>
      <c r="N718" s="317"/>
      <c r="O718" s="307"/>
      <c r="P718" s="307"/>
      <c r="Q718" s="307"/>
      <c r="R718" s="307"/>
      <c r="S718" s="307"/>
      <c r="T718" s="307"/>
      <c r="U718" s="307"/>
      <c r="V718" s="307"/>
      <c r="W718" s="307"/>
      <c r="X718" s="307"/>
      <c r="Y718" s="307"/>
      <c r="Z718" s="307"/>
    </row>
    <row r="719" spans="1:26" ht="12" customHeight="1">
      <c r="A719" s="366"/>
      <c r="B719" s="367"/>
      <c r="C719" s="307"/>
      <c r="D719" s="307"/>
      <c r="E719" s="317"/>
      <c r="F719" s="317"/>
      <c r="G719" s="317"/>
      <c r="H719" s="317"/>
      <c r="I719" s="341"/>
      <c r="J719" s="368"/>
      <c r="K719" s="307"/>
      <c r="L719" s="307"/>
      <c r="M719" s="369"/>
      <c r="N719" s="317"/>
      <c r="O719" s="307"/>
      <c r="P719" s="307"/>
      <c r="Q719" s="307"/>
      <c r="R719" s="307"/>
      <c r="S719" s="307"/>
      <c r="T719" s="307"/>
      <c r="U719" s="307"/>
      <c r="V719" s="307"/>
      <c r="W719" s="307"/>
      <c r="X719" s="307"/>
      <c r="Y719" s="307"/>
      <c r="Z719" s="307"/>
    </row>
    <row r="720" spans="1:26" ht="12" customHeight="1">
      <c r="A720" s="366"/>
      <c r="B720" s="367"/>
      <c r="C720" s="307"/>
      <c r="D720" s="307"/>
      <c r="E720" s="317"/>
      <c r="F720" s="317"/>
      <c r="G720" s="317"/>
      <c r="H720" s="317"/>
      <c r="I720" s="341"/>
      <c r="J720" s="368"/>
      <c r="K720" s="307"/>
      <c r="L720" s="307"/>
      <c r="M720" s="369"/>
      <c r="N720" s="317"/>
      <c r="O720" s="307"/>
      <c r="P720" s="307"/>
      <c r="Q720" s="307"/>
      <c r="R720" s="307"/>
      <c r="S720" s="307"/>
      <c r="T720" s="307"/>
      <c r="U720" s="307"/>
      <c r="V720" s="307"/>
      <c r="W720" s="307"/>
      <c r="X720" s="307"/>
      <c r="Y720" s="307"/>
      <c r="Z720" s="307"/>
    </row>
    <row r="721" spans="1:26" ht="12" customHeight="1">
      <c r="A721" s="366"/>
      <c r="B721" s="367"/>
      <c r="C721" s="307"/>
      <c r="D721" s="307"/>
      <c r="E721" s="317"/>
      <c r="F721" s="317"/>
      <c r="G721" s="317"/>
      <c r="H721" s="317"/>
      <c r="I721" s="341"/>
      <c r="J721" s="368"/>
      <c r="K721" s="307"/>
      <c r="L721" s="307"/>
      <c r="M721" s="369"/>
      <c r="N721" s="317"/>
      <c r="O721" s="307"/>
      <c r="P721" s="307"/>
      <c r="Q721" s="307"/>
      <c r="R721" s="307"/>
      <c r="S721" s="307"/>
      <c r="T721" s="307"/>
      <c r="U721" s="307"/>
      <c r="V721" s="307"/>
      <c r="W721" s="307"/>
      <c r="X721" s="307"/>
      <c r="Y721" s="307"/>
      <c r="Z721" s="307"/>
    </row>
    <row r="722" spans="1:26" ht="12" customHeight="1">
      <c r="A722" s="366"/>
      <c r="B722" s="367"/>
      <c r="C722" s="307"/>
      <c r="D722" s="307"/>
      <c r="E722" s="317"/>
      <c r="F722" s="317"/>
      <c r="G722" s="317"/>
      <c r="H722" s="317"/>
      <c r="I722" s="341"/>
      <c r="J722" s="368"/>
      <c r="K722" s="307"/>
      <c r="L722" s="307"/>
      <c r="M722" s="369"/>
      <c r="N722" s="317"/>
      <c r="O722" s="307"/>
      <c r="P722" s="307"/>
      <c r="Q722" s="307"/>
      <c r="R722" s="307"/>
      <c r="S722" s="307"/>
      <c r="T722" s="307"/>
      <c r="U722" s="307"/>
      <c r="V722" s="307"/>
      <c r="W722" s="307"/>
      <c r="X722" s="307"/>
      <c r="Y722" s="307"/>
      <c r="Z722" s="307"/>
    </row>
    <row r="723" spans="1:26" ht="12" customHeight="1">
      <c r="A723" s="366"/>
      <c r="B723" s="367"/>
      <c r="C723" s="307"/>
      <c r="D723" s="307"/>
      <c r="E723" s="317"/>
      <c r="F723" s="317"/>
      <c r="G723" s="317"/>
      <c r="H723" s="317"/>
      <c r="I723" s="341"/>
      <c r="J723" s="368"/>
      <c r="K723" s="307"/>
      <c r="L723" s="307"/>
      <c r="M723" s="369"/>
      <c r="N723" s="317"/>
      <c r="O723" s="307"/>
      <c r="P723" s="307"/>
      <c r="Q723" s="307"/>
      <c r="R723" s="307"/>
      <c r="S723" s="307"/>
      <c r="T723" s="307"/>
      <c r="U723" s="307"/>
      <c r="V723" s="307"/>
      <c r="W723" s="307"/>
      <c r="X723" s="307"/>
      <c r="Y723" s="307"/>
      <c r="Z723" s="307"/>
    </row>
    <row r="724" spans="1:26" ht="12" customHeight="1">
      <c r="A724" s="366"/>
      <c r="B724" s="367"/>
      <c r="C724" s="307"/>
      <c r="D724" s="307"/>
      <c r="E724" s="317"/>
      <c r="F724" s="317"/>
      <c r="G724" s="317"/>
      <c r="H724" s="317"/>
      <c r="I724" s="341"/>
      <c r="J724" s="368"/>
      <c r="K724" s="307"/>
      <c r="L724" s="307"/>
      <c r="M724" s="369"/>
      <c r="N724" s="317"/>
      <c r="O724" s="307"/>
      <c r="P724" s="307"/>
      <c r="Q724" s="307"/>
      <c r="R724" s="307"/>
      <c r="S724" s="307"/>
      <c r="T724" s="307"/>
      <c r="U724" s="307"/>
      <c r="V724" s="307"/>
      <c r="W724" s="307"/>
      <c r="X724" s="307"/>
      <c r="Y724" s="307"/>
      <c r="Z724" s="307"/>
    </row>
    <row r="725" spans="1:26" ht="12" customHeight="1">
      <c r="A725" s="366"/>
      <c r="B725" s="367"/>
      <c r="C725" s="307"/>
      <c r="D725" s="307"/>
      <c r="E725" s="317"/>
      <c r="F725" s="317"/>
      <c r="G725" s="317"/>
      <c r="H725" s="317"/>
      <c r="I725" s="341"/>
      <c r="J725" s="368"/>
      <c r="K725" s="307"/>
      <c r="L725" s="307"/>
      <c r="M725" s="369"/>
      <c r="N725" s="317"/>
      <c r="O725" s="307"/>
      <c r="P725" s="307"/>
      <c r="Q725" s="307"/>
      <c r="R725" s="307"/>
      <c r="S725" s="307"/>
      <c r="T725" s="307"/>
      <c r="U725" s="307"/>
      <c r="V725" s="307"/>
      <c r="W725" s="307"/>
      <c r="X725" s="307"/>
      <c r="Y725" s="307"/>
      <c r="Z725" s="307"/>
    </row>
    <row r="726" spans="1:26" ht="12" customHeight="1">
      <c r="A726" s="366"/>
      <c r="B726" s="367"/>
      <c r="C726" s="307"/>
      <c r="D726" s="307"/>
      <c r="E726" s="317"/>
      <c r="F726" s="317"/>
      <c r="G726" s="317"/>
      <c r="H726" s="317"/>
      <c r="I726" s="341"/>
      <c r="J726" s="368"/>
      <c r="K726" s="307"/>
      <c r="L726" s="307"/>
      <c r="M726" s="369"/>
      <c r="N726" s="317"/>
      <c r="O726" s="307"/>
      <c r="P726" s="307"/>
      <c r="Q726" s="307"/>
      <c r="R726" s="307"/>
      <c r="S726" s="307"/>
      <c r="T726" s="307"/>
      <c r="U726" s="307"/>
      <c r="V726" s="307"/>
      <c r="W726" s="307"/>
      <c r="X726" s="307"/>
      <c r="Y726" s="307"/>
      <c r="Z726" s="307"/>
    </row>
    <row r="727" spans="1:26" ht="12" customHeight="1">
      <c r="A727" s="366"/>
      <c r="B727" s="367"/>
      <c r="C727" s="307"/>
      <c r="D727" s="307"/>
      <c r="E727" s="317"/>
      <c r="F727" s="317"/>
      <c r="G727" s="317"/>
      <c r="H727" s="317"/>
      <c r="I727" s="341"/>
      <c r="J727" s="368"/>
      <c r="K727" s="307"/>
      <c r="L727" s="307"/>
      <c r="M727" s="369"/>
      <c r="N727" s="317"/>
      <c r="O727" s="307"/>
      <c r="P727" s="307"/>
      <c r="Q727" s="307"/>
      <c r="R727" s="307"/>
      <c r="S727" s="307"/>
      <c r="T727" s="307"/>
      <c r="U727" s="307"/>
      <c r="V727" s="307"/>
      <c r="W727" s="307"/>
      <c r="X727" s="307"/>
      <c r="Y727" s="307"/>
      <c r="Z727" s="307"/>
    </row>
    <row r="728" spans="1:26" ht="12" customHeight="1">
      <c r="A728" s="366"/>
      <c r="B728" s="367"/>
      <c r="C728" s="307"/>
      <c r="D728" s="307"/>
      <c r="E728" s="317"/>
      <c r="F728" s="317"/>
      <c r="G728" s="317"/>
      <c r="H728" s="317"/>
      <c r="I728" s="341"/>
      <c r="J728" s="368"/>
      <c r="K728" s="307"/>
      <c r="L728" s="307"/>
      <c r="M728" s="369"/>
      <c r="N728" s="317"/>
      <c r="O728" s="307"/>
      <c r="P728" s="307"/>
      <c r="Q728" s="307"/>
      <c r="R728" s="307"/>
      <c r="S728" s="307"/>
      <c r="T728" s="307"/>
      <c r="U728" s="307"/>
      <c r="V728" s="307"/>
      <c r="W728" s="307"/>
      <c r="X728" s="307"/>
      <c r="Y728" s="307"/>
      <c r="Z728" s="307"/>
    </row>
    <row r="729" spans="1:26" ht="12" customHeight="1">
      <c r="A729" s="366"/>
      <c r="B729" s="367"/>
      <c r="C729" s="307"/>
      <c r="D729" s="307"/>
      <c r="E729" s="317"/>
      <c r="F729" s="317"/>
      <c r="G729" s="317"/>
      <c r="H729" s="317"/>
      <c r="I729" s="341"/>
      <c r="J729" s="368"/>
      <c r="K729" s="307"/>
      <c r="L729" s="307"/>
      <c r="M729" s="369"/>
      <c r="N729" s="317"/>
      <c r="O729" s="307"/>
      <c r="P729" s="307"/>
      <c r="Q729" s="307"/>
      <c r="R729" s="307"/>
      <c r="S729" s="307"/>
      <c r="T729" s="307"/>
      <c r="U729" s="307"/>
      <c r="V729" s="307"/>
      <c r="W729" s="307"/>
      <c r="X729" s="307"/>
      <c r="Y729" s="307"/>
      <c r="Z729" s="307"/>
    </row>
    <row r="730" spans="1:26" ht="12" customHeight="1">
      <c r="A730" s="366"/>
      <c r="B730" s="367"/>
      <c r="C730" s="307"/>
      <c r="D730" s="307"/>
      <c r="E730" s="317"/>
      <c r="F730" s="317"/>
      <c r="G730" s="317"/>
      <c r="H730" s="317"/>
      <c r="I730" s="341"/>
      <c r="J730" s="368"/>
      <c r="K730" s="307"/>
      <c r="L730" s="307"/>
      <c r="M730" s="369"/>
      <c r="N730" s="317"/>
      <c r="O730" s="307"/>
      <c r="P730" s="307"/>
      <c r="Q730" s="307"/>
      <c r="R730" s="307"/>
      <c r="S730" s="307"/>
      <c r="T730" s="307"/>
      <c r="U730" s="307"/>
      <c r="V730" s="307"/>
      <c r="W730" s="307"/>
      <c r="X730" s="307"/>
      <c r="Y730" s="307"/>
      <c r="Z730" s="307"/>
    </row>
    <row r="731" spans="1:26" ht="12" customHeight="1">
      <c r="A731" s="366"/>
      <c r="B731" s="367"/>
      <c r="C731" s="307"/>
      <c r="D731" s="307"/>
      <c r="E731" s="317"/>
      <c r="F731" s="317"/>
      <c r="G731" s="317"/>
      <c r="H731" s="317"/>
      <c r="I731" s="341"/>
      <c r="J731" s="368"/>
      <c r="K731" s="307"/>
      <c r="L731" s="307"/>
      <c r="M731" s="369"/>
      <c r="N731" s="317"/>
      <c r="O731" s="307"/>
      <c r="P731" s="307"/>
      <c r="Q731" s="307"/>
      <c r="R731" s="307"/>
      <c r="S731" s="307"/>
      <c r="T731" s="307"/>
      <c r="U731" s="307"/>
      <c r="V731" s="307"/>
      <c r="W731" s="307"/>
      <c r="X731" s="307"/>
      <c r="Y731" s="307"/>
      <c r="Z731" s="307"/>
    </row>
    <row r="732" spans="1:26" ht="12" customHeight="1">
      <c r="A732" s="366"/>
      <c r="B732" s="367"/>
      <c r="C732" s="307"/>
      <c r="D732" s="307"/>
      <c r="E732" s="317"/>
      <c r="F732" s="317"/>
      <c r="G732" s="317"/>
      <c r="H732" s="317"/>
      <c r="I732" s="341"/>
      <c r="J732" s="368"/>
      <c r="K732" s="307"/>
      <c r="L732" s="307"/>
      <c r="M732" s="369"/>
      <c r="N732" s="317"/>
      <c r="O732" s="307"/>
      <c r="P732" s="307"/>
      <c r="Q732" s="307"/>
      <c r="R732" s="307"/>
      <c r="S732" s="307"/>
      <c r="T732" s="307"/>
      <c r="U732" s="307"/>
      <c r="V732" s="307"/>
      <c r="W732" s="307"/>
      <c r="X732" s="307"/>
      <c r="Y732" s="307"/>
      <c r="Z732" s="307"/>
    </row>
    <row r="733" spans="1:26" ht="12" customHeight="1">
      <c r="A733" s="366"/>
      <c r="B733" s="367"/>
      <c r="C733" s="307"/>
      <c r="D733" s="307"/>
      <c r="E733" s="317"/>
      <c r="F733" s="317"/>
      <c r="G733" s="317"/>
      <c r="H733" s="317"/>
      <c r="I733" s="341"/>
      <c r="J733" s="368"/>
      <c r="K733" s="307"/>
      <c r="L733" s="307"/>
      <c r="M733" s="369"/>
      <c r="N733" s="317"/>
      <c r="O733" s="307"/>
      <c r="P733" s="307"/>
      <c r="Q733" s="307"/>
      <c r="R733" s="307"/>
      <c r="S733" s="307"/>
      <c r="T733" s="307"/>
      <c r="U733" s="307"/>
      <c r="V733" s="307"/>
      <c r="W733" s="307"/>
      <c r="X733" s="307"/>
      <c r="Y733" s="307"/>
      <c r="Z733" s="307"/>
    </row>
    <row r="734" spans="1:26" ht="12" customHeight="1">
      <c r="A734" s="366"/>
      <c r="B734" s="367"/>
      <c r="C734" s="307"/>
      <c r="D734" s="307"/>
      <c r="E734" s="317"/>
      <c r="F734" s="317"/>
      <c r="G734" s="317"/>
      <c r="H734" s="317"/>
      <c r="I734" s="341"/>
      <c r="J734" s="368"/>
      <c r="K734" s="307"/>
      <c r="L734" s="307"/>
      <c r="M734" s="369"/>
      <c r="N734" s="317"/>
      <c r="O734" s="307"/>
      <c r="P734" s="307"/>
      <c r="Q734" s="307"/>
      <c r="R734" s="307"/>
      <c r="S734" s="307"/>
      <c r="T734" s="307"/>
      <c r="U734" s="307"/>
      <c r="V734" s="307"/>
      <c r="W734" s="307"/>
      <c r="X734" s="307"/>
      <c r="Y734" s="307"/>
      <c r="Z734" s="307"/>
    </row>
    <row r="735" spans="1:26" ht="12" customHeight="1">
      <c r="A735" s="366"/>
      <c r="B735" s="367"/>
      <c r="C735" s="307"/>
      <c r="D735" s="307"/>
      <c r="E735" s="317"/>
      <c r="F735" s="317"/>
      <c r="G735" s="317"/>
      <c r="H735" s="317"/>
      <c r="I735" s="341"/>
      <c r="J735" s="368"/>
      <c r="K735" s="307"/>
      <c r="L735" s="307"/>
      <c r="M735" s="369"/>
      <c r="N735" s="317"/>
      <c r="O735" s="307"/>
      <c r="P735" s="307"/>
      <c r="Q735" s="307"/>
      <c r="R735" s="307"/>
      <c r="S735" s="307"/>
      <c r="T735" s="307"/>
      <c r="U735" s="307"/>
      <c r="V735" s="307"/>
      <c r="W735" s="307"/>
      <c r="X735" s="307"/>
      <c r="Y735" s="307"/>
      <c r="Z735" s="307"/>
    </row>
    <row r="736" spans="1:26" ht="12" customHeight="1">
      <c r="A736" s="366"/>
      <c r="B736" s="367"/>
      <c r="C736" s="307"/>
      <c r="D736" s="307"/>
      <c r="E736" s="317"/>
      <c r="F736" s="317"/>
      <c r="G736" s="317"/>
      <c r="H736" s="317"/>
      <c r="I736" s="341"/>
      <c r="J736" s="368"/>
      <c r="K736" s="307"/>
      <c r="L736" s="307"/>
      <c r="M736" s="369"/>
      <c r="N736" s="317"/>
      <c r="O736" s="307"/>
      <c r="P736" s="307"/>
      <c r="Q736" s="307"/>
      <c r="R736" s="307"/>
      <c r="S736" s="307"/>
      <c r="T736" s="307"/>
      <c r="U736" s="307"/>
      <c r="V736" s="307"/>
      <c r="W736" s="307"/>
      <c r="X736" s="307"/>
      <c r="Y736" s="307"/>
      <c r="Z736" s="307"/>
    </row>
    <row r="737" spans="1:26" ht="12" customHeight="1">
      <c r="A737" s="366"/>
      <c r="B737" s="367"/>
      <c r="C737" s="307"/>
      <c r="D737" s="307"/>
      <c r="E737" s="317"/>
      <c r="F737" s="317"/>
      <c r="G737" s="317"/>
      <c r="H737" s="317"/>
      <c r="I737" s="341"/>
      <c r="J737" s="368"/>
      <c r="K737" s="307"/>
      <c r="L737" s="307"/>
      <c r="M737" s="369"/>
      <c r="N737" s="317"/>
      <c r="O737" s="307"/>
      <c r="P737" s="307"/>
      <c r="Q737" s="307"/>
      <c r="R737" s="307"/>
      <c r="S737" s="307"/>
      <c r="T737" s="307"/>
      <c r="U737" s="307"/>
      <c r="V737" s="307"/>
      <c r="W737" s="307"/>
      <c r="X737" s="307"/>
      <c r="Y737" s="307"/>
      <c r="Z737" s="307"/>
    </row>
    <row r="738" spans="1:26" ht="12" customHeight="1">
      <c r="A738" s="366"/>
      <c r="B738" s="367"/>
      <c r="C738" s="307"/>
      <c r="D738" s="307"/>
      <c r="E738" s="317"/>
      <c r="F738" s="317"/>
      <c r="G738" s="317"/>
      <c r="H738" s="317"/>
      <c r="I738" s="341"/>
      <c r="J738" s="368"/>
      <c r="K738" s="307"/>
      <c r="L738" s="307"/>
      <c r="M738" s="369"/>
      <c r="N738" s="317"/>
      <c r="O738" s="307"/>
      <c r="P738" s="307"/>
      <c r="Q738" s="307"/>
      <c r="R738" s="307"/>
      <c r="S738" s="307"/>
      <c r="T738" s="307"/>
      <c r="U738" s="307"/>
      <c r="V738" s="307"/>
      <c r="W738" s="307"/>
      <c r="X738" s="307"/>
      <c r="Y738" s="307"/>
      <c r="Z738" s="307"/>
    </row>
    <row r="739" spans="1:26" ht="12" customHeight="1">
      <c r="A739" s="366"/>
      <c r="B739" s="367"/>
      <c r="C739" s="307"/>
      <c r="D739" s="307"/>
      <c r="E739" s="317"/>
      <c r="F739" s="317"/>
      <c r="G739" s="317"/>
      <c r="H739" s="317"/>
      <c r="I739" s="341"/>
      <c r="J739" s="368"/>
      <c r="K739" s="307"/>
      <c r="L739" s="307"/>
      <c r="M739" s="369"/>
      <c r="N739" s="317"/>
      <c r="O739" s="307"/>
      <c r="P739" s="307"/>
      <c r="Q739" s="307"/>
      <c r="R739" s="307"/>
      <c r="S739" s="307"/>
      <c r="T739" s="307"/>
      <c r="U739" s="307"/>
      <c r="V739" s="307"/>
      <c r="W739" s="307"/>
      <c r="X739" s="307"/>
      <c r="Y739" s="307"/>
      <c r="Z739" s="307"/>
    </row>
    <row r="740" spans="1:26" ht="12" customHeight="1">
      <c r="A740" s="366"/>
      <c r="B740" s="367"/>
      <c r="C740" s="307"/>
      <c r="D740" s="307"/>
      <c r="E740" s="317"/>
      <c r="F740" s="317"/>
      <c r="G740" s="317"/>
      <c r="H740" s="317"/>
      <c r="I740" s="341"/>
      <c r="J740" s="368"/>
      <c r="K740" s="307"/>
      <c r="L740" s="307"/>
      <c r="M740" s="369"/>
      <c r="N740" s="317"/>
      <c r="O740" s="307"/>
      <c r="P740" s="307"/>
      <c r="Q740" s="307"/>
      <c r="R740" s="307"/>
      <c r="S740" s="307"/>
      <c r="T740" s="307"/>
      <c r="U740" s="307"/>
      <c r="V740" s="307"/>
      <c r="W740" s="307"/>
      <c r="X740" s="307"/>
      <c r="Y740" s="307"/>
      <c r="Z740" s="307"/>
    </row>
    <row r="741" spans="1:26" ht="12" customHeight="1">
      <c r="A741" s="366"/>
      <c r="B741" s="367"/>
      <c r="C741" s="307"/>
      <c r="D741" s="307"/>
      <c r="E741" s="317"/>
      <c r="F741" s="317"/>
      <c r="G741" s="317"/>
      <c r="H741" s="317"/>
      <c r="I741" s="341"/>
      <c r="J741" s="368"/>
      <c r="K741" s="307"/>
      <c r="L741" s="307"/>
      <c r="M741" s="369"/>
      <c r="N741" s="317"/>
      <c r="O741" s="307"/>
      <c r="P741" s="307"/>
      <c r="Q741" s="307"/>
      <c r="R741" s="307"/>
      <c r="S741" s="307"/>
      <c r="T741" s="307"/>
      <c r="U741" s="307"/>
      <c r="V741" s="307"/>
      <c r="W741" s="307"/>
      <c r="X741" s="307"/>
      <c r="Y741" s="307"/>
      <c r="Z741" s="307"/>
    </row>
    <row r="742" spans="1:26" ht="12" customHeight="1">
      <c r="A742" s="366"/>
      <c r="B742" s="367"/>
      <c r="C742" s="307"/>
      <c r="D742" s="307"/>
      <c r="E742" s="317"/>
      <c r="F742" s="317"/>
      <c r="G742" s="317"/>
      <c r="H742" s="317"/>
      <c r="I742" s="341"/>
      <c r="J742" s="368"/>
      <c r="K742" s="307"/>
      <c r="L742" s="307"/>
      <c r="M742" s="369"/>
      <c r="N742" s="317"/>
      <c r="O742" s="307"/>
      <c r="P742" s="307"/>
      <c r="Q742" s="307"/>
      <c r="R742" s="307"/>
      <c r="S742" s="307"/>
      <c r="T742" s="307"/>
      <c r="U742" s="307"/>
      <c r="V742" s="307"/>
      <c r="W742" s="307"/>
      <c r="X742" s="307"/>
      <c r="Y742" s="307"/>
      <c r="Z742" s="307"/>
    </row>
    <row r="743" spans="1:26" ht="12" customHeight="1">
      <c r="A743" s="366"/>
      <c r="B743" s="367"/>
      <c r="C743" s="307"/>
      <c r="D743" s="307"/>
      <c r="E743" s="317"/>
      <c r="F743" s="317"/>
      <c r="G743" s="317"/>
      <c r="H743" s="317"/>
      <c r="I743" s="341"/>
      <c r="J743" s="368"/>
      <c r="K743" s="307"/>
      <c r="L743" s="307"/>
      <c r="M743" s="369"/>
      <c r="N743" s="317"/>
      <c r="O743" s="307"/>
      <c r="P743" s="307"/>
      <c r="Q743" s="307"/>
      <c r="R743" s="307"/>
      <c r="S743" s="307"/>
      <c r="T743" s="307"/>
      <c r="U743" s="307"/>
      <c r="V743" s="307"/>
      <c r="W743" s="307"/>
      <c r="X743" s="307"/>
      <c r="Y743" s="307"/>
      <c r="Z743" s="307"/>
    </row>
    <row r="744" spans="1:26" ht="12" customHeight="1">
      <c r="A744" s="366"/>
      <c r="B744" s="367"/>
      <c r="C744" s="307"/>
      <c r="D744" s="307"/>
      <c r="E744" s="317"/>
      <c r="F744" s="317"/>
      <c r="G744" s="317"/>
      <c r="H744" s="317"/>
      <c r="I744" s="341"/>
      <c r="J744" s="368"/>
      <c r="K744" s="307"/>
      <c r="L744" s="307"/>
      <c r="M744" s="369"/>
      <c r="N744" s="317"/>
      <c r="O744" s="307"/>
      <c r="P744" s="307"/>
      <c r="Q744" s="307"/>
      <c r="R744" s="307"/>
      <c r="S744" s="307"/>
      <c r="T744" s="307"/>
      <c r="U744" s="307"/>
      <c r="V744" s="307"/>
      <c r="W744" s="307"/>
      <c r="X744" s="307"/>
      <c r="Y744" s="307"/>
      <c r="Z744" s="307"/>
    </row>
    <row r="745" spans="1:26" ht="12" customHeight="1">
      <c r="A745" s="366"/>
      <c r="B745" s="367"/>
      <c r="C745" s="307"/>
      <c r="D745" s="307"/>
      <c r="E745" s="317"/>
      <c r="F745" s="317"/>
      <c r="G745" s="317"/>
      <c r="H745" s="317"/>
      <c r="I745" s="341"/>
      <c r="J745" s="368"/>
      <c r="K745" s="307"/>
      <c r="L745" s="307"/>
      <c r="M745" s="369"/>
      <c r="N745" s="317"/>
      <c r="O745" s="307"/>
      <c r="P745" s="307"/>
      <c r="Q745" s="307"/>
      <c r="R745" s="307"/>
      <c r="S745" s="307"/>
      <c r="T745" s="307"/>
      <c r="U745" s="307"/>
      <c r="V745" s="307"/>
      <c r="W745" s="307"/>
      <c r="X745" s="307"/>
      <c r="Y745" s="307"/>
      <c r="Z745" s="307"/>
    </row>
    <row r="746" spans="1:26" ht="12" customHeight="1">
      <c r="A746" s="366"/>
      <c r="B746" s="367"/>
      <c r="C746" s="307"/>
      <c r="D746" s="307"/>
      <c r="E746" s="317"/>
      <c r="F746" s="317"/>
      <c r="G746" s="317"/>
      <c r="H746" s="317"/>
      <c r="I746" s="341"/>
      <c r="J746" s="368"/>
      <c r="K746" s="307"/>
      <c r="L746" s="307"/>
      <c r="M746" s="369"/>
      <c r="N746" s="317"/>
      <c r="O746" s="307"/>
      <c r="P746" s="307"/>
      <c r="Q746" s="307"/>
      <c r="R746" s="307"/>
      <c r="S746" s="307"/>
      <c r="T746" s="307"/>
      <c r="U746" s="307"/>
      <c r="V746" s="307"/>
      <c r="W746" s="307"/>
      <c r="X746" s="307"/>
      <c r="Y746" s="307"/>
      <c r="Z746" s="307"/>
    </row>
    <row r="747" spans="1:26" ht="12" customHeight="1">
      <c r="A747" s="366"/>
      <c r="B747" s="367"/>
      <c r="C747" s="307"/>
      <c r="D747" s="307"/>
      <c r="E747" s="317"/>
      <c r="F747" s="317"/>
      <c r="G747" s="317"/>
      <c r="H747" s="317"/>
      <c r="I747" s="341"/>
      <c r="J747" s="368"/>
      <c r="K747" s="307"/>
      <c r="L747" s="307"/>
      <c r="M747" s="369"/>
      <c r="N747" s="317"/>
      <c r="O747" s="307"/>
      <c r="P747" s="307"/>
      <c r="Q747" s="307"/>
      <c r="R747" s="307"/>
      <c r="S747" s="307"/>
      <c r="T747" s="307"/>
      <c r="U747" s="307"/>
      <c r="V747" s="307"/>
      <c r="W747" s="307"/>
      <c r="X747" s="307"/>
      <c r="Y747" s="307"/>
      <c r="Z747" s="307"/>
    </row>
    <row r="748" spans="1:26" ht="12" customHeight="1">
      <c r="A748" s="366"/>
      <c r="B748" s="367"/>
      <c r="C748" s="307"/>
      <c r="D748" s="307"/>
      <c r="E748" s="317"/>
      <c r="F748" s="317"/>
      <c r="G748" s="317"/>
      <c r="H748" s="317"/>
      <c r="I748" s="341"/>
      <c r="J748" s="368"/>
      <c r="K748" s="307"/>
      <c r="L748" s="307"/>
      <c r="M748" s="369"/>
      <c r="N748" s="317"/>
      <c r="O748" s="307"/>
      <c r="P748" s="307"/>
      <c r="Q748" s="307"/>
      <c r="R748" s="307"/>
      <c r="S748" s="307"/>
      <c r="T748" s="307"/>
      <c r="U748" s="307"/>
      <c r="V748" s="307"/>
      <c r="W748" s="307"/>
      <c r="X748" s="307"/>
      <c r="Y748" s="307"/>
      <c r="Z748" s="307"/>
    </row>
    <row r="749" spans="1:26" ht="12" customHeight="1">
      <c r="A749" s="366"/>
      <c r="B749" s="367"/>
      <c r="C749" s="307"/>
      <c r="D749" s="307"/>
      <c r="E749" s="317"/>
      <c r="F749" s="317"/>
      <c r="G749" s="317"/>
      <c r="H749" s="317"/>
      <c r="I749" s="341"/>
      <c r="J749" s="368"/>
      <c r="K749" s="307"/>
      <c r="L749" s="307"/>
      <c r="M749" s="369"/>
      <c r="N749" s="317"/>
      <c r="O749" s="307"/>
      <c r="P749" s="307"/>
      <c r="Q749" s="307"/>
      <c r="R749" s="307"/>
      <c r="S749" s="307"/>
      <c r="T749" s="307"/>
      <c r="U749" s="307"/>
      <c r="V749" s="307"/>
      <c r="W749" s="307"/>
      <c r="X749" s="307"/>
      <c r="Y749" s="307"/>
      <c r="Z749" s="307"/>
    </row>
    <row r="750" spans="1:26" ht="12" customHeight="1">
      <c r="A750" s="366"/>
      <c r="B750" s="367"/>
      <c r="C750" s="307"/>
      <c r="D750" s="307"/>
      <c r="E750" s="317"/>
      <c r="F750" s="317"/>
      <c r="G750" s="317"/>
      <c r="H750" s="317"/>
      <c r="I750" s="341"/>
      <c r="J750" s="368"/>
      <c r="K750" s="307"/>
      <c r="L750" s="307"/>
      <c r="M750" s="369"/>
      <c r="N750" s="317"/>
      <c r="O750" s="307"/>
      <c r="P750" s="307"/>
      <c r="Q750" s="307"/>
      <c r="R750" s="307"/>
      <c r="S750" s="307"/>
      <c r="T750" s="307"/>
      <c r="U750" s="307"/>
      <c r="V750" s="307"/>
      <c r="W750" s="307"/>
      <c r="X750" s="307"/>
      <c r="Y750" s="307"/>
      <c r="Z750" s="307"/>
    </row>
    <row r="751" spans="1:26" ht="12" customHeight="1">
      <c r="A751" s="366"/>
      <c r="B751" s="367"/>
      <c r="C751" s="307"/>
      <c r="D751" s="307"/>
      <c r="E751" s="317"/>
      <c r="F751" s="317"/>
      <c r="G751" s="317"/>
      <c r="H751" s="317"/>
      <c r="I751" s="341"/>
      <c r="J751" s="368"/>
      <c r="K751" s="307"/>
      <c r="L751" s="307"/>
      <c r="M751" s="369"/>
      <c r="N751" s="317"/>
      <c r="O751" s="307"/>
      <c r="P751" s="307"/>
      <c r="Q751" s="307"/>
      <c r="R751" s="307"/>
      <c r="S751" s="307"/>
      <c r="T751" s="307"/>
      <c r="U751" s="307"/>
      <c r="V751" s="307"/>
      <c r="W751" s="307"/>
      <c r="X751" s="307"/>
      <c r="Y751" s="307"/>
      <c r="Z751" s="307"/>
    </row>
    <row r="752" spans="1:26" ht="12" customHeight="1">
      <c r="A752" s="366"/>
      <c r="B752" s="367"/>
      <c r="C752" s="307"/>
      <c r="D752" s="307"/>
      <c r="E752" s="317"/>
      <c r="F752" s="317"/>
      <c r="G752" s="317"/>
      <c r="H752" s="317"/>
      <c r="I752" s="341"/>
      <c r="J752" s="368"/>
      <c r="K752" s="307"/>
      <c r="L752" s="307"/>
      <c r="M752" s="369"/>
      <c r="N752" s="317"/>
      <c r="O752" s="307"/>
      <c r="P752" s="307"/>
      <c r="Q752" s="307"/>
      <c r="R752" s="307"/>
      <c r="S752" s="307"/>
      <c r="T752" s="307"/>
      <c r="U752" s="307"/>
      <c r="V752" s="307"/>
      <c r="W752" s="307"/>
      <c r="X752" s="307"/>
      <c r="Y752" s="307"/>
      <c r="Z752" s="307"/>
    </row>
    <row r="753" spans="1:26" ht="12" customHeight="1">
      <c r="A753" s="366"/>
      <c r="B753" s="367"/>
      <c r="C753" s="307"/>
      <c r="D753" s="307"/>
      <c r="E753" s="317"/>
      <c r="F753" s="317"/>
      <c r="G753" s="317"/>
      <c r="H753" s="317"/>
      <c r="I753" s="341"/>
      <c r="J753" s="368"/>
      <c r="K753" s="307"/>
      <c r="L753" s="307"/>
      <c r="M753" s="369"/>
      <c r="N753" s="317"/>
      <c r="O753" s="307"/>
      <c r="P753" s="307"/>
      <c r="Q753" s="307"/>
      <c r="R753" s="307"/>
      <c r="S753" s="307"/>
      <c r="T753" s="307"/>
      <c r="U753" s="307"/>
      <c r="V753" s="307"/>
      <c r="W753" s="307"/>
      <c r="X753" s="307"/>
      <c r="Y753" s="307"/>
      <c r="Z753" s="307"/>
    </row>
    <row r="754" spans="1:26" ht="12" customHeight="1">
      <c r="A754" s="366"/>
      <c r="B754" s="367"/>
      <c r="C754" s="307"/>
      <c r="D754" s="307"/>
      <c r="E754" s="317"/>
      <c r="F754" s="317"/>
      <c r="G754" s="317"/>
      <c r="H754" s="317"/>
      <c r="I754" s="341"/>
      <c r="J754" s="368"/>
      <c r="K754" s="307"/>
      <c r="L754" s="307"/>
      <c r="M754" s="369"/>
      <c r="N754" s="317"/>
      <c r="O754" s="307"/>
      <c r="P754" s="307"/>
      <c r="Q754" s="307"/>
      <c r="R754" s="307"/>
      <c r="S754" s="307"/>
      <c r="T754" s="307"/>
      <c r="U754" s="307"/>
      <c r="V754" s="307"/>
      <c r="W754" s="307"/>
      <c r="X754" s="307"/>
      <c r="Y754" s="307"/>
      <c r="Z754" s="307"/>
    </row>
    <row r="755" spans="1:26" ht="12" customHeight="1">
      <c r="A755" s="366"/>
      <c r="B755" s="367"/>
      <c r="C755" s="307"/>
      <c r="D755" s="307"/>
      <c r="E755" s="317"/>
      <c r="F755" s="317"/>
      <c r="G755" s="317"/>
      <c r="H755" s="317"/>
      <c r="I755" s="341"/>
      <c r="J755" s="368"/>
      <c r="K755" s="307"/>
      <c r="L755" s="307"/>
      <c r="M755" s="369"/>
      <c r="N755" s="317"/>
      <c r="O755" s="307"/>
      <c r="P755" s="307"/>
      <c r="Q755" s="307"/>
      <c r="R755" s="307"/>
      <c r="S755" s="307"/>
      <c r="T755" s="307"/>
      <c r="U755" s="307"/>
      <c r="V755" s="307"/>
      <c r="W755" s="307"/>
      <c r="X755" s="307"/>
      <c r="Y755" s="307"/>
      <c r="Z755" s="307"/>
    </row>
    <row r="756" spans="1:26" ht="12" customHeight="1">
      <c r="A756" s="366"/>
      <c r="B756" s="367"/>
      <c r="C756" s="307"/>
      <c r="D756" s="307"/>
      <c r="E756" s="317"/>
      <c r="F756" s="317"/>
      <c r="G756" s="317"/>
      <c r="H756" s="317"/>
      <c r="I756" s="341"/>
      <c r="J756" s="368"/>
      <c r="K756" s="307"/>
      <c r="L756" s="307"/>
      <c r="M756" s="369"/>
      <c r="N756" s="317"/>
      <c r="O756" s="307"/>
      <c r="P756" s="307"/>
      <c r="Q756" s="307"/>
      <c r="R756" s="307"/>
      <c r="S756" s="307"/>
      <c r="T756" s="307"/>
      <c r="U756" s="307"/>
      <c r="V756" s="307"/>
      <c r="W756" s="307"/>
      <c r="X756" s="307"/>
      <c r="Y756" s="307"/>
      <c r="Z756" s="307"/>
    </row>
    <row r="757" spans="1:26" ht="12" customHeight="1">
      <c r="A757" s="366"/>
      <c r="B757" s="367"/>
      <c r="C757" s="307"/>
      <c r="D757" s="307"/>
      <c r="E757" s="317"/>
      <c r="F757" s="317"/>
      <c r="G757" s="317"/>
      <c r="H757" s="317"/>
      <c r="I757" s="341"/>
      <c r="J757" s="368"/>
      <c r="K757" s="307"/>
      <c r="L757" s="307"/>
      <c r="M757" s="369"/>
      <c r="N757" s="317"/>
      <c r="O757" s="307"/>
      <c r="P757" s="307"/>
      <c r="Q757" s="307"/>
      <c r="R757" s="307"/>
      <c r="S757" s="307"/>
      <c r="T757" s="307"/>
      <c r="U757" s="307"/>
      <c r="V757" s="307"/>
      <c r="W757" s="307"/>
      <c r="X757" s="307"/>
      <c r="Y757" s="307"/>
      <c r="Z757" s="307"/>
    </row>
    <row r="758" spans="1:26" ht="12" customHeight="1">
      <c r="A758" s="366"/>
      <c r="B758" s="367"/>
      <c r="C758" s="307"/>
      <c r="D758" s="307"/>
      <c r="E758" s="317"/>
      <c r="F758" s="317"/>
      <c r="G758" s="317"/>
      <c r="H758" s="317"/>
      <c r="I758" s="341"/>
      <c r="J758" s="368"/>
      <c r="K758" s="307"/>
      <c r="L758" s="307"/>
      <c r="M758" s="369"/>
      <c r="N758" s="317"/>
      <c r="O758" s="307"/>
      <c r="P758" s="307"/>
      <c r="Q758" s="307"/>
      <c r="R758" s="307"/>
      <c r="S758" s="307"/>
      <c r="T758" s="307"/>
      <c r="U758" s="307"/>
      <c r="V758" s="307"/>
      <c r="W758" s="307"/>
      <c r="X758" s="307"/>
      <c r="Y758" s="307"/>
      <c r="Z758" s="307"/>
    </row>
    <row r="759" spans="1:26" ht="12" customHeight="1">
      <c r="A759" s="366"/>
      <c r="B759" s="367"/>
      <c r="C759" s="307"/>
      <c r="D759" s="307"/>
      <c r="E759" s="317"/>
      <c r="F759" s="317"/>
      <c r="G759" s="317"/>
      <c r="H759" s="317"/>
      <c r="I759" s="341"/>
      <c r="J759" s="368"/>
      <c r="K759" s="307"/>
      <c r="L759" s="307"/>
      <c r="M759" s="369"/>
      <c r="N759" s="317"/>
      <c r="O759" s="307"/>
      <c r="P759" s="307"/>
      <c r="Q759" s="307"/>
      <c r="R759" s="307"/>
      <c r="S759" s="307"/>
      <c r="T759" s="307"/>
      <c r="U759" s="307"/>
      <c r="V759" s="307"/>
      <c r="W759" s="307"/>
      <c r="X759" s="307"/>
      <c r="Y759" s="307"/>
      <c r="Z759" s="307"/>
    </row>
    <row r="760" spans="1:26" ht="12" customHeight="1">
      <c r="A760" s="366"/>
      <c r="B760" s="367"/>
      <c r="C760" s="307"/>
      <c r="D760" s="307"/>
      <c r="E760" s="317"/>
      <c r="F760" s="317"/>
      <c r="G760" s="317"/>
      <c r="H760" s="317"/>
      <c r="I760" s="341"/>
      <c r="J760" s="368"/>
      <c r="K760" s="307"/>
      <c r="L760" s="307"/>
      <c r="M760" s="369"/>
      <c r="N760" s="317"/>
      <c r="O760" s="307"/>
      <c r="P760" s="307"/>
      <c r="Q760" s="307"/>
      <c r="R760" s="307"/>
      <c r="S760" s="307"/>
      <c r="T760" s="307"/>
      <c r="U760" s="307"/>
      <c r="V760" s="307"/>
      <c r="W760" s="307"/>
      <c r="X760" s="307"/>
      <c r="Y760" s="307"/>
      <c r="Z760" s="307"/>
    </row>
    <row r="761" spans="1:26" ht="12" customHeight="1">
      <c r="A761" s="366"/>
      <c r="B761" s="367"/>
      <c r="C761" s="307"/>
      <c r="D761" s="307"/>
      <c r="E761" s="317"/>
      <c r="F761" s="317"/>
      <c r="G761" s="317"/>
      <c r="H761" s="317"/>
      <c r="I761" s="341"/>
      <c r="J761" s="368"/>
      <c r="K761" s="307"/>
      <c r="L761" s="307"/>
      <c r="M761" s="369"/>
      <c r="N761" s="317"/>
      <c r="O761" s="307"/>
      <c r="P761" s="307"/>
      <c r="Q761" s="307"/>
      <c r="R761" s="307"/>
      <c r="S761" s="307"/>
      <c r="T761" s="307"/>
      <c r="U761" s="307"/>
      <c r="V761" s="307"/>
      <c r="W761" s="307"/>
      <c r="X761" s="307"/>
      <c r="Y761" s="307"/>
      <c r="Z761" s="307"/>
    </row>
    <row r="762" spans="1:26" ht="12" customHeight="1">
      <c r="A762" s="366"/>
      <c r="B762" s="367"/>
      <c r="C762" s="307"/>
      <c r="D762" s="307"/>
      <c r="E762" s="317"/>
      <c r="F762" s="317"/>
      <c r="G762" s="317"/>
      <c r="H762" s="317"/>
      <c r="I762" s="341"/>
      <c r="J762" s="368"/>
      <c r="K762" s="307"/>
      <c r="L762" s="307"/>
      <c r="M762" s="369"/>
      <c r="N762" s="317"/>
      <c r="O762" s="307"/>
      <c r="P762" s="307"/>
      <c r="Q762" s="307"/>
      <c r="R762" s="307"/>
      <c r="S762" s="307"/>
      <c r="T762" s="307"/>
      <c r="U762" s="307"/>
      <c r="V762" s="307"/>
      <c r="W762" s="307"/>
      <c r="X762" s="307"/>
      <c r="Y762" s="307"/>
      <c r="Z762" s="307"/>
    </row>
    <row r="763" spans="1:26" ht="12" customHeight="1">
      <c r="A763" s="366"/>
      <c r="B763" s="367"/>
      <c r="C763" s="307"/>
      <c r="D763" s="307"/>
      <c r="E763" s="317"/>
      <c r="F763" s="317"/>
      <c r="G763" s="317"/>
      <c r="H763" s="317"/>
      <c r="I763" s="341"/>
      <c r="J763" s="368"/>
      <c r="K763" s="307"/>
      <c r="L763" s="307"/>
      <c r="M763" s="369"/>
      <c r="N763" s="317"/>
      <c r="O763" s="307"/>
      <c r="P763" s="307"/>
      <c r="Q763" s="307"/>
      <c r="R763" s="307"/>
      <c r="S763" s="307"/>
      <c r="T763" s="307"/>
      <c r="U763" s="307"/>
      <c r="V763" s="307"/>
      <c r="W763" s="307"/>
      <c r="X763" s="307"/>
      <c r="Y763" s="307"/>
      <c r="Z763" s="307"/>
    </row>
    <row r="764" spans="1:26" ht="12" customHeight="1">
      <c r="A764" s="366"/>
      <c r="B764" s="367"/>
      <c r="C764" s="307"/>
      <c r="D764" s="307"/>
      <c r="E764" s="317"/>
      <c r="F764" s="317"/>
      <c r="G764" s="317"/>
      <c r="H764" s="317"/>
      <c r="I764" s="341"/>
      <c r="J764" s="368"/>
      <c r="K764" s="307"/>
      <c r="L764" s="307"/>
      <c r="M764" s="369"/>
      <c r="N764" s="317"/>
      <c r="O764" s="307"/>
      <c r="P764" s="307"/>
      <c r="Q764" s="307"/>
      <c r="R764" s="307"/>
      <c r="S764" s="307"/>
      <c r="T764" s="307"/>
      <c r="U764" s="307"/>
      <c r="V764" s="307"/>
      <c r="W764" s="307"/>
      <c r="X764" s="307"/>
      <c r="Y764" s="307"/>
      <c r="Z764" s="307"/>
    </row>
    <row r="765" spans="1:26" ht="12" customHeight="1">
      <c r="A765" s="366"/>
      <c r="B765" s="367"/>
      <c r="C765" s="307"/>
      <c r="D765" s="307"/>
      <c r="E765" s="317"/>
      <c r="F765" s="317"/>
      <c r="G765" s="317"/>
      <c r="H765" s="317"/>
      <c r="I765" s="341"/>
      <c r="J765" s="368"/>
      <c r="K765" s="307"/>
      <c r="L765" s="307"/>
      <c r="M765" s="369"/>
      <c r="N765" s="317"/>
      <c r="O765" s="307"/>
      <c r="P765" s="307"/>
      <c r="Q765" s="307"/>
      <c r="R765" s="307"/>
      <c r="S765" s="307"/>
      <c r="T765" s="307"/>
      <c r="U765" s="307"/>
      <c r="V765" s="307"/>
      <c r="W765" s="307"/>
      <c r="X765" s="307"/>
      <c r="Y765" s="307"/>
      <c r="Z765" s="307"/>
    </row>
    <row r="766" spans="1:26" ht="12" customHeight="1">
      <c r="A766" s="366"/>
      <c r="B766" s="367"/>
      <c r="C766" s="307"/>
      <c r="D766" s="307"/>
      <c r="E766" s="317"/>
      <c r="F766" s="317"/>
      <c r="G766" s="317"/>
      <c r="H766" s="317"/>
      <c r="I766" s="341"/>
      <c r="J766" s="368"/>
      <c r="K766" s="307"/>
      <c r="L766" s="307"/>
      <c r="M766" s="369"/>
      <c r="N766" s="317"/>
      <c r="O766" s="307"/>
      <c r="P766" s="307"/>
      <c r="Q766" s="307"/>
      <c r="R766" s="307"/>
      <c r="S766" s="307"/>
      <c r="T766" s="307"/>
      <c r="U766" s="307"/>
      <c r="V766" s="307"/>
      <c r="W766" s="307"/>
      <c r="X766" s="307"/>
      <c r="Y766" s="307"/>
      <c r="Z766" s="307"/>
    </row>
    <row r="767" spans="1:26" ht="12" customHeight="1">
      <c r="A767" s="366"/>
      <c r="B767" s="367"/>
      <c r="C767" s="307"/>
      <c r="D767" s="307"/>
      <c r="E767" s="317"/>
      <c r="F767" s="317"/>
      <c r="G767" s="317"/>
      <c r="H767" s="317"/>
      <c r="I767" s="341"/>
      <c r="J767" s="368"/>
      <c r="K767" s="307"/>
      <c r="L767" s="307"/>
      <c r="M767" s="369"/>
      <c r="N767" s="317"/>
      <c r="O767" s="307"/>
      <c r="P767" s="307"/>
      <c r="Q767" s="307"/>
      <c r="R767" s="307"/>
      <c r="S767" s="307"/>
      <c r="T767" s="307"/>
      <c r="U767" s="307"/>
      <c r="V767" s="307"/>
      <c r="W767" s="307"/>
      <c r="X767" s="307"/>
      <c r="Y767" s="307"/>
      <c r="Z767" s="307"/>
    </row>
    <row r="768" spans="1:26" ht="12" customHeight="1">
      <c r="A768" s="366"/>
      <c r="B768" s="367"/>
      <c r="C768" s="307"/>
      <c r="D768" s="307"/>
      <c r="E768" s="317"/>
      <c r="F768" s="317"/>
      <c r="G768" s="317"/>
      <c r="H768" s="317"/>
      <c r="I768" s="341"/>
      <c r="J768" s="368"/>
      <c r="K768" s="307"/>
      <c r="L768" s="307"/>
      <c r="M768" s="369"/>
      <c r="N768" s="317"/>
      <c r="O768" s="307"/>
      <c r="P768" s="307"/>
      <c r="Q768" s="307"/>
      <c r="R768" s="307"/>
      <c r="S768" s="307"/>
      <c r="T768" s="307"/>
      <c r="U768" s="307"/>
      <c r="V768" s="307"/>
      <c r="W768" s="307"/>
      <c r="X768" s="307"/>
      <c r="Y768" s="307"/>
      <c r="Z768" s="307"/>
    </row>
    <row r="769" spans="1:26" ht="12" customHeight="1">
      <c r="A769" s="366"/>
      <c r="B769" s="367"/>
      <c r="C769" s="307"/>
      <c r="D769" s="307"/>
      <c r="E769" s="317"/>
      <c r="F769" s="317"/>
      <c r="G769" s="317"/>
      <c r="H769" s="317"/>
      <c r="I769" s="341"/>
      <c r="J769" s="368"/>
      <c r="K769" s="307"/>
      <c r="L769" s="307"/>
      <c r="M769" s="369"/>
      <c r="N769" s="317"/>
      <c r="O769" s="307"/>
      <c r="P769" s="307"/>
      <c r="Q769" s="307"/>
      <c r="R769" s="307"/>
      <c r="S769" s="307"/>
      <c r="T769" s="307"/>
      <c r="U769" s="307"/>
      <c r="V769" s="307"/>
      <c r="W769" s="307"/>
      <c r="X769" s="307"/>
      <c r="Y769" s="307"/>
      <c r="Z769" s="307"/>
    </row>
    <row r="770" spans="1:26" ht="12" customHeight="1">
      <c r="A770" s="366"/>
      <c r="B770" s="367"/>
      <c r="C770" s="307"/>
      <c r="D770" s="307"/>
      <c r="E770" s="317"/>
      <c r="F770" s="317"/>
      <c r="G770" s="317"/>
      <c r="H770" s="317"/>
      <c r="I770" s="341"/>
      <c r="J770" s="368"/>
      <c r="K770" s="307"/>
      <c r="L770" s="307"/>
      <c r="M770" s="369"/>
      <c r="N770" s="317"/>
      <c r="O770" s="307"/>
      <c r="P770" s="307"/>
      <c r="Q770" s="307"/>
      <c r="R770" s="307"/>
      <c r="S770" s="307"/>
      <c r="T770" s="307"/>
      <c r="U770" s="307"/>
      <c r="V770" s="307"/>
      <c r="W770" s="307"/>
      <c r="X770" s="307"/>
      <c r="Y770" s="307"/>
      <c r="Z770" s="307"/>
    </row>
    <row r="771" spans="1:26" ht="12" customHeight="1">
      <c r="A771" s="366"/>
      <c r="B771" s="367"/>
      <c r="C771" s="307"/>
      <c r="D771" s="307"/>
      <c r="E771" s="317"/>
      <c r="F771" s="317"/>
      <c r="G771" s="317"/>
      <c r="H771" s="317"/>
      <c r="I771" s="341"/>
      <c r="J771" s="368"/>
      <c r="K771" s="307"/>
      <c r="L771" s="307"/>
      <c r="M771" s="369"/>
      <c r="N771" s="317"/>
      <c r="O771" s="307"/>
      <c r="P771" s="307"/>
      <c r="Q771" s="307"/>
      <c r="R771" s="307"/>
      <c r="S771" s="307"/>
      <c r="T771" s="307"/>
      <c r="U771" s="307"/>
      <c r="V771" s="307"/>
      <c r="W771" s="307"/>
      <c r="X771" s="307"/>
      <c r="Y771" s="307"/>
      <c r="Z771" s="307"/>
    </row>
    <row r="772" spans="1:26" ht="12" customHeight="1">
      <c r="A772" s="366"/>
      <c r="B772" s="367"/>
      <c r="C772" s="307"/>
      <c r="D772" s="307"/>
      <c r="E772" s="317"/>
      <c r="F772" s="317"/>
      <c r="G772" s="317"/>
      <c r="H772" s="317"/>
      <c r="I772" s="341"/>
      <c r="J772" s="368"/>
      <c r="K772" s="307"/>
      <c r="L772" s="307"/>
      <c r="M772" s="369"/>
      <c r="N772" s="317"/>
      <c r="O772" s="307"/>
      <c r="P772" s="307"/>
      <c r="Q772" s="307"/>
      <c r="R772" s="307"/>
      <c r="S772" s="307"/>
      <c r="T772" s="307"/>
      <c r="U772" s="307"/>
      <c r="V772" s="307"/>
      <c r="W772" s="307"/>
      <c r="X772" s="307"/>
      <c r="Y772" s="307"/>
      <c r="Z772" s="307"/>
    </row>
    <row r="773" spans="1:26" ht="12" customHeight="1">
      <c r="A773" s="366"/>
      <c r="B773" s="367"/>
      <c r="C773" s="307"/>
      <c r="D773" s="307"/>
      <c r="E773" s="317"/>
      <c r="F773" s="317"/>
      <c r="G773" s="317"/>
      <c r="H773" s="317"/>
      <c r="I773" s="341"/>
      <c r="J773" s="368"/>
      <c r="K773" s="307"/>
      <c r="L773" s="307"/>
      <c r="M773" s="369"/>
      <c r="N773" s="317"/>
      <c r="O773" s="307"/>
      <c r="P773" s="307"/>
      <c r="Q773" s="307"/>
      <c r="R773" s="307"/>
      <c r="S773" s="307"/>
      <c r="T773" s="307"/>
      <c r="U773" s="307"/>
      <c r="V773" s="307"/>
      <c r="W773" s="307"/>
      <c r="X773" s="307"/>
      <c r="Y773" s="307"/>
      <c r="Z773" s="307"/>
    </row>
    <row r="774" spans="1:26" ht="12" customHeight="1">
      <c r="A774" s="366"/>
      <c r="B774" s="367"/>
      <c r="C774" s="307"/>
      <c r="D774" s="307"/>
      <c r="E774" s="317"/>
      <c r="F774" s="317"/>
      <c r="G774" s="317"/>
      <c r="H774" s="317"/>
      <c r="I774" s="341"/>
      <c r="J774" s="368"/>
      <c r="K774" s="307"/>
      <c r="L774" s="307"/>
      <c r="M774" s="369"/>
      <c r="N774" s="317"/>
      <c r="O774" s="307"/>
      <c r="P774" s="307"/>
      <c r="Q774" s="307"/>
      <c r="R774" s="307"/>
      <c r="S774" s="307"/>
      <c r="T774" s="307"/>
      <c r="U774" s="307"/>
      <c r="V774" s="307"/>
      <c r="W774" s="307"/>
      <c r="X774" s="307"/>
      <c r="Y774" s="307"/>
      <c r="Z774" s="307"/>
    </row>
    <row r="775" spans="1:26" ht="12" customHeight="1">
      <c r="A775" s="366"/>
      <c r="B775" s="367"/>
      <c r="C775" s="307"/>
      <c r="D775" s="307"/>
      <c r="E775" s="317"/>
      <c r="F775" s="317"/>
      <c r="G775" s="317"/>
      <c r="H775" s="317"/>
      <c r="I775" s="341"/>
      <c r="J775" s="368"/>
      <c r="K775" s="307"/>
      <c r="L775" s="307"/>
      <c r="M775" s="369"/>
      <c r="N775" s="317"/>
      <c r="O775" s="307"/>
      <c r="P775" s="307"/>
      <c r="Q775" s="307"/>
      <c r="R775" s="307"/>
      <c r="S775" s="307"/>
      <c r="T775" s="307"/>
      <c r="U775" s="307"/>
      <c r="V775" s="307"/>
      <c r="W775" s="307"/>
      <c r="X775" s="307"/>
      <c r="Y775" s="307"/>
      <c r="Z775" s="307"/>
    </row>
    <row r="776" spans="1:26" ht="12" customHeight="1">
      <c r="A776" s="366"/>
      <c r="B776" s="367"/>
      <c r="C776" s="307"/>
      <c r="D776" s="307"/>
      <c r="E776" s="317"/>
      <c r="F776" s="317"/>
      <c r="G776" s="317"/>
      <c r="H776" s="317"/>
      <c r="I776" s="341"/>
      <c r="J776" s="368"/>
      <c r="K776" s="307"/>
      <c r="L776" s="307"/>
      <c r="M776" s="369"/>
      <c r="N776" s="317"/>
      <c r="O776" s="307"/>
      <c r="P776" s="307"/>
      <c r="Q776" s="307"/>
      <c r="R776" s="307"/>
      <c r="S776" s="307"/>
      <c r="T776" s="307"/>
      <c r="U776" s="307"/>
      <c r="V776" s="307"/>
      <c r="W776" s="307"/>
      <c r="X776" s="307"/>
      <c r="Y776" s="307"/>
      <c r="Z776" s="307"/>
    </row>
    <row r="777" spans="1:26" ht="12" customHeight="1">
      <c r="A777" s="366"/>
      <c r="B777" s="367"/>
      <c r="C777" s="307"/>
      <c r="D777" s="307"/>
      <c r="E777" s="317"/>
      <c r="F777" s="317"/>
      <c r="G777" s="317"/>
      <c r="H777" s="317"/>
      <c r="I777" s="341"/>
      <c r="J777" s="368"/>
      <c r="K777" s="307"/>
      <c r="L777" s="307"/>
      <c r="M777" s="369"/>
      <c r="N777" s="317"/>
      <c r="O777" s="307"/>
      <c r="P777" s="307"/>
      <c r="Q777" s="307"/>
      <c r="R777" s="307"/>
      <c r="S777" s="307"/>
      <c r="T777" s="307"/>
      <c r="U777" s="307"/>
      <c r="V777" s="307"/>
      <c r="W777" s="307"/>
      <c r="X777" s="307"/>
      <c r="Y777" s="307"/>
      <c r="Z777" s="307"/>
    </row>
    <row r="778" spans="1:26" ht="12" customHeight="1">
      <c r="A778" s="366"/>
      <c r="B778" s="367"/>
      <c r="C778" s="307"/>
      <c r="D778" s="307"/>
      <c r="E778" s="317"/>
      <c r="F778" s="317"/>
      <c r="G778" s="317"/>
      <c r="H778" s="317"/>
      <c r="I778" s="341"/>
      <c r="J778" s="368"/>
      <c r="K778" s="307"/>
      <c r="L778" s="307"/>
      <c r="M778" s="369"/>
      <c r="N778" s="317"/>
      <c r="O778" s="307"/>
      <c r="P778" s="307"/>
      <c r="Q778" s="307"/>
      <c r="R778" s="307"/>
      <c r="S778" s="307"/>
      <c r="T778" s="307"/>
      <c r="U778" s="307"/>
      <c r="V778" s="307"/>
      <c r="W778" s="307"/>
      <c r="X778" s="307"/>
      <c r="Y778" s="307"/>
      <c r="Z778" s="307"/>
    </row>
    <row r="779" spans="1:26" ht="12" customHeight="1">
      <c r="A779" s="366"/>
      <c r="B779" s="367"/>
      <c r="C779" s="307"/>
      <c r="D779" s="307"/>
      <c r="E779" s="317"/>
      <c r="F779" s="317"/>
      <c r="G779" s="317"/>
      <c r="H779" s="317"/>
      <c r="I779" s="341"/>
      <c r="J779" s="368"/>
      <c r="K779" s="307"/>
      <c r="L779" s="307"/>
      <c r="M779" s="369"/>
      <c r="N779" s="317"/>
      <c r="O779" s="307"/>
      <c r="P779" s="307"/>
      <c r="Q779" s="307"/>
      <c r="R779" s="307"/>
      <c r="S779" s="307"/>
      <c r="T779" s="307"/>
      <c r="U779" s="307"/>
      <c r="V779" s="307"/>
      <c r="W779" s="307"/>
      <c r="X779" s="307"/>
      <c r="Y779" s="307"/>
      <c r="Z779" s="307"/>
    </row>
    <row r="780" spans="1:26" ht="12" customHeight="1">
      <c r="A780" s="366"/>
      <c r="B780" s="367"/>
      <c r="C780" s="307"/>
      <c r="D780" s="307"/>
      <c r="E780" s="317"/>
      <c r="F780" s="317"/>
      <c r="G780" s="317"/>
      <c r="H780" s="317"/>
      <c r="I780" s="341"/>
      <c r="J780" s="368"/>
      <c r="K780" s="307"/>
      <c r="L780" s="307"/>
      <c r="M780" s="369"/>
      <c r="N780" s="317"/>
      <c r="O780" s="307"/>
      <c r="P780" s="307"/>
      <c r="Q780" s="307"/>
      <c r="R780" s="307"/>
      <c r="S780" s="307"/>
      <c r="T780" s="307"/>
      <c r="U780" s="307"/>
      <c r="V780" s="307"/>
      <c r="W780" s="307"/>
      <c r="X780" s="307"/>
      <c r="Y780" s="307"/>
      <c r="Z780" s="307"/>
    </row>
    <row r="781" spans="1:26" ht="12" customHeight="1">
      <c r="A781" s="366"/>
      <c r="B781" s="367"/>
      <c r="C781" s="307"/>
      <c r="D781" s="307"/>
      <c r="E781" s="317"/>
      <c r="F781" s="317"/>
      <c r="G781" s="317"/>
      <c r="H781" s="317"/>
      <c r="I781" s="341"/>
      <c r="J781" s="368"/>
      <c r="K781" s="307"/>
      <c r="L781" s="307"/>
      <c r="M781" s="369"/>
      <c r="N781" s="317"/>
      <c r="O781" s="307"/>
      <c r="P781" s="307"/>
      <c r="Q781" s="307"/>
      <c r="R781" s="307"/>
      <c r="S781" s="307"/>
      <c r="T781" s="307"/>
      <c r="U781" s="307"/>
      <c r="V781" s="307"/>
      <c r="W781" s="307"/>
      <c r="X781" s="307"/>
      <c r="Y781" s="307"/>
      <c r="Z781" s="307"/>
    </row>
    <row r="782" spans="1:26" ht="12" customHeight="1">
      <c r="A782" s="366"/>
      <c r="B782" s="367"/>
      <c r="C782" s="307"/>
      <c r="D782" s="307"/>
      <c r="E782" s="317"/>
      <c r="F782" s="317"/>
      <c r="G782" s="317"/>
      <c r="H782" s="317"/>
      <c r="I782" s="341"/>
      <c r="J782" s="368"/>
      <c r="K782" s="307"/>
      <c r="L782" s="307"/>
      <c r="M782" s="369"/>
      <c r="N782" s="317"/>
      <c r="O782" s="307"/>
      <c r="P782" s="307"/>
      <c r="Q782" s="307"/>
      <c r="R782" s="307"/>
      <c r="S782" s="307"/>
      <c r="T782" s="307"/>
      <c r="U782" s="307"/>
      <c r="V782" s="307"/>
      <c r="W782" s="307"/>
      <c r="X782" s="307"/>
      <c r="Y782" s="307"/>
      <c r="Z782" s="307"/>
    </row>
    <row r="783" spans="1:26" ht="12" customHeight="1">
      <c r="A783" s="366"/>
      <c r="B783" s="367"/>
      <c r="C783" s="307"/>
      <c r="D783" s="307"/>
      <c r="E783" s="317"/>
      <c r="F783" s="317"/>
      <c r="G783" s="317"/>
      <c r="H783" s="317"/>
      <c r="I783" s="341"/>
      <c r="J783" s="368"/>
      <c r="K783" s="307"/>
      <c r="L783" s="307"/>
      <c r="M783" s="369"/>
      <c r="N783" s="317"/>
      <c r="O783" s="307"/>
      <c r="P783" s="307"/>
      <c r="Q783" s="307"/>
      <c r="R783" s="307"/>
      <c r="S783" s="307"/>
      <c r="T783" s="307"/>
      <c r="U783" s="307"/>
      <c r="V783" s="307"/>
      <c r="W783" s="307"/>
      <c r="X783" s="307"/>
      <c r="Y783" s="307"/>
      <c r="Z783" s="307"/>
    </row>
    <row r="784" spans="1:26" ht="12" customHeight="1">
      <c r="A784" s="366"/>
      <c r="B784" s="367"/>
      <c r="C784" s="307"/>
      <c r="D784" s="307"/>
      <c r="E784" s="317"/>
      <c r="F784" s="317"/>
      <c r="G784" s="317"/>
      <c r="H784" s="317"/>
      <c r="I784" s="341"/>
      <c r="J784" s="368"/>
      <c r="K784" s="307"/>
      <c r="L784" s="307"/>
      <c r="M784" s="369"/>
      <c r="N784" s="317"/>
      <c r="O784" s="307"/>
      <c r="P784" s="307"/>
      <c r="Q784" s="307"/>
      <c r="R784" s="307"/>
      <c r="S784" s="307"/>
      <c r="T784" s="307"/>
      <c r="U784" s="307"/>
      <c r="V784" s="307"/>
      <c r="W784" s="307"/>
      <c r="X784" s="307"/>
      <c r="Y784" s="307"/>
      <c r="Z784" s="307"/>
    </row>
    <row r="785" spans="1:26" ht="12" customHeight="1">
      <c r="A785" s="366"/>
      <c r="B785" s="367"/>
      <c r="C785" s="307"/>
      <c r="D785" s="307"/>
      <c r="E785" s="317"/>
      <c r="F785" s="317"/>
      <c r="G785" s="317"/>
      <c r="H785" s="317"/>
      <c r="I785" s="341"/>
      <c r="J785" s="368"/>
      <c r="K785" s="307"/>
      <c r="L785" s="307"/>
      <c r="M785" s="369"/>
      <c r="N785" s="317"/>
      <c r="O785" s="307"/>
      <c r="P785" s="307"/>
      <c r="Q785" s="307"/>
      <c r="R785" s="307"/>
      <c r="S785" s="307"/>
      <c r="T785" s="307"/>
      <c r="U785" s="307"/>
      <c r="V785" s="307"/>
      <c r="W785" s="307"/>
      <c r="X785" s="307"/>
      <c r="Y785" s="307"/>
      <c r="Z785" s="307"/>
    </row>
    <row r="786" spans="1:26" ht="12" customHeight="1">
      <c r="A786" s="366"/>
      <c r="B786" s="367"/>
      <c r="C786" s="307"/>
      <c r="D786" s="307"/>
      <c r="E786" s="317"/>
      <c r="F786" s="317"/>
      <c r="G786" s="317"/>
      <c r="H786" s="317"/>
      <c r="I786" s="341"/>
      <c r="J786" s="368"/>
      <c r="K786" s="307"/>
      <c r="L786" s="307"/>
      <c r="M786" s="369"/>
      <c r="N786" s="317"/>
      <c r="O786" s="307"/>
      <c r="P786" s="307"/>
      <c r="Q786" s="307"/>
      <c r="R786" s="307"/>
      <c r="S786" s="307"/>
      <c r="T786" s="307"/>
      <c r="U786" s="307"/>
      <c r="V786" s="307"/>
      <c r="W786" s="307"/>
      <c r="X786" s="307"/>
      <c r="Y786" s="307"/>
      <c r="Z786" s="307"/>
    </row>
    <row r="787" spans="1:26" ht="12" customHeight="1">
      <c r="A787" s="366"/>
      <c r="B787" s="367"/>
      <c r="C787" s="307"/>
      <c r="D787" s="307"/>
      <c r="E787" s="317"/>
      <c r="F787" s="317"/>
      <c r="G787" s="317"/>
      <c r="H787" s="317"/>
      <c r="I787" s="341"/>
      <c r="J787" s="368"/>
      <c r="K787" s="307"/>
      <c r="L787" s="307"/>
      <c r="M787" s="369"/>
      <c r="N787" s="317"/>
      <c r="O787" s="307"/>
      <c r="P787" s="307"/>
      <c r="Q787" s="307"/>
      <c r="R787" s="307"/>
      <c r="S787" s="307"/>
      <c r="T787" s="307"/>
      <c r="U787" s="307"/>
      <c r="V787" s="307"/>
      <c r="W787" s="307"/>
      <c r="X787" s="307"/>
      <c r="Y787" s="307"/>
      <c r="Z787" s="307"/>
    </row>
    <row r="788" spans="1:26" ht="12" customHeight="1">
      <c r="A788" s="366"/>
      <c r="B788" s="367"/>
      <c r="C788" s="307"/>
      <c r="D788" s="307"/>
      <c r="E788" s="317"/>
      <c r="F788" s="317"/>
      <c r="G788" s="317"/>
      <c r="H788" s="317"/>
      <c r="I788" s="341"/>
      <c r="J788" s="368"/>
      <c r="K788" s="307"/>
      <c r="L788" s="307"/>
      <c r="M788" s="369"/>
      <c r="N788" s="317"/>
      <c r="O788" s="307"/>
      <c r="P788" s="307"/>
      <c r="Q788" s="307"/>
      <c r="R788" s="307"/>
      <c r="S788" s="307"/>
      <c r="T788" s="307"/>
      <c r="U788" s="307"/>
      <c r="V788" s="307"/>
      <c r="W788" s="307"/>
      <c r="X788" s="307"/>
      <c r="Y788" s="307"/>
      <c r="Z788" s="307"/>
    </row>
    <row r="789" spans="1:26" ht="12" customHeight="1">
      <c r="A789" s="366"/>
      <c r="B789" s="367"/>
      <c r="C789" s="307"/>
      <c r="D789" s="307"/>
      <c r="E789" s="317"/>
      <c r="F789" s="317"/>
      <c r="G789" s="317"/>
      <c r="H789" s="317"/>
      <c r="I789" s="341"/>
      <c r="J789" s="368"/>
      <c r="K789" s="307"/>
      <c r="L789" s="307"/>
      <c r="M789" s="369"/>
      <c r="N789" s="317"/>
      <c r="O789" s="307"/>
      <c r="P789" s="307"/>
      <c r="Q789" s="307"/>
      <c r="R789" s="307"/>
      <c r="S789" s="307"/>
      <c r="T789" s="307"/>
      <c r="U789" s="307"/>
      <c r="V789" s="307"/>
      <c r="W789" s="307"/>
      <c r="X789" s="307"/>
      <c r="Y789" s="307"/>
      <c r="Z789" s="307"/>
    </row>
    <row r="790" spans="1:26" ht="12" customHeight="1">
      <c r="A790" s="366"/>
      <c r="B790" s="367"/>
      <c r="C790" s="307"/>
      <c r="D790" s="307"/>
      <c r="E790" s="317"/>
      <c r="F790" s="317"/>
      <c r="G790" s="317"/>
      <c r="H790" s="317"/>
      <c r="I790" s="341"/>
      <c r="J790" s="368"/>
      <c r="K790" s="307"/>
      <c r="L790" s="307"/>
      <c r="M790" s="369"/>
      <c r="N790" s="317"/>
      <c r="O790" s="307"/>
      <c r="P790" s="307"/>
      <c r="Q790" s="307"/>
      <c r="R790" s="307"/>
      <c r="S790" s="307"/>
      <c r="T790" s="307"/>
      <c r="U790" s="307"/>
      <c r="V790" s="307"/>
      <c r="W790" s="307"/>
      <c r="X790" s="307"/>
      <c r="Y790" s="307"/>
      <c r="Z790" s="307"/>
    </row>
    <row r="791" spans="1:26" ht="12" customHeight="1">
      <c r="A791" s="366"/>
      <c r="B791" s="367"/>
      <c r="C791" s="307"/>
      <c r="D791" s="307"/>
      <c r="E791" s="317"/>
      <c r="F791" s="317"/>
      <c r="G791" s="317"/>
      <c r="H791" s="317"/>
      <c r="I791" s="341"/>
      <c r="J791" s="368"/>
      <c r="K791" s="307"/>
      <c r="L791" s="307"/>
      <c r="M791" s="369"/>
      <c r="N791" s="317"/>
      <c r="O791" s="307"/>
      <c r="P791" s="307"/>
      <c r="Q791" s="307"/>
      <c r="R791" s="307"/>
      <c r="S791" s="307"/>
      <c r="T791" s="307"/>
      <c r="U791" s="307"/>
      <c r="V791" s="307"/>
      <c r="W791" s="307"/>
      <c r="X791" s="307"/>
      <c r="Y791" s="307"/>
      <c r="Z791" s="307"/>
    </row>
    <row r="792" spans="1:26" ht="12" customHeight="1">
      <c r="A792" s="366"/>
      <c r="B792" s="367"/>
      <c r="C792" s="307"/>
      <c r="D792" s="307"/>
      <c r="E792" s="317"/>
      <c r="F792" s="317"/>
      <c r="G792" s="317"/>
      <c r="H792" s="317"/>
      <c r="I792" s="341"/>
      <c r="J792" s="368"/>
      <c r="K792" s="307"/>
      <c r="L792" s="307"/>
      <c r="M792" s="369"/>
      <c r="N792" s="317"/>
      <c r="O792" s="307"/>
      <c r="P792" s="307"/>
      <c r="Q792" s="307"/>
      <c r="R792" s="307"/>
      <c r="S792" s="307"/>
      <c r="T792" s="307"/>
      <c r="U792" s="307"/>
      <c r="V792" s="307"/>
      <c r="W792" s="307"/>
      <c r="X792" s="307"/>
      <c r="Y792" s="307"/>
      <c r="Z792" s="307"/>
    </row>
    <row r="793" spans="1:26" ht="12" customHeight="1">
      <c r="A793" s="366"/>
      <c r="B793" s="367"/>
      <c r="C793" s="307"/>
      <c r="D793" s="307"/>
      <c r="E793" s="317"/>
      <c r="F793" s="317"/>
      <c r="G793" s="317"/>
      <c r="H793" s="317"/>
      <c r="I793" s="341"/>
      <c r="J793" s="368"/>
      <c r="K793" s="307"/>
      <c r="L793" s="307"/>
      <c r="M793" s="369"/>
      <c r="N793" s="317"/>
      <c r="O793" s="307"/>
      <c r="P793" s="307"/>
      <c r="Q793" s="307"/>
      <c r="R793" s="307"/>
      <c r="S793" s="307"/>
      <c r="T793" s="307"/>
      <c r="U793" s="307"/>
      <c r="V793" s="307"/>
      <c r="W793" s="307"/>
      <c r="X793" s="307"/>
      <c r="Y793" s="307"/>
      <c r="Z793" s="307"/>
    </row>
    <row r="794" spans="1:26" ht="12" customHeight="1">
      <c r="A794" s="366"/>
      <c r="B794" s="367"/>
      <c r="C794" s="307"/>
      <c r="D794" s="307"/>
      <c r="E794" s="317"/>
      <c r="F794" s="317"/>
      <c r="G794" s="317"/>
      <c r="H794" s="317"/>
      <c r="I794" s="341"/>
      <c r="J794" s="368"/>
      <c r="K794" s="307"/>
      <c r="L794" s="307"/>
      <c r="M794" s="369"/>
      <c r="N794" s="317"/>
      <c r="O794" s="307"/>
      <c r="P794" s="307"/>
      <c r="Q794" s="307"/>
      <c r="R794" s="307"/>
      <c r="S794" s="307"/>
      <c r="T794" s="307"/>
      <c r="U794" s="307"/>
      <c r="V794" s="307"/>
      <c r="W794" s="307"/>
      <c r="X794" s="307"/>
      <c r="Y794" s="307"/>
      <c r="Z794" s="307"/>
    </row>
    <row r="795" spans="1:26" ht="12" customHeight="1">
      <c r="A795" s="366"/>
      <c r="B795" s="367"/>
      <c r="C795" s="307"/>
      <c r="D795" s="307"/>
      <c r="E795" s="317"/>
      <c r="F795" s="317"/>
      <c r="G795" s="317"/>
      <c r="H795" s="317"/>
      <c r="I795" s="341"/>
      <c r="J795" s="368"/>
      <c r="K795" s="307"/>
      <c r="L795" s="307"/>
      <c r="M795" s="369"/>
      <c r="N795" s="317"/>
      <c r="O795" s="307"/>
      <c r="P795" s="307"/>
      <c r="Q795" s="307"/>
      <c r="R795" s="307"/>
      <c r="S795" s="307"/>
      <c r="T795" s="307"/>
      <c r="U795" s="307"/>
      <c r="V795" s="307"/>
      <c r="W795" s="307"/>
      <c r="X795" s="307"/>
      <c r="Y795" s="307"/>
      <c r="Z795" s="307"/>
    </row>
    <row r="796" spans="1:26" ht="12" customHeight="1">
      <c r="A796" s="366"/>
      <c r="B796" s="367"/>
      <c r="C796" s="307"/>
      <c r="D796" s="307"/>
      <c r="E796" s="317"/>
      <c r="F796" s="317"/>
      <c r="G796" s="317"/>
      <c r="H796" s="317"/>
      <c r="I796" s="341"/>
      <c r="J796" s="368"/>
      <c r="K796" s="307"/>
      <c r="L796" s="307"/>
      <c r="M796" s="369"/>
      <c r="N796" s="317"/>
      <c r="O796" s="307"/>
      <c r="P796" s="307"/>
      <c r="Q796" s="307"/>
      <c r="R796" s="307"/>
      <c r="S796" s="307"/>
      <c r="T796" s="307"/>
      <c r="U796" s="307"/>
      <c r="V796" s="307"/>
      <c r="W796" s="307"/>
      <c r="X796" s="307"/>
      <c r="Y796" s="307"/>
      <c r="Z796" s="307"/>
    </row>
    <row r="797" spans="1:26" ht="12" customHeight="1">
      <c r="A797" s="366"/>
      <c r="B797" s="367"/>
      <c r="C797" s="307"/>
      <c r="D797" s="307"/>
      <c r="E797" s="317"/>
      <c r="F797" s="317"/>
      <c r="G797" s="317"/>
      <c r="H797" s="317"/>
      <c r="I797" s="341"/>
      <c r="J797" s="368"/>
      <c r="K797" s="307"/>
      <c r="L797" s="307"/>
      <c r="M797" s="369"/>
      <c r="N797" s="317"/>
      <c r="O797" s="307"/>
      <c r="P797" s="307"/>
      <c r="Q797" s="307"/>
      <c r="R797" s="307"/>
      <c r="S797" s="307"/>
      <c r="T797" s="307"/>
      <c r="U797" s="307"/>
      <c r="V797" s="307"/>
      <c r="W797" s="307"/>
      <c r="X797" s="307"/>
      <c r="Y797" s="307"/>
      <c r="Z797" s="307"/>
    </row>
    <row r="798" spans="1:26" ht="12" customHeight="1">
      <c r="A798" s="366"/>
      <c r="B798" s="367"/>
      <c r="C798" s="307"/>
      <c r="D798" s="307"/>
      <c r="E798" s="317"/>
      <c r="F798" s="317"/>
      <c r="G798" s="317"/>
      <c r="H798" s="317"/>
      <c r="I798" s="341"/>
      <c r="J798" s="368"/>
      <c r="K798" s="307"/>
      <c r="L798" s="307"/>
      <c r="M798" s="369"/>
      <c r="N798" s="317"/>
      <c r="O798" s="307"/>
      <c r="P798" s="307"/>
      <c r="Q798" s="307"/>
      <c r="R798" s="307"/>
      <c r="S798" s="307"/>
      <c r="T798" s="307"/>
      <c r="U798" s="307"/>
      <c r="V798" s="307"/>
      <c r="W798" s="307"/>
      <c r="X798" s="307"/>
      <c r="Y798" s="307"/>
      <c r="Z798" s="307"/>
    </row>
    <row r="799" spans="1:26" ht="12" customHeight="1">
      <c r="A799" s="366"/>
      <c r="B799" s="367"/>
      <c r="C799" s="307"/>
      <c r="D799" s="307"/>
      <c r="E799" s="317"/>
      <c r="F799" s="317"/>
      <c r="G799" s="317"/>
      <c r="H799" s="317"/>
      <c r="I799" s="341"/>
      <c r="J799" s="368"/>
      <c r="K799" s="307"/>
      <c r="L799" s="307"/>
      <c r="M799" s="369"/>
      <c r="N799" s="317"/>
      <c r="O799" s="307"/>
      <c r="P799" s="307"/>
      <c r="Q799" s="307"/>
      <c r="R799" s="307"/>
      <c r="S799" s="307"/>
      <c r="T799" s="307"/>
      <c r="U799" s="307"/>
      <c r="V799" s="307"/>
      <c r="W799" s="307"/>
      <c r="X799" s="307"/>
      <c r="Y799" s="307"/>
      <c r="Z799" s="307"/>
    </row>
    <row r="800" spans="1:26" ht="12" customHeight="1">
      <c r="A800" s="366"/>
      <c r="B800" s="367"/>
      <c r="C800" s="307"/>
      <c r="D800" s="307"/>
      <c r="E800" s="317"/>
      <c r="F800" s="317"/>
      <c r="G800" s="317"/>
      <c r="H800" s="317"/>
      <c r="I800" s="341"/>
      <c r="J800" s="368"/>
      <c r="K800" s="307"/>
      <c r="L800" s="307"/>
      <c r="M800" s="369"/>
      <c r="N800" s="317"/>
      <c r="O800" s="307"/>
      <c r="P800" s="307"/>
      <c r="Q800" s="307"/>
      <c r="R800" s="307"/>
      <c r="S800" s="307"/>
      <c r="T800" s="307"/>
      <c r="U800" s="307"/>
      <c r="V800" s="307"/>
      <c r="W800" s="307"/>
      <c r="X800" s="307"/>
      <c r="Y800" s="307"/>
      <c r="Z800" s="307"/>
    </row>
    <row r="801" spans="1:26" ht="12" customHeight="1">
      <c r="A801" s="366"/>
      <c r="B801" s="367"/>
      <c r="C801" s="307"/>
      <c r="D801" s="307"/>
      <c r="E801" s="317"/>
      <c r="F801" s="317"/>
      <c r="G801" s="317"/>
      <c r="H801" s="317"/>
      <c r="I801" s="341"/>
      <c r="J801" s="368"/>
      <c r="K801" s="307"/>
      <c r="L801" s="307"/>
      <c r="M801" s="369"/>
      <c r="N801" s="317"/>
      <c r="O801" s="307"/>
      <c r="P801" s="307"/>
      <c r="Q801" s="307"/>
      <c r="R801" s="307"/>
      <c r="S801" s="307"/>
      <c r="T801" s="307"/>
      <c r="U801" s="307"/>
      <c r="V801" s="307"/>
      <c r="W801" s="307"/>
      <c r="X801" s="307"/>
      <c r="Y801" s="307"/>
      <c r="Z801" s="307"/>
    </row>
    <row r="802" spans="1:26" ht="12" customHeight="1">
      <c r="A802" s="366"/>
      <c r="B802" s="367"/>
      <c r="C802" s="307"/>
      <c r="D802" s="307"/>
      <c r="E802" s="317"/>
      <c r="F802" s="317"/>
      <c r="G802" s="317"/>
      <c r="H802" s="317"/>
      <c r="I802" s="341"/>
      <c r="J802" s="368"/>
      <c r="K802" s="307"/>
      <c r="L802" s="307"/>
      <c r="M802" s="369"/>
      <c r="N802" s="317"/>
      <c r="O802" s="307"/>
      <c r="P802" s="307"/>
      <c r="Q802" s="307"/>
      <c r="R802" s="307"/>
      <c r="S802" s="307"/>
      <c r="T802" s="307"/>
      <c r="U802" s="307"/>
      <c r="V802" s="307"/>
      <c r="W802" s="307"/>
      <c r="X802" s="307"/>
      <c r="Y802" s="307"/>
      <c r="Z802" s="307"/>
    </row>
    <row r="803" spans="1:26" ht="12" customHeight="1">
      <c r="A803" s="366"/>
      <c r="B803" s="367"/>
      <c r="C803" s="307"/>
      <c r="D803" s="307"/>
      <c r="E803" s="317"/>
      <c r="F803" s="317"/>
      <c r="G803" s="317"/>
      <c r="H803" s="317"/>
      <c r="I803" s="341"/>
      <c r="J803" s="368"/>
      <c r="K803" s="307"/>
      <c r="L803" s="307"/>
      <c r="M803" s="369"/>
      <c r="N803" s="317"/>
      <c r="O803" s="307"/>
      <c r="P803" s="307"/>
      <c r="Q803" s="307"/>
      <c r="R803" s="307"/>
      <c r="S803" s="307"/>
      <c r="T803" s="307"/>
      <c r="U803" s="307"/>
      <c r="V803" s="307"/>
      <c r="W803" s="307"/>
      <c r="X803" s="307"/>
      <c r="Y803" s="307"/>
      <c r="Z803" s="307"/>
    </row>
    <row r="804" spans="1:26" ht="12" customHeight="1">
      <c r="A804" s="366"/>
      <c r="B804" s="367"/>
      <c r="C804" s="307"/>
      <c r="D804" s="307"/>
      <c r="E804" s="317"/>
      <c r="F804" s="317"/>
      <c r="G804" s="317"/>
      <c r="H804" s="317"/>
      <c r="I804" s="341"/>
      <c r="J804" s="368"/>
      <c r="K804" s="307"/>
      <c r="L804" s="307"/>
      <c r="M804" s="369"/>
      <c r="N804" s="317"/>
      <c r="O804" s="307"/>
      <c r="P804" s="307"/>
      <c r="Q804" s="307"/>
      <c r="R804" s="307"/>
      <c r="S804" s="307"/>
      <c r="T804" s="307"/>
      <c r="U804" s="307"/>
      <c r="V804" s="307"/>
      <c r="W804" s="307"/>
      <c r="X804" s="307"/>
      <c r="Y804" s="307"/>
      <c r="Z804" s="307"/>
    </row>
    <row r="805" spans="1:26" ht="12" customHeight="1">
      <c r="A805" s="366"/>
      <c r="B805" s="367"/>
      <c r="C805" s="307"/>
      <c r="D805" s="307"/>
      <c r="E805" s="317"/>
      <c r="F805" s="317"/>
      <c r="G805" s="317"/>
      <c r="H805" s="317"/>
      <c r="I805" s="341"/>
      <c r="J805" s="368"/>
      <c r="K805" s="307"/>
      <c r="L805" s="307"/>
      <c r="M805" s="369"/>
      <c r="N805" s="317"/>
      <c r="O805" s="307"/>
      <c r="P805" s="307"/>
      <c r="Q805" s="307"/>
      <c r="R805" s="307"/>
      <c r="S805" s="307"/>
      <c r="T805" s="307"/>
      <c r="U805" s="307"/>
      <c r="V805" s="307"/>
      <c r="W805" s="307"/>
      <c r="X805" s="307"/>
      <c r="Y805" s="307"/>
      <c r="Z805" s="307"/>
    </row>
    <row r="806" spans="1:26" ht="12" customHeight="1">
      <c r="A806" s="366"/>
      <c r="B806" s="367"/>
      <c r="C806" s="307"/>
      <c r="D806" s="307"/>
      <c r="E806" s="317"/>
      <c r="F806" s="317"/>
      <c r="G806" s="317"/>
      <c r="H806" s="317"/>
      <c r="I806" s="341"/>
      <c r="J806" s="368"/>
      <c r="K806" s="307"/>
      <c r="L806" s="307"/>
      <c r="M806" s="369"/>
      <c r="N806" s="317"/>
      <c r="O806" s="307"/>
      <c r="P806" s="307"/>
      <c r="Q806" s="307"/>
      <c r="R806" s="307"/>
      <c r="S806" s="307"/>
      <c r="T806" s="307"/>
      <c r="U806" s="307"/>
      <c r="V806" s="307"/>
      <c r="W806" s="307"/>
      <c r="X806" s="307"/>
      <c r="Y806" s="307"/>
      <c r="Z806" s="307"/>
    </row>
    <row r="807" spans="1:26" ht="12" customHeight="1">
      <c r="A807" s="366"/>
      <c r="B807" s="367"/>
      <c r="C807" s="307"/>
      <c r="D807" s="307"/>
      <c r="E807" s="317"/>
      <c r="F807" s="317"/>
      <c r="G807" s="317"/>
      <c r="H807" s="317"/>
      <c r="I807" s="341"/>
      <c r="J807" s="368"/>
      <c r="K807" s="307"/>
      <c r="L807" s="307"/>
      <c r="M807" s="369"/>
      <c r="N807" s="317"/>
      <c r="O807" s="307"/>
      <c r="P807" s="307"/>
      <c r="Q807" s="307"/>
      <c r="R807" s="307"/>
      <c r="S807" s="307"/>
      <c r="T807" s="307"/>
      <c r="U807" s="307"/>
      <c r="V807" s="307"/>
      <c r="W807" s="307"/>
      <c r="X807" s="307"/>
      <c r="Y807" s="307"/>
      <c r="Z807" s="307"/>
    </row>
    <row r="808" spans="1:26" ht="12" customHeight="1">
      <c r="A808" s="366"/>
      <c r="B808" s="367"/>
      <c r="C808" s="307"/>
      <c r="D808" s="307"/>
      <c r="E808" s="317"/>
      <c r="F808" s="317"/>
      <c r="G808" s="317"/>
      <c r="H808" s="317"/>
      <c r="I808" s="341"/>
      <c r="J808" s="368"/>
      <c r="K808" s="307"/>
      <c r="L808" s="307"/>
      <c r="M808" s="369"/>
      <c r="N808" s="317"/>
      <c r="O808" s="307"/>
      <c r="P808" s="307"/>
      <c r="Q808" s="307"/>
      <c r="R808" s="307"/>
      <c r="S808" s="307"/>
      <c r="T808" s="307"/>
      <c r="U808" s="307"/>
      <c r="V808" s="307"/>
      <c r="W808" s="307"/>
      <c r="X808" s="307"/>
      <c r="Y808" s="307"/>
      <c r="Z808" s="307"/>
    </row>
    <row r="809" spans="1:26" ht="12" customHeight="1">
      <c r="A809" s="366"/>
      <c r="B809" s="367"/>
      <c r="C809" s="307"/>
      <c r="D809" s="307"/>
      <c r="E809" s="317"/>
      <c r="F809" s="317"/>
      <c r="G809" s="317"/>
      <c r="H809" s="317"/>
      <c r="I809" s="341"/>
      <c r="J809" s="368"/>
      <c r="K809" s="307"/>
      <c r="L809" s="307"/>
      <c r="M809" s="369"/>
      <c r="N809" s="317"/>
      <c r="O809" s="307"/>
      <c r="P809" s="307"/>
      <c r="Q809" s="307"/>
      <c r="R809" s="307"/>
      <c r="S809" s="307"/>
      <c r="T809" s="307"/>
      <c r="U809" s="307"/>
      <c r="V809" s="307"/>
      <c r="W809" s="307"/>
      <c r="X809" s="307"/>
      <c r="Y809" s="307"/>
      <c r="Z809" s="307"/>
    </row>
    <row r="810" spans="1:26" ht="12" customHeight="1">
      <c r="A810" s="366"/>
      <c r="B810" s="367"/>
      <c r="C810" s="307"/>
      <c r="D810" s="307"/>
      <c r="E810" s="317"/>
      <c r="F810" s="317"/>
      <c r="G810" s="317"/>
      <c r="H810" s="317"/>
      <c r="I810" s="341"/>
      <c r="J810" s="368"/>
      <c r="K810" s="307"/>
      <c r="L810" s="307"/>
      <c r="M810" s="369"/>
      <c r="N810" s="317"/>
      <c r="O810" s="307"/>
      <c r="P810" s="307"/>
      <c r="Q810" s="307"/>
      <c r="R810" s="307"/>
      <c r="S810" s="307"/>
      <c r="T810" s="307"/>
      <c r="U810" s="307"/>
      <c r="V810" s="307"/>
      <c r="W810" s="307"/>
      <c r="X810" s="307"/>
      <c r="Y810" s="307"/>
      <c r="Z810" s="307"/>
    </row>
    <row r="811" spans="1:26" ht="12" customHeight="1">
      <c r="A811" s="366"/>
      <c r="B811" s="367"/>
      <c r="C811" s="307"/>
      <c r="D811" s="307"/>
      <c r="E811" s="317"/>
      <c r="F811" s="317"/>
      <c r="G811" s="317"/>
      <c r="H811" s="317"/>
      <c r="I811" s="341"/>
      <c r="J811" s="368"/>
      <c r="K811" s="307"/>
      <c r="L811" s="307"/>
      <c r="M811" s="369"/>
      <c r="N811" s="317"/>
      <c r="O811" s="307"/>
      <c r="P811" s="307"/>
      <c r="Q811" s="307"/>
      <c r="R811" s="307"/>
      <c r="S811" s="307"/>
      <c r="T811" s="307"/>
      <c r="U811" s="307"/>
      <c r="V811" s="307"/>
      <c r="W811" s="307"/>
      <c r="X811" s="307"/>
      <c r="Y811" s="307"/>
      <c r="Z811" s="307"/>
    </row>
    <row r="812" spans="1:26" ht="12" customHeight="1">
      <c r="A812" s="366"/>
      <c r="B812" s="367"/>
      <c r="C812" s="307"/>
      <c r="D812" s="307"/>
      <c r="E812" s="317"/>
      <c r="F812" s="317"/>
      <c r="G812" s="317"/>
      <c r="H812" s="317"/>
      <c r="I812" s="341"/>
      <c r="J812" s="368"/>
      <c r="K812" s="307"/>
      <c r="L812" s="307"/>
      <c r="M812" s="369"/>
      <c r="N812" s="317"/>
      <c r="O812" s="307"/>
      <c r="P812" s="307"/>
      <c r="Q812" s="307"/>
      <c r="R812" s="307"/>
      <c r="S812" s="307"/>
      <c r="T812" s="307"/>
      <c r="U812" s="307"/>
      <c r="V812" s="307"/>
      <c r="W812" s="307"/>
      <c r="X812" s="307"/>
      <c r="Y812" s="307"/>
      <c r="Z812" s="307"/>
    </row>
    <row r="813" spans="1:26" ht="12" customHeight="1">
      <c r="A813" s="366"/>
      <c r="B813" s="367"/>
      <c r="C813" s="307"/>
      <c r="D813" s="307"/>
      <c r="E813" s="317"/>
      <c r="F813" s="317"/>
      <c r="G813" s="317"/>
      <c r="H813" s="317"/>
      <c r="I813" s="341"/>
      <c r="J813" s="368"/>
      <c r="K813" s="307"/>
      <c r="L813" s="307"/>
      <c r="M813" s="369"/>
      <c r="N813" s="317"/>
      <c r="O813" s="307"/>
      <c r="P813" s="307"/>
      <c r="Q813" s="307"/>
      <c r="R813" s="307"/>
      <c r="S813" s="307"/>
      <c r="T813" s="307"/>
      <c r="U813" s="307"/>
      <c r="V813" s="307"/>
      <c r="W813" s="307"/>
      <c r="X813" s="307"/>
      <c r="Y813" s="307"/>
      <c r="Z813" s="307"/>
    </row>
    <row r="814" spans="1:26" ht="12" customHeight="1">
      <c r="A814" s="366"/>
      <c r="B814" s="367"/>
      <c r="C814" s="307"/>
      <c r="D814" s="307"/>
      <c r="E814" s="317"/>
      <c r="F814" s="317"/>
      <c r="G814" s="317"/>
      <c r="H814" s="317"/>
      <c r="I814" s="341"/>
      <c r="J814" s="368"/>
      <c r="K814" s="307"/>
      <c r="L814" s="307"/>
      <c r="M814" s="369"/>
      <c r="N814" s="317"/>
      <c r="O814" s="307"/>
      <c r="P814" s="307"/>
      <c r="Q814" s="307"/>
      <c r="R814" s="307"/>
      <c r="S814" s="307"/>
      <c r="T814" s="307"/>
      <c r="U814" s="307"/>
      <c r="V814" s="307"/>
      <c r="W814" s="307"/>
      <c r="X814" s="307"/>
      <c r="Y814" s="307"/>
      <c r="Z814" s="307"/>
    </row>
    <row r="815" spans="1:26" ht="12" customHeight="1">
      <c r="A815" s="366"/>
      <c r="B815" s="367"/>
      <c r="C815" s="307"/>
      <c r="D815" s="307"/>
      <c r="E815" s="317"/>
      <c r="F815" s="317"/>
      <c r="G815" s="317"/>
      <c r="H815" s="317"/>
      <c r="I815" s="341"/>
      <c r="J815" s="368"/>
      <c r="K815" s="307"/>
      <c r="L815" s="307"/>
      <c r="M815" s="369"/>
      <c r="N815" s="317"/>
      <c r="O815" s="307"/>
      <c r="P815" s="307"/>
      <c r="Q815" s="307"/>
      <c r="R815" s="307"/>
      <c r="S815" s="307"/>
      <c r="T815" s="307"/>
      <c r="U815" s="307"/>
      <c r="V815" s="307"/>
      <c r="W815" s="307"/>
      <c r="X815" s="307"/>
      <c r="Y815" s="307"/>
      <c r="Z815" s="307"/>
    </row>
    <row r="816" spans="1:26" ht="12" customHeight="1">
      <c r="A816" s="366"/>
      <c r="B816" s="367"/>
      <c r="C816" s="307"/>
      <c r="D816" s="307"/>
      <c r="E816" s="317"/>
      <c r="F816" s="317"/>
      <c r="G816" s="317"/>
      <c r="H816" s="317"/>
      <c r="I816" s="341"/>
      <c r="J816" s="368"/>
      <c r="K816" s="307"/>
      <c r="L816" s="307"/>
      <c r="M816" s="369"/>
      <c r="N816" s="317"/>
      <c r="O816" s="307"/>
      <c r="P816" s="307"/>
      <c r="Q816" s="307"/>
      <c r="R816" s="307"/>
      <c r="S816" s="307"/>
      <c r="T816" s="307"/>
      <c r="U816" s="307"/>
      <c r="V816" s="307"/>
      <c r="W816" s="307"/>
      <c r="X816" s="307"/>
      <c r="Y816" s="307"/>
      <c r="Z816" s="307"/>
    </row>
    <row r="817" spans="1:26" ht="12" customHeight="1">
      <c r="A817" s="366"/>
      <c r="B817" s="367"/>
      <c r="C817" s="307"/>
      <c r="D817" s="307"/>
      <c r="E817" s="317"/>
      <c r="F817" s="317"/>
      <c r="G817" s="317"/>
      <c r="H817" s="317"/>
      <c r="I817" s="341"/>
      <c r="J817" s="368"/>
      <c r="K817" s="307"/>
      <c r="L817" s="307"/>
      <c r="M817" s="369"/>
      <c r="N817" s="317"/>
      <c r="O817" s="307"/>
      <c r="P817" s="307"/>
      <c r="Q817" s="307"/>
      <c r="R817" s="307"/>
      <c r="S817" s="307"/>
      <c r="T817" s="307"/>
      <c r="U817" s="307"/>
      <c r="V817" s="307"/>
      <c r="W817" s="307"/>
      <c r="X817" s="307"/>
      <c r="Y817" s="307"/>
      <c r="Z817" s="307"/>
    </row>
    <row r="818" spans="1:26" ht="12" customHeight="1">
      <c r="A818" s="366"/>
      <c r="B818" s="367"/>
      <c r="C818" s="307"/>
      <c r="D818" s="307"/>
      <c r="E818" s="317"/>
      <c r="F818" s="317"/>
      <c r="G818" s="317"/>
      <c r="H818" s="317"/>
      <c r="I818" s="341"/>
      <c r="J818" s="368"/>
      <c r="K818" s="307"/>
      <c r="L818" s="307"/>
      <c r="M818" s="369"/>
      <c r="N818" s="317"/>
      <c r="O818" s="307"/>
      <c r="P818" s="307"/>
      <c r="Q818" s="307"/>
      <c r="R818" s="307"/>
      <c r="S818" s="307"/>
      <c r="T818" s="307"/>
      <c r="U818" s="307"/>
      <c r="V818" s="307"/>
      <c r="W818" s="307"/>
      <c r="X818" s="307"/>
      <c r="Y818" s="307"/>
      <c r="Z818" s="307"/>
    </row>
    <row r="819" spans="1:26" ht="12" customHeight="1">
      <c r="A819" s="366"/>
      <c r="B819" s="367"/>
      <c r="C819" s="307"/>
      <c r="D819" s="307"/>
      <c r="E819" s="317"/>
      <c r="F819" s="317"/>
      <c r="G819" s="317"/>
      <c r="H819" s="317"/>
      <c r="I819" s="341"/>
      <c r="J819" s="368"/>
      <c r="K819" s="307"/>
      <c r="L819" s="307"/>
      <c r="M819" s="369"/>
      <c r="N819" s="317"/>
      <c r="O819" s="307"/>
      <c r="P819" s="307"/>
      <c r="Q819" s="307"/>
      <c r="R819" s="307"/>
      <c r="S819" s="307"/>
      <c r="T819" s="307"/>
      <c r="U819" s="307"/>
      <c r="V819" s="307"/>
      <c r="W819" s="307"/>
      <c r="X819" s="307"/>
      <c r="Y819" s="307"/>
      <c r="Z819" s="307"/>
    </row>
    <row r="820" spans="1:26" ht="12" customHeight="1">
      <c r="A820" s="366"/>
      <c r="B820" s="367"/>
      <c r="C820" s="307"/>
      <c r="D820" s="307"/>
      <c r="E820" s="317"/>
      <c r="F820" s="317"/>
      <c r="G820" s="317"/>
      <c r="H820" s="317"/>
      <c r="I820" s="341"/>
      <c r="J820" s="368"/>
      <c r="K820" s="307"/>
      <c r="L820" s="307"/>
      <c r="M820" s="369"/>
      <c r="N820" s="317"/>
      <c r="O820" s="307"/>
      <c r="P820" s="307"/>
      <c r="Q820" s="307"/>
      <c r="R820" s="307"/>
      <c r="S820" s="307"/>
      <c r="T820" s="307"/>
      <c r="U820" s="307"/>
      <c r="V820" s="307"/>
      <c r="W820" s="307"/>
      <c r="X820" s="307"/>
      <c r="Y820" s="307"/>
      <c r="Z820" s="307"/>
    </row>
    <row r="821" spans="1:26" ht="12" customHeight="1">
      <c r="A821" s="366"/>
      <c r="B821" s="367"/>
      <c r="C821" s="307"/>
      <c r="D821" s="307"/>
      <c r="E821" s="317"/>
      <c r="F821" s="317"/>
      <c r="G821" s="317"/>
      <c r="H821" s="317"/>
      <c r="I821" s="341"/>
      <c r="J821" s="368"/>
      <c r="K821" s="307"/>
      <c r="L821" s="307"/>
      <c r="M821" s="369"/>
      <c r="N821" s="317"/>
      <c r="O821" s="307"/>
      <c r="P821" s="307"/>
      <c r="Q821" s="307"/>
      <c r="R821" s="307"/>
      <c r="S821" s="307"/>
      <c r="T821" s="307"/>
      <c r="U821" s="307"/>
      <c r="V821" s="307"/>
      <c r="W821" s="307"/>
      <c r="X821" s="307"/>
      <c r="Y821" s="307"/>
      <c r="Z821" s="307"/>
    </row>
    <row r="822" spans="1:26" ht="12" customHeight="1">
      <c r="A822" s="366"/>
      <c r="B822" s="367"/>
      <c r="C822" s="307"/>
      <c r="D822" s="307"/>
      <c r="E822" s="317"/>
      <c r="F822" s="317"/>
      <c r="G822" s="317"/>
      <c r="H822" s="317"/>
      <c r="I822" s="341"/>
      <c r="J822" s="368"/>
      <c r="K822" s="307"/>
      <c r="L822" s="307"/>
      <c r="M822" s="369"/>
      <c r="N822" s="317"/>
      <c r="O822" s="307"/>
      <c r="P822" s="307"/>
      <c r="Q822" s="307"/>
      <c r="R822" s="307"/>
      <c r="S822" s="307"/>
      <c r="T822" s="307"/>
      <c r="U822" s="307"/>
      <c r="V822" s="307"/>
      <c r="W822" s="307"/>
      <c r="X822" s="307"/>
      <c r="Y822" s="307"/>
      <c r="Z822" s="307"/>
    </row>
    <row r="823" spans="1:26" ht="12" customHeight="1">
      <c r="A823" s="366"/>
      <c r="B823" s="367"/>
      <c r="C823" s="307"/>
      <c r="D823" s="307"/>
      <c r="E823" s="317"/>
      <c r="F823" s="317"/>
      <c r="G823" s="317"/>
      <c r="H823" s="317"/>
      <c r="I823" s="341"/>
      <c r="J823" s="368"/>
      <c r="K823" s="307"/>
      <c r="L823" s="307"/>
      <c r="M823" s="369"/>
      <c r="N823" s="317"/>
      <c r="O823" s="307"/>
      <c r="P823" s="307"/>
      <c r="Q823" s="307"/>
      <c r="R823" s="307"/>
      <c r="S823" s="307"/>
      <c r="T823" s="307"/>
      <c r="U823" s="307"/>
      <c r="V823" s="307"/>
      <c r="W823" s="307"/>
      <c r="X823" s="307"/>
      <c r="Y823" s="307"/>
      <c r="Z823" s="307"/>
    </row>
    <row r="824" spans="1:26" ht="12" customHeight="1">
      <c r="A824" s="366"/>
      <c r="B824" s="367"/>
      <c r="C824" s="307"/>
      <c r="D824" s="307"/>
      <c r="E824" s="317"/>
      <c r="F824" s="317"/>
      <c r="G824" s="317"/>
      <c r="H824" s="317"/>
      <c r="I824" s="341"/>
      <c r="J824" s="368"/>
      <c r="K824" s="307"/>
      <c r="L824" s="307"/>
      <c r="M824" s="369"/>
      <c r="N824" s="317"/>
      <c r="O824" s="307"/>
      <c r="P824" s="307"/>
      <c r="Q824" s="307"/>
      <c r="R824" s="307"/>
      <c r="S824" s="307"/>
      <c r="T824" s="307"/>
      <c r="U824" s="307"/>
      <c r="V824" s="307"/>
      <c r="W824" s="307"/>
      <c r="X824" s="307"/>
      <c r="Y824" s="307"/>
      <c r="Z824" s="307"/>
    </row>
    <row r="825" spans="1:26" ht="12" customHeight="1">
      <c r="A825" s="366"/>
      <c r="B825" s="367"/>
      <c r="C825" s="307"/>
      <c r="D825" s="307"/>
      <c r="E825" s="317"/>
      <c r="F825" s="317"/>
      <c r="G825" s="317"/>
      <c r="H825" s="317"/>
      <c r="I825" s="341"/>
      <c r="J825" s="368"/>
      <c r="K825" s="307"/>
      <c r="L825" s="307"/>
      <c r="M825" s="369"/>
      <c r="N825" s="317"/>
      <c r="O825" s="307"/>
      <c r="P825" s="307"/>
      <c r="Q825" s="307"/>
      <c r="R825" s="307"/>
      <c r="S825" s="307"/>
      <c r="T825" s="307"/>
      <c r="U825" s="307"/>
      <c r="V825" s="307"/>
      <c r="W825" s="307"/>
      <c r="X825" s="307"/>
      <c r="Y825" s="307"/>
      <c r="Z825" s="307"/>
    </row>
    <row r="826" spans="1:26" ht="12" customHeight="1">
      <c r="A826" s="366"/>
      <c r="B826" s="367"/>
      <c r="C826" s="307"/>
      <c r="D826" s="307"/>
      <c r="E826" s="317"/>
      <c r="F826" s="317"/>
      <c r="G826" s="317"/>
      <c r="H826" s="317"/>
      <c r="I826" s="341"/>
      <c r="J826" s="368"/>
      <c r="K826" s="307"/>
      <c r="L826" s="307"/>
      <c r="M826" s="369"/>
      <c r="N826" s="317"/>
      <c r="O826" s="307"/>
      <c r="P826" s="307"/>
      <c r="Q826" s="307"/>
      <c r="R826" s="307"/>
      <c r="S826" s="307"/>
      <c r="T826" s="307"/>
      <c r="U826" s="307"/>
      <c r="V826" s="307"/>
      <c r="W826" s="307"/>
      <c r="X826" s="307"/>
      <c r="Y826" s="307"/>
      <c r="Z826" s="307"/>
    </row>
    <row r="827" spans="1:26" ht="12" customHeight="1">
      <c r="A827" s="366"/>
      <c r="B827" s="367"/>
      <c r="C827" s="307"/>
      <c r="D827" s="307"/>
      <c r="E827" s="317"/>
      <c r="F827" s="317"/>
      <c r="G827" s="317"/>
      <c r="H827" s="317"/>
      <c r="I827" s="341"/>
      <c r="J827" s="368"/>
      <c r="K827" s="307"/>
      <c r="L827" s="307"/>
      <c r="M827" s="369"/>
      <c r="N827" s="317"/>
      <c r="O827" s="307"/>
      <c r="P827" s="307"/>
      <c r="Q827" s="307"/>
      <c r="R827" s="307"/>
      <c r="S827" s="307"/>
      <c r="T827" s="307"/>
      <c r="U827" s="307"/>
      <c r="V827" s="307"/>
      <c r="W827" s="307"/>
      <c r="X827" s="307"/>
      <c r="Y827" s="307"/>
      <c r="Z827" s="307"/>
    </row>
    <row r="828" spans="1:26" ht="12" customHeight="1">
      <c r="A828" s="366"/>
      <c r="B828" s="367"/>
      <c r="C828" s="307"/>
      <c r="D828" s="307"/>
      <c r="E828" s="317"/>
      <c r="F828" s="317"/>
      <c r="G828" s="317"/>
      <c r="H828" s="317"/>
      <c r="I828" s="341"/>
      <c r="J828" s="368"/>
      <c r="K828" s="307"/>
      <c r="L828" s="307"/>
      <c r="M828" s="369"/>
      <c r="N828" s="317"/>
      <c r="O828" s="307"/>
      <c r="P828" s="307"/>
      <c r="Q828" s="307"/>
      <c r="R828" s="307"/>
      <c r="S828" s="307"/>
      <c r="T828" s="307"/>
      <c r="U828" s="307"/>
      <c r="V828" s="307"/>
      <c r="W828" s="307"/>
      <c r="X828" s="307"/>
      <c r="Y828" s="307"/>
      <c r="Z828" s="307"/>
    </row>
    <row r="829" spans="1:26" ht="12" customHeight="1">
      <c r="A829" s="366"/>
      <c r="B829" s="367"/>
      <c r="C829" s="307"/>
      <c r="D829" s="307"/>
      <c r="E829" s="317"/>
      <c r="F829" s="317"/>
      <c r="G829" s="317"/>
      <c r="H829" s="317"/>
      <c r="I829" s="341"/>
      <c r="J829" s="368"/>
      <c r="K829" s="307"/>
      <c r="L829" s="307"/>
      <c r="M829" s="369"/>
      <c r="N829" s="317"/>
      <c r="O829" s="307"/>
      <c r="P829" s="307"/>
      <c r="Q829" s="307"/>
      <c r="R829" s="307"/>
      <c r="S829" s="307"/>
      <c r="T829" s="307"/>
      <c r="U829" s="307"/>
      <c r="V829" s="307"/>
      <c r="W829" s="307"/>
      <c r="X829" s="307"/>
      <c r="Y829" s="307"/>
      <c r="Z829" s="307"/>
    </row>
    <row r="830" spans="1:26" ht="12" customHeight="1">
      <c r="A830" s="366"/>
      <c r="B830" s="367"/>
      <c r="C830" s="307"/>
      <c r="D830" s="307"/>
      <c r="E830" s="317"/>
      <c r="F830" s="317"/>
      <c r="G830" s="317"/>
      <c r="H830" s="317"/>
      <c r="I830" s="341"/>
      <c r="J830" s="368"/>
      <c r="K830" s="307"/>
      <c r="L830" s="307"/>
      <c r="M830" s="369"/>
      <c r="N830" s="317"/>
      <c r="O830" s="307"/>
      <c r="P830" s="307"/>
      <c r="Q830" s="307"/>
      <c r="R830" s="307"/>
      <c r="S830" s="307"/>
      <c r="T830" s="307"/>
      <c r="U830" s="307"/>
      <c r="V830" s="307"/>
      <c r="W830" s="307"/>
      <c r="X830" s="307"/>
      <c r="Y830" s="307"/>
      <c r="Z830" s="307"/>
    </row>
    <row r="831" spans="1:26" ht="12" customHeight="1">
      <c r="A831" s="366"/>
      <c r="B831" s="367"/>
      <c r="C831" s="307"/>
      <c r="D831" s="307"/>
      <c r="E831" s="317"/>
      <c r="F831" s="317"/>
      <c r="G831" s="317"/>
      <c r="H831" s="317"/>
      <c r="I831" s="341"/>
      <c r="J831" s="368"/>
      <c r="K831" s="307"/>
      <c r="L831" s="307"/>
      <c r="M831" s="369"/>
      <c r="N831" s="317"/>
      <c r="O831" s="307"/>
      <c r="P831" s="307"/>
      <c r="Q831" s="307"/>
      <c r="R831" s="307"/>
      <c r="S831" s="307"/>
      <c r="T831" s="307"/>
      <c r="U831" s="307"/>
      <c r="V831" s="307"/>
      <c r="W831" s="307"/>
      <c r="X831" s="307"/>
      <c r="Y831" s="307"/>
      <c r="Z831" s="307"/>
    </row>
    <row r="832" spans="1:26" ht="12" customHeight="1">
      <c r="A832" s="366"/>
      <c r="B832" s="367"/>
      <c r="C832" s="307"/>
      <c r="D832" s="307"/>
      <c r="E832" s="317"/>
      <c r="F832" s="317"/>
      <c r="G832" s="317"/>
      <c r="H832" s="317"/>
      <c r="I832" s="341"/>
      <c r="J832" s="368"/>
      <c r="K832" s="307"/>
      <c r="L832" s="307"/>
      <c r="M832" s="369"/>
      <c r="N832" s="317"/>
      <c r="O832" s="307"/>
      <c r="P832" s="307"/>
      <c r="Q832" s="307"/>
      <c r="R832" s="307"/>
      <c r="S832" s="307"/>
      <c r="T832" s="307"/>
      <c r="U832" s="307"/>
      <c r="V832" s="307"/>
      <c r="W832" s="307"/>
      <c r="X832" s="307"/>
      <c r="Y832" s="307"/>
      <c r="Z832" s="307"/>
    </row>
    <row r="833" spans="1:26" ht="12" customHeight="1">
      <c r="A833" s="366"/>
      <c r="B833" s="367"/>
      <c r="C833" s="307"/>
      <c r="D833" s="307"/>
      <c r="E833" s="317"/>
      <c r="F833" s="317"/>
      <c r="G833" s="317"/>
      <c r="H833" s="317"/>
      <c r="I833" s="341"/>
      <c r="J833" s="368"/>
      <c r="K833" s="307"/>
      <c r="L833" s="307"/>
      <c r="M833" s="369"/>
      <c r="N833" s="317"/>
      <c r="O833" s="307"/>
      <c r="P833" s="307"/>
      <c r="Q833" s="307"/>
      <c r="R833" s="307"/>
      <c r="S833" s="307"/>
      <c r="T833" s="307"/>
      <c r="U833" s="307"/>
      <c r="V833" s="307"/>
      <c r="W833" s="307"/>
      <c r="X833" s="307"/>
      <c r="Y833" s="307"/>
      <c r="Z833" s="307"/>
    </row>
    <row r="834" spans="1:26" ht="12" customHeight="1">
      <c r="A834" s="366"/>
      <c r="B834" s="367"/>
      <c r="C834" s="307"/>
      <c r="D834" s="307"/>
      <c r="E834" s="317"/>
      <c r="F834" s="317"/>
      <c r="G834" s="317"/>
      <c r="H834" s="317"/>
      <c r="I834" s="341"/>
      <c r="J834" s="368"/>
      <c r="K834" s="307"/>
      <c r="L834" s="307"/>
      <c r="M834" s="369"/>
      <c r="N834" s="317"/>
      <c r="O834" s="307"/>
      <c r="P834" s="307"/>
      <c r="Q834" s="307"/>
      <c r="R834" s="307"/>
      <c r="S834" s="307"/>
      <c r="T834" s="307"/>
      <c r="U834" s="307"/>
      <c r="V834" s="307"/>
      <c r="W834" s="307"/>
      <c r="X834" s="307"/>
      <c r="Y834" s="307"/>
      <c r="Z834" s="307"/>
    </row>
    <row r="835" spans="1:26" ht="12" customHeight="1">
      <c r="A835" s="366"/>
      <c r="B835" s="367"/>
      <c r="C835" s="307"/>
      <c r="D835" s="307"/>
      <c r="E835" s="317"/>
      <c r="F835" s="317"/>
      <c r="G835" s="317"/>
      <c r="H835" s="317"/>
      <c r="I835" s="341"/>
      <c r="J835" s="368"/>
      <c r="K835" s="307"/>
      <c r="L835" s="307"/>
      <c r="M835" s="369"/>
      <c r="N835" s="317"/>
      <c r="O835" s="307"/>
      <c r="P835" s="307"/>
      <c r="Q835" s="307"/>
      <c r="R835" s="307"/>
      <c r="S835" s="307"/>
      <c r="T835" s="307"/>
      <c r="U835" s="307"/>
      <c r="V835" s="307"/>
      <c r="W835" s="307"/>
      <c r="X835" s="307"/>
      <c r="Y835" s="307"/>
      <c r="Z835" s="307"/>
    </row>
    <row r="836" spans="1:26" ht="12" customHeight="1">
      <c r="A836" s="366"/>
      <c r="B836" s="367"/>
      <c r="C836" s="307"/>
      <c r="D836" s="307"/>
      <c r="E836" s="317"/>
      <c r="F836" s="317"/>
      <c r="G836" s="317"/>
      <c r="H836" s="317"/>
      <c r="I836" s="341"/>
      <c r="J836" s="368"/>
      <c r="K836" s="307"/>
      <c r="L836" s="307"/>
      <c r="M836" s="369"/>
      <c r="N836" s="317"/>
      <c r="O836" s="307"/>
      <c r="P836" s="307"/>
      <c r="Q836" s="307"/>
      <c r="R836" s="307"/>
      <c r="S836" s="307"/>
      <c r="T836" s="307"/>
      <c r="U836" s="307"/>
      <c r="V836" s="307"/>
      <c r="W836" s="307"/>
      <c r="X836" s="307"/>
      <c r="Y836" s="307"/>
      <c r="Z836" s="307"/>
    </row>
    <row r="837" spans="1:26" ht="12" customHeight="1">
      <c r="A837" s="366"/>
      <c r="B837" s="367"/>
      <c r="C837" s="307"/>
      <c r="D837" s="307"/>
      <c r="E837" s="317"/>
      <c r="F837" s="317"/>
      <c r="G837" s="317"/>
      <c r="H837" s="317"/>
      <c r="I837" s="341"/>
      <c r="J837" s="368"/>
      <c r="K837" s="307"/>
      <c r="L837" s="307"/>
      <c r="M837" s="369"/>
      <c r="N837" s="317"/>
      <c r="O837" s="307"/>
      <c r="P837" s="307"/>
      <c r="Q837" s="307"/>
      <c r="R837" s="307"/>
      <c r="S837" s="307"/>
      <c r="T837" s="307"/>
      <c r="U837" s="307"/>
      <c r="V837" s="307"/>
      <c r="W837" s="307"/>
      <c r="X837" s="307"/>
      <c r="Y837" s="307"/>
      <c r="Z837" s="307"/>
    </row>
    <row r="838" spans="1:26" ht="12" customHeight="1">
      <c r="A838" s="366"/>
      <c r="B838" s="367"/>
      <c r="C838" s="307"/>
      <c r="D838" s="307"/>
      <c r="E838" s="317"/>
      <c r="F838" s="317"/>
      <c r="G838" s="317"/>
      <c r="H838" s="317"/>
      <c r="I838" s="341"/>
      <c r="J838" s="368"/>
      <c r="K838" s="307"/>
      <c r="L838" s="307"/>
      <c r="M838" s="369"/>
      <c r="N838" s="317"/>
      <c r="O838" s="307"/>
      <c r="P838" s="307"/>
      <c r="Q838" s="307"/>
      <c r="R838" s="307"/>
      <c r="S838" s="307"/>
      <c r="T838" s="307"/>
      <c r="U838" s="307"/>
      <c r="V838" s="307"/>
      <c r="W838" s="307"/>
      <c r="X838" s="307"/>
      <c r="Y838" s="307"/>
      <c r="Z838" s="307"/>
    </row>
    <row r="839" spans="1:26" ht="12" customHeight="1">
      <c r="A839" s="366"/>
      <c r="B839" s="367"/>
      <c r="C839" s="307"/>
      <c r="D839" s="307"/>
      <c r="E839" s="317"/>
      <c r="F839" s="317"/>
      <c r="G839" s="317"/>
      <c r="H839" s="317"/>
      <c r="I839" s="341"/>
      <c r="J839" s="368"/>
      <c r="K839" s="307"/>
      <c r="L839" s="307"/>
      <c r="M839" s="369"/>
      <c r="N839" s="317"/>
      <c r="O839" s="307"/>
      <c r="P839" s="307"/>
      <c r="Q839" s="307"/>
      <c r="R839" s="307"/>
      <c r="S839" s="307"/>
      <c r="T839" s="307"/>
      <c r="U839" s="307"/>
      <c r="V839" s="307"/>
      <c r="W839" s="307"/>
      <c r="X839" s="307"/>
      <c r="Y839" s="307"/>
      <c r="Z839" s="307"/>
    </row>
    <row r="840" spans="1:26" ht="12" customHeight="1">
      <c r="A840" s="366"/>
      <c r="B840" s="367"/>
      <c r="C840" s="307"/>
      <c r="D840" s="307"/>
      <c r="E840" s="317"/>
      <c r="F840" s="317"/>
      <c r="G840" s="317"/>
      <c r="H840" s="317"/>
      <c r="I840" s="341"/>
      <c r="J840" s="368"/>
      <c r="K840" s="307"/>
      <c r="L840" s="307"/>
      <c r="M840" s="369"/>
      <c r="N840" s="317"/>
      <c r="O840" s="307"/>
      <c r="P840" s="307"/>
      <c r="Q840" s="307"/>
      <c r="R840" s="307"/>
      <c r="S840" s="307"/>
      <c r="T840" s="307"/>
      <c r="U840" s="307"/>
      <c r="V840" s="307"/>
      <c r="W840" s="307"/>
      <c r="X840" s="307"/>
      <c r="Y840" s="307"/>
      <c r="Z840" s="307"/>
    </row>
    <row r="841" spans="1:26" ht="12" customHeight="1">
      <c r="A841" s="366"/>
      <c r="B841" s="367"/>
      <c r="C841" s="307"/>
      <c r="D841" s="307"/>
      <c r="E841" s="317"/>
      <c r="F841" s="317"/>
      <c r="G841" s="317"/>
      <c r="H841" s="317"/>
      <c r="I841" s="341"/>
      <c r="J841" s="368"/>
      <c r="K841" s="307"/>
      <c r="L841" s="307"/>
      <c r="M841" s="369"/>
      <c r="N841" s="317"/>
      <c r="O841" s="307"/>
      <c r="P841" s="307"/>
      <c r="Q841" s="307"/>
      <c r="R841" s="307"/>
      <c r="S841" s="307"/>
      <c r="T841" s="307"/>
      <c r="U841" s="307"/>
      <c r="V841" s="307"/>
      <c r="W841" s="307"/>
      <c r="X841" s="307"/>
      <c r="Y841" s="307"/>
      <c r="Z841" s="307"/>
    </row>
    <row r="842" spans="1:26" ht="12" customHeight="1">
      <c r="A842" s="366"/>
      <c r="B842" s="367"/>
      <c r="C842" s="307"/>
      <c r="D842" s="307"/>
      <c r="E842" s="317"/>
      <c r="F842" s="317"/>
      <c r="G842" s="317"/>
      <c r="H842" s="317"/>
      <c r="I842" s="341"/>
      <c r="J842" s="368"/>
      <c r="K842" s="307"/>
      <c r="L842" s="307"/>
      <c r="M842" s="369"/>
      <c r="N842" s="317"/>
      <c r="O842" s="307"/>
      <c r="P842" s="307"/>
      <c r="Q842" s="307"/>
      <c r="R842" s="307"/>
      <c r="S842" s="307"/>
      <c r="T842" s="307"/>
      <c r="U842" s="307"/>
      <c r="V842" s="307"/>
      <c r="W842" s="307"/>
      <c r="X842" s="307"/>
      <c r="Y842" s="307"/>
      <c r="Z842" s="307"/>
    </row>
    <row r="843" spans="1:26" ht="12" customHeight="1">
      <c r="A843" s="366"/>
      <c r="B843" s="367"/>
      <c r="C843" s="307"/>
      <c r="D843" s="307"/>
      <c r="E843" s="317"/>
      <c r="F843" s="317"/>
      <c r="G843" s="317"/>
      <c r="H843" s="317"/>
      <c r="I843" s="341"/>
      <c r="J843" s="368"/>
      <c r="K843" s="307"/>
      <c r="L843" s="307"/>
      <c r="M843" s="369"/>
      <c r="N843" s="317"/>
      <c r="O843" s="307"/>
      <c r="P843" s="307"/>
      <c r="Q843" s="307"/>
      <c r="R843" s="307"/>
      <c r="S843" s="307"/>
      <c r="T843" s="307"/>
      <c r="U843" s="307"/>
      <c r="V843" s="307"/>
      <c r="W843" s="307"/>
      <c r="X843" s="307"/>
      <c r="Y843" s="307"/>
      <c r="Z843" s="307"/>
    </row>
    <row r="844" spans="1:26" ht="12" customHeight="1">
      <c r="A844" s="366"/>
      <c r="B844" s="367"/>
      <c r="C844" s="307"/>
      <c r="D844" s="307"/>
      <c r="E844" s="317"/>
      <c r="F844" s="317"/>
      <c r="G844" s="317"/>
      <c r="H844" s="317"/>
      <c r="I844" s="341"/>
      <c r="J844" s="368"/>
      <c r="K844" s="307"/>
      <c r="L844" s="307"/>
      <c r="M844" s="369"/>
      <c r="N844" s="317"/>
      <c r="O844" s="307"/>
      <c r="P844" s="307"/>
      <c r="Q844" s="307"/>
      <c r="R844" s="307"/>
      <c r="S844" s="307"/>
      <c r="T844" s="307"/>
      <c r="U844" s="307"/>
      <c r="V844" s="307"/>
      <c r="W844" s="307"/>
      <c r="X844" s="307"/>
      <c r="Y844" s="307"/>
      <c r="Z844" s="307"/>
    </row>
    <row r="845" spans="1:26" ht="12" customHeight="1">
      <c r="A845" s="366"/>
      <c r="B845" s="367"/>
      <c r="C845" s="307"/>
      <c r="D845" s="307"/>
      <c r="E845" s="317"/>
      <c r="F845" s="317"/>
      <c r="G845" s="317"/>
      <c r="H845" s="317"/>
      <c r="I845" s="341"/>
      <c r="J845" s="368"/>
      <c r="K845" s="307"/>
      <c r="L845" s="307"/>
      <c r="M845" s="369"/>
      <c r="N845" s="317"/>
      <c r="O845" s="307"/>
      <c r="P845" s="307"/>
      <c r="Q845" s="307"/>
      <c r="R845" s="307"/>
      <c r="S845" s="307"/>
      <c r="T845" s="307"/>
      <c r="U845" s="307"/>
      <c r="V845" s="307"/>
      <c r="W845" s="307"/>
      <c r="X845" s="307"/>
      <c r="Y845" s="307"/>
      <c r="Z845" s="307"/>
    </row>
    <row r="846" spans="1:26" ht="12" customHeight="1">
      <c r="A846" s="366"/>
      <c r="B846" s="367"/>
      <c r="C846" s="307"/>
      <c r="D846" s="307"/>
      <c r="E846" s="317"/>
      <c r="F846" s="317"/>
      <c r="G846" s="317"/>
      <c r="H846" s="317"/>
      <c r="I846" s="341"/>
      <c r="J846" s="368"/>
      <c r="K846" s="307"/>
      <c r="L846" s="307"/>
      <c r="M846" s="369"/>
      <c r="N846" s="317"/>
      <c r="O846" s="307"/>
      <c r="P846" s="307"/>
      <c r="Q846" s="307"/>
      <c r="R846" s="307"/>
      <c r="S846" s="307"/>
      <c r="T846" s="307"/>
      <c r="U846" s="307"/>
      <c r="V846" s="307"/>
      <c r="W846" s="307"/>
      <c r="X846" s="307"/>
      <c r="Y846" s="307"/>
      <c r="Z846" s="307"/>
    </row>
    <row r="847" spans="1:26" ht="12" customHeight="1">
      <c r="A847" s="366"/>
      <c r="B847" s="367"/>
      <c r="C847" s="307"/>
      <c r="D847" s="307"/>
      <c r="E847" s="317"/>
      <c r="F847" s="317"/>
      <c r="G847" s="317"/>
      <c r="H847" s="317"/>
      <c r="I847" s="341"/>
      <c r="J847" s="368"/>
      <c r="K847" s="307"/>
      <c r="L847" s="307"/>
      <c r="M847" s="369"/>
      <c r="N847" s="317"/>
      <c r="O847" s="307"/>
      <c r="P847" s="307"/>
      <c r="Q847" s="307"/>
      <c r="R847" s="307"/>
      <c r="S847" s="307"/>
      <c r="T847" s="307"/>
      <c r="U847" s="307"/>
      <c r="V847" s="307"/>
      <c r="W847" s="307"/>
      <c r="X847" s="307"/>
      <c r="Y847" s="307"/>
      <c r="Z847" s="307"/>
    </row>
    <row r="848" spans="1:26" ht="12" customHeight="1">
      <c r="A848" s="366"/>
      <c r="B848" s="367"/>
      <c r="C848" s="307"/>
      <c r="D848" s="307"/>
      <c r="E848" s="317"/>
      <c r="F848" s="317"/>
      <c r="G848" s="317"/>
      <c r="H848" s="317"/>
      <c r="I848" s="341"/>
      <c r="J848" s="368"/>
      <c r="K848" s="307"/>
      <c r="L848" s="307"/>
      <c r="M848" s="369"/>
      <c r="N848" s="317"/>
      <c r="O848" s="307"/>
      <c r="P848" s="307"/>
      <c r="Q848" s="307"/>
      <c r="R848" s="307"/>
      <c r="S848" s="307"/>
      <c r="T848" s="307"/>
      <c r="U848" s="307"/>
      <c r="V848" s="307"/>
      <c r="W848" s="307"/>
      <c r="X848" s="307"/>
      <c r="Y848" s="307"/>
      <c r="Z848" s="307"/>
    </row>
    <row r="849" spans="1:26" ht="12" customHeight="1">
      <c r="A849" s="366"/>
      <c r="B849" s="367"/>
      <c r="C849" s="307"/>
      <c r="D849" s="307"/>
      <c r="E849" s="317"/>
      <c r="F849" s="317"/>
      <c r="G849" s="317"/>
      <c r="H849" s="317"/>
      <c r="I849" s="341"/>
      <c r="J849" s="368"/>
      <c r="K849" s="307"/>
      <c r="L849" s="307"/>
      <c r="M849" s="369"/>
      <c r="N849" s="317"/>
      <c r="O849" s="307"/>
      <c r="P849" s="307"/>
      <c r="Q849" s="307"/>
      <c r="R849" s="307"/>
      <c r="S849" s="307"/>
      <c r="T849" s="307"/>
      <c r="U849" s="307"/>
      <c r="V849" s="307"/>
      <c r="W849" s="307"/>
      <c r="X849" s="307"/>
      <c r="Y849" s="307"/>
      <c r="Z849" s="307"/>
    </row>
    <row r="850" spans="1:26" ht="12" customHeight="1">
      <c r="A850" s="366"/>
      <c r="B850" s="367"/>
      <c r="C850" s="307"/>
      <c r="D850" s="307"/>
      <c r="E850" s="317"/>
      <c r="F850" s="317"/>
      <c r="G850" s="317"/>
      <c r="H850" s="317"/>
      <c r="I850" s="341"/>
      <c r="J850" s="368"/>
      <c r="K850" s="307"/>
      <c r="L850" s="307"/>
      <c r="M850" s="369"/>
      <c r="N850" s="317"/>
      <c r="O850" s="307"/>
      <c r="P850" s="307"/>
      <c r="Q850" s="307"/>
      <c r="R850" s="307"/>
      <c r="S850" s="307"/>
      <c r="T850" s="307"/>
      <c r="U850" s="307"/>
      <c r="V850" s="307"/>
      <c r="W850" s="307"/>
      <c r="X850" s="307"/>
      <c r="Y850" s="307"/>
      <c r="Z850" s="307"/>
    </row>
    <row r="851" spans="1:26" ht="12" customHeight="1">
      <c r="A851" s="366"/>
      <c r="B851" s="367"/>
      <c r="C851" s="307"/>
      <c r="D851" s="307"/>
      <c r="E851" s="317"/>
      <c r="F851" s="317"/>
      <c r="G851" s="317"/>
      <c r="H851" s="317"/>
      <c r="I851" s="341"/>
      <c r="J851" s="368"/>
      <c r="K851" s="307"/>
      <c r="L851" s="307"/>
      <c r="M851" s="369"/>
      <c r="N851" s="317"/>
      <c r="O851" s="307"/>
      <c r="P851" s="307"/>
      <c r="Q851" s="307"/>
      <c r="R851" s="307"/>
      <c r="S851" s="307"/>
      <c r="T851" s="307"/>
      <c r="U851" s="307"/>
      <c r="V851" s="307"/>
      <c r="W851" s="307"/>
      <c r="X851" s="307"/>
      <c r="Y851" s="307"/>
      <c r="Z851" s="307"/>
    </row>
    <row r="852" spans="1:26" ht="12" customHeight="1">
      <c r="A852" s="366"/>
      <c r="B852" s="367"/>
      <c r="C852" s="307"/>
      <c r="D852" s="307"/>
      <c r="E852" s="317"/>
      <c r="F852" s="317"/>
      <c r="G852" s="317"/>
      <c r="H852" s="317"/>
      <c r="I852" s="341"/>
      <c r="J852" s="368"/>
      <c r="K852" s="307"/>
      <c r="L852" s="307"/>
      <c r="M852" s="369"/>
      <c r="N852" s="317"/>
      <c r="O852" s="307"/>
      <c r="P852" s="307"/>
      <c r="Q852" s="307"/>
      <c r="R852" s="307"/>
      <c r="S852" s="307"/>
      <c r="T852" s="307"/>
      <c r="U852" s="307"/>
      <c r="V852" s="307"/>
      <c r="W852" s="307"/>
      <c r="X852" s="307"/>
      <c r="Y852" s="307"/>
      <c r="Z852" s="307"/>
    </row>
    <row r="853" spans="1:26" ht="12" customHeight="1">
      <c r="A853" s="366"/>
      <c r="B853" s="367"/>
      <c r="C853" s="307"/>
      <c r="D853" s="307"/>
      <c r="E853" s="317"/>
      <c r="F853" s="317"/>
      <c r="G853" s="317"/>
      <c r="H853" s="317"/>
      <c r="I853" s="341"/>
      <c r="J853" s="368"/>
      <c r="K853" s="307"/>
      <c r="L853" s="307"/>
      <c r="M853" s="369"/>
      <c r="N853" s="317"/>
      <c r="O853" s="307"/>
      <c r="P853" s="307"/>
      <c r="Q853" s="307"/>
      <c r="R853" s="307"/>
      <c r="S853" s="307"/>
      <c r="T853" s="307"/>
      <c r="U853" s="307"/>
      <c r="V853" s="307"/>
      <c r="W853" s="307"/>
      <c r="X853" s="307"/>
      <c r="Y853" s="307"/>
      <c r="Z853" s="307"/>
    </row>
    <row r="854" spans="1:26" ht="12" customHeight="1">
      <c r="A854" s="366"/>
      <c r="B854" s="367"/>
      <c r="C854" s="307"/>
      <c r="D854" s="307"/>
      <c r="E854" s="317"/>
      <c r="F854" s="317"/>
      <c r="G854" s="317"/>
      <c r="H854" s="317"/>
      <c r="I854" s="341"/>
      <c r="J854" s="368"/>
      <c r="K854" s="307"/>
      <c r="L854" s="307"/>
      <c r="M854" s="369"/>
      <c r="N854" s="317"/>
      <c r="O854" s="307"/>
      <c r="P854" s="307"/>
      <c r="Q854" s="307"/>
      <c r="R854" s="307"/>
      <c r="S854" s="307"/>
      <c r="T854" s="307"/>
      <c r="U854" s="307"/>
      <c r="V854" s="307"/>
      <c r="W854" s="307"/>
      <c r="X854" s="307"/>
      <c r="Y854" s="307"/>
      <c r="Z854" s="307"/>
    </row>
    <row r="855" spans="1:26" ht="12" customHeight="1">
      <c r="A855" s="366"/>
      <c r="B855" s="367"/>
      <c r="C855" s="307"/>
      <c r="D855" s="307"/>
      <c r="E855" s="317"/>
      <c r="F855" s="317"/>
      <c r="G855" s="317"/>
      <c r="H855" s="317"/>
      <c r="I855" s="341"/>
      <c r="J855" s="368"/>
      <c r="K855" s="307"/>
      <c r="L855" s="307"/>
      <c r="M855" s="369"/>
      <c r="N855" s="317"/>
      <c r="O855" s="307"/>
      <c r="P855" s="307"/>
      <c r="Q855" s="307"/>
      <c r="R855" s="307"/>
      <c r="S855" s="307"/>
      <c r="T855" s="307"/>
      <c r="U855" s="307"/>
      <c r="V855" s="307"/>
      <c r="W855" s="307"/>
      <c r="X855" s="307"/>
      <c r="Y855" s="307"/>
      <c r="Z855" s="307"/>
    </row>
    <row r="856" spans="1:26" ht="12" customHeight="1">
      <c r="A856" s="366"/>
      <c r="B856" s="367"/>
      <c r="C856" s="307"/>
      <c r="D856" s="307"/>
      <c r="E856" s="317"/>
      <c r="F856" s="317"/>
      <c r="G856" s="317"/>
      <c r="H856" s="317"/>
      <c r="I856" s="341"/>
      <c r="J856" s="368"/>
      <c r="K856" s="307"/>
      <c r="L856" s="307"/>
      <c r="M856" s="369"/>
      <c r="N856" s="317"/>
      <c r="O856" s="307"/>
      <c r="P856" s="307"/>
      <c r="Q856" s="307"/>
      <c r="R856" s="307"/>
      <c r="S856" s="307"/>
      <c r="T856" s="307"/>
      <c r="U856" s="307"/>
      <c r="V856" s="307"/>
      <c r="W856" s="307"/>
      <c r="X856" s="307"/>
      <c r="Y856" s="307"/>
      <c r="Z856" s="307"/>
    </row>
    <row r="857" spans="1:26" ht="12" customHeight="1">
      <c r="A857" s="366"/>
      <c r="B857" s="367"/>
      <c r="C857" s="307"/>
      <c r="D857" s="307"/>
      <c r="E857" s="317"/>
      <c r="F857" s="317"/>
      <c r="G857" s="317"/>
      <c r="H857" s="317"/>
      <c r="I857" s="341"/>
      <c r="J857" s="368"/>
      <c r="K857" s="307"/>
      <c r="L857" s="307"/>
      <c r="M857" s="369"/>
      <c r="N857" s="317"/>
      <c r="O857" s="307"/>
      <c r="P857" s="307"/>
      <c r="Q857" s="307"/>
      <c r="R857" s="307"/>
      <c r="S857" s="307"/>
      <c r="T857" s="307"/>
      <c r="U857" s="307"/>
      <c r="V857" s="307"/>
      <c r="W857" s="307"/>
      <c r="X857" s="307"/>
      <c r="Y857" s="307"/>
      <c r="Z857" s="307"/>
    </row>
    <row r="858" spans="1:26" ht="12" customHeight="1">
      <c r="A858" s="366"/>
      <c r="B858" s="367"/>
      <c r="C858" s="307"/>
      <c r="D858" s="307"/>
      <c r="E858" s="317"/>
      <c r="F858" s="317"/>
      <c r="G858" s="317"/>
      <c r="H858" s="317"/>
      <c r="I858" s="341"/>
      <c r="J858" s="368"/>
      <c r="K858" s="307"/>
      <c r="L858" s="307"/>
      <c r="M858" s="369"/>
      <c r="N858" s="317"/>
      <c r="O858" s="307"/>
      <c r="P858" s="307"/>
      <c r="Q858" s="307"/>
      <c r="R858" s="307"/>
      <c r="S858" s="307"/>
      <c r="T858" s="307"/>
      <c r="U858" s="307"/>
      <c r="V858" s="307"/>
      <c r="W858" s="307"/>
      <c r="X858" s="307"/>
      <c r="Y858" s="307"/>
      <c r="Z858" s="307"/>
    </row>
    <row r="859" spans="1:26" ht="12" customHeight="1">
      <c r="A859" s="366"/>
      <c r="B859" s="367"/>
      <c r="C859" s="307"/>
      <c r="D859" s="307"/>
      <c r="E859" s="317"/>
      <c r="F859" s="317"/>
      <c r="G859" s="317"/>
      <c r="H859" s="317"/>
      <c r="I859" s="341"/>
      <c r="J859" s="368"/>
      <c r="K859" s="307"/>
      <c r="L859" s="307"/>
      <c r="M859" s="369"/>
      <c r="N859" s="317"/>
      <c r="O859" s="307"/>
      <c r="P859" s="307"/>
      <c r="Q859" s="307"/>
      <c r="R859" s="307"/>
      <c r="S859" s="307"/>
      <c r="T859" s="307"/>
      <c r="U859" s="307"/>
      <c r="V859" s="307"/>
      <c r="W859" s="307"/>
      <c r="X859" s="307"/>
      <c r="Y859" s="307"/>
      <c r="Z859" s="307"/>
    </row>
    <row r="860" spans="1:26" ht="12" customHeight="1">
      <c r="A860" s="366"/>
      <c r="B860" s="367"/>
      <c r="C860" s="307"/>
      <c r="D860" s="307"/>
      <c r="E860" s="317"/>
      <c r="F860" s="317"/>
      <c r="G860" s="317"/>
      <c r="H860" s="317"/>
      <c r="I860" s="341"/>
      <c r="J860" s="368"/>
      <c r="K860" s="307"/>
      <c r="L860" s="307"/>
      <c r="M860" s="369"/>
      <c r="N860" s="317"/>
      <c r="O860" s="307"/>
      <c r="P860" s="307"/>
      <c r="Q860" s="307"/>
      <c r="R860" s="307"/>
      <c r="S860" s="307"/>
      <c r="T860" s="307"/>
      <c r="U860" s="307"/>
      <c r="V860" s="307"/>
      <c r="W860" s="307"/>
      <c r="X860" s="307"/>
      <c r="Y860" s="307"/>
      <c r="Z860" s="307"/>
    </row>
    <row r="861" spans="1:26" ht="12" customHeight="1">
      <c r="A861" s="366"/>
      <c r="B861" s="367"/>
      <c r="C861" s="307"/>
      <c r="D861" s="307"/>
      <c r="E861" s="317"/>
      <c r="F861" s="317"/>
      <c r="G861" s="317"/>
      <c r="H861" s="317"/>
      <c r="I861" s="341"/>
      <c r="J861" s="368"/>
      <c r="K861" s="307"/>
      <c r="L861" s="307"/>
      <c r="M861" s="369"/>
      <c r="N861" s="317"/>
      <c r="O861" s="307"/>
      <c r="P861" s="307"/>
      <c r="Q861" s="307"/>
      <c r="R861" s="307"/>
      <c r="S861" s="307"/>
      <c r="T861" s="307"/>
      <c r="U861" s="307"/>
      <c r="V861" s="307"/>
      <c r="W861" s="307"/>
      <c r="X861" s="307"/>
      <c r="Y861" s="307"/>
      <c r="Z861" s="307"/>
    </row>
    <row r="862" spans="1:26" ht="12" customHeight="1">
      <c r="A862" s="366"/>
      <c r="B862" s="367"/>
      <c r="C862" s="307"/>
      <c r="D862" s="307"/>
      <c r="E862" s="317"/>
      <c r="F862" s="317"/>
      <c r="G862" s="317"/>
      <c r="H862" s="317"/>
      <c r="I862" s="341"/>
      <c r="J862" s="368"/>
      <c r="K862" s="307"/>
      <c r="L862" s="307"/>
      <c r="M862" s="369"/>
      <c r="N862" s="317"/>
      <c r="O862" s="307"/>
      <c r="P862" s="307"/>
      <c r="Q862" s="307"/>
      <c r="R862" s="307"/>
      <c r="S862" s="307"/>
      <c r="T862" s="307"/>
      <c r="U862" s="307"/>
      <c r="V862" s="307"/>
      <c r="W862" s="307"/>
      <c r="X862" s="307"/>
      <c r="Y862" s="307"/>
      <c r="Z862" s="307"/>
    </row>
    <row r="863" spans="1:26" ht="12" customHeight="1">
      <c r="A863" s="366"/>
      <c r="B863" s="367"/>
      <c r="C863" s="307"/>
      <c r="D863" s="307"/>
      <c r="E863" s="317"/>
      <c r="F863" s="317"/>
      <c r="G863" s="317"/>
      <c r="H863" s="317"/>
      <c r="I863" s="341"/>
      <c r="J863" s="368"/>
      <c r="K863" s="307"/>
      <c r="L863" s="307"/>
      <c r="M863" s="369"/>
      <c r="N863" s="317"/>
      <c r="O863" s="307"/>
      <c r="P863" s="307"/>
      <c r="Q863" s="307"/>
      <c r="R863" s="307"/>
      <c r="S863" s="307"/>
      <c r="T863" s="307"/>
      <c r="U863" s="307"/>
      <c r="V863" s="307"/>
      <c r="W863" s="307"/>
      <c r="X863" s="307"/>
      <c r="Y863" s="307"/>
      <c r="Z863" s="307"/>
    </row>
    <row r="864" spans="1:26" ht="12" customHeight="1">
      <c r="A864" s="366"/>
      <c r="B864" s="367"/>
      <c r="C864" s="307"/>
      <c r="D864" s="307"/>
      <c r="E864" s="317"/>
      <c r="F864" s="317"/>
      <c r="G864" s="317"/>
      <c r="H864" s="317"/>
      <c r="I864" s="341"/>
      <c r="J864" s="368"/>
      <c r="K864" s="307"/>
      <c r="L864" s="307"/>
      <c r="M864" s="369"/>
      <c r="N864" s="317"/>
      <c r="O864" s="307"/>
      <c r="P864" s="307"/>
      <c r="Q864" s="307"/>
      <c r="R864" s="307"/>
      <c r="S864" s="307"/>
      <c r="T864" s="307"/>
      <c r="U864" s="307"/>
      <c r="V864" s="307"/>
      <c r="W864" s="307"/>
      <c r="X864" s="307"/>
      <c r="Y864" s="307"/>
      <c r="Z864" s="307"/>
    </row>
    <row r="865" spans="1:26" ht="12" customHeight="1">
      <c r="A865" s="366"/>
      <c r="B865" s="367"/>
      <c r="C865" s="307"/>
      <c r="D865" s="307"/>
      <c r="E865" s="317"/>
      <c r="F865" s="317"/>
      <c r="G865" s="317"/>
      <c r="H865" s="317"/>
      <c r="I865" s="341"/>
      <c r="J865" s="368"/>
      <c r="K865" s="307"/>
      <c r="L865" s="307"/>
      <c r="M865" s="369"/>
      <c r="N865" s="317"/>
      <c r="O865" s="307"/>
      <c r="P865" s="307"/>
      <c r="Q865" s="307"/>
      <c r="R865" s="307"/>
      <c r="S865" s="307"/>
      <c r="T865" s="307"/>
      <c r="U865" s="307"/>
      <c r="V865" s="307"/>
      <c r="W865" s="307"/>
      <c r="X865" s="307"/>
      <c r="Y865" s="307"/>
      <c r="Z865" s="307"/>
    </row>
    <row r="866" spans="1:26" ht="12" customHeight="1">
      <c r="A866" s="366"/>
      <c r="B866" s="367"/>
      <c r="C866" s="307"/>
      <c r="D866" s="307"/>
      <c r="E866" s="317"/>
      <c r="F866" s="317"/>
      <c r="G866" s="317"/>
      <c r="H866" s="317"/>
      <c r="I866" s="341"/>
      <c r="J866" s="368"/>
      <c r="K866" s="307"/>
      <c r="L866" s="307"/>
      <c r="M866" s="369"/>
      <c r="N866" s="317"/>
      <c r="O866" s="307"/>
      <c r="P866" s="307"/>
      <c r="Q866" s="307"/>
      <c r="R866" s="307"/>
      <c r="S866" s="307"/>
      <c r="T866" s="307"/>
      <c r="U866" s="307"/>
      <c r="V866" s="307"/>
      <c r="W866" s="307"/>
      <c r="X866" s="307"/>
      <c r="Y866" s="307"/>
      <c r="Z866" s="307"/>
    </row>
    <row r="867" spans="1:26" ht="12" customHeight="1">
      <c r="A867" s="366"/>
      <c r="B867" s="367"/>
      <c r="C867" s="307"/>
      <c r="D867" s="307"/>
      <c r="E867" s="317"/>
      <c r="F867" s="317"/>
      <c r="G867" s="317"/>
      <c r="H867" s="317"/>
      <c r="I867" s="341"/>
      <c r="J867" s="368"/>
      <c r="K867" s="307"/>
      <c r="L867" s="307"/>
      <c r="M867" s="369"/>
      <c r="N867" s="317"/>
      <c r="O867" s="307"/>
      <c r="P867" s="307"/>
      <c r="Q867" s="307"/>
      <c r="R867" s="307"/>
      <c r="S867" s="307"/>
      <c r="T867" s="307"/>
      <c r="U867" s="307"/>
      <c r="V867" s="307"/>
      <c r="W867" s="307"/>
      <c r="X867" s="307"/>
      <c r="Y867" s="307"/>
      <c r="Z867" s="307"/>
    </row>
    <row r="868" spans="1:26" ht="12" customHeight="1">
      <c r="A868" s="366"/>
      <c r="B868" s="367"/>
      <c r="C868" s="307"/>
      <c r="D868" s="307"/>
      <c r="E868" s="317"/>
      <c r="F868" s="317"/>
      <c r="G868" s="317"/>
      <c r="H868" s="317"/>
      <c r="I868" s="341"/>
      <c r="J868" s="368"/>
      <c r="K868" s="307"/>
      <c r="L868" s="307"/>
      <c r="M868" s="369"/>
      <c r="N868" s="317"/>
      <c r="O868" s="307"/>
      <c r="P868" s="307"/>
      <c r="Q868" s="307"/>
      <c r="R868" s="307"/>
      <c r="S868" s="307"/>
      <c r="T868" s="307"/>
      <c r="U868" s="307"/>
      <c r="V868" s="307"/>
      <c r="W868" s="307"/>
      <c r="X868" s="307"/>
      <c r="Y868" s="307"/>
      <c r="Z868" s="307"/>
    </row>
    <row r="869" spans="1:26" ht="12" customHeight="1">
      <c r="A869" s="366"/>
      <c r="B869" s="367"/>
      <c r="C869" s="307"/>
      <c r="D869" s="307"/>
      <c r="E869" s="317"/>
      <c r="F869" s="317"/>
      <c r="G869" s="317"/>
      <c r="H869" s="317"/>
      <c r="I869" s="341"/>
      <c r="J869" s="368"/>
      <c r="K869" s="307"/>
      <c r="L869" s="307"/>
      <c r="M869" s="369"/>
      <c r="N869" s="317"/>
      <c r="O869" s="307"/>
      <c r="P869" s="307"/>
      <c r="Q869" s="307"/>
      <c r="R869" s="307"/>
      <c r="S869" s="307"/>
      <c r="T869" s="307"/>
      <c r="U869" s="307"/>
      <c r="V869" s="307"/>
      <c r="W869" s="307"/>
      <c r="X869" s="307"/>
      <c r="Y869" s="307"/>
      <c r="Z869" s="307"/>
    </row>
    <row r="870" spans="1:26" ht="12" customHeight="1">
      <c r="A870" s="366"/>
      <c r="B870" s="367"/>
      <c r="C870" s="307"/>
      <c r="D870" s="307"/>
      <c r="E870" s="317"/>
      <c r="F870" s="317"/>
      <c r="G870" s="317"/>
      <c r="H870" s="317"/>
      <c r="I870" s="341"/>
      <c r="J870" s="368"/>
      <c r="K870" s="307"/>
      <c r="L870" s="307"/>
      <c r="M870" s="369"/>
      <c r="N870" s="317"/>
      <c r="O870" s="307"/>
      <c r="P870" s="307"/>
      <c r="Q870" s="307"/>
      <c r="R870" s="307"/>
      <c r="S870" s="307"/>
      <c r="T870" s="307"/>
      <c r="U870" s="307"/>
      <c r="V870" s="307"/>
      <c r="W870" s="307"/>
      <c r="X870" s="307"/>
      <c r="Y870" s="307"/>
      <c r="Z870" s="307"/>
    </row>
    <row r="871" spans="1:26" ht="12" customHeight="1">
      <c r="A871" s="366"/>
      <c r="B871" s="367"/>
      <c r="C871" s="307"/>
      <c r="D871" s="307"/>
      <c r="E871" s="317"/>
      <c r="F871" s="317"/>
      <c r="G871" s="317"/>
      <c r="H871" s="317"/>
      <c r="I871" s="341"/>
      <c r="J871" s="368"/>
      <c r="K871" s="307"/>
      <c r="L871" s="307"/>
      <c r="M871" s="369"/>
      <c r="N871" s="317"/>
      <c r="O871" s="307"/>
      <c r="P871" s="307"/>
      <c r="Q871" s="307"/>
      <c r="R871" s="307"/>
      <c r="S871" s="307"/>
      <c r="T871" s="307"/>
      <c r="U871" s="307"/>
      <c r="V871" s="307"/>
      <c r="W871" s="307"/>
      <c r="X871" s="307"/>
      <c r="Y871" s="307"/>
      <c r="Z871" s="307"/>
    </row>
    <row r="872" spans="1:26" ht="12" customHeight="1">
      <c r="A872" s="366"/>
      <c r="B872" s="367"/>
      <c r="C872" s="307"/>
      <c r="D872" s="307"/>
      <c r="E872" s="317"/>
      <c r="F872" s="317"/>
      <c r="G872" s="317"/>
      <c r="H872" s="317"/>
      <c r="I872" s="341"/>
      <c r="J872" s="368"/>
      <c r="K872" s="307"/>
      <c r="L872" s="307"/>
      <c r="M872" s="369"/>
      <c r="N872" s="317"/>
      <c r="O872" s="307"/>
      <c r="P872" s="307"/>
      <c r="Q872" s="307"/>
      <c r="R872" s="307"/>
      <c r="S872" s="307"/>
      <c r="T872" s="307"/>
      <c r="U872" s="307"/>
      <c r="V872" s="307"/>
      <c r="W872" s="307"/>
      <c r="X872" s="307"/>
      <c r="Y872" s="307"/>
      <c r="Z872" s="307"/>
    </row>
    <row r="873" spans="1:26" ht="12" customHeight="1">
      <c r="A873" s="366"/>
      <c r="B873" s="367"/>
      <c r="C873" s="307"/>
      <c r="D873" s="307"/>
      <c r="E873" s="317"/>
      <c r="F873" s="317"/>
      <c r="G873" s="317"/>
      <c r="H873" s="317"/>
      <c r="I873" s="341"/>
      <c r="J873" s="368"/>
      <c r="K873" s="307"/>
      <c r="L873" s="307"/>
      <c r="M873" s="369"/>
      <c r="N873" s="317"/>
      <c r="O873" s="307"/>
      <c r="P873" s="307"/>
      <c r="Q873" s="307"/>
      <c r="R873" s="307"/>
      <c r="S873" s="307"/>
      <c r="T873" s="307"/>
      <c r="U873" s="307"/>
      <c r="V873" s="307"/>
      <c r="W873" s="307"/>
      <c r="X873" s="307"/>
      <c r="Y873" s="307"/>
      <c r="Z873" s="307"/>
    </row>
    <row r="874" spans="1:26" ht="12" customHeight="1">
      <c r="A874" s="366"/>
      <c r="B874" s="367"/>
      <c r="C874" s="307"/>
      <c r="D874" s="307"/>
      <c r="E874" s="317"/>
      <c r="F874" s="317"/>
      <c r="G874" s="317"/>
      <c r="H874" s="317"/>
      <c r="I874" s="341"/>
      <c r="J874" s="368"/>
      <c r="K874" s="307"/>
      <c r="L874" s="307"/>
      <c r="M874" s="369"/>
      <c r="N874" s="317"/>
      <c r="O874" s="307"/>
      <c r="P874" s="307"/>
      <c r="Q874" s="307"/>
      <c r="R874" s="307"/>
      <c r="S874" s="307"/>
      <c r="T874" s="307"/>
      <c r="U874" s="307"/>
      <c r="V874" s="307"/>
      <c r="W874" s="307"/>
      <c r="X874" s="307"/>
      <c r="Y874" s="307"/>
      <c r="Z874" s="307"/>
    </row>
    <row r="875" spans="1:26" ht="12" customHeight="1">
      <c r="A875" s="366"/>
      <c r="B875" s="367"/>
      <c r="C875" s="307"/>
      <c r="D875" s="307"/>
      <c r="E875" s="317"/>
      <c r="F875" s="317"/>
      <c r="G875" s="317"/>
      <c r="H875" s="317"/>
      <c r="I875" s="341"/>
      <c r="J875" s="368"/>
      <c r="K875" s="307"/>
      <c r="L875" s="307"/>
      <c r="M875" s="369"/>
      <c r="N875" s="317"/>
      <c r="O875" s="307"/>
      <c r="P875" s="307"/>
      <c r="Q875" s="307"/>
      <c r="R875" s="307"/>
      <c r="S875" s="307"/>
      <c r="T875" s="307"/>
      <c r="U875" s="307"/>
      <c r="V875" s="307"/>
      <c r="W875" s="307"/>
      <c r="X875" s="307"/>
      <c r="Y875" s="307"/>
      <c r="Z875" s="307"/>
    </row>
    <row r="876" spans="1:26" ht="12" customHeight="1">
      <c r="A876" s="366"/>
      <c r="B876" s="367"/>
      <c r="C876" s="307"/>
      <c r="D876" s="307"/>
      <c r="E876" s="317"/>
      <c r="F876" s="317"/>
      <c r="G876" s="317"/>
      <c r="H876" s="317"/>
      <c r="I876" s="341"/>
      <c r="J876" s="368"/>
      <c r="K876" s="307"/>
      <c r="L876" s="307"/>
      <c r="M876" s="369"/>
      <c r="N876" s="317"/>
      <c r="O876" s="307"/>
      <c r="P876" s="307"/>
      <c r="Q876" s="307"/>
      <c r="R876" s="307"/>
      <c r="S876" s="307"/>
      <c r="T876" s="307"/>
      <c r="U876" s="307"/>
      <c r="V876" s="307"/>
      <c r="W876" s="307"/>
      <c r="X876" s="307"/>
      <c r="Y876" s="307"/>
      <c r="Z876" s="307"/>
    </row>
    <row r="877" spans="1:26" ht="12" customHeight="1">
      <c r="A877" s="366"/>
      <c r="B877" s="367"/>
      <c r="C877" s="307"/>
      <c r="D877" s="307"/>
      <c r="E877" s="317"/>
      <c r="F877" s="317"/>
      <c r="G877" s="317"/>
      <c r="H877" s="317"/>
      <c r="I877" s="341"/>
      <c r="J877" s="368"/>
      <c r="K877" s="307"/>
      <c r="L877" s="307"/>
      <c r="M877" s="369"/>
      <c r="N877" s="317"/>
      <c r="O877" s="307"/>
      <c r="P877" s="307"/>
      <c r="Q877" s="307"/>
      <c r="R877" s="307"/>
      <c r="S877" s="307"/>
      <c r="T877" s="307"/>
      <c r="U877" s="307"/>
      <c r="V877" s="307"/>
      <c r="W877" s="307"/>
      <c r="X877" s="307"/>
      <c r="Y877" s="307"/>
      <c r="Z877" s="307"/>
    </row>
    <row r="878" spans="1:26" ht="12" customHeight="1">
      <c r="A878" s="366"/>
      <c r="B878" s="367"/>
      <c r="C878" s="307"/>
      <c r="D878" s="307"/>
      <c r="E878" s="317"/>
      <c r="F878" s="317"/>
      <c r="G878" s="317"/>
      <c r="H878" s="317"/>
      <c r="I878" s="341"/>
      <c r="J878" s="368"/>
      <c r="K878" s="307"/>
      <c r="L878" s="307"/>
      <c r="M878" s="369"/>
      <c r="N878" s="317"/>
      <c r="O878" s="307"/>
      <c r="P878" s="307"/>
      <c r="Q878" s="307"/>
      <c r="R878" s="307"/>
      <c r="S878" s="307"/>
      <c r="T878" s="307"/>
      <c r="U878" s="307"/>
      <c r="V878" s="307"/>
      <c r="W878" s="307"/>
      <c r="X878" s="307"/>
      <c r="Y878" s="307"/>
      <c r="Z878" s="307"/>
    </row>
    <row r="879" spans="1:26" ht="12" customHeight="1">
      <c r="A879" s="366"/>
      <c r="B879" s="367"/>
      <c r="C879" s="307"/>
      <c r="D879" s="307"/>
      <c r="E879" s="317"/>
      <c r="F879" s="317"/>
      <c r="G879" s="317"/>
      <c r="H879" s="317"/>
      <c r="I879" s="341"/>
      <c r="J879" s="368"/>
      <c r="K879" s="307"/>
      <c r="L879" s="307"/>
      <c r="M879" s="369"/>
      <c r="N879" s="317"/>
      <c r="O879" s="307"/>
      <c r="P879" s="307"/>
      <c r="Q879" s="307"/>
      <c r="R879" s="307"/>
      <c r="S879" s="307"/>
      <c r="T879" s="307"/>
      <c r="U879" s="307"/>
      <c r="V879" s="307"/>
      <c r="W879" s="307"/>
      <c r="X879" s="307"/>
      <c r="Y879" s="307"/>
      <c r="Z879" s="307"/>
    </row>
    <row r="880" spans="1:26" ht="12" customHeight="1">
      <c r="A880" s="366"/>
      <c r="B880" s="367"/>
      <c r="C880" s="307"/>
      <c r="D880" s="307"/>
      <c r="E880" s="317"/>
      <c r="F880" s="317"/>
      <c r="G880" s="317"/>
      <c r="H880" s="317"/>
      <c r="I880" s="341"/>
      <c r="J880" s="368"/>
      <c r="K880" s="307"/>
      <c r="L880" s="307"/>
      <c r="M880" s="369"/>
      <c r="N880" s="317"/>
      <c r="O880" s="307"/>
      <c r="P880" s="307"/>
      <c r="Q880" s="307"/>
      <c r="R880" s="307"/>
      <c r="S880" s="307"/>
      <c r="T880" s="307"/>
      <c r="U880" s="307"/>
      <c r="V880" s="307"/>
      <c r="W880" s="307"/>
      <c r="X880" s="307"/>
      <c r="Y880" s="307"/>
      <c r="Z880" s="307"/>
    </row>
    <row r="881" spans="1:26" ht="12" customHeight="1">
      <c r="A881" s="366"/>
      <c r="B881" s="367"/>
      <c r="C881" s="307"/>
      <c r="D881" s="307"/>
      <c r="E881" s="317"/>
      <c r="F881" s="317"/>
      <c r="G881" s="317"/>
      <c r="H881" s="317"/>
      <c r="I881" s="341"/>
      <c r="J881" s="368"/>
      <c r="K881" s="307"/>
      <c r="L881" s="307"/>
      <c r="M881" s="369"/>
      <c r="N881" s="317"/>
      <c r="O881" s="307"/>
      <c r="P881" s="307"/>
      <c r="Q881" s="307"/>
      <c r="R881" s="307"/>
      <c r="S881" s="307"/>
      <c r="T881" s="307"/>
      <c r="U881" s="307"/>
      <c r="V881" s="307"/>
      <c r="W881" s="307"/>
      <c r="X881" s="307"/>
      <c r="Y881" s="307"/>
      <c r="Z881" s="307"/>
    </row>
    <row r="882" spans="1:26" ht="12" customHeight="1">
      <c r="A882" s="366"/>
      <c r="B882" s="367"/>
      <c r="C882" s="307"/>
      <c r="D882" s="307"/>
      <c r="E882" s="317"/>
      <c r="F882" s="317"/>
      <c r="G882" s="317"/>
      <c r="H882" s="317"/>
      <c r="I882" s="341"/>
      <c r="J882" s="368"/>
      <c r="K882" s="307"/>
      <c r="L882" s="307"/>
      <c r="M882" s="369"/>
      <c r="N882" s="317"/>
      <c r="O882" s="307"/>
      <c r="P882" s="307"/>
      <c r="Q882" s="307"/>
      <c r="R882" s="307"/>
      <c r="S882" s="307"/>
      <c r="T882" s="307"/>
      <c r="U882" s="307"/>
      <c r="V882" s="307"/>
      <c r="W882" s="307"/>
      <c r="X882" s="307"/>
      <c r="Y882" s="307"/>
      <c r="Z882" s="307"/>
    </row>
    <row r="883" spans="1:26" ht="12" customHeight="1">
      <c r="A883" s="366"/>
      <c r="B883" s="367"/>
      <c r="C883" s="307"/>
      <c r="D883" s="307"/>
      <c r="E883" s="317"/>
      <c r="F883" s="317"/>
      <c r="G883" s="317"/>
      <c r="H883" s="317"/>
      <c r="I883" s="341"/>
      <c r="J883" s="368"/>
      <c r="K883" s="307"/>
      <c r="L883" s="307"/>
      <c r="M883" s="369"/>
      <c r="N883" s="317"/>
      <c r="O883" s="307"/>
      <c r="P883" s="307"/>
      <c r="Q883" s="307"/>
      <c r="R883" s="307"/>
      <c r="S883" s="307"/>
      <c r="T883" s="307"/>
      <c r="U883" s="307"/>
      <c r="V883" s="307"/>
      <c r="W883" s="307"/>
      <c r="X883" s="307"/>
      <c r="Y883" s="307"/>
      <c r="Z883" s="307"/>
    </row>
    <row r="884" spans="1:26" ht="12" customHeight="1">
      <c r="A884" s="366"/>
      <c r="B884" s="367"/>
      <c r="C884" s="307"/>
      <c r="D884" s="307"/>
      <c r="E884" s="317"/>
      <c r="F884" s="317"/>
      <c r="G884" s="317"/>
      <c r="H884" s="317"/>
      <c r="I884" s="341"/>
      <c r="J884" s="368"/>
      <c r="K884" s="307"/>
      <c r="L884" s="307"/>
      <c r="M884" s="369"/>
      <c r="N884" s="317"/>
      <c r="O884" s="307"/>
      <c r="P884" s="307"/>
      <c r="Q884" s="307"/>
      <c r="R884" s="307"/>
      <c r="S884" s="307"/>
      <c r="T884" s="307"/>
      <c r="U884" s="307"/>
      <c r="V884" s="307"/>
      <c r="W884" s="307"/>
      <c r="X884" s="307"/>
      <c r="Y884" s="307"/>
      <c r="Z884" s="307"/>
    </row>
    <row r="885" spans="1:26" ht="12" customHeight="1">
      <c r="A885" s="366"/>
      <c r="B885" s="367"/>
      <c r="C885" s="307"/>
      <c r="D885" s="307"/>
      <c r="E885" s="317"/>
      <c r="F885" s="317"/>
      <c r="G885" s="317"/>
      <c r="H885" s="317"/>
      <c r="I885" s="341"/>
      <c r="J885" s="368"/>
      <c r="K885" s="307"/>
      <c r="L885" s="307"/>
      <c r="M885" s="369"/>
      <c r="N885" s="317"/>
      <c r="O885" s="307"/>
      <c r="P885" s="307"/>
      <c r="Q885" s="307"/>
      <c r="R885" s="307"/>
      <c r="S885" s="307"/>
      <c r="T885" s="307"/>
      <c r="U885" s="307"/>
      <c r="V885" s="307"/>
      <c r="W885" s="307"/>
      <c r="X885" s="307"/>
      <c r="Y885" s="307"/>
      <c r="Z885" s="307"/>
    </row>
    <row r="886" spans="1:26" ht="12" customHeight="1">
      <c r="A886" s="366"/>
      <c r="B886" s="367"/>
      <c r="C886" s="307"/>
      <c r="D886" s="307"/>
      <c r="E886" s="317"/>
      <c r="F886" s="317"/>
      <c r="G886" s="317"/>
      <c r="H886" s="317"/>
      <c r="I886" s="341"/>
      <c r="J886" s="368"/>
      <c r="K886" s="307"/>
      <c r="L886" s="307"/>
      <c r="M886" s="369"/>
      <c r="N886" s="317"/>
      <c r="O886" s="307"/>
      <c r="P886" s="307"/>
      <c r="Q886" s="307"/>
      <c r="R886" s="307"/>
      <c r="S886" s="307"/>
      <c r="T886" s="307"/>
      <c r="U886" s="307"/>
      <c r="V886" s="307"/>
      <c r="W886" s="307"/>
      <c r="X886" s="307"/>
      <c r="Y886" s="307"/>
      <c r="Z886" s="307"/>
    </row>
    <row r="887" spans="1:26" ht="12" customHeight="1">
      <c r="A887" s="366"/>
      <c r="B887" s="367"/>
      <c r="C887" s="307"/>
      <c r="D887" s="307"/>
      <c r="E887" s="317"/>
      <c r="F887" s="317"/>
      <c r="G887" s="317"/>
      <c r="H887" s="317"/>
      <c r="I887" s="341"/>
      <c r="J887" s="368"/>
      <c r="K887" s="307"/>
      <c r="L887" s="307"/>
      <c r="M887" s="369"/>
      <c r="N887" s="317"/>
      <c r="O887" s="307"/>
      <c r="P887" s="307"/>
      <c r="Q887" s="307"/>
      <c r="R887" s="307"/>
      <c r="S887" s="307"/>
      <c r="T887" s="307"/>
      <c r="U887" s="307"/>
      <c r="V887" s="307"/>
      <c r="W887" s="307"/>
      <c r="X887" s="307"/>
      <c r="Y887" s="307"/>
      <c r="Z887" s="307"/>
    </row>
    <row r="888" spans="1:26" ht="12" customHeight="1">
      <c r="A888" s="366"/>
      <c r="B888" s="367"/>
      <c r="C888" s="307"/>
      <c r="D888" s="307"/>
      <c r="E888" s="317"/>
      <c r="F888" s="317"/>
      <c r="G888" s="317"/>
      <c r="H888" s="317"/>
      <c r="I888" s="341"/>
      <c r="J888" s="368"/>
      <c r="K888" s="307"/>
      <c r="L888" s="307"/>
      <c r="M888" s="369"/>
      <c r="N888" s="317"/>
      <c r="O888" s="307"/>
      <c r="P888" s="307"/>
      <c r="Q888" s="307"/>
      <c r="R888" s="307"/>
      <c r="S888" s="307"/>
      <c r="T888" s="307"/>
      <c r="U888" s="307"/>
      <c r="V888" s="307"/>
      <c r="W888" s="307"/>
      <c r="X888" s="307"/>
      <c r="Y888" s="307"/>
      <c r="Z888" s="307"/>
    </row>
    <row r="889" spans="1:26" ht="12" customHeight="1">
      <c r="A889" s="366"/>
      <c r="B889" s="367"/>
      <c r="C889" s="307"/>
      <c r="D889" s="307"/>
      <c r="E889" s="317"/>
      <c r="F889" s="317"/>
      <c r="G889" s="317"/>
      <c r="H889" s="317"/>
      <c r="I889" s="341"/>
      <c r="J889" s="368"/>
      <c r="K889" s="307"/>
      <c r="L889" s="307"/>
      <c r="M889" s="369"/>
      <c r="N889" s="317"/>
      <c r="O889" s="307"/>
      <c r="P889" s="307"/>
      <c r="Q889" s="307"/>
      <c r="R889" s="307"/>
      <c r="S889" s="307"/>
      <c r="T889" s="307"/>
      <c r="U889" s="307"/>
      <c r="V889" s="307"/>
      <c r="W889" s="307"/>
      <c r="X889" s="307"/>
      <c r="Y889" s="307"/>
      <c r="Z889" s="307"/>
    </row>
    <row r="890" spans="1:26" ht="12" customHeight="1">
      <c r="A890" s="366"/>
      <c r="B890" s="367"/>
      <c r="C890" s="307"/>
      <c r="D890" s="307"/>
      <c r="E890" s="317"/>
      <c r="F890" s="317"/>
      <c r="G890" s="317"/>
      <c r="H890" s="317"/>
      <c r="I890" s="341"/>
      <c r="J890" s="368"/>
      <c r="K890" s="307"/>
      <c r="L890" s="307"/>
      <c r="M890" s="369"/>
      <c r="N890" s="317"/>
      <c r="O890" s="307"/>
      <c r="P890" s="307"/>
      <c r="Q890" s="307"/>
      <c r="R890" s="307"/>
      <c r="S890" s="307"/>
      <c r="T890" s="307"/>
      <c r="U890" s="307"/>
      <c r="V890" s="307"/>
      <c r="W890" s="307"/>
      <c r="X890" s="307"/>
      <c r="Y890" s="307"/>
      <c r="Z890" s="307"/>
    </row>
    <row r="891" spans="1:26" ht="12" customHeight="1">
      <c r="A891" s="366"/>
      <c r="B891" s="367"/>
      <c r="C891" s="307"/>
      <c r="D891" s="307"/>
      <c r="E891" s="317"/>
      <c r="F891" s="317"/>
      <c r="G891" s="317"/>
      <c r="H891" s="317"/>
      <c r="I891" s="341"/>
      <c r="J891" s="368"/>
      <c r="K891" s="307"/>
      <c r="L891" s="307"/>
      <c r="M891" s="369"/>
      <c r="N891" s="317"/>
      <c r="O891" s="307"/>
      <c r="P891" s="307"/>
      <c r="Q891" s="307"/>
      <c r="R891" s="307"/>
      <c r="S891" s="307"/>
      <c r="T891" s="307"/>
      <c r="U891" s="307"/>
      <c r="V891" s="307"/>
      <c r="W891" s="307"/>
      <c r="X891" s="307"/>
      <c r="Y891" s="307"/>
      <c r="Z891" s="307"/>
    </row>
    <row r="892" spans="1:26" ht="12" customHeight="1">
      <c r="A892" s="366"/>
      <c r="B892" s="367"/>
      <c r="C892" s="307"/>
      <c r="D892" s="307"/>
      <c r="E892" s="317"/>
      <c r="F892" s="317"/>
      <c r="G892" s="317"/>
      <c r="H892" s="317"/>
      <c r="I892" s="341"/>
      <c r="J892" s="368"/>
      <c r="K892" s="307"/>
      <c r="L892" s="307"/>
      <c r="M892" s="369"/>
      <c r="N892" s="317"/>
      <c r="O892" s="307"/>
      <c r="P892" s="307"/>
      <c r="Q892" s="307"/>
      <c r="R892" s="307"/>
      <c r="S892" s="307"/>
      <c r="T892" s="307"/>
      <c r="U892" s="307"/>
      <c r="V892" s="307"/>
      <c r="W892" s="307"/>
      <c r="X892" s="307"/>
      <c r="Y892" s="307"/>
      <c r="Z892" s="307"/>
    </row>
    <row r="893" spans="1:26" ht="12" customHeight="1">
      <c r="A893" s="366"/>
      <c r="B893" s="367"/>
      <c r="C893" s="307"/>
      <c r="D893" s="307"/>
      <c r="E893" s="317"/>
      <c r="F893" s="317"/>
      <c r="G893" s="317"/>
      <c r="H893" s="317"/>
      <c r="I893" s="341"/>
      <c r="J893" s="368"/>
      <c r="K893" s="307"/>
      <c r="L893" s="307"/>
      <c r="M893" s="369"/>
      <c r="N893" s="317"/>
      <c r="O893" s="307"/>
      <c r="P893" s="307"/>
      <c r="Q893" s="307"/>
      <c r="R893" s="307"/>
      <c r="S893" s="307"/>
      <c r="T893" s="307"/>
      <c r="U893" s="307"/>
      <c r="V893" s="307"/>
      <c r="W893" s="307"/>
      <c r="X893" s="307"/>
      <c r="Y893" s="307"/>
      <c r="Z893" s="307"/>
    </row>
    <row r="894" spans="1:26" ht="12" customHeight="1">
      <c r="A894" s="366"/>
      <c r="B894" s="367"/>
      <c r="C894" s="307"/>
      <c r="D894" s="307"/>
      <c r="E894" s="317"/>
      <c r="F894" s="317"/>
      <c r="G894" s="317"/>
      <c r="H894" s="317"/>
      <c r="I894" s="341"/>
      <c r="J894" s="368"/>
      <c r="K894" s="307"/>
      <c r="L894" s="307"/>
      <c r="M894" s="369"/>
      <c r="N894" s="317"/>
      <c r="O894" s="307"/>
      <c r="P894" s="307"/>
      <c r="Q894" s="307"/>
      <c r="R894" s="307"/>
      <c r="S894" s="307"/>
      <c r="T894" s="307"/>
      <c r="U894" s="307"/>
      <c r="V894" s="307"/>
      <c r="W894" s="307"/>
      <c r="X894" s="307"/>
      <c r="Y894" s="307"/>
      <c r="Z894" s="307"/>
    </row>
    <row r="895" spans="1:26" ht="12" customHeight="1">
      <c r="A895" s="366"/>
      <c r="B895" s="367"/>
      <c r="C895" s="307"/>
      <c r="D895" s="307"/>
      <c r="E895" s="317"/>
      <c r="F895" s="317"/>
      <c r="G895" s="317"/>
      <c r="H895" s="317"/>
      <c r="I895" s="341"/>
      <c r="J895" s="368"/>
      <c r="K895" s="307"/>
      <c r="L895" s="307"/>
      <c r="M895" s="369"/>
      <c r="N895" s="317"/>
      <c r="O895" s="307"/>
      <c r="P895" s="307"/>
      <c r="Q895" s="307"/>
      <c r="R895" s="307"/>
      <c r="S895" s="307"/>
      <c r="T895" s="307"/>
      <c r="U895" s="307"/>
      <c r="V895" s="307"/>
      <c r="W895" s="307"/>
      <c r="X895" s="307"/>
      <c r="Y895" s="307"/>
      <c r="Z895" s="307"/>
    </row>
    <row r="896" spans="1:26" ht="12" customHeight="1">
      <c r="A896" s="366"/>
      <c r="B896" s="367"/>
      <c r="C896" s="307"/>
      <c r="D896" s="307"/>
      <c r="E896" s="317"/>
      <c r="F896" s="317"/>
      <c r="G896" s="317"/>
      <c r="H896" s="317"/>
      <c r="I896" s="341"/>
      <c r="J896" s="368"/>
      <c r="K896" s="307"/>
      <c r="L896" s="307"/>
      <c r="M896" s="369"/>
      <c r="N896" s="317"/>
      <c r="O896" s="307"/>
      <c r="P896" s="307"/>
      <c r="Q896" s="307"/>
      <c r="R896" s="307"/>
      <c r="S896" s="307"/>
      <c r="T896" s="307"/>
      <c r="U896" s="307"/>
      <c r="V896" s="307"/>
      <c r="W896" s="307"/>
      <c r="X896" s="307"/>
      <c r="Y896" s="307"/>
      <c r="Z896" s="307"/>
    </row>
    <row r="897" spans="1:26" ht="12" customHeight="1">
      <c r="A897" s="366"/>
      <c r="B897" s="367"/>
      <c r="C897" s="307"/>
      <c r="D897" s="307"/>
      <c r="E897" s="317"/>
      <c r="F897" s="317"/>
      <c r="G897" s="317"/>
      <c r="H897" s="317"/>
      <c r="I897" s="341"/>
      <c r="J897" s="368"/>
      <c r="K897" s="307"/>
      <c r="L897" s="307"/>
      <c r="M897" s="369"/>
      <c r="N897" s="317"/>
      <c r="O897" s="307"/>
      <c r="P897" s="307"/>
      <c r="Q897" s="307"/>
      <c r="R897" s="307"/>
      <c r="S897" s="307"/>
      <c r="T897" s="307"/>
      <c r="U897" s="307"/>
      <c r="V897" s="307"/>
      <c r="W897" s="307"/>
      <c r="X897" s="307"/>
      <c r="Y897" s="307"/>
      <c r="Z897" s="307"/>
    </row>
    <row r="898" spans="1:26" ht="12" customHeight="1">
      <c r="A898" s="366"/>
      <c r="B898" s="367"/>
      <c r="C898" s="307"/>
      <c r="D898" s="307"/>
      <c r="E898" s="317"/>
      <c r="F898" s="317"/>
      <c r="G898" s="317"/>
      <c r="H898" s="317"/>
      <c r="I898" s="341"/>
      <c r="J898" s="368"/>
      <c r="K898" s="307"/>
      <c r="L898" s="307"/>
      <c r="M898" s="369"/>
      <c r="N898" s="317"/>
      <c r="O898" s="307"/>
      <c r="P898" s="307"/>
      <c r="Q898" s="307"/>
      <c r="R898" s="307"/>
      <c r="S898" s="307"/>
      <c r="T898" s="307"/>
      <c r="U898" s="307"/>
      <c r="V898" s="307"/>
      <c r="W898" s="307"/>
      <c r="X898" s="307"/>
      <c r="Y898" s="307"/>
      <c r="Z898" s="307"/>
    </row>
    <row r="899" spans="1:26" ht="12" customHeight="1">
      <c r="A899" s="366"/>
      <c r="B899" s="367"/>
      <c r="C899" s="307"/>
      <c r="D899" s="307"/>
      <c r="E899" s="317"/>
      <c r="F899" s="317"/>
      <c r="G899" s="317"/>
      <c r="H899" s="317"/>
      <c r="I899" s="341"/>
      <c r="J899" s="368"/>
      <c r="K899" s="307"/>
      <c r="L899" s="307"/>
      <c r="M899" s="369"/>
      <c r="N899" s="317"/>
      <c r="O899" s="307"/>
      <c r="P899" s="307"/>
      <c r="Q899" s="307"/>
      <c r="R899" s="307"/>
      <c r="S899" s="307"/>
      <c r="T899" s="307"/>
      <c r="U899" s="307"/>
      <c r="V899" s="307"/>
      <c r="W899" s="307"/>
      <c r="X899" s="307"/>
      <c r="Y899" s="307"/>
      <c r="Z899" s="307"/>
    </row>
    <row r="900" spans="1:26" ht="12" customHeight="1">
      <c r="A900" s="366"/>
      <c r="B900" s="367"/>
      <c r="C900" s="307"/>
      <c r="D900" s="307"/>
      <c r="E900" s="317"/>
      <c r="F900" s="317"/>
      <c r="G900" s="317"/>
      <c r="H900" s="317"/>
      <c r="I900" s="341"/>
      <c r="J900" s="368"/>
      <c r="K900" s="307"/>
      <c r="L900" s="307"/>
      <c r="M900" s="369"/>
      <c r="N900" s="317"/>
      <c r="O900" s="307"/>
      <c r="P900" s="307"/>
      <c r="Q900" s="307"/>
      <c r="R900" s="307"/>
      <c r="S900" s="307"/>
      <c r="T900" s="307"/>
      <c r="U900" s="307"/>
      <c r="V900" s="307"/>
      <c r="W900" s="307"/>
      <c r="X900" s="307"/>
      <c r="Y900" s="307"/>
      <c r="Z900" s="307"/>
    </row>
    <row r="901" spans="1:26" ht="12" customHeight="1">
      <c r="A901" s="366"/>
      <c r="B901" s="367"/>
      <c r="C901" s="307"/>
      <c r="D901" s="307"/>
      <c r="E901" s="317"/>
      <c r="F901" s="317"/>
      <c r="G901" s="317"/>
      <c r="H901" s="317"/>
      <c r="I901" s="341"/>
      <c r="J901" s="368"/>
      <c r="K901" s="307"/>
      <c r="L901" s="307"/>
      <c r="M901" s="369"/>
      <c r="N901" s="317"/>
      <c r="O901" s="307"/>
      <c r="P901" s="307"/>
      <c r="Q901" s="307"/>
      <c r="R901" s="307"/>
      <c r="S901" s="307"/>
      <c r="T901" s="307"/>
      <c r="U901" s="307"/>
      <c r="V901" s="307"/>
      <c r="W901" s="307"/>
      <c r="X901" s="307"/>
      <c r="Y901" s="307"/>
      <c r="Z901" s="307"/>
    </row>
    <row r="902" spans="1:26" ht="12" customHeight="1">
      <c r="A902" s="366"/>
      <c r="B902" s="367"/>
      <c r="C902" s="307"/>
      <c r="D902" s="307"/>
      <c r="E902" s="317"/>
      <c r="F902" s="317"/>
      <c r="G902" s="317"/>
      <c r="H902" s="317"/>
      <c r="I902" s="341"/>
      <c r="J902" s="368"/>
      <c r="K902" s="307"/>
      <c r="L902" s="307"/>
      <c r="M902" s="369"/>
      <c r="N902" s="317"/>
      <c r="O902" s="307"/>
      <c r="P902" s="307"/>
      <c r="Q902" s="307"/>
      <c r="R902" s="307"/>
      <c r="S902" s="307"/>
      <c r="T902" s="307"/>
      <c r="U902" s="307"/>
      <c r="V902" s="307"/>
      <c r="W902" s="307"/>
      <c r="X902" s="307"/>
      <c r="Y902" s="307"/>
      <c r="Z902" s="307"/>
    </row>
    <row r="903" spans="1:26" ht="12" customHeight="1">
      <c r="A903" s="366"/>
      <c r="B903" s="367"/>
      <c r="C903" s="307"/>
      <c r="D903" s="307"/>
      <c r="E903" s="317"/>
      <c r="F903" s="317"/>
      <c r="G903" s="317"/>
      <c r="H903" s="317"/>
      <c r="I903" s="341"/>
      <c r="J903" s="368"/>
      <c r="K903" s="307"/>
      <c r="L903" s="307"/>
      <c r="M903" s="369"/>
      <c r="N903" s="317"/>
      <c r="O903" s="307"/>
      <c r="P903" s="307"/>
      <c r="Q903" s="307"/>
      <c r="R903" s="307"/>
      <c r="S903" s="307"/>
      <c r="T903" s="307"/>
      <c r="U903" s="307"/>
      <c r="V903" s="307"/>
      <c r="W903" s="307"/>
      <c r="X903" s="307"/>
      <c r="Y903" s="307"/>
      <c r="Z903" s="307"/>
    </row>
    <row r="904" spans="1:26" ht="12" customHeight="1">
      <c r="A904" s="366"/>
      <c r="B904" s="367"/>
      <c r="C904" s="307"/>
      <c r="D904" s="307"/>
      <c r="E904" s="317"/>
      <c r="F904" s="317"/>
      <c r="G904" s="317"/>
      <c r="H904" s="317"/>
      <c r="I904" s="341"/>
      <c r="J904" s="368"/>
      <c r="K904" s="307"/>
      <c r="L904" s="307"/>
      <c r="M904" s="369"/>
      <c r="N904" s="317"/>
      <c r="O904" s="307"/>
      <c r="P904" s="307"/>
      <c r="Q904" s="307"/>
      <c r="R904" s="307"/>
      <c r="S904" s="307"/>
      <c r="T904" s="307"/>
      <c r="U904" s="307"/>
      <c r="V904" s="307"/>
      <c r="W904" s="307"/>
      <c r="X904" s="307"/>
      <c r="Y904" s="307"/>
      <c r="Z904" s="307"/>
    </row>
    <row r="905" spans="1:26" ht="12" customHeight="1">
      <c r="A905" s="366"/>
      <c r="B905" s="367"/>
      <c r="C905" s="307"/>
      <c r="D905" s="307"/>
      <c r="E905" s="317"/>
      <c r="F905" s="317"/>
      <c r="G905" s="317"/>
      <c r="H905" s="317"/>
      <c r="I905" s="341"/>
      <c r="J905" s="368"/>
      <c r="K905" s="307"/>
      <c r="L905" s="307"/>
      <c r="M905" s="369"/>
      <c r="N905" s="317"/>
      <c r="O905" s="307"/>
      <c r="P905" s="307"/>
      <c r="Q905" s="307"/>
      <c r="R905" s="307"/>
      <c r="S905" s="307"/>
      <c r="T905" s="307"/>
      <c r="U905" s="307"/>
      <c r="V905" s="307"/>
      <c r="W905" s="307"/>
      <c r="X905" s="307"/>
      <c r="Y905" s="307"/>
      <c r="Z905" s="307"/>
    </row>
    <row r="906" spans="1:26" ht="12" customHeight="1">
      <c r="A906" s="366"/>
      <c r="B906" s="367"/>
      <c r="C906" s="307"/>
      <c r="D906" s="307"/>
      <c r="E906" s="317"/>
      <c r="F906" s="317"/>
      <c r="G906" s="317"/>
      <c r="H906" s="317"/>
      <c r="I906" s="341"/>
      <c r="J906" s="368"/>
      <c r="K906" s="307"/>
      <c r="L906" s="307"/>
      <c r="M906" s="369"/>
      <c r="N906" s="317"/>
      <c r="O906" s="307"/>
      <c r="P906" s="307"/>
      <c r="Q906" s="307"/>
      <c r="R906" s="307"/>
      <c r="S906" s="307"/>
      <c r="T906" s="307"/>
      <c r="U906" s="307"/>
      <c r="V906" s="307"/>
      <c r="W906" s="307"/>
      <c r="X906" s="307"/>
      <c r="Y906" s="307"/>
      <c r="Z906" s="307"/>
    </row>
    <row r="907" spans="1:26" ht="12" customHeight="1">
      <c r="A907" s="366"/>
      <c r="B907" s="367"/>
      <c r="C907" s="307"/>
      <c r="D907" s="307"/>
      <c r="E907" s="317"/>
      <c r="F907" s="317"/>
      <c r="G907" s="317"/>
      <c r="H907" s="317"/>
      <c r="I907" s="341"/>
      <c r="J907" s="368"/>
      <c r="K907" s="307"/>
      <c r="L907" s="307"/>
      <c r="M907" s="369"/>
      <c r="N907" s="317"/>
      <c r="O907" s="307"/>
      <c r="P907" s="307"/>
      <c r="Q907" s="307"/>
      <c r="R907" s="307"/>
      <c r="S907" s="307"/>
      <c r="T907" s="307"/>
      <c r="U907" s="307"/>
      <c r="V907" s="307"/>
      <c r="W907" s="307"/>
      <c r="X907" s="307"/>
      <c r="Y907" s="307"/>
      <c r="Z907" s="307"/>
    </row>
    <row r="908" spans="1:26" ht="12" customHeight="1">
      <c r="A908" s="366"/>
      <c r="B908" s="367"/>
      <c r="C908" s="307"/>
      <c r="D908" s="307"/>
      <c r="E908" s="317"/>
      <c r="F908" s="317"/>
      <c r="G908" s="317"/>
      <c r="H908" s="317"/>
      <c r="I908" s="341"/>
      <c r="J908" s="368"/>
      <c r="K908" s="307"/>
      <c r="L908" s="307"/>
      <c r="M908" s="369"/>
      <c r="N908" s="317"/>
      <c r="O908" s="307"/>
      <c r="P908" s="307"/>
      <c r="Q908" s="307"/>
      <c r="R908" s="307"/>
      <c r="S908" s="307"/>
      <c r="T908" s="307"/>
      <c r="U908" s="307"/>
      <c r="V908" s="307"/>
      <c r="W908" s="307"/>
      <c r="X908" s="307"/>
      <c r="Y908" s="307"/>
      <c r="Z908" s="307"/>
    </row>
    <row r="909" spans="1:26" ht="12" customHeight="1">
      <c r="A909" s="366"/>
      <c r="B909" s="367"/>
      <c r="C909" s="307"/>
      <c r="D909" s="307"/>
      <c r="E909" s="317"/>
      <c r="F909" s="317"/>
      <c r="G909" s="317"/>
      <c r="H909" s="317"/>
      <c r="I909" s="341"/>
      <c r="J909" s="368"/>
      <c r="K909" s="307"/>
      <c r="L909" s="307"/>
      <c r="M909" s="369"/>
      <c r="N909" s="317"/>
      <c r="O909" s="307"/>
      <c r="P909" s="307"/>
      <c r="Q909" s="307"/>
      <c r="R909" s="307"/>
      <c r="S909" s="307"/>
      <c r="T909" s="307"/>
      <c r="U909" s="307"/>
      <c r="V909" s="307"/>
      <c r="W909" s="307"/>
      <c r="X909" s="307"/>
      <c r="Y909" s="307"/>
      <c r="Z909" s="307"/>
    </row>
    <row r="910" spans="1:26" ht="12" customHeight="1">
      <c r="A910" s="366"/>
      <c r="B910" s="367"/>
      <c r="C910" s="307"/>
      <c r="D910" s="307"/>
      <c r="E910" s="317"/>
      <c r="F910" s="317"/>
      <c r="G910" s="317"/>
      <c r="H910" s="317"/>
      <c r="I910" s="341"/>
      <c r="J910" s="368"/>
      <c r="K910" s="307"/>
      <c r="L910" s="307"/>
      <c r="M910" s="369"/>
      <c r="N910" s="317"/>
      <c r="O910" s="307"/>
      <c r="P910" s="307"/>
      <c r="Q910" s="307"/>
      <c r="R910" s="307"/>
      <c r="S910" s="307"/>
      <c r="T910" s="307"/>
      <c r="U910" s="307"/>
      <c r="V910" s="307"/>
      <c r="W910" s="307"/>
      <c r="X910" s="307"/>
      <c r="Y910" s="307"/>
      <c r="Z910" s="307"/>
    </row>
    <row r="911" spans="1:26" ht="12" customHeight="1">
      <c r="A911" s="366"/>
      <c r="B911" s="367"/>
      <c r="C911" s="307"/>
      <c r="D911" s="307"/>
      <c r="E911" s="317"/>
      <c r="F911" s="317"/>
      <c r="G911" s="317"/>
      <c r="H911" s="317"/>
      <c r="I911" s="341"/>
      <c r="J911" s="368"/>
      <c r="K911" s="307"/>
      <c r="L911" s="307"/>
      <c r="M911" s="369"/>
      <c r="N911" s="317"/>
      <c r="O911" s="307"/>
      <c r="P911" s="307"/>
      <c r="Q911" s="307"/>
      <c r="R911" s="307"/>
      <c r="S911" s="307"/>
      <c r="T911" s="307"/>
      <c r="U911" s="307"/>
      <c r="V911" s="307"/>
      <c r="W911" s="307"/>
      <c r="X911" s="307"/>
      <c r="Y911" s="307"/>
      <c r="Z911" s="307"/>
    </row>
    <row r="912" spans="1:26" ht="12" customHeight="1">
      <c r="A912" s="366"/>
      <c r="B912" s="367"/>
      <c r="C912" s="307"/>
      <c r="D912" s="307"/>
      <c r="E912" s="317"/>
      <c r="F912" s="317"/>
      <c r="G912" s="317"/>
      <c r="H912" s="317"/>
      <c r="I912" s="341"/>
      <c r="J912" s="368"/>
      <c r="K912" s="307"/>
      <c r="L912" s="307"/>
      <c r="M912" s="369"/>
      <c r="N912" s="317"/>
      <c r="O912" s="307"/>
      <c r="P912" s="307"/>
      <c r="Q912" s="307"/>
      <c r="R912" s="307"/>
      <c r="S912" s="307"/>
      <c r="T912" s="307"/>
      <c r="U912" s="307"/>
      <c r="V912" s="307"/>
      <c r="W912" s="307"/>
      <c r="X912" s="307"/>
      <c r="Y912" s="307"/>
      <c r="Z912" s="307"/>
    </row>
    <row r="913" spans="1:26" ht="12" customHeight="1">
      <c r="A913" s="366"/>
      <c r="B913" s="367"/>
      <c r="C913" s="307"/>
      <c r="D913" s="307"/>
      <c r="E913" s="317"/>
      <c r="F913" s="317"/>
      <c r="G913" s="317"/>
      <c r="H913" s="317"/>
      <c r="I913" s="341"/>
      <c r="J913" s="368"/>
      <c r="K913" s="307"/>
      <c r="L913" s="307"/>
      <c r="M913" s="369"/>
      <c r="N913" s="317"/>
      <c r="O913" s="307"/>
      <c r="P913" s="307"/>
      <c r="Q913" s="307"/>
      <c r="R913" s="307"/>
      <c r="S913" s="307"/>
      <c r="T913" s="307"/>
      <c r="U913" s="307"/>
      <c r="V913" s="307"/>
      <c r="W913" s="307"/>
      <c r="X913" s="307"/>
      <c r="Y913" s="307"/>
      <c r="Z913" s="307"/>
    </row>
    <row r="914" spans="1:26" ht="12" customHeight="1">
      <c r="A914" s="366"/>
      <c r="B914" s="367"/>
      <c r="C914" s="307"/>
      <c r="D914" s="307"/>
      <c r="E914" s="317"/>
      <c r="F914" s="317"/>
      <c r="G914" s="317"/>
      <c r="H914" s="317"/>
      <c r="I914" s="341"/>
      <c r="J914" s="368"/>
      <c r="K914" s="307"/>
      <c r="L914" s="307"/>
      <c r="M914" s="369"/>
      <c r="N914" s="317"/>
      <c r="O914" s="307"/>
      <c r="P914" s="307"/>
      <c r="Q914" s="307"/>
      <c r="R914" s="307"/>
      <c r="S914" s="307"/>
      <c r="T914" s="307"/>
      <c r="U914" s="307"/>
      <c r="V914" s="307"/>
      <c r="W914" s="307"/>
      <c r="X914" s="307"/>
      <c r="Y914" s="307"/>
      <c r="Z914" s="307"/>
    </row>
    <row r="915" spans="1:26" ht="12" customHeight="1">
      <c r="A915" s="366"/>
      <c r="B915" s="367"/>
      <c r="C915" s="307"/>
      <c r="D915" s="307"/>
      <c r="E915" s="317"/>
      <c r="F915" s="317"/>
      <c r="G915" s="317"/>
      <c r="H915" s="317"/>
      <c r="I915" s="341"/>
      <c r="J915" s="368"/>
      <c r="K915" s="307"/>
      <c r="L915" s="307"/>
      <c r="M915" s="369"/>
      <c r="N915" s="317"/>
      <c r="O915" s="307"/>
      <c r="P915" s="307"/>
      <c r="Q915" s="307"/>
      <c r="R915" s="307"/>
      <c r="S915" s="307"/>
      <c r="T915" s="307"/>
      <c r="U915" s="307"/>
      <c r="V915" s="307"/>
      <c r="W915" s="307"/>
      <c r="X915" s="307"/>
      <c r="Y915" s="307"/>
      <c r="Z915" s="307"/>
    </row>
    <row r="916" spans="1:26" ht="12" customHeight="1">
      <c r="A916" s="366"/>
      <c r="B916" s="367"/>
      <c r="C916" s="307"/>
      <c r="D916" s="307"/>
      <c r="E916" s="317"/>
      <c r="F916" s="317"/>
      <c r="G916" s="317"/>
      <c r="H916" s="317"/>
      <c r="I916" s="341"/>
      <c r="J916" s="368"/>
      <c r="K916" s="307"/>
      <c r="L916" s="307"/>
      <c r="M916" s="369"/>
      <c r="N916" s="317"/>
      <c r="O916" s="307"/>
      <c r="P916" s="307"/>
      <c r="Q916" s="307"/>
      <c r="R916" s="307"/>
      <c r="S916" s="307"/>
      <c r="T916" s="307"/>
      <c r="U916" s="307"/>
      <c r="V916" s="307"/>
      <c r="W916" s="307"/>
      <c r="X916" s="307"/>
      <c r="Y916" s="307"/>
      <c r="Z916" s="307"/>
    </row>
    <row r="917" spans="1:26" ht="12" customHeight="1">
      <c r="A917" s="366"/>
      <c r="B917" s="367"/>
      <c r="C917" s="307"/>
      <c r="D917" s="307"/>
      <c r="E917" s="317"/>
      <c r="F917" s="317"/>
      <c r="G917" s="317"/>
      <c r="H917" s="317"/>
      <c r="I917" s="341"/>
      <c r="J917" s="368"/>
      <c r="K917" s="307"/>
      <c r="L917" s="307"/>
      <c r="M917" s="369"/>
      <c r="N917" s="317"/>
      <c r="O917" s="307"/>
      <c r="P917" s="307"/>
      <c r="Q917" s="307"/>
      <c r="R917" s="307"/>
      <c r="S917" s="307"/>
      <c r="T917" s="307"/>
      <c r="U917" s="307"/>
      <c r="V917" s="307"/>
      <c r="W917" s="307"/>
      <c r="X917" s="307"/>
      <c r="Y917" s="307"/>
      <c r="Z917" s="307"/>
    </row>
    <row r="918" spans="1:26" ht="12" customHeight="1">
      <c r="A918" s="366"/>
      <c r="B918" s="367"/>
      <c r="C918" s="307"/>
      <c r="D918" s="307"/>
      <c r="E918" s="317"/>
      <c r="F918" s="317"/>
      <c r="G918" s="317"/>
      <c r="H918" s="317"/>
      <c r="I918" s="341"/>
      <c r="J918" s="368"/>
      <c r="K918" s="307"/>
      <c r="L918" s="307"/>
      <c r="M918" s="369"/>
      <c r="N918" s="317"/>
      <c r="O918" s="307"/>
      <c r="P918" s="307"/>
      <c r="Q918" s="307"/>
      <c r="R918" s="307"/>
      <c r="S918" s="307"/>
      <c r="T918" s="307"/>
      <c r="U918" s="307"/>
      <c r="V918" s="307"/>
      <c r="W918" s="307"/>
      <c r="X918" s="307"/>
      <c r="Y918" s="307"/>
      <c r="Z918" s="307"/>
    </row>
    <row r="919" spans="1:26" ht="12" customHeight="1">
      <c r="A919" s="366"/>
      <c r="B919" s="367"/>
      <c r="C919" s="307"/>
      <c r="D919" s="307"/>
      <c r="E919" s="317"/>
      <c r="F919" s="317"/>
      <c r="G919" s="317"/>
      <c r="H919" s="317"/>
      <c r="I919" s="341"/>
      <c r="J919" s="368"/>
      <c r="K919" s="307"/>
      <c r="L919" s="307"/>
      <c r="M919" s="369"/>
      <c r="N919" s="317"/>
      <c r="O919" s="307"/>
      <c r="P919" s="307"/>
      <c r="Q919" s="307"/>
      <c r="R919" s="307"/>
      <c r="S919" s="307"/>
      <c r="T919" s="307"/>
      <c r="U919" s="307"/>
      <c r="V919" s="307"/>
      <c r="W919" s="307"/>
      <c r="X919" s="307"/>
      <c r="Y919" s="307"/>
      <c r="Z919" s="307"/>
    </row>
    <row r="920" spans="1:26" ht="12" customHeight="1">
      <c r="A920" s="366"/>
      <c r="B920" s="367"/>
      <c r="C920" s="307"/>
      <c r="D920" s="307"/>
      <c r="E920" s="317"/>
      <c r="F920" s="317"/>
      <c r="G920" s="317"/>
      <c r="H920" s="317"/>
      <c r="I920" s="341"/>
      <c r="J920" s="368"/>
      <c r="K920" s="307"/>
      <c r="L920" s="307"/>
      <c r="M920" s="369"/>
      <c r="N920" s="317"/>
      <c r="O920" s="307"/>
      <c r="P920" s="307"/>
      <c r="Q920" s="307"/>
      <c r="R920" s="307"/>
      <c r="S920" s="307"/>
      <c r="T920" s="307"/>
      <c r="U920" s="307"/>
      <c r="V920" s="307"/>
      <c r="W920" s="307"/>
      <c r="X920" s="307"/>
      <c r="Y920" s="307"/>
      <c r="Z920" s="307"/>
    </row>
    <row r="921" spans="1:26" ht="12" customHeight="1">
      <c r="A921" s="366"/>
      <c r="B921" s="367"/>
      <c r="C921" s="307"/>
      <c r="D921" s="307"/>
      <c r="E921" s="317"/>
      <c r="F921" s="317"/>
      <c r="G921" s="317"/>
      <c r="H921" s="317"/>
      <c r="I921" s="341"/>
      <c r="J921" s="368"/>
      <c r="K921" s="307"/>
      <c r="L921" s="307"/>
      <c r="M921" s="369"/>
      <c r="N921" s="317"/>
      <c r="O921" s="307"/>
      <c r="P921" s="307"/>
      <c r="Q921" s="307"/>
      <c r="R921" s="307"/>
      <c r="S921" s="307"/>
      <c r="T921" s="307"/>
      <c r="U921" s="307"/>
      <c r="V921" s="307"/>
      <c r="W921" s="307"/>
      <c r="X921" s="307"/>
      <c r="Y921" s="307"/>
      <c r="Z921" s="307"/>
    </row>
    <row r="922" spans="1:26" ht="12" customHeight="1">
      <c r="A922" s="366"/>
      <c r="B922" s="367"/>
      <c r="C922" s="307"/>
      <c r="D922" s="307"/>
      <c r="E922" s="317"/>
      <c r="F922" s="317"/>
      <c r="G922" s="317"/>
      <c r="H922" s="317"/>
      <c r="I922" s="341"/>
      <c r="J922" s="368"/>
      <c r="K922" s="307"/>
      <c r="L922" s="307"/>
      <c r="M922" s="369"/>
      <c r="N922" s="317"/>
      <c r="O922" s="307"/>
      <c r="P922" s="307"/>
      <c r="Q922" s="307"/>
      <c r="R922" s="307"/>
      <c r="S922" s="307"/>
      <c r="T922" s="307"/>
      <c r="U922" s="307"/>
      <c r="V922" s="307"/>
      <c r="W922" s="307"/>
      <c r="X922" s="307"/>
      <c r="Y922" s="307"/>
      <c r="Z922" s="307"/>
    </row>
    <row r="923" spans="1:26" ht="12" customHeight="1">
      <c r="A923" s="366"/>
      <c r="B923" s="367"/>
      <c r="C923" s="307"/>
      <c r="D923" s="307"/>
      <c r="E923" s="317"/>
      <c r="F923" s="317"/>
      <c r="G923" s="317"/>
      <c r="H923" s="317"/>
      <c r="I923" s="341"/>
      <c r="J923" s="368"/>
      <c r="K923" s="307"/>
      <c r="L923" s="307"/>
      <c r="M923" s="369"/>
      <c r="N923" s="317"/>
      <c r="O923" s="307"/>
      <c r="P923" s="307"/>
      <c r="Q923" s="307"/>
      <c r="R923" s="307"/>
      <c r="S923" s="307"/>
      <c r="T923" s="307"/>
      <c r="U923" s="307"/>
      <c r="V923" s="307"/>
      <c r="W923" s="307"/>
      <c r="X923" s="307"/>
      <c r="Y923" s="307"/>
      <c r="Z923" s="307"/>
    </row>
    <row r="924" spans="1:26" ht="12" customHeight="1">
      <c r="A924" s="366"/>
      <c r="B924" s="367"/>
      <c r="C924" s="307"/>
      <c r="D924" s="307"/>
      <c r="E924" s="317"/>
      <c r="F924" s="317"/>
      <c r="G924" s="317"/>
      <c r="H924" s="317"/>
      <c r="I924" s="341"/>
      <c r="J924" s="368"/>
      <c r="K924" s="307"/>
      <c r="L924" s="307"/>
      <c r="M924" s="369"/>
      <c r="N924" s="317"/>
      <c r="O924" s="307"/>
      <c r="P924" s="307"/>
      <c r="Q924" s="307"/>
      <c r="R924" s="307"/>
      <c r="S924" s="307"/>
      <c r="T924" s="307"/>
      <c r="U924" s="307"/>
      <c r="V924" s="307"/>
      <c r="W924" s="307"/>
      <c r="X924" s="307"/>
      <c r="Y924" s="307"/>
      <c r="Z924" s="307"/>
    </row>
    <row r="925" spans="1:26" ht="12" customHeight="1">
      <c r="A925" s="366"/>
      <c r="B925" s="367"/>
      <c r="C925" s="307"/>
      <c r="D925" s="307"/>
      <c r="E925" s="317"/>
      <c r="F925" s="317"/>
      <c r="G925" s="317"/>
      <c r="H925" s="317"/>
      <c r="I925" s="341"/>
      <c r="J925" s="368"/>
      <c r="K925" s="307"/>
      <c r="L925" s="307"/>
      <c r="M925" s="369"/>
      <c r="N925" s="317"/>
      <c r="O925" s="307"/>
      <c r="P925" s="307"/>
      <c r="Q925" s="307"/>
      <c r="R925" s="307"/>
      <c r="S925" s="307"/>
      <c r="T925" s="307"/>
      <c r="U925" s="307"/>
      <c r="V925" s="307"/>
      <c r="W925" s="307"/>
      <c r="X925" s="307"/>
      <c r="Y925" s="307"/>
      <c r="Z925" s="307"/>
    </row>
    <row r="926" spans="1:26" ht="12" customHeight="1">
      <c r="A926" s="366"/>
      <c r="B926" s="367"/>
      <c r="C926" s="307"/>
      <c r="D926" s="307"/>
      <c r="E926" s="317"/>
      <c r="F926" s="317"/>
      <c r="G926" s="317"/>
      <c r="H926" s="317"/>
      <c r="I926" s="341"/>
      <c r="J926" s="368"/>
      <c r="K926" s="307"/>
      <c r="L926" s="307"/>
      <c r="M926" s="369"/>
      <c r="N926" s="317"/>
      <c r="O926" s="307"/>
      <c r="P926" s="307"/>
      <c r="Q926" s="307"/>
      <c r="R926" s="307"/>
      <c r="S926" s="307"/>
      <c r="T926" s="307"/>
      <c r="U926" s="307"/>
      <c r="V926" s="307"/>
      <c r="W926" s="307"/>
      <c r="X926" s="307"/>
      <c r="Y926" s="307"/>
      <c r="Z926" s="307"/>
    </row>
    <row r="927" spans="1:26" ht="12" customHeight="1">
      <c r="A927" s="366"/>
      <c r="B927" s="367"/>
      <c r="C927" s="307"/>
      <c r="D927" s="307"/>
      <c r="E927" s="317"/>
      <c r="F927" s="317"/>
      <c r="G927" s="317"/>
      <c r="H927" s="317"/>
      <c r="I927" s="341"/>
      <c r="J927" s="368"/>
      <c r="K927" s="307"/>
      <c r="L927" s="307"/>
      <c r="M927" s="369"/>
      <c r="N927" s="317"/>
      <c r="O927" s="307"/>
      <c r="P927" s="307"/>
      <c r="Q927" s="307"/>
      <c r="R927" s="307"/>
      <c r="S927" s="307"/>
      <c r="T927" s="307"/>
      <c r="U927" s="307"/>
      <c r="V927" s="307"/>
      <c r="W927" s="307"/>
      <c r="X927" s="307"/>
      <c r="Y927" s="307"/>
      <c r="Z927" s="307"/>
    </row>
    <row r="928" spans="1:26" ht="12" customHeight="1">
      <c r="A928" s="366"/>
      <c r="B928" s="367"/>
      <c r="C928" s="307"/>
      <c r="D928" s="307"/>
      <c r="E928" s="317"/>
      <c r="F928" s="317"/>
      <c r="G928" s="317"/>
      <c r="H928" s="317"/>
      <c r="I928" s="341"/>
      <c r="J928" s="368"/>
      <c r="K928" s="307"/>
      <c r="L928" s="307"/>
      <c r="M928" s="369"/>
      <c r="N928" s="317"/>
      <c r="O928" s="307"/>
      <c r="P928" s="307"/>
      <c r="Q928" s="307"/>
      <c r="R928" s="307"/>
      <c r="S928" s="307"/>
      <c r="T928" s="307"/>
      <c r="U928" s="307"/>
      <c r="V928" s="307"/>
      <c r="W928" s="307"/>
      <c r="X928" s="307"/>
      <c r="Y928" s="307"/>
      <c r="Z928" s="307"/>
    </row>
    <row r="929" spans="1:26" ht="12" customHeight="1">
      <c r="A929" s="366"/>
      <c r="B929" s="367"/>
      <c r="C929" s="307"/>
      <c r="D929" s="307"/>
      <c r="E929" s="317"/>
      <c r="F929" s="317"/>
      <c r="G929" s="317"/>
      <c r="H929" s="317"/>
      <c r="I929" s="341"/>
      <c r="J929" s="368"/>
      <c r="K929" s="307"/>
      <c r="L929" s="307"/>
      <c r="M929" s="369"/>
      <c r="N929" s="317"/>
      <c r="O929" s="307"/>
      <c r="P929" s="307"/>
      <c r="Q929" s="307"/>
      <c r="R929" s="307"/>
      <c r="S929" s="307"/>
      <c r="T929" s="307"/>
      <c r="U929" s="307"/>
      <c r="V929" s="307"/>
      <c r="W929" s="307"/>
      <c r="X929" s="307"/>
      <c r="Y929" s="307"/>
      <c r="Z929" s="307"/>
    </row>
    <row r="930" spans="1:26" ht="12" customHeight="1">
      <c r="A930" s="366"/>
      <c r="B930" s="367"/>
      <c r="C930" s="307"/>
      <c r="D930" s="307"/>
      <c r="E930" s="317"/>
      <c r="F930" s="317"/>
      <c r="G930" s="317"/>
      <c r="H930" s="317"/>
      <c r="I930" s="341"/>
      <c r="J930" s="368"/>
      <c r="K930" s="307"/>
      <c r="L930" s="307"/>
      <c r="M930" s="369"/>
      <c r="N930" s="317"/>
      <c r="O930" s="307"/>
      <c r="P930" s="307"/>
      <c r="Q930" s="307"/>
      <c r="R930" s="307"/>
      <c r="S930" s="307"/>
      <c r="T930" s="307"/>
      <c r="U930" s="307"/>
      <c r="V930" s="307"/>
      <c r="W930" s="307"/>
      <c r="X930" s="307"/>
      <c r="Y930" s="307"/>
      <c r="Z930" s="307"/>
    </row>
    <row r="931" spans="1:26" ht="12" customHeight="1">
      <c r="A931" s="366"/>
      <c r="B931" s="367"/>
      <c r="C931" s="307"/>
      <c r="D931" s="307"/>
      <c r="E931" s="317"/>
      <c r="F931" s="317"/>
      <c r="G931" s="317"/>
      <c r="H931" s="317"/>
      <c r="I931" s="341"/>
      <c r="J931" s="368"/>
      <c r="K931" s="307"/>
      <c r="L931" s="307"/>
      <c r="M931" s="369"/>
      <c r="N931" s="317"/>
      <c r="O931" s="307"/>
      <c r="P931" s="307"/>
      <c r="Q931" s="307"/>
      <c r="R931" s="307"/>
      <c r="S931" s="307"/>
      <c r="T931" s="307"/>
      <c r="U931" s="307"/>
      <c r="V931" s="307"/>
      <c r="W931" s="307"/>
      <c r="X931" s="307"/>
      <c r="Y931" s="307"/>
      <c r="Z931" s="307"/>
    </row>
    <row r="932" spans="1:26" ht="12" customHeight="1">
      <c r="A932" s="366"/>
      <c r="B932" s="367"/>
      <c r="C932" s="307"/>
      <c r="D932" s="307"/>
      <c r="E932" s="317"/>
      <c r="F932" s="317"/>
      <c r="G932" s="317"/>
      <c r="H932" s="317"/>
      <c r="I932" s="341"/>
      <c r="J932" s="368"/>
      <c r="K932" s="307"/>
      <c r="L932" s="307"/>
      <c r="M932" s="369"/>
      <c r="N932" s="317"/>
      <c r="O932" s="307"/>
      <c r="P932" s="307"/>
      <c r="Q932" s="307"/>
      <c r="R932" s="307"/>
      <c r="S932" s="307"/>
      <c r="T932" s="307"/>
      <c r="U932" s="307"/>
      <c r="V932" s="307"/>
      <c r="W932" s="307"/>
      <c r="X932" s="307"/>
      <c r="Y932" s="307"/>
      <c r="Z932" s="307"/>
    </row>
    <row r="933" spans="1:26" ht="12" customHeight="1">
      <c r="A933" s="366"/>
      <c r="B933" s="367"/>
      <c r="C933" s="307"/>
      <c r="D933" s="307"/>
      <c r="E933" s="317"/>
      <c r="F933" s="317"/>
      <c r="G933" s="317"/>
      <c r="H933" s="317"/>
      <c r="I933" s="341"/>
      <c r="J933" s="368"/>
      <c r="K933" s="307"/>
      <c r="L933" s="307"/>
      <c r="M933" s="369"/>
      <c r="N933" s="317"/>
      <c r="O933" s="307"/>
      <c r="P933" s="307"/>
      <c r="Q933" s="307"/>
      <c r="R933" s="307"/>
      <c r="S933" s="307"/>
      <c r="T933" s="307"/>
      <c r="U933" s="307"/>
      <c r="V933" s="307"/>
      <c r="W933" s="307"/>
      <c r="X933" s="307"/>
      <c r="Y933" s="307"/>
      <c r="Z933" s="307"/>
    </row>
    <row r="934" spans="1:26" ht="12" customHeight="1">
      <c r="A934" s="366"/>
      <c r="B934" s="367"/>
      <c r="C934" s="307"/>
      <c r="D934" s="307"/>
      <c r="E934" s="317"/>
      <c r="F934" s="317"/>
      <c r="G934" s="317"/>
      <c r="H934" s="317"/>
      <c r="I934" s="341"/>
      <c r="J934" s="368"/>
      <c r="K934" s="307"/>
      <c r="L934" s="307"/>
      <c r="M934" s="369"/>
      <c r="N934" s="317"/>
      <c r="O934" s="307"/>
      <c r="P934" s="307"/>
      <c r="Q934" s="307"/>
      <c r="R934" s="307"/>
      <c r="S934" s="307"/>
      <c r="T934" s="307"/>
      <c r="U934" s="307"/>
      <c r="V934" s="307"/>
      <c r="W934" s="307"/>
      <c r="X934" s="307"/>
      <c r="Y934" s="307"/>
      <c r="Z934" s="307"/>
    </row>
    <row r="935" spans="1:26" ht="12" customHeight="1">
      <c r="A935" s="366"/>
      <c r="B935" s="367"/>
      <c r="C935" s="307"/>
      <c r="D935" s="307"/>
      <c r="E935" s="317"/>
      <c r="F935" s="317"/>
      <c r="G935" s="317"/>
      <c r="H935" s="317"/>
      <c r="I935" s="341"/>
      <c r="J935" s="368"/>
      <c r="K935" s="307"/>
      <c r="L935" s="307"/>
      <c r="M935" s="369"/>
      <c r="N935" s="317"/>
      <c r="O935" s="307"/>
      <c r="P935" s="307"/>
      <c r="Q935" s="307"/>
      <c r="R935" s="307"/>
      <c r="S935" s="307"/>
      <c r="T935" s="307"/>
      <c r="U935" s="307"/>
      <c r="V935" s="307"/>
      <c r="W935" s="307"/>
      <c r="X935" s="307"/>
      <c r="Y935" s="307"/>
      <c r="Z935" s="307"/>
    </row>
    <row r="936" spans="1:26" ht="12" customHeight="1">
      <c r="A936" s="366"/>
      <c r="B936" s="367"/>
      <c r="C936" s="307"/>
      <c r="D936" s="307"/>
      <c r="E936" s="317"/>
      <c r="F936" s="317"/>
      <c r="G936" s="317"/>
      <c r="H936" s="317"/>
      <c r="I936" s="341"/>
      <c r="J936" s="368"/>
      <c r="K936" s="307"/>
      <c r="L936" s="307"/>
      <c r="M936" s="369"/>
      <c r="N936" s="317"/>
      <c r="O936" s="307"/>
      <c r="P936" s="307"/>
      <c r="Q936" s="307"/>
      <c r="R936" s="307"/>
      <c r="S936" s="307"/>
      <c r="T936" s="307"/>
      <c r="U936" s="307"/>
      <c r="V936" s="307"/>
      <c r="W936" s="307"/>
      <c r="X936" s="307"/>
      <c r="Y936" s="307"/>
      <c r="Z936" s="307"/>
    </row>
    <row r="937" spans="1:26" ht="12" customHeight="1">
      <c r="A937" s="366"/>
      <c r="B937" s="367"/>
      <c r="C937" s="307"/>
      <c r="D937" s="307"/>
      <c r="E937" s="317"/>
      <c r="F937" s="317"/>
      <c r="G937" s="317"/>
      <c r="H937" s="317"/>
      <c r="I937" s="341"/>
      <c r="J937" s="368"/>
      <c r="K937" s="307"/>
      <c r="L937" s="307"/>
      <c r="M937" s="369"/>
      <c r="N937" s="317"/>
      <c r="O937" s="307"/>
      <c r="P937" s="307"/>
      <c r="Q937" s="307"/>
      <c r="R937" s="307"/>
      <c r="S937" s="307"/>
      <c r="T937" s="307"/>
      <c r="U937" s="307"/>
      <c r="V937" s="307"/>
      <c r="W937" s="307"/>
      <c r="X937" s="307"/>
      <c r="Y937" s="307"/>
      <c r="Z937" s="307"/>
    </row>
    <row r="938" spans="1:26" ht="12" customHeight="1">
      <c r="A938" s="366"/>
      <c r="B938" s="367"/>
      <c r="C938" s="307"/>
      <c r="D938" s="307"/>
      <c r="E938" s="317"/>
      <c r="F938" s="317"/>
      <c r="G938" s="317"/>
      <c r="H938" s="317"/>
      <c r="I938" s="341"/>
      <c r="J938" s="368"/>
      <c r="K938" s="307"/>
      <c r="L938" s="307"/>
      <c r="M938" s="369"/>
      <c r="N938" s="317"/>
      <c r="O938" s="307"/>
      <c r="P938" s="307"/>
      <c r="Q938" s="307"/>
      <c r="R938" s="307"/>
      <c r="S938" s="307"/>
      <c r="T938" s="307"/>
      <c r="U938" s="307"/>
      <c r="V938" s="307"/>
      <c r="W938" s="307"/>
      <c r="X938" s="307"/>
      <c r="Y938" s="307"/>
      <c r="Z938" s="307"/>
    </row>
    <row r="939" spans="1:26" ht="12" customHeight="1">
      <c r="A939" s="366"/>
      <c r="B939" s="367"/>
      <c r="C939" s="307"/>
      <c r="D939" s="307"/>
      <c r="E939" s="317"/>
      <c r="F939" s="317"/>
      <c r="G939" s="317"/>
      <c r="H939" s="317"/>
      <c r="I939" s="341"/>
      <c r="J939" s="368"/>
      <c r="K939" s="307"/>
      <c r="L939" s="307"/>
      <c r="M939" s="369"/>
      <c r="N939" s="317"/>
      <c r="O939" s="307"/>
      <c r="P939" s="307"/>
      <c r="Q939" s="307"/>
      <c r="R939" s="307"/>
      <c r="S939" s="307"/>
      <c r="T939" s="307"/>
      <c r="U939" s="307"/>
      <c r="V939" s="307"/>
      <c r="W939" s="307"/>
      <c r="X939" s="307"/>
      <c r="Y939" s="307"/>
      <c r="Z939" s="307"/>
    </row>
    <row r="940" spans="1:26" ht="12" customHeight="1">
      <c r="A940" s="366"/>
      <c r="B940" s="367"/>
      <c r="C940" s="307"/>
      <c r="D940" s="307"/>
      <c r="E940" s="317"/>
      <c r="F940" s="317"/>
      <c r="G940" s="317"/>
      <c r="H940" s="317"/>
      <c r="I940" s="341"/>
      <c r="J940" s="368"/>
      <c r="K940" s="307"/>
      <c r="L940" s="307"/>
      <c r="M940" s="369"/>
      <c r="N940" s="317"/>
      <c r="O940" s="307"/>
      <c r="P940" s="307"/>
      <c r="Q940" s="307"/>
      <c r="R940" s="307"/>
      <c r="S940" s="307"/>
      <c r="T940" s="307"/>
      <c r="U940" s="307"/>
      <c r="V940" s="307"/>
      <c r="W940" s="307"/>
      <c r="X940" s="307"/>
      <c r="Y940" s="307"/>
      <c r="Z940" s="307"/>
    </row>
    <row r="941" spans="1:26" ht="12" customHeight="1">
      <c r="A941" s="366"/>
      <c r="B941" s="367"/>
      <c r="C941" s="307"/>
      <c r="D941" s="307"/>
      <c r="E941" s="317"/>
      <c r="F941" s="317"/>
      <c r="G941" s="317"/>
      <c r="H941" s="317"/>
      <c r="I941" s="341"/>
      <c r="J941" s="368"/>
      <c r="K941" s="307"/>
      <c r="L941" s="307"/>
      <c r="M941" s="369"/>
      <c r="N941" s="317"/>
      <c r="O941" s="307"/>
      <c r="P941" s="307"/>
      <c r="Q941" s="307"/>
      <c r="R941" s="307"/>
      <c r="S941" s="307"/>
      <c r="T941" s="307"/>
      <c r="U941" s="307"/>
      <c r="V941" s="307"/>
      <c r="W941" s="307"/>
      <c r="X941" s="307"/>
      <c r="Y941" s="307"/>
      <c r="Z941" s="307"/>
    </row>
    <row r="942" spans="1:26" ht="12" customHeight="1">
      <c r="A942" s="366"/>
      <c r="B942" s="367"/>
      <c r="C942" s="307"/>
      <c r="D942" s="307"/>
      <c r="E942" s="317"/>
      <c r="F942" s="317"/>
      <c r="G942" s="317"/>
      <c r="H942" s="317"/>
      <c r="I942" s="341"/>
      <c r="J942" s="368"/>
      <c r="K942" s="307"/>
      <c r="L942" s="307"/>
      <c r="M942" s="369"/>
      <c r="N942" s="317"/>
      <c r="O942" s="307"/>
      <c r="P942" s="307"/>
      <c r="Q942" s="307"/>
      <c r="R942" s="307"/>
      <c r="S942" s="307"/>
      <c r="T942" s="307"/>
      <c r="U942" s="307"/>
      <c r="V942" s="307"/>
      <c r="W942" s="307"/>
      <c r="X942" s="307"/>
      <c r="Y942" s="307"/>
      <c r="Z942" s="307"/>
    </row>
    <row r="943" spans="1:26" ht="12" customHeight="1">
      <c r="A943" s="366"/>
      <c r="B943" s="367"/>
      <c r="C943" s="307"/>
      <c r="D943" s="307"/>
      <c r="E943" s="317"/>
      <c r="F943" s="317"/>
      <c r="G943" s="317"/>
      <c r="H943" s="317"/>
      <c r="I943" s="341"/>
      <c r="J943" s="368"/>
      <c r="K943" s="307"/>
      <c r="L943" s="307"/>
      <c r="M943" s="369"/>
      <c r="N943" s="317"/>
      <c r="O943" s="307"/>
      <c r="P943" s="307"/>
      <c r="Q943" s="307"/>
      <c r="R943" s="307"/>
      <c r="S943" s="307"/>
      <c r="T943" s="307"/>
      <c r="U943" s="307"/>
      <c r="V943" s="307"/>
      <c r="W943" s="307"/>
      <c r="X943" s="307"/>
      <c r="Y943" s="307"/>
      <c r="Z943" s="307"/>
    </row>
    <row r="944" spans="1:26" ht="12" customHeight="1">
      <c r="A944" s="366"/>
      <c r="B944" s="367"/>
      <c r="C944" s="307"/>
      <c r="D944" s="307"/>
      <c r="E944" s="317"/>
      <c r="F944" s="317"/>
      <c r="G944" s="317"/>
      <c r="H944" s="317"/>
      <c r="I944" s="341"/>
      <c r="J944" s="368"/>
      <c r="K944" s="307"/>
      <c r="L944" s="307"/>
      <c r="M944" s="369"/>
      <c r="N944" s="317"/>
      <c r="O944" s="307"/>
      <c r="P944" s="307"/>
      <c r="Q944" s="307"/>
      <c r="R944" s="307"/>
      <c r="S944" s="307"/>
      <c r="T944" s="307"/>
      <c r="U944" s="307"/>
      <c r="V944" s="307"/>
      <c r="W944" s="307"/>
      <c r="X944" s="307"/>
      <c r="Y944" s="307"/>
      <c r="Z944" s="307"/>
    </row>
    <row r="945" spans="1:26" ht="12" customHeight="1">
      <c r="A945" s="366"/>
      <c r="B945" s="367"/>
      <c r="C945" s="307"/>
      <c r="D945" s="307"/>
      <c r="E945" s="317"/>
      <c r="F945" s="317"/>
      <c r="G945" s="317"/>
      <c r="H945" s="317"/>
      <c r="I945" s="341"/>
      <c r="J945" s="368"/>
      <c r="K945" s="307"/>
      <c r="L945" s="307"/>
      <c r="M945" s="369"/>
      <c r="N945" s="317"/>
      <c r="O945" s="307"/>
      <c r="P945" s="307"/>
      <c r="Q945" s="307"/>
      <c r="R945" s="307"/>
      <c r="S945" s="307"/>
      <c r="T945" s="307"/>
      <c r="U945" s="307"/>
      <c r="V945" s="307"/>
      <c r="W945" s="307"/>
      <c r="X945" s="307"/>
      <c r="Y945" s="307"/>
      <c r="Z945" s="307"/>
    </row>
    <row r="946" spans="1:26" ht="12" customHeight="1">
      <c r="A946" s="366"/>
      <c r="B946" s="367"/>
      <c r="C946" s="307"/>
      <c r="D946" s="307"/>
      <c r="E946" s="317"/>
      <c r="F946" s="317"/>
      <c r="G946" s="317"/>
      <c r="H946" s="317"/>
      <c r="I946" s="341"/>
      <c r="J946" s="368"/>
      <c r="K946" s="307"/>
      <c r="L946" s="307"/>
      <c r="M946" s="369"/>
      <c r="N946" s="317"/>
      <c r="O946" s="307"/>
      <c r="P946" s="307"/>
      <c r="Q946" s="307"/>
      <c r="R946" s="307"/>
      <c r="S946" s="307"/>
      <c r="T946" s="307"/>
      <c r="U946" s="307"/>
      <c r="V946" s="307"/>
      <c r="W946" s="307"/>
      <c r="X946" s="307"/>
      <c r="Y946" s="307"/>
      <c r="Z946" s="307"/>
    </row>
    <row r="947" spans="1:26" ht="12" customHeight="1">
      <c r="A947" s="366"/>
      <c r="B947" s="367"/>
      <c r="C947" s="307"/>
      <c r="D947" s="307"/>
      <c r="E947" s="317"/>
      <c r="F947" s="317"/>
      <c r="G947" s="317"/>
      <c r="H947" s="317"/>
      <c r="I947" s="341"/>
      <c r="J947" s="368"/>
      <c r="K947" s="307"/>
      <c r="L947" s="307"/>
      <c r="M947" s="369"/>
      <c r="N947" s="317"/>
      <c r="O947" s="307"/>
      <c r="P947" s="307"/>
      <c r="Q947" s="307"/>
      <c r="R947" s="307"/>
      <c r="S947" s="307"/>
      <c r="T947" s="307"/>
      <c r="U947" s="307"/>
      <c r="V947" s="307"/>
      <c r="W947" s="307"/>
      <c r="X947" s="307"/>
      <c r="Y947" s="307"/>
      <c r="Z947" s="307"/>
    </row>
    <row r="948" spans="1:26" ht="12" customHeight="1">
      <c r="A948" s="366"/>
      <c r="B948" s="367"/>
      <c r="C948" s="307"/>
      <c r="D948" s="307"/>
      <c r="E948" s="317"/>
      <c r="F948" s="317"/>
      <c r="G948" s="317"/>
      <c r="H948" s="317"/>
      <c r="I948" s="341"/>
      <c r="J948" s="368"/>
      <c r="K948" s="307"/>
      <c r="L948" s="307"/>
      <c r="M948" s="369"/>
      <c r="N948" s="317"/>
      <c r="O948" s="307"/>
      <c r="P948" s="307"/>
      <c r="Q948" s="307"/>
      <c r="R948" s="307"/>
      <c r="S948" s="307"/>
      <c r="T948" s="307"/>
      <c r="U948" s="307"/>
      <c r="V948" s="307"/>
      <c r="W948" s="307"/>
      <c r="X948" s="307"/>
      <c r="Y948" s="307"/>
      <c r="Z948" s="307"/>
    </row>
    <row r="949" spans="1:26" ht="12" customHeight="1">
      <c r="A949" s="366"/>
      <c r="B949" s="367"/>
      <c r="C949" s="307"/>
      <c r="D949" s="307"/>
      <c r="E949" s="317"/>
      <c r="F949" s="317"/>
      <c r="G949" s="317"/>
      <c r="H949" s="317"/>
      <c r="I949" s="341"/>
      <c r="J949" s="368"/>
      <c r="K949" s="307"/>
      <c r="L949" s="307"/>
      <c r="M949" s="369"/>
      <c r="N949" s="317"/>
      <c r="O949" s="307"/>
      <c r="P949" s="307"/>
      <c r="Q949" s="307"/>
      <c r="R949" s="307"/>
      <c r="S949" s="307"/>
      <c r="T949" s="307"/>
      <c r="U949" s="307"/>
      <c r="V949" s="307"/>
      <c r="W949" s="307"/>
      <c r="X949" s="307"/>
      <c r="Y949" s="307"/>
      <c r="Z949" s="307"/>
    </row>
    <row r="950" spans="1:26" ht="12" customHeight="1">
      <c r="A950" s="366"/>
      <c r="B950" s="367"/>
      <c r="C950" s="307"/>
      <c r="D950" s="307"/>
      <c r="E950" s="317"/>
      <c r="F950" s="317"/>
      <c r="G950" s="317"/>
      <c r="H950" s="317"/>
      <c r="I950" s="341"/>
      <c r="J950" s="368"/>
      <c r="K950" s="307"/>
      <c r="L950" s="307"/>
      <c r="M950" s="369"/>
      <c r="N950" s="317"/>
      <c r="O950" s="307"/>
      <c r="P950" s="307"/>
      <c r="Q950" s="307"/>
      <c r="R950" s="307"/>
      <c r="S950" s="307"/>
      <c r="T950" s="307"/>
      <c r="U950" s="307"/>
      <c r="V950" s="307"/>
      <c r="W950" s="307"/>
      <c r="X950" s="307"/>
      <c r="Y950" s="307"/>
      <c r="Z950" s="307"/>
    </row>
    <row r="951" spans="1:26" ht="12" customHeight="1">
      <c r="A951" s="366"/>
      <c r="B951" s="367"/>
      <c r="C951" s="307"/>
      <c r="D951" s="307"/>
      <c r="E951" s="317"/>
      <c r="F951" s="317"/>
      <c r="G951" s="317"/>
      <c r="H951" s="317"/>
      <c r="I951" s="341"/>
      <c r="J951" s="368"/>
      <c r="K951" s="307"/>
      <c r="L951" s="307"/>
      <c r="M951" s="369"/>
      <c r="N951" s="317"/>
      <c r="O951" s="307"/>
      <c r="P951" s="307"/>
      <c r="Q951" s="307"/>
      <c r="R951" s="307"/>
      <c r="S951" s="307"/>
      <c r="T951" s="307"/>
      <c r="U951" s="307"/>
      <c r="V951" s="307"/>
      <c r="W951" s="307"/>
      <c r="X951" s="307"/>
      <c r="Y951" s="307"/>
      <c r="Z951" s="307"/>
    </row>
    <row r="952" spans="1:26" ht="12" customHeight="1">
      <c r="A952" s="366"/>
      <c r="B952" s="367"/>
      <c r="C952" s="307"/>
      <c r="D952" s="307"/>
      <c r="E952" s="317"/>
      <c r="F952" s="317"/>
      <c r="G952" s="317"/>
      <c r="H952" s="317"/>
      <c r="I952" s="341"/>
      <c r="J952" s="368"/>
      <c r="K952" s="307"/>
      <c r="L952" s="307"/>
      <c r="M952" s="369"/>
      <c r="N952" s="317"/>
      <c r="O952" s="307"/>
      <c r="P952" s="307"/>
      <c r="Q952" s="307"/>
      <c r="R952" s="307"/>
      <c r="S952" s="307"/>
      <c r="T952" s="307"/>
      <c r="U952" s="307"/>
      <c r="V952" s="307"/>
      <c r="W952" s="307"/>
      <c r="X952" s="307"/>
      <c r="Y952" s="307"/>
      <c r="Z952" s="307"/>
    </row>
    <row r="953" spans="1:26" ht="12" customHeight="1">
      <c r="A953" s="366"/>
      <c r="B953" s="367"/>
      <c r="C953" s="307"/>
      <c r="D953" s="307"/>
      <c r="E953" s="317"/>
      <c r="F953" s="317"/>
      <c r="G953" s="317"/>
      <c r="H953" s="317"/>
      <c r="I953" s="341"/>
      <c r="J953" s="368"/>
      <c r="K953" s="307"/>
      <c r="L953" s="307"/>
      <c r="M953" s="369"/>
      <c r="N953" s="317"/>
      <c r="O953" s="307"/>
      <c r="P953" s="307"/>
      <c r="Q953" s="307"/>
      <c r="R953" s="307"/>
      <c r="S953" s="307"/>
      <c r="T953" s="307"/>
      <c r="U953" s="307"/>
      <c r="V953" s="307"/>
      <c r="W953" s="307"/>
      <c r="X953" s="307"/>
      <c r="Y953" s="307"/>
      <c r="Z953" s="307"/>
    </row>
    <row r="954" spans="1:26" ht="12" customHeight="1">
      <c r="A954" s="366"/>
      <c r="B954" s="367"/>
      <c r="C954" s="307"/>
      <c r="D954" s="307"/>
      <c r="E954" s="317"/>
      <c r="F954" s="317"/>
      <c r="G954" s="317"/>
      <c r="H954" s="317"/>
      <c r="I954" s="341"/>
      <c r="J954" s="368"/>
      <c r="K954" s="307"/>
      <c r="L954" s="307"/>
      <c r="M954" s="369"/>
      <c r="N954" s="317"/>
      <c r="O954" s="307"/>
      <c r="P954" s="307"/>
      <c r="Q954" s="307"/>
      <c r="R954" s="307"/>
      <c r="S954" s="307"/>
      <c r="T954" s="307"/>
      <c r="U954" s="307"/>
      <c r="V954" s="307"/>
      <c r="W954" s="307"/>
      <c r="X954" s="307"/>
      <c r="Y954" s="307"/>
      <c r="Z954" s="307"/>
    </row>
    <row r="955" spans="1:26" ht="12" customHeight="1">
      <c r="A955" s="366"/>
      <c r="B955" s="367"/>
      <c r="C955" s="307"/>
      <c r="D955" s="307"/>
      <c r="E955" s="317"/>
      <c r="F955" s="317"/>
      <c r="G955" s="317"/>
      <c r="H955" s="317"/>
      <c r="I955" s="341"/>
      <c r="J955" s="368"/>
      <c r="K955" s="307"/>
      <c r="L955" s="307"/>
      <c r="M955" s="369"/>
      <c r="N955" s="317"/>
      <c r="O955" s="307"/>
      <c r="P955" s="307"/>
      <c r="Q955" s="307"/>
      <c r="R955" s="307"/>
      <c r="S955" s="307"/>
      <c r="T955" s="307"/>
      <c r="U955" s="307"/>
      <c r="V955" s="307"/>
      <c r="W955" s="307"/>
      <c r="X955" s="307"/>
      <c r="Y955" s="307"/>
      <c r="Z955" s="307"/>
    </row>
    <row r="956" spans="1:26" ht="12" customHeight="1">
      <c r="A956" s="366"/>
      <c r="B956" s="367"/>
      <c r="C956" s="307"/>
      <c r="D956" s="307"/>
      <c r="E956" s="317"/>
      <c r="F956" s="317"/>
      <c r="G956" s="317"/>
      <c r="H956" s="317"/>
      <c r="I956" s="341"/>
      <c r="J956" s="368"/>
      <c r="K956" s="307"/>
      <c r="L956" s="307"/>
      <c r="M956" s="369"/>
      <c r="N956" s="317"/>
      <c r="O956" s="307"/>
      <c r="P956" s="307"/>
      <c r="Q956" s="307"/>
      <c r="R956" s="307"/>
      <c r="S956" s="307"/>
      <c r="T956" s="307"/>
      <c r="U956" s="307"/>
      <c r="V956" s="307"/>
      <c r="W956" s="307"/>
      <c r="X956" s="307"/>
      <c r="Y956" s="307"/>
      <c r="Z956" s="307"/>
    </row>
    <row r="957" spans="1:26" ht="12" customHeight="1">
      <c r="A957" s="366"/>
      <c r="B957" s="367"/>
      <c r="C957" s="307"/>
      <c r="D957" s="307"/>
      <c r="E957" s="317"/>
      <c r="F957" s="317"/>
      <c r="G957" s="317"/>
      <c r="H957" s="317"/>
      <c r="I957" s="341"/>
      <c r="J957" s="368"/>
      <c r="K957" s="307"/>
      <c r="L957" s="307"/>
      <c r="M957" s="369"/>
      <c r="N957" s="317"/>
      <c r="O957" s="307"/>
      <c r="P957" s="307"/>
      <c r="Q957" s="307"/>
      <c r="R957" s="307"/>
      <c r="S957" s="307"/>
      <c r="T957" s="307"/>
      <c r="U957" s="307"/>
      <c r="V957" s="307"/>
      <c r="W957" s="307"/>
      <c r="X957" s="307"/>
      <c r="Y957" s="307"/>
      <c r="Z957" s="307"/>
    </row>
    <row r="958" spans="1:26" ht="12" customHeight="1">
      <c r="A958" s="366"/>
      <c r="B958" s="367"/>
      <c r="C958" s="307"/>
      <c r="D958" s="307"/>
      <c r="E958" s="317"/>
      <c r="F958" s="317"/>
      <c r="G958" s="317"/>
      <c r="H958" s="317"/>
      <c r="I958" s="341"/>
      <c r="J958" s="368"/>
      <c r="K958" s="307"/>
      <c r="L958" s="307"/>
      <c r="M958" s="369"/>
      <c r="N958" s="317"/>
      <c r="O958" s="307"/>
      <c r="P958" s="307"/>
      <c r="Q958" s="307"/>
      <c r="R958" s="307"/>
      <c r="S958" s="307"/>
      <c r="T958" s="307"/>
      <c r="U958" s="307"/>
      <c r="V958" s="307"/>
      <c r="W958" s="307"/>
      <c r="X958" s="307"/>
      <c r="Y958" s="307"/>
      <c r="Z958" s="307"/>
    </row>
    <row r="959" spans="1:26" ht="12" customHeight="1">
      <c r="A959" s="366"/>
      <c r="B959" s="367"/>
      <c r="C959" s="307"/>
      <c r="D959" s="307"/>
      <c r="E959" s="317"/>
      <c r="F959" s="317"/>
      <c r="G959" s="317"/>
      <c r="H959" s="317"/>
      <c r="I959" s="341"/>
      <c r="J959" s="368"/>
      <c r="K959" s="307"/>
      <c r="L959" s="307"/>
      <c r="M959" s="369"/>
      <c r="N959" s="317"/>
      <c r="O959" s="307"/>
      <c r="P959" s="307"/>
      <c r="Q959" s="307"/>
      <c r="R959" s="307"/>
      <c r="S959" s="307"/>
      <c r="T959" s="307"/>
      <c r="U959" s="307"/>
      <c r="V959" s="307"/>
      <c r="W959" s="307"/>
      <c r="X959" s="307"/>
      <c r="Y959" s="307"/>
      <c r="Z959" s="307"/>
    </row>
    <row r="960" spans="1:26" ht="12" customHeight="1">
      <c r="A960" s="366"/>
      <c r="B960" s="367"/>
      <c r="C960" s="307"/>
      <c r="D960" s="307"/>
      <c r="E960" s="317"/>
      <c r="F960" s="317"/>
      <c r="G960" s="317"/>
      <c r="H960" s="317"/>
      <c r="I960" s="341"/>
      <c r="J960" s="368"/>
      <c r="K960" s="307"/>
      <c r="L960" s="307"/>
      <c r="M960" s="369"/>
      <c r="N960" s="317"/>
      <c r="O960" s="307"/>
      <c r="P960" s="307"/>
      <c r="Q960" s="307"/>
      <c r="R960" s="307"/>
      <c r="S960" s="307"/>
      <c r="T960" s="307"/>
      <c r="U960" s="307"/>
      <c r="V960" s="307"/>
      <c r="W960" s="307"/>
      <c r="X960" s="307"/>
      <c r="Y960" s="307"/>
      <c r="Z960" s="307"/>
    </row>
    <row r="961" spans="1:26" ht="12" customHeight="1">
      <c r="A961" s="366"/>
      <c r="B961" s="367"/>
      <c r="C961" s="307"/>
      <c r="D961" s="307"/>
      <c r="E961" s="317"/>
      <c r="F961" s="317"/>
      <c r="G961" s="317"/>
      <c r="H961" s="317"/>
      <c r="I961" s="341"/>
      <c r="J961" s="368"/>
      <c r="K961" s="307"/>
      <c r="L961" s="307"/>
      <c r="M961" s="369"/>
      <c r="N961" s="317"/>
      <c r="O961" s="307"/>
      <c r="P961" s="307"/>
      <c r="Q961" s="307"/>
      <c r="R961" s="307"/>
      <c r="S961" s="307"/>
      <c r="T961" s="307"/>
      <c r="U961" s="307"/>
      <c r="V961" s="307"/>
      <c r="W961" s="307"/>
      <c r="X961" s="307"/>
      <c r="Y961" s="307"/>
      <c r="Z961" s="307"/>
    </row>
    <row r="962" spans="1:26" ht="12" customHeight="1">
      <c r="A962" s="366"/>
      <c r="B962" s="367"/>
      <c r="C962" s="307"/>
      <c r="D962" s="307"/>
      <c r="E962" s="317"/>
      <c r="F962" s="317"/>
      <c r="G962" s="317"/>
      <c r="H962" s="317"/>
      <c r="I962" s="341"/>
      <c r="J962" s="368"/>
      <c r="K962" s="307"/>
      <c r="L962" s="307"/>
      <c r="M962" s="369"/>
      <c r="N962" s="317"/>
      <c r="O962" s="307"/>
      <c r="P962" s="307"/>
      <c r="Q962" s="307"/>
      <c r="R962" s="307"/>
      <c r="S962" s="307"/>
      <c r="T962" s="307"/>
      <c r="U962" s="307"/>
      <c r="V962" s="307"/>
      <c r="W962" s="307"/>
      <c r="X962" s="307"/>
      <c r="Y962" s="307"/>
      <c r="Z962" s="307"/>
    </row>
    <row r="963" spans="1:26" ht="12" customHeight="1">
      <c r="A963" s="366"/>
      <c r="B963" s="367"/>
      <c r="C963" s="307"/>
      <c r="D963" s="307"/>
      <c r="E963" s="317"/>
      <c r="F963" s="317"/>
      <c r="G963" s="317"/>
      <c r="H963" s="317"/>
      <c r="I963" s="341"/>
      <c r="J963" s="368"/>
      <c r="K963" s="307"/>
      <c r="L963" s="307"/>
      <c r="M963" s="369"/>
      <c r="N963" s="317"/>
      <c r="O963" s="307"/>
      <c r="P963" s="307"/>
      <c r="Q963" s="307"/>
      <c r="R963" s="307"/>
      <c r="S963" s="307"/>
      <c r="T963" s="307"/>
      <c r="U963" s="307"/>
      <c r="V963" s="307"/>
      <c r="W963" s="307"/>
      <c r="X963" s="307"/>
      <c r="Y963" s="307"/>
      <c r="Z963" s="307"/>
    </row>
    <row r="964" spans="1:26" ht="12" customHeight="1">
      <c r="A964" s="366"/>
      <c r="B964" s="367"/>
      <c r="C964" s="307"/>
      <c r="D964" s="307"/>
      <c r="E964" s="317"/>
      <c r="F964" s="317"/>
      <c r="G964" s="317"/>
      <c r="H964" s="317"/>
      <c r="I964" s="341"/>
      <c r="J964" s="368"/>
      <c r="K964" s="307"/>
      <c r="L964" s="307"/>
      <c r="M964" s="369"/>
      <c r="N964" s="317"/>
      <c r="O964" s="307"/>
      <c r="P964" s="307"/>
      <c r="Q964" s="307"/>
      <c r="R964" s="307"/>
      <c r="S964" s="307"/>
      <c r="T964" s="307"/>
      <c r="U964" s="307"/>
      <c r="V964" s="307"/>
      <c r="W964" s="307"/>
      <c r="X964" s="307"/>
      <c r="Y964" s="307"/>
      <c r="Z964" s="307"/>
    </row>
    <row r="965" spans="1:26" ht="12" customHeight="1">
      <c r="A965" s="366"/>
      <c r="B965" s="367"/>
      <c r="C965" s="307"/>
      <c r="D965" s="307"/>
      <c r="E965" s="317"/>
      <c r="F965" s="317"/>
      <c r="G965" s="317"/>
      <c r="H965" s="317"/>
      <c r="I965" s="341"/>
      <c r="J965" s="368"/>
      <c r="K965" s="307"/>
      <c r="L965" s="307"/>
      <c r="M965" s="369"/>
      <c r="N965" s="317"/>
      <c r="O965" s="307"/>
      <c r="P965" s="307"/>
      <c r="Q965" s="307"/>
      <c r="R965" s="307"/>
      <c r="S965" s="307"/>
      <c r="T965" s="307"/>
      <c r="U965" s="307"/>
      <c r="V965" s="307"/>
      <c r="W965" s="307"/>
      <c r="X965" s="307"/>
      <c r="Y965" s="307"/>
      <c r="Z965" s="307"/>
    </row>
    <row r="966" spans="1:26" ht="12" customHeight="1">
      <c r="A966" s="366"/>
      <c r="B966" s="367"/>
      <c r="C966" s="307"/>
      <c r="D966" s="307"/>
      <c r="E966" s="317"/>
      <c r="F966" s="317"/>
      <c r="G966" s="317"/>
      <c r="H966" s="317"/>
      <c r="I966" s="341"/>
      <c r="J966" s="368"/>
      <c r="K966" s="307"/>
      <c r="L966" s="307"/>
      <c r="M966" s="369"/>
      <c r="N966" s="317"/>
      <c r="O966" s="307"/>
      <c r="P966" s="307"/>
      <c r="Q966" s="307"/>
      <c r="R966" s="307"/>
      <c r="S966" s="307"/>
      <c r="T966" s="307"/>
      <c r="U966" s="307"/>
      <c r="V966" s="307"/>
      <c r="W966" s="307"/>
      <c r="X966" s="307"/>
      <c r="Y966" s="307"/>
      <c r="Z966" s="307"/>
    </row>
    <row r="967" spans="1:26" ht="12" customHeight="1">
      <c r="A967" s="366"/>
      <c r="B967" s="367"/>
      <c r="C967" s="307"/>
      <c r="D967" s="307"/>
      <c r="E967" s="317"/>
      <c r="F967" s="317"/>
      <c r="G967" s="317"/>
      <c r="H967" s="317"/>
      <c r="I967" s="341"/>
      <c r="J967" s="368"/>
      <c r="K967" s="307"/>
      <c r="L967" s="307"/>
      <c r="M967" s="369"/>
      <c r="N967" s="317"/>
      <c r="O967" s="307"/>
      <c r="P967" s="307"/>
      <c r="Q967" s="307"/>
      <c r="R967" s="307"/>
      <c r="S967" s="307"/>
      <c r="T967" s="307"/>
      <c r="U967" s="307"/>
      <c r="V967" s="307"/>
      <c r="W967" s="307"/>
      <c r="X967" s="307"/>
      <c r="Y967" s="307"/>
      <c r="Z967" s="307"/>
    </row>
    <row r="968" spans="1:26" ht="12" customHeight="1">
      <c r="A968" s="366"/>
      <c r="B968" s="367"/>
      <c r="C968" s="307"/>
      <c r="D968" s="307"/>
      <c r="E968" s="317"/>
      <c r="F968" s="317"/>
      <c r="G968" s="317"/>
      <c r="H968" s="317"/>
      <c r="I968" s="341"/>
      <c r="J968" s="368"/>
      <c r="K968" s="307"/>
      <c r="L968" s="307"/>
      <c r="M968" s="369"/>
      <c r="N968" s="317"/>
      <c r="O968" s="307"/>
      <c r="P968" s="307"/>
      <c r="Q968" s="307"/>
      <c r="R968" s="307"/>
      <c r="S968" s="307"/>
      <c r="T968" s="307"/>
      <c r="U968" s="307"/>
      <c r="V968" s="307"/>
      <c r="W968" s="307"/>
      <c r="X968" s="307"/>
      <c r="Y968" s="307"/>
      <c r="Z968" s="307"/>
    </row>
    <row r="969" spans="1:26" ht="12" customHeight="1">
      <c r="A969" s="366"/>
      <c r="B969" s="367"/>
      <c r="C969" s="307"/>
      <c r="D969" s="307"/>
      <c r="E969" s="317"/>
      <c r="F969" s="317"/>
      <c r="G969" s="317"/>
      <c r="H969" s="317"/>
      <c r="I969" s="341"/>
      <c r="J969" s="368"/>
      <c r="K969" s="307"/>
      <c r="L969" s="307"/>
      <c r="M969" s="369"/>
      <c r="N969" s="317"/>
      <c r="O969" s="307"/>
      <c r="P969" s="307"/>
      <c r="Q969" s="307"/>
      <c r="R969" s="307"/>
      <c r="S969" s="307"/>
      <c r="T969" s="307"/>
      <c r="U969" s="307"/>
      <c r="V969" s="307"/>
      <c r="W969" s="307"/>
      <c r="X969" s="307"/>
      <c r="Y969" s="307"/>
      <c r="Z969" s="307"/>
    </row>
    <row r="970" spans="1:26" ht="12" customHeight="1">
      <c r="A970" s="366"/>
      <c r="B970" s="367"/>
      <c r="C970" s="307"/>
      <c r="D970" s="307"/>
      <c r="E970" s="317"/>
      <c r="F970" s="317"/>
      <c r="G970" s="317"/>
      <c r="H970" s="317"/>
      <c r="I970" s="341"/>
      <c r="J970" s="368"/>
      <c r="K970" s="307"/>
      <c r="L970" s="307"/>
      <c r="M970" s="369"/>
      <c r="N970" s="317"/>
      <c r="O970" s="307"/>
      <c r="P970" s="307"/>
      <c r="Q970" s="307"/>
      <c r="R970" s="307"/>
      <c r="S970" s="307"/>
      <c r="T970" s="307"/>
      <c r="U970" s="307"/>
      <c r="V970" s="307"/>
      <c r="W970" s="307"/>
      <c r="X970" s="307"/>
      <c r="Y970" s="307"/>
      <c r="Z970" s="307"/>
    </row>
    <row r="971" spans="1:26" ht="12" customHeight="1">
      <c r="A971" s="366"/>
      <c r="B971" s="367"/>
      <c r="C971" s="307"/>
      <c r="D971" s="307"/>
      <c r="E971" s="317"/>
      <c r="F971" s="317"/>
      <c r="G971" s="317"/>
      <c r="H971" s="317"/>
      <c r="I971" s="341"/>
      <c r="J971" s="368"/>
      <c r="K971" s="307"/>
      <c r="L971" s="307"/>
      <c r="M971" s="369"/>
      <c r="N971" s="317"/>
      <c r="O971" s="307"/>
      <c r="P971" s="307"/>
      <c r="Q971" s="307"/>
      <c r="R971" s="307"/>
      <c r="S971" s="307"/>
      <c r="T971" s="307"/>
      <c r="U971" s="307"/>
      <c r="V971" s="307"/>
      <c r="W971" s="307"/>
      <c r="X971" s="307"/>
      <c r="Y971" s="307"/>
      <c r="Z971" s="307"/>
    </row>
    <row r="972" spans="1:26" ht="12" customHeight="1">
      <c r="A972" s="366"/>
      <c r="B972" s="367"/>
      <c r="C972" s="307"/>
      <c r="D972" s="307"/>
      <c r="E972" s="317"/>
      <c r="F972" s="317"/>
      <c r="G972" s="317"/>
      <c r="H972" s="317"/>
      <c r="I972" s="341"/>
      <c r="J972" s="368"/>
      <c r="K972" s="307"/>
      <c r="L972" s="307"/>
      <c r="M972" s="369"/>
      <c r="N972" s="317"/>
      <c r="O972" s="307"/>
      <c r="P972" s="307"/>
      <c r="Q972" s="307"/>
      <c r="R972" s="307"/>
      <c r="S972" s="307"/>
      <c r="T972" s="307"/>
      <c r="U972" s="307"/>
      <c r="V972" s="307"/>
      <c r="W972" s="307"/>
      <c r="X972" s="307"/>
      <c r="Y972" s="307"/>
      <c r="Z972" s="307"/>
    </row>
    <row r="973" spans="1:26" ht="12" customHeight="1">
      <c r="A973" s="366"/>
      <c r="B973" s="367"/>
      <c r="C973" s="307"/>
      <c r="D973" s="307"/>
      <c r="E973" s="317"/>
      <c r="F973" s="317"/>
      <c r="G973" s="317"/>
      <c r="H973" s="317"/>
      <c r="I973" s="341"/>
      <c r="J973" s="368"/>
      <c r="K973" s="307"/>
      <c r="L973" s="307"/>
      <c r="M973" s="369"/>
      <c r="N973" s="317"/>
      <c r="O973" s="307"/>
      <c r="P973" s="307"/>
      <c r="Q973" s="307"/>
      <c r="R973" s="307"/>
      <c r="S973" s="307"/>
      <c r="T973" s="307"/>
      <c r="U973" s="307"/>
      <c r="V973" s="307"/>
      <c r="W973" s="307"/>
      <c r="X973" s="307"/>
      <c r="Y973" s="307"/>
      <c r="Z973" s="307"/>
    </row>
    <row r="974" spans="1:26" ht="12" customHeight="1">
      <c r="A974" s="366"/>
      <c r="B974" s="367"/>
      <c r="C974" s="307"/>
      <c r="D974" s="307"/>
      <c r="E974" s="317"/>
      <c r="F974" s="317"/>
      <c r="G974" s="317"/>
      <c r="H974" s="317"/>
      <c r="I974" s="341"/>
      <c r="J974" s="368"/>
      <c r="K974" s="307"/>
      <c r="L974" s="307"/>
      <c r="M974" s="369"/>
      <c r="N974" s="317"/>
      <c r="O974" s="307"/>
      <c r="P974" s="307"/>
      <c r="Q974" s="307"/>
      <c r="R974" s="307"/>
      <c r="S974" s="307"/>
      <c r="T974" s="307"/>
      <c r="U974" s="307"/>
      <c r="V974" s="307"/>
      <c r="W974" s="307"/>
      <c r="X974" s="307"/>
      <c r="Y974" s="307"/>
      <c r="Z974" s="307"/>
    </row>
    <row r="975" spans="1:26" ht="12" customHeight="1">
      <c r="A975" s="366"/>
      <c r="B975" s="367"/>
      <c r="C975" s="307"/>
      <c r="D975" s="307"/>
      <c r="E975" s="317"/>
      <c r="F975" s="317"/>
      <c r="G975" s="317"/>
      <c r="H975" s="317"/>
      <c r="I975" s="341"/>
      <c r="J975" s="368"/>
      <c r="K975" s="307"/>
      <c r="L975" s="307"/>
      <c r="M975" s="369"/>
      <c r="N975" s="317"/>
      <c r="O975" s="307"/>
      <c r="P975" s="307"/>
      <c r="Q975" s="307"/>
      <c r="R975" s="307"/>
      <c r="S975" s="307"/>
      <c r="T975" s="307"/>
      <c r="U975" s="307"/>
      <c r="V975" s="307"/>
      <c r="W975" s="307"/>
      <c r="X975" s="307"/>
      <c r="Y975" s="307"/>
      <c r="Z975" s="307"/>
    </row>
    <row r="976" spans="1:26" ht="12" customHeight="1">
      <c r="A976" s="366"/>
      <c r="B976" s="367"/>
      <c r="C976" s="307"/>
      <c r="D976" s="307"/>
      <c r="E976" s="317"/>
      <c r="F976" s="317"/>
      <c r="G976" s="317"/>
      <c r="H976" s="317"/>
      <c r="I976" s="341"/>
      <c r="J976" s="368"/>
      <c r="K976" s="307"/>
      <c r="L976" s="307"/>
      <c r="M976" s="369"/>
      <c r="N976" s="317"/>
      <c r="O976" s="307"/>
      <c r="P976" s="307"/>
      <c r="Q976" s="307"/>
      <c r="R976" s="307"/>
      <c r="S976" s="307"/>
      <c r="T976" s="307"/>
      <c r="U976" s="307"/>
      <c r="V976" s="307"/>
      <c r="W976" s="307"/>
      <c r="X976" s="307"/>
      <c r="Y976" s="307"/>
      <c r="Z976" s="307"/>
    </row>
    <row r="977" spans="1:26" ht="12" customHeight="1">
      <c r="A977" s="366"/>
      <c r="B977" s="367"/>
      <c r="C977" s="307"/>
      <c r="D977" s="307"/>
      <c r="E977" s="317"/>
      <c r="F977" s="317"/>
      <c r="G977" s="317"/>
      <c r="H977" s="317"/>
      <c r="I977" s="341"/>
      <c r="J977" s="368"/>
      <c r="K977" s="307"/>
      <c r="L977" s="307"/>
      <c r="M977" s="369"/>
      <c r="N977" s="317"/>
      <c r="O977" s="307"/>
      <c r="P977" s="307"/>
      <c r="Q977" s="307"/>
      <c r="R977" s="307"/>
      <c r="S977" s="307"/>
      <c r="T977" s="307"/>
      <c r="U977" s="307"/>
      <c r="V977" s="307"/>
      <c r="W977" s="307"/>
      <c r="X977" s="307"/>
      <c r="Y977" s="307"/>
      <c r="Z977" s="307"/>
    </row>
    <row r="978" spans="1:26" ht="12" customHeight="1">
      <c r="A978" s="366"/>
      <c r="B978" s="367"/>
      <c r="C978" s="307"/>
      <c r="D978" s="307"/>
      <c r="E978" s="317"/>
      <c r="F978" s="317"/>
      <c r="G978" s="317"/>
      <c r="H978" s="317"/>
      <c r="I978" s="341"/>
      <c r="J978" s="368"/>
      <c r="K978" s="307"/>
      <c r="L978" s="307"/>
      <c r="M978" s="369"/>
      <c r="N978" s="317"/>
      <c r="O978" s="307"/>
      <c r="P978" s="307"/>
      <c r="Q978" s="307"/>
      <c r="R978" s="307"/>
      <c r="S978" s="307"/>
      <c r="T978" s="307"/>
      <c r="U978" s="307"/>
      <c r="V978" s="307"/>
      <c r="W978" s="307"/>
      <c r="X978" s="307"/>
      <c r="Y978" s="307"/>
      <c r="Z978" s="307"/>
    </row>
    <row r="979" spans="1:26" ht="12" customHeight="1">
      <c r="A979" s="366"/>
      <c r="B979" s="367"/>
      <c r="C979" s="307"/>
      <c r="D979" s="307"/>
      <c r="E979" s="317"/>
      <c r="F979" s="317"/>
      <c r="G979" s="317"/>
      <c r="H979" s="317"/>
      <c r="I979" s="341"/>
      <c r="J979" s="368"/>
      <c r="K979" s="307"/>
      <c r="L979" s="307"/>
      <c r="M979" s="369"/>
      <c r="N979" s="317"/>
      <c r="O979" s="307"/>
      <c r="P979" s="307"/>
      <c r="Q979" s="307"/>
      <c r="R979" s="307"/>
      <c r="S979" s="307"/>
      <c r="T979" s="307"/>
      <c r="U979" s="307"/>
      <c r="V979" s="307"/>
      <c r="W979" s="307"/>
      <c r="X979" s="307"/>
      <c r="Y979" s="307"/>
      <c r="Z979" s="307"/>
    </row>
    <row r="980" spans="1:26" ht="12" customHeight="1">
      <c r="A980" s="366"/>
      <c r="B980" s="367"/>
      <c r="C980" s="307"/>
      <c r="D980" s="307"/>
      <c r="E980" s="317"/>
      <c r="F980" s="317"/>
      <c r="G980" s="317"/>
      <c r="H980" s="317"/>
      <c r="I980" s="341"/>
      <c r="J980" s="368"/>
      <c r="K980" s="307"/>
      <c r="L980" s="307"/>
      <c r="M980" s="369"/>
      <c r="N980" s="317"/>
      <c r="O980" s="307"/>
      <c r="P980" s="307"/>
      <c r="Q980" s="307"/>
      <c r="R980" s="307"/>
      <c r="S980" s="307"/>
      <c r="T980" s="307"/>
      <c r="U980" s="307"/>
      <c r="V980" s="307"/>
      <c r="W980" s="307"/>
      <c r="X980" s="307"/>
      <c r="Y980" s="307"/>
      <c r="Z980" s="307"/>
    </row>
    <row r="981" spans="1:26" ht="12" customHeight="1">
      <c r="A981" s="366"/>
      <c r="B981" s="367"/>
      <c r="C981" s="307"/>
      <c r="D981" s="307"/>
      <c r="E981" s="317"/>
      <c r="F981" s="317"/>
      <c r="G981" s="317"/>
      <c r="H981" s="317"/>
      <c r="I981" s="341"/>
      <c r="J981" s="368"/>
      <c r="K981" s="307"/>
      <c r="L981" s="307"/>
      <c r="M981" s="369"/>
      <c r="N981" s="317"/>
      <c r="O981" s="307"/>
      <c r="P981" s="307"/>
      <c r="Q981" s="307"/>
      <c r="R981" s="307"/>
      <c r="S981" s="307"/>
      <c r="T981" s="307"/>
      <c r="U981" s="307"/>
      <c r="V981" s="307"/>
      <c r="W981" s="307"/>
      <c r="X981" s="307"/>
      <c r="Y981" s="307"/>
      <c r="Z981" s="307"/>
    </row>
    <row r="982" spans="1:26" ht="12" customHeight="1">
      <c r="A982" s="366"/>
      <c r="B982" s="367"/>
      <c r="C982" s="307"/>
      <c r="D982" s="307"/>
      <c r="E982" s="317"/>
      <c r="F982" s="317"/>
      <c r="G982" s="317"/>
      <c r="H982" s="317"/>
      <c r="I982" s="341"/>
      <c r="J982" s="368"/>
      <c r="K982" s="307"/>
      <c r="L982" s="307"/>
      <c r="M982" s="369"/>
      <c r="N982" s="317"/>
      <c r="O982" s="307"/>
      <c r="P982" s="307"/>
      <c r="Q982" s="307"/>
      <c r="R982" s="307"/>
      <c r="S982" s="307"/>
      <c r="T982" s="307"/>
      <c r="U982" s="307"/>
      <c r="V982" s="307"/>
      <c r="W982" s="307"/>
      <c r="X982" s="307"/>
      <c r="Y982" s="307"/>
      <c r="Z982" s="307"/>
    </row>
    <row r="983" spans="1:26" ht="12" customHeight="1">
      <c r="A983" s="366"/>
      <c r="B983" s="367"/>
      <c r="C983" s="307"/>
      <c r="D983" s="307"/>
      <c r="E983" s="317"/>
      <c r="F983" s="317"/>
      <c r="G983" s="317"/>
      <c r="H983" s="317"/>
      <c r="I983" s="341"/>
      <c r="J983" s="368"/>
      <c r="K983" s="307"/>
      <c r="L983" s="307"/>
      <c r="M983" s="369"/>
      <c r="N983" s="317"/>
      <c r="O983" s="307"/>
      <c r="P983" s="307"/>
      <c r="Q983" s="307"/>
      <c r="R983" s="307"/>
      <c r="S983" s="307"/>
      <c r="T983" s="307"/>
      <c r="U983" s="307"/>
      <c r="V983" s="307"/>
      <c r="W983" s="307"/>
      <c r="X983" s="307"/>
      <c r="Y983" s="307"/>
      <c r="Z983" s="307"/>
    </row>
    <row r="984" spans="1:26" ht="12" customHeight="1">
      <c r="A984" s="366"/>
      <c r="B984" s="367"/>
      <c r="C984" s="307"/>
      <c r="D984" s="307"/>
      <c r="E984" s="317"/>
      <c r="F984" s="317"/>
      <c r="G984" s="317"/>
      <c r="H984" s="317"/>
      <c r="I984" s="341"/>
      <c r="J984" s="368"/>
      <c r="K984" s="307"/>
      <c r="L984" s="307"/>
      <c r="M984" s="369"/>
      <c r="N984" s="317"/>
      <c r="O984" s="307"/>
      <c r="P984" s="307"/>
      <c r="Q984" s="307"/>
      <c r="R984" s="307"/>
      <c r="S984" s="307"/>
      <c r="T984" s="307"/>
      <c r="U984" s="307"/>
      <c r="V984" s="307"/>
      <c r="W984" s="307"/>
      <c r="X984" s="307"/>
      <c r="Y984" s="307"/>
      <c r="Z984" s="307"/>
    </row>
    <row r="985" spans="1:26" ht="12" customHeight="1">
      <c r="A985" s="366"/>
      <c r="B985" s="367"/>
      <c r="C985" s="307"/>
      <c r="D985" s="307"/>
      <c r="E985" s="317"/>
      <c r="F985" s="317"/>
      <c r="G985" s="317"/>
      <c r="H985" s="317"/>
      <c r="I985" s="341"/>
      <c r="J985" s="368"/>
      <c r="K985" s="307"/>
      <c r="L985" s="307"/>
      <c r="M985" s="369"/>
      <c r="N985" s="317"/>
      <c r="O985" s="307"/>
      <c r="P985" s="307"/>
      <c r="Q985" s="307"/>
      <c r="R985" s="307"/>
      <c r="S985" s="307"/>
      <c r="T985" s="307"/>
      <c r="U985" s="307"/>
      <c r="V985" s="307"/>
      <c r="W985" s="307"/>
      <c r="X985" s="307"/>
      <c r="Y985" s="307"/>
      <c r="Z985" s="307"/>
    </row>
    <row r="986" spans="1:26" ht="12" customHeight="1">
      <c r="A986" s="366"/>
      <c r="B986" s="367"/>
      <c r="C986" s="307"/>
      <c r="D986" s="307"/>
      <c r="E986" s="317"/>
      <c r="F986" s="317"/>
      <c r="G986" s="317"/>
      <c r="H986" s="317"/>
      <c r="I986" s="341"/>
      <c r="J986" s="368"/>
      <c r="K986" s="307"/>
      <c r="L986" s="307"/>
      <c r="M986" s="369"/>
      <c r="N986" s="317"/>
      <c r="O986" s="307"/>
      <c r="P986" s="307"/>
      <c r="Q986" s="307"/>
      <c r="R986" s="307"/>
      <c r="S986" s="307"/>
      <c r="T986" s="307"/>
      <c r="U986" s="307"/>
      <c r="V986" s="307"/>
      <c r="W986" s="307"/>
      <c r="X986" s="307"/>
      <c r="Y986" s="307"/>
      <c r="Z986" s="307"/>
    </row>
    <row r="987" spans="1:26" ht="12" customHeight="1">
      <c r="A987" s="366"/>
      <c r="B987" s="367"/>
      <c r="C987" s="307"/>
      <c r="D987" s="307"/>
      <c r="E987" s="317"/>
      <c r="F987" s="317"/>
      <c r="G987" s="317"/>
      <c r="H987" s="317"/>
      <c r="I987" s="341"/>
      <c r="J987" s="368"/>
      <c r="K987" s="307"/>
      <c r="L987" s="307"/>
      <c r="M987" s="369"/>
      <c r="N987" s="317"/>
      <c r="O987" s="307"/>
      <c r="P987" s="307"/>
      <c r="Q987" s="307"/>
      <c r="R987" s="307"/>
      <c r="S987" s="307"/>
      <c r="T987" s="307"/>
      <c r="U987" s="307"/>
      <c r="V987" s="307"/>
      <c r="W987" s="307"/>
      <c r="X987" s="307"/>
      <c r="Y987" s="307"/>
      <c r="Z987" s="307"/>
    </row>
    <row r="988" spans="1:26" ht="12" customHeight="1">
      <c r="A988" s="366"/>
      <c r="B988" s="367"/>
      <c r="C988" s="307"/>
      <c r="D988" s="307"/>
      <c r="E988" s="317"/>
      <c r="F988" s="317"/>
      <c r="G988" s="317"/>
      <c r="H988" s="317"/>
      <c r="I988" s="341"/>
      <c r="J988" s="368"/>
      <c r="K988" s="307"/>
      <c r="L988" s="307"/>
      <c r="M988" s="369"/>
      <c r="N988" s="317"/>
      <c r="O988" s="307"/>
      <c r="P988" s="307"/>
      <c r="Q988" s="307"/>
      <c r="R988" s="307"/>
      <c r="S988" s="307"/>
      <c r="T988" s="307"/>
      <c r="U988" s="307"/>
      <c r="V988" s="307"/>
      <c r="W988" s="307"/>
      <c r="X988" s="307"/>
      <c r="Y988" s="307"/>
      <c r="Z988" s="307"/>
    </row>
    <row r="989" spans="1:26" ht="12" customHeight="1">
      <c r="A989" s="366"/>
      <c r="B989" s="367"/>
      <c r="C989" s="307"/>
      <c r="D989" s="307"/>
      <c r="E989" s="317"/>
      <c r="F989" s="317"/>
      <c r="G989" s="317"/>
      <c r="H989" s="317"/>
      <c r="I989" s="341"/>
      <c r="J989" s="368"/>
      <c r="K989" s="307"/>
      <c r="L989" s="307"/>
      <c r="M989" s="369"/>
      <c r="N989" s="317"/>
      <c r="O989" s="307"/>
      <c r="P989" s="307"/>
      <c r="Q989" s="307"/>
      <c r="R989" s="307"/>
      <c r="S989" s="307"/>
      <c r="T989" s="307"/>
      <c r="U989" s="307"/>
      <c r="V989" s="307"/>
      <c r="W989" s="307"/>
      <c r="X989" s="307"/>
      <c r="Y989" s="307"/>
      <c r="Z989" s="307"/>
    </row>
    <row r="990" spans="1:26" ht="12" customHeight="1">
      <c r="A990" s="366"/>
      <c r="B990" s="367"/>
      <c r="C990" s="307"/>
      <c r="D990" s="307"/>
      <c r="E990" s="317"/>
      <c r="F990" s="317"/>
      <c r="G990" s="317"/>
      <c r="H990" s="317"/>
      <c r="I990" s="341"/>
      <c r="J990" s="368"/>
      <c r="K990" s="307"/>
      <c r="L990" s="307"/>
      <c r="M990" s="369"/>
      <c r="N990" s="317"/>
      <c r="O990" s="307"/>
      <c r="P990" s="307"/>
      <c r="Q990" s="307"/>
      <c r="R990" s="307"/>
      <c r="S990" s="307"/>
      <c r="T990" s="307"/>
      <c r="U990" s="307"/>
      <c r="V990" s="307"/>
      <c r="W990" s="307"/>
      <c r="X990" s="307"/>
      <c r="Y990" s="307"/>
      <c r="Z990" s="307"/>
    </row>
    <row r="991" spans="1:26" ht="12" customHeight="1">
      <c r="A991" s="366"/>
      <c r="B991" s="367"/>
      <c r="C991" s="307"/>
      <c r="D991" s="307"/>
      <c r="E991" s="317"/>
      <c r="F991" s="317"/>
      <c r="G991" s="317"/>
      <c r="H991" s="317"/>
      <c r="I991" s="341"/>
      <c r="J991" s="368"/>
      <c r="K991" s="307"/>
      <c r="L991" s="307"/>
      <c r="M991" s="369"/>
      <c r="N991" s="317"/>
      <c r="O991" s="307"/>
      <c r="P991" s="307"/>
      <c r="Q991" s="307"/>
      <c r="R991" s="307"/>
      <c r="S991" s="307"/>
      <c r="T991" s="307"/>
      <c r="U991" s="307"/>
      <c r="V991" s="307"/>
      <c r="W991" s="307"/>
      <c r="X991" s="307"/>
      <c r="Y991" s="307"/>
      <c r="Z991" s="307"/>
    </row>
    <row r="992" spans="1:26" ht="12" customHeight="1">
      <c r="A992" s="366"/>
      <c r="B992" s="367"/>
      <c r="C992" s="307"/>
      <c r="D992" s="307"/>
      <c r="E992" s="317"/>
      <c r="F992" s="317"/>
      <c r="G992" s="317"/>
      <c r="H992" s="317"/>
      <c r="I992" s="341"/>
      <c r="J992" s="368"/>
      <c r="K992" s="307"/>
      <c r="L992" s="307"/>
      <c r="M992" s="369"/>
      <c r="N992" s="317"/>
      <c r="O992" s="307"/>
      <c r="P992" s="307"/>
      <c r="Q992" s="307"/>
      <c r="R992" s="307"/>
      <c r="S992" s="307"/>
      <c r="T992" s="307"/>
      <c r="U992" s="307"/>
      <c r="V992" s="307"/>
      <c r="W992" s="307"/>
      <c r="X992" s="307"/>
      <c r="Y992" s="307"/>
      <c r="Z992" s="307"/>
    </row>
    <row r="993" spans="1:26" ht="12" customHeight="1">
      <c r="A993" s="366"/>
      <c r="B993" s="367"/>
      <c r="C993" s="307"/>
      <c r="D993" s="307"/>
      <c r="E993" s="317"/>
      <c r="F993" s="317"/>
      <c r="G993" s="317"/>
      <c r="H993" s="317"/>
      <c r="I993" s="341"/>
      <c r="J993" s="368"/>
      <c r="K993" s="307"/>
      <c r="L993" s="307"/>
      <c r="M993" s="369"/>
      <c r="N993" s="317"/>
      <c r="O993" s="307"/>
      <c r="P993" s="307"/>
      <c r="Q993" s="307"/>
      <c r="R993" s="307"/>
      <c r="S993" s="307"/>
      <c r="T993" s="307"/>
      <c r="U993" s="307"/>
      <c r="V993" s="307"/>
      <c r="W993" s="307"/>
      <c r="X993" s="307"/>
      <c r="Y993" s="307"/>
      <c r="Z993" s="307"/>
    </row>
    <row r="994" spans="1:26" ht="12" customHeight="1">
      <c r="A994" s="366"/>
      <c r="B994" s="367"/>
      <c r="C994" s="307"/>
      <c r="D994" s="307"/>
      <c r="E994" s="317"/>
      <c r="F994" s="317"/>
      <c r="G994" s="317"/>
      <c r="H994" s="317"/>
      <c r="I994" s="341"/>
      <c r="J994" s="368"/>
      <c r="K994" s="307"/>
      <c r="L994" s="307"/>
      <c r="M994" s="369"/>
      <c r="N994" s="317"/>
      <c r="O994" s="307"/>
      <c r="P994" s="307"/>
      <c r="Q994" s="307"/>
      <c r="R994" s="307"/>
      <c r="S994" s="307"/>
      <c r="T994" s="307"/>
      <c r="U994" s="307"/>
      <c r="V994" s="307"/>
      <c r="W994" s="307"/>
      <c r="X994" s="307"/>
      <c r="Y994" s="307"/>
      <c r="Z994" s="307"/>
    </row>
    <row r="995" spans="1:26" ht="12" customHeight="1">
      <c r="A995" s="366"/>
      <c r="B995" s="367"/>
      <c r="C995" s="307"/>
      <c r="D995" s="307"/>
      <c r="E995" s="317"/>
      <c r="F995" s="317"/>
      <c r="G995" s="317"/>
      <c r="H995" s="317"/>
      <c r="I995" s="341"/>
      <c r="J995" s="368"/>
      <c r="K995" s="307"/>
      <c r="L995" s="307"/>
      <c r="M995" s="369"/>
      <c r="N995" s="317"/>
      <c r="O995" s="307"/>
      <c r="P995" s="307"/>
      <c r="Q995" s="307"/>
      <c r="R995" s="307"/>
      <c r="S995" s="307"/>
      <c r="T995" s="307"/>
      <c r="U995" s="307"/>
      <c r="V995" s="307"/>
      <c r="W995" s="307"/>
      <c r="X995" s="307"/>
      <c r="Y995" s="307"/>
      <c r="Z995" s="307"/>
    </row>
    <row r="996" spans="1:26" ht="12" customHeight="1">
      <c r="A996" s="366"/>
      <c r="B996" s="367"/>
      <c r="C996" s="307"/>
      <c r="D996" s="307"/>
      <c r="E996" s="317"/>
      <c r="F996" s="317"/>
      <c r="G996" s="317"/>
      <c r="H996" s="317"/>
      <c r="I996" s="341"/>
      <c r="J996" s="368"/>
      <c r="K996" s="307"/>
      <c r="L996" s="307"/>
      <c r="M996" s="369"/>
      <c r="N996" s="317"/>
      <c r="O996" s="307"/>
      <c r="P996" s="307"/>
      <c r="Q996" s="307"/>
      <c r="R996" s="307"/>
      <c r="S996" s="307"/>
      <c r="T996" s="307"/>
      <c r="U996" s="307"/>
      <c r="V996" s="307"/>
      <c r="W996" s="307"/>
      <c r="X996" s="307"/>
      <c r="Y996" s="307"/>
      <c r="Z996" s="307"/>
    </row>
    <row r="997" spans="1:26" ht="12" customHeight="1">
      <c r="A997" s="366"/>
      <c r="B997" s="367"/>
      <c r="C997" s="307"/>
      <c r="D997" s="307"/>
      <c r="E997" s="317"/>
      <c r="F997" s="317"/>
      <c r="G997" s="317"/>
      <c r="H997" s="317"/>
      <c r="I997" s="341"/>
      <c r="J997" s="368"/>
      <c r="K997" s="307"/>
      <c r="L997" s="307"/>
      <c r="M997" s="369"/>
      <c r="N997" s="317"/>
      <c r="O997" s="307"/>
      <c r="P997" s="307"/>
      <c r="Q997" s="307"/>
      <c r="R997" s="307"/>
      <c r="S997" s="307"/>
      <c r="T997" s="307"/>
      <c r="U997" s="307"/>
      <c r="V997" s="307"/>
      <c r="W997" s="307"/>
      <c r="X997" s="307"/>
      <c r="Y997" s="307"/>
      <c r="Z997" s="307"/>
    </row>
    <row r="998" spans="1:26" ht="12" customHeight="1">
      <c r="A998" s="366"/>
      <c r="B998" s="367"/>
      <c r="C998" s="307"/>
      <c r="D998" s="307"/>
      <c r="E998" s="317"/>
      <c r="F998" s="317"/>
      <c r="G998" s="317"/>
      <c r="H998" s="317"/>
      <c r="I998" s="341"/>
      <c r="J998" s="368"/>
      <c r="K998" s="307"/>
      <c r="L998" s="307"/>
      <c r="M998" s="369"/>
      <c r="N998" s="317"/>
      <c r="O998" s="307"/>
      <c r="P998" s="307"/>
      <c r="Q998" s="307"/>
      <c r="R998" s="307"/>
      <c r="S998" s="307"/>
      <c r="T998" s="307"/>
      <c r="U998" s="307"/>
      <c r="V998" s="307"/>
      <c r="W998" s="307"/>
      <c r="X998" s="307"/>
      <c r="Y998" s="307"/>
      <c r="Z998" s="307"/>
    </row>
    <row r="999" spans="1:26" ht="12" customHeight="1">
      <c r="A999" s="366"/>
      <c r="B999" s="367"/>
      <c r="C999" s="307"/>
      <c r="D999" s="307"/>
      <c r="E999" s="317"/>
      <c r="F999" s="317"/>
      <c r="G999" s="317"/>
      <c r="H999" s="317"/>
      <c r="I999" s="341"/>
      <c r="J999" s="368"/>
      <c r="K999" s="307"/>
      <c r="L999" s="307"/>
      <c r="M999" s="369"/>
      <c r="N999" s="317"/>
      <c r="O999" s="307"/>
      <c r="P999" s="307"/>
      <c r="Q999" s="307"/>
      <c r="R999" s="307"/>
      <c r="S999" s="307"/>
      <c r="T999" s="307"/>
      <c r="U999" s="307"/>
      <c r="V999" s="307"/>
      <c r="W999" s="307"/>
      <c r="X999" s="307"/>
      <c r="Y999" s="307"/>
      <c r="Z999" s="307"/>
    </row>
    <row r="1000" spans="1:26" ht="12" customHeight="1">
      <c r="A1000" s="366"/>
      <c r="B1000" s="367"/>
      <c r="C1000" s="307"/>
      <c r="D1000" s="307"/>
      <c r="E1000" s="317"/>
      <c r="F1000" s="317"/>
      <c r="G1000" s="317"/>
      <c r="H1000" s="317"/>
      <c r="I1000" s="341"/>
      <c r="J1000" s="368"/>
      <c r="K1000" s="307"/>
      <c r="L1000" s="307"/>
      <c r="M1000" s="369"/>
      <c r="N1000" s="317"/>
      <c r="O1000" s="307"/>
      <c r="P1000" s="307"/>
      <c r="Q1000" s="307"/>
      <c r="R1000" s="307"/>
      <c r="S1000" s="307"/>
      <c r="T1000" s="307"/>
      <c r="U1000" s="307"/>
      <c r="V1000" s="307"/>
      <c r="W1000" s="307"/>
      <c r="X1000" s="307"/>
      <c r="Y1000" s="307"/>
      <c r="Z1000" s="307"/>
    </row>
  </sheetData>
  <autoFilter ref="A1:N28" xr:uid="{00000000-0009-0000-0000-00000F000000}"/>
  <printOptions horizontalCentered="1" verticalCentered="1"/>
  <pageMargins left="0.25" right="0.25" top="0.24166666666666667" bottom="0.53333333333333333" header="0" footer="0"/>
  <pageSetup fitToHeight="0" orientation="landscape"/>
  <headerFooter>
    <oddFooter>&amp;L_x000D_#000000 USAA Classification: Public</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defaultColWidth="14.44140625" defaultRowHeight="15" customHeight="1"/>
  <cols>
    <col min="1" max="1" width="54.44140625" customWidth="1"/>
    <col min="2" max="2" width="16.5546875" customWidth="1"/>
    <col min="3" max="3" width="22.5546875" customWidth="1"/>
    <col min="4" max="4" width="6.44140625" customWidth="1"/>
    <col min="5" max="5" width="44.109375" customWidth="1"/>
    <col min="6" max="6" width="18.88671875" customWidth="1"/>
    <col min="7" max="7" width="19.88671875" customWidth="1"/>
    <col min="8" max="8" width="6.88671875" customWidth="1"/>
    <col min="9" max="10" width="18.44140625" customWidth="1"/>
    <col min="11" max="11" width="18" customWidth="1"/>
    <col min="12" max="12" width="16.109375" customWidth="1"/>
    <col min="13" max="26" width="8.6640625" customWidth="1"/>
  </cols>
  <sheetData>
    <row r="1" spans="1:12" ht="18" customHeight="1">
      <c r="C1" s="241" t="s">
        <v>2498</v>
      </c>
      <c r="E1" s="242" t="s">
        <v>2811</v>
      </c>
      <c r="F1" s="243"/>
      <c r="G1" s="244" t="s">
        <v>2500</v>
      </c>
      <c r="I1" s="244">
        <f t="shared" ref="I1:J1" si="0">SUM(I5:I24)</f>
        <v>313080.63</v>
      </c>
      <c r="J1" s="244">
        <f t="shared" si="0"/>
        <v>320125</v>
      </c>
    </row>
    <row r="2" spans="1:12" ht="18" customHeight="1">
      <c r="A2" s="241" t="s">
        <v>2501</v>
      </c>
      <c r="B2" s="244">
        <f>C2-J2</f>
        <v>40791</v>
      </c>
      <c r="C2" s="244">
        <f>SUBTOTAL(9,C5:C51)</f>
        <v>230416</v>
      </c>
      <c r="E2" s="245" t="e">
        <f>C2-G2</f>
        <v>#REF!</v>
      </c>
      <c r="F2" s="243"/>
      <c r="G2" s="244" t="e">
        <f>SUBTOTAL(9,G5:G51)</f>
        <v>#REF!</v>
      </c>
      <c r="I2" s="244">
        <f t="shared" ref="I2:J2" si="1">SUBTOTAL(9,I5:I51)</f>
        <v>183595.63</v>
      </c>
      <c r="J2" s="244">
        <f t="shared" si="1"/>
        <v>189625</v>
      </c>
    </row>
    <row r="3" spans="1:12" ht="18" customHeight="1">
      <c r="C3" s="246">
        <v>143300</v>
      </c>
      <c r="F3" s="243"/>
      <c r="G3" s="244"/>
    </row>
    <row r="4" spans="1:12" ht="18" customHeight="1">
      <c r="A4" s="247" t="s">
        <v>2502</v>
      </c>
      <c r="B4" s="247" t="s">
        <v>2503</v>
      </c>
      <c r="C4" s="247" t="s">
        <v>934</v>
      </c>
      <c r="E4" s="247" t="s">
        <v>2502</v>
      </c>
      <c r="F4" s="247" t="s">
        <v>2503</v>
      </c>
      <c r="G4" s="248" t="s">
        <v>934</v>
      </c>
      <c r="I4" s="249" t="s">
        <v>2812</v>
      </c>
      <c r="J4" s="249" t="s">
        <v>2813</v>
      </c>
      <c r="K4" s="249" t="s">
        <v>2814</v>
      </c>
      <c r="L4" s="249"/>
    </row>
    <row r="5" spans="1:12" ht="18" customHeight="1">
      <c r="A5" s="250" t="s">
        <v>2509</v>
      </c>
      <c r="B5" s="251" t="s">
        <v>2510</v>
      </c>
      <c r="C5" s="252">
        <f>'Donors 2020'!Z2</f>
        <v>42965</v>
      </c>
      <c r="E5" s="253" t="s">
        <v>2371</v>
      </c>
      <c r="F5" s="254" t="s">
        <v>2457</v>
      </c>
      <c r="G5" s="252" t="e">
        <f>SUMIF(#REF!,'Balance Sheet 2020'!E5,#REF!)</f>
        <v>#REF!</v>
      </c>
      <c r="I5" s="252">
        <v>1000</v>
      </c>
      <c r="J5" s="252">
        <v>1000</v>
      </c>
      <c r="K5" s="252"/>
      <c r="L5" s="252"/>
    </row>
    <row r="6" spans="1:12" ht="18" customHeight="1">
      <c r="A6" s="250" t="s">
        <v>2511</v>
      </c>
      <c r="B6" s="251" t="s">
        <v>2512</v>
      </c>
      <c r="C6" s="252">
        <f>SUM('Donors 2020'!N3:N4)</f>
        <v>23500.010000000002</v>
      </c>
      <c r="E6" s="256" t="s">
        <v>2404</v>
      </c>
      <c r="F6" s="254" t="s">
        <v>2460</v>
      </c>
      <c r="G6" s="252" t="e">
        <f>SUMIF(#REF!,'Balance Sheet 2020'!E6,#REF!)</f>
        <v>#REF!</v>
      </c>
      <c r="I6" s="252">
        <v>5753.75</v>
      </c>
      <c r="J6" s="252">
        <v>3650</v>
      </c>
      <c r="K6" s="252"/>
      <c r="L6" s="252"/>
    </row>
    <row r="7" spans="1:12" ht="18" customHeight="1">
      <c r="A7" s="250" t="s">
        <v>2513</v>
      </c>
      <c r="B7" s="251" t="s">
        <v>2514</v>
      </c>
      <c r="C7" s="252">
        <f>SUM('Donors 2020'!L3:L4)</f>
        <v>98901</v>
      </c>
      <c r="E7" s="253" t="s">
        <v>2402</v>
      </c>
      <c r="F7" s="257" t="s">
        <v>2462</v>
      </c>
      <c r="G7" s="252" t="e">
        <f>SUMIF(#REF!,'Balance Sheet 2020'!E7,#REF!)</f>
        <v>#REF!</v>
      </c>
      <c r="I7" s="252">
        <v>7673.64</v>
      </c>
      <c r="J7" s="252">
        <v>3100</v>
      </c>
      <c r="K7" s="252"/>
      <c r="L7" s="252"/>
    </row>
    <row r="8" spans="1:12" ht="18" customHeight="1">
      <c r="A8" s="250" t="s">
        <v>947</v>
      </c>
      <c r="B8" s="251" t="s">
        <v>939</v>
      </c>
      <c r="C8" s="252">
        <f>SUM('Donors 2020'!M3:M4)</f>
        <v>43490</v>
      </c>
      <c r="E8" s="253" t="s">
        <v>2400</v>
      </c>
      <c r="F8" s="257" t="s">
        <v>2465</v>
      </c>
      <c r="G8" s="252" t="e">
        <f>SUMIF(#REF!,'Balance Sheet 2020'!E8,#REF!)</f>
        <v>#REF!</v>
      </c>
      <c r="I8" s="252">
        <v>3465.28</v>
      </c>
      <c r="J8" s="252">
        <v>3500</v>
      </c>
      <c r="K8" s="252"/>
      <c r="L8" s="252"/>
    </row>
    <row r="9" spans="1:12" ht="18" customHeight="1">
      <c r="A9" s="250" t="s">
        <v>949</v>
      </c>
      <c r="B9" s="251" t="s">
        <v>941</v>
      </c>
      <c r="C9" s="252">
        <f>SUM('Donors 2020'!O3:O4)</f>
        <v>5000</v>
      </c>
      <c r="E9" s="256" t="s">
        <v>2405</v>
      </c>
      <c r="F9" s="254" t="s">
        <v>2466</v>
      </c>
      <c r="G9" s="252" t="e">
        <f>SUMIF(#REF!,'Balance Sheet 2020'!E9,#REF!)</f>
        <v>#REF!</v>
      </c>
      <c r="I9" s="252">
        <v>3526.2</v>
      </c>
      <c r="J9" s="252">
        <v>3500</v>
      </c>
      <c r="K9" s="252"/>
      <c r="L9" s="252"/>
    </row>
    <row r="10" spans="1:12" ht="18" customHeight="1">
      <c r="A10" s="250" t="s">
        <v>2515</v>
      </c>
      <c r="B10" s="251" t="s">
        <v>942</v>
      </c>
      <c r="C10" s="252">
        <f>SUM('Donors 2020'!P3:P4)</f>
        <v>16559.989999999998</v>
      </c>
      <c r="E10" s="253" t="s">
        <v>2412</v>
      </c>
      <c r="F10" s="257" t="s">
        <v>2469</v>
      </c>
      <c r="G10" s="252" t="e">
        <f>SUMIF(#REF!,'Balance Sheet 2020'!E10,#REF!)</f>
        <v>#REF!</v>
      </c>
      <c r="I10" s="252">
        <v>362.6</v>
      </c>
      <c r="J10" s="252">
        <v>1500</v>
      </c>
      <c r="K10" s="252"/>
      <c r="L10" s="252"/>
    </row>
    <row r="11" spans="1:12" ht="18" customHeight="1">
      <c r="A11" s="250" t="s">
        <v>953</v>
      </c>
      <c r="B11" s="251" t="s">
        <v>943</v>
      </c>
      <c r="C11" s="252">
        <f>SUM('Donors 2020'!S3:S4)</f>
        <v>0</v>
      </c>
      <c r="E11" s="253" t="s">
        <v>2393</v>
      </c>
      <c r="F11" s="257" t="s">
        <v>2470</v>
      </c>
      <c r="G11" s="252" t="e">
        <f>SUMIF(#REF!,'Balance Sheet 2020'!E11,#REF!)</f>
        <v>#REF!</v>
      </c>
      <c r="I11" s="252">
        <v>251.06</v>
      </c>
      <c r="J11" s="252">
        <v>575</v>
      </c>
      <c r="K11" s="252"/>
      <c r="L11" s="252"/>
    </row>
    <row r="12" spans="1:12" ht="18" customHeight="1">
      <c r="A12" s="258"/>
      <c r="B12" s="259"/>
      <c r="C12" s="252"/>
      <c r="E12" s="253" t="s">
        <v>2414</v>
      </c>
      <c r="F12" s="257" t="s">
        <v>2472</v>
      </c>
      <c r="G12" s="252" t="e">
        <f>SUMIF(#REF!,'Balance Sheet 2020'!E12,#REF!)</f>
        <v>#REF!</v>
      </c>
      <c r="I12" s="252">
        <v>4694.7700000000004</v>
      </c>
      <c r="J12" s="252">
        <v>1350</v>
      </c>
      <c r="K12" s="252"/>
      <c r="L12" s="252"/>
    </row>
    <row r="13" spans="1:12" ht="18" customHeight="1">
      <c r="A13" s="258" t="s">
        <v>2516</v>
      </c>
      <c r="B13" s="259" t="s">
        <v>943</v>
      </c>
      <c r="C13" s="252"/>
      <c r="E13" s="256" t="s">
        <v>2407</v>
      </c>
      <c r="F13" s="254" t="s">
        <v>2474</v>
      </c>
      <c r="G13" s="252" t="e">
        <f>SUMIF(#REF!,'Balance Sheet 2020'!E13,#REF!)</f>
        <v>#REF!</v>
      </c>
      <c r="I13" s="252">
        <v>826.4</v>
      </c>
      <c r="J13" s="252">
        <v>1150</v>
      </c>
      <c r="K13" s="252"/>
      <c r="L13" s="252"/>
    </row>
    <row r="14" spans="1:12" ht="18" customHeight="1">
      <c r="A14" s="258" t="s">
        <v>2517</v>
      </c>
      <c r="B14" s="259" t="s">
        <v>943</v>
      </c>
      <c r="C14" s="252"/>
      <c r="E14" s="253" t="s">
        <v>953</v>
      </c>
      <c r="F14" s="257" t="s">
        <v>2475</v>
      </c>
      <c r="G14" s="252" t="e">
        <f>SUMIF(#REF!,'Balance Sheet 2020'!E14,#REF!)</f>
        <v>#REF!</v>
      </c>
      <c r="I14" s="252"/>
      <c r="J14" s="252">
        <v>150</v>
      </c>
      <c r="K14" s="252"/>
      <c r="L14" s="252"/>
    </row>
    <row r="15" spans="1:12" ht="18" customHeight="1">
      <c r="A15" s="258"/>
      <c r="B15" s="259"/>
      <c r="C15" s="252"/>
      <c r="E15" s="253" t="s">
        <v>2815</v>
      </c>
      <c r="F15" s="257" t="s">
        <v>2476</v>
      </c>
      <c r="G15" s="252" t="e">
        <f>SUMIF(#REF!,'Balance Sheet 2020'!E15,#REF!)</f>
        <v>#REF!</v>
      </c>
      <c r="I15" s="252">
        <v>3829.15</v>
      </c>
      <c r="J15" s="252">
        <v>1900</v>
      </c>
      <c r="K15" s="252"/>
      <c r="L15" s="252"/>
    </row>
    <row r="16" spans="1:12" ht="18" customHeight="1">
      <c r="A16" s="258" t="s">
        <v>2518</v>
      </c>
      <c r="B16" s="259" t="s">
        <v>943</v>
      </c>
      <c r="C16" s="252"/>
      <c r="E16" s="253" t="s">
        <v>2358</v>
      </c>
      <c r="F16" s="257" t="s">
        <v>2480</v>
      </c>
      <c r="G16" s="252" t="e">
        <f>SUMIF(#REF!,'Balance Sheet 2020'!E16,#REF!)</f>
        <v>#REF!</v>
      </c>
      <c r="H16" s="221"/>
      <c r="I16" s="252">
        <v>16551.75</v>
      </c>
      <c r="J16" s="252">
        <v>17000</v>
      </c>
      <c r="K16" s="252"/>
      <c r="L16" s="252"/>
    </row>
    <row r="17" spans="1:12" ht="18" customHeight="1">
      <c r="A17" s="258" t="s">
        <v>2519</v>
      </c>
      <c r="B17" s="259" t="s">
        <v>943</v>
      </c>
      <c r="C17" s="252"/>
      <c r="E17" s="253" t="s">
        <v>2397</v>
      </c>
      <c r="F17" s="257" t="s">
        <v>2482</v>
      </c>
      <c r="G17" s="252" t="e">
        <f>SUMIF(#REF!,'Balance Sheet 2020'!E17,#REF!)</f>
        <v>#REF!</v>
      </c>
      <c r="I17" s="252">
        <v>1593.76</v>
      </c>
      <c r="J17" s="252">
        <v>1550</v>
      </c>
      <c r="K17" s="252"/>
      <c r="L17" s="252"/>
    </row>
    <row r="18" spans="1:12" ht="18" customHeight="1">
      <c r="A18" s="258" t="s">
        <v>2517</v>
      </c>
      <c r="B18" s="259" t="s">
        <v>943</v>
      </c>
      <c r="C18" s="252"/>
      <c r="E18" s="253" t="s">
        <v>2398</v>
      </c>
      <c r="F18" s="257" t="s">
        <v>2483</v>
      </c>
      <c r="G18" s="252" t="e">
        <f>SUMIF(#REF!,'Balance Sheet 2020'!E18,#REF!)</f>
        <v>#REF!</v>
      </c>
      <c r="I18" s="252">
        <v>5400</v>
      </c>
      <c r="J18" s="252">
        <v>4800</v>
      </c>
      <c r="K18" s="252"/>
      <c r="L18" s="252"/>
    </row>
    <row r="19" spans="1:12" ht="18" customHeight="1">
      <c r="A19" s="258" t="s">
        <v>2520</v>
      </c>
      <c r="B19" s="259"/>
      <c r="C19" s="252"/>
      <c r="E19" s="253" t="s">
        <v>2399</v>
      </c>
      <c r="F19" s="257" t="s">
        <v>2484</v>
      </c>
      <c r="G19" s="252" t="e">
        <f>SUMIF(#REF!,'Balance Sheet 2020'!E19,#REF!)</f>
        <v>#REF!</v>
      </c>
      <c r="I19" s="252">
        <v>654.01</v>
      </c>
      <c r="J19" s="252">
        <v>1250</v>
      </c>
      <c r="K19" s="252"/>
      <c r="L19" s="252"/>
    </row>
    <row r="20" spans="1:12" ht="18" customHeight="1">
      <c r="A20" s="261"/>
      <c r="B20" s="259"/>
      <c r="C20" s="252"/>
      <c r="E20" s="256" t="s">
        <v>2395</v>
      </c>
      <c r="F20" s="254" t="s">
        <v>2485</v>
      </c>
      <c r="G20" s="252" t="e">
        <f>SUMIF(#REF!,'Balance Sheet 2020'!E20,#REF!)</f>
        <v>#REF!</v>
      </c>
      <c r="I20" s="252">
        <v>141985</v>
      </c>
      <c r="J20" s="252">
        <v>143000</v>
      </c>
      <c r="K20" s="252"/>
      <c r="L20" s="252"/>
    </row>
    <row r="21" spans="1:12" ht="18" customHeight="1">
      <c r="A21" s="261"/>
      <c r="B21" s="259"/>
      <c r="C21" s="252"/>
      <c r="E21" s="253" t="s">
        <v>2341</v>
      </c>
      <c r="F21" s="257" t="s">
        <v>2486</v>
      </c>
      <c r="G21" s="252" t="e">
        <f>SUMIF(#REF!,'Balance Sheet 2020'!E21,#REF!)</f>
        <v>#REF!</v>
      </c>
      <c r="I21" s="252">
        <v>92821.57</v>
      </c>
      <c r="J21" s="252">
        <v>104000</v>
      </c>
      <c r="K21" s="252"/>
      <c r="L21" s="252"/>
    </row>
    <row r="22" spans="1:12" ht="18" customHeight="1">
      <c r="A22" s="261"/>
      <c r="B22" s="259"/>
      <c r="C22" s="252"/>
      <c r="E22" s="253" t="s">
        <v>2338</v>
      </c>
      <c r="F22" s="257" t="s">
        <v>2490</v>
      </c>
      <c r="G22" s="252" t="e">
        <f>SUMIF(#REF!,'Balance Sheet 2020'!E22,#REF!)</f>
        <v>#REF!</v>
      </c>
      <c r="I22" s="252">
        <v>20780.66</v>
      </c>
      <c r="J22" s="252">
        <v>15000</v>
      </c>
      <c r="K22" s="252"/>
      <c r="L22" s="252"/>
    </row>
    <row r="23" spans="1:12" ht="18" customHeight="1">
      <c r="A23" s="261"/>
      <c r="B23" s="259"/>
      <c r="C23" s="252"/>
      <c r="E23" s="256" t="s">
        <v>2409</v>
      </c>
      <c r="F23" s="254" t="s">
        <v>2491</v>
      </c>
      <c r="G23" s="252" t="e">
        <f>SUMIF(#REF!,'Balance Sheet 2020'!E23,#REF!)</f>
        <v>#REF!</v>
      </c>
      <c r="I23" s="252">
        <v>354.52</v>
      </c>
      <c r="J23" s="252">
        <v>10000</v>
      </c>
      <c r="K23" s="252"/>
      <c r="L23" s="252"/>
    </row>
    <row r="24" spans="1:12" ht="18" customHeight="1">
      <c r="A24" s="261"/>
      <c r="B24" s="259"/>
      <c r="C24" s="252"/>
      <c r="E24" s="256" t="s">
        <v>2408</v>
      </c>
      <c r="F24" s="254" t="s">
        <v>2495</v>
      </c>
      <c r="G24" s="252" t="e">
        <f>SUMIF(#REF!,'Balance Sheet 2020'!E24,#REF!)</f>
        <v>#REF!</v>
      </c>
      <c r="I24" s="252">
        <v>1556.51</v>
      </c>
      <c r="J24" s="252">
        <v>2150</v>
      </c>
      <c r="K24" s="252"/>
      <c r="L24" s="252"/>
    </row>
    <row r="25" spans="1:12" ht="18" customHeight="1">
      <c r="A25" s="261"/>
      <c r="B25" s="259"/>
      <c r="C25" s="252"/>
      <c r="E25" s="262" t="s">
        <v>2521</v>
      </c>
      <c r="F25" s="263" t="s">
        <v>2490</v>
      </c>
      <c r="G25" s="252" t="e">
        <f>SUMIF(#REF!,'Balance Sheet 2020'!E25,#REF!)</f>
        <v>#REF!</v>
      </c>
      <c r="I25" s="264" t="s">
        <v>2522</v>
      </c>
      <c r="J25" s="264" t="s">
        <v>2522</v>
      </c>
      <c r="K25" s="252"/>
      <c r="L25" s="252"/>
    </row>
    <row r="26" spans="1:12" ht="18" customHeight="1">
      <c r="A26" s="261"/>
      <c r="B26" s="259"/>
      <c r="C26" s="252"/>
      <c r="E26" s="265" t="s">
        <v>2523</v>
      </c>
      <c r="F26" s="266" t="s">
        <v>2486</v>
      </c>
      <c r="G26" s="252" t="e">
        <f>SUMIF(#REF!,'Balance Sheet 2020'!E26,#REF!)</f>
        <v>#REF!</v>
      </c>
      <c r="I26" s="252">
        <v>5000</v>
      </c>
      <c r="J26" s="252">
        <v>5000</v>
      </c>
      <c r="K26" s="252"/>
      <c r="L26" s="252"/>
    </row>
    <row r="27" spans="1:12" ht="18" customHeight="1">
      <c r="A27" s="261"/>
      <c r="B27" s="259"/>
      <c r="C27" s="252"/>
      <c r="E27" s="262" t="s">
        <v>2524</v>
      </c>
      <c r="F27" s="266" t="s">
        <v>2476</v>
      </c>
      <c r="G27" s="252" t="e">
        <f>SUMIF(#REF!,'Balance Sheet 2020'!E27,#REF!)</f>
        <v>#REF!</v>
      </c>
      <c r="I27" s="252">
        <f t="shared" ref="I27:J27" si="2">-I20</f>
        <v>-141985</v>
      </c>
      <c r="J27" s="252">
        <f t="shared" si="2"/>
        <v>-143000</v>
      </c>
      <c r="K27" s="252"/>
      <c r="L27" s="252"/>
    </row>
    <row r="28" spans="1:12" ht="18" customHeight="1">
      <c r="A28" s="261"/>
      <c r="B28" s="259"/>
      <c r="C28" s="252"/>
      <c r="E28" s="262" t="s">
        <v>2525</v>
      </c>
      <c r="F28" s="263" t="s">
        <v>2490</v>
      </c>
      <c r="G28" s="252" t="e">
        <f>SUMIF(#REF!,'Balance Sheet 2020'!E28,#REF!)</f>
        <v>#REF!</v>
      </c>
      <c r="I28" s="252">
        <v>7500</v>
      </c>
      <c r="J28" s="252">
        <v>7500</v>
      </c>
      <c r="K28" s="252"/>
      <c r="L28" s="252"/>
    </row>
    <row r="29" spans="1:12" ht="18" customHeight="1">
      <c r="A29" s="261"/>
      <c r="B29" s="259"/>
      <c r="C29" s="252"/>
      <c r="E29" s="262" t="s">
        <v>2416</v>
      </c>
      <c r="F29" s="263" t="s">
        <v>2490</v>
      </c>
      <c r="G29" s="252" t="e">
        <f>SUMIF(#REF!,'Balance Sheet 2020'!E29,#REF!)</f>
        <v>#REF!</v>
      </c>
      <c r="I29" s="252"/>
      <c r="J29" s="252"/>
      <c r="K29" s="252"/>
      <c r="L29" s="252"/>
    </row>
    <row r="30" spans="1:12" ht="18" customHeight="1">
      <c r="A30" s="261"/>
      <c r="B30" s="259"/>
      <c r="C30" s="252"/>
      <c r="E30" s="262" t="s">
        <v>2526</v>
      </c>
      <c r="F30" s="263" t="s">
        <v>2490</v>
      </c>
      <c r="G30" s="252" t="e">
        <f>SUMIF(#REF!,'Balance Sheet 2020'!E30,#REF!)</f>
        <v>#REF!</v>
      </c>
      <c r="I30" s="252"/>
      <c r="J30" s="252"/>
      <c r="K30" s="252"/>
      <c r="L30" s="252"/>
    </row>
    <row r="31" spans="1:12" ht="18" customHeight="1">
      <c r="A31" s="261"/>
      <c r="B31" s="259"/>
      <c r="C31" s="252"/>
      <c r="E31" s="262" t="s">
        <v>2527</v>
      </c>
      <c r="F31" s="266" t="s">
        <v>943</v>
      </c>
      <c r="G31" s="252" t="e">
        <f>SUMIF(#REF!,'Balance Sheet 2020'!E31,#REF!)</f>
        <v>#REF!</v>
      </c>
      <c r="I31" s="252"/>
      <c r="J31" s="252"/>
      <c r="K31" s="252"/>
      <c r="L31" s="252"/>
    </row>
    <row r="32" spans="1:12" ht="18" customHeight="1">
      <c r="F32" s="243"/>
      <c r="G32" s="244"/>
    </row>
    <row r="33" spans="6:7" ht="18" customHeight="1">
      <c r="F33" s="243"/>
      <c r="G33" s="244"/>
    </row>
    <row r="34" spans="6:7" ht="18" customHeight="1">
      <c r="F34" s="243"/>
      <c r="G34" s="244"/>
    </row>
    <row r="35" spans="6:7" ht="18" customHeight="1">
      <c r="F35" s="243"/>
      <c r="G35" s="244"/>
    </row>
    <row r="36" spans="6:7" ht="18" customHeight="1">
      <c r="F36" s="243"/>
      <c r="G36" s="244"/>
    </row>
    <row r="37" spans="6:7" ht="18" customHeight="1">
      <c r="F37" s="243"/>
      <c r="G37" s="244"/>
    </row>
    <row r="38" spans="6:7" ht="18" customHeight="1">
      <c r="F38" s="243"/>
      <c r="G38" s="244"/>
    </row>
    <row r="39" spans="6:7" ht="18" customHeight="1">
      <c r="F39" s="243"/>
      <c r="G39" s="244"/>
    </row>
    <row r="40" spans="6:7" ht="18" customHeight="1">
      <c r="F40" s="243"/>
      <c r="G40" s="244"/>
    </row>
    <row r="41" spans="6:7" ht="18" customHeight="1">
      <c r="F41" s="243"/>
      <c r="G41" s="244"/>
    </row>
    <row r="42" spans="6:7" ht="18" customHeight="1">
      <c r="F42" s="243"/>
      <c r="G42" s="244"/>
    </row>
    <row r="43" spans="6:7" ht="18" customHeight="1">
      <c r="F43" s="243"/>
      <c r="G43" s="244"/>
    </row>
    <row r="44" spans="6:7" ht="18" customHeight="1">
      <c r="F44" s="243"/>
      <c r="G44" s="244"/>
    </row>
    <row r="45" spans="6:7" ht="18" customHeight="1">
      <c r="F45" s="243"/>
      <c r="G45" s="244"/>
    </row>
    <row r="46" spans="6:7" ht="18" customHeight="1">
      <c r="F46" s="243"/>
      <c r="G46" s="244"/>
    </row>
    <row r="47" spans="6:7" ht="18" customHeight="1">
      <c r="F47" s="243"/>
      <c r="G47" s="244"/>
    </row>
    <row r="48" spans="6:7" ht="18" customHeight="1">
      <c r="F48" s="243"/>
      <c r="G48" s="244"/>
    </row>
    <row r="49" spans="6:26" ht="18" customHeight="1">
      <c r="F49" s="243"/>
      <c r="G49" s="244"/>
    </row>
    <row r="50" spans="6:26" ht="18" customHeight="1">
      <c r="F50" s="243"/>
      <c r="G50" s="244"/>
      <c r="M50" s="244"/>
      <c r="N50" s="244"/>
      <c r="O50" s="244"/>
      <c r="P50" s="244"/>
      <c r="Q50" s="244"/>
      <c r="R50" s="244"/>
      <c r="S50" s="244"/>
      <c r="T50" s="244"/>
      <c r="U50" s="244"/>
      <c r="V50" s="244"/>
      <c r="W50" s="244"/>
      <c r="X50" s="244"/>
      <c r="Y50" s="244"/>
      <c r="Z50" s="244"/>
    </row>
    <row r="51" spans="6:26" ht="18" customHeight="1">
      <c r="F51" s="243"/>
      <c r="G51" s="244"/>
      <c r="M51" s="244"/>
      <c r="N51" s="244"/>
      <c r="O51" s="244"/>
      <c r="P51" s="244"/>
      <c r="Q51" s="244"/>
      <c r="R51" s="244"/>
      <c r="S51" s="244"/>
      <c r="T51" s="244"/>
      <c r="U51" s="244"/>
      <c r="V51" s="244"/>
      <c r="W51" s="244"/>
      <c r="X51" s="244"/>
      <c r="Y51" s="244"/>
      <c r="Z51" s="244"/>
    </row>
    <row r="52" spans="6:26" ht="18" customHeight="1">
      <c r="F52" s="243"/>
      <c r="G52" s="244"/>
      <c r="M52" s="244"/>
      <c r="N52" s="244"/>
      <c r="O52" s="244"/>
      <c r="P52" s="244"/>
      <c r="Q52" s="244"/>
      <c r="R52" s="244"/>
      <c r="S52" s="244"/>
      <c r="T52" s="244"/>
      <c r="U52" s="244"/>
      <c r="V52" s="244"/>
      <c r="W52" s="244"/>
      <c r="X52" s="244"/>
      <c r="Y52" s="244"/>
      <c r="Z52" s="244"/>
    </row>
    <row r="53" spans="6:26" ht="18" customHeight="1">
      <c r="F53" s="243"/>
      <c r="G53" s="244"/>
      <c r="M53" s="244"/>
      <c r="N53" s="244"/>
      <c r="O53" s="244"/>
      <c r="P53" s="244"/>
      <c r="Q53" s="244"/>
      <c r="R53" s="244"/>
      <c r="S53" s="244"/>
      <c r="T53" s="244"/>
      <c r="U53" s="244"/>
      <c r="V53" s="244"/>
      <c r="W53" s="244"/>
      <c r="X53" s="244"/>
      <c r="Y53" s="244"/>
      <c r="Z53" s="244"/>
    </row>
    <row r="54" spans="6:26" ht="18" customHeight="1">
      <c r="F54" s="243"/>
      <c r="G54" s="244"/>
      <c r="M54" s="244"/>
      <c r="N54" s="244"/>
      <c r="O54" s="244"/>
      <c r="P54" s="244"/>
      <c r="Q54" s="244"/>
      <c r="R54" s="244"/>
      <c r="S54" s="244"/>
      <c r="T54" s="244"/>
      <c r="U54" s="244"/>
      <c r="V54" s="244"/>
      <c r="W54" s="244"/>
      <c r="X54" s="244"/>
      <c r="Y54" s="244"/>
      <c r="Z54" s="244"/>
    </row>
    <row r="55" spans="6:26" ht="18" customHeight="1">
      <c r="F55" s="243"/>
      <c r="G55" s="244"/>
      <c r="M55" s="244"/>
      <c r="N55" s="244"/>
      <c r="O55" s="244"/>
      <c r="P55" s="244"/>
      <c r="Q55" s="244"/>
      <c r="R55" s="244"/>
      <c r="S55" s="244"/>
      <c r="T55" s="244"/>
      <c r="U55" s="244"/>
      <c r="V55" s="244"/>
      <c r="W55" s="244"/>
      <c r="X55" s="244"/>
      <c r="Y55" s="244"/>
      <c r="Z55" s="244"/>
    </row>
    <row r="56" spans="6:26" ht="18" customHeight="1">
      <c r="F56" s="243"/>
      <c r="G56" s="244"/>
      <c r="M56" s="244"/>
      <c r="N56" s="244"/>
      <c r="O56" s="244"/>
      <c r="P56" s="244"/>
      <c r="Q56" s="244"/>
      <c r="R56" s="244"/>
      <c r="S56" s="244"/>
      <c r="T56" s="244"/>
      <c r="U56" s="244"/>
      <c r="V56" s="244"/>
      <c r="W56" s="244"/>
      <c r="X56" s="244"/>
      <c r="Y56" s="244"/>
      <c r="Z56" s="244"/>
    </row>
    <row r="57" spans="6:26" ht="18" customHeight="1">
      <c r="F57" s="243"/>
      <c r="G57" s="244"/>
      <c r="M57" s="244"/>
      <c r="N57" s="244"/>
      <c r="O57" s="244"/>
      <c r="P57" s="244"/>
      <c r="Q57" s="244"/>
      <c r="R57" s="244"/>
      <c r="S57" s="244"/>
      <c r="T57" s="244"/>
      <c r="U57" s="244"/>
      <c r="V57" s="244"/>
      <c r="W57" s="244"/>
      <c r="X57" s="244"/>
      <c r="Y57" s="244"/>
      <c r="Z57" s="244"/>
    </row>
    <row r="58" spans="6:26" ht="18" customHeight="1">
      <c r="F58" s="243"/>
      <c r="G58" s="244"/>
      <c r="M58" s="244"/>
      <c r="N58" s="244"/>
      <c r="O58" s="244"/>
      <c r="P58" s="244"/>
      <c r="Q58" s="244"/>
      <c r="R58" s="244"/>
      <c r="S58" s="244"/>
      <c r="T58" s="244"/>
      <c r="U58" s="244"/>
      <c r="V58" s="244"/>
      <c r="W58" s="244"/>
      <c r="X58" s="244"/>
      <c r="Y58" s="244"/>
      <c r="Z58" s="244"/>
    </row>
    <row r="59" spans="6:26" ht="18" customHeight="1">
      <c r="F59" s="243"/>
      <c r="G59" s="244"/>
      <c r="M59" s="244"/>
      <c r="N59" s="244"/>
      <c r="O59" s="244"/>
      <c r="P59" s="244"/>
      <c r="Q59" s="244"/>
      <c r="R59" s="244"/>
      <c r="S59" s="244"/>
      <c r="T59" s="244"/>
      <c r="U59" s="244"/>
      <c r="V59" s="244"/>
      <c r="W59" s="244"/>
      <c r="X59" s="244"/>
      <c r="Y59" s="244"/>
      <c r="Z59" s="244"/>
    </row>
    <row r="60" spans="6:26" ht="18" customHeight="1">
      <c r="F60" s="243"/>
      <c r="G60" s="244"/>
    </row>
    <row r="61" spans="6:26" ht="18" customHeight="1">
      <c r="F61" s="243"/>
      <c r="G61" s="244"/>
    </row>
    <row r="62" spans="6:26" ht="18" customHeight="1">
      <c r="F62" s="243"/>
      <c r="G62" s="244"/>
    </row>
    <row r="63" spans="6:26" ht="18" customHeight="1">
      <c r="F63" s="243"/>
      <c r="G63" s="244"/>
    </row>
    <row r="64" spans="6:26" ht="18" customHeight="1">
      <c r="F64" s="243"/>
      <c r="G64" s="244"/>
    </row>
    <row r="65" spans="6:7" ht="18" customHeight="1">
      <c r="F65" s="243"/>
      <c r="G65" s="244"/>
    </row>
    <row r="66" spans="6:7" ht="18" customHeight="1">
      <c r="F66" s="243"/>
      <c r="G66" s="244"/>
    </row>
    <row r="67" spans="6:7" ht="18" customHeight="1">
      <c r="F67" s="243"/>
      <c r="G67" s="244"/>
    </row>
    <row r="68" spans="6:7" ht="18" customHeight="1">
      <c r="F68" s="243"/>
      <c r="G68" s="244"/>
    </row>
    <row r="69" spans="6:7" ht="18" customHeight="1">
      <c r="F69" s="243"/>
      <c r="G69" s="244"/>
    </row>
    <row r="70" spans="6:7" ht="18" customHeight="1">
      <c r="F70" s="243"/>
      <c r="G70" s="244"/>
    </row>
    <row r="71" spans="6:7" ht="18" customHeight="1">
      <c r="F71" s="243"/>
      <c r="G71" s="244"/>
    </row>
    <row r="72" spans="6:7" ht="18" customHeight="1">
      <c r="F72" s="243"/>
      <c r="G72" s="244"/>
    </row>
    <row r="73" spans="6:7" ht="18" customHeight="1">
      <c r="F73" s="243"/>
      <c r="G73" s="244"/>
    </row>
    <row r="74" spans="6:7" ht="18" customHeight="1">
      <c r="F74" s="243"/>
      <c r="G74" s="244"/>
    </row>
    <row r="75" spans="6:7" ht="18" customHeight="1">
      <c r="F75" s="243"/>
      <c r="G75" s="244"/>
    </row>
    <row r="76" spans="6:7" ht="18" customHeight="1">
      <c r="F76" s="243"/>
      <c r="G76" s="244"/>
    </row>
    <row r="77" spans="6:7" ht="18" customHeight="1">
      <c r="F77" s="243"/>
      <c r="G77" s="244"/>
    </row>
    <row r="78" spans="6:7" ht="18" customHeight="1">
      <c r="F78" s="243"/>
      <c r="G78" s="244"/>
    </row>
    <row r="79" spans="6:7" ht="18" customHeight="1">
      <c r="F79" s="243"/>
      <c r="G79" s="244"/>
    </row>
    <row r="80" spans="6:7" ht="18" customHeight="1">
      <c r="F80" s="243"/>
      <c r="G80" s="244"/>
    </row>
    <row r="81" spans="6:7" ht="18" customHeight="1">
      <c r="F81" s="243"/>
      <c r="G81" s="244"/>
    </row>
    <row r="82" spans="6:7" ht="18" customHeight="1">
      <c r="F82" s="243"/>
      <c r="G82" s="244"/>
    </row>
    <row r="83" spans="6:7" ht="18" customHeight="1">
      <c r="F83" s="243"/>
      <c r="G83" s="244"/>
    </row>
    <row r="84" spans="6:7" ht="18" customHeight="1">
      <c r="F84" s="243"/>
      <c r="G84" s="244"/>
    </row>
    <row r="85" spans="6:7" ht="18" customHeight="1">
      <c r="F85" s="243"/>
      <c r="G85" s="244"/>
    </row>
    <row r="86" spans="6:7" ht="18" customHeight="1">
      <c r="F86" s="243"/>
      <c r="G86" s="244"/>
    </row>
    <row r="87" spans="6:7" ht="18" customHeight="1">
      <c r="F87" s="243"/>
      <c r="G87" s="244"/>
    </row>
    <row r="88" spans="6:7" ht="18" customHeight="1">
      <c r="F88" s="243"/>
      <c r="G88" s="244"/>
    </row>
    <row r="89" spans="6:7" ht="18" customHeight="1">
      <c r="F89" s="243"/>
      <c r="G89" s="244"/>
    </row>
    <row r="90" spans="6:7" ht="18" customHeight="1">
      <c r="F90" s="243"/>
      <c r="G90" s="244"/>
    </row>
    <row r="91" spans="6:7" ht="18" customHeight="1">
      <c r="F91" s="243"/>
      <c r="G91" s="244"/>
    </row>
    <row r="92" spans="6:7" ht="18" customHeight="1">
      <c r="F92" s="243"/>
      <c r="G92" s="244"/>
    </row>
    <row r="93" spans="6:7" ht="18" customHeight="1">
      <c r="F93" s="243"/>
      <c r="G93" s="244"/>
    </row>
    <row r="94" spans="6:7" ht="18" customHeight="1">
      <c r="F94" s="243"/>
      <c r="G94" s="244"/>
    </row>
    <row r="95" spans="6:7" ht="18" customHeight="1">
      <c r="F95" s="243"/>
      <c r="G95" s="244"/>
    </row>
    <row r="96" spans="6:7" ht="18" customHeight="1">
      <c r="F96" s="243"/>
      <c r="G96" s="244"/>
    </row>
    <row r="97" spans="6:7" ht="18" customHeight="1">
      <c r="F97" s="243"/>
      <c r="G97" s="244"/>
    </row>
    <row r="98" spans="6:7" ht="18" customHeight="1">
      <c r="F98" s="243"/>
      <c r="G98" s="244"/>
    </row>
    <row r="99" spans="6:7" ht="18" customHeight="1">
      <c r="F99" s="243"/>
      <c r="G99" s="244"/>
    </row>
    <row r="100" spans="6:7" ht="18" customHeight="1">
      <c r="F100" s="243"/>
      <c r="G100" s="244"/>
    </row>
    <row r="101" spans="6:7" ht="18" customHeight="1">
      <c r="F101" s="243"/>
      <c r="G101" s="244"/>
    </row>
    <row r="102" spans="6:7" ht="18" customHeight="1">
      <c r="F102" s="243"/>
      <c r="G102" s="244"/>
    </row>
    <row r="103" spans="6:7" ht="18" customHeight="1">
      <c r="F103" s="243"/>
      <c r="G103" s="244"/>
    </row>
    <row r="104" spans="6:7" ht="18" customHeight="1">
      <c r="F104" s="243"/>
      <c r="G104" s="244"/>
    </row>
    <row r="105" spans="6:7" ht="18" customHeight="1">
      <c r="F105" s="243"/>
      <c r="G105" s="244"/>
    </row>
    <row r="106" spans="6:7" ht="18" customHeight="1">
      <c r="F106" s="243"/>
      <c r="G106" s="244"/>
    </row>
    <row r="107" spans="6:7" ht="18" customHeight="1">
      <c r="F107" s="243"/>
      <c r="G107" s="244"/>
    </row>
    <row r="108" spans="6:7" ht="18" customHeight="1">
      <c r="F108" s="243"/>
      <c r="G108" s="244"/>
    </row>
    <row r="109" spans="6:7" ht="18" customHeight="1">
      <c r="F109" s="243"/>
      <c r="G109" s="244"/>
    </row>
    <row r="110" spans="6:7" ht="18" customHeight="1">
      <c r="F110" s="243"/>
      <c r="G110" s="244"/>
    </row>
    <row r="111" spans="6:7" ht="18" customHeight="1">
      <c r="F111" s="243"/>
      <c r="G111" s="244"/>
    </row>
    <row r="112" spans="6:7" ht="18" customHeight="1">
      <c r="F112" s="243"/>
      <c r="G112" s="244"/>
    </row>
    <row r="113" spans="6:7" ht="18" customHeight="1">
      <c r="F113" s="243"/>
      <c r="G113" s="244"/>
    </row>
    <row r="114" spans="6:7" ht="18" customHeight="1">
      <c r="F114" s="243"/>
      <c r="G114" s="244"/>
    </row>
    <row r="115" spans="6:7" ht="18" customHeight="1">
      <c r="F115" s="243"/>
      <c r="G115" s="244"/>
    </row>
    <row r="116" spans="6:7" ht="18" customHeight="1">
      <c r="F116" s="243"/>
      <c r="G116" s="244"/>
    </row>
    <row r="117" spans="6:7" ht="18" customHeight="1">
      <c r="F117" s="243"/>
      <c r="G117" s="244"/>
    </row>
    <row r="118" spans="6:7" ht="18" customHeight="1">
      <c r="F118" s="243"/>
      <c r="G118" s="244"/>
    </row>
    <row r="119" spans="6:7" ht="18" customHeight="1">
      <c r="F119" s="243"/>
      <c r="G119" s="244"/>
    </row>
    <row r="120" spans="6:7" ht="18" customHeight="1">
      <c r="F120" s="243"/>
      <c r="G120" s="244"/>
    </row>
    <row r="121" spans="6:7" ht="18" customHeight="1">
      <c r="F121" s="243"/>
      <c r="G121" s="244"/>
    </row>
    <row r="122" spans="6:7" ht="18" customHeight="1">
      <c r="F122" s="243"/>
      <c r="G122" s="244"/>
    </row>
    <row r="123" spans="6:7" ht="18" customHeight="1">
      <c r="F123" s="243"/>
      <c r="G123" s="244"/>
    </row>
    <row r="124" spans="6:7" ht="18" customHeight="1">
      <c r="F124" s="243"/>
      <c r="G124" s="244"/>
    </row>
    <row r="125" spans="6:7" ht="18" customHeight="1">
      <c r="F125" s="243"/>
      <c r="G125" s="244"/>
    </row>
    <row r="126" spans="6:7" ht="18" customHeight="1">
      <c r="F126" s="243"/>
      <c r="G126" s="244"/>
    </row>
    <row r="127" spans="6:7" ht="18" customHeight="1">
      <c r="F127" s="243"/>
      <c r="G127" s="244"/>
    </row>
    <row r="128" spans="6:7" ht="18" customHeight="1">
      <c r="F128" s="243"/>
      <c r="G128" s="244"/>
    </row>
    <row r="129" spans="6:7" ht="18" customHeight="1">
      <c r="F129" s="243"/>
      <c r="G129" s="244"/>
    </row>
    <row r="130" spans="6:7" ht="18" customHeight="1">
      <c r="F130" s="243"/>
      <c r="G130" s="244"/>
    </row>
    <row r="131" spans="6:7" ht="18" customHeight="1">
      <c r="F131" s="243"/>
      <c r="G131" s="244"/>
    </row>
    <row r="132" spans="6:7" ht="18" customHeight="1">
      <c r="F132" s="243"/>
      <c r="G132" s="244"/>
    </row>
    <row r="133" spans="6:7" ht="18" customHeight="1">
      <c r="F133" s="243"/>
      <c r="G133" s="244"/>
    </row>
    <row r="134" spans="6:7" ht="18" customHeight="1">
      <c r="F134" s="243"/>
      <c r="G134" s="244"/>
    </row>
    <row r="135" spans="6:7" ht="18" customHeight="1">
      <c r="F135" s="243"/>
      <c r="G135" s="244"/>
    </row>
    <row r="136" spans="6:7" ht="18" customHeight="1">
      <c r="F136" s="243"/>
      <c r="G136" s="244"/>
    </row>
    <row r="137" spans="6:7" ht="18" customHeight="1">
      <c r="F137" s="243"/>
      <c r="G137" s="244"/>
    </row>
    <row r="138" spans="6:7" ht="18" customHeight="1">
      <c r="F138" s="243"/>
      <c r="G138" s="244"/>
    </row>
    <row r="139" spans="6:7" ht="18" customHeight="1">
      <c r="F139" s="243"/>
      <c r="G139" s="244"/>
    </row>
    <row r="140" spans="6:7" ht="18" customHeight="1">
      <c r="F140" s="243"/>
      <c r="G140" s="244"/>
    </row>
    <row r="141" spans="6:7" ht="18" customHeight="1">
      <c r="F141" s="243"/>
      <c r="G141" s="244"/>
    </row>
    <row r="142" spans="6:7" ht="18" customHeight="1">
      <c r="F142" s="243"/>
      <c r="G142" s="244"/>
    </row>
    <row r="143" spans="6:7" ht="18" customHeight="1">
      <c r="F143" s="243"/>
      <c r="G143" s="244"/>
    </row>
    <row r="144" spans="6:7" ht="18" customHeight="1">
      <c r="F144" s="243"/>
      <c r="G144" s="244"/>
    </row>
    <row r="145" spans="6:7" ht="18" customHeight="1">
      <c r="F145" s="243"/>
      <c r="G145" s="244"/>
    </row>
    <row r="146" spans="6:7" ht="18" customHeight="1">
      <c r="F146" s="243"/>
      <c r="G146" s="244"/>
    </row>
    <row r="147" spans="6:7" ht="18" customHeight="1">
      <c r="F147" s="243"/>
      <c r="G147" s="244"/>
    </row>
    <row r="148" spans="6:7" ht="18" customHeight="1">
      <c r="F148" s="243"/>
      <c r="G148" s="244"/>
    </row>
    <row r="149" spans="6:7" ht="18" customHeight="1">
      <c r="F149" s="243"/>
      <c r="G149" s="244"/>
    </row>
    <row r="150" spans="6:7" ht="18" customHeight="1">
      <c r="F150" s="243"/>
      <c r="G150" s="244"/>
    </row>
    <row r="151" spans="6:7" ht="18" customHeight="1">
      <c r="F151" s="243"/>
      <c r="G151" s="244"/>
    </row>
    <row r="152" spans="6:7" ht="18" customHeight="1">
      <c r="F152" s="243"/>
      <c r="G152" s="244"/>
    </row>
    <row r="153" spans="6:7" ht="18" customHeight="1">
      <c r="F153" s="243"/>
      <c r="G153" s="244"/>
    </row>
    <row r="154" spans="6:7" ht="18" customHeight="1">
      <c r="F154" s="243"/>
      <c r="G154" s="244"/>
    </row>
    <row r="155" spans="6:7" ht="18" customHeight="1">
      <c r="F155" s="243"/>
      <c r="G155" s="244"/>
    </row>
    <row r="156" spans="6:7" ht="18" customHeight="1">
      <c r="F156" s="243"/>
      <c r="G156" s="244"/>
    </row>
    <row r="157" spans="6:7" ht="18" customHeight="1">
      <c r="F157" s="243"/>
      <c r="G157" s="244"/>
    </row>
    <row r="158" spans="6:7" ht="18" customHeight="1">
      <c r="F158" s="243"/>
      <c r="G158" s="244"/>
    </row>
    <row r="159" spans="6:7" ht="18" customHeight="1">
      <c r="F159" s="243"/>
      <c r="G159" s="244"/>
    </row>
    <row r="160" spans="6:7" ht="18" customHeight="1">
      <c r="F160" s="243"/>
      <c r="G160" s="244"/>
    </row>
    <row r="161" spans="6:7" ht="18" customHeight="1">
      <c r="F161" s="243"/>
      <c r="G161" s="244"/>
    </row>
    <row r="162" spans="6:7" ht="18" customHeight="1">
      <c r="F162" s="243"/>
      <c r="G162" s="244"/>
    </row>
    <row r="163" spans="6:7" ht="18" customHeight="1">
      <c r="F163" s="243"/>
      <c r="G163" s="244"/>
    </row>
    <row r="164" spans="6:7" ht="18" customHeight="1">
      <c r="F164" s="243"/>
      <c r="G164" s="244"/>
    </row>
    <row r="165" spans="6:7" ht="18" customHeight="1">
      <c r="F165" s="243"/>
      <c r="G165" s="244"/>
    </row>
    <row r="166" spans="6:7" ht="18" customHeight="1">
      <c r="F166" s="243"/>
      <c r="G166" s="244"/>
    </row>
    <row r="167" spans="6:7" ht="18" customHeight="1">
      <c r="F167" s="243"/>
      <c r="G167" s="244"/>
    </row>
    <row r="168" spans="6:7" ht="18" customHeight="1">
      <c r="F168" s="243"/>
      <c r="G168" s="244"/>
    </row>
    <row r="169" spans="6:7" ht="18" customHeight="1">
      <c r="F169" s="243"/>
      <c r="G169" s="244"/>
    </row>
    <row r="170" spans="6:7" ht="18" customHeight="1">
      <c r="F170" s="243"/>
      <c r="G170" s="244"/>
    </row>
    <row r="171" spans="6:7" ht="18" customHeight="1">
      <c r="F171" s="243"/>
      <c r="G171" s="244"/>
    </row>
    <row r="172" spans="6:7" ht="18" customHeight="1">
      <c r="F172" s="243"/>
      <c r="G172" s="244"/>
    </row>
    <row r="173" spans="6:7" ht="18" customHeight="1">
      <c r="F173" s="243"/>
      <c r="G173" s="244"/>
    </row>
    <row r="174" spans="6:7" ht="18" customHeight="1">
      <c r="F174" s="243"/>
      <c r="G174" s="244"/>
    </row>
    <row r="175" spans="6:7" ht="18" customHeight="1">
      <c r="F175" s="243"/>
      <c r="G175" s="244"/>
    </row>
    <row r="176" spans="6:7" ht="18" customHeight="1">
      <c r="F176" s="243"/>
      <c r="G176" s="244"/>
    </row>
    <row r="177" spans="6:7" ht="18" customHeight="1">
      <c r="F177" s="243"/>
      <c r="G177" s="244"/>
    </row>
    <row r="178" spans="6:7" ht="18" customHeight="1">
      <c r="F178" s="243"/>
      <c r="G178" s="244"/>
    </row>
    <row r="179" spans="6:7" ht="18" customHeight="1">
      <c r="F179" s="243"/>
      <c r="G179" s="244"/>
    </row>
    <row r="180" spans="6:7" ht="18" customHeight="1">
      <c r="F180" s="243"/>
      <c r="G180" s="244"/>
    </row>
    <row r="181" spans="6:7" ht="18" customHeight="1">
      <c r="F181" s="243"/>
      <c r="G181" s="244"/>
    </row>
    <row r="182" spans="6:7" ht="18" customHeight="1">
      <c r="F182" s="243"/>
      <c r="G182" s="244"/>
    </row>
    <row r="183" spans="6:7" ht="18" customHeight="1">
      <c r="F183" s="243"/>
      <c r="G183" s="244"/>
    </row>
    <row r="184" spans="6:7" ht="18" customHeight="1">
      <c r="F184" s="243"/>
      <c r="G184" s="244"/>
    </row>
    <row r="185" spans="6:7" ht="18" customHeight="1">
      <c r="F185" s="243"/>
      <c r="G185" s="244"/>
    </row>
    <row r="186" spans="6:7" ht="18" customHeight="1">
      <c r="F186" s="243"/>
      <c r="G186" s="244"/>
    </row>
    <row r="187" spans="6:7" ht="18" customHeight="1">
      <c r="F187" s="243"/>
      <c r="G187" s="244"/>
    </row>
    <row r="188" spans="6:7" ht="18" customHeight="1">
      <c r="F188" s="243"/>
      <c r="G188" s="244"/>
    </row>
    <row r="189" spans="6:7" ht="18" customHeight="1">
      <c r="F189" s="243"/>
      <c r="G189" s="244"/>
    </row>
    <row r="190" spans="6:7" ht="18" customHeight="1">
      <c r="F190" s="243"/>
      <c r="G190" s="244"/>
    </row>
    <row r="191" spans="6:7" ht="18" customHeight="1">
      <c r="F191" s="243"/>
      <c r="G191" s="244"/>
    </row>
    <row r="192" spans="6:7" ht="18" customHeight="1">
      <c r="F192" s="243"/>
      <c r="G192" s="244"/>
    </row>
    <row r="193" spans="6:7" ht="18" customHeight="1">
      <c r="F193" s="243"/>
      <c r="G193" s="244"/>
    </row>
    <row r="194" spans="6:7" ht="18" customHeight="1">
      <c r="F194" s="243"/>
      <c r="G194" s="244"/>
    </row>
    <row r="195" spans="6:7" ht="18" customHeight="1">
      <c r="F195" s="243"/>
      <c r="G195" s="244"/>
    </row>
    <row r="196" spans="6:7" ht="18" customHeight="1">
      <c r="F196" s="243"/>
      <c r="G196" s="244"/>
    </row>
    <row r="197" spans="6:7" ht="18" customHeight="1">
      <c r="F197" s="243"/>
      <c r="G197" s="244"/>
    </row>
    <row r="198" spans="6:7" ht="18" customHeight="1">
      <c r="F198" s="243"/>
      <c r="G198" s="244"/>
    </row>
    <row r="199" spans="6:7" ht="18" customHeight="1">
      <c r="F199" s="243"/>
      <c r="G199" s="244"/>
    </row>
    <row r="200" spans="6:7" ht="18" customHeight="1">
      <c r="F200" s="243"/>
      <c r="G200" s="244"/>
    </row>
    <row r="201" spans="6:7" ht="18" customHeight="1">
      <c r="F201" s="243"/>
      <c r="G201" s="244"/>
    </row>
    <row r="202" spans="6:7" ht="18" customHeight="1">
      <c r="F202" s="243"/>
      <c r="G202" s="244"/>
    </row>
    <row r="203" spans="6:7" ht="18" customHeight="1">
      <c r="F203" s="243"/>
      <c r="G203" s="244"/>
    </row>
    <row r="204" spans="6:7" ht="18" customHeight="1">
      <c r="F204" s="243"/>
      <c r="G204" s="244"/>
    </row>
    <row r="205" spans="6:7" ht="18" customHeight="1">
      <c r="F205" s="243"/>
      <c r="G205" s="244"/>
    </row>
    <row r="206" spans="6:7" ht="18" customHeight="1">
      <c r="F206" s="243"/>
      <c r="G206" s="244"/>
    </row>
    <row r="207" spans="6:7" ht="18" customHeight="1">
      <c r="F207" s="243"/>
      <c r="G207" s="244"/>
    </row>
    <row r="208" spans="6:7" ht="18" customHeight="1">
      <c r="F208" s="243"/>
      <c r="G208" s="244"/>
    </row>
    <row r="209" spans="6:7" ht="18" customHeight="1">
      <c r="F209" s="243"/>
      <c r="G209" s="244"/>
    </row>
    <row r="210" spans="6:7" ht="18" customHeight="1">
      <c r="F210" s="243"/>
      <c r="G210" s="244"/>
    </row>
    <row r="211" spans="6:7" ht="18" customHeight="1">
      <c r="F211" s="243"/>
      <c r="G211" s="244"/>
    </row>
    <row r="212" spans="6:7" ht="18" customHeight="1">
      <c r="F212" s="243"/>
      <c r="G212" s="244"/>
    </row>
    <row r="213" spans="6:7" ht="18" customHeight="1">
      <c r="F213" s="243"/>
      <c r="G213" s="244"/>
    </row>
    <row r="214" spans="6:7" ht="18" customHeight="1">
      <c r="F214" s="243"/>
      <c r="G214" s="244"/>
    </row>
    <row r="215" spans="6:7" ht="18" customHeight="1">
      <c r="F215" s="243"/>
      <c r="G215" s="244"/>
    </row>
    <row r="216" spans="6:7" ht="18" customHeight="1">
      <c r="F216" s="243"/>
      <c r="G216" s="244"/>
    </row>
    <row r="217" spans="6:7" ht="18" customHeight="1">
      <c r="F217" s="243"/>
      <c r="G217" s="244"/>
    </row>
    <row r="218" spans="6:7" ht="18" customHeight="1">
      <c r="F218" s="243"/>
      <c r="G218" s="244"/>
    </row>
    <row r="219" spans="6:7" ht="18" customHeight="1">
      <c r="F219" s="243"/>
      <c r="G219" s="244"/>
    </row>
    <row r="220" spans="6:7" ht="18" customHeight="1">
      <c r="F220" s="243"/>
      <c r="G220" s="244"/>
    </row>
    <row r="221" spans="6:7" ht="18" customHeight="1">
      <c r="F221" s="243"/>
      <c r="G221" s="244"/>
    </row>
    <row r="222" spans="6:7" ht="18" customHeight="1">
      <c r="F222" s="243"/>
      <c r="G222" s="244"/>
    </row>
    <row r="223" spans="6:7" ht="18" customHeight="1">
      <c r="F223" s="243"/>
      <c r="G223" s="244"/>
    </row>
    <row r="224" spans="6:7" ht="18" customHeight="1">
      <c r="F224" s="243"/>
      <c r="G224" s="244"/>
    </row>
    <row r="225" spans="6:7" ht="18" customHeight="1">
      <c r="F225" s="243"/>
      <c r="G225" s="244"/>
    </row>
    <row r="226" spans="6:7" ht="18" customHeight="1">
      <c r="F226" s="243"/>
      <c r="G226" s="244"/>
    </row>
    <row r="227" spans="6:7" ht="18" customHeight="1">
      <c r="F227" s="243"/>
      <c r="G227" s="244"/>
    </row>
    <row r="228" spans="6:7" ht="18" customHeight="1">
      <c r="F228" s="243"/>
      <c r="G228" s="244"/>
    </row>
    <row r="229" spans="6:7" ht="18" customHeight="1">
      <c r="F229" s="243"/>
      <c r="G229" s="244"/>
    </row>
    <row r="230" spans="6:7" ht="18" customHeight="1">
      <c r="F230" s="243"/>
      <c r="G230" s="244"/>
    </row>
    <row r="231" spans="6:7" ht="18" customHeight="1">
      <c r="F231" s="243"/>
      <c r="G231" s="244"/>
    </row>
    <row r="232" spans="6:7" ht="18" customHeight="1">
      <c r="F232" s="243"/>
      <c r="G232" s="244"/>
    </row>
    <row r="233" spans="6:7" ht="18" customHeight="1">
      <c r="F233" s="243"/>
      <c r="G233" s="244"/>
    </row>
    <row r="234" spans="6:7" ht="18" customHeight="1">
      <c r="F234" s="243"/>
      <c r="G234" s="244"/>
    </row>
    <row r="235" spans="6:7" ht="18" customHeight="1">
      <c r="F235" s="243"/>
      <c r="G235" s="244"/>
    </row>
    <row r="236" spans="6:7" ht="18" customHeight="1">
      <c r="F236" s="243"/>
      <c r="G236" s="244"/>
    </row>
    <row r="237" spans="6:7" ht="18" customHeight="1">
      <c r="F237" s="243"/>
      <c r="G237" s="244"/>
    </row>
    <row r="238" spans="6:7" ht="18" customHeight="1">
      <c r="F238" s="243"/>
      <c r="G238" s="244"/>
    </row>
    <row r="239" spans="6:7" ht="18" customHeight="1">
      <c r="F239" s="243"/>
      <c r="G239" s="244"/>
    </row>
    <row r="240" spans="6:7" ht="18" customHeight="1">
      <c r="F240" s="243"/>
      <c r="G240" s="244"/>
    </row>
    <row r="241" spans="6:7" ht="18" customHeight="1">
      <c r="F241" s="243"/>
      <c r="G241" s="244"/>
    </row>
    <row r="242" spans="6:7" ht="18" customHeight="1">
      <c r="F242" s="243"/>
      <c r="G242" s="244"/>
    </row>
    <row r="243" spans="6:7" ht="18" customHeight="1">
      <c r="F243" s="243"/>
      <c r="G243" s="244"/>
    </row>
    <row r="244" spans="6:7" ht="18" customHeight="1">
      <c r="F244" s="243"/>
      <c r="G244" s="244"/>
    </row>
    <row r="245" spans="6:7" ht="18" customHeight="1">
      <c r="F245" s="243"/>
      <c r="G245" s="244"/>
    </row>
    <row r="246" spans="6:7" ht="18" customHeight="1">
      <c r="F246" s="243"/>
      <c r="G246" s="244"/>
    </row>
    <row r="247" spans="6:7" ht="18" customHeight="1">
      <c r="F247" s="243"/>
      <c r="G247" s="244"/>
    </row>
    <row r="248" spans="6:7" ht="18" customHeight="1">
      <c r="F248" s="243"/>
      <c r="G248" s="244"/>
    </row>
    <row r="249" spans="6:7" ht="18" customHeight="1">
      <c r="F249" s="243"/>
      <c r="G249" s="244"/>
    </row>
    <row r="250" spans="6:7" ht="18" customHeight="1">
      <c r="F250" s="243"/>
      <c r="G250" s="244"/>
    </row>
    <row r="251" spans="6:7" ht="18" customHeight="1">
      <c r="F251" s="243"/>
      <c r="G251" s="244"/>
    </row>
    <row r="252" spans="6:7" ht="18" customHeight="1">
      <c r="F252" s="243"/>
      <c r="G252" s="244"/>
    </row>
    <row r="253" spans="6:7" ht="18" customHeight="1">
      <c r="F253" s="243"/>
      <c r="G253" s="244"/>
    </row>
    <row r="254" spans="6:7" ht="18" customHeight="1">
      <c r="F254" s="243"/>
      <c r="G254" s="244"/>
    </row>
    <row r="255" spans="6:7" ht="18" customHeight="1">
      <c r="F255" s="243"/>
      <c r="G255" s="244"/>
    </row>
    <row r="256" spans="6:7" ht="18" customHeight="1">
      <c r="F256" s="243"/>
      <c r="G256" s="244"/>
    </row>
    <row r="257" spans="6:7" ht="18" customHeight="1">
      <c r="F257" s="243"/>
      <c r="G257" s="244"/>
    </row>
    <row r="258" spans="6:7" ht="18" customHeight="1">
      <c r="F258" s="243"/>
      <c r="G258" s="244"/>
    </row>
    <row r="259" spans="6:7" ht="18" customHeight="1">
      <c r="F259" s="243"/>
      <c r="G259" s="244"/>
    </row>
    <row r="260" spans="6:7" ht="18" customHeight="1">
      <c r="F260" s="243"/>
      <c r="G260" s="244"/>
    </row>
    <row r="261" spans="6:7" ht="18" customHeight="1">
      <c r="F261" s="243"/>
      <c r="G261" s="244"/>
    </row>
    <row r="262" spans="6:7" ht="18" customHeight="1">
      <c r="F262" s="243"/>
      <c r="G262" s="244"/>
    </row>
    <row r="263" spans="6:7" ht="18" customHeight="1">
      <c r="F263" s="243"/>
      <c r="G263" s="244"/>
    </row>
    <row r="264" spans="6:7" ht="18" customHeight="1">
      <c r="F264" s="243"/>
      <c r="G264" s="244"/>
    </row>
    <row r="265" spans="6:7" ht="18" customHeight="1">
      <c r="F265" s="243"/>
      <c r="G265" s="244"/>
    </row>
    <row r="266" spans="6:7" ht="18" customHeight="1">
      <c r="F266" s="243"/>
      <c r="G266" s="244"/>
    </row>
    <row r="267" spans="6:7" ht="18" customHeight="1">
      <c r="F267" s="243"/>
      <c r="G267" s="244"/>
    </row>
    <row r="268" spans="6:7" ht="18" customHeight="1">
      <c r="F268" s="243"/>
      <c r="G268" s="244"/>
    </row>
    <row r="269" spans="6:7" ht="18" customHeight="1">
      <c r="F269" s="243"/>
      <c r="G269" s="244"/>
    </row>
    <row r="270" spans="6:7" ht="18" customHeight="1">
      <c r="F270" s="243"/>
      <c r="G270" s="244"/>
    </row>
    <row r="271" spans="6:7" ht="18" customHeight="1">
      <c r="F271" s="243"/>
      <c r="G271" s="244"/>
    </row>
    <row r="272" spans="6:7" ht="18" customHeight="1">
      <c r="F272" s="243"/>
      <c r="G272" s="244"/>
    </row>
    <row r="273" spans="6:7" ht="18" customHeight="1">
      <c r="F273" s="243"/>
      <c r="G273" s="244"/>
    </row>
    <row r="274" spans="6:7" ht="18" customHeight="1">
      <c r="F274" s="243"/>
      <c r="G274" s="244"/>
    </row>
    <row r="275" spans="6:7" ht="18" customHeight="1">
      <c r="F275" s="243"/>
      <c r="G275" s="244"/>
    </row>
    <row r="276" spans="6:7" ht="18" customHeight="1">
      <c r="F276" s="243"/>
      <c r="G276" s="244"/>
    </row>
    <row r="277" spans="6:7" ht="18" customHeight="1">
      <c r="F277" s="243"/>
      <c r="G277" s="244"/>
    </row>
    <row r="278" spans="6:7" ht="18" customHeight="1">
      <c r="F278" s="243"/>
      <c r="G278" s="244"/>
    </row>
    <row r="279" spans="6:7" ht="18" customHeight="1">
      <c r="F279" s="243"/>
      <c r="G279" s="244"/>
    </row>
    <row r="280" spans="6:7" ht="18" customHeight="1">
      <c r="F280" s="243"/>
      <c r="G280" s="244"/>
    </row>
    <row r="281" spans="6:7" ht="18" customHeight="1">
      <c r="F281" s="243"/>
      <c r="G281" s="244"/>
    </row>
    <row r="282" spans="6:7" ht="18" customHeight="1">
      <c r="F282" s="243"/>
      <c r="G282" s="244"/>
    </row>
    <row r="283" spans="6:7" ht="18" customHeight="1">
      <c r="F283" s="243"/>
      <c r="G283" s="244"/>
    </row>
    <row r="284" spans="6:7" ht="18" customHeight="1">
      <c r="F284" s="243"/>
      <c r="G284" s="244"/>
    </row>
    <row r="285" spans="6:7" ht="18" customHeight="1">
      <c r="F285" s="243"/>
      <c r="G285" s="244"/>
    </row>
    <row r="286" spans="6:7" ht="18" customHeight="1">
      <c r="F286" s="243"/>
      <c r="G286" s="244"/>
    </row>
    <row r="287" spans="6:7" ht="18" customHeight="1">
      <c r="F287" s="243"/>
      <c r="G287" s="244"/>
    </row>
    <row r="288" spans="6:7" ht="18" customHeight="1">
      <c r="F288" s="243"/>
      <c r="G288" s="244"/>
    </row>
    <row r="289" spans="6:7" ht="18" customHeight="1">
      <c r="F289" s="243"/>
      <c r="G289" s="244"/>
    </row>
    <row r="290" spans="6:7" ht="18" customHeight="1">
      <c r="F290" s="243"/>
      <c r="G290" s="244"/>
    </row>
    <row r="291" spans="6:7" ht="18" customHeight="1">
      <c r="F291" s="243"/>
      <c r="G291" s="244"/>
    </row>
    <row r="292" spans="6:7" ht="18" customHeight="1">
      <c r="F292" s="243"/>
      <c r="G292" s="244"/>
    </row>
    <row r="293" spans="6:7" ht="18" customHeight="1">
      <c r="F293" s="243"/>
      <c r="G293" s="244"/>
    </row>
    <row r="294" spans="6:7" ht="18" customHeight="1">
      <c r="F294" s="243"/>
      <c r="G294" s="244"/>
    </row>
    <row r="295" spans="6:7" ht="18" customHeight="1">
      <c r="F295" s="243"/>
      <c r="G295" s="244"/>
    </row>
    <row r="296" spans="6:7" ht="18" customHeight="1">
      <c r="F296" s="243"/>
      <c r="G296" s="244"/>
    </row>
    <row r="297" spans="6:7" ht="18" customHeight="1">
      <c r="F297" s="243"/>
      <c r="G297" s="244"/>
    </row>
    <row r="298" spans="6:7" ht="18" customHeight="1">
      <c r="F298" s="243"/>
      <c r="G298" s="244"/>
    </row>
    <row r="299" spans="6:7" ht="18" customHeight="1">
      <c r="F299" s="243"/>
      <c r="G299" s="244"/>
    </row>
    <row r="300" spans="6:7" ht="18" customHeight="1">
      <c r="F300" s="243"/>
      <c r="G300" s="244"/>
    </row>
    <row r="301" spans="6:7" ht="18" customHeight="1">
      <c r="F301" s="243"/>
      <c r="G301" s="244"/>
    </row>
    <row r="302" spans="6:7" ht="18" customHeight="1">
      <c r="F302" s="243"/>
      <c r="G302" s="244"/>
    </row>
    <row r="303" spans="6:7" ht="18" customHeight="1">
      <c r="F303" s="243"/>
      <c r="G303" s="244"/>
    </row>
    <row r="304" spans="6:7" ht="18" customHeight="1">
      <c r="F304" s="243"/>
      <c r="G304" s="244"/>
    </row>
    <row r="305" spans="6:7" ht="18" customHeight="1">
      <c r="F305" s="243"/>
      <c r="G305" s="244"/>
    </row>
    <row r="306" spans="6:7" ht="18" customHeight="1">
      <c r="F306" s="243"/>
      <c r="G306" s="244"/>
    </row>
    <row r="307" spans="6:7" ht="18" customHeight="1">
      <c r="F307" s="243"/>
      <c r="G307" s="244"/>
    </row>
    <row r="308" spans="6:7" ht="18" customHeight="1">
      <c r="F308" s="243"/>
      <c r="G308" s="244"/>
    </row>
    <row r="309" spans="6:7" ht="18" customHeight="1">
      <c r="F309" s="243"/>
      <c r="G309" s="244"/>
    </row>
    <row r="310" spans="6:7" ht="18" customHeight="1">
      <c r="F310" s="243"/>
      <c r="G310" s="244"/>
    </row>
    <row r="311" spans="6:7" ht="18" customHeight="1">
      <c r="F311" s="243"/>
      <c r="G311" s="244"/>
    </row>
    <row r="312" spans="6:7" ht="18" customHeight="1">
      <c r="F312" s="243"/>
      <c r="G312" s="244"/>
    </row>
    <row r="313" spans="6:7" ht="18" customHeight="1">
      <c r="F313" s="243"/>
      <c r="G313" s="244"/>
    </row>
    <row r="314" spans="6:7" ht="18" customHeight="1">
      <c r="F314" s="243"/>
      <c r="G314" s="244"/>
    </row>
    <row r="315" spans="6:7" ht="18" customHeight="1">
      <c r="F315" s="243"/>
      <c r="G315" s="244"/>
    </row>
    <row r="316" spans="6:7" ht="18" customHeight="1">
      <c r="F316" s="243"/>
      <c r="G316" s="244"/>
    </row>
    <row r="317" spans="6:7" ht="18" customHeight="1">
      <c r="F317" s="243"/>
      <c r="G317" s="244"/>
    </row>
    <row r="318" spans="6:7" ht="18" customHeight="1">
      <c r="F318" s="243"/>
      <c r="G318" s="244"/>
    </row>
    <row r="319" spans="6:7" ht="18" customHeight="1">
      <c r="F319" s="243"/>
      <c r="G319" s="244"/>
    </row>
    <row r="320" spans="6:7" ht="18" customHeight="1">
      <c r="F320" s="243"/>
      <c r="G320" s="244"/>
    </row>
    <row r="321" spans="6:7" ht="18" customHeight="1">
      <c r="F321" s="243"/>
      <c r="G321" s="244"/>
    </row>
    <row r="322" spans="6:7" ht="18" customHeight="1">
      <c r="F322" s="243"/>
      <c r="G322" s="244"/>
    </row>
    <row r="323" spans="6:7" ht="18" customHeight="1">
      <c r="F323" s="243"/>
      <c r="G323" s="244"/>
    </row>
    <row r="324" spans="6:7" ht="18" customHeight="1">
      <c r="F324" s="243"/>
      <c r="G324" s="244"/>
    </row>
    <row r="325" spans="6:7" ht="18" customHeight="1">
      <c r="F325" s="243"/>
      <c r="G325" s="244"/>
    </row>
    <row r="326" spans="6:7" ht="18" customHeight="1">
      <c r="F326" s="243"/>
      <c r="G326" s="244"/>
    </row>
    <row r="327" spans="6:7" ht="18" customHeight="1">
      <c r="F327" s="243"/>
      <c r="G327" s="244"/>
    </row>
    <row r="328" spans="6:7" ht="18" customHeight="1">
      <c r="F328" s="243"/>
      <c r="G328" s="244"/>
    </row>
    <row r="329" spans="6:7" ht="18" customHeight="1">
      <c r="F329" s="243"/>
      <c r="G329" s="244"/>
    </row>
    <row r="330" spans="6:7" ht="18" customHeight="1">
      <c r="F330" s="243"/>
      <c r="G330" s="244"/>
    </row>
    <row r="331" spans="6:7" ht="18" customHeight="1">
      <c r="F331" s="243"/>
      <c r="G331" s="244"/>
    </row>
    <row r="332" spans="6:7" ht="18" customHeight="1">
      <c r="F332" s="243"/>
      <c r="G332" s="244"/>
    </row>
    <row r="333" spans="6:7" ht="18" customHeight="1">
      <c r="F333" s="243"/>
      <c r="G333" s="244"/>
    </row>
    <row r="334" spans="6:7" ht="18" customHeight="1">
      <c r="F334" s="243"/>
      <c r="G334" s="244"/>
    </row>
    <row r="335" spans="6:7" ht="18" customHeight="1">
      <c r="F335" s="243"/>
      <c r="G335" s="244"/>
    </row>
    <row r="336" spans="6:7" ht="18" customHeight="1">
      <c r="F336" s="243"/>
      <c r="G336" s="244"/>
    </row>
    <row r="337" spans="6:7" ht="18" customHeight="1">
      <c r="F337" s="243"/>
      <c r="G337" s="244"/>
    </row>
    <row r="338" spans="6:7" ht="18" customHeight="1">
      <c r="F338" s="243"/>
      <c r="G338" s="244"/>
    </row>
    <row r="339" spans="6:7" ht="18" customHeight="1">
      <c r="F339" s="243"/>
      <c r="G339" s="244"/>
    </row>
    <row r="340" spans="6:7" ht="18" customHeight="1">
      <c r="F340" s="243"/>
      <c r="G340" s="244"/>
    </row>
    <row r="341" spans="6:7" ht="18" customHeight="1">
      <c r="F341" s="243"/>
      <c r="G341" s="244"/>
    </row>
    <row r="342" spans="6:7" ht="18" customHeight="1">
      <c r="F342" s="243"/>
      <c r="G342" s="244"/>
    </row>
    <row r="343" spans="6:7" ht="18" customHeight="1">
      <c r="F343" s="243"/>
      <c r="G343" s="244"/>
    </row>
    <row r="344" spans="6:7" ht="18" customHeight="1">
      <c r="F344" s="243"/>
      <c r="G344" s="244"/>
    </row>
    <row r="345" spans="6:7" ht="18" customHeight="1">
      <c r="F345" s="243"/>
      <c r="G345" s="244"/>
    </row>
    <row r="346" spans="6:7" ht="18" customHeight="1">
      <c r="F346" s="243"/>
      <c r="G346" s="244"/>
    </row>
    <row r="347" spans="6:7" ht="18" customHeight="1">
      <c r="F347" s="243"/>
      <c r="G347" s="244"/>
    </row>
    <row r="348" spans="6:7" ht="18" customHeight="1">
      <c r="F348" s="243"/>
      <c r="G348" s="244"/>
    </row>
    <row r="349" spans="6:7" ht="18" customHeight="1">
      <c r="F349" s="243"/>
      <c r="G349" s="244"/>
    </row>
    <row r="350" spans="6:7" ht="18" customHeight="1">
      <c r="F350" s="243"/>
      <c r="G350" s="244"/>
    </row>
    <row r="351" spans="6:7" ht="18" customHeight="1">
      <c r="F351" s="243"/>
      <c r="G351" s="244"/>
    </row>
    <row r="352" spans="6:7" ht="18" customHeight="1">
      <c r="F352" s="243"/>
      <c r="G352" s="244"/>
    </row>
    <row r="353" spans="6:7" ht="18" customHeight="1">
      <c r="F353" s="243"/>
      <c r="G353" s="244"/>
    </row>
    <row r="354" spans="6:7" ht="18" customHeight="1">
      <c r="F354" s="243"/>
      <c r="G354" s="244"/>
    </row>
    <row r="355" spans="6:7" ht="18" customHeight="1">
      <c r="F355" s="243"/>
      <c r="G355" s="244"/>
    </row>
    <row r="356" spans="6:7" ht="18" customHeight="1">
      <c r="F356" s="243"/>
      <c r="G356" s="244"/>
    </row>
    <row r="357" spans="6:7" ht="18" customHeight="1">
      <c r="F357" s="243"/>
      <c r="G357" s="244"/>
    </row>
    <row r="358" spans="6:7" ht="18" customHeight="1">
      <c r="F358" s="243"/>
      <c r="G358" s="244"/>
    </row>
    <row r="359" spans="6:7" ht="18" customHeight="1">
      <c r="F359" s="243"/>
      <c r="G359" s="244"/>
    </row>
    <row r="360" spans="6:7" ht="18" customHeight="1">
      <c r="F360" s="243"/>
      <c r="G360" s="244"/>
    </row>
    <row r="361" spans="6:7" ht="18" customHeight="1">
      <c r="F361" s="243"/>
      <c r="G361" s="244"/>
    </row>
    <row r="362" spans="6:7" ht="18" customHeight="1">
      <c r="F362" s="243"/>
      <c r="G362" s="244"/>
    </row>
    <row r="363" spans="6:7" ht="18" customHeight="1">
      <c r="F363" s="243"/>
      <c r="G363" s="244"/>
    </row>
    <row r="364" spans="6:7" ht="18" customHeight="1">
      <c r="F364" s="243"/>
      <c r="G364" s="244"/>
    </row>
    <row r="365" spans="6:7" ht="18" customHeight="1">
      <c r="F365" s="243"/>
      <c r="G365" s="244"/>
    </row>
    <row r="366" spans="6:7" ht="18" customHeight="1">
      <c r="F366" s="243"/>
      <c r="G366" s="244"/>
    </row>
    <row r="367" spans="6:7" ht="18" customHeight="1">
      <c r="F367" s="243"/>
      <c r="G367" s="244"/>
    </row>
    <row r="368" spans="6:7" ht="18" customHeight="1">
      <c r="F368" s="243"/>
      <c r="G368" s="244"/>
    </row>
    <row r="369" spans="6:7" ht="18" customHeight="1">
      <c r="F369" s="243"/>
      <c r="G369" s="244"/>
    </row>
    <row r="370" spans="6:7" ht="18" customHeight="1">
      <c r="F370" s="243"/>
      <c r="G370" s="244"/>
    </row>
    <row r="371" spans="6:7" ht="18" customHeight="1">
      <c r="F371" s="243"/>
      <c r="G371" s="244"/>
    </row>
    <row r="372" spans="6:7" ht="18" customHeight="1">
      <c r="F372" s="243"/>
      <c r="G372" s="244"/>
    </row>
    <row r="373" spans="6:7" ht="18" customHeight="1">
      <c r="F373" s="243"/>
      <c r="G373" s="244"/>
    </row>
    <row r="374" spans="6:7" ht="18" customHeight="1">
      <c r="F374" s="243"/>
      <c r="G374" s="244"/>
    </row>
    <row r="375" spans="6:7" ht="18" customHeight="1">
      <c r="F375" s="243"/>
      <c r="G375" s="244"/>
    </row>
    <row r="376" spans="6:7" ht="18" customHeight="1">
      <c r="F376" s="243"/>
      <c r="G376" s="244"/>
    </row>
    <row r="377" spans="6:7" ht="18" customHeight="1">
      <c r="F377" s="243"/>
      <c r="G377" s="244"/>
    </row>
    <row r="378" spans="6:7" ht="18" customHeight="1">
      <c r="F378" s="243"/>
      <c r="G378" s="244"/>
    </row>
    <row r="379" spans="6:7" ht="18" customHeight="1">
      <c r="F379" s="243"/>
      <c r="G379" s="244"/>
    </row>
    <row r="380" spans="6:7" ht="18" customHeight="1">
      <c r="F380" s="243"/>
      <c r="G380" s="244"/>
    </row>
    <row r="381" spans="6:7" ht="18" customHeight="1">
      <c r="F381" s="243"/>
      <c r="G381" s="244"/>
    </row>
    <row r="382" spans="6:7" ht="18" customHeight="1">
      <c r="F382" s="243"/>
      <c r="G382" s="244"/>
    </row>
    <row r="383" spans="6:7" ht="18" customHeight="1">
      <c r="F383" s="243"/>
      <c r="G383" s="244"/>
    </row>
    <row r="384" spans="6:7" ht="18" customHeight="1">
      <c r="F384" s="243"/>
      <c r="G384" s="244"/>
    </row>
    <row r="385" spans="6:7" ht="18" customHeight="1">
      <c r="F385" s="243"/>
      <c r="G385" s="244"/>
    </row>
    <row r="386" spans="6:7" ht="18" customHeight="1">
      <c r="F386" s="243"/>
      <c r="G386" s="244"/>
    </row>
    <row r="387" spans="6:7" ht="18" customHeight="1">
      <c r="F387" s="243"/>
      <c r="G387" s="244"/>
    </row>
    <row r="388" spans="6:7" ht="18" customHeight="1">
      <c r="F388" s="243"/>
      <c r="G388" s="244"/>
    </row>
    <row r="389" spans="6:7" ht="18" customHeight="1">
      <c r="F389" s="243"/>
      <c r="G389" s="244"/>
    </row>
    <row r="390" spans="6:7" ht="18" customHeight="1">
      <c r="F390" s="243"/>
      <c r="G390" s="244"/>
    </row>
    <row r="391" spans="6:7" ht="18" customHeight="1">
      <c r="F391" s="243"/>
      <c r="G391" s="244"/>
    </row>
    <row r="392" spans="6:7" ht="18" customHeight="1">
      <c r="F392" s="243"/>
      <c r="G392" s="244"/>
    </row>
    <row r="393" spans="6:7" ht="18" customHeight="1">
      <c r="F393" s="243"/>
      <c r="G393" s="244"/>
    </row>
    <row r="394" spans="6:7" ht="18" customHeight="1">
      <c r="F394" s="243"/>
      <c r="G394" s="244"/>
    </row>
    <row r="395" spans="6:7" ht="18" customHeight="1">
      <c r="F395" s="243"/>
      <c r="G395" s="244"/>
    </row>
    <row r="396" spans="6:7" ht="18" customHeight="1">
      <c r="F396" s="243"/>
      <c r="G396" s="244"/>
    </row>
    <row r="397" spans="6:7" ht="18" customHeight="1">
      <c r="F397" s="243"/>
      <c r="G397" s="244"/>
    </row>
    <row r="398" spans="6:7" ht="18" customHeight="1">
      <c r="F398" s="243"/>
      <c r="G398" s="244"/>
    </row>
    <row r="399" spans="6:7" ht="18" customHeight="1">
      <c r="F399" s="243"/>
      <c r="G399" s="244"/>
    </row>
    <row r="400" spans="6:7" ht="18" customHeight="1">
      <c r="F400" s="243"/>
      <c r="G400" s="244"/>
    </row>
    <row r="401" spans="6:7" ht="18" customHeight="1">
      <c r="F401" s="243"/>
      <c r="G401" s="244"/>
    </row>
    <row r="402" spans="6:7" ht="18" customHeight="1">
      <c r="F402" s="243"/>
      <c r="G402" s="244"/>
    </row>
    <row r="403" spans="6:7" ht="18" customHeight="1">
      <c r="F403" s="243"/>
      <c r="G403" s="244"/>
    </row>
    <row r="404" spans="6:7" ht="18" customHeight="1">
      <c r="F404" s="243"/>
      <c r="G404" s="244"/>
    </row>
    <row r="405" spans="6:7" ht="18" customHeight="1">
      <c r="F405" s="243"/>
      <c r="G405" s="244"/>
    </row>
    <row r="406" spans="6:7" ht="18" customHeight="1">
      <c r="F406" s="243"/>
      <c r="G406" s="244"/>
    </row>
    <row r="407" spans="6:7" ht="18" customHeight="1">
      <c r="F407" s="243"/>
      <c r="G407" s="244"/>
    </row>
    <row r="408" spans="6:7" ht="18" customHeight="1">
      <c r="F408" s="243"/>
      <c r="G408" s="244"/>
    </row>
    <row r="409" spans="6:7" ht="18" customHeight="1">
      <c r="F409" s="243"/>
      <c r="G409" s="244"/>
    </row>
    <row r="410" spans="6:7" ht="18" customHeight="1">
      <c r="F410" s="243"/>
      <c r="G410" s="244"/>
    </row>
    <row r="411" spans="6:7" ht="18" customHeight="1">
      <c r="F411" s="243"/>
      <c r="G411" s="244"/>
    </row>
    <row r="412" spans="6:7" ht="18" customHeight="1">
      <c r="F412" s="243"/>
      <c r="G412" s="244"/>
    </row>
    <row r="413" spans="6:7" ht="18" customHeight="1">
      <c r="F413" s="243"/>
      <c r="G413" s="244"/>
    </row>
    <row r="414" spans="6:7" ht="18" customHeight="1">
      <c r="F414" s="243"/>
      <c r="G414" s="244"/>
    </row>
    <row r="415" spans="6:7" ht="18" customHeight="1">
      <c r="F415" s="243"/>
      <c r="G415" s="244"/>
    </row>
    <row r="416" spans="6:7" ht="18" customHeight="1">
      <c r="F416" s="243"/>
      <c r="G416" s="244"/>
    </row>
    <row r="417" spans="6:7" ht="18" customHeight="1">
      <c r="F417" s="243"/>
      <c r="G417" s="244"/>
    </row>
    <row r="418" spans="6:7" ht="18" customHeight="1">
      <c r="F418" s="243"/>
      <c r="G418" s="244"/>
    </row>
    <row r="419" spans="6:7" ht="18" customHeight="1">
      <c r="F419" s="243"/>
      <c r="G419" s="244"/>
    </row>
    <row r="420" spans="6:7" ht="18" customHeight="1">
      <c r="F420" s="243"/>
      <c r="G420" s="244"/>
    </row>
    <row r="421" spans="6:7" ht="18" customHeight="1">
      <c r="F421" s="243"/>
      <c r="G421" s="244"/>
    </row>
    <row r="422" spans="6:7" ht="18" customHeight="1">
      <c r="F422" s="243"/>
      <c r="G422" s="244"/>
    </row>
    <row r="423" spans="6:7" ht="18" customHeight="1">
      <c r="F423" s="243"/>
      <c r="G423" s="244"/>
    </row>
    <row r="424" spans="6:7" ht="18" customHeight="1">
      <c r="F424" s="243"/>
      <c r="G424" s="244"/>
    </row>
    <row r="425" spans="6:7" ht="18" customHeight="1">
      <c r="F425" s="243"/>
      <c r="G425" s="244"/>
    </row>
    <row r="426" spans="6:7" ht="18" customHeight="1">
      <c r="F426" s="243"/>
      <c r="G426" s="244"/>
    </row>
    <row r="427" spans="6:7" ht="18" customHeight="1">
      <c r="F427" s="243"/>
      <c r="G427" s="244"/>
    </row>
    <row r="428" spans="6:7" ht="18" customHeight="1">
      <c r="F428" s="243"/>
      <c r="G428" s="244"/>
    </row>
    <row r="429" spans="6:7" ht="18" customHeight="1">
      <c r="F429" s="243"/>
      <c r="G429" s="244"/>
    </row>
    <row r="430" spans="6:7" ht="18" customHeight="1">
      <c r="F430" s="243"/>
      <c r="G430" s="244"/>
    </row>
    <row r="431" spans="6:7" ht="18" customHeight="1">
      <c r="F431" s="243"/>
      <c r="G431" s="244"/>
    </row>
    <row r="432" spans="6:7" ht="18" customHeight="1">
      <c r="F432" s="243"/>
      <c r="G432" s="244"/>
    </row>
    <row r="433" spans="6:7" ht="18" customHeight="1">
      <c r="F433" s="243"/>
      <c r="G433" s="244"/>
    </row>
    <row r="434" spans="6:7" ht="18" customHeight="1">
      <c r="F434" s="243"/>
      <c r="G434" s="244"/>
    </row>
    <row r="435" spans="6:7" ht="18" customHeight="1">
      <c r="F435" s="243"/>
      <c r="G435" s="244"/>
    </row>
    <row r="436" spans="6:7" ht="18" customHeight="1">
      <c r="F436" s="243"/>
      <c r="G436" s="244"/>
    </row>
    <row r="437" spans="6:7" ht="18" customHeight="1">
      <c r="F437" s="243"/>
      <c r="G437" s="244"/>
    </row>
    <row r="438" spans="6:7" ht="18" customHeight="1">
      <c r="F438" s="243"/>
      <c r="G438" s="244"/>
    </row>
    <row r="439" spans="6:7" ht="18" customHeight="1">
      <c r="F439" s="243"/>
      <c r="G439" s="244"/>
    </row>
    <row r="440" spans="6:7" ht="18" customHeight="1">
      <c r="F440" s="243"/>
      <c r="G440" s="244"/>
    </row>
    <row r="441" spans="6:7" ht="18" customHeight="1">
      <c r="F441" s="243"/>
      <c r="G441" s="244"/>
    </row>
    <row r="442" spans="6:7" ht="18" customHeight="1">
      <c r="F442" s="243"/>
      <c r="G442" s="244"/>
    </row>
    <row r="443" spans="6:7" ht="18" customHeight="1">
      <c r="F443" s="243"/>
      <c r="G443" s="244"/>
    </row>
    <row r="444" spans="6:7" ht="18" customHeight="1">
      <c r="F444" s="243"/>
      <c r="G444" s="244"/>
    </row>
    <row r="445" spans="6:7" ht="18" customHeight="1">
      <c r="F445" s="243"/>
      <c r="G445" s="244"/>
    </row>
    <row r="446" spans="6:7" ht="18" customHeight="1">
      <c r="F446" s="243"/>
      <c r="G446" s="244"/>
    </row>
    <row r="447" spans="6:7" ht="18" customHeight="1">
      <c r="F447" s="243"/>
      <c r="G447" s="244"/>
    </row>
    <row r="448" spans="6:7" ht="18" customHeight="1">
      <c r="F448" s="243"/>
      <c r="G448" s="244"/>
    </row>
    <row r="449" spans="6:7" ht="18" customHeight="1">
      <c r="F449" s="243"/>
      <c r="G449" s="244"/>
    </row>
    <row r="450" spans="6:7" ht="18" customHeight="1">
      <c r="F450" s="243"/>
      <c r="G450" s="244"/>
    </row>
    <row r="451" spans="6:7" ht="18" customHeight="1">
      <c r="F451" s="243"/>
      <c r="G451" s="244"/>
    </row>
    <row r="452" spans="6:7" ht="18" customHeight="1">
      <c r="F452" s="243"/>
      <c r="G452" s="244"/>
    </row>
    <row r="453" spans="6:7" ht="18" customHeight="1">
      <c r="F453" s="243"/>
      <c r="G453" s="244"/>
    </row>
    <row r="454" spans="6:7" ht="18" customHeight="1">
      <c r="F454" s="243"/>
      <c r="G454" s="244"/>
    </row>
    <row r="455" spans="6:7" ht="18" customHeight="1">
      <c r="F455" s="243"/>
      <c r="G455" s="244"/>
    </row>
    <row r="456" spans="6:7" ht="18" customHeight="1">
      <c r="F456" s="243"/>
      <c r="G456" s="244"/>
    </row>
    <row r="457" spans="6:7" ht="18" customHeight="1">
      <c r="F457" s="243"/>
      <c r="G457" s="244"/>
    </row>
    <row r="458" spans="6:7" ht="18" customHeight="1">
      <c r="F458" s="243"/>
      <c r="G458" s="244"/>
    </row>
    <row r="459" spans="6:7" ht="18" customHeight="1">
      <c r="F459" s="243"/>
      <c r="G459" s="244"/>
    </row>
    <row r="460" spans="6:7" ht="18" customHeight="1">
      <c r="F460" s="243"/>
      <c r="G460" s="244"/>
    </row>
    <row r="461" spans="6:7" ht="18" customHeight="1">
      <c r="F461" s="243"/>
      <c r="G461" s="244"/>
    </row>
    <row r="462" spans="6:7" ht="18" customHeight="1">
      <c r="F462" s="243"/>
      <c r="G462" s="244"/>
    </row>
    <row r="463" spans="6:7" ht="18" customHeight="1">
      <c r="F463" s="243"/>
      <c r="G463" s="244"/>
    </row>
    <row r="464" spans="6:7" ht="18" customHeight="1">
      <c r="F464" s="243"/>
      <c r="G464" s="244"/>
    </row>
    <row r="465" spans="6:7" ht="18" customHeight="1">
      <c r="F465" s="243"/>
      <c r="G465" s="244"/>
    </row>
    <row r="466" spans="6:7" ht="18" customHeight="1">
      <c r="F466" s="243"/>
      <c r="G466" s="244"/>
    </row>
    <row r="467" spans="6:7" ht="18" customHeight="1">
      <c r="F467" s="243"/>
      <c r="G467" s="244"/>
    </row>
    <row r="468" spans="6:7" ht="18" customHeight="1">
      <c r="F468" s="243"/>
      <c r="G468" s="244"/>
    </row>
    <row r="469" spans="6:7" ht="18" customHeight="1">
      <c r="F469" s="243"/>
      <c r="G469" s="244"/>
    </row>
    <row r="470" spans="6:7" ht="18" customHeight="1">
      <c r="F470" s="243"/>
      <c r="G470" s="244"/>
    </row>
    <row r="471" spans="6:7" ht="18" customHeight="1">
      <c r="F471" s="243"/>
      <c r="G471" s="244"/>
    </row>
    <row r="472" spans="6:7" ht="18" customHeight="1">
      <c r="F472" s="243"/>
      <c r="G472" s="244"/>
    </row>
    <row r="473" spans="6:7" ht="18" customHeight="1">
      <c r="F473" s="243"/>
      <c r="G473" s="244"/>
    </row>
    <row r="474" spans="6:7" ht="18" customHeight="1">
      <c r="F474" s="243"/>
      <c r="G474" s="244"/>
    </row>
    <row r="475" spans="6:7" ht="18" customHeight="1">
      <c r="F475" s="243"/>
      <c r="G475" s="244"/>
    </row>
    <row r="476" spans="6:7" ht="18" customHeight="1">
      <c r="F476" s="243"/>
      <c r="G476" s="244"/>
    </row>
    <row r="477" spans="6:7" ht="18" customHeight="1">
      <c r="F477" s="243"/>
      <c r="G477" s="244"/>
    </row>
    <row r="478" spans="6:7" ht="18" customHeight="1">
      <c r="F478" s="243"/>
      <c r="G478" s="244"/>
    </row>
    <row r="479" spans="6:7" ht="18" customHeight="1">
      <c r="F479" s="243"/>
      <c r="G479" s="244"/>
    </row>
    <row r="480" spans="6:7" ht="18" customHeight="1">
      <c r="F480" s="243"/>
      <c r="G480" s="244"/>
    </row>
    <row r="481" spans="6:7" ht="18" customHeight="1">
      <c r="F481" s="243"/>
      <c r="G481" s="244"/>
    </row>
    <row r="482" spans="6:7" ht="18" customHeight="1">
      <c r="F482" s="243"/>
      <c r="G482" s="244"/>
    </row>
    <row r="483" spans="6:7" ht="18" customHeight="1">
      <c r="F483" s="243"/>
      <c r="G483" s="244"/>
    </row>
    <row r="484" spans="6:7" ht="18" customHeight="1">
      <c r="F484" s="243"/>
      <c r="G484" s="244"/>
    </row>
    <row r="485" spans="6:7" ht="18" customHeight="1">
      <c r="F485" s="243"/>
      <c r="G485" s="244"/>
    </row>
    <row r="486" spans="6:7" ht="18" customHeight="1">
      <c r="F486" s="243"/>
      <c r="G486" s="244"/>
    </row>
    <row r="487" spans="6:7" ht="18" customHeight="1">
      <c r="F487" s="243"/>
      <c r="G487" s="244"/>
    </row>
    <row r="488" spans="6:7" ht="18" customHeight="1">
      <c r="F488" s="243"/>
      <c r="G488" s="244"/>
    </row>
    <row r="489" spans="6:7" ht="18" customHeight="1">
      <c r="F489" s="243"/>
      <c r="G489" s="244"/>
    </row>
    <row r="490" spans="6:7" ht="18" customHeight="1">
      <c r="F490" s="243"/>
      <c r="G490" s="244"/>
    </row>
    <row r="491" spans="6:7" ht="18" customHeight="1">
      <c r="F491" s="243"/>
      <c r="G491" s="244"/>
    </row>
    <row r="492" spans="6:7" ht="18" customHeight="1">
      <c r="F492" s="243"/>
      <c r="G492" s="244"/>
    </row>
    <row r="493" spans="6:7" ht="18" customHeight="1">
      <c r="F493" s="243"/>
      <c r="G493" s="244"/>
    </row>
    <row r="494" spans="6:7" ht="18" customHeight="1">
      <c r="F494" s="243"/>
      <c r="G494" s="244"/>
    </row>
    <row r="495" spans="6:7" ht="18" customHeight="1">
      <c r="F495" s="243"/>
      <c r="G495" s="244"/>
    </row>
    <row r="496" spans="6:7" ht="18" customHeight="1">
      <c r="F496" s="243"/>
      <c r="G496" s="244"/>
    </row>
    <row r="497" spans="6:7" ht="18" customHeight="1">
      <c r="F497" s="243"/>
      <c r="G497" s="244"/>
    </row>
    <row r="498" spans="6:7" ht="18" customHeight="1">
      <c r="F498" s="243"/>
      <c r="G498" s="244"/>
    </row>
    <row r="499" spans="6:7" ht="18" customHeight="1">
      <c r="F499" s="243"/>
      <c r="G499" s="244"/>
    </row>
    <row r="500" spans="6:7" ht="18" customHeight="1">
      <c r="F500" s="243"/>
      <c r="G500" s="244"/>
    </row>
    <row r="501" spans="6:7" ht="18" customHeight="1">
      <c r="F501" s="243"/>
      <c r="G501" s="244"/>
    </row>
    <row r="502" spans="6:7" ht="18" customHeight="1">
      <c r="F502" s="243"/>
      <c r="G502" s="244"/>
    </row>
    <row r="503" spans="6:7" ht="18" customHeight="1">
      <c r="F503" s="243"/>
      <c r="G503" s="244"/>
    </row>
    <row r="504" spans="6:7" ht="18" customHeight="1">
      <c r="F504" s="243"/>
      <c r="G504" s="244"/>
    </row>
    <row r="505" spans="6:7" ht="18" customHeight="1">
      <c r="F505" s="243"/>
      <c r="G505" s="244"/>
    </row>
    <row r="506" spans="6:7" ht="18" customHeight="1">
      <c r="F506" s="243"/>
      <c r="G506" s="244"/>
    </row>
    <row r="507" spans="6:7" ht="18" customHeight="1">
      <c r="F507" s="243"/>
      <c r="G507" s="244"/>
    </row>
    <row r="508" spans="6:7" ht="18" customHeight="1">
      <c r="F508" s="243"/>
      <c r="G508" s="244"/>
    </row>
    <row r="509" spans="6:7" ht="18" customHeight="1">
      <c r="F509" s="243"/>
      <c r="G509" s="244"/>
    </row>
    <row r="510" spans="6:7" ht="18" customHeight="1">
      <c r="F510" s="243"/>
      <c r="G510" s="244"/>
    </row>
    <row r="511" spans="6:7" ht="18" customHeight="1">
      <c r="F511" s="243"/>
      <c r="G511" s="244"/>
    </row>
    <row r="512" spans="6:7" ht="18" customHeight="1">
      <c r="F512" s="243"/>
      <c r="G512" s="244"/>
    </row>
    <row r="513" spans="6:7" ht="18" customHeight="1">
      <c r="F513" s="243"/>
      <c r="G513" s="244"/>
    </row>
    <row r="514" spans="6:7" ht="18" customHeight="1">
      <c r="F514" s="243"/>
      <c r="G514" s="244"/>
    </row>
    <row r="515" spans="6:7" ht="18" customHeight="1">
      <c r="F515" s="243"/>
      <c r="G515" s="244"/>
    </row>
    <row r="516" spans="6:7" ht="18" customHeight="1">
      <c r="F516" s="243"/>
      <c r="G516" s="244"/>
    </row>
    <row r="517" spans="6:7" ht="18" customHeight="1">
      <c r="F517" s="243"/>
      <c r="G517" s="244"/>
    </row>
    <row r="518" spans="6:7" ht="18" customHeight="1">
      <c r="F518" s="243"/>
      <c r="G518" s="244"/>
    </row>
    <row r="519" spans="6:7" ht="18" customHeight="1">
      <c r="F519" s="243"/>
      <c r="G519" s="244"/>
    </row>
    <row r="520" spans="6:7" ht="18" customHeight="1">
      <c r="F520" s="243"/>
      <c r="G520" s="244"/>
    </row>
    <row r="521" spans="6:7" ht="18" customHeight="1">
      <c r="F521" s="243"/>
      <c r="G521" s="244"/>
    </row>
    <row r="522" spans="6:7" ht="18" customHeight="1">
      <c r="F522" s="243"/>
      <c r="G522" s="244"/>
    </row>
    <row r="523" spans="6:7" ht="18" customHeight="1">
      <c r="F523" s="243"/>
      <c r="G523" s="244"/>
    </row>
    <row r="524" spans="6:7" ht="18" customHeight="1">
      <c r="F524" s="243"/>
      <c r="G524" s="244"/>
    </row>
    <row r="525" spans="6:7" ht="18" customHeight="1">
      <c r="F525" s="243"/>
      <c r="G525" s="244"/>
    </row>
    <row r="526" spans="6:7" ht="18" customHeight="1">
      <c r="F526" s="243"/>
      <c r="G526" s="244"/>
    </row>
    <row r="527" spans="6:7" ht="18" customHeight="1">
      <c r="F527" s="243"/>
      <c r="G527" s="244"/>
    </row>
    <row r="528" spans="6:7" ht="18" customHeight="1">
      <c r="F528" s="243"/>
      <c r="G528" s="244"/>
    </row>
    <row r="529" spans="6:7" ht="18" customHeight="1">
      <c r="F529" s="243"/>
      <c r="G529" s="244"/>
    </row>
    <row r="530" spans="6:7" ht="18" customHeight="1">
      <c r="F530" s="243"/>
      <c r="G530" s="244"/>
    </row>
    <row r="531" spans="6:7" ht="18" customHeight="1">
      <c r="F531" s="243"/>
      <c r="G531" s="244"/>
    </row>
    <row r="532" spans="6:7" ht="18" customHeight="1">
      <c r="F532" s="243"/>
      <c r="G532" s="244"/>
    </row>
    <row r="533" spans="6:7" ht="18" customHeight="1">
      <c r="F533" s="243"/>
      <c r="G533" s="244"/>
    </row>
    <row r="534" spans="6:7" ht="18" customHeight="1">
      <c r="F534" s="243"/>
      <c r="G534" s="244"/>
    </row>
    <row r="535" spans="6:7" ht="18" customHeight="1">
      <c r="F535" s="243"/>
      <c r="G535" s="244"/>
    </row>
    <row r="536" spans="6:7" ht="18" customHeight="1">
      <c r="F536" s="243"/>
      <c r="G536" s="244"/>
    </row>
    <row r="537" spans="6:7" ht="18" customHeight="1">
      <c r="F537" s="243"/>
      <c r="G537" s="244"/>
    </row>
    <row r="538" spans="6:7" ht="18" customHeight="1">
      <c r="F538" s="243"/>
      <c r="G538" s="244"/>
    </row>
    <row r="539" spans="6:7" ht="18" customHeight="1">
      <c r="F539" s="243"/>
      <c r="G539" s="244"/>
    </row>
    <row r="540" spans="6:7" ht="18" customHeight="1">
      <c r="F540" s="243"/>
      <c r="G540" s="244"/>
    </row>
    <row r="541" spans="6:7" ht="18" customHeight="1">
      <c r="F541" s="243"/>
      <c r="G541" s="244"/>
    </row>
    <row r="542" spans="6:7" ht="18" customHeight="1">
      <c r="F542" s="243"/>
      <c r="G542" s="244"/>
    </row>
    <row r="543" spans="6:7" ht="18" customHeight="1">
      <c r="F543" s="243"/>
      <c r="G543" s="244"/>
    </row>
    <row r="544" spans="6:7" ht="18" customHeight="1">
      <c r="F544" s="243"/>
      <c r="G544" s="244"/>
    </row>
    <row r="545" spans="6:7" ht="18" customHeight="1">
      <c r="F545" s="243"/>
      <c r="G545" s="244"/>
    </row>
    <row r="546" spans="6:7" ht="18" customHeight="1">
      <c r="F546" s="243"/>
      <c r="G546" s="244"/>
    </row>
    <row r="547" spans="6:7" ht="18" customHeight="1">
      <c r="F547" s="243"/>
      <c r="G547" s="244"/>
    </row>
    <row r="548" spans="6:7" ht="18" customHeight="1">
      <c r="F548" s="243"/>
      <c r="G548" s="244"/>
    </row>
    <row r="549" spans="6:7" ht="18" customHeight="1">
      <c r="F549" s="243"/>
      <c r="G549" s="244"/>
    </row>
    <row r="550" spans="6:7" ht="18" customHeight="1">
      <c r="F550" s="243"/>
      <c r="G550" s="244"/>
    </row>
    <row r="551" spans="6:7" ht="18" customHeight="1">
      <c r="F551" s="243"/>
      <c r="G551" s="244"/>
    </row>
    <row r="552" spans="6:7" ht="18" customHeight="1">
      <c r="F552" s="243"/>
      <c r="G552" s="244"/>
    </row>
    <row r="553" spans="6:7" ht="18" customHeight="1">
      <c r="F553" s="243"/>
      <c r="G553" s="244"/>
    </row>
    <row r="554" spans="6:7" ht="18" customHeight="1">
      <c r="F554" s="243"/>
      <c r="G554" s="244"/>
    </row>
    <row r="555" spans="6:7" ht="18" customHeight="1">
      <c r="F555" s="243"/>
      <c r="G555" s="244"/>
    </row>
    <row r="556" spans="6:7" ht="18" customHeight="1">
      <c r="F556" s="243"/>
      <c r="G556" s="244"/>
    </row>
    <row r="557" spans="6:7" ht="18" customHeight="1">
      <c r="F557" s="243"/>
      <c r="G557" s="244"/>
    </row>
    <row r="558" spans="6:7" ht="18" customHeight="1">
      <c r="F558" s="243"/>
      <c r="G558" s="244"/>
    </row>
    <row r="559" spans="6:7" ht="18" customHeight="1">
      <c r="F559" s="243"/>
      <c r="G559" s="244"/>
    </row>
    <row r="560" spans="6:7" ht="18" customHeight="1">
      <c r="F560" s="243"/>
      <c r="G560" s="244"/>
    </row>
    <row r="561" spans="6:7" ht="18" customHeight="1">
      <c r="F561" s="243"/>
      <c r="G561" s="244"/>
    </row>
    <row r="562" spans="6:7" ht="18" customHeight="1">
      <c r="F562" s="243"/>
      <c r="G562" s="244"/>
    </row>
    <row r="563" spans="6:7" ht="18" customHeight="1">
      <c r="F563" s="243"/>
      <c r="G563" s="244"/>
    </row>
    <row r="564" spans="6:7" ht="18" customHeight="1">
      <c r="F564" s="243"/>
      <c r="G564" s="244"/>
    </row>
    <row r="565" spans="6:7" ht="18" customHeight="1">
      <c r="F565" s="243"/>
      <c r="G565" s="244"/>
    </row>
    <row r="566" spans="6:7" ht="18" customHeight="1">
      <c r="F566" s="243"/>
      <c r="G566" s="244"/>
    </row>
    <row r="567" spans="6:7" ht="18" customHeight="1">
      <c r="F567" s="243"/>
      <c r="G567" s="244"/>
    </row>
    <row r="568" spans="6:7" ht="18" customHeight="1">
      <c r="F568" s="243"/>
      <c r="G568" s="244"/>
    </row>
    <row r="569" spans="6:7" ht="18" customHeight="1">
      <c r="F569" s="243"/>
      <c r="G569" s="244"/>
    </row>
    <row r="570" spans="6:7" ht="18" customHeight="1">
      <c r="F570" s="243"/>
      <c r="G570" s="244"/>
    </row>
    <row r="571" spans="6:7" ht="18" customHeight="1">
      <c r="F571" s="243"/>
      <c r="G571" s="244"/>
    </row>
    <row r="572" spans="6:7" ht="18" customHeight="1">
      <c r="F572" s="243"/>
      <c r="G572" s="244"/>
    </row>
    <row r="573" spans="6:7" ht="18" customHeight="1">
      <c r="F573" s="243"/>
      <c r="G573" s="244"/>
    </row>
    <row r="574" spans="6:7" ht="18" customHeight="1">
      <c r="F574" s="243"/>
      <c r="G574" s="244"/>
    </row>
    <row r="575" spans="6:7" ht="18" customHeight="1">
      <c r="F575" s="243"/>
      <c r="G575" s="244"/>
    </row>
    <row r="576" spans="6:7" ht="18" customHeight="1">
      <c r="F576" s="243"/>
      <c r="G576" s="244"/>
    </row>
    <row r="577" spans="6:7" ht="18" customHeight="1">
      <c r="F577" s="243"/>
      <c r="G577" s="244"/>
    </row>
    <row r="578" spans="6:7" ht="18" customHeight="1">
      <c r="F578" s="243"/>
      <c r="G578" s="244"/>
    </row>
    <row r="579" spans="6:7" ht="18" customHeight="1">
      <c r="F579" s="243"/>
      <c r="G579" s="244"/>
    </row>
    <row r="580" spans="6:7" ht="18" customHeight="1">
      <c r="F580" s="243"/>
      <c r="G580" s="244"/>
    </row>
    <row r="581" spans="6:7" ht="18" customHeight="1">
      <c r="F581" s="243"/>
      <c r="G581" s="244"/>
    </row>
    <row r="582" spans="6:7" ht="18" customHeight="1">
      <c r="F582" s="243"/>
      <c r="G582" s="244"/>
    </row>
    <row r="583" spans="6:7" ht="18" customHeight="1">
      <c r="F583" s="243"/>
      <c r="G583" s="244"/>
    </row>
    <row r="584" spans="6:7" ht="18" customHeight="1">
      <c r="F584" s="243"/>
      <c r="G584" s="244"/>
    </row>
    <row r="585" spans="6:7" ht="18" customHeight="1">
      <c r="F585" s="243"/>
      <c r="G585" s="244"/>
    </row>
    <row r="586" spans="6:7" ht="18" customHeight="1">
      <c r="F586" s="243"/>
      <c r="G586" s="244"/>
    </row>
    <row r="587" spans="6:7" ht="18" customHeight="1">
      <c r="F587" s="243"/>
      <c r="G587" s="244"/>
    </row>
    <row r="588" spans="6:7" ht="18" customHeight="1">
      <c r="F588" s="243"/>
      <c r="G588" s="244"/>
    </row>
    <row r="589" spans="6:7" ht="18" customHeight="1">
      <c r="F589" s="243"/>
      <c r="G589" s="244"/>
    </row>
    <row r="590" spans="6:7" ht="18" customHeight="1">
      <c r="F590" s="243"/>
      <c r="G590" s="244"/>
    </row>
    <row r="591" spans="6:7" ht="18" customHeight="1">
      <c r="F591" s="243"/>
      <c r="G591" s="244"/>
    </row>
    <row r="592" spans="6:7" ht="18" customHeight="1">
      <c r="F592" s="243"/>
      <c r="G592" s="244"/>
    </row>
    <row r="593" spans="6:7" ht="18" customHeight="1">
      <c r="F593" s="243"/>
      <c r="G593" s="244"/>
    </row>
    <row r="594" spans="6:7" ht="18" customHeight="1">
      <c r="F594" s="243"/>
      <c r="G594" s="244"/>
    </row>
    <row r="595" spans="6:7" ht="18" customHeight="1">
      <c r="F595" s="243"/>
      <c r="G595" s="244"/>
    </row>
    <row r="596" spans="6:7" ht="18" customHeight="1">
      <c r="F596" s="243"/>
      <c r="G596" s="244"/>
    </row>
    <row r="597" spans="6:7" ht="18" customHeight="1">
      <c r="F597" s="243"/>
      <c r="G597" s="244"/>
    </row>
    <row r="598" spans="6:7" ht="18" customHeight="1">
      <c r="F598" s="243"/>
      <c r="G598" s="244"/>
    </row>
    <row r="599" spans="6:7" ht="18" customHeight="1">
      <c r="F599" s="243"/>
      <c r="G599" s="244"/>
    </row>
    <row r="600" spans="6:7" ht="18" customHeight="1">
      <c r="F600" s="243"/>
      <c r="G600" s="244"/>
    </row>
    <row r="601" spans="6:7" ht="18" customHeight="1">
      <c r="F601" s="243"/>
      <c r="G601" s="244"/>
    </row>
    <row r="602" spans="6:7" ht="18" customHeight="1">
      <c r="F602" s="243"/>
      <c r="G602" s="244"/>
    </row>
    <row r="603" spans="6:7" ht="18" customHeight="1">
      <c r="F603" s="243"/>
      <c r="G603" s="244"/>
    </row>
    <row r="604" spans="6:7" ht="18" customHeight="1">
      <c r="F604" s="243"/>
      <c r="G604" s="244"/>
    </row>
    <row r="605" spans="6:7" ht="18" customHeight="1">
      <c r="F605" s="243"/>
      <c r="G605" s="244"/>
    </row>
    <row r="606" spans="6:7" ht="18" customHeight="1">
      <c r="F606" s="243"/>
      <c r="G606" s="244"/>
    </row>
    <row r="607" spans="6:7" ht="18" customHeight="1">
      <c r="F607" s="243"/>
      <c r="G607" s="244"/>
    </row>
    <row r="608" spans="6:7" ht="18" customHeight="1">
      <c r="F608" s="243"/>
      <c r="G608" s="244"/>
    </row>
    <row r="609" spans="6:7" ht="18" customHeight="1">
      <c r="F609" s="243"/>
      <c r="G609" s="244"/>
    </row>
    <row r="610" spans="6:7" ht="18" customHeight="1">
      <c r="F610" s="243"/>
      <c r="G610" s="244"/>
    </row>
    <row r="611" spans="6:7" ht="18" customHeight="1">
      <c r="F611" s="243"/>
      <c r="G611" s="244"/>
    </row>
    <row r="612" spans="6:7" ht="18" customHeight="1">
      <c r="F612" s="243"/>
      <c r="G612" s="244"/>
    </row>
    <row r="613" spans="6:7" ht="18" customHeight="1">
      <c r="F613" s="243"/>
      <c r="G613" s="244"/>
    </row>
    <row r="614" spans="6:7" ht="18" customHeight="1">
      <c r="F614" s="243"/>
      <c r="G614" s="244"/>
    </row>
    <row r="615" spans="6:7" ht="18" customHeight="1">
      <c r="F615" s="243"/>
      <c r="G615" s="244"/>
    </row>
    <row r="616" spans="6:7" ht="18" customHeight="1">
      <c r="F616" s="243"/>
      <c r="G616" s="244"/>
    </row>
    <row r="617" spans="6:7" ht="18" customHeight="1">
      <c r="F617" s="243"/>
      <c r="G617" s="244"/>
    </row>
    <row r="618" spans="6:7" ht="18" customHeight="1">
      <c r="F618" s="243"/>
      <c r="G618" s="244"/>
    </row>
    <row r="619" spans="6:7" ht="18" customHeight="1">
      <c r="F619" s="243"/>
      <c r="G619" s="244"/>
    </row>
    <row r="620" spans="6:7" ht="18" customHeight="1">
      <c r="F620" s="243"/>
      <c r="G620" s="244"/>
    </row>
    <row r="621" spans="6:7" ht="18" customHeight="1">
      <c r="F621" s="243"/>
      <c r="G621" s="244"/>
    </row>
    <row r="622" spans="6:7" ht="18" customHeight="1">
      <c r="F622" s="243"/>
      <c r="G622" s="244"/>
    </row>
    <row r="623" spans="6:7" ht="18" customHeight="1">
      <c r="F623" s="243"/>
      <c r="G623" s="244"/>
    </row>
    <row r="624" spans="6:7" ht="18" customHeight="1">
      <c r="F624" s="243"/>
      <c r="G624" s="244"/>
    </row>
    <row r="625" spans="6:7" ht="18" customHeight="1">
      <c r="F625" s="243"/>
      <c r="G625" s="244"/>
    </row>
    <row r="626" spans="6:7" ht="18" customHeight="1">
      <c r="F626" s="243"/>
      <c r="G626" s="244"/>
    </row>
    <row r="627" spans="6:7" ht="18" customHeight="1">
      <c r="F627" s="243"/>
      <c r="G627" s="244"/>
    </row>
    <row r="628" spans="6:7" ht="18" customHeight="1">
      <c r="F628" s="243"/>
      <c r="G628" s="244"/>
    </row>
    <row r="629" spans="6:7" ht="18" customHeight="1">
      <c r="F629" s="243"/>
      <c r="G629" s="244"/>
    </row>
    <row r="630" spans="6:7" ht="18" customHeight="1">
      <c r="F630" s="243"/>
      <c r="G630" s="244"/>
    </row>
    <row r="631" spans="6:7" ht="18" customHeight="1">
      <c r="F631" s="243"/>
      <c r="G631" s="244"/>
    </row>
    <row r="632" spans="6:7" ht="18" customHeight="1">
      <c r="F632" s="243"/>
      <c r="G632" s="244"/>
    </row>
    <row r="633" spans="6:7" ht="18" customHeight="1">
      <c r="F633" s="243"/>
      <c r="G633" s="244"/>
    </row>
    <row r="634" spans="6:7" ht="18" customHeight="1">
      <c r="F634" s="243"/>
      <c r="G634" s="244"/>
    </row>
    <row r="635" spans="6:7" ht="18" customHeight="1">
      <c r="F635" s="243"/>
      <c r="G635" s="244"/>
    </row>
    <row r="636" spans="6:7" ht="18" customHeight="1">
      <c r="F636" s="243"/>
      <c r="G636" s="244"/>
    </row>
    <row r="637" spans="6:7" ht="18" customHeight="1">
      <c r="F637" s="243"/>
      <c r="G637" s="244"/>
    </row>
    <row r="638" spans="6:7" ht="18" customHeight="1">
      <c r="F638" s="243"/>
      <c r="G638" s="244"/>
    </row>
    <row r="639" spans="6:7" ht="18" customHeight="1">
      <c r="F639" s="243"/>
      <c r="G639" s="244"/>
    </row>
    <row r="640" spans="6:7" ht="18" customHeight="1">
      <c r="F640" s="243"/>
      <c r="G640" s="244"/>
    </row>
    <row r="641" spans="6:7" ht="18" customHeight="1">
      <c r="F641" s="243"/>
      <c r="G641" s="244"/>
    </row>
    <row r="642" spans="6:7" ht="18" customHeight="1">
      <c r="F642" s="243"/>
      <c r="G642" s="244"/>
    </row>
    <row r="643" spans="6:7" ht="18" customHeight="1">
      <c r="F643" s="243"/>
      <c r="G643" s="244"/>
    </row>
    <row r="644" spans="6:7" ht="18" customHeight="1">
      <c r="F644" s="243"/>
      <c r="G644" s="244"/>
    </row>
    <row r="645" spans="6:7" ht="18" customHeight="1">
      <c r="F645" s="243"/>
      <c r="G645" s="244"/>
    </row>
    <row r="646" spans="6:7" ht="18" customHeight="1">
      <c r="F646" s="243"/>
      <c r="G646" s="244"/>
    </row>
    <row r="647" spans="6:7" ht="18" customHeight="1">
      <c r="F647" s="243"/>
      <c r="G647" s="244"/>
    </row>
    <row r="648" spans="6:7" ht="18" customHeight="1">
      <c r="F648" s="243"/>
      <c r="G648" s="244"/>
    </row>
    <row r="649" spans="6:7" ht="18" customHeight="1">
      <c r="F649" s="243"/>
      <c r="G649" s="244"/>
    </row>
    <row r="650" spans="6:7" ht="18" customHeight="1">
      <c r="F650" s="243"/>
      <c r="G650" s="244"/>
    </row>
    <row r="651" spans="6:7" ht="18" customHeight="1">
      <c r="F651" s="243"/>
      <c r="G651" s="244"/>
    </row>
    <row r="652" spans="6:7" ht="18" customHeight="1">
      <c r="F652" s="243"/>
      <c r="G652" s="244"/>
    </row>
    <row r="653" spans="6:7" ht="18" customHeight="1">
      <c r="F653" s="243"/>
      <c r="G653" s="244"/>
    </row>
    <row r="654" spans="6:7" ht="18" customHeight="1">
      <c r="F654" s="243"/>
      <c r="G654" s="244"/>
    </row>
    <row r="655" spans="6:7" ht="18" customHeight="1">
      <c r="F655" s="243"/>
      <c r="G655" s="244"/>
    </row>
    <row r="656" spans="6:7" ht="18" customHeight="1">
      <c r="F656" s="243"/>
      <c r="G656" s="244"/>
    </row>
    <row r="657" spans="6:7" ht="18" customHeight="1">
      <c r="F657" s="243"/>
      <c r="G657" s="244"/>
    </row>
    <row r="658" spans="6:7" ht="18" customHeight="1">
      <c r="F658" s="243"/>
      <c r="G658" s="244"/>
    </row>
    <row r="659" spans="6:7" ht="18" customHeight="1">
      <c r="F659" s="243"/>
      <c r="G659" s="244"/>
    </row>
    <row r="660" spans="6:7" ht="18" customHeight="1">
      <c r="F660" s="243"/>
      <c r="G660" s="244"/>
    </row>
    <row r="661" spans="6:7" ht="18" customHeight="1">
      <c r="F661" s="243"/>
      <c r="G661" s="244"/>
    </row>
    <row r="662" spans="6:7" ht="18" customHeight="1">
      <c r="F662" s="243"/>
      <c r="G662" s="244"/>
    </row>
    <row r="663" spans="6:7" ht="18" customHeight="1">
      <c r="F663" s="243"/>
      <c r="G663" s="244"/>
    </row>
    <row r="664" spans="6:7" ht="18" customHeight="1">
      <c r="F664" s="243"/>
      <c r="G664" s="244"/>
    </row>
    <row r="665" spans="6:7" ht="18" customHeight="1">
      <c r="F665" s="243"/>
      <c r="G665" s="244"/>
    </row>
    <row r="666" spans="6:7" ht="18" customHeight="1">
      <c r="F666" s="243"/>
      <c r="G666" s="244"/>
    </row>
    <row r="667" spans="6:7" ht="18" customHeight="1">
      <c r="F667" s="243"/>
      <c r="G667" s="244"/>
    </row>
    <row r="668" spans="6:7" ht="18" customHeight="1">
      <c r="F668" s="243"/>
      <c r="G668" s="244"/>
    </row>
    <row r="669" spans="6:7" ht="18" customHeight="1">
      <c r="F669" s="243"/>
      <c r="G669" s="244"/>
    </row>
    <row r="670" spans="6:7" ht="18" customHeight="1">
      <c r="F670" s="243"/>
      <c r="G670" s="244"/>
    </row>
    <row r="671" spans="6:7" ht="18" customHeight="1">
      <c r="F671" s="243"/>
      <c r="G671" s="244"/>
    </row>
    <row r="672" spans="6:7" ht="18" customHeight="1">
      <c r="F672" s="243"/>
      <c r="G672" s="244"/>
    </row>
    <row r="673" spans="6:7" ht="18" customHeight="1">
      <c r="F673" s="243"/>
      <c r="G673" s="244"/>
    </row>
    <row r="674" spans="6:7" ht="18" customHeight="1">
      <c r="F674" s="243"/>
      <c r="G674" s="244"/>
    </row>
    <row r="675" spans="6:7" ht="18" customHeight="1">
      <c r="F675" s="243"/>
      <c r="G675" s="244"/>
    </row>
    <row r="676" spans="6:7" ht="18" customHeight="1">
      <c r="F676" s="243"/>
      <c r="G676" s="244"/>
    </row>
    <row r="677" spans="6:7" ht="18" customHeight="1">
      <c r="F677" s="243"/>
      <c r="G677" s="244"/>
    </row>
    <row r="678" spans="6:7" ht="18" customHeight="1">
      <c r="F678" s="243"/>
      <c r="G678" s="244"/>
    </row>
    <row r="679" spans="6:7" ht="18" customHeight="1">
      <c r="F679" s="243"/>
      <c r="G679" s="244"/>
    </row>
    <row r="680" spans="6:7" ht="18" customHeight="1">
      <c r="F680" s="243"/>
      <c r="G680" s="244"/>
    </row>
    <row r="681" spans="6:7" ht="18" customHeight="1">
      <c r="F681" s="243"/>
      <c r="G681" s="244"/>
    </row>
    <row r="682" spans="6:7" ht="18" customHeight="1">
      <c r="F682" s="243"/>
      <c r="G682" s="244"/>
    </row>
    <row r="683" spans="6:7" ht="18" customHeight="1">
      <c r="F683" s="243"/>
      <c r="G683" s="244"/>
    </row>
    <row r="684" spans="6:7" ht="18" customHeight="1">
      <c r="F684" s="243"/>
      <c r="G684" s="244"/>
    </row>
    <row r="685" spans="6:7" ht="18" customHeight="1">
      <c r="F685" s="243"/>
      <c r="G685" s="244"/>
    </row>
    <row r="686" spans="6:7" ht="18" customHeight="1">
      <c r="F686" s="243"/>
      <c r="G686" s="244"/>
    </row>
    <row r="687" spans="6:7" ht="18" customHeight="1">
      <c r="F687" s="243"/>
      <c r="G687" s="244"/>
    </row>
    <row r="688" spans="6:7" ht="18" customHeight="1">
      <c r="F688" s="243"/>
      <c r="G688" s="244"/>
    </row>
    <row r="689" spans="6:7" ht="18" customHeight="1">
      <c r="F689" s="243"/>
      <c r="G689" s="244"/>
    </row>
    <row r="690" spans="6:7" ht="18" customHeight="1">
      <c r="F690" s="243"/>
      <c r="G690" s="244"/>
    </row>
    <row r="691" spans="6:7" ht="18" customHeight="1">
      <c r="F691" s="243"/>
      <c r="G691" s="244"/>
    </row>
    <row r="692" spans="6:7" ht="18" customHeight="1">
      <c r="F692" s="243"/>
      <c r="G692" s="244"/>
    </row>
    <row r="693" spans="6:7" ht="18" customHeight="1">
      <c r="F693" s="243"/>
      <c r="G693" s="244"/>
    </row>
    <row r="694" spans="6:7" ht="18" customHeight="1">
      <c r="F694" s="243"/>
      <c r="G694" s="244"/>
    </row>
    <row r="695" spans="6:7" ht="18" customHeight="1">
      <c r="F695" s="243"/>
      <c r="G695" s="244"/>
    </row>
    <row r="696" spans="6:7" ht="18" customHeight="1">
      <c r="F696" s="243"/>
      <c r="G696" s="244"/>
    </row>
    <row r="697" spans="6:7" ht="18" customHeight="1">
      <c r="F697" s="243"/>
      <c r="G697" s="244"/>
    </row>
    <row r="698" spans="6:7" ht="18" customHeight="1">
      <c r="F698" s="243"/>
      <c r="G698" s="244"/>
    </row>
    <row r="699" spans="6:7" ht="18" customHeight="1">
      <c r="F699" s="243"/>
      <c r="G699" s="244"/>
    </row>
    <row r="700" spans="6:7" ht="18" customHeight="1">
      <c r="F700" s="243"/>
      <c r="G700" s="244"/>
    </row>
    <row r="701" spans="6:7" ht="18" customHeight="1">
      <c r="F701" s="243"/>
      <c r="G701" s="244"/>
    </row>
    <row r="702" spans="6:7" ht="18" customHeight="1">
      <c r="F702" s="243"/>
      <c r="G702" s="244"/>
    </row>
    <row r="703" spans="6:7" ht="18" customHeight="1">
      <c r="F703" s="243"/>
      <c r="G703" s="244"/>
    </row>
    <row r="704" spans="6:7" ht="18" customHeight="1">
      <c r="F704" s="243"/>
      <c r="G704" s="244"/>
    </row>
    <row r="705" spans="6:7" ht="18" customHeight="1">
      <c r="F705" s="243"/>
      <c r="G705" s="244"/>
    </row>
    <row r="706" spans="6:7" ht="18" customHeight="1">
      <c r="F706" s="243"/>
      <c r="G706" s="244"/>
    </row>
    <row r="707" spans="6:7" ht="18" customHeight="1">
      <c r="F707" s="243"/>
      <c r="G707" s="244"/>
    </row>
    <row r="708" spans="6:7" ht="18" customHeight="1">
      <c r="F708" s="243"/>
      <c r="G708" s="244"/>
    </row>
    <row r="709" spans="6:7" ht="18" customHeight="1">
      <c r="F709" s="243"/>
      <c r="G709" s="244"/>
    </row>
    <row r="710" spans="6:7" ht="18" customHeight="1">
      <c r="F710" s="243"/>
      <c r="G710" s="244"/>
    </row>
    <row r="711" spans="6:7" ht="18" customHeight="1">
      <c r="F711" s="243"/>
      <c r="G711" s="244"/>
    </row>
    <row r="712" spans="6:7" ht="18" customHeight="1">
      <c r="F712" s="243"/>
      <c r="G712" s="244"/>
    </row>
    <row r="713" spans="6:7" ht="18" customHeight="1">
      <c r="F713" s="243"/>
      <c r="G713" s="244"/>
    </row>
    <row r="714" spans="6:7" ht="18" customHeight="1">
      <c r="F714" s="243"/>
      <c r="G714" s="244"/>
    </row>
    <row r="715" spans="6:7" ht="18" customHeight="1">
      <c r="F715" s="243"/>
      <c r="G715" s="244"/>
    </row>
    <row r="716" spans="6:7" ht="18" customHeight="1">
      <c r="F716" s="243"/>
      <c r="G716" s="244"/>
    </row>
    <row r="717" spans="6:7" ht="18" customHeight="1">
      <c r="F717" s="243"/>
      <c r="G717" s="244"/>
    </row>
    <row r="718" spans="6:7" ht="18" customHeight="1">
      <c r="F718" s="243"/>
      <c r="G718" s="244"/>
    </row>
    <row r="719" spans="6:7" ht="18" customHeight="1">
      <c r="F719" s="243"/>
      <c r="G719" s="244"/>
    </row>
    <row r="720" spans="6:7" ht="18" customHeight="1">
      <c r="F720" s="243"/>
      <c r="G720" s="244"/>
    </row>
    <row r="721" spans="6:7" ht="18" customHeight="1">
      <c r="F721" s="243"/>
      <c r="G721" s="244"/>
    </row>
    <row r="722" spans="6:7" ht="18" customHeight="1">
      <c r="F722" s="243"/>
      <c r="G722" s="244"/>
    </row>
    <row r="723" spans="6:7" ht="18" customHeight="1">
      <c r="F723" s="243"/>
      <c r="G723" s="244"/>
    </row>
    <row r="724" spans="6:7" ht="18" customHeight="1">
      <c r="F724" s="243"/>
      <c r="G724" s="244"/>
    </row>
    <row r="725" spans="6:7" ht="18" customHeight="1">
      <c r="F725" s="243"/>
      <c r="G725" s="244"/>
    </row>
    <row r="726" spans="6:7" ht="18" customHeight="1">
      <c r="F726" s="243"/>
      <c r="G726" s="244"/>
    </row>
    <row r="727" spans="6:7" ht="18" customHeight="1">
      <c r="F727" s="243"/>
      <c r="G727" s="244"/>
    </row>
    <row r="728" spans="6:7" ht="18" customHeight="1">
      <c r="F728" s="243"/>
      <c r="G728" s="244"/>
    </row>
    <row r="729" spans="6:7" ht="18" customHeight="1">
      <c r="F729" s="243"/>
      <c r="G729" s="244"/>
    </row>
    <row r="730" spans="6:7" ht="18" customHeight="1">
      <c r="F730" s="243"/>
      <c r="G730" s="244"/>
    </row>
    <row r="731" spans="6:7" ht="18" customHeight="1">
      <c r="F731" s="243"/>
      <c r="G731" s="244"/>
    </row>
    <row r="732" spans="6:7" ht="18" customHeight="1">
      <c r="F732" s="243"/>
      <c r="G732" s="244"/>
    </row>
    <row r="733" spans="6:7" ht="18" customHeight="1">
      <c r="F733" s="243"/>
      <c r="G733" s="244"/>
    </row>
    <row r="734" spans="6:7" ht="18" customHeight="1">
      <c r="F734" s="243"/>
      <c r="G734" s="244"/>
    </row>
    <row r="735" spans="6:7" ht="18" customHeight="1">
      <c r="F735" s="243"/>
      <c r="G735" s="244"/>
    </row>
    <row r="736" spans="6:7" ht="18" customHeight="1">
      <c r="F736" s="243"/>
      <c r="G736" s="244"/>
    </row>
    <row r="737" spans="6:7" ht="18" customHeight="1">
      <c r="F737" s="243"/>
      <c r="G737" s="244"/>
    </row>
    <row r="738" spans="6:7" ht="18" customHeight="1">
      <c r="F738" s="243"/>
      <c r="G738" s="244"/>
    </row>
    <row r="739" spans="6:7" ht="18" customHeight="1">
      <c r="F739" s="243"/>
      <c r="G739" s="244"/>
    </row>
    <row r="740" spans="6:7" ht="18" customHeight="1">
      <c r="F740" s="243"/>
      <c r="G740" s="244"/>
    </row>
    <row r="741" spans="6:7" ht="18" customHeight="1">
      <c r="F741" s="243"/>
      <c r="G741" s="244"/>
    </row>
    <row r="742" spans="6:7" ht="18" customHeight="1">
      <c r="F742" s="243"/>
      <c r="G742" s="244"/>
    </row>
    <row r="743" spans="6:7" ht="18" customHeight="1">
      <c r="F743" s="243"/>
      <c r="G743" s="244"/>
    </row>
    <row r="744" spans="6:7" ht="18" customHeight="1">
      <c r="F744" s="243"/>
      <c r="G744" s="244"/>
    </row>
    <row r="745" spans="6:7" ht="18" customHeight="1">
      <c r="F745" s="243"/>
      <c r="G745" s="244"/>
    </row>
    <row r="746" spans="6:7" ht="18" customHeight="1">
      <c r="F746" s="243"/>
      <c r="G746" s="244"/>
    </row>
    <row r="747" spans="6:7" ht="18" customHeight="1">
      <c r="F747" s="243"/>
      <c r="G747" s="244"/>
    </row>
    <row r="748" spans="6:7" ht="18" customHeight="1">
      <c r="F748" s="243"/>
      <c r="G748" s="244"/>
    </row>
    <row r="749" spans="6:7" ht="18" customHeight="1">
      <c r="F749" s="243"/>
      <c r="G749" s="244"/>
    </row>
    <row r="750" spans="6:7" ht="18" customHeight="1">
      <c r="F750" s="243"/>
      <c r="G750" s="244"/>
    </row>
    <row r="751" spans="6:7" ht="18" customHeight="1">
      <c r="F751" s="243"/>
      <c r="G751" s="244"/>
    </row>
    <row r="752" spans="6:7" ht="18" customHeight="1">
      <c r="F752" s="243"/>
      <c r="G752" s="244"/>
    </row>
    <row r="753" spans="6:7" ht="18" customHeight="1">
      <c r="F753" s="243"/>
      <c r="G753" s="244"/>
    </row>
    <row r="754" spans="6:7" ht="18" customHeight="1">
      <c r="F754" s="243"/>
      <c r="G754" s="244"/>
    </row>
    <row r="755" spans="6:7" ht="18" customHeight="1">
      <c r="F755" s="243"/>
      <c r="G755" s="244"/>
    </row>
    <row r="756" spans="6:7" ht="18" customHeight="1">
      <c r="F756" s="243"/>
      <c r="G756" s="244"/>
    </row>
    <row r="757" spans="6:7" ht="18" customHeight="1">
      <c r="F757" s="243"/>
      <c r="G757" s="244"/>
    </row>
    <row r="758" spans="6:7" ht="18" customHeight="1">
      <c r="F758" s="243"/>
      <c r="G758" s="244"/>
    </row>
    <row r="759" spans="6:7" ht="18" customHeight="1">
      <c r="F759" s="243"/>
      <c r="G759" s="244"/>
    </row>
    <row r="760" spans="6:7" ht="18" customHeight="1">
      <c r="F760" s="243"/>
      <c r="G760" s="244"/>
    </row>
    <row r="761" spans="6:7" ht="18" customHeight="1">
      <c r="F761" s="243"/>
      <c r="G761" s="244"/>
    </row>
    <row r="762" spans="6:7" ht="18" customHeight="1">
      <c r="F762" s="243"/>
      <c r="G762" s="244"/>
    </row>
    <row r="763" spans="6:7" ht="18" customHeight="1">
      <c r="F763" s="243"/>
      <c r="G763" s="244"/>
    </row>
    <row r="764" spans="6:7" ht="18" customHeight="1">
      <c r="F764" s="243"/>
      <c r="G764" s="244"/>
    </row>
    <row r="765" spans="6:7" ht="18" customHeight="1">
      <c r="F765" s="243"/>
      <c r="G765" s="244"/>
    </row>
    <row r="766" spans="6:7" ht="18" customHeight="1">
      <c r="F766" s="243"/>
      <c r="G766" s="244"/>
    </row>
    <row r="767" spans="6:7" ht="18" customHeight="1">
      <c r="F767" s="243"/>
      <c r="G767" s="244"/>
    </row>
    <row r="768" spans="6:7" ht="18" customHeight="1">
      <c r="F768" s="243"/>
      <c r="G768" s="244"/>
    </row>
    <row r="769" spans="6:7" ht="18" customHeight="1">
      <c r="F769" s="243"/>
      <c r="G769" s="244"/>
    </row>
    <row r="770" spans="6:7" ht="18" customHeight="1">
      <c r="F770" s="243"/>
      <c r="G770" s="244"/>
    </row>
    <row r="771" spans="6:7" ht="18" customHeight="1">
      <c r="F771" s="243"/>
      <c r="G771" s="244"/>
    </row>
    <row r="772" spans="6:7" ht="18" customHeight="1">
      <c r="F772" s="243"/>
      <c r="G772" s="244"/>
    </row>
    <row r="773" spans="6:7" ht="18" customHeight="1">
      <c r="F773" s="243"/>
      <c r="G773" s="244"/>
    </row>
    <row r="774" spans="6:7" ht="18" customHeight="1">
      <c r="F774" s="243"/>
      <c r="G774" s="244"/>
    </row>
    <row r="775" spans="6:7" ht="18" customHeight="1">
      <c r="F775" s="243"/>
      <c r="G775" s="244"/>
    </row>
    <row r="776" spans="6:7" ht="18" customHeight="1">
      <c r="F776" s="243"/>
      <c r="G776" s="244"/>
    </row>
    <row r="777" spans="6:7" ht="18" customHeight="1">
      <c r="F777" s="243"/>
      <c r="G777" s="244"/>
    </row>
    <row r="778" spans="6:7" ht="18" customHeight="1">
      <c r="F778" s="243"/>
      <c r="G778" s="244"/>
    </row>
    <row r="779" spans="6:7" ht="18" customHeight="1">
      <c r="F779" s="243"/>
      <c r="G779" s="244"/>
    </row>
    <row r="780" spans="6:7" ht="18" customHeight="1">
      <c r="F780" s="243"/>
      <c r="G780" s="244"/>
    </row>
    <row r="781" spans="6:7" ht="18" customHeight="1">
      <c r="F781" s="243"/>
      <c r="G781" s="244"/>
    </row>
    <row r="782" spans="6:7" ht="18" customHeight="1">
      <c r="F782" s="243"/>
      <c r="G782" s="244"/>
    </row>
    <row r="783" spans="6:7" ht="18" customHeight="1">
      <c r="F783" s="243"/>
      <c r="G783" s="244"/>
    </row>
    <row r="784" spans="6:7" ht="18" customHeight="1">
      <c r="F784" s="243"/>
      <c r="G784" s="244"/>
    </row>
    <row r="785" spans="6:7" ht="18" customHeight="1">
      <c r="F785" s="243"/>
      <c r="G785" s="244"/>
    </row>
    <row r="786" spans="6:7" ht="18" customHeight="1">
      <c r="F786" s="243"/>
      <c r="G786" s="244"/>
    </row>
    <row r="787" spans="6:7" ht="18" customHeight="1">
      <c r="F787" s="243"/>
      <c r="G787" s="244"/>
    </row>
    <row r="788" spans="6:7" ht="18" customHeight="1">
      <c r="F788" s="243"/>
      <c r="G788" s="244"/>
    </row>
    <row r="789" spans="6:7" ht="18" customHeight="1">
      <c r="F789" s="243"/>
      <c r="G789" s="244"/>
    </row>
    <row r="790" spans="6:7" ht="18" customHeight="1">
      <c r="F790" s="243"/>
      <c r="G790" s="244"/>
    </row>
    <row r="791" spans="6:7" ht="18" customHeight="1">
      <c r="F791" s="243"/>
      <c r="G791" s="244"/>
    </row>
    <row r="792" spans="6:7" ht="18" customHeight="1">
      <c r="F792" s="243"/>
      <c r="G792" s="244"/>
    </row>
    <row r="793" spans="6:7" ht="18" customHeight="1">
      <c r="F793" s="243"/>
      <c r="G793" s="244"/>
    </row>
    <row r="794" spans="6:7" ht="18" customHeight="1">
      <c r="F794" s="243"/>
      <c r="G794" s="244"/>
    </row>
    <row r="795" spans="6:7" ht="18" customHeight="1">
      <c r="F795" s="243"/>
      <c r="G795" s="244"/>
    </row>
    <row r="796" spans="6:7" ht="18" customHeight="1">
      <c r="F796" s="243"/>
      <c r="G796" s="244"/>
    </row>
    <row r="797" spans="6:7" ht="18" customHeight="1">
      <c r="F797" s="243"/>
      <c r="G797" s="244"/>
    </row>
    <row r="798" spans="6:7" ht="18" customHeight="1">
      <c r="F798" s="243"/>
      <c r="G798" s="244"/>
    </row>
    <row r="799" spans="6:7" ht="18" customHeight="1">
      <c r="F799" s="243"/>
      <c r="G799" s="244"/>
    </row>
    <row r="800" spans="6:7" ht="18" customHeight="1">
      <c r="F800" s="243"/>
      <c r="G800" s="244"/>
    </row>
    <row r="801" spans="6:7" ht="18" customHeight="1">
      <c r="F801" s="243"/>
      <c r="G801" s="244"/>
    </row>
    <row r="802" spans="6:7" ht="18" customHeight="1">
      <c r="F802" s="243"/>
      <c r="G802" s="244"/>
    </row>
    <row r="803" spans="6:7" ht="18" customHeight="1">
      <c r="F803" s="243"/>
      <c r="G803" s="244"/>
    </row>
    <row r="804" spans="6:7" ht="18" customHeight="1">
      <c r="F804" s="243"/>
      <c r="G804" s="244"/>
    </row>
    <row r="805" spans="6:7" ht="18" customHeight="1">
      <c r="F805" s="243"/>
      <c r="G805" s="244"/>
    </row>
    <row r="806" spans="6:7" ht="18" customHeight="1">
      <c r="F806" s="243"/>
      <c r="G806" s="244"/>
    </row>
    <row r="807" spans="6:7" ht="18" customHeight="1">
      <c r="F807" s="243"/>
      <c r="G807" s="244"/>
    </row>
    <row r="808" spans="6:7" ht="18" customHeight="1">
      <c r="F808" s="243"/>
      <c r="G808" s="244"/>
    </row>
    <row r="809" spans="6:7" ht="18" customHeight="1">
      <c r="F809" s="243"/>
      <c r="G809" s="244"/>
    </row>
    <row r="810" spans="6:7" ht="18" customHeight="1">
      <c r="F810" s="243"/>
      <c r="G810" s="244"/>
    </row>
    <row r="811" spans="6:7" ht="18" customHeight="1">
      <c r="F811" s="243"/>
      <c r="G811" s="244"/>
    </row>
    <row r="812" spans="6:7" ht="18" customHeight="1">
      <c r="F812" s="243"/>
      <c r="G812" s="244"/>
    </row>
    <row r="813" spans="6:7" ht="18" customHeight="1">
      <c r="F813" s="243"/>
      <c r="G813" s="244"/>
    </row>
    <row r="814" spans="6:7" ht="18" customHeight="1">
      <c r="F814" s="243"/>
      <c r="G814" s="244"/>
    </row>
    <row r="815" spans="6:7" ht="18" customHeight="1">
      <c r="F815" s="243"/>
      <c r="G815" s="244"/>
    </row>
    <row r="816" spans="6:7" ht="18" customHeight="1">
      <c r="F816" s="243"/>
      <c r="G816" s="244"/>
    </row>
    <row r="817" spans="6:7" ht="18" customHeight="1">
      <c r="F817" s="243"/>
      <c r="G817" s="244"/>
    </row>
    <row r="818" spans="6:7" ht="18" customHeight="1">
      <c r="F818" s="243"/>
      <c r="G818" s="244"/>
    </row>
    <row r="819" spans="6:7" ht="18" customHeight="1">
      <c r="F819" s="243"/>
      <c r="G819" s="244"/>
    </row>
    <row r="820" spans="6:7" ht="18" customHeight="1">
      <c r="F820" s="243"/>
      <c r="G820" s="244"/>
    </row>
    <row r="821" spans="6:7" ht="18" customHeight="1">
      <c r="F821" s="243"/>
      <c r="G821" s="244"/>
    </row>
    <row r="822" spans="6:7" ht="18" customHeight="1">
      <c r="F822" s="243"/>
      <c r="G822" s="244"/>
    </row>
    <row r="823" spans="6:7" ht="18" customHeight="1">
      <c r="F823" s="243"/>
      <c r="G823" s="244"/>
    </row>
    <row r="824" spans="6:7" ht="18" customHeight="1">
      <c r="F824" s="243"/>
      <c r="G824" s="244"/>
    </row>
    <row r="825" spans="6:7" ht="18" customHeight="1">
      <c r="F825" s="243"/>
      <c r="G825" s="244"/>
    </row>
    <row r="826" spans="6:7" ht="18" customHeight="1">
      <c r="F826" s="243"/>
      <c r="G826" s="244"/>
    </row>
    <row r="827" spans="6:7" ht="18" customHeight="1">
      <c r="F827" s="243"/>
      <c r="G827" s="244"/>
    </row>
    <row r="828" spans="6:7" ht="18" customHeight="1">
      <c r="F828" s="243"/>
      <c r="G828" s="244"/>
    </row>
    <row r="829" spans="6:7" ht="18" customHeight="1">
      <c r="F829" s="243"/>
      <c r="G829" s="244"/>
    </row>
    <row r="830" spans="6:7" ht="18" customHeight="1">
      <c r="F830" s="243"/>
      <c r="G830" s="244"/>
    </row>
    <row r="831" spans="6:7" ht="18" customHeight="1">
      <c r="F831" s="243"/>
      <c r="G831" s="244"/>
    </row>
    <row r="832" spans="6:7" ht="18" customHeight="1">
      <c r="F832" s="243"/>
      <c r="G832" s="244"/>
    </row>
    <row r="833" spans="6:7" ht="18" customHeight="1">
      <c r="F833" s="243"/>
      <c r="G833" s="244"/>
    </row>
    <row r="834" spans="6:7" ht="18" customHeight="1">
      <c r="F834" s="243"/>
      <c r="G834" s="244"/>
    </row>
    <row r="835" spans="6:7" ht="18" customHeight="1">
      <c r="F835" s="243"/>
      <c r="G835" s="244"/>
    </row>
    <row r="836" spans="6:7" ht="18" customHeight="1">
      <c r="F836" s="243"/>
      <c r="G836" s="244"/>
    </row>
    <row r="837" spans="6:7" ht="18" customHeight="1">
      <c r="F837" s="243"/>
      <c r="G837" s="244"/>
    </row>
    <row r="838" spans="6:7" ht="18" customHeight="1">
      <c r="F838" s="243"/>
      <c r="G838" s="244"/>
    </row>
    <row r="839" spans="6:7" ht="18" customHeight="1">
      <c r="F839" s="243"/>
      <c r="G839" s="244"/>
    </row>
    <row r="840" spans="6:7" ht="18" customHeight="1">
      <c r="F840" s="243"/>
      <c r="G840" s="244"/>
    </row>
    <row r="841" spans="6:7" ht="18" customHeight="1">
      <c r="F841" s="243"/>
      <c r="G841" s="244"/>
    </row>
    <row r="842" spans="6:7" ht="18" customHeight="1">
      <c r="F842" s="243"/>
      <c r="G842" s="244"/>
    </row>
    <row r="843" spans="6:7" ht="18" customHeight="1">
      <c r="F843" s="243"/>
      <c r="G843" s="244"/>
    </row>
    <row r="844" spans="6:7" ht="18" customHeight="1">
      <c r="F844" s="243"/>
      <c r="G844" s="244"/>
    </row>
    <row r="845" spans="6:7" ht="18" customHeight="1">
      <c r="F845" s="243"/>
      <c r="G845" s="244"/>
    </row>
    <row r="846" spans="6:7" ht="18" customHeight="1">
      <c r="F846" s="243"/>
      <c r="G846" s="244"/>
    </row>
    <row r="847" spans="6:7" ht="18" customHeight="1">
      <c r="F847" s="243"/>
      <c r="G847" s="244"/>
    </row>
    <row r="848" spans="6:7" ht="18" customHeight="1">
      <c r="F848" s="243"/>
      <c r="G848" s="244"/>
    </row>
    <row r="849" spans="6:7" ht="18" customHeight="1">
      <c r="F849" s="243"/>
      <c r="G849" s="244"/>
    </row>
    <row r="850" spans="6:7" ht="18" customHeight="1">
      <c r="F850" s="243"/>
      <c r="G850" s="244"/>
    </row>
    <row r="851" spans="6:7" ht="18" customHeight="1">
      <c r="F851" s="243"/>
      <c r="G851" s="244"/>
    </row>
    <row r="852" spans="6:7" ht="18" customHeight="1">
      <c r="F852" s="243"/>
      <c r="G852" s="244"/>
    </row>
    <row r="853" spans="6:7" ht="18" customHeight="1">
      <c r="F853" s="243"/>
      <c r="G853" s="244"/>
    </row>
    <row r="854" spans="6:7" ht="18" customHeight="1">
      <c r="F854" s="243"/>
      <c r="G854" s="244"/>
    </row>
    <row r="855" spans="6:7" ht="18" customHeight="1">
      <c r="F855" s="243"/>
      <c r="G855" s="244"/>
    </row>
    <row r="856" spans="6:7" ht="18" customHeight="1">
      <c r="F856" s="243"/>
      <c r="G856" s="244"/>
    </row>
    <row r="857" spans="6:7" ht="18" customHeight="1">
      <c r="F857" s="243"/>
      <c r="G857" s="244"/>
    </row>
    <row r="858" spans="6:7" ht="18" customHeight="1">
      <c r="F858" s="243"/>
      <c r="G858" s="244"/>
    </row>
    <row r="859" spans="6:7" ht="18" customHeight="1">
      <c r="F859" s="243"/>
      <c r="G859" s="244"/>
    </row>
    <row r="860" spans="6:7" ht="18" customHeight="1">
      <c r="F860" s="243"/>
      <c r="G860" s="244"/>
    </row>
    <row r="861" spans="6:7" ht="18" customHeight="1">
      <c r="F861" s="243"/>
      <c r="G861" s="244"/>
    </row>
    <row r="862" spans="6:7" ht="18" customHeight="1">
      <c r="F862" s="243"/>
      <c r="G862" s="244"/>
    </row>
    <row r="863" spans="6:7" ht="18" customHeight="1">
      <c r="F863" s="243"/>
      <c r="G863" s="244"/>
    </row>
    <row r="864" spans="6:7" ht="18" customHeight="1">
      <c r="F864" s="243"/>
      <c r="G864" s="244"/>
    </row>
    <row r="865" spans="6:7" ht="18" customHeight="1">
      <c r="F865" s="243"/>
      <c r="G865" s="244"/>
    </row>
    <row r="866" spans="6:7" ht="18" customHeight="1">
      <c r="F866" s="243"/>
      <c r="G866" s="244"/>
    </row>
    <row r="867" spans="6:7" ht="18" customHeight="1">
      <c r="F867" s="243"/>
      <c r="G867" s="244"/>
    </row>
    <row r="868" spans="6:7" ht="18" customHeight="1">
      <c r="F868" s="243"/>
      <c r="G868" s="244"/>
    </row>
    <row r="869" spans="6:7" ht="18" customHeight="1">
      <c r="F869" s="243"/>
      <c r="G869" s="244"/>
    </row>
    <row r="870" spans="6:7" ht="18" customHeight="1">
      <c r="F870" s="243"/>
      <c r="G870" s="244"/>
    </row>
    <row r="871" spans="6:7" ht="18" customHeight="1">
      <c r="F871" s="243"/>
      <c r="G871" s="244"/>
    </row>
    <row r="872" spans="6:7" ht="18" customHeight="1">
      <c r="F872" s="243"/>
      <c r="G872" s="244"/>
    </row>
    <row r="873" spans="6:7" ht="18" customHeight="1">
      <c r="F873" s="243"/>
      <c r="G873" s="244"/>
    </row>
    <row r="874" spans="6:7" ht="18" customHeight="1">
      <c r="F874" s="243"/>
      <c r="G874" s="244"/>
    </row>
    <row r="875" spans="6:7" ht="18" customHeight="1">
      <c r="F875" s="243"/>
      <c r="G875" s="244"/>
    </row>
    <row r="876" spans="6:7" ht="18" customHeight="1">
      <c r="F876" s="243"/>
      <c r="G876" s="244"/>
    </row>
    <row r="877" spans="6:7" ht="18" customHeight="1">
      <c r="F877" s="243"/>
      <c r="G877" s="244"/>
    </row>
    <row r="878" spans="6:7" ht="18" customHeight="1">
      <c r="F878" s="243"/>
      <c r="G878" s="244"/>
    </row>
    <row r="879" spans="6:7" ht="18" customHeight="1">
      <c r="F879" s="243"/>
      <c r="G879" s="244"/>
    </row>
    <row r="880" spans="6:7" ht="18" customHeight="1">
      <c r="F880" s="243"/>
      <c r="G880" s="244"/>
    </row>
    <row r="881" spans="6:7" ht="18" customHeight="1">
      <c r="F881" s="243"/>
      <c r="G881" s="244"/>
    </row>
    <row r="882" spans="6:7" ht="18" customHeight="1">
      <c r="F882" s="243"/>
      <c r="G882" s="244"/>
    </row>
    <row r="883" spans="6:7" ht="18" customHeight="1">
      <c r="F883" s="243"/>
      <c r="G883" s="244"/>
    </row>
    <row r="884" spans="6:7" ht="18" customHeight="1">
      <c r="F884" s="243"/>
      <c r="G884" s="244"/>
    </row>
    <row r="885" spans="6:7" ht="18" customHeight="1">
      <c r="F885" s="243"/>
      <c r="G885" s="244"/>
    </row>
    <row r="886" spans="6:7" ht="18" customHeight="1">
      <c r="F886" s="243"/>
      <c r="G886" s="244"/>
    </row>
    <row r="887" spans="6:7" ht="18" customHeight="1">
      <c r="F887" s="243"/>
      <c r="G887" s="244"/>
    </row>
    <row r="888" spans="6:7" ht="18" customHeight="1">
      <c r="F888" s="243"/>
      <c r="G888" s="244"/>
    </row>
    <row r="889" spans="6:7" ht="18" customHeight="1">
      <c r="F889" s="243"/>
      <c r="G889" s="244"/>
    </row>
    <row r="890" spans="6:7" ht="18" customHeight="1">
      <c r="F890" s="243"/>
      <c r="G890" s="244"/>
    </row>
    <row r="891" spans="6:7" ht="18" customHeight="1">
      <c r="F891" s="243"/>
      <c r="G891" s="244"/>
    </row>
    <row r="892" spans="6:7" ht="18" customHeight="1">
      <c r="F892" s="243"/>
      <c r="G892" s="244"/>
    </row>
    <row r="893" spans="6:7" ht="18" customHeight="1">
      <c r="F893" s="243"/>
      <c r="G893" s="244"/>
    </row>
    <row r="894" spans="6:7" ht="18" customHeight="1">
      <c r="F894" s="243"/>
      <c r="G894" s="244"/>
    </row>
    <row r="895" spans="6:7" ht="18" customHeight="1">
      <c r="F895" s="243"/>
      <c r="G895" s="244"/>
    </row>
    <row r="896" spans="6:7" ht="18" customHeight="1">
      <c r="F896" s="243"/>
      <c r="G896" s="244"/>
    </row>
    <row r="897" spans="6:7" ht="18" customHeight="1">
      <c r="F897" s="243"/>
      <c r="G897" s="244"/>
    </row>
    <row r="898" spans="6:7" ht="18" customHeight="1">
      <c r="F898" s="243"/>
      <c r="G898" s="244"/>
    </row>
    <row r="899" spans="6:7" ht="18" customHeight="1">
      <c r="F899" s="243"/>
      <c r="G899" s="244"/>
    </row>
    <row r="900" spans="6:7" ht="18" customHeight="1">
      <c r="F900" s="243"/>
      <c r="G900" s="244"/>
    </row>
    <row r="901" spans="6:7" ht="18" customHeight="1">
      <c r="F901" s="243"/>
      <c r="G901" s="244"/>
    </row>
    <row r="902" spans="6:7" ht="18" customHeight="1">
      <c r="F902" s="243"/>
      <c r="G902" s="244"/>
    </row>
    <row r="903" spans="6:7" ht="18" customHeight="1">
      <c r="F903" s="243"/>
      <c r="G903" s="244"/>
    </row>
    <row r="904" spans="6:7" ht="18" customHeight="1">
      <c r="F904" s="243"/>
      <c r="G904" s="244"/>
    </row>
    <row r="905" spans="6:7" ht="18" customHeight="1">
      <c r="F905" s="243"/>
      <c r="G905" s="244"/>
    </row>
    <row r="906" spans="6:7" ht="18" customHeight="1">
      <c r="F906" s="243"/>
      <c r="G906" s="244"/>
    </row>
    <row r="907" spans="6:7" ht="18" customHeight="1">
      <c r="F907" s="243"/>
      <c r="G907" s="244"/>
    </row>
    <row r="908" spans="6:7" ht="18" customHeight="1">
      <c r="F908" s="243"/>
      <c r="G908" s="244"/>
    </row>
    <row r="909" spans="6:7" ht="18" customHeight="1">
      <c r="F909" s="243"/>
      <c r="G909" s="244"/>
    </row>
    <row r="910" spans="6:7" ht="18" customHeight="1">
      <c r="F910" s="243"/>
      <c r="G910" s="244"/>
    </row>
    <row r="911" spans="6:7" ht="18" customHeight="1">
      <c r="F911" s="243"/>
      <c r="G911" s="244"/>
    </row>
    <row r="912" spans="6:7" ht="18" customHeight="1">
      <c r="F912" s="243"/>
      <c r="G912" s="244"/>
    </row>
    <row r="913" spans="6:7" ht="18" customHeight="1">
      <c r="F913" s="243"/>
      <c r="G913" s="244"/>
    </row>
    <row r="914" spans="6:7" ht="18" customHeight="1">
      <c r="F914" s="243"/>
      <c r="G914" s="244"/>
    </row>
    <row r="915" spans="6:7" ht="18" customHeight="1">
      <c r="F915" s="243"/>
      <c r="G915" s="244"/>
    </row>
    <row r="916" spans="6:7" ht="18" customHeight="1">
      <c r="F916" s="243"/>
      <c r="G916" s="244"/>
    </row>
    <row r="917" spans="6:7" ht="18" customHeight="1">
      <c r="F917" s="243"/>
      <c r="G917" s="244"/>
    </row>
    <row r="918" spans="6:7" ht="18" customHeight="1">
      <c r="F918" s="243"/>
      <c r="G918" s="244"/>
    </row>
    <row r="919" spans="6:7" ht="18" customHeight="1">
      <c r="F919" s="243"/>
      <c r="G919" s="244"/>
    </row>
    <row r="920" spans="6:7" ht="18" customHeight="1">
      <c r="F920" s="243"/>
      <c r="G920" s="244"/>
    </row>
    <row r="921" spans="6:7" ht="18" customHeight="1">
      <c r="F921" s="243"/>
      <c r="G921" s="244"/>
    </row>
    <row r="922" spans="6:7" ht="18" customHeight="1">
      <c r="F922" s="243"/>
      <c r="G922" s="244"/>
    </row>
    <row r="923" spans="6:7" ht="18" customHeight="1">
      <c r="F923" s="243"/>
      <c r="G923" s="244"/>
    </row>
    <row r="924" spans="6:7" ht="18" customHeight="1">
      <c r="F924" s="243"/>
      <c r="G924" s="244"/>
    </row>
    <row r="925" spans="6:7" ht="18" customHeight="1">
      <c r="F925" s="243"/>
      <c r="G925" s="244"/>
    </row>
    <row r="926" spans="6:7" ht="18" customHeight="1">
      <c r="F926" s="243"/>
      <c r="G926" s="244"/>
    </row>
    <row r="927" spans="6:7" ht="18" customHeight="1">
      <c r="F927" s="243"/>
      <c r="G927" s="244"/>
    </row>
    <row r="928" spans="6:7" ht="18" customHeight="1">
      <c r="F928" s="243"/>
      <c r="G928" s="244"/>
    </row>
    <row r="929" spans="6:7" ht="18" customHeight="1">
      <c r="F929" s="243"/>
      <c r="G929" s="244"/>
    </row>
    <row r="930" spans="6:7" ht="18" customHeight="1">
      <c r="F930" s="243"/>
      <c r="G930" s="244"/>
    </row>
    <row r="931" spans="6:7" ht="18" customHeight="1">
      <c r="F931" s="243"/>
      <c r="G931" s="244"/>
    </row>
    <row r="932" spans="6:7" ht="18" customHeight="1">
      <c r="F932" s="243"/>
      <c r="G932" s="244"/>
    </row>
    <row r="933" spans="6:7" ht="18" customHeight="1">
      <c r="F933" s="243"/>
      <c r="G933" s="244"/>
    </row>
    <row r="934" spans="6:7" ht="18" customHeight="1">
      <c r="F934" s="243"/>
      <c r="G934" s="244"/>
    </row>
    <row r="935" spans="6:7" ht="18" customHeight="1">
      <c r="F935" s="243"/>
      <c r="G935" s="244"/>
    </row>
    <row r="936" spans="6:7" ht="18" customHeight="1">
      <c r="F936" s="243"/>
      <c r="G936" s="244"/>
    </row>
    <row r="937" spans="6:7" ht="18" customHeight="1">
      <c r="F937" s="243"/>
      <c r="G937" s="244"/>
    </row>
    <row r="938" spans="6:7" ht="18" customHeight="1">
      <c r="F938" s="243"/>
      <c r="G938" s="244"/>
    </row>
    <row r="939" spans="6:7" ht="18" customHeight="1">
      <c r="F939" s="243"/>
      <c r="G939" s="244"/>
    </row>
    <row r="940" spans="6:7" ht="18" customHeight="1">
      <c r="F940" s="243"/>
      <c r="G940" s="244"/>
    </row>
    <row r="941" spans="6:7" ht="18" customHeight="1">
      <c r="F941" s="243"/>
      <c r="G941" s="244"/>
    </row>
    <row r="942" spans="6:7" ht="18" customHeight="1">
      <c r="F942" s="243"/>
      <c r="G942" s="244"/>
    </row>
    <row r="943" spans="6:7" ht="18" customHeight="1">
      <c r="F943" s="243"/>
      <c r="G943" s="244"/>
    </row>
    <row r="944" spans="6:7" ht="18" customHeight="1">
      <c r="F944" s="243"/>
      <c r="G944" s="244"/>
    </row>
    <row r="945" spans="6:7" ht="18" customHeight="1">
      <c r="F945" s="243"/>
      <c r="G945" s="244"/>
    </row>
    <row r="946" spans="6:7" ht="18" customHeight="1">
      <c r="F946" s="243"/>
      <c r="G946" s="244"/>
    </row>
    <row r="947" spans="6:7" ht="18" customHeight="1">
      <c r="F947" s="243"/>
      <c r="G947" s="244"/>
    </row>
    <row r="948" spans="6:7" ht="18" customHeight="1">
      <c r="F948" s="243"/>
      <c r="G948" s="244"/>
    </row>
    <row r="949" spans="6:7" ht="18" customHeight="1">
      <c r="F949" s="243"/>
      <c r="G949" s="244"/>
    </row>
    <row r="950" spans="6:7" ht="18" customHeight="1">
      <c r="F950" s="243"/>
      <c r="G950" s="244"/>
    </row>
    <row r="951" spans="6:7" ht="18" customHeight="1">
      <c r="F951" s="243"/>
      <c r="G951" s="244"/>
    </row>
    <row r="952" spans="6:7" ht="18" customHeight="1">
      <c r="F952" s="243"/>
      <c r="G952" s="244"/>
    </row>
    <row r="953" spans="6:7" ht="18" customHeight="1">
      <c r="F953" s="243"/>
      <c r="G953" s="244"/>
    </row>
    <row r="954" spans="6:7" ht="18" customHeight="1">
      <c r="F954" s="243"/>
      <c r="G954" s="244"/>
    </row>
    <row r="955" spans="6:7" ht="18" customHeight="1">
      <c r="F955" s="243"/>
      <c r="G955" s="244"/>
    </row>
    <row r="956" spans="6:7" ht="18" customHeight="1">
      <c r="F956" s="243"/>
      <c r="G956" s="244"/>
    </row>
    <row r="957" spans="6:7" ht="18" customHeight="1">
      <c r="F957" s="243"/>
      <c r="G957" s="244"/>
    </row>
    <row r="958" spans="6:7" ht="18" customHeight="1">
      <c r="F958" s="243"/>
      <c r="G958" s="244"/>
    </row>
    <row r="959" spans="6:7" ht="18" customHeight="1">
      <c r="F959" s="243"/>
      <c r="G959" s="244"/>
    </row>
    <row r="960" spans="6:7" ht="18" customHeight="1">
      <c r="F960" s="243"/>
      <c r="G960" s="244"/>
    </row>
    <row r="961" spans="6:7" ht="18" customHeight="1">
      <c r="F961" s="243"/>
      <c r="G961" s="244"/>
    </row>
    <row r="962" spans="6:7" ht="18" customHeight="1">
      <c r="F962" s="243"/>
      <c r="G962" s="244"/>
    </row>
    <row r="963" spans="6:7" ht="18" customHeight="1">
      <c r="F963" s="243"/>
      <c r="G963" s="244"/>
    </row>
    <row r="964" spans="6:7" ht="18" customHeight="1">
      <c r="F964" s="243"/>
      <c r="G964" s="244"/>
    </row>
    <row r="965" spans="6:7" ht="18" customHeight="1">
      <c r="F965" s="243"/>
      <c r="G965" s="244"/>
    </row>
    <row r="966" spans="6:7" ht="18" customHeight="1">
      <c r="F966" s="243"/>
      <c r="G966" s="244"/>
    </row>
    <row r="967" spans="6:7" ht="18" customHeight="1">
      <c r="F967" s="243"/>
      <c r="G967" s="244"/>
    </row>
    <row r="968" spans="6:7" ht="18" customHeight="1">
      <c r="F968" s="243"/>
      <c r="G968" s="244"/>
    </row>
    <row r="969" spans="6:7" ht="18" customHeight="1">
      <c r="F969" s="243"/>
      <c r="G969" s="244"/>
    </row>
    <row r="970" spans="6:7" ht="18" customHeight="1">
      <c r="F970" s="243"/>
      <c r="G970" s="244"/>
    </row>
    <row r="971" spans="6:7" ht="18" customHeight="1">
      <c r="F971" s="243"/>
      <c r="G971" s="244"/>
    </row>
    <row r="972" spans="6:7" ht="18" customHeight="1">
      <c r="F972" s="243"/>
      <c r="G972" s="244"/>
    </row>
    <row r="973" spans="6:7" ht="18" customHeight="1">
      <c r="F973" s="243"/>
      <c r="G973" s="244"/>
    </row>
    <row r="974" spans="6:7" ht="18" customHeight="1">
      <c r="F974" s="243"/>
      <c r="G974" s="244"/>
    </row>
    <row r="975" spans="6:7" ht="18" customHeight="1">
      <c r="F975" s="243"/>
      <c r="G975" s="244"/>
    </row>
    <row r="976" spans="6:7" ht="18" customHeight="1">
      <c r="F976" s="243"/>
      <c r="G976" s="244"/>
    </row>
    <row r="977" spans="6:7" ht="18" customHeight="1">
      <c r="F977" s="243"/>
      <c r="G977" s="244"/>
    </row>
    <row r="978" spans="6:7" ht="18" customHeight="1">
      <c r="F978" s="243"/>
      <c r="G978" s="244"/>
    </row>
    <row r="979" spans="6:7" ht="18" customHeight="1">
      <c r="F979" s="243"/>
      <c r="G979" s="244"/>
    </row>
    <row r="980" spans="6:7" ht="18" customHeight="1">
      <c r="F980" s="243"/>
      <c r="G980" s="244"/>
    </row>
    <row r="981" spans="6:7" ht="18" customHeight="1">
      <c r="F981" s="243"/>
      <c r="G981" s="244"/>
    </row>
    <row r="982" spans="6:7" ht="18" customHeight="1">
      <c r="F982" s="243"/>
      <c r="G982" s="244"/>
    </row>
    <row r="983" spans="6:7" ht="18" customHeight="1">
      <c r="F983" s="243"/>
      <c r="G983" s="244"/>
    </row>
    <row r="984" spans="6:7" ht="18" customHeight="1">
      <c r="F984" s="243"/>
      <c r="G984" s="244"/>
    </row>
    <row r="985" spans="6:7" ht="18" customHeight="1">
      <c r="F985" s="243"/>
      <c r="G985" s="244"/>
    </row>
    <row r="986" spans="6:7" ht="18" customHeight="1">
      <c r="F986" s="243"/>
      <c r="G986" s="244"/>
    </row>
    <row r="987" spans="6:7" ht="18" customHeight="1">
      <c r="F987" s="243"/>
      <c r="G987" s="244"/>
    </row>
    <row r="988" spans="6:7" ht="18" customHeight="1">
      <c r="F988" s="243"/>
      <c r="G988" s="244"/>
    </row>
    <row r="989" spans="6:7" ht="18" customHeight="1">
      <c r="F989" s="243"/>
      <c r="G989" s="244"/>
    </row>
    <row r="990" spans="6:7" ht="18" customHeight="1">
      <c r="F990" s="243"/>
      <c r="G990" s="244"/>
    </row>
    <row r="991" spans="6:7" ht="18" customHeight="1">
      <c r="F991" s="243"/>
      <c r="G991" s="244"/>
    </row>
    <row r="992" spans="6:7" ht="18" customHeight="1">
      <c r="F992" s="243"/>
      <c r="G992" s="244"/>
    </row>
    <row r="993" spans="6:7" ht="18" customHeight="1">
      <c r="F993" s="243"/>
      <c r="G993" s="244"/>
    </row>
    <row r="994" spans="6:7" ht="18" customHeight="1">
      <c r="F994" s="243"/>
      <c r="G994" s="244"/>
    </row>
    <row r="995" spans="6:7" ht="18" customHeight="1">
      <c r="F995" s="243"/>
      <c r="G995" s="244"/>
    </row>
    <row r="996" spans="6:7" ht="18" customHeight="1">
      <c r="F996" s="243"/>
      <c r="G996" s="244"/>
    </row>
    <row r="997" spans="6:7" ht="18" customHeight="1">
      <c r="F997" s="243"/>
      <c r="G997" s="244"/>
    </row>
    <row r="998" spans="6:7" ht="18" customHeight="1">
      <c r="F998" s="243"/>
      <c r="G998" s="244"/>
    </row>
    <row r="999" spans="6:7" ht="18" customHeight="1">
      <c r="F999" s="243"/>
      <c r="G999" s="244"/>
    </row>
    <row r="1000" spans="6:7" ht="18" customHeight="1">
      <c r="F1000" s="243"/>
      <c r="G1000" s="244"/>
    </row>
  </sheetData>
  <conditionalFormatting sqref="B2">
    <cfRule type="cellIs" dxfId="90" priority="1" operator="lessThan">
      <formula>0</formula>
    </cfRule>
  </conditionalFormatting>
  <conditionalFormatting sqref="E2">
    <cfRule type="cellIs" dxfId="89" priority="2" operator="greaterThan">
      <formula>0</formula>
    </cfRule>
  </conditionalFormatting>
  <pageMargins left="0.7" right="0.7" top="0.75" bottom="0.75" header="0" footer="0"/>
  <pageSetup orientation="portrait"/>
  <headerFooter>
    <oddFooter>&amp;L_x000D_#000000 USAA Classification: Public</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EX549"/>
  <sheetViews>
    <sheetView workbookViewId="0"/>
  </sheetViews>
  <sheetFormatPr defaultColWidth="9.109375" defaultRowHeight="15" customHeight="1"/>
  <cols>
    <col min="1" max="1" width="17.44140625" customWidth="1"/>
    <col min="2" max="2" width="46.5546875" customWidth="1"/>
    <col min="3" max="3" width="33.88671875" customWidth="1"/>
    <col min="4" max="4" width="16.5546875" customWidth="1"/>
    <col min="5" max="5" width="6.5546875" customWidth="1"/>
    <col min="6" max="6" width="17.88671875" customWidth="1"/>
    <col min="7" max="7" width="20.88671875" customWidth="1"/>
    <col min="8" max="11" width="15.88671875" customWidth="1"/>
    <col min="12" max="19" width="17.88671875" customWidth="1"/>
    <col min="20" max="20" width="21.5546875" customWidth="1"/>
    <col min="21" max="21" width="14.5546875" customWidth="1"/>
    <col min="22" max="22" width="17.44140625" customWidth="1"/>
    <col min="23" max="23" width="15.5546875" customWidth="1"/>
    <col min="24" max="24" width="18.88671875" customWidth="1"/>
    <col min="25" max="25" width="57.88671875" customWidth="1"/>
    <col min="26" max="27" width="17.88671875" customWidth="1"/>
    <col min="28" max="28" width="12" customWidth="1"/>
    <col min="29" max="29" width="13.109375" customWidth="1"/>
    <col min="30" max="31" width="21.88671875" customWidth="1"/>
    <col min="32" max="32" width="20" customWidth="1"/>
    <col min="33" max="34" width="23" customWidth="1"/>
    <col min="35" max="35" width="19.44140625" customWidth="1"/>
    <col min="36" max="36" width="20.109375" customWidth="1"/>
    <col min="37" max="37" width="17.88671875" customWidth="1"/>
    <col min="38" max="38" width="14.109375" customWidth="1"/>
    <col min="39" max="42" width="18.5546875" customWidth="1"/>
    <col min="43" max="45" width="9.109375" customWidth="1"/>
    <col min="46" max="46" width="16.5546875" customWidth="1"/>
    <col min="47" max="47" width="8.88671875" customWidth="1"/>
    <col min="48" max="48" width="29.44140625" customWidth="1"/>
    <col min="49" max="58" width="15.88671875" customWidth="1"/>
    <col min="59" max="59" width="9.109375" customWidth="1"/>
    <col min="60" max="62" width="13.109375" customWidth="1"/>
    <col min="63" max="64" width="9.109375" customWidth="1"/>
    <col min="65" max="65" width="12.5546875" customWidth="1"/>
    <col min="66" max="66" width="22.88671875" customWidth="1"/>
    <col min="67" max="67" width="21.109375" customWidth="1"/>
    <col min="68" max="68" width="27.5546875" customWidth="1"/>
    <col min="69" max="69" width="27.44140625" customWidth="1"/>
    <col min="70" max="70" width="46.88671875" customWidth="1"/>
    <col min="71" max="73" width="9.109375" customWidth="1"/>
    <col min="74" max="74" width="26.5546875" customWidth="1"/>
    <col min="75" max="75" width="29.88671875" customWidth="1"/>
    <col min="76" max="76" width="23.5546875" customWidth="1"/>
    <col min="77" max="77" width="28.109375" customWidth="1"/>
    <col min="78" max="78" width="27" customWidth="1"/>
    <col min="79" max="79" width="30.109375" customWidth="1"/>
    <col min="80" max="80" width="28.5546875" customWidth="1"/>
    <col min="81" max="81" width="31.109375" customWidth="1"/>
    <col min="82" max="84" width="22.44140625" customWidth="1"/>
    <col min="85" max="85" width="21.109375" customWidth="1"/>
    <col min="86" max="86" width="16.88671875" customWidth="1"/>
    <col min="87" max="87" width="9.109375" customWidth="1"/>
  </cols>
  <sheetData>
    <row r="1" spans="1:85" s="87" customFormat="1" ht="18.75" customHeight="1">
      <c r="A1" s="71"/>
      <c r="B1" s="740" t="s">
        <v>2816</v>
      </c>
      <c r="C1" s="91" t="s">
        <v>914</v>
      </c>
      <c r="D1" s="98">
        <f>SUMIF(U$13:$U589,"Auction Balance",$T$13:$T$592)</f>
        <v>0</v>
      </c>
      <c r="E1" s="370"/>
      <c r="F1" s="75"/>
      <c r="G1" s="76"/>
      <c r="H1" s="76"/>
      <c r="I1" s="76"/>
      <c r="J1" s="76"/>
      <c r="K1" s="76"/>
      <c r="L1" s="75"/>
      <c r="M1" s="77"/>
      <c r="N1" s="77"/>
      <c r="O1" s="77">
        <v>10227.43</v>
      </c>
      <c r="P1" s="77">
        <v>4450</v>
      </c>
      <c r="Q1" s="77">
        <f>P1+N2</f>
        <v>6077.43</v>
      </c>
      <c r="R1" s="75"/>
      <c r="S1" s="75">
        <v>148111</v>
      </c>
      <c r="T1" s="79">
        <f>S1-T3</f>
        <v>-72539.989999999991</v>
      </c>
      <c r="U1" s="80"/>
      <c r="V1" s="81"/>
      <c r="W1" s="82"/>
      <c r="X1" s="82"/>
      <c r="Y1" s="75"/>
      <c r="Z1" s="83" t="s">
        <v>916</v>
      </c>
      <c r="AA1" s="82"/>
      <c r="AB1" s="82"/>
      <c r="AC1" s="82"/>
      <c r="AD1" s="82"/>
      <c r="AE1" s="84"/>
      <c r="AF1" s="82"/>
      <c r="AG1" s="82"/>
      <c r="AH1" s="82"/>
      <c r="AI1" s="82"/>
      <c r="AJ1" s="82"/>
      <c r="AK1" s="82"/>
      <c r="AL1" s="82"/>
      <c r="AM1" s="82"/>
      <c r="AN1" s="82"/>
      <c r="AO1" s="82"/>
      <c r="AP1" s="82"/>
      <c r="AQ1" s="82"/>
      <c r="AR1" s="82"/>
      <c r="AS1" s="82"/>
      <c r="AT1" s="82"/>
      <c r="AU1" s="85"/>
      <c r="AV1" s="86" t="s">
        <v>918</v>
      </c>
      <c r="AW1" s="85"/>
      <c r="AX1" s="85"/>
      <c r="AY1" s="85"/>
      <c r="AZ1" s="85"/>
      <c r="BA1" s="85"/>
      <c r="BB1" s="85"/>
      <c r="BC1" s="85"/>
      <c r="BD1" s="85"/>
      <c r="BE1" s="85"/>
      <c r="BF1" s="85"/>
      <c r="BI1" s="192"/>
      <c r="BJ1" s="192"/>
      <c r="BN1" s="148"/>
      <c r="BO1" s="148"/>
      <c r="BP1" s="191"/>
      <c r="BV1" s="371"/>
      <c r="BW1" s="371"/>
      <c r="BX1" s="371"/>
      <c r="BY1" s="371"/>
      <c r="BZ1" s="371"/>
      <c r="CA1" s="371"/>
      <c r="CB1" s="371"/>
    </row>
    <row r="2" spans="1:85" s="87" customFormat="1" ht="27.75" customHeight="1">
      <c r="A2" s="71"/>
      <c r="B2" s="741"/>
      <c r="C2" s="370"/>
      <c r="D2" s="80" t="s">
        <v>919</v>
      </c>
      <c r="E2" s="370"/>
      <c r="F2" s="75"/>
      <c r="G2" s="372" t="s">
        <v>920</v>
      </c>
      <c r="H2" s="76"/>
      <c r="I2" s="79">
        <f>118861-T3</f>
        <v>-101789.98999999999</v>
      </c>
      <c r="J2" s="76"/>
      <c r="K2" s="76"/>
      <c r="L2" s="75"/>
      <c r="M2" s="77"/>
      <c r="N2" s="77">
        <f>O1-O2</f>
        <v>1627.4300000000003</v>
      </c>
      <c r="O2" s="77">
        <v>8600</v>
      </c>
      <c r="P2" s="78">
        <f>P3-P1</f>
        <v>7909.989999999998</v>
      </c>
      <c r="Q2" s="78">
        <f>P3-Q1</f>
        <v>6282.5599999999977</v>
      </c>
      <c r="R2" s="75"/>
      <c r="S2" s="75"/>
      <c r="T2" s="80" t="s">
        <v>923</v>
      </c>
      <c r="U2" s="80"/>
      <c r="V2" s="81" t="s">
        <v>924</v>
      </c>
      <c r="W2" s="80"/>
      <c r="X2" s="80" t="s">
        <v>925</v>
      </c>
      <c r="Y2" s="93" t="s">
        <v>926</v>
      </c>
      <c r="Z2" s="94">
        <v>42965</v>
      </c>
      <c r="AA2" s="82"/>
      <c r="AB2" s="82"/>
      <c r="AC2" s="82"/>
      <c r="AD2" s="82"/>
      <c r="AE2" s="84"/>
      <c r="AF2" s="82"/>
      <c r="AG2" s="82"/>
      <c r="AH2" s="82"/>
      <c r="AI2" s="82"/>
      <c r="AJ2" s="82"/>
      <c r="AK2" s="82"/>
      <c r="AL2" s="82"/>
      <c r="AM2" s="82"/>
      <c r="AN2" s="82"/>
      <c r="AO2" s="82"/>
      <c r="AP2" s="82"/>
      <c r="AQ2" s="82"/>
      <c r="AR2" s="82"/>
      <c r="AS2" s="82"/>
      <c r="AT2" s="82"/>
      <c r="AU2" s="85"/>
      <c r="AV2" s="86"/>
      <c r="AW2" s="85"/>
      <c r="AX2" s="85"/>
      <c r="AY2" s="85"/>
      <c r="AZ2" s="85"/>
      <c r="BA2" s="85"/>
      <c r="BB2" s="85"/>
      <c r="BC2" s="85"/>
      <c r="BD2" s="85"/>
      <c r="BE2" s="85"/>
      <c r="BF2" s="85"/>
      <c r="BH2" s="82">
        <f t="shared" ref="BH2:BK2" si="0">SUM(BH13:BH1368)</f>
        <v>0</v>
      </c>
      <c r="BI2" s="82">
        <f t="shared" si="0"/>
        <v>0</v>
      </c>
      <c r="BJ2" s="82">
        <f t="shared" si="0"/>
        <v>0</v>
      </c>
      <c r="BK2" s="82">
        <f t="shared" si="0"/>
        <v>0</v>
      </c>
      <c r="BN2" s="148"/>
      <c r="BO2" s="148"/>
      <c r="BP2" s="191"/>
      <c r="BV2" s="371">
        <f t="shared" ref="BV2:CB2" si="1">BV4+BV3</f>
        <v>0</v>
      </c>
      <c r="BW2" s="371">
        <f t="shared" si="1"/>
        <v>-5405</v>
      </c>
      <c r="BX2" s="371">
        <f t="shared" si="1"/>
        <v>-20541</v>
      </c>
      <c r="BY2" s="371">
        <f t="shared" si="1"/>
        <v>-102175</v>
      </c>
      <c r="BZ2" s="371">
        <f t="shared" si="1"/>
        <v>-21500</v>
      </c>
      <c r="CA2" s="371">
        <f t="shared" si="1"/>
        <v>-61250</v>
      </c>
      <c r="CB2" s="371">
        <f t="shared" si="1"/>
        <v>-5668.11</v>
      </c>
    </row>
    <row r="3" spans="1:85" s="87" customFormat="1" ht="27" customHeight="1">
      <c r="A3" s="71"/>
      <c r="B3" s="75"/>
      <c r="C3" s="91" t="s">
        <v>927</v>
      </c>
      <c r="D3" s="98">
        <f>SUMIF($U$13:$U$591,"Auction Received",$T$13:$T$591)</f>
        <v>0</v>
      </c>
      <c r="E3" s="370"/>
      <c r="F3" s="75"/>
      <c r="G3" s="140" t="s">
        <v>928</v>
      </c>
      <c r="H3" s="76"/>
      <c r="I3" s="76"/>
      <c r="J3" s="76"/>
      <c r="K3" s="91" t="s">
        <v>927</v>
      </c>
      <c r="L3" s="92">
        <f t="shared" ref="L3:S3" si="2">SUMIF($U$7:$U$680,"Received",L$7:L$680)</f>
        <v>73401</v>
      </c>
      <c r="M3" s="92">
        <f t="shared" si="2"/>
        <v>43490</v>
      </c>
      <c r="N3" s="92">
        <f t="shared" si="2"/>
        <v>17500</v>
      </c>
      <c r="O3" s="92">
        <f t="shared" si="2"/>
        <v>0</v>
      </c>
      <c r="P3" s="92">
        <f t="shared" si="2"/>
        <v>12359.989999999998</v>
      </c>
      <c r="Q3" s="92">
        <f t="shared" si="2"/>
        <v>52650</v>
      </c>
      <c r="R3" s="92">
        <f t="shared" si="2"/>
        <v>21250</v>
      </c>
      <c r="S3" s="92">
        <f t="shared" si="2"/>
        <v>0</v>
      </c>
      <c r="T3" s="98">
        <f>SUMIF($U$7:$U$591,"Received",$T$7:$T$591)</f>
        <v>220650.99</v>
      </c>
      <c r="U3" s="99" t="s">
        <v>927</v>
      </c>
      <c r="V3" s="98">
        <f>SUMIF($W$7:W591,"Received",$V$7:$V$591)</f>
        <v>500</v>
      </c>
      <c r="W3" s="99" t="s">
        <v>925</v>
      </c>
      <c r="X3" s="98" t="e">
        <f>SUM(#REF!,#REF!)</f>
        <v>#REF!</v>
      </c>
      <c r="Y3" s="100" t="s">
        <v>930</v>
      </c>
      <c r="Z3" s="94" t="e">
        <f>SUM(D3:D4)+SUM(T3:T4)-X3</f>
        <v>#REF!</v>
      </c>
      <c r="AA3" s="373"/>
      <c r="AB3" s="373"/>
      <c r="AC3" s="373"/>
      <c r="AD3" s="82">
        <f>SUBTOTAL(9,AD7:AD612)</f>
        <v>78</v>
      </c>
      <c r="AE3" s="84"/>
      <c r="AF3" s="82">
        <f t="shared" ref="AF3:AG3" si="3">SUBTOTAL(9,AF7:AF612)</f>
        <v>379</v>
      </c>
      <c r="AG3" s="82">
        <f t="shared" si="3"/>
        <v>260</v>
      </c>
      <c r="AH3" s="82"/>
      <c r="AI3" s="82">
        <f>SUBTOTAL(9,AI7:AI612)</f>
        <v>544</v>
      </c>
      <c r="AJ3" s="82"/>
      <c r="AK3" s="82"/>
      <c r="AL3" s="82"/>
      <c r="AM3" s="82"/>
      <c r="AN3" s="82"/>
      <c r="AO3" s="82"/>
      <c r="AP3" s="82"/>
      <c r="AQ3" s="82"/>
      <c r="AR3" s="82"/>
      <c r="AS3" s="82"/>
      <c r="AT3" s="82"/>
      <c r="AU3" s="85"/>
      <c r="AV3" s="86"/>
      <c r="AW3" s="85"/>
      <c r="AX3" s="85"/>
      <c r="AY3" s="85"/>
      <c r="AZ3" s="85"/>
      <c r="BA3" s="85"/>
      <c r="BB3" s="85"/>
      <c r="BC3" s="85"/>
      <c r="BD3" s="85"/>
      <c r="BE3" s="85"/>
      <c r="BF3" s="85"/>
      <c r="BH3" s="75"/>
      <c r="BI3" s="82"/>
      <c r="BJ3" s="82"/>
      <c r="BK3" s="75"/>
      <c r="BN3" s="148"/>
      <c r="BO3" s="148"/>
      <c r="BP3" s="191"/>
      <c r="BV3" s="371">
        <v>48930</v>
      </c>
      <c r="BW3" s="371">
        <f t="shared" ref="BW3:CB3" si="4">SUBTOTAL(9,BW13:BW4226)</f>
        <v>0</v>
      </c>
      <c r="BX3" s="371">
        <f t="shared" si="4"/>
        <v>0</v>
      </c>
      <c r="BY3" s="371">
        <f t="shared" si="4"/>
        <v>0</v>
      </c>
      <c r="BZ3" s="371">
        <f t="shared" si="4"/>
        <v>0</v>
      </c>
      <c r="CA3" s="371">
        <f t="shared" si="4"/>
        <v>0</v>
      </c>
      <c r="CB3" s="371">
        <f t="shared" si="4"/>
        <v>0</v>
      </c>
    </row>
    <row r="4" spans="1:85" s="87" customFormat="1" ht="18" customHeight="1">
      <c r="A4" s="71"/>
      <c r="B4" s="75"/>
      <c r="C4" s="91" t="s">
        <v>931</v>
      </c>
      <c r="D4" s="98">
        <f>SUMIF($U$13:U592,"Auction Committed",$T$13:$T$592)</f>
        <v>0</v>
      </c>
      <c r="E4" s="370"/>
      <c r="F4" s="75"/>
      <c r="G4" s="76"/>
      <c r="H4" s="76"/>
      <c r="I4" s="76"/>
      <c r="J4" s="76"/>
      <c r="K4" s="91" t="s">
        <v>931</v>
      </c>
      <c r="L4" s="92">
        <f t="shared" ref="L4:S4" si="5">SUMIF($U$7:$U$680,"Committed",L$7:L$680)</f>
        <v>25500</v>
      </c>
      <c r="M4" s="92">
        <f t="shared" si="5"/>
        <v>0</v>
      </c>
      <c r="N4" s="92">
        <f t="shared" si="5"/>
        <v>6000.01</v>
      </c>
      <c r="O4" s="92">
        <f t="shared" si="5"/>
        <v>5000</v>
      </c>
      <c r="P4" s="92">
        <f t="shared" si="5"/>
        <v>4200</v>
      </c>
      <c r="Q4" s="92">
        <f t="shared" si="5"/>
        <v>60500</v>
      </c>
      <c r="R4" s="92">
        <f t="shared" si="5"/>
        <v>8900</v>
      </c>
      <c r="S4" s="92">
        <f t="shared" si="5"/>
        <v>0</v>
      </c>
      <c r="T4" s="98">
        <f>SUMIF($U$7:$U$592,"Committed",$T$7:$T$592)</f>
        <v>110100.01</v>
      </c>
      <c r="U4" s="91" t="s">
        <v>931</v>
      </c>
      <c r="V4" s="98">
        <f ca="1">SUMIF($W$7:W592,"Committed",$V$7:$V$591)</f>
        <v>126061</v>
      </c>
      <c r="W4" s="99" t="s">
        <v>934</v>
      </c>
      <c r="X4" s="98" t="e">
        <f>T3+D3-X3</f>
        <v>#REF!</v>
      </c>
      <c r="Y4" s="93" t="s">
        <v>935</v>
      </c>
      <c r="Z4" s="374" t="e">
        <f>Z2+Z3</f>
        <v>#REF!</v>
      </c>
      <c r="AA4" s="107"/>
      <c r="AB4" s="107"/>
      <c r="AC4" s="107"/>
      <c r="AD4" s="82"/>
      <c r="AE4" s="84"/>
      <c r="AF4" s="82"/>
      <c r="AG4" s="82"/>
      <c r="AH4" s="82"/>
      <c r="AI4" s="82"/>
      <c r="AJ4" s="82"/>
      <c r="AK4" s="82"/>
      <c r="AL4" s="82"/>
      <c r="AM4" s="82"/>
      <c r="AN4" s="82"/>
      <c r="AO4" s="82"/>
      <c r="AP4" s="82"/>
      <c r="AQ4" s="82"/>
      <c r="AR4" s="82"/>
      <c r="AS4" s="82"/>
      <c r="AT4" s="82"/>
      <c r="AU4" s="85"/>
      <c r="AV4" s="86"/>
      <c r="AW4" s="85"/>
      <c r="AX4" s="85"/>
      <c r="AY4" s="85"/>
      <c r="AZ4" s="85"/>
      <c r="BA4" s="85"/>
      <c r="BB4" s="85"/>
      <c r="BC4" s="85"/>
      <c r="BD4" s="85"/>
      <c r="BE4" s="85"/>
      <c r="BF4" s="85"/>
      <c r="BH4" s="753" t="s">
        <v>2817</v>
      </c>
      <c r="BI4" s="743"/>
      <c r="BJ4" s="743"/>
      <c r="BK4" s="744"/>
      <c r="BN4" s="148"/>
      <c r="BO4" s="148"/>
      <c r="BP4" s="191"/>
      <c r="BV4" s="371">
        <v>-48930</v>
      </c>
      <c r="BW4" s="371">
        <v>-5405</v>
      </c>
      <c r="BX4" s="371">
        <v>-20541</v>
      </c>
      <c r="BY4" s="371">
        <v>-102175</v>
      </c>
      <c r="BZ4" s="371">
        <v>-21500</v>
      </c>
      <c r="CA4" s="371">
        <v>-61250</v>
      </c>
      <c r="CB4" s="371">
        <v>-5668.11</v>
      </c>
    </row>
    <row r="5" spans="1:85" s="87" customFormat="1" ht="27.75" customHeight="1">
      <c r="A5" s="71"/>
      <c r="B5" s="75"/>
      <c r="C5" s="375" t="s">
        <v>936</v>
      </c>
      <c r="D5" s="376">
        <f ca="1">SUMIF($U$13:U593,"Auction Purchase",$T$13:$T$592)</f>
        <v>0</v>
      </c>
      <c r="E5" s="370"/>
      <c r="F5" s="75"/>
      <c r="G5" s="76"/>
      <c r="H5" s="76"/>
      <c r="I5" s="76"/>
      <c r="J5" s="76"/>
      <c r="K5" s="76"/>
      <c r="L5" s="112" t="s">
        <v>938</v>
      </c>
      <c r="M5" s="112" t="s">
        <v>939</v>
      </c>
      <c r="N5" s="112" t="s">
        <v>940</v>
      </c>
      <c r="O5" s="112" t="s">
        <v>941</v>
      </c>
      <c r="P5" s="112" t="s">
        <v>942</v>
      </c>
      <c r="Q5" s="112" t="s">
        <v>942</v>
      </c>
      <c r="R5" s="112" t="s">
        <v>938</v>
      </c>
      <c r="S5" s="112" t="s">
        <v>943</v>
      </c>
      <c r="T5" s="203">
        <f>SUM(T3:T4)-5000</f>
        <v>325751</v>
      </c>
      <c r="U5" s="95"/>
      <c r="V5" s="203"/>
      <c r="W5" s="82"/>
      <c r="X5" s="82"/>
      <c r="Y5" s="75"/>
      <c r="Z5" s="82"/>
      <c r="AA5" s="82"/>
      <c r="AB5" s="82"/>
      <c r="AC5" s="82"/>
      <c r="AD5" s="82"/>
      <c r="AE5" s="84"/>
      <c r="AF5" s="82">
        <f>SUBTOTAL(9,AF7:AF1366)</f>
        <v>379</v>
      </c>
      <c r="AG5" s="82"/>
      <c r="AH5" s="82"/>
      <c r="AI5" s="82"/>
      <c r="AJ5" s="82"/>
      <c r="AK5" s="82"/>
      <c r="AL5" s="82"/>
      <c r="AM5" s="82"/>
      <c r="AN5" s="82"/>
      <c r="AO5" s="82"/>
      <c r="AP5" s="82"/>
      <c r="AQ5" s="82"/>
      <c r="AR5" s="82"/>
      <c r="AS5" s="82"/>
      <c r="AT5" s="82"/>
      <c r="AU5" s="85"/>
      <c r="AV5" s="86"/>
      <c r="AW5" s="85"/>
      <c r="AX5" s="85"/>
      <c r="AY5" s="85"/>
      <c r="AZ5" s="85"/>
      <c r="BA5" s="85"/>
      <c r="BB5" s="85"/>
      <c r="BC5" s="85"/>
      <c r="BD5" s="85"/>
      <c r="BE5" s="85"/>
      <c r="BF5" s="85"/>
      <c r="BH5" s="748"/>
      <c r="BI5" s="749"/>
      <c r="BJ5" s="749"/>
      <c r="BK5" s="750"/>
      <c r="BN5" s="148"/>
      <c r="BO5" s="148"/>
      <c r="BP5" s="191"/>
      <c r="BV5" s="377" t="s">
        <v>2510</v>
      </c>
      <c r="BW5" s="377" t="s">
        <v>2512</v>
      </c>
      <c r="BX5" s="377" t="s">
        <v>2514</v>
      </c>
      <c r="BY5" s="377" t="s">
        <v>939</v>
      </c>
      <c r="BZ5" s="377" t="s">
        <v>941</v>
      </c>
      <c r="CA5" s="377" t="s">
        <v>943</v>
      </c>
      <c r="CB5" s="377" t="s">
        <v>943</v>
      </c>
    </row>
    <row r="6" spans="1:85" s="125" customFormat="1" ht="18" customHeight="1">
      <c r="A6" s="116" t="s">
        <v>2528</v>
      </c>
      <c r="B6" s="116" t="s">
        <v>30</v>
      </c>
      <c r="C6" s="116" t="s">
        <v>31</v>
      </c>
      <c r="D6" s="116" t="s">
        <v>32</v>
      </c>
      <c r="E6" s="116" t="s">
        <v>33</v>
      </c>
      <c r="F6" s="116" t="s">
        <v>34</v>
      </c>
      <c r="G6" s="116" t="s">
        <v>346</v>
      </c>
      <c r="H6" s="116" t="s">
        <v>347</v>
      </c>
      <c r="I6" s="116" t="s">
        <v>944</v>
      </c>
      <c r="J6" s="116" t="s">
        <v>349</v>
      </c>
      <c r="K6" s="116" t="s">
        <v>945</v>
      </c>
      <c r="L6" s="118" t="s">
        <v>946</v>
      </c>
      <c r="M6" s="118" t="s">
        <v>947</v>
      </c>
      <c r="N6" s="118" t="s">
        <v>948</v>
      </c>
      <c r="O6" s="118" t="s">
        <v>949</v>
      </c>
      <c r="P6" s="118" t="s">
        <v>950</v>
      </c>
      <c r="Q6" s="118" t="s">
        <v>951</v>
      </c>
      <c r="R6" s="118" t="s">
        <v>952</v>
      </c>
      <c r="S6" s="118" t="s">
        <v>953</v>
      </c>
      <c r="T6" s="119" t="s">
        <v>954</v>
      </c>
      <c r="U6" s="120" t="s">
        <v>955</v>
      </c>
      <c r="V6" s="120" t="s">
        <v>956</v>
      </c>
      <c r="W6" s="117" t="s">
        <v>957</v>
      </c>
      <c r="X6" s="117" t="s">
        <v>958</v>
      </c>
      <c r="Y6" s="121" t="s">
        <v>959</v>
      </c>
      <c r="Z6" s="122" t="s">
        <v>875</v>
      </c>
      <c r="AA6" s="122" t="s">
        <v>960</v>
      </c>
      <c r="AB6" s="122" t="s">
        <v>961</v>
      </c>
      <c r="AC6" s="122" t="s">
        <v>962</v>
      </c>
      <c r="AD6" s="122" t="s">
        <v>879</v>
      </c>
      <c r="AE6" s="123" t="s">
        <v>963</v>
      </c>
      <c r="AF6" s="122" t="s">
        <v>880</v>
      </c>
      <c r="AG6" s="122" t="s">
        <v>881</v>
      </c>
      <c r="AH6" s="124" t="s">
        <v>964</v>
      </c>
      <c r="AI6" s="122" t="s">
        <v>882</v>
      </c>
      <c r="AJ6" s="122" t="s">
        <v>883</v>
      </c>
      <c r="AK6" s="122" t="s">
        <v>884</v>
      </c>
      <c r="AL6" s="122" t="s">
        <v>885</v>
      </c>
      <c r="AM6" s="122" t="s">
        <v>886</v>
      </c>
      <c r="AN6" s="122" t="s">
        <v>887</v>
      </c>
      <c r="AO6" s="122" t="s">
        <v>888</v>
      </c>
      <c r="AP6" s="122" t="s">
        <v>889</v>
      </c>
      <c r="AQ6" s="122" t="s">
        <v>965</v>
      </c>
      <c r="AR6" s="122" t="s">
        <v>966</v>
      </c>
      <c r="AS6" s="122" t="s">
        <v>967</v>
      </c>
      <c r="AT6" s="122"/>
      <c r="AU6" s="85"/>
      <c r="AV6" s="86" t="s">
        <v>968</v>
      </c>
      <c r="AW6" s="85" t="s">
        <v>969</v>
      </c>
      <c r="AX6" s="85" t="s">
        <v>970</v>
      </c>
      <c r="AY6" s="85" t="s">
        <v>971</v>
      </c>
      <c r="AZ6" s="85" t="s">
        <v>972</v>
      </c>
      <c r="BA6" s="85" t="s">
        <v>973</v>
      </c>
      <c r="BB6" s="85" t="s">
        <v>974</v>
      </c>
      <c r="BC6" s="85" t="s">
        <v>975</v>
      </c>
      <c r="BD6" s="85" t="s">
        <v>976</v>
      </c>
      <c r="BE6" s="85" t="s">
        <v>977</v>
      </c>
      <c r="BF6" s="85" t="s">
        <v>978</v>
      </c>
      <c r="BH6" s="71" t="s">
        <v>2818</v>
      </c>
      <c r="BI6" s="71" t="s">
        <v>2819</v>
      </c>
      <c r="BJ6" s="71" t="s">
        <v>2820</v>
      </c>
      <c r="BK6" s="71" t="s">
        <v>2821</v>
      </c>
      <c r="BN6" s="85" t="s">
        <v>2822</v>
      </c>
      <c r="BO6" s="85" t="s">
        <v>2823</v>
      </c>
      <c r="BP6" s="378"/>
      <c r="BV6" s="377" t="s">
        <v>2509</v>
      </c>
      <c r="BW6" s="377" t="s">
        <v>2511</v>
      </c>
      <c r="BX6" s="377" t="s">
        <v>2513</v>
      </c>
      <c r="BY6" s="377" t="s">
        <v>947</v>
      </c>
      <c r="BZ6" s="377" t="s">
        <v>949</v>
      </c>
      <c r="CA6" s="377" t="s">
        <v>2448</v>
      </c>
      <c r="CB6" s="377" t="s">
        <v>953</v>
      </c>
      <c r="CC6" s="125" t="s">
        <v>2824</v>
      </c>
      <c r="CD6" s="125" t="s">
        <v>2825</v>
      </c>
      <c r="CE6" s="125" t="s">
        <v>2826</v>
      </c>
      <c r="CF6" s="125" t="s">
        <v>884</v>
      </c>
      <c r="CG6" s="125" t="s">
        <v>889</v>
      </c>
    </row>
    <row r="7" spans="1:85" s="139" customFormat="1" ht="39.75" customHeight="1">
      <c r="A7" s="126" t="s">
        <v>362</v>
      </c>
      <c r="B7" s="379" t="s">
        <v>1271</v>
      </c>
      <c r="C7" s="379" t="s">
        <v>304</v>
      </c>
      <c r="D7" s="379" t="s">
        <v>305</v>
      </c>
      <c r="E7" s="372" t="s">
        <v>40</v>
      </c>
      <c r="F7" s="372">
        <v>76702</v>
      </c>
      <c r="G7" s="129" t="s">
        <v>1272</v>
      </c>
      <c r="H7" s="130" t="s">
        <v>1273</v>
      </c>
      <c r="I7" s="129" t="s">
        <v>1274</v>
      </c>
      <c r="J7" s="131">
        <v>43880</v>
      </c>
      <c r="K7" s="129">
        <v>2455</v>
      </c>
      <c r="L7" s="94"/>
      <c r="M7" s="94">
        <v>12000</v>
      </c>
      <c r="N7" s="94"/>
      <c r="O7" s="94"/>
      <c r="P7" s="94"/>
      <c r="Q7" s="94"/>
      <c r="R7" s="94"/>
      <c r="S7" s="94"/>
      <c r="T7" s="98">
        <f t="shared" ref="T7:T209" si="6">SUM(L7:S7)</f>
        <v>12000</v>
      </c>
      <c r="U7" s="129" t="s">
        <v>927</v>
      </c>
      <c r="V7" s="98"/>
      <c r="W7" s="129"/>
      <c r="X7" s="129"/>
      <c r="Y7" s="132"/>
      <c r="Z7" s="133" t="str">
        <f t="shared" ref="Z7:Z8" si="7">IF(SUM($T7,$V7)=0,"",IF(SUM($T7,$V7)&gt;=10000,"Silver",IF(AND((SUM($T7,$V7)&lt;10000),(SUM($T7,$V7)&gt;=5000)),"Champion",IF(AND((SUM($T7,$V7)&lt;5000),(SUM($T7,$V7)&gt;=2500)),"Reserve",IF(AND((SUM($T7,$V7)&lt;2500),(SUM($T7,$V7)&gt;=1000)),"Trophy",IF(AND((SUM($T7,$V7)&lt;1000),(SUM($T7,$V7)&gt;=500)),"Blue",IF(AND((SUM($T7,$V7)&lt;500),(SUM($T7,$V7)&gt;=250)),"Red","White")))))))</f>
        <v>Silver</v>
      </c>
      <c r="AA7" s="133" t="str">
        <f>IFERROR(VLOOKUP($Z7,Lookup!$A$1:$P$20,2,FALSE),"")</f>
        <v>Level 1</v>
      </c>
      <c r="AB7" s="133"/>
      <c r="AC7" s="134"/>
      <c r="AD7" s="133">
        <f>IFERROR(VLOOKUP($Z7,Lookup!$A$1:$P$20,7,FALSE),"")</f>
        <v>4</v>
      </c>
      <c r="AE7" s="380"/>
      <c r="AF7" s="133">
        <f>IFERROR(VLOOKUP($Z7,Lookup!$A$1:$P$20,8,FALSE),"")</f>
        <v>6</v>
      </c>
      <c r="AG7" s="133">
        <f>IFERROR(VLOOKUP($Z7,Lookup!$A$1:$P$20,9,FALSE),"")</f>
        <v>4</v>
      </c>
      <c r="AH7" s="133"/>
      <c r="AI7" s="133">
        <f>IFERROR(VLOOKUP($Z7,Lookup!$A$1:$P$20,10,FALSE),"")</f>
        <v>8</v>
      </c>
      <c r="AJ7" s="133" t="str">
        <f>IFERROR(VLOOKUP($Z7,Lookup!$A$1:$P$20,11,FALSE),"")</f>
        <v>Yes</v>
      </c>
      <c r="AK7" s="133"/>
      <c r="AL7" s="133" t="str">
        <f>IFERROR(VLOOKUP($Z7,Lookup!$A$1:$P$20,13,FALSE),"")</f>
        <v>Yes</v>
      </c>
      <c r="AM7" s="133" t="str">
        <f>IFERROR(VLOOKUP($Z7,Lookup!$A$1:$P$20,14,FALSE),"")</f>
        <v>Yes</v>
      </c>
      <c r="AN7" s="133" t="str">
        <f>IFERROR(VLOOKUP($Z7,Lookup!$A$1:$P$20,15,FALSE),"")</f>
        <v>Yes</v>
      </c>
      <c r="AO7" s="133">
        <f>IFERROR(VLOOKUP($Z7,Lookup!$A$1:$P$20,16,FALSE),"")</f>
        <v>4</v>
      </c>
      <c r="AP7" s="133">
        <f>IFERROR(VLOOKUP($Z7,Lookup!$A$1:$Q$20,17,FALSE),"")</f>
        <v>4</v>
      </c>
      <c r="AQ7" s="129"/>
      <c r="AR7" s="129"/>
      <c r="AS7" s="135"/>
      <c r="AT7" s="135"/>
      <c r="AU7" s="136">
        <f t="shared" ref="AU7:AU30" si="8">P7</f>
        <v>0</v>
      </c>
      <c r="AV7" s="137" t="s">
        <v>1275</v>
      </c>
      <c r="AW7" s="133"/>
      <c r="AX7" s="129">
        <v>4</v>
      </c>
      <c r="AY7" s="129">
        <v>2</v>
      </c>
      <c r="AZ7" s="147"/>
      <c r="BA7" s="129"/>
      <c r="BB7" s="129"/>
      <c r="BC7" s="135"/>
      <c r="BD7" s="135"/>
      <c r="BE7" s="135"/>
      <c r="BF7" s="135"/>
      <c r="BG7" s="143"/>
      <c r="BH7" s="150"/>
      <c r="BI7" s="148"/>
      <c r="BJ7" s="148"/>
      <c r="BK7" s="143"/>
      <c r="BN7" s="381" t="s">
        <v>2827</v>
      </c>
      <c r="BO7" s="381" t="s">
        <v>2828</v>
      </c>
      <c r="BP7" s="382" t="s">
        <v>2829</v>
      </c>
      <c r="BV7" s="371"/>
      <c r="BW7" s="371"/>
      <c r="BX7" s="371"/>
      <c r="BY7" s="371"/>
      <c r="BZ7" s="371"/>
      <c r="CA7" s="371"/>
      <c r="CB7" s="371"/>
      <c r="CC7" s="147" t="s">
        <v>2094</v>
      </c>
      <c r="CD7" s="383">
        <f t="shared" ref="CD7:CD261" si="9">IF(SUM(L7:M7,S7)=0,"",SUM(L7:M7,S7))</f>
        <v>12000</v>
      </c>
      <c r="CE7" s="383" t="str">
        <f t="shared" ref="CE7:CE261" si="10">IF(V7=0,"",V7)</f>
        <v/>
      </c>
      <c r="CF7" s="383" t="str">
        <f t="shared" ref="CF7:CF209" si="11">IF(N7=0,"",N7)</f>
        <v/>
      </c>
      <c r="CG7" s="383" t="str">
        <f t="shared" ref="CG7:CG210" si="12">IF(SUM(O7:R7)=0,"",SUM(O7:R7))</f>
        <v/>
      </c>
    </row>
    <row r="8" spans="1:85" s="139" customFormat="1" ht="39.75" customHeight="1">
      <c r="A8" s="126" t="s">
        <v>2830</v>
      </c>
      <c r="B8" s="379" t="s">
        <v>1289</v>
      </c>
      <c r="C8" s="379" t="s">
        <v>1290</v>
      </c>
      <c r="D8" s="379" t="s">
        <v>37</v>
      </c>
      <c r="E8" s="372" t="s">
        <v>40</v>
      </c>
      <c r="F8" s="372">
        <v>78258</v>
      </c>
      <c r="G8" s="129"/>
      <c r="H8" s="130" t="s">
        <v>1291</v>
      </c>
      <c r="I8" s="129" t="s">
        <v>996</v>
      </c>
      <c r="J8" s="131"/>
      <c r="K8" s="129"/>
      <c r="L8" s="94">
        <v>11500</v>
      </c>
      <c r="M8" s="94"/>
      <c r="N8" s="94">
        <v>1000</v>
      </c>
      <c r="O8" s="94">
        <v>5000</v>
      </c>
      <c r="P8" s="384">
        <v>1000</v>
      </c>
      <c r="Q8" s="94">
        <v>25000</v>
      </c>
      <c r="R8" s="94">
        <v>3400</v>
      </c>
      <c r="S8" s="94"/>
      <c r="T8" s="98">
        <f t="shared" si="6"/>
        <v>46900</v>
      </c>
      <c r="U8" s="129" t="s">
        <v>931</v>
      </c>
      <c r="V8" s="98"/>
      <c r="W8" s="129"/>
      <c r="X8" s="129"/>
      <c r="Y8" s="132" t="s">
        <v>2831</v>
      </c>
      <c r="Z8" s="133" t="str">
        <f t="shared" si="7"/>
        <v>Silver</v>
      </c>
      <c r="AA8" s="133" t="str">
        <f>IFERROR(VLOOKUP($Z8,Lookup!$A$1:$P$20,2,FALSE),"")</f>
        <v>Level 1</v>
      </c>
      <c r="AB8" s="133"/>
      <c r="AC8" s="134"/>
      <c r="AD8" s="133">
        <f>IFERROR(VLOOKUP($Z8,Lookup!$A$1:$P$20,7,FALSE),"")</f>
        <v>4</v>
      </c>
      <c r="AE8" s="380"/>
      <c r="AF8" s="133">
        <f>IFERROR(VLOOKUP($Z8,Lookup!$A$1:$P$20,8,FALSE),"")</f>
        <v>6</v>
      </c>
      <c r="AG8" s="133">
        <f>IFERROR(VLOOKUP($Z8,Lookup!$A$1:$P$20,9,FALSE),"")</f>
        <v>4</v>
      </c>
      <c r="AH8" s="133"/>
      <c r="AI8" s="133">
        <f>IFERROR(VLOOKUP($Z8,Lookup!$A$1:$P$20,10,FALSE),"")</f>
        <v>8</v>
      </c>
      <c r="AJ8" s="133" t="str">
        <f>IFERROR(VLOOKUP($Z8,Lookup!$A$1:$P$20,11,FALSE),"")</f>
        <v>Yes</v>
      </c>
      <c r="AK8" s="133"/>
      <c r="AL8" s="133" t="str">
        <f>IFERROR(VLOOKUP($Z8,Lookup!$A$1:$P$20,13,FALSE),"")</f>
        <v>Yes</v>
      </c>
      <c r="AM8" s="133" t="str">
        <f>IFERROR(VLOOKUP($Z8,Lookup!$A$1:$P$20,14,FALSE),"")</f>
        <v>Yes</v>
      </c>
      <c r="AN8" s="133" t="str">
        <f>IFERROR(VLOOKUP($Z8,Lookup!$A$1:$P$20,15,FALSE),"")</f>
        <v>Yes</v>
      </c>
      <c r="AO8" s="133">
        <f>IFERROR(VLOOKUP($Z8,Lookup!$A$1:$P$20,16,FALSE),"")</f>
        <v>4</v>
      </c>
      <c r="AP8" s="133">
        <f>IFERROR(VLOOKUP($Z8,Lookup!$A$1:$Q$20,17,FALSE),"")</f>
        <v>4</v>
      </c>
      <c r="AQ8" s="129"/>
      <c r="AR8" s="129"/>
      <c r="AS8" s="135"/>
      <c r="AT8" s="135"/>
      <c r="AU8" s="136">
        <f t="shared" si="8"/>
        <v>1000</v>
      </c>
      <c r="AV8" s="137" t="s">
        <v>1292</v>
      </c>
      <c r="AW8" s="135"/>
      <c r="AX8" s="135"/>
      <c r="AY8" s="135"/>
      <c r="AZ8" s="135"/>
      <c r="BA8" s="135"/>
      <c r="BB8" s="135"/>
      <c r="BC8" s="135"/>
      <c r="BD8" s="135"/>
      <c r="BE8" s="135"/>
      <c r="BF8" s="135"/>
      <c r="BH8" s="150"/>
      <c r="BI8" s="148"/>
      <c r="BJ8" s="148"/>
      <c r="BK8" s="143"/>
      <c r="BN8" s="381" t="s">
        <v>2832</v>
      </c>
      <c r="BO8" s="381" t="s">
        <v>2833</v>
      </c>
      <c r="BP8" s="382" t="s">
        <v>2829</v>
      </c>
      <c r="BV8" s="371"/>
      <c r="BW8" s="371"/>
      <c r="BX8" s="371"/>
      <c r="BY8" s="371"/>
      <c r="BZ8" s="371"/>
      <c r="CA8" s="371"/>
      <c r="CB8" s="371"/>
      <c r="CC8" s="147" t="str">
        <f t="shared" ref="CC8:CC10" si="13">I8</f>
        <v>Marcus Demel</v>
      </c>
      <c r="CD8" s="383">
        <f t="shared" si="9"/>
        <v>11500</v>
      </c>
      <c r="CE8" s="383" t="str">
        <f t="shared" si="10"/>
        <v/>
      </c>
      <c r="CF8" s="383">
        <f t="shared" si="11"/>
        <v>1000</v>
      </c>
      <c r="CG8" s="383">
        <f t="shared" si="12"/>
        <v>34400</v>
      </c>
    </row>
    <row r="9" spans="1:85" s="139" customFormat="1" ht="39.75" customHeight="1">
      <c r="A9" s="126" t="s">
        <v>2830</v>
      </c>
      <c r="B9" s="379" t="s">
        <v>1224</v>
      </c>
      <c r="C9" s="379" t="s">
        <v>1225</v>
      </c>
      <c r="D9" s="379" t="s">
        <v>234</v>
      </c>
      <c r="E9" s="372" t="s">
        <v>40</v>
      </c>
      <c r="F9" s="372">
        <v>78130</v>
      </c>
      <c r="G9" s="129" t="s">
        <v>1226</v>
      </c>
      <c r="H9" s="130" t="s">
        <v>2560</v>
      </c>
      <c r="I9" s="129" t="s">
        <v>996</v>
      </c>
      <c r="J9" s="131"/>
      <c r="K9" s="129"/>
      <c r="L9" s="94">
        <v>4000</v>
      </c>
      <c r="M9" s="94"/>
      <c r="N9" s="94">
        <v>1000</v>
      </c>
      <c r="O9" s="94"/>
      <c r="P9" s="94"/>
      <c r="Q9" s="94">
        <v>9500</v>
      </c>
      <c r="R9" s="94"/>
      <c r="S9" s="94"/>
      <c r="T9" s="98">
        <f t="shared" si="6"/>
        <v>14500</v>
      </c>
      <c r="U9" s="129" t="s">
        <v>931</v>
      </c>
      <c r="V9" s="98"/>
      <c r="W9" s="129"/>
      <c r="X9" s="129"/>
      <c r="Y9" s="132" t="s">
        <v>2834</v>
      </c>
      <c r="Z9" s="133" t="s">
        <v>382</v>
      </c>
      <c r="AA9" s="133" t="str">
        <f>IFERROR(VLOOKUP($Z9,Lookup!$A$1:$P$20,2,FALSE),"")</f>
        <v>Level 1</v>
      </c>
      <c r="AB9" s="133"/>
      <c r="AC9" s="134"/>
      <c r="AD9" s="133">
        <f>IFERROR(VLOOKUP($Z9,Lookup!$A$1:$P$20,7,FALSE),"")</f>
        <v>4</v>
      </c>
      <c r="AE9" s="380"/>
      <c r="AF9" s="133">
        <f>IFERROR(VLOOKUP($Z9,Lookup!$A$1:$P$20,8,FALSE),"")</f>
        <v>6</v>
      </c>
      <c r="AG9" s="133">
        <f>IFERROR(VLOOKUP($Z9,Lookup!$A$1:$P$20,9,FALSE),"")</f>
        <v>4</v>
      </c>
      <c r="AH9" s="133"/>
      <c r="AI9" s="133">
        <f>IFERROR(VLOOKUP($Z9,Lookup!$A$1:$P$20,10,FALSE),"")</f>
        <v>8</v>
      </c>
      <c r="AJ9" s="133" t="str">
        <f>IFERROR(VLOOKUP($Z9,Lookup!$A$1:$P$20,11,FALSE),"")</f>
        <v>Yes</v>
      </c>
      <c r="AK9" s="133"/>
      <c r="AL9" s="133" t="str">
        <f>IFERROR(VLOOKUP($Z9,Lookup!$A$1:$P$20,13,FALSE),"")</f>
        <v>Yes</v>
      </c>
      <c r="AM9" s="133" t="str">
        <f>IFERROR(VLOOKUP($Z9,Lookup!$A$1:$P$20,14,FALSE),"")</f>
        <v>Yes</v>
      </c>
      <c r="AN9" s="133" t="str">
        <f>IFERROR(VLOOKUP($Z9,Lookup!$A$1:$P$20,15,FALSE),"")</f>
        <v>Yes</v>
      </c>
      <c r="AO9" s="133">
        <f>IFERROR(VLOOKUP($Z9,Lookup!$A$1:$P$20,16,FALSE),"")</f>
        <v>4</v>
      </c>
      <c r="AP9" s="133">
        <f>IFERROR(VLOOKUP($Z9,Lookup!$A$1:$Q$20,17,FALSE),"")</f>
        <v>4</v>
      </c>
      <c r="AQ9" s="129"/>
      <c r="AR9" s="129"/>
      <c r="AS9" s="135"/>
      <c r="AT9" s="135"/>
      <c r="AU9" s="136">
        <f t="shared" si="8"/>
        <v>0</v>
      </c>
      <c r="AV9" s="137" t="s">
        <v>1210</v>
      </c>
      <c r="AW9" s="133"/>
      <c r="AX9" s="129"/>
      <c r="AY9" s="129"/>
      <c r="AZ9" s="129"/>
      <c r="BA9" s="129"/>
      <c r="BB9" s="135">
        <v>5</v>
      </c>
      <c r="BC9" s="135"/>
      <c r="BD9" s="135"/>
      <c r="BE9" s="135"/>
      <c r="BF9" s="135"/>
      <c r="BH9" s="150"/>
      <c r="BI9" s="148"/>
      <c r="BJ9" s="148"/>
      <c r="BK9" s="143"/>
      <c r="BN9" s="381" t="s">
        <v>2835</v>
      </c>
      <c r="BO9" s="385"/>
      <c r="BP9" s="382" t="s">
        <v>2836</v>
      </c>
      <c r="BR9" s="139" t="s">
        <v>2837</v>
      </c>
      <c r="BS9" s="139">
        <v>18</v>
      </c>
      <c r="BV9" s="371"/>
      <c r="BW9" s="371"/>
      <c r="BX9" s="371"/>
      <c r="BY9" s="371"/>
      <c r="BZ9" s="371"/>
      <c r="CA9" s="371"/>
      <c r="CB9" s="371"/>
      <c r="CC9" s="147" t="str">
        <f t="shared" si="13"/>
        <v>Marcus Demel</v>
      </c>
      <c r="CD9" s="383">
        <f t="shared" si="9"/>
        <v>4000</v>
      </c>
      <c r="CE9" s="383" t="str">
        <f t="shared" si="10"/>
        <v/>
      </c>
      <c r="CF9" s="383">
        <f t="shared" si="11"/>
        <v>1000</v>
      </c>
      <c r="CG9" s="383">
        <f t="shared" si="12"/>
        <v>9500</v>
      </c>
    </row>
    <row r="10" spans="1:85" s="139" customFormat="1" ht="39.75" customHeight="1">
      <c r="A10" s="126" t="s">
        <v>362</v>
      </c>
      <c r="B10" s="379" t="s">
        <v>1542</v>
      </c>
      <c r="C10" s="379" t="s">
        <v>2561</v>
      </c>
      <c r="D10" s="379" t="s">
        <v>2562</v>
      </c>
      <c r="E10" s="372" t="s">
        <v>40</v>
      </c>
      <c r="F10" s="372">
        <v>77546</v>
      </c>
      <c r="G10" s="129" t="s">
        <v>2717</v>
      </c>
      <c r="H10" s="130" t="s">
        <v>2718</v>
      </c>
      <c r="I10" s="129" t="s">
        <v>426</v>
      </c>
      <c r="J10" s="131">
        <v>43846</v>
      </c>
      <c r="K10" s="129">
        <v>1918</v>
      </c>
      <c r="L10" s="94">
        <v>1500</v>
      </c>
      <c r="M10" s="94"/>
      <c r="N10" s="94">
        <v>1500</v>
      </c>
      <c r="O10" s="94"/>
      <c r="P10" s="94"/>
      <c r="Q10" s="94"/>
      <c r="R10" s="94"/>
      <c r="S10" s="94"/>
      <c r="T10" s="98">
        <f t="shared" si="6"/>
        <v>3000</v>
      </c>
      <c r="U10" s="129" t="s">
        <v>927</v>
      </c>
      <c r="V10" s="98">
        <v>18000</v>
      </c>
      <c r="W10" s="129" t="s">
        <v>931</v>
      </c>
      <c r="X10" s="129">
        <v>330</v>
      </c>
      <c r="Y10" s="132"/>
      <c r="Z10" s="133" t="str">
        <f t="shared" ref="Z10:Z30" si="14">IF(SUM($T10,$V10)=0,"",IF(SUM($T10,$V10)&gt;=10000,"Silver",IF(AND((SUM($T10,$V10)&lt;10000),(SUM($T10,$V10)&gt;=5000)),"Champion",IF(AND((SUM($T10,$V10)&lt;5000),(SUM($T10,$V10)&gt;=2500)),"Reserve",IF(AND((SUM($T10,$V10)&lt;2500),(SUM($T10,$V10)&gt;=1000)),"Trophy",IF(AND((SUM($T10,$V10)&lt;1000),(SUM($T10,$V10)&gt;=500)),"Blue",IF(AND((SUM($T10,$V10)&lt;500),(SUM($T10,$V10)&gt;=250)),"Red","White")))))))</f>
        <v>Silver</v>
      </c>
      <c r="AA10" s="133" t="str">
        <f>IFERROR(VLOOKUP($Z10,Lookup!$A$1:$P$20,2,FALSE),"")</f>
        <v>Level 1</v>
      </c>
      <c r="AB10" s="133" t="s">
        <v>362</v>
      </c>
      <c r="AC10" s="134"/>
      <c r="AD10" s="133">
        <f>IFERROR(VLOOKUP($Z10,Lookup!$A$1:$P$20,7,FALSE),"")</f>
        <v>4</v>
      </c>
      <c r="AE10" s="380"/>
      <c r="AF10" s="133">
        <f>IFERROR(VLOOKUP($Z10,Lookup!$A$1:$P$20,8,FALSE),"")</f>
        <v>6</v>
      </c>
      <c r="AG10" s="133">
        <f>IFERROR(VLOOKUP($Z10,Lookup!$A$1:$P$20,9,FALSE),"")</f>
        <v>4</v>
      </c>
      <c r="AH10" s="133"/>
      <c r="AI10" s="133">
        <f>IFERROR(VLOOKUP($Z10,Lookup!$A$1:$P$20,10,FALSE),"")</f>
        <v>8</v>
      </c>
      <c r="AJ10" s="133" t="str">
        <f>IFERROR(VLOOKUP($Z10,Lookup!$A$1:$P$20,11,FALSE),"")</f>
        <v>Yes</v>
      </c>
      <c r="AK10" s="133"/>
      <c r="AL10" s="133" t="str">
        <f>IFERROR(VLOOKUP($Z10,Lookup!$A$1:$P$20,13,FALSE),"")</f>
        <v>Yes</v>
      </c>
      <c r="AM10" s="133" t="str">
        <f>IFERROR(VLOOKUP($Z10,Lookup!$A$1:$P$20,14,FALSE),"")</f>
        <v>Yes</v>
      </c>
      <c r="AN10" s="133" t="str">
        <f>IFERROR(VLOOKUP($Z10,Lookup!$A$1:$P$20,15,FALSE),"")</f>
        <v>Yes</v>
      </c>
      <c r="AO10" s="133">
        <f>IFERROR(VLOOKUP($Z10,Lookup!$A$1:$P$20,16,FALSE),"")</f>
        <v>4</v>
      </c>
      <c r="AP10" s="133">
        <f>IFERROR(VLOOKUP($Z10,Lookup!$A$1:$Q$20,17,FALSE),"")</f>
        <v>4</v>
      </c>
      <c r="AQ10" s="129"/>
      <c r="AR10" s="129"/>
      <c r="AS10" s="135"/>
      <c r="AT10" s="135"/>
      <c r="AU10" s="136">
        <f t="shared" si="8"/>
        <v>0</v>
      </c>
      <c r="AV10" s="137" t="s">
        <v>1547</v>
      </c>
      <c r="AW10" s="138"/>
      <c r="AX10" s="135"/>
      <c r="AY10" s="135"/>
      <c r="AZ10" s="135"/>
      <c r="BA10" s="135"/>
      <c r="BB10" s="135"/>
      <c r="BC10" s="135"/>
      <c r="BD10" s="135">
        <v>4</v>
      </c>
      <c r="BE10" s="135">
        <v>1</v>
      </c>
      <c r="BF10" s="135"/>
      <c r="BG10" s="143"/>
      <c r="BH10" s="150"/>
      <c r="BI10" s="148"/>
      <c r="BJ10" s="148"/>
      <c r="BK10" s="143"/>
      <c r="BN10" s="381" t="s">
        <v>2838</v>
      </c>
      <c r="BO10" s="381" t="s">
        <v>2839</v>
      </c>
      <c r="BP10" s="382" t="s">
        <v>2836</v>
      </c>
      <c r="BR10" s="139" t="s">
        <v>2840</v>
      </c>
      <c r="BV10" s="371"/>
      <c r="BW10" s="371"/>
      <c r="BX10" s="371"/>
      <c r="BY10" s="371"/>
      <c r="BZ10" s="371"/>
      <c r="CA10" s="371"/>
      <c r="CB10" s="371"/>
      <c r="CC10" s="147" t="str">
        <f t="shared" si="13"/>
        <v>Tony Haas</v>
      </c>
      <c r="CD10" s="383">
        <f t="shared" si="9"/>
        <v>1500</v>
      </c>
      <c r="CE10" s="383">
        <f t="shared" si="10"/>
        <v>18000</v>
      </c>
      <c r="CF10" s="383">
        <f t="shared" si="11"/>
        <v>1500</v>
      </c>
      <c r="CG10" s="383" t="str">
        <f t="shared" si="12"/>
        <v/>
      </c>
    </row>
    <row r="11" spans="1:85" s="139" customFormat="1" ht="39.75" customHeight="1">
      <c r="A11" s="126" t="s">
        <v>362</v>
      </c>
      <c r="B11" s="379" t="s">
        <v>2563</v>
      </c>
      <c r="C11" s="379" t="s">
        <v>304</v>
      </c>
      <c r="D11" s="379" t="s">
        <v>305</v>
      </c>
      <c r="E11" s="372" t="s">
        <v>40</v>
      </c>
      <c r="F11" s="372">
        <v>76702</v>
      </c>
      <c r="G11" s="129" t="s">
        <v>1272</v>
      </c>
      <c r="H11" s="130" t="s">
        <v>1273</v>
      </c>
      <c r="I11" s="129" t="s">
        <v>1274</v>
      </c>
      <c r="J11" s="131">
        <v>43808</v>
      </c>
      <c r="K11" s="129">
        <v>1666</v>
      </c>
      <c r="L11" s="94">
        <v>20951</v>
      </c>
      <c r="M11" s="94"/>
      <c r="N11" s="94"/>
      <c r="O11" s="94"/>
      <c r="P11" s="94"/>
      <c r="Q11" s="94"/>
      <c r="R11" s="94"/>
      <c r="S11" s="94"/>
      <c r="T11" s="98">
        <f t="shared" si="6"/>
        <v>20951</v>
      </c>
      <c r="U11" s="129" t="s">
        <v>927</v>
      </c>
      <c r="V11" s="98"/>
      <c r="W11" s="129"/>
      <c r="X11" s="129"/>
      <c r="Y11" s="132"/>
      <c r="Z11" s="133" t="str">
        <f t="shared" si="14"/>
        <v>Silver</v>
      </c>
      <c r="AA11" s="133" t="str">
        <f>IFERROR(VLOOKUP($Z11,Lookup!$A$1:$P$20,2,FALSE),"")</f>
        <v>Level 1</v>
      </c>
      <c r="AB11" s="133" t="s">
        <v>362</v>
      </c>
      <c r="AC11" s="134"/>
      <c r="AD11" s="133">
        <f>IFERROR(VLOOKUP($Z11,Lookup!$A$1:$P$20,7,FALSE),"")</f>
        <v>4</v>
      </c>
      <c r="AE11" s="380"/>
      <c r="AF11" s="133">
        <f>IFERROR(VLOOKUP($Z11,Lookup!$A$1:$P$20,8,FALSE),"")</f>
        <v>6</v>
      </c>
      <c r="AG11" s="133">
        <f>IFERROR(VLOOKUP($Z11,Lookup!$A$1:$P$20,9,FALSE),"")</f>
        <v>4</v>
      </c>
      <c r="AH11" s="133"/>
      <c r="AI11" s="133">
        <f>IFERROR(VLOOKUP($Z11,Lookup!$A$1:$P$20,10,FALSE),"")</f>
        <v>8</v>
      </c>
      <c r="AJ11" s="133" t="str">
        <f>IFERROR(VLOOKUP($Z11,Lookup!$A$1:$P$20,11,FALSE),"")</f>
        <v>Yes</v>
      </c>
      <c r="AK11" s="133"/>
      <c r="AL11" s="133" t="str">
        <f>IFERROR(VLOOKUP($Z11,Lookup!$A$1:$P$20,13,FALSE),"")</f>
        <v>Yes</v>
      </c>
      <c r="AM11" s="133" t="str">
        <f>IFERROR(VLOOKUP($Z11,Lookup!$A$1:$P$20,14,FALSE),"")</f>
        <v>Yes</v>
      </c>
      <c r="AN11" s="133" t="str">
        <f>IFERROR(VLOOKUP($Z11,Lookup!$A$1:$P$20,15,FALSE),"")</f>
        <v>Yes</v>
      </c>
      <c r="AO11" s="133">
        <f>IFERROR(VLOOKUP($Z11,Lookup!$A$1:$P$20,16,FALSE),"")</f>
        <v>4</v>
      </c>
      <c r="AP11" s="133">
        <f>IFERROR(VLOOKUP($Z11,Lookup!$A$1:$Q$20,17,FALSE),"")</f>
        <v>4</v>
      </c>
      <c r="AQ11" s="129"/>
      <c r="AR11" s="129"/>
      <c r="AS11" s="135"/>
      <c r="AT11" s="135"/>
      <c r="AU11" s="136">
        <f t="shared" si="8"/>
        <v>0</v>
      </c>
      <c r="AV11" s="137"/>
      <c r="AW11" s="386"/>
      <c r="AX11" s="168"/>
      <c r="AY11" s="129"/>
      <c r="AZ11" s="168"/>
      <c r="BA11" s="129"/>
      <c r="BB11" s="129"/>
      <c r="BC11" s="135"/>
      <c r="BD11" s="135"/>
      <c r="BE11" s="135"/>
      <c r="BF11" s="135"/>
      <c r="BG11" s="143"/>
      <c r="BH11" s="150"/>
      <c r="BI11" s="148"/>
      <c r="BJ11" s="148"/>
      <c r="BK11" s="143"/>
      <c r="BN11" s="381">
        <v>2</v>
      </c>
      <c r="BO11" s="381" t="s">
        <v>971</v>
      </c>
      <c r="BP11" s="382" t="s">
        <v>2836</v>
      </c>
      <c r="BR11" s="139" t="s">
        <v>2841</v>
      </c>
      <c r="BS11" s="139">
        <v>1</v>
      </c>
      <c r="BV11" s="371"/>
      <c r="BW11" s="371"/>
      <c r="BX11" s="371">
        <v>20541</v>
      </c>
      <c r="BY11" s="371"/>
      <c r="BZ11" s="371"/>
      <c r="CA11" s="371"/>
      <c r="CB11" s="371"/>
      <c r="CC11" s="147" t="s">
        <v>2094</v>
      </c>
      <c r="CD11" s="383">
        <f t="shared" si="9"/>
        <v>20951</v>
      </c>
      <c r="CE11" s="383" t="str">
        <f t="shared" si="10"/>
        <v/>
      </c>
      <c r="CF11" s="383" t="str">
        <f t="shared" si="11"/>
        <v/>
      </c>
      <c r="CG11" s="383" t="str">
        <f t="shared" si="12"/>
        <v/>
      </c>
    </row>
    <row r="12" spans="1:85" s="139" customFormat="1" ht="39.75" customHeight="1">
      <c r="A12" s="126" t="s">
        <v>2531</v>
      </c>
      <c r="B12" s="379" t="s">
        <v>987</v>
      </c>
      <c r="C12" s="379" t="s">
        <v>52</v>
      </c>
      <c r="D12" s="379" t="s">
        <v>37</v>
      </c>
      <c r="E12" s="372" t="s">
        <v>40</v>
      </c>
      <c r="F12" s="372">
        <v>78219</v>
      </c>
      <c r="G12" s="129" t="s">
        <v>989</v>
      </c>
      <c r="H12" s="130" t="s">
        <v>2564</v>
      </c>
      <c r="I12" s="129" t="s">
        <v>99</v>
      </c>
      <c r="J12" s="131"/>
      <c r="K12" s="129"/>
      <c r="L12" s="94"/>
      <c r="M12" s="94"/>
      <c r="N12" s="94">
        <v>0.01</v>
      </c>
      <c r="O12" s="94"/>
      <c r="P12" s="94"/>
      <c r="Q12" s="94"/>
      <c r="R12" s="94"/>
      <c r="S12" s="94"/>
      <c r="T12" s="98">
        <f t="shared" si="6"/>
        <v>0.01</v>
      </c>
      <c r="U12" s="129"/>
      <c r="V12" s="98">
        <v>12000</v>
      </c>
      <c r="W12" s="129" t="s">
        <v>931</v>
      </c>
      <c r="X12" s="129"/>
      <c r="Y12" s="132" t="s">
        <v>2842</v>
      </c>
      <c r="Z12" s="133" t="str">
        <f t="shared" si="14"/>
        <v>Silver</v>
      </c>
      <c r="AA12" s="133" t="str">
        <f>IFERROR(VLOOKUP($Z12,Lookup!$A$1:$P$20,2,FALSE),"")</f>
        <v>Level 1</v>
      </c>
      <c r="AB12" s="133"/>
      <c r="AC12" s="134"/>
      <c r="AD12" s="133">
        <f>IFERROR(VLOOKUP($Z12,Lookup!$A$1:$P$20,7,FALSE),"")</f>
        <v>4</v>
      </c>
      <c r="AE12" s="380"/>
      <c r="AF12" s="133">
        <f>IFERROR(VLOOKUP($Z12,Lookup!$A$1:$P$20,8,FALSE),"")</f>
        <v>6</v>
      </c>
      <c r="AG12" s="133">
        <f>IFERROR(VLOOKUP($Z12,Lookup!$A$1:$P$20,9,FALSE),"")</f>
        <v>4</v>
      </c>
      <c r="AH12" s="133"/>
      <c r="AI12" s="133">
        <f>IFERROR(VLOOKUP($Z12,Lookup!$A$1:$P$20,10,FALSE),"")</f>
        <v>8</v>
      </c>
      <c r="AJ12" s="133" t="str">
        <f>IFERROR(VLOOKUP($Z12,Lookup!$A$1:$P$20,11,FALSE),"")</f>
        <v>Yes</v>
      </c>
      <c r="AK12" s="133"/>
      <c r="AL12" s="133" t="str">
        <f>IFERROR(VLOOKUP($Z12,Lookup!$A$1:$P$20,13,FALSE),"")</f>
        <v>Yes</v>
      </c>
      <c r="AM12" s="133" t="str">
        <f>IFERROR(VLOOKUP($Z12,Lookup!$A$1:$P$20,14,FALSE),"")</f>
        <v>Yes</v>
      </c>
      <c r="AN12" s="133" t="str">
        <f>IFERROR(VLOOKUP($Z12,Lookup!$A$1:$P$20,15,FALSE),"")</f>
        <v>Yes</v>
      </c>
      <c r="AO12" s="133">
        <f>IFERROR(VLOOKUP($Z12,Lookup!$A$1:$P$20,16,FALSE),"")</f>
        <v>4</v>
      </c>
      <c r="AP12" s="133">
        <f>IFERROR(VLOOKUP($Z12,Lookup!$A$1:$Q$20,17,FALSE),"")</f>
        <v>4</v>
      </c>
      <c r="AQ12" s="129"/>
      <c r="AR12" s="129"/>
      <c r="AS12" s="135"/>
      <c r="AT12" s="135"/>
      <c r="AU12" s="136">
        <f t="shared" si="8"/>
        <v>0</v>
      </c>
      <c r="AV12" s="137" t="s">
        <v>991</v>
      </c>
      <c r="AW12" s="138"/>
      <c r="AX12" s="135"/>
      <c r="AY12" s="135"/>
      <c r="AZ12" s="135">
        <v>2</v>
      </c>
      <c r="BA12" s="135"/>
      <c r="BB12" s="135"/>
      <c r="BC12" s="135"/>
      <c r="BD12" s="135">
        <v>1</v>
      </c>
      <c r="BE12" s="135"/>
      <c r="BF12" s="135"/>
      <c r="BG12" s="387"/>
      <c r="BH12" s="388"/>
      <c r="BI12" s="389"/>
      <c r="BJ12" s="389"/>
      <c r="BK12" s="390"/>
      <c r="BL12" s="387"/>
      <c r="BM12" s="387"/>
      <c r="BN12" s="381" t="s">
        <v>2843</v>
      </c>
      <c r="BO12" s="381"/>
      <c r="BP12" s="382" t="s">
        <v>2836</v>
      </c>
      <c r="BR12" s="139" t="s">
        <v>2844</v>
      </c>
      <c r="BS12" s="139">
        <v>5</v>
      </c>
      <c r="BV12" s="371"/>
      <c r="BW12" s="371"/>
      <c r="BX12" s="371"/>
      <c r="BY12" s="371"/>
      <c r="BZ12" s="371"/>
      <c r="CA12" s="371"/>
      <c r="CB12" s="371"/>
      <c r="CC12" s="147" t="str">
        <f t="shared" ref="CC12:CC13" si="15">I12</f>
        <v>Carilyn Kosub</v>
      </c>
      <c r="CD12" s="383" t="str">
        <f t="shared" si="9"/>
        <v/>
      </c>
      <c r="CE12" s="383">
        <f t="shared" si="10"/>
        <v>12000</v>
      </c>
      <c r="CF12" s="383">
        <f t="shared" si="11"/>
        <v>0.01</v>
      </c>
      <c r="CG12" s="383" t="str">
        <f t="shared" si="12"/>
        <v/>
      </c>
    </row>
    <row r="13" spans="1:85" s="139" customFormat="1" ht="39.75" customHeight="1">
      <c r="A13" s="126" t="s">
        <v>2531</v>
      </c>
      <c r="B13" s="379" t="s">
        <v>2565</v>
      </c>
      <c r="C13" s="379" t="s">
        <v>2566</v>
      </c>
      <c r="D13" s="379" t="s">
        <v>37</v>
      </c>
      <c r="E13" s="372" t="s">
        <v>40</v>
      </c>
      <c r="F13" s="372">
        <v>78254</v>
      </c>
      <c r="G13" s="129" t="s">
        <v>2567</v>
      </c>
      <c r="H13" s="130" t="s">
        <v>2568</v>
      </c>
      <c r="I13" s="129" t="s">
        <v>99</v>
      </c>
      <c r="J13" s="131"/>
      <c r="K13" s="129"/>
      <c r="L13" s="94"/>
      <c r="M13" s="94"/>
      <c r="N13" s="94">
        <v>0.01</v>
      </c>
      <c r="O13" s="94"/>
      <c r="P13" s="94"/>
      <c r="Q13" s="94"/>
      <c r="R13" s="94"/>
      <c r="S13" s="94"/>
      <c r="T13" s="98">
        <f t="shared" si="6"/>
        <v>0.01</v>
      </c>
      <c r="U13" s="129"/>
      <c r="V13" s="98">
        <v>12000</v>
      </c>
      <c r="W13" s="129" t="s">
        <v>931</v>
      </c>
      <c r="X13" s="129"/>
      <c r="Y13" s="132"/>
      <c r="Z13" s="133" t="str">
        <f t="shared" si="14"/>
        <v>Silver</v>
      </c>
      <c r="AA13" s="133" t="str">
        <f>IFERROR(VLOOKUP($Z13,Lookup!$A$1:$P$20,2,FALSE),"")</f>
        <v>Level 1</v>
      </c>
      <c r="AB13" s="133"/>
      <c r="AC13" s="134"/>
      <c r="AD13" s="133">
        <f>IFERROR(VLOOKUP($Z13,Lookup!$A$1:$P$20,7,FALSE),"")</f>
        <v>4</v>
      </c>
      <c r="AE13" s="380"/>
      <c r="AF13" s="133">
        <f>IFERROR(VLOOKUP($Z13,Lookup!$A$1:$P$20,8,FALSE),"")</f>
        <v>6</v>
      </c>
      <c r="AG13" s="133">
        <f>IFERROR(VLOOKUP($Z13,Lookup!$A$1:$P$20,9,FALSE),"")</f>
        <v>4</v>
      </c>
      <c r="AH13" s="133"/>
      <c r="AI13" s="133">
        <f>IFERROR(VLOOKUP($Z13,Lookup!$A$1:$P$20,10,FALSE),"")</f>
        <v>8</v>
      </c>
      <c r="AJ13" s="133" t="str">
        <f>IFERROR(VLOOKUP($Z13,Lookup!$A$1:$P$20,11,FALSE),"")</f>
        <v>Yes</v>
      </c>
      <c r="AK13" s="133"/>
      <c r="AL13" s="133" t="str">
        <f>IFERROR(VLOOKUP($Z13,Lookup!$A$1:$P$20,13,FALSE),"")</f>
        <v>Yes</v>
      </c>
      <c r="AM13" s="133" t="str">
        <f>IFERROR(VLOOKUP($Z13,Lookup!$A$1:$P$20,14,FALSE),"")</f>
        <v>Yes</v>
      </c>
      <c r="AN13" s="133" t="str">
        <f>IFERROR(VLOOKUP($Z13,Lookup!$A$1:$P$20,15,FALSE),"")</f>
        <v>Yes</v>
      </c>
      <c r="AO13" s="133">
        <f>IFERROR(VLOOKUP($Z13,Lookup!$A$1:$P$20,16,FALSE),"")</f>
        <v>4</v>
      </c>
      <c r="AP13" s="133">
        <f>IFERROR(VLOOKUP($Z13,Lookup!$A$1:$Q$20,17,FALSE),"")</f>
        <v>4</v>
      </c>
      <c r="AQ13" s="129"/>
      <c r="AR13" s="129"/>
      <c r="AS13" s="135"/>
      <c r="AT13" s="135"/>
      <c r="AU13" s="136">
        <f t="shared" si="8"/>
        <v>0</v>
      </c>
      <c r="AV13" s="137" t="s">
        <v>1652</v>
      </c>
      <c r="AW13" s="138"/>
      <c r="AX13" s="135"/>
      <c r="AY13" s="135"/>
      <c r="AZ13" s="135">
        <v>4</v>
      </c>
      <c r="BA13" s="135"/>
      <c r="BB13" s="135">
        <v>2</v>
      </c>
      <c r="BC13" s="135"/>
      <c r="BD13" s="135"/>
      <c r="BE13" s="135"/>
      <c r="BF13" s="135"/>
      <c r="BH13" s="150"/>
      <c r="BI13" s="148"/>
      <c r="BJ13" s="148"/>
      <c r="BK13" s="143"/>
      <c r="BN13" s="372"/>
      <c r="BO13" s="372" t="s">
        <v>2845</v>
      </c>
      <c r="BP13" s="382"/>
      <c r="BR13" s="139" t="s">
        <v>2844</v>
      </c>
      <c r="BS13" s="139">
        <v>6</v>
      </c>
      <c r="BV13" s="371"/>
      <c r="BW13" s="371"/>
      <c r="BX13" s="371"/>
      <c r="BY13" s="371"/>
      <c r="BZ13" s="371"/>
      <c r="CA13" s="371"/>
      <c r="CB13" s="371"/>
      <c r="CC13" s="147" t="str">
        <f t="shared" si="15"/>
        <v>Carilyn Kosub</v>
      </c>
      <c r="CD13" s="383" t="str">
        <f t="shared" si="9"/>
        <v/>
      </c>
      <c r="CE13" s="383">
        <f t="shared" si="10"/>
        <v>12000</v>
      </c>
      <c r="CF13" s="383">
        <f t="shared" si="11"/>
        <v>0.01</v>
      </c>
      <c r="CG13" s="383" t="str">
        <f t="shared" si="12"/>
        <v/>
      </c>
    </row>
    <row r="14" spans="1:85" s="143" customFormat="1" ht="39.75" customHeight="1">
      <c r="A14" s="126" t="s">
        <v>2531</v>
      </c>
      <c r="B14" s="379" t="s">
        <v>1851</v>
      </c>
      <c r="C14" s="379" t="s">
        <v>1852</v>
      </c>
      <c r="D14" s="379" t="s">
        <v>37</v>
      </c>
      <c r="E14" s="372" t="s">
        <v>40</v>
      </c>
      <c r="F14" s="372">
        <v>78260</v>
      </c>
      <c r="G14" s="129" t="s">
        <v>1853</v>
      </c>
      <c r="H14" s="130" t="s">
        <v>2569</v>
      </c>
      <c r="I14" s="129"/>
      <c r="J14" s="131"/>
      <c r="K14" s="129"/>
      <c r="L14" s="94"/>
      <c r="M14" s="94"/>
      <c r="N14" s="94">
        <v>0.01</v>
      </c>
      <c r="O14" s="94"/>
      <c r="P14" s="94"/>
      <c r="Q14" s="94"/>
      <c r="R14" s="94"/>
      <c r="S14" s="94"/>
      <c r="T14" s="98">
        <f t="shared" si="6"/>
        <v>0.01</v>
      </c>
      <c r="U14" s="129"/>
      <c r="V14" s="98">
        <v>12000</v>
      </c>
      <c r="W14" s="129" t="s">
        <v>931</v>
      </c>
      <c r="X14" s="129"/>
      <c r="Y14" s="132"/>
      <c r="Z14" s="133" t="str">
        <f t="shared" si="14"/>
        <v>Silver</v>
      </c>
      <c r="AA14" s="133" t="str">
        <f>IFERROR(VLOOKUP($Z14,Lookup!$A$1:$P$20,2,FALSE),"")</f>
        <v>Level 1</v>
      </c>
      <c r="AB14" s="133"/>
      <c r="AC14" s="134"/>
      <c r="AD14" s="133">
        <f>IFERROR(VLOOKUP($Z14,Lookup!$A$1:$P$20,7,FALSE),"")</f>
        <v>4</v>
      </c>
      <c r="AE14" s="380"/>
      <c r="AF14" s="133">
        <f>IFERROR(VLOOKUP($Z14,Lookup!$A$1:$P$20,8,FALSE),"")</f>
        <v>6</v>
      </c>
      <c r="AG14" s="133">
        <f>IFERROR(VLOOKUP($Z14,Lookup!$A$1:$P$20,9,FALSE),"")</f>
        <v>4</v>
      </c>
      <c r="AH14" s="133"/>
      <c r="AI14" s="133">
        <f>IFERROR(VLOOKUP($Z14,Lookup!$A$1:$P$20,10,FALSE),"")</f>
        <v>8</v>
      </c>
      <c r="AJ14" s="133" t="str">
        <f>IFERROR(VLOOKUP($Z14,Lookup!$A$1:$P$20,11,FALSE),"")</f>
        <v>Yes</v>
      </c>
      <c r="AK14" s="133"/>
      <c r="AL14" s="133" t="str">
        <f>IFERROR(VLOOKUP($Z14,Lookup!$A$1:$P$20,13,FALSE),"")</f>
        <v>Yes</v>
      </c>
      <c r="AM14" s="133" t="str">
        <f>IFERROR(VLOOKUP($Z14,Lookup!$A$1:$P$20,14,FALSE),"")</f>
        <v>Yes</v>
      </c>
      <c r="AN14" s="133" t="str">
        <f>IFERROR(VLOOKUP($Z14,Lookup!$A$1:$P$20,15,FALSE),"")</f>
        <v>Yes</v>
      </c>
      <c r="AO14" s="133">
        <f>IFERROR(VLOOKUP($Z14,Lookup!$A$1:$P$20,16,FALSE),"")</f>
        <v>4</v>
      </c>
      <c r="AP14" s="133">
        <f>IFERROR(VLOOKUP($Z14,Lookup!$A$1:$Q$20,17,FALSE),"")</f>
        <v>4</v>
      </c>
      <c r="AQ14" s="129"/>
      <c r="AR14" s="129"/>
      <c r="AS14" s="135"/>
      <c r="AT14" s="135"/>
      <c r="AU14" s="136">
        <f t="shared" si="8"/>
        <v>0</v>
      </c>
      <c r="AV14" s="137" t="s">
        <v>991</v>
      </c>
      <c r="AW14" s="138"/>
      <c r="AX14" s="135"/>
      <c r="AY14" s="135"/>
      <c r="AZ14" s="135">
        <v>3</v>
      </c>
      <c r="BA14" s="135"/>
      <c r="BB14" s="135"/>
      <c r="BC14" s="135"/>
      <c r="BD14" s="135"/>
      <c r="BE14" s="135"/>
      <c r="BF14" s="135"/>
      <c r="BG14" s="139"/>
      <c r="BH14" s="150"/>
      <c r="BI14" s="148"/>
      <c r="BJ14" s="148"/>
      <c r="BN14" s="381" t="s">
        <v>2843</v>
      </c>
      <c r="BO14" s="381"/>
      <c r="BP14" s="382" t="s">
        <v>2836</v>
      </c>
      <c r="BV14" s="371"/>
      <c r="BW14" s="371"/>
      <c r="BX14" s="371"/>
      <c r="BY14" s="371"/>
      <c r="BZ14" s="371"/>
      <c r="CA14" s="371"/>
      <c r="CB14" s="371"/>
      <c r="CC14" s="147" t="s">
        <v>99</v>
      </c>
      <c r="CD14" s="383" t="str">
        <f t="shared" si="9"/>
        <v/>
      </c>
      <c r="CE14" s="383">
        <f t="shared" si="10"/>
        <v>12000</v>
      </c>
      <c r="CF14" s="383">
        <f t="shared" si="11"/>
        <v>0.01</v>
      </c>
      <c r="CG14" s="383" t="str">
        <f t="shared" si="12"/>
        <v/>
      </c>
    </row>
    <row r="15" spans="1:85" s="139" customFormat="1" ht="39.75" customHeight="1">
      <c r="A15" s="126" t="s">
        <v>2531</v>
      </c>
      <c r="B15" s="379" t="s">
        <v>2570</v>
      </c>
      <c r="C15" s="379" t="s">
        <v>2571</v>
      </c>
      <c r="D15" s="379" t="s">
        <v>1630</v>
      </c>
      <c r="E15" s="372" t="s">
        <v>40</v>
      </c>
      <c r="F15" s="372">
        <v>78148</v>
      </c>
      <c r="G15" s="129" t="s">
        <v>2572</v>
      </c>
      <c r="H15" s="130" t="s">
        <v>2573</v>
      </c>
      <c r="I15" s="129" t="s">
        <v>587</v>
      </c>
      <c r="J15" s="131"/>
      <c r="K15" s="129"/>
      <c r="L15" s="94"/>
      <c r="M15" s="94"/>
      <c r="N15" s="94">
        <v>0.01</v>
      </c>
      <c r="O15" s="94"/>
      <c r="P15" s="94"/>
      <c r="Q15" s="94"/>
      <c r="R15" s="94"/>
      <c r="S15" s="94"/>
      <c r="T15" s="98">
        <f t="shared" si="6"/>
        <v>0.01</v>
      </c>
      <c r="U15" s="129"/>
      <c r="V15" s="98">
        <v>12000</v>
      </c>
      <c r="W15" s="129" t="s">
        <v>931</v>
      </c>
      <c r="X15" s="129"/>
      <c r="Y15" s="132"/>
      <c r="Z15" s="133" t="str">
        <f t="shared" si="14"/>
        <v>Silver</v>
      </c>
      <c r="AA15" s="133" t="str">
        <f>IFERROR(VLOOKUP($Z15,Lookup!$A$1:$P$20,2,FALSE),"")</f>
        <v>Level 1</v>
      </c>
      <c r="AB15" s="133"/>
      <c r="AC15" s="134"/>
      <c r="AD15" s="133">
        <f>IFERROR(VLOOKUP($Z15,Lookup!$A$1:$P$20,7,FALSE),"")</f>
        <v>4</v>
      </c>
      <c r="AE15" s="380"/>
      <c r="AF15" s="133">
        <f>IFERROR(VLOOKUP($Z15,Lookup!$A$1:$P$20,8,FALSE),"")</f>
        <v>6</v>
      </c>
      <c r="AG15" s="133">
        <f>IFERROR(VLOOKUP($Z15,Lookup!$A$1:$P$20,9,FALSE),"")</f>
        <v>4</v>
      </c>
      <c r="AH15" s="133"/>
      <c r="AI15" s="133">
        <f>IFERROR(VLOOKUP($Z15,Lookup!$A$1:$P$20,10,FALSE),"")</f>
        <v>8</v>
      </c>
      <c r="AJ15" s="133" t="str">
        <f>IFERROR(VLOOKUP($Z15,Lookup!$A$1:$P$20,11,FALSE),"")</f>
        <v>Yes</v>
      </c>
      <c r="AK15" s="133"/>
      <c r="AL15" s="133" t="str">
        <f>IFERROR(VLOOKUP($Z15,Lookup!$A$1:$P$20,13,FALSE),"")</f>
        <v>Yes</v>
      </c>
      <c r="AM15" s="133" t="str">
        <f>IFERROR(VLOOKUP($Z15,Lookup!$A$1:$P$20,14,FALSE),"")</f>
        <v>Yes</v>
      </c>
      <c r="AN15" s="133" t="str">
        <f>IFERROR(VLOOKUP($Z15,Lookup!$A$1:$P$20,15,FALSE),"")</f>
        <v>Yes</v>
      </c>
      <c r="AO15" s="133">
        <f>IFERROR(VLOOKUP($Z15,Lookup!$A$1:$P$20,16,FALSE),"")</f>
        <v>4</v>
      </c>
      <c r="AP15" s="133">
        <f>IFERROR(VLOOKUP($Z15,Lookup!$A$1:$Q$20,17,FALSE),"")</f>
        <v>4</v>
      </c>
      <c r="AQ15" s="129"/>
      <c r="AR15" s="129"/>
      <c r="AS15" s="135"/>
      <c r="AT15" s="135"/>
      <c r="AU15" s="136">
        <f t="shared" si="8"/>
        <v>0</v>
      </c>
      <c r="AV15" s="137" t="s">
        <v>991</v>
      </c>
      <c r="AW15" s="138"/>
      <c r="AX15" s="135"/>
      <c r="AY15" s="135"/>
      <c r="AZ15" s="135">
        <v>2</v>
      </c>
      <c r="BA15" s="135"/>
      <c r="BB15" s="135"/>
      <c r="BC15" s="135"/>
      <c r="BD15" s="135">
        <v>1</v>
      </c>
      <c r="BE15" s="135">
        <v>1</v>
      </c>
      <c r="BF15" s="135"/>
      <c r="BH15" s="150"/>
      <c r="BI15" s="148"/>
      <c r="BJ15" s="148"/>
      <c r="BK15" s="143"/>
      <c r="BN15" s="372"/>
      <c r="BO15" s="372" t="s">
        <v>2845</v>
      </c>
      <c r="BP15" s="382"/>
      <c r="BV15" s="371"/>
      <c r="BW15" s="371"/>
      <c r="BX15" s="371"/>
      <c r="BY15" s="371"/>
      <c r="BZ15" s="371"/>
      <c r="CA15" s="371"/>
      <c r="CB15" s="371"/>
      <c r="CC15" s="147" t="str">
        <f>I15</f>
        <v>Richard Schobinger</v>
      </c>
      <c r="CD15" s="383" t="str">
        <f t="shared" si="9"/>
        <v/>
      </c>
      <c r="CE15" s="383">
        <f t="shared" si="10"/>
        <v>12000</v>
      </c>
      <c r="CF15" s="383">
        <f t="shared" si="11"/>
        <v>0.01</v>
      </c>
      <c r="CG15" s="383" t="str">
        <f t="shared" si="12"/>
        <v/>
      </c>
    </row>
    <row r="16" spans="1:85" s="139" customFormat="1" ht="39.75" customHeight="1">
      <c r="A16" s="126" t="s">
        <v>2531</v>
      </c>
      <c r="B16" s="379" t="s">
        <v>2574</v>
      </c>
      <c r="C16" s="379" t="s">
        <v>2575</v>
      </c>
      <c r="D16" s="379" t="s">
        <v>37</v>
      </c>
      <c r="E16" s="372" t="s">
        <v>40</v>
      </c>
      <c r="F16" s="372">
        <v>78258</v>
      </c>
      <c r="G16" s="129" t="s">
        <v>2576</v>
      </c>
      <c r="H16" s="130" t="s">
        <v>2577</v>
      </c>
      <c r="I16" s="129"/>
      <c r="J16" s="131"/>
      <c r="K16" s="150"/>
      <c r="L16" s="94"/>
      <c r="M16" s="94"/>
      <c r="N16" s="94">
        <v>0.01</v>
      </c>
      <c r="O16" s="94"/>
      <c r="P16" s="94"/>
      <c r="Q16" s="94"/>
      <c r="R16" s="94"/>
      <c r="S16" s="94"/>
      <c r="T16" s="98">
        <f t="shared" si="6"/>
        <v>0.01</v>
      </c>
      <c r="U16" s="129"/>
      <c r="V16" s="98">
        <v>12000</v>
      </c>
      <c r="W16" s="129" t="s">
        <v>931</v>
      </c>
      <c r="X16" s="129"/>
      <c r="Y16" s="132"/>
      <c r="Z16" s="133" t="str">
        <f t="shared" si="14"/>
        <v>Silver</v>
      </c>
      <c r="AA16" s="133" t="str">
        <f>IFERROR(VLOOKUP($Z16,Lookup!$A$1:$P$20,2,FALSE),"")</f>
        <v>Level 1</v>
      </c>
      <c r="AB16" s="133"/>
      <c r="AC16" s="134"/>
      <c r="AD16" s="133">
        <f>IFERROR(VLOOKUP($Z16,Lookup!$A$1:$P$20,7,FALSE),"")</f>
        <v>4</v>
      </c>
      <c r="AE16" s="380"/>
      <c r="AF16" s="133">
        <f>IFERROR(VLOOKUP($Z16,Lookup!$A$1:$P$20,8,FALSE),"")</f>
        <v>6</v>
      </c>
      <c r="AG16" s="133">
        <f>IFERROR(VLOOKUP($Z16,Lookup!$A$1:$P$20,9,FALSE),"")</f>
        <v>4</v>
      </c>
      <c r="AH16" s="133"/>
      <c r="AI16" s="133">
        <f>IFERROR(VLOOKUP($Z16,Lookup!$A$1:$P$20,10,FALSE),"")</f>
        <v>8</v>
      </c>
      <c r="AJ16" s="133" t="str">
        <f>IFERROR(VLOOKUP($Z16,Lookup!$A$1:$P$20,11,FALSE),"")</f>
        <v>Yes</v>
      </c>
      <c r="AK16" s="133"/>
      <c r="AL16" s="133" t="str">
        <f>IFERROR(VLOOKUP($Z16,Lookup!$A$1:$P$20,13,FALSE),"")</f>
        <v>Yes</v>
      </c>
      <c r="AM16" s="133" t="str">
        <f>IFERROR(VLOOKUP($Z16,Lookup!$A$1:$P$20,14,FALSE),"")</f>
        <v>Yes</v>
      </c>
      <c r="AN16" s="133" t="str">
        <f>IFERROR(VLOOKUP($Z16,Lookup!$A$1:$P$20,15,FALSE),"")</f>
        <v>Yes</v>
      </c>
      <c r="AO16" s="133">
        <f>IFERROR(VLOOKUP($Z16,Lookup!$A$1:$P$20,16,FALSE),"")</f>
        <v>4</v>
      </c>
      <c r="AP16" s="133">
        <f>IFERROR(VLOOKUP($Z16,Lookup!$A$1:$Q$20,17,FALSE),"")</f>
        <v>4</v>
      </c>
      <c r="AQ16" s="129"/>
      <c r="AR16" s="129"/>
      <c r="AS16" s="135"/>
      <c r="AT16" s="135"/>
      <c r="AU16" s="136">
        <f t="shared" si="8"/>
        <v>0</v>
      </c>
      <c r="AV16" s="137" t="s">
        <v>991</v>
      </c>
      <c r="AW16" s="138"/>
      <c r="AX16" s="135"/>
      <c r="AY16" s="135"/>
      <c r="AZ16" s="135">
        <v>3</v>
      </c>
      <c r="BA16" s="135"/>
      <c r="BB16" s="135">
        <v>3</v>
      </c>
      <c r="BC16" s="135"/>
      <c r="BD16" s="135"/>
      <c r="BE16" s="135"/>
      <c r="BF16" s="135"/>
      <c r="BH16" s="150"/>
      <c r="BI16" s="148"/>
      <c r="BJ16" s="148"/>
      <c r="BK16" s="143"/>
      <c r="BN16" s="381" t="s">
        <v>2843</v>
      </c>
      <c r="BO16" s="381"/>
      <c r="BP16" s="382"/>
      <c r="BR16" s="139" t="s">
        <v>2844</v>
      </c>
      <c r="BS16" s="139">
        <v>3</v>
      </c>
      <c r="BV16" s="371"/>
      <c r="BW16" s="371"/>
      <c r="BX16" s="371"/>
      <c r="BY16" s="371"/>
      <c r="BZ16" s="371"/>
      <c r="CA16" s="371"/>
      <c r="CB16" s="371"/>
      <c r="CC16" s="147" t="s">
        <v>99</v>
      </c>
      <c r="CD16" s="383" t="str">
        <f t="shared" si="9"/>
        <v/>
      </c>
      <c r="CE16" s="383">
        <f t="shared" si="10"/>
        <v>12000</v>
      </c>
      <c r="CF16" s="383">
        <f t="shared" si="11"/>
        <v>0.01</v>
      </c>
      <c r="CG16" s="383" t="str">
        <f t="shared" si="12"/>
        <v/>
      </c>
    </row>
    <row r="17" spans="1:85" s="139" customFormat="1" ht="39.75" customHeight="1">
      <c r="A17" s="126" t="s">
        <v>2531</v>
      </c>
      <c r="B17" s="379" t="s">
        <v>1254</v>
      </c>
      <c r="C17" s="379" t="s">
        <v>1255</v>
      </c>
      <c r="D17" s="379" t="s">
        <v>1213</v>
      </c>
      <c r="E17" s="372" t="s">
        <v>40</v>
      </c>
      <c r="F17" s="372">
        <v>77808</v>
      </c>
      <c r="G17" s="129" t="s">
        <v>1256</v>
      </c>
      <c r="H17" s="130" t="s">
        <v>1257</v>
      </c>
      <c r="I17" s="129" t="s">
        <v>1258</v>
      </c>
      <c r="J17" s="131"/>
      <c r="K17" s="129"/>
      <c r="L17" s="94"/>
      <c r="M17" s="94"/>
      <c r="N17" s="94"/>
      <c r="O17" s="94"/>
      <c r="P17" s="94"/>
      <c r="Q17" s="94"/>
      <c r="R17" s="94"/>
      <c r="S17" s="94"/>
      <c r="T17" s="98">
        <f t="shared" si="6"/>
        <v>0</v>
      </c>
      <c r="U17" s="129"/>
      <c r="V17" s="98">
        <v>12000</v>
      </c>
      <c r="W17" s="129" t="s">
        <v>931</v>
      </c>
      <c r="X17" s="129"/>
      <c r="Y17" s="132"/>
      <c r="Z17" s="133" t="str">
        <f t="shared" si="14"/>
        <v>Silver</v>
      </c>
      <c r="AA17" s="133" t="str">
        <f>IFERROR(VLOOKUP($Z17,Lookup!$A$1:$P$20,2,FALSE),"")</f>
        <v>Level 1</v>
      </c>
      <c r="AB17" s="133"/>
      <c r="AC17" s="134"/>
      <c r="AD17" s="133">
        <f>IFERROR(VLOOKUP($Z17,Lookup!$A$1:$P$20,7,FALSE),"")</f>
        <v>4</v>
      </c>
      <c r="AE17" s="380"/>
      <c r="AF17" s="133">
        <f>IFERROR(VLOOKUP($Z17,Lookup!$A$1:$P$20,8,FALSE),"")</f>
        <v>6</v>
      </c>
      <c r="AG17" s="133">
        <f>IFERROR(VLOOKUP($Z17,Lookup!$A$1:$P$20,9,FALSE),"")</f>
        <v>4</v>
      </c>
      <c r="AH17" s="133"/>
      <c r="AI17" s="133">
        <f>IFERROR(VLOOKUP($Z17,Lookup!$A$1:$P$20,10,FALSE),"")</f>
        <v>8</v>
      </c>
      <c r="AJ17" s="133" t="str">
        <f>IFERROR(VLOOKUP($Z17,Lookup!$A$1:$P$20,11,FALSE),"")</f>
        <v>Yes</v>
      </c>
      <c r="AK17" s="133"/>
      <c r="AL17" s="133" t="str">
        <f>IFERROR(VLOOKUP($Z17,Lookup!$A$1:$P$20,13,FALSE),"")</f>
        <v>Yes</v>
      </c>
      <c r="AM17" s="133" t="str">
        <f>IFERROR(VLOOKUP($Z17,Lookup!$A$1:$P$20,14,FALSE),"")</f>
        <v>Yes</v>
      </c>
      <c r="AN17" s="133" t="str">
        <f>IFERROR(VLOOKUP($Z17,Lookup!$A$1:$P$20,15,FALSE),"")</f>
        <v>Yes</v>
      </c>
      <c r="AO17" s="133">
        <f>IFERROR(VLOOKUP($Z17,Lookup!$A$1:$P$20,16,FALSE),"")</f>
        <v>4</v>
      </c>
      <c r="AP17" s="133">
        <f>IFERROR(VLOOKUP($Z17,Lookup!$A$1:$Q$20,17,FALSE),"")</f>
        <v>4</v>
      </c>
      <c r="AQ17" s="129"/>
      <c r="AR17" s="129"/>
      <c r="AS17" s="135"/>
      <c r="AT17" s="135"/>
      <c r="AU17" s="136">
        <f t="shared" si="8"/>
        <v>0</v>
      </c>
      <c r="AV17" s="137" t="s">
        <v>1259</v>
      </c>
      <c r="AW17" s="138"/>
      <c r="AX17" s="135"/>
      <c r="AY17" s="135"/>
      <c r="AZ17" s="135"/>
      <c r="BA17" s="135"/>
      <c r="BB17" s="135"/>
      <c r="BC17" s="135"/>
      <c r="BD17" s="135">
        <v>3</v>
      </c>
      <c r="BE17" s="135">
        <v>2</v>
      </c>
      <c r="BF17" s="135"/>
      <c r="BH17" s="150"/>
      <c r="BI17" s="148"/>
      <c r="BJ17" s="148"/>
      <c r="BK17" s="143"/>
      <c r="BN17" s="372"/>
      <c r="BO17" s="372" t="s">
        <v>2845</v>
      </c>
      <c r="BP17" s="382"/>
      <c r="BV17" s="371"/>
      <c r="BW17" s="371"/>
      <c r="BX17" s="371"/>
      <c r="BY17" s="371"/>
      <c r="BZ17" s="371"/>
      <c r="CA17" s="371"/>
      <c r="CB17" s="371"/>
      <c r="CC17" s="147" t="s">
        <v>996</v>
      </c>
      <c r="CD17" s="383" t="str">
        <f t="shared" si="9"/>
        <v/>
      </c>
      <c r="CE17" s="383">
        <f t="shared" si="10"/>
        <v>12000</v>
      </c>
      <c r="CF17" s="383" t="str">
        <f t="shared" si="11"/>
        <v/>
      </c>
      <c r="CG17" s="383" t="str">
        <f t="shared" si="12"/>
        <v/>
      </c>
    </row>
    <row r="18" spans="1:85" s="139" customFormat="1" ht="39.75" customHeight="1">
      <c r="A18" s="126" t="s">
        <v>362</v>
      </c>
      <c r="B18" s="379" t="s">
        <v>1471</v>
      </c>
      <c r="C18" s="379" t="s">
        <v>1472</v>
      </c>
      <c r="D18" s="379" t="s">
        <v>37</v>
      </c>
      <c r="E18" s="372" t="s">
        <v>40</v>
      </c>
      <c r="F18" s="372">
        <v>78220</v>
      </c>
      <c r="G18" s="129" t="s">
        <v>1473</v>
      </c>
      <c r="H18" s="130" t="s">
        <v>1474</v>
      </c>
      <c r="I18" s="129" t="s">
        <v>472</v>
      </c>
      <c r="J18" s="131">
        <v>43854</v>
      </c>
      <c r="K18" s="129"/>
      <c r="L18" s="94">
        <v>5000</v>
      </c>
      <c r="M18" s="94"/>
      <c r="N18" s="94"/>
      <c r="O18" s="94"/>
      <c r="P18" s="94"/>
      <c r="Q18" s="94"/>
      <c r="R18" s="94"/>
      <c r="S18" s="94"/>
      <c r="T18" s="98">
        <f t="shared" si="6"/>
        <v>5000</v>
      </c>
      <c r="U18" s="129" t="s">
        <v>927</v>
      </c>
      <c r="V18" s="98"/>
      <c r="W18" s="129"/>
      <c r="X18" s="129"/>
      <c r="Y18" s="132" t="s">
        <v>2846</v>
      </c>
      <c r="Z18" s="133" t="str">
        <f t="shared" si="14"/>
        <v>Champion</v>
      </c>
      <c r="AA18" s="133" t="str">
        <f>IFERROR(VLOOKUP($Z18,Lookup!$A$1:$P$20,2,FALSE),"")</f>
        <v>Level 2</v>
      </c>
      <c r="AB18" s="133" t="s">
        <v>362</v>
      </c>
      <c r="AC18" s="134"/>
      <c r="AD18" s="133">
        <f>IFERROR(VLOOKUP($Z18,Lookup!$A$1:$P$20,7,FALSE),"")</f>
        <v>2</v>
      </c>
      <c r="AE18" s="380"/>
      <c r="AF18" s="133">
        <f>IFERROR(VLOOKUP($Z18,Lookup!$A$1:$P$20,8,FALSE),"")</f>
        <v>4</v>
      </c>
      <c r="AG18" s="133">
        <f>IFERROR(VLOOKUP($Z18,Lookup!$A$1:$P$20,9,FALSE),"")</f>
        <v>2</v>
      </c>
      <c r="AH18" s="133"/>
      <c r="AI18" s="133">
        <f>IFERROR(VLOOKUP($Z18,Lookup!$A$1:$P$20,10,FALSE),"")</f>
        <v>6</v>
      </c>
      <c r="AJ18" s="133" t="str">
        <f>IFERROR(VLOOKUP($Z18,Lookup!$A$1:$P$20,11,FALSE),"")</f>
        <v>Yes</v>
      </c>
      <c r="AK18" s="133"/>
      <c r="AL18" s="133" t="str">
        <f>IFERROR(VLOOKUP($Z18,Lookup!$A$1:$P$20,13,FALSE),"")</f>
        <v>Yes</v>
      </c>
      <c r="AM18" s="133">
        <f>IFERROR(VLOOKUP($Z18,Lookup!$A$1:$P$20,14,FALSE),"")</f>
        <v>0</v>
      </c>
      <c r="AN18" s="133">
        <f>IFERROR(VLOOKUP($Z18,Lookup!$A$1:$P$20,15,FALSE),"")</f>
        <v>0</v>
      </c>
      <c r="AO18" s="133">
        <f>IFERROR(VLOOKUP($Z18,Lookup!$A$1:$P$20,16,FALSE),"")</f>
        <v>0</v>
      </c>
      <c r="AP18" s="133">
        <f>IFERROR(VLOOKUP($Z18,Lookup!$A$1:$Q$20,17,FALSE),"")</f>
        <v>4</v>
      </c>
      <c r="AQ18" s="129"/>
      <c r="AR18" s="129"/>
      <c r="AS18" s="135"/>
      <c r="AT18" s="135"/>
      <c r="AU18" s="136">
        <f t="shared" si="8"/>
        <v>0</v>
      </c>
      <c r="AV18" s="137" t="s">
        <v>982</v>
      </c>
      <c r="AW18" s="138"/>
      <c r="AX18" s="135"/>
      <c r="AY18" s="135"/>
      <c r="AZ18" s="135"/>
      <c r="BA18" s="135"/>
      <c r="BB18" s="135">
        <v>2</v>
      </c>
      <c r="BC18" s="135"/>
      <c r="BD18" s="135"/>
      <c r="BE18" s="135"/>
      <c r="BF18" s="135"/>
      <c r="BG18" s="143"/>
      <c r="BH18" s="150"/>
      <c r="BI18" s="148"/>
      <c r="BJ18" s="148"/>
      <c r="BK18" s="143"/>
      <c r="BN18" s="372"/>
      <c r="BO18" s="372" t="s">
        <v>2845</v>
      </c>
      <c r="BP18" s="382"/>
      <c r="BR18" s="139" t="s">
        <v>2847</v>
      </c>
      <c r="BS18" s="139">
        <v>14</v>
      </c>
      <c r="BV18" s="371"/>
      <c r="BW18" s="371"/>
      <c r="BX18" s="371"/>
      <c r="BY18" s="371"/>
      <c r="BZ18" s="371"/>
      <c r="CA18" s="371"/>
      <c r="CB18" s="371"/>
      <c r="CC18" s="147" t="str">
        <f>I18</f>
        <v>Jim Smith</v>
      </c>
      <c r="CD18" s="383">
        <f t="shared" si="9"/>
        <v>5000</v>
      </c>
      <c r="CE18" s="383" t="str">
        <f t="shared" si="10"/>
        <v/>
      </c>
      <c r="CF18" s="383" t="str">
        <f t="shared" si="11"/>
        <v/>
      </c>
      <c r="CG18" s="383" t="str">
        <f t="shared" si="12"/>
        <v/>
      </c>
    </row>
    <row r="19" spans="1:85" s="139" customFormat="1" ht="39.75" customHeight="1">
      <c r="A19" s="126" t="s">
        <v>362</v>
      </c>
      <c r="B19" s="379" t="s">
        <v>2020</v>
      </c>
      <c r="C19" s="379" t="s">
        <v>2021</v>
      </c>
      <c r="D19" s="379" t="s">
        <v>1441</v>
      </c>
      <c r="E19" s="372" t="s">
        <v>40</v>
      </c>
      <c r="F19" s="372">
        <v>78108</v>
      </c>
      <c r="G19" s="129" t="s">
        <v>2022</v>
      </c>
      <c r="H19" s="130" t="s">
        <v>2578</v>
      </c>
      <c r="I19" s="129" t="s">
        <v>2024</v>
      </c>
      <c r="J19" s="131">
        <v>43827</v>
      </c>
      <c r="K19" s="129">
        <v>1784</v>
      </c>
      <c r="L19" s="94">
        <v>5000</v>
      </c>
      <c r="M19" s="94"/>
      <c r="N19" s="94"/>
      <c r="O19" s="94"/>
      <c r="P19" s="94"/>
      <c r="Q19" s="94"/>
      <c r="R19" s="94"/>
      <c r="S19" s="94"/>
      <c r="T19" s="98">
        <f t="shared" si="6"/>
        <v>5000</v>
      </c>
      <c r="U19" s="129" t="s">
        <v>927</v>
      </c>
      <c r="V19" s="98"/>
      <c r="W19" s="129"/>
      <c r="X19" s="129"/>
      <c r="Y19" s="132"/>
      <c r="Z19" s="133" t="str">
        <f t="shared" si="14"/>
        <v>Champion</v>
      </c>
      <c r="AA19" s="133" t="str">
        <f>IFERROR(VLOOKUP($Z19,Lookup!$A$1:$P$20,2,FALSE),"")</f>
        <v>Level 2</v>
      </c>
      <c r="AB19" s="133" t="s">
        <v>362</v>
      </c>
      <c r="AC19" s="134"/>
      <c r="AD19" s="133">
        <f>IFERROR(VLOOKUP($Z19,Lookup!$A$1:$P$20,7,FALSE),"")</f>
        <v>2</v>
      </c>
      <c r="AE19" s="380"/>
      <c r="AF19" s="133">
        <f>IFERROR(VLOOKUP($Z19,Lookup!$A$1:$P$20,8,FALSE),"")</f>
        <v>4</v>
      </c>
      <c r="AG19" s="133">
        <f>IFERROR(VLOOKUP($Z19,Lookup!$A$1:$P$20,9,FALSE),"")</f>
        <v>2</v>
      </c>
      <c r="AH19" s="133"/>
      <c r="AI19" s="133">
        <f>IFERROR(VLOOKUP($Z19,Lookup!$A$1:$P$20,10,FALSE),"")</f>
        <v>6</v>
      </c>
      <c r="AJ19" s="133" t="str">
        <f>IFERROR(VLOOKUP($Z19,Lookup!$A$1:$P$20,11,FALSE),"")</f>
        <v>Yes</v>
      </c>
      <c r="AK19" s="133"/>
      <c r="AL19" s="133" t="str">
        <f>IFERROR(VLOOKUP($Z19,Lookup!$A$1:$P$20,13,FALSE),"")</f>
        <v>Yes</v>
      </c>
      <c r="AM19" s="133">
        <f>IFERROR(VLOOKUP($Z19,Lookup!$A$1:$P$20,14,FALSE),"")</f>
        <v>0</v>
      </c>
      <c r="AN19" s="133">
        <f>IFERROR(VLOOKUP($Z19,Lookup!$A$1:$P$20,15,FALSE),"")</f>
        <v>0</v>
      </c>
      <c r="AO19" s="133">
        <f>IFERROR(VLOOKUP($Z19,Lookup!$A$1:$P$20,16,FALSE),"")</f>
        <v>0</v>
      </c>
      <c r="AP19" s="133">
        <f>IFERROR(VLOOKUP($Z19,Lookup!$A$1:$Q$20,17,FALSE),"")</f>
        <v>4</v>
      </c>
      <c r="AQ19" s="129"/>
      <c r="AR19" s="129"/>
      <c r="AS19" s="135"/>
      <c r="AT19" s="135"/>
      <c r="AU19" s="136">
        <f t="shared" si="8"/>
        <v>0</v>
      </c>
      <c r="AV19" s="137" t="s">
        <v>982</v>
      </c>
      <c r="AW19" s="138"/>
      <c r="AX19" s="135"/>
      <c r="AY19" s="135"/>
      <c r="AZ19" s="135"/>
      <c r="BA19" s="135"/>
      <c r="BB19" s="135"/>
      <c r="BC19" s="135"/>
      <c r="BD19" s="135">
        <v>2</v>
      </c>
      <c r="BE19" s="135"/>
      <c r="BF19" s="135"/>
      <c r="BH19" s="150"/>
      <c r="BI19" s="148"/>
      <c r="BJ19" s="148"/>
      <c r="BK19" s="143"/>
      <c r="BN19" s="372"/>
      <c r="BO19" s="372" t="s">
        <v>2845</v>
      </c>
      <c r="BP19" s="382"/>
      <c r="BV19" s="371"/>
      <c r="BW19" s="371"/>
      <c r="BX19" s="371"/>
      <c r="BY19" s="371"/>
      <c r="BZ19" s="371"/>
      <c r="CA19" s="371"/>
      <c r="CB19" s="371"/>
      <c r="CC19" s="147" t="s">
        <v>996</v>
      </c>
      <c r="CD19" s="383">
        <f t="shared" si="9"/>
        <v>5000</v>
      </c>
      <c r="CE19" s="383" t="str">
        <f t="shared" si="10"/>
        <v/>
      </c>
      <c r="CF19" s="383" t="str">
        <f t="shared" si="11"/>
        <v/>
      </c>
      <c r="CG19" s="383" t="str">
        <f t="shared" si="12"/>
        <v/>
      </c>
    </row>
    <row r="20" spans="1:85" s="139" customFormat="1" ht="39.75" customHeight="1">
      <c r="A20" s="126" t="s">
        <v>362</v>
      </c>
      <c r="B20" s="379" t="s">
        <v>2291</v>
      </c>
      <c r="C20" s="379" t="s">
        <v>2292</v>
      </c>
      <c r="D20" s="379" t="s">
        <v>755</v>
      </c>
      <c r="E20" s="372" t="s">
        <v>40</v>
      </c>
      <c r="F20" s="372" t="s">
        <v>2293</v>
      </c>
      <c r="G20" s="129" t="s">
        <v>2294</v>
      </c>
      <c r="H20" s="130" t="s">
        <v>2848</v>
      </c>
      <c r="I20" s="129" t="s">
        <v>996</v>
      </c>
      <c r="J20" s="131">
        <v>43844</v>
      </c>
      <c r="K20" s="129">
        <v>1892</v>
      </c>
      <c r="L20" s="94">
        <v>5000</v>
      </c>
      <c r="M20" s="94"/>
      <c r="N20" s="94"/>
      <c r="O20" s="94"/>
      <c r="P20" s="94"/>
      <c r="Q20" s="94"/>
      <c r="R20" s="94"/>
      <c r="S20" s="94"/>
      <c r="T20" s="98">
        <f t="shared" si="6"/>
        <v>5000</v>
      </c>
      <c r="U20" s="129" t="s">
        <v>927</v>
      </c>
      <c r="V20" s="98"/>
      <c r="W20" s="129"/>
      <c r="X20" s="98">
        <v>420</v>
      </c>
      <c r="Y20" s="132"/>
      <c r="Z20" s="133" t="str">
        <f t="shared" si="14"/>
        <v>Champion</v>
      </c>
      <c r="AA20" s="133" t="str">
        <f>IFERROR(VLOOKUP($Z20,Lookup!$A$1:$P$20,2,FALSE),"")</f>
        <v>Level 2</v>
      </c>
      <c r="AB20" s="133" t="s">
        <v>362</v>
      </c>
      <c r="AC20" s="134"/>
      <c r="AD20" s="133">
        <f>IFERROR(VLOOKUP($Z20,Lookup!$A$1:$P$20,7,FALSE),"")</f>
        <v>2</v>
      </c>
      <c r="AE20" s="380"/>
      <c r="AF20" s="133">
        <f>IFERROR(VLOOKUP($Z20,Lookup!$A$1:$P$20,8,FALSE),"")</f>
        <v>4</v>
      </c>
      <c r="AG20" s="133">
        <f>IFERROR(VLOOKUP($Z20,Lookup!$A$1:$P$20,9,FALSE),"")</f>
        <v>2</v>
      </c>
      <c r="AH20" s="133"/>
      <c r="AI20" s="133">
        <f>IFERROR(VLOOKUP($Z20,Lookup!$A$1:$P$20,10,FALSE),"")</f>
        <v>6</v>
      </c>
      <c r="AJ20" s="133" t="str">
        <f>IFERROR(VLOOKUP($Z20,Lookup!$A$1:$P$20,11,FALSE),"")</f>
        <v>Yes</v>
      </c>
      <c r="AK20" s="133"/>
      <c r="AL20" s="133" t="str">
        <f>IFERROR(VLOOKUP($Z20,Lookup!$A$1:$P$20,13,FALSE),"")</f>
        <v>Yes</v>
      </c>
      <c r="AM20" s="133">
        <f>IFERROR(VLOOKUP($Z20,Lookup!$A$1:$P$20,14,FALSE),"")</f>
        <v>0</v>
      </c>
      <c r="AN20" s="133">
        <f>IFERROR(VLOOKUP($Z20,Lookup!$A$1:$P$20,15,FALSE),"")</f>
        <v>0</v>
      </c>
      <c r="AO20" s="133">
        <f>IFERROR(VLOOKUP($Z20,Lookup!$A$1:$P$20,16,FALSE),"")</f>
        <v>0</v>
      </c>
      <c r="AP20" s="133">
        <f>IFERROR(VLOOKUP($Z20,Lookup!$A$1:$Q$20,17,FALSE),"")</f>
        <v>4</v>
      </c>
      <c r="AQ20" s="129"/>
      <c r="AR20" s="129"/>
      <c r="AS20" s="135"/>
      <c r="AT20" s="135"/>
      <c r="AU20" s="136">
        <f t="shared" si="8"/>
        <v>0</v>
      </c>
      <c r="AV20" s="137" t="s">
        <v>982</v>
      </c>
      <c r="AW20" s="138"/>
      <c r="AX20" s="135"/>
      <c r="AY20" s="135"/>
      <c r="AZ20" s="135"/>
      <c r="BA20" s="135"/>
      <c r="BB20" s="135"/>
      <c r="BC20" s="135"/>
      <c r="BD20" s="135"/>
      <c r="BE20" s="135"/>
      <c r="BF20" s="135"/>
      <c r="BH20" s="150"/>
      <c r="BI20" s="148"/>
      <c r="BJ20" s="148"/>
      <c r="BK20" s="143"/>
      <c r="BN20" s="381" t="s">
        <v>2849</v>
      </c>
      <c r="BO20" s="381"/>
      <c r="BP20" s="382" t="s">
        <v>2836</v>
      </c>
      <c r="BV20" s="371"/>
      <c r="BW20" s="371"/>
      <c r="BX20" s="371"/>
      <c r="BY20" s="371"/>
      <c r="BZ20" s="371"/>
      <c r="CA20" s="371"/>
      <c r="CB20" s="371"/>
      <c r="CC20" s="147" t="str">
        <f>I20</f>
        <v>Marcus Demel</v>
      </c>
      <c r="CD20" s="383">
        <f t="shared" si="9"/>
        <v>5000</v>
      </c>
      <c r="CE20" s="383" t="str">
        <f t="shared" si="10"/>
        <v/>
      </c>
      <c r="CF20" s="383" t="str">
        <f t="shared" si="11"/>
        <v/>
      </c>
      <c r="CG20" s="383" t="str">
        <f t="shared" si="12"/>
        <v/>
      </c>
    </row>
    <row r="21" spans="1:85" s="139" customFormat="1" ht="39.75" customHeight="1">
      <c r="A21" s="126" t="s">
        <v>2531</v>
      </c>
      <c r="B21" s="379" t="s">
        <v>1106</v>
      </c>
      <c r="C21" s="379" t="s">
        <v>1107</v>
      </c>
      <c r="D21" s="379" t="s">
        <v>1108</v>
      </c>
      <c r="E21" s="372" t="s">
        <v>40</v>
      </c>
      <c r="F21" s="372">
        <v>78950</v>
      </c>
      <c r="G21" s="129" t="s">
        <v>1109</v>
      </c>
      <c r="H21" s="130" t="s">
        <v>466</v>
      </c>
      <c r="I21" s="129"/>
      <c r="J21" s="131"/>
      <c r="K21" s="129"/>
      <c r="L21" s="94"/>
      <c r="M21" s="94"/>
      <c r="N21" s="94"/>
      <c r="O21" s="94"/>
      <c r="P21" s="94"/>
      <c r="Q21" s="94"/>
      <c r="R21" s="94"/>
      <c r="S21" s="94"/>
      <c r="T21" s="98">
        <f t="shared" si="6"/>
        <v>0</v>
      </c>
      <c r="U21" s="129"/>
      <c r="V21" s="98">
        <v>8000</v>
      </c>
      <c r="W21" s="129" t="s">
        <v>931</v>
      </c>
      <c r="X21" s="129"/>
      <c r="Y21" s="391" t="s">
        <v>2850</v>
      </c>
      <c r="Z21" s="133" t="str">
        <f t="shared" si="14"/>
        <v>Champion</v>
      </c>
      <c r="AA21" s="133" t="str">
        <f>IFERROR(VLOOKUP($Z21,Lookup!$A$1:$P$20,2,FALSE),"")</f>
        <v>Level 2</v>
      </c>
      <c r="AB21" s="133"/>
      <c r="AC21" s="134"/>
      <c r="AD21" s="133">
        <f>IFERROR(VLOOKUP($Z21,Lookup!$A$1:$P$20,7,FALSE),"")</f>
        <v>2</v>
      </c>
      <c r="AE21" s="380"/>
      <c r="AF21" s="133">
        <f>IFERROR(VLOOKUP($Z21,Lookup!$A$1:$P$20,8,FALSE),"")</f>
        <v>4</v>
      </c>
      <c r="AG21" s="133">
        <f>IFERROR(VLOOKUP($Z21,Lookup!$A$1:$P$20,9,FALSE),"")</f>
        <v>2</v>
      </c>
      <c r="AH21" s="133"/>
      <c r="AI21" s="133">
        <f>IFERROR(VLOOKUP($Z21,Lookup!$A$1:$P$20,10,FALSE),"")</f>
        <v>6</v>
      </c>
      <c r="AJ21" s="133" t="str">
        <f>IFERROR(VLOOKUP($Z21,Lookup!$A$1:$P$20,11,FALSE),"")</f>
        <v>Yes</v>
      </c>
      <c r="AK21" s="133"/>
      <c r="AL21" s="133" t="str">
        <f>IFERROR(VLOOKUP($Z21,Lookup!$A$1:$P$20,13,FALSE),"")</f>
        <v>Yes</v>
      </c>
      <c r="AM21" s="133">
        <f>IFERROR(VLOOKUP($Z21,Lookup!$A$1:$P$20,14,FALSE),"")</f>
        <v>0</v>
      </c>
      <c r="AN21" s="133">
        <f>IFERROR(VLOOKUP($Z21,Lookup!$A$1:$P$20,15,FALSE),"")</f>
        <v>0</v>
      </c>
      <c r="AO21" s="133">
        <f>IFERROR(VLOOKUP($Z21,Lookup!$A$1:$P$20,16,FALSE),"")</f>
        <v>0</v>
      </c>
      <c r="AP21" s="133">
        <f>IFERROR(VLOOKUP($Z21,Lookup!$A$1:$Q$20,17,FALSE),"")</f>
        <v>4</v>
      </c>
      <c r="AQ21" s="129"/>
      <c r="AR21" s="129"/>
      <c r="AS21" s="135"/>
      <c r="AT21" s="135"/>
      <c r="AU21" s="136">
        <f t="shared" si="8"/>
        <v>0</v>
      </c>
      <c r="AV21" s="137" t="s">
        <v>991</v>
      </c>
      <c r="AW21" s="138"/>
      <c r="AX21" s="135"/>
      <c r="AY21" s="135"/>
      <c r="AZ21" s="135"/>
      <c r="BA21" s="135"/>
      <c r="BC21" s="135"/>
      <c r="BD21" s="135">
        <v>1</v>
      </c>
      <c r="BE21" s="135"/>
      <c r="BF21" s="135"/>
      <c r="BH21" s="150"/>
      <c r="BI21" s="148"/>
      <c r="BJ21" s="148"/>
      <c r="BK21" s="143"/>
      <c r="BN21" s="392" t="s">
        <v>2851</v>
      </c>
      <c r="BO21" s="381"/>
      <c r="BP21" s="382" t="s">
        <v>2836</v>
      </c>
      <c r="BV21" s="371"/>
      <c r="BW21" s="371"/>
      <c r="BX21" s="371"/>
      <c r="BY21" s="371"/>
      <c r="BZ21" s="371"/>
      <c r="CA21" s="371"/>
      <c r="CB21" s="371"/>
      <c r="CC21" s="147" t="s">
        <v>99</v>
      </c>
      <c r="CD21" s="383" t="str">
        <f t="shared" si="9"/>
        <v/>
      </c>
      <c r="CE21" s="383">
        <f t="shared" si="10"/>
        <v>8000</v>
      </c>
      <c r="CF21" s="383" t="str">
        <f t="shared" si="11"/>
        <v/>
      </c>
      <c r="CG21" s="383" t="str">
        <f t="shared" si="12"/>
        <v/>
      </c>
    </row>
    <row r="22" spans="1:85" s="139" customFormat="1" ht="39.75" customHeight="1">
      <c r="A22" s="126" t="s">
        <v>2531</v>
      </c>
      <c r="B22" s="379" t="s">
        <v>2579</v>
      </c>
      <c r="C22" s="379" t="s">
        <v>2580</v>
      </c>
      <c r="D22" s="379" t="s">
        <v>68</v>
      </c>
      <c r="E22" s="372" t="s">
        <v>40</v>
      </c>
      <c r="F22" s="372">
        <v>77041</v>
      </c>
      <c r="G22" s="129" t="s">
        <v>2581</v>
      </c>
      <c r="H22" s="130" t="s">
        <v>2582</v>
      </c>
      <c r="I22" s="129"/>
      <c r="J22" s="131"/>
      <c r="K22" s="129"/>
      <c r="L22" s="94"/>
      <c r="M22" s="94"/>
      <c r="N22" s="94">
        <v>0.01</v>
      </c>
      <c r="O22" s="94"/>
      <c r="P22" s="94"/>
      <c r="Q22" s="94"/>
      <c r="R22" s="94"/>
      <c r="S22" s="94"/>
      <c r="T22" s="98">
        <f t="shared" si="6"/>
        <v>0.01</v>
      </c>
      <c r="U22" s="129"/>
      <c r="V22" s="98">
        <v>8000</v>
      </c>
      <c r="W22" s="129" t="s">
        <v>931</v>
      </c>
      <c r="X22" s="129"/>
      <c r="Y22" s="132"/>
      <c r="Z22" s="133" t="str">
        <f t="shared" si="14"/>
        <v>Champion</v>
      </c>
      <c r="AA22" s="133" t="str">
        <f>IFERROR(VLOOKUP($Z22,Lookup!$A$1:$P$20,2,FALSE),"")</f>
        <v>Level 2</v>
      </c>
      <c r="AB22" s="133"/>
      <c r="AC22" s="134"/>
      <c r="AD22" s="133">
        <f>IFERROR(VLOOKUP($Z22,Lookup!$A$1:$P$20,7,FALSE),"")</f>
        <v>2</v>
      </c>
      <c r="AE22" s="380"/>
      <c r="AF22" s="133">
        <f>IFERROR(VLOOKUP($Z22,Lookup!$A$1:$P$20,8,FALSE),"")</f>
        <v>4</v>
      </c>
      <c r="AG22" s="133">
        <f>IFERROR(VLOOKUP($Z22,Lookup!$A$1:$P$20,9,FALSE),"")</f>
        <v>2</v>
      </c>
      <c r="AH22" s="133"/>
      <c r="AI22" s="133">
        <f>IFERROR(VLOOKUP($Z22,Lookup!$A$1:$P$20,10,FALSE),"")</f>
        <v>6</v>
      </c>
      <c r="AJ22" s="133" t="str">
        <f>IFERROR(VLOOKUP($Z22,Lookup!$A$1:$P$20,11,FALSE),"")</f>
        <v>Yes</v>
      </c>
      <c r="AK22" s="133"/>
      <c r="AL22" s="133" t="str">
        <f>IFERROR(VLOOKUP($Z22,Lookup!$A$1:$P$20,13,FALSE),"")</f>
        <v>Yes</v>
      </c>
      <c r="AM22" s="133">
        <f>IFERROR(VLOOKUP($Z22,Lookup!$A$1:$P$20,14,FALSE),"")</f>
        <v>0</v>
      </c>
      <c r="AN22" s="133">
        <f>IFERROR(VLOOKUP($Z22,Lookup!$A$1:$P$20,15,FALSE),"")</f>
        <v>0</v>
      </c>
      <c r="AO22" s="133">
        <f>IFERROR(VLOOKUP($Z22,Lookup!$A$1:$P$20,16,FALSE),"")</f>
        <v>0</v>
      </c>
      <c r="AP22" s="133">
        <f>IFERROR(VLOOKUP($Z22,Lookup!$A$1:$Q$20,17,FALSE),"")</f>
        <v>4</v>
      </c>
      <c r="AQ22" s="129"/>
      <c r="AR22" s="129"/>
      <c r="AS22" s="135"/>
      <c r="AT22" s="135"/>
      <c r="AU22" s="136">
        <f t="shared" si="8"/>
        <v>0</v>
      </c>
      <c r="AV22" s="137" t="s">
        <v>991</v>
      </c>
      <c r="AW22" s="138"/>
      <c r="AX22" s="135"/>
      <c r="AY22" s="135"/>
      <c r="AZ22" s="135">
        <v>2</v>
      </c>
      <c r="BA22" s="135"/>
      <c r="BB22" s="135"/>
      <c r="BC22" s="135"/>
      <c r="BD22" s="135">
        <v>1</v>
      </c>
      <c r="BE22" s="135"/>
      <c r="BF22" s="135"/>
      <c r="BH22" s="150"/>
      <c r="BI22" s="148"/>
      <c r="BJ22" s="148"/>
      <c r="BK22" s="143"/>
      <c r="BN22" s="372"/>
      <c r="BO22" s="372" t="s">
        <v>2845</v>
      </c>
      <c r="BP22" s="382"/>
      <c r="BR22" s="139" t="s">
        <v>2844</v>
      </c>
      <c r="BS22" s="139">
        <v>8</v>
      </c>
      <c r="BV22" s="371"/>
      <c r="BW22" s="371"/>
      <c r="BX22" s="371"/>
      <c r="BY22" s="371"/>
      <c r="BZ22" s="371"/>
      <c r="CA22" s="371"/>
      <c r="CB22" s="371"/>
      <c r="CC22" s="147" t="s">
        <v>99</v>
      </c>
      <c r="CD22" s="383" t="str">
        <f t="shared" si="9"/>
        <v/>
      </c>
      <c r="CE22" s="383">
        <f t="shared" si="10"/>
        <v>8000</v>
      </c>
      <c r="CF22" s="383">
        <f t="shared" si="11"/>
        <v>0.01</v>
      </c>
      <c r="CG22" s="383" t="str">
        <f t="shared" si="12"/>
        <v/>
      </c>
    </row>
    <row r="23" spans="1:85" s="139" customFormat="1" ht="39.75" customHeight="1">
      <c r="A23" s="126" t="s">
        <v>362</v>
      </c>
      <c r="B23" s="379" t="s">
        <v>1576</v>
      </c>
      <c r="C23" s="379" t="s">
        <v>1577</v>
      </c>
      <c r="D23" s="379" t="s">
        <v>301</v>
      </c>
      <c r="E23" s="372" t="s">
        <v>40</v>
      </c>
      <c r="F23" s="372">
        <v>78113</v>
      </c>
      <c r="G23" s="129" t="s">
        <v>1578</v>
      </c>
      <c r="H23" s="130" t="s">
        <v>1579</v>
      </c>
      <c r="I23" s="129" t="s">
        <v>25</v>
      </c>
      <c r="J23" s="131">
        <v>43860</v>
      </c>
      <c r="K23" s="129">
        <v>2061</v>
      </c>
      <c r="L23" s="94">
        <v>5000</v>
      </c>
      <c r="M23" s="94"/>
      <c r="N23" s="94"/>
      <c r="O23" s="94"/>
      <c r="P23" s="94"/>
      <c r="Q23" s="94"/>
      <c r="R23" s="94"/>
      <c r="S23" s="94"/>
      <c r="T23" s="98">
        <f t="shared" si="6"/>
        <v>5000</v>
      </c>
      <c r="U23" s="129" t="s">
        <v>927</v>
      </c>
      <c r="V23" s="98"/>
      <c r="W23" s="129"/>
      <c r="X23" s="129"/>
      <c r="Y23" s="132" t="s">
        <v>2852</v>
      </c>
      <c r="Z23" s="133" t="str">
        <f t="shared" si="14"/>
        <v>Champion</v>
      </c>
      <c r="AA23" s="133" t="str">
        <f>IFERROR(VLOOKUP($Z23,Lookup!$A$1:$P$20,2,FALSE),"")</f>
        <v>Level 2</v>
      </c>
      <c r="AB23" s="133"/>
      <c r="AC23" s="134"/>
      <c r="AD23" s="133">
        <f>IFERROR(VLOOKUP($Z23,Lookup!$A$1:$P$20,7,FALSE),"")</f>
        <v>2</v>
      </c>
      <c r="AE23" s="380"/>
      <c r="AF23" s="133">
        <f>IFERROR(VLOOKUP($Z23,Lookup!$A$1:$P$20,8,FALSE),"")</f>
        <v>4</v>
      </c>
      <c r="AG23" s="133">
        <f>IFERROR(VLOOKUP($Z23,Lookup!$A$1:$P$20,9,FALSE),"")</f>
        <v>2</v>
      </c>
      <c r="AH23" s="133"/>
      <c r="AI23" s="133">
        <f>IFERROR(VLOOKUP($Z23,Lookup!$A$1:$P$20,10,FALSE),"")</f>
        <v>6</v>
      </c>
      <c r="AJ23" s="133" t="str">
        <f>IFERROR(VLOOKUP($Z23,Lookup!$A$1:$P$20,11,FALSE),"")</f>
        <v>Yes</v>
      </c>
      <c r="AK23" s="133"/>
      <c r="AL23" s="133" t="str">
        <f>IFERROR(VLOOKUP($Z23,Lookup!$A$1:$P$20,13,FALSE),"")</f>
        <v>Yes</v>
      </c>
      <c r="AM23" s="133">
        <f>IFERROR(VLOOKUP($Z23,Lookup!$A$1:$P$20,14,FALSE),"")</f>
        <v>0</v>
      </c>
      <c r="AN23" s="133">
        <f>IFERROR(VLOOKUP($Z23,Lookup!$A$1:$P$20,15,FALSE),"")</f>
        <v>0</v>
      </c>
      <c r="AO23" s="133">
        <f>IFERROR(VLOOKUP($Z23,Lookup!$A$1:$P$20,16,FALSE),"")</f>
        <v>0</v>
      </c>
      <c r="AP23" s="133">
        <f>IFERROR(VLOOKUP($Z23,Lookup!$A$1:$Q$20,17,FALSE),"")</f>
        <v>4</v>
      </c>
      <c r="AQ23" s="129"/>
      <c r="AR23" s="129"/>
      <c r="AS23" s="135"/>
      <c r="AT23" s="135"/>
      <c r="AU23" s="136">
        <f t="shared" si="8"/>
        <v>0</v>
      </c>
      <c r="AV23" s="137" t="s">
        <v>982</v>
      </c>
      <c r="AW23" s="138"/>
      <c r="AX23" s="135"/>
      <c r="AY23" s="135"/>
      <c r="AZ23" s="135"/>
      <c r="BA23" s="135"/>
      <c r="BB23" s="135"/>
      <c r="BC23" s="135"/>
      <c r="BD23" s="135">
        <v>1</v>
      </c>
      <c r="BE23" s="135"/>
      <c r="BF23" s="135"/>
      <c r="BH23" s="150"/>
      <c r="BI23" s="129"/>
      <c r="BJ23" s="129"/>
      <c r="BK23" s="150"/>
      <c r="BN23" s="372"/>
      <c r="BO23" s="372" t="s">
        <v>2845</v>
      </c>
      <c r="BP23" s="382"/>
      <c r="BV23" s="371"/>
      <c r="BW23" s="371"/>
      <c r="BX23" s="371"/>
      <c r="BY23" s="371"/>
      <c r="BZ23" s="371"/>
      <c r="CA23" s="371"/>
      <c r="CB23" s="371"/>
      <c r="CC23" s="147" t="str">
        <f>I23</f>
        <v>Pete Pennington</v>
      </c>
      <c r="CD23" s="383">
        <f t="shared" si="9"/>
        <v>5000</v>
      </c>
      <c r="CE23" s="383" t="str">
        <f t="shared" si="10"/>
        <v/>
      </c>
      <c r="CF23" s="383" t="str">
        <f t="shared" si="11"/>
        <v/>
      </c>
      <c r="CG23" s="383" t="str">
        <f t="shared" si="12"/>
        <v/>
      </c>
    </row>
    <row r="24" spans="1:85" s="139" customFormat="1" ht="39.75" customHeight="1">
      <c r="A24" s="126" t="s">
        <v>2830</v>
      </c>
      <c r="B24" s="379" t="s">
        <v>1769</v>
      </c>
      <c r="C24" s="379" t="s">
        <v>1310</v>
      </c>
      <c r="D24" s="379" t="s">
        <v>37</v>
      </c>
      <c r="E24" s="372" t="s">
        <v>40</v>
      </c>
      <c r="F24" s="372">
        <v>78216</v>
      </c>
      <c r="G24" s="129" t="s">
        <v>1311</v>
      </c>
      <c r="H24" s="130" t="s">
        <v>1453</v>
      </c>
      <c r="I24" s="129" t="s">
        <v>2282</v>
      </c>
      <c r="J24" s="131"/>
      <c r="K24" s="129"/>
      <c r="L24" s="94">
        <v>5000</v>
      </c>
      <c r="M24" s="94"/>
      <c r="N24" s="94">
        <v>0.01</v>
      </c>
      <c r="O24" s="94"/>
      <c r="P24" s="94"/>
      <c r="Q24" s="94">
        <v>5500</v>
      </c>
      <c r="R24" s="94">
        <v>4000</v>
      </c>
      <c r="S24" s="94"/>
      <c r="T24" s="98">
        <f t="shared" si="6"/>
        <v>14500.01</v>
      </c>
      <c r="U24" s="129" t="s">
        <v>931</v>
      </c>
      <c r="V24" s="98"/>
      <c r="W24" s="129"/>
      <c r="X24" s="129"/>
      <c r="Y24" s="132" t="s">
        <v>2853</v>
      </c>
      <c r="Z24" s="133" t="str">
        <f t="shared" si="14"/>
        <v>Silver</v>
      </c>
      <c r="AA24" s="133" t="str">
        <f>IFERROR(VLOOKUP($Z24,Lookup!$A$1:$P$20,2,FALSE),"")</f>
        <v>Level 1</v>
      </c>
      <c r="AB24" s="133"/>
      <c r="AC24" s="134"/>
      <c r="AD24" s="133">
        <f>IFERROR(VLOOKUP($Z24,Lookup!$A$1:$P$20,7,FALSE),"")</f>
        <v>4</v>
      </c>
      <c r="AE24" s="380"/>
      <c r="AF24" s="133">
        <f>IFERROR(VLOOKUP($Z24,Lookup!$A$1:$P$20,8,FALSE),"")</f>
        <v>6</v>
      </c>
      <c r="AG24" s="133">
        <f>IFERROR(VLOOKUP($Z24,Lookup!$A$1:$P$20,9,FALSE),"")</f>
        <v>4</v>
      </c>
      <c r="AH24" s="133"/>
      <c r="AI24" s="133">
        <f>IFERROR(VLOOKUP($Z24,Lookup!$A$1:$P$20,10,FALSE),"")</f>
        <v>8</v>
      </c>
      <c r="AJ24" s="133" t="str">
        <f>IFERROR(VLOOKUP($Z24,Lookup!$A$1:$P$20,11,FALSE),"")</f>
        <v>Yes</v>
      </c>
      <c r="AK24" s="133"/>
      <c r="AL24" s="133" t="str">
        <f>IFERROR(VLOOKUP($Z24,Lookup!$A$1:$P$20,13,FALSE),"")</f>
        <v>Yes</v>
      </c>
      <c r="AM24" s="133" t="str">
        <f>IFERROR(VLOOKUP($Z24,Lookup!$A$1:$P$20,14,FALSE),"")</f>
        <v>Yes</v>
      </c>
      <c r="AN24" s="133" t="str">
        <f>IFERROR(VLOOKUP($Z24,Lookup!$A$1:$P$20,15,FALSE),"")</f>
        <v>Yes</v>
      </c>
      <c r="AO24" s="133">
        <f>IFERROR(VLOOKUP($Z24,Lookup!$A$1:$P$20,16,FALSE),"")</f>
        <v>4</v>
      </c>
      <c r="AP24" s="133">
        <f>IFERROR(VLOOKUP($Z24,Lookup!$A$1:$Q$20,17,FALSE),"")</f>
        <v>4</v>
      </c>
      <c r="AQ24" s="129"/>
      <c r="AR24" s="129"/>
      <c r="AS24" s="135"/>
      <c r="AT24" s="135"/>
      <c r="AU24" s="136">
        <f t="shared" si="8"/>
        <v>0</v>
      </c>
      <c r="AV24" s="137" t="s">
        <v>1454</v>
      </c>
      <c r="AW24" s="138"/>
      <c r="AX24" s="135"/>
      <c r="AY24" s="135"/>
      <c r="AZ24" s="135"/>
      <c r="BA24" s="135"/>
      <c r="BC24" s="135"/>
      <c r="BD24" s="135">
        <v>4</v>
      </c>
      <c r="BE24" s="135"/>
      <c r="BF24" s="135"/>
      <c r="BH24" s="150"/>
      <c r="BI24" s="148"/>
      <c r="BJ24" s="148"/>
      <c r="BK24" s="143"/>
      <c r="BN24" s="392" t="s">
        <v>2854</v>
      </c>
      <c r="BO24" s="381"/>
      <c r="BP24" s="382" t="s">
        <v>2855</v>
      </c>
      <c r="BV24" s="371"/>
      <c r="BW24" s="371"/>
      <c r="BX24" s="371"/>
      <c r="BY24" s="371"/>
      <c r="BZ24" s="371"/>
      <c r="CA24" s="371"/>
      <c r="CB24" s="371"/>
      <c r="CC24" s="393" t="s">
        <v>1038</v>
      </c>
      <c r="CD24" s="394">
        <f t="shared" si="9"/>
        <v>5000</v>
      </c>
      <c r="CE24" s="394" t="str">
        <f t="shared" si="10"/>
        <v/>
      </c>
      <c r="CF24" s="394">
        <f t="shared" si="11"/>
        <v>0.01</v>
      </c>
      <c r="CG24" s="394">
        <f t="shared" si="12"/>
        <v>9500</v>
      </c>
    </row>
    <row r="25" spans="1:85" s="139" customFormat="1" ht="39.75" customHeight="1">
      <c r="A25" s="126" t="s">
        <v>362</v>
      </c>
      <c r="B25" s="379" t="s">
        <v>1197</v>
      </c>
      <c r="C25" s="379" t="s">
        <v>710</v>
      </c>
      <c r="D25" s="379" t="s">
        <v>245</v>
      </c>
      <c r="E25" s="372" t="s">
        <v>40</v>
      </c>
      <c r="F25" s="372">
        <v>78026</v>
      </c>
      <c r="G25" s="129" t="s">
        <v>2856</v>
      </c>
      <c r="H25" s="130" t="s">
        <v>2584</v>
      </c>
      <c r="I25" s="129" t="s">
        <v>25</v>
      </c>
      <c r="J25" s="131">
        <v>43860</v>
      </c>
      <c r="K25" s="129">
        <v>2061</v>
      </c>
      <c r="L25" s="94">
        <v>5000</v>
      </c>
      <c r="M25" s="94"/>
      <c r="N25" s="94"/>
      <c r="O25" s="94"/>
      <c r="P25" s="94"/>
      <c r="Q25" s="94"/>
      <c r="R25" s="94"/>
      <c r="S25" s="94"/>
      <c r="T25" s="98">
        <f t="shared" si="6"/>
        <v>5000</v>
      </c>
      <c r="U25" s="129" t="s">
        <v>927</v>
      </c>
      <c r="V25" s="98"/>
      <c r="W25" s="129"/>
      <c r="X25" s="129"/>
      <c r="Y25" s="132" t="s">
        <v>2857</v>
      </c>
      <c r="Z25" s="133" t="str">
        <f t="shared" si="14"/>
        <v>Champion</v>
      </c>
      <c r="AA25" s="133" t="str">
        <f>IFERROR(VLOOKUP($Z25,Lookup!$A$1:$P$20,2,FALSE),"")</f>
        <v>Level 2</v>
      </c>
      <c r="AB25" s="133"/>
      <c r="AC25" s="134"/>
      <c r="AD25" s="133">
        <f>IFERROR(VLOOKUP($Z25,Lookup!$A$1:$P$20,7,FALSE),"")</f>
        <v>2</v>
      </c>
      <c r="AE25" s="380"/>
      <c r="AF25" s="133">
        <f>IFERROR(VLOOKUP($Z25,Lookup!$A$1:$P$20,8,FALSE),"")</f>
        <v>4</v>
      </c>
      <c r="AG25" s="133">
        <f>IFERROR(VLOOKUP($Z25,Lookup!$A$1:$P$20,9,FALSE),"")</f>
        <v>2</v>
      </c>
      <c r="AH25" s="133"/>
      <c r="AI25" s="133">
        <f>IFERROR(VLOOKUP($Z25,Lookup!$A$1:$P$20,10,FALSE),"")</f>
        <v>6</v>
      </c>
      <c r="AJ25" s="133" t="str">
        <f>IFERROR(VLOOKUP($Z25,Lookup!$A$1:$P$20,11,FALSE),"")</f>
        <v>Yes</v>
      </c>
      <c r="AK25" s="133"/>
      <c r="AL25" s="133" t="str">
        <f>IFERROR(VLOOKUP($Z25,Lookup!$A$1:$P$20,13,FALSE),"")</f>
        <v>Yes</v>
      </c>
      <c r="AM25" s="133">
        <f>IFERROR(VLOOKUP($Z25,Lookup!$A$1:$P$20,14,FALSE),"")</f>
        <v>0</v>
      </c>
      <c r="AN25" s="133">
        <f>IFERROR(VLOOKUP($Z25,Lookup!$A$1:$P$20,15,FALSE),"")</f>
        <v>0</v>
      </c>
      <c r="AO25" s="133">
        <f>IFERROR(VLOOKUP($Z25,Lookup!$A$1:$P$20,16,FALSE),"")</f>
        <v>0</v>
      </c>
      <c r="AP25" s="133">
        <f>IFERROR(VLOOKUP($Z25,Lookup!$A$1:$Q$20,17,FALSE),"")</f>
        <v>4</v>
      </c>
      <c r="AQ25" s="129"/>
      <c r="AR25" s="129"/>
      <c r="AS25" s="135"/>
      <c r="AT25" s="135"/>
      <c r="AU25" s="136">
        <f t="shared" si="8"/>
        <v>0</v>
      </c>
      <c r="AV25" s="137" t="s">
        <v>982</v>
      </c>
      <c r="AW25" s="138"/>
      <c r="AX25" s="135"/>
      <c r="AY25" s="135"/>
      <c r="AZ25" s="135"/>
      <c r="BA25" s="135"/>
      <c r="BB25" s="135">
        <v>1</v>
      </c>
      <c r="BC25" s="135"/>
      <c r="BD25" s="135"/>
      <c r="BE25" s="135"/>
      <c r="BF25" s="135">
        <v>2</v>
      </c>
      <c r="BH25" s="150"/>
      <c r="BI25" s="148"/>
      <c r="BJ25" s="148"/>
      <c r="BK25" s="143"/>
      <c r="BN25" s="372"/>
      <c r="BO25" s="372" t="s">
        <v>2845</v>
      </c>
      <c r="BP25" s="382"/>
      <c r="BV25" s="371"/>
      <c r="BW25" s="371"/>
      <c r="BX25" s="371"/>
      <c r="BY25" s="371"/>
      <c r="BZ25" s="371"/>
      <c r="CA25" s="371"/>
      <c r="CB25" s="371"/>
      <c r="CC25" s="147" t="str">
        <f t="shared" ref="CC25:CC35" si="16">I25</f>
        <v>Pete Pennington</v>
      </c>
      <c r="CD25" s="383">
        <f t="shared" si="9"/>
        <v>5000</v>
      </c>
      <c r="CE25" s="383" t="str">
        <f t="shared" si="10"/>
        <v/>
      </c>
      <c r="CF25" s="383" t="str">
        <f t="shared" si="11"/>
        <v/>
      </c>
      <c r="CG25" s="383" t="str">
        <f t="shared" si="12"/>
        <v/>
      </c>
    </row>
    <row r="26" spans="1:85" s="139" customFormat="1" ht="39.75" customHeight="1">
      <c r="A26" s="126" t="s">
        <v>362</v>
      </c>
      <c r="B26" s="379" t="s">
        <v>1445</v>
      </c>
      <c r="C26" s="379" t="s">
        <v>1446</v>
      </c>
      <c r="D26" s="379" t="s">
        <v>1447</v>
      </c>
      <c r="E26" s="372" t="s">
        <v>40</v>
      </c>
      <c r="F26" s="372">
        <v>78263</v>
      </c>
      <c r="G26" s="129" t="s">
        <v>1448</v>
      </c>
      <c r="H26" s="130" t="s">
        <v>1449</v>
      </c>
      <c r="I26" s="129" t="s">
        <v>996</v>
      </c>
      <c r="J26" s="131">
        <v>43808</v>
      </c>
      <c r="K26" s="129">
        <v>1672</v>
      </c>
      <c r="L26" s="94">
        <v>2500</v>
      </c>
      <c r="M26" s="94"/>
      <c r="N26" s="94"/>
      <c r="O26" s="94"/>
      <c r="P26" s="94"/>
      <c r="Q26" s="94"/>
      <c r="R26" s="94"/>
      <c r="S26" s="94"/>
      <c r="T26" s="98">
        <f t="shared" si="6"/>
        <v>2500</v>
      </c>
      <c r="U26" s="129" t="s">
        <v>927</v>
      </c>
      <c r="V26" s="98"/>
      <c r="W26" s="129"/>
      <c r="X26" s="129"/>
      <c r="Y26" s="132"/>
      <c r="Z26" s="133" t="str">
        <f t="shared" si="14"/>
        <v>Reserve</v>
      </c>
      <c r="AA26" s="133" t="str">
        <f>IFERROR(VLOOKUP($Z26,Lookup!$A$1:$P$20,2,FALSE),"")</f>
        <v>Level 3</v>
      </c>
      <c r="AB26" s="133" t="s">
        <v>362</v>
      </c>
      <c r="AC26" s="134"/>
      <c r="AD26" s="133">
        <v>1</v>
      </c>
      <c r="AE26" s="380"/>
      <c r="AF26" s="133">
        <f>IFERROR(VLOOKUP($Z26,Lookup!$A$1:$P$20,8,FALSE),"")</f>
        <v>4</v>
      </c>
      <c r="AG26" s="133">
        <f>IFERROR(VLOOKUP($Z26,Lookup!$A$1:$P$20,9,FALSE),"")</f>
        <v>2</v>
      </c>
      <c r="AH26" s="133"/>
      <c r="AI26" s="133">
        <f>IFERROR(VLOOKUP($Z26,Lookup!$A$1:$P$20,10,FALSE),"")</f>
        <v>4</v>
      </c>
      <c r="AJ26" s="133" t="str">
        <f>IFERROR(VLOOKUP($Z26,Lookup!$A$1:$P$20,11,FALSE),"")</f>
        <v>Yes</v>
      </c>
      <c r="AK26" s="133"/>
      <c r="AL26" s="133" t="str">
        <f>IFERROR(VLOOKUP($Z26,Lookup!$A$1:$P$20,13,FALSE),"")</f>
        <v>Yes</v>
      </c>
      <c r="AM26" s="133">
        <f>IFERROR(VLOOKUP($Z26,Lookup!$A$1:$P$20,14,FALSE),"")</f>
        <v>0</v>
      </c>
      <c r="AN26" s="133">
        <f>IFERROR(VLOOKUP($Z26,Lookup!$A$1:$P$20,15,FALSE),"")</f>
        <v>0</v>
      </c>
      <c r="AO26" s="133">
        <f>IFERROR(VLOOKUP($Z26,Lookup!$A$1:$P$20,16,FALSE),"")</f>
        <v>0</v>
      </c>
      <c r="AP26" s="133">
        <f>IFERROR(VLOOKUP($Z26,Lookup!$A$1:$Q$20,17,FALSE),"")</f>
        <v>2</v>
      </c>
      <c r="AQ26" s="129"/>
      <c r="AR26" s="129"/>
      <c r="AS26" s="135"/>
      <c r="AT26" s="135"/>
      <c r="AU26" s="136">
        <f t="shared" si="8"/>
        <v>0</v>
      </c>
      <c r="AV26" s="137" t="s">
        <v>982</v>
      </c>
      <c r="AW26" s="138"/>
      <c r="AX26" s="135"/>
      <c r="AY26" s="135"/>
      <c r="AZ26" s="135"/>
      <c r="BA26" s="135"/>
      <c r="BB26" s="135">
        <v>2</v>
      </c>
      <c r="BC26" s="135"/>
      <c r="BD26" s="135"/>
      <c r="BE26" s="135"/>
      <c r="BF26" s="135"/>
      <c r="BH26" s="150"/>
      <c r="BI26" s="148"/>
      <c r="BJ26" s="148"/>
      <c r="BK26" s="143"/>
      <c r="BN26" s="372"/>
      <c r="BO26" s="372" t="s">
        <v>2845</v>
      </c>
      <c r="BP26" s="382"/>
      <c r="BV26" s="371"/>
      <c r="BW26" s="371"/>
      <c r="BX26" s="371"/>
      <c r="BY26" s="371"/>
      <c r="BZ26" s="371"/>
      <c r="CA26" s="371"/>
      <c r="CB26" s="371"/>
      <c r="CC26" s="147" t="str">
        <f t="shared" si="16"/>
        <v>Marcus Demel</v>
      </c>
      <c r="CD26" s="383">
        <f t="shared" si="9"/>
        <v>2500</v>
      </c>
      <c r="CE26" s="383" t="str">
        <f t="shared" si="10"/>
        <v/>
      </c>
      <c r="CF26" s="383" t="str">
        <f t="shared" si="11"/>
        <v/>
      </c>
      <c r="CG26" s="383" t="str">
        <f t="shared" si="12"/>
        <v/>
      </c>
    </row>
    <row r="27" spans="1:85" s="139" customFormat="1" ht="39.75" customHeight="1">
      <c r="A27" s="126" t="s">
        <v>362</v>
      </c>
      <c r="B27" s="379" t="s">
        <v>2858</v>
      </c>
      <c r="C27" s="379" t="s">
        <v>1446</v>
      </c>
      <c r="D27" s="379" t="s">
        <v>1447</v>
      </c>
      <c r="E27" s="372" t="s">
        <v>40</v>
      </c>
      <c r="F27" s="372">
        <v>78263</v>
      </c>
      <c r="G27" s="129" t="s">
        <v>981</v>
      </c>
      <c r="H27" s="130" t="s">
        <v>387</v>
      </c>
      <c r="I27" s="129" t="s">
        <v>996</v>
      </c>
      <c r="J27" s="131">
        <v>43808</v>
      </c>
      <c r="K27" s="129">
        <v>1672</v>
      </c>
      <c r="L27" s="94">
        <v>2500</v>
      </c>
      <c r="M27" s="94"/>
      <c r="N27" s="94"/>
      <c r="O27" s="94"/>
      <c r="P27" s="94"/>
      <c r="Q27" s="94"/>
      <c r="R27" s="94"/>
      <c r="S27" s="94"/>
      <c r="T27" s="98">
        <f t="shared" si="6"/>
        <v>2500</v>
      </c>
      <c r="U27" s="129" t="s">
        <v>927</v>
      </c>
      <c r="V27" s="98"/>
      <c r="W27" s="129"/>
      <c r="X27" s="129"/>
      <c r="Y27" s="132"/>
      <c r="Z27" s="133" t="str">
        <f t="shared" si="14"/>
        <v>Reserve</v>
      </c>
      <c r="AA27" s="133" t="str">
        <f>IFERROR(VLOOKUP($Z27,Lookup!$A$1:$P$20,2,FALSE),"")</f>
        <v>Level 3</v>
      </c>
      <c r="AB27" s="133" t="s">
        <v>362</v>
      </c>
      <c r="AC27" s="134"/>
      <c r="AD27" s="133">
        <v>1</v>
      </c>
      <c r="AE27" s="380"/>
      <c r="AF27" s="133">
        <f>IFERROR(VLOOKUP($Z27,Lookup!$A$1:$P$20,8,FALSE),"")</f>
        <v>4</v>
      </c>
      <c r="AG27" s="133">
        <f>IFERROR(VLOOKUP($Z27,Lookup!$A$1:$P$20,9,FALSE),"")</f>
        <v>2</v>
      </c>
      <c r="AH27" s="133"/>
      <c r="AI27" s="133">
        <f>IFERROR(VLOOKUP($Z27,Lookup!$A$1:$P$20,10,FALSE),"")</f>
        <v>4</v>
      </c>
      <c r="AJ27" s="133" t="str">
        <f>IFERROR(VLOOKUP($Z27,Lookup!$A$1:$P$20,11,FALSE),"")</f>
        <v>Yes</v>
      </c>
      <c r="AK27" s="133"/>
      <c r="AL27" s="133" t="str">
        <f>IFERROR(VLOOKUP($Z27,Lookup!$A$1:$P$20,13,FALSE),"")</f>
        <v>Yes</v>
      </c>
      <c r="AM27" s="133">
        <f>IFERROR(VLOOKUP($Z27,Lookup!$A$1:$P$20,14,FALSE),"")</f>
        <v>0</v>
      </c>
      <c r="AN27" s="133">
        <f>IFERROR(VLOOKUP($Z27,Lookup!$A$1:$P$20,15,FALSE),"")</f>
        <v>0</v>
      </c>
      <c r="AO27" s="133">
        <f>IFERROR(VLOOKUP($Z27,Lookup!$A$1:$P$20,16,FALSE),"")</f>
        <v>0</v>
      </c>
      <c r="AP27" s="133">
        <f>IFERROR(VLOOKUP($Z27,Lookup!$A$1:$Q$20,17,FALSE),"")</f>
        <v>2</v>
      </c>
      <c r="AQ27" s="129"/>
      <c r="AR27" s="129"/>
      <c r="AS27" s="135"/>
      <c r="AT27" s="135"/>
      <c r="AU27" s="136">
        <f t="shared" si="8"/>
        <v>0</v>
      </c>
      <c r="AV27" s="137" t="s">
        <v>982</v>
      </c>
      <c r="AW27" s="138"/>
      <c r="AX27" s="135"/>
      <c r="AY27" s="135"/>
      <c r="AZ27" s="135"/>
      <c r="BA27" s="135"/>
      <c r="BB27" s="135">
        <v>2</v>
      </c>
      <c r="BC27" s="135"/>
      <c r="BD27" s="135"/>
      <c r="BE27" s="135"/>
      <c r="BF27" s="135"/>
      <c r="BH27" s="150"/>
      <c r="BI27" s="148"/>
      <c r="BJ27" s="148"/>
      <c r="BK27" s="143"/>
      <c r="BN27" s="372"/>
      <c r="BO27" s="372" t="s">
        <v>2845</v>
      </c>
      <c r="BP27" s="382"/>
      <c r="BV27" s="371"/>
      <c r="BW27" s="371"/>
      <c r="BX27" s="371"/>
      <c r="BY27" s="371"/>
      <c r="BZ27" s="371"/>
      <c r="CA27" s="371"/>
      <c r="CB27" s="371"/>
      <c r="CC27" s="147" t="str">
        <f t="shared" si="16"/>
        <v>Marcus Demel</v>
      </c>
      <c r="CD27" s="383">
        <f t="shared" si="9"/>
        <v>2500</v>
      </c>
      <c r="CE27" s="383" t="str">
        <f t="shared" si="10"/>
        <v/>
      </c>
      <c r="CF27" s="383" t="str">
        <f t="shared" si="11"/>
        <v/>
      </c>
      <c r="CG27" s="383" t="str">
        <f t="shared" si="12"/>
        <v/>
      </c>
    </row>
    <row r="28" spans="1:85" s="139" customFormat="1" ht="39.75" customHeight="1">
      <c r="A28" s="126" t="s">
        <v>362</v>
      </c>
      <c r="B28" s="379" t="s">
        <v>1844</v>
      </c>
      <c r="C28" s="379" t="s">
        <v>1845</v>
      </c>
      <c r="D28" s="379" t="s">
        <v>37</v>
      </c>
      <c r="E28" s="372" t="s">
        <v>40</v>
      </c>
      <c r="F28" s="372">
        <v>78212</v>
      </c>
      <c r="G28" s="129" t="s">
        <v>1846</v>
      </c>
      <c r="H28" s="130" t="s">
        <v>487</v>
      </c>
      <c r="I28" s="129" t="s">
        <v>488</v>
      </c>
      <c r="J28" s="131">
        <v>43853</v>
      </c>
      <c r="K28" s="129">
        <v>1994</v>
      </c>
      <c r="L28" s="94">
        <v>2500</v>
      </c>
      <c r="M28" s="94"/>
      <c r="N28" s="94"/>
      <c r="O28" s="94"/>
      <c r="P28" s="94"/>
      <c r="Q28" s="94"/>
      <c r="R28" s="94"/>
      <c r="S28" s="94"/>
      <c r="T28" s="98">
        <f t="shared" si="6"/>
        <v>2500</v>
      </c>
      <c r="U28" s="129" t="s">
        <v>927</v>
      </c>
      <c r="V28" s="98"/>
      <c r="W28" s="129"/>
      <c r="X28" s="129"/>
      <c r="Y28" s="132" t="s">
        <v>2859</v>
      </c>
      <c r="Z28" s="133" t="str">
        <f t="shared" si="14"/>
        <v>Reserve</v>
      </c>
      <c r="AA28" s="133" t="str">
        <f>IFERROR(VLOOKUP($Z28,Lookup!$A$1:$P$20,2,FALSE),"")</f>
        <v>Level 3</v>
      </c>
      <c r="AB28" s="133"/>
      <c r="AC28" s="134"/>
      <c r="AD28" s="133">
        <v>2</v>
      </c>
      <c r="AE28" s="380"/>
      <c r="AF28" s="133">
        <f>IFERROR(VLOOKUP($Z28,Lookup!$A$1:$P$20,8,FALSE),"")</f>
        <v>4</v>
      </c>
      <c r="AG28" s="133">
        <f>IFERROR(VLOOKUP($Z28,Lookup!$A$1:$P$20,9,FALSE),"")</f>
        <v>2</v>
      </c>
      <c r="AH28" s="133"/>
      <c r="AI28" s="133">
        <f>IFERROR(VLOOKUP($Z28,Lookup!$A$1:$P$20,10,FALSE),"")</f>
        <v>4</v>
      </c>
      <c r="AJ28" s="133" t="str">
        <f>IFERROR(VLOOKUP($Z28,Lookup!$A$1:$P$20,11,FALSE),"")</f>
        <v>Yes</v>
      </c>
      <c r="AK28" s="133"/>
      <c r="AL28" s="133" t="str">
        <f>IFERROR(VLOOKUP($Z28,Lookup!$A$1:$P$20,13,FALSE),"")</f>
        <v>Yes</v>
      </c>
      <c r="AM28" s="133">
        <f>IFERROR(VLOOKUP($Z28,Lookup!$A$1:$P$20,14,FALSE),"")</f>
        <v>0</v>
      </c>
      <c r="AN28" s="133">
        <f>IFERROR(VLOOKUP($Z28,Lookup!$A$1:$P$20,15,FALSE),"")</f>
        <v>0</v>
      </c>
      <c r="AO28" s="133">
        <f>IFERROR(VLOOKUP($Z28,Lookup!$A$1:$P$20,16,FALSE),"")</f>
        <v>0</v>
      </c>
      <c r="AP28" s="133">
        <f>IFERROR(VLOOKUP($Z28,Lookup!$A$1:$Q$20,17,FALSE),"")</f>
        <v>2</v>
      </c>
      <c r="AQ28" s="129"/>
      <c r="AR28" s="129"/>
      <c r="AS28" s="135"/>
      <c r="AT28" s="135"/>
      <c r="AU28" s="136">
        <f t="shared" si="8"/>
        <v>0</v>
      </c>
      <c r="AV28" s="137" t="s">
        <v>1433</v>
      </c>
      <c r="AW28" s="138"/>
      <c r="AX28" s="135"/>
      <c r="AY28" s="135"/>
      <c r="AZ28" s="135"/>
      <c r="BA28" s="135"/>
      <c r="BB28" s="135"/>
      <c r="BC28" s="135"/>
      <c r="BD28" s="135">
        <v>2</v>
      </c>
      <c r="BE28" s="135"/>
      <c r="BF28" s="135"/>
      <c r="BH28" s="150"/>
      <c r="BI28" s="148"/>
      <c r="BJ28" s="148"/>
      <c r="BK28" s="143"/>
      <c r="BN28" s="372"/>
      <c r="BO28" s="372" t="s">
        <v>2845</v>
      </c>
      <c r="BP28" s="382"/>
      <c r="BV28" s="371"/>
      <c r="BW28" s="371"/>
      <c r="BX28" s="371"/>
      <c r="BY28" s="371"/>
      <c r="BZ28" s="371"/>
      <c r="CA28" s="371"/>
      <c r="CB28" s="371"/>
      <c r="CC28" s="147" t="str">
        <f t="shared" si="16"/>
        <v>Cameron &amp; Marion Munk</v>
      </c>
      <c r="CD28" s="383">
        <f t="shared" si="9"/>
        <v>2500</v>
      </c>
      <c r="CE28" s="383" t="str">
        <f t="shared" si="10"/>
        <v/>
      </c>
      <c r="CF28" s="383" t="str">
        <f t="shared" si="11"/>
        <v/>
      </c>
      <c r="CG28" s="383" t="str">
        <f t="shared" si="12"/>
        <v/>
      </c>
    </row>
    <row r="29" spans="1:85" s="139" customFormat="1" ht="39.75" customHeight="1">
      <c r="A29" s="126" t="s">
        <v>362</v>
      </c>
      <c r="B29" s="379" t="s">
        <v>1163</v>
      </c>
      <c r="C29" s="379" t="s">
        <v>1164</v>
      </c>
      <c r="D29" s="379" t="s">
        <v>37</v>
      </c>
      <c r="E29" s="372" t="s">
        <v>40</v>
      </c>
      <c r="F29" s="372">
        <v>78231</v>
      </c>
      <c r="G29" s="129" t="s">
        <v>1165</v>
      </c>
      <c r="H29" s="130" t="s">
        <v>748</v>
      </c>
      <c r="I29" s="129" t="s">
        <v>501</v>
      </c>
      <c r="J29" s="131">
        <v>43767</v>
      </c>
      <c r="K29" s="129">
        <v>1457</v>
      </c>
      <c r="L29" s="94">
        <v>3000</v>
      </c>
      <c r="M29" s="94"/>
      <c r="N29" s="94"/>
      <c r="O29" s="94"/>
      <c r="P29" s="94"/>
      <c r="Q29" s="94"/>
      <c r="R29" s="94"/>
      <c r="S29" s="94"/>
      <c r="T29" s="98">
        <f t="shared" si="6"/>
        <v>3000</v>
      </c>
      <c r="U29" s="129" t="s">
        <v>927</v>
      </c>
      <c r="V29" s="98"/>
      <c r="W29" s="129"/>
      <c r="X29" s="129"/>
      <c r="Y29" s="132"/>
      <c r="Z29" s="133" t="str">
        <f t="shared" si="14"/>
        <v>Reserve</v>
      </c>
      <c r="AA29" s="133" t="str">
        <f>IFERROR(VLOOKUP($Z29,Lookup!$A$1:$P$20,2,FALSE),"")</f>
        <v>Level 3</v>
      </c>
      <c r="AB29" s="133" t="s">
        <v>362</v>
      </c>
      <c r="AC29" s="134"/>
      <c r="AD29" s="133">
        <v>1</v>
      </c>
      <c r="AE29" s="380"/>
      <c r="AF29" s="133">
        <f>IFERROR(VLOOKUP($Z29,Lookup!$A$1:$P$20,8,FALSE),"")</f>
        <v>4</v>
      </c>
      <c r="AG29" s="133">
        <f>IFERROR(VLOOKUP($Z29,Lookup!$A$1:$P$20,9,FALSE),"")</f>
        <v>2</v>
      </c>
      <c r="AH29" s="133"/>
      <c r="AI29" s="133">
        <f>IFERROR(VLOOKUP($Z29,Lookup!$A$1:$P$20,10,FALSE),"")</f>
        <v>4</v>
      </c>
      <c r="AJ29" s="133" t="str">
        <f>IFERROR(VLOOKUP($Z29,Lookup!$A$1:$P$20,11,FALSE),"")</f>
        <v>Yes</v>
      </c>
      <c r="AK29" s="133"/>
      <c r="AL29" s="133" t="str">
        <f>IFERROR(VLOOKUP($Z29,Lookup!$A$1:$P$20,13,FALSE),"")</f>
        <v>Yes</v>
      </c>
      <c r="AM29" s="133">
        <f>IFERROR(VLOOKUP($Z29,Lookup!$A$1:$P$20,14,FALSE),"")</f>
        <v>0</v>
      </c>
      <c r="AN29" s="133">
        <f>IFERROR(VLOOKUP($Z29,Lookup!$A$1:$P$20,15,FALSE),"")</f>
        <v>0</v>
      </c>
      <c r="AO29" s="133">
        <f>IFERROR(VLOOKUP($Z29,Lookup!$A$1:$P$20,16,FALSE),"")</f>
        <v>0</v>
      </c>
      <c r="AP29" s="133">
        <f>IFERROR(VLOOKUP($Z29,Lookup!$A$1:$Q$20,17,FALSE),"")</f>
        <v>2</v>
      </c>
      <c r="AQ29" s="129"/>
      <c r="AR29" s="129"/>
      <c r="AS29" s="135"/>
      <c r="AT29" s="135"/>
      <c r="AU29" s="136">
        <f t="shared" si="8"/>
        <v>0</v>
      </c>
      <c r="AV29" s="137" t="s">
        <v>982</v>
      </c>
      <c r="AW29" s="138"/>
      <c r="AX29" s="135"/>
      <c r="AY29" s="135"/>
      <c r="AZ29" s="135"/>
      <c r="BA29" s="135"/>
      <c r="BB29" s="135"/>
      <c r="BC29" s="135"/>
      <c r="BD29" s="135">
        <v>2</v>
      </c>
      <c r="BE29" s="135"/>
      <c r="BF29" s="135"/>
      <c r="BH29" s="150"/>
      <c r="BI29" s="148"/>
      <c r="BJ29" s="148"/>
      <c r="BK29" s="143"/>
      <c r="BN29" s="372"/>
      <c r="BO29" s="372" t="s">
        <v>2845</v>
      </c>
      <c r="BP29" s="156"/>
      <c r="BV29" s="371"/>
      <c r="BW29" s="371"/>
      <c r="BX29" s="371"/>
      <c r="BY29" s="371"/>
      <c r="BZ29" s="371"/>
      <c r="CA29" s="371"/>
      <c r="CB29" s="371"/>
      <c r="CC29" s="147" t="str">
        <f t="shared" si="16"/>
        <v>Neal Secor</v>
      </c>
      <c r="CD29" s="383">
        <f t="shared" si="9"/>
        <v>3000</v>
      </c>
      <c r="CE29" s="383" t="str">
        <f t="shared" si="10"/>
        <v/>
      </c>
      <c r="CF29" s="383" t="str">
        <f t="shared" si="11"/>
        <v/>
      </c>
      <c r="CG29" s="383" t="str">
        <f t="shared" si="12"/>
        <v/>
      </c>
    </row>
    <row r="30" spans="1:85" s="139" customFormat="1" ht="39.75" customHeight="1">
      <c r="A30" s="126" t="s">
        <v>362</v>
      </c>
      <c r="B30" s="379" t="s">
        <v>102</v>
      </c>
      <c r="C30" s="379" t="s">
        <v>2587</v>
      </c>
      <c r="D30" s="379" t="s">
        <v>37</v>
      </c>
      <c r="E30" s="372" t="s">
        <v>40</v>
      </c>
      <c r="F30" s="372" t="s">
        <v>2588</v>
      </c>
      <c r="G30" s="129" t="s">
        <v>1527</v>
      </c>
      <c r="H30" s="130" t="s">
        <v>420</v>
      </c>
      <c r="I30" s="129" t="s">
        <v>102</v>
      </c>
      <c r="J30" s="131" t="s">
        <v>2860</v>
      </c>
      <c r="K30" s="129" t="s">
        <v>2861</v>
      </c>
      <c r="L30" s="94">
        <v>1250</v>
      </c>
      <c r="M30" s="94"/>
      <c r="N30" s="94"/>
      <c r="O30" s="94"/>
      <c r="P30" s="94"/>
      <c r="Q30" s="94">
        <v>2750</v>
      </c>
      <c r="R30" s="94"/>
      <c r="S30" s="94"/>
      <c r="T30" s="98">
        <f t="shared" si="6"/>
        <v>4000</v>
      </c>
      <c r="U30" s="129" t="s">
        <v>927</v>
      </c>
      <c r="V30" s="98"/>
      <c r="W30" s="129" t="s">
        <v>927</v>
      </c>
      <c r="X30" s="129"/>
      <c r="Y30" s="132" t="s">
        <v>2862</v>
      </c>
      <c r="Z30" s="133" t="str">
        <f t="shared" si="14"/>
        <v>Reserve</v>
      </c>
      <c r="AA30" s="133" t="str">
        <f>IFERROR(VLOOKUP($Z30,Lookup!$A$1:$P$20,2,FALSE),"")</f>
        <v>Level 3</v>
      </c>
      <c r="AB30" s="133"/>
      <c r="AC30" s="134"/>
      <c r="AD30" s="133">
        <v>1</v>
      </c>
      <c r="AE30" s="380"/>
      <c r="AF30" s="133">
        <f>IFERROR(VLOOKUP($Z30,Lookup!$A$1:$P$20,8,FALSE),"")</f>
        <v>4</v>
      </c>
      <c r="AG30" s="133">
        <f>IFERROR(VLOOKUP($Z30,Lookup!$A$1:$P$20,9,FALSE),"")</f>
        <v>2</v>
      </c>
      <c r="AH30" s="133"/>
      <c r="AI30" s="133">
        <f>IFERROR(VLOOKUP($Z30,Lookup!$A$1:$P$20,10,FALSE),"")</f>
        <v>4</v>
      </c>
      <c r="AJ30" s="133" t="str">
        <f>IFERROR(VLOOKUP($Z30,Lookup!$A$1:$P$20,11,FALSE),"")</f>
        <v>Yes</v>
      </c>
      <c r="AK30" s="133"/>
      <c r="AL30" s="133" t="str">
        <f>IFERROR(VLOOKUP($Z30,Lookup!$A$1:$P$20,13,FALSE),"")</f>
        <v>Yes</v>
      </c>
      <c r="AM30" s="133">
        <f>IFERROR(VLOOKUP($Z30,Lookup!$A$1:$P$20,14,FALSE),"")</f>
        <v>0</v>
      </c>
      <c r="AN30" s="133">
        <f>IFERROR(VLOOKUP($Z30,Lookup!$A$1:$P$20,15,FALSE),"")</f>
        <v>0</v>
      </c>
      <c r="AO30" s="133">
        <f>IFERROR(VLOOKUP($Z30,Lookup!$A$1:$P$20,16,FALSE),"")</f>
        <v>0</v>
      </c>
      <c r="AP30" s="133">
        <f>IFERROR(VLOOKUP($Z30,Lookup!$A$1:$Q$20,17,FALSE),"")</f>
        <v>2</v>
      </c>
      <c r="AQ30" s="129"/>
      <c r="AR30" s="129"/>
      <c r="AS30" s="135"/>
      <c r="AT30" s="135"/>
      <c r="AU30" s="136">
        <f t="shared" si="8"/>
        <v>0</v>
      </c>
      <c r="AV30" s="137" t="s">
        <v>1528</v>
      </c>
      <c r="AW30" s="138"/>
      <c r="AX30" s="135"/>
      <c r="AY30" s="135"/>
      <c r="AZ30" s="135"/>
      <c r="BA30" s="135"/>
      <c r="BB30" s="135"/>
      <c r="BC30" s="135"/>
      <c r="BD30" s="135">
        <v>1</v>
      </c>
      <c r="BE30" s="135"/>
      <c r="BF30" s="135"/>
      <c r="BG30" s="143"/>
      <c r="BH30" s="150"/>
      <c r="BI30" s="148"/>
      <c r="BJ30" s="148"/>
      <c r="BK30" s="143"/>
      <c r="BN30" s="381" t="s">
        <v>2851</v>
      </c>
      <c r="BO30" s="381"/>
      <c r="BP30" s="382" t="s">
        <v>2836</v>
      </c>
      <c r="BV30" s="371"/>
      <c r="BW30" s="371"/>
      <c r="BX30" s="371"/>
      <c r="BY30" s="371"/>
      <c r="BZ30" s="371"/>
      <c r="CA30" s="371"/>
      <c r="CB30" s="371"/>
      <c r="CC30" s="147" t="str">
        <f t="shared" si="16"/>
        <v>Catrina Smith</v>
      </c>
      <c r="CD30" s="383">
        <f t="shared" si="9"/>
        <v>1250</v>
      </c>
      <c r="CE30" s="383" t="str">
        <f t="shared" si="10"/>
        <v/>
      </c>
      <c r="CF30" s="383" t="str">
        <f t="shared" si="11"/>
        <v/>
      </c>
      <c r="CG30" s="383">
        <f t="shared" si="12"/>
        <v>2750</v>
      </c>
    </row>
    <row r="31" spans="1:85" s="139" customFormat="1" ht="39.75" customHeight="1">
      <c r="A31" s="126" t="s">
        <v>362</v>
      </c>
      <c r="B31" s="379" t="s">
        <v>102</v>
      </c>
      <c r="C31" s="379" t="s">
        <v>2587</v>
      </c>
      <c r="D31" s="379" t="s">
        <v>37</v>
      </c>
      <c r="E31" s="372" t="s">
        <v>40</v>
      </c>
      <c r="F31" s="372" t="s">
        <v>2588</v>
      </c>
      <c r="G31" s="129"/>
      <c r="H31" s="130" t="s">
        <v>420</v>
      </c>
      <c r="I31" s="129" t="s">
        <v>102</v>
      </c>
      <c r="J31" s="131">
        <v>43899</v>
      </c>
      <c r="K31" s="129">
        <v>2649</v>
      </c>
      <c r="L31" s="94">
        <v>1250</v>
      </c>
      <c r="M31" s="94"/>
      <c r="N31" s="94"/>
      <c r="O31" s="94"/>
      <c r="P31" s="94"/>
      <c r="Q31" s="94"/>
      <c r="R31" s="94"/>
      <c r="S31" s="94"/>
      <c r="T31" s="98">
        <f t="shared" si="6"/>
        <v>1250</v>
      </c>
      <c r="U31" s="129" t="s">
        <v>927</v>
      </c>
      <c r="V31" s="98"/>
      <c r="W31" s="129"/>
      <c r="X31" s="129"/>
      <c r="Y31" s="132"/>
      <c r="Z31" s="133"/>
      <c r="AA31" s="133"/>
      <c r="AB31" s="133"/>
      <c r="AC31" s="134"/>
      <c r="AD31" s="133"/>
      <c r="AE31" s="380"/>
      <c r="AF31" s="133"/>
      <c r="AG31" s="133"/>
      <c r="AH31" s="133"/>
      <c r="AI31" s="133"/>
      <c r="AJ31" s="133"/>
      <c r="AK31" s="133"/>
      <c r="AL31" s="133"/>
      <c r="AM31" s="133"/>
      <c r="AN31" s="133"/>
      <c r="AO31" s="133"/>
      <c r="AP31" s="133"/>
      <c r="AQ31" s="129"/>
      <c r="AR31" s="129"/>
      <c r="AS31" s="135"/>
      <c r="AT31" s="135"/>
      <c r="AU31" s="136"/>
      <c r="AV31" s="137"/>
      <c r="AW31" s="138"/>
      <c r="AX31" s="135"/>
      <c r="AY31" s="135"/>
      <c r="AZ31" s="135"/>
      <c r="BA31" s="135"/>
      <c r="BB31" s="135"/>
      <c r="BC31" s="135"/>
      <c r="BD31" s="135"/>
      <c r="BE31" s="135"/>
      <c r="BF31" s="135"/>
      <c r="BG31" s="143"/>
      <c r="BH31" s="150"/>
      <c r="BI31" s="148"/>
      <c r="BJ31" s="148"/>
      <c r="BK31" s="143"/>
      <c r="BN31" s="381"/>
      <c r="BO31" s="381"/>
      <c r="BP31" s="382"/>
      <c r="BV31" s="371"/>
      <c r="BW31" s="371"/>
      <c r="BX31" s="371"/>
      <c r="BY31" s="371"/>
      <c r="BZ31" s="371"/>
      <c r="CA31" s="371"/>
      <c r="CB31" s="371"/>
      <c r="CC31" s="147" t="str">
        <f t="shared" si="16"/>
        <v>Catrina Smith</v>
      </c>
      <c r="CD31" s="383">
        <f t="shared" si="9"/>
        <v>1250</v>
      </c>
      <c r="CE31" s="383" t="str">
        <f t="shared" si="10"/>
        <v/>
      </c>
      <c r="CF31" s="383" t="str">
        <f t="shared" si="11"/>
        <v/>
      </c>
      <c r="CG31" s="383" t="str">
        <f t="shared" si="12"/>
        <v/>
      </c>
    </row>
    <row r="32" spans="1:85" s="139" customFormat="1" ht="39.75" customHeight="1">
      <c r="A32" s="126" t="s">
        <v>362</v>
      </c>
      <c r="B32" s="379" t="s">
        <v>2536</v>
      </c>
      <c r="C32" s="379" t="s">
        <v>1513</v>
      </c>
      <c r="D32" s="379" t="s">
        <v>37</v>
      </c>
      <c r="E32" s="372" t="s">
        <v>40</v>
      </c>
      <c r="F32" s="372">
        <v>78258</v>
      </c>
      <c r="G32" s="129" t="s">
        <v>1514</v>
      </c>
      <c r="H32" s="130" t="s">
        <v>1515</v>
      </c>
      <c r="I32" s="129" t="s">
        <v>102</v>
      </c>
      <c r="J32" s="131" t="s">
        <v>2863</v>
      </c>
      <c r="K32" s="129" t="s">
        <v>2864</v>
      </c>
      <c r="L32" s="94">
        <v>2500</v>
      </c>
      <c r="M32" s="94"/>
      <c r="N32" s="94"/>
      <c r="O32" s="94"/>
      <c r="P32" s="94">
        <v>500</v>
      </c>
      <c r="Q32" s="94"/>
      <c r="R32" s="94"/>
      <c r="S32" s="94"/>
      <c r="T32" s="98">
        <f t="shared" si="6"/>
        <v>3000</v>
      </c>
      <c r="U32" s="129" t="s">
        <v>927</v>
      </c>
      <c r="V32" s="98"/>
      <c r="W32" s="129"/>
      <c r="X32" s="129"/>
      <c r="Y32" s="132"/>
      <c r="Z32" s="133" t="str">
        <f t="shared" ref="Z32:Z210" si="17">IF(SUM($T32,$V32)=0,"",IF(SUM($T32,$V32)&gt;=10000,"Silver",IF(AND((SUM($T32,$V32)&lt;10000),(SUM($T32,$V32)&gt;=5000)),"Champion",IF(AND((SUM($T32,$V32)&lt;5000),(SUM($T32,$V32)&gt;=2500)),"Reserve",IF(AND((SUM($T32,$V32)&lt;2500),(SUM($T32,$V32)&gt;=1000)),"Trophy",IF(AND((SUM($T32,$V32)&lt;1000),(SUM($T32,$V32)&gt;=500)),"Blue",IF(AND((SUM($T32,$V32)&lt;500),(SUM($T32,$V32)&gt;=250)),"Red","White")))))))</f>
        <v>Reserve</v>
      </c>
      <c r="AA32" s="133" t="str">
        <f>IFERROR(VLOOKUP($Z32,Lookup!$A$1:$P$20,2,FALSE),"")</f>
        <v>Level 3</v>
      </c>
      <c r="AB32" s="133"/>
      <c r="AC32" s="134"/>
      <c r="AD32" s="133">
        <v>1</v>
      </c>
      <c r="AE32" s="380"/>
      <c r="AF32" s="133">
        <f>IFERROR(VLOOKUP($Z32,Lookup!$A$1:$P$20,8,FALSE),"")</f>
        <v>4</v>
      </c>
      <c r="AG32" s="133">
        <f>IFERROR(VLOOKUP($Z32,Lookup!$A$1:$P$20,9,FALSE),"")</f>
        <v>2</v>
      </c>
      <c r="AH32" s="133"/>
      <c r="AI32" s="133">
        <f>IFERROR(VLOOKUP($Z32,Lookup!$A$1:$P$20,10,FALSE),"")</f>
        <v>4</v>
      </c>
      <c r="AJ32" s="133" t="str">
        <f>IFERROR(VLOOKUP($Z32,Lookup!$A$1:$P$20,11,FALSE),"")</f>
        <v>Yes</v>
      </c>
      <c r="AK32" s="133"/>
      <c r="AL32" s="133" t="str">
        <f>IFERROR(VLOOKUP($Z32,Lookup!$A$1:$P$20,13,FALSE),"")</f>
        <v>Yes</v>
      </c>
      <c r="AM32" s="133">
        <f>IFERROR(VLOOKUP($Z32,Lookup!$A$1:$P$20,14,FALSE),"")</f>
        <v>0</v>
      </c>
      <c r="AN32" s="133">
        <f>IFERROR(VLOOKUP($Z32,Lookup!$A$1:$P$20,15,FALSE),"")</f>
        <v>0</v>
      </c>
      <c r="AO32" s="133">
        <f>IFERROR(VLOOKUP($Z32,Lookup!$A$1:$P$20,16,FALSE),"")</f>
        <v>0</v>
      </c>
      <c r="AP32" s="133">
        <f>IFERROR(VLOOKUP($Z32,Lookup!$A$1:$Q$20,17,FALSE),"")</f>
        <v>2</v>
      </c>
      <c r="AQ32" s="129"/>
      <c r="AR32" s="129"/>
      <c r="AS32" s="135"/>
      <c r="AT32" s="135"/>
      <c r="AU32" s="136">
        <f t="shared" ref="AU32:AU208" si="18">P32</f>
        <v>500</v>
      </c>
      <c r="AV32" s="137" t="s">
        <v>1516</v>
      </c>
      <c r="AW32" s="138"/>
      <c r="AX32" s="135"/>
      <c r="AY32" s="135"/>
      <c r="AZ32" s="135"/>
      <c r="BA32" s="135"/>
      <c r="BB32" s="135"/>
      <c r="BC32" s="135"/>
      <c r="BD32" s="135"/>
      <c r="BE32" s="135"/>
      <c r="BF32" s="135"/>
      <c r="BH32" s="150"/>
      <c r="BI32" s="148"/>
      <c r="BJ32" s="148"/>
      <c r="BK32" s="143"/>
      <c r="BN32" s="381" t="s">
        <v>2849</v>
      </c>
      <c r="BO32" s="381"/>
      <c r="BP32" s="382" t="s">
        <v>2836</v>
      </c>
      <c r="BV32" s="371"/>
      <c r="BW32" s="371"/>
      <c r="BX32" s="371"/>
      <c r="BY32" s="371"/>
      <c r="BZ32" s="371"/>
      <c r="CA32" s="371"/>
      <c r="CB32" s="371"/>
      <c r="CC32" s="147" t="str">
        <f t="shared" si="16"/>
        <v>Catrina Smith</v>
      </c>
      <c r="CD32" s="383">
        <f t="shared" si="9"/>
        <v>2500</v>
      </c>
      <c r="CE32" s="383" t="str">
        <f t="shared" si="10"/>
        <v/>
      </c>
      <c r="CF32" s="383" t="str">
        <f t="shared" si="11"/>
        <v/>
      </c>
      <c r="CG32" s="383">
        <f t="shared" si="12"/>
        <v>500</v>
      </c>
    </row>
    <row r="33" spans="1:85" s="139" customFormat="1" ht="39.75" customHeight="1">
      <c r="A33" s="126" t="s">
        <v>2830</v>
      </c>
      <c r="B33" s="140" t="s">
        <v>1943</v>
      </c>
      <c r="C33" s="140" t="s">
        <v>1944</v>
      </c>
      <c r="D33" s="140" t="s">
        <v>216</v>
      </c>
      <c r="E33" s="96" t="s">
        <v>1945</v>
      </c>
      <c r="F33" s="96">
        <v>30399</v>
      </c>
      <c r="G33" s="129"/>
      <c r="H33" s="130"/>
      <c r="I33" s="129" t="s">
        <v>1347</v>
      </c>
      <c r="J33" s="131"/>
      <c r="K33" s="129"/>
      <c r="L33" s="94">
        <v>2500</v>
      </c>
      <c r="M33" s="94"/>
      <c r="N33" s="94"/>
      <c r="O33" s="94"/>
      <c r="P33" s="94"/>
      <c r="Q33" s="94"/>
      <c r="R33" s="94"/>
      <c r="S33" s="94"/>
      <c r="T33" s="98">
        <f t="shared" si="6"/>
        <v>2500</v>
      </c>
      <c r="U33" s="129" t="s">
        <v>931</v>
      </c>
      <c r="V33" s="98"/>
      <c r="W33" s="129"/>
      <c r="X33" s="129"/>
      <c r="Y33" s="132" t="s">
        <v>2865</v>
      </c>
      <c r="Z33" s="133" t="str">
        <f t="shared" si="17"/>
        <v>Reserve</v>
      </c>
      <c r="AA33" s="133" t="str">
        <f>IFERROR(VLOOKUP($Z33,Lookup!$A$1:$P$20,2,FALSE),"")</f>
        <v>Level 3</v>
      </c>
      <c r="AB33" s="133"/>
      <c r="AC33" s="134"/>
      <c r="AD33" s="133">
        <f>IFERROR(VLOOKUP($Z33,Lookup!$A$1:$P$20,7,FALSE),"")</f>
        <v>0</v>
      </c>
      <c r="AE33" s="380"/>
      <c r="AF33" s="133">
        <f>IFERROR(VLOOKUP($Z33,Lookup!$A$1:$P$20,8,FALSE),"")</f>
        <v>4</v>
      </c>
      <c r="AG33" s="133">
        <f>IFERROR(VLOOKUP($Z33,Lookup!$A$1:$P$20,9,FALSE),"")</f>
        <v>2</v>
      </c>
      <c r="AH33" s="133"/>
      <c r="AI33" s="133">
        <f>IFERROR(VLOOKUP($Z33,Lookup!$A$1:$P$20,10,FALSE),"")</f>
        <v>4</v>
      </c>
      <c r="AJ33" s="133" t="str">
        <f>IFERROR(VLOOKUP($Z33,Lookup!$A$1:$P$20,11,FALSE),"")</f>
        <v>Yes</v>
      </c>
      <c r="AK33" s="133"/>
      <c r="AL33" s="133" t="str">
        <f>IFERROR(VLOOKUP($Z33,Lookup!$A$1:$P$20,13,FALSE),"")</f>
        <v>Yes</v>
      </c>
      <c r="AM33" s="133">
        <f>IFERROR(VLOOKUP($Z33,Lookup!$A$1:$P$20,14,FALSE),"")</f>
        <v>0</v>
      </c>
      <c r="AN33" s="133">
        <f>IFERROR(VLOOKUP($Z33,Lookup!$A$1:$P$20,15,FALSE),"")</f>
        <v>0</v>
      </c>
      <c r="AO33" s="133">
        <f>IFERROR(VLOOKUP($Z33,Lookup!$A$1:$P$20,16,FALSE),"")</f>
        <v>0</v>
      </c>
      <c r="AP33" s="133">
        <f>IFERROR(VLOOKUP($Z33,Lookup!$A$1:$Q$20,17,FALSE),"")</f>
        <v>2</v>
      </c>
      <c r="AQ33" s="129"/>
      <c r="AR33" s="129"/>
      <c r="AS33" s="135"/>
      <c r="AT33" s="135"/>
      <c r="AU33" s="136">
        <f t="shared" si="18"/>
        <v>0</v>
      </c>
      <c r="AV33" s="137" t="s">
        <v>982</v>
      </c>
      <c r="AW33" s="138"/>
      <c r="AX33" s="135"/>
      <c r="AY33" s="135"/>
      <c r="AZ33" s="135"/>
      <c r="BA33" s="135"/>
      <c r="BB33" s="135"/>
      <c r="BC33" s="135"/>
      <c r="BD33" s="135">
        <v>2</v>
      </c>
      <c r="BE33" s="135"/>
      <c r="BF33" s="135"/>
      <c r="BH33" s="150"/>
      <c r="BI33" s="148"/>
      <c r="BJ33" s="148"/>
      <c r="BK33" s="143"/>
      <c r="BN33" s="372"/>
      <c r="BO33" s="372" t="s">
        <v>2845</v>
      </c>
      <c r="BP33" s="156"/>
      <c r="BV33" s="371"/>
      <c r="BW33" s="371"/>
      <c r="BX33" s="371"/>
      <c r="BY33" s="371"/>
      <c r="BZ33" s="371"/>
      <c r="CA33" s="371"/>
      <c r="CB33" s="371"/>
      <c r="CC33" s="147" t="str">
        <f t="shared" si="16"/>
        <v>Angela &amp; Jeff Hall</v>
      </c>
      <c r="CD33" s="383">
        <f t="shared" si="9"/>
        <v>2500</v>
      </c>
      <c r="CE33" s="383" t="str">
        <f t="shared" si="10"/>
        <v/>
      </c>
      <c r="CF33" s="383" t="str">
        <f t="shared" si="11"/>
        <v/>
      </c>
      <c r="CG33" s="383" t="str">
        <f t="shared" si="12"/>
        <v/>
      </c>
    </row>
    <row r="34" spans="1:85" s="139" customFormat="1" ht="39.75" customHeight="1">
      <c r="A34" s="126" t="s">
        <v>362</v>
      </c>
      <c r="B34" s="379" t="s">
        <v>1998</v>
      </c>
      <c r="C34" s="379" t="s">
        <v>2589</v>
      </c>
      <c r="D34" s="379" t="s">
        <v>245</v>
      </c>
      <c r="E34" s="372" t="s">
        <v>40</v>
      </c>
      <c r="F34" s="372">
        <v>78026</v>
      </c>
      <c r="G34" s="129" t="s">
        <v>2000</v>
      </c>
      <c r="H34" s="130" t="s">
        <v>2001</v>
      </c>
      <c r="I34" s="129" t="s">
        <v>25</v>
      </c>
      <c r="J34" s="131">
        <v>43860</v>
      </c>
      <c r="K34" s="129">
        <v>2061</v>
      </c>
      <c r="L34" s="94">
        <v>2500</v>
      </c>
      <c r="M34" s="94"/>
      <c r="N34" s="94"/>
      <c r="O34" s="94"/>
      <c r="P34" s="94"/>
      <c r="Q34" s="94"/>
      <c r="R34" s="94"/>
      <c r="S34" s="94"/>
      <c r="T34" s="98">
        <f t="shared" si="6"/>
        <v>2500</v>
      </c>
      <c r="U34" s="129" t="s">
        <v>927</v>
      </c>
      <c r="V34" s="98"/>
      <c r="W34" s="129"/>
      <c r="X34" s="129"/>
      <c r="Y34" s="132" t="s">
        <v>2866</v>
      </c>
      <c r="Z34" s="133" t="str">
        <f t="shared" si="17"/>
        <v>Reserve</v>
      </c>
      <c r="AA34" s="133" t="str">
        <f>IFERROR(VLOOKUP($Z34,Lookup!$A$1:$P$20,2,FALSE),"")</f>
        <v>Level 3</v>
      </c>
      <c r="AB34" s="133"/>
      <c r="AC34" s="134"/>
      <c r="AD34" s="133">
        <f>IFERROR(VLOOKUP($Z34,Lookup!$A$1:$P$20,7,FALSE),"")</f>
        <v>0</v>
      </c>
      <c r="AE34" s="380"/>
      <c r="AF34" s="133">
        <f>IFERROR(VLOOKUP($Z34,Lookup!$A$1:$P$20,8,FALSE),"")</f>
        <v>4</v>
      </c>
      <c r="AG34" s="133">
        <f>IFERROR(VLOOKUP($Z34,Lookup!$A$1:$P$20,9,FALSE),"")</f>
        <v>2</v>
      </c>
      <c r="AH34" s="133"/>
      <c r="AI34" s="133">
        <f>IFERROR(VLOOKUP($Z34,Lookup!$A$1:$P$20,10,FALSE),"")</f>
        <v>4</v>
      </c>
      <c r="AJ34" s="133" t="str">
        <f>IFERROR(VLOOKUP($Z34,Lookup!$A$1:$P$20,11,FALSE),"")</f>
        <v>Yes</v>
      </c>
      <c r="AK34" s="133"/>
      <c r="AL34" s="133" t="str">
        <f>IFERROR(VLOOKUP($Z34,Lookup!$A$1:$P$20,13,FALSE),"")</f>
        <v>Yes</v>
      </c>
      <c r="AM34" s="133">
        <f>IFERROR(VLOOKUP($Z34,Lookup!$A$1:$P$20,14,FALSE),"")</f>
        <v>0</v>
      </c>
      <c r="AN34" s="133">
        <f>IFERROR(VLOOKUP($Z34,Lookup!$A$1:$P$20,15,FALSE),"")</f>
        <v>0</v>
      </c>
      <c r="AO34" s="133">
        <f>IFERROR(VLOOKUP($Z34,Lookup!$A$1:$P$20,16,FALSE),"")</f>
        <v>0</v>
      </c>
      <c r="AP34" s="133">
        <f>IFERROR(VLOOKUP($Z34,Lookup!$A$1:$Q$20,17,FALSE),"")</f>
        <v>2</v>
      </c>
      <c r="AQ34" s="129"/>
      <c r="AR34" s="129"/>
      <c r="AS34" s="135"/>
      <c r="AT34" s="135"/>
      <c r="AU34" s="136">
        <f t="shared" si="18"/>
        <v>0</v>
      </c>
      <c r="AV34" s="137" t="s">
        <v>982</v>
      </c>
      <c r="AW34" s="138"/>
      <c r="AX34" s="135"/>
      <c r="AY34" s="135"/>
      <c r="AZ34" s="135"/>
      <c r="BA34" s="135"/>
      <c r="BB34" s="135"/>
      <c r="BC34" s="135"/>
      <c r="BD34" s="135"/>
      <c r="BE34" s="135"/>
      <c r="BF34" s="135"/>
      <c r="BH34" s="150"/>
      <c r="BI34" s="148"/>
      <c r="BJ34" s="148"/>
      <c r="BK34" s="143"/>
      <c r="BN34" s="381" t="s">
        <v>2851</v>
      </c>
      <c r="BO34" s="381"/>
      <c r="BP34" s="382" t="s">
        <v>2836</v>
      </c>
      <c r="BV34" s="371"/>
      <c r="BW34" s="371"/>
      <c r="BX34" s="371"/>
      <c r="BY34" s="371"/>
      <c r="BZ34" s="371"/>
      <c r="CA34" s="371"/>
      <c r="CB34" s="371"/>
      <c r="CC34" s="147" t="str">
        <f t="shared" si="16"/>
        <v>Pete Pennington</v>
      </c>
      <c r="CD34" s="383">
        <f t="shared" si="9"/>
        <v>2500</v>
      </c>
      <c r="CE34" s="383" t="str">
        <f t="shared" si="10"/>
        <v/>
      </c>
      <c r="CF34" s="383" t="str">
        <f t="shared" si="11"/>
        <v/>
      </c>
      <c r="CG34" s="383" t="str">
        <f t="shared" si="12"/>
        <v/>
      </c>
    </row>
    <row r="35" spans="1:85" s="139" customFormat="1" ht="39.75" customHeight="1">
      <c r="A35" s="126" t="s">
        <v>2830</v>
      </c>
      <c r="B35" s="379" t="s">
        <v>2867</v>
      </c>
      <c r="C35" s="379" t="s">
        <v>2868</v>
      </c>
      <c r="D35" s="379" t="s">
        <v>2869</v>
      </c>
      <c r="E35" s="372" t="s">
        <v>40</v>
      </c>
      <c r="F35" s="372">
        <v>77566</v>
      </c>
      <c r="G35" s="129" t="s">
        <v>2870</v>
      </c>
      <c r="H35" s="130" t="s">
        <v>2871</v>
      </c>
      <c r="I35" s="129" t="s">
        <v>1085</v>
      </c>
      <c r="J35" s="131"/>
      <c r="K35" s="129"/>
      <c r="L35" s="94">
        <v>2500</v>
      </c>
      <c r="M35" s="94"/>
      <c r="N35" s="94"/>
      <c r="O35" s="94"/>
      <c r="P35" s="94"/>
      <c r="Q35" s="94"/>
      <c r="R35" s="94"/>
      <c r="S35" s="94"/>
      <c r="T35" s="98">
        <f t="shared" si="6"/>
        <v>2500</v>
      </c>
      <c r="U35" s="129" t="s">
        <v>931</v>
      </c>
      <c r="V35" s="98"/>
      <c r="W35" s="129"/>
      <c r="X35" s="129"/>
      <c r="Y35" s="132" t="s">
        <v>2872</v>
      </c>
      <c r="Z35" s="133" t="str">
        <f t="shared" si="17"/>
        <v>Reserve</v>
      </c>
      <c r="AA35" s="133" t="str">
        <f>IFERROR(VLOOKUP($Z35,Lookup!$A$1:$P$20,2,FALSE),"")</f>
        <v>Level 3</v>
      </c>
      <c r="AB35" s="133"/>
      <c r="AC35" s="134"/>
      <c r="AD35" s="133">
        <v>1</v>
      </c>
      <c r="AE35" s="380"/>
      <c r="AF35" s="133">
        <f>IFERROR(VLOOKUP($Z35,Lookup!$A$1:$P$20,8,FALSE),"")</f>
        <v>4</v>
      </c>
      <c r="AG35" s="133">
        <f>IFERROR(VLOOKUP($Z35,Lookup!$A$1:$P$20,9,FALSE),"")</f>
        <v>2</v>
      </c>
      <c r="AH35" s="133"/>
      <c r="AI35" s="133">
        <f>IFERROR(VLOOKUP($Z35,Lookup!$A$1:$P$20,10,FALSE),"")</f>
        <v>4</v>
      </c>
      <c r="AJ35" s="133" t="str">
        <f>IFERROR(VLOOKUP($Z35,Lookup!$A$1:$P$20,11,FALSE),"")</f>
        <v>Yes</v>
      </c>
      <c r="AK35" s="133"/>
      <c r="AL35" s="133" t="str">
        <f>IFERROR(VLOOKUP($Z35,Lookup!$A$1:$P$20,13,FALSE),"")</f>
        <v>Yes</v>
      </c>
      <c r="AM35" s="133">
        <f>IFERROR(VLOOKUP($Z35,Lookup!$A$1:$P$20,14,FALSE),"")</f>
        <v>0</v>
      </c>
      <c r="AN35" s="133">
        <f>IFERROR(VLOOKUP($Z35,Lookup!$A$1:$P$20,15,FALSE),"")</f>
        <v>0</v>
      </c>
      <c r="AO35" s="133">
        <f>IFERROR(VLOOKUP($Z35,Lookup!$A$1:$P$20,16,FALSE),"")</f>
        <v>0</v>
      </c>
      <c r="AP35" s="133">
        <f>IFERROR(VLOOKUP($Z35,Lookup!$A$1:$Q$20,17,FALSE),"")</f>
        <v>2</v>
      </c>
      <c r="AQ35" s="129"/>
      <c r="AR35" s="129"/>
      <c r="AS35" s="135"/>
      <c r="AT35" s="135"/>
      <c r="AU35" s="136">
        <f t="shared" si="18"/>
        <v>0</v>
      </c>
      <c r="AV35" s="137" t="s">
        <v>1433</v>
      </c>
      <c r="AW35" s="138"/>
      <c r="AX35" s="135"/>
      <c r="AY35" s="135"/>
      <c r="AZ35" s="135"/>
      <c r="BA35" s="135"/>
      <c r="BB35" s="135">
        <v>2</v>
      </c>
      <c r="BC35" s="135"/>
      <c r="BD35" s="135"/>
      <c r="BE35" s="135">
        <v>1</v>
      </c>
      <c r="BF35" s="135"/>
      <c r="BH35" s="150"/>
      <c r="BI35" s="148"/>
      <c r="BJ35" s="148"/>
      <c r="BK35" s="143"/>
      <c r="BN35" s="372"/>
      <c r="BO35" s="372" t="s">
        <v>2845</v>
      </c>
      <c r="BP35" s="156"/>
      <c r="BV35" s="371"/>
      <c r="BW35" s="371"/>
      <c r="BX35" s="371"/>
      <c r="BY35" s="371"/>
      <c r="BZ35" s="371"/>
      <c r="CA35" s="371"/>
      <c r="CB35" s="371"/>
      <c r="CC35" s="147" t="str">
        <f t="shared" si="16"/>
        <v>Ed Speed</v>
      </c>
      <c r="CD35" s="383">
        <f t="shared" si="9"/>
        <v>2500</v>
      </c>
      <c r="CE35" s="383" t="str">
        <f t="shared" si="10"/>
        <v/>
      </c>
      <c r="CF35" s="383" t="str">
        <f t="shared" si="11"/>
        <v/>
      </c>
      <c r="CG35" s="383" t="str">
        <f t="shared" si="12"/>
        <v/>
      </c>
    </row>
    <row r="36" spans="1:85" s="139" customFormat="1" ht="39.75" customHeight="1">
      <c r="A36" s="126" t="s">
        <v>362</v>
      </c>
      <c r="B36" s="379" t="s">
        <v>2873</v>
      </c>
      <c r="C36" s="379" t="s">
        <v>2698</v>
      </c>
      <c r="D36" s="379" t="s">
        <v>37</v>
      </c>
      <c r="E36" s="372" t="s">
        <v>40</v>
      </c>
      <c r="F36" s="372">
        <v>78216</v>
      </c>
      <c r="G36" s="129" t="s">
        <v>994</v>
      </c>
      <c r="H36" s="130" t="s">
        <v>2702</v>
      </c>
      <c r="I36" s="129" t="s">
        <v>996</v>
      </c>
      <c r="J36" s="131">
        <v>43854</v>
      </c>
      <c r="K36" s="129">
        <v>2020</v>
      </c>
      <c r="L36" s="94"/>
      <c r="M36" s="94"/>
      <c r="N36" s="94">
        <v>1500</v>
      </c>
      <c r="O36" s="94"/>
      <c r="P36" s="94"/>
      <c r="Q36" s="94"/>
      <c r="R36" s="94"/>
      <c r="S36" s="94"/>
      <c r="T36" s="98">
        <f t="shared" si="6"/>
        <v>1500</v>
      </c>
      <c r="U36" s="129" t="s">
        <v>927</v>
      </c>
      <c r="V36" s="98"/>
      <c r="W36" s="129"/>
      <c r="X36" s="129"/>
      <c r="Y36" s="132"/>
      <c r="Z36" s="133" t="str">
        <f t="shared" si="17"/>
        <v>Trophy</v>
      </c>
      <c r="AA36" s="133" t="str">
        <f>IFERROR(VLOOKUP($Z36,Lookup!$A$1:$P$20,2,FALSE),"")</f>
        <v>Level 4</v>
      </c>
      <c r="AB36" s="133" t="s">
        <v>362</v>
      </c>
      <c r="AC36" s="134"/>
      <c r="AD36" s="133">
        <f>IFERROR(VLOOKUP($Z36,Lookup!$A$1:$P$20,7,FALSE),"")</f>
        <v>0</v>
      </c>
      <c r="AE36" s="380"/>
      <c r="AF36" s="133">
        <f>IFERROR(VLOOKUP($Z36,Lookup!$A$1:$P$20,8,FALSE),"")</f>
        <v>2</v>
      </c>
      <c r="AG36" s="133">
        <f>IFERROR(VLOOKUP($Z36,Lookup!$A$1:$P$20,9,FALSE),"")</f>
        <v>2</v>
      </c>
      <c r="AH36" s="133"/>
      <c r="AI36" s="133">
        <f>IFERROR(VLOOKUP($Z36,Lookup!$A$1:$P$20,10,FALSE),"")</f>
        <v>4</v>
      </c>
      <c r="AJ36" s="133" t="str">
        <f>IFERROR(VLOOKUP($Z36,Lookup!$A$1:$P$20,11,FALSE),"")</f>
        <v>Yes</v>
      </c>
      <c r="AK36" s="133"/>
      <c r="AL36" s="133" t="str">
        <f>IFERROR(VLOOKUP($Z36,Lookup!$A$1:$P$20,13,FALSE),"")</f>
        <v>Yes</v>
      </c>
      <c r="AM36" s="133">
        <f>IFERROR(VLOOKUP($Z36,Lookup!$A$1:$P$20,14,FALSE),"")</f>
        <v>0</v>
      </c>
      <c r="AN36" s="133">
        <f>IFERROR(VLOOKUP($Z36,Lookup!$A$1:$P$20,15,FALSE),"")</f>
        <v>0</v>
      </c>
      <c r="AO36" s="133">
        <f>IFERROR(VLOOKUP($Z36,Lookup!$A$1:$P$20,16,FALSE),"")</f>
        <v>0</v>
      </c>
      <c r="AP36" s="133">
        <f>IFERROR(VLOOKUP($Z36,Lookup!$A$1:$Q$20,17,FALSE),"")</f>
        <v>2</v>
      </c>
      <c r="AQ36" s="129"/>
      <c r="AR36" s="129"/>
      <c r="AS36" s="135"/>
      <c r="AT36" s="135"/>
      <c r="AU36" s="136">
        <f t="shared" si="18"/>
        <v>0</v>
      </c>
      <c r="AV36" s="137" t="s">
        <v>997</v>
      </c>
      <c r="AW36" s="138"/>
      <c r="AX36" s="135"/>
      <c r="AY36" s="135"/>
      <c r="AZ36" s="135"/>
      <c r="BA36" s="135"/>
      <c r="BB36" s="135"/>
      <c r="BC36" s="135"/>
      <c r="BD36" s="135"/>
      <c r="BE36" s="135">
        <v>2</v>
      </c>
      <c r="BF36" s="135"/>
      <c r="BG36" s="143"/>
      <c r="BH36" s="150"/>
      <c r="BI36" s="148"/>
      <c r="BJ36" s="148"/>
      <c r="BK36" s="143"/>
      <c r="BN36" s="372"/>
      <c r="BO36" s="372" t="s">
        <v>2845</v>
      </c>
      <c r="BP36" s="156"/>
      <c r="BR36" s="139" t="s">
        <v>2840</v>
      </c>
      <c r="BV36" s="371"/>
      <c r="BW36" s="371"/>
      <c r="BX36" s="371"/>
      <c r="BY36" s="371"/>
      <c r="BZ36" s="371"/>
      <c r="CA36" s="371"/>
      <c r="CB36" s="371"/>
      <c r="CC36" s="147" t="s">
        <v>1265</v>
      </c>
      <c r="CD36" s="383" t="str">
        <f t="shared" si="9"/>
        <v/>
      </c>
      <c r="CE36" s="383" t="str">
        <f t="shared" si="10"/>
        <v/>
      </c>
      <c r="CF36" s="383">
        <f t="shared" si="11"/>
        <v>1500</v>
      </c>
      <c r="CG36" s="383" t="str">
        <f t="shared" si="12"/>
        <v/>
      </c>
    </row>
    <row r="37" spans="1:85" s="139" customFormat="1" ht="39.75" customHeight="1">
      <c r="A37" s="126" t="s">
        <v>362</v>
      </c>
      <c r="B37" s="379" t="s">
        <v>2592</v>
      </c>
      <c r="C37" s="379" t="s">
        <v>73</v>
      </c>
      <c r="D37" s="379" t="s">
        <v>37</v>
      </c>
      <c r="E37" s="372" t="s">
        <v>40</v>
      </c>
      <c r="F37" s="372">
        <v>78217</v>
      </c>
      <c r="G37" s="129" t="s">
        <v>2593</v>
      </c>
      <c r="H37" s="130" t="s">
        <v>559</v>
      </c>
      <c r="I37" s="129" t="s">
        <v>560</v>
      </c>
      <c r="J37" s="131">
        <v>43844</v>
      </c>
      <c r="K37" s="129">
        <v>1892</v>
      </c>
      <c r="L37" s="147"/>
      <c r="M37" s="94">
        <v>500</v>
      </c>
      <c r="N37" s="94">
        <v>1500</v>
      </c>
      <c r="O37" s="94"/>
      <c r="P37" s="94">
        <v>300</v>
      </c>
      <c r="Q37" s="94"/>
      <c r="R37" s="94"/>
      <c r="S37" s="94"/>
      <c r="T37" s="98">
        <f t="shared" si="6"/>
        <v>2300</v>
      </c>
      <c r="U37" s="129" t="s">
        <v>927</v>
      </c>
      <c r="V37" s="98"/>
      <c r="W37" s="129"/>
      <c r="X37" s="129">
        <v>260</v>
      </c>
      <c r="Y37" s="132"/>
      <c r="Z37" s="133" t="str">
        <f t="shared" si="17"/>
        <v>Trophy</v>
      </c>
      <c r="AA37" s="133" t="str">
        <f>IFERROR(VLOOKUP($Z37,Lookup!$A$1:$P$20,2,FALSE),"")</f>
        <v>Level 4</v>
      </c>
      <c r="AB37" s="133" t="s">
        <v>362</v>
      </c>
      <c r="AC37" s="134"/>
      <c r="AD37" s="133">
        <f>IFERROR(VLOOKUP($Z37,Lookup!$A$1:$P$20,7,FALSE),"")</f>
        <v>0</v>
      </c>
      <c r="AE37" s="380"/>
      <c r="AF37" s="133">
        <f>IFERROR(VLOOKUP($Z37,Lookup!$A$1:$P$20,8,FALSE),"")</f>
        <v>2</v>
      </c>
      <c r="AG37" s="133">
        <f>IFERROR(VLOOKUP($Z37,Lookup!$A$1:$P$20,9,FALSE),"")</f>
        <v>2</v>
      </c>
      <c r="AH37" s="133"/>
      <c r="AI37" s="133">
        <f>IFERROR(VLOOKUP($Z37,Lookup!$A$1:$P$20,10,FALSE),"")</f>
        <v>4</v>
      </c>
      <c r="AJ37" s="133" t="str">
        <f>IFERROR(VLOOKUP($Z37,Lookup!$A$1:$P$20,11,FALSE),"")</f>
        <v>Yes</v>
      </c>
      <c r="AK37" s="133"/>
      <c r="AL37" s="133" t="str">
        <f>IFERROR(VLOOKUP($Z37,Lookup!$A$1:$P$20,13,FALSE),"")</f>
        <v>Yes</v>
      </c>
      <c r="AM37" s="133">
        <f>IFERROR(VLOOKUP($Z37,Lookup!$A$1:$P$20,14,FALSE),"")</f>
        <v>0</v>
      </c>
      <c r="AN37" s="133">
        <f>IFERROR(VLOOKUP($Z37,Lookup!$A$1:$P$20,15,FALSE),"")</f>
        <v>0</v>
      </c>
      <c r="AO37" s="133">
        <f>IFERROR(VLOOKUP($Z37,Lookup!$A$1:$P$20,16,FALSE),"")</f>
        <v>0</v>
      </c>
      <c r="AP37" s="133">
        <f>IFERROR(VLOOKUP($Z37,Lookup!$A$1:$Q$20,17,FALSE),"")</f>
        <v>2</v>
      </c>
      <c r="AQ37" s="129"/>
      <c r="AR37" s="129"/>
      <c r="AS37" s="135"/>
      <c r="AT37" s="135"/>
      <c r="AU37" s="136">
        <f t="shared" si="18"/>
        <v>300</v>
      </c>
      <c r="AV37" s="137" t="s">
        <v>1007</v>
      </c>
      <c r="AW37" s="138"/>
      <c r="AX37" s="135"/>
      <c r="AY37" s="135"/>
      <c r="AZ37" s="135"/>
      <c r="BA37" s="135"/>
      <c r="BB37" s="135"/>
      <c r="BC37" s="135"/>
      <c r="BD37" s="135"/>
      <c r="BE37" s="135">
        <v>2</v>
      </c>
      <c r="BF37" s="135"/>
      <c r="BH37" s="150"/>
      <c r="BI37" s="148"/>
      <c r="BJ37" s="148"/>
      <c r="BK37" s="143"/>
      <c r="BN37" s="381" t="s">
        <v>2874</v>
      </c>
      <c r="BO37" s="381"/>
      <c r="BP37" s="382" t="s">
        <v>2875</v>
      </c>
      <c r="BV37" s="371"/>
      <c r="BW37" s="371"/>
      <c r="BX37" s="371"/>
      <c r="BY37" s="371"/>
      <c r="BZ37" s="371"/>
      <c r="CA37" s="371"/>
      <c r="CB37" s="371"/>
      <c r="CC37" s="147" t="str">
        <f t="shared" ref="CC37:CC38" si="19">I37</f>
        <v>TJ Rogers</v>
      </c>
      <c r="CD37" s="383">
        <f t="shared" si="9"/>
        <v>500</v>
      </c>
      <c r="CE37" s="383" t="str">
        <f t="shared" si="10"/>
        <v/>
      </c>
      <c r="CF37" s="383">
        <f t="shared" si="11"/>
        <v>1500</v>
      </c>
      <c r="CG37" s="383">
        <f t="shared" si="12"/>
        <v>300</v>
      </c>
    </row>
    <row r="38" spans="1:85" s="139" customFormat="1" ht="39.75" customHeight="1">
      <c r="A38" s="126" t="s">
        <v>362</v>
      </c>
      <c r="B38" s="379" t="s">
        <v>2876</v>
      </c>
      <c r="C38" s="379" t="s">
        <v>2534</v>
      </c>
      <c r="D38" s="379" t="s">
        <v>129</v>
      </c>
      <c r="E38" s="372" t="s">
        <v>40</v>
      </c>
      <c r="F38" s="372">
        <v>78155</v>
      </c>
      <c r="G38" s="129" t="s">
        <v>2877</v>
      </c>
      <c r="H38" s="130" t="s">
        <v>2878</v>
      </c>
      <c r="I38" s="129" t="s">
        <v>1157</v>
      </c>
      <c r="J38" s="131">
        <v>43782</v>
      </c>
      <c r="K38" s="129">
        <v>1529</v>
      </c>
      <c r="L38" s="94"/>
      <c r="M38" s="94"/>
      <c r="N38" s="94">
        <v>1000</v>
      </c>
      <c r="O38" s="94"/>
      <c r="P38" s="94"/>
      <c r="Q38" s="94"/>
      <c r="R38" s="94"/>
      <c r="S38" s="94"/>
      <c r="T38" s="98">
        <f t="shared" si="6"/>
        <v>1000</v>
      </c>
      <c r="U38" s="129" t="s">
        <v>927</v>
      </c>
      <c r="V38" s="98"/>
      <c r="W38" s="129"/>
      <c r="X38" s="129"/>
      <c r="Y38" s="132"/>
      <c r="Z38" s="133" t="str">
        <f t="shared" si="17"/>
        <v>Trophy</v>
      </c>
      <c r="AA38" s="133" t="str">
        <f>IFERROR(VLOOKUP($Z38,Lookup!$A$1:$P$20,2,FALSE),"")</f>
        <v>Level 4</v>
      </c>
      <c r="AB38" s="133" t="s">
        <v>362</v>
      </c>
      <c r="AC38" s="134"/>
      <c r="AD38" s="133">
        <f>IFERROR(VLOOKUP($Z38,Lookup!$A$1:$P$20,7,FALSE),"")</f>
        <v>0</v>
      </c>
      <c r="AE38" s="380"/>
      <c r="AF38" s="133">
        <f>IFERROR(VLOOKUP($Z38,Lookup!$A$1:$P$20,8,FALSE),"")</f>
        <v>2</v>
      </c>
      <c r="AG38" s="133">
        <f>IFERROR(VLOOKUP($Z38,Lookup!$A$1:$P$20,9,FALSE),"")</f>
        <v>2</v>
      </c>
      <c r="AH38" s="133"/>
      <c r="AI38" s="133">
        <f>IFERROR(VLOOKUP($Z38,Lookup!$A$1:$P$20,10,FALSE),"")</f>
        <v>4</v>
      </c>
      <c r="AJ38" s="133" t="str">
        <f>IFERROR(VLOOKUP($Z38,Lookup!$A$1:$P$20,11,FALSE),"")</f>
        <v>Yes</v>
      </c>
      <c r="AK38" s="133"/>
      <c r="AL38" s="133" t="str">
        <f>IFERROR(VLOOKUP($Z38,Lookup!$A$1:$P$20,13,FALSE),"")</f>
        <v>Yes</v>
      </c>
      <c r="AM38" s="133">
        <f>IFERROR(VLOOKUP($Z38,Lookup!$A$1:$P$20,14,FALSE),"")</f>
        <v>0</v>
      </c>
      <c r="AN38" s="133">
        <f>IFERROR(VLOOKUP($Z38,Lookup!$A$1:$P$20,15,FALSE),"")</f>
        <v>0</v>
      </c>
      <c r="AO38" s="133">
        <f>IFERROR(VLOOKUP($Z38,Lookup!$A$1:$P$20,16,FALSE),"")</f>
        <v>0</v>
      </c>
      <c r="AP38" s="133">
        <f>IFERROR(VLOOKUP($Z38,Lookup!$A$1:$Q$20,17,FALSE),"")</f>
        <v>2</v>
      </c>
      <c r="AQ38" s="129"/>
      <c r="AR38" s="129"/>
      <c r="AS38" s="135"/>
      <c r="AT38" s="135"/>
      <c r="AU38" s="136">
        <f t="shared" si="18"/>
        <v>0</v>
      </c>
      <c r="AV38" s="137" t="s">
        <v>997</v>
      </c>
      <c r="AW38" s="138"/>
      <c r="AX38" s="135"/>
      <c r="AY38" s="135"/>
      <c r="AZ38" s="135"/>
      <c r="BA38" s="135"/>
      <c r="BB38" s="135"/>
      <c r="BC38" s="135"/>
      <c r="BD38" s="135"/>
      <c r="BE38" s="135">
        <v>1</v>
      </c>
      <c r="BF38" s="135"/>
      <c r="BH38" s="150"/>
      <c r="BI38" s="148"/>
      <c r="BJ38" s="148"/>
      <c r="BK38" s="143"/>
      <c r="BN38" s="381" t="s">
        <v>2879</v>
      </c>
      <c r="BO38" s="381"/>
      <c r="BP38" s="382" t="s">
        <v>2836</v>
      </c>
      <c r="BR38" s="139" t="s">
        <v>2840</v>
      </c>
      <c r="BV38" s="371"/>
      <c r="BW38" s="371"/>
      <c r="BX38" s="371"/>
      <c r="BY38" s="371"/>
      <c r="BZ38" s="371"/>
      <c r="CA38" s="371"/>
      <c r="CB38" s="371"/>
      <c r="CC38" s="147" t="str">
        <f t="shared" si="19"/>
        <v>MarcusDemel</v>
      </c>
      <c r="CD38" s="383" t="str">
        <f t="shared" si="9"/>
        <v/>
      </c>
      <c r="CE38" s="383" t="str">
        <f t="shared" si="10"/>
        <v/>
      </c>
      <c r="CF38" s="383">
        <f t="shared" si="11"/>
        <v>1000</v>
      </c>
      <c r="CG38" s="383" t="str">
        <f t="shared" si="12"/>
        <v/>
      </c>
    </row>
    <row r="39" spans="1:85" s="139" customFormat="1" ht="18" customHeight="1">
      <c r="A39" s="126" t="s">
        <v>362</v>
      </c>
      <c r="B39" s="379" t="s">
        <v>1562</v>
      </c>
      <c r="C39" s="379" t="s">
        <v>1563</v>
      </c>
      <c r="D39" s="379" t="s">
        <v>1564</v>
      </c>
      <c r="E39" s="372" t="s">
        <v>40</v>
      </c>
      <c r="F39" s="372">
        <v>78070</v>
      </c>
      <c r="G39" s="129" t="s">
        <v>1565</v>
      </c>
      <c r="H39" s="130" t="s">
        <v>1566</v>
      </c>
      <c r="I39" s="129" t="s">
        <v>1493</v>
      </c>
      <c r="J39" s="131" t="s">
        <v>2880</v>
      </c>
      <c r="K39" s="129" t="s">
        <v>2881</v>
      </c>
      <c r="L39" s="94">
        <v>1500</v>
      </c>
      <c r="M39" s="94"/>
      <c r="N39" s="94"/>
      <c r="O39" s="94"/>
      <c r="P39" s="94"/>
      <c r="Q39" s="94">
        <v>9000</v>
      </c>
      <c r="R39" s="94">
        <v>8550</v>
      </c>
      <c r="S39" s="94"/>
      <c r="T39" s="98">
        <f t="shared" si="6"/>
        <v>19050</v>
      </c>
      <c r="U39" s="129" t="s">
        <v>927</v>
      </c>
      <c r="V39" s="98"/>
      <c r="W39" s="129"/>
      <c r="X39" s="129"/>
      <c r="Y39" s="132"/>
      <c r="Z39" s="133" t="str">
        <f t="shared" si="17"/>
        <v>Silver</v>
      </c>
      <c r="AA39" s="133" t="str">
        <f>IFERROR(VLOOKUP($Z39,Lookup!$A$1:$P$20,2,FALSE),"")</f>
        <v>Level 1</v>
      </c>
      <c r="AB39" s="133"/>
      <c r="AC39" s="134"/>
      <c r="AD39" s="133">
        <f>IFERROR(VLOOKUP($Z39,Lookup!$A$1:$P$20,7,FALSE),"")</f>
        <v>4</v>
      </c>
      <c r="AE39" s="380"/>
      <c r="AF39" s="133">
        <f>IFERROR(VLOOKUP($Z39,Lookup!$A$1:$P$20,8,FALSE),"")</f>
        <v>6</v>
      </c>
      <c r="AG39" s="133">
        <f>IFERROR(VLOOKUP($Z39,Lookup!$A$1:$P$20,9,FALSE),"")</f>
        <v>4</v>
      </c>
      <c r="AH39" s="133"/>
      <c r="AI39" s="133">
        <f>IFERROR(VLOOKUP($Z39,Lookup!$A$1:$P$20,10,FALSE),"")</f>
        <v>8</v>
      </c>
      <c r="AJ39" s="133" t="str">
        <f>IFERROR(VLOOKUP($Z39,Lookup!$A$1:$P$20,11,FALSE),"")</f>
        <v>Yes</v>
      </c>
      <c r="AK39" s="133"/>
      <c r="AL39" s="133" t="str">
        <f>IFERROR(VLOOKUP($Z39,Lookup!$A$1:$P$20,13,FALSE),"")</f>
        <v>Yes</v>
      </c>
      <c r="AM39" s="133" t="str">
        <f>IFERROR(VLOOKUP($Z39,Lookup!$A$1:$P$20,14,FALSE),"")</f>
        <v>Yes</v>
      </c>
      <c r="AN39" s="133" t="str">
        <f>IFERROR(VLOOKUP($Z39,Lookup!$A$1:$P$20,15,FALSE),"")</f>
        <v>Yes</v>
      </c>
      <c r="AO39" s="133">
        <f>IFERROR(VLOOKUP($Z39,Lookup!$A$1:$P$20,16,FALSE),"")</f>
        <v>4</v>
      </c>
      <c r="AP39" s="133">
        <f>IFERROR(VLOOKUP($Z39,Lookup!$A$1:$Q$20,17,FALSE),"")</f>
        <v>4</v>
      </c>
      <c r="AQ39" s="129"/>
      <c r="AR39" s="129"/>
      <c r="AS39" s="135"/>
      <c r="AT39" s="135"/>
      <c r="AU39" s="136">
        <f t="shared" si="18"/>
        <v>0</v>
      </c>
      <c r="AV39" s="137" t="s">
        <v>1567</v>
      </c>
      <c r="AW39" s="138"/>
      <c r="AX39" s="135"/>
      <c r="AY39" s="135"/>
      <c r="AZ39" s="135"/>
      <c r="BA39" s="135"/>
      <c r="BB39" s="135"/>
      <c r="BC39" s="135"/>
      <c r="BD39" s="135"/>
      <c r="BE39" s="135"/>
      <c r="BF39" s="135"/>
      <c r="BG39" s="143"/>
      <c r="BH39" s="150"/>
      <c r="BI39" s="148"/>
      <c r="BJ39" s="148"/>
      <c r="BK39" s="143"/>
      <c r="BN39" s="381" t="s">
        <v>2879</v>
      </c>
      <c r="BO39" s="381"/>
      <c r="BP39" s="382" t="s">
        <v>2836</v>
      </c>
      <c r="BV39" s="371"/>
      <c r="BW39" s="371"/>
      <c r="BX39" s="371"/>
      <c r="BY39" s="371"/>
      <c r="BZ39" s="371"/>
      <c r="CA39" s="371"/>
      <c r="CB39" s="371"/>
      <c r="CC39" s="147" t="s">
        <v>996</v>
      </c>
      <c r="CD39" s="383">
        <f t="shared" si="9"/>
        <v>1500</v>
      </c>
      <c r="CE39" s="383" t="str">
        <f t="shared" si="10"/>
        <v/>
      </c>
      <c r="CF39" s="383" t="str">
        <f t="shared" si="11"/>
        <v/>
      </c>
      <c r="CG39" s="383">
        <f t="shared" si="12"/>
        <v>17550</v>
      </c>
    </row>
    <row r="40" spans="1:85" s="139" customFormat="1" ht="39.75" customHeight="1">
      <c r="A40" s="126" t="s">
        <v>362</v>
      </c>
      <c r="B40" s="379" t="s">
        <v>1710</v>
      </c>
      <c r="C40" s="395" t="s">
        <v>1372</v>
      </c>
      <c r="D40" s="395" t="s">
        <v>37</v>
      </c>
      <c r="E40" s="395" t="s">
        <v>40</v>
      </c>
      <c r="F40" s="396">
        <v>78228</v>
      </c>
      <c r="G40" s="129" t="s">
        <v>1373</v>
      </c>
      <c r="H40" s="130" t="s">
        <v>1711</v>
      </c>
      <c r="I40" s="129" t="s">
        <v>996</v>
      </c>
      <c r="J40" s="131">
        <v>43853</v>
      </c>
      <c r="K40" s="129">
        <v>1996</v>
      </c>
      <c r="L40" s="94"/>
      <c r="M40" s="94"/>
      <c r="N40" s="94">
        <v>1000</v>
      </c>
      <c r="O40" s="94"/>
      <c r="P40" s="94"/>
      <c r="Q40" s="94"/>
      <c r="R40" s="94"/>
      <c r="S40" s="94"/>
      <c r="T40" s="98">
        <f t="shared" si="6"/>
        <v>1000</v>
      </c>
      <c r="U40" s="129" t="s">
        <v>927</v>
      </c>
      <c r="V40" s="98"/>
      <c r="W40" s="129"/>
      <c r="X40" s="129"/>
      <c r="Y40" s="132"/>
      <c r="Z40" s="133" t="str">
        <f t="shared" si="17"/>
        <v>Trophy</v>
      </c>
      <c r="AA40" s="133" t="str">
        <f>IFERROR(VLOOKUP($Z40,Lookup!$A$1:$P$20,2,FALSE),"")</f>
        <v>Level 4</v>
      </c>
      <c r="AB40" s="133"/>
      <c r="AC40" s="134"/>
      <c r="AD40" s="133">
        <f>IFERROR(VLOOKUP($Z40,Lookup!$A$1:$P$20,7,FALSE),"")</f>
        <v>0</v>
      </c>
      <c r="AE40" s="380"/>
      <c r="AF40" s="133">
        <f>IFERROR(VLOOKUP($Z40,Lookup!$A$1:$P$20,8,FALSE),"")</f>
        <v>2</v>
      </c>
      <c r="AG40" s="133">
        <f>IFERROR(VLOOKUP($Z40,Lookup!$A$1:$P$20,9,FALSE),"")</f>
        <v>2</v>
      </c>
      <c r="AH40" s="133"/>
      <c r="AI40" s="133">
        <f>IFERROR(VLOOKUP($Z40,Lookup!$A$1:$P$20,10,FALSE),"")</f>
        <v>4</v>
      </c>
      <c r="AJ40" s="133" t="str">
        <f>IFERROR(VLOOKUP($Z40,Lookup!$A$1:$P$20,11,FALSE),"")</f>
        <v>Yes</v>
      </c>
      <c r="AK40" s="133"/>
      <c r="AL40" s="133" t="str">
        <f>IFERROR(VLOOKUP($Z40,Lookup!$A$1:$P$20,13,FALSE),"")</f>
        <v>Yes</v>
      </c>
      <c r="AM40" s="133">
        <f>IFERROR(VLOOKUP($Z40,Lookup!$A$1:$P$20,14,FALSE),"")</f>
        <v>0</v>
      </c>
      <c r="AN40" s="133">
        <f>IFERROR(VLOOKUP($Z40,Lookup!$A$1:$P$20,15,FALSE),"")</f>
        <v>0</v>
      </c>
      <c r="AO40" s="133">
        <f>IFERROR(VLOOKUP($Z40,Lookup!$A$1:$P$20,16,FALSE),"")</f>
        <v>0</v>
      </c>
      <c r="AP40" s="133">
        <f>IFERROR(VLOOKUP($Z40,Lookup!$A$1:$Q$20,17,FALSE),"")</f>
        <v>2</v>
      </c>
      <c r="AQ40" s="129"/>
      <c r="AR40" s="129"/>
      <c r="AS40" s="135"/>
      <c r="AT40" s="135"/>
      <c r="AU40" s="136">
        <f t="shared" si="18"/>
        <v>0</v>
      </c>
      <c r="AV40" s="137" t="s">
        <v>997</v>
      </c>
      <c r="AW40" s="138"/>
      <c r="AX40" s="135"/>
      <c r="AY40" s="135"/>
      <c r="AZ40" s="135"/>
      <c r="BA40" s="135"/>
      <c r="BB40" s="135"/>
      <c r="BC40" s="135"/>
      <c r="BD40" s="135"/>
      <c r="BE40" s="135">
        <v>3</v>
      </c>
      <c r="BF40" s="135"/>
      <c r="BH40" s="150"/>
      <c r="BI40" s="148"/>
      <c r="BJ40" s="148"/>
      <c r="BK40" s="143"/>
      <c r="BN40" s="372"/>
      <c r="BO40" s="372" t="s">
        <v>2845</v>
      </c>
      <c r="BP40" s="156"/>
      <c r="BV40" s="371"/>
      <c r="BW40" s="371"/>
      <c r="BX40" s="371"/>
      <c r="BY40" s="371"/>
      <c r="BZ40" s="371"/>
      <c r="CA40" s="371"/>
      <c r="CB40" s="371"/>
      <c r="CC40" s="147" t="s">
        <v>1265</v>
      </c>
      <c r="CD40" s="383" t="str">
        <f t="shared" si="9"/>
        <v/>
      </c>
      <c r="CE40" s="383" t="str">
        <f t="shared" si="10"/>
        <v/>
      </c>
      <c r="CF40" s="383">
        <f t="shared" si="11"/>
        <v>1000</v>
      </c>
      <c r="CG40" s="383" t="str">
        <f t="shared" si="12"/>
        <v/>
      </c>
    </row>
    <row r="41" spans="1:85" s="139" customFormat="1" ht="39.75" customHeight="1">
      <c r="A41" s="126" t="s">
        <v>362</v>
      </c>
      <c r="B41" s="379" t="s">
        <v>1712</v>
      </c>
      <c r="C41" s="379" t="s">
        <v>1713</v>
      </c>
      <c r="D41" s="379" t="s">
        <v>37</v>
      </c>
      <c r="E41" s="372" t="s">
        <v>40</v>
      </c>
      <c r="F41" s="372">
        <v>78233</v>
      </c>
      <c r="G41" s="129" t="s">
        <v>1714</v>
      </c>
      <c r="H41" s="130" t="s">
        <v>1715</v>
      </c>
      <c r="I41" s="129" t="s">
        <v>1716</v>
      </c>
      <c r="J41" s="131">
        <v>43847</v>
      </c>
      <c r="K41" s="129">
        <v>1930</v>
      </c>
      <c r="L41" s="94"/>
      <c r="M41" s="94"/>
      <c r="N41" s="94">
        <v>1000</v>
      </c>
      <c r="O41" s="94"/>
      <c r="P41" s="94"/>
      <c r="Q41" s="94"/>
      <c r="R41" s="94"/>
      <c r="S41" s="94"/>
      <c r="T41" s="98">
        <f t="shared" si="6"/>
        <v>1000</v>
      </c>
      <c r="U41" s="129" t="s">
        <v>927</v>
      </c>
      <c r="V41" s="98"/>
      <c r="W41" s="129"/>
      <c r="X41" s="129">
        <v>260</v>
      </c>
      <c r="Y41" s="132"/>
      <c r="Z41" s="133" t="str">
        <f t="shared" si="17"/>
        <v>Trophy</v>
      </c>
      <c r="AA41" s="133" t="str">
        <f>IFERROR(VLOOKUP($Z41,Lookup!$A$1:$P$20,2,FALSE),"")</f>
        <v>Level 4</v>
      </c>
      <c r="AB41" s="133"/>
      <c r="AC41" s="134"/>
      <c r="AD41" s="133">
        <f>IFERROR(VLOOKUP($Z41,Lookup!$A$1:$P$20,7,FALSE),"")</f>
        <v>0</v>
      </c>
      <c r="AE41" s="380"/>
      <c r="AF41" s="133">
        <f>IFERROR(VLOOKUP($Z41,Lookup!$A$1:$P$20,8,FALSE),"")</f>
        <v>2</v>
      </c>
      <c r="AG41" s="133">
        <f>IFERROR(VLOOKUP($Z41,Lookup!$A$1:$P$20,9,FALSE),"")</f>
        <v>2</v>
      </c>
      <c r="AH41" s="133"/>
      <c r="AI41" s="133">
        <f>IFERROR(VLOOKUP($Z41,Lookup!$A$1:$P$20,10,FALSE),"")</f>
        <v>4</v>
      </c>
      <c r="AJ41" s="133" t="str">
        <f>IFERROR(VLOOKUP($Z41,Lookup!$A$1:$P$20,11,FALSE),"")</f>
        <v>Yes</v>
      </c>
      <c r="AK41" s="133"/>
      <c r="AL41" s="133" t="str">
        <f>IFERROR(VLOOKUP($Z41,Lookup!$A$1:$P$20,13,FALSE),"")</f>
        <v>Yes</v>
      </c>
      <c r="AM41" s="133">
        <f>IFERROR(VLOOKUP($Z41,Lookup!$A$1:$P$20,14,FALSE),"")</f>
        <v>0</v>
      </c>
      <c r="AN41" s="133">
        <f>IFERROR(VLOOKUP($Z41,Lookup!$A$1:$P$20,15,FALSE),"")</f>
        <v>0</v>
      </c>
      <c r="AO41" s="133">
        <f>IFERROR(VLOOKUP($Z41,Lookup!$A$1:$P$20,16,FALSE),"")</f>
        <v>0</v>
      </c>
      <c r="AP41" s="133">
        <f>IFERROR(VLOOKUP($Z41,Lookup!$A$1:$Q$20,17,FALSE),"")</f>
        <v>2</v>
      </c>
      <c r="AQ41" s="129"/>
      <c r="AR41" s="129"/>
      <c r="AS41" s="135"/>
      <c r="AT41" s="135"/>
      <c r="AU41" s="136">
        <f t="shared" si="18"/>
        <v>0</v>
      </c>
      <c r="AV41" s="137" t="s">
        <v>997</v>
      </c>
      <c r="AW41" s="138"/>
      <c r="AX41" s="135"/>
      <c r="AY41" s="135"/>
      <c r="AZ41" s="135"/>
      <c r="BA41" s="135"/>
      <c r="BB41" s="135"/>
      <c r="BC41" s="135"/>
      <c r="BD41" s="135"/>
      <c r="BE41" s="135">
        <v>2</v>
      </c>
      <c r="BF41" s="135"/>
      <c r="BG41" s="143"/>
      <c r="BH41" s="150"/>
      <c r="BI41" s="148"/>
      <c r="BJ41" s="148"/>
      <c r="BK41" s="143"/>
      <c r="BN41" s="372"/>
      <c r="BO41" s="372" t="s">
        <v>2845</v>
      </c>
      <c r="BP41" s="156"/>
      <c r="BR41" s="139" t="s">
        <v>2840</v>
      </c>
      <c r="BV41" s="371"/>
      <c r="BW41" s="371"/>
      <c r="BX41" s="371"/>
      <c r="BY41" s="371"/>
      <c r="BZ41" s="371"/>
      <c r="CA41" s="371"/>
      <c r="CB41" s="371"/>
      <c r="CC41" s="147" t="s">
        <v>1716</v>
      </c>
      <c r="CD41" s="383" t="str">
        <f t="shared" si="9"/>
        <v/>
      </c>
      <c r="CE41" s="383" t="str">
        <f t="shared" si="10"/>
        <v/>
      </c>
      <c r="CF41" s="383">
        <f t="shared" si="11"/>
        <v>1000</v>
      </c>
      <c r="CG41" s="383" t="str">
        <f t="shared" si="12"/>
        <v/>
      </c>
    </row>
    <row r="42" spans="1:85" s="139" customFormat="1" ht="39.75" customHeight="1">
      <c r="A42" s="126" t="s">
        <v>362</v>
      </c>
      <c r="B42" s="379" t="s">
        <v>2594</v>
      </c>
      <c r="C42" s="379" t="s">
        <v>166</v>
      </c>
      <c r="D42" s="379" t="s">
        <v>167</v>
      </c>
      <c r="E42" s="372" t="s">
        <v>40</v>
      </c>
      <c r="F42" s="372">
        <v>78163</v>
      </c>
      <c r="G42" s="129" t="s">
        <v>1117</v>
      </c>
      <c r="H42" s="130" t="s">
        <v>1118</v>
      </c>
      <c r="I42" s="129" t="s">
        <v>472</v>
      </c>
      <c r="J42" s="131">
        <v>43796</v>
      </c>
      <c r="K42" s="146">
        <v>1608</v>
      </c>
      <c r="L42" s="94"/>
      <c r="M42" s="94">
        <v>1000</v>
      </c>
      <c r="N42" s="94"/>
      <c r="O42" s="94"/>
      <c r="P42" s="94"/>
      <c r="Q42" s="94"/>
      <c r="R42" s="94"/>
      <c r="S42" s="94"/>
      <c r="T42" s="98">
        <f t="shared" si="6"/>
        <v>1000</v>
      </c>
      <c r="U42" s="129" t="s">
        <v>927</v>
      </c>
      <c r="V42" s="98"/>
      <c r="W42" s="129"/>
      <c r="X42" s="129"/>
      <c r="Y42" s="132"/>
      <c r="Z42" s="133" t="str">
        <f t="shared" si="17"/>
        <v>Trophy</v>
      </c>
      <c r="AA42" s="133" t="str">
        <f>IFERROR(VLOOKUP($Z42,Lookup!$A$1:$P$20,2,FALSE),"")</f>
        <v>Level 4</v>
      </c>
      <c r="AB42" s="133" t="s">
        <v>362</v>
      </c>
      <c r="AC42" s="134"/>
      <c r="AD42" s="133">
        <f>IFERROR(VLOOKUP($Z42,Lookup!$A$1:$P$20,7,FALSE),"")</f>
        <v>0</v>
      </c>
      <c r="AE42" s="380"/>
      <c r="AF42" s="133">
        <f>IFERROR(VLOOKUP($Z42,Lookup!$A$1:$P$20,8,FALSE),"")</f>
        <v>2</v>
      </c>
      <c r="AG42" s="133">
        <f>IFERROR(VLOOKUP($Z42,Lookup!$A$1:$P$20,9,FALSE),"")</f>
        <v>2</v>
      </c>
      <c r="AH42" s="133"/>
      <c r="AI42" s="133">
        <f>IFERROR(VLOOKUP($Z42,Lookup!$A$1:$P$20,10,FALSE),"")</f>
        <v>4</v>
      </c>
      <c r="AJ42" s="133" t="str">
        <f>IFERROR(VLOOKUP($Z42,Lookup!$A$1:$P$20,11,FALSE),"")</f>
        <v>Yes</v>
      </c>
      <c r="AK42" s="133"/>
      <c r="AL42" s="133" t="str">
        <f>IFERROR(VLOOKUP($Z42,Lookup!$A$1:$P$20,13,FALSE),"")</f>
        <v>Yes</v>
      </c>
      <c r="AM42" s="133">
        <f>IFERROR(VLOOKUP($Z42,Lookup!$A$1:$P$20,14,FALSE),"")</f>
        <v>0</v>
      </c>
      <c r="AN42" s="133">
        <f>IFERROR(VLOOKUP($Z42,Lookup!$A$1:$P$20,15,FALSE),"")</f>
        <v>0</v>
      </c>
      <c r="AO42" s="133">
        <f>IFERROR(VLOOKUP($Z42,Lookup!$A$1:$P$20,16,FALSE),"")</f>
        <v>0</v>
      </c>
      <c r="AP42" s="133">
        <f>IFERROR(VLOOKUP($Z42,Lookup!$A$1:$Q$20,17,FALSE),"")</f>
        <v>2</v>
      </c>
      <c r="AQ42" s="129"/>
      <c r="AR42" s="129"/>
      <c r="AS42" s="135"/>
      <c r="AT42" s="135"/>
      <c r="AU42" s="136">
        <f t="shared" si="18"/>
        <v>0</v>
      </c>
      <c r="AV42" s="137" t="s">
        <v>1014</v>
      </c>
      <c r="AW42" s="138"/>
      <c r="AX42" s="135"/>
      <c r="AY42" s="135"/>
      <c r="AZ42" s="135"/>
      <c r="BA42" s="135"/>
      <c r="BB42" s="135"/>
      <c r="BC42" s="135"/>
      <c r="BD42" s="135">
        <v>1</v>
      </c>
      <c r="BE42" s="135"/>
      <c r="BF42" s="135"/>
      <c r="BH42" s="150"/>
      <c r="BI42" s="148"/>
      <c r="BJ42" s="148"/>
      <c r="BK42" s="143"/>
      <c r="BN42" s="372"/>
      <c r="BO42" s="372" t="s">
        <v>2845</v>
      </c>
      <c r="BP42" s="156"/>
      <c r="BV42" s="371"/>
      <c r="BW42" s="371"/>
      <c r="BX42" s="371"/>
      <c r="BY42" s="371"/>
      <c r="BZ42" s="371"/>
      <c r="CA42" s="371"/>
      <c r="CB42" s="371"/>
      <c r="CC42" s="147" t="str">
        <f t="shared" ref="CC42:CC43" si="20">I42</f>
        <v>Jim Smith</v>
      </c>
      <c r="CD42" s="383">
        <f t="shared" si="9"/>
        <v>1000</v>
      </c>
      <c r="CE42" s="383" t="str">
        <f t="shared" si="10"/>
        <v/>
      </c>
      <c r="CF42" s="383" t="str">
        <f t="shared" si="11"/>
        <v/>
      </c>
      <c r="CG42" s="383" t="str">
        <f t="shared" si="12"/>
        <v/>
      </c>
    </row>
    <row r="43" spans="1:85" s="139" customFormat="1" ht="39.75" customHeight="1">
      <c r="A43" s="126" t="s">
        <v>362</v>
      </c>
      <c r="B43" s="379" t="s">
        <v>1809</v>
      </c>
      <c r="C43" s="379" t="s">
        <v>2669</v>
      </c>
      <c r="D43" s="379" t="s">
        <v>37</v>
      </c>
      <c r="E43" s="372" t="s">
        <v>40</v>
      </c>
      <c r="F43" s="372">
        <v>78209</v>
      </c>
      <c r="G43" s="129" t="s">
        <v>1812</v>
      </c>
      <c r="H43" s="130" t="s">
        <v>1813</v>
      </c>
      <c r="I43" s="129" t="s">
        <v>1814</v>
      </c>
      <c r="J43" s="131">
        <v>43830</v>
      </c>
      <c r="K43" s="129">
        <v>1796</v>
      </c>
      <c r="L43" s="94"/>
      <c r="M43" s="94">
        <v>1000</v>
      </c>
      <c r="N43" s="94"/>
      <c r="O43" s="94"/>
      <c r="P43" s="94"/>
      <c r="Q43" s="94"/>
      <c r="R43" s="94"/>
      <c r="S43" s="94"/>
      <c r="T43" s="98">
        <f t="shared" si="6"/>
        <v>1000</v>
      </c>
      <c r="U43" s="129" t="s">
        <v>927</v>
      </c>
      <c r="V43" s="98"/>
      <c r="W43" s="129"/>
      <c r="X43" s="129"/>
      <c r="Y43" s="132"/>
      <c r="Z43" s="133" t="str">
        <f t="shared" si="17"/>
        <v>Trophy</v>
      </c>
      <c r="AA43" s="133" t="str">
        <f>IFERROR(VLOOKUP($Z43,Lookup!$A$1:$P$20,2,FALSE),"")</f>
        <v>Level 4</v>
      </c>
      <c r="AB43" s="133" t="s">
        <v>362</v>
      </c>
      <c r="AC43" s="134"/>
      <c r="AD43" s="133">
        <f>IFERROR(VLOOKUP($Z43,Lookup!$A$1:$P$20,7,FALSE),"")</f>
        <v>0</v>
      </c>
      <c r="AE43" s="380"/>
      <c r="AF43" s="133">
        <f>IFERROR(VLOOKUP($Z43,Lookup!$A$1:$P$20,8,FALSE),"")</f>
        <v>2</v>
      </c>
      <c r="AG43" s="133">
        <f>IFERROR(VLOOKUP($Z43,Lookup!$A$1:$P$20,9,FALSE),"")</f>
        <v>2</v>
      </c>
      <c r="AH43" s="133"/>
      <c r="AI43" s="133">
        <f>IFERROR(VLOOKUP($Z43,Lookup!$A$1:$P$20,10,FALSE),"")</f>
        <v>4</v>
      </c>
      <c r="AJ43" s="133" t="str">
        <f>IFERROR(VLOOKUP($Z43,Lookup!$A$1:$P$20,11,FALSE),"")</f>
        <v>Yes</v>
      </c>
      <c r="AK43" s="133"/>
      <c r="AL43" s="133" t="str">
        <f>IFERROR(VLOOKUP($Z43,Lookup!$A$1:$P$20,13,FALSE),"")</f>
        <v>Yes</v>
      </c>
      <c r="AM43" s="133">
        <f>IFERROR(VLOOKUP($Z43,Lookup!$A$1:$P$20,14,FALSE),"")</f>
        <v>0</v>
      </c>
      <c r="AN43" s="133">
        <f>IFERROR(VLOOKUP($Z43,Lookup!$A$1:$P$20,15,FALSE),"")</f>
        <v>0</v>
      </c>
      <c r="AO43" s="133">
        <f>IFERROR(VLOOKUP($Z43,Lookup!$A$1:$P$20,16,FALSE),"")</f>
        <v>0</v>
      </c>
      <c r="AP43" s="133">
        <f>IFERROR(VLOOKUP($Z43,Lookup!$A$1:$Q$20,17,FALSE),"")</f>
        <v>2</v>
      </c>
      <c r="AQ43" s="129"/>
      <c r="AR43" s="129"/>
      <c r="AS43" s="135"/>
      <c r="AT43" s="135"/>
      <c r="AU43" s="136">
        <f t="shared" si="18"/>
        <v>0</v>
      </c>
      <c r="AV43" s="137" t="s">
        <v>1014</v>
      </c>
      <c r="AW43" s="138"/>
      <c r="AX43" s="135"/>
      <c r="AY43" s="135"/>
      <c r="AZ43" s="135"/>
      <c r="BA43" s="135"/>
      <c r="BB43" s="135"/>
      <c r="BC43" s="135"/>
      <c r="BD43" s="135"/>
      <c r="BE43" s="135">
        <v>1</v>
      </c>
      <c r="BF43" s="135"/>
      <c r="BG43" s="143"/>
      <c r="BH43" s="150"/>
      <c r="BI43" s="148"/>
      <c r="BJ43" s="148"/>
      <c r="BK43" s="143"/>
      <c r="BL43" s="156"/>
      <c r="BM43" s="156"/>
      <c r="BN43" s="372"/>
      <c r="BO43" s="372" t="s">
        <v>2845</v>
      </c>
      <c r="BP43" s="156"/>
      <c r="BQ43" s="156"/>
      <c r="BR43" s="139" t="s">
        <v>2882</v>
      </c>
      <c r="BV43" s="371"/>
      <c r="BW43" s="371"/>
      <c r="BX43" s="371"/>
      <c r="BY43" s="371"/>
      <c r="BZ43" s="371"/>
      <c r="CA43" s="371"/>
      <c r="CB43" s="371"/>
      <c r="CC43" s="147" t="str">
        <f t="shared" si="20"/>
        <v>Hampton Pratka</v>
      </c>
      <c r="CD43" s="383">
        <f t="shared" si="9"/>
        <v>1000</v>
      </c>
      <c r="CE43" s="383" t="str">
        <f t="shared" si="10"/>
        <v/>
      </c>
      <c r="CF43" s="383" t="str">
        <f t="shared" si="11"/>
        <v/>
      </c>
      <c r="CG43" s="383" t="str">
        <f t="shared" si="12"/>
        <v/>
      </c>
    </row>
    <row r="44" spans="1:85" s="139" customFormat="1" ht="39.75" customHeight="1">
      <c r="A44" s="126" t="s">
        <v>362</v>
      </c>
      <c r="B44" s="379" t="s">
        <v>1888</v>
      </c>
      <c r="C44" s="379" t="s">
        <v>1889</v>
      </c>
      <c r="D44" s="379" t="s">
        <v>1564</v>
      </c>
      <c r="E44" s="372" t="s">
        <v>40</v>
      </c>
      <c r="F44" s="372">
        <v>78070</v>
      </c>
      <c r="G44" s="129" t="s">
        <v>1890</v>
      </c>
      <c r="H44" s="130" t="s">
        <v>1891</v>
      </c>
      <c r="I44" s="129" t="s">
        <v>996</v>
      </c>
      <c r="J44" s="131">
        <v>43819</v>
      </c>
      <c r="K44" s="129">
        <v>1754</v>
      </c>
      <c r="L44" s="94"/>
      <c r="M44" s="94">
        <v>1500</v>
      </c>
      <c r="N44" s="94"/>
      <c r="O44" s="94"/>
      <c r="P44" s="94"/>
      <c r="Q44" s="94"/>
      <c r="R44" s="94"/>
      <c r="S44" s="94"/>
      <c r="T44" s="98">
        <f t="shared" si="6"/>
        <v>1500</v>
      </c>
      <c r="U44" s="129" t="s">
        <v>927</v>
      </c>
      <c r="V44" s="98"/>
      <c r="W44" s="129"/>
      <c r="X44" s="129"/>
      <c r="Y44" s="132"/>
      <c r="Z44" s="133" t="str">
        <f t="shared" si="17"/>
        <v>Trophy</v>
      </c>
      <c r="AA44" s="133" t="str">
        <f>IFERROR(VLOOKUP($Z44,Lookup!$A$1:$P$20,2,FALSE),"")</f>
        <v>Level 4</v>
      </c>
      <c r="AB44" s="133" t="s">
        <v>362</v>
      </c>
      <c r="AC44" s="134"/>
      <c r="AD44" s="133">
        <f>IFERROR(VLOOKUP($Z44,Lookup!$A$1:$P$20,7,FALSE),"")</f>
        <v>0</v>
      </c>
      <c r="AE44" s="380"/>
      <c r="AF44" s="133">
        <f>IFERROR(VLOOKUP($Z44,Lookup!$A$1:$P$20,8,FALSE),"")</f>
        <v>2</v>
      </c>
      <c r="AG44" s="133">
        <f>IFERROR(VLOOKUP($Z44,Lookup!$A$1:$P$20,9,FALSE),"")</f>
        <v>2</v>
      </c>
      <c r="AH44" s="133"/>
      <c r="AI44" s="133">
        <f>IFERROR(VLOOKUP($Z44,Lookup!$A$1:$P$20,10,FALSE),"")</f>
        <v>4</v>
      </c>
      <c r="AJ44" s="133" t="str">
        <f>IFERROR(VLOOKUP($Z44,Lookup!$A$1:$P$20,11,FALSE),"")</f>
        <v>Yes</v>
      </c>
      <c r="AK44" s="133"/>
      <c r="AL44" s="133" t="str">
        <f>IFERROR(VLOOKUP($Z44,Lookup!$A$1:$P$20,13,FALSE),"")</f>
        <v>Yes</v>
      </c>
      <c r="AM44" s="133">
        <f>IFERROR(VLOOKUP($Z44,Lookup!$A$1:$P$20,14,FALSE),"")</f>
        <v>0</v>
      </c>
      <c r="AN44" s="133">
        <f>IFERROR(VLOOKUP($Z44,Lookup!$A$1:$P$20,15,FALSE),"")</f>
        <v>0</v>
      </c>
      <c r="AO44" s="133">
        <f>IFERROR(VLOOKUP($Z44,Lookup!$A$1:$P$20,16,FALSE),"")</f>
        <v>0</v>
      </c>
      <c r="AP44" s="133">
        <f>IFERROR(VLOOKUP($Z44,Lookup!$A$1:$Q$20,17,FALSE),"")</f>
        <v>2</v>
      </c>
      <c r="AQ44" s="129"/>
      <c r="AR44" s="129"/>
      <c r="AS44" s="135"/>
      <c r="AT44" s="135"/>
      <c r="AU44" s="136">
        <f t="shared" si="18"/>
        <v>0</v>
      </c>
      <c r="AV44" s="137" t="s">
        <v>1014</v>
      </c>
      <c r="AW44" s="138"/>
      <c r="AX44" s="135"/>
      <c r="AY44" s="135"/>
      <c r="AZ44" s="135"/>
      <c r="BA44" s="135"/>
      <c r="BB44" s="135"/>
      <c r="BC44" s="135"/>
      <c r="BD44" s="135"/>
      <c r="BE44" s="135">
        <v>1</v>
      </c>
      <c r="BF44" s="135"/>
      <c r="BG44" s="143"/>
      <c r="BH44" s="150"/>
      <c r="BI44" s="148"/>
      <c r="BJ44" s="148"/>
      <c r="BK44" s="143"/>
      <c r="BL44" s="156"/>
      <c r="BM44" s="156"/>
      <c r="BN44" s="372"/>
      <c r="BO44" s="372" t="s">
        <v>2845</v>
      </c>
      <c r="BP44" s="156"/>
      <c r="BV44" s="371"/>
      <c r="BW44" s="371"/>
      <c r="BX44" s="371"/>
      <c r="BY44" s="371"/>
      <c r="BZ44" s="371"/>
      <c r="CA44" s="371"/>
      <c r="CB44" s="371"/>
      <c r="CC44" s="147" t="s">
        <v>2094</v>
      </c>
      <c r="CD44" s="383">
        <f t="shared" si="9"/>
        <v>1500</v>
      </c>
      <c r="CE44" s="383" t="str">
        <f t="shared" si="10"/>
        <v/>
      </c>
      <c r="CF44" s="383" t="str">
        <f t="shared" si="11"/>
        <v/>
      </c>
      <c r="CG44" s="383" t="str">
        <f t="shared" si="12"/>
        <v/>
      </c>
    </row>
    <row r="45" spans="1:85" s="139" customFormat="1" ht="39.75" customHeight="1">
      <c r="A45" s="126" t="s">
        <v>362</v>
      </c>
      <c r="B45" s="379" t="s">
        <v>1897</v>
      </c>
      <c r="C45" s="379" t="s">
        <v>1898</v>
      </c>
      <c r="D45" s="379" t="s">
        <v>37</v>
      </c>
      <c r="E45" s="372" t="s">
        <v>40</v>
      </c>
      <c r="F45" s="372">
        <v>78232</v>
      </c>
      <c r="G45" s="129" t="s">
        <v>1899</v>
      </c>
      <c r="H45" s="130" t="s">
        <v>1900</v>
      </c>
      <c r="I45" s="129" t="s">
        <v>996</v>
      </c>
      <c r="J45" s="131">
        <v>43851</v>
      </c>
      <c r="K45" s="129">
        <v>1968</v>
      </c>
      <c r="L45" s="94"/>
      <c r="M45" s="94"/>
      <c r="N45" s="94">
        <v>1500</v>
      </c>
      <c r="O45" s="94"/>
      <c r="P45" s="94"/>
      <c r="Q45" s="94"/>
      <c r="R45" s="94"/>
      <c r="S45" s="94"/>
      <c r="T45" s="98">
        <f t="shared" si="6"/>
        <v>1500</v>
      </c>
      <c r="U45" s="129" t="s">
        <v>927</v>
      </c>
      <c r="V45" s="98"/>
      <c r="W45" s="129"/>
      <c r="X45" s="129"/>
      <c r="Y45" s="132"/>
      <c r="Z45" s="133" t="str">
        <f t="shared" si="17"/>
        <v>Trophy</v>
      </c>
      <c r="AA45" s="133" t="str">
        <f>IFERROR(VLOOKUP($Z45,Lookup!$A$1:$P$20,2,FALSE),"")</f>
        <v>Level 4</v>
      </c>
      <c r="AB45" s="133"/>
      <c r="AC45" s="134"/>
      <c r="AD45" s="133">
        <f>IFERROR(VLOOKUP($Z45,Lookup!$A$1:$P$20,7,FALSE),"")</f>
        <v>0</v>
      </c>
      <c r="AE45" s="380"/>
      <c r="AF45" s="133">
        <f>IFERROR(VLOOKUP($Z45,Lookup!$A$1:$P$20,8,FALSE),"")</f>
        <v>2</v>
      </c>
      <c r="AG45" s="133">
        <f>IFERROR(VLOOKUP($Z45,Lookup!$A$1:$P$20,9,FALSE),"")</f>
        <v>2</v>
      </c>
      <c r="AH45" s="133"/>
      <c r="AI45" s="133">
        <f>IFERROR(VLOOKUP($Z45,Lookup!$A$1:$P$20,10,FALSE),"")</f>
        <v>4</v>
      </c>
      <c r="AJ45" s="133" t="str">
        <f>IFERROR(VLOOKUP($Z45,Lookup!$A$1:$P$20,11,FALSE),"")</f>
        <v>Yes</v>
      </c>
      <c r="AK45" s="133"/>
      <c r="AL45" s="133" t="str">
        <f>IFERROR(VLOOKUP($Z45,Lookup!$A$1:$P$20,13,FALSE),"")</f>
        <v>Yes</v>
      </c>
      <c r="AM45" s="133">
        <f>IFERROR(VLOOKUP($Z45,Lookup!$A$1:$P$20,14,FALSE),"")</f>
        <v>0</v>
      </c>
      <c r="AN45" s="133">
        <f>IFERROR(VLOOKUP($Z45,Lookup!$A$1:$P$20,15,FALSE),"")</f>
        <v>0</v>
      </c>
      <c r="AO45" s="133">
        <f>IFERROR(VLOOKUP($Z45,Lookup!$A$1:$P$20,16,FALSE),"")</f>
        <v>0</v>
      </c>
      <c r="AP45" s="133">
        <f>IFERROR(VLOOKUP($Z45,Lookup!$A$1:$Q$20,17,FALSE),"")</f>
        <v>2</v>
      </c>
      <c r="AQ45" s="129"/>
      <c r="AR45" s="129"/>
      <c r="AS45" s="135"/>
      <c r="AT45" s="135"/>
      <c r="AU45" s="136">
        <f t="shared" si="18"/>
        <v>0</v>
      </c>
      <c r="AV45" s="137" t="s">
        <v>997</v>
      </c>
      <c r="AW45" s="138"/>
      <c r="AX45" s="135"/>
      <c r="AY45" s="135"/>
      <c r="AZ45" s="135"/>
      <c r="BA45" s="135"/>
      <c r="BB45" s="135"/>
      <c r="BC45" s="135"/>
      <c r="BD45" s="135"/>
      <c r="BE45" s="135"/>
      <c r="BF45" s="135"/>
      <c r="BH45" s="150"/>
      <c r="BI45" s="148"/>
      <c r="BJ45" s="148"/>
      <c r="BK45" s="143"/>
      <c r="BN45" s="381" t="s">
        <v>2849</v>
      </c>
      <c r="BO45" s="381" t="s">
        <v>2883</v>
      </c>
      <c r="BP45" s="382" t="s">
        <v>2836</v>
      </c>
      <c r="BV45" s="371"/>
      <c r="BW45" s="371"/>
      <c r="BX45" s="371"/>
      <c r="BY45" s="371"/>
      <c r="BZ45" s="371"/>
      <c r="CA45" s="371"/>
      <c r="CB45" s="371"/>
      <c r="CC45" s="147" t="s">
        <v>1265</v>
      </c>
      <c r="CD45" s="383" t="str">
        <f t="shared" si="9"/>
        <v/>
      </c>
      <c r="CE45" s="383" t="str">
        <f t="shared" si="10"/>
        <v/>
      </c>
      <c r="CF45" s="383">
        <f t="shared" si="11"/>
        <v>1500</v>
      </c>
      <c r="CG45" s="383" t="str">
        <f t="shared" si="12"/>
        <v/>
      </c>
    </row>
    <row r="46" spans="1:85" s="139" customFormat="1" ht="39.75" customHeight="1">
      <c r="A46" s="126" t="s">
        <v>362</v>
      </c>
      <c r="B46" s="379" t="s">
        <v>2595</v>
      </c>
      <c r="C46" s="379" t="s">
        <v>247</v>
      </c>
      <c r="D46" s="379" t="s">
        <v>248</v>
      </c>
      <c r="E46" s="372" t="s">
        <v>40</v>
      </c>
      <c r="F46" s="372">
        <v>78942</v>
      </c>
      <c r="G46" s="129" t="s">
        <v>1206</v>
      </c>
      <c r="H46" s="130" t="s">
        <v>2884</v>
      </c>
      <c r="I46" s="129" t="s">
        <v>712</v>
      </c>
      <c r="J46" s="131">
        <v>43819</v>
      </c>
      <c r="K46" s="129">
        <v>1754</v>
      </c>
      <c r="L46" s="94"/>
      <c r="M46" s="94">
        <v>2000</v>
      </c>
      <c r="N46" s="94"/>
      <c r="O46" s="94"/>
      <c r="P46" s="94"/>
      <c r="Q46" s="94"/>
      <c r="R46" s="94"/>
      <c r="S46" s="94"/>
      <c r="T46" s="98">
        <f t="shared" si="6"/>
        <v>2000</v>
      </c>
      <c r="U46" s="129" t="s">
        <v>927</v>
      </c>
      <c r="V46" s="98"/>
      <c r="W46" s="129"/>
      <c r="X46" s="129"/>
      <c r="Y46" s="132"/>
      <c r="Z46" s="133" t="str">
        <f t="shared" si="17"/>
        <v>Trophy</v>
      </c>
      <c r="AA46" s="133" t="str">
        <f>IFERROR(VLOOKUP($Z46,Lookup!$A$1:$P$20,2,FALSE),"")</f>
        <v>Level 4</v>
      </c>
      <c r="AB46" s="133" t="s">
        <v>362</v>
      </c>
      <c r="AC46" s="134"/>
      <c r="AD46" s="133">
        <f>IFERROR(VLOOKUP($Z46,Lookup!$A$1:$P$20,7,FALSE),"")</f>
        <v>0</v>
      </c>
      <c r="AE46" s="380"/>
      <c r="AF46" s="133">
        <f>IFERROR(VLOOKUP($Z46,Lookup!$A$1:$P$20,8,FALSE),"")</f>
        <v>2</v>
      </c>
      <c r="AG46" s="133">
        <f>IFERROR(VLOOKUP($Z46,Lookup!$A$1:$P$20,9,FALSE),"")</f>
        <v>2</v>
      </c>
      <c r="AH46" s="133"/>
      <c r="AI46" s="133">
        <f>IFERROR(VLOOKUP($Z46,Lookup!$A$1:$P$20,10,FALSE),"")</f>
        <v>4</v>
      </c>
      <c r="AJ46" s="133" t="str">
        <f>IFERROR(VLOOKUP($Z46,Lookup!$A$1:$P$20,11,FALSE),"")</f>
        <v>Yes</v>
      </c>
      <c r="AK46" s="133"/>
      <c r="AL46" s="133" t="str">
        <f>IFERROR(VLOOKUP($Z46,Lookup!$A$1:$P$20,13,FALSE),"")</f>
        <v>Yes</v>
      </c>
      <c r="AM46" s="133">
        <f>IFERROR(VLOOKUP($Z46,Lookup!$A$1:$P$20,14,FALSE),"")</f>
        <v>0</v>
      </c>
      <c r="AN46" s="133">
        <f>IFERROR(VLOOKUP($Z46,Lookup!$A$1:$P$20,15,FALSE),"")</f>
        <v>0</v>
      </c>
      <c r="AO46" s="133">
        <f>IFERROR(VLOOKUP($Z46,Lookup!$A$1:$P$20,16,FALSE),"")</f>
        <v>0</v>
      </c>
      <c r="AP46" s="133">
        <f>IFERROR(VLOOKUP($Z46,Lookup!$A$1:$Q$20,17,FALSE),"")</f>
        <v>2</v>
      </c>
      <c r="AQ46" s="129"/>
      <c r="AR46" s="129"/>
      <c r="AS46" s="135"/>
      <c r="AT46" s="135"/>
      <c r="AU46" s="136">
        <f t="shared" si="18"/>
        <v>0</v>
      </c>
      <c r="AV46" s="137" t="s">
        <v>1014</v>
      </c>
      <c r="AW46" s="138"/>
      <c r="AX46" s="135"/>
      <c r="AY46" s="135"/>
      <c r="AZ46" s="135"/>
      <c r="BA46" s="135"/>
      <c r="BB46" s="135"/>
      <c r="BC46" s="135"/>
      <c r="BD46" s="135">
        <v>2</v>
      </c>
      <c r="BE46" s="135"/>
      <c r="BF46" s="135"/>
      <c r="BH46" s="150"/>
      <c r="BI46" s="148"/>
      <c r="BJ46" s="148"/>
      <c r="BK46" s="143"/>
      <c r="BN46" s="372"/>
      <c r="BO46" s="372" t="s">
        <v>2845</v>
      </c>
      <c r="BP46" s="156"/>
      <c r="BV46" s="371"/>
      <c r="BW46" s="371"/>
      <c r="BX46" s="371"/>
      <c r="BY46" s="371"/>
      <c r="BZ46" s="371"/>
      <c r="CA46" s="371"/>
      <c r="CB46" s="371"/>
      <c r="CC46" s="147" t="str">
        <f t="shared" ref="CC46:CC48" si="21">I46</f>
        <v>Jared Boriack</v>
      </c>
      <c r="CD46" s="383">
        <f t="shared" si="9"/>
        <v>2000</v>
      </c>
      <c r="CE46" s="383" t="str">
        <f t="shared" si="10"/>
        <v/>
      </c>
      <c r="CF46" s="383" t="str">
        <f t="shared" si="11"/>
        <v/>
      </c>
      <c r="CG46" s="383" t="str">
        <f t="shared" si="12"/>
        <v/>
      </c>
    </row>
    <row r="47" spans="1:85" s="139" customFormat="1" ht="39.75" customHeight="1">
      <c r="A47" s="126" t="s">
        <v>362</v>
      </c>
      <c r="B47" s="379" t="s">
        <v>2885</v>
      </c>
      <c r="C47" s="379" t="s">
        <v>2886</v>
      </c>
      <c r="D47" s="379" t="s">
        <v>234</v>
      </c>
      <c r="E47" s="372" t="s">
        <v>40</v>
      </c>
      <c r="F47" s="372">
        <v>78132</v>
      </c>
      <c r="G47" s="129" t="s">
        <v>2887</v>
      </c>
      <c r="H47" s="130" t="s">
        <v>2888</v>
      </c>
      <c r="I47" s="129" t="s">
        <v>996</v>
      </c>
      <c r="J47" s="131">
        <v>43788</v>
      </c>
      <c r="K47" s="129">
        <v>1558</v>
      </c>
      <c r="L47" s="94"/>
      <c r="M47" s="94"/>
      <c r="N47" s="94">
        <v>1000</v>
      </c>
      <c r="O47" s="94"/>
      <c r="P47" s="94"/>
      <c r="Q47" s="94"/>
      <c r="R47" s="94"/>
      <c r="S47" s="94"/>
      <c r="T47" s="98">
        <f t="shared" si="6"/>
        <v>1000</v>
      </c>
      <c r="U47" s="129" t="s">
        <v>927</v>
      </c>
      <c r="V47" s="98"/>
      <c r="W47" s="129"/>
      <c r="X47" s="129"/>
      <c r="Y47" s="132"/>
      <c r="Z47" s="133" t="str">
        <f t="shared" si="17"/>
        <v>Trophy</v>
      </c>
      <c r="AA47" s="133" t="str">
        <f>IFERROR(VLOOKUP($Z47,Lookup!$A$1:$P$20,2,FALSE),"")</f>
        <v>Level 4</v>
      </c>
      <c r="AB47" s="133" t="s">
        <v>362</v>
      </c>
      <c r="AC47" s="134"/>
      <c r="AD47" s="133">
        <f>IFERROR(VLOOKUP($Z47,Lookup!$A$1:$P$20,7,FALSE),"")</f>
        <v>0</v>
      </c>
      <c r="AE47" s="380"/>
      <c r="AF47" s="133">
        <f>IFERROR(VLOOKUP($Z47,Lookup!$A$1:$P$20,8,FALSE),"")</f>
        <v>2</v>
      </c>
      <c r="AG47" s="133">
        <f>IFERROR(VLOOKUP($Z47,Lookup!$A$1:$P$20,9,FALSE),"")</f>
        <v>2</v>
      </c>
      <c r="AH47" s="133"/>
      <c r="AI47" s="133">
        <f>IFERROR(VLOOKUP($Z47,Lookup!$A$1:$P$20,10,FALSE),"")</f>
        <v>4</v>
      </c>
      <c r="AJ47" s="133" t="str">
        <f>IFERROR(VLOOKUP($Z47,Lookup!$A$1:$P$20,11,FALSE),"")</f>
        <v>Yes</v>
      </c>
      <c r="AK47" s="133"/>
      <c r="AL47" s="133" t="str">
        <f>IFERROR(VLOOKUP($Z47,Lookup!$A$1:$P$20,13,FALSE),"")</f>
        <v>Yes</v>
      </c>
      <c r="AM47" s="133">
        <f>IFERROR(VLOOKUP($Z47,Lookup!$A$1:$P$20,14,FALSE),"")</f>
        <v>0</v>
      </c>
      <c r="AN47" s="133">
        <f>IFERROR(VLOOKUP($Z47,Lookup!$A$1:$P$20,15,FALSE),"")</f>
        <v>0</v>
      </c>
      <c r="AO47" s="133">
        <f>IFERROR(VLOOKUP($Z47,Lookup!$A$1:$P$20,16,FALSE),"")</f>
        <v>0</v>
      </c>
      <c r="AP47" s="133">
        <f>IFERROR(VLOOKUP($Z47,Lookup!$A$1:$Q$20,17,FALSE),"")</f>
        <v>2</v>
      </c>
      <c r="AQ47" s="129"/>
      <c r="AR47" s="129"/>
      <c r="AS47" s="135"/>
      <c r="AT47" s="135"/>
      <c r="AU47" s="136">
        <f t="shared" si="18"/>
        <v>0</v>
      </c>
      <c r="AV47" s="137" t="s">
        <v>997</v>
      </c>
      <c r="AW47" s="138"/>
      <c r="AX47" s="135"/>
      <c r="AY47" s="135"/>
      <c r="AZ47" s="135"/>
      <c r="BA47" s="135"/>
      <c r="BC47" s="135"/>
      <c r="BD47" s="135">
        <v>2</v>
      </c>
      <c r="BE47" s="135"/>
      <c r="BF47" s="135"/>
      <c r="BH47" s="150"/>
      <c r="BI47" s="148"/>
      <c r="BJ47" s="148"/>
      <c r="BK47" s="143"/>
      <c r="BN47" s="372"/>
      <c r="BO47" s="372" t="s">
        <v>2845</v>
      </c>
      <c r="BP47" s="156"/>
      <c r="BR47" s="139" t="s">
        <v>2889</v>
      </c>
      <c r="BV47" s="371"/>
      <c r="BW47" s="371"/>
      <c r="BX47" s="371"/>
      <c r="BY47" s="371"/>
      <c r="BZ47" s="371"/>
      <c r="CA47" s="371"/>
      <c r="CB47" s="371"/>
      <c r="CC47" s="147" t="str">
        <f t="shared" si="21"/>
        <v>Marcus Demel</v>
      </c>
      <c r="CD47" s="383" t="str">
        <f t="shared" si="9"/>
        <v/>
      </c>
      <c r="CE47" s="383" t="str">
        <f t="shared" si="10"/>
        <v/>
      </c>
      <c r="CF47" s="383">
        <f t="shared" si="11"/>
        <v>1000</v>
      </c>
      <c r="CG47" s="383" t="str">
        <f t="shared" si="12"/>
        <v/>
      </c>
    </row>
    <row r="48" spans="1:85" s="139" customFormat="1" ht="39.75" customHeight="1">
      <c r="A48" s="126" t="s">
        <v>362</v>
      </c>
      <c r="B48" s="379" t="s">
        <v>2101</v>
      </c>
      <c r="C48" s="379" t="s">
        <v>2102</v>
      </c>
      <c r="D48" s="379" t="s">
        <v>48</v>
      </c>
      <c r="E48" s="372" t="s">
        <v>40</v>
      </c>
      <c r="F48" s="372">
        <v>78023</v>
      </c>
      <c r="G48" s="129" t="s">
        <v>2103</v>
      </c>
      <c r="H48" s="130" t="s">
        <v>2104</v>
      </c>
      <c r="I48" s="129" t="s">
        <v>2105</v>
      </c>
      <c r="J48" s="131">
        <v>43817</v>
      </c>
      <c r="K48" s="129">
        <v>1738</v>
      </c>
      <c r="L48" s="94"/>
      <c r="M48" s="94"/>
      <c r="N48" s="94"/>
      <c r="O48" s="94"/>
      <c r="P48" s="94">
        <v>1000</v>
      </c>
      <c r="Q48" s="94"/>
      <c r="R48" s="94"/>
      <c r="S48" s="94"/>
      <c r="T48" s="98">
        <f t="shared" si="6"/>
        <v>1000</v>
      </c>
      <c r="U48" s="129" t="s">
        <v>927</v>
      </c>
      <c r="V48" s="98"/>
      <c r="W48" s="129"/>
      <c r="X48" s="129"/>
      <c r="Y48" s="132" t="s">
        <v>2890</v>
      </c>
      <c r="Z48" s="133" t="str">
        <f t="shared" si="17"/>
        <v>Trophy</v>
      </c>
      <c r="AA48" s="133" t="str">
        <f>IFERROR(VLOOKUP($Z48,Lookup!$A$1:$P$20,2,FALSE),"")</f>
        <v>Level 4</v>
      </c>
      <c r="AB48" s="133" t="s">
        <v>362</v>
      </c>
      <c r="AC48" s="134"/>
      <c r="AD48" s="133">
        <f>IFERROR(VLOOKUP($Z48,Lookup!$A$1:$P$20,7,FALSE),"")</f>
        <v>0</v>
      </c>
      <c r="AE48" s="380"/>
      <c r="AF48" s="133">
        <f>IFERROR(VLOOKUP($Z48,Lookup!$A$1:$P$20,8,FALSE),"")</f>
        <v>2</v>
      </c>
      <c r="AG48" s="133">
        <f>IFERROR(VLOOKUP($Z48,Lookup!$A$1:$P$20,9,FALSE),"")</f>
        <v>2</v>
      </c>
      <c r="AH48" s="133"/>
      <c r="AI48" s="133">
        <f>IFERROR(VLOOKUP($Z48,Lookup!$A$1:$P$20,10,FALSE),"")</f>
        <v>4</v>
      </c>
      <c r="AJ48" s="133" t="str">
        <f>IFERROR(VLOOKUP($Z48,Lookup!$A$1:$P$20,11,FALSE),"")</f>
        <v>Yes</v>
      </c>
      <c r="AK48" s="133"/>
      <c r="AL48" s="133" t="str">
        <f>IFERROR(VLOOKUP($Z48,Lookup!$A$1:$P$20,13,FALSE),"")</f>
        <v>Yes</v>
      </c>
      <c r="AM48" s="133">
        <f>IFERROR(VLOOKUP($Z48,Lookup!$A$1:$P$20,14,FALSE),"")</f>
        <v>0</v>
      </c>
      <c r="AN48" s="133">
        <f>IFERROR(VLOOKUP($Z48,Lookup!$A$1:$P$20,15,FALSE),"")</f>
        <v>0</v>
      </c>
      <c r="AO48" s="133">
        <f>IFERROR(VLOOKUP($Z48,Lookup!$A$1:$P$20,16,FALSE),"")</f>
        <v>0</v>
      </c>
      <c r="AP48" s="133">
        <f>IFERROR(VLOOKUP($Z48,Lookup!$A$1:$Q$20,17,FALSE),"")</f>
        <v>2</v>
      </c>
      <c r="AQ48" s="129"/>
      <c r="AR48" s="129"/>
      <c r="AS48" s="135"/>
      <c r="AT48" s="135"/>
      <c r="AU48" s="136">
        <f t="shared" si="18"/>
        <v>1000</v>
      </c>
      <c r="AV48" s="137" t="s">
        <v>1004</v>
      </c>
      <c r="AW48" s="138"/>
      <c r="AX48" s="135"/>
      <c r="AY48" s="135"/>
      <c r="AZ48" s="135"/>
      <c r="BA48" s="135"/>
      <c r="BB48" s="135"/>
      <c r="BC48" s="135"/>
      <c r="BD48" s="135"/>
      <c r="BE48" s="135">
        <v>1</v>
      </c>
      <c r="BF48" s="135"/>
      <c r="BH48" s="150"/>
      <c r="BI48" s="148"/>
      <c r="BJ48" s="148"/>
      <c r="BK48" s="143"/>
      <c r="BN48" s="372"/>
      <c r="BO48" s="372" t="s">
        <v>2845</v>
      </c>
      <c r="BP48" s="156"/>
      <c r="BV48" s="371"/>
      <c r="BW48" s="371"/>
      <c r="BX48" s="371"/>
      <c r="BY48" s="371"/>
      <c r="BZ48" s="371"/>
      <c r="CA48" s="371"/>
      <c r="CB48" s="371"/>
      <c r="CC48" s="393" t="str">
        <f t="shared" si="21"/>
        <v>Matthew Lutz</v>
      </c>
      <c r="CD48" s="394" t="str">
        <f t="shared" si="9"/>
        <v/>
      </c>
      <c r="CE48" s="394" t="str">
        <f t="shared" si="10"/>
        <v/>
      </c>
      <c r="CF48" s="394" t="str">
        <f t="shared" si="11"/>
        <v/>
      </c>
      <c r="CG48" s="394">
        <f t="shared" si="12"/>
        <v>1000</v>
      </c>
    </row>
    <row r="49" spans="1:154" s="139" customFormat="1" ht="39.75" customHeight="1">
      <c r="A49" s="126" t="s">
        <v>362</v>
      </c>
      <c r="B49" s="379" t="s">
        <v>1252</v>
      </c>
      <c r="C49" s="379" t="s">
        <v>818</v>
      </c>
      <c r="D49" s="379" t="s">
        <v>150</v>
      </c>
      <c r="E49" s="372" t="s">
        <v>40</v>
      </c>
      <c r="F49" s="372">
        <v>78861</v>
      </c>
      <c r="G49" s="129"/>
      <c r="H49" s="130"/>
      <c r="I49" s="129" t="s">
        <v>1045</v>
      </c>
      <c r="J49" s="131">
        <v>43747</v>
      </c>
      <c r="K49" s="129">
        <v>1361</v>
      </c>
      <c r="L49" s="94"/>
      <c r="M49" s="94">
        <v>1000</v>
      </c>
      <c r="N49" s="94"/>
      <c r="O49" s="94"/>
      <c r="P49" s="94"/>
      <c r="Q49" s="94"/>
      <c r="R49" s="94"/>
      <c r="S49" s="94"/>
      <c r="T49" s="98">
        <f t="shared" si="6"/>
        <v>1000</v>
      </c>
      <c r="U49" s="129" t="s">
        <v>927</v>
      </c>
      <c r="V49" s="98"/>
      <c r="W49" s="129"/>
      <c r="X49" s="129"/>
      <c r="Y49" s="132"/>
      <c r="Z49" s="133" t="str">
        <f t="shared" si="17"/>
        <v>Trophy</v>
      </c>
      <c r="AA49" s="133" t="str">
        <f>IFERROR(VLOOKUP($Z49,Lookup!$A$1:$P$20,2,FALSE),"")</f>
        <v>Level 4</v>
      </c>
      <c r="AB49" s="133" t="s">
        <v>362</v>
      </c>
      <c r="AC49" s="134"/>
      <c r="AD49" s="133">
        <f>IFERROR(VLOOKUP($Z49,Lookup!$A$1:$P$20,7,FALSE),"")</f>
        <v>0</v>
      </c>
      <c r="AE49" s="380"/>
      <c r="AF49" s="133">
        <f>IFERROR(VLOOKUP($Z49,Lookup!$A$1:$P$20,8,FALSE),"")</f>
        <v>2</v>
      </c>
      <c r="AG49" s="133">
        <f>IFERROR(VLOOKUP($Z49,Lookup!$A$1:$P$20,9,FALSE),"")</f>
        <v>2</v>
      </c>
      <c r="AH49" s="133"/>
      <c r="AI49" s="133">
        <f>IFERROR(VLOOKUP($Z49,Lookup!$A$1:$P$20,10,FALSE),"")</f>
        <v>4</v>
      </c>
      <c r="AJ49" s="133" t="str">
        <f>IFERROR(VLOOKUP($Z49,Lookup!$A$1:$P$20,11,FALSE),"")</f>
        <v>Yes</v>
      </c>
      <c r="AK49" s="133"/>
      <c r="AL49" s="133" t="str">
        <f>IFERROR(VLOOKUP($Z49,Lookup!$A$1:$P$20,13,FALSE),"")</f>
        <v>Yes</v>
      </c>
      <c r="AM49" s="133">
        <f>IFERROR(VLOOKUP($Z49,Lookup!$A$1:$P$20,14,FALSE),"")</f>
        <v>0</v>
      </c>
      <c r="AN49" s="133">
        <f>IFERROR(VLOOKUP($Z49,Lookup!$A$1:$P$20,15,FALSE),"")</f>
        <v>0</v>
      </c>
      <c r="AO49" s="133">
        <f>IFERROR(VLOOKUP($Z49,Lookup!$A$1:$P$20,16,FALSE),"")</f>
        <v>0</v>
      </c>
      <c r="AP49" s="133">
        <f>IFERROR(VLOOKUP($Z49,Lookup!$A$1:$Q$20,17,FALSE),"")</f>
        <v>2</v>
      </c>
      <c r="AQ49" s="129"/>
      <c r="AR49" s="129"/>
      <c r="AS49" s="135"/>
      <c r="AT49" s="135"/>
      <c r="AU49" s="136">
        <f t="shared" si="18"/>
        <v>0</v>
      </c>
      <c r="AV49" s="137" t="s">
        <v>1014</v>
      </c>
      <c r="AW49" s="133"/>
      <c r="AX49" s="129"/>
      <c r="AY49" s="129"/>
      <c r="AZ49" s="135"/>
      <c r="BA49" s="135"/>
      <c r="BB49" s="135"/>
      <c r="BC49" s="135"/>
      <c r="BD49" s="135"/>
      <c r="BE49" s="135"/>
      <c r="BF49" s="135"/>
      <c r="BH49" s="150"/>
      <c r="BI49" s="148"/>
      <c r="BJ49" s="148"/>
      <c r="BK49" s="143"/>
      <c r="BN49" s="381" t="s">
        <v>2879</v>
      </c>
      <c r="BO49" s="381"/>
      <c r="BP49" s="382" t="s">
        <v>2836</v>
      </c>
      <c r="BR49" s="139" t="s">
        <v>2837</v>
      </c>
      <c r="BS49" s="139">
        <v>20</v>
      </c>
      <c r="BV49" s="371"/>
      <c r="BW49" s="371"/>
      <c r="BX49" s="371"/>
      <c r="BY49" s="371"/>
      <c r="BZ49" s="371"/>
      <c r="CA49" s="371"/>
      <c r="CB49" s="371"/>
      <c r="CC49" s="147" t="s">
        <v>295</v>
      </c>
      <c r="CD49" s="383">
        <f t="shared" si="9"/>
        <v>1000</v>
      </c>
      <c r="CE49" s="383" t="str">
        <f t="shared" si="10"/>
        <v/>
      </c>
      <c r="CF49" s="383" t="str">
        <f t="shared" si="11"/>
        <v/>
      </c>
      <c r="CG49" s="383" t="str">
        <f t="shared" si="12"/>
        <v/>
      </c>
    </row>
    <row r="50" spans="1:154" s="139" customFormat="1" ht="39.75" customHeight="1">
      <c r="A50" s="126" t="s">
        <v>362</v>
      </c>
      <c r="B50" s="379" t="s">
        <v>1276</v>
      </c>
      <c r="C50" s="379" t="s">
        <v>1277</v>
      </c>
      <c r="D50" s="379" t="s">
        <v>37</v>
      </c>
      <c r="E50" s="372" t="s">
        <v>40</v>
      </c>
      <c r="F50" s="372">
        <v>78249</v>
      </c>
      <c r="G50" s="129" t="s">
        <v>1278</v>
      </c>
      <c r="H50" s="130" t="s">
        <v>1279</v>
      </c>
      <c r="I50" s="129" t="s">
        <v>472</v>
      </c>
      <c r="J50" s="131">
        <v>43853</v>
      </c>
      <c r="K50" s="146">
        <v>1989</v>
      </c>
      <c r="L50" s="94"/>
      <c r="M50" s="94">
        <v>1000</v>
      </c>
      <c r="N50" s="94"/>
      <c r="O50" s="94"/>
      <c r="P50" s="94"/>
      <c r="Q50" s="94"/>
      <c r="R50" s="94"/>
      <c r="S50" s="94"/>
      <c r="T50" s="98">
        <f t="shared" si="6"/>
        <v>1000</v>
      </c>
      <c r="U50" s="129" t="s">
        <v>927</v>
      </c>
      <c r="V50" s="98"/>
      <c r="W50" s="129"/>
      <c r="X50" s="129"/>
      <c r="Y50" s="132"/>
      <c r="Z50" s="133" t="str">
        <f t="shared" si="17"/>
        <v>Trophy</v>
      </c>
      <c r="AA50" s="133" t="str">
        <f>IFERROR(VLOOKUP($Z50,Lookup!$A$1:$P$20,2,FALSE),"")</f>
        <v>Level 4</v>
      </c>
      <c r="AB50" s="133"/>
      <c r="AC50" s="134"/>
      <c r="AD50" s="133">
        <f>IFERROR(VLOOKUP($Z50,Lookup!$A$1:$P$20,7,FALSE),"")</f>
        <v>0</v>
      </c>
      <c r="AE50" s="380"/>
      <c r="AF50" s="133">
        <f>IFERROR(VLOOKUP($Z50,Lookup!$A$1:$P$20,8,FALSE),"")</f>
        <v>2</v>
      </c>
      <c r="AG50" s="133">
        <f>IFERROR(VLOOKUP($Z50,Lookup!$A$1:$P$20,9,FALSE),"")</f>
        <v>2</v>
      </c>
      <c r="AH50" s="133"/>
      <c r="AI50" s="133">
        <f>IFERROR(VLOOKUP($Z50,Lookup!$A$1:$P$20,10,FALSE),"")</f>
        <v>4</v>
      </c>
      <c r="AJ50" s="133" t="str">
        <f>IFERROR(VLOOKUP($Z50,Lookup!$A$1:$P$20,11,FALSE),"")</f>
        <v>Yes</v>
      </c>
      <c r="AK50" s="133"/>
      <c r="AL50" s="133" t="str">
        <f>IFERROR(VLOOKUP($Z50,Lookup!$A$1:$P$20,13,FALSE),"")</f>
        <v>Yes</v>
      </c>
      <c r="AM50" s="133">
        <f>IFERROR(VLOOKUP($Z50,Lookup!$A$1:$P$20,14,FALSE),"")</f>
        <v>0</v>
      </c>
      <c r="AN50" s="133">
        <f>IFERROR(VLOOKUP($Z50,Lookup!$A$1:$P$20,15,FALSE),"")</f>
        <v>0</v>
      </c>
      <c r="AO50" s="133">
        <f>IFERROR(VLOOKUP($Z50,Lookup!$A$1:$P$20,16,FALSE),"")</f>
        <v>0</v>
      </c>
      <c r="AP50" s="133">
        <f>IFERROR(VLOOKUP($Z50,Lookup!$A$1:$Q$20,17,FALSE),"")</f>
        <v>2</v>
      </c>
      <c r="AQ50" s="129"/>
      <c r="AR50" s="129"/>
      <c r="AS50" s="135"/>
      <c r="AT50" s="135"/>
      <c r="AU50" s="136">
        <f t="shared" si="18"/>
        <v>0</v>
      </c>
      <c r="AV50" s="137" t="s">
        <v>1014</v>
      </c>
      <c r="AW50" s="138"/>
      <c r="AX50" s="135"/>
      <c r="AY50" s="135"/>
      <c r="AZ50" s="135"/>
      <c r="BA50" s="135"/>
      <c r="BB50" s="135"/>
      <c r="BC50" s="135"/>
      <c r="BD50" s="135">
        <v>1</v>
      </c>
      <c r="BE50" s="135">
        <v>1</v>
      </c>
      <c r="BF50" s="135"/>
      <c r="BH50" s="150"/>
      <c r="BI50" s="129"/>
      <c r="BJ50" s="129"/>
      <c r="BK50" s="150"/>
      <c r="BN50" s="372"/>
      <c r="BO50" s="372" t="s">
        <v>2845</v>
      </c>
      <c r="BP50" s="156"/>
      <c r="BV50" s="371"/>
      <c r="BW50" s="371"/>
      <c r="BX50" s="371"/>
      <c r="BY50" s="371"/>
      <c r="BZ50" s="371"/>
      <c r="CA50" s="371"/>
      <c r="CB50" s="371"/>
      <c r="CC50" s="147" t="str">
        <f>I50</f>
        <v>Jim Smith</v>
      </c>
      <c r="CD50" s="383">
        <f t="shared" si="9"/>
        <v>1000</v>
      </c>
      <c r="CE50" s="383" t="str">
        <f t="shared" si="10"/>
        <v/>
      </c>
      <c r="CF50" s="383" t="str">
        <f t="shared" si="11"/>
        <v/>
      </c>
      <c r="CG50" s="383" t="str">
        <f t="shared" si="12"/>
        <v/>
      </c>
    </row>
    <row r="51" spans="1:154" s="139" customFormat="1" ht="39.75" customHeight="1">
      <c r="A51" s="126" t="s">
        <v>362</v>
      </c>
      <c r="B51" s="379" t="s">
        <v>2217</v>
      </c>
      <c r="C51" s="379" t="s">
        <v>201</v>
      </c>
      <c r="D51" s="379" t="s">
        <v>37</v>
      </c>
      <c r="E51" s="372" t="s">
        <v>40</v>
      </c>
      <c r="F51" s="372">
        <v>78219</v>
      </c>
      <c r="G51" s="129" t="s">
        <v>2755</v>
      </c>
      <c r="H51" s="130" t="s">
        <v>2598</v>
      </c>
      <c r="I51" s="129" t="s">
        <v>996</v>
      </c>
      <c r="J51" s="131">
        <v>43830</v>
      </c>
      <c r="K51" s="129">
        <v>1796</v>
      </c>
      <c r="L51" s="94"/>
      <c r="M51" s="94"/>
      <c r="N51" s="94">
        <v>1000</v>
      </c>
      <c r="O51" s="94"/>
      <c r="P51" s="94"/>
      <c r="Q51" s="94"/>
      <c r="R51" s="94"/>
      <c r="S51" s="94"/>
      <c r="T51" s="98">
        <f t="shared" si="6"/>
        <v>1000</v>
      </c>
      <c r="U51" s="129" t="s">
        <v>927</v>
      </c>
      <c r="V51" s="98"/>
      <c r="W51" s="129"/>
      <c r="X51" s="129"/>
      <c r="Y51" s="132"/>
      <c r="Z51" s="133" t="str">
        <f t="shared" si="17"/>
        <v>Trophy</v>
      </c>
      <c r="AA51" s="133" t="str">
        <f>IFERROR(VLOOKUP($Z51,Lookup!$A$1:$P$20,2,FALSE),"")</f>
        <v>Level 4</v>
      </c>
      <c r="AB51" s="133"/>
      <c r="AC51" s="134"/>
      <c r="AD51" s="133">
        <f>IFERROR(VLOOKUP($Z51,Lookup!$A$1:$P$20,7,FALSE),"")</f>
        <v>0</v>
      </c>
      <c r="AE51" s="380"/>
      <c r="AF51" s="133">
        <f>IFERROR(VLOOKUP($Z51,Lookup!$A$1:$P$20,8,FALSE),"")</f>
        <v>2</v>
      </c>
      <c r="AG51" s="133">
        <f>IFERROR(VLOOKUP($Z51,Lookup!$A$1:$P$20,9,FALSE),"")</f>
        <v>2</v>
      </c>
      <c r="AH51" s="133"/>
      <c r="AI51" s="133">
        <f>IFERROR(VLOOKUP($Z51,Lookup!$A$1:$P$20,10,FALSE),"")</f>
        <v>4</v>
      </c>
      <c r="AJ51" s="133" t="str">
        <f>IFERROR(VLOOKUP($Z51,Lookup!$A$1:$P$20,11,FALSE),"")</f>
        <v>Yes</v>
      </c>
      <c r="AK51" s="133"/>
      <c r="AL51" s="133" t="str">
        <f>IFERROR(VLOOKUP($Z51,Lookup!$A$1:$P$20,13,FALSE),"")</f>
        <v>Yes</v>
      </c>
      <c r="AM51" s="133">
        <f>IFERROR(VLOOKUP($Z51,Lookup!$A$1:$P$20,14,FALSE),"")</f>
        <v>0</v>
      </c>
      <c r="AN51" s="133">
        <f>IFERROR(VLOOKUP($Z51,Lookup!$A$1:$P$20,15,FALSE),"")</f>
        <v>0</v>
      </c>
      <c r="AO51" s="133">
        <f>IFERROR(VLOOKUP($Z51,Lookup!$A$1:$P$20,16,FALSE),"")</f>
        <v>0</v>
      </c>
      <c r="AP51" s="133">
        <f>IFERROR(VLOOKUP($Z51,Lookup!$A$1:$Q$20,17,FALSE),"")</f>
        <v>2</v>
      </c>
      <c r="AQ51" s="129"/>
      <c r="AR51" s="129"/>
      <c r="AS51" s="135"/>
      <c r="AT51" s="135"/>
      <c r="AU51" s="136">
        <f t="shared" si="18"/>
        <v>0</v>
      </c>
      <c r="AV51" s="137" t="s">
        <v>997</v>
      </c>
      <c r="AW51" s="160"/>
      <c r="AX51" s="150"/>
      <c r="AY51" s="150"/>
      <c r="AZ51" s="150"/>
      <c r="BA51" s="150"/>
      <c r="BB51" s="150"/>
      <c r="BC51" s="150"/>
      <c r="BD51" s="150"/>
      <c r="BE51" s="135"/>
      <c r="BF51" s="150"/>
      <c r="BG51" s="143"/>
      <c r="BH51" s="150"/>
      <c r="BI51" s="148"/>
      <c r="BJ51" s="148"/>
      <c r="BK51" s="143"/>
      <c r="BL51" s="143"/>
      <c r="BM51" s="143"/>
      <c r="BN51" s="381" t="s">
        <v>2891</v>
      </c>
      <c r="BO51" s="381"/>
      <c r="BP51" s="382" t="s">
        <v>2836</v>
      </c>
      <c r="BQ51" s="371"/>
      <c r="BR51" s="371"/>
      <c r="BS51" s="371"/>
      <c r="BT51" s="371"/>
      <c r="BU51" s="371"/>
      <c r="BV51" s="371"/>
      <c r="BW51" s="371"/>
      <c r="BX51" s="143"/>
      <c r="BY51" s="143"/>
      <c r="BZ51" s="143"/>
      <c r="CA51" s="143"/>
      <c r="CB51" s="143"/>
      <c r="CC51" s="147" t="s">
        <v>1265</v>
      </c>
      <c r="CD51" s="383" t="str">
        <f t="shared" si="9"/>
        <v/>
      </c>
      <c r="CE51" s="383" t="str">
        <f t="shared" si="10"/>
        <v/>
      </c>
      <c r="CF51" s="383">
        <f t="shared" si="11"/>
        <v>1000</v>
      </c>
      <c r="CG51" s="383" t="str">
        <f t="shared" si="12"/>
        <v/>
      </c>
      <c r="CH51" s="143"/>
      <c r="CI51" s="143"/>
      <c r="CJ51" s="143"/>
      <c r="CK51" s="143"/>
      <c r="CL51" s="143"/>
      <c r="CM51" s="143"/>
      <c r="CN51" s="143"/>
      <c r="CO51" s="143"/>
      <c r="CP51" s="143"/>
      <c r="CQ51" s="143"/>
      <c r="CR51" s="143"/>
      <c r="CS51" s="143"/>
      <c r="CT51" s="143"/>
      <c r="CU51" s="143"/>
      <c r="CV51" s="143"/>
      <c r="CW51" s="143"/>
      <c r="CX51" s="143"/>
      <c r="CY51" s="143"/>
      <c r="CZ51" s="143"/>
      <c r="DA51" s="143"/>
      <c r="DB51" s="143"/>
      <c r="DC51" s="143"/>
      <c r="DD51" s="143"/>
      <c r="DE51" s="143"/>
      <c r="DF51" s="143"/>
      <c r="DG51" s="143"/>
      <c r="DH51" s="143"/>
      <c r="DI51" s="143"/>
      <c r="DJ51" s="143"/>
      <c r="DK51" s="143"/>
      <c r="DL51" s="143"/>
      <c r="DM51" s="143"/>
      <c r="DN51" s="143"/>
      <c r="DO51" s="143"/>
      <c r="DP51" s="143"/>
      <c r="DQ51" s="143"/>
      <c r="DR51" s="143"/>
      <c r="DS51" s="143"/>
      <c r="DT51" s="143"/>
      <c r="DU51" s="143"/>
      <c r="DV51" s="143"/>
      <c r="DW51" s="143"/>
      <c r="DX51" s="143"/>
      <c r="DY51" s="143"/>
      <c r="DZ51" s="143"/>
      <c r="EA51" s="143"/>
      <c r="EB51" s="143"/>
      <c r="EC51" s="143"/>
      <c r="ED51" s="143"/>
      <c r="EE51" s="143"/>
      <c r="EF51" s="143"/>
      <c r="EG51" s="143"/>
      <c r="EH51" s="143"/>
      <c r="EI51" s="143"/>
      <c r="EJ51" s="143"/>
      <c r="EK51" s="143"/>
      <c r="EL51" s="143"/>
      <c r="EM51" s="143"/>
      <c r="EN51" s="143"/>
      <c r="EO51" s="143"/>
      <c r="EP51" s="143"/>
      <c r="EQ51" s="143"/>
      <c r="ER51" s="143"/>
      <c r="ES51" s="143"/>
      <c r="ET51" s="143"/>
      <c r="EU51" s="143"/>
      <c r="EV51" s="143"/>
      <c r="EW51" s="143"/>
      <c r="EX51" s="143"/>
    </row>
    <row r="52" spans="1:154" s="139" customFormat="1" ht="39.75" customHeight="1">
      <c r="A52" s="126" t="s">
        <v>362</v>
      </c>
      <c r="B52" s="379" t="s">
        <v>2234</v>
      </c>
      <c r="C52" s="379" t="s">
        <v>2235</v>
      </c>
      <c r="D52" s="379" t="s">
        <v>68</v>
      </c>
      <c r="E52" s="372" t="s">
        <v>40</v>
      </c>
      <c r="F52" s="372">
        <v>77073</v>
      </c>
      <c r="G52" s="129" t="s">
        <v>1940</v>
      </c>
      <c r="H52" s="130" t="s">
        <v>2892</v>
      </c>
      <c r="I52" s="129" t="s">
        <v>1997</v>
      </c>
      <c r="J52" s="131">
        <v>43860</v>
      </c>
      <c r="K52" s="129">
        <v>2068</v>
      </c>
      <c r="L52" s="94"/>
      <c r="M52" s="94"/>
      <c r="N52" s="94">
        <v>1000</v>
      </c>
      <c r="O52" s="94"/>
      <c r="P52" s="94"/>
      <c r="Q52" s="94"/>
      <c r="R52" s="94"/>
      <c r="S52" s="94"/>
      <c r="T52" s="98">
        <f t="shared" si="6"/>
        <v>1000</v>
      </c>
      <c r="U52" s="129" t="s">
        <v>927</v>
      </c>
      <c r="V52" s="98"/>
      <c r="W52" s="129"/>
      <c r="X52" s="129"/>
      <c r="Y52" s="132" t="s">
        <v>2893</v>
      </c>
      <c r="Z52" s="133" t="str">
        <f t="shared" si="17"/>
        <v>Trophy</v>
      </c>
      <c r="AA52" s="133" t="str">
        <f>IFERROR(VLOOKUP($Z52,Lookup!$A$1:$P$20,2,FALSE),"")</f>
        <v>Level 4</v>
      </c>
      <c r="AB52" s="133" t="s">
        <v>362</v>
      </c>
      <c r="AC52" s="134"/>
      <c r="AD52" s="133">
        <f>IFERROR(VLOOKUP($Z52,Lookup!$A$1:$P$20,7,FALSE),"")</f>
        <v>0</v>
      </c>
      <c r="AE52" s="380"/>
      <c r="AF52" s="133">
        <f>IFERROR(VLOOKUP($Z52,Lookup!$A$1:$P$20,8,FALSE),"")</f>
        <v>2</v>
      </c>
      <c r="AG52" s="133">
        <f>IFERROR(VLOOKUP($Z52,Lookup!$A$1:$P$20,9,FALSE),"")</f>
        <v>2</v>
      </c>
      <c r="AH52" s="133"/>
      <c r="AI52" s="133">
        <f>IFERROR(VLOOKUP($Z52,Lookup!$A$1:$P$20,10,FALSE),"")</f>
        <v>4</v>
      </c>
      <c r="AJ52" s="133" t="str">
        <f>IFERROR(VLOOKUP($Z52,Lookup!$A$1:$P$20,11,FALSE),"")</f>
        <v>Yes</v>
      </c>
      <c r="AK52" s="133"/>
      <c r="AL52" s="133" t="str">
        <f>IFERROR(VLOOKUP($Z52,Lookup!$A$1:$P$20,13,FALSE),"")</f>
        <v>Yes</v>
      </c>
      <c r="AM52" s="133">
        <f>IFERROR(VLOOKUP($Z52,Lookup!$A$1:$P$20,14,FALSE),"")</f>
        <v>0</v>
      </c>
      <c r="AN52" s="133">
        <f>IFERROR(VLOOKUP($Z52,Lookup!$A$1:$P$20,15,FALSE),"")</f>
        <v>0</v>
      </c>
      <c r="AO52" s="133">
        <f>IFERROR(VLOOKUP($Z52,Lookup!$A$1:$P$20,16,FALSE),"")</f>
        <v>0</v>
      </c>
      <c r="AP52" s="133">
        <f>IFERROR(VLOOKUP($Z52,Lookup!$A$1:$Q$20,17,FALSE),"")</f>
        <v>2</v>
      </c>
      <c r="AQ52" s="129"/>
      <c r="AR52" s="129"/>
      <c r="AS52" s="135"/>
      <c r="AT52" s="135"/>
      <c r="AU52" s="136">
        <f t="shared" si="18"/>
        <v>0</v>
      </c>
      <c r="AV52" s="137" t="s">
        <v>997</v>
      </c>
      <c r="AW52" s="133"/>
      <c r="AX52" s="129"/>
      <c r="AY52" s="129"/>
      <c r="AZ52" s="129"/>
      <c r="BA52" s="129"/>
      <c r="BB52" s="129"/>
      <c r="BC52" s="135"/>
      <c r="BD52" s="135"/>
      <c r="BE52" s="135"/>
      <c r="BF52" s="135"/>
      <c r="BH52" s="150"/>
      <c r="BI52" s="148"/>
      <c r="BJ52" s="148"/>
      <c r="BK52" s="143"/>
      <c r="BN52" s="381" t="s">
        <v>2891</v>
      </c>
      <c r="BO52" s="381"/>
      <c r="BP52" s="382" t="s">
        <v>2836</v>
      </c>
      <c r="BV52" s="371"/>
      <c r="BW52" s="371"/>
      <c r="BX52" s="371"/>
      <c r="BY52" s="371"/>
      <c r="BZ52" s="371"/>
      <c r="CA52" s="371"/>
      <c r="CB52" s="371"/>
      <c r="CC52" s="147" t="str">
        <f>I52</f>
        <v>Ron Crisp</v>
      </c>
      <c r="CD52" s="383" t="str">
        <f t="shared" si="9"/>
        <v/>
      </c>
      <c r="CE52" s="383" t="str">
        <f t="shared" si="10"/>
        <v/>
      </c>
      <c r="CF52" s="383">
        <f t="shared" si="11"/>
        <v>1000</v>
      </c>
      <c r="CG52" s="383" t="str">
        <f t="shared" si="12"/>
        <v/>
      </c>
    </row>
    <row r="53" spans="1:154" s="139" customFormat="1" ht="39.75" customHeight="1">
      <c r="A53" s="126" t="s">
        <v>362</v>
      </c>
      <c r="B53" s="379" t="s">
        <v>2599</v>
      </c>
      <c r="C53" s="379" t="s">
        <v>1056</v>
      </c>
      <c r="D53" s="379" t="s">
        <v>234</v>
      </c>
      <c r="E53" s="372" t="s">
        <v>40</v>
      </c>
      <c r="F53" s="372">
        <v>78132</v>
      </c>
      <c r="G53" s="129" t="s">
        <v>1057</v>
      </c>
      <c r="H53" s="130" t="s">
        <v>595</v>
      </c>
      <c r="I53" s="129" t="s">
        <v>996</v>
      </c>
      <c r="J53" s="131">
        <v>43812</v>
      </c>
      <c r="K53" s="146">
        <v>1697</v>
      </c>
      <c r="L53" s="94">
        <v>1250</v>
      </c>
      <c r="M53" s="94"/>
      <c r="N53" s="94"/>
      <c r="O53" s="94"/>
      <c r="P53" s="94"/>
      <c r="Q53" s="94"/>
      <c r="R53" s="94"/>
      <c r="S53" s="94"/>
      <c r="T53" s="98">
        <f t="shared" si="6"/>
        <v>1250</v>
      </c>
      <c r="U53" s="129" t="s">
        <v>927</v>
      </c>
      <c r="V53" s="98"/>
      <c r="W53" s="129"/>
      <c r="X53" s="129"/>
      <c r="Y53" s="132"/>
      <c r="Z53" s="133" t="str">
        <f t="shared" si="17"/>
        <v>Trophy</v>
      </c>
      <c r="AA53" s="133" t="str">
        <f>IFERROR(VLOOKUP($Z53,Lookup!$A$1:$P$20,2,FALSE),"")</f>
        <v>Level 4</v>
      </c>
      <c r="AB53" s="133"/>
      <c r="AC53" s="134"/>
      <c r="AD53" s="133">
        <f>IFERROR(VLOOKUP($Z53,Lookup!$A$1:$P$20,7,FALSE),"")</f>
        <v>0</v>
      </c>
      <c r="AE53" s="380"/>
      <c r="AF53" s="133">
        <f>IFERROR(VLOOKUP($Z53,Lookup!$A$1:$P$20,8,FALSE),"")</f>
        <v>2</v>
      </c>
      <c r="AG53" s="133">
        <f>IFERROR(VLOOKUP($Z53,Lookup!$A$1:$P$20,9,FALSE),"")</f>
        <v>2</v>
      </c>
      <c r="AH53" s="133"/>
      <c r="AI53" s="133">
        <f>IFERROR(VLOOKUP($Z53,Lookup!$A$1:$P$20,10,FALSE),"")</f>
        <v>4</v>
      </c>
      <c r="AJ53" s="133" t="str">
        <f>IFERROR(VLOOKUP($Z53,Lookup!$A$1:$P$20,11,FALSE),"")</f>
        <v>Yes</v>
      </c>
      <c r="AK53" s="133"/>
      <c r="AL53" s="133" t="str">
        <f>IFERROR(VLOOKUP($Z53,Lookup!$A$1:$P$20,13,FALSE),"")</f>
        <v>Yes</v>
      </c>
      <c r="AM53" s="133">
        <f>IFERROR(VLOOKUP($Z53,Lookup!$A$1:$P$20,14,FALSE),"")</f>
        <v>0</v>
      </c>
      <c r="AN53" s="133">
        <f>IFERROR(VLOOKUP($Z53,Lookup!$A$1:$P$20,15,FALSE),"")</f>
        <v>0</v>
      </c>
      <c r="AO53" s="133">
        <f>IFERROR(VLOOKUP($Z53,Lookup!$A$1:$P$20,16,FALSE),"")</f>
        <v>0</v>
      </c>
      <c r="AP53" s="133">
        <f>IFERROR(VLOOKUP($Z53,Lookup!$A$1:$Q$20,17,FALSE),"")</f>
        <v>2</v>
      </c>
      <c r="AQ53" s="129"/>
      <c r="AR53" s="129"/>
      <c r="AS53" s="135"/>
      <c r="AT53" s="135"/>
      <c r="AU53" s="136">
        <f t="shared" si="18"/>
        <v>0</v>
      </c>
      <c r="AV53" s="137" t="s">
        <v>1014</v>
      </c>
      <c r="AW53" s="138"/>
      <c r="AX53" s="135"/>
      <c r="AY53" s="135"/>
      <c r="AZ53" s="135"/>
      <c r="BA53" s="135"/>
      <c r="BB53" s="135"/>
      <c r="BC53" s="135"/>
      <c r="BD53" s="135"/>
      <c r="BE53" s="135">
        <v>1</v>
      </c>
      <c r="BF53" s="135"/>
      <c r="BH53" s="150"/>
      <c r="BI53" s="129"/>
      <c r="BJ53" s="129"/>
      <c r="BK53" s="150"/>
      <c r="BN53" s="372"/>
      <c r="BO53" s="372" t="s">
        <v>2845</v>
      </c>
      <c r="BP53" s="156"/>
      <c r="BV53" s="371"/>
      <c r="BW53" s="371"/>
      <c r="BX53" s="371"/>
      <c r="BY53" s="371"/>
      <c r="BZ53" s="371"/>
      <c r="CA53" s="371"/>
      <c r="CB53" s="371"/>
      <c r="CC53" s="147" t="s">
        <v>324</v>
      </c>
      <c r="CD53" s="383">
        <f t="shared" si="9"/>
        <v>1250</v>
      </c>
      <c r="CE53" s="383" t="str">
        <f t="shared" si="10"/>
        <v/>
      </c>
      <c r="CF53" s="383" t="str">
        <f t="shared" si="11"/>
        <v/>
      </c>
      <c r="CG53" s="383" t="str">
        <f t="shared" si="12"/>
        <v/>
      </c>
    </row>
    <row r="54" spans="1:154" s="139" customFormat="1" ht="39.75" customHeight="1">
      <c r="A54" s="126" t="s">
        <v>362</v>
      </c>
      <c r="B54" s="379" t="s">
        <v>2317</v>
      </c>
      <c r="C54" s="379" t="s">
        <v>2318</v>
      </c>
      <c r="D54" s="379" t="s">
        <v>37</v>
      </c>
      <c r="E54" s="372" t="s">
        <v>40</v>
      </c>
      <c r="F54" s="372">
        <v>78221</v>
      </c>
      <c r="G54" s="129" t="s">
        <v>2319</v>
      </c>
      <c r="H54" s="130" t="s">
        <v>2320</v>
      </c>
      <c r="I54" s="129" t="s">
        <v>996</v>
      </c>
      <c r="J54" s="131">
        <v>43882</v>
      </c>
      <c r="K54" s="129">
        <v>2501</v>
      </c>
      <c r="L54" s="94"/>
      <c r="M54" s="94"/>
      <c r="N54" s="94">
        <v>1500</v>
      </c>
      <c r="O54" s="94"/>
      <c r="P54" s="94"/>
      <c r="Q54" s="94"/>
      <c r="R54" s="94"/>
      <c r="S54" s="94"/>
      <c r="T54" s="98">
        <f t="shared" si="6"/>
        <v>1500</v>
      </c>
      <c r="U54" s="129" t="s">
        <v>927</v>
      </c>
      <c r="V54" s="98"/>
      <c r="W54" s="129"/>
      <c r="X54" s="129"/>
      <c r="Y54" s="132"/>
      <c r="Z54" s="133" t="str">
        <f t="shared" si="17"/>
        <v>Trophy</v>
      </c>
      <c r="AA54" s="133" t="str">
        <f>IFERROR(VLOOKUP($Z54,Lookup!$A$1:$P$20,2,FALSE),"")</f>
        <v>Level 4</v>
      </c>
      <c r="AB54" s="133"/>
      <c r="AC54" s="134"/>
      <c r="AD54" s="133">
        <f>IFERROR(VLOOKUP($Z54,Lookup!$A$1:$P$20,7,FALSE),"")</f>
        <v>0</v>
      </c>
      <c r="AE54" s="380"/>
      <c r="AF54" s="133">
        <f>IFERROR(VLOOKUP($Z54,Lookup!$A$1:$P$20,8,FALSE),"")</f>
        <v>2</v>
      </c>
      <c r="AG54" s="133">
        <f>IFERROR(VLOOKUP($Z54,Lookup!$A$1:$P$20,9,FALSE),"")</f>
        <v>2</v>
      </c>
      <c r="AH54" s="133"/>
      <c r="AI54" s="133">
        <f>IFERROR(VLOOKUP($Z54,Lookup!$A$1:$P$20,10,FALSE),"")</f>
        <v>4</v>
      </c>
      <c r="AJ54" s="133" t="str">
        <f>IFERROR(VLOOKUP($Z54,Lookup!$A$1:$P$20,11,FALSE),"")</f>
        <v>Yes</v>
      </c>
      <c r="AK54" s="133"/>
      <c r="AL54" s="133" t="str">
        <f>IFERROR(VLOOKUP($Z54,Lookup!$A$1:$P$20,13,FALSE),"")</f>
        <v>Yes</v>
      </c>
      <c r="AM54" s="133">
        <f>IFERROR(VLOOKUP($Z54,Lookup!$A$1:$P$20,14,FALSE),"")</f>
        <v>0</v>
      </c>
      <c r="AN54" s="133">
        <f>IFERROR(VLOOKUP($Z54,Lookup!$A$1:$P$20,15,FALSE),"")</f>
        <v>0</v>
      </c>
      <c r="AO54" s="133">
        <f>IFERROR(VLOOKUP($Z54,Lookup!$A$1:$P$20,16,FALSE),"")</f>
        <v>0</v>
      </c>
      <c r="AP54" s="133">
        <f>IFERROR(VLOOKUP($Z54,Lookup!$A$1:$Q$20,17,FALSE),"")</f>
        <v>2</v>
      </c>
      <c r="AQ54" s="129"/>
      <c r="AR54" s="129"/>
      <c r="AS54" s="135"/>
      <c r="AT54" s="135"/>
      <c r="AU54" s="136">
        <f t="shared" si="18"/>
        <v>0</v>
      </c>
      <c r="AV54" s="137" t="s">
        <v>997</v>
      </c>
      <c r="AW54" s="138"/>
      <c r="AX54" s="135"/>
      <c r="AY54" s="135"/>
      <c r="AZ54" s="135"/>
      <c r="BA54" s="135"/>
      <c r="BB54" s="135"/>
      <c r="BC54" s="135"/>
      <c r="BD54" s="135">
        <v>3</v>
      </c>
      <c r="BE54" s="147"/>
      <c r="BF54" s="135"/>
      <c r="BH54" s="150"/>
      <c r="BI54" s="129"/>
      <c r="BJ54" s="129"/>
      <c r="BK54" s="150"/>
      <c r="BN54" s="372"/>
      <c r="BO54" s="372" t="s">
        <v>2845</v>
      </c>
      <c r="BP54" s="156"/>
      <c r="BV54" s="371"/>
      <c r="BW54" s="371"/>
      <c r="BX54" s="371"/>
      <c r="BY54" s="371"/>
      <c r="BZ54" s="371"/>
      <c r="CA54" s="371"/>
      <c r="CB54" s="371"/>
      <c r="CC54" s="147" t="s">
        <v>1265</v>
      </c>
      <c r="CD54" s="383" t="str">
        <f t="shared" si="9"/>
        <v/>
      </c>
      <c r="CE54" s="383" t="str">
        <f t="shared" si="10"/>
        <v/>
      </c>
      <c r="CF54" s="383">
        <f t="shared" si="11"/>
        <v>1500</v>
      </c>
      <c r="CG54" s="383" t="str">
        <f t="shared" si="12"/>
        <v/>
      </c>
    </row>
    <row r="55" spans="1:154" s="139" customFormat="1" ht="39.75" customHeight="1">
      <c r="A55" s="126" t="s">
        <v>2531</v>
      </c>
      <c r="B55" s="379" t="s">
        <v>1615</v>
      </c>
      <c r="C55" s="379" t="s">
        <v>1616</v>
      </c>
      <c r="D55" s="379" t="s">
        <v>129</v>
      </c>
      <c r="E55" s="372" t="s">
        <v>40</v>
      </c>
      <c r="F55" s="372">
        <v>78155</v>
      </c>
      <c r="G55" s="129" t="s">
        <v>1617</v>
      </c>
      <c r="H55" s="130" t="s">
        <v>1618</v>
      </c>
      <c r="I55" s="129"/>
      <c r="J55" s="131"/>
      <c r="K55" s="129"/>
      <c r="L55" s="94"/>
      <c r="M55" s="94"/>
      <c r="N55" s="94"/>
      <c r="O55" s="94"/>
      <c r="P55" s="94"/>
      <c r="Q55" s="94"/>
      <c r="R55" s="94"/>
      <c r="S55" s="94"/>
      <c r="T55" s="98">
        <f t="shared" si="6"/>
        <v>0</v>
      </c>
      <c r="U55" s="129"/>
      <c r="V55" s="98">
        <v>1500</v>
      </c>
      <c r="W55" s="129" t="s">
        <v>931</v>
      </c>
      <c r="X55" s="129"/>
      <c r="Y55" s="132"/>
      <c r="Z55" s="133" t="str">
        <f t="shared" si="17"/>
        <v>Trophy</v>
      </c>
      <c r="AA55" s="133" t="str">
        <f>IFERROR(VLOOKUP($Z55,Lookup!$A$1:$P$20,2,FALSE),"")</f>
        <v>Level 4</v>
      </c>
      <c r="AB55" s="133"/>
      <c r="AC55" s="134"/>
      <c r="AD55" s="133">
        <f>IFERROR(VLOOKUP($Z55,Lookup!$A$1:$P$20,7,FALSE),"")</f>
        <v>0</v>
      </c>
      <c r="AE55" s="380"/>
      <c r="AF55" s="133">
        <f>IFERROR(VLOOKUP($Z55,Lookup!$A$1:$P$20,8,FALSE),"")</f>
        <v>2</v>
      </c>
      <c r="AG55" s="133">
        <f>IFERROR(VLOOKUP($Z55,Lookup!$A$1:$P$20,9,FALSE),"")</f>
        <v>2</v>
      </c>
      <c r="AH55" s="133"/>
      <c r="AI55" s="133">
        <f>IFERROR(VLOOKUP($Z55,Lookup!$A$1:$P$20,10,FALSE),"")</f>
        <v>4</v>
      </c>
      <c r="AJ55" s="133" t="str">
        <f>IFERROR(VLOOKUP($Z55,Lookup!$A$1:$P$20,11,FALSE),"")</f>
        <v>Yes</v>
      </c>
      <c r="AK55" s="133"/>
      <c r="AL55" s="133" t="str">
        <f>IFERROR(VLOOKUP($Z55,Lookup!$A$1:$P$20,13,FALSE),"")</f>
        <v>Yes</v>
      </c>
      <c r="AM55" s="133">
        <f>IFERROR(VLOOKUP($Z55,Lookup!$A$1:$P$20,14,FALSE),"")</f>
        <v>0</v>
      </c>
      <c r="AN55" s="133">
        <f>IFERROR(VLOOKUP($Z55,Lookup!$A$1:$P$20,15,FALSE),"")</f>
        <v>0</v>
      </c>
      <c r="AO55" s="133">
        <f>IFERROR(VLOOKUP($Z55,Lookup!$A$1:$P$20,16,FALSE),"")</f>
        <v>0</v>
      </c>
      <c r="AP55" s="133">
        <f>IFERROR(VLOOKUP($Z55,Lookup!$A$1:$Q$20,17,FALSE),"")</f>
        <v>2</v>
      </c>
      <c r="AQ55" s="129"/>
      <c r="AR55" s="129"/>
      <c r="AS55" s="135"/>
      <c r="AT55" s="135"/>
      <c r="AU55" s="136">
        <f t="shared" si="18"/>
        <v>0</v>
      </c>
      <c r="AV55" s="137" t="s">
        <v>1619</v>
      </c>
      <c r="AW55" s="138"/>
      <c r="AX55" s="135"/>
      <c r="AY55" s="135"/>
      <c r="AZ55" s="135"/>
      <c r="BA55" s="135"/>
      <c r="BB55" s="135"/>
      <c r="BC55" s="135"/>
      <c r="BD55" s="135"/>
      <c r="BE55" s="135"/>
      <c r="BF55" s="135"/>
      <c r="BH55" s="150"/>
      <c r="BI55" s="148"/>
      <c r="BJ55" s="148"/>
      <c r="BK55" s="143"/>
      <c r="BN55" s="381" t="s">
        <v>2891</v>
      </c>
      <c r="BO55" s="381"/>
      <c r="BP55" s="382" t="s">
        <v>2836</v>
      </c>
      <c r="BV55" s="371"/>
      <c r="BW55" s="371"/>
      <c r="BX55" s="371"/>
      <c r="BY55" s="371"/>
      <c r="BZ55" s="371"/>
      <c r="CA55" s="371"/>
      <c r="CB55" s="371"/>
      <c r="CC55" s="147" t="s">
        <v>102</v>
      </c>
      <c r="CD55" s="383" t="str">
        <f t="shared" si="9"/>
        <v/>
      </c>
      <c r="CE55" s="383">
        <f t="shared" si="10"/>
        <v>1500</v>
      </c>
      <c r="CF55" s="383" t="str">
        <f t="shared" si="11"/>
        <v/>
      </c>
      <c r="CG55" s="383" t="str">
        <f t="shared" si="12"/>
        <v/>
      </c>
    </row>
    <row r="56" spans="1:154" s="139" customFormat="1" ht="39.75" customHeight="1">
      <c r="A56" s="126" t="s">
        <v>2531</v>
      </c>
      <c r="B56" s="379" t="s">
        <v>1085</v>
      </c>
      <c r="C56" s="379" t="s">
        <v>1625</v>
      </c>
      <c r="D56" s="379" t="s">
        <v>37</v>
      </c>
      <c r="E56" s="372" t="s">
        <v>40</v>
      </c>
      <c r="F56" s="372">
        <v>78218</v>
      </c>
      <c r="G56" s="129" t="s">
        <v>1626</v>
      </c>
      <c r="H56" s="130" t="s">
        <v>1627</v>
      </c>
      <c r="I56" s="129" t="s">
        <v>1085</v>
      </c>
      <c r="J56" s="131"/>
      <c r="K56" s="129"/>
      <c r="L56" s="94"/>
      <c r="M56" s="94"/>
      <c r="N56" s="94"/>
      <c r="O56" s="94"/>
      <c r="P56" s="94"/>
      <c r="Q56" s="94"/>
      <c r="R56" s="94"/>
      <c r="S56" s="94"/>
      <c r="T56" s="98">
        <f t="shared" si="6"/>
        <v>0</v>
      </c>
      <c r="U56" s="129"/>
      <c r="V56" s="98">
        <v>1500</v>
      </c>
      <c r="W56" s="129" t="s">
        <v>931</v>
      </c>
      <c r="X56" s="129"/>
      <c r="Y56" s="132"/>
      <c r="Z56" s="133" t="str">
        <f t="shared" si="17"/>
        <v>Trophy</v>
      </c>
      <c r="AA56" s="133" t="str">
        <f>IFERROR(VLOOKUP($Z56,Lookup!$A$1:$P$20,2,FALSE),"")</f>
        <v>Level 4</v>
      </c>
      <c r="AB56" s="133"/>
      <c r="AC56" s="134"/>
      <c r="AD56" s="133">
        <f>IFERROR(VLOOKUP($Z56,Lookup!$A$1:$P$20,7,FALSE),"")</f>
        <v>0</v>
      </c>
      <c r="AE56" s="380"/>
      <c r="AF56" s="133">
        <f>IFERROR(VLOOKUP($Z56,Lookup!$A$1:$P$20,8,FALSE),"")</f>
        <v>2</v>
      </c>
      <c r="AG56" s="133">
        <f>IFERROR(VLOOKUP($Z56,Lookup!$A$1:$P$20,9,FALSE),"")</f>
        <v>2</v>
      </c>
      <c r="AH56" s="133"/>
      <c r="AI56" s="133">
        <f>IFERROR(VLOOKUP($Z56,Lookup!$A$1:$P$20,10,FALSE),"")</f>
        <v>4</v>
      </c>
      <c r="AJ56" s="133" t="str">
        <f>IFERROR(VLOOKUP($Z56,Lookup!$A$1:$P$20,11,FALSE),"")</f>
        <v>Yes</v>
      </c>
      <c r="AK56" s="133"/>
      <c r="AL56" s="133" t="str">
        <f>IFERROR(VLOOKUP($Z56,Lookup!$A$1:$P$20,13,FALSE),"")</f>
        <v>Yes</v>
      </c>
      <c r="AM56" s="133">
        <f>IFERROR(VLOOKUP($Z56,Lookup!$A$1:$P$20,14,FALSE),"")</f>
        <v>0</v>
      </c>
      <c r="AN56" s="133">
        <f>IFERROR(VLOOKUP($Z56,Lookup!$A$1:$P$20,15,FALSE),"")</f>
        <v>0</v>
      </c>
      <c r="AO56" s="133">
        <f>IFERROR(VLOOKUP($Z56,Lookup!$A$1:$P$20,16,FALSE),"")</f>
        <v>0</v>
      </c>
      <c r="AP56" s="133">
        <f>IFERROR(VLOOKUP($Z56,Lookup!$A$1:$Q$20,17,FALSE),"")</f>
        <v>2</v>
      </c>
      <c r="AQ56" s="129"/>
      <c r="AR56" s="129"/>
      <c r="AS56" s="135"/>
      <c r="AT56" s="135"/>
      <c r="AU56" s="136">
        <f t="shared" si="18"/>
        <v>0</v>
      </c>
      <c r="AV56" s="137" t="s">
        <v>1086</v>
      </c>
      <c r="AW56" s="138"/>
      <c r="AX56" s="135"/>
      <c r="AY56" s="135"/>
      <c r="AZ56" s="135"/>
      <c r="BA56" s="135"/>
      <c r="BB56" s="135"/>
      <c r="BC56" s="135"/>
      <c r="BD56" s="135"/>
      <c r="BE56" s="135">
        <v>1</v>
      </c>
      <c r="BF56" s="135"/>
      <c r="BG56" s="143"/>
      <c r="BH56" s="150"/>
      <c r="BI56" s="148"/>
      <c r="BJ56" s="148"/>
      <c r="BK56" s="143"/>
      <c r="BN56" s="381" t="s">
        <v>2879</v>
      </c>
      <c r="BO56" s="381"/>
      <c r="BP56" s="382" t="s">
        <v>2836</v>
      </c>
      <c r="BV56" s="371"/>
      <c r="BW56" s="371"/>
      <c r="BX56" s="371"/>
      <c r="BY56" s="371"/>
      <c r="BZ56" s="371"/>
      <c r="CA56" s="371"/>
      <c r="CB56" s="371"/>
      <c r="CC56" s="147" t="str">
        <f t="shared" ref="CC56:CC64" si="22">I56</f>
        <v>Ed Speed</v>
      </c>
      <c r="CD56" s="383" t="str">
        <f t="shared" si="9"/>
        <v/>
      </c>
      <c r="CE56" s="383">
        <f t="shared" si="10"/>
        <v>1500</v>
      </c>
      <c r="CF56" s="383" t="str">
        <f t="shared" si="11"/>
        <v/>
      </c>
      <c r="CG56" s="383" t="str">
        <f t="shared" si="12"/>
        <v/>
      </c>
    </row>
    <row r="57" spans="1:154" s="139" customFormat="1" ht="39.75" customHeight="1">
      <c r="A57" s="126" t="s">
        <v>2531</v>
      </c>
      <c r="B57" s="379" t="s">
        <v>1721</v>
      </c>
      <c r="C57" s="379" t="s">
        <v>1722</v>
      </c>
      <c r="D57" s="379" t="s">
        <v>160</v>
      </c>
      <c r="E57" s="372" t="s">
        <v>40</v>
      </c>
      <c r="F57" s="372">
        <v>78959</v>
      </c>
      <c r="G57" s="129" t="s">
        <v>1723</v>
      </c>
      <c r="H57" s="130" t="s">
        <v>1724</v>
      </c>
      <c r="I57" s="129" t="s">
        <v>469</v>
      </c>
      <c r="J57" s="131"/>
      <c r="K57" s="129"/>
      <c r="L57" s="94"/>
      <c r="M57" s="94"/>
      <c r="N57" s="94"/>
      <c r="O57" s="94"/>
      <c r="P57" s="94"/>
      <c r="Q57" s="94"/>
      <c r="R57" s="94"/>
      <c r="S57" s="94"/>
      <c r="T57" s="98">
        <f t="shared" si="6"/>
        <v>0</v>
      </c>
      <c r="U57" s="94"/>
      <c r="V57" s="98">
        <v>2000</v>
      </c>
      <c r="W57" s="129" t="s">
        <v>931</v>
      </c>
      <c r="X57" s="129"/>
      <c r="Y57" s="132"/>
      <c r="Z57" s="133" t="str">
        <f t="shared" si="17"/>
        <v>Trophy</v>
      </c>
      <c r="AA57" s="133" t="str">
        <f>IFERROR(VLOOKUP($Z57,Lookup!$A$1:$P$20,2,FALSE),"")</f>
        <v>Level 4</v>
      </c>
      <c r="AB57" s="133"/>
      <c r="AC57" s="134"/>
      <c r="AD57" s="133">
        <f>IFERROR(VLOOKUP($Z57,Lookup!$A$1:$P$20,7,FALSE),"")</f>
        <v>0</v>
      </c>
      <c r="AE57" s="380"/>
      <c r="AF57" s="133">
        <f>IFERROR(VLOOKUP($Z57,Lookup!$A$1:$P$20,8,FALSE),"")</f>
        <v>2</v>
      </c>
      <c r="AG57" s="133">
        <f>IFERROR(VLOOKUP($Z57,Lookup!$A$1:$P$20,9,FALSE),"")</f>
        <v>2</v>
      </c>
      <c r="AH57" s="133"/>
      <c r="AI57" s="133">
        <f>IFERROR(VLOOKUP($Z57,Lookup!$A$1:$P$20,10,FALSE),"")</f>
        <v>4</v>
      </c>
      <c r="AJ57" s="133" t="str">
        <f>IFERROR(VLOOKUP($Z57,Lookup!$A$1:$P$20,11,FALSE),"")</f>
        <v>Yes</v>
      </c>
      <c r="AK57" s="133"/>
      <c r="AL57" s="133" t="str">
        <f>IFERROR(VLOOKUP($Z57,Lookup!$A$1:$P$20,13,FALSE),"")</f>
        <v>Yes</v>
      </c>
      <c r="AM57" s="133">
        <f>IFERROR(VLOOKUP($Z57,Lookup!$A$1:$P$20,14,FALSE),"")</f>
        <v>0</v>
      </c>
      <c r="AN57" s="133">
        <f>IFERROR(VLOOKUP($Z57,Lookup!$A$1:$P$20,15,FALSE),"")</f>
        <v>0</v>
      </c>
      <c r="AO57" s="133">
        <f>IFERROR(VLOOKUP($Z57,Lookup!$A$1:$P$20,16,FALSE),"")</f>
        <v>0</v>
      </c>
      <c r="AP57" s="133">
        <f>IFERROR(VLOOKUP($Z57,Lookup!$A$1:$Q$20,17,FALSE),"")</f>
        <v>2</v>
      </c>
      <c r="AQ57" s="129"/>
      <c r="AR57" s="129"/>
      <c r="AS57" s="135"/>
      <c r="AT57" s="135"/>
      <c r="AU57" s="136">
        <f t="shared" si="18"/>
        <v>0</v>
      </c>
      <c r="AV57" s="137" t="s">
        <v>1725</v>
      </c>
      <c r="AW57" s="138"/>
      <c r="AX57" s="135"/>
      <c r="AY57" s="135"/>
      <c r="AZ57" s="135"/>
      <c r="BA57" s="135"/>
      <c r="BB57" s="135"/>
      <c r="BC57" s="135"/>
      <c r="BD57" s="135"/>
      <c r="BE57" s="135">
        <v>2</v>
      </c>
      <c r="BF57" s="135"/>
      <c r="BH57" s="150"/>
      <c r="BI57" s="148"/>
      <c r="BJ57" s="148"/>
      <c r="BK57" s="143"/>
      <c r="BN57" s="372"/>
      <c r="BO57" s="372" t="s">
        <v>2845</v>
      </c>
      <c r="BP57" s="156"/>
      <c r="BR57" s="139" t="s">
        <v>2894</v>
      </c>
      <c r="BV57" s="371"/>
      <c r="BW57" s="371"/>
      <c r="BX57" s="371"/>
      <c r="BY57" s="371"/>
      <c r="BZ57" s="371"/>
      <c r="CA57" s="371"/>
      <c r="CB57" s="371"/>
      <c r="CC57" s="147" t="str">
        <f t="shared" si="22"/>
        <v>Ryan Heger</v>
      </c>
      <c r="CD57" s="383" t="str">
        <f t="shared" si="9"/>
        <v/>
      </c>
      <c r="CE57" s="383">
        <f t="shared" si="10"/>
        <v>2000</v>
      </c>
      <c r="CF57" s="383" t="str">
        <f t="shared" si="11"/>
        <v/>
      </c>
      <c r="CG57" s="383" t="str">
        <f t="shared" si="12"/>
        <v/>
      </c>
    </row>
    <row r="58" spans="1:154" s="139" customFormat="1" ht="39.75" customHeight="1">
      <c r="A58" s="126" t="s">
        <v>2531</v>
      </c>
      <c r="B58" s="379" t="s">
        <v>1818</v>
      </c>
      <c r="C58" s="379" t="s">
        <v>1819</v>
      </c>
      <c r="D58" s="379" t="s">
        <v>37</v>
      </c>
      <c r="E58" s="372" t="s">
        <v>40</v>
      </c>
      <c r="F58" s="372">
        <v>78219</v>
      </c>
      <c r="G58" s="129" t="s">
        <v>1820</v>
      </c>
      <c r="H58" s="130" t="s">
        <v>1821</v>
      </c>
      <c r="I58" s="129" t="s">
        <v>996</v>
      </c>
      <c r="J58" s="131"/>
      <c r="K58" s="150"/>
      <c r="L58" s="94"/>
      <c r="M58" s="94"/>
      <c r="N58" s="94"/>
      <c r="O58" s="94"/>
      <c r="P58" s="94"/>
      <c r="Q58" s="94"/>
      <c r="R58" s="94"/>
      <c r="S58" s="94"/>
      <c r="T58" s="98">
        <f t="shared" si="6"/>
        <v>0</v>
      </c>
      <c r="U58" s="94"/>
      <c r="V58" s="98">
        <v>1500</v>
      </c>
      <c r="W58" s="129" t="s">
        <v>931</v>
      </c>
      <c r="X58" s="129"/>
      <c r="Y58" s="132"/>
      <c r="Z58" s="133" t="str">
        <f t="shared" si="17"/>
        <v>Trophy</v>
      </c>
      <c r="AA58" s="133" t="str">
        <f>IFERROR(VLOOKUP($Z58,Lookup!$A$1:$P$20,2,FALSE),"")</f>
        <v>Level 4</v>
      </c>
      <c r="AB58" s="133"/>
      <c r="AC58" s="134"/>
      <c r="AD58" s="133">
        <f>IFERROR(VLOOKUP($Z58,Lookup!$A$1:$P$20,7,FALSE),"")</f>
        <v>0</v>
      </c>
      <c r="AE58" s="380"/>
      <c r="AF58" s="133">
        <f>IFERROR(VLOOKUP($Z58,Lookup!$A$1:$P$20,8,FALSE),"")</f>
        <v>2</v>
      </c>
      <c r="AG58" s="133">
        <f>IFERROR(VLOOKUP($Z58,Lookup!$A$1:$P$20,9,FALSE),"")</f>
        <v>2</v>
      </c>
      <c r="AH58" s="133"/>
      <c r="AI58" s="133">
        <f>IFERROR(VLOOKUP($Z58,Lookup!$A$1:$P$20,10,FALSE),"")</f>
        <v>4</v>
      </c>
      <c r="AJ58" s="133" t="str">
        <f>IFERROR(VLOOKUP($Z58,Lookup!$A$1:$P$20,11,FALSE),"")</f>
        <v>Yes</v>
      </c>
      <c r="AK58" s="133"/>
      <c r="AL58" s="133" t="str">
        <f>IFERROR(VLOOKUP($Z58,Lookup!$A$1:$P$20,13,FALSE),"")</f>
        <v>Yes</v>
      </c>
      <c r="AM58" s="133">
        <f>IFERROR(VLOOKUP($Z58,Lookup!$A$1:$P$20,14,FALSE),"")</f>
        <v>0</v>
      </c>
      <c r="AN58" s="133">
        <f>IFERROR(VLOOKUP($Z58,Lookup!$A$1:$P$20,15,FALSE),"")</f>
        <v>0</v>
      </c>
      <c r="AO58" s="133">
        <f>IFERROR(VLOOKUP($Z58,Lookup!$A$1:$P$20,16,FALSE),"")</f>
        <v>0</v>
      </c>
      <c r="AP58" s="133">
        <f>IFERROR(VLOOKUP($Z58,Lookup!$A$1:$Q$20,17,FALSE),"")</f>
        <v>2</v>
      </c>
      <c r="AQ58" s="129"/>
      <c r="AR58" s="129"/>
      <c r="AS58" s="135"/>
      <c r="AT58" s="135"/>
      <c r="AU58" s="136">
        <f t="shared" si="18"/>
        <v>0</v>
      </c>
      <c r="AV58" s="137" t="s">
        <v>1822</v>
      </c>
      <c r="AW58" s="133"/>
      <c r="AX58" s="129"/>
      <c r="AY58" s="129"/>
      <c r="AZ58" s="147"/>
      <c r="BA58" s="129"/>
      <c r="BB58" s="129"/>
      <c r="BC58" s="135"/>
      <c r="BD58" s="135"/>
      <c r="BE58" s="135">
        <v>1</v>
      </c>
      <c r="BF58" s="135"/>
      <c r="BG58" s="143"/>
      <c r="BH58" s="150"/>
      <c r="BI58" s="148"/>
      <c r="BJ58" s="148"/>
      <c r="BK58" s="143"/>
      <c r="BN58" s="381" t="s">
        <v>2879</v>
      </c>
      <c r="BO58" s="381"/>
      <c r="BP58" s="382" t="s">
        <v>2836</v>
      </c>
      <c r="BV58" s="371"/>
      <c r="BW58" s="371"/>
      <c r="BX58" s="371"/>
      <c r="BY58" s="371"/>
      <c r="BZ58" s="371"/>
      <c r="CA58" s="371"/>
      <c r="CB58" s="371"/>
      <c r="CC58" s="147" t="str">
        <f t="shared" si="22"/>
        <v>Marcus Demel</v>
      </c>
      <c r="CD58" s="383" t="str">
        <f t="shared" si="9"/>
        <v/>
      </c>
      <c r="CE58" s="383">
        <f t="shared" si="10"/>
        <v>1500</v>
      </c>
      <c r="CF58" s="383" t="str">
        <f t="shared" si="11"/>
        <v/>
      </c>
      <c r="CG58" s="383" t="str">
        <f t="shared" si="12"/>
        <v/>
      </c>
      <c r="DB58" s="143"/>
      <c r="DC58" s="143"/>
      <c r="DD58" s="143"/>
      <c r="DE58" s="143"/>
      <c r="DF58" s="143"/>
      <c r="DG58" s="143"/>
      <c r="DH58" s="143"/>
      <c r="DI58" s="143"/>
      <c r="DJ58" s="143"/>
      <c r="DK58" s="143"/>
      <c r="DL58" s="143"/>
      <c r="DM58" s="143"/>
      <c r="DN58" s="143"/>
      <c r="DO58" s="143"/>
      <c r="DP58" s="143"/>
      <c r="DQ58" s="143"/>
      <c r="DR58" s="143"/>
      <c r="DS58" s="143"/>
      <c r="DT58" s="143"/>
      <c r="DU58" s="143"/>
      <c r="DV58" s="143"/>
      <c r="DW58" s="143"/>
      <c r="DX58" s="143"/>
      <c r="DY58" s="143"/>
      <c r="DZ58" s="143"/>
      <c r="EA58" s="143"/>
      <c r="EB58" s="143"/>
      <c r="EC58" s="143"/>
      <c r="ED58" s="143"/>
      <c r="EE58" s="143"/>
      <c r="EF58" s="143"/>
      <c r="EG58" s="143"/>
      <c r="EH58" s="143"/>
      <c r="EI58" s="143"/>
      <c r="EJ58" s="143"/>
      <c r="EK58" s="143"/>
      <c r="EL58" s="143"/>
      <c r="EM58" s="143"/>
      <c r="EN58" s="143"/>
      <c r="EO58" s="143"/>
      <c r="EP58" s="143"/>
      <c r="EQ58" s="143"/>
      <c r="ER58" s="143"/>
      <c r="ES58" s="143"/>
      <c r="ET58" s="143"/>
      <c r="EU58" s="143"/>
      <c r="EV58" s="143"/>
      <c r="EW58" s="143"/>
      <c r="EX58" s="143"/>
    </row>
    <row r="59" spans="1:154" s="139" customFormat="1" ht="39.75" customHeight="1">
      <c r="A59" s="126" t="s">
        <v>2531</v>
      </c>
      <c r="B59" s="379" t="s">
        <v>1828</v>
      </c>
      <c r="C59" s="379" t="s">
        <v>1829</v>
      </c>
      <c r="D59" s="379" t="s">
        <v>37</v>
      </c>
      <c r="E59" s="372" t="s">
        <v>40</v>
      </c>
      <c r="F59" s="372">
        <v>78267</v>
      </c>
      <c r="G59" s="129" t="s">
        <v>1830</v>
      </c>
      <c r="H59" s="130" t="s">
        <v>1831</v>
      </c>
      <c r="I59" s="129" t="s">
        <v>469</v>
      </c>
      <c r="J59" s="131"/>
      <c r="K59" s="129"/>
      <c r="L59" s="94"/>
      <c r="M59" s="94"/>
      <c r="N59" s="94"/>
      <c r="O59" s="94"/>
      <c r="P59" s="94"/>
      <c r="Q59" s="94"/>
      <c r="R59" s="94"/>
      <c r="S59" s="94"/>
      <c r="T59" s="98">
        <f t="shared" si="6"/>
        <v>0</v>
      </c>
      <c r="U59" s="94"/>
      <c r="V59" s="98">
        <v>1500</v>
      </c>
      <c r="W59" s="129" t="s">
        <v>931</v>
      </c>
      <c r="X59" s="129"/>
      <c r="Y59" s="132"/>
      <c r="Z59" s="133" t="str">
        <f t="shared" si="17"/>
        <v>Trophy</v>
      </c>
      <c r="AA59" s="133" t="str">
        <f>IFERROR(VLOOKUP($Z59,Lookup!$A$1:$P$20,2,FALSE),"")</f>
        <v>Level 4</v>
      </c>
      <c r="AB59" s="133"/>
      <c r="AC59" s="134"/>
      <c r="AD59" s="133">
        <f>IFERROR(VLOOKUP($Z59,Lookup!$A$1:$P$20,7,FALSE),"")</f>
        <v>0</v>
      </c>
      <c r="AE59" s="380"/>
      <c r="AF59" s="133">
        <f>IFERROR(VLOOKUP($Z59,Lookup!$A$1:$P$20,8,FALSE),"")</f>
        <v>2</v>
      </c>
      <c r="AG59" s="133">
        <f>IFERROR(VLOOKUP($Z59,Lookup!$A$1:$P$20,9,FALSE),"")</f>
        <v>2</v>
      </c>
      <c r="AH59" s="133"/>
      <c r="AI59" s="133">
        <f>IFERROR(VLOOKUP($Z59,Lookup!$A$1:$P$20,10,FALSE),"")</f>
        <v>4</v>
      </c>
      <c r="AJ59" s="133" t="str">
        <f>IFERROR(VLOOKUP($Z59,Lookup!$A$1:$P$20,11,FALSE),"")</f>
        <v>Yes</v>
      </c>
      <c r="AK59" s="133"/>
      <c r="AL59" s="133" t="str">
        <f>IFERROR(VLOOKUP($Z59,Lookup!$A$1:$P$20,13,FALSE),"")</f>
        <v>Yes</v>
      </c>
      <c r="AM59" s="133">
        <f>IFERROR(VLOOKUP($Z59,Lookup!$A$1:$P$20,14,FALSE),"")</f>
        <v>0</v>
      </c>
      <c r="AN59" s="133">
        <f>IFERROR(VLOOKUP($Z59,Lookup!$A$1:$P$20,15,FALSE),"")</f>
        <v>0</v>
      </c>
      <c r="AO59" s="133">
        <f>IFERROR(VLOOKUP($Z59,Lookup!$A$1:$P$20,16,FALSE),"")</f>
        <v>0</v>
      </c>
      <c r="AP59" s="133">
        <f>IFERROR(VLOOKUP($Z59,Lookup!$A$1:$Q$20,17,FALSE),"")</f>
        <v>2</v>
      </c>
      <c r="AQ59" s="129"/>
      <c r="AR59" s="129"/>
      <c r="AS59" s="135"/>
      <c r="AT59" s="135"/>
      <c r="AU59" s="136">
        <f t="shared" si="18"/>
        <v>0</v>
      </c>
      <c r="AV59" s="137" t="s">
        <v>1725</v>
      </c>
      <c r="AW59" s="138"/>
      <c r="AX59" s="135"/>
      <c r="AY59" s="135"/>
      <c r="AZ59" s="135"/>
      <c r="BA59" s="135"/>
      <c r="BB59" s="135"/>
      <c r="BC59" s="135"/>
      <c r="BD59" s="135"/>
      <c r="BE59" s="135">
        <v>1</v>
      </c>
      <c r="BF59" s="135"/>
      <c r="BH59" s="150"/>
      <c r="BI59" s="148"/>
      <c r="BJ59" s="148"/>
      <c r="BK59" s="143"/>
      <c r="BN59" s="381" t="s">
        <v>2879</v>
      </c>
      <c r="BO59" s="381"/>
      <c r="BP59" s="382" t="s">
        <v>2836</v>
      </c>
      <c r="BR59" s="139" t="s">
        <v>2894</v>
      </c>
      <c r="BV59" s="371"/>
      <c r="BW59" s="371"/>
      <c r="BX59" s="371"/>
      <c r="BY59" s="371"/>
      <c r="BZ59" s="371"/>
      <c r="CA59" s="371"/>
      <c r="CB59" s="371"/>
      <c r="CC59" s="147" t="str">
        <f t="shared" si="22"/>
        <v>Ryan Heger</v>
      </c>
      <c r="CD59" s="383" t="str">
        <f t="shared" si="9"/>
        <v/>
      </c>
      <c r="CE59" s="383">
        <f t="shared" si="10"/>
        <v>1500</v>
      </c>
      <c r="CF59" s="383" t="str">
        <f t="shared" si="11"/>
        <v/>
      </c>
      <c r="CG59" s="383" t="str">
        <f t="shared" si="12"/>
        <v/>
      </c>
    </row>
    <row r="60" spans="1:154" s="139" customFormat="1" ht="39.75" customHeight="1">
      <c r="A60" s="126" t="s">
        <v>2531</v>
      </c>
      <c r="B60" s="379" t="s">
        <v>2072</v>
      </c>
      <c r="C60" s="379" t="s">
        <v>2073</v>
      </c>
      <c r="D60" s="379" t="s">
        <v>2074</v>
      </c>
      <c r="E60" s="372" t="s">
        <v>40</v>
      </c>
      <c r="F60" s="372">
        <v>78616</v>
      </c>
      <c r="G60" s="129" t="s">
        <v>2075</v>
      </c>
      <c r="H60" s="130" t="s">
        <v>2076</v>
      </c>
      <c r="I60" s="129" t="s">
        <v>469</v>
      </c>
      <c r="J60" s="131"/>
      <c r="K60" s="129"/>
      <c r="L60" s="94"/>
      <c r="M60" s="94"/>
      <c r="N60" s="94"/>
      <c r="O60" s="94"/>
      <c r="P60" s="94"/>
      <c r="Q60" s="94"/>
      <c r="R60" s="94"/>
      <c r="S60" s="94"/>
      <c r="T60" s="98">
        <f t="shared" si="6"/>
        <v>0</v>
      </c>
      <c r="U60" s="94"/>
      <c r="V60" s="98">
        <v>1000</v>
      </c>
      <c r="W60" s="129" t="s">
        <v>931</v>
      </c>
      <c r="X60" s="129"/>
      <c r="Y60" s="132"/>
      <c r="Z60" s="133" t="str">
        <f t="shared" si="17"/>
        <v>Trophy</v>
      </c>
      <c r="AA60" s="133" t="str">
        <f>IFERROR(VLOOKUP($Z60,Lookup!$A$1:$P$20,2,FALSE),"")</f>
        <v>Level 4</v>
      </c>
      <c r="AB60" s="133"/>
      <c r="AC60" s="134"/>
      <c r="AD60" s="133">
        <f>IFERROR(VLOOKUP($Z60,Lookup!$A$1:$P$20,7,FALSE),"")</f>
        <v>0</v>
      </c>
      <c r="AE60" s="380"/>
      <c r="AF60" s="133">
        <f>IFERROR(VLOOKUP($Z60,Lookup!$A$1:$P$20,8,FALSE),"")</f>
        <v>2</v>
      </c>
      <c r="AG60" s="133">
        <f>IFERROR(VLOOKUP($Z60,Lookup!$A$1:$P$20,9,FALSE),"")</f>
        <v>2</v>
      </c>
      <c r="AH60" s="133"/>
      <c r="AI60" s="133">
        <f>IFERROR(VLOOKUP($Z60,Lookup!$A$1:$P$20,10,FALSE),"")</f>
        <v>4</v>
      </c>
      <c r="AJ60" s="133" t="str">
        <f>IFERROR(VLOOKUP($Z60,Lookup!$A$1:$P$20,11,FALSE),"")</f>
        <v>Yes</v>
      </c>
      <c r="AK60" s="133"/>
      <c r="AL60" s="133" t="str">
        <f>IFERROR(VLOOKUP($Z60,Lookup!$A$1:$P$20,13,FALSE),"")</f>
        <v>Yes</v>
      </c>
      <c r="AM60" s="133">
        <f>IFERROR(VLOOKUP($Z60,Lookup!$A$1:$P$20,14,FALSE),"")</f>
        <v>0</v>
      </c>
      <c r="AN60" s="133">
        <f>IFERROR(VLOOKUP($Z60,Lookup!$A$1:$P$20,15,FALSE),"")</f>
        <v>0</v>
      </c>
      <c r="AO60" s="133">
        <f>IFERROR(VLOOKUP($Z60,Lookup!$A$1:$P$20,16,FALSE),"")</f>
        <v>0</v>
      </c>
      <c r="AP60" s="133">
        <f>IFERROR(VLOOKUP($Z60,Lookup!$A$1:$Q$20,17,FALSE),"")</f>
        <v>2</v>
      </c>
      <c r="AQ60" s="129"/>
      <c r="AR60" s="129"/>
      <c r="AS60" s="135"/>
      <c r="AT60" s="135"/>
      <c r="AU60" s="136">
        <f t="shared" si="18"/>
        <v>0</v>
      </c>
      <c r="AV60" s="137" t="s">
        <v>1725</v>
      </c>
      <c r="AW60" s="138"/>
      <c r="AX60" s="135"/>
      <c r="AY60" s="135"/>
      <c r="AZ60" s="135"/>
      <c r="BA60" s="135"/>
      <c r="BB60" s="135"/>
      <c r="BC60" s="135"/>
      <c r="BD60" s="135"/>
      <c r="BE60" s="135">
        <v>2</v>
      </c>
      <c r="BF60" s="135"/>
      <c r="BH60" s="150"/>
      <c r="BI60" s="148"/>
      <c r="BJ60" s="148"/>
      <c r="BK60" s="143"/>
      <c r="BN60" s="372"/>
      <c r="BO60" s="372" t="s">
        <v>2845</v>
      </c>
      <c r="BP60" s="156"/>
      <c r="BR60" s="139" t="s">
        <v>2894</v>
      </c>
      <c r="BV60" s="371"/>
      <c r="BW60" s="371"/>
      <c r="BX60" s="371"/>
      <c r="BY60" s="371"/>
      <c r="BZ60" s="371"/>
      <c r="CA60" s="371"/>
      <c r="CB60" s="371"/>
      <c r="CC60" s="147" t="str">
        <f t="shared" si="22"/>
        <v>Ryan Heger</v>
      </c>
      <c r="CD60" s="383" t="str">
        <f t="shared" si="9"/>
        <v/>
      </c>
      <c r="CE60" s="383">
        <f t="shared" si="10"/>
        <v>1000</v>
      </c>
      <c r="CF60" s="383" t="str">
        <f t="shared" si="11"/>
        <v/>
      </c>
      <c r="CG60" s="383" t="str">
        <f t="shared" si="12"/>
        <v/>
      </c>
    </row>
    <row r="61" spans="1:154" s="139" customFormat="1" ht="39.75" customHeight="1">
      <c r="A61" s="126" t="s">
        <v>362</v>
      </c>
      <c r="B61" s="379" t="s">
        <v>1480</v>
      </c>
      <c r="C61" s="379" t="s">
        <v>1481</v>
      </c>
      <c r="D61" s="379" t="s">
        <v>37</v>
      </c>
      <c r="E61" s="372" t="s">
        <v>40</v>
      </c>
      <c r="F61" s="372">
        <v>78257</v>
      </c>
      <c r="G61" s="129" t="s">
        <v>1482</v>
      </c>
      <c r="H61" s="130" t="s">
        <v>1483</v>
      </c>
      <c r="I61" s="129" t="s">
        <v>1105</v>
      </c>
      <c r="J61" s="131">
        <v>43860</v>
      </c>
      <c r="K61" s="129">
        <v>2061</v>
      </c>
      <c r="L61" s="94"/>
      <c r="M61" s="94">
        <v>1000</v>
      </c>
      <c r="N61" s="94"/>
      <c r="O61" s="94"/>
      <c r="P61" s="94"/>
      <c r="Q61" s="94"/>
      <c r="R61" s="94"/>
      <c r="S61" s="94"/>
      <c r="T61" s="98">
        <f t="shared" si="6"/>
        <v>1000</v>
      </c>
      <c r="U61" s="129" t="s">
        <v>927</v>
      </c>
      <c r="V61" s="98"/>
      <c r="W61" s="129"/>
      <c r="X61" s="129"/>
      <c r="Y61" s="132" t="s">
        <v>2895</v>
      </c>
      <c r="Z61" s="133" t="str">
        <f t="shared" si="17"/>
        <v>Trophy</v>
      </c>
      <c r="AA61" s="133" t="str">
        <f>IFERROR(VLOOKUP($Z61,Lookup!$A$1:$P$20,2,FALSE),"")</f>
        <v>Level 4</v>
      </c>
      <c r="AB61" s="133" t="s">
        <v>362</v>
      </c>
      <c r="AC61" s="134"/>
      <c r="AD61" s="133">
        <f>IFERROR(VLOOKUP($Z61,Lookup!$A$1:$P$20,7,FALSE),"")</f>
        <v>0</v>
      </c>
      <c r="AE61" s="380"/>
      <c r="AF61" s="133">
        <f>IFERROR(VLOOKUP($Z61,Lookup!$A$1:$P$20,8,FALSE),"")</f>
        <v>2</v>
      </c>
      <c r="AG61" s="133">
        <f>IFERROR(VLOOKUP($Z61,Lookup!$A$1:$P$20,9,FALSE),"")</f>
        <v>2</v>
      </c>
      <c r="AH61" s="133"/>
      <c r="AI61" s="133">
        <f>IFERROR(VLOOKUP($Z61,Lookup!$A$1:$P$20,10,FALSE),"")</f>
        <v>4</v>
      </c>
      <c r="AJ61" s="133" t="str">
        <f>IFERROR(VLOOKUP($Z61,Lookup!$A$1:$P$20,11,FALSE),"")</f>
        <v>Yes</v>
      </c>
      <c r="AK61" s="133"/>
      <c r="AL61" s="133" t="str">
        <f>IFERROR(VLOOKUP($Z61,Lookup!$A$1:$P$20,13,FALSE),"")</f>
        <v>Yes</v>
      </c>
      <c r="AM61" s="133">
        <f>IFERROR(VLOOKUP($Z61,Lookup!$A$1:$P$20,14,FALSE),"")</f>
        <v>0</v>
      </c>
      <c r="AN61" s="133">
        <f>IFERROR(VLOOKUP($Z61,Lookup!$A$1:$P$20,15,FALSE),"")</f>
        <v>0</v>
      </c>
      <c r="AO61" s="133">
        <f>IFERROR(VLOOKUP($Z61,Lookup!$A$1:$P$20,16,FALSE),"")</f>
        <v>0</v>
      </c>
      <c r="AP61" s="133">
        <f>IFERROR(VLOOKUP($Z61,Lookup!$A$1:$Q$20,17,FALSE),"")</f>
        <v>2</v>
      </c>
      <c r="AQ61" s="129"/>
      <c r="AR61" s="129"/>
      <c r="AS61" s="135"/>
      <c r="AT61" s="135"/>
      <c r="AU61" s="136">
        <f t="shared" si="18"/>
        <v>0</v>
      </c>
      <c r="AV61" s="137" t="s">
        <v>1014</v>
      </c>
      <c r="AW61" s="138"/>
      <c r="AX61" s="135"/>
      <c r="AY61" s="135"/>
      <c r="AZ61" s="135"/>
      <c r="BA61" s="135"/>
      <c r="BB61" s="135"/>
      <c r="BC61" s="135"/>
      <c r="BD61" s="135"/>
      <c r="BE61" s="135">
        <v>1</v>
      </c>
      <c r="BF61" s="135"/>
      <c r="BH61" s="150"/>
      <c r="BI61" s="129"/>
      <c r="BJ61" s="129"/>
      <c r="BK61" s="150"/>
      <c r="BN61" s="372"/>
      <c r="BO61" s="372" t="s">
        <v>2845</v>
      </c>
      <c r="BP61" s="156"/>
      <c r="BV61" s="371"/>
      <c r="BW61" s="371"/>
      <c r="BX61" s="371"/>
      <c r="BY61" s="371"/>
      <c r="BZ61" s="371"/>
      <c r="CA61" s="371"/>
      <c r="CB61" s="371"/>
      <c r="CC61" s="147" t="str">
        <f t="shared" si="22"/>
        <v>Sheila Demel</v>
      </c>
      <c r="CD61" s="383">
        <f t="shared" si="9"/>
        <v>1000</v>
      </c>
      <c r="CE61" s="383" t="str">
        <f t="shared" si="10"/>
        <v/>
      </c>
      <c r="CF61" s="383" t="str">
        <f t="shared" si="11"/>
        <v/>
      </c>
      <c r="CG61" s="383" t="str">
        <f t="shared" si="12"/>
        <v/>
      </c>
    </row>
    <row r="62" spans="1:154" s="139" customFormat="1" ht="39.75" customHeight="1">
      <c r="A62" s="126" t="s">
        <v>362</v>
      </c>
      <c r="B62" s="379" t="s">
        <v>1797</v>
      </c>
      <c r="C62" s="379" t="s">
        <v>174</v>
      </c>
      <c r="D62" s="379" t="s">
        <v>175</v>
      </c>
      <c r="E62" s="372" t="s">
        <v>40</v>
      </c>
      <c r="F62" s="372">
        <v>78063</v>
      </c>
      <c r="G62" s="129" t="s">
        <v>1798</v>
      </c>
      <c r="H62" s="130" t="s">
        <v>479</v>
      </c>
      <c r="I62" s="129" t="s">
        <v>1799</v>
      </c>
      <c r="J62" s="131">
        <v>43860</v>
      </c>
      <c r="K62" s="129">
        <v>2061</v>
      </c>
      <c r="L62" s="94"/>
      <c r="M62" s="94">
        <v>1000</v>
      </c>
      <c r="N62" s="94"/>
      <c r="O62" s="94"/>
      <c r="P62" s="94"/>
      <c r="Q62" s="94"/>
      <c r="R62" s="94"/>
      <c r="S62" s="94"/>
      <c r="T62" s="98">
        <f t="shared" si="6"/>
        <v>1000</v>
      </c>
      <c r="U62" s="129" t="s">
        <v>927</v>
      </c>
      <c r="V62" s="98"/>
      <c r="W62" s="129"/>
      <c r="X62" s="129"/>
      <c r="Y62" s="132" t="s">
        <v>2896</v>
      </c>
      <c r="Z62" s="133" t="str">
        <f t="shared" si="17"/>
        <v>Trophy</v>
      </c>
      <c r="AA62" s="133" t="str">
        <f>IFERROR(VLOOKUP($Z62,Lookup!$A$1:$P$20,2,FALSE),"")</f>
        <v>Level 4</v>
      </c>
      <c r="AB62" s="133"/>
      <c r="AC62" s="134"/>
      <c r="AD62" s="133">
        <f>IFERROR(VLOOKUP($Z62,Lookup!$A$1:$P$20,7,FALSE),"")</f>
        <v>0</v>
      </c>
      <c r="AE62" s="380"/>
      <c r="AF62" s="133">
        <f>IFERROR(VLOOKUP($Z62,Lookup!$A$1:$P$20,8,FALSE),"")</f>
        <v>2</v>
      </c>
      <c r="AG62" s="133">
        <f>IFERROR(VLOOKUP($Z62,Lookup!$A$1:$P$20,9,FALSE),"")</f>
        <v>2</v>
      </c>
      <c r="AH62" s="133"/>
      <c r="AI62" s="133">
        <f>IFERROR(VLOOKUP($Z62,Lookup!$A$1:$P$20,10,FALSE),"")</f>
        <v>4</v>
      </c>
      <c r="AJ62" s="133" t="str">
        <f>IFERROR(VLOOKUP($Z62,Lookup!$A$1:$P$20,11,FALSE),"")</f>
        <v>Yes</v>
      </c>
      <c r="AK62" s="133"/>
      <c r="AL62" s="133" t="str">
        <f>IFERROR(VLOOKUP($Z62,Lookup!$A$1:$P$20,13,FALSE),"")</f>
        <v>Yes</v>
      </c>
      <c r="AM62" s="133">
        <f>IFERROR(VLOOKUP($Z62,Lookup!$A$1:$P$20,14,FALSE),"")</f>
        <v>0</v>
      </c>
      <c r="AN62" s="133">
        <f>IFERROR(VLOOKUP($Z62,Lookup!$A$1:$P$20,15,FALSE),"")</f>
        <v>0</v>
      </c>
      <c r="AO62" s="133">
        <f>IFERROR(VLOOKUP($Z62,Lookup!$A$1:$P$20,16,FALSE),"")</f>
        <v>0</v>
      </c>
      <c r="AP62" s="133">
        <f>IFERROR(VLOOKUP($Z62,Lookup!$A$1:$Q$20,17,FALSE),"")</f>
        <v>2</v>
      </c>
      <c r="AQ62" s="129"/>
      <c r="AR62" s="129"/>
      <c r="AS62" s="135"/>
      <c r="AT62" s="135"/>
      <c r="AU62" s="136">
        <f t="shared" si="18"/>
        <v>0</v>
      </c>
      <c r="AV62" s="137" t="s">
        <v>1014</v>
      </c>
      <c r="AW62" s="138"/>
      <c r="AX62" s="135"/>
      <c r="AY62" s="135"/>
      <c r="AZ62" s="135"/>
      <c r="BA62" s="135"/>
      <c r="BB62" s="135"/>
      <c r="BC62" s="135"/>
      <c r="BD62" s="135">
        <v>2</v>
      </c>
      <c r="BE62" s="135"/>
      <c r="BF62" s="135"/>
      <c r="BH62" s="150"/>
      <c r="BI62" s="148"/>
      <c r="BJ62" s="148"/>
      <c r="BK62" s="143"/>
      <c r="BN62" s="372"/>
      <c r="BO62" s="372" t="s">
        <v>2845</v>
      </c>
      <c r="BP62" s="156"/>
      <c r="BR62" s="139" t="s">
        <v>2894</v>
      </c>
      <c r="BV62" s="371"/>
      <c r="BW62" s="371"/>
      <c r="BX62" s="371"/>
      <c r="BY62" s="371"/>
      <c r="BZ62" s="371"/>
      <c r="CA62" s="371"/>
      <c r="CB62" s="371"/>
      <c r="CC62" s="147" t="str">
        <f t="shared" si="22"/>
        <v>Jerrett &amp; Megan Lamb</v>
      </c>
      <c r="CD62" s="383">
        <f t="shared" si="9"/>
        <v>1000</v>
      </c>
      <c r="CE62" s="383" t="str">
        <f t="shared" si="10"/>
        <v/>
      </c>
      <c r="CF62" s="383" t="str">
        <f t="shared" si="11"/>
        <v/>
      </c>
      <c r="CG62" s="383" t="str">
        <f t="shared" si="12"/>
        <v/>
      </c>
    </row>
    <row r="63" spans="1:154" s="139" customFormat="1" ht="39.75" customHeight="1">
      <c r="A63" s="126" t="s">
        <v>362</v>
      </c>
      <c r="B63" s="379" t="s">
        <v>2601</v>
      </c>
      <c r="C63" s="379" t="s">
        <v>1243</v>
      </c>
      <c r="D63" s="379" t="s">
        <v>1024</v>
      </c>
      <c r="E63" s="372" t="s">
        <v>40</v>
      </c>
      <c r="F63" s="372">
        <v>78121</v>
      </c>
      <c r="G63" s="129" t="s">
        <v>1244</v>
      </c>
      <c r="H63" s="130" t="s">
        <v>1245</v>
      </c>
      <c r="I63" s="129" t="s">
        <v>290</v>
      </c>
      <c r="J63" s="131" t="s">
        <v>2897</v>
      </c>
      <c r="K63" s="129" t="s">
        <v>2898</v>
      </c>
      <c r="L63" s="94">
        <v>2000</v>
      </c>
      <c r="M63" s="94"/>
      <c r="N63" s="94"/>
      <c r="O63" s="94"/>
      <c r="P63" s="94">
        <v>300</v>
      </c>
      <c r="Q63" s="94"/>
      <c r="R63" s="94"/>
      <c r="S63" s="94"/>
      <c r="T63" s="98">
        <f t="shared" si="6"/>
        <v>2300</v>
      </c>
      <c r="U63" s="129" t="s">
        <v>927</v>
      </c>
      <c r="V63" s="98"/>
      <c r="W63" s="129"/>
      <c r="X63" s="129"/>
      <c r="Y63" s="132" t="s">
        <v>2899</v>
      </c>
      <c r="Z63" s="133" t="str">
        <f t="shared" si="17"/>
        <v>Trophy</v>
      </c>
      <c r="AA63" s="133" t="str">
        <f>IFERROR(VLOOKUP($Z63,Lookup!$A$1:$P$20,2,FALSE),"")</f>
        <v>Level 4</v>
      </c>
      <c r="AB63" s="133"/>
      <c r="AC63" s="134"/>
      <c r="AD63" s="133">
        <f>IFERROR(VLOOKUP($Z63,Lookup!$A$1:$P$20,7,FALSE),"")</f>
        <v>0</v>
      </c>
      <c r="AE63" s="380"/>
      <c r="AF63" s="133">
        <f>IFERROR(VLOOKUP($Z63,Lookup!$A$1:$P$20,8,FALSE),"")</f>
        <v>2</v>
      </c>
      <c r="AG63" s="133">
        <f>IFERROR(VLOOKUP($Z63,Lookup!$A$1:$P$20,9,FALSE),"")</f>
        <v>2</v>
      </c>
      <c r="AH63" s="133"/>
      <c r="AI63" s="133">
        <f>IFERROR(VLOOKUP($Z63,Lookup!$A$1:$P$20,10,FALSE),"")</f>
        <v>4</v>
      </c>
      <c r="AJ63" s="133" t="str">
        <f>IFERROR(VLOOKUP($Z63,Lookup!$A$1:$P$20,11,FALSE),"")</f>
        <v>Yes</v>
      </c>
      <c r="AK63" s="133"/>
      <c r="AL63" s="133" t="str">
        <f>IFERROR(VLOOKUP($Z63,Lookup!$A$1:$P$20,13,FALSE),"")</f>
        <v>Yes</v>
      </c>
      <c r="AM63" s="133">
        <f>IFERROR(VLOOKUP($Z63,Lookup!$A$1:$P$20,14,FALSE),"")</f>
        <v>0</v>
      </c>
      <c r="AN63" s="133">
        <f>IFERROR(VLOOKUP($Z63,Lookup!$A$1:$P$20,15,FALSE),"")</f>
        <v>0</v>
      </c>
      <c r="AO63" s="133">
        <f>IFERROR(VLOOKUP($Z63,Lookup!$A$1:$P$20,16,FALSE),"")</f>
        <v>0</v>
      </c>
      <c r="AP63" s="133">
        <f>IFERROR(VLOOKUP($Z63,Lookup!$A$1:$Q$20,17,FALSE),"")</f>
        <v>2</v>
      </c>
      <c r="AQ63" s="129"/>
      <c r="AR63" s="129"/>
      <c r="AS63" s="135"/>
      <c r="AT63" s="135"/>
      <c r="AU63" s="136">
        <f t="shared" si="18"/>
        <v>300</v>
      </c>
      <c r="AV63" s="137" t="s">
        <v>1246</v>
      </c>
      <c r="AW63" s="138"/>
      <c r="AX63" s="135"/>
      <c r="AY63" s="135"/>
      <c r="AZ63" s="135"/>
      <c r="BA63" s="135"/>
      <c r="BB63" s="135"/>
      <c r="BC63" s="135"/>
      <c r="BD63" s="135">
        <v>1</v>
      </c>
      <c r="BE63" s="135">
        <v>1</v>
      </c>
      <c r="BF63" s="135"/>
      <c r="BG63" s="143"/>
      <c r="BH63" s="150"/>
      <c r="BI63" s="148"/>
      <c r="BJ63" s="148"/>
      <c r="BK63" s="143"/>
      <c r="BN63" s="372"/>
      <c r="BO63" s="372" t="s">
        <v>2845</v>
      </c>
      <c r="BP63" s="151"/>
      <c r="BQ63" s="148"/>
      <c r="BV63" s="371"/>
      <c r="BW63" s="371"/>
      <c r="BX63" s="371"/>
      <c r="BY63" s="371"/>
      <c r="BZ63" s="371"/>
      <c r="CA63" s="371"/>
      <c r="CB63" s="371"/>
      <c r="CC63" s="147" t="str">
        <f t="shared" si="22"/>
        <v>Steven Snow</v>
      </c>
      <c r="CD63" s="383">
        <f t="shared" si="9"/>
        <v>2000</v>
      </c>
      <c r="CE63" s="383" t="str">
        <f t="shared" si="10"/>
        <v/>
      </c>
      <c r="CF63" s="383" t="str">
        <f t="shared" si="11"/>
        <v/>
      </c>
      <c r="CG63" s="383">
        <f t="shared" si="12"/>
        <v>300</v>
      </c>
    </row>
    <row r="64" spans="1:154" s="139" customFormat="1" ht="39.75" customHeight="1">
      <c r="A64" s="126" t="s">
        <v>362</v>
      </c>
      <c r="B64" s="379" t="s">
        <v>1484</v>
      </c>
      <c r="C64" s="379" t="s">
        <v>1485</v>
      </c>
      <c r="D64" s="379" t="s">
        <v>234</v>
      </c>
      <c r="E64" s="372" t="s">
        <v>40</v>
      </c>
      <c r="F64" s="372">
        <v>787130</v>
      </c>
      <c r="G64" s="129" t="s">
        <v>1486</v>
      </c>
      <c r="H64" s="130" t="s">
        <v>1487</v>
      </c>
      <c r="I64" s="129" t="s">
        <v>1488</v>
      </c>
      <c r="J64" s="131">
        <v>43845</v>
      </c>
      <c r="K64" s="129">
        <v>1898</v>
      </c>
      <c r="L64" s="94">
        <v>500</v>
      </c>
      <c r="M64" s="94"/>
      <c r="N64" s="94"/>
      <c r="O64" s="94"/>
      <c r="P64" s="94"/>
      <c r="Q64" s="94"/>
      <c r="R64" s="94"/>
      <c r="S64" s="94"/>
      <c r="T64" s="98">
        <f t="shared" si="6"/>
        <v>500</v>
      </c>
      <c r="U64" s="129" t="s">
        <v>927</v>
      </c>
      <c r="V64" s="98"/>
      <c r="W64" s="129"/>
      <c r="X64" s="129">
        <v>170</v>
      </c>
      <c r="Y64" s="132"/>
      <c r="Z64" s="133" t="str">
        <f t="shared" si="17"/>
        <v>Blue</v>
      </c>
      <c r="AA64" s="133" t="str">
        <f>IFERROR(VLOOKUP($Z64,Lookup!$A$1:$P$20,2,FALSE),"")</f>
        <v>Level 5</v>
      </c>
      <c r="AB64" s="133" t="s">
        <v>362</v>
      </c>
      <c r="AC64" s="134"/>
      <c r="AD64" s="133">
        <f>IFERROR(VLOOKUP($Z64,Lookup!$A$1:$P$20,7,FALSE),"")</f>
        <v>0</v>
      </c>
      <c r="AE64" s="380"/>
      <c r="AF64" s="133">
        <f>IFERROR(VLOOKUP($Z64,Lookup!$A$1:$P$20,8,FALSE),"")</f>
        <v>2</v>
      </c>
      <c r="AG64" s="133">
        <f>IFERROR(VLOOKUP($Z64,Lookup!$A$1:$P$20,9,FALSE),"")</f>
        <v>2</v>
      </c>
      <c r="AH64" s="133"/>
      <c r="AI64" s="133">
        <f>IFERROR(VLOOKUP($Z64,Lookup!$A$1:$P$20,10,FALSE),"")</f>
        <v>2</v>
      </c>
      <c r="AJ64" s="133">
        <f>IFERROR(VLOOKUP($Z64,Lookup!$A$1:$P$20,11,FALSE),"")</f>
        <v>0</v>
      </c>
      <c r="AK64" s="133"/>
      <c r="AL64" s="133">
        <f>IFERROR(VLOOKUP($Z64,Lookup!$A$1:$P$20,13,FALSE),"")</f>
        <v>0</v>
      </c>
      <c r="AM64" s="133">
        <f>IFERROR(VLOOKUP($Z64,Lookup!$A$1:$P$20,14,FALSE),"")</f>
        <v>0</v>
      </c>
      <c r="AN64" s="133">
        <f>IFERROR(VLOOKUP($Z64,Lookup!$A$1:$P$20,15,FALSE),"")</f>
        <v>0</v>
      </c>
      <c r="AO64" s="133">
        <f>IFERROR(VLOOKUP($Z64,Lookup!$A$1:$P$20,16,FALSE),"")</f>
        <v>0</v>
      </c>
      <c r="AP64" s="133">
        <f>IFERROR(VLOOKUP($Z64,Lookup!$A$1:$Q$20,17,FALSE),"")</f>
        <v>1</v>
      </c>
      <c r="AQ64" s="129"/>
      <c r="AR64" s="129"/>
      <c r="AS64" s="135"/>
      <c r="AT64" s="135"/>
      <c r="AU64" s="136">
        <f t="shared" si="18"/>
        <v>0</v>
      </c>
      <c r="AV64" s="137" t="s">
        <v>1014</v>
      </c>
      <c r="AW64" s="138"/>
      <c r="AX64" s="135"/>
      <c r="AY64" s="135"/>
      <c r="AZ64" s="135"/>
      <c r="BA64" s="135"/>
      <c r="BB64" s="135"/>
      <c r="BC64" s="135"/>
      <c r="BD64" s="135"/>
      <c r="BE64" s="135"/>
      <c r="BF64" s="135"/>
      <c r="BH64" s="150"/>
      <c r="BI64" s="129"/>
      <c r="BJ64" s="129"/>
      <c r="BK64" s="150"/>
      <c r="BN64" s="381" t="s">
        <v>2879</v>
      </c>
      <c r="BO64" s="381"/>
      <c r="BP64" s="382" t="s">
        <v>2836</v>
      </c>
      <c r="BV64" s="371"/>
      <c r="BW64" s="371"/>
      <c r="BX64" s="371"/>
      <c r="BY64" s="371"/>
      <c r="BZ64" s="371"/>
      <c r="CA64" s="371"/>
      <c r="CB64" s="371"/>
      <c r="CC64" s="147" t="str">
        <f t="shared" si="22"/>
        <v>Bill Ayers</v>
      </c>
      <c r="CD64" s="383">
        <f t="shared" si="9"/>
        <v>500</v>
      </c>
      <c r="CE64" s="383" t="str">
        <f t="shared" si="10"/>
        <v/>
      </c>
      <c r="CF64" s="383" t="str">
        <f t="shared" si="11"/>
        <v/>
      </c>
      <c r="CG64" s="383" t="str">
        <f t="shared" si="12"/>
        <v/>
      </c>
    </row>
    <row r="65" spans="1:154" s="139" customFormat="1" ht="39.75" customHeight="1">
      <c r="A65" s="126" t="s">
        <v>362</v>
      </c>
      <c r="B65" s="379" t="s">
        <v>1489</v>
      </c>
      <c r="C65" s="379" t="s">
        <v>2603</v>
      </c>
      <c r="D65" s="379" t="s">
        <v>37</v>
      </c>
      <c r="E65" s="372" t="s">
        <v>40</v>
      </c>
      <c r="F65" s="372">
        <v>78204</v>
      </c>
      <c r="G65" s="129" t="s">
        <v>1491</v>
      </c>
      <c r="H65" s="130" t="s">
        <v>2900</v>
      </c>
      <c r="I65" s="129" t="s">
        <v>1493</v>
      </c>
      <c r="J65" s="131">
        <v>43837</v>
      </c>
      <c r="K65" s="129">
        <v>1837</v>
      </c>
      <c r="L65" s="94"/>
      <c r="M65" s="94">
        <v>500</v>
      </c>
      <c r="N65" s="94"/>
      <c r="O65" s="94"/>
      <c r="P65" s="94"/>
      <c r="Q65" s="94"/>
      <c r="R65" s="94"/>
      <c r="S65" s="94"/>
      <c r="T65" s="98">
        <f t="shared" si="6"/>
        <v>500</v>
      </c>
      <c r="U65" s="129" t="s">
        <v>927</v>
      </c>
      <c r="V65" s="98"/>
      <c r="W65" s="129"/>
      <c r="X65" s="129"/>
      <c r="Y65" s="132"/>
      <c r="Z65" s="133" t="str">
        <f t="shared" si="17"/>
        <v>Blue</v>
      </c>
      <c r="AA65" s="133" t="str">
        <f>IFERROR(VLOOKUP($Z65,Lookup!$A$1:$P$20,2,FALSE),"")</f>
        <v>Level 5</v>
      </c>
      <c r="AB65" s="133" t="s">
        <v>362</v>
      </c>
      <c r="AC65" s="134"/>
      <c r="AD65" s="133">
        <f>IFERROR(VLOOKUP($Z65,Lookup!$A$1:$P$20,7,FALSE),"")</f>
        <v>0</v>
      </c>
      <c r="AE65" s="380"/>
      <c r="AF65" s="133">
        <f>IFERROR(VLOOKUP($Z65,Lookup!$A$1:$P$20,8,FALSE),"")</f>
        <v>2</v>
      </c>
      <c r="AG65" s="133">
        <f>IFERROR(VLOOKUP($Z65,Lookup!$A$1:$P$20,9,FALSE),"")</f>
        <v>2</v>
      </c>
      <c r="AH65" s="133"/>
      <c r="AI65" s="133">
        <f>IFERROR(VLOOKUP($Z65,Lookup!$A$1:$P$20,10,FALSE),"")</f>
        <v>2</v>
      </c>
      <c r="AJ65" s="133">
        <f>IFERROR(VLOOKUP($Z65,Lookup!$A$1:$P$20,11,FALSE),"")</f>
        <v>0</v>
      </c>
      <c r="AK65" s="133"/>
      <c r="AL65" s="133">
        <f>IFERROR(VLOOKUP($Z65,Lookup!$A$1:$P$20,13,FALSE),"")</f>
        <v>0</v>
      </c>
      <c r="AM65" s="133">
        <f>IFERROR(VLOOKUP($Z65,Lookup!$A$1:$P$20,14,FALSE),"")</f>
        <v>0</v>
      </c>
      <c r="AN65" s="133">
        <f>IFERROR(VLOOKUP($Z65,Lookup!$A$1:$P$20,15,FALSE),"")</f>
        <v>0</v>
      </c>
      <c r="AO65" s="133">
        <f>IFERROR(VLOOKUP($Z65,Lookup!$A$1:$P$20,16,FALSE),"")</f>
        <v>0</v>
      </c>
      <c r="AP65" s="133">
        <f>IFERROR(VLOOKUP($Z65,Lookup!$A$1:$Q$20,17,FALSE),"")</f>
        <v>1</v>
      </c>
      <c r="AQ65" s="129"/>
      <c r="AR65" s="129"/>
      <c r="AS65" s="135"/>
      <c r="AT65" s="135"/>
      <c r="AU65" s="136">
        <f t="shared" si="18"/>
        <v>0</v>
      </c>
      <c r="AV65" s="137" t="s">
        <v>1014</v>
      </c>
      <c r="AW65" s="138"/>
      <c r="AX65" s="135"/>
      <c r="AY65" s="135"/>
      <c r="AZ65" s="135"/>
      <c r="BA65" s="135"/>
      <c r="BB65" s="135"/>
      <c r="BC65" s="135"/>
      <c r="BD65" s="135"/>
      <c r="BE65" s="135"/>
      <c r="BF65" s="135"/>
      <c r="BG65" s="143"/>
      <c r="BH65" s="150"/>
      <c r="BI65" s="148"/>
      <c r="BJ65" s="148"/>
      <c r="BK65" s="143"/>
      <c r="BN65" s="148"/>
      <c r="BO65" s="148"/>
      <c r="BP65" s="156"/>
      <c r="BV65" s="371"/>
      <c r="BW65" s="371"/>
      <c r="BX65" s="371"/>
      <c r="BY65" s="371"/>
      <c r="BZ65" s="371"/>
      <c r="CA65" s="371"/>
      <c r="CB65" s="371"/>
      <c r="CC65" s="147" t="s">
        <v>2901</v>
      </c>
      <c r="CD65" s="383">
        <f t="shared" si="9"/>
        <v>500</v>
      </c>
      <c r="CE65" s="383" t="str">
        <f t="shared" si="10"/>
        <v/>
      </c>
      <c r="CF65" s="383" t="str">
        <f t="shared" si="11"/>
        <v/>
      </c>
      <c r="CG65" s="383" t="str">
        <f t="shared" si="12"/>
        <v/>
      </c>
    </row>
    <row r="66" spans="1:154" s="139" customFormat="1" ht="49.5" customHeight="1">
      <c r="A66" s="126" t="s">
        <v>362</v>
      </c>
      <c r="B66" s="379" t="s">
        <v>1008</v>
      </c>
      <c r="C66" s="379" t="s">
        <v>1009</v>
      </c>
      <c r="D66" s="379" t="s">
        <v>1010</v>
      </c>
      <c r="E66" s="372" t="s">
        <v>319</v>
      </c>
      <c r="F66" s="372">
        <v>61257</v>
      </c>
      <c r="G66" s="129" t="s">
        <v>1011</v>
      </c>
      <c r="H66" s="130" t="s">
        <v>1012</v>
      </c>
      <c r="I66" s="129" t="s">
        <v>1013</v>
      </c>
      <c r="J66" s="131">
        <v>43817</v>
      </c>
      <c r="K66" s="129">
        <v>1738</v>
      </c>
      <c r="L66" s="94"/>
      <c r="M66" s="94">
        <v>500</v>
      </c>
      <c r="N66" s="94"/>
      <c r="O66" s="94"/>
      <c r="P66" s="94"/>
      <c r="Q66" s="94"/>
      <c r="R66" s="94"/>
      <c r="S66" s="94"/>
      <c r="T66" s="98">
        <f t="shared" si="6"/>
        <v>500</v>
      </c>
      <c r="U66" s="129" t="s">
        <v>927</v>
      </c>
      <c r="V66" s="98"/>
      <c r="W66" s="129"/>
      <c r="X66" s="129"/>
      <c r="Y66" s="132"/>
      <c r="Z66" s="133" t="str">
        <f t="shared" si="17"/>
        <v>Blue</v>
      </c>
      <c r="AA66" s="133" t="str">
        <f>IFERROR(VLOOKUP($Z66,Lookup!$A$1:$P$20,2,FALSE),"")</f>
        <v>Level 5</v>
      </c>
      <c r="AB66" s="133" t="s">
        <v>362</v>
      </c>
      <c r="AC66" s="134"/>
      <c r="AD66" s="133">
        <f>IFERROR(VLOOKUP($Z66,Lookup!$A$1:$P$20,7,FALSE),"")</f>
        <v>0</v>
      </c>
      <c r="AE66" s="380"/>
      <c r="AF66" s="133">
        <f>IFERROR(VLOOKUP($Z66,Lookup!$A$1:$P$20,8,FALSE),"")</f>
        <v>2</v>
      </c>
      <c r="AG66" s="133">
        <f>IFERROR(VLOOKUP($Z66,Lookup!$A$1:$P$20,9,FALSE),"")</f>
        <v>2</v>
      </c>
      <c r="AH66" s="133"/>
      <c r="AI66" s="133">
        <f>IFERROR(VLOOKUP($Z66,Lookup!$A$1:$P$20,10,FALSE),"")</f>
        <v>2</v>
      </c>
      <c r="AJ66" s="133">
        <f>IFERROR(VLOOKUP($Z66,Lookup!$A$1:$P$20,11,FALSE),"")</f>
        <v>0</v>
      </c>
      <c r="AK66" s="133"/>
      <c r="AL66" s="133">
        <f>IFERROR(VLOOKUP($Z66,Lookup!$A$1:$P$20,13,FALSE),"")</f>
        <v>0</v>
      </c>
      <c r="AM66" s="133">
        <f>IFERROR(VLOOKUP($Z66,Lookup!$A$1:$P$20,14,FALSE),"")</f>
        <v>0</v>
      </c>
      <c r="AN66" s="133">
        <f>IFERROR(VLOOKUP($Z66,Lookup!$A$1:$P$20,15,FALSE),"")</f>
        <v>0</v>
      </c>
      <c r="AO66" s="133">
        <f>IFERROR(VLOOKUP($Z66,Lookup!$A$1:$P$20,16,FALSE),"")</f>
        <v>0</v>
      </c>
      <c r="AP66" s="133">
        <f>IFERROR(VLOOKUP($Z66,Lookup!$A$1:$Q$20,17,FALSE),"")</f>
        <v>1</v>
      </c>
      <c r="AQ66" s="129"/>
      <c r="AR66" s="129"/>
      <c r="AS66" s="135"/>
      <c r="AT66" s="135"/>
      <c r="AU66" s="136">
        <f t="shared" si="18"/>
        <v>0</v>
      </c>
      <c r="AV66" s="137" t="s">
        <v>1014</v>
      </c>
      <c r="AW66" s="138"/>
      <c r="AX66" s="135"/>
      <c r="AY66" s="135"/>
      <c r="AZ66" s="135"/>
      <c r="BA66" s="135"/>
      <c r="BB66" s="135"/>
      <c r="BC66" s="135"/>
      <c r="BD66" s="135"/>
      <c r="BE66" s="135">
        <v>1</v>
      </c>
      <c r="BF66" s="135"/>
      <c r="BH66" s="150"/>
      <c r="BI66" s="148"/>
      <c r="BJ66" s="148"/>
      <c r="BK66" s="143"/>
      <c r="BN66" s="372"/>
      <c r="BO66" s="372" t="s">
        <v>2845</v>
      </c>
      <c r="BP66" s="156"/>
      <c r="BV66" s="371"/>
      <c r="BW66" s="371"/>
      <c r="BX66" s="371"/>
      <c r="BY66" s="371"/>
      <c r="BZ66" s="371"/>
      <c r="CA66" s="371"/>
      <c r="CB66" s="371"/>
      <c r="CC66" s="147" t="s">
        <v>2094</v>
      </c>
      <c r="CD66" s="383">
        <f t="shared" si="9"/>
        <v>500</v>
      </c>
      <c r="CE66" s="383" t="str">
        <f t="shared" si="10"/>
        <v/>
      </c>
      <c r="CF66" s="383" t="str">
        <f t="shared" si="11"/>
        <v/>
      </c>
      <c r="CG66" s="383" t="str">
        <f t="shared" si="12"/>
        <v/>
      </c>
    </row>
    <row r="67" spans="1:154" s="139" customFormat="1" ht="39.75" customHeight="1">
      <c r="A67" s="126" t="s">
        <v>362</v>
      </c>
      <c r="B67" s="379" t="s">
        <v>1034</v>
      </c>
      <c r="C67" s="379" t="s">
        <v>1035</v>
      </c>
      <c r="D67" s="379" t="s">
        <v>37</v>
      </c>
      <c r="E67" s="372" t="s">
        <v>40</v>
      </c>
      <c r="F67" s="372">
        <v>78216</v>
      </c>
      <c r="G67" s="129" t="s">
        <v>1036</v>
      </c>
      <c r="H67" s="130" t="s">
        <v>1037</v>
      </c>
      <c r="I67" s="129" t="s">
        <v>1038</v>
      </c>
      <c r="J67" s="131">
        <v>43851</v>
      </c>
      <c r="K67" s="129">
        <v>1972</v>
      </c>
      <c r="L67" s="94"/>
      <c r="M67" s="94"/>
      <c r="N67" s="94"/>
      <c r="O67" s="94"/>
      <c r="P67" s="94"/>
      <c r="Q67" s="94">
        <v>300</v>
      </c>
      <c r="R67" s="94">
        <v>200</v>
      </c>
      <c r="S67" s="94"/>
      <c r="T67" s="98">
        <f t="shared" si="6"/>
        <v>500</v>
      </c>
      <c r="U67" s="129" t="s">
        <v>927</v>
      </c>
      <c r="V67" s="98"/>
      <c r="W67" s="129"/>
      <c r="X67" s="129"/>
      <c r="Y67" s="132" t="s">
        <v>2902</v>
      </c>
      <c r="Z67" s="133" t="str">
        <f t="shared" si="17"/>
        <v>Blue</v>
      </c>
      <c r="AA67" s="133" t="str">
        <f>IFERROR(VLOOKUP($Z67,Lookup!$A$1:$P$20,2,FALSE),"")</f>
        <v>Level 5</v>
      </c>
      <c r="AB67" s="133" t="s">
        <v>362</v>
      </c>
      <c r="AC67" s="134"/>
      <c r="AD67" s="133">
        <f>IFERROR(VLOOKUP($Z67,Lookup!$A$1:$P$20,7,FALSE),"")</f>
        <v>0</v>
      </c>
      <c r="AE67" s="380"/>
      <c r="AF67" s="133">
        <f>IFERROR(VLOOKUP($Z67,Lookup!$A$1:$P$20,8,FALSE),"")</f>
        <v>2</v>
      </c>
      <c r="AG67" s="133">
        <f>IFERROR(VLOOKUP($Z67,Lookup!$A$1:$P$20,9,FALSE),"")</f>
        <v>2</v>
      </c>
      <c r="AH67" s="133"/>
      <c r="AI67" s="133">
        <f>IFERROR(VLOOKUP($Z67,Lookup!$A$1:$P$20,10,FALSE),"")</f>
        <v>2</v>
      </c>
      <c r="AJ67" s="133">
        <f>IFERROR(VLOOKUP($Z67,Lookup!$A$1:$P$20,11,FALSE),"")</f>
        <v>0</v>
      </c>
      <c r="AK67" s="133"/>
      <c r="AL67" s="133">
        <f>IFERROR(VLOOKUP($Z67,Lookup!$A$1:$P$20,13,FALSE),"")</f>
        <v>0</v>
      </c>
      <c r="AM67" s="133">
        <f>IFERROR(VLOOKUP($Z67,Lookup!$A$1:$P$20,14,FALSE),"")</f>
        <v>0</v>
      </c>
      <c r="AN67" s="133">
        <f>IFERROR(VLOOKUP($Z67,Lookup!$A$1:$P$20,15,FALSE),"")</f>
        <v>0</v>
      </c>
      <c r="AO67" s="133">
        <f>IFERROR(VLOOKUP($Z67,Lookup!$A$1:$P$20,16,FALSE),"")</f>
        <v>0</v>
      </c>
      <c r="AP67" s="133">
        <f>IFERROR(VLOOKUP($Z67,Lookup!$A$1:$Q$20,17,FALSE),"")</f>
        <v>1</v>
      </c>
      <c r="AQ67" s="129"/>
      <c r="AR67" s="129"/>
      <c r="AS67" s="135"/>
      <c r="AT67" s="135"/>
      <c r="AU67" s="136">
        <f t="shared" si="18"/>
        <v>0</v>
      </c>
      <c r="AV67" s="137" t="s">
        <v>1039</v>
      </c>
      <c r="AW67" s="138"/>
      <c r="AX67" s="135"/>
      <c r="AY67" s="135"/>
      <c r="AZ67" s="135"/>
      <c r="BA67" s="135"/>
      <c r="BB67" s="135"/>
      <c r="BC67" s="135"/>
      <c r="BD67" s="135"/>
      <c r="BE67" s="135"/>
      <c r="BF67" s="135"/>
      <c r="BH67" s="150"/>
      <c r="BI67" s="148"/>
      <c r="BJ67" s="148"/>
      <c r="BK67" s="143"/>
      <c r="BP67" s="156"/>
      <c r="BQ67" s="371"/>
      <c r="BR67" s="139" t="s">
        <v>2882</v>
      </c>
      <c r="BV67" s="371"/>
      <c r="BW67" s="371"/>
      <c r="BX67" s="371"/>
      <c r="BY67" s="371"/>
      <c r="BZ67" s="371"/>
      <c r="CA67" s="371"/>
      <c r="CB67" s="371"/>
      <c r="CC67" s="393" t="str">
        <f t="shared" ref="CC67:CC69" si="23">I67</f>
        <v>Travis Cody</v>
      </c>
      <c r="CD67" s="394" t="str">
        <f t="shared" si="9"/>
        <v/>
      </c>
      <c r="CE67" s="394" t="str">
        <f t="shared" si="10"/>
        <v/>
      </c>
      <c r="CF67" s="394" t="str">
        <f t="shared" si="11"/>
        <v/>
      </c>
      <c r="CG67" s="394">
        <f t="shared" si="12"/>
        <v>500</v>
      </c>
    </row>
    <row r="68" spans="1:154" s="139" customFormat="1" ht="39.75" customHeight="1">
      <c r="A68" s="126" t="s">
        <v>362</v>
      </c>
      <c r="B68" s="379" t="s">
        <v>2010</v>
      </c>
      <c r="C68" s="379" t="s">
        <v>1035</v>
      </c>
      <c r="D68" s="379" t="s">
        <v>37</v>
      </c>
      <c r="E68" s="372" t="s">
        <v>40</v>
      </c>
      <c r="F68" s="372">
        <v>78216</v>
      </c>
      <c r="G68" s="129" t="s">
        <v>2011</v>
      </c>
      <c r="H68" s="130" t="s">
        <v>1037</v>
      </c>
      <c r="I68" s="129" t="s">
        <v>1038</v>
      </c>
      <c r="J68" s="131">
        <v>43851</v>
      </c>
      <c r="K68" s="129">
        <v>1972</v>
      </c>
      <c r="L68" s="94"/>
      <c r="M68" s="94"/>
      <c r="N68" s="94"/>
      <c r="O68" s="94"/>
      <c r="P68" s="94"/>
      <c r="Q68" s="94"/>
      <c r="R68" s="94">
        <v>500</v>
      </c>
      <c r="S68" s="94"/>
      <c r="T68" s="98">
        <f t="shared" si="6"/>
        <v>500</v>
      </c>
      <c r="U68" s="129" t="s">
        <v>927</v>
      </c>
      <c r="V68" s="98"/>
      <c r="W68" s="129"/>
      <c r="X68" s="129"/>
      <c r="Y68" s="132" t="s">
        <v>2902</v>
      </c>
      <c r="Z68" s="133" t="str">
        <f t="shared" si="17"/>
        <v>Blue</v>
      </c>
      <c r="AA68" s="133" t="str">
        <f>IFERROR(VLOOKUP($Z68,Lookup!$A$1:$P$20,2,FALSE),"")</f>
        <v>Level 5</v>
      </c>
      <c r="AB68" s="133"/>
      <c r="AC68" s="134"/>
      <c r="AD68" s="133">
        <f>IFERROR(VLOOKUP($Z68,Lookup!$A$1:$P$20,7,FALSE),"")</f>
        <v>0</v>
      </c>
      <c r="AE68" s="380"/>
      <c r="AF68" s="133">
        <f>IFERROR(VLOOKUP($Z68,Lookup!$A$1:$P$20,8,FALSE),"")</f>
        <v>2</v>
      </c>
      <c r="AG68" s="133">
        <f>IFERROR(VLOOKUP($Z68,Lookup!$A$1:$P$20,9,FALSE),"")</f>
        <v>2</v>
      </c>
      <c r="AH68" s="133"/>
      <c r="AI68" s="133">
        <f>IFERROR(VLOOKUP($Z68,Lookup!$A$1:$P$20,10,FALSE),"")</f>
        <v>2</v>
      </c>
      <c r="AJ68" s="133">
        <f>IFERROR(VLOOKUP($Z68,Lookup!$A$1:$P$20,11,FALSE),"")</f>
        <v>0</v>
      </c>
      <c r="AK68" s="133"/>
      <c r="AL68" s="133">
        <f>IFERROR(VLOOKUP($Z68,Lookup!$A$1:$P$20,13,FALSE),"")</f>
        <v>0</v>
      </c>
      <c r="AM68" s="133">
        <f>IFERROR(VLOOKUP($Z68,Lookup!$A$1:$P$20,14,FALSE),"")</f>
        <v>0</v>
      </c>
      <c r="AN68" s="133">
        <f>IFERROR(VLOOKUP($Z68,Lookup!$A$1:$P$20,15,FALSE),"")</f>
        <v>0</v>
      </c>
      <c r="AO68" s="133">
        <f>IFERROR(VLOOKUP($Z68,Lookup!$A$1:$P$20,16,FALSE),"")</f>
        <v>0</v>
      </c>
      <c r="AP68" s="133">
        <f>IFERROR(VLOOKUP($Z68,Lookup!$A$1:$Q$20,17,FALSE),"")</f>
        <v>1</v>
      </c>
      <c r="AQ68" s="129"/>
      <c r="AR68" s="129"/>
      <c r="AS68" s="135"/>
      <c r="AT68" s="135"/>
      <c r="AU68" s="136">
        <f t="shared" si="18"/>
        <v>0</v>
      </c>
      <c r="AV68" s="137" t="s">
        <v>1040</v>
      </c>
      <c r="AW68" s="138"/>
      <c r="AX68" s="135"/>
      <c r="AY68" s="135"/>
      <c r="AZ68" s="135"/>
      <c r="BA68" s="135"/>
      <c r="BB68" s="135"/>
      <c r="BC68" s="135"/>
      <c r="BD68" s="135"/>
      <c r="BE68" s="135"/>
      <c r="BF68" s="135"/>
      <c r="BG68" s="143"/>
      <c r="BH68" s="143"/>
      <c r="BI68" s="148"/>
      <c r="BJ68" s="148"/>
      <c r="BK68" s="143"/>
      <c r="BN68" s="148"/>
      <c r="BO68" s="148"/>
      <c r="BP68" s="151"/>
      <c r="BQ68" s="148"/>
      <c r="BV68" s="371"/>
      <c r="BW68" s="371"/>
      <c r="BX68" s="371"/>
      <c r="BY68" s="371"/>
      <c r="BZ68" s="371"/>
      <c r="CA68" s="371"/>
      <c r="CB68" s="371"/>
      <c r="CC68" s="393" t="str">
        <f t="shared" si="23"/>
        <v>Travis Cody</v>
      </c>
      <c r="CD68" s="394" t="str">
        <f t="shared" si="9"/>
        <v/>
      </c>
      <c r="CE68" s="394" t="str">
        <f t="shared" si="10"/>
        <v/>
      </c>
      <c r="CF68" s="394" t="str">
        <f t="shared" si="11"/>
        <v/>
      </c>
      <c r="CG68" s="394">
        <f t="shared" si="12"/>
        <v>500</v>
      </c>
    </row>
    <row r="69" spans="1:154" s="139" customFormat="1" ht="39.75" customHeight="1">
      <c r="A69" s="126" t="s">
        <v>2529</v>
      </c>
      <c r="B69" s="379" t="s">
        <v>1034</v>
      </c>
      <c r="C69" s="379" t="s">
        <v>1035</v>
      </c>
      <c r="D69" s="379" t="s">
        <v>37</v>
      </c>
      <c r="E69" s="372" t="s">
        <v>40</v>
      </c>
      <c r="F69" s="372">
        <v>78216</v>
      </c>
      <c r="G69" s="129" t="s">
        <v>1036</v>
      </c>
      <c r="H69" s="130" t="s">
        <v>1037</v>
      </c>
      <c r="I69" s="129" t="s">
        <v>1038</v>
      </c>
      <c r="J69" s="131">
        <v>43851</v>
      </c>
      <c r="K69" s="129">
        <v>1972</v>
      </c>
      <c r="L69" s="94"/>
      <c r="M69" s="94"/>
      <c r="N69" s="94"/>
      <c r="O69" s="94"/>
      <c r="P69" s="94"/>
      <c r="Q69" s="94"/>
      <c r="R69" s="94">
        <v>100</v>
      </c>
      <c r="S69" s="94"/>
      <c r="T69" s="98">
        <f t="shared" si="6"/>
        <v>100</v>
      </c>
      <c r="U69" s="129" t="s">
        <v>931</v>
      </c>
      <c r="V69" s="98"/>
      <c r="W69" s="129"/>
      <c r="X69" s="129"/>
      <c r="Y69" s="132" t="s">
        <v>2902</v>
      </c>
      <c r="Z69" s="133" t="str">
        <f t="shared" si="17"/>
        <v>White</v>
      </c>
      <c r="AA69" s="133" t="str">
        <f>IFERROR(VLOOKUP($Z69,Lookup!$A$1:$P$20,2,FALSE),"")</f>
        <v>Level 7</v>
      </c>
      <c r="AB69" s="133" t="s">
        <v>362</v>
      </c>
      <c r="AC69" s="134"/>
      <c r="AD69" s="133">
        <f>IFERROR(VLOOKUP($Z69,Lookup!$A$1:$P$20,7,FALSE),"")</f>
        <v>0</v>
      </c>
      <c r="AE69" s="380"/>
      <c r="AF69" s="133">
        <f>IFERROR(VLOOKUP($Z69,Lookup!$A$1:$P$20,8,FALSE),"")</f>
        <v>1</v>
      </c>
      <c r="AG69" s="133">
        <f>IFERROR(VLOOKUP($Z69,Lookup!$A$1:$P$20,9,FALSE),"")</f>
        <v>0</v>
      </c>
      <c r="AH69" s="133"/>
      <c r="AI69" s="133">
        <f>IFERROR(VLOOKUP($Z69,Lookup!$A$1:$P$20,10,FALSE),"")</f>
        <v>0</v>
      </c>
      <c r="AJ69" s="133">
        <f>IFERROR(VLOOKUP($Z69,Lookup!$A$1:$P$20,11,FALSE),"")</f>
        <v>0</v>
      </c>
      <c r="AK69" s="133"/>
      <c r="AL69" s="133">
        <f>IFERROR(VLOOKUP($Z69,Lookup!$A$1:$P$20,13,FALSE),"")</f>
        <v>0</v>
      </c>
      <c r="AM69" s="133">
        <f>IFERROR(VLOOKUP($Z69,Lookup!$A$1:$P$20,14,FALSE),"")</f>
        <v>0</v>
      </c>
      <c r="AN69" s="133">
        <f>IFERROR(VLOOKUP($Z69,Lookup!$A$1:$P$20,15,FALSE),"")</f>
        <v>0</v>
      </c>
      <c r="AO69" s="133">
        <f>IFERROR(VLOOKUP($Z69,Lookup!$A$1:$P$20,16,FALSE),"")</f>
        <v>0</v>
      </c>
      <c r="AP69" s="133">
        <f>IFERROR(VLOOKUP($Z69,Lookup!$A$1:$Q$20,17,FALSE),"")</f>
        <v>0</v>
      </c>
      <c r="AQ69" s="129"/>
      <c r="AR69" s="129"/>
      <c r="AS69" s="135"/>
      <c r="AT69" s="135"/>
      <c r="AU69" s="136">
        <f t="shared" si="18"/>
        <v>0</v>
      </c>
      <c r="AV69" s="137" t="s">
        <v>1040</v>
      </c>
      <c r="AW69" s="138"/>
      <c r="AX69" s="135"/>
      <c r="AY69" s="135"/>
      <c r="AZ69" s="135"/>
      <c r="BA69" s="135"/>
      <c r="BB69" s="135"/>
      <c r="BC69" s="135"/>
      <c r="BD69" s="135"/>
      <c r="BE69" s="135"/>
      <c r="BF69" s="135"/>
      <c r="BH69" s="150"/>
      <c r="BI69" s="148"/>
      <c r="BJ69" s="148"/>
      <c r="BK69" s="143"/>
      <c r="BP69" s="156"/>
      <c r="BQ69" s="371"/>
      <c r="BR69" s="139" t="s">
        <v>2882</v>
      </c>
      <c r="BV69" s="371"/>
      <c r="BW69" s="371"/>
      <c r="BX69" s="371"/>
      <c r="BY69" s="371"/>
      <c r="BZ69" s="371"/>
      <c r="CA69" s="371"/>
      <c r="CB69" s="371"/>
      <c r="CC69" s="393" t="str">
        <f t="shared" si="23"/>
        <v>Travis Cody</v>
      </c>
      <c r="CD69" s="394" t="str">
        <f t="shared" si="9"/>
        <v/>
      </c>
      <c r="CE69" s="394" t="str">
        <f t="shared" si="10"/>
        <v/>
      </c>
      <c r="CF69" s="394" t="str">
        <f t="shared" si="11"/>
        <v/>
      </c>
      <c r="CG69" s="394">
        <f t="shared" si="12"/>
        <v>100</v>
      </c>
    </row>
    <row r="70" spans="1:154" s="139" customFormat="1" ht="39.75" customHeight="1">
      <c r="A70" s="126" t="s">
        <v>362</v>
      </c>
      <c r="B70" s="379" t="s">
        <v>1669</v>
      </c>
      <c r="C70" s="379" t="s">
        <v>1670</v>
      </c>
      <c r="D70" s="379" t="s">
        <v>1671</v>
      </c>
      <c r="E70" s="372" t="s">
        <v>40</v>
      </c>
      <c r="F70" s="372">
        <v>78072</v>
      </c>
      <c r="G70" s="129"/>
      <c r="H70" s="130"/>
      <c r="I70" s="129"/>
      <c r="J70" s="131"/>
      <c r="K70" s="129"/>
      <c r="L70" s="94"/>
      <c r="M70" s="94">
        <v>500</v>
      </c>
      <c r="N70" s="94"/>
      <c r="O70" s="94"/>
      <c r="P70" s="94"/>
      <c r="Q70" s="94"/>
      <c r="R70" s="94"/>
      <c r="S70" s="94"/>
      <c r="T70" s="98">
        <f t="shared" si="6"/>
        <v>500</v>
      </c>
      <c r="U70" s="129" t="s">
        <v>927</v>
      </c>
      <c r="V70" s="98"/>
      <c r="W70" s="129"/>
      <c r="X70" s="129"/>
      <c r="Y70" s="132"/>
      <c r="Z70" s="133" t="str">
        <f t="shared" si="17"/>
        <v>Blue</v>
      </c>
      <c r="AA70" s="133" t="str">
        <f>IFERROR(VLOOKUP($Z70,Lookup!$A$1:$P$20,2,FALSE),"")</f>
        <v>Level 5</v>
      </c>
      <c r="AB70" s="133" t="s">
        <v>362</v>
      </c>
      <c r="AC70" s="134"/>
      <c r="AD70" s="133">
        <f>IFERROR(VLOOKUP($Z70,Lookup!$A$1:$P$20,7,FALSE),"")</f>
        <v>0</v>
      </c>
      <c r="AE70" s="380"/>
      <c r="AF70" s="133">
        <f>IFERROR(VLOOKUP($Z70,Lookup!$A$1:$P$20,8,FALSE),"")</f>
        <v>2</v>
      </c>
      <c r="AG70" s="133">
        <f>IFERROR(VLOOKUP($Z70,Lookup!$A$1:$P$20,9,FALSE),"")</f>
        <v>2</v>
      </c>
      <c r="AH70" s="133"/>
      <c r="AI70" s="133">
        <f>IFERROR(VLOOKUP($Z70,Lookup!$A$1:$P$20,10,FALSE),"")</f>
        <v>2</v>
      </c>
      <c r="AJ70" s="133">
        <f>IFERROR(VLOOKUP($Z70,Lookup!$A$1:$P$20,11,FALSE),"")</f>
        <v>0</v>
      </c>
      <c r="AK70" s="133"/>
      <c r="AL70" s="133">
        <f>IFERROR(VLOOKUP($Z70,Lookup!$A$1:$P$20,13,FALSE),"")</f>
        <v>0</v>
      </c>
      <c r="AM70" s="133">
        <f>IFERROR(VLOOKUP($Z70,Lookup!$A$1:$P$20,14,FALSE),"")</f>
        <v>0</v>
      </c>
      <c r="AN70" s="133">
        <f>IFERROR(VLOOKUP($Z70,Lookup!$A$1:$P$20,15,FALSE),"")</f>
        <v>0</v>
      </c>
      <c r="AO70" s="133">
        <f>IFERROR(VLOOKUP($Z70,Lookup!$A$1:$P$20,16,FALSE),"")</f>
        <v>0</v>
      </c>
      <c r="AP70" s="133">
        <f>IFERROR(VLOOKUP($Z70,Lookup!$A$1:$Q$20,17,FALSE),"")</f>
        <v>1</v>
      </c>
      <c r="AQ70" s="129"/>
      <c r="AR70" s="129"/>
      <c r="AS70" s="135"/>
      <c r="AT70" s="135"/>
      <c r="AU70" s="136">
        <f t="shared" si="18"/>
        <v>0</v>
      </c>
      <c r="AV70" s="137" t="s">
        <v>1014</v>
      </c>
      <c r="AW70" s="133"/>
      <c r="AX70" s="129"/>
      <c r="AY70" s="129"/>
      <c r="AZ70" s="129"/>
      <c r="BA70" s="129"/>
      <c r="BB70" s="135"/>
      <c r="BC70" s="135"/>
      <c r="BD70" s="135"/>
      <c r="BE70" s="135"/>
      <c r="BF70" s="135"/>
      <c r="BH70" s="150"/>
      <c r="BI70" s="148"/>
      <c r="BJ70" s="148"/>
      <c r="BK70" s="143"/>
      <c r="BP70" s="156"/>
      <c r="BR70" s="139" t="s">
        <v>2837</v>
      </c>
      <c r="BS70" s="139">
        <v>19</v>
      </c>
      <c r="BV70" s="371"/>
      <c r="BW70" s="371"/>
      <c r="BX70" s="371"/>
      <c r="BY70" s="371"/>
      <c r="BZ70" s="371"/>
      <c r="CA70" s="371"/>
      <c r="CB70" s="371"/>
      <c r="CC70" s="147" t="s">
        <v>2094</v>
      </c>
      <c r="CD70" s="383">
        <f t="shared" si="9"/>
        <v>500</v>
      </c>
      <c r="CE70" s="383" t="str">
        <f t="shared" si="10"/>
        <v/>
      </c>
      <c r="CF70" s="383" t="str">
        <f t="shared" si="11"/>
        <v/>
      </c>
      <c r="CG70" s="383" t="str">
        <f t="shared" si="12"/>
        <v/>
      </c>
    </row>
    <row r="71" spans="1:154" s="139" customFormat="1" ht="39.75" customHeight="1">
      <c r="A71" s="126" t="s">
        <v>362</v>
      </c>
      <c r="B71" s="379" t="s">
        <v>1681</v>
      </c>
      <c r="C71" s="379" t="s">
        <v>2903</v>
      </c>
      <c r="D71" s="379" t="s">
        <v>37</v>
      </c>
      <c r="E71" s="372" t="s">
        <v>40</v>
      </c>
      <c r="F71" s="372">
        <v>78229</v>
      </c>
      <c r="G71" s="129" t="s">
        <v>1683</v>
      </c>
      <c r="H71" s="130" t="s">
        <v>1684</v>
      </c>
      <c r="I71" s="129" t="s">
        <v>996</v>
      </c>
      <c r="J71" s="131"/>
      <c r="K71" s="129"/>
      <c r="L71" s="94"/>
      <c r="M71" s="94"/>
      <c r="N71" s="94"/>
      <c r="O71" s="94"/>
      <c r="P71" s="94">
        <v>750</v>
      </c>
      <c r="Q71" s="94"/>
      <c r="R71" s="94"/>
      <c r="S71" s="94"/>
      <c r="T71" s="98">
        <f t="shared" si="6"/>
        <v>750</v>
      </c>
      <c r="U71" s="129" t="s">
        <v>927</v>
      </c>
      <c r="V71" s="98"/>
      <c r="W71" s="129"/>
      <c r="X71" s="129"/>
      <c r="Y71" s="132"/>
      <c r="Z71" s="133" t="str">
        <f t="shared" si="17"/>
        <v>Blue</v>
      </c>
      <c r="AA71" s="133" t="str">
        <f>IFERROR(VLOOKUP($Z71,Lookup!$A$1:$P$20,2,FALSE),"")</f>
        <v>Level 5</v>
      </c>
      <c r="AB71" s="133"/>
      <c r="AC71" s="134"/>
      <c r="AD71" s="133">
        <f>IFERROR(VLOOKUP($Z71,Lookup!$A$1:$P$20,7,FALSE),"")</f>
        <v>0</v>
      </c>
      <c r="AE71" s="380"/>
      <c r="AF71" s="133">
        <f>IFERROR(VLOOKUP($Z71,Lookup!$A$1:$P$20,8,FALSE),"")</f>
        <v>2</v>
      </c>
      <c r="AG71" s="133">
        <f>IFERROR(VLOOKUP($Z71,Lookup!$A$1:$P$20,9,FALSE),"")</f>
        <v>2</v>
      </c>
      <c r="AH71" s="133"/>
      <c r="AI71" s="133">
        <f>IFERROR(VLOOKUP($Z71,Lookup!$A$1:$P$20,10,FALSE),"")</f>
        <v>2</v>
      </c>
      <c r="AJ71" s="133">
        <f>IFERROR(VLOOKUP($Z71,Lookup!$A$1:$P$20,11,FALSE),"")</f>
        <v>0</v>
      </c>
      <c r="AK71" s="133"/>
      <c r="AL71" s="133">
        <f>IFERROR(VLOOKUP($Z71,Lookup!$A$1:$P$20,13,FALSE),"")</f>
        <v>0</v>
      </c>
      <c r="AM71" s="133">
        <f>IFERROR(VLOOKUP($Z71,Lookup!$A$1:$P$20,14,FALSE),"")</f>
        <v>0</v>
      </c>
      <c r="AN71" s="133">
        <f>IFERROR(VLOOKUP($Z71,Lookup!$A$1:$P$20,15,FALSE),"")</f>
        <v>0</v>
      </c>
      <c r="AO71" s="133">
        <f>IFERROR(VLOOKUP($Z71,Lookup!$A$1:$P$20,16,FALSE),"")</f>
        <v>0</v>
      </c>
      <c r="AP71" s="133">
        <f>IFERROR(VLOOKUP($Z71,Lookup!$A$1:$Q$20,17,FALSE),"")</f>
        <v>1</v>
      </c>
      <c r="AQ71" s="129"/>
      <c r="AR71" s="129"/>
      <c r="AS71" s="135"/>
      <c r="AT71" s="135"/>
      <c r="AU71" s="136">
        <f t="shared" si="18"/>
        <v>750</v>
      </c>
      <c r="AV71" s="137" t="s">
        <v>1004</v>
      </c>
      <c r="AW71" s="138"/>
      <c r="AX71" s="135"/>
      <c r="AY71" s="135"/>
      <c r="AZ71" s="135"/>
      <c r="BA71" s="135"/>
      <c r="BB71" s="135"/>
      <c r="BC71" s="135"/>
      <c r="BD71" s="135"/>
      <c r="BE71" s="135"/>
      <c r="BF71" s="135"/>
      <c r="BH71" s="150"/>
      <c r="BI71" s="129"/>
      <c r="BJ71" s="129"/>
      <c r="BK71" s="150"/>
      <c r="BN71" s="148"/>
      <c r="BO71" s="148"/>
      <c r="BP71" s="156"/>
      <c r="BV71" s="371"/>
      <c r="BW71" s="371"/>
      <c r="BX71" s="371"/>
      <c r="BY71" s="371"/>
      <c r="BZ71" s="371"/>
      <c r="CA71" s="371"/>
      <c r="CB71" s="371"/>
      <c r="CC71" s="147" t="str">
        <f t="shared" ref="CC71:CC73" si="24">I71</f>
        <v>Marcus Demel</v>
      </c>
      <c r="CD71" s="383" t="str">
        <f t="shared" si="9"/>
        <v/>
      </c>
      <c r="CE71" s="383" t="str">
        <f t="shared" si="10"/>
        <v/>
      </c>
      <c r="CF71" s="383" t="str">
        <f t="shared" si="11"/>
        <v/>
      </c>
      <c r="CG71" s="383">
        <f t="shared" si="12"/>
        <v>750</v>
      </c>
    </row>
    <row r="72" spans="1:154" s="139" customFormat="1" ht="39.75" customHeight="1">
      <c r="A72" s="126" t="s">
        <v>362</v>
      </c>
      <c r="B72" s="379" t="s">
        <v>1689</v>
      </c>
      <c r="C72" s="379" t="s">
        <v>1690</v>
      </c>
      <c r="D72" s="379" t="s">
        <v>37</v>
      </c>
      <c r="E72" s="372" t="s">
        <v>40</v>
      </c>
      <c r="F72" s="372">
        <v>78213</v>
      </c>
      <c r="G72" s="129" t="s">
        <v>1691</v>
      </c>
      <c r="H72" s="130" t="s">
        <v>1692</v>
      </c>
      <c r="I72" s="129" t="s">
        <v>560</v>
      </c>
      <c r="J72" s="131">
        <v>43854</v>
      </c>
      <c r="K72" s="129">
        <v>1996</v>
      </c>
      <c r="L72" s="94"/>
      <c r="M72" s="94">
        <v>500</v>
      </c>
      <c r="N72" s="94"/>
      <c r="O72" s="94"/>
      <c r="P72" s="94"/>
      <c r="Q72" s="94"/>
      <c r="R72" s="94"/>
      <c r="S72" s="94"/>
      <c r="T72" s="98">
        <f t="shared" si="6"/>
        <v>500</v>
      </c>
      <c r="U72" s="129" t="s">
        <v>927</v>
      </c>
      <c r="V72" s="98"/>
      <c r="W72" s="129"/>
      <c r="X72" s="129"/>
      <c r="Y72" s="132"/>
      <c r="Z72" s="133" t="str">
        <f t="shared" si="17"/>
        <v>Blue</v>
      </c>
      <c r="AA72" s="133" t="str">
        <f>IFERROR(VLOOKUP($Z72,Lookup!$A$1:$P$20,2,FALSE),"")</f>
        <v>Level 5</v>
      </c>
      <c r="AB72" s="133"/>
      <c r="AC72" s="134"/>
      <c r="AD72" s="133">
        <f>IFERROR(VLOOKUP($Z72,Lookup!$A$1:$P$20,7,FALSE),"")</f>
        <v>0</v>
      </c>
      <c r="AE72" s="380"/>
      <c r="AF72" s="133">
        <f>IFERROR(VLOOKUP($Z72,Lookup!$A$1:$P$20,8,FALSE),"")</f>
        <v>2</v>
      </c>
      <c r="AG72" s="133">
        <f>IFERROR(VLOOKUP($Z72,Lookup!$A$1:$P$20,9,FALSE),"")</f>
        <v>2</v>
      </c>
      <c r="AH72" s="133"/>
      <c r="AI72" s="133">
        <f>IFERROR(VLOOKUP($Z72,Lookup!$A$1:$P$20,10,FALSE),"")</f>
        <v>2</v>
      </c>
      <c r="AJ72" s="133">
        <f>IFERROR(VLOOKUP($Z72,Lookup!$A$1:$P$20,11,FALSE),"")</f>
        <v>0</v>
      </c>
      <c r="AK72" s="133"/>
      <c r="AL72" s="133">
        <f>IFERROR(VLOOKUP($Z72,Lookup!$A$1:$P$20,13,FALSE),"")</f>
        <v>0</v>
      </c>
      <c r="AM72" s="133">
        <f>IFERROR(VLOOKUP($Z72,Lookup!$A$1:$P$20,14,FALSE),"")</f>
        <v>0</v>
      </c>
      <c r="AN72" s="133">
        <f>IFERROR(VLOOKUP($Z72,Lookup!$A$1:$P$20,15,FALSE),"")</f>
        <v>0</v>
      </c>
      <c r="AO72" s="133">
        <f>IFERROR(VLOOKUP($Z72,Lookup!$A$1:$P$20,16,FALSE),"")</f>
        <v>0</v>
      </c>
      <c r="AP72" s="133">
        <f>IFERROR(VLOOKUP($Z72,Lookup!$A$1:$Q$20,17,FALSE),"")</f>
        <v>1</v>
      </c>
      <c r="AQ72" s="129"/>
      <c r="AR72" s="129"/>
      <c r="AS72" s="135"/>
      <c r="AT72" s="135"/>
      <c r="AU72" s="136">
        <f t="shared" si="18"/>
        <v>0</v>
      </c>
      <c r="AV72" s="137" t="s">
        <v>1014</v>
      </c>
      <c r="AW72" s="138"/>
      <c r="AX72" s="135"/>
      <c r="AY72" s="135"/>
      <c r="AZ72" s="135"/>
      <c r="BA72" s="135"/>
      <c r="BB72" s="135"/>
      <c r="BC72" s="135"/>
      <c r="BD72" s="135"/>
      <c r="BE72" s="135">
        <v>1</v>
      </c>
      <c r="BF72" s="135"/>
      <c r="BH72" s="150"/>
      <c r="BI72" s="129"/>
      <c r="BJ72" s="129"/>
      <c r="BK72" s="150"/>
      <c r="BN72" s="372"/>
      <c r="BO72" s="372" t="s">
        <v>2845</v>
      </c>
      <c r="BP72" s="156"/>
      <c r="BV72" s="371"/>
      <c r="BW72" s="371"/>
      <c r="BX72" s="371"/>
      <c r="BY72" s="371"/>
      <c r="BZ72" s="371"/>
      <c r="CA72" s="371"/>
      <c r="CB72" s="371"/>
      <c r="CC72" s="147" t="str">
        <f t="shared" si="24"/>
        <v>TJ Rogers</v>
      </c>
      <c r="CD72" s="383">
        <f t="shared" si="9"/>
        <v>500</v>
      </c>
      <c r="CE72" s="383" t="str">
        <f t="shared" si="10"/>
        <v/>
      </c>
      <c r="CF72" s="383" t="str">
        <f t="shared" si="11"/>
        <v/>
      </c>
      <c r="CG72" s="383" t="str">
        <f t="shared" si="12"/>
        <v/>
      </c>
    </row>
    <row r="73" spans="1:154" s="139" customFormat="1" ht="39.75" customHeight="1">
      <c r="A73" s="126" t="s">
        <v>362</v>
      </c>
      <c r="B73" s="379" t="s">
        <v>2671</v>
      </c>
      <c r="C73" s="379" t="s">
        <v>1216</v>
      </c>
      <c r="D73" s="379" t="s">
        <v>37</v>
      </c>
      <c r="E73" s="372" t="s">
        <v>40</v>
      </c>
      <c r="F73" s="372">
        <v>78248</v>
      </c>
      <c r="G73" s="129" t="s">
        <v>1217</v>
      </c>
      <c r="H73" s="130" t="s">
        <v>1218</v>
      </c>
      <c r="I73" s="129" t="s">
        <v>996</v>
      </c>
      <c r="J73" s="131" t="s">
        <v>2904</v>
      </c>
      <c r="K73" s="129" t="s">
        <v>2905</v>
      </c>
      <c r="L73" s="94">
        <v>500</v>
      </c>
      <c r="M73" s="94"/>
      <c r="N73" s="94"/>
      <c r="O73" s="94"/>
      <c r="P73" s="94"/>
      <c r="Q73" s="94">
        <v>500</v>
      </c>
      <c r="R73" s="94"/>
      <c r="S73" s="94"/>
      <c r="T73" s="98">
        <f t="shared" si="6"/>
        <v>1000</v>
      </c>
      <c r="U73" s="129" t="s">
        <v>927</v>
      </c>
      <c r="V73" s="98"/>
      <c r="W73" s="129"/>
      <c r="X73" s="129"/>
      <c r="Y73" s="132"/>
      <c r="Z73" s="133" t="str">
        <f t="shared" si="17"/>
        <v>Trophy</v>
      </c>
      <c r="AA73" s="133" t="str">
        <f>IFERROR(VLOOKUP($Z73,Lookup!$A$1:$P$20,2,FALSE),"")</f>
        <v>Level 4</v>
      </c>
      <c r="AB73" s="133"/>
      <c r="AC73" s="134"/>
      <c r="AD73" s="133">
        <f>IFERROR(VLOOKUP($Z73,Lookup!$A$1:$P$20,7,FALSE),"")</f>
        <v>0</v>
      </c>
      <c r="AE73" s="380"/>
      <c r="AF73" s="133">
        <f>IFERROR(VLOOKUP($Z73,Lookup!$A$1:$P$20,8,FALSE),"")</f>
        <v>2</v>
      </c>
      <c r="AG73" s="133">
        <f>IFERROR(VLOOKUP($Z73,Lookup!$A$1:$P$20,9,FALSE),"")</f>
        <v>2</v>
      </c>
      <c r="AH73" s="133"/>
      <c r="AI73" s="133">
        <f>IFERROR(VLOOKUP($Z73,Lookup!$A$1:$P$20,10,FALSE),"")</f>
        <v>4</v>
      </c>
      <c r="AJ73" s="133" t="str">
        <f>IFERROR(VLOOKUP($Z73,Lookup!$A$1:$P$20,11,FALSE),"")</f>
        <v>Yes</v>
      </c>
      <c r="AK73" s="133"/>
      <c r="AL73" s="133" t="str">
        <f>IFERROR(VLOOKUP($Z73,Lookup!$A$1:$P$20,13,FALSE),"")</f>
        <v>Yes</v>
      </c>
      <c r="AM73" s="133">
        <f>IFERROR(VLOOKUP($Z73,Lookup!$A$1:$P$20,14,FALSE),"")</f>
        <v>0</v>
      </c>
      <c r="AN73" s="133">
        <f>IFERROR(VLOOKUP($Z73,Lookup!$A$1:$P$20,15,FALSE),"")</f>
        <v>0</v>
      </c>
      <c r="AO73" s="133">
        <f>IFERROR(VLOOKUP($Z73,Lookup!$A$1:$P$20,16,FALSE),"")</f>
        <v>0</v>
      </c>
      <c r="AP73" s="133">
        <f>IFERROR(VLOOKUP($Z73,Lookup!$A$1:$Q$20,17,FALSE),"")</f>
        <v>2</v>
      </c>
      <c r="AQ73" s="129"/>
      <c r="AR73" s="129"/>
      <c r="AS73" s="135"/>
      <c r="AT73" s="135"/>
      <c r="AU73" s="136">
        <f t="shared" si="18"/>
        <v>0</v>
      </c>
      <c r="AV73" s="137" t="s">
        <v>1219</v>
      </c>
      <c r="AW73" s="138"/>
      <c r="AX73" s="135"/>
      <c r="AY73" s="135"/>
      <c r="AZ73" s="135"/>
      <c r="BA73" s="135"/>
      <c r="BB73" s="135"/>
      <c r="BC73" s="135"/>
      <c r="BD73" s="135"/>
      <c r="BE73" s="135"/>
      <c r="BF73" s="135"/>
      <c r="BH73" s="150"/>
      <c r="BI73" s="129"/>
      <c r="BJ73" s="129"/>
      <c r="BK73" s="150"/>
      <c r="BN73" s="148"/>
      <c r="BO73" s="148"/>
      <c r="BP73" s="156"/>
      <c r="BV73" s="371"/>
      <c r="BW73" s="371"/>
      <c r="BX73" s="371"/>
      <c r="BY73" s="371"/>
      <c r="BZ73" s="371"/>
      <c r="CA73" s="371"/>
      <c r="CB73" s="371"/>
      <c r="CC73" s="147" t="str">
        <f t="shared" si="24"/>
        <v>Marcus Demel</v>
      </c>
      <c r="CD73" s="383">
        <f t="shared" si="9"/>
        <v>500</v>
      </c>
      <c r="CE73" s="383" t="str">
        <f t="shared" si="10"/>
        <v/>
      </c>
      <c r="CF73" s="383" t="str">
        <f t="shared" si="11"/>
        <v/>
      </c>
      <c r="CG73" s="383">
        <f t="shared" si="12"/>
        <v>500</v>
      </c>
    </row>
    <row r="74" spans="1:154" s="139" customFormat="1" ht="39.75" customHeight="1">
      <c r="A74" s="126" t="s">
        <v>362</v>
      </c>
      <c r="B74" s="379" t="s">
        <v>1739</v>
      </c>
      <c r="C74" s="379" t="s">
        <v>1740</v>
      </c>
      <c r="D74" s="379" t="s">
        <v>1024</v>
      </c>
      <c r="E74" s="372" t="s">
        <v>38</v>
      </c>
      <c r="F74" s="372">
        <v>78121</v>
      </c>
      <c r="G74" s="129"/>
      <c r="H74" s="130"/>
      <c r="I74" s="129"/>
      <c r="J74" s="131">
        <v>43711</v>
      </c>
      <c r="K74" s="129">
        <v>1187</v>
      </c>
      <c r="L74" s="94"/>
      <c r="M74" s="94"/>
      <c r="N74" s="94"/>
      <c r="O74" s="94"/>
      <c r="P74" s="94">
        <v>700</v>
      </c>
      <c r="Q74" s="94"/>
      <c r="R74" s="94"/>
      <c r="S74" s="94"/>
      <c r="T74" s="98">
        <f t="shared" si="6"/>
        <v>700</v>
      </c>
      <c r="U74" s="129" t="s">
        <v>927</v>
      </c>
      <c r="V74" s="98"/>
      <c r="W74" s="129"/>
      <c r="X74" s="129"/>
      <c r="Y74" s="132"/>
      <c r="Z74" s="133" t="str">
        <f t="shared" si="17"/>
        <v>Blue</v>
      </c>
      <c r="AA74" s="133" t="str">
        <f>IFERROR(VLOOKUP($Z74,Lookup!$A$1:$P$20,2,FALSE),"")</f>
        <v>Level 5</v>
      </c>
      <c r="AB74" s="133" t="s">
        <v>2</v>
      </c>
      <c r="AC74" s="134"/>
      <c r="AD74" s="133">
        <f>IFERROR(VLOOKUP($Z74,Lookup!$A$1:$P$20,7,FALSE),"")</f>
        <v>0</v>
      </c>
      <c r="AE74" s="380"/>
      <c r="AF74" s="133">
        <f>IFERROR(VLOOKUP($Z74,Lookup!$A$1:$P$20,8,FALSE),"")</f>
        <v>2</v>
      </c>
      <c r="AG74" s="133">
        <f>IFERROR(VLOOKUP($Z74,Lookup!$A$1:$P$20,9,FALSE),"")</f>
        <v>2</v>
      </c>
      <c r="AH74" s="133"/>
      <c r="AI74" s="133">
        <f>IFERROR(VLOOKUP($Z74,Lookup!$A$1:$P$20,10,FALSE),"")</f>
        <v>2</v>
      </c>
      <c r="AJ74" s="133">
        <f>IFERROR(VLOOKUP($Z74,Lookup!$A$1:$P$20,11,FALSE),"")</f>
        <v>0</v>
      </c>
      <c r="AK74" s="133"/>
      <c r="AL74" s="133">
        <f>IFERROR(VLOOKUP($Z74,Lookup!$A$1:$P$20,13,FALSE),"")</f>
        <v>0</v>
      </c>
      <c r="AM74" s="133">
        <f>IFERROR(VLOOKUP($Z74,Lookup!$A$1:$P$20,14,FALSE),"")</f>
        <v>0</v>
      </c>
      <c r="AN74" s="133">
        <f>IFERROR(VLOOKUP($Z74,Lookup!$A$1:$P$20,15,FALSE),"")</f>
        <v>0</v>
      </c>
      <c r="AO74" s="133">
        <f>IFERROR(VLOOKUP($Z74,Lookup!$A$1:$P$20,16,FALSE),"")</f>
        <v>0</v>
      </c>
      <c r="AP74" s="133">
        <f>IFERROR(VLOOKUP($Z74,Lookup!$A$1:$Q$20,17,FALSE),"")</f>
        <v>1</v>
      </c>
      <c r="AQ74" s="129"/>
      <c r="AR74" s="129"/>
      <c r="AS74" s="135"/>
      <c r="AT74" s="135"/>
      <c r="AU74" s="136">
        <f t="shared" si="18"/>
        <v>700</v>
      </c>
      <c r="AV74" s="137" t="s">
        <v>1004</v>
      </c>
      <c r="AW74" s="138"/>
      <c r="AX74" s="135"/>
      <c r="AY74" s="135"/>
      <c r="AZ74" s="135"/>
      <c r="BA74" s="135"/>
      <c r="BB74" s="135"/>
      <c r="BC74" s="135"/>
      <c r="BD74" s="135"/>
      <c r="BE74" s="135"/>
      <c r="BF74" s="135"/>
      <c r="BH74" s="150"/>
      <c r="BI74" s="148"/>
      <c r="BJ74" s="148"/>
      <c r="BK74" s="143"/>
      <c r="BN74" s="148"/>
      <c r="BO74" s="148"/>
      <c r="BP74" s="156"/>
      <c r="BV74" s="371"/>
      <c r="BW74" s="371"/>
      <c r="BX74" s="371"/>
      <c r="BY74" s="371"/>
      <c r="BZ74" s="371"/>
      <c r="CA74" s="371"/>
      <c r="CB74" s="371"/>
      <c r="CC74" s="147" t="s">
        <v>996</v>
      </c>
      <c r="CD74" s="383" t="str">
        <f t="shared" si="9"/>
        <v/>
      </c>
      <c r="CE74" s="383" t="str">
        <f t="shared" si="10"/>
        <v/>
      </c>
      <c r="CF74" s="383" t="str">
        <f t="shared" si="11"/>
        <v/>
      </c>
      <c r="CG74" s="383">
        <f t="shared" si="12"/>
        <v>700</v>
      </c>
    </row>
    <row r="75" spans="1:154" s="139" customFormat="1" ht="39.75" customHeight="1">
      <c r="A75" s="126" t="s">
        <v>362</v>
      </c>
      <c r="B75" s="379" t="s">
        <v>473</v>
      </c>
      <c r="C75" s="379" t="s">
        <v>1121</v>
      </c>
      <c r="D75" s="379" t="s">
        <v>37</v>
      </c>
      <c r="E75" s="372" t="s">
        <v>40</v>
      </c>
      <c r="F75" s="372">
        <v>78261</v>
      </c>
      <c r="G75" s="129" t="s">
        <v>1122</v>
      </c>
      <c r="H75" s="130" t="s">
        <v>1123</v>
      </c>
      <c r="I75" s="129" t="s">
        <v>472</v>
      </c>
      <c r="J75" s="131">
        <v>43790</v>
      </c>
      <c r="K75" s="129">
        <v>1568</v>
      </c>
      <c r="L75" s="94"/>
      <c r="M75" s="94">
        <v>500</v>
      </c>
      <c r="N75" s="94"/>
      <c r="O75" s="374"/>
      <c r="P75" s="94"/>
      <c r="Q75" s="94"/>
      <c r="R75" s="94"/>
      <c r="S75" s="94"/>
      <c r="T75" s="98">
        <f t="shared" si="6"/>
        <v>500</v>
      </c>
      <c r="U75" s="129" t="s">
        <v>927</v>
      </c>
      <c r="V75" s="98"/>
      <c r="W75" s="129"/>
      <c r="X75" s="129"/>
      <c r="Y75" s="128"/>
      <c r="Z75" s="133" t="str">
        <f t="shared" si="17"/>
        <v>Blue</v>
      </c>
      <c r="AA75" s="133" t="str">
        <f>IFERROR(VLOOKUP($Z75,Lookup!$A$1:$P$20,2,FALSE),"")</f>
        <v>Level 5</v>
      </c>
      <c r="AB75" s="133" t="s">
        <v>362</v>
      </c>
      <c r="AC75" s="134"/>
      <c r="AD75" s="133">
        <f>IFERROR(VLOOKUP($Z75,Lookup!$A$1:$P$20,7,FALSE),"")</f>
        <v>0</v>
      </c>
      <c r="AE75" s="380"/>
      <c r="AF75" s="133">
        <f>IFERROR(VLOOKUP($Z75,Lookup!$A$1:$P$20,8,FALSE),"")</f>
        <v>2</v>
      </c>
      <c r="AG75" s="133">
        <f>IFERROR(VLOOKUP($Z75,Lookup!$A$1:$P$20,9,FALSE),"")</f>
        <v>2</v>
      </c>
      <c r="AH75" s="133"/>
      <c r="AI75" s="133">
        <f>IFERROR(VLOOKUP($Z75,Lookup!$A$1:$P$20,10,FALSE),"")</f>
        <v>2</v>
      </c>
      <c r="AJ75" s="133">
        <f>IFERROR(VLOOKUP($Z75,Lookup!$A$1:$P$20,11,FALSE),"")</f>
        <v>0</v>
      </c>
      <c r="AK75" s="133"/>
      <c r="AL75" s="133">
        <f>IFERROR(VLOOKUP($Z75,Lookup!$A$1:$P$20,13,FALSE),"")</f>
        <v>0</v>
      </c>
      <c r="AM75" s="133">
        <f>IFERROR(VLOOKUP($Z75,Lookup!$A$1:$P$20,14,FALSE),"")</f>
        <v>0</v>
      </c>
      <c r="AN75" s="133">
        <f>IFERROR(VLOOKUP($Z75,Lookup!$A$1:$P$20,15,FALSE),"")</f>
        <v>0</v>
      </c>
      <c r="AO75" s="133">
        <f>IFERROR(VLOOKUP($Z75,Lookup!$A$1:$P$20,16,FALSE),"")</f>
        <v>0</v>
      </c>
      <c r="AP75" s="133">
        <f>IFERROR(VLOOKUP($Z75,Lookup!$A$1:$Q$20,17,FALSE),"")</f>
        <v>1</v>
      </c>
      <c r="AQ75" s="129"/>
      <c r="AR75" s="129"/>
      <c r="AS75" s="135"/>
      <c r="AT75" s="135"/>
      <c r="AU75" s="136">
        <f t="shared" si="18"/>
        <v>0</v>
      </c>
      <c r="AV75" s="137" t="s">
        <v>1014</v>
      </c>
      <c r="AW75" s="138"/>
      <c r="AX75" s="135"/>
      <c r="AY75" s="135"/>
      <c r="AZ75" s="135"/>
      <c r="BA75" s="135"/>
      <c r="BB75" s="135"/>
      <c r="BC75" s="135"/>
      <c r="BD75" s="135"/>
      <c r="BE75" s="135"/>
      <c r="BF75" s="135"/>
      <c r="BH75" s="143"/>
      <c r="BI75" s="148"/>
      <c r="BJ75" s="148"/>
      <c r="BK75" s="143"/>
      <c r="BN75" s="148"/>
      <c r="BO75" s="148"/>
      <c r="BP75" s="156"/>
      <c r="BV75" s="371"/>
      <c r="BW75" s="371"/>
      <c r="BX75" s="371"/>
      <c r="BY75" s="371"/>
      <c r="BZ75" s="371"/>
      <c r="CA75" s="371"/>
      <c r="CB75" s="371"/>
      <c r="CC75" s="147" t="str">
        <f t="shared" ref="CC75:CC76" si="25">I75</f>
        <v>Jim Smith</v>
      </c>
      <c r="CD75" s="383">
        <f t="shared" si="9"/>
        <v>500</v>
      </c>
      <c r="CE75" s="383" t="str">
        <f t="shared" si="10"/>
        <v/>
      </c>
      <c r="CF75" s="383" t="str">
        <f t="shared" si="11"/>
        <v/>
      </c>
      <c r="CG75" s="383" t="str">
        <f t="shared" si="12"/>
        <v/>
      </c>
    </row>
    <row r="76" spans="1:154" s="139" customFormat="1" ht="39.75" customHeight="1">
      <c r="A76" s="126" t="s">
        <v>362</v>
      </c>
      <c r="B76" s="379" t="s">
        <v>2034</v>
      </c>
      <c r="C76" s="379" t="s">
        <v>2035</v>
      </c>
      <c r="D76" s="379" t="s">
        <v>248</v>
      </c>
      <c r="E76" s="372" t="s">
        <v>40</v>
      </c>
      <c r="F76" s="372">
        <v>78942</v>
      </c>
      <c r="G76" s="129" t="s">
        <v>2036</v>
      </c>
      <c r="H76" s="130" t="s">
        <v>2906</v>
      </c>
      <c r="I76" s="129" t="s">
        <v>712</v>
      </c>
      <c r="J76" s="131">
        <v>43790</v>
      </c>
      <c r="K76" s="129">
        <v>1572</v>
      </c>
      <c r="L76" s="94"/>
      <c r="M76" s="94">
        <v>500</v>
      </c>
      <c r="N76" s="94"/>
      <c r="O76" s="94"/>
      <c r="P76" s="94"/>
      <c r="Q76" s="94"/>
      <c r="R76" s="94"/>
      <c r="S76" s="94"/>
      <c r="T76" s="98">
        <f t="shared" si="6"/>
        <v>500</v>
      </c>
      <c r="U76" s="129" t="s">
        <v>927</v>
      </c>
      <c r="V76" s="98"/>
      <c r="W76" s="129"/>
      <c r="X76" s="129"/>
      <c r="Y76" s="132"/>
      <c r="Z76" s="133" t="str">
        <f t="shared" si="17"/>
        <v>Blue</v>
      </c>
      <c r="AA76" s="133" t="str">
        <f>IFERROR(VLOOKUP($Z76,Lookup!$A$1:$P$20,2,FALSE),"")</f>
        <v>Level 5</v>
      </c>
      <c r="AB76" s="133" t="s">
        <v>362</v>
      </c>
      <c r="AC76" s="134"/>
      <c r="AD76" s="133">
        <f>IFERROR(VLOOKUP($Z76,Lookup!$A$1:$P$20,7,FALSE),"")</f>
        <v>0</v>
      </c>
      <c r="AE76" s="380"/>
      <c r="AF76" s="133">
        <f>IFERROR(VLOOKUP($Z76,Lookup!$A$1:$P$20,8,FALSE),"")</f>
        <v>2</v>
      </c>
      <c r="AG76" s="133">
        <f>IFERROR(VLOOKUP($Z76,Lookup!$A$1:$P$20,9,FALSE),"")</f>
        <v>2</v>
      </c>
      <c r="AH76" s="133"/>
      <c r="AI76" s="133">
        <f>IFERROR(VLOOKUP($Z76,Lookup!$A$1:$P$20,10,FALSE),"")</f>
        <v>2</v>
      </c>
      <c r="AJ76" s="133">
        <f>IFERROR(VLOOKUP($Z76,Lookup!$A$1:$P$20,11,FALSE),"")</f>
        <v>0</v>
      </c>
      <c r="AK76" s="133"/>
      <c r="AL76" s="133">
        <f>IFERROR(VLOOKUP($Z76,Lookup!$A$1:$P$20,13,FALSE),"")</f>
        <v>0</v>
      </c>
      <c r="AM76" s="133">
        <f>IFERROR(VLOOKUP($Z76,Lookup!$A$1:$P$20,14,FALSE),"")</f>
        <v>0</v>
      </c>
      <c r="AN76" s="133">
        <f>IFERROR(VLOOKUP($Z76,Lookup!$A$1:$P$20,15,FALSE),"")</f>
        <v>0</v>
      </c>
      <c r="AO76" s="133">
        <f>IFERROR(VLOOKUP($Z76,Lookup!$A$1:$P$20,16,FALSE),"")</f>
        <v>0</v>
      </c>
      <c r="AP76" s="133">
        <f>IFERROR(VLOOKUP($Z76,Lookup!$A$1:$Q$20,17,FALSE),"")</f>
        <v>1</v>
      </c>
      <c r="AQ76" s="129"/>
      <c r="AR76" s="129"/>
      <c r="AS76" s="135"/>
      <c r="AT76" s="135"/>
      <c r="AU76" s="136">
        <f t="shared" si="18"/>
        <v>0</v>
      </c>
      <c r="AV76" s="137" t="s">
        <v>1014</v>
      </c>
      <c r="AW76" s="138"/>
      <c r="AX76" s="135"/>
      <c r="AY76" s="135"/>
      <c r="AZ76" s="135"/>
      <c r="BA76" s="135"/>
      <c r="BB76" s="135"/>
      <c r="BC76" s="135"/>
      <c r="BD76" s="135"/>
      <c r="BE76" s="135"/>
      <c r="BF76" s="135"/>
      <c r="BH76" s="150"/>
      <c r="BI76" s="129"/>
      <c r="BJ76" s="129"/>
      <c r="BK76" s="150"/>
      <c r="BN76" s="148"/>
      <c r="BO76" s="148"/>
      <c r="BP76" s="156"/>
      <c r="BV76" s="371"/>
      <c r="BW76" s="371"/>
      <c r="BX76" s="371"/>
      <c r="BY76" s="371"/>
      <c r="BZ76" s="371"/>
      <c r="CA76" s="371"/>
      <c r="CB76" s="371"/>
      <c r="CC76" s="147" t="str">
        <f t="shared" si="25"/>
        <v>Jared Boriack</v>
      </c>
      <c r="CD76" s="383">
        <f t="shared" si="9"/>
        <v>500</v>
      </c>
      <c r="CE76" s="383" t="str">
        <f t="shared" si="10"/>
        <v/>
      </c>
      <c r="CF76" s="383" t="str">
        <f t="shared" si="11"/>
        <v/>
      </c>
      <c r="CG76" s="383" t="str">
        <f t="shared" si="12"/>
        <v/>
      </c>
    </row>
    <row r="77" spans="1:154" s="143" customFormat="1" ht="39.75" customHeight="1">
      <c r="A77" s="126" t="s">
        <v>362</v>
      </c>
      <c r="B77" s="379" t="s">
        <v>2540</v>
      </c>
      <c r="C77" s="379" t="s">
        <v>1069</v>
      </c>
      <c r="D77" s="379" t="s">
        <v>68</v>
      </c>
      <c r="E77" s="372" t="s">
        <v>40</v>
      </c>
      <c r="F77" s="372">
        <v>77005</v>
      </c>
      <c r="G77" s="129" t="s">
        <v>797</v>
      </c>
      <c r="H77" s="130"/>
      <c r="I77" s="129" t="s">
        <v>1045</v>
      </c>
      <c r="J77" s="131">
        <v>43809</v>
      </c>
      <c r="K77" s="129">
        <v>1682</v>
      </c>
      <c r="L77" s="94"/>
      <c r="M77" s="94">
        <v>500</v>
      </c>
      <c r="N77" s="94"/>
      <c r="O77" s="94"/>
      <c r="P77" s="94"/>
      <c r="Q77" s="94"/>
      <c r="R77" s="94"/>
      <c r="S77" s="94"/>
      <c r="T77" s="98">
        <f t="shared" si="6"/>
        <v>500</v>
      </c>
      <c r="U77" s="129" t="s">
        <v>927</v>
      </c>
      <c r="V77" s="98"/>
      <c r="W77" s="129"/>
      <c r="X77" s="129"/>
      <c r="Y77" s="132"/>
      <c r="Z77" s="133" t="str">
        <f t="shared" si="17"/>
        <v>Blue</v>
      </c>
      <c r="AA77" s="133" t="str">
        <f>IFERROR(VLOOKUP($Z77,Lookup!$A$1:$P$20,2,FALSE),"")</f>
        <v>Level 5</v>
      </c>
      <c r="AB77" s="133" t="s">
        <v>362</v>
      </c>
      <c r="AC77" s="134"/>
      <c r="AD77" s="133">
        <f>IFERROR(VLOOKUP($Z77,Lookup!$A$1:$P$20,7,FALSE),"")</f>
        <v>0</v>
      </c>
      <c r="AE77" s="380"/>
      <c r="AF77" s="133">
        <f>IFERROR(VLOOKUP($Z77,Lookup!$A$1:$P$20,8,FALSE),"")</f>
        <v>2</v>
      </c>
      <c r="AG77" s="133">
        <f>IFERROR(VLOOKUP($Z77,Lookup!$A$1:$P$20,9,FALSE),"")</f>
        <v>2</v>
      </c>
      <c r="AH77" s="133"/>
      <c r="AI77" s="133">
        <f>IFERROR(VLOOKUP($Z77,Lookup!$A$1:$P$20,10,FALSE),"")</f>
        <v>2</v>
      </c>
      <c r="AJ77" s="133">
        <f>IFERROR(VLOOKUP($Z77,Lookup!$A$1:$P$20,11,FALSE),"")</f>
        <v>0</v>
      </c>
      <c r="AK77" s="133"/>
      <c r="AL77" s="133">
        <f>IFERROR(VLOOKUP($Z77,Lookup!$A$1:$P$20,13,FALSE),"")</f>
        <v>0</v>
      </c>
      <c r="AM77" s="133">
        <f>IFERROR(VLOOKUP($Z77,Lookup!$A$1:$P$20,14,FALSE),"")</f>
        <v>0</v>
      </c>
      <c r="AN77" s="133">
        <f>IFERROR(VLOOKUP($Z77,Lookup!$A$1:$P$20,15,FALSE),"")</f>
        <v>0</v>
      </c>
      <c r="AO77" s="133">
        <f>IFERROR(VLOOKUP($Z77,Lookup!$A$1:$P$20,16,FALSE),"")</f>
        <v>0</v>
      </c>
      <c r="AP77" s="133">
        <f>IFERROR(VLOOKUP($Z77,Lookup!$A$1:$Q$20,17,FALSE),"")</f>
        <v>1</v>
      </c>
      <c r="AQ77" s="129"/>
      <c r="AR77" s="129"/>
      <c r="AS77" s="135"/>
      <c r="AT77" s="135"/>
      <c r="AU77" s="136">
        <f t="shared" si="18"/>
        <v>0</v>
      </c>
      <c r="AV77" s="137" t="s">
        <v>1014</v>
      </c>
      <c r="AW77" s="138"/>
      <c r="AX77" s="135"/>
      <c r="AY77" s="135"/>
      <c r="AZ77" s="135"/>
      <c r="BA77" s="135"/>
      <c r="BB77" s="135"/>
      <c r="BC77" s="135"/>
      <c r="BD77" s="135"/>
      <c r="BE77" s="135"/>
      <c r="BF77" s="135"/>
      <c r="BG77" s="139"/>
      <c r="BH77" s="150"/>
      <c r="BI77" s="148"/>
      <c r="BJ77" s="148"/>
      <c r="BL77" s="139"/>
      <c r="BM77" s="139"/>
      <c r="BN77" s="381" t="s">
        <v>2879</v>
      </c>
      <c r="BO77" s="381"/>
      <c r="BP77" s="156" t="s">
        <v>2875</v>
      </c>
      <c r="BQ77" s="139"/>
      <c r="BR77" s="139" t="s">
        <v>2907</v>
      </c>
      <c r="BS77" s="139"/>
      <c r="BT77" s="139"/>
      <c r="BU77" s="139"/>
      <c r="BV77" s="371"/>
      <c r="BW77" s="371"/>
      <c r="BX77" s="371"/>
      <c r="BY77" s="371"/>
      <c r="BZ77" s="371"/>
      <c r="CA77" s="371"/>
      <c r="CB77" s="371"/>
      <c r="CC77" s="147" t="s">
        <v>564</v>
      </c>
      <c r="CD77" s="383">
        <f t="shared" si="9"/>
        <v>500</v>
      </c>
      <c r="CE77" s="383" t="str">
        <f t="shared" si="10"/>
        <v/>
      </c>
      <c r="CF77" s="383" t="str">
        <f t="shared" si="11"/>
        <v/>
      </c>
      <c r="CG77" s="383" t="str">
        <f t="shared" si="12"/>
        <v/>
      </c>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c r="DK77" s="139"/>
      <c r="DL77" s="139"/>
      <c r="DM77" s="139"/>
      <c r="DN77" s="139"/>
      <c r="DO77" s="139"/>
      <c r="DP77" s="139"/>
      <c r="DQ77" s="139"/>
      <c r="DR77" s="139"/>
      <c r="DS77" s="139"/>
      <c r="DT77" s="139"/>
      <c r="DU77" s="139"/>
      <c r="DV77" s="139"/>
      <c r="DW77" s="139"/>
      <c r="DX77" s="139"/>
      <c r="DY77" s="139"/>
      <c r="DZ77" s="139"/>
      <c r="EA77" s="139"/>
      <c r="EB77" s="139"/>
      <c r="EC77" s="139"/>
      <c r="ED77" s="139"/>
      <c r="EE77" s="139"/>
      <c r="EF77" s="139"/>
      <c r="EG77" s="139"/>
      <c r="EH77" s="139"/>
      <c r="EI77" s="139"/>
      <c r="EJ77" s="139"/>
      <c r="EK77" s="139"/>
      <c r="EL77" s="139"/>
      <c r="EM77" s="139"/>
      <c r="EN77" s="139"/>
      <c r="EO77" s="139"/>
      <c r="EP77" s="139"/>
      <c r="EQ77" s="139"/>
      <c r="ER77" s="139"/>
      <c r="ES77" s="139"/>
      <c r="ET77" s="139"/>
      <c r="EU77" s="139"/>
      <c r="EV77" s="139"/>
      <c r="EW77" s="139"/>
      <c r="EX77" s="139"/>
    </row>
    <row r="78" spans="1:154" s="139" customFormat="1" ht="39.75" customHeight="1">
      <c r="A78" s="126" t="s">
        <v>362</v>
      </c>
      <c r="B78" s="379" t="s">
        <v>2083</v>
      </c>
      <c r="C78" s="379" t="s">
        <v>2084</v>
      </c>
      <c r="D78" s="379" t="s">
        <v>2085</v>
      </c>
      <c r="E78" s="372" t="s">
        <v>40</v>
      </c>
      <c r="F78" s="372">
        <v>77341</v>
      </c>
      <c r="G78" s="129" t="s">
        <v>2086</v>
      </c>
      <c r="H78" s="130" t="s">
        <v>2087</v>
      </c>
      <c r="I78" s="129" t="s">
        <v>1997</v>
      </c>
      <c r="J78" s="131">
        <v>43783</v>
      </c>
      <c r="K78" s="129">
        <v>1530</v>
      </c>
      <c r="L78" s="94"/>
      <c r="M78" s="94"/>
      <c r="N78" s="94">
        <v>500</v>
      </c>
      <c r="O78" s="94"/>
      <c r="P78" s="94"/>
      <c r="Q78" s="94"/>
      <c r="R78" s="94"/>
      <c r="S78" s="94"/>
      <c r="T78" s="98">
        <f t="shared" si="6"/>
        <v>500</v>
      </c>
      <c r="U78" s="129" t="s">
        <v>927</v>
      </c>
      <c r="V78" s="98"/>
      <c r="W78" s="129"/>
      <c r="X78" s="129"/>
      <c r="Y78" s="132"/>
      <c r="Z78" s="133" t="str">
        <f t="shared" si="17"/>
        <v>Blue</v>
      </c>
      <c r="AA78" s="133" t="str">
        <f>IFERROR(VLOOKUP($Z78,Lookup!$A$1:$P$20,2,FALSE),"")</f>
        <v>Level 5</v>
      </c>
      <c r="AB78" s="133" t="s">
        <v>362</v>
      </c>
      <c r="AC78" s="134"/>
      <c r="AD78" s="133">
        <f>IFERROR(VLOOKUP($Z78,Lookup!$A$1:$P$20,7,FALSE),"")</f>
        <v>0</v>
      </c>
      <c r="AE78" s="380"/>
      <c r="AF78" s="133">
        <f>IFERROR(VLOOKUP($Z78,Lookup!$A$1:$P$20,8,FALSE),"")</f>
        <v>2</v>
      </c>
      <c r="AG78" s="133">
        <f>IFERROR(VLOOKUP($Z78,Lookup!$A$1:$P$20,9,FALSE),"")</f>
        <v>2</v>
      </c>
      <c r="AH78" s="133"/>
      <c r="AI78" s="133">
        <f>IFERROR(VLOOKUP($Z78,Lookup!$A$1:$P$20,10,FALSE),"")</f>
        <v>2</v>
      </c>
      <c r="AJ78" s="133">
        <f>IFERROR(VLOOKUP($Z78,Lookup!$A$1:$P$20,11,FALSE),"")</f>
        <v>0</v>
      </c>
      <c r="AK78" s="133"/>
      <c r="AL78" s="133">
        <f>IFERROR(VLOOKUP($Z78,Lookup!$A$1:$P$20,13,FALSE),"")</f>
        <v>0</v>
      </c>
      <c r="AM78" s="133">
        <f>IFERROR(VLOOKUP($Z78,Lookup!$A$1:$P$20,14,FALSE),"")</f>
        <v>0</v>
      </c>
      <c r="AN78" s="133">
        <f>IFERROR(VLOOKUP($Z78,Lookup!$A$1:$P$20,15,FALSE),"")</f>
        <v>0</v>
      </c>
      <c r="AO78" s="133">
        <f>IFERROR(VLOOKUP($Z78,Lookup!$A$1:$P$20,16,FALSE),"")</f>
        <v>0</v>
      </c>
      <c r="AP78" s="133">
        <f>IFERROR(VLOOKUP($Z78,Lookup!$A$1:$Q$20,17,FALSE),"")</f>
        <v>1</v>
      </c>
      <c r="AQ78" s="129"/>
      <c r="AR78" s="129"/>
      <c r="AS78" s="135"/>
      <c r="AT78" s="135"/>
      <c r="AU78" s="136">
        <f t="shared" si="18"/>
        <v>0</v>
      </c>
      <c r="AV78" s="397" t="s">
        <v>997</v>
      </c>
      <c r="AW78" s="398"/>
      <c r="AX78" s="399"/>
      <c r="AY78" s="399"/>
      <c r="AZ78" s="399"/>
      <c r="BA78" s="135"/>
      <c r="BB78" s="135"/>
      <c r="BC78" s="135"/>
      <c r="BD78" s="135"/>
      <c r="BE78" s="135"/>
      <c r="BF78" s="135"/>
      <c r="BH78" s="150"/>
      <c r="BI78" s="148"/>
      <c r="BJ78" s="148"/>
      <c r="BK78" s="143"/>
      <c r="BN78" s="381" t="s">
        <v>2879</v>
      </c>
      <c r="BO78" s="381"/>
      <c r="BP78" s="156" t="s">
        <v>2875</v>
      </c>
      <c r="BV78" s="371"/>
      <c r="BW78" s="371"/>
      <c r="BX78" s="371"/>
      <c r="BY78" s="371"/>
      <c r="BZ78" s="371"/>
      <c r="CA78" s="371"/>
      <c r="CB78" s="371"/>
      <c r="CC78" s="147" t="str">
        <f>I78</f>
        <v>Ron Crisp</v>
      </c>
      <c r="CD78" s="383" t="str">
        <f t="shared" si="9"/>
        <v/>
      </c>
      <c r="CE78" s="383" t="str">
        <f t="shared" si="10"/>
        <v/>
      </c>
      <c r="CF78" s="383">
        <f t="shared" si="11"/>
        <v>500</v>
      </c>
      <c r="CG78" s="383" t="str">
        <f t="shared" si="12"/>
        <v/>
      </c>
    </row>
    <row r="79" spans="1:154" s="139" customFormat="1" ht="39.75" customHeight="1">
      <c r="A79" s="126" t="s">
        <v>362</v>
      </c>
      <c r="B79" s="379" t="s">
        <v>2554</v>
      </c>
      <c r="C79" s="379" t="s">
        <v>2555</v>
      </c>
      <c r="D79" s="379" t="s">
        <v>37</v>
      </c>
      <c r="E79" s="372" t="s">
        <v>40</v>
      </c>
      <c r="F79" s="372">
        <v>78261</v>
      </c>
      <c r="G79" s="129" t="s">
        <v>2647</v>
      </c>
      <c r="H79" s="130" t="s">
        <v>2648</v>
      </c>
      <c r="I79" s="129" t="s">
        <v>996</v>
      </c>
      <c r="J79" s="131">
        <v>43788</v>
      </c>
      <c r="K79" s="129">
        <v>1560</v>
      </c>
      <c r="L79" s="94"/>
      <c r="M79" s="94"/>
      <c r="N79" s="94"/>
      <c r="O79" s="94"/>
      <c r="P79" s="94"/>
      <c r="Q79" s="94">
        <v>500</v>
      </c>
      <c r="R79" s="94"/>
      <c r="S79" s="94"/>
      <c r="T79" s="98">
        <f t="shared" si="6"/>
        <v>500</v>
      </c>
      <c r="U79" s="129" t="s">
        <v>927</v>
      </c>
      <c r="V79" s="98"/>
      <c r="W79" s="129"/>
      <c r="X79" s="129"/>
      <c r="Y79" s="132"/>
      <c r="Z79" s="133" t="str">
        <f t="shared" si="17"/>
        <v>Blue</v>
      </c>
      <c r="AA79" s="133" t="str">
        <f>IFERROR(VLOOKUP($Z79,Lookup!$A$1:$P$20,2,FALSE),"")</f>
        <v>Level 5</v>
      </c>
      <c r="AB79" s="133" t="s">
        <v>362</v>
      </c>
      <c r="AC79" s="134"/>
      <c r="AD79" s="133">
        <f>IFERROR(VLOOKUP($Z79,Lookup!$A$1:$P$20,7,FALSE),"")</f>
        <v>0</v>
      </c>
      <c r="AE79" s="380"/>
      <c r="AF79" s="133">
        <f>IFERROR(VLOOKUP($Z79,Lookup!$A$1:$P$20,8,FALSE),"")</f>
        <v>2</v>
      </c>
      <c r="AG79" s="133">
        <f>IFERROR(VLOOKUP($Z79,Lookup!$A$1:$P$20,9,FALSE),"")</f>
        <v>2</v>
      </c>
      <c r="AH79" s="133"/>
      <c r="AI79" s="133">
        <f>IFERROR(VLOOKUP($Z79,Lookup!$A$1:$P$20,10,FALSE),"")</f>
        <v>2</v>
      </c>
      <c r="AJ79" s="133">
        <f>IFERROR(VLOOKUP($Z79,Lookup!$A$1:$P$20,11,FALSE),"")</f>
        <v>0</v>
      </c>
      <c r="AK79" s="133"/>
      <c r="AL79" s="133">
        <f>IFERROR(VLOOKUP($Z79,Lookup!$A$1:$P$20,13,FALSE),"")</f>
        <v>0</v>
      </c>
      <c r="AM79" s="133">
        <f>IFERROR(VLOOKUP($Z79,Lookup!$A$1:$P$20,14,FALSE),"")</f>
        <v>0</v>
      </c>
      <c r="AN79" s="133">
        <f>IFERROR(VLOOKUP($Z79,Lookup!$A$1:$P$20,15,FALSE),"")</f>
        <v>0</v>
      </c>
      <c r="AO79" s="133">
        <f>IFERROR(VLOOKUP($Z79,Lookup!$A$1:$P$20,16,FALSE),"")</f>
        <v>0</v>
      </c>
      <c r="AP79" s="133">
        <f>IFERROR(VLOOKUP($Z79,Lookup!$A$1:$Q$20,17,FALSE),"")</f>
        <v>1</v>
      </c>
      <c r="AQ79" s="129"/>
      <c r="AR79" s="129"/>
      <c r="AS79" s="135"/>
      <c r="AT79" s="135"/>
      <c r="AU79" s="136">
        <f t="shared" si="18"/>
        <v>0</v>
      </c>
      <c r="AV79" s="137" t="s">
        <v>1638</v>
      </c>
      <c r="AW79" s="138"/>
      <c r="AX79" s="135"/>
      <c r="AY79" s="135"/>
      <c r="AZ79" s="135"/>
      <c r="BA79" s="135"/>
      <c r="BB79" s="135"/>
      <c r="BC79" s="135"/>
      <c r="BD79" s="135"/>
      <c r="BE79" s="135">
        <v>1</v>
      </c>
      <c r="BF79" s="135"/>
      <c r="BH79" s="150"/>
      <c r="BI79" s="148"/>
      <c r="BJ79" s="148"/>
      <c r="BK79" s="143"/>
      <c r="BN79" s="372"/>
      <c r="BO79" s="372" t="s">
        <v>2845</v>
      </c>
      <c r="BP79" s="156"/>
      <c r="BV79" s="371"/>
      <c r="BW79" s="371"/>
      <c r="BX79" s="371"/>
      <c r="BY79" s="371"/>
      <c r="BZ79" s="371"/>
      <c r="CA79" s="371"/>
      <c r="CB79" s="371"/>
      <c r="CC79" s="393" t="s">
        <v>2901</v>
      </c>
      <c r="CD79" s="394" t="str">
        <f t="shared" si="9"/>
        <v/>
      </c>
      <c r="CE79" s="394" t="str">
        <f t="shared" si="10"/>
        <v/>
      </c>
      <c r="CF79" s="394" t="str">
        <f t="shared" si="11"/>
        <v/>
      </c>
      <c r="CG79" s="394">
        <f t="shared" si="12"/>
        <v>500</v>
      </c>
    </row>
    <row r="80" spans="1:154" s="139" customFormat="1" ht="39.75" customHeight="1">
      <c r="A80" s="126" t="s">
        <v>362</v>
      </c>
      <c r="B80" s="379" t="s">
        <v>2173</v>
      </c>
      <c r="C80" s="379" t="s">
        <v>1151</v>
      </c>
      <c r="D80" s="379" t="s">
        <v>129</v>
      </c>
      <c r="E80" s="372" t="s">
        <v>40</v>
      </c>
      <c r="F80" s="372">
        <v>78155</v>
      </c>
      <c r="G80" s="129" t="s">
        <v>825</v>
      </c>
      <c r="H80" s="130" t="s">
        <v>1152</v>
      </c>
      <c r="I80" s="129" t="s">
        <v>996</v>
      </c>
      <c r="J80" s="131">
        <v>43854</v>
      </c>
      <c r="K80" s="129">
        <v>1996</v>
      </c>
      <c r="L80" s="94"/>
      <c r="M80" s="94">
        <v>500</v>
      </c>
      <c r="N80" s="94"/>
      <c r="O80" s="94"/>
      <c r="P80" s="94"/>
      <c r="Q80" s="94"/>
      <c r="R80" s="94"/>
      <c r="S80" s="94"/>
      <c r="T80" s="98">
        <f t="shared" si="6"/>
        <v>500</v>
      </c>
      <c r="U80" s="129" t="s">
        <v>927</v>
      </c>
      <c r="V80" s="98"/>
      <c r="W80" s="129"/>
      <c r="X80" s="129"/>
      <c r="Y80" s="132"/>
      <c r="Z80" s="133" t="str">
        <f t="shared" si="17"/>
        <v>Blue</v>
      </c>
      <c r="AA80" s="133" t="str">
        <f>IFERROR(VLOOKUP($Z80,Lookup!$A$1:$P$20,2,FALSE),"")</f>
        <v>Level 5</v>
      </c>
      <c r="AB80" s="133"/>
      <c r="AC80" s="134"/>
      <c r="AD80" s="133">
        <f>IFERROR(VLOOKUP($Z80,Lookup!$A$1:$P$20,7,FALSE),"")</f>
        <v>0</v>
      </c>
      <c r="AE80" s="380"/>
      <c r="AF80" s="133">
        <f>IFERROR(VLOOKUP($Z80,Lookup!$A$1:$P$20,8,FALSE),"")</f>
        <v>2</v>
      </c>
      <c r="AG80" s="133">
        <f>IFERROR(VLOOKUP($Z80,Lookup!$A$1:$P$20,9,FALSE),"")</f>
        <v>2</v>
      </c>
      <c r="AH80" s="133"/>
      <c r="AI80" s="133">
        <f>IFERROR(VLOOKUP($Z80,Lookup!$A$1:$P$20,10,FALSE),"")</f>
        <v>2</v>
      </c>
      <c r="AJ80" s="133">
        <f>IFERROR(VLOOKUP($Z80,Lookup!$A$1:$P$20,11,FALSE),"")</f>
        <v>0</v>
      </c>
      <c r="AK80" s="133"/>
      <c r="AL80" s="133">
        <f>IFERROR(VLOOKUP($Z80,Lookup!$A$1:$P$20,13,FALSE),"")</f>
        <v>0</v>
      </c>
      <c r="AM80" s="133">
        <f>IFERROR(VLOOKUP($Z80,Lookup!$A$1:$P$20,14,FALSE),"")</f>
        <v>0</v>
      </c>
      <c r="AN80" s="133">
        <f>IFERROR(VLOOKUP($Z80,Lookup!$A$1:$P$20,15,FALSE),"")</f>
        <v>0</v>
      </c>
      <c r="AO80" s="133">
        <f>IFERROR(VLOOKUP($Z80,Lookup!$A$1:$P$20,16,FALSE),"")</f>
        <v>0</v>
      </c>
      <c r="AP80" s="133">
        <f>IFERROR(VLOOKUP($Z80,Lookup!$A$1:$Q$20,17,FALSE),"")</f>
        <v>1</v>
      </c>
      <c r="AQ80" s="129"/>
      <c r="AR80" s="129"/>
      <c r="AS80" s="135"/>
      <c r="AT80" s="135"/>
      <c r="AU80" s="136">
        <f t="shared" si="18"/>
        <v>0</v>
      </c>
      <c r="AV80" s="137" t="s">
        <v>1014</v>
      </c>
      <c r="AW80" s="138"/>
      <c r="AX80" s="135"/>
      <c r="AY80" s="135"/>
      <c r="AZ80" s="135"/>
      <c r="BA80" s="135"/>
      <c r="BB80" s="135"/>
      <c r="BC80" s="135"/>
      <c r="BD80" s="135"/>
      <c r="BE80" s="135"/>
      <c r="BF80" s="135"/>
      <c r="BH80" s="150"/>
      <c r="BI80" s="148"/>
      <c r="BJ80" s="148"/>
      <c r="BK80" s="143"/>
      <c r="BN80" s="148"/>
      <c r="BO80" s="148"/>
      <c r="BP80" s="156"/>
      <c r="BV80" s="371"/>
      <c r="BW80" s="371"/>
      <c r="BX80" s="371"/>
      <c r="BY80" s="371"/>
      <c r="BZ80" s="371"/>
      <c r="CA80" s="371"/>
      <c r="CB80" s="371"/>
      <c r="CC80" s="147" t="s">
        <v>2901</v>
      </c>
      <c r="CD80" s="383">
        <f t="shared" si="9"/>
        <v>500</v>
      </c>
      <c r="CE80" s="383" t="str">
        <f t="shared" si="10"/>
        <v/>
      </c>
      <c r="CF80" s="383" t="str">
        <f t="shared" si="11"/>
        <v/>
      </c>
      <c r="CG80" s="383" t="str">
        <f t="shared" si="12"/>
        <v/>
      </c>
    </row>
    <row r="81" spans="1:85" s="139" customFormat="1" ht="39.75" customHeight="1">
      <c r="A81" s="126" t="s">
        <v>362</v>
      </c>
      <c r="B81" s="379" t="s">
        <v>2253</v>
      </c>
      <c r="C81" s="379" t="s">
        <v>2254</v>
      </c>
      <c r="D81" s="379" t="s">
        <v>37</v>
      </c>
      <c r="E81" s="372" t="s">
        <v>40</v>
      </c>
      <c r="F81" s="372">
        <v>78260</v>
      </c>
      <c r="G81" s="129" t="s">
        <v>2255</v>
      </c>
      <c r="H81" s="130"/>
      <c r="I81" s="129" t="s">
        <v>2256</v>
      </c>
      <c r="J81" s="131">
        <v>43699</v>
      </c>
      <c r="K81" s="129">
        <v>1146</v>
      </c>
      <c r="L81" s="94"/>
      <c r="M81" s="94">
        <v>750</v>
      </c>
      <c r="N81" s="94"/>
      <c r="O81" s="94"/>
      <c r="P81" s="94"/>
      <c r="Q81" s="94"/>
      <c r="R81" s="94"/>
      <c r="S81" s="94"/>
      <c r="T81" s="98">
        <f t="shared" si="6"/>
        <v>750</v>
      </c>
      <c r="U81" s="129" t="s">
        <v>927</v>
      </c>
      <c r="V81" s="98"/>
      <c r="W81" s="129"/>
      <c r="X81" s="129"/>
      <c r="Y81" s="132"/>
      <c r="Z81" s="133" t="str">
        <f t="shared" si="17"/>
        <v>Blue</v>
      </c>
      <c r="AA81" s="133" t="str">
        <f>IFERROR(VLOOKUP($Z81,Lookup!$A$1:$P$20,2,FALSE),"")</f>
        <v>Level 5</v>
      </c>
      <c r="AB81" s="133" t="s">
        <v>2</v>
      </c>
      <c r="AC81" s="134"/>
      <c r="AD81" s="133">
        <f>IFERROR(VLOOKUP($Z81,Lookup!$A$1:$P$20,7,FALSE),"")</f>
        <v>0</v>
      </c>
      <c r="AE81" s="380"/>
      <c r="AF81" s="133">
        <f>IFERROR(VLOOKUP($Z81,Lookup!$A$1:$P$20,8,FALSE),"")</f>
        <v>2</v>
      </c>
      <c r="AG81" s="133">
        <f>IFERROR(VLOOKUP($Z81,Lookup!$A$1:$P$20,9,FALSE),"")</f>
        <v>2</v>
      </c>
      <c r="AH81" s="133"/>
      <c r="AI81" s="133">
        <f>IFERROR(VLOOKUP($Z81,Lookup!$A$1:$P$20,10,FALSE),"")</f>
        <v>2</v>
      </c>
      <c r="AJ81" s="133">
        <f>IFERROR(VLOOKUP($Z81,Lookup!$A$1:$P$20,11,FALSE),"")</f>
        <v>0</v>
      </c>
      <c r="AK81" s="133"/>
      <c r="AL81" s="133">
        <f>IFERROR(VLOOKUP($Z81,Lookup!$A$1:$P$20,13,FALSE),"")</f>
        <v>0</v>
      </c>
      <c r="AM81" s="133">
        <f>IFERROR(VLOOKUP($Z81,Lookup!$A$1:$P$20,14,FALSE),"")</f>
        <v>0</v>
      </c>
      <c r="AN81" s="133">
        <f>IFERROR(VLOOKUP($Z81,Lookup!$A$1:$P$20,15,FALSE),"")</f>
        <v>0</v>
      </c>
      <c r="AO81" s="133">
        <f>IFERROR(VLOOKUP($Z81,Lookup!$A$1:$P$20,16,FALSE),"")</f>
        <v>0</v>
      </c>
      <c r="AP81" s="133">
        <f>IFERROR(VLOOKUP($Z81,Lookup!$A$1:$Q$20,17,FALSE),"")</f>
        <v>1</v>
      </c>
      <c r="AQ81" s="129"/>
      <c r="AR81" s="129"/>
      <c r="AS81" s="135"/>
      <c r="AT81" s="135"/>
      <c r="AU81" s="136">
        <f t="shared" si="18"/>
        <v>0</v>
      </c>
      <c r="AV81" s="137" t="s">
        <v>1014</v>
      </c>
      <c r="AW81" s="138"/>
      <c r="AX81" s="135"/>
      <c r="AY81" s="135"/>
      <c r="AZ81" s="135"/>
      <c r="BA81" s="135"/>
      <c r="BB81" s="135"/>
      <c r="BC81" s="135"/>
      <c r="BD81" s="135"/>
      <c r="BE81" s="135"/>
      <c r="BF81" s="135"/>
      <c r="BH81" s="150"/>
      <c r="BI81" s="148"/>
      <c r="BJ81" s="148"/>
      <c r="BK81" s="143"/>
      <c r="BN81" s="148"/>
      <c r="BO81" s="148"/>
      <c r="BP81" s="156"/>
      <c r="BV81" s="371"/>
      <c r="BW81" s="371"/>
      <c r="BX81" s="371"/>
      <c r="BY81" s="371"/>
      <c r="BZ81" s="371"/>
      <c r="CA81" s="371"/>
      <c r="CB81" s="371"/>
      <c r="CC81" s="147" t="str">
        <f t="shared" ref="CC81:CC82" si="26">I81</f>
        <v>Stacey Cruz</v>
      </c>
      <c r="CD81" s="383">
        <f t="shared" si="9"/>
        <v>750</v>
      </c>
      <c r="CE81" s="383" t="str">
        <f t="shared" si="10"/>
        <v/>
      </c>
      <c r="CF81" s="383" t="str">
        <f t="shared" si="11"/>
        <v/>
      </c>
      <c r="CG81" s="383" t="str">
        <f t="shared" si="12"/>
        <v/>
      </c>
    </row>
    <row r="82" spans="1:85" s="139" customFormat="1" ht="39.75" customHeight="1">
      <c r="A82" s="126" t="s">
        <v>362</v>
      </c>
      <c r="B82" s="379" t="s">
        <v>2287</v>
      </c>
      <c r="C82" s="379" t="s">
        <v>2288</v>
      </c>
      <c r="D82" s="379" t="s">
        <v>37</v>
      </c>
      <c r="E82" s="372" t="s">
        <v>40</v>
      </c>
      <c r="F82" s="372">
        <v>78201</v>
      </c>
      <c r="G82" s="129" t="s">
        <v>2289</v>
      </c>
      <c r="H82" s="130" t="s">
        <v>2290</v>
      </c>
      <c r="I82" s="129" t="s">
        <v>2094</v>
      </c>
      <c r="J82" s="131">
        <v>43815</v>
      </c>
      <c r="K82" s="129">
        <v>1718</v>
      </c>
      <c r="L82" s="94"/>
      <c r="M82" s="94">
        <v>500</v>
      </c>
      <c r="N82" s="94"/>
      <c r="O82" s="94"/>
      <c r="P82" s="94"/>
      <c r="Q82" s="94"/>
      <c r="R82" s="94"/>
      <c r="S82" s="94"/>
      <c r="T82" s="98">
        <f t="shared" si="6"/>
        <v>500</v>
      </c>
      <c r="U82" s="129" t="s">
        <v>927</v>
      </c>
      <c r="V82" s="98"/>
      <c r="W82" s="129"/>
      <c r="X82" s="129"/>
      <c r="Y82" s="132"/>
      <c r="Z82" s="133" t="str">
        <f t="shared" si="17"/>
        <v>Blue</v>
      </c>
      <c r="AA82" s="133" t="str">
        <f>IFERROR(VLOOKUP($Z82,Lookup!$A$1:$P$20,2,FALSE),"")</f>
        <v>Level 5</v>
      </c>
      <c r="AB82" s="133" t="s">
        <v>362</v>
      </c>
      <c r="AC82" s="134"/>
      <c r="AD82" s="133">
        <f>IFERROR(VLOOKUP($Z82,Lookup!$A$1:$P$20,7,FALSE),"")</f>
        <v>0</v>
      </c>
      <c r="AE82" s="380"/>
      <c r="AF82" s="133">
        <f>IFERROR(VLOOKUP($Z82,Lookup!$A$1:$P$20,8,FALSE),"")</f>
        <v>2</v>
      </c>
      <c r="AG82" s="133">
        <f>IFERROR(VLOOKUP($Z82,Lookup!$A$1:$P$20,9,FALSE),"")</f>
        <v>2</v>
      </c>
      <c r="AH82" s="133"/>
      <c r="AI82" s="133">
        <f>IFERROR(VLOOKUP($Z82,Lookup!$A$1:$P$20,10,FALSE),"")</f>
        <v>2</v>
      </c>
      <c r="AJ82" s="133">
        <f>IFERROR(VLOOKUP($Z82,Lookup!$A$1:$P$20,11,FALSE),"")</f>
        <v>0</v>
      </c>
      <c r="AK82" s="133"/>
      <c r="AL82" s="133">
        <f>IFERROR(VLOOKUP($Z82,Lookup!$A$1:$P$20,13,FALSE),"")</f>
        <v>0</v>
      </c>
      <c r="AM82" s="133">
        <f>IFERROR(VLOOKUP($Z82,Lookup!$A$1:$P$20,14,FALSE),"")</f>
        <v>0</v>
      </c>
      <c r="AN82" s="133">
        <f>IFERROR(VLOOKUP($Z82,Lookup!$A$1:$P$20,15,FALSE),"")</f>
        <v>0</v>
      </c>
      <c r="AO82" s="133">
        <f>IFERROR(VLOOKUP($Z82,Lookup!$A$1:$P$20,16,FALSE),"")</f>
        <v>0</v>
      </c>
      <c r="AP82" s="133">
        <f>IFERROR(VLOOKUP($Z82,Lookup!$A$1:$Q$20,17,FALSE),"")</f>
        <v>1</v>
      </c>
      <c r="AQ82" s="129"/>
      <c r="AR82" s="129"/>
      <c r="AS82" s="135"/>
      <c r="AT82" s="135"/>
      <c r="AU82" s="136">
        <f t="shared" si="18"/>
        <v>0</v>
      </c>
      <c r="AV82" s="137" t="s">
        <v>1014</v>
      </c>
      <c r="AW82" s="138"/>
      <c r="AX82" s="135"/>
      <c r="AY82" s="135"/>
      <c r="AZ82" s="135"/>
      <c r="BA82" s="135"/>
      <c r="BB82" s="135"/>
      <c r="BC82" s="135"/>
      <c r="BD82" s="135"/>
      <c r="BE82" s="135"/>
      <c r="BF82" s="135"/>
      <c r="BH82" s="150"/>
      <c r="BI82" s="148"/>
      <c r="BJ82" s="148"/>
      <c r="BK82" s="143"/>
      <c r="BN82" s="148"/>
      <c r="BO82" s="148"/>
      <c r="BP82" s="156"/>
      <c r="BV82" s="371"/>
      <c r="BW82" s="371"/>
      <c r="BX82" s="371"/>
      <c r="BY82" s="371"/>
      <c r="BZ82" s="371"/>
      <c r="CA82" s="371"/>
      <c r="CB82" s="371"/>
      <c r="CC82" s="147" t="str">
        <f t="shared" si="26"/>
        <v>Rick Laden</v>
      </c>
      <c r="CD82" s="383">
        <f t="shared" si="9"/>
        <v>500</v>
      </c>
      <c r="CE82" s="383" t="str">
        <f t="shared" si="10"/>
        <v/>
      </c>
      <c r="CF82" s="383" t="str">
        <f t="shared" si="11"/>
        <v/>
      </c>
      <c r="CG82" s="383" t="str">
        <f t="shared" si="12"/>
        <v/>
      </c>
    </row>
    <row r="83" spans="1:85" s="139" customFormat="1" ht="39.75" customHeight="1">
      <c r="A83" s="126" t="s">
        <v>362</v>
      </c>
      <c r="B83" s="379" t="s">
        <v>2908</v>
      </c>
      <c r="C83" s="379" t="s">
        <v>2302</v>
      </c>
      <c r="D83" s="379" t="s">
        <v>1671</v>
      </c>
      <c r="E83" s="372" t="s">
        <v>40</v>
      </c>
      <c r="F83" s="372">
        <v>78072</v>
      </c>
      <c r="G83" s="129" t="s">
        <v>2303</v>
      </c>
      <c r="H83" s="130" t="s">
        <v>2304</v>
      </c>
      <c r="I83" s="129"/>
      <c r="J83" s="131">
        <v>43830</v>
      </c>
      <c r="K83" s="129">
        <v>1796</v>
      </c>
      <c r="L83" s="94"/>
      <c r="M83" s="94">
        <v>500</v>
      </c>
      <c r="N83" s="94"/>
      <c r="O83" s="94"/>
      <c r="P83" s="94"/>
      <c r="Q83" s="94"/>
      <c r="R83" s="94"/>
      <c r="S83" s="94"/>
      <c r="T83" s="98">
        <f t="shared" si="6"/>
        <v>500</v>
      </c>
      <c r="U83" s="129" t="s">
        <v>927</v>
      </c>
      <c r="V83" s="98"/>
      <c r="W83" s="129"/>
      <c r="X83" s="129"/>
      <c r="Y83" s="132"/>
      <c r="Z83" s="133" t="str">
        <f t="shared" si="17"/>
        <v>Blue</v>
      </c>
      <c r="AA83" s="133" t="str">
        <f>IFERROR(VLOOKUP($Z83,Lookup!$A$1:$P$20,2,FALSE),"")</f>
        <v>Level 5</v>
      </c>
      <c r="AB83" s="133" t="s">
        <v>362</v>
      </c>
      <c r="AC83" s="134"/>
      <c r="AD83" s="133">
        <f>IFERROR(VLOOKUP($Z83,Lookup!$A$1:$P$20,7,FALSE),"")</f>
        <v>0</v>
      </c>
      <c r="AE83" s="380"/>
      <c r="AF83" s="133">
        <f>IFERROR(VLOOKUP($Z83,Lookup!$A$1:$P$20,8,FALSE),"")</f>
        <v>2</v>
      </c>
      <c r="AG83" s="133">
        <f>IFERROR(VLOOKUP($Z83,Lookup!$A$1:$P$20,9,FALSE),"")</f>
        <v>2</v>
      </c>
      <c r="AH83" s="133"/>
      <c r="AI83" s="133">
        <f>IFERROR(VLOOKUP($Z83,Lookup!$A$1:$P$20,10,FALSE),"")</f>
        <v>2</v>
      </c>
      <c r="AJ83" s="133">
        <f>IFERROR(VLOOKUP($Z83,Lookup!$A$1:$P$20,11,FALSE),"")</f>
        <v>0</v>
      </c>
      <c r="AK83" s="133"/>
      <c r="AL83" s="133">
        <f>IFERROR(VLOOKUP($Z83,Lookup!$A$1:$P$20,13,FALSE),"")</f>
        <v>0</v>
      </c>
      <c r="AM83" s="133">
        <f>IFERROR(VLOOKUP($Z83,Lookup!$A$1:$P$20,14,FALSE),"")</f>
        <v>0</v>
      </c>
      <c r="AN83" s="133">
        <f>IFERROR(VLOOKUP($Z83,Lookup!$A$1:$P$20,15,FALSE),"")</f>
        <v>0</v>
      </c>
      <c r="AO83" s="133">
        <f>IFERROR(VLOOKUP($Z83,Lookup!$A$1:$P$20,16,FALSE),"")</f>
        <v>0</v>
      </c>
      <c r="AP83" s="133">
        <f>IFERROR(VLOOKUP($Z83,Lookup!$A$1:$Q$20,17,FALSE),"")</f>
        <v>1</v>
      </c>
      <c r="AQ83" s="129"/>
      <c r="AR83" s="129"/>
      <c r="AS83" s="135"/>
      <c r="AT83" s="135"/>
      <c r="AU83" s="136">
        <f t="shared" si="18"/>
        <v>0</v>
      </c>
      <c r="AV83" s="137" t="s">
        <v>1014</v>
      </c>
      <c r="AW83" s="138"/>
      <c r="AX83" s="135"/>
      <c r="AY83" s="135"/>
      <c r="AZ83" s="135"/>
      <c r="BA83" s="135"/>
      <c r="BB83" s="147"/>
      <c r="BC83" s="150"/>
      <c r="BD83" s="129"/>
      <c r="BE83" s="129"/>
      <c r="BF83" s="150"/>
      <c r="BH83" s="147"/>
      <c r="BI83" s="400"/>
      <c r="BJ83" s="400"/>
      <c r="BP83" s="156"/>
      <c r="BQ83" s="371"/>
      <c r="BR83" s="371"/>
      <c r="BS83" s="371"/>
      <c r="BT83" s="371"/>
      <c r="BU83" s="371"/>
      <c r="BV83" s="371"/>
      <c r="BW83" s="371"/>
      <c r="CC83" s="147" t="s">
        <v>1804</v>
      </c>
      <c r="CD83" s="383">
        <f t="shared" si="9"/>
        <v>500</v>
      </c>
      <c r="CE83" s="383" t="str">
        <f t="shared" si="10"/>
        <v/>
      </c>
      <c r="CF83" s="383" t="str">
        <f t="shared" si="11"/>
        <v/>
      </c>
      <c r="CG83" s="383" t="str">
        <f t="shared" si="12"/>
        <v/>
      </c>
    </row>
    <row r="84" spans="1:85" s="139" customFormat="1" ht="39.75" customHeight="1">
      <c r="A84" s="126" t="s">
        <v>362</v>
      </c>
      <c r="B84" s="379" t="s">
        <v>2604</v>
      </c>
      <c r="C84" s="379" t="s">
        <v>1077</v>
      </c>
      <c r="D84" s="379" t="s">
        <v>129</v>
      </c>
      <c r="E84" s="372" t="s">
        <v>40</v>
      </c>
      <c r="F84" s="372">
        <v>78155</v>
      </c>
      <c r="G84" s="129" t="s">
        <v>679</v>
      </c>
      <c r="H84" s="130" t="s">
        <v>1078</v>
      </c>
      <c r="I84" s="129" t="s">
        <v>1015</v>
      </c>
      <c r="J84" s="131">
        <v>43864</v>
      </c>
      <c r="K84" s="129">
        <v>2080</v>
      </c>
      <c r="L84" s="94"/>
      <c r="M84" s="94"/>
      <c r="N84" s="94"/>
      <c r="O84" s="94"/>
      <c r="P84" s="94">
        <v>500</v>
      </c>
      <c r="Q84" s="94"/>
      <c r="R84" s="94"/>
      <c r="S84" s="94"/>
      <c r="T84" s="98">
        <f t="shared" si="6"/>
        <v>500</v>
      </c>
      <c r="U84" s="129" t="s">
        <v>927</v>
      </c>
      <c r="V84" s="98"/>
      <c r="W84" s="129"/>
      <c r="X84" s="129"/>
      <c r="Y84" s="132" t="s">
        <v>2909</v>
      </c>
      <c r="Z84" s="133" t="str">
        <f t="shared" si="17"/>
        <v>Blue</v>
      </c>
      <c r="AA84" s="133" t="str">
        <f>IFERROR(VLOOKUP($Z84,Lookup!$A$1:$P$20,2,FALSE),"")</f>
        <v>Level 5</v>
      </c>
      <c r="AB84" s="133" t="s">
        <v>362</v>
      </c>
      <c r="AC84" s="134"/>
      <c r="AD84" s="133">
        <f>IFERROR(VLOOKUP($Z84,Lookup!$A$1:$P$20,7,FALSE),"")</f>
        <v>0</v>
      </c>
      <c r="AE84" s="380"/>
      <c r="AF84" s="133">
        <f>IFERROR(VLOOKUP($Z84,Lookup!$A$1:$P$20,8,FALSE),"")</f>
        <v>2</v>
      </c>
      <c r="AG84" s="133">
        <f>IFERROR(VLOOKUP($Z84,Lookup!$A$1:$P$20,9,FALSE),"")</f>
        <v>2</v>
      </c>
      <c r="AH84" s="133"/>
      <c r="AI84" s="133">
        <f>IFERROR(VLOOKUP($Z84,Lookup!$A$1:$P$20,10,FALSE),"")</f>
        <v>2</v>
      </c>
      <c r="AJ84" s="133">
        <f>IFERROR(VLOOKUP($Z84,Lookup!$A$1:$P$20,11,FALSE),"")</f>
        <v>0</v>
      </c>
      <c r="AK84" s="133"/>
      <c r="AL84" s="133">
        <f>IFERROR(VLOOKUP($Z84,Lookup!$A$1:$P$20,13,FALSE),"")</f>
        <v>0</v>
      </c>
      <c r="AM84" s="133">
        <f>IFERROR(VLOOKUP($Z84,Lookup!$A$1:$P$20,14,FALSE),"")</f>
        <v>0</v>
      </c>
      <c r="AN84" s="133">
        <f>IFERROR(VLOOKUP($Z84,Lookup!$A$1:$P$20,15,FALSE),"")</f>
        <v>0</v>
      </c>
      <c r="AO84" s="133">
        <f>IFERROR(VLOOKUP($Z84,Lookup!$A$1:$P$20,16,FALSE),"")</f>
        <v>0</v>
      </c>
      <c r="AP84" s="133">
        <f>IFERROR(VLOOKUP($Z84,Lookup!$A$1:$Q$20,17,FALSE),"")</f>
        <v>1</v>
      </c>
      <c r="AQ84" s="129"/>
      <c r="AR84" s="129"/>
      <c r="AS84" s="135"/>
      <c r="AT84" s="135"/>
      <c r="AU84" s="136">
        <f t="shared" si="18"/>
        <v>500</v>
      </c>
      <c r="AV84" s="137" t="s">
        <v>1079</v>
      </c>
      <c r="AW84" s="133"/>
      <c r="AX84" s="129"/>
      <c r="AY84" s="129"/>
      <c r="AZ84" s="129"/>
      <c r="BA84" s="129"/>
      <c r="BB84" s="129"/>
      <c r="BC84" s="135"/>
      <c r="BD84" s="135"/>
      <c r="BE84" s="135"/>
      <c r="BF84" s="135"/>
      <c r="BG84" s="401"/>
      <c r="BH84" s="150"/>
      <c r="BI84" s="148"/>
      <c r="BJ84" s="148"/>
      <c r="BK84" s="143"/>
      <c r="BN84" s="148"/>
      <c r="BO84" s="148"/>
      <c r="BP84" s="156"/>
      <c r="BV84" s="371"/>
      <c r="BW84" s="371"/>
      <c r="BX84" s="371"/>
      <c r="BY84" s="371"/>
      <c r="BZ84" s="371"/>
      <c r="CA84" s="371"/>
      <c r="CB84" s="371"/>
      <c r="CC84" s="147" t="str">
        <f t="shared" ref="CC84:CC93" si="27">I84</f>
        <v>Bryan Stuckey Jr.</v>
      </c>
      <c r="CD84" s="383" t="str">
        <f t="shared" si="9"/>
        <v/>
      </c>
      <c r="CE84" s="383" t="str">
        <f t="shared" si="10"/>
        <v/>
      </c>
      <c r="CF84" s="383" t="str">
        <f t="shared" si="11"/>
        <v/>
      </c>
      <c r="CG84" s="383">
        <f t="shared" si="12"/>
        <v>500</v>
      </c>
    </row>
    <row r="85" spans="1:85" s="139" customFormat="1" ht="39.75" customHeight="1">
      <c r="A85" s="126" t="s">
        <v>362</v>
      </c>
      <c r="B85" s="379" t="s">
        <v>1717</v>
      </c>
      <c r="C85" s="379" t="s">
        <v>1718</v>
      </c>
      <c r="D85" s="379" t="s">
        <v>137</v>
      </c>
      <c r="E85" s="372" t="s">
        <v>40</v>
      </c>
      <c r="F85" s="372">
        <v>78624</v>
      </c>
      <c r="G85" s="129" t="s">
        <v>1719</v>
      </c>
      <c r="H85" s="130" t="s">
        <v>1720</v>
      </c>
      <c r="I85" s="129" t="s">
        <v>488</v>
      </c>
      <c r="J85" s="131">
        <v>43860</v>
      </c>
      <c r="K85" s="129">
        <v>2061</v>
      </c>
      <c r="L85" s="94"/>
      <c r="M85" s="94">
        <v>500</v>
      </c>
      <c r="N85" s="94"/>
      <c r="O85" s="94"/>
      <c r="P85" s="94"/>
      <c r="Q85" s="94"/>
      <c r="R85" s="94"/>
      <c r="S85" s="94"/>
      <c r="T85" s="98">
        <f t="shared" si="6"/>
        <v>500</v>
      </c>
      <c r="U85" s="129" t="s">
        <v>927</v>
      </c>
      <c r="V85" s="98"/>
      <c r="W85" s="129"/>
      <c r="X85" s="129"/>
      <c r="Y85" s="132" t="s">
        <v>2910</v>
      </c>
      <c r="Z85" s="133" t="str">
        <f t="shared" si="17"/>
        <v>Blue</v>
      </c>
      <c r="AA85" s="133" t="str">
        <f>IFERROR(VLOOKUP($Z85,Lookup!$A$1:$P$20,2,FALSE),"")</f>
        <v>Level 5</v>
      </c>
      <c r="AB85" s="133"/>
      <c r="AC85" s="134"/>
      <c r="AD85" s="133">
        <f>IFERROR(VLOOKUP($Z85,Lookup!$A$1:$P$20,7,FALSE),"")</f>
        <v>0</v>
      </c>
      <c r="AE85" s="380"/>
      <c r="AF85" s="133">
        <f>IFERROR(VLOOKUP($Z85,Lookup!$A$1:$P$20,8,FALSE),"")</f>
        <v>2</v>
      </c>
      <c r="AG85" s="133">
        <f>IFERROR(VLOOKUP($Z85,Lookup!$A$1:$P$20,9,FALSE),"")</f>
        <v>2</v>
      </c>
      <c r="AH85" s="133"/>
      <c r="AI85" s="133">
        <f>IFERROR(VLOOKUP($Z85,Lookup!$A$1:$P$20,10,FALSE),"")</f>
        <v>2</v>
      </c>
      <c r="AJ85" s="133">
        <f>IFERROR(VLOOKUP($Z85,Lookup!$A$1:$P$20,11,FALSE),"")</f>
        <v>0</v>
      </c>
      <c r="AK85" s="133"/>
      <c r="AL85" s="133">
        <f>IFERROR(VLOOKUP($Z85,Lookup!$A$1:$P$20,13,FALSE),"")</f>
        <v>0</v>
      </c>
      <c r="AM85" s="133">
        <f>IFERROR(VLOOKUP($Z85,Lookup!$A$1:$P$20,14,FALSE),"")</f>
        <v>0</v>
      </c>
      <c r="AN85" s="133">
        <f>IFERROR(VLOOKUP($Z85,Lookup!$A$1:$P$20,15,FALSE),"")</f>
        <v>0</v>
      </c>
      <c r="AO85" s="133">
        <f>IFERROR(VLOOKUP($Z85,Lookup!$A$1:$P$20,16,FALSE),"")</f>
        <v>0</v>
      </c>
      <c r="AP85" s="133">
        <f>IFERROR(VLOOKUP($Z85,Lookup!$A$1:$Q$20,17,FALSE),"")</f>
        <v>1</v>
      </c>
      <c r="AQ85" s="129"/>
      <c r="AR85" s="129"/>
      <c r="AS85" s="135"/>
      <c r="AT85" s="135"/>
      <c r="AU85" s="136">
        <f t="shared" si="18"/>
        <v>0</v>
      </c>
      <c r="AV85" s="137" t="s">
        <v>1014</v>
      </c>
      <c r="AW85" s="138"/>
      <c r="AX85" s="135"/>
      <c r="AY85" s="135"/>
      <c r="AZ85" s="135"/>
      <c r="BA85" s="135"/>
      <c r="BB85" s="135"/>
      <c r="BC85" s="135"/>
      <c r="BD85" s="135"/>
      <c r="BE85" s="135"/>
      <c r="BF85" s="135"/>
      <c r="BH85" s="150"/>
      <c r="BI85" s="129"/>
      <c r="BJ85" s="129"/>
      <c r="BK85" s="150"/>
      <c r="BP85" s="156"/>
      <c r="BV85" s="371"/>
      <c r="BW85" s="371"/>
      <c r="BX85" s="371"/>
      <c r="BY85" s="371"/>
      <c r="BZ85" s="371"/>
      <c r="CA85" s="371"/>
      <c r="CB85" s="371"/>
      <c r="CC85" s="147" t="str">
        <f t="shared" si="27"/>
        <v>Cameron &amp; Marion Munk</v>
      </c>
      <c r="CD85" s="383">
        <f t="shared" si="9"/>
        <v>500</v>
      </c>
      <c r="CE85" s="383" t="str">
        <f t="shared" si="10"/>
        <v/>
      </c>
      <c r="CF85" s="383" t="str">
        <f t="shared" si="11"/>
        <v/>
      </c>
      <c r="CG85" s="383" t="str">
        <f t="shared" si="12"/>
        <v/>
      </c>
    </row>
    <row r="86" spans="1:85" s="139" customFormat="1" ht="48" customHeight="1">
      <c r="A86" s="126" t="s">
        <v>362</v>
      </c>
      <c r="B86" s="379" t="s">
        <v>1922</v>
      </c>
      <c r="C86" s="379" t="s">
        <v>1923</v>
      </c>
      <c r="D86" s="379" t="s">
        <v>1564</v>
      </c>
      <c r="E86" s="372" t="s">
        <v>40</v>
      </c>
      <c r="F86" s="372">
        <v>78070</v>
      </c>
      <c r="G86" s="129" t="s">
        <v>1924</v>
      </c>
      <c r="H86" s="130" t="s">
        <v>1925</v>
      </c>
      <c r="I86" s="129" t="s">
        <v>996</v>
      </c>
      <c r="J86" s="131">
        <v>43867</v>
      </c>
      <c r="K86" s="129">
        <v>2154</v>
      </c>
      <c r="L86" s="94"/>
      <c r="M86" s="94">
        <v>500</v>
      </c>
      <c r="N86" s="94"/>
      <c r="O86" s="94"/>
      <c r="P86" s="94"/>
      <c r="Q86" s="94"/>
      <c r="R86" s="94"/>
      <c r="S86" s="94"/>
      <c r="T86" s="98">
        <f t="shared" si="6"/>
        <v>500</v>
      </c>
      <c r="U86" s="129" t="s">
        <v>927</v>
      </c>
      <c r="V86" s="98"/>
      <c r="W86" s="129"/>
      <c r="X86" s="129"/>
      <c r="Y86" s="132"/>
      <c r="Z86" s="133" t="str">
        <f t="shared" si="17"/>
        <v>Blue</v>
      </c>
      <c r="AA86" s="133" t="str">
        <f>IFERROR(VLOOKUP($Z86,Lookup!$A$1:$P$20,2,FALSE),"")</f>
        <v>Level 5</v>
      </c>
      <c r="AB86" s="133"/>
      <c r="AC86" s="134"/>
      <c r="AD86" s="133">
        <f>IFERROR(VLOOKUP($Z86,Lookup!$A$1:$P$20,7,FALSE),"")</f>
        <v>0</v>
      </c>
      <c r="AE86" s="380"/>
      <c r="AF86" s="133">
        <f>IFERROR(VLOOKUP($Z86,Lookup!$A$1:$P$20,8,FALSE),"")</f>
        <v>2</v>
      </c>
      <c r="AG86" s="133">
        <f>IFERROR(VLOOKUP($Z86,Lookup!$A$1:$P$20,9,FALSE),"")</f>
        <v>2</v>
      </c>
      <c r="AH86" s="133"/>
      <c r="AI86" s="133">
        <f>IFERROR(VLOOKUP($Z86,Lookup!$A$1:$P$20,10,FALSE),"")</f>
        <v>2</v>
      </c>
      <c r="AJ86" s="133">
        <f>IFERROR(VLOOKUP($Z86,Lookup!$A$1:$P$20,11,FALSE),"")</f>
        <v>0</v>
      </c>
      <c r="AK86" s="133"/>
      <c r="AL86" s="133">
        <f>IFERROR(VLOOKUP($Z86,Lookup!$A$1:$P$20,13,FALSE),"")</f>
        <v>0</v>
      </c>
      <c r="AM86" s="133">
        <f>IFERROR(VLOOKUP($Z86,Lookup!$A$1:$P$20,14,FALSE),"")</f>
        <v>0</v>
      </c>
      <c r="AN86" s="133">
        <f>IFERROR(VLOOKUP($Z86,Lookup!$A$1:$P$20,15,FALSE),"")</f>
        <v>0</v>
      </c>
      <c r="AO86" s="133">
        <f>IFERROR(VLOOKUP($Z86,Lookup!$A$1:$P$20,16,FALSE),"")</f>
        <v>0</v>
      </c>
      <c r="AP86" s="133">
        <f>IFERROR(VLOOKUP($Z86,Lookup!$A$1:$Q$20,17,FALSE),"")</f>
        <v>1</v>
      </c>
      <c r="AQ86" s="129"/>
      <c r="AR86" s="129"/>
      <c r="AS86" s="135"/>
      <c r="AT86" s="135"/>
      <c r="AU86" s="136">
        <f t="shared" si="18"/>
        <v>0</v>
      </c>
      <c r="AV86" s="137" t="s">
        <v>1014</v>
      </c>
      <c r="AW86" s="138"/>
      <c r="AX86" s="135"/>
      <c r="AY86" s="135"/>
      <c r="AZ86" s="135"/>
      <c r="BA86" s="135"/>
      <c r="BB86" s="135"/>
      <c r="BC86" s="135"/>
      <c r="BD86" s="135"/>
      <c r="BE86" s="135"/>
      <c r="BF86" s="135"/>
      <c r="BH86" s="150"/>
      <c r="BI86" s="129"/>
      <c r="BJ86" s="129"/>
      <c r="BK86" s="150"/>
      <c r="BN86" s="148"/>
      <c r="BO86" s="148"/>
      <c r="BP86" s="156"/>
      <c r="BV86" s="371"/>
      <c r="BW86" s="371"/>
      <c r="BX86" s="371"/>
      <c r="BY86" s="371"/>
      <c r="BZ86" s="371"/>
      <c r="CA86" s="371"/>
      <c r="CB86" s="371"/>
      <c r="CC86" s="147" t="str">
        <f t="shared" si="27"/>
        <v>Marcus Demel</v>
      </c>
      <c r="CD86" s="383">
        <f t="shared" si="9"/>
        <v>500</v>
      </c>
      <c r="CE86" s="383" t="str">
        <f t="shared" si="10"/>
        <v/>
      </c>
      <c r="CF86" s="383" t="str">
        <f t="shared" si="11"/>
        <v/>
      </c>
      <c r="CG86" s="383" t="str">
        <f t="shared" si="12"/>
        <v/>
      </c>
    </row>
    <row r="87" spans="1:85" s="139" customFormat="1" ht="39.75" customHeight="1">
      <c r="A87" s="126" t="s">
        <v>362</v>
      </c>
      <c r="B87" s="379" t="s">
        <v>1926</v>
      </c>
      <c r="C87" s="379" t="s">
        <v>1927</v>
      </c>
      <c r="D87" s="379" t="s">
        <v>1928</v>
      </c>
      <c r="E87" s="372" t="s">
        <v>40</v>
      </c>
      <c r="F87" s="372">
        <v>78676</v>
      </c>
      <c r="G87" s="129" t="s">
        <v>1929</v>
      </c>
      <c r="H87" s="130" t="s">
        <v>1930</v>
      </c>
      <c r="I87" s="129" t="s">
        <v>1015</v>
      </c>
      <c r="J87" s="131">
        <v>43864</v>
      </c>
      <c r="K87" s="129">
        <v>2080</v>
      </c>
      <c r="L87" s="94"/>
      <c r="M87" s="94"/>
      <c r="N87" s="94"/>
      <c r="O87" s="94"/>
      <c r="P87" s="94">
        <v>500</v>
      </c>
      <c r="Q87" s="94"/>
      <c r="R87" s="94"/>
      <c r="S87" s="94"/>
      <c r="T87" s="98">
        <f t="shared" si="6"/>
        <v>500</v>
      </c>
      <c r="U87" s="129" t="s">
        <v>927</v>
      </c>
      <c r="V87" s="98"/>
      <c r="W87" s="129"/>
      <c r="X87" s="129"/>
      <c r="Y87" s="151" t="s">
        <v>2911</v>
      </c>
      <c r="Z87" s="133" t="str">
        <f t="shared" si="17"/>
        <v>Blue</v>
      </c>
      <c r="AA87" s="133" t="str">
        <f>IFERROR(VLOOKUP($Z87,Lookup!$A$1:$P$20,2,FALSE),"")</f>
        <v>Level 5</v>
      </c>
      <c r="AB87" s="133" t="s">
        <v>362</v>
      </c>
      <c r="AC87" s="134"/>
      <c r="AD87" s="133">
        <f>IFERROR(VLOOKUP($Z87,Lookup!$A$1:$P$20,7,FALSE),"")</f>
        <v>0</v>
      </c>
      <c r="AE87" s="380"/>
      <c r="AF87" s="133">
        <f>IFERROR(VLOOKUP($Z87,Lookup!$A$1:$P$20,8,FALSE),"")</f>
        <v>2</v>
      </c>
      <c r="AG87" s="133">
        <f>IFERROR(VLOOKUP($Z87,Lookup!$A$1:$P$20,9,FALSE),"")</f>
        <v>2</v>
      </c>
      <c r="AH87" s="133"/>
      <c r="AI87" s="133">
        <f>IFERROR(VLOOKUP($Z87,Lookup!$A$1:$P$20,10,FALSE),"")</f>
        <v>2</v>
      </c>
      <c r="AJ87" s="133">
        <f>IFERROR(VLOOKUP($Z87,Lookup!$A$1:$P$20,11,FALSE),"")</f>
        <v>0</v>
      </c>
      <c r="AK87" s="133"/>
      <c r="AL87" s="133">
        <f>IFERROR(VLOOKUP($Z87,Lookup!$A$1:$P$20,13,FALSE),"")</f>
        <v>0</v>
      </c>
      <c r="AM87" s="133">
        <f>IFERROR(VLOOKUP($Z87,Lookup!$A$1:$P$20,14,FALSE),"")</f>
        <v>0</v>
      </c>
      <c r="AN87" s="133">
        <f>IFERROR(VLOOKUP($Z87,Lookup!$A$1:$P$20,15,FALSE),"")</f>
        <v>0</v>
      </c>
      <c r="AO87" s="133">
        <f>IFERROR(VLOOKUP($Z87,Lookup!$A$1:$P$20,16,FALSE),"")</f>
        <v>0</v>
      </c>
      <c r="AP87" s="133">
        <f>IFERROR(VLOOKUP($Z87,Lookup!$A$1:$Q$20,17,FALSE),"")</f>
        <v>1</v>
      </c>
      <c r="AQ87" s="129"/>
      <c r="AR87" s="129"/>
      <c r="AS87" s="135"/>
      <c r="AT87" s="135"/>
      <c r="AU87" s="136">
        <f t="shared" si="18"/>
        <v>500</v>
      </c>
      <c r="AV87" s="137" t="s">
        <v>1079</v>
      </c>
      <c r="AW87" s="133"/>
      <c r="AX87" s="129"/>
      <c r="AY87" s="129"/>
      <c r="AZ87" s="129"/>
      <c r="BA87" s="129"/>
      <c r="BB87" s="129"/>
      <c r="BC87" s="135"/>
      <c r="BD87" s="135"/>
      <c r="BE87" s="135"/>
      <c r="BF87" s="135"/>
      <c r="BH87" s="150"/>
      <c r="BI87" s="129"/>
      <c r="BJ87" s="129"/>
      <c r="BK87" s="150"/>
      <c r="BN87" s="148"/>
      <c r="BO87" s="148"/>
      <c r="BP87" s="156"/>
      <c r="BV87" s="371"/>
      <c r="BW87" s="371"/>
      <c r="BX87" s="371"/>
      <c r="BY87" s="371"/>
      <c r="BZ87" s="371"/>
      <c r="CA87" s="371"/>
      <c r="CB87" s="371"/>
      <c r="CC87" s="147" t="str">
        <f t="shared" si="27"/>
        <v>Bryan Stuckey Jr.</v>
      </c>
      <c r="CD87" s="383" t="str">
        <f t="shared" si="9"/>
        <v/>
      </c>
      <c r="CE87" s="383" t="str">
        <f t="shared" si="10"/>
        <v/>
      </c>
      <c r="CF87" s="383" t="str">
        <f t="shared" si="11"/>
        <v/>
      </c>
      <c r="CG87" s="383">
        <f t="shared" si="12"/>
        <v>500</v>
      </c>
    </row>
    <row r="88" spans="1:85" s="139" customFormat="1" ht="39.75" customHeight="1">
      <c r="A88" s="126" t="s">
        <v>2531</v>
      </c>
      <c r="B88" s="379" t="s">
        <v>1964</v>
      </c>
      <c r="C88" s="379" t="s">
        <v>2606</v>
      </c>
      <c r="D88" s="379" t="s">
        <v>234</v>
      </c>
      <c r="E88" s="372" t="s">
        <v>40</v>
      </c>
      <c r="F88" s="372">
        <v>78132</v>
      </c>
      <c r="G88" s="129" t="s">
        <v>2607</v>
      </c>
      <c r="H88" s="130"/>
      <c r="I88" s="129" t="s">
        <v>99</v>
      </c>
      <c r="J88" s="131"/>
      <c r="K88" s="129"/>
      <c r="L88" s="94"/>
      <c r="M88" s="94"/>
      <c r="N88" s="94"/>
      <c r="O88" s="94"/>
      <c r="P88" s="94"/>
      <c r="Q88" s="94"/>
      <c r="R88" s="94"/>
      <c r="S88" s="94"/>
      <c r="T88" s="98">
        <f t="shared" si="6"/>
        <v>0</v>
      </c>
      <c r="U88" s="129"/>
      <c r="V88" s="98">
        <v>650</v>
      </c>
      <c r="W88" s="129" t="s">
        <v>931</v>
      </c>
      <c r="X88" s="129"/>
      <c r="Y88" s="151" t="s">
        <v>2912</v>
      </c>
      <c r="Z88" s="133" t="str">
        <f t="shared" si="17"/>
        <v>Blue</v>
      </c>
      <c r="AA88" s="133" t="str">
        <f>IFERROR(VLOOKUP($Z88,Lookup!$A$1:$P$20,2,FALSE),"")</f>
        <v>Level 5</v>
      </c>
      <c r="AB88" s="133" t="s">
        <v>362</v>
      </c>
      <c r="AC88" s="134"/>
      <c r="AD88" s="133">
        <f>IFERROR(VLOOKUP($Z88,Lookup!$A$1:$P$20,7,FALSE),"")</f>
        <v>0</v>
      </c>
      <c r="AE88" s="380"/>
      <c r="AF88" s="133">
        <f>IFERROR(VLOOKUP($Z88,Lookup!$A$1:$P$20,8,FALSE),"")</f>
        <v>2</v>
      </c>
      <c r="AG88" s="133">
        <f>IFERROR(VLOOKUP($Z88,Lookup!$A$1:$P$20,9,FALSE),"")</f>
        <v>2</v>
      </c>
      <c r="AH88" s="133"/>
      <c r="AI88" s="133">
        <f>IFERROR(VLOOKUP($Z88,Lookup!$A$1:$P$20,10,FALSE),"")</f>
        <v>2</v>
      </c>
      <c r="AJ88" s="133">
        <f>IFERROR(VLOOKUP($Z88,Lookup!$A$1:$P$20,11,FALSE),"")</f>
        <v>0</v>
      </c>
      <c r="AK88" s="133"/>
      <c r="AL88" s="133">
        <f>IFERROR(VLOOKUP($Z88,Lookup!$A$1:$P$20,13,FALSE),"")</f>
        <v>0</v>
      </c>
      <c r="AM88" s="133">
        <f>IFERROR(VLOOKUP($Z88,Lookup!$A$1:$P$20,14,FALSE),"")</f>
        <v>0</v>
      </c>
      <c r="AN88" s="133">
        <f>IFERROR(VLOOKUP($Z88,Lookup!$A$1:$P$20,15,FALSE),"")</f>
        <v>0</v>
      </c>
      <c r="AO88" s="133">
        <f>IFERROR(VLOOKUP($Z88,Lookup!$A$1:$P$20,16,FALSE),"")</f>
        <v>0</v>
      </c>
      <c r="AP88" s="133">
        <f>IFERROR(VLOOKUP($Z88,Lookup!$A$1:$Q$20,17,FALSE),"")</f>
        <v>1</v>
      </c>
      <c r="AQ88" s="129"/>
      <c r="AR88" s="129"/>
      <c r="AS88" s="135"/>
      <c r="AT88" s="135"/>
      <c r="AU88" s="136">
        <f t="shared" si="18"/>
        <v>0</v>
      </c>
      <c r="AV88" s="137" t="s">
        <v>1301</v>
      </c>
      <c r="AW88" s="133"/>
      <c r="AX88" s="129"/>
      <c r="AY88" s="129"/>
      <c r="AZ88" s="129"/>
      <c r="BA88" s="129"/>
      <c r="BB88" s="129"/>
      <c r="BC88" s="135"/>
      <c r="BD88" s="135">
        <v>1</v>
      </c>
      <c r="BE88" s="135"/>
      <c r="BF88" s="135"/>
      <c r="BH88" s="150"/>
      <c r="BI88" s="129"/>
      <c r="BJ88" s="129"/>
      <c r="BK88" s="150"/>
      <c r="BN88" s="372"/>
      <c r="BO88" s="372" t="s">
        <v>2845</v>
      </c>
      <c r="BP88" s="156"/>
      <c r="BV88" s="371"/>
      <c r="BW88" s="371"/>
      <c r="BX88" s="371"/>
      <c r="BY88" s="371"/>
      <c r="BZ88" s="371"/>
      <c r="CA88" s="371"/>
      <c r="CB88" s="371"/>
      <c r="CC88" s="147" t="str">
        <f t="shared" si="27"/>
        <v>Carilyn Kosub</v>
      </c>
      <c r="CD88" s="383" t="str">
        <f t="shared" si="9"/>
        <v/>
      </c>
      <c r="CE88" s="383">
        <f t="shared" si="10"/>
        <v>650</v>
      </c>
      <c r="CF88" s="383" t="str">
        <f t="shared" si="11"/>
        <v/>
      </c>
      <c r="CG88" s="383" t="str">
        <f t="shared" si="12"/>
        <v/>
      </c>
    </row>
    <row r="89" spans="1:85" s="139" customFormat="1" ht="39.75" customHeight="1">
      <c r="A89" s="126" t="s">
        <v>362</v>
      </c>
      <c r="B89" s="379" t="s">
        <v>2913</v>
      </c>
      <c r="C89" s="379" t="s">
        <v>1992</v>
      </c>
      <c r="D89" s="379" t="s">
        <v>2544</v>
      </c>
      <c r="E89" s="372" t="s">
        <v>40</v>
      </c>
      <c r="F89" s="372">
        <v>78113</v>
      </c>
      <c r="G89" s="129"/>
      <c r="H89" s="130"/>
      <c r="I89" s="129" t="s">
        <v>217</v>
      </c>
      <c r="J89" s="131">
        <v>43860</v>
      </c>
      <c r="K89" s="129">
        <v>2061</v>
      </c>
      <c r="L89" s="94"/>
      <c r="M89" s="94">
        <v>600</v>
      </c>
      <c r="N89" s="94"/>
      <c r="O89" s="94"/>
      <c r="P89" s="94"/>
      <c r="Q89" s="94"/>
      <c r="R89" s="94"/>
      <c r="S89" s="94"/>
      <c r="T89" s="98">
        <f t="shared" si="6"/>
        <v>600</v>
      </c>
      <c r="U89" s="129" t="s">
        <v>927</v>
      </c>
      <c r="V89" s="98"/>
      <c r="W89" s="129"/>
      <c r="X89" s="129"/>
      <c r="Y89" s="132" t="s">
        <v>2914</v>
      </c>
      <c r="Z89" s="133" t="str">
        <f t="shared" si="17"/>
        <v>Blue</v>
      </c>
      <c r="AA89" s="133" t="str">
        <f>IFERROR(VLOOKUP($Z89,Lookup!$A$1:$P$20,2,FALSE),"")</f>
        <v>Level 5</v>
      </c>
      <c r="AB89" s="133"/>
      <c r="AC89" s="134"/>
      <c r="AD89" s="133">
        <f>IFERROR(VLOOKUP($Z89,Lookup!$A$1:$P$20,7,FALSE),"")</f>
        <v>0</v>
      </c>
      <c r="AE89" s="380"/>
      <c r="AF89" s="133">
        <f>IFERROR(VLOOKUP($Z89,Lookup!$A$1:$P$20,8,FALSE),"")</f>
        <v>2</v>
      </c>
      <c r="AG89" s="133">
        <f>IFERROR(VLOOKUP($Z89,Lookup!$A$1:$P$20,9,FALSE),"")</f>
        <v>2</v>
      </c>
      <c r="AH89" s="133"/>
      <c r="AI89" s="133">
        <f>IFERROR(VLOOKUP($Z89,Lookup!$A$1:$P$20,10,FALSE),"")</f>
        <v>2</v>
      </c>
      <c r="AJ89" s="133">
        <f>IFERROR(VLOOKUP($Z89,Lookup!$A$1:$P$20,11,FALSE),"")</f>
        <v>0</v>
      </c>
      <c r="AK89" s="133"/>
      <c r="AL89" s="133">
        <f>IFERROR(VLOOKUP($Z89,Lookup!$A$1:$P$20,13,FALSE),"")</f>
        <v>0</v>
      </c>
      <c r="AM89" s="133">
        <f>IFERROR(VLOOKUP($Z89,Lookup!$A$1:$P$20,14,FALSE),"")</f>
        <v>0</v>
      </c>
      <c r="AN89" s="133">
        <f>IFERROR(VLOOKUP($Z89,Lookup!$A$1:$P$20,15,FALSE),"")</f>
        <v>0</v>
      </c>
      <c r="AO89" s="133">
        <f>IFERROR(VLOOKUP($Z89,Lookup!$A$1:$P$20,16,FALSE),"")</f>
        <v>0</v>
      </c>
      <c r="AP89" s="133">
        <f>IFERROR(VLOOKUP($Z89,Lookup!$A$1:$Q$20,17,FALSE),"")</f>
        <v>1</v>
      </c>
      <c r="AQ89" s="129"/>
      <c r="AR89" s="129"/>
      <c r="AS89" s="135"/>
      <c r="AT89" s="135"/>
      <c r="AU89" s="136">
        <f t="shared" si="18"/>
        <v>0</v>
      </c>
      <c r="AV89" s="137" t="s">
        <v>1014</v>
      </c>
      <c r="AW89" s="138"/>
      <c r="AX89" s="135"/>
      <c r="AY89" s="135"/>
      <c r="AZ89" s="135"/>
      <c r="BA89" s="135"/>
      <c r="BB89" s="135"/>
      <c r="BC89" s="135"/>
      <c r="BD89" s="135"/>
      <c r="BE89" s="135"/>
      <c r="BF89" s="135"/>
      <c r="BH89" s="150"/>
      <c r="BI89" s="129"/>
      <c r="BJ89" s="129"/>
      <c r="BK89" s="150"/>
      <c r="BN89" s="148"/>
      <c r="BO89" s="148"/>
      <c r="BP89" s="156"/>
      <c r="BV89" s="371"/>
      <c r="BW89" s="371"/>
      <c r="BX89" s="371"/>
      <c r="BY89" s="371"/>
      <c r="BZ89" s="371"/>
      <c r="CA89" s="371"/>
      <c r="CB89" s="371"/>
      <c r="CC89" s="147" t="str">
        <f t="shared" si="27"/>
        <v>Mike Tessman</v>
      </c>
      <c r="CD89" s="383">
        <f t="shared" si="9"/>
        <v>600</v>
      </c>
      <c r="CE89" s="383" t="str">
        <f t="shared" si="10"/>
        <v/>
      </c>
      <c r="CF89" s="383" t="str">
        <f t="shared" si="11"/>
        <v/>
      </c>
      <c r="CG89" s="383" t="str">
        <f t="shared" si="12"/>
        <v/>
      </c>
    </row>
    <row r="90" spans="1:85" s="139" customFormat="1" ht="39.75" customHeight="1">
      <c r="A90" s="126" t="s">
        <v>362</v>
      </c>
      <c r="B90" s="379" t="s">
        <v>2915</v>
      </c>
      <c r="C90" s="379" t="s">
        <v>2047</v>
      </c>
      <c r="D90" s="379" t="s">
        <v>2048</v>
      </c>
      <c r="E90" s="372" t="s">
        <v>40</v>
      </c>
      <c r="F90" s="372">
        <v>78039</v>
      </c>
      <c r="G90" s="129" t="s">
        <v>2049</v>
      </c>
      <c r="H90" s="130" t="s">
        <v>2050</v>
      </c>
      <c r="I90" s="129" t="s">
        <v>2046</v>
      </c>
      <c r="J90" s="131">
        <v>43860</v>
      </c>
      <c r="K90" s="129">
        <v>2061</v>
      </c>
      <c r="L90" s="94"/>
      <c r="M90" s="94">
        <v>500</v>
      </c>
      <c r="N90" s="94"/>
      <c r="O90" s="94"/>
      <c r="P90" s="94"/>
      <c r="Q90" s="94"/>
      <c r="R90" s="94"/>
      <c r="S90" s="94"/>
      <c r="T90" s="98">
        <f t="shared" si="6"/>
        <v>500</v>
      </c>
      <c r="U90" s="129" t="s">
        <v>927</v>
      </c>
      <c r="V90" s="98"/>
      <c r="W90" s="129"/>
      <c r="X90" s="129"/>
      <c r="Y90" s="132" t="s">
        <v>2916</v>
      </c>
      <c r="Z90" s="133" t="str">
        <f t="shared" si="17"/>
        <v>Blue</v>
      </c>
      <c r="AA90" s="133" t="str">
        <f>IFERROR(VLOOKUP($Z90,Lookup!$A$1:$P$20,2,FALSE),"")</f>
        <v>Level 5</v>
      </c>
      <c r="AB90" s="133"/>
      <c r="AC90" s="134"/>
      <c r="AD90" s="133">
        <f>IFERROR(VLOOKUP($Z90,Lookup!$A$1:$P$20,7,FALSE),"")</f>
        <v>0</v>
      </c>
      <c r="AE90" s="380"/>
      <c r="AF90" s="133">
        <f>IFERROR(VLOOKUP($Z90,Lookup!$A$1:$P$20,8,FALSE),"")</f>
        <v>2</v>
      </c>
      <c r="AG90" s="133">
        <f>IFERROR(VLOOKUP($Z90,Lookup!$A$1:$P$20,9,FALSE),"")</f>
        <v>2</v>
      </c>
      <c r="AH90" s="133"/>
      <c r="AI90" s="133">
        <f>IFERROR(VLOOKUP($Z90,Lookup!$A$1:$P$20,10,FALSE),"")</f>
        <v>2</v>
      </c>
      <c r="AJ90" s="133">
        <f>IFERROR(VLOOKUP($Z90,Lookup!$A$1:$P$20,11,FALSE),"")</f>
        <v>0</v>
      </c>
      <c r="AK90" s="133"/>
      <c r="AL90" s="133">
        <f>IFERROR(VLOOKUP($Z90,Lookup!$A$1:$P$20,13,FALSE),"")</f>
        <v>0</v>
      </c>
      <c r="AM90" s="133">
        <f>IFERROR(VLOOKUP($Z90,Lookup!$A$1:$P$20,14,FALSE),"")</f>
        <v>0</v>
      </c>
      <c r="AN90" s="133">
        <f>IFERROR(VLOOKUP($Z90,Lookup!$A$1:$P$20,15,FALSE),"")</f>
        <v>0</v>
      </c>
      <c r="AO90" s="133">
        <f>IFERROR(VLOOKUP($Z90,Lookup!$A$1:$P$20,16,FALSE),"")</f>
        <v>0</v>
      </c>
      <c r="AP90" s="133">
        <f>IFERROR(VLOOKUP($Z90,Lookup!$A$1:$Q$20,17,FALSE),"")</f>
        <v>1</v>
      </c>
      <c r="AQ90" s="129"/>
      <c r="AR90" s="129"/>
      <c r="AS90" s="135"/>
      <c r="AT90" s="135"/>
      <c r="AU90" s="136">
        <f t="shared" si="18"/>
        <v>0</v>
      </c>
      <c r="AV90" s="137" t="s">
        <v>1014</v>
      </c>
      <c r="AW90" s="138"/>
      <c r="AX90" s="135"/>
      <c r="AY90" s="135"/>
      <c r="AZ90" s="135"/>
      <c r="BA90" s="135"/>
      <c r="BB90" s="135"/>
      <c r="BC90" s="135"/>
      <c r="BD90" s="135"/>
      <c r="BE90" s="135">
        <v>1</v>
      </c>
      <c r="BF90" s="135"/>
      <c r="BH90" s="150"/>
      <c r="BI90" s="129"/>
      <c r="BJ90" s="129"/>
      <c r="BK90" s="150"/>
      <c r="BN90" s="372"/>
      <c r="BO90" s="372" t="s">
        <v>2845</v>
      </c>
      <c r="BP90" s="156"/>
      <c r="BV90" s="371"/>
      <c r="BW90" s="371"/>
      <c r="BX90" s="371"/>
      <c r="BY90" s="371"/>
      <c r="BZ90" s="371"/>
      <c r="CA90" s="371"/>
      <c r="CB90" s="371"/>
      <c r="CC90" s="147" t="str">
        <f t="shared" si="27"/>
        <v>Rollin Mangold</v>
      </c>
      <c r="CD90" s="383">
        <f t="shared" si="9"/>
        <v>500</v>
      </c>
      <c r="CE90" s="383" t="str">
        <f t="shared" si="10"/>
        <v/>
      </c>
      <c r="CF90" s="383" t="str">
        <f t="shared" si="11"/>
        <v/>
      </c>
      <c r="CG90" s="383" t="str">
        <f t="shared" si="12"/>
        <v/>
      </c>
    </row>
    <row r="91" spans="1:85" s="139" customFormat="1" ht="39.75" customHeight="1">
      <c r="A91" s="126" t="s">
        <v>362</v>
      </c>
      <c r="B91" s="379" t="s">
        <v>299</v>
      </c>
      <c r="C91" s="379" t="s">
        <v>2543</v>
      </c>
      <c r="D91" s="379" t="s">
        <v>2544</v>
      </c>
      <c r="E91" s="372" t="s">
        <v>40</v>
      </c>
      <c r="F91" s="372">
        <v>78113</v>
      </c>
      <c r="G91" s="129" t="s">
        <v>1266</v>
      </c>
      <c r="H91" s="130" t="s">
        <v>1267</v>
      </c>
      <c r="I91" s="129" t="s">
        <v>217</v>
      </c>
      <c r="J91" s="131">
        <v>43860</v>
      </c>
      <c r="K91" s="129">
        <v>2061</v>
      </c>
      <c r="L91" s="94"/>
      <c r="M91" s="94">
        <v>750</v>
      </c>
      <c r="N91" s="94"/>
      <c r="O91" s="94"/>
      <c r="P91" s="94"/>
      <c r="Q91" s="94"/>
      <c r="R91" s="94"/>
      <c r="S91" s="94"/>
      <c r="T91" s="98">
        <f t="shared" si="6"/>
        <v>750</v>
      </c>
      <c r="U91" s="129" t="s">
        <v>927</v>
      </c>
      <c r="V91" s="98"/>
      <c r="W91" s="129"/>
      <c r="X91" s="129"/>
      <c r="Y91" s="132" t="s">
        <v>2917</v>
      </c>
      <c r="Z91" s="133" t="str">
        <f t="shared" si="17"/>
        <v>Blue</v>
      </c>
      <c r="AA91" s="133" t="str">
        <f>IFERROR(VLOOKUP($Z91,Lookup!$A$1:$P$20,2,FALSE),"")</f>
        <v>Level 5</v>
      </c>
      <c r="AB91" s="133"/>
      <c r="AC91" s="134"/>
      <c r="AD91" s="133">
        <f>IFERROR(VLOOKUP($Z91,Lookup!$A$1:$P$20,7,FALSE),"")</f>
        <v>0</v>
      </c>
      <c r="AE91" s="380"/>
      <c r="AF91" s="133">
        <f>IFERROR(VLOOKUP($Z91,Lookup!$A$1:$P$20,8,FALSE),"")</f>
        <v>2</v>
      </c>
      <c r="AG91" s="133">
        <f>IFERROR(VLOOKUP($Z91,Lookup!$A$1:$P$20,9,FALSE),"")</f>
        <v>2</v>
      </c>
      <c r="AH91" s="133"/>
      <c r="AI91" s="133">
        <f>IFERROR(VLOOKUP($Z91,Lookup!$A$1:$P$20,10,FALSE),"")</f>
        <v>2</v>
      </c>
      <c r="AJ91" s="133">
        <f>IFERROR(VLOOKUP($Z91,Lookup!$A$1:$P$20,11,FALSE),"")</f>
        <v>0</v>
      </c>
      <c r="AK91" s="133"/>
      <c r="AL91" s="133">
        <f>IFERROR(VLOOKUP($Z91,Lookup!$A$1:$P$20,13,FALSE),"")</f>
        <v>0</v>
      </c>
      <c r="AM91" s="133">
        <f>IFERROR(VLOOKUP($Z91,Lookup!$A$1:$P$20,14,FALSE),"")</f>
        <v>0</v>
      </c>
      <c r="AN91" s="133">
        <f>IFERROR(VLOOKUP($Z91,Lookup!$A$1:$P$20,15,FALSE),"")</f>
        <v>0</v>
      </c>
      <c r="AO91" s="133">
        <f>IFERROR(VLOOKUP($Z91,Lookup!$A$1:$P$20,16,FALSE),"")</f>
        <v>0</v>
      </c>
      <c r="AP91" s="133">
        <f>IFERROR(VLOOKUP($Z91,Lookup!$A$1:$Q$20,17,FALSE),"")</f>
        <v>1</v>
      </c>
      <c r="AQ91" s="129"/>
      <c r="AR91" s="129"/>
      <c r="AS91" s="135"/>
      <c r="AT91" s="135"/>
      <c r="AU91" s="136">
        <f t="shared" si="18"/>
        <v>0</v>
      </c>
      <c r="AV91" s="137" t="s">
        <v>1014</v>
      </c>
      <c r="AW91" s="138"/>
      <c r="AX91" s="135"/>
      <c r="AY91" s="402"/>
      <c r="AZ91" s="135"/>
      <c r="BA91" s="135"/>
      <c r="BB91" s="135"/>
      <c r="BC91" s="135"/>
      <c r="BD91" s="135"/>
      <c r="BE91" s="135"/>
      <c r="BF91" s="135"/>
      <c r="BG91" s="143"/>
      <c r="BH91" s="150"/>
      <c r="BI91" s="129"/>
      <c r="BJ91" s="129"/>
      <c r="BK91" s="150"/>
      <c r="BN91" s="148"/>
      <c r="BO91" s="148"/>
      <c r="BP91" s="156"/>
      <c r="BR91" s="139" t="s">
        <v>2907</v>
      </c>
      <c r="BV91" s="371"/>
      <c r="BW91" s="371"/>
      <c r="BX91" s="371"/>
      <c r="BY91" s="371"/>
      <c r="BZ91" s="371"/>
      <c r="CA91" s="371"/>
      <c r="CB91" s="371"/>
      <c r="CC91" s="147" t="str">
        <f t="shared" si="27"/>
        <v>Mike Tessman</v>
      </c>
      <c r="CD91" s="383">
        <f t="shared" si="9"/>
        <v>750</v>
      </c>
      <c r="CE91" s="383" t="str">
        <f t="shared" si="10"/>
        <v/>
      </c>
      <c r="CF91" s="383" t="str">
        <f t="shared" si="11"/>
        <v/>
      </c>
      <c r="CG91" s="383" t="str">
        <f t="shared" si="12"/>
        <v/>
      </c>
    </row>
    <row r="92" spans="1:85" s="139" customFormat="1" ht="39.75" customHeight="1">
      <c r="A92" s="126" t="s">
        <v>362</v>
      </c>
      <c r="B92" s="379" t="s">
        <v>2160</v>
      </c>
      <c r="C92" s="379" t="s">
        <v>2918</v>
      </c>
      <c r="D92" s="379" t="s">
        <v>301</v>
      </c>
      <c r="E92" s="372" t="s">
        <v>38</v>
      </c>
      <c r="F92" s="372">
        <v>78113</v>
      </c>
      <c r="G92" s="129" t="s">
        <v>763</v>
      </c>
      <c r="H92" s="130" t="s">
        <v>2919</v>
      </c>
      <c r="I92" s="129" t="s">
        <v>217</v>
      </c>
      <c r="J92" s="131">
        <v>43860</v>
      </c>
      <c r="K92" s="129">
        <v>2061</v>
      </c>
      <c r="L92" s="94"/>
      <c r="M92" s="94">
        <v>550</v>
      </c>
      <c r="N92" s="94"/>
      <c r="O92" s="94"/>
      <c r="P92" s="94"/>
      <c r="Q92" s="94"/>
      <c r="R92" s="94"/>
      <c r="S92" s="94"/>
      <c r="T92" s="98">
        <f t="shared" si="6"/>
        <v>550</v>
      </c>
      <c r="U92" s="129" t="s">
        <v>927</v>
      </c>
      <c r="V92" s="98"/>
      <c r="W92" s="129"/>
      <c r="X92" s="129"/>
      <c r="Y92" s="132" t="s">
        <v>2920</v>
      </c>
      <c r="Z92" s="133" t="str">
        <f t="shared" si="17"/>
        <v>Blue</v>
      </c>
      <c r="AA92" s="133" t="str">
        <f>IFERROR(VLOOKUP($Z92,Lookup!$A$1:$P$20,2,FALSE),"")</f>
        <v>Level 5</v>
      </c>
      <c r="AB92" s="133"/>
      <c r="AC92" s="134"/>
      <c r="AD92" s="133">
        <f>IFERROR(VLOOKUP($Z92,Lookup!$A$1:$P$20,7,FALSE),"")</f>
        <v>0</v>
      </c>
      <c r="AE92" s="380"/>
      <c r="AF92" s="133">
        <f>IFERROR(VLOOKUP($Z92,Lookup!$A$1:$P$20,8,FALSE),"")</f>
        <v>2</v>
      </c>
      <c r="AG92" s="133">
        <f>IFERROR(VLOOKUP($Z92,Lookup!$A$1:$P$20,9,FALSE),"")</f>
        <v>2</v>
      </c>
      <c r="AH92" s="133"/>
      <c r="AI92" s="133">
        <f>IFERROR(VLOOKUP($Z92,Lookup!$A$1:$P$20,10,FALSE),"")</f>
        <v>2</v>
      </c>
      <c r="AJ92" s="133">
        <f>IFERROR(VLOOKUP($Z92,Lookup!$A$1:$P$20,11,FALSE),"")</f>
        <v>0</v>
      </c>
      <c r="AK92" s="133"/>
      <c r="AL92" s="133">
        <f>IFERROR(VLOOKUP($Z92,Lookup!$A$1:$P$20,13,FALSE),"")</f>
        <v>0</v>
      </c>
      <c r="AM92" s="133">
        <f>IFERROR(VLOOKUP($Z92,Lookup!$A$1:$P$20,14,FALSE),"")</f>
        <v>0</v>
      </c>
      <c r="AN92" s="133">
        <f>IFERROR(VLOOKUP($Z92,Lookup!$A$1:$P$20,15,FALSE),"")</f>
        <v>0</v>
      </c>
      <c r="AO92" s="133">
        <f>IFERROR(VLOOKUP($Z92,Lookup!$A$1:$P$20,16,FALSE),"")</f>
        <v>0</v>
      </c>
      <c r="AP92" s="133">
        <f>IFERROR(VLOOKUP($Z92,Lookup!$A$1:$Q$20,17,FALSE),"")</f>
        <v>1</v>
      </c>
      <c r="AQ92" s="129"/>
      <c r="AR92" s="129"/>
      <c r="AS92" s="135"/>
      <c r="AT92" s="135"/>
      <c r="AU92" s="136">
        <f t="shared" si="18"/>
        <v>0</v>
      </c>
      <c r="AV92" s="137" t="s">
        <v>1014</v>
      </c>
      <c r="AW92" s="138"/>
      <c r="AX92" s="135"/>
      <c r="AY92" s="135"/>
      <c r="AZ92" s="135"/>
      <c r="BA92" s="135"/>
      <c r="BB92" s="135"/>
      <c r="BC92" s="135"/>
      <c r="BD92" s="135"/>
      <c r="BE92" s="135">
        <v>2</v>
      </c>
      <c r="BF92" s="135"/>
      <c r="BH92" s="150"/>
      <c r="BI92" s="129"/>
      <c r="BJ92" s="129"/>
      <c r="BK92" s="150"/>
      <c r="BN92" s="372"/>
      <c r="BO92" s="372" t="s">
        <v>2845</v>
      </c>
      <c r="BP92" s="156"/>
      <c r="BV92" s="371"/>
      <c r="BW92" s="371"/>
      <c r="BX92" s="371"/>
      <c r="BY92" s="371"/>
      <c r="BZ92" s="371"/>
      <c r="CA92" s="371"/>
      <c r="CB92" s="371"/>
      <c r="CC92" s="147" t="str">
        <f t="shared" si="27"/>
        <v>Mike Tessman</v>
      </c>
      <c r="CD92" s="383">
        <f t="shared" si="9"/>
        <v>550</v>
      </c>
      <c r="CE92" s="383" t="str">
        <f t="shared" si="10"/>
        <v/>
      </c>
      <c r="CF92" s="383" t="str">
        <f t="shared" si="11"/>
        <v/>
      </c>
      <c r="CG92" s="383" t="str">
        <f t="shared" si="12"/>
        <v/>
      </c>
    </row>
    <row r="93" spans="1:85" s="139" customFormat="1" ht="39.75" customHeight="1">
      <c r="A93" s="126" t="s">
        <v>362</v>
      </c>
      <c r="B93" s="379" t="s">
        <v>2546</v>
      </c>
      <c r="C93" s="379" t="s">
        <v>2672</v>
      </c>
      <c r="D93" s="379" t="s">
        <v>1000</v>
      </c>
      <c r="E93" s="372" t="s">
        <v>40</v>
      </c>
      <c r="F93" s="372">
        <v>78061</v>
      </c>
      <c r="G93" s="129" t="s">
        <v>1001</v>
      </c>
      <c r="H93" s="130" t="s">
        <v>1002</v>
      </c>
      <c r="I93" s="129" t="s">
        <v>1003</v>
      </c>
      <c r="J93" s="131">
        <v>43815</v>
      </c>
      <c r="K93" s="129">
        <v>1718</v>
      </c>
      <c r="L93" s="94"/>
      <c r="M93" s="94"/>
      <c r="N93" s="94"/>
      <c r="O93" s="94"/>
      <c r="P93" s="94">
        <v>300</v>
      </c>
      <c r="Q93" s="94"/>
      <c r="R93" s="94"/>
      <c r="S93" s="94"/>
      <c r="T93" s="98">
        <f t="shared" si="6"/>
        <v>300</v>
      </c>
      <c r="U93" s="129" t="s">
        <v>927</v>
      </c>
      <c r="V93" s="98"/>
      <c r="W93" s="129"/>
      <c r="X93" s="129"/>
      <c r="Y93" s="132"/>
      <c r="Z93" s="133" t="str">
        <f t="shared" si="17"/>
        <v>Red</v>
      </c>
      <c r="AA93" s="133" t="str">
        <f>IFERROR(VLOOKUP($Z93,Lookup!$A$1:$P$20,2,FALSE),"")</f>
        <v>Level 6</v>
      </c>
      <c r="AB93" s="133" t="s">
        <v>362</v>
      </c>
      <c r="AC93" s="134"/>
      <c r="AD93" s="133">
        <f>IFERROR(VLOOKUP($Z93,Lookup!$A$1:$P$20,7,FALSE),"")</f>
        <v>0</v>
      </c>
      <c r="AE93" s="380"/>
      <c r="AF93" s="133">
        <f>IFERROR(VLOOKUP($Z93,Lookup!$A$1:$P$20,8,FALSE),"")</f>
        <v>1</v>
      </c>
      <c r="AG93" s="133">
        <f>IFERROR(VLOOKUP($Z93,Lookup!$A$1:$P$20,9,FALSE),"")</f>
        <v>0</v>
      </c>
      <c r="AH93" s="133"/>
      <c r="AI93" s="133">
        <f>IFERROR(VLOOKUP($Z93,Lookup!$A$1:$P$20,10,FALSE),"")</f>
        <v>2</v>
      </c>
      <c r="AJ93" s="133">
        <f>IFERROR(VLOOKUP($Z93,Lookup!$A$1:$P$20,11,FALSE),"")</f>
        <v>0</v>
      </c>
      <c r="AK93" s="133"/>
      <c r="AL93" s="133">
        <f>IFERROR(VLOOKUP($Z93,Lookup!$A$1:$P$20,13,FALSE),"")</f>
        <v>0</v>
      </c>
      <c r="AM93" s="133">
        <f>IFERROR(VLOOKUP($Z93,Lookup!$A$1:$P$20,14,FALSE),"")</f>
        <v>0</v>
      </c>
      <c r="AN93" s="133">
        <f>IFERROR(VLOOKUP($Z93,Lookup!$A$1:$P$20,15,FALSE),"")</f>
        <v>0</v>
      </c>
      <c r="AO93" s="133">
        <f>IFERROR(VLOOKUP($Z93,Lookup!$A$1:$P$20,16,FALSE),"")</f>
        <v>0</v>
      </c>
      <c r="AP93" s="133">
        <f>IFERROR(VLOOKUP($Z93,Lookup!$A$1:$Q$20,17,FALSE),"")</f>
        <v>1</v>
      </c>
      <c r="AQ93" s="129"/>
      <c r="AR93" s="129"/>
      <c r="AS93" s="135"/>
      <c r="AT93" s="135"/>
      <c r="AU93" s="136">
        <f t="shared" si="18"/>
        <v>300</v>
      </c>
      <c r="AV93" s="137" t="s">
        <v>1004</v>
      </c>
      <c r="AW93" s="138"/>
      <c r="AX93" s="135"/>
      <c r="AY93" s="135"/>
      <c r="AZ93" s="135"/>
      <c r="BA93" s="135"/>
      <c r="BB93" s="135"/>
      <c r="BC93" s="135"/>
      <c r="BD93" s="135"/>
      <c r="BE93" s="135"/>
      <c r="BF93" s="135"/>
      <c r="BG93" s="143"/>
      <c r="BH93" s="150"/>
      <c r="BI93" s="129"/>
      <c r="BJ93" s="129"/>
      <c r="BK93" s="150"/>
      <c r="BN93" s="148"/>
      <c r="BO93" s="148"/>
      <c r="BP93" s="151"/>
      <c r="BQ93" s="148"/>
      <c r="BV93" s="371"/>
      <c r="BW93" s="371"/>
      <c r="BX93" s="371"/>
      <c r="BY93" s="371"/>
      <c r="BZ93" s="371"/>
      <c r="CA93" s="371"/>
      <c r="CB93" s="371"/>
      <c r="CC93" s="393" t="str">
        <f t="shared" si="27"/>
        <v>Alex Trevino</v>
      </c>
      <c r="CD93" s="394" t="str">
        <f t="shared" si="9"/>
        <v/>
      </c>
      <c r="CE93" s="394" t="str">
        <f t="shared" si="10"/>
        <v/>
      </c>
      <c r="CF93" s="394" t="str">
        <f t="shared" si="11"/>
        <v/>
      </c>
      <c r="CG93" s="394">
        <f t="shared" si="12"/>
        <v>300</v>
      </c>
    </row>
    <row r="94" spans="1:85" s="139" customFormat="1" ht="39.75" customHeight="1">
      <c r="A94" s="126" t="s">
        <v>362</v>
      </c>
      <c r="B94" s="379" t="s">
        <v>1041</v>
      </c>
      <c r="C94" s="379" t="s">
        <v>1042</v>
      </c>
      <c r="D94" s="379" t="s">
        <v>68</v>
      </c>
      <c r="E94" s="372" t="s">
        <v>40</v>
      </c>
      <c r="F94" s="372">
        <v>77008</v>
      </c>
      <c r="G94" s="129" t="s">
        <v>1043</v>
      </c>
      <c r="H94" s="130" t="s">
        <v>1044</v>
      </c>
      <c r="I94" s="129" t="s">
        <v>1045</v>
      </c>
      <c r="J94" s="131">
        <v>43781</v>
      </c>
      <c r="K94" s="146">
        <v>1522</v>
      </c>
      <c r="L94" s="94"/>
      <c r="M94" s="94">
        <v>250</v>
      </c>
      <c r="N94" s="94"/>
      <c r="O94" s="94"/>
      <c r="P94" s="94"/>
      <c r="Q94" s="94"/>
      <c r="R94" s="94"/>
      <c r="S94" s="94"/>
      <c r="T94" s="98">
        <f t="shared" si="6"/>
        <v>250</v>
      </c>
      <c r="U94" s="129" t="s">
        <v>927</v>
      </c>
      <c r="V94" s="98"/>
      <c r="W94" s="129"/>
      <c r="X94" s="129"/>
      <c r="Y94" s="132"/>
      <c r="Z94" s="133" t="str">
        <f t="shared" si="17"/>
        <v>Red</v>
      </c>
      <c r="AA94" s="133" t="str">
        <f>IFERROR(VLOOKUP($Z94,Lookup!$A$1:$P$20,2,FALSE),"")</f>
        <v>Level 6</v>
      </c>
      <c r="AB94" s="133" t="s">
        <v>362</v>
      </c>
      <c r="AC94" s="134"/>
      <c r="AD94" s="133">
        <f>IFERROR(VLOOKUP($Z94,Lookup!$A$1:$P$20,7,FALSE),"")</f>
        <v>0</v>
      </c>
      <c r="AE94" s="380"/>
      <c r="AF94" s="133">
        <f>IFERROR(VLOOKUP($Z94,Lookup!$A$1:$P$20,8,FALSE),"")</f>
        <v>1</v>
      </c>
      <c r="AG94" s="133">
        <f>IFERROR(VLOOKUP($Z94,Lookup!$A$1:$P$20,9,FALSE),"")</f>
        <v>0</v>
      </c>
      <c r="AH94" s="133"/>
      <c r="AI94" s="133">
        <f>IFERROR(VLOOKUP($Z94,Lookup!$A$1:$P$20,10,FALSE),"")</f>
        <v>2</v>
      </c>
      <c r="AJ94" s="133">
        <f>IFERROR(VLOOKUP($Z94,Lookup!$A$1:$P$20,11,FALSE),"")</f>
        <v>0</v>
      </c>
      <c r="AK94" s="133"/>
      <c r="AL94" s="133">
        <f>IFERROR(VLOOKUP($Z94,Lookup!$A$1:$P$20,13,FALSE),"")</f>
        <v>0</v>
      </c>
      <c r="AM94" s="133">
        <f>IFERROR(VLOOKUP($Z94,Lookup!$A$1:$P$20,14,FALSE),"")</f>
        <v>0</v>
      </c>
      <c r="AN94" s="133">
        <f>IFERROR(VLOOKUP($Z94,Lookup!$A$1:$P$20,15,FALSE),"")</f>
        <v>0</v>
      </c>
      <c r="AO94" s="133">
        <f>IFERROR(VLOOKUP($Z94,Lookup!$A$1:$P$20,16,FALSE),"")</f>
        <v>0</v>
      </c>
      <c r="AP94" s="133">
        <f>IFERROR(VLOOKUP($Z94,Lookup!$A$1:$Q$20,17,FALSE),"")</f>
        <v>1</v>
      </c>
      <c r="AQ94" s="129"/>
      <c r="AR94" s="129"/>
      <c r="AS94" s="135"/>
      <c r="AT94" s="135"/>
      <c r="AU94" s="136">
        <f t="shared" si="18"/>
        <v>0</v>
      </c>
      <c r="AV94" s="137" t="s">
        <v>1014</v>
      </c>
      <c r="AW94" s="138"/>
      <c r="AX94" s="135"/>
      <c r="AY94" s="135"/>
      <c r="AZ94" s="135"/>
      <c r="BA94" s="135"/>
      <c r="BB94" s="135"/>
      <c r="BC94" s="135"/>
      <c r="BD94" s="135"/>
      <c r="BE94" s="135"/>
      <c r="BF94" s="135"/>
      <c r="BH94" s="150"/>
      <c r="BI94" s="129"/>
      <c r="BJ94" s="129"/>
      <c r="BK94" s="150"/>
      <c r="BN94" s="148"/>
      <c r="BO94" s="148"/>
      <c r="BP94" s="156"/>
      <c r="BV94" s="371"/>
      <c r="BW94" s="371"/>
      <c r="BX94" s="371"/>
      <c r="BY94" s="371"/>
      <c r="BZ94" s="371"/>
      <c r="CA94" s="371"/>
      <c r="CB94" s="371"/>
      <c r="CC94" s="147" t="s">
        <v>2921</v>
      </c>
      <c r="CD94" s="383">
        <f t="shared" si="9"/>
        <v>250</v>
      </c>
      <c r="CE94" s="383" t="str">
        <f t="shared" si="10"/>
        <v/>
      </c>
      <c r="CF94" s="383" t="str">
        <f t="shared" si="11"/>
        <v/>
      </c>
      <c r="CG94" s="383" t="str">
        <f t="shared" si="12"/>
        <v/>
      </c>
    </row>
    <row r="95" spans="1:85" s="139" customFormat="1" ht="39.75" customHeight="1">
      <c r="A95" s="126" t="s">
        <v>362</v>
      </c>
      <c r="B95" s="379" t="s">
        <v>2673</v>
      </c>
      <c r="C95" s="379" t="s">
        <v>2558</v>
      </c>
      <c r="D95" s="379" t="s">
        <v>87</v>
      </c>
      <c r="E95" s="372" t="s">
        <v>40</v>
      </c>
      <c r="F95" s="372">
        <v>78101</v>
      </c>
      <c r="G95" s="129" t="s">
        <v>1053</v>
      </c>
      <c r="H95" s="130" t="s">
        <v>1054</v>
      </c>
      <c r="I95" s="129" t="s">
        <v>996</v>
      </c>
      <c r="J95" s="131">
        <v>43808</v>
      </c>
      <c r="K95" s="129">
        <v>1666</v>
      </c>
      <c r="L95" s="94"/>
      <c r="M95" s="94"/>
      <c r="N95" s="94"/>
      <c r="O95" s="94"/>
      <c r="P95" s="94">
        <v>300</v>
      </c>
      <c r="Q95" s="94"/>
      <c r="R95" s="94"/>
      <c r="S95" s="94"/>
      <c r="T95" s="98">
        <f t="shared" si="6"/>
        <v>300</v>
      </c>
      <c r="U95" s="129" t="s">
        <v>927</v>
      </c>
      <c r="V95" s="98"/>
      <c r="W95" s="129"/>
      <c r="X95" s="129"/>
      <c r="Y95" s="132"/>
      <c r="Z95" s="133" t="str">
        <f t="shared" si="17"/>
        <v>Red</v>
      </c>
      <c r="AA95" s="133" t="str">
        <f>IFERROR(VLOOKUP($Z95,Lookup!$A$1:$P$20,2,FALSE),"")</f>
        <v>Level 6</v>
      </c>
      <c r="AB95" s="133"/>
      <c r="AC95" s="134"/>
      <c r="AD95" s="133">
        <f>IFERROR(VLOOKUP($Z95,Lookup!$A$1:$P$20,7,FALSE),"")</f>
        <v>0</v>
      </c>
      <c r="AE95" s="380"/>
      <c r="AF95" s="133">
        <f>IFERROR(VLOOKUP($Z95,Lookup!$A$1:$P$20,8,FALSE),"")</f>
        <v>1</v>
      </c>
      <c r="AG95" s="133">
        <f>IFERROR(VLOOKUP($Z95,Lookup!$A$1:$P$20,9,FALSE),"")</f>
        <v>0</v>
      </c>
      <c r="AH95" s="133"/>
      <c r="AI95" s="133">
        <f>IFERROR(VLOOKUP($Z95,Lookup!$A$1:$P$20,10,FALSE),"")</f>
        <v>2</v>
      </c>
      <c r="AJ95" s="133">
        <f>IFERROR(VLOOKUP($Z95,Lookup!$A$1:$P$20,11,FALSE),"")</f>
        <v>0</v>
      </c>
      <c r="AK95" s="133"/>
      <c r="AL95" s="133">
        <f>IFERROR(VLOOKUP($Z95,Lookup!$A$1:$P$20,13,FALSE),"")</f>
        <v>0</v>
      </c>
      <c r="AM95" s="133">
        <f>IFERROR(VLOOKUP($Z95,Lookup!$A$1:$P$20,14,FALSE),"")</f>
        <v>0</v>
      </c>
      <c r="AN95" s="133">
        <f>IFERROR(VLOOKUP($Z95,Lookup!$A$1:$P$20,15,FALSE),"")</f>
        <v>0</v>
      </c>
      <c r="AO95" s="133">
        <f>IFERROR(VLOOKUP($Z95,Lookup!$A$1:$P$20,16,FALSE),"")</f>
        <v>0</v>
      </c>
      <c r="AP95" s="133">
        <f>IFERROR(VLOOKUP($Z95,Lookup!$A$1:$Q$20,17,FALSE),"")</f>
        <v>1</v>
      </c>
      <c r="AQ95" s="129"/>
      <c r="AR95" s="129"/>
      <c r="AS95" s="135"/>
      <c r="AT95" s="135"/>
      <c r="AU95" s="136">
        <f t="shared" si="18"/>
        <v>300</v>
      </c>
      <c r="AV95" s="137" t="s">
        <v>1004</v>
      </c>
      <c r="AW95" s="138"/>
      <c r="AX95" s="135"/>
      <c r="AY95" s="135"/>
      <c r="AZ95" s="135"/>
      <c r="BA95" s="135"/>
      <c r="BB95" s="135"/>
      <c r="BC95" s="135"/>
      <c r="BD95" s="135"/>
      <c r="BE95" s="135"/>
      <c r="BF95" s="135">
        <v>1</v>
      </c>
      <c r="BG95" s="143"/>
      <c r="BH95" s="150"/>
      <c r="BI95" s="129"/>
      <c r="BJ95" s="129"/>
      <c r="BK95" s="150"/>
      <c r="BN95" s="372"/>
      <c r="BO95" s="372" t="s">
        <v>2845</v>
      </c>
      <c r="BP95" s="156"/>
      <c r="BR95" s="139" t="s">
        <v>2922</v>
      </c>
      <c r="BV95" s="371"/>
      <c r="BW95" s="371"/>
      <c r="BX95" s="371"/>
      <c r="BY95" s="371"/>
      <c r="BZ95" s="371"/>
      <c r="CA95" s="371"/>
      <c r="CB95" s="371"/>
      <c r="CC95" s="147" t="str">
        <f>I95</f>
        <v>Marcus Demel</v>
      </c>
      <c r="CD95" s="383" t="str">
        <f t="shared" si="9"/>
        <v/>
      </c>
      <c r="CE95" s="383" t="str">
        <f t="shared" si="10"/>
        <v/>
      </c>
      <c r="CF95" s="383" t="str">
        <f t="shared" si="11"/>
        <v/>
      </c>
      <c r="CG95" s="383">
        <f t="shared" si="12"/>
        <v>300</v>
      </c>
    </row>
    <row r="96" spans="1:85" s="139" customFormat="1" ht="39.75" customHeight="1">
      <c r="A96" s="126" t="s">
        <v>362</v>
      </c>
      <c r="B96" s="379" t="s">
        <v>2608</v>
      </c>
      <c r="C96" s="379" t="s">
        <v>2609</v>
      </c>
      <c r="D96" s="379" t="s">
        <v>37</v>
      </c>
      <c r="E96" s="372" t="s">
        <v>40</v>
      </c>
      <c r="F96" s="372">
        <v>78209</v>
      </c>
      <c r="G96" s="129" t="s">
        <v>1062</v>
      </c>
      <c r="H96" s="130" t="s">
        <v>1063</v>
      </c>
      <c r="I96" s="129"/>
      <c r="J96" s="131"/>
      <c r="K96" s="129"/>
      <c r="L96" s="94"/>
      <c r="M96" s="94">
        <v>250</v>
      </c>
      <c r="N96" s="94"/>
      <c r="O96" s="94"/>
      <c r="P96" s="94"/>
      <c r="Q96" s="94"/>
      <c r="R96" s="94"/>
      <c r="S96" s="94"/>
      <c r="T96" s="98">
        <f t="shared" si="6"/>
        <v>250</v>
      </c>
      <c r="U96" s="129" t="s">
        <v>927</v>
      </c>
      <c r="V96" s="98"/>
      <c r="W96" s="129"/>
      <c r="X96" s="129"/>
      <c r="Y96" s="132"/>
      <c r="Z96" s="133" t="str">
        <f t="shared" si="17"/>
        <v>Red</v>
      </c>
      <c r="AA96" s="133" t="str">
        <f>IFERROR(VLOOKUP($Z96,Lookup!$A$1:$P$20,2,FALSE),"")</f>
        <v>Level 6</v>
      </c>
      <c r="AB96" s="133" t="s">
        <v>362</v>
      </c>
      <c r="AC96" s="134"/>
      <c r="AD96" s="133">
        <f>IFERROR(VLOOKUP($Z96,Lookup!$A$1:$P$20,7,FALSE),"")</f>
        <v>0</v>
      </c>
      <c r="AE96" s="380"/>
      <c r="AF96" s="133">
        <f>IFERROR(VLOOKUP($Z96,Lookup!$A$1:$P$20,8,FALSE),"")</f>
        <v>1</v>
      </c>
      <c r="AG96" s="133">
        <f>IFERROR(VLOOKUP($Z96,Lookup!$A$1:$P$20,9,FALSE),"")</f>
        <v>0</v>
      </c>
      <c r="AH96" s="133"/>
      <c r="AI96" s="133">
        <f>IFERROR(VLOOKUP($Z96,Lookup!$A$1:$P$20,10,FALSE),"")</f>
        <v>2</v>
      </c>
      <c r="AJ96" s="133">
        <f>IFERROR(VLOOKUP($Z96,Lookup!$A$1:$P$20,11,FALSE),"")</f>
        <v>0</v>
      </c>
      <c r="AK96" s="133"/>
      <c r="AL96" s="133">
        <f>IFERROR(VLOOKUP($Z96,Lookup!$A$1:$P$20,13,FALSE),"")</f>
        <v>0</v>
      </c>
      <c r="AM96" s="133">
        <f>IFERROR(VLOOKUP($Z96,Lookup!$A$1:$P$20,14,FALSE),"")</f>
        <v>0</v>
      </c>
      <c r="AN96" s="133">
        <f>IFERROR(VLOOKUP($Z96,Lookup!$A$1:$P$20,15,FALSE),"")</f>
        <v>0</v>
      </c>
      <c r="AO96" s="133">
        <f>IFERROR(VLOOKUP($Z96,Lookup!$A$1:$P$20,16,FALSE),"")</f>
        <v>0</v>
      </c>
      <c r="AP96" s="133">
        <f>IFERROR(VLOOKUP($Z96,Lookup!$A$1:$Q$20,17,FALSE),"")</f>
        <v>1</v>
      </c>
      <c r="AQ96" s="129"/>
      <c r="AR96" s="129"/>
      <c r="AS96" s="135"/>
      <c r="AT96" s="135"/>
      <c r="AU96" s="136">
        <f t="shared" si="18"/>
        <v>0</v>
      </c>
      <c r="AV96" s="137" t="s">
        <v>1014</v>
      </c>
      <c r="AW96" s="138"/>
      <c r="AX96" s="135"/>
      <c r="AY96" s="135"/>
      <c r="AZ96" s="135"/>
      <c r="BA96" s="135"/>
      <c r="BB96" s="135"/>
      <c r="BC96" s="135"/>
      <c r="BD96" s="135"/>
      <c r="BE96" s="135"/>
      <c r="BF96" s="135"/>
      <c r="BG96" s="143"/>
      <c r="BH96" s="150"/>
      <c r="BI96" s="129"/>
      <c r="BJ96" s="129"/>
      <c r="BK96" s="150"/>
      <c r="BN96" s="148"/>
      <c r="BO96" s="148"/>
      <c r="BP96" s="156"/>
      <c r="BR96" s="139" t="s">
        <v>2923</v>
      </c>
      <c r="BV96" s="371"/>
      <c r="BW96" s="371"/>
      <c r="BX96" s="371"/>
      <c r="BY96" s="371"/>
      <c r="BZ96" s="371"/>
      <c r="CA96" s="371"/>
      <c r="CB96" s="371"/>
      <c r="CC96" s="147" t="s">
        <v>2094</v>
      </c>
      <c r="CD96" s="383">
        <f t="shared" si="9"/>
        <v>250</v>
      </c>
      <c r="CE96" s="383" t="str">
        <f t="shared" si="10"/>
        <v/>
      </c>
      <c r="CF96" s="383" t="str">
        <f t="shared" si="11"/>
        <v/>
      </c>
      <c r="CG96" s="383" t="str">
        <f t="shared" si="12"/>
        <v/>
      </c>
    </row>
    <row r="97" spans="1:154" s="139" customFormat="1" ht="39.75" customHeight="1">
      <c r="A97" s="126" t="s">
        <v>362</v>
      </c>
      <c r="B97" s="379" t="s">
        <v>1628</v>
      </c>
      <c r="C97" s="379" t="s">
        <v>1629</v>
      </c>
      <c r="D97" s="379" t="s">
        <v>1630</v>
      </c>
      <c r="E97" s="372" t="s">
        <v>40</v>
      </c>
      <c r="F97" s="372">
        <v>78148</v>
      </c>
      <c r="G97" s="129" t="s">
        <v>1631</v>
      </c>
      <c r="H97" s="130" t="s">
        <v>1632</v>
      </c>
      <c r="I97" s="129" t="s">
        <v>1628</v>
      </c>
      <c r="J97" s="131">
        <v>43859</v>
      </c>
      <c r="K97" s="129">
        <v>2042</v>
      </c>
      <c r="L97" s="94"/>
      <c r="M97" s="94">
        <v>250</v>
      </c>
      <c r="N97" s="94"/>
      <c r="O97" s="94"/>
      <c r="P97" s="94"/>
      <c r="Q97" s="94"/>
      <c r="R97" s="94"/>
      <c r="S97" s="94"/>
      <c r="T97" s="98">
        <f t="shared" si="6"/>
        <v>250</v>
      </c>
      <c r="U97" s="129" t="s">
        <v>927</v>
      </c>
      <c r="V97" s="98"/>
      <c r="W97" s="129"/>
      <c r="X97" s="129"/>
      <c r="Y97" s="132" t="s">
        <v>2924</v>
      </c>
      <c r="Z97" s="133" t="str">
        <f t="shared" si="17"/>
        <v>Red</v>
      </c>
      <c r="AA97" s="133" t="str">
        <f>IFERROR(VLOOKUP($Z97,Lookup!$A$1:$P$20,2,FALSE),"")</f>
        <v>Level 6</v>
      </c>
      <c r="AB97" s="133"/>
      <c r="AC97" s="134"/>
      <c r="AD97" s="133">
        <f>IFERROR(VLOOKUP($Z97,Lookup!$A$1:$P$20,7,FALSE),"")</f>
        <v>0</v>
      </c>
      <c r="AE97" s="380"/>
      <c r="AF97" s="133">
        <f>IFERROR(VLOOKUP($Z97,Lookup!$A$1:$P$20,8,FALSE),"")</f>
        <v>1</v>
      </c>
      <c r="AG97" s="133">
        <f>IFERROR(VLOOKUP($Z97,Lookup!$A$1:$P$20,9,FALSE),"")</f>
        <v>0</v>
      </c>
      <c r="AH97" s="133"/>
      <c r="AI97" s="133">
        <f>IFERROR(VLOOKUP($Z97,Lookup!$A$1:$P$20,10,FALSE),"")</f>
        <v>2</v>
      </c>
      <c r="AJ97" s="133">
        <f>IFERROR(VLOOKUP($Z97,Lookup!$A$1:$P$20,11,FALSE),"")</f>
        <v>0</v>
      </c>
      <c r="AK97" s="133"/>
      <c r="AL97" s="133">
        <f>IFERROR(VLOOKUP($Z97,Lookup!$A$1:$P$20,13,FALSE),"")</f>
        <v>0</v>
      </c>
      <c r="AM97" s="133">
        <f>IFERROR(VLOOKUP($Z97,Lookup!$A$1:$P$20,14,FALSE),"")</f>
        <v>0</v>
      </c>
      <c r="AN97" s="133">
        <f>IFERROR(VLOOKUP($Z97,Lookup!$A$1:$P$20,15,FALSE),"")</f>
        <v>0</v>
      </c>
      <c r="AO97" s="133">
        <f>IFERROR(VLOOKUP($Z97,Lookup!$A$1:$P$20,16,FALSE),"")</f>
        <v>0</v>
      </c>
      <c r="AP97" s="133">
        <f>IFERROR(VLOOKUP($Z97,Lookup!$A$1:$Q$20,17,FALSE),"")</f>
        <v>1</v>
      </c>
      <c r="AQ97" s="129"/>
      <c r="AR97" s="129"/>
      <c r="AS97" s="135"/>
      <c r="AT97" s="135"/>
      <c r="AU97" s="136">
        <f t="shared" si="18"/>
        <v>0</v>
      </c>
      <c r="AV97" s="137" t="s">
        <v>1014</v>
      </c>
      <c r="AW97" s="138"/>
      <c r="AX97" s="135"/>
      <c r="AY97" s="135"/>
      <c r="AZ97" s="135"/>
      <c r="BA97" s="135"/>
      <c r="BB97" s="135"/>
      <c r="BC97" s="135"/>
      <c r="BD97" s="135"/>
      <c r="BE97" s="135"/>
      <c r="BF97" s="135"/>
      <c r="BG97" s="143"/>
      <c r="BH97" s="150"/>
      <c r="BI97" s="129"/>
      <c r="BJ97" s="129"/>
      <c r="BK97" s="150"/>
      <c r="BN97" s="148"/>
      <c r="BO97" s="148"/>
      <c r="BP97" s="156"/>
      <c r="BR97" s="139" t="s">
        <v>2907</v>
      </c>
      <c r="BV97" s="371"/>
      <c r="BW97" s="371"/>
      <c r="BX97" s="371"/>
      <c r="BY97" s="371"/>
      <c r="BZ97" s="371"/>
      <c r="CA97" s="371"/>
      <c r="CB97" s="371"/>
      <c r="CC97" s="147" t="str">
        <f t="shared" ref="CC97:CC103" si="28">I97</f>
        <v>Elaine Davis</v>
      </c>
      <c r="CD97" s="383">
        <f t="shared" si="9"/>
        <v>250</v>
      </c>
      <c r="CE97" s="383" t="str">
        <f t="shared" si="10"/>
        <v/>
      </c>
      <c r="CF97" s="383" t="str">
        <f t="shared" si="11"/>
        <v/>
      </c>
      <c r="CG97" s="383" t="str">
        <f t="shared" si="12"/>
        <v/>
      </c>
    </row>
    <row r="98" spans="1:154" s="139" customFormat="1" ht="39.75" customHeight="1">
      <c r="A98" s="126" t="s">
        <v>362</v>
      </c>
      <c r="B98" s="379" t="s">
        <v>1119</v>
      </c>
      <c r="C98" s="379" t="s">
        <v>1120</v>
      </c>
      <c r="D98" s="379" t="s">
        <v>178</v>
      </c>
      <c r="E98" s="372" t="s">
        <v>40</v>
      </c>
      <c r="F98" s="372">
        <v>78948</v>
      </c>
      <c r="G98" s="129" t="s">
        <v>716</v>
      </c>
      <c r="H98" s="130" t="s">
        <v>786</v>
      </c>
      <c r="I98" s="129" t="s">
        <v>785</v>
      </c>
      <c r="J98" s="131">
        <v>43846</v>
      </c>
      <c r="K98" s="129">
        <v>1923</v>
      </c>
      <c r="L98" s="94">
        <v>250</v>
      </c>
      <c r="M98" s="94"/>
      <c r="N98" s="94"/>
      <c r="O98" s="94"/>
      <c r="P98" s="94"/>
      <c r="Q98" s="94"/>
      <c r="R98" s="94"/>
      <c r="S98" s="94"/>
      <c r="T98" s="98">
        <f t="shared" si="6"/>
        <v>250</v>
      </c>
      <c r="U98" s="129" t="s">
        <v>927</v>
      </c>
      <c r="V98" s="98"/>
      <c r="W98" s="129"/>
      <c r="X98" s="129">
        <v>70</v>
      </c>
      <c r="Y98" s="132"/>
      <c r="Z98" s="133" t="str">
        <f t="shared" si="17"/>
        <v>Red</v>
      </c>
      <c r="AA98" s="133" t="str">
        <f>IFERROR(VLOOKUP($Z98,Lookup!$A$1:$P$20,2,FALSE),"")</f>
        <v>Level 6</v>
      </c>
      <c r="AB98" s="133"/>
      <c r="AC98" s="134"/>
      <c r="AD98" s="133">
        <f>IFERROR(VLOOKUP($Z98,Lookup!$A$1:$P$20,7,FALSE),"")</f>
        <v>0</v>
      </c>
      <c r="AE98" s="380"/>
      <c r="AF98" s="133">
        <f>IFERROR(VLOOKUP($Z98,Lookup!$A$1:$P$20,8,FALSE),"")</f>
        <v>1</v>
      </c>
      <c r="AG98" s="133">
        <f>IFERROR(VLOOKUP($Z98,Lookup!$A$1:$P$20,9,FALSE),"")</f>
        <v>0</v>
      </c>
      <c r="AH98" s="133"/>
      <c r="AI98" s="133">
        <f>IFERROR(VLOOKUP($Z98,Lookup!$A$1:$P$20,10,FALSE),"")</f>
        <v>2</v>
      </c>
      <c r="AJ98" s="133">
        <f>IFERROR(VLOOKUP($Z98,Lookup!$A$1:$P$20,11,FALSE),"")</f>
        <v>0</v>
      </c>
      <c r="AK98" s="133"/>
      <c r="AL98" s="133">
        <f>IFERROR(VLOOKUP($Z98,Lookup!$A$1:$P$20,13,FALSE),"")</f>
        <v>0</v>
      </c>
      <c r="AM98" s="133">
        <f>IFERROR(VLOOKUP($Z98,Lookup!$A$1:$P$20,14,FALSE),"")</f>
        <v>0</v>
      </c>
      <c r="AN98" s="133">
        <f>IFERROR(VLOOKUP($Z98,Lookup!$A$1:$P$20,15,FALSE),"")</f>
        <v>0</v>
      </c>
      <c r="AO98" s="133">
        <f>IFERROR(VLOOKUP($Z98,Lookup!$A$1:$P$20,16,FALSE),"")</f>
        <v>0</v>
      </c>
      <c r="AP98" s="133">
        <f>IFERROR(VLOOKUP($Z98,Lookup!$A$1:$Q$20,17,FALSE),"")</f>
        <v>1</v>
      </c>
      <c r="AQ98" s="129"/>
      <c r="AR98" s="129"/>
      <c r="AS98" s="135"/>
      <c r="AT98" s="135"/>
      <c r="AU98" s="136">
        <f t="shared" si="18"/>
        <v>0</v>
      </c>
      <c r="AV98" s="137" t="s">
        <v>1014</v>
      </c>
      <c r="AW98" s="138"/>
      <c r="AX98" s="135"/>
      <c r="AY98" s="135"/>
      <c r="AZ98" s="135"/>
      <c r="BA98" s="135"/>
      <c r="BB98" s="135"/>
      <c r="BC98" s="135"/>
      <c r="BD98" s="135"/>
      <c r="BE98" s="135"/>
      <c r="BF98" s="135"/>
      <c r="BH98" s="150"/>
      <c r="BI98" s="129"/>
      <c r="BJ98" s="129"/>
      <c r="BK98" s="150"/>
      <c r="BN98" s="148"/>
      <c r="BO98" s="148"/>
      <c r="BP98" s="156"/>
      <c r="BR98" s="139" t="s">
        <v>2923</v>
      </c>
      <c r="BV98" s="371"/>
      <c r="BW98" s="371"/>
      <c r="BX98" s="371"/>
      <c r="BY98" s="371"/>
      <c r="BZ98" s="371"/>
      <c r="CA98" s="371"/>
      <c r="CB98" s="371"/>
      <c r="CC98" s="147" t="str">
        <f t="shared" si="28"/>
        <v>Roberta Boriack</v>
      </c>
      <c r="CD98" s="383">
        <f t="shared" si="9"/>
        <v>250</v>
      </c>
      <c r="CE98" s="383" t="str">
        <f t="shared" si="10"/>
        <v/>
      </c>
      <c r="CF98" s="383" t="str">
        <f t="shared" si="11"/>
        <v/>
      </c>
      <c r="CG98" s="383" t="str">
        <f t="shared" si="12"/>
        <v/>
      </c>
    </row>
    <row r="99" spans="1:154" s="139" customFormat="1" ht="39.75" customHeight="1">
      <c r="A99" s="126" t="s">
        <v>362</v>
      </c>
      <c r="B99" s="379" t="s">
        <v>1776</v>
      </c>
      <c r="C99" s="379" t="s">
        <v>1777</v>
      </c>
      <c r="D99" s="379" t="s">
        <v>232</v>
      </c>
      <c r="E99" s="372" t="s">
        <v>40</v>
      </c>
      <c r="F99" s="372">
        <v>78009</v>
      </c>
      <c r="G99" s="129" t="s">
        <v>1778</v>
      </c>
      <c r="H99" s="130" t="s">
        <v>1779</v>
      </c>
      <c r="I99" s="129" t="s">
        <v>1780</v>
      </c>
      <c r="J99" s="131">
        <v>43848</v>
      </c>
      <c r="K99" s="129">
        <v>1934</v>
      </c>
      <c r="L99" s="94">
        <v>250</v>
      </c>
      <c r="M99" s="94"/>
      <c r="N99" s="94"/>
      <c r="O99" s="94"/>
      <c r="P99" s="94"/>
      <c r="Q99" s="94"/>
      <c r="R99" s="94"/>
      <c r="S99" s="94"/>
      <c r="T99" s="98">
        <f t="shared" si="6"/>
        <v>250</v>
      </c>
      <c r="U99" s="129" t="s">
        <v>927</v>
      </c>
      <c r="V99" s="98"/>
      <c r="W99" s="129"/>
      <c r="X99" s="129"/>
      <c r="Y99" s="132"/>
      <c r="Z99" s="133" t="str">
        <f t="shared" si="17"/>
        <v>Red</v>
      </c>
      <c r="AA99" s="133" t="str">
        <f>IFERROR(VLOOKUP($Z99,Lookup!$A$1:$P$20,2,FALSE),"")</f>
        <v>Level 6</v>
      </c>
      <c r="AB99" s="133"/>
      <c r="AC99" s="134"/>
      <c r="AD99" s="133">
        <f>IFERROR(VLOOKUP($Z99,Lookup!$A$1:$P$20,7,FALSE),"")</f>
        <v>0</v>
      </c>
      <c r="AE99" s="380"/>
      <c r="AF99" s="133">
        <f>IFERROR(VLOOKUP($Z99,Lookup!$A$1:$P$20,8,FALSE),"")</f>
        <v>1</v>
      </c>
      <c r="AG99" s="133">
        <f>IFERROR(VLOOKUP($Z99,Lookup!$A$1:$P$20,9,FALSE),"")</f>
        <v>0</v>
      </c>
      <c r="AH99" s="133"/>
      <c r="AI99" s="133">
        <f>IFERROR(VLOOKUP($Z99,Lookup!$A$1:$P$20,10,FALSE),"")</f>
        <v>2</v>
      </c>
      <c r="AJ99" s="133">
        <f>IFERROR(VLOOKUP($Z99,Lookup!$A$1:$P$20,11,FALSE),"")</f>
        <v>0</v>
      </c>
      <c r="AK99" s="133"/>
      <c r="AL99" s="133">
        <f>IFERROR(VLOOKUP($Z99,Lookup!$A$1:$P$20,13,FALSE),"")</f>
        <v>0</v>
      </c>
      <c r="AM99" s="133">
        <f>IFERROR(VLOOKUP($Z99,Lookup!$A$1:$P$20,14,FALSE),"")</f>
        <v>0</v>
      </c>
      <c r="AN99" s="133">
        <f>IFERROR(VLOOKUP($Z99,Lookup!$A$1:$P$20,15,FALSE),"")</f>
        <v>0</v>
      </c>
      <c r="AO99" s="133">
        <f>IFERROR(VLOOKUP($Z99,Lookup!$A$1:$P$20,16,FALSE),"")</f>
        <v>0</v>
      </c>
      <c r="AP99" s="133">
        <f>IFERROR(VLOOKUP($Z99,Lookup!$A$1:$Q$20,17,FALSE),"")</f>
        <v>1</v>
      </c>
      <c r="AQ99" s="129"/>
      <c r="AR99" s="129"/>
      <c r="AS99" s="135"/>
      <c r="AT99" s="135"/>
      <c r="AU99" s="136">
        <f t="shared" si="18"/>
        <v>0</v>
      </c>
      <c r="AV99" s="137" t="s">
        <v>1014</v>
      </c>
      <c r="AW99" s="138"/>
      <c r="AX99" s="135"/>
      <c r="AY99" s="135"/>
      <c r="AZ99" s="135"/>
      <c r="BA99" s="135"/>
      <c r="BB99" s="135"/>
      <c r="BC99" s="135"/>
      <c r="BD99" s="135"/>
      <c r="BE99" s="135"/>
      <c r="BF99" s="135"/>
      <c r="BG99" s="143"/>
      <c r="BH99" s="150"/>
      <c r="BI99" s="129"/>
      <c r="BJ99" s="129"/>
      <c r="BK99" s="150"/>
      <c r="BN99" s="148"/>
      <c r="BO99" s="148"/>
      <c r="BP99" s="156"/>
      <c r="BV99" s="371"/>
      <c r="BW99" s="371"/>
      <c r="BX99" s="371"/>
      <c r="BY99" s="371"/>
      <c r="BZ99" s="371"/>
      <c r="CA99" s="371"/>
      <c r="CB99" s="371"/>
      <c r="CC99" s="147" t="str">
        <f t="shared" si="28"/>
        <v>John Oppelt</v>
      </c>
      <c r="CD99" s="383">
        <f t="shared" si="9"/>
        <v>250</v>
      </c>
      <c r="CE99" s="383" t="str">
        <f t="shared" si="10"/>
        <v/>
      </c>
      <c r="CF99" s="383" t="str">
        <f t="shared" si="11"/>
        <v/>
      </c>
      <c r="CG99" s="383" t="str">
        <f t="shared" si="12"/>
        <v/>
      </c>
    </row>
    <row r="100" spans="1:154" s="139" customFormat="1" ht="39.75" customHeight="1">
      <c r="A100" s="126" t="s">
        <v>362</v>
      </c>
      <c r="B100" s="379" t="s">
        <v>1169</v>
      </c>
      <c r="C100" s="379" t="s">
        <v>2610</v>
      </c>
      <c r="D100" s="379" t="s">
        <v>107</v>
      </c>
      <c r="E100" s="372" t="s">
        <v>40</v>
      </c>
      <c r="F100" s="372">
        <v>78016</v>
      </c>
      <c r="G100" s="129" t="s">
        <v>1170</v>
      </c>
      <c r="H100" s="130" t="s">
        <v>1171</v>
      </c>
      <c r="I100" s="129" t="s">
        <v>1172</v>
      </c>
      <c r="J100" s="131">
        <v>43789</v>
      </c>
      <c r="K100" s="129">
        <v>1564</v>
      </c>
      <c r="L100" s="94"/>
      <c r="M100" s="94"/>
      <c r="N100" s="94"/>
      <c r="O100" s="94"/>
      <c r="P100" s="94">
        <v>300</v>
      </c>
      <c r="Q100" s="94"/>
      <c r="R100" s="94"/>
      <c r="S100" s="94"/>
      <c r="T100" s="98">
        <f t="shared" si="6"/>
        <v>300</v>
      </c>
      <c r="U100" s="129" t="s">
        <v>927</v>
      </c>
      <c r="V100" s="98"/>
      <c r="W100" s="129"/>
      <c r="X100" s="129"/>
      <c r="Y100" s="132"/>
      <c r="Z100" s="133" t="str">
        <f t="shared" si="17"/>
        <v>Red</v>
      </c>
      <c r="AA100" s="133" t="str">
        <f>IFERROR(VLOOKUP($Z100,Lookup!$A$1:$P$20,2,FALSE),"")</f>
        <v>Level 6</v>
      </c>
      <c r="AB100" s="133" t="s">
        <v>362</v>
      </c>
      <c r="AC100" s="134"/>
      <c r="AD100" s="133">
        <f>IFERROR(VLOOKUP($Z100,Lookup!$A$1:$P$20,7,FALSE),"")</f>
        <v>0</v>
      </c>
      <c r="AE100" s="380"/>
      <c r="AF100" s="133">
        <f>IFERROR(VLOOKUP($Z100,Lookup!$A$1:$P$20,8,FALSE),"")</f>
        <v>1</v>
      </c>
      <c r="AG100" s="133">
        <f>IFERROR(VLOOKUP($Z100,Lookup!$A$1:$P$20,9,FALSE),"")</f>
        <v>0</v>
      </c>
      <c r="AH100" s="133"/>
      <c r="AI100" s="133">
        <f>IFERROR(VLOOKUP($Z100,Lookup!$A$1:$P$20,10,FALSE),"")</f>
        <v>2</v>
      </c>
      <c r="AJ100" s="133">
        <f>IFERROR(VLOOKUP($Z100,Lookup!$A$1:$P$20,11,FALSE),"")</f>
        <v>0</v>
      </c>
      <c r="AK100" s="133"/>
      <c r="AL100" s="133">
        <f>IFERROR(VLOOKUP($Z100,Lookup!$A$1:$P$20,13,FALSE),"")</f>
        <v>0</v>
      </c>
      <c r="AM100" s="133">
        <f>IFERROR(VLOOKUP($Z100,Lookup!$A$1:$P$20,14,FALSE),"")</f>
        <v>0</v>
      </c>
      <c r="AN100" s="133">
        <f>IFERROR(VLOOKUP($Z100,Lookup!$A$1:$P$20,15,FALSE),"")</f>
        <v>0</v>
      </c>
      <c r="AO100" s="133">
        <f>IFERROR(VLOOKUP($Z100,Lookup!$A$1:$P$20,16,FALSE),"")</f>
        <v>0</v>
      </c>
      <c r="AP100" s="133">
        <f>IFERROR(VLOOKUP($Z100,Lookup!$A$1:$Q$20,17,FALSE),"")</f>
        <v>1</v>
      </c>
      <c r="AQ100" s="129"/>
      <c r="AR100" s="129"/>
      <c r="AS100" s="135"/>
      <c r="AT100" s="135"/>
      <c r="AU100" s="136">
        <f t="shared" si="18"/>
        <v>300</v>
      </c>
      <c r="AV100" s="137" t="s">
        <v>1004</v>
      </c>
      <c r="AW100" s="138"/>
      <c r="AX100" s="135"/>
      <c r="AY100" s="135"/>
      <c r="AZ100" s="135"/>
      <c r="BA100" s="135"/>
      <c r="BB100" s="135"/>
      <c r="BC100" s="135"/>
      <c r="BD100" s="135"/>
      <c r="BE100" s="135"/>
      <c r="BF100" s="135"/>
      <c r="BH100" s="150"/>
      <c r="BI100" s="129"/>
      <c r="BJ100" s="129"/>
      <c r="BK100" s="150"/>
      <c r="BN100" s="148"/>
      <c r="BO100" s="148"/>
      <c r="BP100" s="156"/>
      <c r="BV100" s="371"/>
      <c r="BW100" s="371"/>
      <c r="BX100" s="371"/>
      <c r="BY100" s="371"/>
      <c r="BZ100" s="371"/>
      <c r="CA100" s="371"/>
      <c r="CB100" s="371"/>
      <c r="CC100" s="147" t="str">
        <f t="shared" si="28"/>
        <v>Mark Kidd</v>
      </c>
      <c r="CD100" s="383" t="str">
        <f t="shared" si="9"/>
        <v/>
      </c>
      <c r="CE100" s="383" t="str">
        <f t="shared" si="10"/>
        <v/>
      </c>
      <c r="CF100" s="383" t="str">
        <f t="shared" si="11"/>
        <v/>
      </c>
      <c r="CG100" s="383">
        <f t="shared" si="12"/>
        <v>300</v>
      </c>
    </row>
    <row r="101" spans="1:154" s="139" customFormat="1" ht="39.75" customHeight="1">
      <c r="A101" s="126" t="s">
        <v>362</v>
      </c>
      <c r="B101" s="379" t="s">
        <v>1908</v>
      </c>
      <c r="C101" s="379" t="s">
        <v>1909</v>
      </c>
      <c r="D101" s="379" t="s">
        <v>63</v>
      </c>
      <c r="E101" s="372" t="s">
        <v>40</v>
      </c>
      <c r="F101" s="372">
        <v>78154</v>
      </c>
      <c r="G101" s="129" t="s">
        <v>1910</v>
      </c>
      <c r="H101" s="130" t="s">
        <v>1911</v>
      </c>
      <c r="I101" s="129" t="s">
        <v>1912</v>
      </c>
      <c r="J101" s="131">
        <v>43859</v>
      </c>
      <c r="K101" s="129">
        <v>2042</v>
      </c>
      <c r="L101" s="94"/>
      <c r="M101" s="94"/>
      <c r="N101" s="94"/>
      <c r="O101" s="94"/>
      <c r="P101" s="94">
        <v>300</v>
      </c>
      <c r="Q101" s="94"/>
      <c r="R101" s="94"/>
      <c r="S101" s="94"/>
      <c r="T101" s="98">
        <f t="shared" si="6"/>
        <v>300</v>
      </c>
      <c r="U101" s="129" t="s">
        <v>927</v>
      </c>
      <c r="V101" s="98"/>
      <c r="W101" s="129"/>
      <c r="X101" s="129"/>
      <c r="Y101" s="132" t="s">
        <v>2925</v>
      </c>
      <c r="Z101" s="133" t="str">
        <f t="shared" si="17"/>
        <v>Red</v>
      </c>
      <c r="AA101" s="133" t="str">
        <f>IFERROR(VLOOKUP($Z101,Lookup!$A$1:$P$20,2,FALSE),"")</f>
        <v>Level 6</v>
      </c>
      <c r="AB101" s="133"/>
      <c r="AC101" s="134"/>
      <c r="AD101" s="133">
        <f>IFERROR(VLOOKUP($Z101,Lookup!$A$1:$P$20,7,FALSE),"")</f>
        <v>0</v>
      </c>
      <c r="AE101" s="380"/>
      <c r="AF101" s="133">
        <f>IFERROR(VLOOKUP($Z101,Lookup!$A$1:$P$20,8,FALSE),"")</f>
        <v>1</v>
      </c>
      <c r="AG101" s="133">
        <f>IFERROR(VLOOKUP($Z101,Lookup!$A$1:$P$20,9,FALSE),"")</f>
        <v>0</v>
      </c>
      <c r="AH101" s="133"/>
      <c r="AI101" s="133">
        <f>IFERROR(VLOOKUP($Z101,Lookup!$A$1:$P$20,10,FALSE),"")</f>
        <v>2</v>
      </c>
      <c r="AJ101" s="133">
        <f>IFERROR(VLOOKUP($Z101,Lookup!$A$1:$P$20,11,FALSE),"")</f>
        <v>0</v>
      </c>
      <c r="AK101" s="133"/>
      <c r="AL101" s="133">
        <f>IFERROR(VLOOKUP($Z101,Lookup!$A$1:$P$20,13,FALSE),"")</f>
        <v>0</v>
      </c>
      <c r="AM101" s="133">
        <f>IFERROR(VLOOKUP($Z101,Lookup!$A$1:$P$20,14,FALSE),"")</f>
        <v>0</v>
      </c>
      <c r="AN101" s="133">
        <f>IFERROR(VLOOKUP($Z101,Lookup!$A$1:$P$20,15,FALSE),"")</f>
        <v>0</v>
      </c>
      <c r="AO101" s="133">
        <f>IFERROR(VLOOKUP($Z101,Lookup!$A$1:$P$20,16,FALSE),"")</f>
        <v>0</v>
      </c>
      <c r="AP101" s="133">
        <f>IFERROR(VLOOKUP($Z101,Lookup!$A$1:$Q$20,17,FALSE),"")</f>
        <v>1</v>
      </c>
      <c r="AQ101" s="129"/>
      <c r="AR101" s="129"/>
      <c r="AS101" s="135"/>
      <c r="AT101" s="135"/>
      <c r="AU101" s="136">
        <f t="shared" si="18"/>
        <v>300</v>
      </c>
      <c r="AV101" s="137" t="s">
        <v>1004</v>
      </c>
      <c r="AW101" s="138"/>
      <c r="AX101" s="135"/>
      <c r="AY101" s="135"/>
      <c r="AZ101" s="135"/>
      <c r="BA101" s="135"/>
      <c r="BB101" s="135"/>
      <c r="BC101" s="135"/>
      <c r="BD101" s="135"/>
      <c r="BE101" s="135"/>
      <c r="BF101" s="135"/>
      <c r="BH101" s="150"/>
      <c r="BI101" s="129"/>
      <c r="BJ101" s="129"/>
      <c r="BK101" s="150"/>
      <c r="BN101" s="148"/>
      <c r="BO101" s="148"/>
      <c r="BP101" s="156"/>
      <c r="BV101" s="371"/>
      <c r="BW101" s="371"/>
      <c r="BX101" s="371"/>
      <c r="BY101" s="371"/>
      <c r="BZ101" s="371"/>
      <c r="CA101" s="371"/>
      <c r="CB101" s="371"/>
      <c r="CC101" s="393" t="str">
        <f t="shared" si="28"/>
        <v>James Harden</v>
      </c>
      <c r="CD101" s="394" t="str">
        <f t="shared" si="9"/>
        <v/>
      </c>
      <c r="CE101" s="394" t="str">
        <f t="shared" si="10"/>
        <v/>
      </c>
      <c r="CF101" s="394" t="str">
        <f t="shared" si="11"/>
        <v/>
      </c>
      <c r="CG101" s="394">
        <f t="shared" si="12"/>
        <v>300</v>
      </c>
    </row>
    <row r="102" spans="1:154" s="143" customFormat="1" ht="42" customHeight="1">
      <c r="A102" s="126" t="s">
        <v>362</v>
      </c>
      <c r="B102" s="379" t="s">
        <v>1938</v>
      </c>
      <c r="C102" s="379" t="s">
        <v>1939</v>
      </c>
      <c r="D102" s="379" t="s">
        <v>150</v>
      </c>
      <c r="E102" s="372" t="s">
        <v>40</v>
      </c>
      <c r="F102" s="372">
        <v>78861</v>
      </c>
      <c r="G102" s="129" t="s">
        <v>1940</v>
      </c>
      <c r="H102" s="130" t="s">
        <v>1941</v>
      </c>
      <c r="I102" s="129" t="s">
        <v>1038</v>
      </c>
      <c r="J102" s="131">
        <v>43860</v>
      </c>
      <c r="K102" s="129">
        <v>2068</v>
      </c>
      <c r="L102" s="94"/>
      <c r="M102" s="94"/>
      <c r="N102" s="94"/>
      <c r="O102" s="94"/>
      <c r="P102" s="94"/>
      <c r="Q102" s="94"/>
      <c r="R102" s="94">
        <v>1800</v>
      </c>
      <c r="S102" s="94"/>
      <c r="T102" s="98">
        <f t="shared" si="6"/>
        <v>1800</v>
      </c>
      <c r="U102" s="129" t="s">
        <v>927</v>
      </c>
      <c r="V102" s="98"/>
      <c r="W102" s="129"/>
      <c r="X102" s="129"/>
      <c r="Y102" s="132"/>
      <c r="Z102" s="133" t="str">
        <f t="shared" si="17"/>
        <v>Trophy</v>
      </c>
      <c r="AA102" s="133" t="str">
        <f>IFERROR(VLOOKUP($Z102,Lookup!$A$1:$P$20,2,FALSE),"")</f>
        <v>Level 4</v>
      </c>
      <c r="AB102" s="133"/>
      <c r="AC102" s="134"/>
      <c r="AD102" s="133">
        <f>IFERROR(VLOOKUP($Z102,Lookup!$A$1:$P$20,7,FALSE),"")</f>
        <v>0</v>
      </c>
      <c r="AE102" s="380"/>
      <c r="AF102" s="133">
        <f>IFERROR(VLOOKUP($Z102,Lookup!$A$1:$P$20,8,FALSE),"")</f>
        <v>2</v>
      </c>
      <c r="AG102" s="133">
        <f>IFERROR(VLOOKUP($Z102,Lookup!$A$1:$P$20,9,FALSE),"")</f>
        <v>2</v>
      </c>
      <c r="AH102" s="133"/>
      <c r="AI102" s="133">
        <f>IFERROR(VLOOKUP($Z102,Lookup!$A$1:$P$20,10,FALSE),"")</f>
        <v>4</v>
      </c>
      <c r="AJ102" s="133" t="str">
        <f>IFERROR(VLOOKUP($Z102,Lookup!$A$1:$P$20,11,FALSE),"")</f>
        <v>Yes</v>
      </c>
      <c r="AK102" s="133"/>
      <c r="AL102" s="133" t="str">
        <f>IFERROR(VLOOKUP($Z102,Lookup!$A$1:$P$20,13,FALSE),"")</f>
        <v>Yes</v>
      </c>
      <c r="AM102" s="133">
        <f>IFERROR(VLOOKUP($Z102,Lookup!$A$1:$P$20,14,FALSE),"")</f>
        <v>0</v>
      </c>
      <c r="AN102" s="133">
        <f>IFERROR(VLOOKUP($Z102,Lookup!$A$1:$P$20,15,FALSE),"")</f>
        <v>0</v>
      </c>
      <c r="AO102" s="133">
        <f>IFERROR(VLOOKUP($Z102,Lookup!$A$1:$P$20,16,FALSE),"")</f>
        <v>0</v>
      </c>
      <c r="AP102" s="133">
        <f>IFERROR(VLOOKUP($Z102,Lookup!$A$1:$Q$20,17,FALSE),"")</f>
        <v>2</v>
      </c>
      <c r="AQ102" s="129"/>
      <c r="AR102" s="129"/>
      <c r="AS102" s="135"/>
      <c r="AT102" s="135"/>
      <c r="AU102" s="136">
        <f t="shared" si="18"/>
        <v>0</v>
      </c>
      <c r="AV102" s="137" t="s">
        <v>1942</v>
      </c>
      <c r="AW102" s="138"/>
      <c r="AX102" s="135"/>
      <c r="AY102" s="135"/>
      <c r="AZ102" s="135"/>
      <c r="BA102" s="135"/>
      <c r="BB102" s="135"/>
      <c r="BC102" s="135"/>
      <c r="BD102" s="135"/>
      <c r="BE102" s="135"/>
      <c r="BF102" s="135"/>
      <c r="BG102" s="139"/>
      <c r="BH102" s="150"/>
      <c r="BI102" s="129"/>
      <c r="BJ102" s="129"/>
      <c r="BK102" s="150"/>
      <c r="BL102" s="139"/>
      <c r="BM102" s="139" t="s">
        <v>2882</v>
      </c>
      <c r="BN102" s="148"/>
      <c r="BO102" s="148"/>
      <c r="BP102" s="156"/>
      <c r="BQ102" s="139"/>
      <c r="BR102" s="139"/>
      <c r="BS102" s="139"/>
      <c r="BT102" s="139"/>
      <c r="BU102" s="139"/>
      <c r="BV102" s="371"/>
      <c r="BW102" s="371"/>
      <c r="BX102" s="371"/>
      <c r="BY102" s="371"/>
      <c r="BZ102" s="371"/>
      <c r="CA102" s="371"/>
      <c r="CB102" s="371"/>
      <c r="CC102" s="393" t="str">
        <f t="shared" si="28"/>
        <v>Travis Cody</v>
      </c>
      <c r="CD102" s="394" t="str">
        <f t="shared" si="9"/>
        <v/>
      </c>
      <c r="CE102" s="394" t="str">
        <f t="shared" si="10"/>
        <v/>
      </c>
      <c r="CF102" s="394" t="str">
        <f t="shared" si="11"/>
        <v/>
      </c>
      <c r="CG102" s="394">
        <f t="shared" si="12"/>
        <v>1800</v>
      </c>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row>
    <row r="103" spans="1:154" s="139" customFormat="1" ht="39.75" customHeight="1">
      <c r="A103" s="126" t="s">
        <v>362</v>
      </c>
      <c r="B103" s="379" t="s">
        <v>1444</v>
      </c>
      <c r="C103" s="379" t="s">
        <v>2637</v>
      </c>
      <c r="D103" s="379" t="s">
        <v>2048</v>
      </c>
      <c r="E103" s="372" t="s">
        <v>40</v>
      </c>
      <c r="F103" s="372">
        <v>78039</v>
      </c>
      <c r="G103" s="129" t="s">
        <v>2638</v>
      </c>
      <c r="H103" s="130" t="s">
        <v>2016</v>
      </c>
      <c r="I103" s="129" t="s">
        <v>1444</v>
      </c>
      <c r="J103" s="131">
        <v>43850</v>
      </c>
      <c r="K103" s="129" t="s">
        <v>2926</v>
      </c>
      <c r="L103" s="94"/>
      <c r="M103" s="94"/>
      <c r="N103" s="94"/>
      <c r="O103" s="94"/>
      <c r="P103" s="94"/>
      <c r="Q103" s="94"/>
      <c r="R103" s="94">
        <v>1000</v>
      </c>
      <c r="S103" s="94"/>
      <c r="T103" s="98">
        <f t="shared" si="6"/>
        <v>1000</v>
      </c>
      <c r="U103" s="129" t="s">
        <v>927</v>
      </c>
      <c r="V103" s="98"/>
      <c r="W103" s="129"/>
      <c r="X103" s="98"/>
      <c r="Y103" s="132"/>
      <c r="Z103" s="133" t="str">
        <f t="shared" si="17"/>
        <v>Trophy</v>
      </c>
      <c r="AA103" s="133" t="str">
        <f>IFERROR(VLOOKUP($Z103,Lookup!$A$1:$P$20,2,FALSE),"")</f>
        <v>Level 4</v>
      </c>
      <c r="AB103" s="133" t="s">
        <v>362</v>
      </c>
      <c r="AC103" s="134"/>
      <c r="AD103" s="133">
        <f>IFERROR(VLOOKUP($Z103,Lookup!$A$1:$P$20,7,FALSE),"")</f>
        <v>0</v>
      </c>
      <c r="AE103" s="380"/>
      <c r="AF103" s="133">
        <f>IFERROR(VLOOKUP($Z103,Lookup!$A$1:$P$20,8,FALSE),"")</f>
        <v>2</v>
      </c>
      <c r="AG103" s="133">
        <f>IFERROR(VLOOKUP($Z103,Lookup!$A$1:$P$20,9,FALSE),"")</f>
        <v>2</v>
      </c>
      <c r="AH103" s="133"/>
      <c r="AI103" s="133">
        <f>IFERROR(VLOOKUP($Z103,Lookup!$A$1:$P$20,10,FALSE),"")</f>
        <v>4</v>
      </c>
      <c r="AJ103" s="133" t="str">
        <f>IFERROR(VLOOKUP($Z103,Lookup!$A$1:$P$20,11,FALSE),"")</f>
        <v>Yes</v>
      </c>
      <c r="AK103" s="133"/>
      <c r="AL103" s="133" t="str">
        <f>IFERROR(VLOOKUP($Z103,Lookup!$A$1:$P$20,13,FALSE),"")</f>
        <v>Yes</v>
      </c>
      <c r="AM103" s="133">
        <f>IFERROR(VLOOKUP($Z103,Lookup!$A$1:$P$20,14,FALSE),"")</f>
        <v>0</v>
      </c>
      <c r="AN103" s="133">
        <f>IFERROR(VLOOKUP($Z103,Lookup!$A$1:$P$20,15,FALSE),"")</f>
        <v>0</v>
      </c>
      <c r="AO103" s="133">
        <f>IFERROR(VLOOKUP($Z103,Lookup!$A$1:$P$20,16,FALSE),"")</f>
        <v>0</v>
      </c>
      <c r="AP103" s="133">
        <f>IFERROR(VLOOKUP($Z103,Lookup!$A$1:$Q$20,17,FALSE),"")</f>
        <v>2</v>
      </c>
      <c r="AQ103" s="129"/>
      <c r="AR103" s="129"/>
      <c r="AS103" s="135"/>
      <c r="AT103" s="135"/>
      <c r="AU103" s="136">
        <f t="shared" si="18"/>
        <v>0</v>
      </c>
      <c r="AV103" s="137" t="s">
        <v>2159</v>
      </c>
      <c r="AW103" s="138"/>
      <c r="AX103" s="135"/>
      <c r="AY103" s="135"/>
      <c r="AZ103" s="135"/>
      <c r="BA103" s="135"/>
      <c r="BB103" s="135"/>
      <c r="BC103" s="135"/>
      <c r="BD103" s="135"/>
      <c r="BE103" s="135"/>
      <c r="BF103" s="135"/>
      <c r="BH103" s="150"/>
      <c r="BI103" s="129"/>
      <c r="BJ103" s="129"/>
      <c r="BK103" s="150"/>
      <c r="BN103" s="148"/>
      <c r="BO103" s="148"/>
      <c r="BP103" s="156"/>
      <c r="BV103" s="371"/>
      <c r="BW103" s="371"/>
      <c r="BX103" s="371"/>
      <c r="BY103" s="371"/>
      <c r="BZ103" s="371"/>
      <c r="CA103" s="371"/>
      <c r="CB103" s="371"/>
      <c r="CC103" s="393" t="str">
        <f t="shared" si="28"/>
        <v>Ruben Martinez</v>
      </c>
      <c r="CD103" s="394" t="str">
        <f t="shared" si="9"/>
        <v/>
      </c>
      <c r="CE103" s="394" t="str">
        <f t="shared" si="10"/>
        <v/>
      </c>
      <c r="CF103" s="394" t="str">
        <f t="shared" si="11"/>
        <v/>
      </c>
      <c r="CG103" s="394">
        <f t="shared" si="12"/>
        <v>1000</v>
      </c>
    </row>
    <row r="104" spans="1:154" s="139" customFormat="1" ht="39.75" customHeight="1">
      <c r="A104" s="126" t="s">
        <v>362</v>
      </c>
      <c r="B104" s="379" t="s">
        <v>2069</v>
      </c>
      <c r="C104" s="379" t="s">
        <v>2070</v>
      </c>
      <c r="D104" s="379" t="s">
        <v>793</v>
      </c>
      <c r="E104" s="372" t="s">
        <v>40</v>
      </c>
      <c r="F104" s="372">
        <v>76063</v>
      </c>
      <c r="G104" s="129" t="s">
        <v>794</v>
      </c>
      <c r="H104" s="130" t="s">
        <v>2071</v>
      </c>
      <c r="I104" s="129" t="s">
        <v>996</v>
      </c>
      <c r="J104" s="131">
        <v>43858</v>
      </c>
      <c r="K104" s="129">
        <v>2034</v>
      </c>
      <c r="L104" s="94"/>
      <c r="M104" s="94"/>
      <c r="N104" s="94"/>
      <c r="O104" s="94"/>
      <c r="P104" s="94">
        <v>300</v>
      </c>
      <c r="Q104" s="94"/>
      <c r="R104" s="94"/>
      <c r="S104" s="94"/>
      <c r="T104" s="98">
        <f t="shared" si="6"/>
        <v>300</v>
      </c>
      <c r="U104" s="129" t="s">
        <v>927</v>
      </c>
      <c r="V104" s="98"/>
      <c r="W104" s="129"/>
      <c r="X104" s="129"/>
      <c r="Y104" s="132"/>
      <c r="Z104" s="133" t="str">
        <f t="shared" si="17"/>
        <v>Red</v>
      </c>
      <c r="AA104" s="133" t="str">
        <f>IFERROR(VLOOKUP($Z104,Lookup!$A$1:$P$20,2,FALSE),"")</f>
        <v>Level 6</v>
      </c>
      <c r="AB104" s="133" t="s">
        <v>362</v>
      </c>
      <c r="AC104" s="134"/>
      <c r="AD104" s="133">
        <f>IFERROR(VLOOKUP($Z104,Lookup!$A$1:$P$20,7,FALSE),"")</f>
        <v>0</v>
      </c>
      <c r="AE104" s="380"/>
      <c r="AF104" s="133">
        <f>IFERROR(VLOOKUP($Z104,Lookup!$A$1:$P$20,8,FALSE),"")</f>
        <v>1</v>
      </c>
      <c r="AG104" s="133">
        <f>IFERROR(VLOOKUP($Z104,Lookup!$A$1:$P$20,9,FALSE),"")</f>
        <v>0</v>
      </c>
      <c r="AH104" s="133"/>
      <c r="AI104" s="133">
        <f>IFERROR(VLOOKUP($Z104,Lookup!$A$1:$P$20,10,FALSE),"")</f>
        <v>2</v>
      </c>
      <c r="AJ104" s="133">
        <f>IFERROR(VLOOKUP($Z104,Lookup!$A$1:$P$20,11,FALSE),"")</f>
        <v>0</v>
      </c>
      <c r="AK104" s="133"/>
      <c r="AL104" s="133">
        <f>IFERROR(VLOOKUP($Z104,Lookup!$A$1:$P$20,13,FALSE),"")</f>
        <v>0</v>
      </c>
      <c r="AM104" s="133">
        <f>IFERROR(VLOOKUP($Z104,Lookup!$A$1:$P$20,14,FALSE),"")</f>
        <v>0</v>
      </c>
      <c r="AN104" s="133">
        <f>IFERROR(VLOOKUP($Z104,Lookup!$A$1:$P$20,15,FALSE),"")</f>
        <v>0</v>
      </c>
      <c r="AO104" s="133">
        <f>IFERROR(VLOOKUP($Z104,Lookup!$A$1:$P$20,16,FALSE),"")</f>
        <v>0</v>
      </c>
      <c r="AP104" s="133">
        <f>IFERROR(VLOOKUP($Z104,Lookup!$A$1:$Q$20,17,FALSE),"")</f>
        <v>1</v>
      </c>
      <c r="AQ104" s="129"/>
      <c r="AR104" s="129"/>
      <c r="AS104" s="135"/>
      <c r="AT104" s="135"/>
      <c r="AU104" s="136">
        <f t="shared" si="18"/>
        <v>300</v>
      </c>
      <c r="AV104" s="137" t="s">
        <v>1004</v>
      </c>
      <c r="AW104" s="138"/>
      <c r="AX104" s="135"/>
      <c r="AY104" s="135"/>
      <c r="AZ104" s="135"/>
      <c r="BA104" s="135"/>
      <c r="BB104" s="135"/>
      <c r="BC104" s="135"/>
      <c r="BD104" s="135"/>
      <c r="BE104" s="135"/>
      <c r="BF104" s="135"/>
      <c r="BG104" s="143"/>
      <c r="BH104" s="150"/>
      <c r="BI104" s="129"/>
      <c r="BJ104" s="129"/>
      <c r="BK104" s="150"/>
      <c r="BN104" s="148"/>
      <c r="BO104" s="148"/>
      <c r="BP104" s="156"/>
      <c r="BV104" s="371"/>
      <c r="BW104" s="371"/>
      <c r="BX104" s="371"/>
      <c r="BY104" s="371"/>
      <c r="BZ104" s="371"/>
      <c r="CA104" s="371"/>
      <c r="CB104" s="371"/>
      <c r="CC104" s="393" t="s">
        <v>2901</v>
      </c>
      <c r="CD104" s="394" t="str">
        <f t="shared" si="9"/>
        <v/>
      </c>
      <c r="CE104" s="394" t="str">
        <f t="shared" si="10"/>
        <v/>
      </c>
      <c r="CF104" s="394" t="str">
        <f t="shared" si="11"/>
        <v/>
      </c>
      <c r="CG104" s="394">
        <f t="shared" si="12"/>
        <v>300</v>
      </c>
    </row>
    <row r="105" spans="1:154" s="139" customFormat="1" ht="39.75" customHeight="1">
      <c r="A105" s="126" t="s">
        <v>362</v>
      </c>
      <c r="B105" s="379" t="s">
        <v>2132</v>
      </c>
      <c r="C105" s="379" t="s">
        <v>2133</v>
      </c>
      <c r="D105" s="379" t="s">
        <v>134</v>
      </c>
      <c r="E105" s="372" t="s">
        <v>40</v>
      </c>
      <c r="F105" s="372">
        <v>78133</v>
      </c>
      <c r="G105" s="129" t="s">
        <v>2927</v>
      </c>
      <c r="H105" s="130" t="s">
        <v>2928</v>
      </c>
      <c r="I105" s="129" t="s">
        <v>2136</v>
      </c>
      <c r="J105" s="131">
        <v>43796</v>
      </c>
      <c r="K105" s="129">
        <v>1608</v>
      </c>
      <c r="L105" s="94"/>
      <c r="M105" s="94">
        <v>250</v>
      </c>
      <c r="N105" s="94"/>
      <c r="O105" s="94"/>
      <c r="P105" s="94"/>
      <c r="Q105" s="94"/>
      <c r="R105" s="94"/>
      <c r="S105" s="94"/>
      <c r="T105" s="98">
        <f t="shared" si="6"/>
        <v>250</v>
      </c>
      <c r="U105" s="129" t="s">
        <v>927</v>
      </c>
      <c r="V105" s="98"/>
      <c r="W105" s="129"/>
      <c r="X105" s="129"/>
      <c r="Y105" s="132"/>
      <c r="Z105" s="133" t="str">
        <f t="shared" si="17"/>
        <v>Red</v>
      </c>
      <c r="AA105" s="133" t="str">
        <f>IFERROR(VLOOKUP($Z105,Lookup!$A$1:$P$20,2,FALSE),"")</f>
        <v>Level 6</v>
      </c>
      <c r="AB105" s="133" t="s">
        <v>362</v>
      </c>
      <c r="AC105" s="134"/>
      <c r="AD105" s="133">
        <f>IFERROR(VLOOKUP($Z105,Lookup!$A$1:$P$20,7,FALSE),"")</f>
        <v>0</v>
      </c>
      <c r="AE105" s="380"/>
      <c r="AF105" s="133">
        <f>IFERROR(VLOOKUP($Z105,Lookup!$A$1:$P$20,8,FALSE),"")</f>
        <v>1</v>
      </c>
      <c r="AG105" s="133">
        <f>IFERROR(VLOOKUP($Z105,Lookup!$A$1:$P$20,9,FALSE),"")</f>
        <v>0</v>
      </c>
      <c r="AH105" s="133"/>
      <c r="AI105" s="133">
        <f>IFERROR(VLOOKUP($Z105,Lookup!$A$1:$P$20,10,FALSE),"")</f>
        <v>2</v>
      </c>
      <c r="AJ105" s="133">
        <f>IFERROR(VLOOKUP($Z105,Lookup!$A$1:$P$20,11,FALSE),"")</f>
        <v>0</v>
      </c>
      <c r="AK105" s="133"/>
      <c r="AL105" s="133">
        <f>IFERROR(VLOOKUP($Z105,Lookup!$A$1:$P$20,13,FALSE),"")</f>
        <v>0</v>
      </c>
      <c r="AM105" s="133">
        <f>IFERROR(VLOOKUP($Z105,Lookup!$A$1:$P$20,14,FALSE),"")</f>
        <v>0</v>
      </c>
      <c r="AN105" s="133">
        <f>IFERROR(VLOOKUP($Z105,Lookup!$A$1:$P$20,15,FALSE),"")</f>
        <v>0</v>
      </c>
      <c r="AO105" s="133">
        <f>IFERROR(VLOOKUP($Z105,Lookup!$A$1:$P$20,16,FALSE),"")</f>
        <v>0</v>
      </c>
      <c r="AP105" s="133">
        <f>IFERROR(VLOOKUP($Z105,Lookup!$A$1:$Q$20,17,FALSE),"")</f>
        <v>1</v>
      </c>
      <c r="AQ105" s="129"/>
      <c r="AR105" s="129"/>
      <c r="AS105" s="135"/>
      <c r="AT105" s="135"/>
      <c r="AU105" s="136">
        <f t="shared" si="18"/>
        <v>0</v>
      </c>
      <c r="AV105" s="137" t="s">
        <v>1014</v>
      </c>
      <c r="AW105" s="138"/>
      <c r="AX105" s="135"/>
      <c r="AY105" s="135"/>
      <c r="AZ105" s="135"/>
      <c r="BA105" s="135"/>
      <c r="BB105" s="135"/>
      <c r="BC105" s="135"/>
      <c r="BD105" s="135"/>
      <c r="BE105" s="135"/>
      <c r="BF105" s="135"/>
      <c r="BG105" s="143"/>
      <c r="BH105" s="150"/>
      <c r="BI105" s="148"/>
      <c r="BJ105" s="148"/>
      <c r="BK105" s="143"/>
      <c r="BL105" s="143"/>
      <c r="BM105" s="143"/>
      <c r="BN105" s="148"/>
      <c r="BO105" s="148"/>
      <c r="BP105" s="151"/>
      <c r="BQ105" s="143"/>
      <c r="BR105" s="143"/>
      <c r="BS105" s="143"/>
      <c r="BT105" s="143"/>
      <c r="BU105" s="143"/>
      <c r="BV105" s="371"/>
      <c r="BW105" s="371"/>
      <c r="BX105" s="371"/>
      <c r="BY105" s="371"/>
      <c r="BZ105" s="371"/>
      <c r="CA105" s="371"/>
      <c r="CB105" s="371"/>
      <c r="CC105" s="147" t="s">
        <v>996</v>
      </c>
      <c r="CD105" s="383">
        <f t="shared" si="9"/>
        <v>250</v>
      </c>
      <c r="CE105" s="383" t="str">
        <f t="shared" si="10"/>
        <v/>
      </c>
      <c r="CF105" s="383" t="str">
        <f t="shared" si="11"/>
        <v/>
      </c>
      <c r="CG105" s="383" t="str">
        <f t="shared" si="12"/>
        <v/>
      </c>
      <c r="CH105" s="143"/>
      <c r="CI105" s="143"/>
      <c r="CJ105" s="143"/>
      <c r="CK105" s="143"/>
      <c r="CL105" s="143"/>
      <c r="CM105" s="143"/>
      <c r="CN105" s="143"/>
      <c r="CO105" s="143"/>
      <c r="CP105" s="143"/>
      <c r="CQ105" s="143"/>
      <c r="CR105" s="143"/>
      <c r="CS105" s="143"/>
      <c r="CT105" s="143"/>
      <c r="CU105" s="143"/>
      <c r="CV105" s="143"/>
      <c r="CW105" s="143"/>
      <c r="CX105" s="143"/>
      <c r="CY105" s="143"/>
      <c r="CZ105" s="143"/>
      <c r="DA105" s="143"/>
      <c r="DB105" s="143"/>
      <c r="DC105" s="143"/>
      <c r="DD105" s="143"/>
      <c r="DE105" s="143"/>
      <c r="DF105" s="143"/>
      <c r="DG105" s="143"/>
      <c r="DH105" s="143"/>
      <c r="DI105" s="143"/>
      <c r="DJ105" s="143"/>
      <c r="DK105" s="143"/>
      <c r="DL105" s="143"/>
      <c r="DM105" s="143"/>
      <c r="DN105" s="143"/>
      <c r="DO105" s="143"/>
      <c r="DP105" s="143"/>
      <c r="DQ105" s="143"/>
      <c r="DR105" s="143"/>
      <c r="DS105" s="143"/>
      <c r="DT105" s="143"/>
      <c r="DU105" s="143"/>
      <c r="DV105" s="143"/>
      <c r="DW105" s="143"/>
      <c r="DX105" s="143"/>
      <c r="DY105" s="143"/>
      <c r="DZ105" s="143"/>
      <c r="EA105" s="143"/>
      <c r="EB105" s="143"/>
      <c r="EC105" s="143"/>
      <c r="ED105" s="143"/>
      <c r="EE105" s="143"/>
      <c r="EF105" s="143"/>
      <c r="EG105" s="143"/>
      <c r="EH105" s="143"/>
      <c r="EI105" s="143"/>
      <c r="EJ105" s="143"/>
      <c r="EK105" s="143"/>
      <c r="EL105" s="143"/>
      <c r="EM105" s="143"/>
      <c r="EN105" s="143"/>
      <c r="EO105" s="143"/>
      <c r="EP105" s="143"/>
      <c r="EQ105" s="143"/>
      <c r="ER105" s="143"/>
      <c r="ES105" s="143"/>
      <c r="ET105" s="143"/>
      <c r="EU105" s="143"/>
      <c r="EV105" s="143"/>
      <c r="EW105" s="143"/>
      <c r="EX105" s="143"/>
    </row>
    <row r="106" spans="1:154" s="139" customFormat="1" ht="39.75" customHeight="1">
      <c r="A106" s="126" t="s">
        <v>362</v>
      </c>
      <c r="B106" s="379" t="s">
        <v>2137</v>
      </c>
      <c r="C106" s="379" t="s">
        <v>1485</v>
      </c>
      <c r="D106" s="379" t="s">
        <v>234</v>
      </c>
      <c r="E106" s="372" t="s">
        <v>40</v>
      </c>
      <c r="F106" s="372">
        <v>787130</v>
      </c>
      <c r="G106" s="129" t="s">
        <v>1486</v>
      </c>
      <c r="H106" s="130" t="s">
        <v>1487</v>
      </c>
      <c r="I106" s="129" t="s">
        <v>1488</v>
      </c>
      <c r="J106" s="131">
        <v>43858</v>
      </c>
      <c r="K106" s="129">
        <v>2034</v>
      </c>
      <c r="L106" s="94"/>
      <c r="M106" s="94">
        <v>250</v>
      </c>
      <c r="N106" s="94"/>
      <c r="O106" s="94"/>
      <c r="P106" s="94"/>
      <c r="Q106" s="94"/>
      <c r="R106" s="94"/>
      <c r="S106" s="94"/>
      <c r="T106" s="98">
        <f t="shared" si="6"/>
        <v>250</v>
      </c>
      <c r="U106" s="129" t="s">
        <v>927</v>
      </c>
      <c r="V106" s="98"/>
      <c r="W106" s="129"/>
      <c r="X106" s="129"/>
      <c r="Y106" s="132"/>
      <c r="Z106" s="133" t="str">
        <f t="shared" si="17"/>
        <v>Red</v>
      </c>
      <c r="AA106" s="133" t="str">
        <f>IFERROR(VLOOKUP($Z106,Lookup!$A$1:$P$20,2,FALSE),"")</f>
        <v>Level 6</v>
      </c>
      <c r="AB106" s="133"/>
      <c r="AC106" s="134"/>
      <c r="AD106" s="133">
        <f>IFERROR(VLOOKUP($Z106,Lookup!$A$1:$P$20,7,FALSE),"")</f>
        <v>0</v>
      </c>
      <c r="AE106" s="380"/>
      <c r="AF106" s="133">
        <f>IFERROR(VLOOKUP($Z106,Lookup!$A$1:$P$20,8,FALSE),"")</f>
        <v>1</v>
      </c>
      <c r="AG106" s="133">
        <f>IFERROR(VLOOKUP($Z106,Lookup!$A$1:$P$20,9,FALSE),"")</f>
        <v>0</v>
      </c>
      <c r="AH106" s="133"/>
      <c r="AI106" s="133">
        <f>IFERROR(VLOOKUP($Z106,Lookup!$A$1:$P$20,10,FALSE),"")</f>
        <v>2</v>
      </c>
      <c r="AJ106" s="133">
        <f>IFERROR(VLOOKUP($Z106,Lookup!$A$1:$P$20,11,FALSE),"")</f>
        <v>0</v>
      </c>
      <c r="AK106" s="133"/>
      <c r="AL106" s="133">
        <f>IFERROR(VLOOKUP($Z106,Lookup!$A$1:$P$20,13,FALSE),"")</f>
        <v>0</v>
      </c>
      <c r="AM106" s="133">
        <f>IFERROR(VLOOKUP($Z106,Lookup!$A$1:$P$20,14,FALSE),"")</f>
        <v>0</v>
      </c>
      <c r="AN106" s="133">
        <f>IFERROR(VLOOKUP($Z106,Lookup!$A$1:$P$20,15,FALSE),"")</f>
        <v>0</v>
      </c>
      <c r="AO106" s="133">
        <f>IFERROR(VLOOKUP($Z106,Lookup!$A$1:$P$20,16,FALSE),"")</f>
        <v>0</v>
      </c>
      <c r="AP106" s="133">
        <f>IFERROR(VLOOKUP($Z106,Lookup!$A$1:$Q$20,17,FALSE),"")</f>
        <v>1</v>
      </c>
      <c r="AQ106" s="129"/>
      <c r="AR106" s="129"/>
      <c r="AS106" s="135"/>
      <c r="AT106" s="135"/>
      <c r="AU106" s="136">
        <f t="shared" si="18"/>
        <v>0</v>
      </c>
      <c r="AV106" s="137" t="s">
        <v>1014</v>
      </c>
      <c r="AW106" s="138"/>
      <c r="AX106" s="135"/>
      <c r="AY106" s="135"/>
      <c r="AZ106" s="135"/>
      <c r="BA106" s="135"/>
      <c r="BB106" s="135"/>
      <c r="BC106" s="135"/>
      <c r="BD106" s="135"/>
      <c r="BE106" s="135"/>
      <c r="BF106" s="135"/>
      <c r="BH106" s="150"/>
      <c r="BI106" s="148"/>
      <c r="BJ106" s="148"/>
      <c r="BK106" s="143"/>
      <c r="BP106" s="156"/>
      <c r="BV106" s="371"/>
      <c r="BW106" s="371"/>
      <c r="BX106" s="371"/>
      <c r="BY106" s="371"/>
      <c r="BZ106" s="371"/>
      <c r="CA106" s="371"/>
      <c r="CB106" s="371"/>
      <c r="CC106" s="147" t="str">
        <f t="shared" ref="CC106:CC107" si="29">I106</f>
        <v>Bill Ayers</v>
      </c>
      <c r="CD106" s="383">
        <f t="shared" si="9"/>
        <v>250</v>
      </c>
      <c r="CE106" s="383" t="str">
        <f t="shared" si="10"/>
        <v/>
      </c>
      <c r="CF106" s="383" t="str">
        <f t="shared" si="11"/>
        <v/>
      </c>
      <c r="CG106" s="383" t="str">
        <f t="shared" si="12"/>
        <v/>
      </c>
    </row>
    <row r="107" spans="1:154" s="143" customFormat="1" ht="39.75" customHeight="1">
      <c r="A107" s="126" t="s">
        <v>362</v>
      </c>
      <c r="B107" s="379" t="s">
        <v>2929</v>
      </c>
      <c r="C107" s="379" t="s">
        <v>1284</v>
      </c>
      <c r="D107" s="379" t="s">
        <v>37</v>
      </c>
      <c r="E107" s="372" t="s">
        <v>40</v>
      </c>
      <c r="F107" s="372">
        <v>78213</v>
      </c>
      <c r="G107" s="129" t="s">
        <v>2930</v>
      </c>
      <c r="H107" s="130" t="s">
        <v>2931</v>
      </c>
      <c r="I107" s="129" t="s">
        <v>1038</v>
      </c>
      <c r="J107" s="131">
        <v>43804</v>
      </c>
      <c r="K107" s="129">
        <v>1630</v>
      </c>
      <c r="L107" s="94"/>
      <c r="M107" s="94">
        <v>250</v>
      </c>
      <c r="N107" s="94"/>
      <c r="O107" s="94"/>
      <c r="P107" s="94"/>
      <c r="Q107" s="94"/>
      <c r="R107" s="94"/>
      <c r="S107" s="94"/>
      <c r="T107" s="98">
        <f t="shared" si="6"/>
        <v>250</v>
      </c>
      <c r="U107" s="129" t="s">
        <v>927</v>
      </c>
      <c r="V107" s="98"/>
      <c r="W107" s="129"/>
      <c r="X107" s="129"/>
      <c r="Y107" s="132"/>
      <c r="Z107" s="133" t="str">
        <f t="shared" si="17"/>
        <v>Red</v>
      </c>
      <c r="AA107" s="133" t="str">
        <f>IFERROR(VLOOKUP($Z107,Lookup!$A$1:$P$20,2,FALSE),"")</f>
        <v>Level 6</v>
      </c>
      <c r="AB107" s="133" t="s">
        <v>362</v>
      </c>
      <c r="AC107" s="134"/>
      <c r="AD107" s="133">
        <f>IFERROR(VLOOKUP($Z107,Lookup!$A$1:$P$20,7,FALSE),"")</f>
        <v>0</v>
      </c>
      <c r="AE107" s="380"/>
      <c r="AF107" s="133">
        <f>IFERROR(VLOOKUP($Z107,Lookup!$A$1:$P$20,8,FALSE),"")</f>
        <v>1</v>
      </c>
      <c r="AG107" s="133">
        <f>IFERROR(VLOOKUP($Z107,Lookup!$A$1:$P$20,9,FALSE),"")</f>
        <v>0</v>
      </c>
      <c r="AH107" s="133"/>
      <c r="AI107" s="133">
        <f>IFERROR(VLOOKUP($Z107,Lookup!$A$1:$P$20,10,FALSE),"")</f>
        <v>2</v>
      </c>
      <c r="AJ107" s="133">
        <f>IFERROR(VLOOKUP($Z107,Lookup!$A$1:$P$20,11,FALSE),"")</f>
        <v>0</v>
      </c>
      <c r="AK107" s="133"/>
      <c r="AL107" s="133">
        <f>IFERROR(VLOOKUP($Z107,Lookup!$A$1:$P$20,13,FALSE),"")</f>
        <v>0</v>
      </c>
      <c r="AM107" s="133">
        <f>IFERROR(VLOOKUP($Z107,Lookup!$A$1:$P$20,14,FALSE),"")</f>
        <v>0</v>
      </c>
      <c r="AN107" s="133">
        <f>IFERROR(VLOOKUP($Z107,Lookup!$A$1:$P$20,15,FALSE),"")</f>
        <v>0</v>
      </c>
      <c r="AO107" s="133">
        <f>IFERROR(VLOOKUP($Z107,Lookup!$A$1:$P$20,16,FALSE),"")</f>
        <v>0</v>
      </c>
      <c r="AP107" s="133">
        <f>IFERROR(VLOOKUP($Z107,Lookup!$A$1:$Q$20,17,FALSE),"")</f>
        <v>1</v>
      </c>
      <c r="AQ107" s="129"/>
      <c r="AR107" s="129"/>
      <c r="AS107" s="135"/>
      <c r="AT107" s="135"/>
      <c r="AU107" s="136">
        <f t="shared" si="18"/>
        <v>0</v>
      </c>
      <c r="AV107" s="137" t="s">
        <v>1014</v>
      </c>
      <c r="AW107" s="138"/>
      <c r="AX107" s="135"/>
      <c r="AY107" s="135"/>
      <c r="AZ107" s="135"/>
      <c r="BA107" s="135"/>
      <c r="BB107" s="135"/>
      <c r="BC107" s="135"/>
      <c r="BD107" s="135"/>
      <c r="BE107" s="135"/>
      <c r="BF107" s="135"/>
      <c r="BH107" s="150"/>
      <c r="BI107" s="148"/>
      <c r="BJ107" s="148"/>
      <c r="BL107" s="139"/>
      <c r="BM107" s="139"/>
      <c r="BN107" s="148"/>
      <c r="BO107" s="148"/>
      <c r="BP107" s="156"/>
      <c r="BQ107" s="139"/>
      <c r="BR107" s="139" t="s">
        <v>2922</v>
      </c>
      <c r="BS107" s="139"/>
      <c r="BT107" s="139"/>
      <c r="BU107" s="139"/>
      <c r="BV107" s="371"/>
      <c r="BW107" s="371"/>
      <c r="BX107" s="371"/>
      <c r="BY107" s="371"/>
      <c r="BZ107" s="371"/>
      <c r="CA107" s="371"/>
      <c r="CB107" s="371"/>
      <c r="CC107" s="147" t="str">
        <f t="shared" si="29"/>
        <v>Travis Cody</v>
      </c>
      <c r="CD107" s="383">
        <f t="shared" si="9"/>
        <v>250</v>
      </c>
      <c r="CE107" s="383" t="str">
        <f t="shared" si="10"/>
        <v/>
      </c>
      <c r="CF107" s="383" t="str">
        <f t="shared" si="11"/>
        <v/>
      </c>
      <c r="CG107" s="383" t="str">
        <f t="shared" si="12"/>
        <v/>
      </c>
      <c r="CH107" s="139"/>
      <c r="CI107" s="139"/>
      <c r="CJ107" s="139"/>
      <c r="CK107" s="139"/>
      <c r="CL107" s="139"/>
      <c r="CM107" s="139"/>
      <c r="CN107" s="139"/>
      <c r="CO107" s="139"/>
      <c r="CP107" s="139"/>
      <c r="CQ107" s="139"/>
      <c r="CR107" s="139"/>
      <c r="CS107" s="139"/>
      <c r="CT107" s="139"/>
      <c r="CU107" s="139"/>
      <c r="CV107" s="139"/>
      <c r="CW107" s="139"/>
      <c r="CX107" s="139"/>
      <c r="CY107" s="139"/>
      <c r="CZ107" s="139"/>
      <c r="DA107" s="139"/>
      <c r="DB107" s="139"/>
      <c r="DC107" s="139"/>
      <c r="DD107" s="139"/>
      <c r="DE107" s="139"/>
      <c r="DF107" s="139"/>
      <c r="DG107" s="139"/>
      <c r="DH107" s="139"/>
      <c r="DI107" s="139"/>
      <c r="DJ107" s="139"/>
      <c r="DK107" s="139"/>
      <c r="DL107" s="139"/>
      <c r="DM107" s="139"/>
      <c r="DN107" s="139"/>
      <c r="DO107" s="139"/>
      <c r="DP107" s="139"/>
      <c r="DQ107" s="139"/>
      <c r="DR107" s="139"/>
      <c r="DS107" s="139"/>
      <c r="DT107" s="139"/>
      <c r="DU107" s="139"/>
      <c r="DV107" s="139"/>
      <c r="DW107" s="139"/>
      <c r="DX107" s="139"/>
      <c r="DY107" s="139"/>
      <c r="DZ107" s="139"/>
      <c r="EA107" s="139"/>
      <c r="EB107" s="139"/>
      <c r="EC107" s="139"/>
      <c r="ED107" s="139"/>
      <c r="EE107" s="139"/>
      <c r="EF107" s="139"/>
      <c r="EG107" s="139"/>
      <c r="EH107" s="139"/>
      <c r="EI107" s="139"/>
      <c r="EJ107" s="139"/>
      <c r="EK107" s="139"/>
      <c r="EL107" s="139"/>
      <c r="EM107" s="139"/>
      <c r="EN107" s="139"/>
      <c r="EO107" s="139"/>
      <c r="EP107" s="139"/>
      <c r="EQ107" s="139"/>
      <c r="ER107" s="139"/>
      <c r="ES107" s="139"/>
      <c r="ET107" s="139"/>
      <c r="EU107" s="139"/>
      <c r="EV107" s="139"/>
      <c r="EW107" s="139"/>
      <c r="EX107" s="139"/>
    </row>
    <row r="108" spans="1:154" s="139" customFormat="1" ht="39.75" customHeight="1">
      <c r="A108" s="126" t="s">
        <v>362</v>
      </c>
      <c r="B108" s="379" t="s">
        <v>2932</v>
      </c>
      <c r="C108" s="379" t="s">
        <v>1088</v>
      </c>
      <c r="D108" s="379" t="s">
        <v>137</v>
      </c>
      <c r="E108" s="372" t="s">
        <v>40</v>
      </c>
      <c r="F108" s="372">
        <v>78624</v>
      </c>
      <c r="G108" s="129" t="s">
        <v>1089</v>
      </c>
      <c r="H108" s="130" t="s">
        <v>1090</v>
      </c>
      <c r="I108" s="129" t="s">
        <v>1045</v>
      </c>
      <c r="J108" s="131">
        <v>43781</v>
      </c>
      <c r="K108" s="146">
        <v>1522</v>
      </c>
      <c r="L108" s="94"/>
      <c r="M108" s="94">
        <v>250</v>
      </c>
      <c r="N108" s="94"/>
      <c r="O108" s="94"/>
      <c r="P108" s="94"/>
      <c r="Q108" s="94"/>
      <c r="R108" s="94"/>
      <c r="S108" s="94"/>
      <c r="T108" s="98">
        <f t="shared" si="6"/>
        <v>250</v>
      </c>
      <c r="U108" s="129" t="s">
        <v>927</v>
      </c>
      <c r="V108" s="98"/>
      <c r="W108" s="129"/>
      <c r="X108" s="129"/>
      <c r="Y108" s="128"/>
      <c r="Z108" s="133" t="str">
        <f t="shared" si="17"/>
        <v>Red</v>
      </c>
      <c r="AA108" s="133" t="str">
        <f>IFERROR(VLOOKUP($Z108,Lookup!$A$1:$P$20,2,FALSE),"")</f>
        <v>Level 6</v>
      </c>
      <c r="AB108" s="133" t="s">
        <v>362</v>
      </c>
      <c r="AC108" s="134"/>
      <c r="AD108" s="133">
        <f>IFERROR(VLOOKUP($Z108,Lookup!$A$1:$P$20,7,FALSE),"")</f>
        <v>0</v>
      </c>
      <c r="AE108" s="380"/>
      <c r="AF108" s="133">
        <f>IFERROR(VLOOKUP($Z108,Lookup!$A$1:$P$20,8,FALSE),"")</f>
        <v>1</v>
      </c>
      <c r="AG108" s="133">
        <f>IFERROR(VLOOKUP($Z108,Lookup!$A$1:$P$20,9,FALSE),"")</f>
        <v>0</v>
      </c>
      <c r="AH108" s="133"/>
      <c r="AI108" s="133">
        <f>IFERROR(VLOOKUP($Z108,Lookup!$A$1:$P$20,10,FALSE),"")</f>
        <v>2</v>
      </c>
      <c r="AJ108" s="133">
        <f>IFERROR(VLOOKUP($Z108,Lookup!$A$1:$P$20,11,FALSE),"")</f>
        <v>0</v>
      </c>
      <c r="AK108" s="133"/>
      <c r="AL108" s="133">
        <f>IFERROR(VLOOKUP($Z108,Lookup!$A$1:$P$20,13,FALSE),"")</f>
        <v>0</v>
      </c>
      <c r="AM108" s="133">
        <f>IFERROR(VLOOKUP($Z108,Lookup!$A$1:$P$20,14,FALSE),"")</f>
        <v>0</v>
      </c>
      <c r="AN108" s="133">
        <f>IFERROR(VLOOKUP($Z108,Lookup!$A$1:$P$20,15,FALSE),"")</f>
        <v>0</v>
      </c>
      <c r="AO108" s="133">
        <f>IFERROR(VLOOKUP($Z108,Lookup!$A$1:$P$20,16,FALSE),"")</f>
        <v>0</v>
      </c>
      <c r="AP108" s="133">
        <f>IFERROR(VLOOKUP($Z108,Lookup!$A$1:$Q$20,17,FALSE),"")</f>
        <v>1</v>
      </c>
      <c r="AQ108" s="129"/>
      <c r="AR108" s="129"/>
      <c r="AS108" s="135"/>
      <c r="AT108" s="135"/>
      <c r="AU108" s="136">
        <f t="shared" si="18"/>
        <v>0</v>
      </c>
      <c r="AV108" s="137" t="s">
        <v>1014</v>
      </c>
      <c r="AW108" s="138"/>
      <c r="AX108" s="135"/>
      <c r="AY108" s="135"/>
      <c r="AZ108" s="135"/>
      <c r="BA108" s="135"/>
      <c r="BB108" s="135"/>
      <c r="BC108" s="135"/>
      <c r="BD108" s="135"/>
      <c r="BE108" s="135"/>
      <c r="BF108" s="135"/>
      <c r="BH108" s="150"/>
      <c r="BI108" s="129"/>
      <c r="BJ108" s="129"/>
      <c r="BK108" s="150"/>
      <c r="BN108" s="148"/>
      <c r="BO108" s="148"/>
      <c r="BP108" s="156"/>
      <c r="BV108" s="371"/>
      <c r="BW108" s="371"/>
      <c r="BX108" s="371"/>
      <c r="BY108" s="371"/>
      <c r="BZ108" s="371"/>
      <c r="CA108" s="371"/>
      <c r="CB108" s="371"/>
      <c r="CC108" s="147" t="s">
        <v>2921</v>
      </c>
      <c r="CD108" s="383">
        <f t="shared" si="9"/>
        <v>250</v>
      </c>
      <c r="CE108" s="383" t="str">
        <f t="shared" si="10"/>
        <v/>
      </c>
      <c r="CF108" s="383" t="str">
        <f t="shared" si="11"/>
        <v/>
      </c>
      <c r="CG108" s="383" t="str">
        <f t="shared" si="12"/>
        <v/>
      </c>
    </row>
    <row r="109" spans="1:154" s="143" customFormat="1" ht="42" customHeight="1">
      <c r="A109" s="126" t="s">
        <v>362</v>
      </c>
      <c r="B109" s="379" t="s">
        <v>2283</v>
      </c>
      <c r="C109" s="379" t="s">
        <v>2284</v>
      </c>
      <c r="D109" s="379" t="s">
        <v>37</v>
      </c>
      <c r="E109" s="372" t="s">
        <v>40</v>
      </c>
      <c r="F109" s="372">
        <v>78253</v>
      </c>
      <c r="G109" s="129" t="s">
        <v>2285</v>
      </c>
      <c r="H109" s="130" t="s">
        <v>2286</v>
      </c>
      <c r="I109" s="129" t="s">
        <v>1105</v>
      </c>
      <c r="J109" s="131">
        <v>43859</v>
      </c>
      <c r="K109" s="129">
        <v>2042</v>
      </c>
      <c r="L109" s="94"/>
      <c r="M109" s="94">
        <v>250</v>
      </c>
      <c r="N109" s="94"/>
      <c r="O109" s="94"/>
      <c r="P109" s="94"/>
      <c r="Q109" s="94"/>
      <c r="R109" s="94"/>
      <c r="S109" s="94"/>
      <c r="T109" s="98">
        <f t="shared" si="6"/>
        <v>250</v>
      </c>
      <c r="U109" s="129" t="s">
        <v>927</v>
      </c>
      <c r="V109" s="98"/>
      <c r="W109" s="129"/>
      <c r="X109" s="129"/>
      <c r="Y109" s="128" t="s">
        <v>2933</v>
      </c>
      <c r="Z109" s="133" t="str">
        <f t="shared" si="17"/>
        <v>Red</v>
      </c>
      <c r="AA109" s="133" t="str">
        <f>IFERROR(VLOOKUP($Z109,Lookup!$A$1:$P$20,2,FALSE),"")</f>
        <v>Level 6</v>
      </c>
      <c r="AB109" s="133"/>
      <c r="AC109" s="134"/>
      <c r="AD109" s="133">
        <f>IFERROR(VLOOKUP($Z109,Lookup!$A$1:$P$20,7,FALSE),"")</f>
        <v>0</v>
      </c>
      <c r="AE109" s="380"/>
      <c r="AF109" s="133">
        <f>IFERROR(VLOOKUP($Z109,Lookup!$A$1:$P$20,8,FALSE),"")</f>
        <v>1</v>
      </c>
      <c r="AG109" s="133">
        <f>IFERROR(VLOOKUP($Z109,Lookup!$A$1:$P$20,9,FALSE),"")</f>
        <v>0</v>
      </c>
      <c r="AH109" s="133"/>
      <c r="AI109" s="133">
        <f>IFERROR(VLOOKUP($Z109,Lookup!$A$1:$P$20,10,FALSE),"")</f>
        <v>2</v>
      </c>
      <c r="AJ109" s="133">
        <f>IFERROR(VLOOKUP($Z109,Lookup!$A$1:$P$20,11,FALSE),"")</f>
        <v>0</v>
      </c>
      <c r="AK109" s="133"/>
      <c r="AL109" s="133">
        <f>IFERROR(VLOOKUP($Z109,Lookup!$A$1:$P$20,13,FALSE),"")</f>
        <v>0</v>
      </c>
      <c r="AM109" s="133">
        <f>IFERROR(VLOOKUP($Z109,Lookup!$A$1:$P$20,14,FALSE),"")</f>
        <v>0</v>
      </c>
      <c r="AN109" s="133">
        <f>IFERROR(VLOOKUP($Z109,Lookup!$A$1:$P$20,15,FALSE),"")</f>
        <v>0</v>
      </c>
      <c r="AO109" s="133">
        <f>IFERROR(VLOOKUP($Z109,Lookup!$A$1:$P$20,16,FALSE),"")</f>
        <v>0</v>
      </c>
      <c r="AP109" s="133">
        <f>IFERROR(VLOOKUP($Z109,Lookup!$A$1:$Q$20,17,FALSE),"")</f>
        <v>1</v>
      </c>
      <c r="AQ109" s="129"/>
      <c r="AR109" s="129"/>
      <c r="AS109" s="135"/>
      <c r="AT109" s="135"/>
      <c r="AU109" s="136">
        <f t="shared" si="18"/>
        <v>0</v>
      </c>
      <c r="AV109" s="137" t="s">
        <v>1014</v>
      </c>
      <c r="AW109" s="138"/>
      <c r="AX109" s="135"/>
      <c r="AY109" s="135"/>
      <c r="AZ109" s="135"/>
      <c r="BA109" s="135"/>
      <c r="BB109" s="135"/>
      <c r="BC109" s="135"/>
      <c r="BD109" s="135"/>
      <c r="BE109" s="135"/>
      <c r="BF109" s="135"/>
      <c r="BH109" s="150"/>
      <c r="BI109" s="129"/>
      <c r="BJ109" s="129"/>
      <c r="BK109" s="150"/>
      <c r="BN109" s="148"/>
      <c r="BO109" s="148"/>
      <c r="BP109" s="151"/>
      <c r="BV109" s="371"/>
      <c r="BW109" s="371"/>
      <c r="BX109" s="371"/>
      <c r="BY109" s="371"/>
      <c r="BZ109" s="371"/>
      <c r="CA109" s="371"/>
      <c r="CB109" s="371"/>
      <c r="CC109" s="147" t="s">
        <v>996</v>
      </c>
      <c r="CD109" s="383">
        <f t="shared" si="9"/>
        <v>250</v>
      </c>
      <c r="CE109" s="383" t="str">
        <f t="shared" si="10"/>
        <v/>
      </c>
      <c r="CF109" s="383" t="str">
        <f t="shared" si="11"/>
        <v/>
      </c>
      <c r="CG109" s="383" t="str">
        <f t="shared" si="12"/>
        <v/>
      </c>
    </row>
    <row r="110" spans="1:154" s="139" customFormat="1" ht="39.75" customHeight="1">
      <c r="A110" s="126" t="s">
        <v>362</v>
      </c>
      <c r="B110" s="379" t="s">
        <v>2614</v>
      </c>
      <c r="C110" s="379" t="s">
        <v>1023</v>
      </c>
      <c r="D110" s="379" t="s">
        <v>1024</v>
      </c>
      <c r="E110" s="372" t="s">
        <v>40</v>
      </c>
      <c r="F110" s="372">
        <v>78121</v>
      </c>
      <c r="G110" s="129" t="s">
        <v>1025</v>
      </c>
      <c r="H110" s="130" t="s">
        <v>990</v>
      </c>
      <c r="I110" s="129" t="s">
        <v>99</v>
      </c>
      <c r="J110" s="131">
        <v>43860</v>
      </c>
      <c r="K110" s="129">
        <v>2061</v>
      </c>
      <c r="L110" s="94">
        <v>250</v>
      </c>
      <c r="M110" s="94"/>
      <c r="N110" s="94"/>
      <c r="O110" s="94"/>
      <c r="P110" s="94"/>
      <c r="Q110" s="94"/>
      <c r="R110" s="94"/>
      <c r="S110" s="94"/>
      <c r="T110" s="98">
        <f t="shared" si="6"/>
        <v>250</v>
      </c>
      <c r="U110" s="129" t="s">
        <v>927</v>
      </c>
      <c r="V110" s="98"/>
      <c r="W110" s="129"/>
      <c r="X110" s="129"/>
      <c r="Y110" s="132" t="s">
        <v>2934</v>
      </c>
      <c r="Z110" s="133" t="str">
        <f t="shared" si="17"/>
        <v>Red</v>
      </c>
      <c r="AA110" s="133" t="str">
        <f>IFERROR(VLOOKUP($Z110,Lookup!$A$1:$P$20,2,FALSE),"")</f>
        <v>Level 6</v>
      </c>
      <c r="AB110" s="133"/>
      <c r="AC110" s="134"/>
      <c r="AD110" s="133">
        <f>IFERROR(VLOOKUP($Z110,Lookup!$A$1:$P$20,7,FALSE),"")</f>
        <v>0</v>
      </c>
      <c r="AE110" s="380"/>
      <c r="AF110" s="133">
        <f>IFERROR(VLOOKUP($Z110,Lookup!$A$1:$P$20,8,FALSE),"")</f>
        <v>1</v>
      </c>
      <c r="AG110" s="133">
        <f>IFERROR(VLOOKUP($Z110,Lookup!$A$1:$P$20,9,FALSE),"")</f>
        <v>0</v>
      </c>
      <c r="AH110" s="133"/>
      <c r="AI110" s="133">
        <f>IFERROR(VLOOKUP($Z110,Lookup!$A$1:$P$20,10,FALSE),"")</f>
        <v>2</v>
      </c>
      <c r="AJ110" s="133">
        <f>IFERROR(VLOOKUP($Z110,Lookup!$A$1:$P$20,11,FALSE),"")</f>
        <v>0</v>
      </c>
      <c r="AK110" s="133"/>
      <c r="AL110" s="133">
        <f>IFERROR(VLOOKUP($Z110,Lookup!$A$1:$P$20,13,FALSE),"")</f>
        <v>0</v>
      </c>
      <c r="AM110" s="133">
        <f>IFERROR(VLOOKUP($Z110,Lookup!$A$1:$P$20,14,FALSE),"")</f>
        <v>0</v>
      </c>
      <c r="AN110" s="133">
        <f>IFERROR(VLOOKUP($Z110,Lookup!$A$1:$P$20,15,FALSE),"")</f>
        <v>0</v>
      </c>
      <c r="AO110" s="133">
        <f>IFERROR(VLOOKUP($Z110,Lookup!$A$1:$P$20,16,FALSE),"")</f>
        <v>0</v>
      </c>
      <c r="AP110" s="133">
        <f>IFERROR(VLOOKUP($Z110,Lookup!$A$1:$Q$20,17,FALSE),"")</f>
        <v>1</v>
      </c>
      <c r="AQ110" s="129"/>
      <c r="AR110" s="129"/>
      <c r="AS110" s="135"/>
      <c r="AT110" s="135"/>
      <c r="AU110" s="136">
        <f t="shared" si="18"/>
        <v>0</v>
      </c>
      <c r="AV110" s="137" t="s">
        <v>1014</v>
      </c>
      <c r="AW110" s="138"/>
      <c r="AX110" s="135"/>
      <c r="AY110" s="135"/>
      <c r="AZ110" s="135"/>
      <c r="BA110" s="135"/>
      <c r="BB110" s="135"/>
      <c r="BC110" s="135"/>
      <c r="BD110" s="135"/>
      <c r="BE110" s="135">
        <v>1</v>
      </c>
      <c r="BF110" s="135"/>
      <c r="BH110" s="150"/>
      <c r="BI110" s="129"/>
      <c r="BJ110" s="129"/>
      <c r="BK110" s="150"/>
      <c r="BN110" s="372"/>
      <c r="BO110" s="372" t="s">
        <v>2845</v>
      </c>
      <c r="BP110" s="156"/>
      <c r="BV110" s="371"/>
      <c r="BW110" s="371"/>
      <c r="BX110" s="371"/>
      <c r="BY110" s="371"/>
      <c r="BZ110" s="371"/>
      <c r="CA110" s="371"/>
      <c r="CB110" s="371"/>
      <c r="CC110" s="147" t="str">
        <f t="shared" ref="CC110:CC113" si="30">I110</f>
        <v>Carilyn Kosub</v>
      </c>
      <c r="CD110" s="383">
        <f t="shared" si="9"/>
        <v>250</v>
      </c>
      <c r="CE110" s="383" t="str">
        <f t="shared" si="10"/>
        <v/>
      </c>
      <c r="CF110" s="383" t="str">
        <f t="shared" si="11"/>
        <v/>
      </c>
      <c r="CG110" s="383" t="str">
        <f t="shared" si="12"/>
        <v/>
      </c>
    </row>
    <row r="111" spans="1:154" s="139" customFormat="1" ht="39.75" customHeight="1">
      <c r="A111" s="126" t="s">
        <v>362</v>
      </c>
      <c r="B111" s="379" t="s">
        <v>1220</v>
      </c>
      <c r="C111" s="379" t="s">
        <v>2935</v>
      </c>
      <c r="D111" s="379" t="s">
        <v>37</v>
      </c>
      <c r="E111" s="372" t="s">
        <v>40</v>
      </c>
      <c r="F111" s="372">
        <v>78250</v>
      </c>
      <c r="G111" s="129" t="s">
        <v>1222</v>
      </c>
      <c r="H111" s="130" t="s">
        <v>1223</v>
      </c>
      <c r="I111" s="129" t="s">
        <v>217</v>
      </c>
      <c r="J111" s="131">
        <v>43860</v>
      </c>
      <c r="K111" s="129">
        <v>2061</v>
      </c>
      <c r="L111" s="94"/>
      <c r="M111" s="94">
        <v>250</v>
      </c>
      <c r="N111" s="94"/>
      <c r="O111" s="94"/>
      <c r="P111" s="94"/>
      <c r="Q111" s="94"/>
      <c r="R111" s="94"/>
      <c r="S111" s="94"/>
      <c r="T111" s="98">
        <f t="shared" si="6"/>
        <v>250</v>
      </c>
      <c r="U111" s="129" t="s">
        <v>927</v>
      </c>
      <c r="V111" s="98"/>
      <c r="W111" s="129"/>
      <c r="X111" s="129"/>
      <c r="Y111" s="132" t="s">
        <v>2936</v>
      </c>
      <c r="Z111" s="133" t="str">
        <f t="shared" si="17"/>
        <v>Red</v>
      </c>
      <c r="AA111" s="133" t="str">
        <f>IFERROR(VLOOKUP($Z111,Lookup!$A$1:$P$20,2,FALSE),"")</f>
        <v>Level 6</v>
      </c>
      <c r="AB111" s="133"/>
      <c r="AC111" s="134"/>
      <c r="AD111" s="133">
        <f>IFERROR(VLOOKUP($Z111,Lookup!$A$1:$P$20,7,FALSE),"")</f>
        <v>0</v>
      </c>
      <c r="AE111" s="380"/>
      <c r="AF111" s="133">
        <f>IFERROR(VLOOKUP($Z111,Lookup!$A$1:$P$20,8,FALSE),"")</f>
        <v>1</v>
      </c>
      <c r="AG111" s="133">
        <f>IFERROR(VLOOKUP($Z111,Lookup!$A$1:$P$20,9,FALSE),"")</f>
        <v>0</v>
      </c>
      <c r="AH111" s="133"/>
      <c r="AI111" s="133">
        <f>IFERROR(VLOOKUP($Z111,Lookup!$A$1:$P$20,10,FALSE),"")</f>
        <v>2</v>
      </c>
      <c r="AJ111" s="133">
        <f>IFERROR(VLOOKUP($Z111,Lookup!$A$1:$P$20,11,FALSE),"")</f>
        <v>0</v>
      </c>
      <c r="AK111" s="133"/>
      <c r="AL111" s="133">
        <f>IFERROR(VLOOKUP($Z111,Lookup!$A$1:$P$20,13,FALSE),"")</f>
        <v>0</v>
      </c>
      <c r="AM111" s="133">
        <f>IFERROR(VLOOKUP($Z111,Lookup!$A$1:$P$20,14,FALSE),"")</f>
        <v>0</v>
      </c>
      <c r="AN111" s="133">
        <f>IFERROR(VLOOKUP($Z111,Lookup!$A$1:$P$20,15,FALSE),"")</f>
        <v>0</v>
      </c>
      <c r="AO111" s="133">
        <f>IFERROR(VLOOKUP($Z111,Lookup!$A$1:$P$20,16,FALSE),"")</f>
        <v>0</v>
      </c>
      <c r="AP111" s="133">
        <f>IFERROR(VLOOKUP($Z111,Lookup!$A$1:$Q$20,17,FALSE),"")</f>
        <v>1</v>
      </c>
      <c r="AQ111" s="129"/>
      <c r="AR111" s="129"/>
      <c r="AS111" s="135"/>
      <c r="AT111" s="135"/>
      <c r="AU111" s="136">
        <f t="shared" si="18"/>
        <v>0</v>
      </c>
      <c r="AV111" s="137" t="s">
        <v>1014</v>
      </c>
      <c r="AW111" s="138"/>
      <c r="AX111" s="135"/>
      <c r="AY111" s="135"/>
      <c r="AZ111" s="135"/>
      <c r="BA111" s="135"/>
      <c r="BB111" s="135"/>
      <c r="BC111" s="135"/>
      <c r="BD111" s="135"/>
      <c r="BE111" s="135"/>
      <c r="BF111" s="135"/>
      <c r="BH111" s="150"/>
      <c r="BI111" s="129"/>
      <c r="BJ111" s="129"/>
      <c r="BK111" s="150"/>
      <c r="BN111" s="148"/>
      <c r="BO111" s="148"/>
      <c r="BP111" s="156"/>
      <c r="BV111" s="371"/>
      <c r="BW111" s="371"/>
      <c r="BX111" s="371"/>
      <c r="BY111" s="371"/>
      <c r="BZ111" s="371"/>
      <c r="CA111" s="371"/>
      <c r="CB111" s="371"/>
      <c r="CC111" s="147" t="str">
        <f t="shared" si="30"/>
        <v>Mike Tessman</v>
      </c>
      <c r="CD111" s="383">
        <f t="shared" si="9"/>
        <v>250</v>
      </c>
      <c r="CE111" s="383" t="str">
        <f t="shared" si="10"/>
        <v/>
      </c>
      <c r="CF111" s="383" t="str">
        <f t="shared" si="11"/>
        <v/>
      </c>
      <c r="CG111" s="383" t="str">
        <f t="shared" si="12"/>
        <v/>
      </c>
    </row>
    <row r="112" spans="1:154" s="139" customFormat="1" ht="39.75" customHeight="1">
      <c r="A112" s="126" t="s">
        <v>362</v>
      </c>
      <c r="B112" s="379" t="s">
        <v>2937</v>
      </c>
      <c r="C112" s="379" t="s">
        <v>342</v>
      </c>
      <c r="D112" s="379" t="s">
        <v>1024</v>
      </c>
      <c r="E112" s="372" t="s">
        <v>40</v>
      </c>
      <c r="F112" s="372">
        <v>78121</v>
      </c>
      <c r="G112" s="129" t="s">
        <v>1281</v>
      </c>
      <c r="H112" s="130" t="s">
        <v>2938</v>
      </c>
      <c r="I112" s="129" t="s">
        <v>341</v>
      </c>
      <c r="J112" s="131">
        <v>43860</v>
      </c>
      <c r="K112" s="129"/>
      <c r="L112" s="94"/>
      <c r="M112" s="94">
        <v>250</v>
      </c>
      <c r="N112" s="94"/>
      <c r="O112" s="94"/>
      <c r="P112" s="94"/>
      <c r="Q112" s="94"/>
      <c r="R112" s="94"/>
      <c r="S112" s="94"/>
      <c r="T112" s="98">
        <f t="shared" si="6"/>
        <v>250</v>
      </c>
      <c r="U112" s="129" t="s">
        <v>927</v>
      </c>
      <c r="V112" s="98"/>
      <c r="W112" s="129"/>
      <c r="X112" s="129"/>
      <c r="Y112" s="132" t="s">
        <v>2939</v>
      </c>
      <c r="Z112" s="133" t="str">
        <f t="shared" si="17"/>
        <v>Red</v>
      </c>
      <c r="AA112" s="133" t="str">
        <f>IFERROR(VLOOKUP($Z112,Lookup!$A$1:$P$20,2,FALSE),"")</f>
        <v>Level 6</v>
      </c>
      <c r="AB112" s="133"/>
      <c r="AC112" s="134"/>
      <c r="AD112" s="133">
        <f>IFERROR(VLOOKUP($Z112,Lookup!$A$1:$P$20,7,FALSE),"")</f>
        <v>0</v>
      </c>
      <c r="AE112" s="380"/>
      <c r="AF112" s="133">
        <f>IFERROR(VLOOKUP($Z112,Lookup!$A$1:$P$20,8,FALSE),"")</f>
        <v>1</v>
      </c>
      <c r="AG112" s="133">
        <f>IFERROR(VLOOKUP($Z112,Lookup!$A$1:$P$20,9,FALSE),"")</f>
        <v>0</v>
      </c>
      <c r="AH112" s="133"/>
      <c r="AI112" s="133">
        <f>IFERROR(VLOOKUP($Z112,Lookup!$A$1:$P$20,10,FALSE),"")</f>
        <v>2</v>
      </c>
      <c r="AJ112" s="133">
        <f>IFERROR(VLOOKUP($Z112,Lookup!$A$1:$P$20,11,FALSE),"")</f>
        <v>0</v>
      </c>
      <c r="AK112" s="133"/>
      <c r="AL112" s="133">
        <f>IFERROR(VLOOKUP($Z112,Lookup!$A$1:$P$20,13,FALSE),"")</f>
        <v>0</v>
      </c>
      <c r="AM112" s="133">
        <f>IFERROR(VLOOKUP($Z112,Lookup!$A$1:$P$20,14,FALSE),"")</f>
        <v>0</v>
      </c>
      <c r="AN112" s="133">
        <f>IFERROR(VLOOKUP($Z112,Lookup!$A$1:$P$20,15,FALSE),"")</f>
        <v>0</v>
      </c>
      <c r="AO112" s="133">
        <f>IFERROR(VLOOKUP($Z112,Lookup!$A$1:$P$20,16,FALSE),"")</f>
        <v>0</v>
      </c>
      <c r="AP112" s="133">
        <f>IFERROR(VLOOKUP($Z112,Lookup!$A$1:$Q$20,17,FALSE),"")</f>
        <v>1</v>
      </c>
      <c r="AQ112" s="129"/>
      <c r="AR112" s="129"/>
      <c r="AS112" s="135"/>
      <c r="AT112" s="135"/>
      <c r="AU112" s="136">
        <f t="shared" si="18"/>
        <v>0</v>
      </c>
      <c r="AV112" s="137" t="s">
        <v>1014</v>
      </c>
      <c r="AW112" s="138"/>
      <c r="AX112" s="135"/>
      <c r="AY112" s="135"/>
      <c r="AZ112" s="135"/>
      <c r="BA112" s="135"/>
      <c r="BB112" s="135"/>
      <c r="BC112" s="135"/>
      <c r="BD112" s="135"/>
      <c r="BE112" s="135"/>
      <c r="BF112" s="135"/>
      <c r="BH112" s="150"/>
      <c r="BI112" s="129"/>
      <c r="BJ112" s="129"/>
      <c r="BK112" s="150"/>
      <c r="BN112" s="148"/>
      <c r="BO112" s="148"/>
      <c r="BP112" s="156"/>
      <c r="BV112" s="371"/>
      <c r="BW112" s="371"/>
      <c r="BX112" s="371"/>
      <c r="BY112" s="371"/>
      <c r="BZ112" s="371"/>
      <c r="CA112" s="371"/>
      <c r="CB112" s="371"/>
      <c r="CC112" s="147" t="str">
        <f t="shared" si="30"/>
        <v>Zane Thornton</v>
      </c>
      <c r="CD112" s="383">
        <f t="shared" si="9"/>
        <v>250</v>
      </c>
      <c r="CE112" s="383" t="str">
        <f t="shared" si="10"/>
        <v/>
      </c>
      <c r="CF112" s="383" t="str">
        <f t="shared" si="11"/>
        <v/>
      </c>
      <c r="CG112" s="383" t="str">
        <f t="shared" si="12"/>
        <v/>
      </c>
    </row>
    <row r="113" spans="1:85" s="139" customFormat="1" ht="39.75" customHeight="1">
      <c r="A113" s="126" t="s">
        <v>362</v>
      </c>
      <c r="B113" s="379" t="s">
        <v>2185</v>
      </c>
      <c r="C113" s="379" t="s">
        <v>2186</v>
      </c>
      <c r="D113" s="379" t="s">
        <v>333</v>
      </c>
      <c r="E113" s="372" t="s">
        <v>40</v>
      </c>
      <c r="F113" s="372">
        <v>78066</v>
      </c>
      <c r="G113" s="129" t="s">
        <v>2187</v>
      </c>
      <c r="H113" s="130"/>
      <c r="I113" s="129" t="s">
        <v>2188</v>
      </c>
      <c r="J113" s="131">
        <v>43860</v>
      </c>
      <c r="K113" s="129">
        <v>2061</v>
      </c>
      <c r="L113" s="94"/>
      <c r="M113" s="94">
        <v>400</v>
      </c>
      <c r="N113" s="94"/>
      <c r="O113" s="94"/>
      <c r="P113" s="94"/>
      <c r="Q113" s="94"/>
      <c r="R113" s="94"/>
      <c r="S113" s="94"/>
      <c r="T113" s="98">
        <f t="shared" si="6"/>
        <v>400</v>
      </c>
      <c r="U113" s="129" t="s">
        <v>927</v>
      </c>
      <c r="V113" s="98"/>
      <c r="W113" s="129"/>
      <c r="X113" s="129"/>
      <c r="Y113" s="132" t="s">
        <v>2940</v>
      </c>
      <c r="Z113" s="133" t="str">
        <f t="shared" si="17"/>
        <v>Red</v>
      </c>
      <c r="AA113" s="133" t="str">
        <f>IFERROR(VLOOKUP($Z113,Lookup!$A$1:$P$20,2,FALSE),"")</f>
        <v>Level 6</v>
      </c>
      <c r="AB113" s="133"/>
      <c r="AC113" s="134"/>
      <c r="AD113" s="133">
        <f>IFERROR(VLOOKUP($Z113,Lookup!$A$1:$P$20,7,FALSE),"")</f>
        <v>0</v>
      </c>
      <c r="AE113" s="380"/>
      <c r="AF113" s="133">
        <f>IFERROR(VLOOKUP($Z113,Lookup!$A$1:$P$20,8,FALSE),"")</f>
        <v>1</v>
      </c>
      <c r="AG113" s="133">
        <f>IFERROR(VLOOKUP($Z113,Lookup!$A$1:$P$20,9,FALSE),"")</f>
        <v>0</v>
      </c>
      <c r="AH113" s="133"/>
      <c r="AI113" s="133">
        <f>IFERROR(VLOOKUP($Z113,Lookup!$A$1:$P$20,10,FALSE),"")</f>
        <v>2</v>
      </c>
      <c r="AJ113" s="133">
        <f>IFERROR(VLOOKUP($Z113,Lookup!$A$1:$P$20,11,FALSE),"")</f>
        <v>0</v>
      </c>
      <c r="AK113" s="133"/>
      <c r="AL113" s="133">
        <f>IFERROR(VLOOKUP($Z113,Lookup!$A$1:$P$20,13,FALSE),"")</f>
        <v>0</v>
      </c>
      <c r="AM113" s="133">
        <f>IFERROR(VLOOKUP($Z113,Lookup!$A$1:$P$20,14,FALSE),"")</f>
        <v>0</v>
      </c>
      <c r="AN113" s="133">
        <f>IFERROR(VLOOKUP($Z113,Lookup!$A$1:$P$20,15,FALSE),"")</f>
        <v>0</v>
      </c>
      <c r="AO113" s="133">
        <f>IFERROR(VLOOKUP($Z113,Lookup!$A$1:$P$20,16,FALSE),"")</f>
        <v>0</v>
      </c>
      <c r="AP113" s="133">
        <f>IFERROR(VLOOKUP($Z113,Lookup!$A$1:$Q$20,17,FALSE),"")</f>
        <v>1</v>
      </c>
      <c r="AQ113" s="129"/>
      <c r="AR113" s="129"/>
      <c r="AS113" s="135"/>
      <c r="AT113" s="135"/>
      <c r="AU113" s="136">
        <f t="shared" si="18"/>
        <v>0</v>
      </c>
      <c r="AV113" s="137" t="s">
        <v>1014</v>
      </c>
      <c r="AW113" s="138"/>
      <c r="AX113" s="135"/>
      <c r="AY113" s="135"/>
      <c r="AZ113" s="135"/>
      <c r="BA113" s="135"/>
      <c r="BB113" s="135"/>
      <c r="BC113" s="135"/>
      <c r="BD113" s="135"/>
      <c r="BE113" s="135">
        <v>1</v>
      </c>
      <c r="BF113" s="135"/>
      <c r="BG113" s="143"/>
      <c r="BH113" s="150"/>
      <c r="BI113" s="129"/>
      <c r="BJ113" s="129"/>
      <c r="BK113" s="150"/>
      <c r="BN113" s="372"/>
      <c r="BO113" s="372" t="s">
        <v>2845</v>
      </c>
      <c r="BP113" s="156"/>
      <c r="BV113" s="371"/>
      <c r="BW113" s="371"/>
      <c r="BX113" s="371"/>
      <c r="BY113" s="371"/>
      <c r="BZ113" s="371"/>
      <c r="CA113" s="371"/>
      <c r="CB113" s="371"/>
      <c r="CC113" s="147" t="str">
        <f t="shared" si="30"/>
        <v>Keith Keller</v>
      </c>
      <c r="CD113" s="383">
        <f t="shared" si="9"/>
        <v>400</v>
      </c>
      <c r="CE113" s="383" t="str">
        <f t="shared" si="10"/>
        <v/>
      </c>
      <c r="CF113" s="383" t="str">
        <f t="shared" si="11"/>
        <v/>
      </c>
      <c r="CG113" s="383" t="str">
        <f t="shared" si="12"/>
        <v/>
      </c>
    </row>
    <row r="114" spans="1:85" s="139" customFormat="1" ht="39.75" customHeight="1">
      <c r="A114" s="126" t="s">
        <v>362</v>
      </c>
      <c r="B114" s="379" t="s">
        <v>1211</v>
      </c>
      <c r="C114" s="379" t="s">
        <v>1212</v>
      </c>
      <c r="D114" s="379" t="s">
        <v>1213</v>
      </c>
      <c r="E114" s="372" t="s">
        <v>40</v>
      </c>
      <c r="F114" s="372">
        <v>77808</v>
      </c>
      <c r="G114" s="129"/>
      <c r="H114" s="130"/>
      <c r="I114" s="129" t="s">
        <v>1045</v>
      </c>
      <c r="J114" s="131">
        <v>43677</v>
      </c>
      <c r="K114" s="129">
        <v>1062</v>
      </c>
      <c r="L114" s="94"/>
      <c r="M114" s="94">
        <v>200</v>
      </c>
      <c r="N114" s="94"/>
      <c r="O114" s="94"/>
      <c r="P114" s="94"/>
      <c r="Q114" s="94"/>
      <c r="R114" s="94"/>
      <c r="S114" s="94"/>
      <c r="T114" s="98">
        <f t="shared" si="6"/>
        <v>200</v>
      </c>
      <c r="U114" s="129" t="s">
        <v>927</v>
      </c>
      <c r="V114" s="98"/>
      <c r="W114" s="129"/>
      <c r="X114" s="129"/>
      <c r="Y114" s="132"/>
      <c r="Z114" s="133" t="str">
        <f t="shared" si="17"/>
        <v>White</v>
      </c>
      <c r="AA114" s="133" t="str">
        <f>IFERROR(VLOOKUP($Z114,Lookup!$A$1:$P$20,2,FALSE),"")</f>
        <v>Level 7</v>
      </c>
      <c r="AB114" s="133" t="s">
        <v>362</v>
      </c>
      <c r="AC114" s="134"/>
      <c r="AD114" s="133">
        <f>IFERROR(VLOOKUP($Z114,Lookup!$A$1:$P$20,7,FALSE),"")</f>
        <v>0</v>
      </c>
      <c r="AE114" s="380"/>
      <c r="AF114" s="133">
        <f>IFERROR(VLOOKUP($Z114,Lookup!$A$1:$P$20,8,FALSE),"")</f>
        <v>1</v>
      </c>
      <c r="AG114" s="133">
        <f>IFERROR(VLOOKUP($Z114,Lookup!$A$1:$P$20,9,FALSE),"")</f>
        <v>0</v>
      </c>
      <c r="AH114" s="133"/>
      <c r="AI114" s="133">
        <f>IFERROR(VLOOKUP($Z114,Lookup!$A$1:$P$20,10,FALSE),"")</f>
        <v>0</v>
      </c>
      <c r="AJ114" s="133">
        <f>IFERROR(VLOOKUP($Z114,Lookup!$A$1:$P$20,11,FALSE),"")</f>
        <v>0</v>
      </c>
      <c r="AK114" s="133"/>
      <c r="AL114" s="133">
        <f>IFERROR(VLOOKUP($Z114,Lookup!$A$1:$P$20,13,FALSE),"")</f>
        <v>0</v>
      </c>
      <c r="AM114" s="133">
        <f>IFERROR(VLOOKUP($Z114,Lookup!$A$1:$P$20,14,FALSE),"")</f>
        <v>0</v>
      </c>
      <c r="AN114" s="133">
        <f>IFERROR(VLOOKUP($Z114,Lookup!$A$1:$P$20,15,FALSE),"")</f>
        <v>0</v>
      </c>
      <c r="AO114" s="133">
        <f>IFERROR(VLOOKUP($Z114,Lookup!$A$1:$P$20,16,FALSE),"")</f>
        <v>0</v>
      </c>
      <c r="AP114" s="133">
        <f>IFERROR(VLOOKUP($Z114,Lookup!$A$1:$Q$20,17,FALSE),"")</f>
        <v>0</v>
      </c>
      <c r="AQ114" s="129"/>
      <c r="AR114" s="129"/>
      <c r="AS114" s="135"/>
      <c r="AT114" s="135"/>
      <c r="AU114" s="136">
        <f t="shared" si="18"/>
        <v>0</v>
      </c>
      <c r="AV114" s="137" t="s">
        <v>1014</v>
      </c>
      <c r="AW114" s="138"/>
      <c r="AX114" s="135"/>
      <c r="AY114" s="135"/>
      <c r="AZ114" s="135"/>
      <c r="BA114" s="135"/>
      <c r="BB114" s="135"/>
      <c r="BC114" s="135"/>
      <c r="BD114" s="135"/>
      <c r="BE114" s="135"/>
      <c r="BF114" s="135"/>
      <c r="BG114" s="143"/>
      <c r="BH114" s="150"/>
      <c r="BI114" s="129"/>
      <c r="BJ114" s="129"/>
      <c r="BK114" s="150"/>
      <c r="BN114" s="148"/>
      <c r="BO114" s="148"/>
      <c r="BP114" s="156"/>
      <c r="BV114" s="371"/>
      <c r="BW114" s="371"/>
      <c r="BX114" s="371"/>
      <c r="BY114" s="371"/>
      <c r="BZ114" s="371"/>
      <c r="CA114" s="371"/>
      <c r="CB114" s="371"/>
      <c r="CC114" s="147" t="s">
        <v>1214</v>
      </c>
      <c r="CD114" s="383">
        <f t="shared" si="9"/>
        <v>200</v>
      </c>
      <c r="CE114" s="383" t="str">
        <f t="shared" si="10"/>
        <v/>
      </c>
      <c r="CF114" s="383" t="str">
        <f t="shared" si="11"/>
        <v/>
      </c>
      <c r="CG114" s="383" t="str">
        <f t="shared" si="12"/>
        <v/>
      </c>
    </row>
    <row r="115" spans="1:85" s="139" customFormat="1" ht="39.75" customHeight="1">
      <c r="A115" s="126" t="s">
        <v>362</v>
      </c>
      <c r="B115" s="379" t="s">
        <v>2202</v>
      </c>
      <c r="C115" s="379" t="s">
        <v>2941</v>
      </c>
      <c r="D115" s="379" t="s">
        <v>37</v>
      </c>
      <c r="E115" s="372" t="s">
        <v>40</v>
      </c>
      <c r="F115" s="372" t="s">
        <v>2942</v>
      </c>
      <c r="G115" s="129"/>
      <c r="H115" s="130"/>
      <c r="I115" s="129"/>
      <c r="J115" s="131"/>
      <c r="K115" s="129"/>
      <c r="L115" s="94"/>
      <c r="M115" s="94"/>
      <c r="N115" s="94">
        <v>1000</v>
      </c>
      <c r="O115" s="94"/>
      <c r="P115" s="94"/>
      <c r="Q115" s="94"/>
      <c r="R115" s="94"/>
      <c r="S115" s="94"/>
      <c r="T115" s="98">
        <f t="shared" si="6"/>
        <v>1000</v>
      </c>
      <c r="U115" s="129" t="s">
        <v>927</v>
      </c>
      <c r="V115" s="98"/>
      <c r="W115" s="129"/>
      <c r="X115" s="129"/>
      <c r="Y115" s="132"/>
      <c r="Z115" s="133" t="str">
        <f t="shared" si="17"/>
        <v>Trophy</v>
      </c>
      <c r="AA115" s="133" t="str">
        <f>IFERROR(VLOOKUP($Z115,Lookup!$A$1:$P$20,2,FALSE),"")</f>
        <v>Level 4</v>
      </c>
      <c r="AB115" s="133"/>
      <c r="AC115" s="134"/>
      <c r="AD115" s="133"/>
      <c r="AE115" s="380"/>
      <c r="AF115" s="133"/>
      <c r="AG115" s="133"/>
      <c r="AH115" s="133"/>
      <c r="AI115" s="133"/>
      <c r="AJ115" s="133"/>
      <c r="AK115" s="133"/>
      <c r="AL115" s="133"/>
      <c r="AM115" s="133"/>
      <c r="AN115" s="133"/>
      <c r="AO115" s="133"/>
      <c r="AP115" s="133">
        <f>IFERROR(VLOOKUP($Z115,Lookup!$A$1:$Q$20,17,FALSE),"")</f>
        <v>2</v>
      </c>
      <c r="AQ115" s="129"/>
      <c r="AR115" s="129"/>
      <c r="AS115" s="135"/>
      <c r="AT115" s="135"/>
      <c r="AU115" s="136">
        <f t="shared" si="18"/>
        <v>0</v>
      </c>
      <c r="AV115" s="137" t="s">
        <v>997</v>
      </c>
      <c r="AW115" s="133"/>
      <c r="AX115" s="129"/>
      <c r="AY115" s="129"/>
      <c r="AZ115" s="129"/>
      <c r="BA115" s="129"/>
      <c r="BB115" s="129"/>
      <c r="BC115" s="135"/>
      <c r="BD115" s="135"/>
      <c r="BE115" s="135"/>
      <c r="BF115" s="135"/>
      <c r="BH115" s="150"/>
      <c r="BI115" s="129"/>
      <c r="BJ115" s="129"/>
      <c r="BK115" s="150"/>
      <c r="BN115" s="148"/>
      <c r="BO115" s="148"/>
      <c r="BP115" s="156"/>
      <c r="BV115" s="371"/>
      <c r="BW115" s="371"/>
      <c r="BX115" s="371"/>
      <c r="BY115" s="371"/>
      <c r="BZ115" s="371"/>
      <c r="CA115" s="371"/>
      <c r="CB115" s="371"/>
      <c r="CC115" s="147" t="s">
        <v>1265</v>
      </c>
      <c r="CD115" s="383" t="str">
        <f t="shared" si="9"/>
        <v/>
      </c>
      <c r="CE115" s="383" t="str">
        <f t="shared" si="10"/>
        <v/>
      </c>
      <c r="CF115" s="383">
        <f t="shared" si="11"/>
        <v>1000</v>
      </c>
      <c r="CG115" s="383" t="str">
        <f t="shared" si="12"/>
        <v/>
      </c>
    </row>
    <row r="116" spans="1:85" s="139" customFormat="1" ht="39.75" customHeight="1">
      <c r="A116" s="126" t="s">
        <v>2529</v>
      </c>
      <c r="B116" s="140" t="s">
        <v>2237</v>
      </c>
      <c r="C116" s="140" t="s">
        <v>2238</v>
      </c>
      <c r="D116" s="140" t="s">
        <v>37</v>
      </c>
      <c r="E116" s="96" t="s">
        <v>40</v>
      </c>
      <c r="F116" s="96">
        <v>78234</v>
      </c>
      <c r="G116" s="129" t="s">
        <v>2239</v>
      </c>
      <c r="H116" s="130" t="s">
        <v>2240</v>
      </c>
      <c r="I116" s="129"/>
      <c r="J116" s="131"/>
      <c r="K116" s="129"/>
      <c r="L116" s="94"/>
      <c r="M116" s="94"/>
      <c r="N116" s="94">
        <v>3000</v>
      </c>
      <c r="O116" s="94"/>
      <c r="P116" s="94"/>
      <c r="Q116" s="94"/>
      <c r="R116" s="94"/>
      <c r="S116" s="94"/>
      <c r="T116" s="98">
        <f t="shared" si="6"/>
        <v>3000</v>
      </c>
      <c r="U116" s="129" t="s">
        <v>931</v>
      </c>
      <c r="V116" s="98"/>
      <c r="W116" s="129"/>
      <c r="X116" s="129"/>
      <c r="Y116" s="132"/>
      <c r="Z116" s="133" t="str">
        <f t="shared" si="17"/>
        <v>Reserve</v>
      </c>
      <c r="AA116" s="133" t="str">
        <f>IFERROR(VLOOKUP($Z116,Lookup!$A$1:$P$20,2,FALSE),"")</f>
        <v>Level 3</v>
      </c>
      <c r="AB116" s="133"/>
      <c r="AC116" s="134"/>
      <c r="AD116" s="133">
        <f>IFERROR(VLOOKUP($Z116,Lookup!$A$1:$P$20,7,FALSE),"")</f>
        <v>0</v>
      </c>
      <c r="AE116" s="380"/>
      <c r="AF116" s="133">
        <f>IFERROR(VLOOKUP($Z116,Lookup!$A$1:$P$20,8,FALSE),"")</f>
        <v>4</v>
      </c>
      <c r="AG116" s="133">
        <f>IFERROR(VLOOKUP($Z116,Lookup!$A$1:$P$20,9,FALSE),"")</f>
        <v>2</v>
      </c>
      <c r="AH116" s="133"/>
      <c r="AI116" s="133">
        <f>IFERROR(VLOOKUP($Z116,Lookup!$A$1:$P$20,10,FALSE),"")</f>
        <v>4</v>
      </c>
      <c r="AJ116" s="133" t="str">
        <f>IFERROR(VLOOKUP($Z116,Lookup!$A$1:$P$20,11,FALSE),"")</f>
        <v>Yes</v>
      </c>
      <c r="AK116" s="133"/>
      <c r="AL116" s="133" t="str">
        <f>IFERROR(VLOOKUP($Z116,Lookup!$A$1:$P$20,13,FALSE),"")</f>
        <v>Yes</v>
      </c>
      <c r="AM116" s="133">
        <f>IFERROR(VLOOKUP($Z116,Lookup!$A$1:$P$20,14,FALSE),"")</f>
        <v>0</v>
      </c>
      <c r="AN116" s="133">
        <f>IFERROR(VLOOKUP($Z116,Lookup!$A$1:$P$20,15,FALSE),"")</f>
        <v>0</v>
      </c>
      <c r="AO116" s="133">
        <f>IFERROR(VLOOKUP($Z116,Lookup!$A$1:$P$20,16,FALSE),"")</f>
        <v>0</v>
      </c>
      <c r="AP116" s="133">
        <f>IFERROR(VLOOKUP($Z116,Lookup!$A$1:$Q$20,17,FALSE),"")</f>
        <v>2</v>
      </c>
      <c r="AQ116" s="129"/>
      <c r="AR116" s="129"/>
      <c r="AS116" s="135"/>
      <c r="AT116" s="135"/>
      <c r="AU116" s="136">
        <f t="shared" si="18"/>
        <v>0</v>
      </c>
      <c r="AV116" s="137" t="s">
        <v>997</v>
      </c>
      <c r="AW116" s="138"/>
      <c r="AX116" s="135"/>
      <c r="AY116" s="135"/>
      <c r="AZ116" s="135"/>
      <c r="BA116" s="135"/>
      <c r="BB116" s="135"/>
      <c r="BC116" s="135"/>
      <c r="BD116" s="135">
        <v>2</v>
      </c>
      <c r="BE116" s="135"/>
      <c r="BF116" s="135"/>
      <c r="BH116" s="150"/>
      <c r="BI116" s="148"/>
      <c r="BJ116" s="148"/>
      <c r="BK116" s="143"/>
      <c r="BN116" s="372"/>
      <c r="BO116" s="372" t="s">
        <v>2845</v>
      </c>
      <c r="BP116" s="156"/>
      <c r="BV116" s="371"/>
      <c r="BW116" s="371"/>
      <c r="BX116" s="371"/>
      <c r="BY116" s="371"/>
      <c r="BZ116" s="371"/>
      <c r="CA116" s="371"/>
      <c r="CB116" s="371"/>
      <c r="CC116" s="147" t="s">
        <v>996</v>
      </c>
      <c r="CD116" s="383" t="str">
        <f t="shared" si="9"/>
        <v/>
      </c>
      <c r="CE116" s="383" t="str">
        <f t="shared" si="10"/>
        <v/>
      </c>
      <c r="CF116" s="383">
        <f t="shared" si="11"/>
        <v>3000</v>
      </c>
      <c r="CG116" s="383" t="str">
        <f t="shared" si="12"/>
        <v/>
      </c>
    </row>
    <row r="117" spans="1:85" s="143" customFormat="1" ht="39.75" customHeight="1">
      <c r="A117" s="126" t="s">
        <v>362</v>
      </c>
      <c r="B117" s="379" t="s">
        <v>2615</v>
      </c>
      <c r="C117" s="379" t="s">
        <v>2616</v>
      </c>
      <c r="D117" s="379" t="s">
        <v>2617</v>
      </c>
      <c r="E117" s="372" t="s">
        <v>40</v>
      </c>
      <c r="F117" s="372">
        <v>77478</v>
      </c>
      <c r="G117" s="129" t="s">
        <v>2618</v>
      </c>
      <c r="H117" s="130" t="s">
        <v>2619</v>
      </c>
      <c r="I117" s="129" t="s">
        <v>99</v>
      </c>
      <c r="J117" s="131"/>
      <c r="K117" s="129"/>
      <c r="L117" s="94"/>
      <c r="M117" s="94"/>
      <c r="N117" s="94"/>
      <c r="O117" s="94"/>
      <c r="P117" s="94"/>
      <c r="Q117" s="94"/>
      <c r="R117" s="94"/>
      <c r="S117" s="94"/>
      <c r="T117" s="98">
        <f t="shared" si="6"/>
        <v>0</v>
      </c>
      <c r="U117" s="94"/>
      <c r="V117" s="98">
        <v>7500</v>
      </c>
      <c r="W117" s="129" t="s">
        <v>931</v>
      </c>
      <c r="X117" s="129"/>
      <c r="Y117" s="132"/>
      <c r="Z117" s="133" t="str">
        <f t="shared" si="17"/>
        <v>Champion</v>
      </c>
      <c r="AA117" s="133" t="str">
        <f>IFERROR(VLOOKUP($Z117,Lookup!$A$1:$P$20,2,FALSE),"")</f>
        <v>Level 2</v>
      </c>
      <c r="AB117" s="133"/>
      <c r="AC117" s="134"/>
      <c r="AD117" s="133">
        <f>IFERROR(VLOOKUP($Z117,Lookup!$A$1:$P$20,7,FALSE),"")</f>
        <v>2</v>
      </c>
      <c r="AE117" s="380"/>
      <c r="AF117" s="133">
        <f>IFERROR(VLOOKUP($Z117,Lookup!$A$1:$P$20,8,FALSE),"")</f>
        <v>4</v>
      </c>
      <c r="AG117" s="133">
        <f>IFERROR(VLOOKUP($Z117,Lookup!$A$1:$P$20,9,FALSE),"")</f>
        <v>2</v>
      </c>
      <c r="AH117" s="133"/>
      <c r="AI117" s="133">
        <f>IFERROR(VLOOKUP($Z117,Lookup!$A$1:$P$20,10,FALSE),"")</f>
        <v>6</v>
      </c>
      <c r="AJ117" s="133" t="str">
        <f>IFERROR(VLOOKUP($Z117,Lookup!$A$1:$P$20,11,FALSE),"")</f>
        <v>Yes</v>
      </c>
      <c r="AK117" s="133"/>
      <c r="AL117" s="133" t="str">
        <f>IFERROR(VLOOKUP($Z117,Lookup!$A$1:$P$20,13,FALSE),"")</f>
        <v>Yes</v>
      </c>
      <c r="AM117" s="133">
        <f>IFERROR(VLOOKUP($Z117,Lookup!$A$1:$P$20,14,FALSE),"")</f>
        <v>0</v>
      </c>
      <c r="AN117" s="133">
        <f>IFERROR(VLOOKUP($Z117,Lookup!$A$1:$P$20,15,FALSE),"")</f>
        <v>0</v>
      </c>
      <c r="AO117" s="133">
        <f>IFERROR(VLOOKUP($Z117,Lookup!$A$1:$P$20,16,FALSE),"")</f>
        <v>0</v>
      </c>
      <c r="AP117" s="133">
        <f>IFERROR(VLOOKUP($Z117,Lookup!$A$1:$Q$20,17,FALSE),"")</f>
        <v>4</v>
      </c>
      <c r="AQ117" s="129"/>
      <c r="AR117" s="129"/>
      <c r="AS117" s="135"/>
      <c r="AT117" s="135"/>
      <c r="AU117" s="136">
        <f t="shared" si="18"/>
        <v>0</v>
      </c>
      <c r="AV117" s="137" t="s">
        <v>1301</v>
      </c>
      <c r="AW117" s="138"/>
      <c r="AX117" s="135"/>
      <c r="AY117" s="135"/>
      <c r="AZ117" s="135"/>
      <c r="BA117" s="135"/>
      <c r="BB117" s="135">
        <v>1</v>
      </c>
      <c r="BC117" s="135"/>
      <c r="BD117" s="135">
        <v>3</v>
      </c>
      <c r="BE117" s="135"/>
      <c r="BF117" s="135"/>
      <c r="BG117" s="139"/>
      <c r="BH117" s="150"/>
      <c r="BI117" s="148"/>
      <c r="BJ117" s="148"/>
      <c r="BN117" s="372"/>
      <c r="BO117" s="372" t="s">
        <v>2845</v>
      </c>
      <c r="BP117" s="156"/>
      <c r="BV117" s="371"/>
      <c r="BW117" s="371"/>
      <c r="BX117" s="371"/>
      <c r="BY117" s="371"/>
      <c r="BZ117" s="371"/>
      <c r="CA117" s="371"/>
      <c r="CB117" s="371"/>
      <c r="CC117" s="147" t="str">
        <f t="shared" ref="CC117:CC118" si="31">I117</f>
        <v>Carilyn Kosub</v>
      </c>
      <c r="CD117" s="383" t="str">
        <f t="shared" si="9"/>
        <v/>
      </c>
      <c r="CE117" s="383">
        <f t="shared" si="10"/>
        <v>7500</v>
      </c>
      <c r="CF117" s="383" t="str">
        <f t="shared" si="11"/>
        <v/>
      </c>
      <c r="CG117" s="383" t="str">
        <f t="shared" si="12"/>
        <v/>
      </c>
    </row>
    <row r="118" spans="1:85" s="143" customFormat="1" ht="39.75" customHeight="1">
      <c r="A118" s="126" t="s">
        <v>362</v>
      </c>
      <c r="B118" s="379" t="s">
        <v>1840</v>
      </c>
      <c r="C118" s="379" t="s">
        <v>1841</v>
      </c>
      <c r="D118" s="379" t="s">
        <v>234</v>
      </c>
      <c r="E118" s="372" t="s">
        <v>40</v>
      </c>
      <c r="F118" s="372">
        <v>78130</v>
      </c>
      <c r="G118" s="129" t="s">
        <v>1842</v>
      </c>
      <c r="H118" s="130" t="s">
        <v>1843</v>
      </c>
      <c r="I118" s="129" t="s">
        <v>996</v>
      </c>
      <c r="J118" s="131">
        <v>43862</v>
      </c>
      <c r="K118" s="129">
        <v>2082</v>
      </c>
      <c r="L118" s="94"/>
      <c r="M118" s="94">
        <v>500</v>
      </c>
      <c r="N118" s="94"/>
      <c r="O118" s="94"/>
      <c r="P118" s="94"/>
      <c r="Q118" s="94"/>
      <c r="R118" s="94"/>
      <c r="S118" s="94"/>
      <c r="T118" s="98">
        <f t="shared" si="6"/>
        <v>500</v>
      </c>
      <c r="U118" s="129" t="s">
        <v>927</v>
      </c>
      <c r="V118" s="98"/>
      <c r="W118" s="94"/>
      <c r="X118" s="129"/>
      <c r="Y118" s="132"/>
      <c r="Z118" s="133" t="str">
        <f t="shared" si="17"/>
        <v>Blue</v>
      </c>
      <c r="AA118" s="133" t="str">
        <f>IFERROR(VLOOKUP($Z118,Lookup!$A$1:$P$20,2,FALSE),"")</f>
        <v>Level 5</v>
      </c>
      <c r="AB118" s="133"/>
      <c r="AC118" s="134"/>
      <c r="AD118" s="133">
        <f>IFERROR(VLOOKUP($Z118,Lookup!$A$1:$P$20,7,FALSE),"")</f>
        <v>0</v>
      </c>
      <c r="AE118" s="380"/>
      <c r="AF118" s="133">
        <f>IFERROR(VLOOKUP($Z118,Lookup!$A$1:$P$20,8,FALSE),"")</f>
        <v>2</v>
      </c>
      <c r="AG118" s="133">
        <f>IFERROR(VLOOKUP($Z118,Lookup!$A$1:$P$20,9,FALSE),"")</f>
        <v>2</v>
      </c>
      <c r="AH118" s="133"/>
      <c r="AI118" s="133">
        <f>IFERROR(VLOOKUP($Z118,Lookup!$A$1:$P$20,10,FALSE),"")</f>
        <v>2</v>
      </c>
      <c r="AJ118" s="133">
        <f>IFERROR(VLOOKUP($Z118,Lookup!$A$1:$P$20,11,FALSE),"")</f>
        <v>0</v>
      </c>
      <c r="AK118" s="133"/>
      <c r="AL118" s="133">
        <f>IFERROR(VLOOKUP($Z118,Lookup!$A$1:$P$20,13,FALSE),"")</f>
        <v>0</v>
      </c>
      <c r="AM118" s="133">
        <f>IFERROR(VLOOKUP($Z118,Lookup!$A$1:$P$20,14,FALSE),"")</f>
        <v>0</v>
      </c>
      <c r="AN118" s="133">
        <f>IFERROR(VLOOKUP($Z118,Lookup!$A$1:$P$20,15,FALSE),"")</f>
        <v>0</v>
      </c>
      <c r="AO118" s="133">
        <f>IFERROR(VLOOKUP($Z118,Lookup!$A$1:$P$20,16,FALSE),"")</f>
        <v>0</v>
      </c>
      <c r="AP118" s="133">
        <f>IFERROR(VLOOKUP($Z118,Lookup!$A$1:$Q$20,17,FALSE),"")</f>
        <v>1</v>
      </c>
      <c r="AQ118" s="129"/>
      <c r="AR118" s="129"/>
      <c r="AS118" s="135"/>
      <c r="AT118" s="135"/>
      <c r="AU118" s="136">
        <f t="shared" si="18"/>
        <v>0</v>
      </c>
      <c r="AV118" s="137" t="s">
        <v>1014</v>
      </c>
      <c r="AW118" s="138"/>
      <c r="AX118" s="135"/>
      <c r="AY118" s="135"/>
      <c r="AZ118" s="135"/>
      <c r="BA118" s="135"/>
      <c r="BB118" s="135"/>
      <c r="BC118" s="135"/>
      <c r="BD118" s="135"/>
      <c r="BE118" s="135"/>
      <c r="BF118" s="135"/>
      <c r="BG118" s="139"/>
      <c r="BH118" s="150"/>
      <c r="BI118" s="148"/>
      <c r="BJ118" s="148"/>
      <c r="BN118" s="148"/>
      <c r="BO118" s="148"/>
      <c r="BP118" s="156"/>
      <c r="BV118" s="371"/>
      <c r="BW118" s="371"/>
      <c r="BX118" s="371"/>
      <c r="BY118" s="371"/>
      <c r="BZ118" s="371"/>
      <c r="CA118" s="371"/>
      <c r="CB118" s="371"/>
      <c r="CC118" s="147" t="str">
        <f t="shared" si="31"/>
        <v>Marcus Demel</v>
      </c>
      <c r="CD118" s="383">
        <f t="shared" si="9"/>
        <v>500</v>
      </c>
      <c r="CE118" s="383" t="str">
        <f t="shared" si="10"/>
        <v/>
      </c>
      <c r="CF118" s="383" t="str">
        <f t="shared" si="11"/>
        <v/>
      </c>
      <c r="CG118" s="383" t="str">
        <f t="shared" si="12"/>
        <v/>
      </c>
    </row>
    <row r="119" spans="1:85" s="143" customFormat="1" ht="39.75" customHeight="1">
      <c r="A119" s="126" t="s">
        <v>362</v>
      </c>
      <c r="B119" s="379" t="s">
        <v>1538</v>
      </c>
      <c r="C119" s="379" t="s">
        <v>1539</v>
      </c>
      <c r="D119" s="379" t="s">
        <v>87</v>
      </c>
      <c r="E119" s="372" t="s">
        <v>40</v>
      </c>
      <c r="F119" s="372">
        <v>78101</v>
      </c>
      <c r="G119" s="129" t="s">
        <v>1540</v>
      </c>
      <c r="H119" s="130" t="s">
        <v>1541</v>
      </c>
      <c r="I119" s="129"/>
      <c r="J119" s="131">
        <v>43862</v>
      </c>
      <c r="K119" s="129">
        <v>2082</v>
      </c>
      <c r="L119" s="94"/>
      <c r="M119" s="94">
        <v>500</v>
      </c>
      <c r="N119" s="94"/>
      <c r="O119" s="94"/>
      <c r="P119" s="94"/>
      <c r="Q119" s="94"/>
      <c r="R119" s="94"/>
      <c r="S119" s="94"/>
      <c r="T119" s="98">
        <f t="shared" si="6"/>
        <v>500</v>
      </c>
      <c r="U119" s="129" t="s">
        <v>927</v>
      </c>
      <c r="V119" s="98"/>
      <c r="W119" s="94"/>
      <c r="X119" s="129"/>
      <c r="Y119" s="132"/>
      <c r="Z119" s="133" t="str">
        <f t="shared" si="17"/>
        <v>Blue</v>
      </c>
      <c r="AA119" s="133" t="str">
        <f>IFERROR(VLOOKUP($Z119,Lookup!$A$1:$P$20,2,FALSE),"")</f>
        <v>Level 5</v>
      </c>
      <c r="AB119" s="133"/>
      <c r="AC119" s="134"/>
      <c r="AD119" s="133">
        <f>IFERROR(VLOOKUP($Z119,Lookup!$A$1:$P$20,7,FALSE),"")</f>
        <v>0</v>
      </c>
      <c r="AE119" s="380"/>
      <c r="AF119" s="133">
        <f>IFERROR(VLOOKUP($Z119,Lookup!$A$1:$P$20,8,FALSE),"")</f>
        <v>2</v>
      </c>
      <c r="AG119" s="133">
        <f>IFERROR(VLOOKUP($Z119,Lookup!$A$1:$P$20,9,FALSE),"")</f>
        <v>2</v>
      </c>
      <c r="AH119" s="133"/>
      <c r="AI119" s="133">
        <f>IFERROR(VLOOKUP($Z119,Lookup!$A$1:$P$20,10,FALSE),"")</f>
        <v>2</v>
      </c>
      <c r="AJ119" s="133">
        <f>IFERROR(VLOOKUP($Z119,Lookup!$A$1:$P$20,11,FALSE),"")</f>
        <v>0</v>
      </c>
      <c r="AK119" s="133"/>
      <c r="AL119" s="133">
        <f>IFERROR(VLOOKUP($Z119,Lookup!$A$1:$P$20,13,FALSE),"")</f>
        <v>0</v>
      </c>
      <c r="AM119" s="133">
        <f>IFERROR(VLOOKUP($Z119,Lookup!$A$1:$P$20,14,FALSE),"")</f>
        <v>0</v>
      </c>
      <c r="AN119" s="133">
        <f>IFERROR(VLOOKUP($Z119,Lookup!$A$1:$P$20,15,FALSE),"")</f>
        <v>0</v>
      </c>
      <c r="AO119" s="133">
        <f>IFERROR(VLOOKUP($Z119,Lookup!$A$1:$P$20,16,FALSE),"")</f>
        <v>0</v>
      </c>
      <c r="AP119" s="133">
        <f>IFERROR(VLOOKUP($Z119,Lookup!$A$1:$Q$20,17,FALSE),"")</f>
        <v>1</v>
      </c>
      <c r="AQ119" s="129"/>
      <c r="AR119" s="129"/>
      <c r="AS119" s="135"/>
      <c r="AT119" s="135"/>
      <c r="AU119" s="136">
        <f t="shared" si="18"/>
        <v>0</v>
      </c>
      <c r="AV119" s="137" t="s">
        <v>1014</v>
      </c>
      <c r="AW119" s="138"/>
      <c r="AX119" s="135"/>
      <c r="AY119" s="135"/>
      <c r="AZ119" s="135"/>
      <c r="BA119" s="135"/>
      <c r="BB119" s="135"/>
      <c r="BC119" s="135"/>
      <c r="BD119" s="135"/>
      <c r="BE119" s="135"/>
      <c r="BF119" s="135"/>
      <c r="BG119" s="139"/>
      <c r="BH119" s="150"/>
      <c r="BI119" s="148"/>
      <c r="BJ119" s="148"/>
      <c r="BN119" s="148"/>
      <c r="BO119" s="148"/>
      <c r="BP119" s="156"/>
      <c r="BV119" s="371"/>
      <c r="BW119" s="371"/>
      <c r="BX119" s="371"/>
      <c r="BY119" s="371"/>
      <c r="BZ119" s="371"/>
      <c r="CA119" s="371"/>
      <c r="CB119" s="371"/>
      <c r="CC119" s="147" t="s">
        <v>1804</v>
      </c>
      <c r="CD119" s="383">
        <f t="shared" si="9"/>
        <v>500</v>
      </c>
      <c r="CE119" s="383" t="str">
        <f t="shared" si="10"/>
        <v/>
      </c>
      <c r="CF119" s="383" t="str">
        <f t="shared" si="11"/>
        <v/>
      </c>
      <c r="CG119" s="383" t="str">
        <f t="shared" si="12"/>
        <v/>
      </c>
    </row>
    <row r="120" spans="1:85" s="143" customFormat="1" ht="39.75" customHeight="1">
      <c r="A120" s="126" t="s">
        <v>362</v>
      </c>
      <c r="B120" s="379" t="s">
        <v>1956</v>
      </c>
      <c r="C120" s="379" t="s">
        <v>1957</v>
      </c>
      <c r="D120" s="379" t="s">
        <v>37</v>
      </c>
      <c r="E120" s="372" t="s">
        <v>40</v>
      </c>
      <c r="F120" s="372">
        <v>78209</v>
      </c>
      <c r="G120" s="129" t="s">
        <v>1958</v>
      </c>
      <c r="H120" s="130" t="s">
        <v>1959</v>
      </c>
      <c r="I120" s="129" t="s">
        <v>1960</v>
      </c>
      <c r="J120" s="131" t="s">
        <v>2943</v>
      </c>
      <c r="K120" s="129" t="s">
        <v>2944</v>
      </c>
      <c r="L120" s="94"/>
      <c r="M120" s="94"/>
      <c r="N120" s="94"/>
      <c r="O120" s="94"/>
      <c r="P120" s="158">
        <v>310</v>
      </c>
      <c r="Q120" s="94"/>
      <c r="R120" s="94"/>
      <c r="S120" s="94"/>
      <c r="T120" s="98">
        <f t="shared" si="6"/>
        <v>310</v>
      </c>
      <c r="U120" s="129" t="s">
        <v>927</v>
      </c>
      <c r="V120" s="98"/>
      <c r="W120" s="94"/>
      <c r="X120" s="129"/>
      <c r="Y120" s="132"/>
      <c r="Z120" s="133" t="str">
        <f t="shared" si="17"/>
        <v>Red</v>
      </c>
      <c r="AA120" s="133" t="str">
        <f>IFERROR(VLOOKUP($Z120,Lookup!$A$1:$P$20,2,FALSE),"")</f>
        <v>Level 6</v>
      </c>
      <c r="AB120" s="133"/>
      <c r="AC120" s="134"/>
      <c r="AD120" s="133">
        <f>IFERROR(VLOOKUP($Z120,Lookup!$A$1:$P$20,7,FALSE),"")</f>
        <v>0</v>
      </c>
      <c r="AE120" s="380"/>
      <c r="AF120" s="133">
        <f>IFERROR(VLOOKUP($Z120,Lookup!$A$1:$P$20,8,FALSE),"")</f>
        <v>1</v>
      </c>
      <c r="AG120" s="133">
        <f>IFERROR(VLOOKUP($Z120,Lookup!$A$1:$P$20,9,FALSE),"")</f>
        <v>0</v>
      </c>
      <c r="AH120" s="133"/>
      <c r="AI120" s="133">
        <f>IFERROR(VLOOKUP($Z120,Lookup!$A$1:$P$20,10,FALSE),"")</f>
        <v>2</v>
      </c>
      <c r="AJ120" s="133">
        <f>IFERROR(VLOOKUP($Z120,Lookup!$A$1:$P$20,11,FALSE),"")</f>
        <v>0</v>
      </c>
      <c r="AK120" s="133"/>
      <c r="AL120" s="133">
        <f>IFERROR(VLOOKUP($Z120,Lookup!$A$1:$P$20,13,FALSE),"")</f>
        <v>0</v>
      </c>
      <c r="AM120" s="133">
        <f>IFERROR(VLOOKUP($Z120,Lookup!$A$1:$P$20,14,FALSE),"")</f>
        <v>0</v>
      </c>
      <c r="AN120" s="133">
        <f>IFERROR(VLOOKUP($Z120,Lookup!$A$1:$P$20,15,FALSE),"")</f>
        <v>0</v>
      </c>
      <c r="AO120" s="133">
        <f>IFERROR(VLOOKUP($Z120,Lookup!$A$1:$P$20,16,FALSE),"")</f>
        <v>0</v>
      </c>
      <c r="AP120" s="133">
        <f>IFERROR(VLOOKUP($Z120,Lookup!$A$1:$Q$20,17,FALSE),"")</f>
        <v>1</v>
      </c>
      <c r="AQ120" s="129"/>
      <c r="AR120" s="129"/>
      <c r="AS120" s="135"/>
      <c r="AT120" s="135"/>
      <c r="AU120" s="136">
        <f t="shared" si="18"/>
        <v>310</v>
      </c>
      <c r="AV120" s="137" t="s">
        <v>1004</v>
      </c>
      <c r="AW120" s="138"/>
      <c r="AX120" s="135"/>
      <c r="AY120" s="135"/>
      <c r="AZ120" s="135"/>
      <c r="BA120" s="135"/>
      <c r="BB120" s="135"/>
      <c r="BC120" s="135"/>
      <c r="BD120" s="135"/>
      <c r="BE120" s="135"/>
      <c r="BF120" s="135"/>
      <c r="BG120" s="139"/>
      <c r="BH120" s="150"/>
      <c r="BI120" s="148"/>
      <c r="BJ120" s="148"/>
      <c r="BN120" s="148"/>
      <c r="BO120" s="148"/>
      <c r="BP120" s="156"/>
      <c r="BV120" s="371"/>
      <c r="BW120" s="371"/>
      <c r="BX120" s="371"/>
      <c r="BY120" s="371"/>
      <c r="BZ120" s="371"/>
      <c r="CA120" s="371"/>
      <c r="CB120" s="371"/>
      <c r="CC120" s="147" t="str">
        <f t="shared" ref="CC120:CC122" si="32">I120</f>
        <v>Beth Greenblum</v>
      </c>
      <c r="CD120" s="383" t="str">
        <f t="shared" si="9"/>
        <v/>
      </c>
      <c r="CE120" s="383" t="str">
        <f t="shared" si="10"/>
        <v/>
      </c>
      <c r="CF120" s="383" t="str">
        <f t="shared" si="11"/>
        <v/>
      </c>
      <c r="CG120" s="383">
        <f t="shared" si="12"/>
        <v>310</v>
      </c>
    </row>
    <row r="121" spans="1:85" s="139" customFormat="1" ht="39.75" customHeight="1">
      <c r="A121" s="126" t="s">
        <v>362</v>
      </c>
      <c r="B121" s="379" t="s">
        <v>1620</v>
      </c>
      <c r="C121" s="379" t="s">
        <v>1621</v>
      </c>
      <c r="D121" s="379" t="s">
        <v>185</v>
      </c>
      <c r="E121" s="372" t="s">
        <v>40</v>
      </c>
      <c r="F121" s="372">
        <v>78119</v>
      </c>
      <c r="G121" s="129" t="s">
        <v>1622</v>
      </c>
      <c r="H121" s="130" t="s">
        <v>1623</v>
      </c>
      <c r="I121" s="129" t="s">
        <v>217</v>
      </c>
      <c r="J121" s="131">
        <v>43866</v>
      </c>
      <c r="K121" s="129">
        <v>2130</v>
      </c>
      <c r="L121" s="94"/>
      <c r="M121" s="94">
        <v>500</v>
      </c>
      <c r="N121" s="94"/>
      <c r="O121" s="94"/>
      <c r="P121" s="94"/>
      <c r="Q121" s="94"/>
      <c r="R121" s="94"/>
      <c r="S121" s="94"/>
      <c r="T121" s="98">
        <f t="shared" si="6"/>
        <v>500</v>
      </c>
      <c r="U121" s="129" t="s">
        <v>927</v>
      </c>
      <c r="V121" s="98"/>
      <c r="W121" s="129"/>
      <c r="X121" s="129"/>
      <c r="Y121" s="132"/>
      <c r="Z121" s="133" t="str">
        <f t="shared" si="17"/>
        <v>Blue</v>
      </c>
      <c r="AA121" s="133" t="str">
        <f>IFERROR(VLOOKUP($Z121,Lookup!$A$1:$P$20,2,FALSE),"")</f>
        <v>Level 5</v>
      </c>
      <c r="AB121" s="133"/>
      <c r="AC121" s="134"/>
      <c r="AD121" s="133">
        <f>IFERROR(VLOOKUP($Z121,Lookup!$A$1:$P$20,7,FALSE),"")</f>
        <v>0</v>
      </c>
      <c r="AE121" s="380"/>
      <c r="AF121" s="133">
        <f>IFERROR(VLOOKUP($Z121,Lookup!$A$1:$P$20,8,FALSE),"")</f>
        <v>2</v>
      </c>
      <c r="AG121" s="133">
        <f>IFERROR(VLOOKUP($Z121,Lookup!$A$1:$P$20,9,FALSE),"")</f>
        <v>2</v>
      </c>
      <c r="AH121" s="133"/>
      <c r="AI121" s="133">
        <f>IFERROR(VLOOKUP($Z121,Lookup!$A$1:$P$20,10,FALSE),"")</f>
        <v>2</v>
      </c>
      <c r="AJ121" s="133">
        <f>IFERROR(VLOOKUP($Z121,Lookup!$A$1:$P$20,11,FALSE),"")</f>
        <v>0</v>
      </c>
      <c r="AK121" s="133"/>
      <c r="AL121" s="133">
        <f>IFERROR(VLOOKUP($Z121,Lookup!$A$1:$P$20,13,FALSE),"")</f>
        <v>0</v>
      </c>
      <c r="AM121" s="133">
        <f>IFERROR(VLOOKUP($Z121,Lookup!$A$1:$P$20,14,FALSE),"")</f>
        <v>0</v>
      </c>
      <c r="AN121" s="133">
        <f>IFERROR(VLOOKUP($Z121,Lookup!$A$1:$P$20,15,FALSE),"")</f>
        <v>0</v>
      </c>
      <c r="AO121" s="133">
        <f>IFERROR(VLOOKUP($Z121,Lookup!$A$1:$P$20,16,FALSE),"")</f>
        <v>0</v>
      </c>
      <c r="AP121" s="133">
        <f>IFERROR(VLOOKUP($Z121,Lookup!$A$1:$Q$20,17,FALSE),"")</f>
        <v>1</v>
      </c>
      <c r="AQ121" s="129"/>
      <c r="AR121" s="129"/>
      <c r="AS121" s="135"/>
      <c r="AT121" s="135"/>
      <c r="AU121" s="136">
        <f t="shared" si="18"/>
        <v>0</v>
      </c>
      <c r="AV121" s="137" t="s">
        <v>1014</v>
      </c>
      <c r="AW121" s="138"/>
      <c r="AX121" s="135"/>
      <c r="AY121" s="135"/>
      <c r="AZ121" s="135"/>
      <c r="BA121" s="135"/>
      <c r="BB121" s="135"/>
      <c r="BC121" s="135"/>
      <c r="BD121" s="135"/>
      <c r="BE121" s="135"/>
      <c r="BF121" s="135"/>
      <c r="BH121" s="150"/>
      <c r="BI121" s="129"/>
      <c r="BJ121" s="129"/>
      <c r="BK121" s="150"/>
      <c r="BN121" s="148"/>
      <c r="BO121" s="148"/>
      <c r="BP121" s="156"/>
      <c r="BV121" s="371"/>
      <c r="BW121" s="371"/>
      <c r="BX121" s="371"/>
      <c r="BY121" s="371"/>
      <c r="BZ121" s="371"/>
      <c r="CA121" s="371"/>
      <c r="CB121" s="371"/>
      <c r="CC121" s="147" t="str">
        <f t="shared" si="32"/>
        <v>Mike Tessman</v>
      </c>
      <c r="CD121" s="383">
        <f t="shared" si="9"/>
        <v>500</v>
      </c>
      <c r="CE121" s="383" t="str">
        <f t="shared" si="10"/>
        <v/>
      </c>
      <c r="CF121" s="383" t="str">
        <f t="shared" si="11"/>
        <v/>
      </c>
      <c r="CG121" s="383" t="str">
        <f t="shared" si="12"/>
        <v/>
      </c>
    </row>
    <row r="122" spans="1:85" s="143" customFormat="1" ht="39.75" customHeight="1">
      <c r="A122" s="126" t="s">
        <v>362</v>
      </c>
      <c r="B122" s="379" t="s">
        <v>2620</v>
      </c>
      <c r="C122" s="379" t="s">
        <v>2621</v>
      </c>
      <c r="D122" s="379" t="s">
        <v>2622</v>
      </c>
      <c r="E122" s="372" t="s">
        <v>2091</v>
      </c>
      <c r="F122" s="372">
        <v>32081</v>
      </c>
      <c r="G122" s="129" t="s">
        <v>2092</v>
      </c>
      <c r="H122" s="130" t="s">
        <v>2093</v>
      </c>
      <c r="I122" s="129" t="s">
        <v>2094</v>
      </c>
      <c r="J122" s="131">
        <v>43860</v>
      </c>
      <c r="K122" s="129">
        <v>2061</v>
      </c>
      <c r="L122" s="94"/>
      <c r="M122" s="94">
        <v>500</v>
      </c>
      <c r="N122" s="94"/>
      <c r="O122" s="94"/>
      <c r="P122" s="94"/>
      <c r="Q122" s="94"/>
      <c r="R122" s="94"/>
      <c r="S122" s="94"/>
      <c r="T122" s="98">
        <f t="shared" si="6"/>
        <v>500</v>
      </c>
      <c r="U122" s="129" t="s">
        <v>927</v>
      </c>
      <c r="V122" s="98"/>
      <c r="W122" s="94"/>
      <c r="X122" s="129"/>
      <c r="Y122" s="132"/>
      <c r="Z122" s="133" t="str">
        <f t="shared" si="17"/>
        <v>Blue</v>
      </c>
      <c r="AA122" s="133" t="str">
        <f>IFERROR(VLOOKUP($Z122,Lookup!$A$1:$P$20,2,FALSE),"")</f>
        <v>Level 5</v>
      </c>
      <c r="AB122" s="133"/>
      <c r="AC122" s="134"/>
      <c r="AD122" s="133">
        <f>IFERROR(VLOOKUP($Z122,Lookup!$A$1:$P$20,7,FALSE),"")</f>
        <v>0</v>
      </c>
      <c r="AE122" s="380"/>
      <c r="AF122" s="133">
        <f>IFERROR(VLOOKUP($Z122,Lookup!$A$1:$P$20,8,FALSE),"")</f>
        <v>2</v>
      </c>
      <c r="AG122" s="133">
        <f>IFERROR(VLOOKUP($Z122,Lookup!$A$1:$P$20,9,FALSE),"")</f>
        <v>2</v>
      </c>
      <c r="AH122" s="133"/>
      <c r="AI122" s="133">
        <f>IFERROR(VLOOKUP($Z122,Lookup!$A$1:$P$20,10,FALSE),"")</f>
        <v>2</v>
      </c>
      <c r="AJ122" s="133">
        <f>IFERROR(VLOOKUP($Z122,Lookup!$A$1:$P$20,11,FALSE),"")</f>
        <v>0</v>
      </c>
      <c r="AK122" s="133"/>
      <c r="AL122" s="133">
        <f>IFERROR(VLOOKUP($Z122,Lookup!$A$1:$P$20,13,FALSE),"")</f>
        <v>0</v>
      </c>
      <c r="AM122" s="133">
        <f>IFERROR(VLOOKUP($Z122,Lookup!$A$1:$P$20,14,FALSE),"")</f>
        <v>0</v>
      </c>
      <c r="AN122" s="133">
        <f>IFERROR(VLOOKUP($Z122,Lookup!$A$1:$P$20,15,FALSE),"")</f>
        <v>0</v>
      </c>
      <c r="AO122" s="133">
        <f>IFERROR(VLOOKUP($Z122,Lookup!$A$1:$P$20,16,FALSE),"")</f>
        <v>0</v>
      </c>
      <c r="AP122" s="133">
        <f>IFERROR(VLOOKUP($Z122,Lookup!$A$1:$Q$20,17,FALSE),"")</f>
        <v>1</v>
      </c>
      <c r="AQ122" s="129"/>
      <c r="AR122" s="129"/>
      <c r="AS122" s="135"/>
      <c r="AT122" s="135"/>
      <c r="AU122" s="136">
        <f t="shared" si="18"/>
        <v>0</v>
      </c>
      <c r="AV122" s="137" t="s">
        <v>1014</v>
      </c>
      <c r="AW122" s="138"/>
      <c r="AX122" s="135"/>
      <c r="AY122" s="135"/>
      <c r="AZ122" s="135"/>
      <c r="BA122" s="135"/>
      <c r="BB122" s="135"/>
      <c r="BC122" s="135"/>
      <c r="BD122" s="135"/>
      <c r="BE122" s="135"/>
      <c r="BF122" s="135"/>
      <c r="BG122" s="139"/>
      <c r="BH122" s="150"/>
      <c r="BI122" s="148"/>
      <c r="BJ122" s="148"/>
      <c r="BN122" s="148"/>
      <c r="BO122" s="148"/>
      <c r="BP122" s="156"/>
      <c r="BV122" s="371"/>
      <c r="BW122" s="371"/>
      <c r="BX122" s="371"/>
      <c r="BY122" s="371"/>
      <c r="BZ122" s="371"/>
      <c r="CA122" s="371"/>
      <c r="CB122" s="371"/>
      <c r="CC122" s="147" t="str">
        <f t="shared" si="32"/>
        <v>Rick Laden</v>
      </c>
      <c r="CD122" s="383">
        <f t="shared" si="9"/>
        <v>500</v>
      </c>
      <c r="CE122" s="383" t="str">
        <f t="shared" si="10"/>
        <v/>
      </c>
      <c r="CF122" s="383" t="str">
        <f t="shared" si="11"/>
        <v/>
      </c>
      <c r="CG122" s="383" t="str">
        <f t="shared" si="12"/>
        <v/>
      </c>
    </row>
    <row r="123" spans="1:85" s="143" customFormat="1" ht="39.75" customHeight="1">
      <c r="A123" s="126" t="s">
        <v>362</v>
      </c>
      <c r="B123" s="379" t="s">
        <v>1678</v>
      </c>
      <c r="C123" s="379" t="s">
        <v>1679</v>
      </c>
      <c r="D123" s="379" t="s">
        <v>37</v>
      </c>
      <c r="E123" s="372" t="s">
        <v>38</v>
      </c>
      <c r="F123" s="372">
        <v>78216</v>
      </c>
      <c r="G123" s="129" t="s">
        <v>1680</v>
      </c>
      <c r="H123" s="130"/>
      <c r="I123" s="129"/>
      <c r="J123" s="131">
        <v>43860</v>
      </c>
      <c r="K123" s="129">
        <v>2061</v>
      </c>
      <c r="L123" s="94"/>
      <c r="M123" s="94">
        <v>500</v>
      </c>
      <c r="N123" s="94"/>
      <c r="O123" s="94"/>
      <c r="P123" s="94"/>
      <c r="Q123" s="94"/>
      <c r="R123" s="94"/>
      <c r="S123" s="94"/>
      <c r="T123" s="98">
        <f t="shared" si="6"/>
        <v>500</v>
      </c>
      <c r="U123" s="129" t="s">
        <v>927</v>
      </c>
      <c r="V123" s="98"/>
      <c r="W123" s="94"/>
      <c r="X123" s="129"/>
      <c r="Y123" s="132"/>
      <c r="Z123" s="133" t="str">
        <f t="shared" si="17"/>
        <v>Blue</v>
      </c>
      <c r="AA123" s="133" t="str">
        <f>IFERROR(VLOOKUP($Z123,Lookup!$A$1:$P$20,2,FALSE),"")</f>
        <v>Level 5</v>
      </c>
      <c r="AB123" s="133"/>
      <c r="AC123" s="134"/>
      <c r="AD123" s="133">
        <f>IFERROR(VLOOKUP($Z123,Lookup!$A$1:$P$20,7,FALSE),"")</f>
        <v>0</v>
      </c>
      <c r="AE123" s="380"/>
      <c r="AF123" s="133">
        <f>IFERROR(VLOOKUP($Z123,Lookup!$A$1:$P$20,8,FALSE),"")</f>
        <v>2</v>
      </c>
      <c r="AG123" s="133">
        <f>IFERROR(VLOOKUP($Z123,Lookup!$A$1:$P$20,9,FALSE),"")</f>
        <v>2</v>
      </c>
      <c r="AH123" s="133"/>
      <c r="AI123" s="133">
        <f>IFERROR(VLOOKUP($Z123,Lookup!$A$1:$P$20,10,FALSE),"")</f>
        <v>2</v>
      </c>
      <c r="AJ123" s="133">
        <f>IFERROR(VLOOKUP($Z123,Lookup!$A$1:$P$20,11,FALSE),"")</f>
        <v>0</v>
      </c>
      <c r="AK123" s="133"/>
      <c r="AL123" s="133">
        <f>IFERROR(VLOOKUP($Z123,Lookup!$A$1:$P$20,13,FALSE),"")</f>
        <v>0</v>
      </c>
      <c r="AM123" s="133">
        <f>IFERROR(VLOOKUP($Z123,Lookup!$A$1:$P$20,14,FALSE),"")</f>
        <v>0</v>
      </c>
      <c r="AN123" s="133">
        <f>IFERROR(VLOOKUP($Z123,Lookup!$A$1:$P$20,15,FALSE),"")</f>
        <v>0</v>
      </c>
      <c r="AO123" s="133">
        <f>IFERROR(VLOOKUP($Z123,Lookup!$A$1:$P$20,16,FALSE),"")</f>
        <v>0</v>
      </c>
      <c r="AP123" s="133">
        <f>IFERROR(VLOOKUP($Z123,Lookup!$A$1:$Q$20,17,FALSE),"")</f>
        <v>1</v>
      </c>
      <c r="AQ123" s="129"/>
      <c r="AR123" s="129"/>
      <c r="AS123" s="135"/>
      <c r="AT123" s="135"/>
      <c r="AU123" s="136">
        <f t="shared" si="18"/>
        <v>0</v>
      </c>
      <c r="AV123" s="137" t="s">
        <v>1014</v>
      </c>
      <c r="AW123" s="138"/>
      <c r="AX123" s="135"/>
      <c r="AY123" s="135"/>
      <c r="AZ123" s="135"/>
      <c r="BA123" s="135"/>
      <c r="BB123" s="135"/>
      <c r="BC123" s="135"/>
      <c r="BD123" s="135"/>
      <c r="BE123" s="135"/>
      <c r="BF123" s="135"/>
      <c r="BG123" s="139"/>
      <c r="BH123" s="150"/>
      <c r="BI123" s="148"/>
      <c r="BJ123" s="148"/>
      <c r="BN123" s="148"/>
      <c r="BO123" s="148"/>
      <c r="BP123" s="156"/>
      <c r="BV123" s="371"/>
      <c r="BW123" s="371"/>
      <c r="BX123" s="371"/>
      <c r="BY123" s="371"/>
      <c r="BZ123" s="371"/>
      <c r="CA123" s="371"/>
      <c r="CB123" s="371"/>
      <c r="CC123" s="147" t="s">
        <v>1804</v>
      </c>
      <c r="CD123" s="383">
        <f t="shared" si="9"/>
        <v>500</v>
      </c>
      <c r="CE123" s="383" t="str">
        <f t="shared" si="10"/>
        <v/>
      </c>
      <c r="CF123" s="383" t="str">
        <f t="shared" si="11"/>
        <v/>
      </c>
      <c r="CG123" s="383" t="str">
        <f t="shared" si="12"/>
        <v/>
      </c>
    </row>
    <row r="124" spans="1:85" s="143" customFormat="1" ht="39.75" customHeight="1">
      <c r="A124" s="126" t="s">
        <v>362</v>
      </c>
      <c r="B124" s="379" t="s">
        <v>1132</v>
      </c>
      <c r="C124" s="379" t="s">
        <v>1133</v>
      </c>
      <c r="D124" s="379" t="s">
        <v>37</v>
      </c>
      <c r="E124" s="372" t="s">
        <v>38</v>
      </c>
      <c r="F124" s="372">
        <v>78217</v>
      </c>
      <c r="G124" s="129" t="s">
        <v>1134</v>
      </c>
      <c r="H124" s="130"/>
      <c r="I124" s="129"/>
      <c r="J124" s="131">
        <v>43860</v>
      </c>
      <c r="K124" s="129">
        <v>2061</v>
      </c>
      <c r="L124" s="94"/>
      <c r="M124" s="94">
        <v>1000</v>
      </c>
      <c r="N124" s="94"/>
      <c r="O124" s="94"/>
      <c r="P124" s="94"/>
      <c r="Q124" s="94"/>
      <c r="R124" s="94"/>
      <c r="S124" s="94"/>
      <c r="T124" s="98">
        <f t="shared" si="6"/>
        <v>1000</v>
      </c>
      <c r="U124" s="129" t="s">
        <v>927</v>
      </c>
      <c r="V124" s="98"/>
      <c r="W124" s="94"/>
      <c r="X124" s="129"/>
      <c r="Y124" s="132"/>
      <c r="Z124" s="133" t="str">
        <f t="shared" si="17"/>
        <v>Trophy</v>
      </c>
      <c r="AA124" s="133" t="str">
        <f>IFERROR(VLOOKUP($Z124,Lookup!$A$1:$P$20,2,FALSE),"")</f>
        <v>Level 4</v>
      </c>
      <c r="AB124" s="133"/>
      <c r="AC124" s="134"/>
      <c r="AD124" s="133">
        <f>IFERROR(VLOOKUP($Z124,Lookup!$A$1:$P$20,7,FALSE),"")</f>
        <v>0</v>
      </c>
      <c r="AE124" s="380"/>
      <c r="AF124" s="133">
        <f>IFERROR(VLOOKUP($Z124,Lookup!$A$1:$P$20,8,FALSE),"")</f>
        <v>2</v>
      </c>
      <c r="AG124" s="133">
        <f>IFERROR(VLOOKUP($Z124,Lookup!$A$1:$P$20,9,FALSE),"")</f>
        <v>2</v>
      </c>
      <c r="AH124" s="133"/>
      <c r="AI124" s="133">
        <f>IFERROR(VLOOKUP($Z124,Lookup!$A$1:$P$20,10,FALSE),"")</f>
        <v>4</v>
      </c>
      <c r="AJ124" s="133" t="str">
        <f>IFERROR(VLOOKUP($Z124,Lookup!$A$1:$P$20,11,FALSE),"")</f>
        <v>Yes</v>
      </c>
      <c r="AK124" s="133"/>
      <c r="AL124" s="133" t="str">
        <f>IFERROR(VLOOKUP($Z124,Lookup!$A$1:$P$20,13,FALSE),"")</f>
        <v>Yes</v>
      </c>
      <c r="AM124" s="133">
        <f>IFERROR(VLOOKUP($Z124,Lookup!$A$1:$P$20,14,FALSE),"")</f>
        <v>0</v>
      </c>
      <c r="AN124" s="133">
        <f>IFERROR(VLOOKUP($Z124,Lookup!$A$1:$P$20,15,FALSE),"")</f>
        <v>0</v>
      </c>
      <c r="AO124" s="133">
        <f>IFERROR(VLOOKUP($Z124,Lookup!$A$1:$P$20,16,FALSE),"")</f>
        <v>0</v>
      </c>
      <c r="AP124" s="133">
        <f>IFERROR(VLOOKUP($Z124,Lookup!$A$1:$Q$20,17,FALSE),"")</f>
        <v>2</v>
      </c>
      <c r="AQ124" s="129"/>
      <c r="AR124" s="129"/>
      <c r="AS124" s="135"/>
      <c r="AT124" s="135"/>
      <c r="AU124" s="136">
        <f t="shared" si="18"/>
        <v>0</v>
      </c>
      <c r="AV124" s="137" t="s">
        <v>1014</v>
      </c>
      <c r="AW124" s="138"/>
      <c r="AX124" s="135"/>
      <c r="AY124" s="135"/>
      <c r="AZ124" s="135"/>
      <c r="BA124" s="135"/>
      <c r="BB124" s="135"/>
      <c r="BC124" s="135"/>
      <c r="BD124" s="135"/>
      <c r="BE124" s="135">
        <v>2</v>
      </c>
      <c r="BF124" s="135"/>
      <c r="BG124" s="139"/>
      <c r="BH124" s="150"/>
      <c r="BI124" s="148"/>
      <c r="BJ124" s="148"/>
      <c r="BN124" s="372"/>
      <c r="BO124" s="372" t="s">
        <v>2845</v>
      </c>
      <c r="BP124" s="156"/>
      <c r="BV124" s="371"/>
      <c r="BW124" s="371"/>
      <c r="BX124" s="371"/>
      <c r="BY124" s="371"/>
      <c r="BZ124" s="371"/>
      <c r="CA124" s="371"/>
      <c r="CB124" s="371"/>
      <c r="CC124" s="147" t="s">
        <v>2094</v>
      </c>
      <c r="CD124" s="383">
        <f t="shared" si="9"/>
        <v>1000</v>
      </c>
      <c r="CE124" s="383" t="str">
        <f t="shared" si="10"/>
        <v/>
      </c>
      <c r="CF124" s="383" t="str">
        <f t="shared" si="11"/>
        <v/>
      </c>
      <c r="CG124" s="383" t="str">
        <f t="shared" si="12"/>
        <v/>
      </c>
    </row>
    <row r="125" spans="1:85" s="143" customFormat="1" ht="39.75" customHeight="1">
      <c r="A125" s="126" t="s">
        <v>362</v>
      </c>
      <c r="B125" s="403" t="s">
        <v>2623</v>
      </c>
      <c r="C125" s="403" t="s">
        <v>1016</v>
      </c>
      <c r="D125" s="403" t="s">
        <v>37</v>
      </c>
      <c r="E125" s="404" t="s">
        <v>38</v>
      </c>
      <c r="F125" s="404">
        <v>78209</v>
      </c>
      <c r="G125" s="129"/>
      <c r="H125" s="130"/>
      <c r="I125" s="129" t="s">
        <v>1015</v>
      </c>
      <c r="J125" s="131">
        <v>43860</v>
      </c>
      <c r="K125" s="129">
        <v>2061</v>
      </c>
      <c r="L125" s="94"/>
      <c r="M125" s="94"/>
      <c r="N125" s="94"/>
      <c r="O125" s="94"/>
      <c r="P125" s="94">
        <v>300</v>
      </c>
      <c r="Q125" s="94"/>
      <c r="R125" s="94"/>
      <c r="S125" s="94"/>
      <c r="T125" s="98">
        <f t="shared" si="6"/>
        <v>300</v>
      </c>
      <c r="U125" s="129" t="s">
        <v>927</v>
      </c>
      <c r="V125" s="98"/>
      <c r="W125" s="94"/>
      <c r="X125" s="129"/>
      <c r="Y125" s="132"/>
      <c r="Z125" s="133" t="str">
        <f t="shared" si="17"/>
        <v>Red</v>
      </c>
      <c r="AA125" s="133" t="str">
        <f>IFERROR(VLOOKUP($Z125,Lookup!$A$1:$P$20,2,FALSE),"")</f>
        <v>Level 6</v>
      </c>
      <c r="AB125" s="133"/>
      <c r="AC125" s="134"/>
      <c r="AD125" s="133">
        <f>IFERROR(VLOOKUP($Z125,Lookup!$A$1:$P$20,7,FALSE),"")</f>
        <v>0</v>
      </c>
      <c r="AE125" s="380"/>
      <c r="AF125" s="133">
        <f>IFERROR(VLOOKUP($Z125,Lookup!$A$1:$P$20,8,FALSE),"")</f>
        <v>1</v>
      </c>
      <c r="AG125" s="133">
        <f>IFERROR(VLOOKUP($Z125,Lookup!$A$1:$P$20,9,FALSE),"")</f>
        <v>0</v>
      </c>
      <c r="AH125" s="133"/>
      <c r="AI125" s="133">
        <f>IFERROR(VLOOKUP($Z125,Lookup!$A$1:$P$20,10,FALSE),"")</f>
        <v>2</v>
      </c>
      <c r="AJ125" s="133">
        <f>IFERROR(VLOOKUP($Z125,Lookup!$A$1:$P$20,11,FALSE),"")</f>
        <v>0</v>
      </c>
      <c r="AK125" s="133"/>
      <c r="AL125" s="133">
        <f>IFERROR(VLOOKUP($Z125,Lookup!$A$1:$P$20,13,FALSE),"")</f>
        <v>0</v>
      </c>
      <c r="AM125" s="133">
        <f>IFERROR(VLOOKUP($Z125,Lookup!$A$1:$P$20,14,FALSE),"")</f>
        <v>0</v>
      </c>
      <c r="AN125" s="133">
        <f>IFERROR(VLOOKUP($Z125,Lookup!$A$1:$P$20,15,FALSE),"")</f>
        <v>0</v>
      </c>
      <c r="AO125" s="133">
        <f>IFERROR(VLOOKUP($Z125,Lookup!$A$1:$P$20,16,FALSE),"")</f>
        <v>0</v>
      </c>
      <c r="AP125" s="133">
        <f>IFERROR(VLOOKUP($Z125,Lookup!$A$1:$Q$20,17,FALSE),"")</f>
        <v>1</v>
      </c>
      <c r="AQ125" s="129"/>
      <c r="AR125" s="129"/>
      <c r="AS125" s="135"/>
      <c r="AT125" s="135"/>
      <c r="AU125" s="136">
        <f t="shared" si="18"/>
        <v>300</v>
      </c>
      <c r="AV125" s="137" t="s">
        <v>1004</v>
      </c>
      <c r="AW125" s="138"/>
      <c r="AX125" s="135"/>
      <c r="AY125" s="135"/>
      <c r="AZ125" s="135"/>
      <c r="BA125" s="135"/>
      <c r="BB125" s="135"/>
      <c r="BC125" s="135"/>
      <c r="BD125" s="135"/>
      <c r="BE125" s="135"/>
      <c r="BF125" s="135"/>
      <c r="BG125" s="139"/>
      <c r="BH125" s="150"/>
      <c r="BI125" s="148"/>
      <c r="BJ125" s="148"/>
      <c r="BN125" s="148"/>
      <c r="BO125" s="148"/>
      <c r="BP125" s="156"/>
      <c r="BV125" s="371"/>
      <c r="BW125" s="371"/>
      <c r="BX125" s="371"/>
      <c r="BY125" s="371"/>
      <c r="BZ125" s="371"/>
      <c r="CA125" s="371"/>
      <c r="CB125" s="371"/>
      <c r="CC125" s="147" t="str">
        <f t="shared" ref="CC125:CC126" si="33">I125</f>
        <v>Bryan Stuckey Jr.</v>
      </c>
      <c r="CD125" s="383" t="str">
        <f t="shared" si="9"/>
        <v/>
      </c>
      <c r="CE125" s="383" t="str">
        <f t="shared" si="10"/>
        <v/>
      </c>
      <c r="CF125" s="383" t="str">
        <f t="shared" si="11"/>
        <v/>
      </c>
      <c r="CG125" s="383">
        <f t="shared" si="12"/>
        <v>300</v>
      </c>
    </row>
    <row r="126" spans="1:85" s="143" customFormat="1" ht="39.75" customHeight="1">
      <c r="A126" s="126" t="s">
        <v>362</v>
      </c>
      <c r="B126" s="379" t="s">
        <v>1176</v>
      </c>
      <c r="C126" s="379" t="s">
        <v>1177</v>
      </c>
      <c r="D126" s="379" t="s">
        <v>129</v>
      </c>
      <c r="E126" s="372" t="s">
        <v>40</v>
      </c>
      <c r="F126" s="372">
        <v>78155</v>
      </c>
      <c r="G126" s="129" t="s">
        <v>2658</v>
      </c>
      <c r="H126" s="130" t="s">
        <v>2659</v>
      </c>
      <c r="I126" s="129" t="s">
        <v>996</v>
      </c>
      <c r="J126" s="131">
        <v>43860</v>
      </c>
      <c r="K126" s="129">
        <v>2061</v>
      </c>
      <c r="L126" s="94"/>
      <c r="M126" s="94"/>
      <c r="N126" s="94"/>
      <c r="O126" s="94"/>
      <c r="P126" s="94">
        <v>200</v>
      </c>
      <c r="Q126" s="94">
        <v>300</v>
      </c>
      <c r="R126" s="94"/>
      <c r="S126" s="94"/>
      <c r="T126" s="98">
        <f t="shared" si="6"/>
        <v>500</v>
      </c>
      <c r="U126" s="129" t="s">
        <v>927</v>
      </c>
      <c r="V126" s="98"/>
      <c r="W126" s="129"/>
      <c r="X126" s="129"/>
      <c r="Y126" s="132"/>
      <c r="Z126" s="133" t="str">
        <f t="shared" si="17"/>
        <v>Blue</v>
      </c>
      <c r="AA126" s="133" t="str">
        <f>IFERROR(VLOOKUP($Z126,Lookup!$A$1:$P$20,2,FALSE),"")</f>
        <v>Level 5</v>
      </c>
      <c r="AB126" s="133"/>
      <c r="AC126" s="134"/>
      <c r="AD126" s="133">
        <f>IFERROR(VLOOKUP($Z126,Lookup!$A$1:$P$20,7,FALSE),"")</f>
        <v>0</v>
      </c>
      <c r="AE126" s="380"/>
      <c r="AF126" s="133">
        <f>IFERROR(VLOOKUP($Z126,Lookup!$A$1:$P$20,8,FALSE),"")</f>
        <v>2</v>
      </c>
      <c r="AG126" s="133">
        <f>IFERROR(VLOOKUP($Z126,Lookup!$A$1:$P$20,9,FALSE),"")</f>
        <v>2</v>
      </c>
      <c r="AH126" s="133"/>
      <c r="AI126" s="133">
        <f>IFERROR(VLOOKUP($Z126,Lookup!$A$1:$P$20,10,FALSE),"")</f>
        <v>2</v>
      </c>
      <c r="AJ126" s="133">
        <f>IFERROR(VLOOKUP($Z126,Lookup!$A$1:$P$20,11,FALSE),"")</f>
        <v>0</v>
      </c>
      <c r="AK126" s="133"/>
      <c r="AL126" s="133">
        <f>IFERROR(VLOOKUP($Z126,Lookup!$A$1:$P$20,13,FALSE),"")</f>
        <v>0</v>
      </c>
      <c r="AM126" s="133">
        <f>IFERROR(VLOOKUP($Z126,Lookup!$A$1:$P$20,14,FALSE),"")</f>
        <v>0</v>
      </c>
      <c r="AN126" s="133">
        <f>IFERROR(VLOOKUP($Z126,Lookup!$A$1:$P$20,15,FALSE),"")</f>
        <v>0</v>
      </c>
      <c r="AO126" s="133">
        <f>IFERROR(VLOOKUP($Z126,Lookup!$A$1:$P$20,16,FALSE),"")</f>
        <v>0</v>
      </c>
      <c r="AP126" s="133">
        <f>IFERROR(VLOOKUP($Z126,Lookup!$A$1:$Q$20,17,FALSE),"")</f>
        <v>1</v>
      </c>
      <c r="AQ126" s="129"/>
      <c r="AR126" s="129"/>
      <c r="AS126" s="135"/>
      <c r="AT126" s="135"/>
      <c r="AU126" s="136">
        <f t="shared" si="18"/>
        <v>200</v>
      </c>
      <c r="AV126" s="137" t="s">
        <v>1180</v>
      </c>
      <c r="AW126" s="138"/>
      <c r="AX126" s="135"/>
      <c r="AY126" s="135"/>
      <c r="AZ126" s="135"/>
      <c r="BA126" s="135"/>
      <c r="BB126" s="135"/>
      <c r="BC126" s="135"/>
      <c r="BD126" s="135"/>
      <c r="BE126" s="135">
        <v>2</v>
      </c>
      <c r="BF126" s="135"/>
      <c r="BG126" s="139"/>
      <c r="BH126" s="150"/>
      <c r="BI126" s="148"/>
      <c r="BJ126" s="148"/>
      <c r="BN126" s="372"/>
      <c r="BO126" s="372" t="s">
        <v>2845</v>
      </c>
      <c r="BP126" s="156"/>
      <c r="BV126" s="371"/>
      <c r="BW126" s="371"/>
      <c r="BX126" s="371"/>
      <c r="BY126" s="371"/>
      <c r="BZ126" s="371"/>
      <c r="CA126" s="371"/>
      <c r="CB126" s="371"/>
      <c r="CC126" s="147" t="str">
        <f t="shared" si="33"/>
        <v>Marcus Demel</v>
      </c>
      <c r="CD126" s="383" t="str">
        <f t="shared" si="9"/>
        <v/>
      </c>
      <c r="CE126" s="383" t="str">
        <f t="shared" si="10"/>
        <v/>
      </c>
      <c r="CF126" s="383" t="str">
        <f t="shared" si="11"/>
        <v/>
      </c>
      <c r="CG126" s="383">
        <f t="shared" si="12"/>
        <v>500</v>
      </c>
    </row>
    <row r="127" spans="1:85" s="139" customFormat="1" ht="39.75" customHeight="1">
      <c r="A127" s="126" t="s">
        <v>362</v>
      </c>
      <c r="B127" s="379" t="s">
        <v>2138</v>
      </c>
      <c r="C127" s="379" t="s">
        <v>2139</v>
      </c>
      <c r="D127" s="379" t="s">
        <v>192</v>
      </c>
      <c r="E127" s="372" t="s">
        <v>40</v>
      </c>
      <c r="F127" s="372">
        <v>78006</v>
      </c>
      <c r="G127" s="129" t="s">
        <v>2945</v>
      </c>
      <c r="H127" s="130" t="s">
        <v>2141</v>
      </c>
      <c r="I127" s="129" t="s">
        <v>2142</v>
      </c>
      <c r="J127" s="131">
        <v>43860</v>
      </c>
      <c r="K127" s="129">
        <v>2061</v>
      </c>
      <c r="L127" s="94"/>
      <c r="M127" s="94">
        <v>500</v>
      </c>
      <c r="N127" s="94"/>
      <c r="O127" s="94"/>
      <c r="P127" s="94"/>
      <c r="Q127" s="94"/>
      <c r="R127" s="94"/>
      <c r="S127" s="94"/>
      <c r="T127" s="98">
        <f t="shared" si="6"/>
        <v>500</v>
      </c>
      <c r="U127" s="129" t="s">
        <v>927</v>
      </c>
      <c r="V127" s="98"/>
      <c r="W127" s="129"/>
      <c r="X127" s="129"/>
      <c r="Y127" s="132"/>
      <c r="Z127" s="133" t="str">
        <f t="shared" si="17"/>
        <v>Blue</v>
      </c>
      <c r="AA127" s="133" t="str">
        <f>IFERROR(VLOOKUP($Z127,Lookup!$A$1:$P$20,2,FALSE),"")</f>
        <v>Level 5</v>
      </c>
      <c r="AB127" s="133"/>
      <c r="AC127" s="134"/>
      <c r="AD127" s="133">
        <f>IFERROR(VLOOKUP($Z127,Lookup!$A$1:$P$20,7,FALSE),"")</f>
        <v>0</v>
      </c>
      <c r="AE127" s="380"/>
      <c r="AF127" s="133">
        <f>IFERROR(VLOOKUP($Z127,Lookup!$A$1:$P$20,8,FALSE),"")</f>
        <v>2</v>
      </c>
      <c r="AG127" s="133">
        <f>IFERROR(VLOOKUP($Z127,Lookup!$A$1:$P$20,9,FALSE),"")</f>
        <v>2</v>
      </c>
      <c r="AH127" s="133"/>
      <c r="AI127" s="133">
        <f>IFERROR(VLOOKUP($Z127,Lookup!$A$1:$P$20,10,FALSE),"")</f>
        <v>2</v>
      </c>
      <c r="AJ127" s="133">
        <f>IFERROR(VLOOKUP($Z127,Lookup!$A$1:$P$20,11,FALSE),"")</f>
        <v>0</v>
      </c>
      <c r="AK127" s="133"/>
      <c r="AL127" s="133">
        <f>IFERROR(VLOOKUP($Z127,Lookup!$A$1:$P$20,13,FALSE),"")</f>
        <v>0</v>
      </c>
      <c r="AM127" s="133">
        <f>IFERROR(VLOOKUP($Z127,Lookup!$A$1:$P$20,14,FALSE),"")</f>
        <v>0</v>
      </c>
      <c r="AN127" s="133">
        <f>IFERROR(VLOOKUP($Z127,Lookup!$A$1:$P$20,15,FALSE),"")</f>
        <v>0</v>
      </c>
      <c r="AO127" s="133">
        <f>IFERROR(VLOOKUP($Z127,Lookup!$A$1:$P$20,16,FALSE),"")</f>
        <v>0</v>
      </c>
      <c r="AP127" s="133">
        <f>IFERROR(VLOOKUP($Z127,Lookup!$A$1:$Q$20,17,FALSE),"")</f>
        <v>1</v>
      </c>
      <c r="AQ127" s="129"/>
      <c r="AR127" s="129"/>
      <c r="AS127" s="135"/>
      <c r="AT127" s="135"/>
      <c r="AU127" s="136">
        <f t="shared" si="18"/>
        <v>0</v>
      </c>
      <c r="AV127" s="137" t="s">
        <v>1014</v>
      </c>
      <c r="AW127" s="138"/>
      <c r="AX127" s="135"/>
      <c r="AY127" s="135"/>
      <c r="AZ127" s="135"/>
      <c r="BA127" s="135"/>
      <c r="BB127" s="135"/>
      <c r="BC127" s="135"/>
      <c r="BD127" s="135"/>
      <c r="BE127" s="135"/>
      <c r="BF127" s="135"/>
      <c r="BH127" s="150"/>
      <c r="BI127" s="129"/>
      <c r="BJ127" s="129"/>
      <c r="BK127" s="150"/>
      <c r="BN127" s="148"/>
      <c r="BO127" s="148"/>
      <c r="BP127" s="156"/>
      <c r="BV127" s="371"/>
      <c r="BW127" s="371"/>
      <c r="BX127" s="371"/>
      <c r="BY127" s="371"/>
      <c r="BZ127" s="371"/>
      <c r="CA127" s="371"/>
      <c r="CB127" s="371"/>
      <c r="CC127" s="147" t="s">
        <v>1804</v>
      </c>
      <c r="CD127" s="383">
        <f t="shared" si="9"/>
        <v>500</v>
      </c>
      <c r="CE127" s="383" t="str">
        <f t="shared" si="10"/>
        <v/>
      </c>
      <c r="CF127" s="383" t="str">
        <f t="shared" si="11"/>
        <v/>
      </c>
      <c r="CG127" s="383" t="str">
        <f t="shared" si="12"/>
        <v/>
      </c>
    </row>
    <row r="128" spans="1:85" s="139" customFormat="1" ht="39.75" customHeight="1">
      <c r="A128" s="126" t="s">
        <v>362</v>
      </c>
      <c r="B128" s="379" t="s">
        <v>2278</v>
      </c>
      <c r="C128" s="379" t="s">
        <v>2279</v>
      </c>
      <c r="D128" s="379" t="s">
        <v>37</v>
      </c>
      <c r="E128" s="372" t="s">
        <v>38</v>
      </c>
      <c r="F128" s="372">
        <v>78248</v>
      </c>
      <c r="G128" s="129" t="s">
        <v>2280</v>
      </c>
      <c r="H128" s="130" t="s">
        <v>2281</v>
      </c>
      <c r="I128" s="129" t="s">
        <v>2282</v>
      </c>
      <c r="J128" s="131"/>
      <c r="K128" s="129"/>
      <c r="L128" s="94"/>
      <c r="M128" s="94"/>
      <c r="N128" s="94"/>
      <c r="O128" s="94"/>
      <c r="P128" s="94">
        <v>300</v>
      </c>
      <c r="Q128" s="94"/>
      <c r="R128" s="94"/>
      <c r="S128" s="94"/>
      <c r="T128" s="98">
        <f t="shared" si="6"/>
        <v>300</v>
      </c>
      <c r="U128" s="129" t="s">
        <v>927</v>
      </c>
      <c r="V128" s="98"/>
      <c r="W128" s="129"/>
      <c r="X128" s="129"/>
      <c r="Y128" s="132"/>
      <c r="Z128" s="133" t="str">
        <f t="shared" si="17"/>
        <v>Red</v>
      </c>
      <c r="AA128" s="133" t="str">
        <f>IFERROR(VLOOKUP($Z128,Lookup!$A$1:$P$20,2,FALSE),"")</f>
        <v>Level 6</v>
      </c>
      <c r="AB128" s="133"/>
      <c r="AC128" s="134"/>
      <c r="AD128" s="133">
        <f>IFERROR(VLOOKUP($Z128,Lookup!$A$1:$P$20,7,FALSE),"")</f>
        <v>0</v>
      </c>
      <c r="AE128" s="380"/>
      <c r="AF128" s="133">
        <f>IFERROR(VLOOKUP($Z128,Lookup!$A$1:$P$20,8,FALSE),"")</f>
        <v>1</v>
      </c>
      <c r="AG128" s="133">
        <f>IFERROR(VLOOKUP($Z128,Lookup!$A$1:$P$20,9,FALSE),"")</f>
        <v>0</v>
      </c>
      <c r="AH128" s="133"/>
      <c r="AI128" s="133">
        <f>IFERROR(VLOOKUP($Z128,Lookup!$A$1:$P$20,10,FALSE),"")</f>
        <v>2</v>
      </c>
      <c r="AJ128" s="133">
        <f>IFERROR(VLOOKUP($Z128,Lookup!$A$1:$P$20,11,FALSE),"")</f>
        <v>0</v>
      </c>
      <c r="AK128" s="133"/>
      <c r="AL128" s="133">
        <f>IFERROR(VLOOKUP($Z128,Lookup!$A$1:$P$20,13,FALSE),"")</f>
        <v>0</v>
      </c>
      <c r="AM128" s="133">
        <f>IFERROR(VLOOKUP($Z128,Lookup!$A$1:$P$20,14,FALSE),"")</f>
        <v>0</v>
      </c>
      <c r="AN128" s="133">
        <f>IFERROR(VLOOKUP($Z128,Lookup!$A$1:$P$20,15,FALSE),"")</f>
        <v>0</v>
      </c>
      <c r="AO128" s="133">
        <f>IFERROR(VLOOKUP($Z128,Lookup!$A$1:$P$20,16,FALSE),"")</f>
        <v>0</v>
      </c>
      <c r="AP128" s="133">
        <f>IFERROR(VLOOKUP($Z128,Lookup!$A$1:$Q$20,17,FALSE),"")</f>
        <v>1</v>
      </c>
      <c r="AQ128" s="129"/>
      <c r="AR128" s="129"/>
      <c r="AS128" s="135"/>
      <c r="AT128" s="135"/>
      <c r="AU128" s="136">
        <f t="shared" si="18"/>
        <v>300</v>
      </c>
      <c r="AV128" s="137" t="s">
        <v>1004</v>
      </c>
      <c r="AW128" s="138"/>
      <c r="AX128" s="135"/>
      <c r="AY128" s="135"/>
      <c r="AZ128" s="135"/>
      <c r="BA128" s="135"/>
      <c r="BB128" s="135"/>
      <c r="BC128" s="135"/>
      <c r="BD128" s="135"/>
      <c r="BE128" s="135"/>
      <c r="BF128" s="135"/>
      <c r="BG128" s="143"/>
      <c r="BH128" s="150"/>
      <c r="BI128" s="148"/>
      <c r="BJ128" s="148"/>
      <c r="BK128" s="143"/>
      <c r="BN128" s="148"/>
      <c r="BO128" s="148"/>
      <c r="BP128" s="156"/>
      <c r="BV128" s="371"/>
      <c r="BW128" s="371"/>
      <c r="BX128" s="371"/>
      <c r="BY128" s="371"/>
      <c r="BZ128" s="371"/>
      <c r="CA128" s="371"/>
      <c r="CB128" s="371"/>
      <c r="CC128" s="147" t="s">
        <v>996</v>
      </c>
      <c r="CD128" s="383" t="str">
        <f t="shared" si="9"/>
        <v/>
      </c>
      <c r="CE128" s="383" t="str">
        <f t="shared" si="10"/>
        <v/>
      </c>
      <c r="CF128" s="383" t="str">
        <f t="shared" si="11"/>
        <v/>
      </c>
      <c r="CG128" s="383">
        <f t="shared" si="12"/>
        <v>300</v>
      </c>
    </row>
    <row r="129" spans="1:85" s="139" customFormat="1" ht="39.75" customHeight="1">
      <c r="A129" s="126" t="s">
        <v>2531</v>
      </c>
      <c r="B129" s="379" t="s">
        <v>2122</v>
      </c>
      <c r="C129" s="379" t="s">
        <v>2123</v>
      </c>
      <c r="D129" s="379" t="s">
        <v>216</v>
      </c>
      <c r="E129" s="372" t="s">
        <v>40</v>
      </c>
      <c r="F129" s="372">
        <v>75551</v>
      </c>
      <c r="G129" s="129" t="s">
        <v>2124</v>
      </c>
      <c r="H129" s="130"/>
      <c r="I129" s="129" t="s">
        <v>99</v>
      </c>
      <c r="J129" s="131"/>
      <c r="K129" s="129"/>
      <c r="L129" s="94"/>
      <c r="M129" s="94"/>
      <c r="N129" s="94"/>
      <c r="O129" s="94"/>
      <c r="P129" s="94"/>
      <c r="Q129" s="94"/>
      <c r="R129" s="94"/>
      <c r="S129" s="94"/>
      <c r="T129" s="98">
        <f t="shared" si="6"/>
        <v>0</v>
      </c>
      <c r="U129" s="129"/>
      <c r="V129" s="98">
        <v>1080</v>
      </c>
      <c r="W129" s="129" t="s">
        <v>931</v>
      </c>
      <c r="X129" s="129"/>
      <c r="Y129" s="132" t="s">
        <v>2624</v>
      </c>
      <c r="Z129" s="133" t="str">
        <f t="shared" si="17"/>
        <v>Trophy</v>
      </c>
      <c r="AA129" s="133" t="str">
        <f>IFERROR(VLOOKUP($Z129,Lookup!$A$1:$P$20,2,FALSE),"")</f>
        <v>Level 4</v>
      </c>
      <c r="AB129" s="133"/>
      <c r="AC129" s="134"/>
      <c r="AD129" s="133">
        <f>IFERROR(VLOOKUP($Z129,Lookup!$A$1:$P$20,7,FALSE),"")</f>
        <v>0</v>
      </c>
      <c r="AE129" s="380"/>
      <c r="AF129" s="133">
        <f>IFERROR(VLOOKUP($Z129,Lookup!$A$1:$P$20,8,FALSE),"")</f>
        <v>2</v>
      </c>
      <c r="AG129" s="133">
        <f>IFERROR(VLOOKUP($Z129,Lookup!$A$1:$P$20,9,FALSE),"")</f>
        <v>2</v>
      </c>
      <c r="AH129" s="133"/>
      <c r="AI129" s="133">
        <f>IFERROR(VLOOKUP($Z129,Lookup!$A$1:$P$20,10,FALSE),"")</f>
        <v>4</v>
      </c>
      <c r="AJ129" s="133" t="str">
        <f>IFERROR(VLOOKUP($Z129,Lookup!$A$1:$P$20,11,FALSE),"")</f>
        <v>Yes</v>
      </c>
      <c r="AK129" s="133"/>
      <c r="AL129" s="133" t="str">
        <f>IFERROR(VLOOKUP($Z129,Lookup!$A$1:$P$20,13,FALSE),"")</f>
        <v>Yes</v>
      </c>
      <c r="AM129" s="133">
        <f>IFERROR(VLOOKUP($Z129,Lookup!$A$1:$P$20,14,FALSE),"")</f>
        <v>0</v>
      </c>
      <c r="AN129" s="133">
        <f>IFERROR(VLOOKUP($Z129,Lookup!$A$1:$P$20,15,FALSE),"")</f>
        <v>0</v>
      </c>
      <c r="AO129" s="133">
        <f>IFERROR(VLOOKUP($Z129,Lookup!$A$1:$P$20,16,FALSE),"")</f>
        <v>0</v>
      </c>
      <c r="AP129" s="133">
        <f>IFERROR(VLOOKUP($Z129,Lookup!$A$1:$Q$20,17,FALSE),"")</f>
        <v>2</v>
      </c>
      <c r="AQ129" s="129"/>
      <c r="AR129" s="129"/>
      <c r="AS129" s="135"/>
      <c r="AT129" s="135"/>
      <c r="AU129" s="136">
        <f t="shared" si="18"/>
        <v>0</v>
      </c>
      <c r="AV129" s="137" t="s">
        <v>1603</v>
      </c>
      <c r="AW129" s="138"/>
      <c r="AX129" s="135"/>
      <c r="AY129" s="135"/>
      <c r="AZ129" s="135"/>
      <c r="BA129" s="135"/>
      <c r="BB129" s="135"/>
      <c r="BC129" s="135"/>
      <c r="BD129" s="135"/>
      <c r="BE129" s="135"/>
      <c r="BF129" s="135"/>
      <c r="BG129" s="143"/>
      <c r="BH129" s="150"/>
      <c r="BI129" s="148"/>
      <c r="BJ129" s="148"/>
      <c r="BK129" s="143"/>
      <c r="BN129" s="381" t="s">
        <v>2851</v>
      </c>
      <c r="BO129" s="381"/>
      <c r="BP129" s="156" t="s">
        <v>2875</v>
      </c>
      <c r="BV129" s="371"/>
      <c r="BW129" s="371"/>
      <c r="BX129" s="371"/>
      <c r="BY129" s="371"/>
      <c r="BZ129" s="371"/>
      <c r="CA129" s="371"/>
      <c r="CB129" s="371"/>
      <c r="CC129" s="147" t="str">
        <f t="shared" ref="CC129:CC134" si="34">I129</f>
        <v>Carilyn Kosub</v>
      </c>
      <c r="CD129" s="383" t="str">
        <f t="shared" si="9"/>
        <v/>
      </c>
      <c r="CE129" s="383">
        <f t="shared" si="10"/>
        <v>1080</v>
      </c>
      <c r="CF129" s="383" t="str">
        <f t="shared" si="11"/>
        <v/>
      </c>
      <c r="CG129" s="383" t="str">
        <f t="shared" si="12"/>
        <v/>
      </c>
    </row>
    <row r="130" spans="1:85" s="139" customFormat="1" ht="39.75" customHeight="1">
      <c r="A130" s="126" t="s">
        <v>2531</v>
      </c>
      <c r="B130" s="379" t="s">
        <v>1147</v>
      </c>
      <c r="C130" s="379" t="s">
        <v>1148</v>
      </c>
      <c r="D130" s="379" t="s">
        <v>199</v>
      </c>
      <c r="E130" s="372" t="s">
        <v>40</v>
      </c>
      <c r="F130" s="372">
        <v>78701</v>
      </c>
      <c r="G130" s="129"/>
      <c r="H130" s="130"/>
      <c r="I130" s="129" t="s">
        <v>498</v>
      </c>
      <c r="J130" s="131"/>
      <c r="K130" s="129"/>
      <c r="L130" s="94"/>
      <c r="M130" s="94"/>
      <c r="N130" s="94"/>
      <c r="O130" s="94"/>
      <c r="P130" s="94"/>
      <c r="Q130" s="94"/>
      <c r="R130" s="94"/>
      <c r="S130" s="94"/>
      <c r="T130" s="98">
        <f t="shared" si="6"/>
        <v>0</v>
      </c>
      <c r="U130" s="129"/>
      <c r="V130" s="98">
        <v>500</v>
      </c>
      <c r="W130" s="129" t="s">
        <v>931</v>
      </c>
      <c r="X130" s="129"/>
      <c r="Y130" s="132" t="s">
        <v>2946</v>
      </c>
      <c r="Z130" s="133" t="str">
        <f t="shared" si="17"/>
        <v>Blue</v>
      </c>
      <c r="AA130" s="133" t="str">
        <f>IFERROR(VLOOKUP($Z130,Lookup!$A$1:$P$20,2,FALSE),"")</f>
        <v>Level 5</v>
      </c>
      <c r="AB130" s="133"/>
      <c r="AC130" s="134"/>
      <c r="AD130" s="133">
        <f>IFERROR(VLOOKUP($Z130,Lookup!$A$1:$P$20,7,FALSE),"")</f>
        <v>0</v>
      </c>
      <c r="AE130" s="380"/>
      <c r="AF130" s="133">
        <f>IFERROR(VLOOKUP($Z130,Lookup!$A$1:$P$20,8,FALSE),"")</f>
        <v>2</v>
      </c>
      <c r="AG130" s="133">
        <f>IFERROR(VLOOKUP($Z130,Lookup!$A$1:$P$20,9,FALSE),"")</f>
        <v>2</v>
      </c>
      <c r="AH130" s="133"/>
      <c r="AI130" s="133">
        <f>IFERROR(VLOOKUP($Z130,Lookup!$A$1:$P$20,10,FALSE),"")</f>
        <v>2</v>
      </c>
      <c r="AJ130" s="133">
        <f>IFERROR(VLOOKUP($Z130,Lookup!$A$1:$P$20,11,FALSE),"")</f>
        <v>0</v>
      </c>
      <c r="AK130" s="133"/>
      <c r="AL130" s="133">
        <f>IFERROR(VLOOKUP($Z130,Lookup!$A$1:$P$20,13,FALSE),"")</f>
        <v>0</v>
      </c>
      <c r="AM130" s="133">
        <f>IFERROR(VLOOKUP($Z130,Lookup!$A$1:$P$20,14,FALSE),"")</f>
        <v>0</v>
      </c>
      <c r="AN130" s="133">
        <f>IFERROR(VLOOKUP($Z130,Lookup!$A$1:$P$20,15,FALSE),"")</f>
        <v>0</v>
      </c>
      <c r="AO130" s="133">
        <f>IFERROR(VLOOKUP($Z130,Lookup!$A$1:$P$20,16,FALSE),"")</f>
        <v>0</v>
      </c>
      <c r="AP130" s="133">
        <f>IFERROR(VLOOKUP($Z130,Lookup!$A$1:$Q$20,17,FALSE),"")</f>
        <v>1</v>
      </c>
      <c r="AQ130" s="129"/>
      <c r="AR130" s="129"/>
      <c r="AS130" s="135"/>
      <c r="AT130" s="135"/>
      <c r="AU130" s="136">
        <f t="shared" si="18"/>
        <v>0</v>
      </c>
      <c r="AV130" s="137" t="s">
        <v>1014</v>
      </c>
      <c r="AW130" s="138"/>
      <c r="AX130" s="135"/>
      <c r="AY130" s="135"/>
      <c r="AZ130" s="135"/>
      <c r="BA130" s="135"/>
      <c r="BB130" s="135"/>
      <c r="BC130" s="135"/>
      <c r="BD130" s="135"/>
      <c r="BE130" s="135"/>
      <c r="BF130" s="135"/>
      <c r="BG130" s="143"/>
      <c r="BH130" s="150"/>
      <c r="BI130" s="148"/>
      <c r="BJ130" s="148"/>
      <c r="BK130" s="143"/>
      <c r="BN130" s="148"/>
      <c r="BO130" s="148"/>
      <c r="BP130" s="156"/>
      <c r="BV130" s="371"/>
      <c r="BW130" s="371"/>
      <c r="BX130" s="371"/>
      <c r="BY130" s="371"/>
      <c r="BZ130" s="371"/>
      <c r="CA130" s="371"/>
      <c r="CB130" s="371"/>
      <c r="CC130" s="147" t="str">
        <f t="shared" si="34"/>
        <v>Meagan Dean</v>
      </c>
      <c r="CD130" s="383" t="str">
        <f t="shared" si="9"/>
        <v/>
      </c>
      <c r="CE130" s="383">
        <f t="shared" si="10"/>
        <v>500</v>
      </c>
      <c r="CF130" s="383" t="str">
        <f t="shared" si="11"/>
        <v/>
      </c>
      <c r="CG130" s="383" t="str">
        <f t="shared" si="12"/>
        <v/>
      </c>
    </row>
    <row r="131" spans="1:85" s="139" customFormat="1" ht="39.75" customHeight="1">
      <c r="A131" s="126" t="s">
        <v>362</v>
      </c>
      <c r="B131" s="379" t="s">
        <v>1674</v>
      </c>
      <c r="C131" s="379" t="s">
        <v>1675</v>
      </c>
      <c r="D131" s="379" t="s">
        <v>37</v>
      </c>
      <c r="E131" s="372" t="s">
        <v>40</v>
      </c>
      <c r="F131" s="372">
        <v>78232</v>
      </c>
      <c r="G131" s="129" t="s">
        <v>1676</v>
      </c>
      <c r="H131" s="405" t="s">
        <v>1677</v>
      </c>
      <c r="I131" s="129" t="s">
        <v>1038</v>
      </c>
      <c r="J131" s="131">
        <v>43864</v>
      </c>
      <c r="K131" s="129">
        <v>2080</v>
      </c>
      <c r="L131" s="94"/>
      <c r="M131" s="94"/>
      <c r="N131" s="94"/>
      <c r="O131" s="94"/>
      <c r="P131" s="94">
        <v>300</v>
      </c>
      <c r="Q131" s="94"/>
      <c r="R131" s="94"/>
      <c r="S131" s="94"/>
      <c r="T131" s="98">
        <f t="shared" si="6"/>
        <v>300</v>
      </c>
      <c r="U131" s="129" t="s">
        <v>927</v>
      </c>
      <c r="V131" s="98"/>
      <c r="W131" s="129"/>
      <c r="X131" s="129"/>
      <c r="Y131" s="132"/>
      <c r="Z131" s="133" t="str">
        <f t="shared" si="17"/>
        <v>Red</v>
      </c>
      <c r="AA131" s="133" t="str">
        <f>IFERROR(VLOOKUP($Z131,Lookup!$A$1:$P$20,2,FALSE),"")</f>
        <v>Level 6</v>
      </c>
      <c r="AB131" s="133"/>
      <c r="AC131" s="134"/>
      <c r="AD131" s="133">
        <f>IFERROR(VLOOKUP($Z131,Lookup!$A$1:$P$20,7,FALSE),"")</f>
        <v>0</v>
      </c>
      <c r="AE131" s="380"/>
      <c r="AF131" s="133">
        <f>IFERROR(VLOOKUP($Z131,Lookup!$A$1:$P$20,8,FALSE),"")</f>
        <v>1</v>
      </c>
      <c r="AG131" s="133">
        <f>IFERROR(VLOOKUP($Z131,Lookup!$A$1:$P$20,9,FALSE),"")</f>
        <v>0</v>
      </c>
      <c r="AH131" s="133"/>
      <c r="AI131" s="133">
        <f>IFERROR(VLOOKUP($Z131,Lookup!$A$1:$P$20,10,FALSE),"")</f>
        <v>2</v>
      </c>
      <c r="AJ131" s="133">
        <f>IFERROR(VLOOKUP($Z131,Lookup!$A$1:$P$20,11,FALSE),"")</f>
        <v>0</v>
      </c>
      <c r="AK131" s="133"/>
      <c r="AL131" s="133">
        <f>IFERROR(VLOOKUP($Z131,Lookup!$A$1:$P$20,13,FALSE),"")</f>
        <v>0</v>
      </c>
      <c r="AM131" s="133">
        <f>IFERROR(VLOOKUP($Z131,Lookup!$A$1:$P$20,14,FALSE),"")</f>
        <v>0</v>
      </c>
      <c r="AN131" s="133">
        <f>IFERROR(VLOOKUP($Z131,Lookup!$A$1:$P$20,15,FALSE),"")</f>
        <v>0</v>
      </c>
      <c r="AO131" s="133">
        <f>IFERROR(VLOOKUP($Z131,Lookup!$A$1:$P$20,16,FALSE),"")</f>
        <v>0</v>
      </c>
      <c r="AP131" s="133">
        <f>IFERROR(VLOOKUP($Z131,Lookup!$A$1:$Q$20,17,FALSE),"")</f>
        <v>1</v>
      </c>
      <c r="AQ131" s="129"/>
      <c r="AR131" s="129"/>
      <c r="AS131" s="135"/>
      <c r="AT131" s="135"/>
      <c r="AU131" s="136">
        <f t="shared" si="18"/>
        <v>300</v>
      </c>
      <c r="AV131" s="137" t="s">
        <v>1004</v>
      </c>
      <c r="AW131" s="138"/>
      <c r="AX131" s="135"/>
      <c r="AY131" s="135"/>
      <c r="AZ131" s="135"/>
      <c r="BA131" s="135"/>
      <c r="BB131" s="135"/>
      <c r="BC131" s="135"/>
      <c r="BD131" s="135"/>
      <c r="BE131" s="135"/>
      <c r="BF131" s="135"/>
      <c r="BH131" s="150"/>
      <c r="BI131" s="129"/>
      <c r="BJ131" s="129"/>
      <c r="BK131" s="150"/>
      <c r="BM131" s="139" t="s">
        <v>2922</v>
      </c>
      <c r="BN131" s="148"/>
      <c r="BO131" s="148"/>
      <c r="BP131" s="151"/>
      <c r="BQ131" s="148"/>
      <c r="BV131" s="371"/>
      <c r="BW131" s="371"/>
      <c r="BX131" s="371"/>
      <c r="BY131" s="371"/>
      <c r="BZ131" s="371"/>
      <c r="CA131" s="371"/>
      <c r="CB131" s="371"/>
      <c r="CC131" s="393" t="str">
        <f t="shared" si="34"/>
        <v>Travis Cody</v>
      </c>
      <c r="CD131" s="394" t="str">
        <f t="shared" si="9"/>
        <v/>
      </c>
      <c r="CE131" s="394" t="str">
        <f t="shared" si="10"/>
        <v/>
      </c>
      <c r="CF131" s="394" t="str">
        <f t="shared" si="11"/>
        <v/>
      </c>
      <c r="CG131" s="394">
        <f t="shared" si="12"/>
        <v>300</v>
      </c>
    </row>
    <row r="132" spans="1:85" s="139" customFormat="1" ht="39.75" customHeight="1">
      <c r="A132" s="126" t="s">
        <v>362</v>
      </c>
      <c r="B132" s="379" t="s">
        <v>2296</v>
      </c>
      <c r="C132" s="379" t="s">
        <v>2297</v>
      </c>
      <c r="D132" s="379" t="s">
        <v>37</v>
      </c>
      <c r="E132" s="372" t="s">
        <v>40</v>
      </c>
      <c r="F132" s="372">
        <v>78223</v>
      </c>
      <c r="G132" s="129" t="s">
        <v>1308</v>
      </c>
      <c r="H132" s="405" t="s">
        <v>1309</v>
      </c>
      <c r="I132" s="129" t="s">
        <v>1444</v>
      </c>
      <c r="J132" s="131" t="s">
        <v>2947</v>
      </c>
      <c r="K132" s="129" t="s">
        <v>2948</v>
      </c>
      <c r="L132" s="94">
        <v>450</v>
      </c>
      <c r="M132" s="94"/>
      <c r="N132" s="94"/>
      <c r="O132" s="94"/>
      <c r="P132" s="374">
        <v>500</v>
      </c>
      <c r="Q132" s="94"/>
      <c r="R132" s="94"/>
      <c r="S132" s="94"/>
      <c r="T132" s="98">
        <f t="shared" si="6"/>
        <v>950</v>
      </c>
      <c r="U132" s="129" t="s">
        <v>927</v>
      </c>
      <c r="V132" s="98"/>
      <c r="W132" s="129"/>
      <c r="X132" s="129"/>
      <c r="Y132" s="406" t="s">
        <v>2650</v>
      </c>
      <c r="Z132" s="133" t="str">
        <f t="shared" si="17"/>
        <v>Blue</v>
      </c>
      <c r="AA132" s="133" t="str">
        <f>IFERROR(VLOOKUP($Z132,Lookup!$A$1:$P$20,2,FALSE),"")</f>
        <v>Level 5</v>
      </c>
      <c r="AB132" s="133"/>
      <c r="AC132" s="134"/>
      <c r="AD132" s="133">
        <f>IFERROR(VLOOKUP($Z132,Lookup!$A$1:$P$20,7,FALSE),"")</f>
        <v>0</v>
      </c>
      <c r="AE132" s="380"/>
      <c r="AF132" s="133">
        <f>IFERROR(VLOOKUP($Z132,Lookup!$A$1:$P$20,8,FALSE),"")</f>
        <v>2</v>
      </c>
      <c r="AG132" s="133">
        <f>IFERROR(VLOOKUP($Z132,Lookup!$A$1:$P$20,9,FALSE),"")</f>
        <v>2</v>
      </c>
      <c r="AH132" s="133"/>
      <c r="AI132" s="133">
        <f>IFERROR(VLOOKUP($Z132,Lookup!$A$1:$P$20,10,FALSE),"")</f>
        <v>2</v>
      </c>
      <c r="AJ132" s="133">
        <f>IFERROR(VLOOKUP($Z132,Lookup!$A$1:$P$20,11,FALSE),"")</f>
        <v>0</v>
      </c>
      <c r="AK132" s="133"/>
      <c r="AL132" s="133">
        <f>IFERROR(VLOOKUP($Z132,Lookup!$A$1:$P$20,13,FALSE),"")</f>
        <v>0</v>
      </c>
      <c r="AM132" s="133">
        <f>IFERROR(VLOOKUP($Z132,Lookup!$A$1:$P$20,14,FALSE),"")</f>
        <v>0</v>
      </c>
      <c r="AN132" s="133">
        <f>IFERROR(VLOOKUP($Z132,Lookup!$A$1:$P$20,15,FALSE),"")</f>
        <v>0</v>
      </c>
      <c r="AO132" s="133">
        <f>IFERROR(VLOOKUP($Z132,Lookup!$A$1:$P$20,16,FALSE),"")</f>
        <v>0</v>
      </c>
      <c r="AP132" s="133">
        <f>IFERROR(VLOOKUP($Z132,Lookup!$A$1:$Q$20,17,FALSE),"")</f>
        <v>1</v>
      </c>
      <c r="AQ132" s="129"/>
      <c r="AR132" s="129"/>
      <c r="AS132" s="135"/>
      <c r="AT132" s="135"/>
      <c r="AU132" s="136">
        <f t="shared" si="18"/>
        <v>500</v>
      </c>
      <c r="AV132" s="137" t="s">
        <v>1004</v>
      </c>
      <c r="AW132" s="138"/>
      <c r="AX132" s="135"/>
      <c r="AY132" s="135"/>
      <c r="AZ132" s="135"/>
      <c r="BA132" s="135"/>
      <c r="BB132" s="135"/>
      <c r="BC132" s="135"/>
      <c r="BD132" s="135">
        <v>1</v>
      </c>
      <c r="BE132" s="135"/>
      <c r="BF132" s="135"/>
      <c r="BG132" s="143"/>
      <c r="BH132" s="150"/>
      <c r="BI132" s="129"/>
      <c r="BJ132" s="129"/>
      <c r="BK132" s="150"/>
      <c r="BN132" s="372"/>
      <c r="BO132" s="372" t="s">
        <v>2845</v>
      </c>
      <c r="BP132" s="156"/>
      <c r="BR132" s="139" t="s">
        <v>2949</v>
      </c>
      <c r="BV132" s="371"/>
      <c r="BW132" s="371"/>
      <c r="BX132" s="371"/>
      <c r="BY132" s="371"/>
      <c r="BZ132" s="371"/>
      <c r="CA132" s="371"/>
      <c r="CB132" s="371"/>
      <c r="CC132" s="393" t="str">
        <f t="shared" si="34"/>
        <v>Ruben Martinez</v>
      </c>
      <c r="CD132" s="394">
        <f t="shared" si="9"/>
        <v>450</v>
      </c>
      <c r="CE132" s="394" t="str">
        <f t="shared" si="10"/>
        <v/>
      </c>
      <c r="CF132" s="394" t="str">
        <f t="shared" si="11"/>
        <v/>
      </c>
      <c r="CG132" s="394">
        <f t="shared" si="12"/>
        <v>500</v>
      </c>
    </row>
    <row r="133" spans="1:85" s="139" customFormat="1" ht="39.75" customHeight="1">
      <c r="A133" s="126" t="s">
        <v>362</v>
      </c>
      <c r="B133" s="379" t="s">
        <v>1439</v>
      </c>
      <c r="C133" s="379" t="s">
        <v>1440</v>
      </c>
      <c r="D133" s="379" t="s">
        <v>1441</v>
      </c>
      <c r="E133" s="372" t="s">
        <v>40</v>
      </c>
      <c r="F133" s="372">
        <v>78108</v>
      </c>
      <c r="G133" s="129" t="s">
        <v>1442</v>
      </c>
      <c r="H133" s="405" t="s">
        <v>1443</v>
      </c>
      <c r="I133" s="129" t="s">
        <v>1444</v>
      </c>
      <c r="J133" s="131">
        <v>43866</v>
      </c>
      <c r="K133" s="129">
        <v>2130</v>
      </c>
      <c r="L133" s="94"/>
      <c r="M133" s="94"/>
      <c r="N133" s="94"/>
      <c r="O133" s="94"/>
      <c r="P133" s="94">
        <v>500</v>
      </c>
      <c r="Q133" s="94"/>
      <c r="R133" s="94"/>
      <c r="S133" s="94"/>
      <c r="T133" s="98">
        <f t="shared" si="6"/>
        <v>500</v>
      </c>
      <c r="U133" s="129" t="s">
        <v>927</v>
      </c>
      <c r="V133" s="98"/>
      <c r="W133" s="129"/>
      <c r="X133" s="129"/>
      <c r="Y133" s="132"/>
      <c r="Z133" s="133" t="str">
        <f t="shared" si="17"/>
        <v>Blue</v>
      </c>
      <c r="AA133" s="133" t="str">
        <f>IFERROR(VLOOKUP($Z133,Lookup!$A$1:$P$20,2,FALSE),"")</f>
        <v>Level 5</v>
      </c>
      <c r="AB133" s="133"/>
      <c r="AC133" s="134"/>
      <c r="AD133" s="133">
        <f>IFERROR(VLOOKUP($Z133,Lookup!$A$1:$P$20,7,FALSE),"")</f>
        <v>0</v>
      </c>
      <c r="AE133" s="380"/>
      <c r="AF133" s="133">
        <f>IFERROR(VLOOKUP($Z133,Lookup!$A$1:$P$20,8,FALSE),"")</f>
        <v>2</v>
      </c>
      <c r="AG133" s="133">
        <f>IFERROR(VLOOKUP($Z133,Lookup!$A$1:$P$20,9,FALSE),"")</f>
        <v>2</v>
      </c>
      <c r="AH133" s="133"/>
      <c r="AI133" s="133">
        <f>IFERROR(VLOOKUP($Z133,Lookup!$A$1:$P$20,10,FALSE),"")</f>
        <v>2</v>
      </c>
      <c r="AJ133" s="133">
        <f>IFERROR(VLOOKUP($Z133,Lookup!$A$1:$P$20,11,FALSE),"")</f>
        <v>0</v>
      </c>
      <c r="AK133" s="133"/>
      <c r="AL133" s="133">
        <f>IFERROR(VLOOKUP($Z133,Lookup!$A$1:$P$20,13,FALSE),"")</f>
        <v>0</v>
      </c>
      <c r="AM133" s="133">
        <f>IFERROR(VLOOKUP($Z133,Lookup!$A$1:$P$20,14,FALSE),"")</f>
        <v>0</v>
      </c>
      <c r="AN133" s="133">
        <f>IFERROR(VLOOKUP($Z133,Lookup!$A$1:$P$20,15,FALSE),"")</f>
        <v>0</v>
      </c>
      <c r="AO133" s="133">
        <f>IFERROR(VLOOKUP($Z133,Lookup!$A$1:$P$20,16,FALSE),"")</f>
        <v>0</v>
      </c>
      <c r="AP133" s="133">
        <f>IFERROR(VLOOKUP($Z133,Lookup!$A$1:$Q$20,17,FALSE),"")</f>
        <v>1</v>
      </c>
      <c r="AQ133" s="129"/>
      <c r="AR133" s="129"/>
      <c r="AS133" s="135"/>
      <c r="AT133" s="135"/>
      <c r="AU133" s="136">
        <f t="shared" si="18"/>
        <v>500</v>
      </c>
      <c r="AV133" s="137" t="s">
        <v>1004</v>
      </c>
      <c r="AW133" s="138"/>
      <c r="AX133" s="135"/>
      <c r="AY133" s="135"/>
      <c r="AZ133" s="135"/>
      <c r="BA133" s="135"/>
      <c r="BB133" s="135"/>
      <c r="BC133" s="135"/>
      <c r="BD133" s="135"/>
      <c r="BE133" s="135"/>
      <c r="BF133" s="135"/>
      <c r="BH133" s="150"/>
      <c r="BI133" s="129"/>
      <c r="BJ133" s="129"/>
      <c r="BK133" s="150"/>
      <c r="BN133" s="148"/>
      <c r="BO133" s="148"/>
      <c r="BP133" s="156"/>
      <c r="BV133" s="371"/>
      <c r="BW133" s="371"/>
      <c r="BX133" s="371"/>
      <c r="BY133" s="371"/>
      <c r="BZ133" s="371"/>
      <c r="CA133" s="371"/>
      <c r="CB133" s="371"/>
      <c r="CC133" s="393" t="str">
        <f t="shared" si="34"/>
        <v>Ruben Martinez</v>
      </c>
      <c r="CD133" s="394" t="str">
        <f t="shared" si="9"/>
        <v/>
      </c>
      <c r="CE133" s="394" t="str">
        <f t="shared" si="10"/>
        <v/>
      </c>
      <c r="CF133" s="394" t="str">
        <f t="shared" si="11"/>
        <v/>
      </c>
      <c r="CG133" s="394">
        <f t="shared" si="12"/>
        <v>500</v>
      </c>
    </row>
    <row r="134" spans="1:85" s="139" customFormat="1" ht="39.75" customHeight="1">
      <c r="A134" s="126" t="s">
        <v>362</v>
      </c>
      <c r="B134" s="379" t="s">
        <v>227</v>
      </c>
      <c r="C134" s="379" t="s">
        <v>1931</v>
      </c>
      <c r="D134" s="379" t="s">
        <v>229</v>
      </c>
      <c r="E134" s="372" t="s">
        <v>40</v>
      </c>
      <c r="F134" s="372">
        <v>78014</v>
      </c>
      <c r="G134" s="129" t="s">
        <v>1932</v>
      </c>
      <c r="H134" s="130" t="s">
        <v>1933</v>
      </c>
      <c r="I134" s="129" t="s">
        <v>102</v>
      </c>
      <c r="J134" s="131">
        <v>43867</v>
      </c>
      <c r="K134" s="129">
        <v>2143</v>
      </c>
      <c r="L134" s="94"/>
      <c r="M134" s="94">
        <v>1000</v>
      </c>
      <c r="N134" s="94"/>
      <c r="O134" s="94"/>
      <c r="P134" s="94"/>
      <c r="Q134" s="94"/>
      <c r="R134" s="94"/>
      <c r="S134" s="94"/>
      <c r="T134" s="98">
        <f t="shared" si="6"/>
        <v>1000</v>
      </c>
      <c r="U134" s="129" t="s">
        <v>927</v>
      </c>
      <c r="V134" s="98"/>
      <c r="W134" s="129"/>
      <c r="X134" s="129"/>
      <c r="Y134" s="132" t="s">
        <v>2950</v>
      </c>
      <c r="Z134" s="133" t="str">
        <f t="shared" si="17"/>
        <v>Trophy</v>
      </c>
      <c r="AA134" s="133" t="str">
        <f>IFERROR(VLOOKUP($Z134,Lookup!$A$1:$P$20,2,FALSE),"")</f>
        <v>Level 4</v>
      </c>
      <c r="AB134" s="133"/>
      <c r="AC134" s="134"/>
      <c r="AD134" s="133">
        <f>IFERROR(VLOOKUP($Z134,Lookup!$A$1:$P$20,7,FALSE),"")</f>
        <v>0</v>
      </c>
      <c r="AE134" s="380"/>
      <c r="AF134" s="133">
        <f>IFERROR(VLOOKUP($Z134,Lookup!$A$1:$P$20,8,FALSE),"")</f>
        <v>2</v>
      </c>
      <c r="AG134" s="133">
        <f>IFERROR(VLOOKUP($Z134,Lookup!$A$1:$P$20,9,FALSE),"")</f>
        <v>2</v>
      </c>
      <c r="AH134" s="133"/>
      <c r="AI134" s="133">
        <f>IFERROR(VLOOKUP($Z134,Lookup!$A$1:$P$20,10,FALSE),"")</f>
        <v>4</v>
      </c>
      <c r="AJ134" s="133" t="str">
        <f>IFERROR(VLOOKUP($Z134,Lookup!$A$1:$P$20,11,FALSE),"")</f>
        <v>Yes</v>
      </c>
      <c r="AK134" s="133"/>
      <c r="AL134" s="133" t="str">
        <f>IFERROR(VLOOKUP($Z134,Lookup!$A$1:$P$20,13,FALSE),"")</f>
        <v>Yes</v>
      </c>
      <c r="AM134" s="133">
        <f>IFERROR(VLOOKUP($Z134,Lookup!$A$1:$P$20,14,FALSE),"")</f>
        <v>0</v>
      </c>
      <c r="AN134" s="133">
        <f>IFERROR(VLOOKUP($Z134,Lookup!$A$1:$P$20,15,FALSE),"")</f>
        <v>0</v>
      </c>
      <c r="AO134" s="133">
        <f>IFERROR(VLOOKUP($Z134,Lookup!$A$1:$P$20,16,FALSE),"")</f>
        <v>0</v>
      </c>
      <c r="AP134" s="133">
        <f>IFERROR(VLOOKUP($Z134,Lookup!$A$1:$Q$20,17,FALSE),"")</f>
        <v>2</v>
      </c>
      <c r="AQ134" s="129"/>
      <c r="AR134" s="129"/>
      <c r="AS134" s="135"/>
      <c r="AT134" s="135"/>
      <c r="AU134" s="136">
        <f t="shared" si="18"/>
        <v>0</v>
      </c>
      <c r="AV134" s="137" t="s">
        <v>1014</v>
      </c>
      <c r="AW134" s="138"/>
      <c r="AX134" s="135"/>
      <c r="AY134" s="135"/>
      <c r="AZ134" s="135"/>
      <c r="BA134" s="135"/>
      <c r="BB134" s="135"/>
      <c r="BC134" s="135"/>
      <c r="BD134" s="135"/>
      <c r="BE134" s="135">
        <v>1</v>
      </c>
      <c r="BF134" s="135"/>
      <c r="BH134" s="150"/>
      <c r="BI134" s="129"/>
      <c r="BJ134" s="129"/>
      <c r="BK134" s="150"/>
      <c r="BN134" s="372"/>
      <c r="BO134" s="372" t="s">
        <v>2845</v>
      </c>
      <c r="BP134" s="156"/>
      <c r="BV134" s="371"/>
      <c r="BW134" s="371"/>
      <c r="BX134" s="371"/>
      <c r="BY134" s="371"/>
      <c r="BZ134" s="371"/>
      <c r="CA134" s="371"/>
      <c r="CB134" s="371"/>
      <c r="CC134" s="147" t="str">
        <f t="shared" si="34"/>
        <v>Catrina Smith</v>
      </c>
      <c r="CD134" s="383">
        <f t="shared" si="9"/>
        <v>1000</v>
      </c>
      <c r="CE134" s="383" t="str">
        <f t="shared" si="10"/>
        <v/>
      </c>
      <c r="CF134" s="383" t="str">
        <f t="shared" si="11"/>
        <v/>
      </c>
      <c r="CG134" s="383" t="str">
        <f t="shared" si="12"/>
        <v/>
      </c>
    </row>
    <row r="135" spans="1:85" s="139" customFormat="1" ht="39.75" customHeight="1">
      <c r="A135" s="126" t="s">
        <v>362</v>
      </c>
      <c r="B135" s="379" t="s">
        <v>1917</v>
      </c>
      <c r="C135" s="379" t="s">
        <v>1918</v>
      </c>
      <c r="D135" s="379" t="s">
        <v>309</v>
      </c>
      <c r="E135" s="372" t="s">
        <v>40</v>
      </c>
      <c r="F135" s="372">
        <v>78801</v>
      </c>
      <c r="G135" s="129" t="s">
        <v>1919</v>
      </c>
      <c r="H135" s="130" t="s">
        <v>1920</v>
      </c>
      <c r="I135" s="129" t="s">
        <v>1921</v>
      </c>
      <c r="J135" s="131" t="s">
        <v>2951</v>
      </c>
      <c r="K135" s="129" t="s">
        <v>2952</v>
      </c>
      <c r="L135" s="94"/>
      <c r="M135" s="94"/>
      <c r="N135" s="94"/>
      <c r="O135" s="94"/>
      <c r="P135" s="94">
        <v>300</v>
      </c>
      <c r="Q135" s="94"/>
      <c r="R135" s="94"/>
      <c r="S135" s="94"/>
      <c r="T135" s="98">
        <f t="shared" si="6"/>
        <v>300</v>
      </c>
      <c r="U135" s="129" t="s">
        <v>927</v>
      </c>
      <c r="V135" s="98"/>
      <c r="W135" s="129"/>
      <c r="X135" s="129"/>
      <c r="Y135" s="128"/>
      <c r="Z135" s="133" t="str">
        <f t="shared" si="17"/>
        <v>Red</v>
      </c>
      <c r="AA135" s="133" t="str">
        <f>IFERROR(VLOOKUP($Z135,Lookup!$A$1:$P$20,2,FALSE),"")</f>
        <v>Level 6</v>
      </c>
      <c r="AB135" s="133"/>
      <c r="AC135" s="134"/>
      <c r="AD135" s="133">
        <f>IFERROR(VLOOKUP($Z135,Lookup!$A$1:$P$20,7,FALSE),"")</f>
        <v>0</v>
      </c>
      <c r="AE135" s="380"/>
      <c r="AF135" s="133">
        <f>IFERROR(VLOOKUP($Z135,Lookup!$A$1:$P$20,8,FALSE),"")</f>
        <v>1</v>
      </c>
      <c r="AG135" s="133">
        <f>IFERROR(VLOOKUP($Z135,Lookup!$A$1:$P$20,9,FALSE),"")</f>
        <v>0</v>
      </c>
      <c r="AH135" s="133"/>
      <c r="AI135" s="133">
        <f>IFERROR(VLOOKUP($Z135,Lookup!$A$1:$P$20,10,FALSE),"")</f>
        <v>2</v>
      </c>
      <c r="AJ135" s="133">
        <f>IFERROR(VLOOKUP($Z135,Lookup!$A$1:$P$20,11,FALSE),"")</f>
        <v>0</v>
      </c>
      <c r="AK135" s="133"/>
      <c r="AL135" s="133">
        <f>IFERROR(VLOOKUP($Z135,Lookup!$A$1:$P$20,13,FALSE),"")</f>
        <v>0</v>
      </c>
      <c r="AM135" s="133">
        <f>IFERROR(VLOOKUP($Z135,Lookup!$A$1:$P$20,14,FALSE),"")</f>
        <v>0</v>
      </c>
      <c r="AN135" s="133">
        <f>IFERROR(VLOOKUP($Z135,Lookup!$A$1:$P$20,15,FALSE),"")</f>
        <v>0</v>
      </c>
      <c r="AO135" s="133">
        <f>IFERROR(VLOOKUP($Z135,Lookup!$A$1:$P$20,16,FALSE),"")</f>
        <v>0</v>
      </c>
      <c r="AP135" s="133">
        <f>IFERROR(VLOOKUP($Z135,Lookup!$A$1:$Q$20,17,FALSE),"")</f>
        <v>1</v>
      </c>
      <c r="AQ135" s="129"/>
      <c r="AR135" s="129"/>
      <c r="AS135" s="135"/>
      <c r="AT135" s="135"/>
      <c r="AU135" s="136">
        <f t="shared" si="18"/>
        <v>300</v>
      </c>
      <c r="AV135" s="137" t="s">
        <v>1004</v>
      </c>
      <c r="AW135" s="138"/>
      <c r="AX135" s="135"/>
      <c r="AY135" s="135"/>
      <c r="AZ135" s="135"/>
      <c r="BA135" s="135"/>
      <c r="BB135" s="135"/>
      <c r="BC135" s="135"/>
      <c r="BD135" s="135"/>
      <c r="BE135" s="147"/>
      <c r="BF135" s="135"/>
      <c r="BH135" s="150"/>
      <c r="BI135" s="129"/>
      <c r="BJ135" s="129"/>
      <c r="BK135" s="150"/>
      <c r="BN135" s="148"/>
      <c r="BO135" s="148"/>
      <c r="BP135" s="156"/>
      <c r="BV135" s="371"/>
      <c r="BW135" s="371"/>
      <c r="BX135" s="371"/>
      <c r="BY135" s="371"/>
      <c r="BZ135" s="371"/>
      <c r="CA135" s="371"/>
      <c r="CB135" s="371"/>
      <c r="CC135" s="393" t="s">
        <v>1804</v>
      </c>
      <c r="CD135" s="394" t="str">
        <f t="shared" si="9"/>
        <v/>
      </c>
      <c r="CE135" s="394" t="str">
        <f t="shared" si="10"/>
        <v/>
      </c>
      <c r="CF135" s="394" t="str">
        <f t="shared" si="11"/>
        <v/>
      </c>
      <c r="CG135" s="394">
        <f t="shared" si="12"/>
        <v>300</v>
      </c>
    </row>
    <row r="136" spans="1:85" s="139" customFormat="1" ht="39.75" customHeight="1">
      <c r="A136" s="126" t="s">
        <v>362</v>
      </c>
      <c r="B136" s="379" t="s">
        <v>1970</v>
      </c>
      <c r="C136" s="379" t="s">
        <v>1971</v>
      </c>
      <c r="D136" s="379" t="s">
        <v>234</v>
      </c>
      <c r="E136" s="372" t="s">
        <v>40</v>
      </c>
      <c r="F136" s="372">
        <v>78132</v>
      </c>
      <c r="G136" s="129" t="s">
        <v>1972</v>
      </c>
      <c r="H136" s="130" t="s">
        <v>1973</v>
      </c>
      <c r="I136" s="129" t="s">
        <v>1970</v>
      </c>
      <c r="J136" s="131">
        <v>43867</v>
      </c>
      <c r="K136" s="129">
        <v>2154</v>
      </c>
      <c r="L136" s="94"/>
      <c r="M136" s="94"/>
      <c r="N136" s="94"/>
      <c r="O136" s="94"/>
      <c r="P136" s="94">
        <v>300</v>
      </c>
      <c r="Q136" s="94"/>
      <c r="R136" s="94"/>
      <c r="S136" s="94"/>
      <c r="T136" s="98">
        <f t="shared" si="6"/>
        <v>300</v>
      </c>
      <c r="U136" s="129" t="s">
        <v>927</v>
      </c>
      <c r="V136" s="98"/>
      <c r="W136" s="129"/>
      <c r="X136" s="129"/>
      <c r="Y136" s="132"/>
      <c r="Z136" s="133" t="str">
        <f t="shared" si="17"/>
        <v>Red</v>
      </c>
      <c r="AA136" s="133" t="str">
        <f>IFERROR(VLOOKUP($Z136,Lookup!$A$1:$P$20,2,FALSE),"")</f>
        <v>Level 6</v>
      </c>
      <c r="AB136" s="133"/>
      <c r="AC136" s="134"/>
      <c r="AD136" s="133">
        <f>IFERROR(VLOOKUP($Z136,Lookup!$A$1:$P$20,7,FALSE),"")</f>
        <v>0</v>
      </c>
      <c r="AE136" s="380"/>
      <c r="AF136" s="133">
        <f>IFERROR(VLOOKUP($Z136,Lookup!$A$1:$P$20,8,FALSE),"")</f>
        <v>1</v>
      </c>
      <c r="AG136" s="133">
        <f>IFERROR(VLOOKUP($Z136,Lookup!$A$1:$P$20,9,FALSE),"")</f>
        <v>0</v>
      </c>
      <c r="AH136" s="133"/>
      <c r="AI136" s="133">
        <f>IFERROR(VLOOKUP($Z136,Lookup!$A$1:$P$20,10,FALSE),"")</f>
        <v>2</v>
      </c>
      <c r="AJ136" s="133">
        <f>IFERROR(VLOOKUP($Z136,Lookup!$A$1:$P$20,11,FALSE),"")</f>
        <v>0</v>
      </c>
      <c r="AK136" s="133"/>
      <c r="AL136" s="133">
        <f>IFERROR(VLOOKUP($Z136,Lookup!$A$1:$P$20,13,FALSE),"")</f>
        <v>0</v>
      </c>
      <c r="AM136" s="133">
        <f>IFERROR(VLOOKUP($Z136,Lookup!$A$1:$P$20,14,FALSE),"")</f>
        <v>0</v>
      </c>
      <c r="AN136" s="133">
        <f>IFERROR(VLOOKUP($Z136,Lookup!$A$1:$P$20,15,FALSE),"")</f>
        <v>0</v>
      </c>
      <c r="AO136" s="133">
        <f>IFERROR(VLOOKUP($Z136,Lookup!$A$1:$P$20,16,FALSE),"")</f>
        <v>0</v>
      </c>
      <c r="AP136" s="133">
        <f>IFERROR(VLOOKUP($Z136,Lookup!$A$1:$Q$20,17,FALSE),"")</f>
        <v>1</v>
      </c>
      <c r="AQ136" s="129"/>
      <c r="AR136" s="129"/>
      <c r="AS136" s="135"/>
      <c r="AT136" s="135"/>
      <c r="AU136" s="136">
        <f t="shared" si="18"/>
        <v>300</v>
      </c>
      <c r="AV136" s="137" t="s">
        <v>1004</v>
      </c>
      <c r="AW136" s="138"/>
      <c r="AX136" s="135"/>
      <c r="AY136" s="135"/>
      <c r="AZ136" s="135"/>
      <c r="BA136" s="135"/>
      <c r="BB136" s="135"/>
      <c r="BC136" s="135"/>
      <c r="BD136" s="135"/>
      <c r="BE136" s="147"/>
      <c r="BF136" s="135"/>
      <c r="BH136" s="150"/>
      <c r="BI136" s="129"/>
      <c r="BJ136" s="129"/>
      <c r="BK136" s="150"/>
      <c r="BN136" s="148"/>
      <c r="BO136" s="148"/>
      <c r="BP136" s="156"/>
      <c r="BV136" s="371"/>
      <c r="BW136" s="371"/>
      <c r="BX136" s="371"/>
      <c r="BY136" s="371"/>
      <c r="BZ136" s="371"/>
      <c r="CA136" s="371"/>
      <c r="CB136" s="371"/>
      <c r="CC136" s="147" t="str">
        <f>I136</f>
        <v>Pam Holmes</v>
      </c>
      <c r="CD136" s="383" t="str">
        <f t="shared" si="9"/>
        <v/>
      </c>
      <c r="CE136" s="383" t="str">
        <f t="shared" si="10"/>
        <v/>
      </c>
      <c r="CF136" s="383" t="str">
        <f t="shared" si="11"/>
        <v/>
      </c>
      <c r="CG136" s="383">
        <f t="shared" si="12"/>
        <v>300</v>
      </c>
    </row>
    <row r="137" spans="1:85" s="139" customFormat="1" ht="39.75" customHeight="1">
      <c r="A137" s="126" t="s">
        <v>362</v>
      </c>
      <c r="B137" s="379" t="s">
        <v>2953</v>
      </c>
      <c r="C137" s="379" t="s">
        <v>1786</v>
      </c>
      <c r="D137" s="379" t="s">
        <v>63</v>
      </c>
      <c r="E137" s="372" t="s">
        <v>40</v>
      </c>
      <c r="F137" s="372">
        <v>78154</v>
      </c>
      <c r="G137" s="129" t="s">
        <v>2954</v>
      </c>
      <c r="H137" s="130" t="s">
        <v>2627</v>
      </c>
      <c r="I137" s="129"/>
      <c r="J137" s="131">
        <v>43867</v>
      </c>
      <c r="K137" s="129">
        <v>2154</v>
      </c>
      <c r="L137" s="94"/>
      <c r="M137" s="94"/>
      <c r="N137" s="94"/>
      <c r="O137" s="94"/>
      <c r="P137" s="94">
        <v>300</v>
      </c>
      <c r="Q137" s="94"/>
      <c r="R137" s="94"/>
      <c r="S137" s="94"/>
      <c r="T137" s="98">
        <f t="shared" si="6"/>
        <v>300</v>
      </c>
      <c r="U137" s="129" t="s">
        <v>927</v>
      </c>
      <c r="V137" s="98"/>
      <c r="W137" s="129"/>
      <c r="X137" s="129"/>
      <c r="Y137" s="132"/>
      <c r="Z137" s="133" t="str">
        <f t="shared" si="17"/>
        <v>Red</v>
      </c>
      <c r="AA137" s="133" t="str">
        <f>IFERROR(VLOOKUP($Z137,Lookup!$A$1:$P$20,2,FALSE),"")</f>
        <v>Level 6</v>
      </c>
      <c r="AB137" s="133"/>
      <c r="AC137" s="134"/>
      <c r="AD137" s="133">
        <f>IFERROR(VLOOKUP($Z137,Lookup!$A$1:$P$20,7,FALSE),"")</f>
        <v>0</v>
      </c>
      <c r="AE137" s="380"/>
      <c r="AF137" s="133">
        <f>IFERROR(VLOOKUP($Z137,Lookup!$A$1:$P$20,8,FALSE),"")</f>
        <v>1</v>
      </c>
      <c r="AG137" s="133">
        <f>IFERROR(VLOOKUP($Z137,Lookup!$A$1:$P$20,9,FALSE),"")</f>
        <v>0</v>
      </c>
      <c r="AH137" s="133"/>
      <c r="AI137" s="133">
        <f>IFERROR(VLOOKUP($Z137,Lookup!$A$1:$P$20,10,FALSE),"")</f>
        <v>2</v>
      </c>
      <c r="AJ137" s="133">
        <f>IFERROR(VLOOKUP($Z137,Lookup!$A$1:$P$20,11,FALSE),"")</f>
        <v>0</v>
      </c>
      <c r="AK137" s="133"/>
      <c r="AL137" s="133">
        <f>IFERROR(VLOOKUP($Z137,Lookup!$A$1:$P$20,13,FALSE),"")</f>
        <v>0</v>
      </c>
      <c r="AM137" s="133">
        <f>IFERROR(VLOOKUP($Z137,Lookup!$A$1:$P$20,14,FALSE),"")</f>
        <v>0</v>
      </c>
      <c r="AN137" s="133">
        <f>IFERROR(VLOOKUP($Z137,Lookup!$A$1:$P$20,15,FALSE),"")</f>
        <v>0</v>
      </c>
      <c r="AO137" s="133">
        <f>IFERROR(VLOOKUP($Z137,Lookup!$A$1:$P$20,16,FALSE),"")</f>
        <v>0</v>
      </c>
      <c r="AP137" s="133">
        <f>IFERROR(VLOOKUP($Z137,Lookup!$A$1:$Q$20,17,FALSE),"")</f>
        <v>1</v>
      </c>
      <c r="AQ137" s="129"/>
      <c r="AR137" s="129"/>
      <c r="AS137" s="135"/>
      <c r="AT137" s="135"/>
      <c r="AU137" s="136">
        <f t="shared" si="18"/>
        <v>300</v>
      </c>
      <c r="AV137" s="137" t="s">
        <v>1004</v>
      </c>
      <c r="AW137" s="138"/>
      <c r="AX137" s="135"/>
      <c r="AY137" s="135"/>
      <c r="AZ137" s="135"/>
      <c r="BA137" s="135"/>
      <c r="BB137" s="135"/>
      <c r="BC137" s="135"/>
      <c r="BD137" s="135"/>
      <c r="BE137" s="147"/>
      <c r="BF137" s="135"/>
      <c r="BH137" s="150"/>
      <c r="BI137" s="129"/>
      <c r="BJ137" s="129"/>
      <c r="BK137" s="150"/>
      <c r="BN137" s="148"/>
      <c r="BO137" s="148"/>
      <c r="BP137" s="156"/>
      <c r="BV137" s="371"/>
      <c r="BW137" s="371"/>
      <c r="BX137" s="371"/>
      <c r="BY137" s="371"/>
      <c r="BZ137" s="371"/>
      <c r="CA137" s="371"/>
      <c r="CB137" s="371"/>
      <c r="CC137" s="393" t="s">
        <v>2901</v>
      </c>
      <c r="CD137" s="394" t="str">
        <f t="shared" si="9"/>
        <v/>
      </c>
      <c r="CE137" s="394" t="str">
        <f t="shared" si="10"/>
        <v/>
      </c>
      <c r="CF137" s="394" t="str">
        <f t="shared" si="11"/>
        <v/>
      </c>
      <c r="CG137" s="394">
        <f t="shared" si="12"/>
        <v>300</v>
      </c>
    </row>
    <row r="138" spans="1:85" s="139" customFormat="1" ht="39.75" customHeight="1">
      <c r="A138" s="126" t="s">
        <v>2531</v>
      </c>
      <c r="B138" s="379" t="s">
        <v>1475</v>
      </c>
      <c r="C138" s="379" t="s">
        <v>1476</v>
      </c>
      <c r="D138" s="379" t="s">
        <v>63</v>
      </c>
      <c r="E138" s="372" t="s">
        <v>40</v>
      </c>
      <c r="F138" s="372">
        <v>78154</v>
      </c>
      <c r="G138" s="129" t="s">
        <v>1477</v>
      </c>
      <c r="H138" s="130" t="s">
        <v>1478</v>
      </c>
      <c r="I138" s="129" t="s">
        <v>1479</v>
      </c>
      <c r="J138" s="131"/>
      <c r="K138" s="129"/>
      <c r="L138" s="94"/>
      <c r="M138" s="94"/>
      <c r="N138" s="94"/>
      <c r="O138" s="94"/>
      <c r="P138" s="94"/>
      <c r="Q138" s="94"/>
      <c r="R138" s="94"/>
      <c r="S138" s="94"/>
      <c r="T138" s="98">
        <f t="shared" si="6"/>
        <v>0</v>
      </c>
      <c r="U138" s="129"/>
      <c r="V138" s="98">
        <v>531</v>
      </c>
      <c r="W138" s="129" t="s">
        <v>931</v>
      </c>
      <c r="X138" s="129"/>
      <c r="Y138" s="132"/>
      <c r="Z138" s="133" t="str">
        <f t="shared" si="17"/>
        <v>Blue</v>
      </c>
      <c r="AA138" s="133" t="str">
        <f>IFERROR(VLOOKUP($Z138,Lookup!$A$1:$P$20,2,FALSE),"")</f>
        <v>Level 5</v>
      </c>
      <c r="AB138" s="133"/>
      <c r="AC138" s="134"/>
      <c r="AD138" s="133">
        <f>IFERROR(VLOOKUP($Z138,Lookup!$A$1:$P$20,7,FALSE),"")</f>
        <v>0</v>
      </c>
      <c r="AE138" s="380"/>
      <c r="AF138" s="133">
        <f>IFERROR(VLOOKUP($Z138,Lookup!$A$1:$P$20,8,FALSE),"")</f>
        <v>2</v>
      </c>
      <c r="AG138" s="133">
        <f>IFERROR(VLOOKUP($Z138,Lookup!$A$1:$P$20,9,FALSE),"")</f>
        <v>2</v>
      </c>
      <c r="AH138" s="133"/>
      <c r="AI138" s="133">
        <f>IFERROR(VLOOKUP($Z138,Lookup!$A$1:$P$20,10,FALSE),"")</f>
        <v>2</v>
      </c>
      <c r="AJ138" s="133">
        <f>IFERROR(VLOOKUP($Z138,Lookup!$A$1:$P$20,11,FALSE),"")</f>
        <v>0</v>
      </c>
      <c r="AK138" s="133"/>
      <c r="AL138" s="133">
        <f>IFERROR(VLOOKUP($Z138,Lookup!$A$1:$P$20,13,FALSE),"")</f>
        <v>0</v>
      </c>
      <c r="AM138" s="133">
        <f>IFERROR(VLOOKUP($Z138,Lookup!$A$1:$P$20,14,FALSE),"")</f>
        <v>0</v>
      </c>
      <c r="AN138" s="133">
        <f>IFERROR(VLOOKUP($Z138,Lookup!$A$1:$P$20,15,FALSE),"")</f>
        <v>0</v>
      </c>
      <c r="AO138" s="133">
        <f>IFERROR(VLOOKUP($Z138,Lookup!$A$1:$P$20,16,FALSE),"")</f>
        <v>0</v>
      </c>
      <c r="AP138" s="133">
        <f>IFERROR(VLOOKUP($Z138,Lookup!$A$1:$Q$20,17,FALSE),"")</f>
        <v>1</v>
      </c>
      <c r="AQ138" s="129"/>
      <c r="AR138" s="129"/>
      <c r="AS138" s="135"/>
      <c r="AT138" s="135"/>
      <c r="AU138" s="136">
        <f t="shared" si="18"/>
        <v>0</v>
      </c>
      <c r="AV138" s="137" t="s">
        <v>1014</v>
      </c>
      <c r="AW138" s="138"/>
      <c r="AX138" s="135"/>
      <c r="AY138" s="135"/>
      <c r="AZ138" s="135"/>
      <c r="BA138" s="135"/>
      <c r="BB138" s="135"/>
      <c r="BC138" s="135"/>
      <c r="BD138" s="135"/>
      <c r="BE138" s="147"/>
      <c r="BF138" s="135"/>
      <c r="BH138" s="150"/>
      <c r="BI138" s="129"/>
      <c r="BJ138" s="129"/>
      <c r="BK138" s="150"/>
      <c r="BN138" s="148"/>
      <c r="BO138" s="148"/>
      <c r="BP138" s="156"/>
      <c r="BV138" s="371"/>
      <c r="BW138" s="371"/>
      <c r="BX138" s="371"/>
      <c r="BY138" s="371"/>
      <c r="BZ138" s="371"/>
      <c r="CA138" s="371"/>
      <c r="CB138" s="371"/>
      <c r="CC138" s="147" t="str">
        <f t="shared" ref="CC138:CC143" si="35">I138</f>
        <v>Michael Cruz</v>
      </c>
      <c r="CD138" s="383" t="str">
        <f t="shared" si="9"/>
        <v/>
      </c>
      <c r="CE138" s="383">
        <f t="shared" si="10"/>
        <v>531</v>
      </c>
      <c r="CF138" s="383" t="str">
        <f t="shared" si="11"/>
        <v/>
      </c>
      <c r="CG138" s="383" t="str">
        <f t="shared" si="12"/>
        <v/>
      </c>
    </row>
    <row r="139" spans="1:85" s="139" customFormat="1" ht="39.75" customHeight="1">
      <c r="A139" s="126" t="s">
        <v>2531</v>
      </c>
      <c r="B139" s="379" t="s">
        <v>1600</v>
      </c>
      <c r="C139" s="379" t="s">
        <v>1601</v>
      </c>
      <c r="D139" s="379" t="s">
        <v>37</v>
      </c>
      <c r="E139" s="372" t="s">
        <v>40</v>
      </c>
      <c r="F139" s="372">
        <v>78216</v>
      </c>
      <c r="G139" s="129" t="s">
        <v>1602</v>
      </c>
      <c r="H139" s="130"/>
      <c r="I139" s="129" t="s">
        <v>99</v>
      </c>
      <c r="J139" s="131"/>
      <c r="K139" s="129"/>
      <c r="L139" s="94"/>
      <c r="M139" s="94"/>
      <c r="N139" s="94"/>
      <c r="O139" s="94"/>
      <c r="P139" s="94"/>
      <c r="Q139" s="94"/>
      <c r="R139" s="94"/>
      <c r="S139" s="94"/>
      <c r="T139" s="98">
        <f t="shared" si="6"/>
        <v>0</v>
      </c>
      <c r="U139" s="129"/>
      <c r="V139" s="98">
        <v>800</v>
      </c>
      <c r="W139" s="129" t="s">
        <v>931</v>
      </c>
      <c r="X139" s="129"/>
      <c r="Y139" s="132"/>
      <c r="Z139" s="133" t="str">
        <f t="shared" si="17"/>
        <v>Blue</v>
      </c>
      <c r="AA139" s="133" t="str">
        <f>IFERROR(VLOOKUP($Z139,Lookup!$A$1:$P$20,2,FALSE),"")</f>
        <v>Level 5</v>
      </c>
      <c r="AB139" s="133"/>
      <c r="AC139" s="134"/>
      <c r="AD139" s="133">
        <f>IFERROR(VLOOKUP($Z139,Lookup!$A$1:$P$20,7,FALSE),"")</f>
        <v>0</v>
      </c>
      <c r="AE139" s="380"/>
      <c r="AF139" s="133">
        <f>IFERROR(VLOOKUP($Z139,Lookup!$A$1:$P$20,8,FALSE),"")</f>
        <v>2</v>
      </c>
      <c r="AG139" s="133">
        <f>IFERROR(VLOOKUP($Z139,Lookup!$A$1:$P$20,9,FALSE),"")</f>
        <v>2</v>
      </c>
      <c r="AH139" s="133"/>
      <c r="AI139" s="133">
        <f>IFERROR(VLOOKUP($Z139,Lookup!$A$1:$P$20,10,FALSE),"")</f>
        <v>2</v>
      </c>
      <c r="AJ139" s="133">
        <f>IFERROR(VLOOKUP($Z139,Lookup!$A$1:$P$20,11,FALSE),"")</f>
        <v>0</v>
      </c>
      <c r="AK139" s="133"/>
      <c r="AL139" s="133">
        <f>IFERROR(VLOOKUP($Z139,Lookup!$A$1:$P$20,13,FALSE),"")</f>
        <v>0</v>
      </c>
      <c r="AM139" s="133">
        <f>IFERROR(VLOOKUP($Z139,Lookup!$A$1:$P$20,14,FALSE),"")</f>
        <v>0</v>
      </c>
      <c r="AN139" s="133">
        <f>IFERROR(VLOOKUP($Z139,Lookup!$A$1:$P$20,15,FALSE),"")</f>
        <v>0</v>
      </c>
      <c r="AO139" s="133">
        <f>IFERROR(VLOOKUP($Z139,Lookup!$A$1:$P$20,16,FALSE),"")</f>
        <v>0</v>
      </c>
      <c r="AP139" s="133">
        <f>IFERROR(VLOOKUP($Z139,Lookup!$A$1:$Q$20,17,FALSE),"")</f>
        <v>1</v>
      </c>
      <c r="AQ139" s="129"/>
      <c r="AR139" s="129"/>
      <c r="AS139" s="135"/>
      <c r="AT139" s="135"/>
      <c r="AU139" s="136">
        <f t="shared" si="18"/>
        <v>0</v>
      </c>
      <c r="AV139" s="137" t="s">
        <v>1603</v>
      </c>
      <c r="AW139" s="138"/>
      <c r="AX139" s="135"/>
      <c r="AY139" s="135"/>
      <c r="AZ139" s="135"/>
      <c r="BA139" s="135"/>
      <c r="BB139" s="135"/>
      <c r="BC139" s="135"/>
      <c r="BD139" s="135"/>
      <c r="BE139" s="170">
        <v>2</v>
      </c>
      <c r="BF139" s="135"/>
      <c r="BH139" s="150"/>
      <c r="BI139" s="129"/>
      <c r="BJ139" s="129"/>
      <c r="BK139" s="150"/>
      <c r="BN139" s="372"/>
      <c r="BO139" s="372" t="s">
        <v>2845</v>
      </c>
      <c r="BP139" s="156"/>
      <c r="BV139" s="371"/>
      <c r="BW139" s="371"/>
      <c r="BX139" s="371"/>
      <c r="BY139" s="371"/>
      <c r="BZ139" s="371"/>
      <c r="CA139" s="371"/>
      <c r="CB139" s="371"/>
      <c r="CC139" s="147" t="str">
        <f t="shared" si="35"/>
        <v>Carilyn Kosub</v>
      </c>
      <c r="CD139" s="383" t="str">
        <f t="shared" si="9"/>
        <v/>
      </c>
      <c r="CE139" s="383">
        <f t="shared" si="10"/>
        <v>800</v>
      </c>
      <c r="CF139" s="383" t="str">
        <f t="shared" si="11"/>
        <v/>
      </c>
      <c r="CG139" s="383" t="str">
        <f t="shared" si="12"/>
        <v/>
      </c>
    </row>
    <row r="140" spans="1:85" s="139" customFormat="1" ht="39.75" customHeight="1">
      <c r="A140" s="126" t="s">
        <v>362</v>
      </c>
      <c r="B140" s="379" t="s">
        <v>2639</v>
      </c>
      <c r="C140" s="379" t="s">
        <v>1980</v>
      </c>
      <c r="D140" s="379" t="s">
        <v>1981</v>
      </c>
      <c r="E140" s="372" t="s">
        <v>40</v>
      </c>
      <c r="F140" s="372">
        <v>78002</v>
      </c>
      <c r="G140" s="129" t="s">
        <v>1982</v>
      </c>
      <c r="H140" s="130" t="s">
        <v>1983</v>
      </c>
      <c r="I140" s="129" t="s">
        <v>2640</v>
      </c>
      <c r="J140" s="131">
        <v>43868</v>
      </c>
      <c r="K140" s="129">
        <v>2167</v>
      </c>
      <c r="L140" s="94"/>
      <c r="M140" s="94"/>
      <c r="N140" s="94"/>
      <c r="O140" s="94"/>
      <c r="P140" s="94"/>
      <c r="Q140" s="94">
        <v>3250</v>
      </c>
      <c r="R140" s="94"/>
      <c r="S140" s="94"/>
      <c r="T140" s="98">
        <f t="shared" si="6"/>
        <v>3250</v>
      </c>
      <c r="U140" s="129" t="s">
        <v>927</v>
      </c>
      <c r="V140" s="98"/>
      <c r="W140" s="129"/>
      <c r="X140" s="129"/>
      <c r="Y140" s="132"/>
      <c r="Z140" s="133" t="str">
        <f t="shared" si="17"/>
        <v>Reserve</v>
      </c>
      <c r="AA140" s="133" t="str">
        <f>IFERROR(VLOOKUP($Z140,Lookup!$A$1:$P$20,2,FALSE),"")</f>
        <v>Level 3</v>
      </c>
      <c r="AB140" s="133"/>
      <c r="AC140" s="134"/>
      <c r="AD140" s="133">
        <f>IFERROR(VLOOKUP($Z140,Lookup!$A$1:$P$20,7,FALSE),"")</f>
        <v>0</v>
      </c>
      <c r="AE140" s="380"/>
      <c r="AF140" s="133">
        <f>IFERROR(VLOOKUP($Z140,Lookup!$A$1:$P$20,8,FALSE),"")</f>
        <v>4</v>
      </c>
      <c r="AG140" s="133">
        <f>IFERROR(VLOOKUP($Z140,Lookup!$A$1:$P$20,9,FALSE),"")</f>
        <v>2</v>
      </c>
      <c r="AH140" s="133"/>
      <c r="AI140" s="133">
        <f>IFERROR(VLOOKUP($Z140,Lookup!$A$1:$P$20,10,FALSE),"")</f>
        <v>4</v>
      </c>
      <c r="AJ140" s="133" t="str">
        <f>IFERROR(VLOOKUP($Z140,Lookup!$A$1:$P$20,11,FALSE),"")</f>
        <v>Yes</v>
      </c>
      <c r="AK140" s="133"/>
      <c r="AL140" s="133" t="str">
        <f>IFERROR(VLOOKUP($Z140,Lookup!$A$1:$P$20,13,FALSE),"")</f>
        <v>Yes</v>
      </c>
      <c r="AM140" s="133">
        <f>IFERROR(VLOOKUP($Z140,Lookup!$A$1:$P$20,14,FALSE),"")</f>
        <v>0</v>
      </c>
      <c r="AN140" s="133">
        <f>IFERROR(VLOOKUP($Z140,Lookup!$A$1:$P$20,15,FALSE),"")</f>
        <v>0</v>
      </c>
      <c r="AO140" s="133">
        <f>IFERROR(VLOOKUP($Z140,Lookup!$A$1:$P$20,16,FALSE),"")</f>
        <v>0</v>
      </c>
      <c r="AP140" s="133">
        <f>IFERROR(VLOOKUP($Z140,Lookup!$A$1:$Q$20,17,FALSE),"")</f>
        <v>2</v>
      </c>
      <c r="AQ140" s="129"/>
      <c r="AR140" s="129"/>
      <c r="AS140" s="135"/>
      <c r="AT140" s="135"/>
      <c r="AU140" s="136">
        <f t="shared" si="18"/>
        <v>0</v>
      </c>
      <c r="AV140" s="137" t="s">
        <v>1984</v>
      </c>
      <c r="AW140" s="138"/>
      <c r="AX140" s="135"/>
      <c r="AY140" s="135"/>
      <c r="AZ140" s="135"/>
      <c r="BA140" s="135"/>
      <c r="BB140" s="135"/>
      <c r="BC140" s="135"/>
      <c r="BD140" s="135"/>
      <c r="BE140" s="147"/>
      <c r="BF140" s="135"/>
      <c r="BH140" s="150"/>
      <c r="BI140" s="129"/>
      <c r="BJ140" s="129"/>
      <c r="BK140" s="150"/>
      <c r="BN140" s="148"/>
      <c r="BO140" s="148"/>
      <c r="BP140" s="156"/>
      <c r="BV140" s="371"/>
      <c r="BW140" s="371"/>
      <c r="BX140" s="371"/>
      <c r="BY140" s="371"/>
      <c r="BZ140" s="371"/>
      <c r="CA140" s="371"/>
      <c r="CB140" s="371"/>
      <c r="CC140" s="393" t="str">
        <f t="shared" si="35"/>
        <v>Kelsee Martinez</v>
      </c>
      <c r="CD140" s="394" t="str">
        <f t="shared" si="9"/>
        <v/>
      </c>
      <c r="CE140" s="394" t="str">
        <f t="shared" si="10"/>
        <v/>
      </c>
      <c r="CF140" s="394" t="str">
        <f t="shared" si="11"/>
        <v/>
      </c>
      <c r="CG140" s="394">
        <f t="shared" si="12"/>
        <v>3250</v>
      </c>
    </row>
    <row r="141" spans="1:85" s="139" customFormat="1" ht="39.75" customHeight="1">
      <c r="A141" s="126" t="s">
        <v>362</v>
      </c>
      <c r="B141" s="379" t="s">
        <v>1836</v>
      </c>
      <c r="C141" s="379" t="s">
        <v>1837</v>
      </c>
      <c r="D141" s="379" t="s">
        <v>232</v>
      </c>
      <c r="E141" s="372" t="s">
        <v>40</v>
      </c>
      <c r="F141" s="372">
        <v>78009</v>
      </c>
      <c r="G141" s="129" t="s">
        <v>1838</v>
      </c>
      <c r="H141" s="130" t="s">
        <v>1839</v>
      </c>
      <c r="I141" s="129" t="s">
        <v>1444</v>
      </c>
      <c r="J141" s="131">
        <v>43868</v>
      </c>
      <c r="K141" s="129">
        <v>2167</v>
      </c>
      <c r="L141" s="94"/>
      <c r="M141" s="94"/>
      <c r="N141" s="94"/>
      <c r="O141" s="94"/>
      <c r="P141" s="94">
        <v>300</v>
      </c>
      <c r="Q141" s="94"/>
      <c r="R141" s="94"/>
      <c r="S141" s="94"/>
      <c r="T141" s="98">
        <f t="shared" si="6"/>
        <v>300</v>
      </c>
      <c r="U141" s="129" t="s">
        <v>927</v>
      </c>
      <c r="V141" s="98"/>
      <c r="W141" s="129"/>
      <c r="X141" s="129"/>
      <c r="Y141" s="132"/>
      <c r="Z141" s="133" t="str">
        <f t="shared" si="17"/>
        <v>Red</v>
      </c>
      <c r="AA141" s="133" t="str">
        <f>IFERROR(VLOOKUP($Z141,Lookup!$A$1:$P$20,2,FALSE),"")</f>
        <v>Level 6</v>
      </c>
      <c r="AB141" s="133"/>
      <c r="AC141" s="134"/>
      <c r="AD141" s="133">
        <f>IFERROR(VLOOKUP($Z141,Lookup!$A$1:$P$20,7,FALSE),"")</f>
        <v>0</v>
      </c>
      <c r="AE141" s="380"/>
      <c r="AF141" s="133">
        <f>IFERROR(VLOOKUP($Z141,Lookup!$A$1:$P$20,8,FALSE),"")</f>
        <v>1</v>
      </c>
      <c r="AG141" s="133">
        <f>IFERROR(VLOOKUP($Z141,Lookup!$A$1:$P$20,9,FALSE),"")</f>
        <v>0</v>
      </c>
      <c r="AH141" s="133"/>
      <c r="AI141" s="133">
        <f>IFERROR(VLOOKUP($Z141,Lookup!$A$1:$P$20,10,FALSE),"")</f>
        <v>2</v>
      </c>
      <c r="AJ141" s="133">
        <f>IFERROR(VLOOKUP($Z141,Lookup!$A$1:$P$20,11,FALSE),"")</f>
        <v>0</v>
      </c>
      <c r="AK141" s="133"/>
      <c r="AL141" s="133">
        <f>IFERROR(VLOOKUP($Z141,Lookup!$A$1:$P$20,13,FALSE),"")</f>
        <v>0</v>
      </c>
      <c r="AM141" s="133">
        <f>IFERROR(VLOOKUP($Z141,Lookup!$A$1:$P$20,14,FALSE),"")</f>
        <v>0</v>
      </c>
      <c r="AN141" s="133">
        <f>IFERROR(VLOOKUP($Z141,Lookup!$A$1:$P$20,15,FALSE),"")</f>
        <v>0</v>
      </c>
      <c r="AO141" s="133">
        <f>IFERROR(VLOOKUP($Z141,Lookup!$A$1:$P$20,16,FALSE),"")</f>
        <v>0</v>
      </c>
      <c r="AP141" s="133">
        <f>IFERROR(VLOOKUP($Z141,Lookup!$A$1:$Q$20,17,FALSE),"")</f>
        <v>1</v>
      </c>
      <c r="AQ141" s="129"/>
      <c r="AR141" s="129"/>
      <c r="AS141" s="135"/>
      <c r="AT141" s="135"/>
      <c r="AU141" s="136">
        <f t="shared" si="18"/>
        <v>300</v>
      </c>
      <c r="AV141" s="137" t="s">
        <v>1004</v>
      </c>
      <c r="AW141" s="138"/>
      <c r="AX141" s="135"/>
      <c r="AY141" s="135"/>
      <c r="AZ141" s="135"/>
      <c r="BA141" s="135"/>
      <c r="BB141" s="135"/>
      <c r="BC141" s="135"/>
      <c r="BD141" s="135"/>
      <c r="BE141" s="147"/>
      <c r="BF141" s="135"/>
      <c r="BH141" s="150"/>
      <c r="BI141" s="129"/>
      <c r="BJ141" s="129"/>
      <c r="BK141" s="150"/>
      <c r="BN141" s="148"/>
      <c r="BO141" s="148"/>
      <c r="BP141" s="156"/>
      <c r="BV141" s="371"/>
      <c r="BW141" s="371"/>
      <c r="BX141" s="371"/>
      <c r="BY141" s="371"/>
      <c r="BZ141" s="371"/>
      <c r="CA141" s="371"/>
      <c r="CB141" s="371"/>
      <c r="CC141" s="393" t="str">
        <f t="shared" si="35"/>
        <v>Ruben Martinez</v>
      </c>
      <c r="CD141" s="394" t="str">
        <f t="shared" si="9"/>
        <v/>
      </c>
      <c r="CE141" s="394" t="str">
        <f t="shared" si="10"/>
        <v/>
      </c>
      <c r="CF141" s="394" t="str">
        <f t="shared" si="11"/>
        <v/>
      </c>
      <c r="CG141" s="394">
        <f t="shared" si="12"/>
        <v>300</v>
      </c>
    </row>
    <row r="142" spans="1:85" s="139" customFormat="1" ht="39.75" customHeight="1">
      <c r="A142" s="126" t="s">
        <v>362</v>
      </c>
      <c r="B142" s="379" t="s">
        <v>2641</v>
      </c>
      <c r="C142" s="379" t="s">
        <v>1634</v>
      </c>
      <c r="D142" s="379" t="s">
        <v>232</v>
      </c>
      <c r="E142" s="372" t="s">
        <v>40</v>
      </c>
      <c r="F142" s="372">
        <v>78009</v>
      </c>
      <c r="G142" s="129" t="s">
        <v>1635</v>
      </c>
      <c r="H142" s="130" t="s">
        <v>2642</v>
      </c>
      <c r="I142" s="129" t="s">
        <v>2640</v>
      </c>
      <c r="J142" s="131">
        <v>43868</v>
      </c>
      <c r="K142" s="129">
        <v>2167</v>
      </c>
      <c r="L142" s="94"/>
      <c r="M142" s="94"/>
      <c r="N142" s="94"/>
      <c r="O142" s="94"/>
      <c r="P142" s="94">
        <v>300</v>
      </c>
      <c r="Q142" s="94"/>
      <c r="R142" s="94"/>
      <c r="S142" s="94"/>
      <c r="T142" s="98">
        <f t="shared" si="6"/>
        <v>300</v>
      </c>
      <c r="U142" s="129" t="s">
        <v>927</v>
      </c>
      <c r="V142" s="98"/>
      <c r="W142" s="129"/>
      <c r="X142" s="129"/>
      <c r="Y142" s="132"/>
      <c r="Z142" s="133" t="str">
        <f t="shared" si="17"/>
        <v>Red</v>
      </c>
      <c r="AA142" s="133" t="str">
        <f>IFERROR(VLOOKUP($Z142,Lookup!$A$1:$P$20,2,FALSE),"")</f>
        <v>Level 6</v>
      </c>
      <c r="AB142" s="133"/>
      <c r="AC142" s="134"/>
      <c r="AD142" s="133">
        <f>IFERROR(VLOOKUP($Z142,Lookup!$A$1:$P$20,7,FALSE),"")</f>
        <v>0</v>
      </c>
      <c r="AE142" s="380"/>
      <c r="AF142" s="133">
        <f>IFERROR(VLOOKUP($Z142,Lookup!$A$1:$P$20,8,FALSE),"")</f>
        <v>1</v>
      </c>
      <c r="AG142" s="133">
        <f>IFERROR(VLOOKUP($Z142,Lookup!$A$1:$P$20,9,FALSE),"")</f>
        <v>0</v>
      </c>
      <c r="AH142" s="133"/>
      <c r="AI142" s="133">
        <f>IFERROR(VLOOKUP($Z142,Lookup!$A$1:$P$20,10,FALSE),"")</f>
        <v>2</v>
      </c>
      <c r="AJ142" s="133">
        <f>IFERROR(VLOOKUP($Z142,Lookup!$A$1:$P$20,11,FALSE),"")</f>
        <v>0</v>
      </c>
      <c r="AK142" s="133"/>
      <c r="AL142" s="133">
        <f>IFERROR(VLOOKUP($Z142,Lookup!$A$1:$P$20,13,FALSE),"")</f>
        <v>0</v>
      </c>
      <c r="AM142" s="133">
        <f>IFERROR(VLOOKUP($Z142,Lookup!$A$1:$P$20,14,FALSE),"")</f>
        <v>0</v>
      </c>
      <c r="AN142" s="133">
        <f>IFERROR(VLOOKUP($Z142,Lookup!$A$1:$P$20,15,FALSE),"")</f>
        <v>0</v>
      </c>
      <c r="AO142" s="133">
        <f>IFERROR(VLOOKUP($Z142,Lookup!$A$1:$P$20,16,FALSE),"")</f>
        <v>0</v>
      </c>
      <c r="AP142" s="133">
        <f>IFERROR(VLOOKUP($Z142,Lookup!$A$1:$Q$20,17,FALSE),"")</f>
        <v>1</v>
      </c>
      <c r="AQ142" s="129"/>
      <c r="AR142" s="129"/>
      <c r="AS142" s="135"/>
      <c r="AT142" s="135"/>
      <c r="AU142" s="136">
        <f t="shared" si="18"/>
        <v>300</v>
      </c>
      <c r="AV142" s="137" t="s">
        <v>1004</v>
      </c>
      <c r="AW142" s="138"/>
      <c r="AX142" s="135"/>
      <c r="AY142" s="135"/>
      <c r="AZ142" s="135"/>
      <c r="BA142" s="135"/>
      <c r="BB142" s="135"/>
      <c r="BC142" s="135"/>
      <c r="BD142" s="135"/>
      <c r="BE142" s="147"/>
      <c r="BF142" s="135"/>
      <c r="BH142" s="150"/>
      <c r="BI142" s="129"/>
      <c r="BJ142" s="129"/>
      <c r="BK142" s="150"/>
      <c r="BN142" s="148"/>
      <c r="BO142" s="148"/>
      <c r="BP142" s="156"/>
      <c r="BV142" s="371"/>
      <c r="BW142" s="371"/>
      <c r="BX142" s="371"/>
      <c r="BY142" s="371"/>
      <c r="BZ142" s="371"/>
      <c r="CA142" s="371"/>
      <c r="CB142" s="371"/>
      <c r="CC142" s="393" t="str">
        <f t="shared" si="35"/>
        <v>Kelsee Martinez</v>
      </c>
      <c r="CD142" s="394" t="str">
        <f t="shared" si="9"/>
        <v/>
      </c>
      <c r="CE142" s="394" t="str">
        <f t="shared" si="10"/>
        <v/>
      </c>
      <c r="CF142" s="394" t="str">
        <f t="shared" si="11"/>
        <v/>
      </c>
      <c r="CG142" s="394">
        <f t="shared" si="12"/>
        <v>300</v>
      </c>
    </row>
    <row r="143" spans="1:85" s="139" customFormat="1" ht="39.75" customHeight="1">
      <c r="A143" s="126" t="s">
        <v>362</v>
      </c>
      <c r="B143" s="379" t="s">
        <v>195</v>
      </c>
      <c r="C143" s="379" t="s">
        <v>2643</v>
      </c>
      <c r="D143" s="379" t="s">
        <v>37</v>
      </c>
      <c r="E143" s="372" t="s">
        <v>40</v>
      </c>
      <c r="F143" s="372">
        <v>78252</v>
      </c>
      <c r="G143" s="129" t="s">
        <v>2644</v>
      </c>
      <c r="H143" s="130"/>
      <c r="I143" s="129" t="s">
        <v>1444</v>
      </c>
      <c r="J143" s="131" t="s">
        <v>2955</v>
      </c>
      <c r="K143" s="129" t="s">
        <v>2956</v>
      </c>
      <c r="L143" s="94"/>
      <c r="M143" s="94"/>
      <c r="N143" s="94"/>
      <c r="O143" s="94"/>
      <c r="P143" s="94">
        <v>700</v>
      </c>
      <c r="Q143" s="94"/>
      <c r="R143" s="94"/>
      <c r="S143" s="94"/>
      <c r="T143" s="98">
        <f t="shared" si="6"/>
        <v>700</v>
      </c>
      <c r="U143" s="129" t="s">
        <v>927</v>
      </c>
      <c r="V143" s="98"/>
      <c r="W143" s="129"/>
      <c r="X143" s="129"/>
      <c r="Y143" s="132"/>
      <c r="Z143" s="133" t="str">
        <f t="shared" si="17"/>
        <v>Blue</v>
      </c>
      <c r="AA143" s="133" t="str">
        <f>IFERROR(VLOOKUP($Z143,Lookup!$A$1:$P$20,2,FALSE),"")</f>
        <v>Level 5</v>
      </c>
      <c r="AB143" s="133"/>
      <c r="AC143" s="134"/>
      <c r="AD143" s="133">
        <f>IFERROR(VLOOKUP($Z143,Lookup!$A$1:$P$20,7,FALSE),"")</f>
        <v>0</v>
      </c>
      <c r="AE143" s="380"/>
      <c r="AF143" s="133">
        <f>IFERROR(VLOOKUP($Z143,Lookup!$A$1:$P$20,8,FALSE),"")</f>
        <v>2</v>
      </c>
      <c r="AG143" s="133">
        <f>IFERROR(VLOOKUP($Z143,Lookup!$A$1:$P$20,9,FALSE),"")</f>
        <v>2</v>
      </c>
      <c r="AH143" s="133"/>
      <c r="AI143" s="133">
        <f>IFERROR(VLOOKUP($Z143,Lookup!$A$1:$P$20,10,FALSE),"")</f>
        <v>2</v>
      </c>
      <c r="AJ143" s="133">
        <f>IFERROR(VLOOKUP($Z143,Lookup!$A$1:$P$20,11,FALSE),"")</f>
        <v>0</v>
      </c>
      <c r="AK143" s="133"/>
      <c r="AL143" s="133">
        <f>IFERROR(VLOOKUP($Z143,Lookup!$A$1:$P$20,13,FALSE),"")</f>
        <v>0</v>
      </c>
      <c r="AM143" s="133">
        <f>IFERROR(VLOOKUP($Z143,Lookup!$A$1:$P$20,14,FALSE),"")</f>
        <v>0</v>
      </c>
      <c r="AN143" s="133">
        <f>IFERROR(VLOOKUP($Z143,Lookup!$A$1:$P$20,15,FALSE),"")</f>
        <v>0</v>
      </c>
      <c r="AO143" s="133">
        <f>IFERROR(VLOOKUP($Z143,Lookup!$A$1:$P$20,16,FALSE),"")</f>
        <v>0</v>
      </c>
      <c r="AP143" s="133">
        <f>IFERROR(VLOOKUP($Z143,Lookup!$A$1:$Q$20,17,FALSE),"")</f>
        <v>1</v>
      </c>
      <c r="AQ143" s="129"/>
      <c r="AR143" s="129"/>
      <c r="AS143" s="135"/>
      <c r="AT143" s="135"/>
      <c r="AU143" s="136">
        <f t="shared" si="18"/>
        <v>700</v>
      </c>
      <c r="AV143" s="137" t="s">
        <v>1004</v>
      </c>
      <c r="AW143" s="138"/>
      <c r="AX143" s="135"/>
      <c r="AY143" s="135"/>
      <c r="AZ143" s="135"/>
      <c r="BA143" s="135"/>
      <c r="BB143" s="135"/>
      <c r="BC143" s="135"/>
      <c r="BD143" s="135"/>
      <c r="BE143" s="147"/>
      <c r="BF143" s="135"/>
      <c r="BH143" s="150"/>
      <c r="BI143" s="129"/>
      <c r="BJ143" s="129"/>
      <c r="BK143" s="150"/>
      <c r="BN143" s="148"/>
      <c r="BO143" s="148"/>
      <c r="BP143" s="156"/>
      <c r="BV143" s="371"/>
      <c r="BW143" s="371"/>
      <c r="BX143" s="371"/>
      <c r="BY143" s="371"/>
      <c r="BZ143" s="371"/>
      <c r="CA143" s="371"/>
      <c r="CB143" s="371"/>
      <c r="CC143" s="393" t="str">
        <f t="shared" si="35"/>
        <v>Ruben Martinez</v>
      </c>
      <c r="CD143" s="394" t="str">
        <f t="shared" si="9"/>
        <v/>
      </c>
      <c r="CE143" s="394" t="str">
        <f t="shared" si="10"/>
        <v/>
      </c>
      <c r="CF143" s="394" t="str">
        <f t="shared" si="11"/>
        <v/>
      </c>
      <c r="CG143" s="394">
        <f t="shared" si="12"/>
        <v>700</v>
      </c>
    </row>
    <row r="144" spans="1:85" s="139" customFormat="1" ht="39.75" customHeight="1">
      <c r="A144" s="126" t="s">
        <v>362</v>
      </c>
      <c r="B144" s="379" t="s">
        <v>1588</v>
      </c>
      <c r="C144" s="379" t="s">
        <v>1589</v>
      </c>
      <c r="D144" s="379" t="s">
        <v>1586</v>
      </c>
      <c r="E144" s="372" t="s">
        <v>40</v>
      </c>
      <c r="F144" s="372">
        <v>78109</v>
      </c>
      <c r="G144" s="129" t="s">
        <v>1590</v>
      </c>
      <c r="H144" s="130" t="s">
        <v>1591</v>
      </c>
      <c r="I144" s="129"/>
      <c r="J144" s="131">
        <v>43869</v>
      </c>
      <c r="K144" s="129">
        <v>2190</v>
      </c>
      <c r="L144" s="94"/>
      <c r="M144" s="94"/>
      <c r="N144" s="94"/>
      <c r="O144" s="94"/>
      <c r="P144" s="94">
        <v>300</v>
      </c>
      <c r="Q144" s="94"/>
      <c r="R144" s="94"/>
      <c r="S144" s="94"/>
      <c r="T144" s="98">
        <f t="shared" si="6"/>
        <v>300</v>
      </c>
      <c r="U144" s="129" t="s">
        <v>927</v>
      </c>
      <c r="V144" s="98"/>
      <c r="W144" s="129"/>
      <c r="X144" s="129"/>
      <c r="Y144" s="132"/>
      <c r="Z144" s="133" t="str">
        <f t="shared" si="17"/>
        <v>Red</v>
      </c>
      <c r="AA144" s="133" t="str">
        <f>IFERROR(VLOOKUP($Z144,Lookup!$A$1:$P$20,2,FALSE),"")</f>
        <v>Level 6</v>
      </c>
      <c r="AB144" s="133"/>
      <c r="AC144" s="134"/>
      <c r="AD144" s="133">
        <f>IFERROR(VLOOKUP($Z144,Lookup!$A$1:$P$20,7,FALSE),"")</f>
        <v>0</v>
      </c>
      <c r="AE144" s="380"/>
      <c r="AF144" s="133">
        <f>IFERROR(VLOOKUP($Z144,Lookup!$A$1:$P$20,8,FALSE),"")</f>
        <v>1</v>
      </c>
      <c r="AG144" s="133">
        <f>IFERROR(VLOOKUP($Z144,Lookup!$A$1:$P$20,9,FALSE),"")</f>
        <v>0</v>
      </c>
      <c r="AH144" s="133"/>
      <c r="AI144" s="133">
        <f>IFERROR(VLOOKUP($Z144,Lookup!$A$1:$P$20,10,FALSE),"")</f>
        <v>2</v>
      </c>
      <c r="AJ144" s="133">
        <f>IFERROR(VLOOKUP($Z144,Lookup!$A$1:$P$20,11,FALSE),"")</f>
        <v>0</v>
      </c>
      <c r="AK144" s="133"/>
      <c r="AL144" s="133">
        <f>IFERROR(VLOOKUP($Z144,Lookup!$A$1:$P$20,13,FALSE),"")</f>
        <v>0</v>
      </c>
      <c r="AM144" s="133">
        <f>IFERROR(VLOOKUP($Z144,Lookup!$A$1:$P$20,14,FALSE),"")</f>
        <v>0</v>
      </c>
      <c r="AN144" s="133">
        <f>IFERROR(VLOOKUP($Z144,Lookup!$A$1:$P$20,15,FALSE),"")</f>
        <v>0</v>
      </c>
      <c r="AO144" s="133">
        <f>IFERROR(VLOOKUP($Z144,Lookup!$A$1:$P$20,16,FALSE),"")</f>
        <v>0</v>
      </c>
      <c r="AP144" s="133">
        <f>IFERROR(VLOOKUP($Z144,Lookup!$A$1:$Q$20,17,FALSE),"")</f>
        <v>1</v>
      </c>
      <c r="AQ144" s="129"/>
      <c r="AR144" s="129"/>
      <c r="AS144" s="135"/>
      <c r="AT144" s="135"/>
      <c r="AU144" s="136">
        <f t="shared" si="18"/>
        <v>300</v>
      </c>
      <c r="AV144" s="137" t="s">
        <v>1004</v>
      </c>
      <c r="AW144" s="138"/>
      <c r="AX144" s="135"/>
      <c r="AY144" s="135"/>
      <c r="AZ144" s="135"/>
      <c r="BA144" s="135"/>
      <c r="BB144" s="135"/>
      <c r="BC144" s="135"/>
      <c r="BD144" s="135"/>
      <c r="BE144" s="147"/>
      <c r="BF144" s="135"/>
      <c r="BH144" s="150"/>
      <c r="BI144" s="129"/>
      <c r="BJ144" s="129"/>
      <c r="BK144" s="150"/>
      <c r="BN144" s="148"/>
      <c r="BO144" s="148"/>
      <c r="BP144" s="156"/>
      <c r="BV144" s="371"/>
      <c r="BW144" s="371"/>
      <c r="BX144" s="371"/>
      <c r="BY144" s="371"/>
      <c r="BZ144" s="371"/>
      <c r="CA144" s="371"/>
      <c r="CB144" s="371"/>
      <c r="CC144" s="393" t="s">
        <v>2901</v>
      </c>
      <c r="CD144" s="394" t="str">
        <f t="shared" si="9"/>
        <v/>
      </c>
      <c r="CE144" s="394" t="str">
        <f t="shared" si="10"/>
        <v/>
      </c>
      <c r="CF144" s="394" t="str">
        <f t="shared" si="11"/>
        <v/>
      </c>
      <c r="CG144" s="394">
        <f t="shared" si="12"/>
        <v>300</v>
      </c>
    </row>
    <row r="145" spans="1:85" s="139" customFormat="1" ht="39.75" customHeight="1">
      <c r="A145" s="126" t="s">
        <v>362</v>
      </c>
      <c r="B145" s="379" t="s">
        <v>2645</v>
      </c>
      <c r="C145" s="379" t="s">
        <v>2014</v>
      </c>
      <c r="D145" s="379" t="s">
        <v>37</v>
      </c>
      <c r="E145" s="372" t="s">
        <v>40</v>
      </c>
      <c r="F145" s="372">
        <v>78245</v>
      </c>
      <c r="G145" s="129" t="s">
        <v>2646</v>
      </c>
      <c r="H145" s="130" t="s">
        <v>2016</v>
      </c>
      <c r="I145" s="129" t="s">
        <v>1444</v>
      </c>
      <c r="J145" s="131">
        <v>43864</v>
      </c>
      <c r="K145" s="129">
        <v>2118</v>
      </c>
      <c r="L145" s="94"/>
      <c r="M145" s="94"/>
      <c r="N145" s="94"/>
      <c r="O145" s="94"/>
      <c r="P145" s="94">
        <v>300</v>
      </c>
      <c r="Q145" s="94"/>
      <c r="R145" s="94"/>
      <c r="S145" s="94"/>
      <c r="T145" s="98">
        <f t="shared" si="6"/>
        <v>300</v>
      </c>
      <c r="U145" s="129" t="s">
        <v>927</v>
      </c>
      <c r="V145" s="98"/>
      <c r="W145" s="129"/>
      <c r="X145" s="129"/>
      <c r="Y145" s="132"/>
      <c r="Z145" s="133" t="str">
        <f t="shared" si="17"/>
        <v>Red</v>
      </c>
      <c r="AA145" s="133" t="str">
        <f>IFERROR(VLOOKUP($Z145,Lookup!$A$1:$P$20,2,FALSE),"")</f>
        <v>Level 6</v>
      </c>
      <c r="AB145" s="133"/>
      <c r="AC145" s="134"/>
      <c r="AD145" s="133"/>
      <c r="AE145" s="380"/>
      <c r="AF145" s="133">
        <f>IFERROR(VLOOKUP($Z145,Lookup!$A$1:$P$20,8,FALSE),"")</f>
        <v>1</v>
      </c>
      <c r="AG145" s="133">
        <f>IFERROR(VLOOKUP($Z145,Lookup!$A$1:$P$20,9,FALSE),"")</f>
        <v>0</v>
      </c>
      <c r="AH145" s="133"/>
      <c r="AI145" s="133">
        <f>IFERROR(VLOOKUP($Z145,Lookup!$A$1:$P$20,10,FALSE),"")</f>
        <v>2</v>
      </c>
      <c r="AJ145" s="133">
        <f>IFERROR(VLOOKUP($Z145,Lookup!$A$1:$P$20,11,FALSE),"")</f>
        <v>0</v>
      </c>
      <c r="AK145" s="133"/>
      <c r="AL145" s="133">
        <f>IFERROR(VLOOKUP($Z145,Lookup!$A$1:$P$20,13,FALSE),"")</f>
        <v>0</v>
      </c>
      <c r="AM145" s="133">
        <f>IFERROR(VLOOKUP($Z145,Lookup!$A$1:$P$20,14,FALSE),"")</f>
        <v>0</v>
      </c>
      <c r="AN145" s="133">
        <f>IFERROR(VLOOKUP($Z145,Lookup!$A$1:$P$20,15,FALSE),"")</f>
        <v>0</v>
      </c>
      <c r="AO145" s="133">
        <f>IFERROR(VLOOKUP($Z145,Lookup!$A$1:$P$20,16,FALSE),"")</f>
        <v>0</v>
      </c>
      <c r="AP145" s="133">
        <f>IFERROR(VLOOKUP($Z145,Lookup!$A$1:$Q$20,17,FALSE),"")</f>
        <v>1</v>
      </c>
      <c r="AQ145" s="129"/>
      <c r="AR145" s="129"/>
      <c r="AS145" s="135"/>
      <c r="AT145" s="135"/>
      <c r="AU145" s="136">
        <f t="shared" si="18"/>
        <v>300</v>
      </c>
      <c r="AV145" s="137" t="s">
        <v>1004</v>
      </c>
      <c r="AW145" s="138"/>
      <c r="AX145" s="135"/>
      <c r="AY145" s="135"/>
      <c r="AZ145" s="135"/>
      <c r="BA145" s="135"/>
      <c r="BB145" s="135"/>
      <c r="BC145" s="135"/>
      <c r="BD145" s="135"/>
      <c r="BE145" s="147"/>
      <c r="BF145" s="135"/>
      <c r="BH145" s="150"/>
      <c r="BI145" s="129"/>
      <c r="BJ145" s="129"/>
      <c r="BK145" s="150"/>
      <c r="BN145" s="148"/>
      <c r="BO145" s="148"/>
      <c r="BP145" s="156"/>
      <c r="BV145" s="371"/>
      <c r="BW145" s="371"/>
      <c r="BX145" s="371"/>
      <c r="BY145" s="371"/>
      <c r="BZ145" s="371"/>
      <c r="CA145" s="371"/>
      <c r="CB145" s="371"/>
      <c r="CC145" s="393" t="str">
        <f t="shared" ref="CC145:CC150" si="36">I145</f>
        <v>Ruben Martinez</v>
      </c>
      <c r="CD145" s="394" t="str">
        <f t="shared" si="9"/>
        <v/>
      </c>
      <c r="CE145" s="394" t="str">
        <f t="shared" si="10"/>
        <v/>
      </c>
      <c r="CF145" s="394" t="str">
        <f t="shared" si="11"/>
        <v/>
      </c>
      <c r="CG145" s="394">
        <f t="shared" si="12"/>
        <v>300</v>
      </c>
    </row>
    <row r="146" spans="1:85" s="139" customFormat="1" ht="39.75" customHeight="1">
      <c r="A146" s="126" t="s">
        <v>362</v>
      </c>
      <c r="B146" s="379" t="s">
        <v>2307</v>
      </c>
      <c r="C146" s="379" t="s">
        <v>2308</v>
      </c>
      <c r="D146" s="379" t="s">
        <v>48</v>
      </c>
      <c r="E146" s="372" t="s">
        <v>40</v>
      </c>
      <c r="F146" s="372">
        <v>78023</v>
      </c>
      <c r="G146" s="129" t="s">
        <v>2313</v>
      </c>
      <c r="H146" s="130" t="s">
        <v>2651</v>
      </c>
      <c r="I146" s="129" t="s">
        <v>1444</v>
      </c>
      <c r="J146" s="131"/>
      <c r="K146" s="129">
        <v>2641</v>
      </c>
      <c r="L146" s="94"/>
      <c r="M146" s="94"/>
      <c r="N146" s="94"/>
      <c r="O146" s="94"/>
      <c r="P146" s="94"/>
      <c r="Q146" s="94">
        <v>1500</v>
      </c>
      <c r="R146" s="94"/>
      <c r="S146" s="94"/>
      <c r="T146" s="98">
        <f t="shared" si="6"/>
        <v>1500</v>
      </c>
      <c r="U146" s="129" t="s">
        <v>927</v>
      </c>
      <c r="V146" s="98"/>
      <c r="W146" s="129"/>
      <c r="X146" s="129"/>
      <c r="Y146" s="132"/>
      <c r="Z146" s="133" t="str">
        <f t="shared" si="17"/>
        <v>Trophy</v>
      </c>
      <c r="AA146" s="133" t="str">
        <f>IFERROR(VLOOKUP($Z146,Lookup!$A$1:$P$20,2,FALSE),"")</f>
        <v>Level 4</v>
      </c>
      <c r="AB146" s="133"/>
      <c r="AC146" s="134"/>
      <c r="AD146" s="133"/>
      <c r="AE146" s="380"/>
      <c r="AF146" s="133">
        <f>IFERROR(VLOOKUP($Z146,Lookup!$A$1:$P$20,8,FALSE),"")</f>
        <v>2</v>
      </c>
      <c r="AG146" s="133">
        <f>IFERROR(VLOOKUP($Z146,Lookup!$A$1:$P$20,9,FALSE),"")</f>
        <v>2</v>
      </c>
      <c r="AH146" s="133"/>
      <c r="AI146" s="133">
        <f>IFERROR(VLOOKUP($Z146,Lookup!$A$1:$P$20,10,FALSE),"")</f>
        <v>4</v>
      </c>
      <c r="AJ146" s="133" t="str">
        <f>IFERROR(VLOOKUP($Z146,Lookup!$A$1:$P$20,11,FALSE),"")</f>
        <v>Yes</v>
      </c>
      <c r="AK146" s="133"/>
      <c r="AL146" s="133" t="str">
        <f>IFERROR(VLOOKUP($Z146,Lookup!$A$1:$P$20,13,FALSE),"")</f>
        <v>Yes</v>
      </c>
      <c r="AM146" s="133">
        <f>IFERROR(VLOOKUP($Z146,Lookup!$A$1:$P$20,14,FALSE),"")</f>
        <v>0</v>
      </c>
      <c r="AN146" s="133">
        <f>IFERROR(VLOOKUP($Z146,Lookup!$A$1:$P$20,15,FALSE),"")</f>
        <v>0</v>
      </c>
      <c r="AO146" s="133">
        <f>IFERROR(VLOOKUP($Z146,Lookup!$A$1:$P$20,16,FALSE),"")</f>
        <v>0</v>
      </c>
      <c r="AP146" s="133">
        <f>IFERROR(VLOOKUP($Z146,Lookup!$A$1:$Q$20,17,FALSE),"")</f>
        <v>2</v>
      </c>
      <c r="AQ146" s="129"/>
      <c r="AR146" s="129"/>
      <c r="AS146" s="135"/>
      <c r="AT146" s="135"/>
      <c r="AU146" s="136">
        <f t="shared" si="18"/>
        <v>0</v>
      </c>
      <c r="AV146" s="137" t="s">
        <v>2311</v>
      </c>
      <c r="AW146" s="138"/>
      <c r="AX146" s="135"/>
      <c r="AY146" s="135"/>
      <c r="AZ146" s="135"/>
      <c r="BA146" s="135"/>
      <c r="BB146" s="135"/>
      <c r="BC146" s="135"/>
      <c r="BD146" s="135">
        <v>1</v>
      </c>
      <c r="BE146" s="147"/>
      <c r="BF146" s="135"/>
      <c r="BH146" s="150"/>
      <c r="BI146" s="129"/>
      <c r="BJ146" s="129"/>
      <c r="BK146" s="150"/>
      <c r="BN146" s="381" t="s">
        <v>2851</v>
      </c>
      <c r="BO146" s="381"/>
      <c r="BP146" s="382" t="s">
        <v>2875</v>
      </c>
      <c r="BV146" s="371"/>
      <c r="BW146" s="371"/>
      <c r="BX146" s="371"/>
      <c r="BY146" s="371"/>
      <c r="BZ146" s="371"/>
      <c r="CA146" s="371"/>
      <c r="CB146" s="371"/>
      <c r="CC146" s="393" t="str">
        <f t="shared" si="36"/>
        <v>Ruben Martinez</v>
      </c>
      <c r="CD146" s="394" t="str">
        <f t="shared" si="9"/>
        <v/>
      </c>
      <c r="CE146" s="394" t="str">
        <f t="shared" si="10"/>
        <v/>
      </c>
      <c r="CF146" s="394" t="str">
        <f t="shared" si="11"/>
        <v/>
      </c>
      <c r="CG146" s="394">
        <f t="shared" si="12"/>
        <v>1500</v>
      </c>
    </row>
    <row r="147" spans="1:85" s="139" customFormat="1" ht="39.75" customHeight="1">
      <c r="A147" s="126" t="s">
        <v>362</v>
      </c>
      <c r="B147" s="379" t="s">
        <v>1734</v>
      </c>
      <c r="C147" s="379" t="s">
        <v>1735</v>
      </c>
      <c r="D147" s="379" t="s">
        <v>37</v>
      </c>
      <c r="E147" s="372" t="s">
        <v>40</v>
      </c>
      <c r="F147" s="372">
        <v>78230</v>
      </c>
      <c r="G147" s="129" t="s">
        <v>1736</v>
      </c>
      <c r="H147" s="405" t="s">
        <v>1737</v>
      </c>
      <c r="I147" s="129" t="s">
        <v>1444</v>
      </c>
      <c r="J147" s="131">
        <v>43871</v>
      </c>
      <c r="K147" s="129">
        <v>2242</v>
      </c>
      <c r="L147" s="94"/>
      <c r="M147" s="94"/>
      <c r="N147" s="94"/>
      <c r="O147" s="94"/>
      <c r="P147" s="94">
        <v>300</v>
      </c>
      <c r="Q147" s="94"/>
      <c r="R147" s="94"/>
      <c r="S147" s="94"/>
      <c r="T147" s="98">
        <f t="shared" si="6"/>
        <v>300</v>
      </c>
      <c r="U147" s="129" t="s">
        <v>927</v>
      </c>
      <c r="V147" s="98"/>
      <c r="W147" s="129"/>
      <c r="X147" s="129"/>
      <c r="Y147" s="132"/>
      <c r="Z147" s="133" t="str">
        <f t="shared" si="17"/>
        <v>Red</v>
      </c>
      <c r="AA147" s="133" t="str">
        <f>IFERROR(VLOOKUP($Z147,Lookup!$A$1:$P$20,2,FALSE),"")</f>
        <v>Level 6</v>
      </c>
      <c r="AB147" s="133"/>
      <c r="AC147" s="134"/>
      <c r="AD147" s="133">
        <f>IFERROR(VLOOKUP($Z147,Lookup!$A$1:$P$20,7,FALSE),"")</f>
        <v>0</v>
      </c>
      <c r="AE147" s="380"/>
      <c r="AF147" s="133">
        <f>IFERROR(VLOOKUP($Z147,Lookup!$A$1:$P$20,8,FALSE),"")</f>
        <v>1</v>
      </c>
      <c r="AG147" s="133">
        <f>IFERROR(VLOOKUP($Z147,Lookup!$A$1:$P$20,9,FALSE),"")</f>
        <v>0</v>
      </c>
      <c r="AH147" s="133"/>
      <c r="AI147" s="133">
        <f>IFERROR(VLOOKUP($Z147,Lookup!$A$1:$P$20,10,FALSE),"")</f>
        <v>2</v>
      </c>
      <c r="AJ147" s="133">
        <f>IFERROR(VLOOKUP($Z147,Lookup!$A$1:$P$20,11,FALSE),"")</f>
        <v>0</v>
      </c>
      <c r="AK147" s="133"/>
      <c r="AL147" s="133">
        <f>IFERROR(VLOOKUP($Z147,Lookup!$A$1:$P$20,13,FALSE),"")</f>
        <v>0</v>
      </c>
      <c r="AM147" s="133">
        <f>IFERROR(VLOOKUP($Z147,Lookup!$A$1:$P$20,14,FALSE),"")</f>
        <v>0</v>
      </c>
      <c r="AN147" s="133">
        <f>IFERROR(VLOOKUP($Z147,Lookup!$A$1:$P$20,15,FALSE),"")</f>
        <v>0</v>
      </c>
      <c r="AO147" s="133">
        <f>IFERROR(VLOOKUP($Z147,Lookup!$A$1:$P$20,16,FALSE),"")</f>
        <v>0</v>
      </c>
      <c r="AP147" s="133">
        <f>IFERROR(VLOOKUP($Z147,Lookup!$A$1:$Q$20,17,FALSE),"")</f>
        <v>1</v>
      </c>
      <c r="AQ147" s="129"/>
      <c r="AR147" s="129"/>
      <c r="AS147" s="135"/>
      <c r="AT147" s="135"/>
      <c r="AU147" s="136">
        <f t="shared" si="18"/>
        <v>300</v>
      </c>
      <c r="AV147" s="137" t="s">
        <v>1004</v>
      </c>
      <c r="AW147" s="138"/>
      <c r="AX147" s="135"/>
      <c r="AY147" s="135"/>
      <c r="AZ147" s="135"/>
      <c r="BA147" s="135"/>
      <c r="BB147" s="135"/>
      <c r="BC147" s="135"/>
      <c r="BD147" s="135"/>
      <c r="BE147" s="135"/>
      <c r="BF147" s="135"/>
      <c r="BH147" s="150"/>
      <c r="BI147" s="129"/>
      <c r="BJ147" s="129"/>
      <c r="BK147" s="150"/>
      <c r="BN147" s="148"/>
      <c r="BO147" s="148"/>
      <c r="BP147" s="156"/>
      <c r="BV147" s="371"/>
      <c r="BW147" s="371"/>
      <c r="BX147" s="371"/>
      <c r="BY147" s="371"/>
      <c r="BZ147" s="371"/>
      <c r="CA147" s="371"/>
      <c r="CB147" s="371"/>
      <c r="CC147" s="393" t="str">
        <f t="shared" si="36"/>
        <v>Ruben Martinez</v>
      </c>
      <c r="CD147" s="394" t="str">
        <f t="shared" si="9"/>
        <v/>
      </c>
      <c r="CE147" s="394" t="str">
        <f t="shared" si="10"/>
        <v/>
      </c>
      <c r="CF147" s="394" t="str">
        <f t="shared" si="11"/>
        <v/>
      </c>
      <c r="CG147" s="394">
        <f t="shared" si="12"/>
        <v>300</v>
      </c>
    </row>
    <row r="148" spans="1:85" s="139" customFormat="1" ht="39.75" customHeight="1">
      <c r="A148" s="126" t="s">
        <v>2529</v>
      </c>
      <c r="B148" s="379" t="s">
        <v>1166</v>
      </c>
      <c r="C148" s="379" t="s">
        <v>1167</v>
      </c>
      <c r="D148" s="379" t="s">
        <v>37</v>
      </c>
      <c r="E148" s="372" t="s">
        <v>40</v>
      </c>
      <c r="F148" s="372">
        <v>78218</v>
      </c>
      <c r="G148" s="129" t="s">
        <v>750</v>
      </c>
      <c r="H148" s="405" t="s">
        <v>507</v>
      </c>
      <c r="I148" s="129" t="s">
        <v>1168</v>
      </c>
      <c r="J148" s="131"/>
      <c r="K148" s="129"/>
      <c r="L148" s="94"/>
      <c r="M148" s="94"/>
      <c r="N148" s="94"/>
      <c r="O148" s="94"/>
      <c r="P148" s="94">
        <v>300</v>
      </c>
      <c r="Q148" s="94"/>
      <c r="R148" s="94"/>
      <c r="S148" s="94"/>
      <c r="T148" s="98">
        <f t="shared" si="6"/>
        <v>300</v>
      </c>
      <c r="U148" s="129" t="s">
        <v>931</v>
      </c>
      <c r="V148" s="98"/>
      <c r="W148" s="129"/>
      <c r="X148" s="129"/>
      <c r="Y148" s="132"/>
      <c r="Z148" s="133" t="str">
        <f t="shared" si="17"/>
        <v>Red</v>
      </c>
      <c r="AA148" s="133" t="str">
        <f>IFERROR(VLOOKUP($Z148,Lookup!$A$1:$P$20,2,FALSE),"")</f>
        <v>Level 6</v>
      </c>
      <c r="AB148" s="133"/>
      <c r="AC148" s="134"/>
      <c r="AD148" s="133">
        <f>IFERROR(VLOOKUP($Z148,Lookup!$A$1:$P$20,7,FALSE),"")</f>
        <v>0</v>
      </c>
      <c r="AE148" s="380"/>
      <c r="AF148" s="133">
        <f>IFERROR(VLOOKUP($Z148,Lookup!$A$1:$P$20,8,FALSE),"")</f>
        <v>1</v>
      </c>
      <c r="AG148" s="133">
        <f>IFERROR(VLOOKUP($Z148,Lookup!$A$1:$P$20,9,FALSE),"")</f>
        <v>0</v>
      </c>
      <c r="AH148" s="133"/>
      <c r="AI148" s="133">
        <f>IFERROR(VLOOKUP($Z148,Lookup!$A$1:$P$20,10,FALSE),"")</f>
        <v>2</v>
      </c>
      <c r="AJ148" s="133">
        <f>IFERROR(VLOOKUP($Z148,Lookup!$A$1:$P$20,11,FALSE),"")</f>
        <v>0</v>
      </c>
      <c r="AK148" s="133"/>
      <c r="AL148" s="133">
        <f>IFERROR(VLOOKUP($Z148,Lookup!$A$1:$P$20,13,FALSE),"")</f>
        <v>0</v>
      </c>
      <c r="AM148" s="133">
        <f>IFERROR(VLOOKUP($Z148,Lookup!$A$1:$P$20,14,FALSE),"")</f>
        <v>0</v>
      </c>
      <c r="AN148" s="133">
        <f>IFERROR(VLOOKUP($Z148,Lookup!$A$1:$P$20,15,FALSE),"")</f>
        <v>0</v>
      </c>
      <c r="AO148" s="133">
        <f>IFERROR(VLOOKUP($Z148,Lookup!$A$1:$P$20,16,FALSE),"")</f>
        <v>0</v>
      </c>
      <c r="AP148" s="133">
        <f>IFERROR(VLOOKUP($Z148,Lookup!$A$1:$Q$20,17,FALSE),"")</f>
        <v>1</v>
      </c>
      <c r="AQ148" s="129"/>
      <c r="AR148" s="129"/>
      <c r="AS148" s="135"/>
      <c r="AT148" s="135"/>
      <c r="AU148" s="136">
        <f t="shared" si="18"/>
        <v>300</v>
      </c>
      <c r="AV148" s="137" t="s">
        <v>1004</v>
      </c>
      <c r="AW148" s="138"/>
      <c r="AX148" s="135"/>
      <c r="AY148" s="135"/>
      <c r="AZ148" s="135"/>
      <c r="BA148" s="135"/>
      <c r="BB148" s="135"/>
      <c r="BC148" s="135"/>
      <c r="BD148" s="135"/>
      <c r="BE148" s="135"/>
      <c r="BF148" s="135"/>
      <c r="BH148" s="150"/>
      <c r="BI148" s="129"/>
      <c r="BJ148" s="129"/>
      <c r="BK148" s="150"/>
      <c r="BN148" s="148"/>
      <c r="BO148" s="148"/>
      <c r="BP148" s="156"/>
      <c r="BV148" s="371"/>
      <c r="BW148" s="371"/>
      <c r="BX148" s="371"/>
      <c r="BY148" s="371"/>
      <c r="BZ148" s="371"/>
      <c r="CA148" s="371"/>
      <c r="CB148" s="371"/>
      <c r="CC148" s="393" t="str">
        <f t="shared" si="36"/>
        <v>Lori Ellerson</v>
      </c>
      <c r="CD148" s="394" t="str">
        <f t="shared" si="9"/>
        <v/>
      </c>
      <c r="CE148" s="394" t="str">
        <f t="shared" si="10"/>
        <v/>
      </c>
      <c r="CF148" s="394" t="str">
        <f t="shared" si="11"/>
        <v/>
      </c>
      <c r="CG148" s="394">
        <f t="shared" si="12"/>
        <v>300</v>
      </c>
    </row>
    <row r="149" spans="1:85" s="139" customFormat="1" ht="39.75" customHeight="1">
      <c r="A149" s="126" t="s">
        <v>362</v>
      </c>
      <c r="B149" s="379" t="s">
        <v>2674</v>
      </c>
      <c r="C149" s="379" t="s">
        <v>2675</v>
      </c>
      <c r="D149" s="379" t="s">
        <v>1441</v>
      </c>
      <c r="E149" s="372" t="s">
        <v>40</v>
      </c>
      <c r="F149" s="372">
        <v>78108</v>
      </c>
      <c r="G149" s="129" t="s">
        <v>2097</v>
      </c>
      <c r="H149" s="405" t="s">
        <v>2098</v>
      </c>
      <c r="I149" s="129" t="s">
        <v>1168</v>
      </c>
      <c r="J149" s="131">
        <v>43871</v>
      </c>
      <c r="K149" s="129">
        <v>2242</v>
      </c>
      <c r="L149" s="94"/>
      <c r="M149" s="94"/>
      <c r="N149" s="94"/>
      <c r="O149" s="94"/>
      <c r="P149" s="94">
        <v>300</v>
      </c>
      <c r="Q149" s="94"/>
      <c r="R149" s="94"/>
      <c r="S149" s="94"/>
      <c r="T149" s="98">
        <f t="shared" si="6"/>
        <v>300</v>
      </c>
      <c r="U149" s="129" t="s">
        <v>927</v>
      </c>
      <c r="V149" s="98"/>
      <c r="W149" s="129"/>
      <c r="X149" s="129"/>
      <c r="Y149" s="132"/>
      <c r="Z149" s="133" t="str">
        <f t="shared" si="17"/>
        <v>Red</v>
      </c>
      <c r="AA149" s="133" t="str">
        <f>IFERROR(VLOOKUP($Z149,Lookup!$A$1:$P$20,2,FALSE),"")</f>
        <v>Level 6</v>
      </c>
      <c r="AB149" s="133"/>
      <c r="AC149" s="134"/>
      <c r="AD149" s="133">
        <f>IFERROR(VLOOKUP($Z149,Lookup!$A$1:$P$20,7,FALSE),"")</f>
        <v>0</v>
      </c>
      <c r="AE149" s="380"/>
      <c r="AF149" s="133">
        <f>IFERROR(VLOOKUP($Z149,Lookup!$A$1:$P$20,8,FALSE),"")</f>
        <v>1</v>
      </c>
      <c r="AG149" s="133">
        <f>IFERROR(VLOOKUP($Z149,Lookup!$A$1:$P$20,9,FALSE),"")</f>
        <v>0</v>
      </c>
      <c r="AH149" s="133"/>
      <c r="AI149" s="133">
        <f>IFERROR(VLOOKUP($Z149,Lookup!$A$1:$P$20,10,FALSE),"")</f>
        <v>2</v>
      </c>
      <c r="AJ149" s="133">
        <f>IFERROR(VLOOKUP($Z149,Lookup!$A$1:$P$20,11,FALSE),"")</f>
        <v>0</v>
      </c>
      <c r="AK149" s="133"/>
      <c r="AL149" s="133">
        <f>IFERROR(VLOOKUP($Z149,Lookup!$A$1:$P$20,13,FALSE),"")</f>
        <v>0</v>
      </c>
      <c r="AM149" s="133">
        <f>IFERROR(VLOOKUP($Z149,Lookup!$A$1:$P$20,14,FALSE),"")</f>
        <v>0</v>
      </c>
      <c r="AN149" s="133">
        <f>IFERROR(VLOOKUP($Z149,Lookup!$A$1:$P$20,15,FALSE),"")</f>
        <v>0</v>
      </c>
      <c r="AO149" s="133">
        <f>IFERROR(VLOOKUP($Z149,Lookup!$A$1:$P$20,16,FALSE),"")</f>
        <v>0</v>
      </c>
      <c r="AP149" s="133">
        <f>IFERROR(VLOOKUP($Z149,Lookup!$A$1:$Q$20,17,FALSE),"")</f>
        <v>1</v>
      </c>
      <c r="AQ149" s="129"/>
      <c r="AR149" s="129"/>
      <c r="AS149" s="135"/>
      <c r="AT149" s="135"/>
      <c r="AU149" s="136">
        <f t="shared" si="18"/>
        <v>300</v>
      </c>
      <c r="AV149" s="137" t="s">
        <v>1004</v>
      </c>
      <c r="AW149" s="138"/>
      <c r="AX149" s="135"/>
      <c r="AY149" s="135"/>
      <c r="AZ149" s="135"/>
      <c r="BA149" s="135"/>
      <c r="BB149" s="135"/>
      <c r="BC149" s="135"/>
      <c r="BD149" s="135"/>
      <c r="BE149" s="135"/>
      <c r="BF149" s="135"/>
      <c r="BH149" s="150"/>
      <c r="BI149" s="129"/>
      <c r="BJ149" s="129"/>
      <c r="BK149" s="150"/>
      <c r="BN149" s="148"/>
      <c r="BO149" s="148"/>
      <c r="BP149" s="156"/>
      <c r="BV149" s="371"/>
      <c r="BW149" s="371"/>
      <c r="BX149" s="371"/>
      <c r="BY149" s="371"/>
      <c r="BZ149" s="371"/>
      <c r="CA149" s="371"/>
      <c r="CB149" s="371"/>
      <c r="CC149" s="393" t="str">
        <f t="shared" si="36"/>
        <v>Lori Ellerson</v>
      </c>
      <c r="CD149" s="394" t="str">
        <f t="shared" si="9"/>
        <v/>
      </c>
      <c r="CE149" s="394" t="str">
        <f t="shared" si="10"/>
        <v/>
      </c>
      <c r="CF149" s="394" t="str">
        <f t="shared" si="11"/>
        <v/>
      </c>
      <c r="CG149" s="394">
        <f t="shared" si="12"/>
        <v>300</v>
      </c>
    </row>
    <row r="150" spans="1:85" s="139" customFormat="1" ht="39.75" customHeight="1">
      <c r="A150" s="126" t="s">
        <v>362</v>
      </c>
      <c r="B150" s="379" t="s">
        <v>2652</v>
      </c>
      <c r="C150" s="379" t="s">
        <v>2061</v>
      </c>
      <c r="D150" s="379" t="s">
        <v>192</v>
      </c>
      <c r="E150" s="372" t="s">
        <v>40</v>
      </c>
      <c r="F150" s="372">
        <v>78006</v>
      </c>
      <c r="G150" s="129" t="s">
        <v>2062</v>
      </c>
      <c r="H150" s="405" t="s">
        <v>2063</v>
      </c>
      <c r="I150" s="129" t="s">
        <v>1038</v>
      </c>
      <c r="J150" s="131">
        <v>43871</v>
      </c>
      <c r="K150" s="129" t="s">
        <v>2957</v>
      </c>
      <c r="L150" s="94"/>
      <c r="M150" s="94"/>
      <c r="N150" s="94"/>
      <c r="O150" s="94"/>
      <c r="P150" s="94"/>
      <c r="Q150" s="94"/>
      <c r="R150" s="94">
        <v>2700</v>
      </c>
      <c r="S150" s="94"/>
      <c r="T150" s="98">
        <f t="shared" si="6"/>
        <v>2700</v>
      </c>
      <c r="U150" s="129" t="s">
        <v>927</v>
      </c>
      <c r="V150" s="98"/>
      <c r="W150" s="129"/>
      <c r="X150" s="129"/>
      <c r="Y150" s="132"/>
      <c r="Z150" s="133" t="str">
        <f t="shared" si="17"/>
        <v>Reserve</v>
      </c>
      <c r="AA150" s="133" t="str">
        <f>IFERROR(VLOOKUP($Z150,Lookup!$A$1:$P$20,2,FALSE),"")</f>
        <v>Level 3</v>
      </c>
      <c r="AB150" s="133"/>
      <c r="AC150" s="134"/>
      <c r="AD150" s="133">
        <f>IFERROR(VLOOKUP($Z150,Lookup!$A$1:$P$20,7,FALSE),"")</f>
        <v>0</v>
      </c>
      <c r="AE150" s="380"/>
      <c r="AF150" s="133">
        <f>IFERROR(VLOOKUP($Z150,Lookup!$A$1:$P$20,8,FALSE),"")</f>
        <v>4</v>
      </c>
      <c r="AG150" s="133">
        <f>IFERROR(VLOOKUP($Z150,Lookup!$A$1:$P$20,9,FALSE),"")</f>
        <v>2</v>
      </c>
      <c r="AH150" s="133"/>
      <c r="AI150" s="133">
        <f>IFERROR(VLOOKUP($Z150,Lookup!$A$1:$P$20,10,FALSE),"")</f>
        <v>4</v>
      </c>
      <c r="AJ150" s="133" t="str">
        <f>IFERROR(VLOOKUP($Z150,Lookup!$A$1:$P$20,11,FALSE),"")</f>
        <v>Yes</v>
      </c>
      <c r="AK150" s="133"/>
      <c r="AL150" s="133" t="str">
        <f>IFERROR(VLOOKUP($Z150,Lookup!$A$1:$P$20,13,FALSE),"")</f>
        <v>Yes</v>
      </c>
      <c r="AM150" s="133">
        <f>IFERROR(VLOOKUP($Z150,Lookup!$A$1:$P$20,14,FALSE),"")</f>
        <v>0</v>
      </c>
      <c r="AN150" s="133">
        <f>IFERROR(VLOOKUP($Z150,Lookup!$A$1:$P$20,15,FALSE),"")</f>
        <v>0</v>
      </c>
      <c r="AO150" s="133">
        <f>IFERROR(VLOOKUP($Z150,Lookup!$A$1:$P$20,16,FALSE),"")</f>
        <v>0</v>
      </c>
      <c r="AP150" s="133">
        <f>IFERROR(VLOOKUP($Z150,Lookup!$A$1:$Q$20,17,FALSE),"")</f>
        <v>2</v>
      </c>
      <c r="AQ150" s="129"/>
      <c r="AR150" s="129"/>
      <c r="AS150" s="135"/>
      <c r="AT150" s="135"/>
      <c r="AU150" s="136">
        <f t="shared" si="18"/>
        <v>0</v>
      </c>
      <c r="AV150" s="137" t="s">
        <v>2064</v>
      </c>
      <c r="AW150" s="138"/>
      <c r="AX150" s="135"/>
      <c r="AY150" s="135"/>
      <c r="AZ150" s="135"/>
      <c r="BA150" s="135"/>
      <c r="BB150" s="135"/>
      <c r="BC150" s="135"/>
      <c r="BD150" s="135"/>
      <c r="BE150" s="135"/>
      <c r="BF150" s="135"/>
      <c r="BH150" s="150"/>
      <c r="BI150" s="129"/>
      <c r="BJ150" s="129"/>
      <c r="BK150" s="150"/>
      <c r="BP150" s="156"/>
      <c r="BQ150" s="371"/>
      <c r="BR150" s="139" t="s">
        <v>2922</v>
      </c>
      <c r="BV150" s="371"/>
      <c r="BW150" s="371"/>
      <c r="BX150" s="371"/>
      <c r="BY150" s="371"/>
      <c r="BZ150" s="371"/>
      <c r="CA150" s="371"/>
      <c r="CB150" s="371"/>
      <c r="CC150" s="393" t="str">
        <f t="shared" si="36"/>
        <v>Travis Cody</v>
      </c>
      <c r="CD150" s="394" t="str">
        <f t="shared" si="9"/>
        <v/>
      </c>
      <c r="CE150" s="394" t="str">
        <f t="shared" si="10"/>
        <v/>
      </c>
      <c r="CF150" s="394" t="str">
        <f t="shared" si="11"/>
        <v/>
      </c>
      <c r="CG150" s="394">
        <f t="shared" si="12"/>
        <v>2700</v>
      </c>
    </row>
    <row r="151" spans="1:85" s="139" customFormat="1" ht="39.75" customHeight="1">
      <c r="A151" s="126" t="s">
        <v>362</v>
      </c>
      <c r="B151" s="379" t="s">
        <v>2002</v>
      </c>
      <c r="C151" s="379" t="s">
        <v>2003</v>
      </c>
      <c r="D151" s="379" t="s">
        <v>37</v>
      </c>
      <c r="E151" s="372" t="s">
        <v>40</v>
      </c>
      <c r="F151" s="372">
        <v>78217</v>
      </c>
      <c r="G151" s="129" t="s">
        <v>2004</v>
      </c>
      <c r="H151" s="130" t="s">
        <v>2005</v>
      </c>
      <c r="I151" s="129" t="s">
        <v>996</v>
      </c>
      <c r="J151" s="131">
        <v>43864</v>
      </c>
      <c r="K151" s="129">
        <v>2118</v>
      </c>
      <c r="L151" s="94"/>
      <c r="M151" s="94"/>
      <c r="N151" s="94">
        <v>1500</v>
      </c>
      <c r="O151" s="94"/>
      <c r="P151" s="94"/>
      <c r="Q151" s="94"/>
      <c r="R151" s="94"/>
      <c r="S151" s="94"/>
      <c r="T151" s="98">
        <f t="shared" si="6"/>
        <v>1500</v>
      </c>
      <c r="U151" s="129" t="s">
        <v>927</v>
      </c>
      <c r="V151" s="98"/>
      <c r="W151" s="129"/>
      <c r="X151" s="129"/>
      <c r="Y151" s="132"/>
      <c r="Z151" s="133" t="str">
        <f t="shared" si="17"/>
        <v>Trophy</v>
      </c>
      <c r="AA151" s="133" t="str">
        <f>IFERROR(VLOOKUP($Z151,Lookup!$A$1:$P$20,2,FALSE),"")</f>
        <v>Level 4</v>
      </c>
      <c r="AB151" s="133"/>
      <c r="AC151" s="134"/>
      <c r="AD151" s="133">
        <f>IFERROR(VLOOKUP($Z151,Lookup!$A$1:$P$20,7,FALSE),"")</f>
        <v>0</v>
      </c>
      <c r="AE151" s="380"/>
      <c r="AF151" s="133">
        <f>IFERROR(VLOOKUP($Z151,Lookup!$A$1:$P$20,8,FALSE),"")</f>
        <v>2</v>
      </c>
      <c r="AG151" s="133">
        <f>IFERROR(VLOOKUP($Z151,Lookup!$A$1:$P$20,9,FALSE),"")</f>
        <v>2</v>
      </c>
      <c r="AH151" s="133"/>
      <c r="AI151" s="133">
        <f>IFERROR(VLOOKUP($Z151,Lookup!$A$1:$P$20,10,FALSE),"")</f>
        <v>4</v>
      </c>
      <c r="AJ151" s="133" t="str">
        <f>IFERROR(VLOOKUP($Z151,Lookup!$A$1:$P$20,11,FALSE),"")</f>
        <v>Yes</v>
      </c>
      <c r="AK151" s="133"/>
      <c r="AL151" s="133" t="str">
        <f>IFERROR(VLOOKUP($Z151,Lookup!$A$1:$P$20,13,FALSE),"")</f>
        <v>Yes</v>
      </c>
      <c r="AM151" s="133">
        <f>IFERROR(VLOOKUP($Z151,Lookup!$A$1:$P$20,14,FALSE),"")</f>
        <v>0</v>
      </c>
      <c r="AN151" s="133">
        <f>IFERROR(VLOOKUP($Z151,Lookup!$A$1:$P$20,15,FALSE),"")</f>
        <v>0</v>
      </c>
      <c r="AO151" s="133">
        <f>IFERROR(VLOOKUP($Z151,Lookup!$A$1:$P$20,16,FALSE),"")</f>
        <v>0</v>
      </c>
      <c r="AP151" s="133">
        <f>IFERROR(VLOOKUP($Z151,Lookup!$A$1:$Q$20,17,FALSE),"")</f>
        <v>2</v>
      </c>
      <c r="AQ151" s="129"/>
      <c r="AR151" s="129"/>
      <c r="AS151" s="135"/>
      <c r="AT151" s="135"/>
      <c r="AU151" s="136">
        <f t="shared" si="18"/>
        <v>0</v>
      </c>
      <c r="AV151" s="137" t="s">
        <v>997</v>
      </c>
      <c r="AW151" s="407"/>
      <c r="AX151" s="408"/>
      <c r="AY151" s="408"/>
      <c r="AZ151" s="408"/>
      <c r="BA151" s="135"/>
      <c r="BB151" s="135"/>
      <c r="BC151" s="135"/>
      <c r="BD151" s="135"/>
      <c r="BE151" s="135">
        <v>2</v>
      </c>
      <c r="BF151" s="135"/>
      <c r="BH151" s="150"/>
      <c r="BI151" s="129"/>
      <c r="BJ151" s="129"/>
      <c r="BK151" s="150"/>
      <c r="BN151" s="372"/>
      <c r="BO151" s="372" t="s">
        <v>2845</v>
      </c>
      <c r="BP151" s="156"/>
      <c r="BV151" s="371"/>
      <c r="BW151" s="371"/>
      <c r="BX151" s="371"/>
      <c r="BY151" s="371"/>
      <c r="BZ151" s="371"/>
      <c r="CA151" s="371"/>
      <c r="CB151" s="371"/>
      <c r="CC151" s="147" t="s">
        <v>1265</v>
      </c>
      <c r="CD151" s="383" t="str">
        <f t="shared" si="9"/>
        <v/>
      </c>
      <c r="CE151" s="383" t="str">
        <f t="shared" si="10"/>
        <v/>
      </c>
      <c r="CF151" s="383">
        <f t="shared" si="11"/>
        <v>1500</v>
      </c>
      <c r="CG151" s="383" t="str">
        <f t="shared" si="12"/>
        <v/>
      </c>
    </row>
    <row r="152" spans="1:85" s="139" customFormat="1" ht="39.75" customHeight="1">
      <c r="A152" s="126" t="s">
        <v>362</v>
      </c>
      <c r="B152" s="379" t="s">
        <v>2153</v>
      </c>
      <c r="C152" s="379" t="s">
        <v>2154</v>
      </c>
      <c r="D152" s="379" t="s">
        <v>37</v>
      </c>
      <c r="E152" s="372" t="s">
        <v>40</v>
      </c>
      <c r="F152" s="372">
        <v>78259</v>
      </c>
      <c r="G152" s="129" t="s">
        <v>2155</v>
      </c>
      <c r="H152" s="130" t="s">
        <v>2156</v>
      </c>
      <c r="I152" s="129" t="s">
        <v>1045</v>
      </c>
      <c r="J152" s="131">
        <v>43903</v>
      </c>
      <c r="K152" s="129">
        <v>2652</v>
      </c>
      <c r="L152" s="94"/>
      <c r="M152" s="94">
        <v>4000</v>
      </c>
      <c r="N152" s="94">
        <v>1000</v>
      </c>
      <c r="O152" s="94"/>
      <c r="P152" s="94"/>
      <c r="Q152" s="94"/>
      <c r="R152" s="94"/>
      <c r="S152" s="94"/>
      <c r="T152" s="98">
        <f t="shared" si="6"/>
        <v>5000</v>
      </c>
      <c r="U152" s="129" t="s">
        <v>927</v>
      </c>
      <c r="V152" s="98"/>
      <c r="W152" s="129"/>
      <c r="X152" s="129"/>
      <c r="Y152" s="132" t="s">
        <v>2958</v>
      </c>
      <c r="Z152" s="133" t="str">
        <f t="shared" si="17"/>
        <v>Champion</v>
      </c>
      <c r="AA152" s="133" t="str">
        <f>IFERROR(VLOOKUP($Z152,Lookup!$A$1:$P$20,2,FALSE),"")</f>
        <v>Level 2</v>
      </c>
      <c r="AB152" s="133"/>
      <c r="AC152" s="134"/>
      <c r="AD152" s="133">
        <f>IFERROR(VLOOKUP($Z152,Lookup!$A$1:$P$20,7,FALSE),"")</f>
        <v>2</v>
      </c>
      <c r="AE152" s="380"/>
      <c r="AF152" s="133">
        <f>IFERROR(VLOOKUP($Z152,Lookup!$A$1:$P$20,8,FALSE),"")</f>
        <v>4</v>
      </c>
      <c r="AG152" s="133">
        <f>IFERROR(VLOOKUP($Z152,Lookup!$A$1:$P$20,9,FALSE),"")</f>
        <v>2</v>
      </c>
      <c r="AH152" s="133"/>
      <c r="AI152" s="133">
        <f>IFERROR(VLOOKUP($Z152,Lookup!$A$1:$P$20,10,FALSE),"")</f>
        <v>6</v>
      </c>
      <c r="AJ152" s="133" t="str">
        <f>IFERROR(VLOOKUP($Z152,Lookup!$A$1:$P$20,11,FALSE),"")</f>
        <v>Yes</v>
      </c>
      <c r="AK152" s="133"/>
      <c r="AL152" s="133" t="str">
        <f>IFERROR(VLOOKUP($Z152,Lookup!$A$1:$P$20,13,FALSE),"")</f>
        <v>Yes</v>
      </c>
      <c r="AM152" s="133">
        <f>IFERROR(VLOOKUP($Z152,Lookup!$A$1:$P$20,14,FALSE),"")</f>
        <v>0</v>
      </c>
      <c r="AN152" s="133">
        <f>IFERROR(VLOOKUP($Z152,Lookup!$A$1:$P$20,15,FALSE),"")</f>
        <v>0</v>
      </c>
      <c r="AO152" s="133">
        <f>IFERROR(VLOOKUP($Z152,Lookup!$A$1:$P$20,16,FALSE),"")</f>
        <v>0</v>
      </c>
      <c r="AP152" s="133">
        <f>IFERROR(VLOOKUP($Z152,Lookup!$A$1:$Q$20,17,FALSE),"")</f>
        <v>4</v>
      </c>
      <c r="AQ152" s="129"/>
      <c r="AR152" s="129"/>
      <c r="AS152" s="135"/>
      <c r="AT152" s="135"/>
      <c r="AU152" s="136">
        <f t="shared" si="18"/>
        <v>0</v>
      </c>
      <c r="AV152" s="137" t="s">
        <v>997</v>
      </c>
      <c r="AW152" s="409"/>
      <c r="AX152" s="372"/>
      <c r="AY152" s="372"/>
      <c r="AZ152" s="410"/>
      <c r="BA152" s="135"/>
      <c r="BB152" s="135"/>
      <c r="BC152" s="135"/>
      <c r="BD152" s="135">
        <v>2</v>
      </c>
      <c r="BE152" s="135"/>
      <c r="BF152" s="135"/>
      <c r="BG152" s="143"/>
      <c r="BH152" s="150"/>
      <c r="BI152" s="129"/>
      <c r="BJ152" s="129"/>
      <c r="BK152" s="150"/>
      <c r="BN152" s="372"/>
      <c r="BO152" s="372" t="s">
        <v>2845</v>
      </c>
      <c r="BP152" s="156"/>
      <c r="BV152" s="371"/>
      <c r="BW152" s="371"/>
      <c r="BX152" s="371"/>
      <c r="BY152" s="371"/>
      <c r="BZ152" s="371"/>
      <c r="CA152" s="371"/>
      <c r="CB152" s="371"/>
      <c r="CC152" s="147" t="s">
        <v>2959</v>
      </c>
      <c r="CD152" s="383">
        <f t="shared" si="9"/>
        <v>4000</v>
      </c>
      <c r="CE152" s="383" t="str">
        <f t="shared" si="10"/>
        <v/>
      </c>
      <c r="CF152" s="383">
        <f t="shared" si="11"/>
        <v>1000</v>
      </c>
      <c r="CG152" s="383" t="str">
        <f t="shared" si="12"/>
        <v/>
      </c>
    </row>
    <row r="153" spans="1:85" s="139" customFormat="1" ht="39.75" customHeight="1">
      <c r="A153" s="126" t="s">
        <v>2529</v>
      </c>
      <c r="B153" s="379" t="s">
        <v>2960</v>
      </c>
      <c r="C153" s="379" t="s">
        <v>279</v>
      </c>
      <c r="D153" s="379" t="s">
        <v>37</v>
      </c>
      <c r="E153" s="372" t="s">
        <v>40</v>
      </c>
      <c r="F153" s="372">
        <v>78216</v>
      </c>
      <c r="G153" s="129"/>
      <c r="H153" s="130" t="s">
        <v>2961</v>
      </c>
      <c r="I153" s="129" t="s">
        <v>1655</v>
      </c>
      <c r="J153" s="131"/>
      <c r="K153" s="129"/>
      <c r="L153" s="94"/>
      <c r="M153" s="94"/>
      <c r="N153" s="94">
        <v>1000</v>
      </c>
      <c r="O153" s="94"/>
      <c r="P153" s="94"/>
      <c r="Q153" s="94"/>
      <c r="R153" s="94"/>
      <c r="S153" s="94"/>
      <c r="T153" s="98">
        <f t="shared" si="6"/>
        <v>1000</v>
      </c>
      <c r="U153" s="129" t="s">
        <v>931</v>
      </c>
      <c r="V153" s="98"/>
      <c r="W153" s="129"/>
      <c r="X153" s="129"/>
      <c r="Y153" s="132"/>
      <c r="Z153" s="133" t="str">
        <f t="shared" si="17"/>
        <v>Trophy</v>
      </c>
      <c r="AA153" s="133" t="str">
        <f>IFERROR(VLOOKUP($Z153,Lookup!$A$1:$P$20,2,FALSE),"")</f>
        <v>Level 4</v>
      </c>
      <c r="AB153" s="133"/>
      <c r="AC153" s="134"/>
      <c r="AD153" s="133">
        <f>IFERROR(VLOOKUP($Z153,Lookup!$A$1:$P$20,7,FALSE),"")</f>
        <v>0</v>
      </c>
      <c r="AE153" s="380"/>
      <c r="AF153" s="133">
        <f>IFERROR(VLOOKUP($Z153,Lookup!$A$1:$P$20,8,FALSE),"")</f>
        <v>2</v>
      </c>
      <c r="AG153" s="133">
        <f>IFERROR(VLOOKUP($Z153,Lookup!$A$1:$P$20,9,FALSE),"")</f>
        <v>2</v>
      </c>
      <c r="AH153" s="133"/>
      <c r="AI153" s="133">
        <f>IFERROR(VLOOKUP($Z153,Lookup!$A$1:$P$20,10,FALSE),"")</f>
        <v>4</v>
      </c>
      <c r="AJ153" s="133" t="str">
        <f>IFERROR(VLOOKUP($Z153,Lookup!$A$1:$P$20,11,FALSE),"")</f>
        <v>Yes</v>
      </c>
      <c r="AK153" s="133"/>
      <c r="AL153" s="133" t="str">
        <f>IFERROR(VLOOKUP($Z153,Lookup!$A$1:$P$20,13,FALSE),"")</f>
        <v>Yes</v>
      </c>
      <c r="AM153" s="133">
        <f>IFERROR(VLOOKUP($Z153,Lookup!$A$1:$P$20,14,FALSE),"")</f>
        <v>0</v>
      </c>
      <c r="AN153" s="133">
        <f>IFERROR(VLOOKUP($Z153,Lookup!$A$1:$P$20,15,FALSE),"")</f>
        <v>0</v>
      </c>
      <c r="AO153" s="133">
        <f>IFERROR(VLOOKUP($Z153,Lookup!$A$1:$P$20,16,FALSE),"")</f>
        <v>0</v>
      </c>
      <c r="AP153" s="133">
        <f>IFERROR(VLOOKUP($Z153,Lookup!$A$1:$Q$20,17,FALSE),"")</f>
        <v>2</v>
      </c>
      <c r="AQ153" s="129"/>
      <c r="AR153" s="129"/>
      <c r="AS153" s="135"/>
      <c r="AT153" s="135"/>
      <c r="AU153" s="136">
        <f t="shared" si="18"/>
        <v>0</v>
      </c>
      <c r="AV153" s="137" t="s">
        <v>997</v>
      </c>
      <c r="AW153" s="411"/>
      <c r="AX153" s="96"/>
      <c r="AY153" s="96"/>
      <c r="AZ153" s="393"/>
      <c r="BA153" s="135"/>
      <c r="BB153" s="135"/>
      <c r="BC153" s="135"/>
      <c r="BD153" s="135"/>
      <c r="BE153" s="135"/>
      <c r="BF153" s="135"/>
      <c r="BG153" s="143"/>
      <c r="BH153" s="150"/>
      <c r="BI153" s="129"/>
      <c r="BJ153" s="129"/>
      <c r="BK153" s="150"/>
      <c r="BN153" s="381" t="s">
        <v>2891</v>
      </c>
      <c r="BO153" s="381"/>
      <c r="BP153" s="382" t="s">
        <v>2875</v>
      </c>
      <c r="BV153" s="371"/>
      <c r="BW153" s="371"/>
      <c r="BX153" s="371"/>
      <c r="BY153" s="371"/>
      <c r="BZ153" s="371"/>
      <c r="CA153" s="371"/>
      <c r="CB153" s="371"/>
      <c r="CC153" s="147" t="str">
        <f t="shared" ref="CC153:CC160" si="37">I153</f>
        <v>Lawrence Padalecki</v>
      </c>
      <c r="CD153" s="383" t="str">
        <f t="shared" si="9"/>
        <v/>
      </c>
      <c r="CE153" s="383" t="str">
        <f t="shared" si="10"/>
        <v/>
      </c>
      <c r="CF153" s="383">
        <f t="shared" si="11"/>
        <v>1000</v>
      </c>
      <c r="CG153" s="383" t="str">
        <f t="shared" si="12"/>
        <v/>
      </c>
    </row>
    <row r="154" spans="1:85" s="139" customFormat="1" ht="39.75" customHeight="1">
      <c r="A154" s="126" t="s">
        <v>362</v>
      </c>
      <c r="B154" s="379" t="s">
        <v>1989</v>
      </c>
      <c r="C154" s="379" t="s">
        <v>1990</v>
      </c>
      <c r="D154" s="379" t="s">
        <v>234</v>
      </c>
      <c r="E154" s="372" t="s">
        <v>40</v>
      </c>
      <c r="F154" s="372">
        <v>78132</v>
      </c>
      <c r="G154" s="129"/>
      <c r="H154" s="130"/>
      <c r="I154" s="129" t="s">
        <v>1960</v>
      </c>
      <c r="J154" s="131"/>
      <c r="K154" s="129"/>
      <c r="L154" s="94"/>
      <c r="M154" s="94"/>
      <c r="N154" s="94"/>
      <c r="O154" s="94"/>
      <c r="P154" s="94">
        <v>499.99</v>
      </c>
      <c r="Q154" s="94"/>
      <c r="R154" s="94"/>
      <c r="S154" s="94"/>
      <c r="T154" s="98">
        <f t="shared" si="6"/>
        <v>499.99</v>
      </c>
      <c r="U154" s="129" t="s">
        <v>927</v>
      </c>
      <c r="V154" s="98"/>
      <c r="W154" s="129"/>
      <c r="X154" s="129"/>
      <c r="Y154" s="132"/>
      <c r="Z154" s="133" t="str">
        <f t="shared" si="17"/>
        <v>Red</v>
      </c>
      <c r="AA154" s="133" t="str">
        <f>IFERROR(VLOOKUP($Z154,Lookup!$A$1:$P$20,2,FALSE),"")</f>
        <v>Level 6</v>
      </c>
      <c r="AB154" s="133"/>
      <c r="AC154" s="134"/>
      <c r="AD154" s="133"/>
      <c r="AE154" s="380"/>
      <c r="AF154" s="133"/>
      <c r="AG154" s="133"/>
      <c r="AH154" s="133"/>
      <c r="AI154" s="133"/>
      <c r="AJ154" s="133"/>
      <c r="AK154" s="133"/>
      <c r="AL154" s="133"/>
      <c r="AM154" s="133"/>
      <c r="AN154" s="133"/>
      <c r="AO154" s="133"/>
      <c r="AP154" s="133"/>
      <c r="AQ154" s="129"/>
      <c r="AR154" s="129"/>
      <c r="AS154" s="135"/>
      <c r="AT154" s="135"/>
      <c r="AU154" s="136">
        <f t="shared" si="18"/>
        <v>499.99</v>
      </c>
      <c r="AV154" s="137" t="s">
        <v>1004</v>
      </c>
      <c r="AW154" s="133"/>
      <c r="AX154" s="129"/>
      <c r="AY154" s="129"/>
      <c r="AZ154" s="147"/>
      <c r="BA154" s="129"/>
      <c r="BB154" s="129"/>
      <c r="BC154" s="135"/>
      <c r="BD154" s="135"/>
      <c r="BE154" s="135"/>
      <c r="BF154" s="135"/>
      <c r="BG154" s="143"/>
      <c r="BH154" s="150"/>
      <c r="BI154" s="129"/>
      <c r="BJ154" s="129"/>
      <c r="BK154" s="150"/>
      <c r="BN154" s="381" t="s">
        <v>2879</v>
      </c>
      <c r="BO154" s="381"/>
      <c r="BP154" s="156" t="s">
        <v>2875</v>
      </c>
      <c r="BV154" s="371"/>
      <c r="BW154" s="371"/>
      <c r="BX154" s="371"/>
      <c r="BY154" s="371"/>
      <c r="BZ154" s="371"/>
      <c r="CA154" s="371"/>
      <c r="CB154" s="371"/>
      <c r="CC154" s="147" t="str">
        <f t="shared" si="37"/>
        <v>Beth Greenblum</v>
      </c>
      <c r="CD154" s="383" t="str">
        <f t="shared" si="9"/>
        <v/>
      </c>
      <c r="CE154" s="383" t="str">
        <f t="shared" si="10"/>
        <v/>
      </c>
      <c r="CF154" s="383" t="str">
        <f t="shared" si="11"/>
        <v/>
      </c>
      <c r="CG154" s="383">
        <f t="shared" si="12"/>
        <v>499.99</v>
      </c>
    </row>
    <row r="155" spans="1:85" s="139" customFormat="1" ht="39.75" customHeight="1">
      <c r="A155" s="126" t="s">
        <v>362</v>
      </c>
      <c r="B155" s="379" t="s">
        <v>1502</v>
      </c>
      <c r="C155" s="379" t="s">
        <v>1503</v>
      </c>
      <c r="D155" s="379" t="s">
        <v>1504</v>
      </c>
      <c r="E155" s="372" t="s">
        <v>40</v>
      </c>
      <c r="F155" s="372">
        <v>77418</v>
      </c>
      <c r="G155" s="129" t="s">
        <v>1505</v>
      </c>
      <c r="H155" s="130" t="s">
        <v>1506</v>
      </c>
      <c r="I155" s="129" t="s">
        <v>1038</v>
      </c>
      <c r="J155" s="131">
        <v>43872</v>
      </c>
      <c r="K155" s="129" t="s">
        <v>2962</v>
      </c>
      <c r="L155" s="94"/>
      <c r="M155" s="94"/>
      <c r="N155" s="94"/>
      <c r="O155" s="94"/>
      <c r="P155" s="94"/>
      <c r="Q155" s="94"/>
      <c r="R155" s="94">
        <v>1650</v>
      </c>
      <c r="S155" s="94"/>
      <c r="T155" s="98">
        <f t="shared" si="6"/>
        <v>1650</v>
      </c>
      <c r="U155" s="129" t="s">
        <v>927</v>
      </c>
      <c r="V155" s="98"/>
      <c r="W155" s="129"/>
      <c r="X155" s="129"/>
      <c r="Y155" s="132"/>
      <c r="Z155" s="133" t="str">
        <f t="shared" si="17"/>
        <v>Trophy</v>
      </c>
      <c r="AA155" s="133" t="str">
        <f>IFERROR(VLOOKUP($Z155,Lookup!$A$1:$P$20,2,FALSE),"")</f>
        <v>Level 4</v>
      </c>
      <c r="AB155" s="133"/>
      <c r="AC155" s="134"/>
      <c r="AD155" s="133">
        <f>IFERROR(VLOOKUP($Z155,Lookup!$A$1:$P$20,7,FALSE),"")</f>
        <v>0</v>
      </c>
      <c r="AE155" s="380"/>
      <c r="AF155" s="133">
        <f>IFERROR(VLOOKUP($Z155,Lookup!$A$1:$P$20,8,FALSE),"")</f>
        <v>2</v>
      </c>
      <c r="AG155" s="133">
        <f>IFERROR(VLOOKUP($Z155,Lookup!$A$1:$P$20,9,FALSE),"")</f>
        <v>2</v>
      </c>
      <c r="AH155" s="133"/>
      <c r="AI155" s="133">
        <f>IFERROR(VLOOKUP($Z155,Lookup!$A$1:$P$20,10,FALSE),"")</f>
        <v>4</v>
      </c>
      <c r="AJ155" s="133" t="str">
        <f>IFERROR(VLOOKUP($Z155,Lookup!$A$1:$P$20,11,FALSE),"")</f>
        <v>Yes</v>
      </c>
      <c r="AK155" s="133"/>
      <c r="AL155" s="133" t="str">
        <f>IFERROR(VLOOKUP($Z155,Lookup!$A$1:$P$20,13,FALSE),"")</f>
        <v>Yes</v>
      </c>
      <c r="AM155" s="133">
        <f>IFERROR(VLOOKUP($Z155,Lookup!$A$1:$P$20,14,FALSE),"")</f>
        <v>0</v>
      </c>
      <c r="AN155" s="133">
        <f>IFERROR(VLOOKUP($Z155,Lookup!$A$1:$P$20,15,FALSE),"")</f>
        <v>0</v>
      </c>
      <c r="AO155" s="133">
        <f>IFERROR(VLOOKUP($Z155,Lookup!$A$1:$P$20,16,FALSE),"")</f>
        <v>0</v>
      </c>
      <c r="AP155" s="133">
        <f>IFERROR(VLOOKUP($Z155,Lookup!$A$1:$Q$20,17,FALSE),"")</f>
        <v>2</v>
      </c>
      <c r="AQ155" s="129"/>
      <c r="AR155" s="129"/>
      <c r="AS155" s="135"/>
      <c r="AT155" s="135"/>
      <c r="AU155" s="136">
        <f t="shared" si="18"/>
        <v>0</v>
      </c>
      <c r="AV155" s="137" t="s">
        <v>1507</v>
      </c>
      <c r="AW155" s="133"/>
      <c r="AX155" s="129"/>
      <c r="AY155" s="129"/>
      <c r="AZ155" s="147"/>
      <c r="BA155" s="129"/>
      <c r="BB155" s="129"/>
      <c r="BC155" s="135"/>
      <c r="BD155" s="135"/>
      <c r="BE155" s="135"/>
      <c r="BF155" s="135"/>
      <c r="BG155" s="143"/>
      <c r="BH155" s="150"/>
      <c r="BI155" s="129"/>
      <c r="BJ155" s="129"/>
      <c r="BK155" s="150"/>
      <c r="BN155" s="148"/>
      <c r="BO155" s="148"/>
      <c r="BP155" s="156"/>
      <c r="BV155" s="371"/>
      <c r="BW155" s="371"/>
      <c r="BX155" s="371"/>
      <c r="BY155" s="371"/>
      <c r="BZ155" s="371"/>
      <c r="CA155" s="371"/>
      <c r="CB155" s="371"/>
      <c r="CC155" s="393" t="str">
        <f t="shared" si="37"/>
        <v>Travis Cody</v>
      </c>
      <c r="CD155" s="394" t="str">
        <f t="shared" si="9"/>
        <v/>
      </c>
      <c r="CE155" s="394" t="str">
        <f t="shared" si="10"/>
        <v/>
      </c>
      <c r="CF155" s="394" t="str">
        <f t="shared" si="11"/>
        <v/>
      </c>
      <c r="CG155" s="394">
        <f t="shared" si="12"/>
        <v>1650</v>
      </c>
    </row>
    <row r="156" spans="1:85" s="139" customFormat="1" ht="39.75" customHeight="1">
      <c r="A156" s="126" t="s">
        <v>362</v>
      </c>
      <c r="B156" s="379" t="s">
        <v>1572</v>
      </c>
      <c r="C156" s="379" t="s">
        <v>1573</v>
      </c>
      <c r="D156" s="379" t="s">
        <v>192</v>
      </c>
      <c r="E156" s="372" t="s">
        <v>40</v>
      </c>
      <c r="F156" s="372">
        <v>78006</v>
      </c>
      <c r="G156" s="129" t="s">
        <v>1574</v>
      </c>
      <c r="H156" s="405" t="s">
        <v>1575</v>
      </c>
      <c r="I156" s="129" t="s">
        <v>1038</v>
      </c>
      <c r="J156" s="131">
        <v>43872</v>
      </c>
      <c r="K156" s="129">
        <v>2265</v>
      </c>
      <c r="L156" s="94"/>
      <c r="M156" s="94"/>
      <c r="N156" s="94"/>
      <c r="O156" s="94"/>
      <c r="P156" s="94">
        <v>300</v>
      </c>
      <c r="Q156" s="94"/>
      <c r="R156" s="94"/>
      <c r="S156" s="94"/>
      <c r="T156" s="98">
        <f t="shared" si="6"/>
        <v>300</v>
      </c>
      <c r="U156" s="129" t="s">
        <v>927</v>
      </c>
      <c r="V156" s="98"/>
      <c r="W156" s="129"/>
      <c r="X156" s="129"/>
      <c r="Y156" s="132"/>
      <c r="Z156" s="133" t="str">
        <f t="shared" si="17"/>
        <v>Red</v>
      </c>
      <c r="AA156" s="133" t="str">
        <f>IFERROR(VLOOKUP($Z156,Lookup!$A$1:$P$20,2,FALSE),"")</f>
        <v>Level 6</v>
      </c>
      <c r="AB156" s="133"/>
      <c r="AC156" s="134"/>
      <c r="AD156" s="133">
        <f>IFERROR(VLOOKUP($Z156,Lookup!$A$1:$P$20,7,FALSE),"")</f>
        <v>0</v>
      </c>
      <c r="AE156" s="380"/>
      <c r="AF156" s="133">
        <f>IFERROR(VLOOKUP($Z156,Lookup!$A$1:$P$20,8,FALSE),"")</f>
        <v>1</v>
      </c>
      <c r="AG156" s="133">
        <f>IFERROR(VLOOKUP($Z156,Lookup!$A$1:$P$20,9,FALSE),"")</f>
        <v>0</v>
      </c>
      <c r="AH156" s="133"/>
      <c r="AI156" s="133">
        <f>IFERROR(VLOOKUP($Z156,Lookup!$A$1:$P$20,10,FALSE),"")</f>
        <v>2</v>
      </c>
      <c r="AJ156" s="133">
        <f>IFERROR(VLOOKUP($Z156,Lookup!$A$1:$P$20,11,FALSE),"")</f>
        <v>0</v>
      </c>
      <c r="AK156" s="133"/>
      <c r="AL156" s="133">
        <f>IFERROR(VLOOKUP($Z156,Lookup!$A$1:$P$20,13,FALSE),"")</f>
        <v>0</v>
      </c>
      <c r="AM156" s="133">
        <f>IFERROR(VLOOKUP($Z156,Lookup!$A$1:$P$20,14,FALSE),"")</f>
        <v>0</v>
      </c>
      <c r="AN156" s="133">
        <f>IFERROR(VLOOKUP($Z156,Lookup!$A$1:$P$20,15,FALSE),"")</f>
        <v>0</v>
      </c>
      <c r="AO156" s="133">
        <f>IFERROR(VLOOKUP($Z156,Lookup!$A$1:$P$20,16,FALSE),"")</f>
        <v>0</v>
      </c>
      <c r="AP156" s="133">
        <f>IFERROR(VLOOKUP($Z156,Lookup!$A$1:$Q$20,17,FALSE),"")</f>
        <v>1</v>
      </c>
      <c r="AQ156" s="129"/>
      <c r="AR156" s="129"/>
      <c r="AS156" s="135"/>
      <c r="AT156" s="135"/>
      <c r="AU156" s="136">
        <f t="shared" si="18"/>
        <v>300</v>
      </c>
      <c r="AV156" s="137" t="s">
        <v>1004</v>
      </c>
      <c r="AW156" s="135"/>
      <c r="AX156" s="135"/>
      <c r="AY156" s="135"/>
      <c r="AZ156" s="135"/>
      <c r="BA156" s="135"/>
      <c r="BB156" s="85"/>
      <c r="BC156" s="135"/>
      <c r="BD156" s="135"/>
      <c r="BE156" s="135"/>
      <c r="BF156" s="135"/>
      <c r="BG156" s="143"/>
      <c r="BH156" s="143"/>
      <c r="BI156" s="148"/>
      <c r="BJ156" s="148"/>
      <c r="BK156" s="143"/>
      <c r="BN156" s="148"/>
      <c r="BO156" s="148"/>
      <c r="BP156" s="156"/>
      <c r="BR156" s="139" t="s">
        <v>2882</v>
      </c>
      <c r="BV156" s="371"/>
      <c r="BW156" s="371"/>
      <c r="BX156" s="371"/>
      <c r="BY156" s="371"/>
      <c r="BZ156" s="371"/>
      <c r="CA156" s="371"/>
      <c r="CB156" s="371"/>
      <c r="CC156" s="393" t="str">
        <f t="shared" si="37"/>
        <v>Travis Cody</v>
      </c>
      <c r="CD156" s="394" t="str">
        <f t="shared" si="9"/>
        <v/>
      </c>
      <c r="CE156" s="394" t="str">
        <f t="shared" si="10"/>
        <v/>
      </c>
      <c r="CF156" s="394" t="str">
        <f t="shared" si="11"/>
        <v/>
      </c>
      <c r="CG156" s="394">
        <f t="shared" si="12"/>
        <v>300</v>
      </c>
    </row>
    <row r="157" spans="1:85" s="139" customFormat="1" ht="39.75" customHeight="1">
      <c r="A157" s="126" t="s">
        <v>362</v>
      </c>
      <c r="B157" s="379" t="s">
        <v>2111</v>
      </c>
      <c r="C157" s="379" t="s">
        <v>2653</v>
      </c>
      <c r="D157" s="379" t="s">
        <v>309</v>
      </c>
      <c r="E157" s="372" t="s">
        <v>40</v>
      </c>
      <c r="F157" s="372">
        <v>78801</v>
      </c>
      <c r="G157" s="129" t="s">
        <v>2113</v>
      </c>
      <c r="H157" s="405" t="s">
        <v>2114</v>
      </c>
      <c r="I157" s="129" t="s">
        <v>1038</v>
      </c>
      <c r="J157" s="131">
        <v>43872</v>
      </c>
      <c r="K157" s="129">
        <v>2265</v>
      </c>
      <c r="L157" s="94"/>
      <c r="M157" s="94"/>
      <c r="N157" s="94"/>
      <c r="O157" s="94"/>
      <c r="P157" s="94">
        <v>300</v>
      </c>
      <c r="Q157" s="94"/>
      <c r="R157" s="94"/>
      <c r="S157" s="94"/>
      <c r="T157" s="98">
        <f t="shared" si="6"/>
        <v>300</v>
      </c>
      <c r="U157" s="129" t="s">
        <v>927</v>
      </c>
      <c r="V157" s="98"/>
      <c r="W157" s="129"/>
      <c r="X157" s="129"/>
      <c r="Y157" s="132"/>
      <c r="Z157" s="133" t="str">
        <f t="shared" si="17"/>
        <v>Red</v>
      </c>
      <c r="AA157" s="133" t="str">
        <f>IFERROR(VLOOKUP($Z157,Lookup!$A$1:$P$20,2,FALSE),"")</f>
        <v>Level 6</v>
      </c>
      <c r="AB157" s="133"/>
      <c r="AC157" s="134"/>
      <c r="AD157" s="133">
        <f>IFERROR(VLOOKUP($Z157,Lookup!$A$1:$P$20,7,FALSE),"")</f>
        <v>0</v>
      </c>
      <c r="AE157" s="380"/>
      <c r="AF157" s="133">
        <f>IFERROR(VLOOKUP($Z157,Lookup!$A$1:$P$20,8,FALSE),"")</f>
        <v>1</v>
      </c>
      <c r="AG157" s="133">
        <f>IFERROR(VLOOKUP($Z157,Lookup!$A$1:$P$20,9,FALSE),"")</f>
        <v>0</v>
      </c>
      <c r="AH157" s="133"/>
      <c r="AI157" s="133">
        <f>IFERROR(VLOOKUP($Z157,Lookup!$A$1:$P$20,10,FALSE),"")</f>
        <v>2</v>
      </c>
      <c r="AJ157" s="133">
        <f>IFERROR(VLOOKUP($Z157,Lookup!$A$1:$P$20,11,FALSE),"")</f>
        <v>0</v>
      </c>
      <c r="AK157" s="133"/>
      <c r="AL157" s="133">
        <f>IFERROR(VLOOKUP($Z157,Lookup!$A$1:$P$20,13,FALSE),"")</f>
        <v>0</v>
      </c>
      <c r="AM157" s="133">
        <f>IFERROR(VLOOKUP($Z157,Lookup!$A$1:$P$20,14,FALSE),"")</f>
        <v>0</v>
      </c>
      <c r="AN157" s="133">
        <f>IFERROR(VLOOKUP($Z157,Lookup!$A$1:$P$20,15,FALSE),"")</f>
        <v>0</v>
      </c>
      <c r="AO157" s="133">
        <f>IFERROR(VLOOKUP($Z157,Lookup!$A$1:$P$20,16,FALSE),"")</f>
        <v>0</v>
      </c>
      <c r="AP157" s="133">
        <f>IFERROR(VLOOKUP($Z157,Lookup!$A$1:$Q$20,17,FALSE),"")</f>
        <v>1</v>
      </c>
      <c r="AQ157" s="129"/>
      <c r="AR157" s="129"/>
      <c r="AS157" s="135"/>
      <c r="AT157" s="135"/>
      <c r="AU157" s="136">
        <f t="shared" si="18"/>
        <v>300</v>
      </c>
      <c r="AV157" s="137" t="s">
        <v>1004</v>
      </c>
      <c r="AW157" s="138"/>
      <c r="AX157" s="135"/>
      <c r="AY157" s="135"/>
      <c r="AZ157" s="135"/>
      <c r="BA157" s="135"/>
      <c r="BB157" s="135"/>
      <c r="BC157" s="135"/>
      <c r="BD157" s="135"/>
      <c r="BE157" s="135"/>
      <c r="BF157" s="135"/>
      <c r="BH157" s="150"/>
      <c r="BI157" s="129"/>
      <c r="BJ157" s="129"/>
      <c r="BK157" s="150"/>
      <c r="BN157" s="148"/>
      <c r="BO157" s="148"/>
      <c r="BP157" s="156"/>
      <c r="BV157" s="371"/>
      <c r="BW157" s="371"/>
      <c r="BX157" s="371"/>
      <c r="BY157" s="371"/>
      <c r="BZ157" s="371"/>
      <c r="CA157" s="371"/>
      <c r="CB157" s="371"/>
      <c r="CC157" s="393" t="str">
        <f t="shared" si="37"/>
        <v>Travis Cody</v>
      </c>
      <c r="CD157" s="394" t="str">
        <f t="shared" si="9"/>
        <v/>
      </c>
      <c r="CE157" s="394" t="str">
        <f t="shared" si="10"/>
        <v/>
      </c>
      <c r="CF157" s="394" t="str">
        <f t="shared" si="11"/>
        <v/>
      </c>
      <c r="CG157" s="394">
        <f t="shared" si="12"/>
        <v>300</v>
      </c>
    </row>
    <row r="158" spans="1:85" s="139" customFormat="1" ht="39.75" customHeight="1">
      <c r="A158" s="126" t="s">
        <v>362</v>
      </c>
      <c r="B158" s="379" t="s">
        <v>1790</v>
      </c>
      <c r="C158" s="379" t="s">
        <v>1791</v>
      </c>
      <c r="D158" s="379" t="s">
        <v>1564</v>
      </c>
      <c r="E158" s="372" t="s">
        <v>40</v>
      </c>
      <c r="F158" s="372">
        <v>78070</v>
      </c>
      <c r="G158" s="129" t="s">
        <v>1792</v>
      </c>
      <c r="H158" s="130" t="s">
        <v>1793</v>
      </c>
      <c r="I158" s="129" t="s">
        <v>1790</v>
      </c>
      <c r="J158" s="131">
        <v>43873</v>
      </c>
      <c r="K158" s="129">
        <v>2295</v>
      </c>
      <c r="L158" s="94"/>
      <c r="M158" s="94"/>
      <c r="N158" s="94"/>
      <c r="O158" s="94"/>
      <c r="P158" s="94">
        <v>300</v>
      </c>
      <c r="Q158" s="94"/>
      <c r="R158" s="94"/>
      <c r="S158" s="94"/>
      <c r="T158" s="98">
        <f t="shared" si="6"/>
        <v>300</v>
      </c>
      <c r="U158" s="129" t="s">
        <v>927</v>
      </c>
      <c r="V158" s="98"/>
      <c r="W158" s="129"/>
      <c r="X158" s="129"/>
      <c r="Y158" s="132"/>
      <c r="Z158" s="133" t="str">
        <f t="shared" si="17"/>
        <v>Red</v>
      </c>
      <c r="AA158" s="133" t="str">
        <f>IFERROR(VLOOKUP($Z158,Lookup!$A$1:$P$20,2,FALSE),"")</f>
        <v>Level 6</v>
      </c>
      <c r="AB158" s="133"/>
      <c r="AC158" s="134"/>
      <c r="AD158" s="133">
        <f>IFERROR(VLOOKUP($Z158,Lookup!$A$1:$P$20,7,FALSE),"")</f>
        <v>0</v>
      </c>
      <c r="AE158" s="380"/>
      <c r="AF158" s="133">
        <f>IFERROR(VLOOKUP($Z158,Lookup!$A$1:$P$20,8,FALSE),"")</f>
        <v>1</v>
      </c>
      <c r="AG158" s="133">
        <f>IFERROR(VLOOKUP($Z158,Lookup!$A$1:$P$20,9,FALSE),"")</f>
        <v>0</v>
      </c>
      <c r="AH158" s="133"/>
      <c r="AI158" s="133">
        <f>IFERROR(VLOOKUP($Z158,Lookup!$A$1:$P$20,10,FALSE),"")</f>
        <v>2</v>
      </c>
      <c r="AJ158" s="133">
        <f>IFERROR(VLOOKUP($Z158,Lookup!$A$1:$P$20,11,FALSE),"")</f>
        <v>0</v>
      </c>
      <c r="AK158" s="133"/>
      <c r="AL158" s="133">
        <f>IFERROR(VLOOKUP($Z158,Lookup!$A$1:$P$20,13,FALSE),"")</f>
        <v>0</v>
      </c>
      <c r="AM158" s="133">
        <f>IFERROR(VLOOKUP($Z158,Lookup!$A$1:$P$20,14,FALSE),"")</f>
        <v>0</v>
      </c>
      <c r="AN158" s="133">
        <f>IFERROR(VLOOKUP($Z158,Lookup!$A$1:$P$20,15,FALSE),"")</f>
        <v>0</v>
      </c>
      <c r="AO158" s="133">
        <f>IFERROR(VLOOKUP($Z158,Lookup!$A$1:$P$20,16,FALSE),"")</f>
        <v>0</v>
      </c>
      <c r="AP158" s="133">
        <f>IFERROR(VLOOKUP($Z158,Lookup!$A$1:$Q$20,17,FALSE),"")</f>
        <v>1</v>
      </c>
      <c r="AQ158" s="129"/>
      <c r="AR158" s="129"/>
      <c r="AS158" s="135"/>
      <c r="AT158" s="135"/>
      <c r="AU158" s="136">
        <f t="shared" si="18"/>
        <v>300</v>
      </c>
      <c r="AV158" s="137" t="s">
        <v>1004</v>
      </c>
      <c r="AW158" s="133"/>
      <c r="AX158" s="129"/>
      <c r="AY158" s="129"/>
      <c r="AZ158" s="147"/>
      <c r="BA158" s="129"/>
      <c r="BB158" s="129"/>
      <c r="BC158" s="135"/>
      <c r="BD158" s="135"/>
      <c r="BE158" s="135"/>
      <c r="BF158" s="135"/>
      <c r="BG158" s="143"/>
      <c r="BH158" s="150"/>
      <c r="BI158" s="129"/>
      <c r="BJ158" s="129"/>
      <c r="BK158" s="150"/>
      <c r="BN158" s="148"/>
      <c r="BO158" s="148"/>
      <c r="BP158" s="156"/>
      <c r="BV158" s="371"/>
      <c r="BW158" s="371"/>
      <c r="BX158" s="371"/>
      <c r="BY158" s="371"/>
      <c r="BZ158" s="371"/>
      <c r="CA158" s="371"/>
      <c r="CB158" s="371"/>
      <c r="CC158" s="393" t="str">
        <f t="shared" si="37"/>
        <v>Justin Mills</v>
      </c>
      <c r="CD158" s="394" t="str">
        <f t="shared" si="9"/>
        <v/>
      </c>
      <c r="CE158" s="394" t="str">
        <f t="shared" si="10"/>
        <v/>
      </c>
      <c r="CF158" s="394" t="str">
        <f t="shared" si="11"/>
        <v/>
      </c>
      <c r="CG158" s="394">
        <f t="shared" si="12"/>
        <v>300</v>
      </c>
    </row>
    <row r="159" spans="1:85" s="139" customFormat="1" ht="39.75" customHeight="1">
      <c r="A159" s="126" t="s">
        <v>2529</v>
      </c>
      <c r="B159" s="379" t="s">
        <v>1643</v>
      </c>
      <c r="C159" s="379" t="s">
        <v>1644</v>
      </c>
      <c r="D159" s="379" t="s">
        <v>232</v>
      </c>
      <c r="E159" s="372" t="s">
        <v>40</v>
      </c>
      <c r="F159" s="372">
        <v>78009</v>
      </c>
      <c r="G159" s="129" t="s">
        <v>1645</v>
      </c>
      <c r="H159" s="405" t="s">
        <v>1646</v>
      </c>
      <c r="I159" s="129" t="s">
        <v>1444</v>
      </c>
      <c r="J159" s="131"/>
      <c r="K159" s="129"/>
      <c r="L159" s="94"/>
      <c r="M159" s="94"/>
      <c r="N159" s="94"/>
      <c r="O159" s="94"/>
      <c r="P159" s="94">
        <v>300</v>
      </c>
      <c r="Q159" s="94"/>
      <c r="R159" s="94"/>
      <c r="S159" s="94"/>
      <c r="T159" s="98">
        <f t="shared" si="6"/>
        <v>300</v>
      </c>
      <c r="U159" s="129" t="s">
        <v>931</v>
      </c>
      <c r="V159" s="98"/>
      <c r="W159" s="129"/>
      <c r="X159" s="129"/>
      <c r="Y159" s="132"/>
      <c r="Z159" s="133" t="str">
        <f t="shared" si="17"/>
        <v>Red</v>
      </c>
      <c r="AA159" s="133" t="str">
        <f>IFERROR(VLOOKUP($Z159,Lookup!$A$1:$P$20,2,FALSE),"")</f>
        <v>Level 6</v>
      </c>
      <c r="AB159" s="133"/>
      <c r="AC159" s="134"/>
      <c r="AD159" s="133">
        <f>IFERROR(VLOOKUP($Z159,Lookup!$A$1:$P$20,7,FALSE),"")</f>
        <v>0</v>
      </c>
      <c r="AE159" s="380"/>
      <c r="AF159" s="133">
        <f>IFERROR(VLOOKUP($Z159,Lookup!$A$1:$P$20,8,FALSE),"")</f>
        <v>1</v>
      </c>
      <c r="AG159" s="133">
        <f>IFERROR(VLOOKUP($Z159,Lookup!$A$1:$P$20,9,FALSE),"")</f>
        <v>0</v>
      </c>
      <c r="AH159" s="133"/>
      <c r="AI159" s="133">
        <f>IFERROR(VLOOKUP($Z159,Lookup!$A$1:$P$20,10,FALSE),"")</f>
        <v>2</v>
      </c>
      <c r="AJ159" s="133">
        <f>IFERROR(VLOOKUP($Z159,Lookup!$A$1:$P$20,11,FALSE),"")</f>
        <v>0</v>
      </c>
      <c r="AK159" s="133"/>
      <c r="AL159" s="133">
        <f>IFERROR(VLOOKUP($Z159,Lookup!$A$1:$P$20,13,FALSE),"")</f>
        <v>0</v>
      </c>
      <c r="AM159" s="133">
        <f>IFERROR(VLOOKUP($Z159,Lookup!$A$1:$P$20,14,FALSE),"")</f>
        <v>0</v>
      </c>
      <c r="AN159" s="133">
        <f>IFERROR(VLOOKUP($Z159,Lookup!$A$1:$P$20,15,FALSE),"")</f>
        <v>0</v>
      </c>
      <c r="AO159" s="133">
        <f>IFERROR(VLOOKUP($Z159,Lookup!$A$1:$P$20,16,FALSE),"")</f>
        <v>0</v>
      </c>
      <c r="AP159" s="133">
        <f>IFERROR(VLOOKUP($Z159,Lookup!$A$1:$Q$20,17,FALSE),"")</f>
        <v>1</v>
      </c>
      <c r="AQ159" s="129"/>
      <c r="AR159" s="129"/>
      <c r="AS159" s="135"/>
      <c r="AT159" s="135"/>
      <c r="AU159" s="136">
        <f t="shared" si="18"/>
        <v>300</v>
      </c>
      <c r="AV159" s="137" t="s">
        <v>1004</v>
      </c>
      <c r="AW159" s="138"/>
      <c r="AX159" s="135"/>
      <c r="AY159" s="135"/>
      <c r="AZ159" s="135"/>
      <c r="BA159" s="135"/>
      <c r="BB159" s="135"/>
      <c r="BC159" s="135"/>
      <c r="BD159" s="135"/>
      <c r="BE159" s="135"/>
      <c r="BF159" s="135"/>
      <c r="BG159" s="143"/>
      <c r="BH159" s="150"/>
      <c r="BI159" s="129"/>
      <c r="BJ159" s="129"/>
      <c r="BK159" s="150"/>
      <c r="BN159" s="148"/>
      <c r="BO159" s="148"/>
      <c r="BP159" s="151"/>
      <c r="BQ159" s="148"/>
      <c r="BV159" s="371"/>
      <c r="BW159" s="371"/>
      <c r="BX159" s="371"/>
      <c r="BY159" s="371"/>
      <c r="BZ159" s="371"/>
      <c r="CA159" s="371"/>
      <c r="CB159" s="371"/>
      <c r="CC159" s="393" t="str">
        <f t="shared" si="37"/>
        <v>Ruben Martinez</v>
      </c>
      <c r="CD159" s="394" t="str">
        <f t="shared" si="9"/>
        <v/>
      </c>
      <c r="CE159" s="394" t="str">
        <f t="shared" si="10"/>
        <v/>
      </c>
      <c r="CF159" s="394" t="str">
        <f t="shared" si="11"/>
        <v/>
      </c>
      <c r="CG159" s="394">
        <f t="shared" si="12"/>
        <v>300</v>
      </c>
    </row>
    <row r="160" spans="1:85" s="139" customFormat="1" ht="39.75" customHeight="1">
      <c r="A160" s="126" t="s">
        <v>2529</v>
      </c>
      <c r="B160" s="379" t="s">
        <v>2194</v>
      </c>
      <c r="C160" s="379" t="s">
        <v>2195</v>
      </c>
      <c r="D160" s="379" t="s">
        <v>37</v>
      </c>
      <c r="E160" s="372" t="s">
        <v>40</v>
      </c>
      <c r="F160" s="372">
        <v>78254</v>
      </c>
      <c r="G160" s="129" t="s">
        <v>2196</v>
      </c>
      <c r="H160" s="130" t="s">
        <v>2197</v>
      </c>
      <c r="I160" s="129" t="s">
        <v>1696</v>
      </c>
      <c r="J160" s="131"/>
      <c r="K160" s="129"/>
      <c r="L160" s="94"/>
      <c r="M160" s="94"/>
      <c r="N160" s="94"/>
      <c r="O160" s="94"/>
      <c r="P160" s="94">
        <v>300</v>
      </c>
      <c r="Q160" s="94"/>
      <c r="R160" s="94"/>
      <c r="S160" s="94"/>
      <c r="T160" s="98">
        <f t="shared" si="6"/>
        <v>300</v>
      </c>
      <c r="U160" s="129" t="s">
        <v>931</v>
      </c>
      <c r="V160" s="98"/>
      <c r="W160" s="129"/>
      <c r="X160" s="129"/>
      <c r="Y160" s="132"/>
      <c r="Z160" s="133" t="str">
        <f t="shared" si="17"/>
        <v>Red</v>
      </c>
      <c r="AA160" s="133" t="str">
        <f>IFERROR(VLOOKUP($Z160,Lookup!$A$1:$P$20,2,FALSE),"")</f>
        <v>Level 6</v>
      </c>
      <c r="AB160" s="133"/>
      <c r="AC160" s="134"/>
      <c r="AD160" s="133">
        <f>IFERROR(VLOOKUP($Z160,Lookup!$A$1:$P$20,7,FALSE),"")</f>
        <v>0</v>
      </c>
      <c r="AE160" s="380"/>
      <c r="AF160" s="133">
        <f>IFERROR(VLOOKUP($Z160,Lookup!$A$1:$P$20,8,FALSE),"")</f>
        <v>1</v>
      </c>
      <c r="AG160" s="133">
        <f>IFERROR(VLOOKUP($Z160,Lookup!$A$1:$P$20,9,FALSE),"")</f>
        <v>0</v>
      </c>
      <c r="AH160" s="133"/>
      <c r="AI160" s="133">
        <f>IFERROR(VLOOKUP($Z160,Lookup!$A$1:$P$20,10,FALSE),"")</f>
        <v>2</v>
      </c>
      <c r="AJ160" s="133">
        <f>IFERROR(VLOOKUP($Z160,Lookup!$A$1:$P$20,11,FALSE),"")</f>
        <v>0</v>
      </c>
      <c r="AK160" s="133"/>
      <c r="AL160" s="133">
        <f>IFERROR(VLOOKUP($Z160,Lookup!$A$1:$P$20,13,FALSE),"")</f>
        <v>0</v>
      </c>
      <c r="AM160" s="133">
        <f>IFERROR(VLOOKUP($Z160,Lookup!$A$1:$P$20,14,FALSE),"")</f>
        <v>0</v>
      </c>
      <c r="AN160" s="133">
        <f>IFERROR(VLOOKUP($Z160,Lookup!$A$1:$P$20,15,FALSE),"")</f>
        <v>0</v>
      </c>
      <c r="AO160" s="133">
        <f>IFERROR(VLOOKUP($Z160,Lookup!$A$1:$P$20,16,FALSE),"")</f>
        <v>0</v>
      </c>
      <c r="AP160" s="133">
        <f>IFERROR(VLOOKUP($Z160,Lookup!$A$1:$Q$20,17,FALSE),"")</f>
        <v>1</v>
      </c>
      <c r="AQ160" s="129"/>
      <c r="AR160" s="129"/>
      <c r="AS160" s="135"/>
      <c r="AT160" s="135"/>
      <c r="AU160" s="136">
        <f t="shared" si="18"/>
        <v>300</v>
      </c>
      <c r="AV160" s="137" t="s">
        <v>1004</v>
      </c>
      <c r="AW160" s="133"/>
      <c r="AX160" s="129"/>
      <c r="AY160" s="129"/>
      <c r="AZ160" s="147"/>
      <c r="BA160" s="129"/>
      <c r="BB160" s="129"/>
      <c r="BC160" s="135"/>
      <c r="BD160" s="135"/>
      <c r="BE160" s="135"/>
      <c r="BF160" s="135"/>
      <c r="BG160" s="143"/>
      <c r="BH160" s="150"/>
      <c r="BI160" s="129"/>
      <c r="BJ160" s="129"/>
      <c r="BK160" s="150"/>
      <c r="BN160" s="148"/>
      <c r="BO160" s="148"/>
      <c r="BP160" s="156"/>
      <c r="BV160" s="371"/>
      <c r="BW160" s="371"/>
      <c r="BX160" s="371"/>
      <c r="BY160" s="371"/>
      <c r="BZ160" s="371"/>
      <c r="CA160" s="371"/>
      <c r="CB160" s="371"/>
      <c r="CC160" s="393" t="str">
        <f t="shared" si="37"/>
        <v>Steven Farias</v>
      </c>
      <c r="CD160" s="394" t="str">
        <f t="shared" si="9"/>
        <v/>
      </c>
      <c r="CE160" s="394" t="str">
        <f t="shared" si="10"/>
        <v/>
      </c>
      <c r="CF160" s="394" t="str">
        <f t="shared" si="11"/>
        <v/>
      </c>
      <c r="CG160" s="394">
        <f t="shared" si="12"/>
        <v>300</v>
      </c>
    </row>
    <row r="161" spans="1:85" s="139" customFormat="1" ht="39.75" customHeight="1">
      <c r="A161" s="126" t="s">
        <v>362</v>
      </c>
      <c r="B161" s="379" t="s">
        <v>1110</v>
      </c>
      <c r="C161" s="379" t="s">
        <v>1111</v>
      </c>
      <c r="D161" s="379" t="s">
        <v>48</v>
      </c>
      <c r="E161" s="372" t="s">
        <v>40</v>
      </c>
      <c r="F161" s="372">
        <v>78023</v>
      </c>
      <c r="G161" s="129" t="s">
        <v>1112</v>
      </c>
      <c r="H161" s="130" t="s">
        <v>1113</v>
      </c>
      <c r="I161" s="129" t="s">
        <v>1114</v>
      </c>
      <c r="J161" s="131">
        <v>43873</v>
      </c>
      <c r="K161" s="129">
        <v>2295</v>
      </c>
      <c r="L161" s="94"/>
      <c r="M161" s="94"/>
      <c r="N161" s="94"/>
      <c r="O161" s="94"/>
      <c r="P161" s="94">
        <v>300</v>
      </c>
      <c r="Q161" s="94"/>
      <c r="R161" s="94"/>
      <c r="S161" s="94"/>
      <c r="T161" s="98">
        <f t="shared" si="6"/>
        <v>300</v>
      </c>
      <c r="U161" s="129" t="s">
        <v>927</v>
      </c>
      <c r="V161" s="98"/>
      <c r="W161" s="129"/>
      <c r="X161" s="129"/>
      <c r="Y161" s="132"/>
      <c r="Z161" s="133" t="str">
        <f t="shared" si="17"/>
        <v>Red</v>
      </c>
      <c r="AA161" s="133" t="str">
        <f>IFERROR(VLOOKUP($Z161,Lookup!$A$1:$P$20,2,FALSE),"")</f>
        <v>Level 6</v>
      </c>
      <c r="AB161" s="133"/>
      <c r="AC161" s="134"/>
      <c r="AD161" s="133">
        <f>IFERROR(VLOOKUP($Z161,Lookup!$A$1:$P$20,7,FALSE),"")</f>
        <v>0</v>
      </c>
      <c r="AE161" s="380"/>
      <c r="AF161" s="133">
        <f>IFERROR(VLOOKUP($Z161,Lookup!$A$1:$P$20,8,FALSE),"")</f>
        <v>1</v>
      </c>
      <c r="AG161" s="133">
        <f>IFERROR(VLOOKUP($Z161,Lookup!$A$1:$P$20,9,FALSE),"")</f>
        <v>0</v>
      </c>
      <c r="AH161" s="133"/>
      <c r="AI161" s="133">
        <f>IFERROR(VLOOKUP($Z161,Lookup!$A$1:$P$20,10,FALSE),"")</f>
        <v>2</v>
      </c>
      <c r="AJ161" s="133">
        <f>IFERROR(VLOOKUP($Z161,Lookup!$A$1:$P$20,11,FALSE),"")</f>
        <v>0</v>
      </c>
      <c r="AK161" s="133"/>
      <c r="AL161" s="133">
        <f>IFERROR(VLOOKUP($Z161,Lookup!$A$1:$P$20,13,FALSE),"")</f>
        <v>0</v>
      </c>
      <c r="AM161" s="133">
        <f>IFERROR(VLOOKUP($Z161,Lookup!$A$1:$P$20,14,FALSE),"")</f>
        <v>0</v>
      </c>
      <c r="AN161" s="133">
        <f>IFERROR(VLOOKUP($Z161,Lookup!$A$1:$P$20,15,FALSE),"")</f>
        <v>0</v>
      </c>
      <c r="AO161" s="133">
        <f>IFERROR(VLOOKUP($Z161,Lookup!$A$1:$P$20,16,FALSE),"")</f>
        <v>0</v>
      </c>
      <c r="AP161" s="133">
        <f>IFERROR(VLOOKUP($Z161,Lookup!$A$1:$Q$20,17,FALSE),"")</f>
        <v>1</v>
      </c>
      <c r="AQ161" s="129"/>
      <c r="AR161" s="129"/>
      <c r="AS161" s="135"/>
      <c r="AT161" s="135"/>
      <c r="AU161" s="136">
        <f t="shared" si="18"/>
        <v>300</v>
      </c>
      <c r="AV161" s="137" t="s">
        <v>1004</v>
      </c>
      <c r="AW161" s="133"/>
      <c r="AX161" s="129"/>
      <c r="AY161" s="129"/>
      <c r="AZ161" s="147"/>
      <c r="BA161" s="129"/>
      <c r="BB161" s="129"/>
      <c r="BC161" s="135"/>
      <c r="BD161" s="135"/>
      <c r="BE161" s="135"/>
      <c r="BF161" s="135"/>
      <c r="BG161" s="143"/>
      <c r="BH161" s="150"/>
      <c r="BI161" s="129"/>
      <c r="BJ161" s="129"/>
      <c r="BK161" s="150"/>
      <c r="BN161" s="148"/>
      <c r="BO161" s="148"/>
      <c r="BP161" s="156"/>
      <c r="BV161" s="371"/>
      <c r="BW161" s="371"/>
      <c r="BX161" s="371"/>
      <c r="BY161" s="371"/>
      <c r="BZ161" s="371"/>
      <c r="CA161" s="371"/>
      <c r="CB161" s="371"/>
      <c r="CC161" s="393" t="s">
        <v>2963</v>
      </c>
      <c r="CD161" s="394" t="str">
        <f t="shared" si="9"/>
        <v/>
      </c>
      <c r="CE161" s="394" t="str">
        <f t="shared" si="10"/>
        <v/>
      </c>
      <c r="CF161" s="394" t="str">
        <f t="shared" si="11"/>
        <v/>
      </c>
      <c r="CG161" s="394">
        <f t="shared" si="12"/>
        <v>300</v>
      </c>
    </row>
    <row r="162" spans="1:85" s="139" customFormat="1" ht="39.75" customHeight="1">
      <c r="A162" s="126" t="s">
        <v>362</v>
      </c>
      <c r="B162" s="379" t="s">
        <v>1508</v>
      </c>
      <c r="C162" s="379" t="s">
        <v>1509</v>
      </c>
      <c r="D162" s="379" t="s">
        <v>48</v>
      </c>
      <c r="E162" s="372" t="s">
        <v>40</v>
      </c>
      <c r="F162" s="372">
        <v>78023</v>
      </c>
      <c r="G162" s="129" t="s">
        <v>1510</v>
      </c>
      <c r="H162" s="130" t="s">
        <v>1511</v>
      </c>
      <c r="I162" s="129" t="s">
        <v>1114</v>
      </c>
      <c r="J162" s="131">
        <v>43882</v>
      </c>
      <c r="K162" s="129">
        <v>2501</v>
      </c>
      <c r="L162" s="94"/>
      <c r="M162" s="94"/>
      <c r="N162" s="94"/>
      <c r="O162" s="94"/>
      <c r="P162" s="94">
        <v>300</v>
      </c>
      <c r="Q162" s="94"/>
      <c r="R162" s="94"/>
      <c r="S162" s="94"/>
      <c r="T162" s="98">
        <f t="shared" si="6"/>
        <v>300</v>
      </c>
      <c r="U162" s="129" t="s">
        <v>927</v>
      </c>
      <c r="V162" s="98"/>
      <c r="W162" s="129"/>
      <c r="X162" s="129"/>
      <c r="Y162" s="132"/>
      <c r="Z162" s="133" t="str">
        <f t="shared" si="17"/>
        <v>Red</v>
      </c>
      <c r="AA162" s="133" t="str">
        <f>IFERROR(VLOOKUP($Z162,Lookup!$A$1:$P$20,2,FALSE),"")</f>
        <v>Level 6</v>
      </c>
      <c r="AB162" s="133"/>
      <c r="AC162" s="134"/>
      <c r="AD162" s="133">
        <f>IFERROR(VLOOKUP($Z162,Lookup!$A$1:$P$20,7,FALSE),"")</f>
        <v>0</v>
      </c>
      <c r="AE162" s="380"/>
      <c r="AF162" s="133">
        <f>IFERROR(VLOOKUP($Z162,Lookup!$A$1:$P$20,8,FALSE),"")</f>
        <v>1</v>
      </c>
      <c r="AG162" s="133">
        <f>IFERROR(VLOOKUP($Z162,Lookup!$A$1:$P$20,9,FALSE),"")</f>
        <v>0</v>
      </c>
      <c r="AH162" s="133"/>
      <c r="AI162" s="133">
        <f>IFERROR(VLOOKUP($Z162,Lookup!$A$1:$P$20,10,FALSE),"")</f>
        <v>2</v>
      </c>
      <c r="AJ162" s="133">
        <f>IFERROR(VLOOKUP($Z162,Lookup!$A$1:$P$20,11,FALSE),"")</f>
        <v>0</v>
      </c>
      <c r="AK162" s="133"/>
      <c r="AL162" s="133">
        <f>IFERROR(VLOOKUP($Z162,Lookup!$A$1:$P$20,13,FALSE),"")</f>
        <v>0</v>
      </c>
      <c r="AM162" s="133">
        <f>IFERROR(VLOOKUP($Z162,Lookup!$A$1:$P$20,14,FALSE),"")</f>
        <v>0</v>
      </c>
      <c r="AN162" s="133">
        <f>IFERROR(VLOOKUP($Z162,Lookup!$A$1:$P$20,15,FALSE),"")</f>
        <v>0</v>
      </c>
      <c r="AO162" s="133">
        <f>IFERROR(VLOOKUP($Z162,Lookup!$A$1:$P$20,16,FALSE),"")</f>
        <v>0</v>
      </c>
      <c r="AP162" s="133">
        <f>IFERROR(VLOOKUP($Z162,Lookup!$A$1:$Q$20,17,FALSE),"")</f>
        <v>1</v>
      </c>
      <c r="AQ162" s="129"/>
      <c r="AR162" s="129"/>
      <c r="AS162" s="135"/>
      <c r="AT162" s="135"/>
      <c r="AU162" s="136">
        <f t="shared" si="18"/>
        <v>300</v>
      </c>
      <c r="AV162" s="137" t="s">
        <v>1004</v>
      </c>
      <c r="AW162" s="133"/>
      <c r="AX162" s="129"/>
      <c r="AY162" s="129"/>
      <c r="AZ162" s="147"/>
      <c r="BA162" s="129"/>
      <c r="BB162" s="129"/>
      <c r="BC162" s="135"/>
      <c r="BD162" s="135"/>
      <c r="BE162" s="135"/>
      <c r="BF162" s="135"/>
      <c r="BG162" s="143"/>
      <c r="BH162" s="150"/>
      <c r="BI162" s="129"/>
      <c r="BJ162" s="129"/>
      <c r="BK162" s="150"/>
      <c r="BN162" s="148"/>
      <c r="BO162" s="148"/>
      <c r="BP162" s="156"/>
      <c r="BV162" s="371"/>
      <c r="BW162" s="371"/>
      <c r="BX162" s="371"/>
      <c r="BY162" s="371"/>
      <c r="BZ162" s="371"/>
      <c r="CA162" s="371"/>
      <c r="CB162" s="371"/>
      <c r="CC162" s="393" t="s">
        <v>2963</v>
      </c>
      <c r="CD162" s="394" t="str">
        <f t="shared" si="9"/>
        <v/>
      </c>
      <c r="CE162" s="394" t="str">
        <f t="shared" si="10"/>
        <v/>
      </c>
      <c r="CF162" s="394" t="str">
        <f t="shared" si="11"/>
        <v/>
      </c>
      <c r="CG162" s="394">
        <f t="shared" si="12"/>
        <v>300</v>
      </c>
    </row>
    <row r="163" spans="1:85" s="143" customFormat="1" ht="39.75" customHeight="1">
      <c r="A163" s="126" t="s">
        <v>362</v>
      </c>
      <c r="B163" s="379" t="s">
        <v>1832</v>
      </c>
      <c r="C163" s="379" t="s">
        <v>1833</v>
      </c>
      <c r="D163" s="379" t="s">
        <v>234</v>
      </c>
      <c r="E163" s="372" t="s">
        <v>40</v>
      </c>
      <c r="F163" s="372">
        <v>78130</v>
      </c>
      <c r="G163" s="129" t="s">
        <v>1834</v>
      </c>
      <c r="H163" s="130" t="s">
        <v>1835</v>
      </c>
      <c r="I163" s="129" t="s">
        <v>1038</v>
      </c>
      <c r="J163" s="131">
        <v>43872</v>
      </c>
      <c r="K163" s="129">
        <v>2265</v>
      </c>
      <c r="L163" s="94"/>
      <c r="M163" s="94"/>
      <c r="N163" s="94"/>
      <c r="O163" s="94"/>
      <c r="P163" s="94">
        <v>300</v>
      </c>
      <c r="Q163" s="94"/>
      <c r="R163" s="94"/>
      <c r="S163" s="94"/>
      <c r="T163" s="98">
        <f t="shared" si="6"/>
        <v>300</v>
      </c>
      <c r="U163" s="129" t="s">
        <v>927</v>
      </c>
      <c r="V163" s="98"/>
      <c r="W163" s="129"/>
      <c r="X163" s="129"/>
      <c r="Y163" s="132"/>
      <c r="Z163" s="133" t="str">
        <f t="shared" si="17"/>
        <v>Red</v>
      </c>
      <c r="AA163" s="133" t="str">
        <f>IFERROR(VLOOKUP($Z163,Lookup!$A$1:$P$20,2,FALSE),"")</f>
        <v>Level 6</v>
      </c>
      <c r="AB163" s="133"/>
      <c r="AC163" s="134"/>
      <c r="AD163" s="133">
        <f>IFERROR(VLOOKUP($Z163,Lookup!$A$1:$P$20,7,FALSE),"")</f>
        <v>0</v>
      </c>
      <c r="AE163" s="380"/>
      <c r="AF163" s="133">
        <f>IFERROR(VLOOKUP($Z163,Lookup!$A$1:$P$20,8,FALSE),"")</f>
        <v>1</v>
      </c>
      <c r="AG163" s="133">
        <f>IFERROR(VLOOKUP($Z163,Lookup!$A$1:$P$20,9,FALSE),"")</f>
        <v>0</v>
      </c>
      <c r="AH163" s="133"/>
      <c r="AI163" s="133">
        <f>IFERROR(VLOOKUP($Z163,Lookup!$A$1:$P$20,10,FALSE),"")</f>
        <v>2</v>
      </c>
      <c r="AJ163" s="133">
        <f>IFERROR(VLOOKUP($Z163,Lookup!$A$1:$P$20,11,FALSE),"")</f>
        <v>0</v>
      </c>
      <c r="AK163" s="133"/>
      <c r="AL163" s="133">
        <f>IFERROR(VLOOKUP($Z163,Lookup!$A$1:$P$20,13,FALSE),"")</f>
        <v>0</v>
      </c>
      <c r="AM163" s="133">
        <f>IFERROR(VLOOKUP($Z163,Lookup!$A$1:$P$20,14,FALSE),"")</f>
        <v>0</v>
      </c>
      <c r="AN163" s="133">
        <f>IFERROR(VLOOKUP($Z163,Lookup!$A$1:$P$20,15,FALSE),"")</f>
        <v>0</v>
      </c>
      <c r="AO163" s="133">
        <f>IFERROR(VLOOKUP($Z163,Lookup!$A$1:$P$20,16,FALSE),"")</f>
        <v>0</v>
      </c>
      <c r="AP163" s="133">
        <f>IFERROR(VLOOKUP($Z163,Lookup!$A$1:$Q$20,17,FALSE),"")</f>
        <v>1</v>
      </c>
      <c r="AQ163" s="129"/>
      <c r="AR163" s="129"/>
      <c r="AS163" s="135"/>
      <c r="AT163" s="135"/>
      <c r="AU163" s="136">
        <f t="shared" si="18"/>
        <v>300</v>
      </c>
      <c r="AV163" s="137" t="s">
        <v>1004</v>
      </c>
      <c r="AW163" s="160"/>
      <c r="AX163" s="150"/>
      <c r="AY163" s="150"/>
      <c r="AZ163" s="150"/>
      <c r="BA163" s="150"/>
      <c r="BB163" s="150"/>
      <c r="BC163" s="150"/>
      <c r="BD163" s="150"/>
      <c r="BE163" s="150"/>
      <c r="BF163" s="150"/>
      <c r="BH163" s="150"/>
      <c r="BI163" s="129"/>
      <c r="BJ163" s="129"/>
      <c r="BK163" s="150"/>
      <c r="BP163" s="151"/>
      <c r="BQ163" s="371"/>
      <c r="BR163" s="371"/>
      <c r="BS163" s="371"/>
      <c r="BT163" s="371"/>
      <c r="BU163" s="371"/>
      <c r="BV163" s="371"/>
      <c r="BW163" s="371"/>
      <c r="CC163" s="393" t="str">
        <f>I163</f>
        <v>Travis Cody</v>
      </c>
      <c r="CD163" s="394" t="str">
        <f t="shared" si="9"/>
        <v/>
      </c>
      <c r="CE163" s="394" t="str">
        <f t="shared" si="10"/>
        <v/>
      </c>
      <c r="CF163" s="394" t="str">
        <f t="shared" si="11"/>
        <v/>
      </c>
      <c r="CG163" s="394">
        <f t="shared" si="12"/>
        <v>300</v>
      </c>
    </row>
    <row r="164" spans="1:85" s="139" customFormat="1" ht="39.75" customHeight="1">
      <c r="A164" s="126" t="s">
        <v>362</v>
      </c>
      <c r="B164" s="379" t="s">
        <v>1427</v>
      </c>
      <c r="C164" s="379" t="s">
        <v>1428</v>
      </c>
      <c r="D164" s="379" t="s">
        <v>1429</v>
      </c>
      <c r="E164" s="372" t="s">
        <v>40</v>
      </c>
      <c r="F164" s="372">
        <v>78073</v>
      </c>
      <c r="G164" s="129" t="s">
        <v>1430</v>
      </c>
      <c r="H164" s="130" t="s">
        <v>1431</v>
      </c>
      <c r="I164" s="129" t="s">
        <v>1432</v>
      </c>
      <c r="J164" s="131">
        <v>43874</v>
      </c>
      <c r="K164" s="129">
        <v>2345</v>
      </c>
      <c r="L164" s="94">
        <v>1000</v>
      </c>
      <c r="M164" s="94"/>
      <c r="N164" s="94"/>
      <c r="O164" s="94"/>
      <c r="P164" s="94"/>
      <c r="Q164" s="94"/>
      <c r="R164" s="94"/>
      <c r="S164" s="94"/>
      <c r="T164" s="98">
        <f t="shared" si="6"/>
        <v>1000</v>
      </c>
      <c r="U164" s="129" t="s">
        <v>927</v>
      </c>
      <c r="V164" s="98"/>
      <c r="W164" s="129"/>
      <c r="X164" s="129"/>
      <c r="Y164" s="132"/>
      <c r="Z164" s="133" t="str">
        <f t="shared" si="17"/>
        <v>Trophy</v>
      </c>
      <c r="AA164" s="133" t="str">
        <f>IFERROR(VLOOKUP($Z164,Lookup!$A$1:$P$20,2,FALSE),"")</f>
        <v>Level 4</v>
      </c>
      <c r="AB164" s="133"/>
      <c r="AC164" s="134"/>
      <c r="AD164" s="133">
        <f>IFERROR(VLOOKUP($Z164,Lookup!$A$1:$P$20,7,FALSE),"")</f>
        <v>0</v>
      </c>
      <c r="AE164" s="380"/>
      <c r="AF164" s="133">
        <f>IFERROR(VLOOKUP($Z164,Lookup!$A$1:$P$20,8,FALSE),"")</f>
        <v>2</v>
      </c>
      <c r="AG164" s="133">
        <f>IFERROR(VLOOKUP($Z164,Lookup!$A$1:$P$20,9,FALSE),"")</f>
        <v>2</v>
      </c>
      <c r="AH164" s="133"/>
      <c r="AI164" s="133">
        <f>IFERROR(VLOOKUP($Z164,Lookup!$A$1:$P$20,10,FALSE),"")</f>
        <v>4</v>
      </c>
      <c r="AJ164" s="133" t="str">
        <f>IFERROR(VLOOKUP($Z164,Lookup!$A$1:$P$20,11,FALSE),"")</f>
        <v>Yes</v>
      </c>
      <c r="AK164" s="133"/>
      <c r="AL164" s="133" t="str">
        <f>IFERROR(VLOOKUP($Z164,Lookup!$A$1:$P$20,13,FALSE),"")</f>
        <v>Yes</v>
      </c>
      <c r="AM164" s="133">
        <f>IFERROR(VLOOKUP($Z164,Lookup!$A$1:$P$20,14,FALSE),"")</f>
        <v>0</v>
      </c>
      <c r="AN164" s="133">
        <f>IFERROR(VLOOKUP($Z164,Lookup!$A$1:$P$20,15,FALSE),"")</f>
        <v>0</v>
      </c>
      <c r="AO164" s="133">
        <f>IFERROR(VLOOKUP($Z164,Lookup!$A$1:$P$20,16,FALSE),"")</f>
        <v>0</v>
      </c>
      <c r="AP164" s="133">
        <f>IFERROR(VLOOKUP($Z164,Lookup!$A$1:$Q$20,17,FALSE),"")</f>
        <v>2</v>
      </c>
      <c r="AQ164" s="129"/>
      <c r="AR164" s="129"/>
      <c r="AS164" s="135"/>
      <c r="AT164" s="135"/>
      <c r="AU164" s="136">
        <f t="shared" si="18"/>
        <v>0</v>
      </c>
      <c r="AV164" s="137" t="s">
        <v>1433</v>
      </c>
      <c r="AW164" s="138"/>
      <c r="AX164" s="135"/>
      <c r="AY164" s="135"/>
      <c r="AZ164" s="135"/>
      <c r="BA164" s="150"/>
      <c r="BB164" s="150"/>
      <c r="BC164" s="150"/>
      <c r="BD164" s="135">
        <v>1</v>
      </c>
      <c r="BE164" s="135"/>
      <c r="BF164" s="135"/>
      <c r="BH164" s="150"/>
      <c r="BI164" s="129"/>
      <c r="BJ164" s="129"/>
      <c r="BK164" s="150"/>
      <c r="BN164" s="372"/>
      <c r="BO164" s="372" t="s">
        <v>2845</v>
      </c>
      <c r="BP164" s="156"/>
      <c r="BV164" s="371"/>
      <c r="BW164" s="371"/>
      <c r="BX164" s="371"/>
      <c r="BY164" s="371"/>
      <c r="BZ164" s="371"/>
      <c r="CA164" s="371"/>
      <c r="CB164" s="371"/>
      <c r="CC164" s="147" t="s">
        <v>996</v>
      </c>
      <c r="CD164" s="383">
        <f t="shared" si="9"/>
        <v>1000</v>
      </c>
      <c r="CE164" s="383" t="str">
        <f t="shared" si="10"/>
        <v/>
      </c>
      <c r="CF164" s="383" t="str">
        <f t="shared" si="11"/>
        <v/>
      </c>
      <c r="CG164" s="383" t="str">
        <f t="shared" si="12"/>
        <v/>
      </c>
    </row>
    <row r="165" spans="1:85" s="139" customFormat="1" ht="39.75" customHeight="1">
      <c r="A165" s="126" t="s">
        <v>2529</v>
      </c>
      <c r="B165" s="379" t="s">
        <v>1568</v>
      </c>
      <c r="C165" s="379" t="s">
        <v>1569</v>
      </c>
      <c r="D165" s="379" t="s">
        <v>129</v>
      </c>
      <c r="E165" s="372" t="s">
        <v>40</v>
      </c>
      <c r="F165" s="372">
        <v>78155</v>
      </c>
      <c r="G165" s="129" t="s">
        <v>1570</v>
      </c>
      <c r="H165" s="130" t="s">
        <v>1571</v>
      </c>
      <c r="I165" s="129" t="s">
        <v>1168</v>
      </c>
      <c r="J165" s="131"/>
      <c r="L165" s="94"/>
      <c r="M165" s="94"/>
      <c r="N165" s="94"/>
      <c r="O165" s="94"/>
      <c r="P165" s="94">
        <v>300</v>
      </c>
      <c r="Q165" s="94"/>
      <c r="R165" s="94"/>
      <c r="S165" s="94"/>
      <c r="T165" s="98">
        <f t="shared" si="6"/>
        <v>300</v>
      </c>
      <c r="U165" s="129" t="s">
        <v>931</v>
      </c>
      <c r="V165" s="98"/>
      <c r="W165" s="129"/>
      <c r="X165" s="129"/>
      <c r="Y165" s="132"/>
      <c r="Z165" s="133" t="str">
        <f t="shared" si="17"/>
        <v>Red</v>
      </c>
      <c r="AA165" s="133" t="str">
        <f>IFERROR(VLOOKUP($Z165,Lookup!$A$1:$P$20,2,FALSE),"")</f>
        <v>Level 6</v>
      </c>
      <c r="AB165" s="133"/>
      <c r="AC165" s="134"/>
      <c r="AD165" s="133">
        <f>IFERROR(VLOOKUP($Z165,Lookup!$A$1:$P$20,7,FALSE),"")</f>
        <v>0</v>
      </c>
      <c r="AE165" s="380"/>
      <c r="AF165" s="133">
        <f>IFERROR(VLOOKUP($Z165,Lookup!$A$1:$P$20,8,FALSE),"")</f>
        <v>1</v>
      </c>
      <c r="AG165" s="133">
        <f>IFERROR(VLOOKUP($Z165,Lookup!$A$1:$P$20,9,FALSE),"")</f>
        <v>0</v>
      </c>
      <c r="AH165" s="133"/>
      <c r="AI165" s="133">
        <f>IFERROR(VLOOKUP($Z165,Lookup!$A$1:$P$20,10,FALSE),"")</f>
        <v>2</v>
      </c>
      <c r="AJ165" s="133">
        <f>IFERROR(VLOOKUP($Z165,Lookup!$A$1:$P$20,11,FALSE),"")</f>
        <v>0</v>
      </c>
      <c r="AK165" s="133"/>
      <c r="AL165" s="133">
        <f>IFERROR(VLOOKUP($Z165,Lookup!$A$1:$P$20,13,FALSE),"")</f>
        <v>0</v>
      </c>
      <c r="AM165" s="133">
        <f>IFERROR(VLOOKUP($Z165,Lookup!$A$1:$P$20,14,FALSE),"")</f>
        <v>0</v>
      </c>
      <c r="AN165" s="133">
        <f>IFERROR(VLOOKUP($Z165,Lookup!$A$1:$P$20,15,FALSE),"")</f>
        <v>0</v>
      </c>
      <c r="AO165" s="133">
        <f>IFERROR(VLOOKUP($Z165,Lookup!$A$1:$P$20,16,FALSE),"")</f>
        <v>0</v>
      </c>
      <c r="AP165" s="133">
        <f>IFERROR(VLOOKUP($Z165,Lookup!$A$1:$Q$20,17,FALSE),"")</f>
        <v>1</v>
      </c>
      <c r="AQ165" s="129"/>
      <c r="AR165" s="129"/>
      <c r="AS165" s="135"/>
      <c r="AT165" s="135"/>
      <c r="AU165" s="136">
        <f t="shared" si="18"/>
        <v>300</v>
      </c>
      <c r="AV165" s="137" t="s">
        <v>1004</v>
      </c>
      <c r="AW165" s="133"/>
      <c r="AX165" s="129"/>
      <c r="AY165" s="129"/>
      <c r="AZ165" s="147"/>
      <c r="BA165" s="129"/>
      <c r="BB165" s="129"/>
      <c r="BC165" s="135"/>
      <c r="BD165" s="135"/>
      <c r="BE165" s="135"/>
      <c r="BF165" s="135"/>
      <c r="BG165" s="143"/>
      <c r="BH165" s="150"/>
      <c r="BI165" s="129"/>
      <c r="BJ165" s="129"/>
      <c r="BK165" s="150"/>
      <c r="BN165" s="148"/>
      <c r="BO165" s="148"/>
      <c r="BP165" s="156"/>
      <c r="BV165" s="371"/>
      <c r="BW165" s="371"/>
      <c r="BX165" s="371"/>
      <c r="BY165" s="371"/>
      <c r="BZ165" s="371"/>
      <c r="CA165" s="371"/>
      <c r="CB165" s="371"/>
      <c r="CC165" s="393" t="str">
        <f t="shared" ref="CC165:CC167" si="38">I165</f>
        <v>Lori Ellerson</v>
      </c>
      <c r="CD165" s="394" t="str">
        <f t="shared" si="9"/>
        <v/>
      </c>
      <c r="CE165" s="394" t="str">
        <f t="shared" si="10"/>
        <v/>
      </c>
      <c r="CF165" s="394" t="str">
        <f t="shared" si="11"/>
        <v/>
      </c>
      <c r="CG165" s="394">
        <f t="shared" si="12"/>
        <v>300</v>
      </c>
    </row>
    <row r="166" spans="1:85" s="139" customFormat="1" ht="39.75" customHeight="1">
      <c r="A166" s="126" t="s">
        <v>362</v>
      </c>
      <c r="B166" s="379" t="s">
        <v>1741</v>
      </c>
      <c r="C166" s="379" t="s">
        <v>1742</v>
      </c>
      <c r="D166" s="379" t="s">
        <v>37</v>
      </c>
      <c r="E166" s="372" t="s">
        <v>40</v>
      </c>
      <c r="F166" s="372">
        <v>78217</v>
      </c>
      <c r="G166" s="129" t="s">
        <v>2628</v>
      </c>
      <c r="H166" s="130" t="s">
        <v>1744</v>
      </c>
      <c r="I166" s="129" t="s">
        <v>1015</v>
      </c>
      <c r="J166" s="131"/>
      <c r="K166" s="129"/>
      <c r="L166" s="94"/>
      <c r="M166" s="94"/>
      <c r="N166" s="94"/>
      <c r="O166" s="94"/>
      <c r="P166" s="94">
        <v>3000</v>
      </c>
      <c r="Q166" s="94"/>
      <c r="R166" s="94"/>
      <c r="S166" s="94"/>
      <c r="T166" s="98">
        <f t="shared" si="6"/>
        <v>3000</v>
      </c>
      <c r="U166" s="129" t="s">
        <v>927</v>
      </c>
      <c r="V166" s="98"/>
      <c r="W166" s="129"/>
      <c r="X166" s="129"/>
      <c r="Y166" s="132"/>
      <c r="Z166" s="133" t="str">
        <f t="shared" si="17"/>
        <v>Reserve</v>
      </c>
      <c r="AA166" s="133" t="str">
        <f>IFERROR(VLOOKUP($Z166,Lookup!$A$1:$P$20,2,FALSE),"")</f>
        <v>Level 3</v>
      </c>
      <c r="AB166" s="133"/>
      <c r="AC166" s="134"/>
      <c r="AD166" s="133">
        <f>IFERROR(VLOOKUP($Z166,Lookup!$A$1:$P$20,7,FALSE),"")</f>
        <v>0</v>
      </c>
      <c r="AE166" s="380"/>
      <c r="AF166" s="133">
        <f>IFERROR(VLOOKUP($Z166,Lookup!$A$1:$P$20,8,FALSE),"")</f>
        <v>4</v>
      </c>
      <c r="AG166" s="133">
        <f>IFERROR(VLOOKUP($Z166,Lookup!$A$1:$P$20,9,FALSE),"")</f>
        <v>2</v>
      </c>
      <c r="AH166" s="133"/>
      <c r="AI166" s="133">
        <f>IFERROR(VLOOKUP($Z166,Lookup!$A$1:$P$20,10,FALSE),"")</f>
        <v>4</v>
      </c>
      <c r="AJ166" s="133" t="str">
        <f>IFERROR(VLOOKUP($Z166,Lookup!$A$1:$P$20,11,FALSE),"")</f>
        <v>Yes</v>
      </c>
      <c r="AK166" s="133"/>
      <c r="AL166" s="133" t="str">
        <f>IFERROR(VLOOKUP($Z166,Lookup!$A$1:$P$20,13,FALSE),"")</f>
        <v>Yes</v>
      </c>
      <c r="AM166" s="133">
        <f>IFERROR(VLOOKUP($Z166,Lookup!$A$1:$P$20,14,FALSE),"")</f>
        <v>0</v>
      </c>
      <c r="AN166" s="133">
        <f>IFERROR(VLOOKUP($Z166,Lookup!$A$1:$P$20,15,FALSE),"")</f>
        <v>0</v>
      </c>
      <c r="AO166" s="133">
        <f>IFERROR(VLOOKUP($Z166,Lookup!$A$1:$P$20,16,FALSE),"")</f>
        <v>0</v>
      </c>
      <c r="AP166" s="133">
        <f>IFERROR(VLOOKUP($Z166,Lookup!$A$1:$Q$20,17,FALSE),"")</f>
        <v>2</v>
      </c>
      <c r="AQ166" s="129"/>
      <c r="AR166" s="129"/>
      <c r="AS166" s="135"/>
      <c r="AT166" s="135"/>
      <c r="AU166" s="136">
        <f t="shared" si="18"/>
        <v>3000</v>
      </c>
      <c r="AV166" s="137" t="s">
        <v>1745</v>
      </c>
      <c r="AW166" s="133"/>
      <c r="AX166" s="129"/>
      <c r="AY166" s="129"/>
      <c r="AZ166" s="147"/>
      <c r="BA166" s="129"/>
      <c r="BB166" s="129"/>
      <c r="BC166" s="135"/>
      <c r="BD166" s="135"/>
      <c r="BE166" s="135"/>
      <c r="BF166" s="135"/>
      <c r="BG166" s="143"/>
      <c r="BH166" s="150"/>
      <c r="BI166" s="129"/>
      <c r="BJ166" s="129"/>
      <c r="BK166" s="150"/>
      <c r="BN166" s="381" t="s">
        <v>2849</v>
      </c>
      <c r="BO166" s="381"/>
      <c r="BP166" s="382" t="s">
        <v>2875</v>
      </c>
      <c r="BV166" s="371"/>
      <c r="BW166" s="371"/>
      <c r="BX166" s="371"/>
      <c r="BY166" s="371"/>
      <c r="BZ166" s="371"/>
      <c r="CA166" s="371"/>
      <c r="CB166" s="371"/>
      <c r="CC166" s="147" t="str">
        <f t="shared" si="38"/>
        <v>Bryan Stuckey Jr.</v>
      </c>
      <c r="CD166" s="383" t="str">
        <f t="shared" si="9"/>
        <v/>
      </c>
      <c r="CE166" s="383" t="str">
        <f t="shared" si="10"/>
        <v/>
      </c>
      <c r="CF166" s="383" t="str">
        <f t="shared" si="11"/>
        <v/>
      </c>
      <c r="CG166" s="383">
        <f t="shared" si="12"/>
        <v>3000</v>
      </c>
    </row>
    <row r="167" spans="1:85" s="139" customFormat="1" ht="39.75" customHeight="1">
      <c r="A167" s="126" t="s">
        <v>362</v>
      </c>
      <c r="B167" s="379" t="s">
        <v>1800</v>
      </c>
      <c r="C167" s="379" t="s">
        <v>1801</v>
      </c>
      <c r="D167" s="379" t="s">
        <v>37</v>
      </c>
      <c r="E167" s="372" t="s">
        <v>40</v>
      </c>
      <c r="F167" s="372">
        <v>78261</v>
      </c>
      <c r="G167" s="129" t="s">
        <v>1802</v>
      </c>
      <c r="H167" s="130" t="s">
        <v>1803</v>
      </c>
      <c r="I167" s="129" t="s">
        <v>1804</v>
      </c>
      <c r="J167" s="131">
        <v>43875</v>
      </c>
      <c r="K167" s="129">
        <v>2328</v>
      </c>
      <c r="L167" s="94"/>
      <c r="M167" s="94"/>
      <c r="N167" s="94"/>
      <c r="O167" s="94"/>
      <c r="P167" s="94">
        <v>300</v>
      </c>
      <c r="Q167" s="94"/>
      <c r="R167" s="94"/>
      <c r="S167" s="94"/>
      <c r="T167" s="98">
        <f t="shared" si="6"/>
        <v>300</v>
      </c>
      <c r="U167" s="129" t="s">
        <v>927</v>
      </c>
      <c r="V167" s="98"/>
      <c r="W167" s="129"/>
      <c r="X167" s="129"/>
      <c r="Y167" s="132"/>
      <c r="Z167" s="133" t="str">
        <f t="shared" si="17"/>
        <v>Red</v>
      </c>
      <c r="AA167" s="133" t="str">
        <f>IFERROR(VLOOKUP($Z167,Lookup!$A$1:$P$20,2,FALSE),"")</f>
        <v>Level 6</v>
      </c>
      <c r="AB167" s="133"/>
      <c r="AC167" s="134"/>
      <c r="AD167" s="133">
        <f>IFERROR(VLOOKUP($Z167,Lookup!$A$1:$P$20,7,FALSE),"")</f>
        <v>0</v>
      </c>
      <c r="AE167" s="380"/>
      <c r="AF167" s="133">
        <f>IFERROR(VLOOKUP($Z167,Lookup!$A$1:$P$20,8,FALSE),"")</f>
        <v>1</v>
      </c>
      <c r="AG167" s="133">
        <f>IFERROR(VLOOKUP($Z167,Lookup!$A$1:$P$20,9,FALSE),"")</f>
        <v>0</v>
      </c>
      <c r="AH167" s="133"/>
      <c r="AI167" s="133">
        <f>IFERROR(VLOOKUP($Z167,Lookup!$A$1:$P$20,10,FALSE),"")</f>
        <v>2</v>
      </c>
      <c r="AJ167" s="133">
        <f>IFERROR(VLOOKUP($Z167,Lookup!$A$1:$P$20,11,FALSE),"")</f>
        <v>0</v>
      </c>
      <c r="AK167" s="133"/>
      <c r="AL167" s="133">
        <f>IFERROR(VLOOKUP($Z167,Lookup!$A$1:$P$20,13,FALSE),"")</f>
        <v>0</v>
      </c>
      <c r="AM167" s="133">
        <f>IFERROR(VLOOKUP($Z167,Lookup!$A$1:$P$20,14,FALSE),"")</f>
        <v>0</v>
      </c>
      <c r="AN167" s="133">
        <f>IFERROR(VLOOKUP($Z167,Lookup!$A$1:$P$20,15,FALSE),"")</f>
        <v>0</v>
      </c>
      <c r="AO167" s="133">
        <f>IFERROR(VLOOKUP($Z167,Lookup!$A$1:$P$20,16,FALSE),"")</f>
        <v>0</v>
      </c>
      <c r="AP167" s="133">
        <f>IFERROR(VLOOKUP($Z167,Lookup!$A$1:$Q$20,17,FALSE),"")</f>
        <v>1</v>
      </c>
      <c r="AQ167" s="129"/>
      <c r="AR167" s="129"/>
      <c r="AS167" s="135"/>
      <c r="AT167" s="135"/>
      <c r="AU167" s="136">
        <f t="shared" si="18"/>
        <v>300</v>
      </c>
      <c r="AV167" s="137" t="s">
        <v>1004</v>
      </c>
      <c r="AW167" s="133"/>
      <c r="AX167" s="129"/>
      <c r="AY167" s="129"/>
      <c r="AZ167" s="147"/>
      <c r="BA167" s="129"/>
      <c r="BB167" s="129"/>
      <c r="BC167" s="135"/>
      <c r="BD167" s="135"/>
      <c r="BE167" s="135"/>
      <c r="BF167" s="135"/>
      <c r="BG167" s="143"/>
      <c r="BH167" s="150"/>
      <c r="BI167" s="129"/>
      <c r="BJ167" s="129"/>
      <c r="BK167" s="150"/>
      <c r="BN167" s="148"/>
      <c r="BO167" s="148"/>
      <c r="BP167" s="156"/>
      <c r="BV167" s="371"/>
      <c r="BW167" s="371"/>
      <c r="BX167" s="371"/>
      <c r="BY167" s="371"/>
      <c r="BZ167" s="371"/>
      <c r="CA167" s="371"/>
      <c r="CB167" s="371"/>
      <c r="CC167" s="393" t="str">
        <f t="shared" si="38"/>
        <v>Allen Mueller</v>
      </c>
      <c r="CD167" s="394" t="str">
        <f t="shared" si="9"/>
        <v/>
      </c>
      <c r="CE167" s="394" t="str">
        <f t="shared" si="10"/>
        <v/>
      </c>
      <c r="CF167" s="394" t="str">
        <f t="shared" si="11"/>
        <v/>
      </c>
      <c r="CG167" s="394">
        <f t="shared" si="12"/>
        <v>300</v>
      </c>
    </row>
    <row r="168" spans="1:85" s="139" customFormat="1" ht="39.75" customHeight="1">
      <c r="A168" s="126" t="s">
        <v>362</v>
      </c>
      <c r="B168" s="379" t="s">
        <v>2099</v>
      </c>
      <c r="C168" s="379" t="s">
        <v>2100</v>
      </c>
      <c r="D168" s="379" t="s">
        <v>37</v>
      </c>
      <c r="E168" s="372" t="s">
        <v>40</v>
      </c>
      <c r="F168" s="372">
        <v>78258</v>
      </c>
      <c r="G168" s="129"/>
      <c r="H168" s="130"/>
      <c r="I168" s="129"/>
      <c r="J168" s="131">
        <v>43874</v>
      </c>
      <c r="K168" s="129">
        <v>2376</v>
      </c>
      <c r="M168" s="94">
        <v>100</v>
      </c>
      <c r="N168" s="94"/>
      <c r="O168" s="94"/>
      <c r="P168" s="94"/>
      <c r="Q168" s="94"/>
      <c r="R168" s="94"/>
      <c r="S168" s="94"/>
      <c r="T168" s="98">
        <f t="shared" si="6"/>
        <v>100</v>
      </c>
      <c r="U168" s="129" t="s">
        <v>927</v>
      </c>
      <c r="V168" s="98"/>
      <c r="W168" s="129"/>
      <c r="X168" s="129"/>
      <c r="Y168" s="132"/>
      <c r="Z168" s="133" t="str">
        <f t="shared" si="17"/>
        <v>White</v>
      </c>
      <c r="AA168" s="133" t="str">
        <f>IFERROR(VLOOKUP($Z168,Lookup!$A$1:$P$20,2,FALSE),"")</f>
        <v>Level 7</v>
      </c>
      <c r="AB168" s="133"/>
      <c r="AC168" s="134"/>
      <c r="AD168" s="133"/>
      <c r="AE168" s="380"/>
      <c r="AF168" s="133">
        <f>IFERROR(VLOOKUP($Z168,Lookup!$A$1:$P$20,8,FALSE),"")</f>
        <v>1</v>
      </c>
      <c r="AG168" s="133">
        <f>IFERROR(VLOOKUP($Z168,Lookup!$A$1:$P$20,9,FALSE),"")</f>
        <v>0</v>
      </c>
      <c r="AH168" s="133"/>
      <c r="AI168" s="133">
        <f>IFERROR(VLOOKUP($Z168,Lookup!$A$1:$P$20,10,FALSE),"")</f>
        <v>0</v>
      </c>
      <c r="AJ168" s="133">
        <f>IFERROR(VLOOKUP($Z168,Lookup!$A$1:$P$20,11,FALSE),"")</f>
        <v>0</v>
      </c>
      <c r="AK168" s="133"/>
      <c r="AL168" s="133">
        <f>IFERROR(VLOOKUP($Z168,Lookup!$A$1:$P$20,13,FALSE),"")</f>
        <v>0</v>
      </c>
      <c r="AM168" s="133">
        <f>IFERROR(VLOOKUP($Z168,Lookup!$A$1:$P$20,14,FALSE),"")</f>
        <v>0</v>
      </c>
      <c r="AN168" s="133">
        <f>IFERROR(VLOOKUP($Z168,Lookup!$A$1:$P$20,15,FALSE),"")</f>
        <v>0</v>
      </c>
      <c r="AO168" s="133">
        <f>IFERROR(VLOOKUP($Z168,Lookup!$A$1:$P$20,16,FALSE),"")</f>
        <v>0</v>
      </c>
      <c r="AP168" s="133">
        <f>IFERROR(VLOOKUP($Z168,Lookup!$A$1:$Q$20,17,FALSE),"")</f>
        <v>0</v>
      </c>
      <c r="AQ168" s="129"/>
      <c r="AR168" s="129"/>
      <c r="AS168" s="135"/>
      <c r="AT168" s="135"/>
      <c r="AU168" s="136">
        <f t="shared" si="18"/>
        <v>0</v>
      </c>
      <c r="AV168" s="137" t="s">
        <v>1014</v>
      </c>
      <c r="AW168" s="133"/>
      <c r="AX168" s="129"/>
      <c r="AY168" s="129"/>
      <c r="AZ168" s="147"/>
      <c r="BA168" s="129"/>
      <c r="BB168" s="129"/>
      <c r="BC168" s="135"/>
      <c r="BD168" s="135"/>
      <c r="BE168" s="135"/>
      <c r="BF168" s="135"/>
      <c r="BG168" s="143"/>
      <c r="BH168" s="150"/>
      <c r="BI168" s="129"/>
      <c r="BJ168" s="129"/>
      <c r="BK168" s="150"/>
      <c r="BN168" s="148"/>
      <c r="BO168" s="148"/>
      <c r="BP168" s="156"/>
      <c r="BV168" s="371"/>
      <c r="BW168" s="371"/>
      <c r="BX168" s="371"/>
      <c r="BY168" s="371"/>
      <c r="BZ168" s="371"/>
      <c r="CA168" s="371"/>
      <c r="CB168" s="371"/>
      <c r="CC168" s="147" t="s">
        <v>2094</v>
      </c>
      <c r="CD168" s="383">
        <f t="shared" si="9"/>
        <v>100</v>
      </c>
      <c r="CE168" s="383" t="str">
        <f t="shared" si="10"/>
        <v/>
      </c>
      <c r="CF168" s="383" t="str">
        <f t="shared" si="11"/>
        <v/>
      </c>
      <c r="CG168" s="383" t="str">
        <f t="shared" si="12"/>
        <v/>
      </c>
    </row>
    <row r="169" spans="1:85" s="139" customFormat="1" ht="39.75" customHeight="1">
      <c r="A169" s="126" t="s">
        <v>2529</v>
      </c>
      <c r="B169" s="379" t="s">
        <v>2125</v>
      </c>
      <c r="C169" s="379" t="s">
        <v>2126</v>
      </c>
      <c r="D169" s="379" t="s">
        <v>2127</v>
      </c>
      <c r="E169" s="372" t="s">
        <v>40</v>
      </c>
      <c r="F169" s="372">
        <v>78363</v>
      </c>
      <c r="G169" s="129" t="s">
        <v>2128</v>
      </c>
      <c r="H169" s="130" t="s">
        <v>2129</v>
      </c>
      <c r="I169" s="129" t="s">
        <v>1015</v>
      </c>
      <c r="J169" s="131"/>
      <c r="K169" s="129"/>
      <c r="L169" s="94"/>
      <c r="M169" s="94"/>
      <c r="N169" s="94"/>
      <c r="O169" s="94"/>
      <c r="P169" s="94">
        <v>500</v>
      </c>
      <c r="Q169" s="94"/>
      <c r="R169" s="94"/>
      <c r="S169" s="94"/>
      <c r="T169" s="98">
        <f t="shared" si="6"/>
        <v>500</v>
      </c>
      <c r="U169" s="129" t="s">
        <v>931</v>
      </c>
      <c r="V169" s="98"/>
      <c r="W169" s="129"/>
      <c r="X169" s="129"/>
      <c r="Y169" s="132"/>
      <c r="Z169" s="133" t="str">
        <f t="shared" si="17"/>
        <v>Blue</v>
      </c>
      <c r="AA169" s="133" t="str">
        <f>IFERROR(VLOOKUP($Z169,Lookup!$A$1:$P$20,2,FALSE),"")</f>
        <v>Level 5</v>
      </c>
      <c r="AB169" s="133"/>
      <c r="AC169" s="134"/>
      <c r="AD169" s="133"/>
      <c r="AE169" s="380"/>
      <c r="AF169" s="133">
        <f>IFERROR(VLOOKUP($Z169,Lookup!$A$1:$P$20,8,FALSE),"")</f>
        <v>2</v>
      </c>
      <c r="AG169" s="133">
        <f>IFERROR(VLOOKUP($Z169,Lookup!$A$1:$P$20,9,FALSE),"")</f>
        <v>2</v>
      </c>
      <c r="AH169" s="133"/>
      <c r="AI169" s="133">
        <f>IFERROR(VLOOKUP($Z169,Lookup!$A$1:$P$20,10,FALSE),"")</f>
        <v>2</v>
      </c>
      <c r="AJ169" s="133">
        <f>IFERROR(VLOOKUP($Z169,Lookup!$A$1:$P$20,11,FALSE),"")</f>
        <v>0</v>
      </c>
      <c r="AK169" s="133"/>
      <c r="AL169" s="133">
        <f>IFERROR(VLOOKUP($Z169,Lookup!$A$1:$P$20,13,FALSE),"")</f>
        <v>0</v>
      </c>
      <c r="AM169" s="133">
        <f>IFERROR(VLOOKUP($Z169,Lookup!$A$1:$P$20,14,FALSE),"")</f>
        <v>0</v>
      </c>
      <c r="AN169" s="133">
        <f>IFERROR(VLOOKUP($Z169,Lookup!$A$1:$P$20,15,FALSE),"")</f>
        <v>0</v>
      </c>
      <c r="AO169" s="133">
        <f>IFERROR(VLOOKUP($Z169,Lookup!$A$1:$P$20,16,FALSE),"")</f>
        <v>0</v>
      </c>
      <c r="AP169" s="133">
        <f>IFERROR(VLOOKUP($Z169,Lookup!$A$1:$Q$20,17,FALSE),"")</f>
        <v>1</v>
      </c>
      <c r="AQ169" s="129"/>
      <c r="AR169" s="129"/>
      <c r="AS169" s="135"/>
      <c r="AT169" s="135"/>
      <c r="AU169" s="136">
        <f t="shared" si="18"/>
        <v>500</v>
      </c>
      <c r="AV169" s="137" t="s">
        <v>1004</v>
      </c>
      <c r="AW169" s="133"/>
      <c r="AX169" s="129"/>
      <c r="AY169" s="129"/>
      <c r="AZ169" s="147"/>
      <c r="BA169" s="129"/>
      <c r="BB169" s="129"/>
      <c r="BC169" s="135"/>
      <c r="BD169" s="135"/>
      <c r="BE169" s="135"/>
      <c r="BF169" s="135"/>
      <c r="BG169" s="143"/>
      <c r="BH169" s="150"/>
      <c r="BI169" s="129"/>
      <c r="BJ169" s="129"/>
      <c r="BK169" s="150"/>
      <c r="BN169" s="148"/>
      <c r="BO169" s="148"/>
      <c r="BP169" s="156"/>
      <c r="BV169" s="371"/>
      <c r="BW169" s="371"/>
      <c r="BX169" s="371"/>
      <c r="BY169" s="371"/>
      <c r="BZ169" s="371"/>
      <c r="CA169" s="371"/>
      <c r="CB169" s="371"/>
      <c r="CC169" s="147" t="str">
        <f t="shared" ref="CC169:CC172" si="39">I169</f>
        <v>Bryan Stuckey Jr.</v>
      </c>
      <c r="CD169" s="383" t="str">
        <f t="shared" si="9"/>
        <v/>
      </c>
      <c r="CE169" s="383" t="str">
        <f t="shared" si="10"/>
        <v/>
      </c>
      <c r="CF169" s="383" t="str">
        <f t="shared" si="11"/>
        <v/>
      </c>
      <c r="CG169" s="383">
        <f t="shared" si="12"/>
        <v>500</v>
      </c>
    </row>
    <row r="170" spans="1:85" s="139" customFormat="1" ht="39.75" customHeight="1">
      <c r="A170" s="126" t="s">
        <v>2529</v>
      </c>
      <c r="B170" s="379" t="s">
        <v>1693</v>
      </c>
      <c r="C170" s="379" t="s">
        <v>1694</v>
      </c>
      <c r="D170" s="379" t="s">
        <v>37</v>
      </c>
      <c r="E170" s="372" t="s">
        <v>40</v>
      </c>
      <c r="F170" s="372">
        <v>78254</v>
      </c>
      <c r="G170" s="129" t="s">
        <v>1695</v>
      </c>
      <c r="H170" s="130"/>
      <c r="I170" s="129" t="s">
        <v>1696</v>
      </c>
      <c r="J170" s="131"/>
      <c r="K170" s="129"/>
      <c r="L170" s="94"/>
      <c r="M170" s="94"/>
      <c r="N170" s="94"/>
      <c r="O170" s="94"/>
      <c r="P170" s="94">
        <v>1000</v>
      </c>
      <c r="Q170" s="94"/>
      <c r="R170" s="94"/>
      <c r="S170" s="94"/>
      <c r="T170" s="98">
        <f t="shared" si="6"/>
        <v>1000</v>
      </c>
      <c r="U170" s="129" t="s">
        <v>931</v>
      </c>
      <c r="V170" s="98"/>
      <c r="W170" s="129"/>
      <c r="X170" s="129"/>
      <c r="Y170" s="132"/>
      <c r="Z170" s="133" t="str">
        <f t="shared" si="17"/>
        <v>Trophy</v>
      </c>
      <c r="AA170" s="133" t="str">
        <f>IFERROR(VLOOKUP($Z170,Lookup!$A$1:$P$20,2,FALSE),"")</f>
        <v>Level 4</v>
      </c>
      <c r="AB170" s="133"/>
      <c r="AC170" s="134"/>
      <c r="AD170" s="133"/>
      <c r="AE170" s="380"/>
      <c r="AF170" s="133">
        <f>IFERROR(VLOOKUP($Z170,Lookup!$A$1:$P$20,8,FALSE),"")</f>
        <v>2</v>
      </c>
      <c r="AG170" s="133">
        <f>IFERROR(VLOOKUP($Z170,Lookup!$A$1:$P$20,9,FALSE),"")</f>
        <v>2</v>
      </c>
      <c r="AH170" s="133"/>
      <c r="AI170" s="133">
        <f>IFERROR(VLOOKUP($Z170,Lookup!$A$1:$P$20,10,FALSE),"")</f>
        <v>4</v>
      </c>
      <c r="AJ170" s="133" t="str">
        <f>IFERROR(VLOOKUP($Z170,Lookup!$A$1:$P$20,11,FALSE),"")</f>
        <v>Yes</v>
      </c>
      <c r="AK170" s="133"/>
      <c r="AL170" s="133" t="str">
        <f>IFERROR(VLOOKUP($Z170,Lookup!$A$1:$P$20,13,FALSE),"")</f>
        <v>Yes</v>
      </c>
      <c r="AM170" s="133">
        <f>IFERROR(VLOOKUP($Z170,Lookup!$A$1:$P$20,14,FALSE),"")</f>
        <v>0</v>
      </c>
      <c r="AN170" s="133">
        <f>IFERROR(VLOOKUP($Z170,Lookup!$A$1:$P$20,15,FALSE),"")</f>
        <v>0</v>
      </c>
      <c r="AO170" s="133">
        <f>IFERROR(VLOOKUP($Z170,Lookup!$A$1:$P$20,16,FALSE),"")</f>
        <v>0</v>
      </c>
      <c r="AP170" s="133">
        <f>IFERROR(VLOOKUP($Z170,Lookup!$A$1:$Q$20,17,FALSE),"")</f>
        <v>2</v>
      </c>
      <c r="AQ170" s="129"/>
      <c r="AR170" s="129"/>
      <c r="AS170" s="135"/>
      <c r="AT170" s="135"/>
      <c r="AU170" s="136">
        <f t="shared" si="18"/>
        <v>1000</v>
      </c>
      <c r="AV170" s="137" t="s">
        <v>1004</v>
      </c>
      <c r="AW170" s="133"/>
      <c r="AX170" s="129"/>
      <c r="AY170" s="129"/>
      <c r="AZ170" s="147"/>
      <c r="BA170" s="129"/>
      <c r="BB170" s="129"/>
      <c r="BC170" s="135"/>
      <c r="BD170" s="135"/>
      <c r="BE170" s="135"/>
      <c r="BF170" s="135"/>
      <c r="BG170" s="143"/>
      <c r="BH170" s="150"/>
      <c r="BI170" s="129"/>
      <c r="BJ170" s="129"/>
      <c r="BK170" s="150"/>
      <c r="BN170" s="381" t="s">
        <v>2879</v>
      </c>
      <c r="BO170" s="381"/>
      <c r="BP170" s="156" t="s">
        <v>2875</v>
      </c>
      <c r="BV170" s="371"/>
      <c r="BW170" s="371"/>
      <c r="BX170" s="371"/>
      <c r="BY170" s="371"/>
      <c r="BZ170" s="371"/>
      <c r="CA170" s="371"/>
      <c r="CB170" s="371"/>
      <c r="CC170" s="393" t="str">
        <f t="shared" si="39"/>
        <v>Steven Farias</v>
      </c>
      <c r="CD170" s="394" t="str">
        <f t="shared" si="9"/>
        <v/>
      </c>
      <c r="CE170" s="394" t="str">
        <f t="shared" si="10"/>
        <v/>
      </c>
      <c r="CF170" s="394" t="str">
        <f t="shared" si="11"/>
        <v/>
      </c>
      <c r="CG170" s="394">
        <f t="shared" si="12"/>
        <v>1000</v>
      </c>
    </row>
    <row r="171" spans="1:85" s="139" customFormat="1" ht="39.75" customHeight="1">
      <c r="A171" s="126" t="s">
        <v>362</v>
      </c>
      <c r="B171" s="379" t="s">
        <v>2660</v>
      </c>
      <c r="C171" s="379" t="s">
        <v>1698</v>
      </c>
      <c r="D171" s="379" t="s">
        <v>158</v>
      </c>
      <c r="E171" s="372" t="s">
        <v>40</v>
      </c>
      <c r="F171" s="372">
        <v>78056</v>
      </c>
      <c r="G171" s="129">
        <v>2102688884</v>
      </c>
      <c r="H171" s="130" t="s">
        <v>1699</v>
      </c>
      <c r="I171" s="129" t="s">
        <v>1700</v>
      </c>
      <c r="J171" s="131">
        <v>43879</v>
      </c>
      <c r="K171" s="129">
        <v>2440</v>
      </c>
      <c r="L171" s="94"/>
      <c r="M171" s="94"/>
      <c r="N171" s="94"/>
      <c r="O171" s="94"/>
      <c r="P171" s="94">
        <v>300</v>
      </c>
      <c r="Q171" s="94"/>
      <c r="R171" s="94"/>
      <c r="S171" s="94"/>
      <c r="T171" s="98">
        <f t="shared" si="6"/>
        <v>300</v>
      </c>
      <c r="U171" s="129" t="s">
        <v>927</v>
      </c>
      <c r="V171" s="98"/>
      <c r="W171" s="129"/>
      <c r="X171" s="129"/>
      <c r="Y171" s="132"/>
      <c r="Z171" s="133" t="str">
        <f t="shared" si="17"/>
        <v>Red</v>
      </c>
      <c r="AA171" s="133" t="str">
        <f>IFERROR(VLOOKUP($Z171,Lookup!$A$1:$P$20,2,FALSE),"")</f>
        <v>Level 6</v>
      </c>
      <c r="AB171" s="133"/>
      <c r="AC171" s="134"/>
      <c r="AD171" s="133"/>
      <c r="AE171" s="380"/>
      <c r="AF171" s="133">
        <f>IFERROR(VLOOKUP($Z171,Lookup!$A$1:$P$20,8,FALSE),"")</f>
        <v>1</v>
      </c>
      <c r="AG171" s="133">
        <f>IFERROR(VLOOKUP($Z171,Lookup!$A$1:$P$20,9,FALSE),"")</f>
        <v>0</v>
      </c>
      <c r="AH171" s="133"/>
      <c r="AI171" s="133">
        <f>IFERROR(VLOOKUP($Z171,Lookup!$A$1:$P$20,10,FALSE),"")</f>
        <v>2</v>
      </c>
      <c r="AJ171" s="133">
        <f>IFERROR(VLOOKUP($Z171,Lookup!$A$1:$P$20,11,FALSE),"")</f>
        <v>0</v>
      </c>
      <c r="AK171" s="133"/>
      <c r="AL171" s="133">
        <f>IFERROR(VLOOKUP($Z171,Lookup!$A$1:$P$20,13,FALSE),"")</f>
        <v>0</v>
      </c>
      <c r="AM171" s="133">
        <f>IFERROR(VLOOKUP($Z171,Lookup!$A$1:$P$20,14,FALSE),"")</f>
        <v>0</v>
      </c>
      <c r="AN171" s="133">
        <f>IFERROR(VLOOKUP($Z171,Lookup!$A$1:$P$20,15,FALSE),"")</f>
        <v>0</v>
      </c>
      <c r="AO171" s="133">
        <f>IFERROR(VLOOKUP($Z171,Lookup!$A$1:$P$20,16,FALSE),"")</f>
        <v>0</v>
      </c>
      <c r="AP171" s="133">
        <f>IFERROR(VLOOKUP($Z171,Lookup!$A$1:$Q$20,17,FALSE),"")</f>
        <v>1</v>
      </c>
      <c r="AQ171" s="129"/>
      <c r="AR171" s="129"/>
      <c r="AS171" s="135"/>
      <c r="AT171" s="135"/>
      <c r="AU171" s="136">
        <f t="shared" si="18"/>
        <v>300</v>
      </c>
      <c r="AV171" s="137" t="s">
        <v>1004</v>
      </c>
      <c r="AW171" s="133"/>
      <c r="AX171" s="129"/>
      <c r="AY171" s="129"/>
      <c r="AZ171" s="147"/>
      <c r="BA171" s="129"/>
      <c r="BB171" s="129"/>
      <c r="BC171" s="135"/>
      <c r="BD171" s="135"/>
      <c r="BE171" s="135"/>
      <c r="BF171" s="135"/>
      <c r="BG171" s="143"/>
      <c r="BH171" s="150"/>
      <c r="BI171" s="129"/>
      <c r="BJ171" s="129"/>
      <c r="BK171" s="150"/>
      <c r="BN171" s="148"/>
      <c r="BO171" s="148"/>
      <c r="BP171" s="156"/>
      <c r="BV171" s="371"/>
      <c r="BW171" s="371"/>
      <c r="BX171" s="371"/>
      <c r="BY171" s="371"/>
      <c r="BZ171" s="371"/>
      <c r="CA171" s="371"/>
      <c r="CB171" s="371"/>
      <c r="CC171" s="393" t="str">
        <f t="shared" si="39"/>
        <v>Jeff Smith</v>
      </c>
      <c r="CD171" s="394" t="str">
        <f t="shared" si="9"/>
        <v/>
      </c>
      <c r="CE171" s="394" t="str">
        <f t="shared" si="10"/>
        <v/>
      </c>
      <c r="CF171" s="394" t="str">
        <f t="shared" si="11"/>
        <v/>
      </c>
      <c r="CG171" s="394">
        <f t="shared" si="12"/>
        <v>300</v>
      </c>
    </row>
    <row r="172" spans="1:85" s="139" customFormat="1" ht="39.75" customHeight="1">
      <c r="A172" s="126" t="s">
        <v>362</v>
      </c>
      <c r="B172" s="379" t="s">
        <v>1701</v>
      </c>
      <c r="C172" s="379" t="s">
        <v>1698</v>
      </c>
      <c r="D172" s="379" t="s">
        <v>158</v>
      </c>
      <c r="E172" s="372" t="s">
        <v>40</v>
      </c>
      <c r="F172" s="372">
        <v>78056</v>
      </c>
      <c r="G172" s="129">
        <v>2102688884</v>
      </c>
      <c r="H172" s="130" t="s">
        <v>1699</v>
      </c>
      <c r="I172" s="129" t="s">
        <v>1700</v>
      </c>
      <c r="J172" s="131">
        <v>43879</v>
      </c>
      <c r="K172" s="129">
        <v>2440</v>
      </c>
      <c r="L172" s="94"/>
      <c r="M172" s="94"/>
      <c r="N172" s="94"/>
      <c r="O172" s="94"/>
      <c r="P172" s="94">
        <v>300</v>
      </c>
      <c r="Q172" s="94"/>
      <c r="R172" s="94"/>
      <c r="S172" s="94"/>
      <c r="T172" s="98">
        <f t="shared" si="6"/>
        <v>300</v>
      </c>
      <c r="U172" s="129" t="s">
        <v>927</v>
      </c>
      <c r="V172" s="98"/>
      <c r="W172" s="129"/>
      <c r="X172" s="129"/>
      <c r="Y172" s="132"/>
      <c r="Z172" s="133" t="str">
        <f t="shared" si="17"/>
        <v>Red</v>
      </c>
      <c r="AA172" s="133" t="str">
        <f>IFERROR(VLOOKUP($Z172,Lookup!$A$1:$P$20,2,FALSE),"")</f>
        <v>Level 6</v>
      </c>
      <c r="AB172" s="133"/>
      <c r="AC172" s="134"/>
      <c r="AD172" s="133"/>
      <c r="AE172" s="380"/>
      <c r="AF172" s="133">
        <f>IFERROR(VLOOKUP($Z172,Lookup!$A$1:$P$20,8,FALSE),"")</f>
        <v>1</v>
      </c>
      <c r="AG172" s="133">
        <f>IFERROR(VLOOKUP($Z172,Lookup!$A$1:$P$20,9,FALSE),"")</f>
        <v>0</v>
      </c>
      <c r="AH172" s="133"/>
      <c r="AI172" s="133">
        <f>IFERROR(VLOOKUP($Z172,Lookup!$A$1:$P$20,10,FALSE),"")</f>
        <v>2</v>
      </c>
      <c r="AJ172" s="133">
        <f>IFERROR(VLOOKUP($Z172,Lookup!$A$1:$P$20,11,FALSE),"")</f>
        <v>0</v>
      </c>
      <c r="AK172" s="133"/>
      <c r="AL172" s="133">
        <f>IFERROR(VLOOKUP($Z172,Lookup!$A$1:$P$20,13,FALSE),"")</f>
        <v>0</v>
      </c>
      <c r="AM172" s="133">
        <f>IFERROR(VLOOKUP($Z172,Lookup!$A$1:$P$20,14,FALSE),"")</f>
        <v>0</v>
      </c>
      <c r="AN172" s="133">
        <f>IFERROR(VLOOKUP($Z172,Lookup!$A$1:$P$20,15,FALSE),"")</f>
        <v>0</v>
      </c>
      <c r="AO172" s="133">
        <f>IFERROR(VLOOKUP($Z172,Lookup!$A$1:$P$20,16,FALSE),"")</f>
        <v>0</v>
      </c>
      <c r="AP172" s="133">
        <f>IFERROR(VLOOKUP($Z172,Lookup!$A$1:$Q$20,17,FALSE),"")</f>
        <v>1</v>
      </c>
      <c r="AQ172" s="129"/>
      <c r="AR172" s="129"/>
      <c r="AS172" s="135"/>
      <c r="AT172" s="135"/>
      <c r="AU172" s="136">
        <f t="shared" si="18"/>
        <v>300</v>
      </c>
      <c r="AV172" s="137" t="s">
        <v>1004</v>
      </c>
      <c r="AW172" s="133"/>
      <c r="AX172" s="129"/>
      <c r="AY172" s="129"/>
      <c r="AZ172" s="147"/>
      <c r="BA172" s="129"/>
      <c r="BB172" s="129"/>
      <c r="BC172" s="135"/>
      <c r="BD172" s="135"/>
      <c r="BE172" s="135"/>
      <c r="BF172" s="135"/>
      <c r="BG172" s="143"/>
      <c r="BH172" s="150"/>
      <c r="BI172" s="129"/>
      <c r="BJ172" s="129"/>
      <c r="BK172" s="150"/>
      <c r="BN172" s="148"/>
      <c r="BO172" s="148"/>
      <c r="BP172" s="156"/>
      <c r="BV172" s="371"/>
      <c r="BW172" s="371"/>
      <c r="BX172" s="371"/>
      <c r="BY172" s="371"/>
      <c r="BZ172" s="371"/>
      <c r="CA172" s="371"/>
      <c r="CB172" s="371"/>
      <c r="CC172" s="393" t="str">
        <f t="shared" si="39"/>
        <v>Jeff Smith</v>
      </c>
      <c r="CD172" s="394" t="str">
        <f t="shared" si="9"/>
        <v/>
      </c>
      <c r="CE172" s="394" t="str">
        <f t="shared" si="10"/>
        <v/>
      </c>
      <c r="CF172" s="394" t="str">
        <f t="shared" si="11"/>
        <v/>
      </c>
      <c r="CG172" s="394">
        <f t="shared" si="12"/>
        <v>300</v>
      </c>
    </row>
    <row r="173" spans="1:85" s="139" customFormat="1" ht="39.75" customHeight="1">
      <c r="A173" s="126" t="s">
        <v>2531</v>
      </c>
      <c r="B173" s="379" t="s">
        <v>1904</v>
      </c>
      <c r="C173" s="379" t="s">
        <v>1905</v>
      </c>
      <c r="D173" s="379" t="s">
        <v>140</v>
      </c>
      <c r="E173" s="372" t="s">
        <v>40</v>
      </c>
      <c r="F173" s="372">
        <v>75038</v>
      </c>
      <c r="G173" s="129"/>
      <c r="H173" s="130"/>
      <c r="I173" s="129"/>
      <c r="J173" s="131"/>
      <c r="K173" s="129"/>
      <c r="L173" s="94"/>
      <c r="M173" s="94"/>
      <c r="N173" s="94"/>
      <c r="O173" s="94"/>
      <c r="P173" s="94"/>
      <c r="Q173" s="94"/>
      <c r="R173" s="94"/>
      <c r="S173" s="94"/>
      <c r="T173" s="98">
        <f t="shared" si="6"/>
        <v>0</v>
      </c>
      <c r="U173" s="129"/>
      <c r="V173" s="98">
        <v>500</v>
      </c>
      <c r="W173" s="129"/>
      <c r="X173" s="129"/>
      <c r="Y173" s="132"/>
      <c r="Z173" s="133" t="str">
        <f t="shared" si="17"/>
        <v>Blue</v>
      </c>
      <c r="AA173" s="133" t="str">
        <f>IFERROR(VLOOKUP($Z173,Lookup!$A$1:$P$20,2,FALSE),"")</f>
        <v>Level 5</v>
      </c>
      <c r="AB173" s="133"/>
      <c r="AC173" s="134"/>
      <c r="AD173" s="133"/>
      <c r="AE173" s="380"/>
      <c r="AF173" s="133"/>
      <c r="AG173" s="133"/>
      <c r="AH173" s="133"/>
      <c r="AI173" s="133"/>
      <c r="AJ173" s="133"/>
      <c r="AK173" s="133"/>
      <c r="AL173" s="133"/>
      <c r="AM173" s="133"/>
      <c r="AN173" s="133"/>
      <c r="AO173" s="133"/>
      <c r="AP173" s="133"/>
      <c r="AQ173" s="129"/>
      <c r="AR173" s="129"/>
      <c r="AS173" s="135"/>
      <c r="AT173" s="135"/>
      <c r="AU173" s="136">
        <f t="shared" si="18"/>
        <v>0</v>
      </c>
      <c r="AV173" s="137" t="s">
        <v>1305</v>
      </c>
      <c r="AW173" s="133"/>
      <c r="AX173" s="129"/>
      <c r="AY173" s="129"/>
      <c r="AZ173" s="147"/>
      <c r="BA173" s="129"/>
      <c r="BB173" s="129"/>
      <c r="BC173" s="135"/>
      <c r="BD173" s="135"/>
      <c r="BE173" s="135"/>
      <c r="BF173" s="135"/>
      <c r="BG173" s="143"/>
      <c r="BH173" s="150"/>
      <c r="BI173" s="129"/>
      <c r="BJ173" s="129"/>
      <c r="BK173" s="150"/>
      <c r="BN173" s="148"/>
      <c r="BO173" s="148"/>
      <c r="BP173" s="156"/>
      <c r="BV173" s="371"/>
      <c r="BW173" s="371"/>
      <c r="BX173" s="371"/>
      <c r="BY173" s="371"/>
      <c r="BZ173" s="371"/>
      <c r="CA173" s="371"/>
      <c r="CB173" s="371"/>
      <c r="CC173" s="147" t="s">
        <v>1655</v>
      </c>
      <c r="CD173" s="383" t="str">
        <f t="shared" si="9"/>
        <v/>
      </c>
      <c r="CE173" s="383">
        <f t="shared" si="10"/>
        <v>500</v>
      </c>
      <c r="CF173" s="383" t="str">
        <f t="shared" si="11"/>
        <v/>
      </c>
      <c r="CG173" s="383" t="str">
        <f t="shared" si="12"/>
        <v/>
      </c>
    </row>
    <row r="174" spans="1:85" s="139" customFormat="1" ht="39.75" customHeight="1">
      <c r="A174" s="126" t="s">
        <v>2531</v>
      </c>
      <c r="B174" s="379" t="s">
        <v>2630</v>
      </c>
      <c r="C174" s="379" t="s">
        <v>2631</v>
      </c>
      <c r="D174" s="379" t="s">
        <v>37</v>
      </c>
      <c r="E174" s="372" t="s">
        <v>40</v>
      </c>
      <c r="F174" s="372">
        <v>78216</v>
      </c>
      <c r="G174" s="129" t="s">
        <v>1304</v>
      </c>
      <c r="H174" s="130"/>
      <c r="I174" s="129" t="s">
        <v>220</v>
      </c>
      <c r="J174" s="131"/>
      <c r="K174" s="129"/>
      <c r="L174" s="94"/>
      <c r="M174" s="94"/>
      <c r="N174" s="94"/>
      <c r="O174" s="94"/>
      <c r="P174" s="94"/>
      <c r="Q174" s="94"/>
      <c r="R174" s="94"/>
      <c r="S174" s="94"/>
      <c r="T174" s="98">
        <f t="shared" si="6"/>
        <v>0</v>
      </c>
      <c r="U174" s="129"/>
      <c r="V174" s="98">
        <v>500</v>
      </c>
      <c r="W174" s="129" t="s">
        <v>927</v>
      </c>
      <c r="X174" s="129"/>
      <c r="Y174" s="132"/>
      <c r="Z174" s="133" t="str">
        <f t="shared" si="17"/>
        <v>Blue</v>
      </c>
      <c r="AA174" s="133" t="str">
        <f>IFERROR(VLOOKUP($Z174,Lookup!$A$1:$P$20,2,FALSE),"")</f>
        <v>Level 5</v>
      </c>
      <c r="AB174" s="133"/>
      <c r="AC174" s="134"/>
      <c r="AD174" s="133"/>
      <c r="AE174" s="380"/>
      <c r="AF174" s="133"/>
      <c r="AG174" s="133"/>
      <c r="AH174" s="133"/>
      <c r="AI174" s="133"/>
      <c r="AJ174" s="133"/>
      <c r="AK174" s="133"/>
      <c r="AL174" s="133"/>
      <c r="AM174" s="133"/>
      <c r="AN174" s="133"/>
      <c r="AO174" s="133"/>
      <c r="AP174" s="133"/>
      <c r="AQ174" s="129"/>
      <c r="AR174" s="129"/>
      <c r="AS174" s="135"/>
      <c r="AT174" s="135"/>
      <c r="AU174" s="136">
        <f t="shared" si="18"/>
        <v>0</v>
      </c>
      <c r="AV174" s="137" t="s">
        <v>1305</v>
      </c>
      <c r="AW174" s="133"/>
      <c r="AX174" s="129"/>
      <c r="AY174" s="129"/>
      <c r="AZ174" s="147"/>
      <c r="BA174" s="129"/>
      <c r="BB174" s="129"/>
      <c r="BC174" s="135"/>
      <c r="BD174" s="135"/>
      <c r="BE174" s="135"/>
      <c r="BF174" s="135"/>
      <c r="BG174" s="143"/>
      <c r="BH174" s="150"/>
      <c r="BI174" s="129"/>
      <c r="BJ174" s="129"/>
      <c r="BK174" s="150"/>
      <c r="BN174" s="148"/>
      <c r="BO174" s="148"/>
      <c r="BP174" s="156"/>
      <c r="BV174" s="371"/>
      <c r="BW174" s="371"/>
      <c r="BX174" s="371"/>
      <c r="BY174" s="371"/>
      <c r="BZ174" s="371"/>
      <c r="CA174" s="371"/>
      <c r="CB174" s="371"/>
      <c r="CC174" s="147" t="str">
        <f>I174</f>
        <v>Miles Matthews</v>
      </c>
      <c r="CD174" s="383" t="str">
        <f t="shared" si="9"/>
        <v/>
      </c>
      <c r="CE174" s="383">
        <f t="shared" si="10"/>
        <v>500</v>
      </c>
      <c r="CF174" s="383" t="str">
        <f t="shared" si="11"/>
        <v/>
      </c>
      <c r="CG174" s="383" t="str">
        <f t="shared" si="12"/>
        <v/>
      </c>
    </row>
    <row r="175" spans="1:85" s="139" customFormat="1" ht="39.75" customHeight="1">
      <c r="A175" s="126" t="s">
        <v>362</v>
      </c>
      <c r="B175" s="379" t="s">
        <v>1552</v>
      </c>
      <c r="C175" s="379" t="s">
        <v>1553</v>
      </c>
      <c r="D175" s="379" t="s">
        <v>48</v>
      </c>
      <c r="E175" s="372" t="s">
        <v>40</v>
      </c>
      <c r="F175" s="372">
        <v>78130</v>
      </c>
      <c r="G175" s="129" t="s">
        <v>1554</v>
      </c>
      <c r="H175" s="130" t="s">
        <v>1555</v>
      </c>
      <c r="I175" s="129"/>
      <c r="J175" s="131">
        <v>43882</v>
      </c>
      <c r="K175" s="129">
        <v>2501</v>
      </c>
      <c r="L175" s="94"/>
      <c r="M175" s="94"/>
      <c r="N175" s="94"/>
      <c r="O175" s="94"/>
      <c r="P175" s="94">
        <v>300</v>
      </c>
      <c r="Q175" s="94"/>
      <c r="R175" s="94"/>
      <c r="S175" s="94"/>
      <c r="T175" s="98">
        <f t="shared" si="6"/>
        <v>300</v>
      </c>
      <c r="U175" s="129" t="s">
        <v>927</v>
      </c>
      <c r="V175" s="98"/>
      <c r="W175" s="129"/>
      <c r="X175" s="129"/>
      <c r="Y175" s="132"/>
      <c r="Z175" s="133" t="str">
        <f t="shared" si="17"/>
        <v>Red</v>
      </c>
      <c r="AA175" s="133" t="str">
        <f>IFERROR(VLOOKUP($Z175,Lookup!$A$1:$P$20,2,FALSE),"")</f>
        <v>Level 6</v>
      </c>
      <c r="AB175" s="133"/>
      <c r="AC175" s="134"/>
      <c r="AD175" s="133"/>
      <c r="AE175" s="380"/>
      <c r="AF175" s="133"/>
      <c r="AG175" s="133"/>
      <c r="AH175" s="133"/>
      <c r="AI175" s="133"/>
      <c r="AJ175" s="133"/>
      <c r="AK175" s="133"/>
      <c r="AL175" s="133"/>
      <c r="AM175" s="133"/>
      <c r="AN175" s="133"/>
      <c r="AO175" s="133"/>
      <c r="AP175" s="133"/>
      <c r="AQ175" s="129"/>
      <c r="AR175" s="129"/>
      <c r="AS175" s="135"/>
      <c r="AT175" s="135"/>
      <c r="AU175" s="136">
        <f t="shared" si="18"/>
        <v>300</v>
      </c>
      <c r="AV175" s="137" t="s">
        <v>1004</v>
      </c>
      <c r="AW175" s="133"/>
      <c r="AX175" s="129"/>
      <c r="AY175" s="129"/>
      <c r="AZ175" s="147"/>
      <c r="BA175" s="129"/>
      <c r="BB175" s="129"/>
      <c r="BC175" s="135"/>
      <c r="BD175" s="135"/>
      <c r="BE175" s="135"/>
      <c r="BF175" s="135"/>
      <c r="BG175" s="143"/>
      <c r="BH175" s="150"/>
      <c r="BI175" s="129"/>
      <c r="BJ175" s="129"/>
      <c r="BK175" s="150"/>
      <c r="BN175" s="148"/>
      <c r="BO175" s="148"/>
      <c r="BP175" s="156"/>
      <c r="BV175" s="371"/>
      <c r="BW175" s="371"/>
      <c r="BX175" s="371"/>
      <c r="BY175" s="371"/>
      <c r="BZ175" s="371"/>
      <c r="CA175" s="371"/>
      <c r="CB175" s="371"/>
      <c r="CC175" s="393" t="s">
        <v>2901</v>
      </c>
      <c r="CD175" s="394" t="str">
        <f t="shared" si="9"/>
        <v/>
      </c>
      <c r="CE175" s="394" t="str">
        <f t="shared" si="10"/>
        <v/>
      </c>
      <c r="CF175" s="394" t="str">
        <f t="shared" si="11"/>
        <v/>
      </c>
      <c r="CG175" s="394">
        <f t="shared" si="12"/>
        <v>300</v>
      </c>
    </row>
    <row r="176" spans="1:85" s="139" customFormat="1" ht="39.75" customHeight="1">
      <c r="A176" s="126" t="s">
        <v>362</v>
      </c>
      <c r="B176" s="379" t="s">
        <v>1966</v>
      </c>
      <c r="C176" s="379" t="s">
        <v>1967</v>
      </c>
      <c r="D176" s="379" t="s">
        <v>37</v>
      </c>
      <c r="E176" s="372" t="s">
        <v>40</v>
      </c>
      <c r="F176" s="372">
        <v>78201</v>
      </c>
      <c r="G176" s="129" t="s">
        <v>1968</v>
      </c>
      <c r="H176" s="130" t="s">
        <v>1969</v>
      </c>
      <c r="I176" s="129" t="s">
        <v>1552</v>
      </c>
      <c r="J176" s="131">
        <v>43882</v>
      </c>
      <c r="K176" s="129">
        <v>2501</v>
      </c>
      <c r="L176" s="94"/>
      <c r="M176" s="94"/>
      <c r="N176" s="94"/>
      <c r="O176" s="94"/>
      <c r="P176" s="94">
        <v>300</v>
      </c>
      <c r="Q176" s="94"/>
      <c r="R176" s="94"/>
      <c r="S176" s="94"/>
      <c r="T176" s="98">
        <f t="shared" si="6"/>
        <v>300</v>
      </c>
      <c r="U176" s="129" t="s">
        <v>927</v>
      </c>
      <c r="V176" s="98"/>
      <c r="W176" s="129"/>
      <c r="X176" s="129"/>
      <c r="Y176" s="132"/>
      <c r="Z176" s="133" t="str">
        <f t="shared" si="17"/>
        <v>Red</v>
      </c>
      <c r="AA176" s="133" t="str">
        <f>IFERROR(VLOOKUP($Z176,Lookup!$A$1:$P$20,2,FALSE),"")</f>
        <v>Level 6</v>
      </c>
      <c r="AB176" s="133"/>
      <c r="AC176" s="134"/>
      <c r="AD176" s="133"/>
      <c r="AE176" s="380"/>
      <c r="AF176" s="133"/>
      <c r="AG176" s="133"/>
      <c r="AH176" s="133"/>
      <c r="AI176" s="133"/>
      <c r="AJ176" s="133"/>
      <c r="AK176" s="133"/>
      <c r="AL176" s="133"/>
      <c r="AM176" s="133"/>
      <c r="AN176" s="133"/>
      <c r="AO176" s="133"/>
      <c r="AP176" s="133"/>
      <c r="AQ176" s="129"/>
      <c r="AR176" s="129"/>
      <c r="AS176" s="135"/>
      <c r="AT176" s="135"/>
      <c r="AU176" s="136">
        <f t="shared" si="18"/>
        <v>300</v>
      </c>
      <c r="AV176" s="137" t="s">
        <v>1004</v>
      </c>
      <c r="AW176" s="133"/>
      <c r="AX176" s="129"/>
      <c r="AY176" s="129"/>
      <c r="AZ176" s="147"/>
      <c r="BA176" s="129"/>
      <c r="BB176" s="129"/>
      <c r="BC176" s="135"/>
      <c r="BD176" s="135"/>
      <c r="BE176" s="135"/>
      <c r="BF176" s="135"/>
      <c r="BG176" s="143"/>
      <c r="BH176" s="150"/>
      <c r="BI176" s="129"/>
      <c r="BJ176" s="129"/>
      <c r="BK176" s="150"/>
      <c r="BN176" s="148"/>
      <c r="BO176" s="148"/>
      <c r="BP176" s="156"/>
      <c r="BV176" s="371"/>
      <c r="BW176" s="371"/>
      <c r="BX176" s="371"/>
      <c r="BY176" s="371"/>
      <c r="BZ176" s="371"/>
      <c r="CA176" s="371"/>
      <c r="CB176" s="371"/>
      <c r="CC176" s="393" t="str">
        <f>I176</f>
        <v>Clayton Leck</v>
      </c>
      <c r="CD176" s="394" t="str">
        <f t="shared" si="9"/>
        <v/>
      </c>
      <c r="CE176" s="394" t="str">
        <f t="shared" si="10"/>
        <v/>
      </c>
      <c r="CF176" s="394" t="str">
        <f t="shared" si="11"/>
        <v/>
      </c>
      <c r="CG176" s="394">
        <f t="shared" si="12"/>
        <v>300</v>
      </c>
    </row>
    <row r="177" spans="1:85" s="139" customFormat="1" ht="39.75" customHeight="1">
      <c r="A177" s="126" t="s">
        <v>362</v>
      </c>
      <c r="B177" s="379" t="s">
        <v>2654</v>
      </c>
      <c r="C177" s="379" t="s">
        <v>1269</v>
      </c>
      <c r="D177" s="379" t="s">
        <v>37</v>
      </c>
      <c r="E177" s="372" t="s">
        <v>40</v>
      </c>
      <c r="F177" s="372">
        <v>78266</v>
      </c>
      <c r="G177" s="129"/>
      <c r="H177" s="130"/>
      <c r="I177" s="129"/>
      <c r="J177" s="131">
        <v>43882</v>
      </c>
      <c r="K177" s="129">
        <v>2507</v>
      </c>
      <c r="L177" s="94"/>
      <c r="M177" s="94"/>
      <c r="N177" s="94"/>
      <c r="O177" s="94"/>
      <c r="P177" s="94">
        <v>300</v>
      </c>
      <c r="Q177" s="94"/>
      <c r="R177" s="94"/>
      <c r="S177" s="94"/>
      <c r="T177" s="98">
        <f t="shared" si="6"/>
        <v>300</v>
      </c>
      <c r="U177" s="129" t="s">
        <v>927</v>
      </c>
      <c r="V177" s="98"/>
      <c r="W177" s="129"/>
      <c r="X177" s="129"/>
      <c r="Y177" s="132"/>
      <c r="Z177" s="133" t="str">
        <f t="shared" si="17"/>
        <v>Red</v>
      </c>
      <c r="AA177" s="133" t="str">
        <f>IFERROR(VLOOKUP($Z177,Lookup!$A$1:$P$20,2,FALSE),"")</f>
        <v>Level 6</v>
      </c>
      <c r="AB177" s="133"/>
      <c r="AC177" s="134"/>
      <c r="AD177" s="133"/>
      <c r="AE177" s="380"/>
      <c r="AF177" s="133"/>
      <c r="AG177" s="133"/>
      <c r="AH177" s="133"/>
      <c r="AI177" s="133"/>
      <c r="AJ177" s="133"/>
      <c r="AK177" s="133"/>
      <c r="AL177" s="133"/>
      <c r="AM177" s="133"/>
      <c r="AN177" s="133"/>
      <c r="AO177" s="133"/>
      <c r="AP177" s="133"/>
      <c r="AQ177" s="129"/>
      <c r="AR177" s="129"/>
      <c r="AS177" s="135"/>
      <c r="AT177" s="135"/>
      <c r="AU177" s="136">
        <f t="shared" si="18"/>
        <v>300</v>
      </c>
      <c r="AV177" s="137" t="s">
        <v>1004</v>
      </c>
      <c r="AW177" s="133"/>
      <c r="AX177" s="129"/>
      <c r="AY177" s="129"/>
      <c r="AZ177" s="147"/>
      <c r="BA177" s="129"/>
      <c r="BB177" s="129"/>
      <c r="BC177" s="135"/>
      <c r="BD177" s="135"/>
      <c r="BE177" s="135"/>
      <c r="BF177" s="135"/>
      <c r="BG177" s="143"/>
      <c r="BH177" s="150"/>
      <c r="BI177" s="129"/>
      <c r="BJ177" s="129"/>
      <c r="BK177" s="150"/>
      <c r="BN177" s="148"/>
      <c r="BO177" s="148"/>
      <c r="BP177" s="156"/>
      <c r="BV177" s="371"/>
      <c r="BW177" s="371"/>
      <c r="BX177" s="371"/>
      <c r="BY177" s="371"/>
      <c r="BZ177" s="371"/>
      <c r="CA177" s="371"/>
      <c r="CB177" s="371"/>
      <c r="CC177" s="393" t="s">
        <v>2901</v>
      </c>
      <c r="CD177" s="394" t="str">
        <f t="shared" si="9"/>
        <v/>
      </c>
      <c r="CE177" s="394" t="str">
        <f t="shared" si="10"/>
        <v/>
      </c>
      <c r="CF177" s="394" t="str">
        <f t="shared" si="11"/>
        <v/>
      </c>
      <c r="CG177" s="394">
        <f t="shared" si="12"/>
        <v>300</v>
      </c>
    </row>
    <row r="178" spans="1:85" s="139" customFormat="1" ht="39.75" customHeight="1">
      <c r="A178" s="126" t="s">
        <v>362</v>
      </c>
      <c r="B178" s="379" t="s">
        <v>1534</v>
      </c>
      <c r="C178" s="379" t="s">
        <v>1535</v>
      </c>
      <c r="D178" s="379" t="s">
        <v>37</v>
      </c>
      <c r="E178" s="372" t="s">
        <v>40</v>
      </c>
      <c r="F178" s="372">
        <v>78265</v>
      </c>
      <c r="G178" s="129" t="s">
        <v>1536</v>
      </c>
      <c r="H178" s="130"/>
      <c r="I178" s="129"/>
      <c r="J178" s="131">
        <v>43884</v>
      </c>
      <c r="K178" s="129">
        <v>2603</v>
      </c>
      <c r="L178" s="94"/>
      <c r="M178" s="94"/>
      <c r="N178" s="94"/>
      <c r="O178" s="94"/>
      <c r="P178" s="94"/>
      <c r="Q178" s="94">
        <v>5250</v>
      </c>
      <c r="R178" s="94"/>
      <c r="S178" s="94"/>
      <c r="T178" s="98">
        <f t="shared" si="6"/>
        <v>5250</v>
      </c>
      <c r="U178" s="129" t="s">
        <v>927</v>
      </c>
      <c r="V178" s="98"/>
      <c r="W178" s="129"/>
      <c r="X178" s="129"/>
      <c r="Y178" s="132" t="s">
        <v>2964</v>
      </c>
      <c r="Z178" s="133" t="str">
        <f t="shared" si="17"/>
        <v>Champion</v>
      </c>
      <c r="AA178" s="133" t="str">
        <f>IFERROR(VLOOKUP($Z178,Lookup!$A$1:$P$20,2,FALSE),"")</f>
        <v>Level 2</v>
      </c>
      <c r="AB178" s="133"/>
      <c r="AC178" s="134"/>
      <c r="AD178" s="133"/>
      <c r="AE178" s="380"/>
      <c r="AF178" s="133"/>
      <c r="AG178" s="133"/>
      <c r="AH178" s="133"/>
      <c r="AI178" s="133"/>
      <c r="AJ178" s="133"/>
      <c r="AK178" s="133"/>
      <c r="AL178" s="133"/>
      <c r="AM178" s="133"/>
      <c r="AN178" s="133"/>
      <c r="AO178" s="133"/>
      <c r="AP178" s="133"/>
      <c r="AQ178" s="129"/>
      <c r="AR178" s="129"/>
      <c r="AS178" s="135"/>
      <c r="AT178" s="135"/>
      <c r="AU178" s="136">
        <f t="shared" si="18"/>
        <v>0</v>
      </c>
      <c r="AV178" s="137" t="s">
        <v>1537</v>
      </c>
      <c r="AW178" s="133"/>
      <c r="AX178" s="129"/>
      <c r="AY178" s="129"/>
      <c r="AZ178" s="147"/>
      <c r="BA178" s="129"/>
      <c r="BB178" s="129"/>
      <c r="BC178" s="135"/>
      <c r="BD178" s="135"/>
      <c r="BE178" s="135"/>
      <c r="BF178" s="135"/>
      <c r="BG178" s="143"/>
      <c r="BH178" s="150"/>
      <c r="BI178" s="129"/>
      <c r="BJ178" s="129"/>
      <c r="BK178" s="150"/>
      <c r="BN178" s="148"/>
      <c r="BO178" s="148"/>
      <c r="BP178" s="156"/>
      <c r="BV178" s="371"/>
      <c r="BW178" s="371"/>
      <c r="BX178" s="371"/>
      <c r="BY178" s="371"/>
      <c r="BZ178" s="371"/>
      <c r="CA178" s="371"/>
      <c r="CB178" s="371"/>
      <c r="CC178" s="393" t="s">
        <v>2901</v>
      </c>
      <c r="CD178" s="394" t="str">
        <f t="shared" si="9"/>
        <v/>
      </c>
      <c r="CE178" s="394" t="str">
        <f t="shared" si="10"/>
        <v/>
      </c>
      <c r="CF178" s="394" t="str">
        <f t="shared" si="11"/>
        <v/>
      </c>
      <c r="CG178" s="394">
        <f t="shared" si="12"/>
        <v>5250</v>
      </c>
    </row>
    <row r="179" spans="1:85" s="139" customFormat="1" ht="39.75" customHeight="1">
      <c r="A179" s="126" t="s">
        <v>362</v>
      </c>
      <c r="B179" s="379" t="s">
        <v>2106</v>
      </c>
      <c r="C179" s="379" t="s">
        <v>2107</v>
      </c>
      <c r="D179" s="379" t="s">
        <v>2108</v>
      </c>
      <c r="E179" s="372" t="s">
        <v>40</v>
      </c>
      <c r="F179" s="372">
        <v>78069</v>
      </c>
      <c r="G179" s="129" t="s">
        <v>2109</v>
      </c>
      <c r="H179" s="130" t="s">
        <v>2676</v>
      </c>
      <c r="I179" s="129"/>
      <c r="J179" s="131">
        <v>43882</v>
      </c>
      <c r="K179" s="129">
        <v>2600</v>
      </c>
      <c r="L179" s="94"/>
      <c r="M179" s="94"/>
      <c r="N179" s="94"/>
      <c r="O179" s="94"/>
      <c r="P179" s="94">
        <v>300</v>
      </c>
      <c r="Q179" s="94"/>
      <c r="R179" s="94"/>
      <c r="S179" s="94"/>
      <c r="T179" s="98">
        <f t="shared" si="6"/>
        <v>300</v>
      </c>
      <c r="U179" s="129" t="s">
        <v>927</v>
      </c>
      <c r="V179" s="98"/>
      <c r="W179" s="129"/>
      <c r="X179" s="129"/>
      <c r="Y179" s="132"/>
      <c r="Z179" s="133" t="str">
        <f t="shared" si="17"/>
        <v>Red</v>
      </c>
      <c r="AA179" s="133" t="str">
        <f>IFERROR(VLOOKUP($Z179,Lookup!$A$1:$P$20,2,FALSE),"")</f>
        <v>Level 6</v>
      </c>
      <c r="AB179" s="133"/>
      <c r="AC179" s="134"/>
      <c r="AD179" s="133"/>
      <c r="AE179" s="380"/>
      <c r="AF179" s="133"/>
      <c r="AG179" s="133"/>
      <c r="AH179" s="133"/>
      <c r="AI179" s="133"/>
      <c r="AJ179" s="133"/>
      <c r="AK179" s="133"/>
      <c r="AL179" s="133"/>
      <c r="AM179" s="133"/>
      <c r="AN179" s="133"/>
      <c r="AO179" s="133"/>
      <c r="AP179" s="133"/>
      <c r="AQ179" s="129"/>
      <c r="AR179" s="129"/>
      <c r="AS179" s="135"/>
      <c r="AT179" s="135"/>
      <c r="AU179" s="136">
        <f t="shared" si="18"/>
        <v>300</v>
      </c>
      <c r="AV179" s="137" t="s">
        <v>1004</v>
      </c>
      <c r="AW179" s="133"/>
      <c r="AX179" s="129"/>
      <c r="AY179" s="129"/>
      <c r="AZ179" s="147"/>
      <c r="BA179" s="129"/>
      <c r="BB179" s="129"/>
      <c r="BC179" s="135"/>
      <c r="BD179" s="135"/>
      <c r="BE179" s="135"/>
      <c r="BF179" s="135"/>
      <c r="BG179" s="143"/>
      <c r="BH179" s="150"/>
      <c r="BI179" s="129"/>
      <c r="BJ179" s="129"/>
      <c r="BK179" s="150"/>
      <c r="BN179" s="148"/>
      <c r="BO179" s="148"/>
      <c r="BP179" s="156"/>
      <c r="BV179" s="371"/>
      <c r="BW179" s="371"/>
      <c r="BX179" s="371"/>
      <c r="BY179" s="371"/>
      <c r="BZ179" s="371"/>
      <c r="CA179" s="371"/>
      <c r="CB179" s="371"/>
      <c r="CC179" s="393" t="s">
        <v>2901</v>
      </c>
      <c r="CD179" s="394" t="str">
        <f t="shared" si="9"/>
        <v/>
      </c>
      <c r="CE179" s="394" t="str">
        <f t="shared" si="10"/>
        <v/>
      </c>
      <c r="CF179" s="394" t="str">
        <f t="shared" si="11"/>
        <v/>
      </c>
      <c r="CG179" s="394">
        <f t="shared" si="12"/>
        <v>300</v>
      </c>
    </row>
    <row r="180" spans="1:85" s="139" customFormat="1" ht="39.75" customHeight="1">
      <c r="A180" s="126" t="s">
        <v>362</v>
      </c>
      <c r="B180" s="379" t="s">
        <v>1781</v>
      </c>
      <c r="C180" s="379" t="s">
        <v>1523</v>
      </c>
      <c r="D180" s="379" t="s">
        <v>37</v>
      </c>
      <c r="E180" s="372" t="s">
        <v>40</v>
      </c>
      <c r="F180" s="372">
        <v>78279</v>
      </c>
      <c r="G180" s="129" t="s">
        <v>1775</v>
      </c>
      <c r="H180" s="130"/>
      <c r="I180" s="129"/>
      <c r="J180" s="131">
        <v>43882</v>
      </c>
      <c r="K180" s="129">
        <v>2603</v>
      </c>
      <c r="L180" s="94"/>
      <c r="M180" s="94"/>
      <c r="N180" s="94"/>
      <c r="O180" s="94"/>
      <c r="P180" s="94">
        <v>300</v>
      </c>
      <c r="Q180" s="94"/>
      <c r="R180" s="94"/>
      <c r="S180" s="94"/>
      <c r="T180" s="98">
        <f t="shared" si="6"/>
        <v>300</v>
      </c>
      <c r="U180" s="129" t="s">
        <v>927</v>
      </c>
      <c r="V180" s="98"/>
      <c r="W180" s="129"/>
      <c r="X180" s="129"/>
      <c r="Y180" s="132"/>
      <c r="Z180" s="133" t="str">
        <f t="shared" si="17"/>
        <v>Red</v>
      </c>
      <c r="AA180" s="133" t="str">
        <f>IFERROR(VLOOKUP($Z180,Lookup!$A$1:$P$20,2,FALSE),"")</f>
        <v>Level 6</v>
      </c>
      <c r="AB180" s="133"/>
      <c r="AC180" s="134"/>
      <c r="AD180" s="133"/>
      <c r="AE180" s="380"/>
      <c r="AF180" s="133"/>
      <c r="AG180" s="133"/>
      <c r="AH180" s="133"/>
      <c r="AI180" s="133"/>
      <c r="AJ180" s="133"/>
      <c r="AK180" s="133"/>
      <c r="AL180" s="133"/>
      <c r="AM180" s="133"/>
      <c r="AN180" s="133"/>
      <c r="AO180" s="133"/>
      <c r="AP180" s="133"/>
      <c r="AQ180" s="129"/>
      <c r="AR180" s="129"/>
      <c r="AS180" s="135"/>
      <c r="AT180" s="135"/>
      <c r="AU180" s="136">
        <f t="shared" si="18"/>
        <v>300</v>
      </c>
      <c r="AV180" s="137" t="s">
        <v>1004</v>
      </c>
      <c r="AW180" s="133"/>
      <c r="AX180" s="129"/>
      <c r="AY180" s="129"/>
      <c r="AZ180" s="147"/>
      <c r="BA180" s="129"/>
      <c r="BB180" s="129"/>
      <c r="BC180" s="135"/>
      <c r="BD180" s="135"/>
      <c r="BE180" s="135"/>
      <c r="BF180" s="135"/>
      <c r="BG180" s="143"/>
      <c r="BH180" s="150"/>
      <c r="BI180" s="129"/>
      <c r="BJ180" s="129"/>
      <c r="BK180" s="150"/>
      <c r="BN180" s="148"/>
      <c r="BO180" s="148"/>
      <c r="BP180" s="156"/>
      <c r="BV180" s="371"/>
      <c r="BW180" s="371"/>
      <c r="BX180" s="371"/>
      <c r="BY180" s="371"/>
      <c r="BZ180" s="371"/>
      <c r="CA180" s="371"/>
      <c r="CB180" s="371"/>
      <c r="CC180" s="393" t="s">
        <v>2901</v>
      </c>
      <c r="CD180" s="394" t="str">
        <f t="shared" si="9"/>
        <v/>
      </c>
      <c r="CE180" s="394" t="str">
        <f t="shared" si="10"/>
        <v/>
      </c>
      <c r="CF180" s="394" t="str">
        <f t="shared" si="11"/>
        <v/>
      </c>
      <c r="CG180" s="394">
        <f t="shared" si="12"/>
        <v>300</v>
      </c>
    </row>
    <row r="181" spans="1:85" s="139" customFormat="1" ht="39.75" customHeight="1">
      <c r="A181" s="126" t="s">
        <v>362</v>
      </c>
      <c r="B181" s="379" t="s">
        <v>1434</v>
      </c>
      <c r="C181" s="379" t="s">
        <v>1435</v>
      </c>
      <c r="D181" s="379" t="s">
        <v>1436</v>
      </c>
      <c r="E181" s="372" t="s">
        <v>40</v>
      </c>
      <c r="F181" s="372">
        <v>78003</v>
      </c>
      <c r="G181" s="129" t="s">
        <v>1437</v>
      </c>
      <c r="H181" s="130" t="s">
        <v>1438</v>
      </c>
      <c r="I181" s="129"/>
      <c r="J181" s="131">
        <v>43883</v>
      </c>
      <c r="K181" s="129">
        <v>2603</v>
      </c>
      <c r="L181" s="94"/>
      <c r="M181" s="94"/>
      <c r="N181" s="94"/>
      <c r="O181" s="94"/>
      <c r="P181" s="94">
        <v>300</v>
      </c>
      <c r="Q181" s="94"/>
      <c r="R181" s="94"/>
      <c r="S181" s="94"/>
      <c r="T181" s="98">
        <f t="shared" si="6"/>
        <v>300</v>
      </c>
      <c r="U181" s="129" t="s">
        <v>927</v>
      </c>
      <c r="V181" s="98"/>
      <c r="W181" s="129"/>
      <c r="X181" s="129"/>
      <c r="Y181" s="132"/>
      <c r="Z181" s="133" t="str">
        <f t="shared" si="17"/>
        <v>Red</v>
      </c>
      <c r="AA181" s="133" t="str">
        <f>IFERROR(VLOOKUP($Z181,Lookup!$A$1:$P$20,2,FALSE),"")</f>
        <v>Level 6</v>
      </c>
      <c r="AB181" s="133"/>
      <c r="AC181" s="134"/>
      <c r="AD181" s="133"/>
      <c r="AE181" s="380"/>
      <c r="AF181" s="133"/>
      <c r="AG181" s="133"/>
      <c r="AH181" s="133"/>
      <c r="AI181" s="133"/>
      <c r="AJ181" s="133"/>
      <c r="AK181" s="133"/>
      <c r="AL181" s="133"/>
      <c r="AM181" s="133"/>
      <c r="AN181" s="133"/>
      <c r="AO181" s="133"/>
      <c r="AP181" s="133"/>
      <c r="AQ181" s="129"/>
      <c r="AR181" s="129"/>
      <c r="AS181" s="135"/>
      <c r="AT181" s="135"/>
      <c r="AU181" s="136">
        <f t="shared" si="18"/>
        <v>300</v>
      </c>
      <c r="AV181" s="137" t="s">
        <v>1004</v>
      </c>
      <c r="AW181" s="133"/>
      <c r="AX181" s="129"/>
      <c r="AY181" s="129"/>
      <c r="AZ181" s="147"/>
      <c r="BA181" s="129"/>
      <c r="BB181" s="129"/>
      <c r="BC181" s="135"/>
      <c r="BD181" s="135"/>
      <c r="BE181" s="135"/>
      <c r="BF181" s="135"/>
      <c r="BG181" s="143"/>
      <c r="BH181" s="150"/>
      <c r="BI181" s="129"/>
      <c r="BJ181" s="129"/>
      <c r="BK181" s="150"/>
      <c r="BN181" s="148"/>
      <c r="BO181" s="148"/>
      <c r="BP181" s="156"/>
      <c r="BV181" s="371"/>
      <c r="BW181" s="371"/>
      <c r="BX181" s="371"/>
      <c r="BY181" s="371"/>
      <c r="BZ181" s="371"/>
      <c r="CA181" s="371"/>
      <c r="CB181" s="371"/>
      <c r="CC181" s="393" t="s">
        <v>2901</v>
      </c>
      <c r="CD181" s="394" t="str">
        <f t="shared" si="9"/>
        <v/>
      </c>
      <c r="CE181" s="394" t="str">
        <f t="shared" si="10"/>
        <v/>
      </c>
      <c r="CF181" s="394" t="str">
        <f t="shared" si="11"/>
        <v/>
      </c>
      <c r="CG181" s="394">
        <f t="shared" si="12"/>
        <v>300</v>
      </c>
    </row>
    <row r="182" spans="1:85" s="139" customFormat="1" ht="39.75" customHeight="1">
      <c r="A182" s="126" t="s">
        <v>362</v>
      </c>
      <c r="B182" s="379" t="s">
        <v>1770</v>
      </c>
      <c r="C182" s="379" t="s">
        <v>1771</v>
      </c>
      <c r="D182" s="379" t="s">
        <v>37</v>
      </c>
      <c r="E182" s="372" t="s">
        <v>40</v>
      </c>
      <c r="F182" s="372">
        <v>78209</v>
      </c>
      <c r="G182" s="129" t="s">
        <v>1772</v>
      </c>
      <c r="H182" s="130" t="s">
        <v>1773</v>
      </c>
      <c r="I182" s="129"/>
      <c r="J182" s="131">
        <v>43882</v>
      </c>
      <c r="K182" s="129">
        <v>2602</v>
      </c>
      <c r="L182" s="94"/>
      <c r="M182" s="94"/>
      <c r="N182" s="94"/>
      <c r="O182" s="94"/>
      <c r="P182" s="94">
        <v>300</v>
      </c>
      <c r="Q182" s="94"/>
      <c r="R182" s="94"/>
      <c r="S182" s="94"/>
      <c r="T182" s="98">
        <f t="shared" si="6"/>
        <v>300</v>
      </c>
      <c r="U182" s="129" t="s">
        <v>927</v>
      </c>
      <c r="V182" s="98"/>
      <c r="W182" s="129"/>
      <c r="X182" s="129"/>
      <c r="Y182" s="132"/>
      <c r="Z182" s="133" t="str">
        <f t="shared" si="17"/>
        <v>Red</v>
      </c>
      <c r="AA182" s="133" t="str">
        <f>IFERROR(VLOOKUP($Z182,Lookup!$A$1:$P$20,2,FALSE),"")</f>
        <v>Level 6</v>
      </c>
      <c r="AB182" s="133"/>
      <c r="AC182" s="134"/>
      <c r="AD182" s="133"/>
      <c r="AE182" s="380"/>
      <c r="AF182" s="133"/>
      <c r="AG182" s="133"/>
      <c r="AH182" s="133"/>
      <c r="AI182" s="133"/>
      <c r="AJ182" s="133"/>
      <c r="AK182" s="133"/>
      <c r="AL182" s="133"/>
      <c r="AM182" s="133"/>
      <c r="AN182" s="133"/>
      <c r="AO182" s="133"/>
      <c r="AP182" s="133"/>
      <c r="AQ182" s="129"/>
      <c r="AR182" s="129"/>
      <c r="AS182" s="135"/>
      <c r="AT182" s="135"/>
      <c r="AU182" s="136">
        <f t="shared" si="18"/>
        <v>300</v>
      </c>
      <c r="AV182" s="137" t="s">
        <v>1004</v>
      </c>
      <c r="AW182" s="133"/>
      <c r="AX182" s="129"/>
      <c r="AY182" s="129"/>
      <c r="AZ182" s="147"/>
      <c r="BA182" s="129"/>
      <c r="BB182" s="129"/>
      <c r="BC182" s="135"/>
      <c r="BD182" s="135"/>
      <c r="BE182" s="135"/>
      <c r="BF182" s="135"/>
      <c r="BG182" s="143"/>
      <c r="BH182" s="150"/>
      <c r="BI182" s="129"/>
      <c r="BJ182" s="129"/>
      <c r="BK182" s="150"/>
      <c r="BN182" s="148"/>
      <c r="BO182" s="148"/>
      <c r="BP182" s="156"/>
      <c r="BV182" s="371"/>
      <c r="BW182" s="371"/>
      <c r="BX182" s="371"/>
      <c r="BY182" s="371"/>
      <c r="BZ182" s="371"/>
      <c r="CA182" s="371"/>
      <c r="CB182" s="371"/>
      <c r="CC182" s="393" t="s">
        <v>2901</v>
      </c>
      <c r="CD182" s="394" t="str">
        <f t="shared" si="9"/>
        <v/>
      </c>
      <c r="CE182" s="394" t="str">
        <f t="shared" si="10"/>
        <v/>
      </c>
      <c r="CF182" s="394" t="str">
        <f t="shared" si="11"/>
        <v/>
      </c>
      <c r="CG182" s="394">
        <f t="shared" si="12"/>
        <v>300</v>
      </c>
    </row>
    <row r="183" spans="1:85" s="139" customFormat="1" ht="39.75" customHeight="1">
      <c r="A183" s="126" t="s">
        <v>362</v>
      </c>
      <c r="B183" s="379" t="s">
        <v>1961</v>
      </c>
      <c r="C183" s="379" t="s">
        <v>1962</v>
      </c>
      <c r="D183" s="379" t="s">
        <v>234</v>
      </c>
      <c r="E183" s="372" t="s">
        <v>40</v>
      </c>
      <c r="F183" s="372">
        <v>78130</v>
      </c>
      <c r="G183" s="129" t="s">
        <v>1963</v>
      </c>
      <c r="H183" s="130"/>
      <c r="I183" s="129"/>
      <c r="J183" s="131">
        <v>43887</v>
      </c>
      <c r="K183" s="129">
        <v>2602</v>
      </c>
      <c r="L183" s="94"/>
      <c r="M183" s="94"/>
      <c r="N183" s="94"/>
      <c r="O183" s="94"/>
      <c r="P183" s="94"/>
      <c r="Q183" s="94"/>
      <c r="R183" s="94">
        <v>1750</v>
      </c>
      <c r="S183" s="94"/>
      <c r="T183" s="98">
        <f t="shared" si="6"/>
        <v>1750</v>
      </c>
      <c r="U183" s="129" t="s">
        <v>927</v>
      </c>
      <c r="V183" s="98"/>
      <c r="W183" s="129"/>
      <c r="X183" s="129"/>
      <c r="Y183" s="132"/>
      <c r="Z183" s="133" t="str">
        <f t="shared" si="17"/>
        <v>Trophy</v>
      </c>
      <c r="AA183" s="133" t="str">
        <f>IFERROR(VLOOKUP($Z183,Lookup!$A$1:$P$20,2,FALSE),"")</f>
        <v>Level 4</v>
      </c>
      <c r="AB183" s="133"/>
      <c r="AC183" s="134"/>
      <c r="AD183" s="133"/>
      <c r="AE183" s="380"/>
      <c r="AF183" s="133"/>
      <c r="AG183" s="133"/>
      <c r="AH183" s="133"/>
      <c r="AI183" s="133"/>
      <c r="AJ183" s="133"/>
      <c r="AK183" s="133"/>
      <c r="AL183" s="133"/>
      <c r="AM183" s="133"/>
      <c r="AN183" s="133"/>
      <c r="AO183" s="133"/>
      <c r="AP183" s="133"/>
      <c r="AQ183" s="129"/>
      <c r="AR183" s="129"/>
      <c r="AS183" s="135"/>
      <c r="AT183" s="135"/>
      <c r="AU183" s="136">
        <f t="shared" si="18"/>
        <v>0</v>
      </c>
      <c r="AV183" s="137" t="s">
        <v>1004</v>
      </c>
      <c r="AW183" s="133"/>
      <c r="AX183" s="129"/>
      <c r="AY183" s="129"/>
      <c r="AZ183" s="147"/>
      <c r="BA183" s="129"/>
      <c r="BB183" s="129"/>
      <c r="BC183" s="135"/>
      <c r="BD183" s="135"/>
      <c r="BE183" s="135"/>
      <c r="BF183" s="135"/>
      <c r="BG183" s="143"/>
      <c r="BH183" s="150"/>
      <c r="BI183" s="129"/>
      <c r="BJ183" s="129"/>
      <c r="BK183" s="150"/>
      <c r="BN183" s="148"/>
      <c r="BO183" s="148"/>
      <c r="BP183" s="156"/>
      <c r="BV183" s="371"/>
      <c r="BW183" s="371"/>
      <c r="BX183" s="371"/>
      <c r="BY183" s="371"/>
      <c r="BZ183" s="371"/>
      <c r="CA183" s="371"/>
      <c r="CB183" s="371"/>
      <c r="CC183" s="393" t="s">
        <v>2901</v>
      </c>
      <c r="CD183" s="394" t="str">
        <f t="shared" si="9"/>
        <v/>
      </c>
      <c r="CE183" s="394" t="str">
        <f t="shared" si="10"/>
        <v/>
      </c>
      <c r="CF183" s="394" t="str">
        <f t="shared" si="11"/>
        <v/>
      </c>
      <c r="CG183" s="394">
        <f t="shared" si="12"/>
        <v>1750</v>
      </c>
    </row>
    <row r="184" spans="1:85" s="139" customFormat="1" ht="39.75" customHeight="1">
      <c r="A184" s="126" t="s">
        <v>362</v>
      </c>
      <c r="B184" s="379" t="s">
        <v>1522</v>
      </c>
      <c r="C184" s="379" t="s">
        <v>1523</v>
      </c>
      <c r="D184" s="379" t="s">
        <v>37</v>
      </c>
      <c r="E184" s="372" t="s">
        <v>40</v>
      </c>
      <c r="F184" s="372">
        <v>78279</v>
      </c>
      <c r="G184" s="129" t="s">
        <v>1524</v>
      </c>
      <c r="H184" s="130"/>
      <c r="I184" s="129" t="s">
        <v>427</v>
      </c>
      <c r="J184" s="131">
        <v>43883</v>
      </c>
      <c r="K184" s="129">
        <v>2602</v>
      </c>
      <c r="L184" s="94"/>
      <c r="M184" s="94"/>
      <c r="N184" s="94"/>
      <c r="O184" s="94"/>
      <c r="P184" s="94">
        <v>300</v>
      </c>
      <c r="Q184" s="94"/>
      <c r="R184" s="94"/>
      <c r="S184" s="94"/>
      <c r="T184" s="98">
        <f t="shared" si="6"/>
        <v>300</v>
      </c>
      <c r="U184" s="129" t="s">
        <v>927</v>
      </c>
      <c r="V184" s="98"/>
      <c r="W184" s="129"/>
      <c r="X184" s="129"/>
      <c r="Y184" s="132"/>
      <c r="Z184" s="133" t="str">
        <f t="shared" si="17"/>
        <v>Red</v>
      </c>
      <c r="AA184" s="133" t="str">
        <f>IFERROR(VLOOKUP($Z184,Lookup!$A$1:$P$20,2,FALSE),"")</f>
        <v>Level 6</v>
      </c>
      <c r="AB184" s="133"/>
      <c r="AC184" s="134"/>
      <c r="AD184" s="133"/>
      <c r="AE184" s="380"/>
      <c r="AF184" s="133"/>
      <c r="AG184" s="133"/>
      <c r="AH184" s="133"/>
      <c r="AI184" s="133"/>
      <c r="AJ184" s="133"/>
      <c r="AK184" s="133"/>
      <c r="AL184" s="133"/>
      <c r="AM184" s="133"/>
      <c r="AN184" s="133"/>
      <c r="AO184" s="133"/>
      <c r="AP184" s="133"/>
      <c r="AQ184" s="129"/>
      <c r="AR184" s="129"/>
      <c r="AS184" s="135"/>
      <c r="AT184" s="135"/>
      <c r="AU184" s="136">
        <f t="shared" si="18"/>
        <v>300</v>
      </c>
      <c r="AV184" s="137" t="s">
        <v>1004</v>
      </c>
      <c r="AW184" s="133"/>
      <c r="AX184" s="129"/>
      <c r="AY184" s="129"/>
      <c r="AZ184" s="147"/>
      <c r="BA184" s="129"/>
      <c r="BB184" s="129"/>
      <c r="BC184" s="135"/>
      <c r="BD184" s="135"/>
      <c r="BE184" s="135"/>
      <c r="BF184" s="135"/>
      <c r="BG184" s="143"/>
      <c r="BH184" s="150"/>
      <c r="BI184" s="129"/>
      <c r="BJ184" s="129"/>
      <c r="BK184" s="150"/>
      <c r="BN184" s="148"/>
      <c r="BO184" s="148"/>
      <c r="BP184" s="156"/>
      <c r="BV184" s="371"/>
      <c r="BW184" s="371"/>
      <c r="BX184" s="371"/>
      <c r="BY184" s="371"/>
      <c r="BZ184" s="371"/>
      <c r="CA184" s="371"/>
      <c r="CB184" s="371"/>
      <c r="CC184" s="393" t="str">
        <f t="shared" ref="CC184:CC186" si="40">I184</f>
        <v>Clayton White</v>
      </c>
      <c r="CD184" s="394" t="str">
        <f t="shared" si="9"/>
        <v/>
      </c>
      <c r="CE184" s="394" t="str">
        <f t="shared" si="10"/>
        <v/>
      </c>
      <c r="CF184" s="394" t="str">
        <f t="shared" si="11"/>
        <v/>
      </c>
      <c r="CG184" s="394">
        <f t="shared" si="12"/>
        <v>300</v>
      </c>
    </row>
    <row r="185" spans="1:85" s="139" customFormat="1" ht="39.75" customHeight="1">
      <c r="A185" s="126" t="s">
        <v>362</v>
      </c>
      <c r="B185" s="379" t="s">
        <v>1592</v>
      </c>
      <c r="C185" s="379" t="s">
        <v>1593</v>
      </c>
      <c r="D185" s="379" t="s">
        <v>37</v>
      </c>
      <c r="E185" s="372" t="s">
        <v>40</v>
      </c>
      <c r="F185" s="372">
        <v>78261</v>
      </c>
      <c r="G185" s="129" t="s">
        <v>1594</v>
      </c>
      <c r="H185" s="130" t="s">
        <v>1595</v>
      </c>
      <c r="I185" s="129" t="s">
        <v>1488</v>
      </c>
      <c r="J185" s="131">
        <v>43883</v>
      </c>
      <c r="K185" s="129">
        <v>2604</v>
      </c>
      <c r="L185" s="94"/>
      <c r="M185" s="94"/>
      <c r="N185" s="94"/>
      <c r="O185" s="94"/>
      <c r="P185" s="94">
        <v>300</v>
      </c>
      <c r="Q185" s="94"/>
      <c r="R185" s="94"/>
      <c r="S185" s="94"/>
      <c r="T185" s="98">
        <f t="shared" si="6"/>
        <v>300</v>
      </c>
      <c r="U185" s="129" t="s">
        <v>927</v>
      </c>
      <c r="V185" s="98"/>
      <c r="W185" s="129"/>
      <c r="X185" s="129"/>
      <c r="Y185" s="132"/>
      <c r="Z185" s="133" t="str">
        <f t="shared" si="17"/>
        <v>Red</v>
      </c>
      <c r="AA185" s="133" t="str">
        <f>IFERROR(VLOOKUP($Z185,Lookup!$A$1:$P$20,2,FALSE),"")</f>
        <v>Level 6</v>
      </c>
      <c r="AB185" s="133"/>
      <c r="AC185" s="134"/>
      <c r="AD185" s="133"/>
      <c r="AE185" s="380"/>
      <c r="AF185" s="133"/>
      <c r="AG185" s="133"/>
      <c r="AH185" s="133"/>
      <c r="AI185" s="133"/>
      <c r="AJ185" s="133"/>
      <c r="AK185" s="133"/>
      <c r="AL185" s="133"/>
      <c r="AM185" s="133"/>
      <c r="AN185" s="133"/>
      <c r="AO185" s="133"/>
      <c r="AP185" s="133"/>
      <c r="AQ185" s="129"/>
      <c r="AR185" s="129"/>
      <c r="AS185" s="135"/>
      <c r="AT185" s="135"/>
      <c r="AU185" s="136">
        <f t="shared" si="18"/>
        <v>300</v>
      </c>
      <c r="AV185" s="137" t="s">
        <v>1004</v>
      </c>
      <c r="AW185" s="133"/>
      <c r="AX185" s="129"/>
      <c r="AY185" s="129"/>
      <c r="AZ185" s="147"/>
      <c r="BA185" s="129"/>
      <c r="BB185" s="129"/>
      <c r="BC185" s="135"/>
      <c r="BD185" s="135"/>
      <c r="BE185" s="135"/>
      <c r="BF185" s="135"/>
      <c r="BG185" s="143"/>
      <c r="BH185" s="150"/>
      <c r="BI185" s="129"/>
      <c r="BJ185" s="129"/>
      <c r="BK185" s="150"/>
      <c r="BN185" s="148"/>
      <c r="BO185" s="148"/>
      <c r="BP185" s="156"/>
      <c r="BV185" s="371"/>
      <c r="BW185" s="371"/>
      <c r="BX185" s="371"/>
      <c r="BY185" s="371"/>
      <c r="BZ185" s="371"/>
      <c r="CA185" s="371"/>
      <c r="CB185" s="371"/>
      <c r="CC185" s="393" t="str">
        <f t="shared" si="40"/>
        <v>Bill Ayers</v>
      </c>
      <c r="CD185" s="394" t="str">
        <f t="shared" si="9"/>
        <v/>
      </c>
      <c r="CE185" s="394" t="str">
        <f t="shared" si="10"/>
        <v/>
      </c>
      <c r="CF185" s="394" t="str">
        <f t="shared" si="11"/>
        <v/>
      </c>
      <c r="CG185" s="394">
        <f t="shared" si="12"/>
        <v>300</v>
      </c>
    </row>
    <row r="186" spans="1:85" s="139" customFormat="1" ht="39.75" customHeight="1">
      <c r="A186" s="126" t="s">
        <v>362</v>
      </c>
      <c r="B186" s="379" t="s">
        <v>1624</v>
      </c>
      <c r="C186" s="379" t="s">
        <v>1625</v>
      </c>
      <c r="D186" s="379" t="s">
        <v>37</v>
      </c>
      <c r="E186" s="372" t="s">
        <v>40</v>
      </c>
      <c r="F186" s="372">
        <v>78218</v>
      </c>
      <c r="G186" s="129" t="s">
        <v>1626</v>
      </c>
      <c r="H186" s="130" t="s">
        <v>1627</v>
      </c>
      <c r="I186" s="129" t="s">
        <v>1085</v>
      </c>
      <c r="J186" s="131">
        <v>43883</v>
      </c>
      <c r="K186" s="129" t="s">
        <v>2965</v>
      </c>
      <c r="L186" s="94"/>
      <c r="M186" s="94"/>
      <c r="N186" s="94"/>
      <c r="O186" s="94"/>
      <c r="P186" s="94"/>
      <c r="Q186" s="94">
        <v>500</v>
      </c>
      <c r="R186" s="94"/>
      <c r="S186" s="94"/>
      <c r="T186" s="98">
        <f t="shared" si="6"/>
        <v>500</v>
      </c>
      <c r="U186" s="129" t="s">
        <v>927</v>
      </c>
      <c r="V186" s="98"/>
      <c r="W186" s="129"/>
      <c r="X186" s="129"/>
      <c r="Y186" s="132"/>
      <c r="Z186" s="133" t="str">
        <f t="shared" si="17"/>
        <v>Blue</v>
      </c>
      <c r="AA186" s="133" t="str">
        <f>IFERROR(VLOOKUP($Z186,Lookup!$A$1:$P$20,2,FALSE),"")</f>
        <v>Level 5</v>
      </c>
      <c r="AB186" s="133"/>
      <c r="AC186" s="134"/>
      <c r="AD186" s="133"/>
      <c r="AE186" s="380"/>
      <c r="AF186" s="133"/>
      <c r="AG186" s="133"/>
      <c r="AH186" s="133"/>
      <c r="AI186" s="133"/>
      <c r="AJ186" s="133"/>
      <c r="AK186" s="133"/>
      <c r="AL186" s="133"/>
      <c r="AM186" s="133"/>
      <c r="AN186" s="133"/>
      <c r="AO186" s="133"/>
      <c r="AP186" s="133"/>
      <c r="AQ186" s="129"/>
      <c r="AR186" s="129"/>
      <c r="AS186" s="135"/>
      <c r="AT186" s="135"/>
      <c r="AU186" s="136">
        <f t="shared" si="18"/>
        <v>0</v>
      </c>
      <c r="AV186" s="137" t="s">
        <v>1004</v>
      </c>
      <c r="AW186" s="133"/>
      <c r="AX186" s="129"/>
      <c r="AY186" s="129"/>
      <c r="AZ186" s="147"/>
      <c r="BA186" s="129"/>
      <c r="BB186" s="129"/>
      <c r="BC186" s="135"/>
      <c r="BD186" s="135"/>
      <c r="BE186" s="135"/>
      <c r="BF186" s="135"/>
      <c r="BG186" s="143"/>
      <c r="BH186" s="150"/>
      <c r="BI186" s="129"/>
      <c r="BJ186" s="129"/>
      <c r="BK186" s="150"/>
      <c r="BN186" s="148"/>
      <c r="BO186" s="148"/>
      <c r="BP186" s="156"/>
      <c r="BV186" s="371"/>
      <c r="BW186" s="371"/>
      <c r="BX186" s="371"/>
      <c r="BY186" s="371"/>
      <c r="BZ186" s="371"/>
      <c r="CA186" s="371"/>
      <c r="CB186" s="371"/>
      <c r="CC186" s="393" t="str">
        <f t="shared" si="40"/>
        <v>Ed Speed</v>
      </c>
      <c r="CD186" s="394" t="str">
        <f t="shared" si="9"/>
        <v/>
      </c>
      <c r="CE186" s="394" t="str">
        <f t="shared" si="10"/>
        <v/>
      </c>
      <c r="CF186" s="394" t="str">
        <f t="shared" si="11"/>
        <v/>
      </c>
      <c r="CG186" s="394">
        <f t="shared" si="12"/>
        <v>500</v>
      </c>
    </row>
    <row r="187" spans="1:85" s="139" customFormat="1" ht="39.75" customHeight="1">
      <c r="A187" s="126" t="s">
        <v>362</v>
      </c>
      <c r="B187" s="379" t="s">
        <v>2677</v>
      </c>
      <c r="C187" s="379" t="s">
        <v>1581</v>
      </c>
      <c r="D187" s="379" t="s">
        <v>37</v>
      </c>
      <c r="E187" s="372" t="s">
        <v>40</v>
      </c>
      <c r="F187" s="372">
        <v>78255</v>
      </c>
      <c r="G187" s="129" t="s">
        <v>1582</v>
      </c>
      <c r="H187" s="130" t="s">
        <v>1583</v>
      </c>
      <c r="I187" s="129"/>
      <c r="J187" s="131">
        <v>43884</v>
      </c>
      <c r="K187" s="129">
        <v>2605</v>
      </c>
      <c r="L187" s="94"/>
      <c r="M187" s="94"/>
      <c r="N187" s="94"/>
      <c r="O187" s="94"/>
      <c r="P187" s="94">
        <v>300</v>
      </c>
      <c r="Q187" s="94"/>
      <c r="R187" s="94"/>
      <c r="S187" s="94"/>
      <c r="T187" s="98">
        <f t="shared" si="6"/>
        <v>300</v>
      </c>
      <c r="U187" s="129" t="s">
        <v>927</v>
      </c>
      <c r="V187" s="98"/>
      <c r="W187" s="129"/>
      <c r="X187" s="129"/>
      <c r="Y187" s="132"/>
      <c r="Z187" s="133" t="str">
        <f t="shared" si="17"/>
        <v>Red</v>
      </c>
      <c r="AA187" s="133" t="str">
        <f>IFERROR(VLOOKUP($Z187,Lookup!$A$1:$P$20,2,FALSE),"")</f>
        <v>Level 6</v>
      </c>
      <c r="AB187" s="133"/>
      <c r="AC187" s="134"/>
      <c r="AD187" s="133"/>
      <c r="AE187" s="380"/>
      <c r="AF187" s="133"/>
      <c r="AG187" s="133"/>
      <c r="AH187" s="133"/>
      <c r="AI187" s="133"/>
      <c r="AJ187" s="133"/>
      <c r="AK187" s="133"/>
      <c r="AL187" s="133"/>
      <c r="AM187" s="133"/>
      <c r="AN187" s="133"/>
      <c r="AO187" s="133"/>
      <c r="AP187" s="133"/>
      <c r="AQ187" s="129"/>
      <c r="AR187" s="129"/>
      <c r="AS187" s="135"/>
      <c r="AT187" s="135"/>
      <c r="AU187" s="136">
        <f t="shared" si="18"/>
        <v>300</v>
      </c>
      <c r="AV187" s="137" t="s">
        <v>1004</v>
      </c>
      <c r="AW187" s="133"/>
      <c r="AX187" s="129"/>
      <c r="AY187" s="129"/>
      <c r="AZ187" s="147"/>
      <c r="BA187" s="129"/>
      <c r="BB187" s="129"/>
      <c r="BC187" s="135"/>
      <c r="BD187" s="135"/>
      <c r="BE187" s="135"/>
      <c r="BF187" s="135"/>
      <c r="BG187" s="143"/>
      <c r="BH187" s="150"/>
      <c r="BI187" s="129"/>
      <c r="BJ187" s="129"/>
      <c r="BK187" s="150"/>
      <c r="BN187" s="148"/>
      <c r="BO187" s="148"/>
      <c r="BP187" s="156"/>
      <c r="BV187" s="371"/>
      <c r="BW187" s="371"/>
      <c r="BX187" s="371"/>
      <c r="BY187" s="371"/>
      <c r="BZ187" s="371"/>
      <c r="CA187" s="371"/>
      <c r="CB187" s="371"/>
      <c r="CC187" s="393" t="s">
        <v>2901</v>
      </c>
      <c r="CD187" s="394" t="str">
        <f t="shared" si="9"/>
        <v/>
      </c>
      <c r="CE187" s="394" t="str">
        <f t="shared" si="10"/>
        <v/>
      </c>
      <c r="CF187" s="394" t="str">
        <f t="shared" si="11"/>
        <v/>
      </c>
      <c r="CG187" s="394">
        <f t="shared" si="12"/>
        <v>300</v>
      </c>
    </row>
    <row r="188" spans="1:85" s="139" customFormat="1" ht="39.75" customHeight="1">
      <c r="A188" s="126" t="s">
        <v>362</v>
      </c>
      <c r="B188" s="379" t="s">
        <v>2272</v>
      </c>
      <c r="C188" s="379" t="s">
        <v>2273</v>
      </c>
      <c r="D188" s="379" t="s">
        <v>37</v>
      </c>
      <c r="E188" s="372" t="s">
        <v>40</v>
      </c>
      <c r="F188" s="372">
        <v>78249</v>
      </c>
      <c r="G188" s="129" t="s">
        <v>2274</v>
      </c>
      <c r="H188" s="130" t="s">
        <v>2276</v>
      </c>
      <c r="I188" s="129"/>
      <c r="J188" s="131">
        <v>43884</v>
      </c>
      <c r="K188" s="129">
        <v>2605</v>
      </c>
      <c r="L188" s="94"/>
      <c r="M188" s="94"/>
      <c r="N188" s="94"/>
      <c r="O188" s="94"/>
      <c r="P188" s="94">
        <v>300</v>
      </c>
      <c r="Q188" s="94"/>
      <c r="R188" s="94"/>
      <c r="S188" s="94"/>
      <c r="T188" s="98">
        <f t="shared" si="6"/>
        <v>300</v>
      </c>
      <c r="U188" s="129" t="s">
        <v>927</v>
      </c>
      <c r="V188" s="98"/>
      <c r="W188" s="129"/>
      <c r="X188" s="129"/>
      <c r="Y188" s="132"/>
      <c r="Z188" s="133" t="str">
        <f t="shared" si="17"/>
        <v>Red</v>
      </c>
      <c r="AA188" s="133" t="str">
        <f>IFERROR(VLOOKUP($Z188,Lookup!$A$1:$P$20,2,FALSE),"")</f>
        <v>Level 6</v>
      </c>
      <c r="AB188" s="133"/>
      <c r="AC188" s="134"/>
      <c r="AD188" s="133"/>
      <c r="AE188" s="380"/>
      <c r="AF188" s="133"/>
      <c r="AG188" s="133"/>
      <c r="AH188" s="133"/>
      <c r="AI188" s="133"/>
      <c r="AJ188" s="133"/>
      <c r="AK188" s="133"/>
      <c r="AL188" s="133"/>
      <c r="AM188" s="133"/>
      <c r="AN188" s="133"/>
      <c r="AO188" s="133"/>
      <c r="AP188" s="133"/>
      <c r="AQ188" s="129"/>
      <c r="AR188" s="129"/>
      <c r="AS188" s="135"/>
      <c r="AT188" s="135"/>
      <c r="AU188" s="136">
        <f t="shared" si="18"/>
        <v>300</v>
      </c>
      <c r="AV188" s="137" t="s">
        <v>1004</v>
      </c>
      <c r="AW188" s="133"/>
      <c r="AX188" s="129"/>
      <c r="AY188" s="129"/>
      <c r="AZ188" s="147"/>
      <c r="BA188" s="129"/>
      <c r="BB188" s="129"/>
      <c r="BC188" s="135"/>
      <c r="BD188" s="135"/>
      <c r="BE188" s="135"/>
      <c r="BF188" s="135"/>
      <c r="BG188" s="143"/>
      <c r="BH188" s="150"/>
      <c r="BI188" s="129"/>
      <c r="BJ188" s="129"/>
      <c r="BK188" s="150"/>
      <c r="BN188" s="148"/>
      <c r="BO188" s="148"/>
      <c r="BP188" s="156"/>
      <c r="BV188" s="371"/>
      <c r="BW188" s="371"/>
      <c r="BX188" s="371"/>
      <c r="BY188" s="371"/>
      <c r="BZ188" s="371"/>
      <c r="CA188" s="371"/>
      <c r="CB188" s="371"/>
      <c r="CC188" s="393" t="s">
        <v>1814</v>
      </c>
      <c r="CD188" s="394" t="str">
        <f t="shared" si="9"/>
        <v/>
      </c>
      <c r="CE188" s="394" t="str">
        <f t="shared" si="10"/>
        <v/>
      </c>
      <c r="CF188" s="394" t="str">
        <f t="shared" si="11"/>
        <v/>
      </c>
      <c r="CG188" s="394">
        <f t="shared" si="12"/>
        <v>300</v>
      </c>
    </row>
    <row r="189" spans="1:85" s="139" customFormat="1" ht="39.75" customHeight="1">
      <c r="A189" s="126" t="s">
        <v>362</v>
      </c>
      <c r="B189" s="379" t="s">
        <v>1656</v>
      </c>
      <c r="C189" s="379" t="s">
        <v>1657</v>
      </c>
      <c r="D189" s="379" t="s">
        <v>37</v>
      </c>
      <c r="E189" s="372" t="s">
        <v>40</v>
      </c>
      <c r="F189" s="372">
        <v>78270</v>
      </c>
      <c r="G189" s="129" t="s">
        <v>1658</v>
      </c>
      <c r="H189" s="130" t="s">
        <v>1659</v>
      </c>
      <c r="I189" s="129"/>
      <c r="J189" s="131">
        <v>43884</v>
      </c>
      <c r="K189" s="129">
        <v>2605</v>
      </c>
      <c r="L189" s="94"/>
      <c r="M189" s="94"/>
      <c r="N189" s="94"/>
      <c r="O189" s="94"/>
      <c r="P189" s="94">
        <v>300</v>
      </c>
      <c r="Q189" s="94"/>
      <c r="R189" s="94"/>
      <c r="S189" s="94"/>
      <c r="T189" s="98">
        <f t="shared" si="6"/>
        <v>300</v>
      </c>
      <c r="U189" s="129" t="s">
        <v>927</v>
      </c>
      <c r="V189" s="98"/>
      <c r="W189" s="129"/>
      <c r="X189" s="129"/>
      <c r="Y189" s="132"/>
      <c r="Z189" s="133" t="str">
        <f t="shared" si="17"/>
        <v>Red</v>
      </c>
      <c r="AA189" s="133" t="str">
        <f>IFERROR(VLOOKUP($Z189,Lookup!$A$1:$P$20,2,FALSE),"")</f>
        <v>Level 6</v>
      </c>
      <c r="AB189" s="133"/>
      <c r="AC189" s="134"/>
      <c r="AD189" s="133"/>
      <c r="AE189" s="380"/>
      <c r="AF189" s="133"/>
      <c r="AG189" s="133"/>
      <c r="AH189" s="133"/>
      <c r="AI189" s="133"/>
      <c r="AJ189" s="133"/>
      <c r="AK189" s="133"/>
      <c r="AL189" s="133"/>
      <c r="AM189" s="133"/>
      <c r="AN189" s="133"/>
      <c r="AO189" s="133"/>
      <c r="AP189" s="133"/>
      <c r="AQ189" s="129"/>
      <c r="AR189" s="129"/>
      <c r="AS189" s="135"/>
      <c r="AT189" s="135"/>
      <c r="AU189" s="136">
        <f t="shared" si="18"/>
        <v>300</v>
      </c>
      <c r="AV189" s="137" t="s">
        <v>1004</v>
      </c>
      <c r="AW189" s="133"/>
      <c r="AX189" s="129"/>
      <c r="AY189" s="129"/>
      <c r="AZ189" s="147"/>
      <c r="BA189" s="129"/>
      <c r="BB189" s="129"/>
      <c r="BC189" s="135"/>
      <c r="BD189" s="135"/>
      <c r="BE189" s="135"/>
      <c r="BF189" s="135"/>
      <c r="BG189" s="143"/>
      <c r="BH189" s="150"/>
      <c r="BI189" s="129"/>
      <c r="BJ189" s="129"/>
      <c r="BK189" s="150"/>
      <c r="BN189" s="148"/>
      <c r="BO189" s="148"/>
      <c r="BP189" s="156"/>
      <c r="BV189" s="371"/>
      <c r="BW189" s="371"/>
      <c r="BX189" s="371"/>
      <c r="BY189" s="371"/>
      <c r="BZ189" s="371"/>
      <c r="CA189" s="371"/>
      <c r="CB189" s="371"/>
      <c r="CC189" s="393" t="s">
        <v>2901</v>
      </c>
      <c r="CD189" s="394" t="str">
        <f t="shared" si="9"/>
        <v/>
      </c>
      <c r="CE189" s="394" t="str">
        <f t="shared" si="10"/>
        <v/>
      </c>
      <c r="CF189" s="394" t="str">
        <f t="shared" si="11"/>
        <v/>
      </c>
      <c r="CG189" s="394">
        <f t="shared" si="12"/>
        <v>300</v>
      </c>
    </row>
    <row r="190" spans="1:85" s="139" customFormat="1" ht="39.75" customHeight="1">
      <c r="A190" s="126" t="s">
        <v>362</v>
      </c>
      <c r="B190" s="379" t="s">
        <v>1758</v>
      </c>
      <c r="C190" s="379" t="s">
        <v>2678</v>
      </c>
      <c r="D190" s="379" t="s">
        <v>1760</v>
      </c>
      <c r="E190" s="372" t="s">
        <v>40</v>
      </c>
      <c r="F190" s="372">
        <v>78209</v>
      </c>
      <c r="G190" s="129" t="s">
        <v>1761</v>
      </c>
      <c r="H190" s="130" t="s">
        <v>1762</v>
      </c>
      <c r="I190" s="129"/>
      <c r="J190" s="131">
        <v>43884</v>
      </c>
      <c r="K190" s="131" t="s">
        <v>2966</v>
      </c>
      <c r="L190" s="94"/>
      <c r="M190" s="94"/>
      <c r="N190" s="94"/>
      <c r="O190" s="94"/>
      <c r="P190" s="94"/>
      <c r="Q190" s="94">
        <v>4000</v>
      </c>
      <c r="R190" s="94"/>
      <c r="S190" s="94"/>
      <c r="T190" s="98">
        <f t="shared" si="6"/>
        <v>4000</v>
      </c>
      <c r="U190" s="129" t="s">
        <v>927</v>
      </c>
      <c r="V190" s="98"/>
      <c r="W190" s="129"/>
      <c r="X190" s="129"/>
      <c r="Y190" s="132"/>
      <c r="Z190" s="133" t="str">
        <f t="shared" si="17"/>
        <v>Reserve</v>
      </c>
      <c r="AA190" s="133" t="str">
        <f>IFERROR(VLOOKUP($Z190,Lookup!$A$1:$P$20,2,FALSE),"")</f>
        <v>Level 3</v>
      </c>
      <c r="AB190" s="133"/>
      <c r="AC190" s="134"/>
      <c r="AD190" s="133"/>
      <c r="AE190" s="380"/>
      <c r="AF190" s="133"/>
      <c r="AG190" s="133"/>
      <c r="AH190" s="133"/>
      <c r="AI190" s="133"/>
      <c r="AJ190" s="133"/>
      <c r="AK190" s="133"/>
      <c r="AL190" s="133"/>
      <c r="AM190" s="133"/>
      <c r="AN190" s="133"/>
      <c r="AO190" s="133"/>
      <c r="AP190" s="133"/>
      <c r="AQ190" s="129"/>
      <c r="AR190" s="129"/>
      <c r="AS190" s="135"/>
      <c r="AT190" s="135"/>
      <c r="AU190" s="136">
        <f t="shared" si="18"/>
        <v>0</v>
      </c>
      <c r="AV190" s="137" t="s">
        <v>1763</v>
      </c>
      <c r="AW190" s="133"/>
      <c r="AX190" s="129"/>
      <c r="AY190" s="129"/>
      <c r="AZ190" s="147"/>
      <c r="BA190" s="129"/>
      <c r="BB190" s="129"/>
      <c r="BC190" s="135"/>
      <c r="BD190" s="135"/>
      <c r="BE190" s="135"/>
      <c r="BF190" s="135"/>
      <c r="BG190" s="143"/>
      <c r="BH190" s="150"/>
      <c r="BI190" s="129"/>
      <c r="BJ190" s="129"/>
      <c r="BK190" s="150"/>
      <c r="BN190" s="148"/>
      <c r="BO190" s="148"/>
      <c r="BP190" s="156"/>
      <c r="BV190" s="371"/>
      <c r="BW190" s="371"/>
      <c r="BX190" s="371"/>
      <c r="BY190" s="371"/>
      <c r="BZ190" s="371"/>
      <c r="CA190" s="371"/>
      <c r="CB190" s="371"/>
      <c r="CC190" s="393" t="s">
        <v>2901</v>
      </c>
      <c r="CD190" s="394" t="str">
        <f t="shared" si="9"/>
        <v/>
      </c>
      <c r="CE190" s="394" t="str">
        <f t="shared" si="10"/>
        <v/>
      </c>
      <c r="CF190" s="394" t="str">
        <f t="shared" si="11"/>
        <v/>
      </c>
      <c r="CG190" s="394">
        <f t="shared" si="12"/>
        <v>4000</v>
      </c>
    </row>
    <row r="191" spans="1:85" s="139" customFormat="1" ht="39.75" customHeight="1">
      <c r="A191" s="126" t="s">
        <v>362</v>
      </c>
      <c r="B191" s="379" t="s">
        <v>2679</v>
      </c>
      <c r="C191" s="379" t="s">
        <v>1765</v>
      </c>
      <c r="D191" s="379" t="s">
        <v>1766</v>
      </c>
      <c r="E191" s="372" t="s">
        <v>40</v>
      </c>
      <c r="F191" s="372">
        <v>78015</v>
      </c>
      <c r="G191" s="129" t="s">
        <v>2680</v>
      </c>
      <c r="H191" s="130"/>
      <c r="I191" s="129"/>
      <c r="J191" s="131">
        <v>43884</v>
      </c>
      <c r="K191" s="129">
        <v>2605</v>
      </c>
      <c r="L191" s="94"/>
      <c r="M191" s="94"/>
      <c r="N191" s="94"/>
      <c r="O191" s="94"/>
      <c r="P191" s="94">
        <v>300</v>
      </c>
      <c r="Q191" s="94">
        <v>2800</v>
      </c>
      <c r="R191" s="94"/>
      <c r="S191" s="94"/>
      <c r="T191" s="98">
        <f t="shared" si="6"/>
        <v>3100</v>
      </c>
      <c r="U191" s="129" t="s">
        <v>927</v>
      </c>
      <c r="V191" s="98"/>
      <c r="W191" s="129"/>
      <c r="X191" s="129"/>
      <c r="Y191" s="132"/>
      <c r="Z191" s="133" t="str">
        <f t="shared" si="17"/>
        <v>Reserve</v>
      </c>
      <c r="AA191" s="133" t="str">
        <f>IFERROR(VLOOKUP($Z191,Lookup!$A$1:$P$20,2,FALSE),"")</f>
        <v>Level 3</v>
      </c>
      <c r="AB191" s="133"/>
      <c r="AC191" s="134"/>
      <c r="AD191" s="133"/>
      <c r="AE191" s="380"/>
      <c r="AF191" s="133"/>
      <c r="AG191" s="133"/>
      <c r="AH191" s="133"/>
      <c r="AI191" s="133"/>
      <c r="AJ191" s="133"/>
      <c r="AK191" s="133"/>
      <c r="AL191" s="133"/>
      <c r="AM191" s="133"/>
      <c r="AN191" s="133"/>
      <c r="AO191" s="133"/>
      <c r="AP191" s="133"/>
      <c r="AQ191" s="129"/>
      <c r="AR191" s="129"/>
      <c r="AS191" s="135"/>
      <c r="AT191" s="135"/>
      <c r="AU191" s="136">
        <f t="shared" si="18"/>
        <v>300</v>
      </c>
      <c r="AV191" s="137" t="s">
        <v>1768</v>
      </c>
      <c r="AW191" s="133"/>
      <c r="AX191" s="129"/>
      <c r="AY191" s="129"/>
      <c r="AZ191" s="147"/>
      <c r="BA191" s="129"/>
      <c r="BB191" s="129"/>
      <c r="BC191" s="135"/>
      <c r="BD191" s="135"/>
      <c r="BE191" s="135"/>
      <c r="BF191" s="135"/>
      <c r="BG191" s="143"/>
      <c r="BH191" s="150"/>
      <c r="BI191" s="129"/>
      <c r="BJ191" s="129"/>
      <c r="BK191" s="150"/>
      <c r="BN191" s="148"/>
      <c r="BO191" s="148"/>
      <c r="BP191" s="156"/>
      <c r="BV191" s="371"/>
      <c r="BW191" s="371"/>
      <c r="BX191" s="371"/>
      <c r="BY191" s="371"/>
      <c r="BZ191" s="371"/>
      <c r="CA191" s="371"/>
      <c r="CB191" s="371"/>
      <c r="CC191" s="393" t="s">
        <v>2901</v>
      </c>
      <c r="CD191" s="394" t="str">
        <f t="shared" si="9"/>
        <v/>
      </c>
      <c r="CE191" s="394" t="str">
        <f t="shared" si="10"/>
        <v/>
      </c>
      <c r="CF191" s="394" t="str">
        <f t="shared" si="11"/>
        <v/>
      </c>
      <c r="CG191" s="394">
        <f t="shared" si="12"/>
        <v>3100</v>
      </c>
    </row>
    <row r="192" spans="1:85" s="139" customFormat="1" ht="39.75" customHeight="1">
      <c r="A192" s="126" t="s">
        <v>362</v>
      </c>
      <c r="B192" s="379" t="s">
        <v>1499</v>
      </c>
      <c r="C192" s="379" t="s">
        <v>1500</v>
      </c>
      <c r="D192" s="379" t="s">
        <v>1501</v>
      </c>
      <c r="E192" s="372" t="s">
        <v>40</v>
      </c>
      <c r="F192" s="372">
        <v>76859</v>
      </c>
      <c r="G192" s="129"/>
      <c r="H192" s="130"/>
      <c r="I192" s="129"/>
      <c r="J192" s="131">
        <v>43884</v>
      </c>
      <c r="K192" s="129">
        <v>2605</v>
      </c>
      <c r="L192" s="94"/>
      <c r="M192" s="94"/>
      <c r="N192" s="94"/>
      <c r="O192" s="94"/>
      <c r="P192" s="94">
        <v>300</v>
      </c>
      <c r="Q192" s="94"/>
      <c r="R192" s="94"/>
      <c r="S192" s="94"/>
      <c r="T192" s="98">
        <f t="shared" si="6"/>
        <v>300</v>
      </c>
      <c r="U192" s="129" t="s">
        <v>927</v>
      </c>
      <c r="V192" s="98"/>
      <c r="W192" s="129"/>
      <c r="X192" s="129"/>
      <c r="Y192" s="132"/>
      <c r="Z192" s="133" t="str">
        <f t="shared" si="17"/>
        <v>Red</v>
      </c>
      <c r="AA192" s="133" t="str">
        <f>IFERROR(VLOOKUP($Z192,Lookup!$A$1:$P$20,2,FALSE),"")</f>
        <v>Level 6</v>
      </c>
      <c r="AB192" s="133"/>
      <c r="AC192" s="134"/>
      <c r="AD192" s="133"/>
      <c r="AE192" s="380"/>
      <c r="AF192" s="133"/>
      <c r="AG192" s="133"/>
      <c r="AH192" s="133"/>
      <c r="AI192" s="133"/>
      <c r="AJ192" s="133"/>
      <c r="AK192" s="133"/>
      <c r="AL192" s="133"/>
      <c r="AM192" s="133"/>
      <c r="AN192" s="133"/>
      <c r="AO192" s="133"/>
      <c r="AP192" s="133"/>
      <c r="AQ192" s="129"/>
      <c r="AR192" s="129"/>
      <c r="AS192" s="135"/>
      <c r="AT192" s="135"/>
      <c r="AU192" s="136">
        <f t="shared" si="18"/>
        <v>300</v>
      </c>
      <c r="AV192" s="137" t="s">
        <v>1004</v>
      </c>
      <c r="AW192" s="133"/>
      <c r="AX192" s="129"/>
      <c r="AY192" s="129"/>
      <c r="AZ192" s="147"/>
      <c r="BA192" s="129"/>
      <c r="BB192" s="129"/>
      <c r="BC192" s="135"/>
      <c r="BD192" s="135"/>
      <c r="BE192" s="135"/>
      <c r="BF192" s="135"/>
      <c r="BG192" s="143"/>
      <c r="BH192" s="150"/>
      <c r="BI192" s="129"/>
      <c r="BJ192" s="129"/>
      <c r="BK192" s="150"/>
      <c r="BN192" s="148"/>
      <c r="BO192" s="148"/>
      <c r="BP192" s="156"/>
      <c r="BV192" s="371"/>
      <c r="BW192" s="371"/>
      <c r="BX192" s="371"/>
      <c r="BY192" s="371"/>
      <c r="BZ192" s="371"/>
      <c r="CA192" s="371"/>
      <c r="CB192" s="371"/>
      <c r="CC192" s="393" t="s">
        <v>2901</v>
      </c>
      <c r="CD192" s="394" t="str">
        <f t="shared" si="9"/>
        <v/>
      </c>
      <c r="CE192" s="394" t="str">
        <f t="shared" si="10"/>
        <v/>
      </c>
      <c r="CF192" s="394" t="str">
        <f t="shared" si="11"/>
        <v/>
      </c>
      <c r="CG192" s="394">
        <f t="shared" si="12"/>
        <v>300</v>
      </c>
    </row>
    <row r="193" spans="1:85" s="139" customFormat="1" ht="39.75" customHeight="1">
      <c r="A193" s="126" t="s">
        <v>362</v>
      </c>
      <c r="B193" s="379" t="s">
        <v>2655</v>
      </c>
      <c r="C193" s="379" t="s">
        <v>1806</v>
      </c>
      <c r="D193" s="379" t="s">
        <v>37</v>
      </c>
      <c r="E193" s="372" t="s">
        <v>40</v>
      </c>
      <c r="F193" s="372">
        <v>78228</v>
      </c>
      <c r="G193" s="129" t="s">
        <v>1807</v>
      </c>
      <c r="H193" s="130"/>
      <c r="I193" s="129" t="s">
        <v>996</v>
      </c>
      <c r="J193" s="131">
        <v>43884</v>
      </c>
      <c r="K193" s="131" t="s">
        <v>2966</v>
      </c>
      <c r="L193" s="94"/>
      <c r="M193" s="94"/>
      <c r="N193" s="94"/>
      <c r="O193" s="94"/>
      <c r="P193" s="94"/>
      <c r="Q193" s="94">
        <v>6000</v>
      </c>
      <c r="R193" s="94"/>
      <c r="S193" s="94"/>
      <c r="T193" s="98">
        <f t="shared" si="6"/>
        <v>6000</v>
      </c>
      <c r="U193" s="129" t="s">
        <v>927</v>
      </c>
      <c r="V193" s="98"/>
      <c r="W193" s="129"/>
      <c r="X193" s="129"/>
      <c r="Y193" s="132" t="s">
        <v>2656</v>
      </c>
      <c r="Z193" s="133" t="str">
        <f t="shared" si="17"/>
        <v>Champion</v>
      </c>
      <c r="AA193" s="133" t="str">
        <f>IFERROR(VLOOKUP($Z193,Lookup!$A$1:$P$20,2,FALSE),"")</f>
        <v>Level 2</v>
      </c>
      <c r="AB193" s="133"/>
      <c r="AC193" s="134"/>
      <c r="AD193" s="133"/>
      <c r="AE193" s="380"/>
      <c r="AF193" s="133"/>
      <c r="AG193" s="133"/>
      <c r="AH193" s="133"/>
      <c r="AI193" s="133"/>
      <c r="AJ193" s="133"/>
      <c r="AK193" s="133"/>
      <c r="AL193" s="133"/>
      <c r="AM193" s="133"/>
      <c r="AN193" s="133"/>
      <c r="AO193" s="133"/>
      <c r="AP193" s="133"/>
      <c r="AQ193" s="129"/>
      <c r="AR193" s="129"/>
      <c r="AS193" s="135"/>
      <c r="AT193" s="135"/>
      <c r="AU193" s="136">
        <f t="shared" si="18"/>
        <v>0</v>
      </c>
      <c r="AV193" s="137" t="s">
        <v>1808</v>
      </c>
      <c r="AW193" s="133"/>
      <c r="AX193" s="129"/>
      <c r="AY193" s="129"/>
      <c r="AZ193" s="147"/>
      <c r="BA193" s="129"/>
      <c r="BB193" s="129"/>
      <c r="BC193" s="135"/>
      <c r="BD193" s="135"/>
      <c r="BE193" s="135"/>
      <c r="BF193" s="135"/>
      <c r="BG193" s="143"/>
      <c r="BH193" s="150"/>
      <c r="BI193" s="129"/>
      <c r="BJ193" s="129"/>
      <c r="BK193" s="150"/>
      <c r="BN193" s="148"/>
      <c r="BO193" s="148"/>
      <c r="BP193" s="156"/>
      <c r="BV193" s="371"/>
      <c r="BW193" s="371"/>
      <c r="BX193" s="371"/>
      <c r="BY193" s="371"/>
      <c r="BZ193" s="371"/>
      <c r="CA193" s="371"/>
      <c r="CB193" s="371"/>
      <c r="CC193" s="147" t="str">
        <f>I193</f>
        <v>Marcus Demel</v>
      </c>
      <c r="CD193" s="383" t="str">
        <f t="shared" si="9"/>
        <v/>
      </c>
      <c r="CE193" s="383" t="str">
        <f t="shared" si="10"/>
        <v/>
      </c>
      <c r="CF193" s="383" t="str">
        <f t="shared" si="11"/>
        <v/>
      </c>
      <c r="CG193" s="383">
        <f t="shared" si="12"/>
        <v>6000</v>
      </c>
    </row>
    <row r="194" spans="1:85" s="139" customFormat="1" ht="39.75" customHeight="1">
      <c r="A194" s="126" t="s">
        <v>362</v>
      </c>
      <c r="B194" s="379" t="s">
        <v>1421</v>
      </c>
      <c r="C194" s="379" t="s">
        <v>1422</v>
      </c>
      <c r="D194" s="379" t="s">
        <v>1423</v>
      </c>
      <c r="E194" s="372" t="s">
        <v>40</v>
      </c>
      <c r="F194" s="372">
        <v>757171</v>
      </c>
      <c r="G194" s="129" t="s">
        <v>1424</v>
      </c>
      <c r="H194" s="130" t="s">
        <v>1425</v>
      </c>
      <c r="I194" s="129"/>
      <c r="J194" s="131">
        <v>43884</v>
      </c>
      <c r="K194" s="129">
        <v>2605</v>
      </c>
      <c r="L194" s="94"/>
      <c r="M194" s="94"/>
      <c r="N194" s="94"/>
      <c r="O194" s="94"/>
      <c r="P194" s="94"/>
      <c r="Q194" s="94">
        <v>300</v>
      </c>
      <c r="R194" s="94"/>
      <c r="S194" s="94"/>
      <c r="T194" s="98">
        <f t="shared" si="6"/>
        <v>300</v>
      </c>
      <c r="U194" s="129" t="s">
        <v>927</v>
      </c>
      <c r="V194" s="98"/>
      <c r="W194" s="129"/>
      <c r="X194" s="129"/>
      <c r="Y194" s="132"/>
      <c r="Z194" s="133" t="str">
        <f t="shared" si="17"/>
        <v>Red</v>
      </c>
      <c r="AA194" s="133" t="str">
        <f>IFERROR(VLOOKUP($Z194,Lookup!$A$1:$P$20,2,FALSE),"")</f>
        <v>Level 6</v>
      </c>
      <c r="AB194" s="133"/>
      <c r="AC194" s="134"/>
      <c r="AD194" s="133"/>
      <c r="AE194" s="380"/>
      <c r="AF194" s="133"/>
      <c r="AG194" s="133"/>
      <c r="AH194" s="133"/>
      <c r="AI194" s="133"/>
      <c r="AJ194" s="133"/>
      <c r="AK194" s="133"/>
      <c r="AL194" s="133"/>
      <c r="AM194" s="133"/>
      <c r="AN194" s="133"/>
      <c r="AO194" s="133"/>
      <c r="AP194" s="133"/>
      <c r="AQ194" s="129"/>
      <c r="AR194" s="129"/>
      <c r="AS194" s="135"/>
      <c r="AT194" s="135"/>
      <c r="AU194" s="136">
        <f t="shared" si="18"/>
        <v>0</v>
      </c>
      <c r="AV194" s="137" t="s">
        <v>1426</v>
      </c>
      <c r="AW194" s="133"/>
      <c r="AX194" s="129"/>
      <c r="AY194" s="129"/>
      <c r="AZ194" s="147"/>
      <c r="BA194" s="129"/>
      <c r="BB194" s="129"/>
      <c r="BC194" s="135"/>
      <c r="BD194" s="135"/>
      <c r="BE194" s="135"/>
      <c r="BF194" s="135"/>
      <c r="BG194" s="143"/>
      <c r="BH194" s="150"/>
      <c r="BI194" s="129"/>
      <c r="BJ194" s="129"/>
      <c r="BK194" s="150"/>
      <c r="BN194" s="148"/>
      <c r="BO194" s="148"/>
      <c r="BP194" s="156"/>
      <c r="BV194" s="371"/>
      <c r="BW194" s="371"/>
      <c r="BX194" s="371"/>
      <c r="BY194" s="371"/>
      <c r="BZ194" s="371"/>
      <c r="CA194" s="371"/>
      <c r="CB194" s="371"/>
      <c r="CC194" s="393" t="s">
        <v>2901</v>
      </c>
      <c r="CD194" s="394" t="str">
        <f t="shared" si="9"/>
        <v/>
      </c>
      <c r="CE194" s="394" t="str">
        <f t="shared" si="10"/>
        <v/>
      </c>
      <c r="CF194" s="394" t="str">
        <f t="shared" si="11"/>
        <v/>
      </c>
      <c r="CG194" s="394">
        <f t="shared" si="12"/>
        <v>300</v>
      </c>
    </row>
    <row r="195" spans="1:85" s="139" customFormat="1" ht="39.75" customHeight="1">
      <c r="A195" s="126" t="s">
        <v>362</v>
      </c>
      <c r="B195" s="379" t="s">
        <v>2077</v>
      </c>
      <c r="C195" s="379" t="s">
        <v>2078</v>
      </c>
      <c r="D195" s="379" t="s">
        <v>2079</v>
      </c>
      <c r="E195" s="372" t="s">
        <v>40</v>
      </c>
      <c r="F195" s="372">
        <v>78065</v>
      </c>
      <c r="G195" s="129" t="s">
        <v>2681</v>
      </c>
      <c r="H195" s="130" t="s">
        <v>2682</v>
      </c>
      <c r="I195" s="129"/>
      <c r="J195" s="131">
        <v>43884</v>
      </c>
      <c r="K195" s="131" t="s">
        <v>2966</v>
      </c>
      <c r="L195" s="94"/>
      <c r="M195" s="94"/>
      <c r="N195" s="94"/>
      <c r="O195" s="94"/>
      <c r="P195" s="94"/>
      <c r="Q195" s="94"/>
      <c r="R195" s="94">
        <v>2300</v>
      </c>
      <c r="S195" s="94"/>
      <c r="T195" s="98">
        <f t="shared" si="6"/>
        <v>2300</v>
      </c>
      <c r="U195" s="129" t="s">
        <v>927</v>
      </c>
      <c r="V195" s="98"/>
      <c r="W195" s="129"/>
      <c r="X195" s="129"/>
      <c r="Y195" s="132"/>
      <c r="Z195" s="133" t="str">
        <f t="shared" si="17"/>
        <v>Trophy</v>
      </c>
      <c r="AA195" s="133" t="str">
        <f>IFERROR(VLOOKUP($Z195,Lookup!$A$1:$P$20,2,FALSE),"")</f>
        <v>Level 4</v>
      </c>
      <c r="AB195" s="133"/>
      <c r="AC195" s="134"/>
      <c r="AD195" s="133"/>
      <c r="AE195" s="380"/>
      <c r="AF195" s="133"/>
      <c r="AG195" s="133"/>
      <c r="AH195" s="133"/>
      <c r="AI195" s="133"/>
      <c r="AJ195" s="133"/>
      <c r="AK195" s="133"/>
      <c r="AL195" s="133"/>
      <c r="AM195" s="133"/>
      <c r="AN195" s="133"/>
      <c r="AO195" s="133"/>
      <c r="AP195" s="133"/>
      <c r="AQ195" s="129"/>
      <c r="AR195" s="129"/>
      <c r="AS195" s="135"/>
      <c r="AT195" s="135"/>
      <c r="AU195" s="136">
        <f t="shared" si="18"/>
        <v>0</v>
      </c>
      <c r="AV195" s="137" t="s">
        <v>2082</v>
      </c>
      <c r="AW195" s="133"/>
      <c r="AX195" s="129"/>
      <c r="AY195" s="129"/>
      <c r="AZ195" s="147"/>
      <c r="BA195" s="129"/>
      <c r="BB195" s="129"/>
      <c r="BC195" s="135"/>
      <c r="BD195" s="135"/>
      <c r="BE195" s="135"/>
      <c r="BF195" s="135"/>
      <c r="BG195" s="143"/>
      <c r="BH195" s="150"/>
      <c r="BI195" s="129"/>
      <c r="BJ195" s="129"/>
      <c r="BK195" s="150"/>
      <c r="BN195" s="148"/>
      <c r="BO195" s="148"/>
      <c r="BP195" s="156"/>
      <c r="BV195" s="371"/>
      <c r="BW195" s="371"/>
      <c r="BX195" s="371"/>
      <c r="BY195" s="371"/>
      <c r="BZ195" s="371"/>
      <c r="CA195" s="371"/>
      <c r="CB195" s="371"/>
      <c r="CC195" s="393" t="s">
        <v>2901</v>
      </c>
      <c r="CD195" s="394" t="str">
        <f t="shared" si="9"/>
        <v/>
      </c>
      <c r="CE195" s="394" t="str">
        <f t="shared" si="10"/>
        <v/>
      </c>
      <c r="CF195" s="394" t="str">
        <f t="shared" si="11"/>
        <v/>
      </c>
      <c r="CG195" s="394">
        <f t="shared" si="12"/>
        <v>2300</v>
      </c>
    </row>
    <row r="196" spans="1:85" s="139" customFormat="1" ht="39.75" customHeight="1">
      <c r="A196" s="126" t="s">
        <v>362</v>
      </c>
      <c r="B196" s="379" t="s">
        <v>1556</v>
      </c>
      <c r="C196" s="379" t="s">
        <v>1557</v>
      </c>
      <c r="D196" s="379" t="s">
        <v>167</v>
      </c>
      <c r="E196" s="372" t="s">
        <v>40</v>
      </c>
      <c r="F196" s="372">
        <v>78163</v>
      </c>
      <c r="G196" s="129" t="s">
        <v>1558</v>
      </c>
      <c r="H196" s="130" t="s">
        <v>1559</v>
      </c>
      <c r="I196" s="129"/>
      <c r="J196" s="131">
        <v>43884</v>
      </c>
      <c r="K196" s="129">
        <v>2605</v>
      </c>
      <c r="L196" s="94"/>
      <c r="M196" s="94"/>
      <c r="N196" s="94"/>
      <c r="O196" s="94"/>
      <c r="P196" s="94">
        <v>300</v>
      </c>
      <c r="Q196" s="94"/>
      <c r="R196" s="94"/>
      <c r="S196" s="94"/>
      <c r="T196" s="98">
        <f t="shared" si="6"/>
        <v>300</v>
      </c>
      <c r="U196" s="129" t="s">
        <v>927</v>
      </c>
      <c r="V196" s="98"/>
      <c r="W196" s="129"/>
      <c r="X196" s="129"/>
      <c r="Y196" s="132"/>
      <c r="Z196" s="133" t="str">
        <f t="shared" si="17"/>
        <v>Red</v>
      </c>
      <c r="AA196" s="133" t="str">
        <f>IFERROR(VLOOKUP($Z196,Lookup!$A$1:$P$20,2,FALSE),"")</f>
        <v>Level 6</v>
      </c>
      <c r="AB196" s="133"/>
      <c r="AC196" s="134"/>
      <c r="AD196" s="133"/>
      <c r="AE196" s="380"/>
      <c r="AF196" s="133"/>
      <c r="AG196" s="133"/>
      <c r="AH196" s="133"/>
      <c r="AI196" s="133"/>
      <c r="AJ196" s="133"/>
      <c r="AK196" s="133"/>
      <c r="AL196" s="133"/>
      <c r="AM196" s="133"/>
      <c r="AN196" s="133"/>
      <c r="AO196" s="133"/>
      <c r="AP196" s="133"/>
      <c r="AQ196" s="129"/>
      <c r="AR196" s="129"/>
      <c r="AS196" s="135"/>
      <c r="AT196" s="135"/>
      <c r="AU196" s="136">
        <f t="shared" si="18"/>
        <v>300</v>
      </c>
      <c r="AV196" s="137" t="s">
        <v>1004</v>
      </c>
      <c r="AW196" s="133"/>
      <c r="AX196" s="129"/>
      <c r="AY196" s="129"/>
      <c r="AZ196" s="147"/>
      <c r="BA196" s="129"/>
      <c r="BB196" s="129"/>
      <c r="BC196" s="135"/>
      <c r="BD196" s="135"/>
      <c r="BE196" s="135"/>
      <c r="BF196" s="135"/>
      <c r="BG196" s="143"/>
      <c r="BH196" s="150"/>
      <c r="BI196" s="129"/>
      <c r="BJ196" s="129"/>
      <c r="BK196" s="150"/>
      <c r="BN196" s="148"/>
      <c r="BO196" s="148"/>
      <c r="BP196" s="156"/>
      <c r="BV196" s="371"/>
      <c r="BW196" s="371"/>
      <c r="BX196" s="371"/>
      <c r="BY196" s="371"/>
      <c r="BZ196" s="371"/>
      <c r="CA196" s="371"/>
      <c r="CB196" s="371"/>
      <c r="CC196" s="393" t="s">
        <v>2901</v>
      </c>
      <c r="CD196" s="394" t="str">
        <f t="shared" si="9"/>
        <v/>
      </c>
      <c r="CE196" s="394" t="str">
        <f t="shared" si="10"/>
        <v/>
      </c>
      <c r="CF196" s="394" t="str">
        <f t="shared" si="11"/>
        <v/>
      </c>
      <c r="CG196" s="394">
        <f t="shared" si="12"/>
        <v>300</v>
      </c>
    </row>
    <row r="197" spans="1:85" s="139" customFormat="1" ht="39.75" customHeight="1">
      <c r="A197" s="126" t="s">
        <v>362</v>
      </c>
      <c r="B197" s="379" t="s">
        <v>2683</v>
      </c>
      <c r="C197" s="379" t="s">
        <v>1952</v>
      </c>
      <c r="D197" s="379" t="s">
        <v>37</v>
      </c>
      <c r="E197" s="372" t="s">
        <v>40</v>
      </c>
      <c r="F197" s="372">
        <v>78213</v>
      </c>
      <c r="G197" s="129" t="s">
        <v>1953</v>
      </c>
      <c r="H197" s="130" t="s">
        <v>2684</v>
      </c>
      <c r="I197" s="129"/>
      <c r="J197" s="131">
        <v>43884</v>
      </c>
      <c r="K197" s="129">
        <v>2605</v>
      </c>
      <c r="L197" s="94"/>
      <c r="M197" s="94"/>
      <c r="N197" s="94"/>
      <c r="O197" s="94"/>
      <c r="P197" s="94"/>
      <c r="Q197" s="94">
        <v>400</v>
      </c>
      <c r="R197" s="94"/>
      <c r="S197" s="94"/>
      <c r="T197" s="98">
        <f t="shared" si="6"/>
        <v>400</v>
      </c>
      <c r="U197" s="129" t="s">
        <v>927</v>
      </c>
      <c r="V197" s="98"/>
      <c r="W197" s="129"/>
      <c r="X197" s="129"/>
      <c r="Y197" s="132"/>
      <c r="Z197" s="133" t="str">
        <f t="shared" si="17"/>
        <v>Red</v>
      </c>
      <c r="AA197" s="133" t="str">
        <f>IFERROR(VLOOKUP($Z197,Lookup!$A$1:$P$20,2,FALSE),"")</f>
        <v>Level 6</v>
      </c>
      <c r="AB197" s="133"/>
      <c r="AC197" s="134"/>
      <c r="AD197" s="133"/>
      <c r="AE197" s="380"/>
      <c r="AF197" s="133"/>
      <c r="AG197" s="133"/>
      <c r="AH197" s="133"/>
      <c r="AI197" s="133"/>
      <c r="AJ197" s="133"/>
      <c r="AK197" s="133"/>
      <c r="AL197" s="133"/>
      <c r="AM197" s="133"/>
      <c r="AN197" s="133"/>
      <c r="AO197" s="133"/>
      <c r="AP197" s="133"/>
      <c r="AQ197" s="129"/>
      <c r="AR197" s="129"/>
      <c r="AS197" s="135"/>
      <c r="AT197" s="135"/>
      <c r="AU197" s="136">
        <f t="shared" si="18"/>
        <v>0</v>
      </c>
      <c r="AV197" s="137" t="s">
        <v>1955</v>
      </c>
      <c r="AW197" s="133"/>
      <c r="AX197" s="129"/>
      <c r="AY197" s="129"/>
      <c r="AZ197" s="147"/>
      <c r="BA197" s="129"/>
      <c r="BB197" s="129"/>
      <c r="BC197" s="135"/>
      <c r="BD197" s="135"/>
      <c r="BE197" s="135"/>
      <c r="BF197" s="135"/>
      <c r="BG197" s="143"/>
      <c r="BH197" s="150"/>
      <c r="BI197" s="129"/>
      <c r="BJ197" s="129"/>
      <c r="BK197" s="150"/>
      <c r="BN197" s="148"/>
      <c r="BO197" s="148"/>
      <c r="BP197" s="156"/>
      <c r="BV197" s="371"/>
      <c r="BW197" s="371"/>
      <c r="BX197" s="371"/>
      <c r="BY197" s="371"/>
      <c r="BZ197" s="371"/>
      <c r="CA197" s="371"/>
      <c r="CB197" s="371"/>
      <c r="CC197" s="393" t="s">
        <v>2901</v>
      </c>
      <c r="CD197" s="394" t="str">
        <f t="shared" si="9"/>
        <v/>
      </c>
      <c r="CE197" s="394" t="str">
        <f t="shared" si="10"/>
        <v/>
      </c>
      <c r="CF197" s="394" t="str">
        <f t="shared" si="11"/>
        <v/>
      </c>
      <c r="CG197" s="394">
        <f t="shared" si="12"/>
        <v>400</v>
      </c>
    </row>
    <row r="198" spans="1:85" s="139" customFormat="1" ht="39.75" customHeight="1">
      <c r="A198" s="126" t="s">
        <v>362</v>
      </c>
      <c r="B198" s="379" t="s">
        <v>1730</v>
      </c>
      <c r="C198" s="379" t="s">
        <v>1731</v>
      </c>
      <c r="D198" s="379" t="s">
        <v>37</v>
      </c>
      <c r="E198" s="372" t="s">
        <v>40</v>
      </c>
      <c r="F198" s="372">
        <v>78253</v>
      </c>
      <c r="G198" s="129"/>
      <c r="H198" s="130"/>
      <c r="I198" s="129"/>
      <c r="J198" s="131"/>
      <c r="K198" s="129">
        <v>2606</v>
      </c>
      <c r="L198" s="94"/>
      <c r="M198" s="94"/>
      <c r="N198" s="94"/>
      <c r="O198" s="94"/>
      <c r="P198" s="94"/>
      <c r="Q198" s="94">
        <v>2000</v>
      </c>
      <c r="R198" s="94"/>
      <c r="S198" s="94"/>
      <c r="T198" s="98">
        <f t="shared" si="6"/>
        <v>2000</v>
      </c>
      <c r="U198" s="129" t="s">
        <v>927</v>
      </c>
      <c r="V198" s="98"/>
      <c r="W198" s="129"/>
      <c r="X198" s="129"/>
      <c r="Y198" s="132"/>
      <c r="Z198" s="133" t="str">
        <f t="shared" si="17"/>
        <v>Trophy</v>
      </c>
      <c r="AA198" s="133" t="str">
        <f>IFERROR(VLOOKUP($Z198,Lookup!$A$1:$P$20,2,FALSE),"")</f>
        <v>Level 4</v>
      </c>
      <c r="AB198" s="133"/>
      <c r="AC198" s="134"/>
      <c r="AD198" s="133"/>
      <c r="AE198" s="380"/>
      <c r="AF198" s="133"/>
      <c r="AG198" s="133"/>
      <c r="AH198" s="133"/>
      <c r="AI198" s="133"/>
      <c r="AJ198" s="133"/>
      <c r="AK198" s="133"/>
      <c r="AL198" s="133"/>
      <c r="AM198" s="133"/>
      <c r="AN198" s="133"/>
      <c r="AO198" s="133"/>
      <c r="AP198" s="133"/>
      <c r="AQ198" s="129"/>
      <c r="AR198" s="129"/>
      <c r="AS198" s="135"/>
      <c r="AT198" s="135"/>
      <c r="AU198" s="136">
        <f t="shared" si="18"/>
        <v>0</v>
      </c>
      <c r="AV198" s="137" t="s">
        <v>1733</v>
      </c>
      <c r="AW198" s="133"/>
      <c r="AX198" s="129"/>
      <c r="AY198" s="129"/>
      <c r="AZ198" s="147"/>
      <c r="BA198" s="129"/>
      <c r="BB198" s="129"/>
      <c r="BC198" s="135"/>
      <c r="BD198" s="135"/>
      <c r="BE198" s="135"/>
      <c r="BF198" s="135"/>
      <c r="BG198" s="143"/>
      <c r="BH198" s="150"/>
      <c r="BI198" s="129"/>
      <c r="BJ198" s="129"/>
      <c r="BK198" s="150"/>
      <c r="BN198" s="148"/>
      <c r="BO198" s="148"/>
      <c r="BP198" s="156"/>
      <c r="BV198" s="371"/>
      <c r="BW198" s="371"/>
      <c r="BX198" s="371"/>
      <c r="BY198" s="371"/>
      <c r="BZ198" s="371"/>
      <c r="CA198" s="371"/>
      <c r="CB198" s="371"/>
      <c r="CC198" s="393" t="s">
        <v>2901</v>
      </c>
      <c r="CD198" s="394" t="str">
        <f t="shared" si="9"/>
        <v/>
      </c>
      <c r="CE198" s="394" t="str">
        <f t="shared" si="10"/>
        <v/>
      </c>
      <c r="CF198" s="394" t="str">
        <f t="shared" si="11"/>
        <v/>
      </c>
      <c r="CG198" s="394">
        <f t="shared" si="12"/>
        <v>2000</v>
      </c>
    </row>
    <row r="199" spans="1:85" s="139" customFormat="1" ht="39.75" customHeight="1">
      <c r="A199" s="126" t="s">
        <v>362</v>
      </c>
      <c r="B199" s="379" t="s">
        <v>2685</v>
      </c>
      <c r="C199" s="379" t="s">
        <v>1151</v>
      </c>
      <c r="D199" s="379" t="s">
        <v>129</v>
      </c>
      <c r="E199" s="372" t="s">
        <v>40</v>
      </c>
      <c r="F199" s="372">
        <v>78155</v>
      </c>
      <c r="G199" s="129"/>
      <c r="H199" s="130"/>
      <c r="I199" s="129"/>
      <c r="J199" s="131">
        <v>43884</v>
      </c>
      <c r="K199" s="129">
        <v>2606</v>
      </c>
      <c r="L199" s="94"/>
      <c r="M199" s="94"/>
      <c r="N199" s="94"/>
      <c r="O199" s="94"/>
      <c r="P199" s="94"/>
      <c r="Q199" s="94">
        <v>300</v>
      </c>
      <c r="R199" s="94"/>
      <c r="S199" s="94"/>
      <c r="T199" s="98">
        <f t="shared" si="6"/>
        <v>300</v>
      </c>
      <c r="U199" s="129" t="s">
        <v>927</v>
      </c>
      <c r="V199" s="98"/>
      <c r="W199" s="129"/>
      <c r="X199" s="129"/>
      <c r="Y199" s="132"/>
      <c r="Z199" s="133" t="str">
        <f t="shared" si="17"/>
        <v>Red</v>
      </c>
      <c r="AA199" s="133" t="str">
        <f>IFERROR(VLOOKUP($Z199,Lookup!$A$1:$P$20,2,FALSE),"")</f>
        <v>Level 6</v>
      </c>
      <c r="AB199" s="133"/>
      <c r="AC199" s="134"/>
      <c r="AD199" s="133"/>
      <c r="AE199" s="380"/>
      <c r="AF199" s="133"/>
      <c r="AG199" s="133"/>
      <c r="AH199" s="133"/>
      <c r="AI199" s="133"/>
      <c r="AJ199" s="133"/>
      <c r="AK199" s="133"/>
      <c r="AL199" s="133"/>
      <c r="AM199" s="133"/>
      <c r="AN199" s="133"/>
      <c r="AO199" s="133"/>
      <c r="AP199" s="133"/>
      <c r="AQ199" s="129"/>
      <c r="AR199" s="129"/>
      <c r="AS199" s="135"/>
      <c r="AT199" s="135"/>
      <c r="AU199" s="136">
        <f t="shared" si="18"/>
        <v>0</v>
      </c>
      <c r="AV199" s="137" t="s">
        <v>2175</v>
      </c>
      <c r="AW199" s="133"/>
      <c r="AX199" s="129"/>
      <c r="AY199" s="129"/>
      <c r="AZ199" s="147"/>
      <c r="BA199" s="129"/>
      <c r="BB199" s="129"/>
      <c r="BC199" s="135"/>
      <c r="BD199" s="135"/>
      <c r="BE199" s="135"/>
      <c r="BF199" s="135"/>
      <c r="BG199" s="143"/>
      <c r="BH199" s="150"/>
      <c r="BI199" s="129"/>
      <c r="BJ199" s="129"/>
      <c r="BK199" s="150"/>
      <c r="BN199" s="148"/>
      <c r="BO199" s="148"/>
      <c r="BP199" s="156"/>
      <c r="BV199" s="371"/>
      <c r="BW199" s="371"/>
      <c r="BX199" s="371"/>
      <c r="BY199" s="371"/>
      <c r="BZ199" s="371"/>
      <c r="CA199" s="371"/>
      <c r="CB199" s="371"/>
      <c r="CC199" s="393" t="s">
        <v>2901</v>
      </c>
      <c r="CD199" s="394" t="str">
        <f t="shared" si="9"/>
        <v/>
      </c>
      <c r="CE199" s="394" t="str">
        <f t="shared" si="10"/>
        <v/>
      </c>
      <c r="CF199" s="394" t="str">
        <f t="shared" si="11"/>
        <v/>
      </c>
      <c r="CG199" s="394">
        <f t="shared" si="12"/>
        <v>300</v>
      </c>
    </row>
    <row r="200" spans="1:85" s="139" customFormat="1" ht="39.75" customHeight="1">
      <c r="A200" s="126" t="s">
        <v>362</v>
      </c>
      <c r="B200" s="379" t="s">
        <v>2312</v>
      </c>
      <c r="C200" s="379" t="s">
        <v>2308</v>
      </c>
      <c r="D200" s="379" t="s">
        <v>48</v>
      </c>
      <c r="E200" s="372" t="s">
        <v>40</v>
      </c>
      <c r="F200" s="372">
        <v>78023</v>
      </c>
      <c r="G200" s="129" t="s">
        <v>2313</v>
      </c>
      <c r="H200" s="405" t="s">
        <v>2314</v>
      </c>
      <c r="I200" s="129" t="s">
        <v>1444</v>
      </c>
      <c r="J200" s="131"/>
      <c r="K200" s="129">
        <v>2603</v>
      </c>
      <c r="L200" s="94"/>
      <c r="M200" s="94"/>
      <c r="N200" s="94"/>
      <c r="O200" s="94"/>
      <c r="P200" s="94"/>
      <c r="Q200" s="94">
        <v>500</v>
      </c>
      <c r="R200" s="94"/>
      <c r="S200" s="94"/>
      <c r="T200" s="98">
        <f t="shared" si="6"/>
        <v>500</v>
      </c>
      <c r="U200" s="129" t="s">
        <v>927</v>
      </c>
      <c r="V200" s="98"/>
      <c r="W200" s="129"/>
      <c r="X200" s="129"/>
      <c r="Y200" s="132"/>
      <c r="Z200" s="133" t="str">
        <f t="shared" si="17"/>
        <v>Blue</v>
      </c>
      <c r="AA200" s="133" t="str">
        <f>IFERROR(VLOOKUP($Z200,Lookup!$A$1:$P$20,2,FALSE),"")</f>
        <v>Level 5</v>
      </c>
      <c r="AB200" s="133"/>
      <c r="AC200" s="134"/>
      <c r="AD200" s="133">
        <f>IFERROR(VLOOKUP($Z200,Lookup!$A$1:$P$20,7,FALSE),"")</f>
        <v>0</v>
      </c>
      <c r="AE200" s="380"/>
      <c r="AF200" s="133">
        <f>IFERROR(VLOOKUP($Z200,Lookup!$A$1:$P$20,8,FALSE),"")</f>
        <v>2</v>
      </c>
      <c r="AG200" s="133">
        <f>IFERROR(VLOOKUP($Z200,Lookup!$A$1:$P$20,9,FALSE),"")</f>
        <v>2</v>
      </c>
      <c r="AH200" s="133"/>
      <c r="AI200" s="133">
        <f>IFERROR(VLOOKUP($Z200,Lookup!$A$1:$P$20,10,FALSE),"")</f>
        <v>2</v>
      </c>
      <c r="AJ200" s="133">
        <f>IFERROR(VLOOKUP($Z200,Lookup!$A$1:$P$20,11,FALSE),"")</f>
        <v>0</v>
      </c>
      <c r="AK200" s="133"/>
      <c r="AL200" s="133">
        <f>IFERROR(VLOOKUP($Z200,Lookup!$A$1:$P$20,13,FALSE),"")</f>
        <v>0</v>
      </c>
      <c r="AM200" s="133">
        <f>IFERROR(VLOOKUP($Z200,Lookup!$A$1:$P$20,14,FALSE),"")</f>
        <v>0</v>
      </c>
      <c r="AN200" s="133">
        <f>IFERROR(VLOOKUP($Z200,Lookup!$A$1:$P$20,15,FALSE),"")</f>
        <v>0</v>
      </c>
      <c r="AO200" s="133">
        <f>IFERROR(VLOOKUP($Z200,Lookup!$A$1:$P$20,16,FALSE),"")</f>
        <v>0</v>
      </c>
      <c r="AP200" s="133">
        <f>IFERROR(VLOOKUP($Z200,Lookup!$A$1:$Q$20,17,FALSE),"")</f>
        <v>1</v>
      </c>
      <c r="AQ200" s="129"/>
      <c r="AR200" s="129"/>
      <c r="AS200" s="135"/>
      <c r="AT200" s="135"/>
      <c r="AU200" s="136">
        <f t="shared" si="18"/>
        <v>0</v>
      </c>
      <c r="AV200" s="137" t="s">
        <v>1004</v>
      </c>
      <c r="AW200" s="138"/>
      <c r="AX200" s="135"/>
      <c r="AY200" s="135"/>
      <c r="AZ200" s="135"/>
      <c r="BA200" s="135"/>
      <c r="BB200" s="135"/>
      <c r="BC200" s="135"/>
      <c r="BD200" s="135"/>
      <c r="BE200" s="135"/>
      <c r="BF200" s="135"/>
      <c r="BH200" s="150"/>
      <c r="BI200" s="129"/>
      <c r="BJ200" s="129"/>
      <c r="BK200" s="150"/>
      <c r="BN200" s="148"/>
      <c r="BO200" s="148"/>
      <c r="BP200" s="156"/>
      <c r="BV200" s="371"/>
      <c r="BW200" s="371"/>
      <c r="BX200" s="371"/>
      <c r="BY200" s="371"/>
      <c r="BZ200" s="371"/>
      <c r="CA200" s="371"/>
      <c r="CB200" s="371"/>
      <c r="CC200" s="393" t="str">
        <f>I200</f>
        <v>Ruben Martinez</v>
      </c>
      <c r="CD200" s="394" t="str">
        <f t="shared" si="9"/>
        <v/>
      </c>
      <c r="CE200" s="394" t="str">
        <f t="shared" si="10"/>
        <v/>
      </c>
      <c r="CF200" s="394" t="str">
        <f t="shared" si="11"/>
        <v/>
      </c>
      <c r="CG200" s="394">
        <f t="shared" si="12"/>
        <v>500</v>
      </c>
    </row>
    <row r="201" spans="1:85" s="139" customFormat="1" ht="39.75" customHeight="1">
      <c r="A201" s="126" t="s">
        <v>362</v>
      </c>
      <c r="B201" s="403" t="s">
        <v>2686</v>
      </c>
      <c r="C201" s="403"/>
      <c r="D201" s="403"/>
      <c r="E201" s="404"/>
      <c r="F201" s="404"/>
      <c r="G201" s="129"/>
      <c r="H201" s="130"/>
      <c r="I201" s="129"/>
      <c r="J201" s="131">
        <v>43888</v>
      </c>
      <c r="K201" s="129">
        <v>2612</v>
      </c>
      <c r="L201" s="94"/>
      <c r="M201" s="94"/>
      <c r="N201" s="94"/>
      <c r="O201" s="94"/>
      <c r="P201" s="94"/>
      <c r="Q201" s="94"/>
      <c r="R201" s="94">
        <v>800</v>
      </c>
      <c r="S201" s="94"/>
      <c r="T201" s="98">
        <f t="shared" si="6"/>
        <v>800</v>
      </c>
      <c r="U201" s="129" t="s">
        <v>927</v>
      </c>
      <c r="V201" s="98"/>
      <c r="W201" s="129"/>
      <c r="X201" s="129"/>
      <c r="Y201" s="132"/>
      <c r="Z201" s="133" t="str">
        <f t="shared" si="17"/>
        <v>Blue</v>
      </c>
      <c r="AA201" s="133" t="str">
        <f>IFERROR(VLOOKUP($Z201,Lookup!$A$1:$P$20,2,FALSE),"")</f>
        <v>Level 5</v>
      </c>
      <c r="AB201" s="133"/>
      <c r="AC201" s="134"/>
      <c r="AD201" s="133"/>
      <c r="AE201" s="380"/>
      <c r="AF201" s="133"/>
      <c r="AG201" s="133"/>
      <c r="AH201" s="133"/>
      <c r="AI201" s="133"/>
      <c r="AJ201" s="133"/>
      <c r="AK201" s="133"/>
      <c r="AL201" s="133"/>
      <c r="AM201" s="133"/>
      <c r="AN201" s="133"/>
      <c r="AO201" s="133"/>
      <c r="AP201" s="133"/>
      <c r="AQ201" s="129"/>
      <c r="AR201" s="129"/>
      <c r="AS201" s="135"/>
      <c r="AT201" s="135"/>
      <c r="AU201" s="136">
        <f t="shared" si="18"/>
        <v>0</v>
      </c>
      <c r="AV201" s="137" t="s">
        <v>1004</v>
      </c>
      <c r="AW201" s="138"/>
      <c r="AX201" s="135"/>
      <c r="AY201" s="135"/>
      <c r="AZ201" s="135"/>
      <c r="BA201" s="135"/>
      <c r="BB201" s="135"/>
      <c r="BC201" s="135"/>
      <c r="BD201" s="135"/>
      <c r="BE201" s="135"/>
      <c r="BF201" s="135"/>
      <c r="BH201" s="150"/>
      <c r="BI201" s="129"/>
      <c r="BJ201" s="129"/>
      <c r="BK201" s="150"/>
      <c r="BN201" s="148"/>
      <c r="BO201" s="148"/>
      <c r="BP201" s="156"/>
      <c r="BV201" s="371"/>
      <c r="BW201" s="371"/>
      <c r="BX201" s="371"/>
      <c r="BY201" s="371"/>
      <c r="BZ201" s="371"/>
      <c r="CA201" s="371"/>
      <c r="CB201" s="371"/>
      <c r="CC201" s="393" t="s">
        <v>2901</v>
      </c>
      <c r="CD201" s="394" t="str">
        <f t="shared" si="9"/>
        <v/>
      </c>
      <c r="CE201" s="394" t="str">
        <f t="shared" si="10"/>
        <v/>
      </c>
      <c r="CF201" s="394" t="str">
        <f t="shared" si="11"/>
        <v/>
      </c>
      <c r="CG201" s="394">
        <f t="shared" si="12"/>
        <v>800</v>
      </c>
    </row>
    <row r="202" spans="1:85" s="139" customFormat="1" ht="39.75" customHeight="1">
      <c r="A202" s="126" t="s">
        <v>362</v>
      </c>
      <c r="B202" s="379" t="s">
        <v>1529</v>
      </c>
      <c r="C202" s="379" t="s">
        <v>1530</v>
      </c>
      <c r="D202" s="379" t="s">
        <v>199</v>
      </c>
      <c r="E202" s="372" t="s">
        <v>40</v>
      </c>
      <c r="F202" s="372">
        <v>78745</v>
      </c>
      <c r="G202" s="129" t="s">
        <v>1531</v>
      </c>
      <c r="H202" s="130" t="s">
        <v>1532</v>
      </c>
      <c r="I202" s="129"/>
      <c r="J202" s="131">
        <v>43916</v>
      </c>
      <c r="K202" s="129">
        <v>2682</v>
      </c>
      <c r="L202" s="94"/>
      <c r="M202" s="94"/>
      <c r="N202" s="94"/>
      <c r="O202" s="94"/>
      <c r="P202" s="94"/>
      <c r="Q202" s="94">
        <v>2000</v>
      </c>
      <c r="R202" s="94"/>
      <c r="S202" s="94"/>
      <c r="T202" s="98">
        <f t="shared" si="6"/>
        <v>2000</v>
      </c>
      <c r="U202" s="129" t="s">
        <v>927</v>
      </c>
      <c r="V202" s="98"/>
      <c r="W202" s="129"/>
      <c r="X202" s="129"/>
      <c r="Y202" s="132"/>
      <c r="Z202" s="133" t="str">
        <f t="shared" si="17"/>
        <v>Trophy</v>
      </c>
      <c r="AA202" s="133" t="str">
        <f>IFERROR(VLOOKUP($Z202,Lookup!$A$1:$P$20,2,FALSE),"")</f>
        <v>Level 4</v>
      </c>
      <c r="AB202" s="133"/>
      <c r="AC202" s="134"/>
      <c r="AD202" s="133"/>
      <c r="AE202" s="380"/>
      <c r="AF202" s="133"/>
      <c r="AG202" s="133"/>
      <c r="AH202" s="133"/>
      <c r="AI202" s="133"/>
      <c r="AJ202" s="133"/>
      <c r="AK202" s="133"/>
      <c r="AL202" s="133"/>
      <c r="AM202" s="133"/>
      <c r="AN202" s="133"/>
      <c r="AO202" s="133"/>
      <c r="AP202" s="133"/>
      <c r="AQ202" s="129"/>
      <c r="AR202" s="129"/>
      <c r="AS202" s="135"/>
      <c r="AT202" s="135"/>
      <c r="AU202" s="136">
        <f t="shared" si="18"/>
        <v>0</v>
      </c>
      <c r="AV202" s="137" t="s">
        <v>1533</v>
      </c>
      <c r="AW202" s="133"/>
      <c r="AX202" s="129"/>
      <c r="AY202" s="129"/>
      <c r="AZ202" s="147"/>
      <c r="BA202" s="129"/>
      <c r="BB202" s="129"/>
      <c r="BC202" s="135"/>
      <c r="BD202" s="135"/>
      <c r="BE202" s="135"/>
      <c r="BF202" s="135"/>
      <c r="BG202" s="143"/>
      <c r="BH202" s="150"/>
      <c r="BI202" s="129"/>
      <c r="BJ202" s="129"/>
      <c r="BK202" s="150"/>
      <c r="BN202" s="148"/>
      <c r="BO202" s="148"/>
      <c r="BP202" s="156"/>
      <c r="BV202" s="371"/>
      <c r="BW202" s="371"/>
      <c r="BX202" s="371"/>
      <c r="BY202" s="371"/>
      <c r="BZ202" s="371"/>
      <c r="CA202" s="371"/>
      <c r="CB202" s="371"/>
      <c r="CC202" s="393" t="s">
        <v>2901</v>
      </c>
      <c r="CD202" s="394" t="str">
        <f t="shared" si="9"/>
        <v/>
      </c>
      <c r="CE202" s="394" t="str">
        <f t="shared" si="10"/>
        <v/>
      </c>
      <c r="CF202" s="394" t="str">
        <f t="shared" si="11"/>
        <v/>
      </c>
      <c r="CG202" s="394">
        <f t="shared" si="12"/>
        <v>2000</v>
      </c>
    </row>
    <row r="203" spans="1:85" s="139" customFormat="1" ht="39.75" customHeight="1">
      <c r="A203" s="126" t="s">
        <v>2830</v>
      </c>
      <c r="B203" s="379" t="s">
        <v>2554</v>
      </c>
      <c r="C203" s="379" t="s">
        <v>2555</v>
      </c>
      <c r="D203" s="379" t="s">
        <v>37</v>
      </c>
      <c r="E203" s="372" t="s">
        <v>40</v>
      </c>
      <c r="F203" s="372">
        <v>78261</v>
      </c>
      <c r="G203" s="129" t="s">
        <v>2647</v>
      </c>
      <c r="H203" s="130" t="s">
        <v>2648</v>
      </c>
      <c r="I203" s="129" t="s">
        <v>996</v>
      </c>
      <c r="J203" s="131"/>
      <c r="K203" s="129"/>
      <c r="L203" s="94"/>
      <c r="M203" s="94"/>
      <c r="N203" s="94"/>
      <c r="O203" s="94"/>
      <c r="P203" s="94"/>
      <c r="Q203" s="94">
        <v>500</v>
      </c>
      <c r="R203" s="94"/>
      <c r="S203" s="94"/>
      <c r="T203" s="98">
        <f t="shared" si="6"/>
        <v>500</v>
      </c>
      <c r="U203" s="129" t="s">
        <v>931</v>
      </c>
      <c r="V203" s="98"/>
      <c r="W203" s="129"/>
      <c r="X203" s="129"/>
      <c r="Y203" s="132"/>
      <c r="Z203" s="133" t="str">
        <f t="shared" si="17"/>
        <v>Blue</v>
      </c>
      <c r="AA203" s="133" t="str">
        <f>IFERROR(VLOOKUP($Z203,Lookup!$A$1:$P$20,2,FALSE),"")</f>
        <v>Level 5</v>
      </c>
      <c r="AB203" s="133" t="s">
        <v>362</v>
      </c>
      <c r="AC203" s="134"/>
      <c r="AD203" s="133">
        <f>IFERROR(VLOOKUP($Z203,Lookup!$A$1:$P$20,7,FALSE),"")</f>
        <v>0</v>
      </c>
      <c r="AE203" s="380"/>
      <c r="AF203" s="133">
        <f>IFERROR(VLOOKUP($Z203,Lookup!$A$1:$P$20,8,FALSE),"")</f>
        <v>2</v>
      </c>
      <c r="AG203" s="133">
        <f>IFERROR(VLOOKUP($Z203,Lookup!$A$1:$P$20,9,FALSE),"")</f>
        <v>2</v>
      </c>
      <c r="AH203" s="133"/>
      <c r="AI203" s="133">
        <f>IFERROR(VLOOKUP($Z203,Lookup!$A$1:$P$20,10,FALSE),"")</f>
        <v>2</v>
      </c>
      <c r="AJ203" s="133">
        <f>IFERROR(VLOOKUP($Z203,Lookup!$A$1:$P$20,11,FALSE),"")</f>
        <v>0</v>
      </c>
      <c r="AK203" s="133"/>
      <c r="AL203" s="133">
        <f>IFERROR(VLOOKUP($Z203,Lookup!$A$1:$P$20,13,FALSE),"")</f>
        <v>0</v>
      </c>
      <c r="AM203" s="133">
        <f>IFERROR(VLOOKUP($Z203,Lookup!$A$1:$P$20,14,FALSE),"")</f>
        <v>0</v>
      </c>
      <c r="AN203" s="133">
        <f>IFERROR(VLOOKUP($Z203,Lookup!$A$1:$P$20,15,FALSE),"")</f>
        <v>0</v>
      </c>
      <c r="AO203" s="133">
        <f>IFERROR(VLOOKUP($Z203,Lookup!$A$1:$P$20,16,FALSE),"")</f>
        <v>0</v>
      </c>
      <c r="AP203" s="133">
        <f>IFERROR(VLOOKUP($Z203,Lookup!$A$1:$Q$20,17,FALSE),"")</f>
        <v>1</v>
      </c>
      <c r="AQ203" s="129"/>
      <c r="AR203" s="129"/>
      <c r="AS203" s="135"/>
      <c r="AT203" s="135"/>
      <c r="AU203" s="136">
        <f t="shared" si="18"/>
        <v>0</v>
      </c>
      <c r="AV203" s="137" t="s">
        <v>1204</v>
      </c>
      <c r="AW203" s="138"/>
      <c r="AX203" s="135"/>
      <c r="AY203" s="135"/>
      <c r="AZ203" s="135"/>
      <c r="BA203" s="135"/>
      <c r="BB203" s="135"/>
      <c r="BC203" s="135"/>
      <c r="BD203" s="135"/>
      <c r="BE203" s="135">
        <v>1</v>
      </c>
      <c r="BF203" s="135"/>
      <c r="BH203" s="150"/>
      <c r="BI203" s="148"/>
      <c r="BJ203" s="148"/>
      <c r="BK203" s="143"/>
      <c r="BN203" s="372"/>
      <c r="BO203" s="372" t="s">
        <v>2845</v>
      </c>
      <c r="BP203" s="156"/>
      <c r="BV203" s="371"/>
      <c r="BW203" s="371"/>
      <c r="BX203" s="371"/>
      <c r="BY203" s="371"/>
      <c r="BZ203" s="371"/>
      <c r="CA203" s="371"/>
      <c r="CB203" s="371"/>
      <c r="CC203" s="393" t="s">
        <v>2901</v>
      </c>
      <c r="CD203" s="394" t="str">
        <f t="shared" si="9"/>
        <v/>
      </c>
      <c r="CE203" s="394" t="str">
        <f t="shared" si="10"/>
        <v/>
      </c>
      <c r="CF203" s="394" t="str">
        <f t="shared" si="11"/>
        <v/>
      </c>
      <c r="CG203" s="394">
        <f t="shared" si="12"/>
        <v>500</v>
      </c>
    </row>
    <row r="204" spans="1:85" s="139" customFormat="1" ht="39.75" customHeight="1">
      <c r="A204" s="126" t="s">
        <v>2830</v>
      </c>
      <c r="B204" s="379" t="s">
        <v>1868</v>
      </c>
      <c r="C204" s="379" t="s">
        <v>1869</v>
      </c>
      <c r="D204" s="379" t="s">
        <v>37</v>
      </c>
      <c r="E204" s="372" t="s">
        <v>40</v>
      </c>
      <c r="F204" s="372">
        <v>78240</v>
      </c>
      <c r="G204" s="129" t="s">
        <v>1870</v>
      </c>
      <c r="H204" s="130"/>
      <c r="I204" s="129"/>
      <c r="J204" s="131"/>
      <c r="K204" s="129"/>
      <c r="L204" s="94"/>
      <c r="M204" s="94"/>
      <c r="N204" s="94"/>
      <c r="O204" s="94"/>
      <c r="P204" s="94">
        <v>500</v>
      </c>
      <c r="Q204" s="94"/>
      <c r="R204" s="94"/>
      <c r="S204" s="94"/>
      <c r="T204" s="98">
        <f t="shared" si="6"/>
        <v>500</v>
      </c>
      <c r="U204" s="129" t="s">
        <v>931</v>
      </c>
      <c r="V204" s="98"/>
      <c r="W204" s="129"/>
      <c r="X204" s="129"/>
      <c r="Y204" s="132"/>
      <c r="Z204" s="133" t="str">
        <f t="shared" si="17"/>
        <v>Blue</v>
      </c>
      <c r="AA204" s="133" t="str">
        <f>IFERROR(VLOOKUP($Z204,Lookup!$A$1:$P$20,2,FALSE),"")</f>
        <v>Level 5</v>
      </c>
      <c r="AB204" s="133"/>
      <c r="AC204" s="134"/>
      <c r="AD204" s="133"/>
      <c r="AE204" s="380"/>
      <c r="AF204" s="133"/>
      <c r="AG204" s="133"/>
      <c r="AH204" s="133"/>
      <c r="AI204" s="133"/>
      <c r="AJ204" s="133"/>
      <c r="AK204" s="133"/>
      <c r="AL204" s="133"/>
      <c r="AM204" s="133"/>
      <c r="AN204" s="133"/>
      <c r="AO204" s="133"/>
      <c r="AP204" s="133"/>
      <c r="AQ204" s="129"/>
      <c r="AR204" s="129"/>
      <c r="AS204" s="135"/>
      <c r="AT204" s="135"/>
      <c r="AU204" s="136">
        <f t="shared" si="18"/>
        <v>500</v>
      </c>
      <c r="AV204" s="137" t="s">
        <v>1004</v>
      </c>
      <c r="AW204" s="138"/>
      <c r="AX204" s="135"/>
      <c r="AY204" s="135"/>
      <c r="AZ204" s="135"/>
      <c r="BA204" s="135"/>
      <c r="BB204" s="135"/>
      <c r="BC204" s="135"/>
      <c r="BD204" s="135"/>
      <c r="BE204" s="135"/>
      <c r="BF204" s="135"/>
      <c r="BH204" s="150"/>
      <c r="BI204" s="148"/>
      <c r="BJ204" s="148"/>
      <c r="BK204" s="143"/>
      <c r="BN204" s="389"/>
      <c r="BO204" s="389"/>
      <c r="BP204" s="156"/>
      <c r="BV204" s="371"/>
      <c r="BW204" s="371"/>
      <c r="BX204" s="371"/>
      <c r="BY204" s="371"/>
      <c r="BZ204" s="371"/>
      <c r="CA204" s="371"/>
      <c r="CB204" s="371"/>
      <c r="CC204" s="393" t="s">
        <v>2901</v>
      </c>
      <c r="CD204" s="394" t="str">
        <f t="shared" si="9"/>
        <v/>
      </c>
      <c r="CE204" s="394" t="str">
        <f t="shared" si="10"/>
        <v/>
      </c>
      <c r="CF204" s="394" t="str">
        <f t="shared" si="11"/>
        <v/>
      </c>
      <c r="CG204" s="394">
        <f t="shared" si="12"/>
        <v>500</v>
      </c>
    </row>
    <row r="205" spans="1:85" s="139" customFormat="1" ht="39.75" customHeight="1">
      <c r="A205" s="126" t="s">
        <v>2830</v>
      </c>
      <c r="B205" s="379" t="s">
        <v>1560</v>
      </c>
      <c r="C205" s="379" t="s">
        <v>1561</v>
      </c>
      <c r="D205" s="379" t="s">
        <v>37</v>
      </c>
      <c r="E205" s="372" t="s">
        <v>40</v>
      </c>
      <c r="F205" s="372">
        <v>78220</v>
      </c>
      <c r="G205" s="129"/>
      <c r="H205" s="130"/>
      <c r="I205" s="129"/>
      <c r="J205" s="131"/>
      <c r="K205" s="129"/>
      <c r="L205" s="94"/>
      <c r="M205" s="94"/>
      <c r="N205" s="94"/>
      <c r="O205" s="94"/>
      <c r="P205" s="94"/>
      <c r="Q205" s="94">
        <v>4000</v>
      </c>
      <c r="R205" s="94"/>
      <c r="S205" s="94"/>
      <c r="T205" s="98">
        <f t="shared" si="6"/>
        <v>4000</v>
      </c>
      <c r="U205" s="129" t="s">
        <v>931</v>
      </c>
      <c r="V205" s="98"/>
      <c r="W205" s="129"/>
      <c r="X205" s="129"/>
      <c r="Y205" s="132"/>
      <c r="Z205" s="133" t="str">
        <f t="shared" si="17"/>
        <v>Reserve</v>
      </c>
      <c r="AA205" s="133" t="str">
        <f>IFERROR(VLOOKUP($Z205,Lookup!$A$1:$P$20,2,FALSE),"")</f>
        <v>Level 3</v>
      </c>
      <c r="AB205" s="133"/>
      <c r="AC205" s="134"/>
      <c r="AD205" s="133"/>
      <c r="AE205" s="380"/>
      <c r="AF205" s="133"/>
      <c r="AG205" s="133"/>
      <c r="AH205" s="133"/>
      <c r="AI205" s="133"/>
      <c r="AJ205" s="133"/>
      <c r="AK205" s="133"/>
      <c r="AL205" s="133"/>
      <c r="AM205" s="133"/>
      <c r="AN205" s="133"/>
      <c r="AO205" s="133"/>
      <c r="AP205" s="133"/>
      <c r="AQ205" s="129"/>
      <c r="AR205" s="129"/>
      <c r="AS205" s="135"/>
      <c r="AT205" s="135"/>
      <c r="AU205" s="136">
        <f t="shared" si="18"/>
        <v>0</v>
      </c>
      <c r="AV205" s="137" t="s">
        <v>1219</v>
      </c>
      <c r="AW205" s="133"/>
      <c r="AX205" s="129"/>
      <c r="AY205" s="129"/>
      <c r="AZ205" s="147"/>
      <c r="BA205" s="129"/>
      <c r="BB205" s="129"/>
      <c r="BC205" s="135"/>
      <c r="BD205" s="135"/>
      <c r="BE205" s="135"/>
      <c r="BF205" s="135"/>
      <c r="BG205" s="143"/>
      <c r="BH205" s="150"/>
      <c r="BI205" s="129"/>
      <c r="BJ205" s="129"/>
      <c r="BK205" s="150"/>
      <c r="BN205" s="148"/>
      <c r="BO205" s="148"/>
      <c r="BP205" s="156"/>
      <c r="BV205" s="371"/>
      <c r="BW205" s="371"/>
      <c r="BX205" s="371"/>
      <c r="BY205" s="371"/>
      <c r="BZ205" s="371"/>
      <c r="CA205" s="371"/>
      <c r="CB205" s="371"/>
      <c r="CC205" s="393" t="s">
        <v>2901</v>
      </c>
      <c r="CD205" s="394" t="str">
        <f t="shared" si="9"/>
        <v/>
      </c>
      <c r="CE205" s="394" t="str">
        <f t="shared" si="10"/>
        <v/>
      </c>
      <c r="CF205" s="394" t="str">
        <f t="shared" si="11"/>
        <v/>
      </c>
      <c r="CG205" s="394">
        <f t="shared" si="12"/>
        <v>4000</v>
      </c>
    </row>
    <row r="206" spans="1:85" s="139" customFormat="1" ht="39.75" customHeight="1">
      <c r="A206" s="126" t="s">
        <v>2830</v>
      </c>
      <c r="B206" s="379" t="s">
        <v>2272</v>
      </c>
      <c r="C206" s="379" t="s">
        <v>2273</v>
      </c>
      <c r="D206" s="379" t="s">
        <v>37</v>
      </c>
      <c r="E206" s="372" t="s">
        <v>40</v>
      </c>
      <c r="F206" s="372">
        <v>78249</v>
      </c>
      <c r="G206" s="129" t="s">
        <v>2274</v>
      </c>
      <c r="H206" s="130" t="s">
        <v>2276</v>
      </c>
      <c r="I206" s="129"/>
      <c r="J206" s="131"/>
      <c r="K206" s="129"/>
      <c r="L206" s="94"/>
      <c r="M206" s="94"/>
      <c r="N206" s="94"/>
      <c r="O206" s="94"/>
      <c r="P206" s="94"/>
      <c r="Q206" s="94">
        <v>16000</v>
      </c>
      <c r="R206" s="94"/>
      <c r="S206" s="94"/>
      <c r="T206" s="98">
        <f t="shared" si="6"/>
        <v>16000</v>
      </c>
      <c r="U206" s="129" t="s">
        <v>931</v>
      </c>
      <c r="V206" s="98"/>
      <c r="W206" s="129"/>
      <c r="X206" s="129"/>
      <c r="Y206" s="132"/>
      <c r="Z206" s="133" t="str">
        <f t="shared" si="17"/>
        <v>Silver</v>
      </c>
      <c r="AA206" s="133" t="str">
        <f>IFERROR(VLOOKUP($Z206,Lookup!$A$1:$P$20,2,FALSE),"")</f>
        <v>Level 1</v>
      </c>
      <c r="AB206" s="133"/>
      <c r="AC206" s="134"/>
      <c r="AD206" s="133"/>
      <c r="AE206" s="380"/>
      <c r="AF206" s="133"/>
      <c r="AG206" s="133"/>
      <c r="AH206" s="133"/>
      <c r="AI206" s="133"/>
      <c r="AJ206" s="133"/>
      <c r="AK206" s="133"/>
      <c r="AL206" s="133"/>
      <c r="AM206" s="133"/>
      <c r="AN206" s="133"/>
      <c r="AO206" s="133"/>
      <c r="AP206" s="133"/>
      <c r="AQ206" s="129"/>
      <c r="AR206" s="129"/>
      <c r="AS206" s="135"/>
      <c r="AT206" s="135"/>
      <c r="AU206" s="136">
        <f t="shared" si="18"/>
        <v>0</v>
      </c>
      <c r="AV206" s="137" t="s">
        <v>2277</v>
      </c>
      <c r="AW206" s="133"/>
      <c r="AX206" s="129"/>
      <c r="AY206" s="129"/>
      <c r="AZ206" s="147"/>
      <c r="BA206" s="129"/>
      <c r="BB206" s="129"/>
      <c r="BC206" s="135"/>
      <c r="BD206" s="135"/>
      <c r="BE206" s="135"/>
      <c r="BF206" s="135"/>
      <c r="BG206" s="143"/>
      <c r="BH206" s="150"/>
      <c r="BI206" s="129"/>
      <c r="BJ206" s="129"/>
      <c r="BK206" s="150"/>
      <c r="BN206" s="148"/>
      <c r="BO206" s="148"/>
      <c r="BP206" s="156"/>
      <c r="BV206" s="371"/>
      <c r="BW206" s="371"/>
      <c r="BX206" s="371"/>
      <c r="BY206" s="371"/>
      <c r="BZ206" s="371"/>
      <c r="CA206" s="371"/>
      <c r="CB206" s="371"/>
      <c r="CC206" s="393" t="s">
        <v>1814</v>
      </c>
      <c r="CD206" s="394" t="str">
        <f t="shared" si="9"/>
        <v/>
      </c>
      <c r="CE206" s="394" t="str">
        <f t="shared" si="10"/>
        <v/>
      </c>
      <c r="CF206" s="394" t="str">
        <f t="shared" si="11"/>
        <v/>
      </c>
      <c r="CG206" s="394">
        <f t="shared" si="12"/>
        <v>16000</v>
      </c>
    </row>
    <row r="207" spans="1:85" s="139" customFormat="1" ht="39.75" customHeight="1">
      <c r="A207" s="126" t="s">
        <v>362</v>
      </c>
      <c r="B207" s="403" t="s">
        <v>2967</v>
      </c>
      <c r="C207" s="403"/>
      <c r="D207" s="403"/>
      <c r="E207" s="404"/>
      <c r="F207" s="404"/>
      <c r="G207" s="129"/>
      <c r="H207" s="130"/>
      <c r="I207" s="129"/>
      <c r="J207" s="131"/>
      <c r="K207" s="129"/>
      <c r="L207" s="94"/>
      <c r="M207" s="94">
        <v>140</v>
      </c>
      <c r="N207" s="94"/>
      <c r="O207" s="94"/>
      <c r="P207" s="94"/>
      <c r="Q207" s="94"/>
      <c r="R207" s="94"/>
      <c r="S207" s="94"/>
      <c r="T207" s="98">
        <f t="shared" si="6"/>
        <v>140</v>
      </c>
      <c r="U207" s="129" t="s">
        <v>927</v>
      </c>
      <c r="V207" s="98"/>
      <c r="W207" s="129"/>
      <c r="X207" s="129"/>
      <c r="Y207" s="132"/>
      <c r="Z207" s="133" t="str">
        <f t="shared" si="17"/>
        <v>White</v>
      </c>
      <c r="AA207" s="133" t="str">
        <f>IFERROR(VLOOKUP($Z207,Lookup!$A$1:$P$20,2,FALSE),"")</f>
        <v>Level 7</v>
      </c>
      <c r="AB207" s="133"/>
      <c r="AC207" s="134"/>
      <c r="AD207" s="133"/>
      <c r="AE207" s="380"/>
      <c r="AF207" s="133"/>
      <c r="AG207" s="133"/>
      <c r="AH207" s="133"/>
      <c r="AI207" s="133"/>
      <c r="AJ207" s="133"/>
      <c r="AK207" s="133"/>
      <c r="AL207" s="133"/>
      <c r="AM207" s="133"/>
      <c r="AN207" s="133"/>
      <c r="AO207" s="133"/>
      <c r="AP207" s="133"/>
      <c r="AQ207" s="129"/>
      <c r="AR207" s="129"/>
      <c r="AS207" s="135"/>
      <c r="AT207" s="135"/>
      <c r="AU207" s="136">
        <f t="shared" si="18"/>
        <v>0</v>
      </c>
      <c r="AV207" s="137"/>
      <c r="AW207" s="133"/>
      <c r="AX207" s="129"/>
      <c r="AY207" s="129"/>
      <c r="AZ207" s="147"/>
      <c r="BA207" s="129"/>
      <c r="BB207" s="129"/>
      <c r="BC207" s="135"/>
      <c r="BD207" s="135"/>
      <c r="BE207" s="135"/>
      <c r="BF207" s="135"/>
      <c r="BG207" s="143"/>
      <c r="BH207" s="150"/>
      <c r="BI207" s="129"/>
      <c r="BJ207" s="129"/>
      <c r="BK207" s="150"/>
      <c r="BN207" s="148"/>
      <c r="BO207" s="148"/>
      <c r="BP207" s="156"/>
      <c r="BV207" s="371"/>
      <c r="BW207" s="371"/>
      <c r="BX207" s="371"/>
      <c r="BY207" s="371"/>
      <c r="BZ207" s="371"/>
      <c r="CA207" s="371"/>
      <c r="CB207" s="371"/>
      <c r="CC207" s="147" t="s">
        <v>1997</v>
      </c>
      <c r="CD207" s="383">
        <f t="shared" si="9"/>
        <v>140</v>
      </c>
      <c r="CE207" s="383" t="str">
        <f t="shared" si="10"/>
        <v/>
      </c>
      <c r="CF207" s="383" t="str">
        <f t="shared" si="11"/>
        <v/>
      </c>
      <c r="CG207" s="383" t="str">
        <f t="shared" si="12"/>
        <v/>
      </c>
    </row>
    <row r="208" spans="1:85" s="139" customFormat="1" ht="39.75" customHeight="1">
      <c r="A208" s="126" t="s">
        <v>362</v>
      </c>
      <c r="B208" s="379" t="s">
        <v>1139</v>
      </c>
      <c r="C208" s="379" t="s">
        <v>1140</v>
      </c>
      <c r="D208" s="379" t="s">
        <v>37</v>
      </c>
      <c r="E208" s="372" t="s">
        <v>40</v>
      </c>
      <c r="F208" s="372">
        <v>78248</v>
      </c>
      <c r="G208" s="148" t="s">
        <v>1141</v>
      </c>
      <c r="H208" s="405" t="s">
        <v>1142</v>
      </c>
      <c r="I208" s="130"/>
      <c r="J208" s="131">
        <v>43881</v>
      </c>
      <c r="K208" s="129">
        <v>2500</v>
      </c>
      <c r="L208" s="94"/>
      <c r="M208" s="94"/>
      <c r="N208" s="94"/>
      <c r="O208" s="94"/>
      <c r="P208" s="94">
        <v>300</v>
      </c>
      <c r="Q208" s="94"/>
      <c r="R208" s="94"/>
      <c r="S208" s="94"/>
      <c r="T208" s="98">
        <f t="shared" si="6"/>
        <v>300</v>
      </c>
      <c r="U208" s="129" t="s">
        <v>927</v>
      </c>
      <c r="V208" s="98"/>
      <c r="W208" s="129"/>
      <c r="X208" s="129"/>
      <c r="Y208" s="132"/>
      <c r="Z208" s="133" t="str">
        <f t="shared" si="17"/>
        <v>Red</v>
      </c>
      <c r="AA208" s="133" t="str">
        <f>IFERROR(VLOOKUP($Z208,Lookup!$A$1:$P$20,2,FALSE),"")</f>
        <v>Level 6</v>
      </c>
      <c r="AB208" s="133"/>
      <c r="AC208" s="134"/>
      <c r="AD208" s="133">
        <f>IFERROR(VLOOKUP($Z208,Lookup!$A$1:$P$20,7,FALSE),"")</f>
        <v>0</v>
      </c>
      <c r="AE208" s="380"/>
      <c r="AF208" s="133">
        <f>IFERROR(VLOOKUP($Z208,Lookup!$A$1:$P$20,8,FALSE),"")</f>
        <v>1</v>
      </c>
      <c r="AG208" s="133">
        <f>IFERROR(VLOOKUP($Z208,Lookup!$A$1:$P$20,9,FALSE),"")</f>
        <v>0</v>
      </c>
      <c r="AH208" s="133"/>
      <c r="AI208" s="133">
        <f>IFERROR(VLOOKUP($Z208,Lookup!$A$1:$P$20,10,FALSE),"")</f>
        <v>2</v>
      </c>
      <c r="AJ208" s="133">
        <f>IFERROR(VLOOKUP($Z208,Lookup!$A$1:$P$20,11,FALSE),"")</f>
        <v>0</v>
      </c>
      <c r="AK208" s="133"/>
      <c r="AL208" s="133">
        <f>IFERROR(VLOOKUP($Z208,Lookup!$A$1:$P$20,13,FALSE),"")</f>
        <v>0</v>
      </c>
      <c r="AM208" s="133">
        <f>IFERROR(VLOOKUP($Z208,Lookup!$A$1:$P$20,14,FALSE),"")</f>
        <v>0</v>
      </c>
      <c r="AN208" s="133">
        <f>IFERROR(VLOOKUP($Z208,Lookup!$A$1:$P$20,15,FALSE),"")</f>
        <v>0</v>
      </c>
      <c r="AO208" s="133">
        <f>IFERROR(VLOOKUP($Z208,Lookup!$A$1:$P$20,16,FALSE),"")</f>
        <v>0</v>
      </c>
      <c r="AP208" s="133">
        <f>IFERROR(VLOOKUP($Z208,Lookup!$A$1:$Q$20,17,FALSE),"")</f>
        <v>1</v>
      </c>
      <c r="AQ208" s="129"/>
      <c r="AR208" s="129"/>
      <c r="AS208" s="135"/>
      <c r="AT208" s="135"/>
      <c r="AU208" s="136">
        <f t="shared" si="18"/>
        <v>300</v>
      </c>
      <c r="AV208" s="137" t="s">
        <v>1004</v>
      </c>
      <c r="AW208" s="138"/>
      <c r="AX208" s="135"/>
      <c r="AY208" s="135"/>
      <c r="AZ208" s="135"/>
      <c r="BA208" s="135"/>
      <c r="BB208" s="135"/>
      <c r="BC208" s="135"/>
      <c r="BD208" s="135"/>
      <c r="BE208" s="135"/>
      <c r="BF208" s="135"/>
      <c r="BH208" s="150"/>
      <c r="BI208" s="129"/>
      <c r="BJ208" s="129"/>
      <c r="BK208" s="150"/>
      <c r="BN208" s="148"/>
      <c r="BO208" s="148"/>
      <c r="BP208" s="156"/>
      <c r="BR208" s="139" t="s">
        <v>2882</v>
      </c>
      <c r="BV208" s="371"/>
      <c r="BW208" s="371"/>
      <c r="BX208" s="371"/>
      <c r="BY208" s="371"/>
      <c r="BZ208" s="371"/>
      <c r="CA208" s="371"/>
      <c r="CB208" s="371"/>
      <c r="CC208" s="393" t="s">
        <v>2901</v>
      </c>
      <c r="CD208" s="394" t="str">
        <f t="shared" si="9"/>
        <v/>
      </c>
      <c r="CE208" s="394" t="str">
        <f t="shared" si="10"/>
        <v/>
      </c>
      <c r="CF208" s="394" t="str">
        <f t="shared" si="11"/>
        <v/>
      </c>
      <c r="CG208" s="394">
        <f t="shared" si="12"/>
        <v>300</v>
      </c>
    </row>
    <row r="209" spans="1:85" s="139" customFormat="1" ht="39.75" customHeight="1">
      <c r="A209" s="126" t="s">
        <v>2529</v>
      </c>
      <c r="B209" s="379" t="s">
        <v>1847</v>
      </c>
      <c r="C209" s="379" t="s">
        <v>1848</v>
      </c>
      <c r="D209" s="379" t="s">
        <v>1000</v>
      </c>
      <c r="E209" s="372" t="s">
        <v>40</v>
      </c>
      <c r="F209" s="372">
        <v>78061</v>
      </c>
      <c r="G209" s="129" t="s">
        <v>1849</v>
      </c>
      <c r="H209" s="130"/>
      <c r="I209" s="129"/>
      <c r="J209" s="131"/>
      <c r="K209" s="129"/>
      <c r="L209" s="94"/>
      <c r="M209" s="94"/>
      <c r="N209" s="94"/>
      <c r="O209" s="94"/>
      <c r="P209" s="94"/>
      <c r="Q209" s="94"/>
      <c r="R209" s="94">
        <v>1400</v>
      </c>
      <c r="S209" s="94"/>
      <c r="T209" s="98">
        <f t="shared" si="6"/>
        <v>1400</v>
      </c>
      <c r="U209" s="129" t="s">
        <v>931</v>
      </c>
      <c r="V209" s="98"/>
      <c r="W209" s="129"/>
      <c r="X209" s="129"/>
      <c r="Y209" s="132"/>
      <c r="Z209" s="133" t="str">
        <f t="shared" si="17"/>
        <v>Trophy</v>
      </c>
      <c r="AA209" s="133" t="str">
        <f>IFERROR(VLOOKUP($Z209,Lookup!$A$1:$P$20,2,FALSE),"")</f>
        <v>Level 4</v>
      </c>
      <c r="AB209" s="133"/>
      <c r="AC209" s="134"/>
      <c r="AD209" s="133"/>
      <c r="AE209" s="380"/>
      <c r="AF209" s="133"/>
      <c r="AG209" s="133"/>
      <c r="AH209" s="133"/>
      <c r="AI209" s="133"/>
      <c r="AJ209" s="133"/>
      <c r="AK209" s="133"/>
      <c r="AL209" s="133"/>
      <c r="AM209" s="133"/>
      <c r="AN209" s="133"/>
      <c r="AO209" s="133"/>
      <c r="AP209" s="133"/>
      <c r="AQ209" s="129"/>
      <c r="AR209" s="129"/>
      <c r="AS209" s="135"/>
      <c r="AT209" s="135"/>
      <c r="AU209" s="135"/>
      <c r="AV209" s="137" t="s">
        <v>1850</v>
      </c>
      <c r="AW209" s="133"/>
      <c r="AX209" s="129"/>
      <c r="AY209" s="129"/>
      <c r="AZ209" s="147"/>
      <c r="BA209" s="129"/>
      <c r="BB209" s="129"/>
      <c r="BC209" s="135"/>
      <c r="BD209" s="135"/>
      <c r="BE209" s="135"/>
      <c r="BF209" s="135"/>
      <c r="BG209" s="143"/>
      <c r="BH209" s="150"/>
      <c r="BI209" s="129"/>
      <c r="BJ209" s="129"/>
      <c r="BK209" s="150"/>
      <c r="BN209" s="148"/>
      <c r="BO209" s="148"/>
      <c r="BP209" s="156"/>
      <c r="BV209" s="371"/>
      <c r="BW209" s="371"/>
      <c r="BX209" s="371"/>
      <c r="BY209" s="371"/>
      <c r="BZ209" s="371"/>
      <c r="CA209" s="371"/>
      <c r="CB209" s="371"/>
      <c r="CC209" s="393" t="s">
        <v>2901</v>
      </c>
      <c r="CD209" s="394" t="str">
        <f t="shared" si="9"/>
        <v/>
      </c>
      <c r="CE209" s="394" t="str">
        <f t="shared" si="10"/>
        <v/>
      </c>
      <c r="CF209" s="394" t="str">
        <f t="shared" si="11"/>
        <v/>
      </c>
      <c r="CG209" s="394">
        <f t="shared" si="12"/>
        <v>1400</v>
      </c>
    </row>
    <row r="210" spans="1:85" s="139" customFormat="1" ht="39.75" customHeight="1">
      <c r="A210" s="126" t="s">
        <v>362</v>
      </c>
      <c r="B210" s="140" t="s">
        <v>2968</v>
      </c>
      <c r="C210" s="140"/>
      <c r="D210" s="140"/>
      <c r="E210" s="96"/>
      <c r="F210" s="96"/>
      <c r="G210" s="148"/>
      <c r="H210" s="130"/>
      <c r="I210" s="130"/>
      <c r="J210" s="131"/>
      <c r="K210" s="129"/>
      <c r="L210" s="94"/>
      <c r="M210" s="94"/>
      <c r="N210" s="94"/>
      <c r="O210" s="94"/>
      <c r="P210" s="94">
        <v>-10500</v>
      </c>
      <c r="Q210" s="94">
        <v>10500</v>
      </c>
      <c r="R210" s="94"/>
      <c r="S210" s="94"/>
      <c r="T210" s="98"/>
      <c r="U210" s="129" t="s">
        <v>927</v>
      </c>
      <c r="V210" s="98"/>
      <c r="W210" s="129"/>
      <c r="X210" s="129"/>
      <c r="Y210" s="132"/>
      <c r="Z210" s="133" t="str">
        <f t="shared" si="17"/>
        <v/>
      </c>
      <c r="AA210" s="133" t="str">
        <f>IFERROR(VLOOKUP($Z210,Lookup!$A$1:$P$20,2,FALSE),"")</f>
        <v/>
      </c>
      <c r="AB210" s="133"/>
      <c r="AC210" s="134"/>
      <c r="AD210" s="133"/>
      <c r="AE210" s="380"/>
      <c r="AF210" s="133"/>
      <c r="AG210" s="133"/>
      <c r="AH210" s="133"/>
      <c r="AI210" s="133"/>
      <c r="AJ210" s="133"/>
      <c r="AK210" s="133"/>
      <c r="AL210" s="133"/>
      <c r="AM210" s="133"/>
      <c r="AN210" s="133"/>
      <c r="AO210" s="133"/>
      <c r="AP210" s="133"/>
      <c r="AQ210" s="129"/>
      <c r="AR210" s="129"/>
      <c r="AS210" s="135"/>
      <c r="AT210" s="135"/>
      <c r="AU210" s="135"/>
      <c r="AV210" s="137" t="s">
        <v>1050</v>
      </c>
      <c r="AW210" s="138"/>
      <c r="AX210" s="135"/>
      <c r="AY210" s="135"/>
      <c r="AZ210" s="135"/>
      <c r="BA210" s="135"/>
      <c r="BB210" s="135"/>
      <c r="BC210" s="135"/>
      <c r="BD210" s="135"/>
      <c r="BE210" s="135"/>
      <c r="BF210" s="135"/>
      <c r="BH210" s="150"/>
      <c r="BI210" s="129"/>
      <c r="BJ210" s="129"/>
      <c r="BK210" s="150"/>
      <c r="BN210" s="148"/>
      <c r="BO210" s="148"/>
      <c r="BP210" s="156"/>
      <c r="BV210" s="371"/>
      <c r="BW210" s="371"/>
      <c r="BX210" s="371"/>
      <c r="BY210" s="371"/>
      <c r="BZ210" s="371"/>
      <c r="CA210" s="371"/>
      <c r="CB210" s="371"/>
      <c r="CC210" s="147">
        <f>I210</f>
        <v>0</v>
      </c>
      <c r="CD210" s="383" t="str">
        <f t="shared" si="9"/>
        <v/>
      </c>
      <c r="CE210" s="383" t="str">
        <f t="shared" si="10"/>
        <v/>
      </c>
      <c r="CF210" s="383"/>
      <c r="CG210" s="383" t="str">
        <f t="shared" si="12"/>
        <v/>
      </c>
    </row>
    <row r="211" spans="1:85" s="139" customFormat="1" ht="39.75" customHeight="1">
      <c r="A211" s="126"/>
      <c r="B211" s="128"/>
      <c r="C211" s="128"/>
      <c r="D211" s="128"/>
      <c r="E211" s="129"/>
      <c r="F211" s="129"/>
      <c r="G211" s="148"/>
      <c r="H211" s="130"/>
      <c r="I211" s="130"/>
      <c r="J211" s="131"/>
      <c r="K211" s="129"/>
      <c r="L211" s="94"/>
      <c r="M211" s="94"/>
      <c r="N211" s="94"/>
      <c r="O211" s="94"/>
      <c r="P211" s="94"/>
      <c r="Q211" s="94"/>
      <c r="R211" s="94"/>
      <c r="S211" s="94"/>
      <c r="T211" s="98"/>
      <c r="U211" s="129"/>
      <c r="V211" s="98"/>
      <c r="W211" s="129"/>
      <c r="X211" s="129"/>
      <c r="Y211" s="132"/>
      <c r="Z211" s="133"/>
      <c r="AA211" s="133"/>
      <c r="AB211" s="133"/>
      <c r="AC211" s="134"/>
      <c r="AD211" s="133"/>
      <c r="AE211" s="380"/>
      <c r="AF211" s="133"/>
      <c r="AG211" s="133"/>
      <c r="AH211" s="133"/>
      <c r="AI211" s="133"/>
      <c r="AJ211" s="133"/>
      <c r="AK211" s="133"/>
      <c r="AL211" s="133"/>
      <c r="AM211" s="133"/>
      <c r="AN211" s="133"/>
      <c r="AO211" s="133"/>
      <c r="AP211" s="133"/>
      <c r="AQ211" s="129"/>
      <c r="AR211" s="129"/>
      <c r="AS211" s="135"/>
      <c r="AT211" s="135"/>
      <c r="AU211" s="135"/>
      <c r="AV211" s="137"/>
      <c r="AW211" s="138"/>
      <c r="AX211" s="135"/>
      <c r="AY211" s="135"/>
      <c r="AZ211" s="135"/>
      <c r="BA211" s="135"/>
      <c r="BB211" s="135"/>
      <c r="BC211" s="135"/>
      <c r="BD211" s="135"/>
      <c r="BE211" s="135"/>
      <c r="BF211" s="135"/>
      <c r="BH211" s="150"/>
      <c r="BI211" s="129"/>
      <c r="BJ211" s="129"/>
      <c r="BK211" s="150"/>
      <c r="BN211" s="148"/>
      <c r="BO211" s="148"/>
      <c r="BP211" s="156"/>
      <c r="BV211" s="371"/>
      <c r="BW211" s="371"/>
      <c r="BX211" s="371"/>
      <c r="BY211" s="371"/>
      <c r="BZ211" s="371"/>
      <c r="CA211" s="371"/>
      <c r="CB211" s="371"/>
      <c r="CC211" s="150"/>
      <c r="CD211" s="383" t="str">
        <f t="shared" si="9"/>
        <v/>
      </c>
      <c r="CE211" s="383" t="str">
        <f t="shared" si="10"/>
        <v/>
      </c>
      <c r="CF211" s="383"/>
      <c r="CG211" s="147"/>
    </row>
    <row r="212" spans="1:85" s="139" customFormat="1" ht="39.75" customHeight="1">
      <c r="A212" s="126"/>
      <c r="B212" s="128"/>
      <c r="C212" s="128"/>
      <c r="D212" s="128"/>
      <c r="E212" s="129"/>
      <c r="F212" s="129"/>
      <c r="G212" s="148"/>
      <c r="H212" s="130"/>
      <c r="I212" s="130"/>
      <c r="J212" s="131"/>
      <c r="K212" s="129"/>
      <c r="L212" s="94"/>
      <c r="M212" s="94"/>
      <c r="N212" s="94"/>
      <c r="O212" s="94"/>
      <c r="P212" s="94"/>
      <c r="Q212" s="94"/>
      <c r="R212" s="94"/>
      <c r="S212" s="94"/>
      <c r="T212" s="98"/>
      <c r="U212" s="129"/>
      <c r="V212" s="98"/>
      <c r="W212" s="129"/>
      <c r="X212" s="129"/>
      <c r="Y212" s="132"/>
      <c r="Z212" s="133"/>
      <c r="AA212" s="133"/>
      <c r="AB212" s="133"/>
      <c r="AC212" s="134"/>
      <c r="AD212" s="133"/>
      <c r="AE212" s="380"/>
      <c r="AF212" s="133"/>
      <c r="AG212" s="133"/>
      <c r="AH212" s="133"/>
      <c r="AI212" s="133"/>
      <c r="AJ212" s="133"/>
      <c r="AK212" s="133"/>
      <c r="AL212" s="133"/>
      <c r="AM212" s="133"/>
      <c r="AN212" s="133"/>
      <c r="AO212" s="133"/>
      <c r="AP212" s="133"/>
      <c r="AQ212" s="129"/>
      <c r="AR212" s="129"/>
      <c r="AS212" s="135"/>
      <c r="AT212" s="135"/>
      <c r="AU212" s="135"/>
      <c r="AV212" s="137"/>
      <c r="AW212" s="138"/>
      <c r="AX212" s="135"/>
      <c r="AY212" s="135"/>
      <c r="AZ212" s="135"/>
      <c r="BA212" s="135"/>
      <c r="BB212" s="135"/>
      <c r="BC212" s="135"/>
      <c r="BD212" s="135"/>
      <c r="BE212" s="135"/>
      <c r="BF212" s="135"/>
      <c r="BH212" s="150"/>
      <c r="BI212" s="129"/>
      <c r="BJ212" s="129"/>
      <c r="BK212" s="150"/>
      <c r="BN212" s="148"/>
      <c r="BO212" s="148"/>
      <c r="BP212" s="156"/>
      <c r="BV212" s="371"/>
      <c r="BW212" s="371"/>
      <c r="BX212" s="371"/>
      <c r="BY212" s="371"/>
      <c r="BZ212" s="371"/>
      <c r="CA212" s="371"/>
      <c r="CB212" s="371"/>
      <c r="CC212" s="150"/>
      <c r="CD212" s="383" t="str">
        <f t="shared" si="9"/>
        <v/>
      </c>
      <c r="CE212" s="383" t="str">
        <f t="shared" si="10"/>
        <v/>
      </c>
      <c r="CF212" s="383"/>
      <c r="CG212" s="147"/>
    </row>
    <row r="213" spans="1:85" s="139" customFormat="1" ht="39.75" customHeight="1">
      <c r="A213" s="126"/>
      <c r="B213" s="128"/>
      <c r="C213" s="128"/>
      <c r="D213" s="128"/>
      <c r="E213" s="129"/>
      <c r="F213" s="129"/>
      <c r="G213" s="148"/>
      <c r="H213" s="130"/>
      <c r="I213" s="130"/>
      <c r="J213" s="131"/>
      <c r="K213" s="129"/>
      <c r="L213" s="94"/>
      <c r="M213" s="94"/>
      <c r="N213" s="94"/>
      <c r="O213" s="94"/>
      <c r="P213" s="94"/>
      <c r="Q213" s="94"/>
      <c r="R213" s="94"/>
      <c r="S213" s="94"/>
      <c r="T213" s="98"/>
      <c r="U213" s="129"/>
      <c r="V213" s="98"/>
      <c r="W213" s="129"/>
      <c r="X213" s="129"/>
      <c r="Y213" s="132"/>
      <c r="Z213" s="133"/>
      <c r="AA213" s="133"/>
      <c r="AB213" s="133"/>
      <c r="AC213" s="134"/>
      <c r="AD213" s="133"/>
      <c r="AE213" s="380"/>
      <c r="AF213" s="133"/>
      <c r="AG213" s="133"/>
      <c r="AH213" s="133"/>
      <c r="AI213" s="133"/>
      <c r="AJ213" s="133"/>
      <c r="AK213" s="133"/>
      <c r="AL213" s="133"/>
      <c r="AM213" s="133"/>
      <c r="AN213" s="133"/>
      <c r="AO213" s="133"/>
      <c r="AP213" s="133"/>
      <c r="AQ213" s="129"/>
      <c r="AR213" s="129"/>
      <c r="AS213" s="135"/>
      <c r="AT213" s="135"/>
      <c r="AU213" s="135"/>
      <c r="AV213" s="137"/>
      <c r="AW213" s="138"/>
      <c r="AX213" s="135"/>
      <c r="AY213" s="135"/>
      <c r="AZ213" s="135"/>
      <c r="BA213" s="135"/>
      <c r="BB213" s="135"/>
      <c r="BC213" s="135"/>
      <c r="BD213" s="135"/>
      <c r="BE213" s="135"/>
      <c r="BF213" s="135"/>
      <c r="BH213" s="150"/>
      <c r="BI213" s="129"/>
      <c r="BJ213" s="129"/>
      <c r="BK213" s="150"/>
      <c r="BN213" s="148"/>
      <c r="BO213" s="148"/>
      <c r="BP213" s="156"/>
      <c r="BV213" s="371"/>
      <c r="BW213" s="371"/>
      <c r="BX213" s="371"/>
      <c r="BY213" s="371"/>
      <c r="BZ213" s="371"/>
      <c r="CA213" s="371"/>
      <c r="CB213" s="371"/>
      <c r="CC213" s="150"/>
      <c r="CD213" s="383" t="str">
        <f t="shared" si="9"/>
        <v/>
      </c>
      <c r="CE213" s="383" t="str">
        <f t="shared" si="10"/>
        <v/>
      </c>
      <c r="CF213" s="383"/>
      <c r="CG213" s="147"/>
    </row>
    <row r="214" spans="1:85" s="139" customFormat="1" ht="39.75" customHeight="1">
      <c r="A214" s="126"/>
      <c r="B214" s="128"/>
      <c r="C214" s="128"/>
      <c r="D214" s="128"/>
      <c r="E214" s="129"/>
      <c r="F214" s="129"/>
      <c r="G214" s="148"/>
      <c r="H214" s="130"/>
      <c r="I214" s="130"/>
      <c r="J214" s="131"/>
      <c r="K214" s="129"/>
      <c r="L214" s="94"/>
      <c r="M214" s="94"/>
      <c r="N214" s="94"/>
      <c r="O214" s="94"/>
      <c r="P214" s="94"/>
      <c r="Q214" s="94"/>
      <c r="R214" s="94"/>
      <c r="S214" s="94"/>
      <c r="T214" s="98"/>
      <c r="U214" s="129"/>
      <c r="V214" s="98"/>
      <c r="W214" s="129"/>
      <c r="X214" s="129"/>
      <c r="Y214" s="132"/>
      <c r="Z214" s="133"/>
      <c r="AA214" s="133"/>
      <c r="AB214" s="133"/>
      <c r="AC214" s="134"/>
      <c r="AD214" s="133"/>
      <c r="AE214" s="380"/>
      <c r="AF214" s="133"/>
      <c r="AG214" s="133"/>
      <c r="AH214" s="133"/>
      <c r="AI214" s="133"/>
      <c r="AJ214" s="133"/>
      <c r="AK214" s="133"/>
      <c r="AL214" s="133"/>
      <c r="AM214" s="133"/>
      <c r="AN214" s="133"/>
      <c r="AO214" s="133"/>
      <c r="AP214" s="133"/>
      <c r="AQ214" s="129"/>
      <c r="AR214" s="129"/>
      <c r="AS214" s="135"/>
      <c r="AT214" s="135"/>
      <c r="AU214" s="135"/>
      <c r="AV214" s="137"/>
      <c r="AW214" s="138"/>
      <c r="AX214" s="135"/>
      <c r="AY214" s="135"/>
      <c r="AZ214" s="135"/>
      <c r="BA214" s="135"/>
      <c r="BB214" s="135"/>
      <c r="BC214" s="135"/>
      <c r="BD214" s="135"/>
      <c r="BE214" s="135"/>
      <c r="BF214" s="135"/>
      <c r="BH214" s="150"/>
      <c r="BI214" s="129"/>
      <c r="BJ214" s="129"/>
      <c r="BK214" s="150"/>
      <c r="BN214" s="148"/>
      <c r="BO214" s="148"/>
      <c r="BP214" s="156"/>
      <c r="BV214" s="371"/>
      <c r="BW214" s="371"/>
      <c r="BX214" s="371"/>
      <c r="BY214" s="371"/>
      <c r="BZ214" s="371"/>
      <c r="CA214" s="371"/>
      <c r="CB214" s="371"/>
      <c r="CC214" s="150"/>
      <c r="CD214" s="383" t="str">
        <f t="shared" si="9"/>
        <v/>
      </c>
      <c r="CE214" s="383" t="str">
        <f t="shared" si="10"/>
        <v/>
      </c>
      <c r="CF214" s="383"/>
      <c r="CG214" s="147"/>
    </row>
    <row r="215" spans="1:85" s="139" customFormat="1" ht="39.75" customHeight="1">
      <c r="A215" s="126"/>
      <c r="B215" s="128"/>
      <c r="C215" s="128"/>
      <c r="D215" s="128"/>
      <c r="E215" s="129"/>
      <c r="F215" s="129"/>
      <c r="G215" s="148"/>
      <c r="H215" s="130"/>
      <c r="I215" s="130"/>
      <c r="J215" s="131"/>
      <c r="K215" s="129"/>
      <c r="L215" s="94"/>
      <c r="M215" s="94"/>
      <c r="N215" s="94"/>
      <c r="O215" s="94"/>
      <c r="P215" s="94"/>
      <c r="Q215" s="94"/>
      <c r="R215" s="94"/>
      <c r="S215" s="94"/>
      <c r="T215" s="98"/>
      <c r="U215" s="129"/>
      <c r="V215" s="98"/>
      <c r="W215" s="129"/>
      <c r="X215" s="129"/>
      <c r="Y215" s="132"/>
      <c r="Z215" s="133"/>
      <c r="AA215" s="133"/>
      <c r="AB215" s="133"/>
      <c r="AC215" s="134"/>
      <c r="AD215" s="133"/>
      <c r="AE215" s="380"/>
      <c r="AF215" s="133"/>
      <c r="AG215" s="133"/>
      <c r="AH215" s="133"/>
      <c r="AI215" s="133"/>
      <c r="AJ215" s="133"/>
      <c r="AK215" s="133"/>
      <c r="AL215" s="133"/>
      <c r="AM215" s="133"/>
      <c r="AN215" s="133"/>
      <c r="AO215" s="133"/>
      <c r="AP215" s="133"/>
      <c r="AQ215" s="129"/>
      <c r="AR215" s="129"/>
      <c r="AS215" s="135"/>
      <c r="AT215" s="135"/>
      <c r="AU215" s="135"/>
      <c r="AV215" s="137"/>
      <c r="AW215" s="138"/>
      <c r="AX215" s="135"/>
      <c r="AY215" s="135"/>
      <c r="AZ215" s="135"/>
      <c r="BA215" s="135"/>
      <c r="BB215" s="135"/>
      <c r="BC215" s="135"/>
      <c r="BD215" s="135"/>
      <c r="BE215" s="135"/>
      <c r="BF215" s="135"/>
      <c r="BH215" s="150"/>
      <c r="BI215" s="129"/>
      <c r="BJ215" s="129"/>
      <c r="BK215" s="150"/>
      <c r="BN215" s="148"/>
      <c r="BO215" s="148"/>
      <c r="BP215" s="156"/>
      <c r="BV215" s="371"/>
      <c r="BW215" s="371"/>
      <c r="BX215" s="371"/>
      <c r="BY215" s="371"/>
      <c r="BZ215" s="371"/>
      <c r="CA215" s="371"/>
      <c r="CB215" s="371"/>
      <c r="CC215" s="150"/>
      <c r="CD215" s="383" t="str">
        <f t="shared" si="9"/>
        <v/>
      </c>
      <c r="CE215" s="383" t="str">
        <f t="shared" si="10"/>
        <v/>
      </c>
      <c r="CF215" s="383"/>
      <c r="CG215" s="147"/>
    </row>
    <row r="216" spans="1:85" s="139" customFormat="1" ht="39.75" customHeight="1">
      <c r="A216" s="126"/>
      <c r="B216" s="128"/>
      <c r="C216" s="128"/>
      <c r="D216" s="128"/>
      <c r="E216" s="129"/>
      <c r="F216" s="129"/>
      <c r="G216" s="148"/>
      <c r="H216" s="130"/>
      <c r="I216" s="130"/>
      <c r="J216" s="131"/>
      <c r="K216" s="129"/>
      <c r="L216" s="94"/>
      <c r="M216" s="94"/>
      <c r="N216" s="94"/>
      <c r="O216" s="94"/>
      <c r="P216" s="94"/>
      <c r="Q216" s="94"/>
      <c r="R216" s="94"/>
      <c r="S216" s="94"/>
      <c r="T216" s="98"/>
      <c r="U216" s="129"/>
      <c r="V216" s="98"/>
      <c r="W216" s="129"/>
      <c r="X216" s="129"/>
      <c r="Y216" s="132"/>
      <c r="Z216" s="133"/>
      <c r="AA216" s="133"/>
      <c r="AB216" s="133"/>
      <c r="AC216" s="134"/>
      <c r="AD216" s="133"/>
      <c r="AE216" s="380"/>
      <c r="AF216" s="133"/>
      <c r="AG216" s="133"/>
      <c r="AH216" s="133"/>
      <c r="AI216" s="133"/>
      <c r="AJ216" s="133"/>
      <c r="AK216" s="133"/>
      <c r="AL216" s="133"/>
      <c r="AM216" s="133"/>
      <c r="AN216" s="133"/>
      <c r="AO216" s="133"/>
      <c r="AP216" s="133"/>
      <c r="AQ216" s="129"/>
      <c r="AR216" s="129"/>
      <c r="AS216" s="135"/>
      <c r="AT216" s="135"/>
      <c r="AU216" s="135"/>
      <c r="AV216" s="137"/>
      <c r="AW216" s="138"/>
      <c r="AX216" s="135"/>
      <c r="AY216" s="135"/>
      <c r="AZ216" s="135"/>
      <c r="BA216" s="135"/>
      <c r="BB216" s="135"/>
      <c r="BC216" s="135"/>
      <c r="BD216" s="135"/>
      <c r="BE216" s="135"/>
      <c r="BF216" s="135"/>
      <c r="BH216" s="150"/>
      <c r="BI216" s="129"/>
      <c r="BJ216" s="129"/>
      <c r="BK216" s="150"/>
      <c r="BN216" s="148"/>
      <c r="BO216" s="148"/>
      <c r="BP216" s="156"/>
      <c r="BV216" s="371"/>
      <c r="BW216" s="371"/>
      <c r="BX216" s="371"/>
      <c r="BY216" s="371"/>
      <c r="BZ216" s="371"/>
      <c r="CA216" s="371"/>
      <c r="CB216" s="371"/>
      <c r="CC216" s="150"/>
      <c r="CD216" s="383" t="str">
        <f t="shared" si="9"/>
        <v/>
      </c>
      <c r="CE216" s="383" t="str">
        <f t="shared" si="10"/>
        <v/>
      </c>
      <c r="CF216" s="383"/>
      <c r="CG216" s="147"/>
    </row>
    <row r="217" spans="1:85" s="139" customFormat="1" ht="39.75" customHeight="1">
      <c r="A217" s="126"/>
      <c r="B217" s="128"/>
      <c r="C217" s="128"/>
      <c r="D217" s="128"/>
      <c r="E217" s="129"/>
      <c r="F217" s="129"/>
      <c r="G217" s="148"/>
      <c r="H217" s="130"/>
      <c r="I217" s="130"/>
      <c r="J217" s="131"/>
      <c r="K217" s="129"/>
      <c r="L217" s="94"/>
      <c r="M217" s="94"/>
      <c r="N217" s="94"/>
      <c r="O217" s="94"/>
      <c r="P217" s="94"/>
      <c r="Q217" s="94"/>
      <c r="R217" s="94"/>
      <c r="S217" s="94"/>
      <c r="T217" s="98"/>
      <c r="U217" s="129"/>
      <c r="V217" s="98"/>
      <c r="W217" s="129"/>
      <c r="X217" s="129"/>
      <c r="Y217" s="132"/>
      <c r="Z217" s="133"/>
      <c r="AA217" s="133"/>
      <c r="AB217" s="133"/>
      <c r="AC217" s="134"/>
      <c r="AD217" s="133"/>
      <c r="AE217" s="380"/>
      <c r="AF217" s="133"/>
      <c r="AG217" s="133"/>
      <c r="AH217" s="133"/>
      <c r="AI217" s="133"/>
      <c r="AJ217" s="133"/>
      <c r="AK217" s="133"/>
      <c r="AL217" s="133"/>
      <c r="AM217" s="133"/>
      <c r="AN217" s="133"/>
      <c r="AO217" s="133"/>
      <c r="AP217" s="133"/>
      <c r="AQ217" s="129"/>
      <c r="AR217" s="129"/>
      <c r="AS217" s="135"/>
      <c r="AT217" s="135"/>
      <c r="AU217" s="135"/>
      <c r="AV217" s="137"/>
      <c r="AW217" s="138"/>
      <c r="AX217" s="135"/>
      <c r="AY217" s="135"/>
      <c r="AZ217" s="135"/>
      <c r="BA217" s="135"/>
      <c r="BB217" s="135"/>
      <c r="BC217" s="135"/>
      <c r="BD217" s="135"/>
      <c r="BE217" s="135"/>
      <c r="BF217" s="135"/>
      <c r="BH217" s="150"/>
      <c r="BI217" s="129"/>
      <c r="BJ217" s="129"/>
      <c r="BK217" s="150"/>
      <c r="BN217" s="148"/>
      <c r="BO217" s="148"/>
      <c r="BP217" s="156"/>
      <c r="BV217" s="371"/>
      <c r="BW217" s="371"/>
      <c r="BX217" s="371"/>
      <c r="BY217" s="371"/>
      <c r="BZ217" s="371"/>
      <c r="CA217" s="371"/>
      <c r="CB217" s="371"/>
      <c r="CC217" s="150"/>
      <c r="CD217" s="383" t="str">
        <f t="shared" si="9"/>
        <v/>
      </c>
      <c r="CE217" s="383" t="str">
        <f t="shared" si="10"/>
        <v/>
      </c>
      <c r="CF217" s="383"/>
      <c r="CG217" s="147"/>
    </row>
    <row r="218" spans="1:85" s="139" customFormat="1" ht="39.75" customHeight="1">
      <c r="A218" s="126"/>
      <c r="B218" s="128"/>
      <c r="C218" s="128"/>
      <c r="D218" s="128"/>
      <c r="E218" s="129"/>
      <c r="F218" s="129"/>
      <c r="G218" s="148"/>
      <c r="H218" s="130"/>
      <c r="I218" s="130"/>
      <c r="J218" s="131"/>
      <c r="K218" s="129"/>
      <c r="L218" s="94"/>
      <c r="M218" s="94"/>
      <c r="N218" s="94"/>
      <c r="O218" s="94"/>
      <c r="P218" s="94"/>
      <c r="Q218" s="94"/>
      <c r="R218" s="94"/>
      <c r="S218" s="94"/>
      <c r="T218" s="98"/>
      <c r="U218" s="129"/>
      <c r="V218" s="98"/>
      <c r="W218" s="129"/>
      <c r="X218" s="129"/>
      <c r="Y218" s="132"/>
      <c r="Z218" s="133"/>
      <c r="AA218" s="133"/>
      <c r="AB218" s="133"/>
      <c r="AC218" s="134"/>
      <c r="AD218" s="133"/>
      <c r="AE218" s="380"/>
      <c r="AF218" s="133"/>
      <c r="AG218" s="133"/>
      <c r="AH218" s="133"/>
      <c r="AI218" s="133"/>
      <c r="AJ218" s="133"/>
      <c r="AK218" s="133"/>
      <c r="AL218" s="133"/>
      <c r="AM218" s="133"/>
      <c r="AN218" s="133"/>
      <c r="AO218" s="133"/>
      <c r="AP218" s="133"/>
      <c r="AQ218" s="129"/>
      <c r="AR218" s="129"/>
      <c r="AS218" s="135"/>
      <c r="AT218" s="135"/>
      <c r="AU218" s="135"/>
      <c r="AV218" s="137"/>
      <c r="AW218" s="138"/>
      <c r="AX218" s="135"/>
      <c r="AY218" s="135"/>
      <c r="AZ218" s="135"/>
      <c r="BA218" s="135"/>
      <c r="BB218" s="135"/>
      <c r="BC218" s="135"/>
      <c r="BD218" s="135"/>
      <c r="BE218" s="135"/>
      <c r="BF218" s="135"/>
      <c r="BH218" s="150"/>
      <c r="BI218" s="129"/>
      <c r="BJ218" s="129"/>
      <c r="BK218" s="150"/>
      <c r="BN218" s="148"/>
      <c r="BO218" s="148"/>
      <c r="BP218" s="156"/>
      <c r="BV218" s="371"/>
      <c r="BW218" s="371"/>
      <c r="BX218" s="371"/>
      <c r="BY218" s="371"/>
      <c r="BZ218" s="371"/>
      <c r="CA218" s="371"/>
      <c r="CB218" s="371"/>
      <c r="CC218" s="150"/>
      <c r="CD218" s="383" t="str">
        <f t="shared" si="9"/>
        <v/>
      </c>
      <c r="CE218" s="383" t="str">
        <f t="shared" si="10"/>
        <v/>
      </c>
      <c r="CF218" s="383"/>
      <c r="CG218" s="147"/>
    </row>
    <row r="219" spans="1:85" s="139" customFormat="1" ht="39.75" customHeight="1">
      <c r="A219" s="126"/>
      <c r="B219" s="128"/>
      <c r="C219" s="128"/>
      <c r="D219" s="128"/>
      <c r="E219" s="129"/>
      <c r="F219" s="129"/>
      <c r="G219" s="148"/>
      <c r="H219" s="130"/>
      <c r="I219" s="130"/>
      <c r="J219" s="131"/>
      <c r="K219" s="129"/>
      <c r="L219" s="94"/>
      <c r="M219" s="94"/>
      <c r="N219" s="94"/>
      <c r="O219" s="94"/>
      <c r="P219" s="94"/>
      <c r="Q219" s="94"/>
      <c r="R219" s="94"/>
      <c r="S219" s="94"/>
      <c r="T219" s="98"/>
      <c r="U219" s="129"/>
      <c r="V219" s="98"/>
      <c r="W219" s="129"/>
      <c r="X219" s="129"/>
      <c r="Y219" s="132"/>
      <c r="Z219" s="133"/>
      <c r="AA219" s="133"/>
      <c r="AB219" s="133"/>
      <c r="AC219" s="134"/>
      <c r="AD219" s="133"/>
      <c r="AE219" s="380"/>
      <c r="AF219" s="133"/>
      <c r="AG219" s="133"/>
      <c r="AH219" s="133"/>
      <c r="AI219" s="133"/>
      <c r="AJ219" s="133"/>
      <c r="AK219" s="133"/>
      <c r="AL219" s="133"/>
      <c r="AM219" s="133"/>
      <c r="AN219" s="133"/>
      <c r="AO219" s="133"/>
      <c r="AP219" s="133"/>
      <c r="AQ219" s="129"/>
      <c r="AR219" s="129"/>
      <c r="AS219" s="135"/>
      <c r="AT219" s="135"/>
      <c r="AU219" s="135"/>
      <c r="AV219" s="137"/>
      <c r="AW219" s="138"/>
      <c r="AX219" s="135"/>
      <c r="AY219" s="135"/>
      <c r="AZ219" s="135"/>
      <c r="BA219" s="135"/>
      <c r="BB219" s="135"/>
      <c r="BC219" s="135"/>
      <c r="BD219" s="135"/>
      <c r="BE219" s="135"/>
      <c r="BF219" s="135"/>
      <c r="BH219" s="150"/>
      <c r="BI219" s="129"/>
      <c r="BJ219" s="129"/>
      <c r="BK219" s="150"/>
      <c r="BN219" s="148"/>
      <c r="BO219" s="148"/>
      <c r="BP219" s="156"/>
      <c r="BV219" s="371"/>
      <c r="BW219" s="371"/>
      <c r="BX219" s="371"/>
      <c r="BY219" s="371"/>
      <c r="BZ219" s="371"/>
      <c r="CA219" s="371"/>
      <c r="CB219" s="371"/>
      <c r="CC219" s="150"/>
      <c r="CD219" s="383" t="str">
        <f t="shared" si="9"/>
        <v/>
      </c>
      <c r="CE219" s="383" t="str">
        <f t="shared" si="10"/>
        <v/>
      </c>
      <c r="CF219" s="383"/>
      <c r="CG219" s="147"/>
    </row>
    <row r="220" spans="1:85" s="139" customFormat="1" ht="39.75" customHeight="1">
      <c r="A220" s="126"/>
      <c r="B220" s="128"/>
      <c r="C220" s="128"/>
      <c r="D220" s="128"/>
      <c r="E220" s="129"/>
      <c r="F220" s="129"/>
      <c r="G220" s="148"/>
      <c r="H220" s="130"/>
      <c r="I220" s="130"/>
      <c r="J220" s="131"/>
      <c r="K220" s="129"/>
      <c r="L220" s="94"/>
      <c r="M220" s="94"/>
      <c r="N220" s="94"/>
      <c r="O220" s="94"/>
      <c r="P220" s="94"/>
      <c r="Q220" s="94"/>
      <c r="R220" s="94"/>
      <c r="S220" s="94"/>
      <c r="T220" s="98"/>
      <c r="U220" s="129"/>
      <c r="V220" s="98"/>
      <c r="W220" s="129"/>
      <c r="X220" s="129"/>
      <c r="Y220" s="132"/>
      <c r="Z220" s="133"/>
      <c r="AA220" s="133"/>
      <c r="AB220" s="133"/>
      <c r="AC220" s="134"/>
      <c r="AD220" s="133"/>
      <c r="AE220" s="380"/>
      <c r="AF220" s="133"/>
      <c r="AG220" s="133"/>
      <c r="AH220" s="133"/>
      <c r="AI220" s="133"/>
      <c r="AJ220" s="133"/>
      <c r="AK220" s="133"/>
      <c r="AL220" s="133"/>
      <c r="AM220" s="133"/>
      <c r="AN220" s="133"/>
      <c r="AO220" s="133"/>
      <c r="AP220" s="133"/>
      <c r="AQ220" s="129"/>
      <c r="AR220" s="129"/>
      <c r="AS220" s="135"/>
      <c r="AT220" s="135"/>
      <c r="AU220" s="135"/>
      <c r="AV220" s="137"/>
      <c r="AW220" s="138"/>
      <c r="AX220" s="135"/>
      <c r="AY220" s="135"/>
      <c r="AZ220" s="135"/>
      <c r="BA220" s="135"/>
      <c r="BB220" s="135"/>
      <c r="BC220" s="135"/>
      <c r="BD220" s="135"/>
      <c r="BE220" s="135"/>
      <c r="BF220" s="135"/>
      <c r="BH220" s="150"/>
      <c r="BI220" s="129"/>
      <c r="BJ220" s="129"/>
      <c r="BK220" s="150"/>
      <c r="BN220" s="148"/>
      <c r="BO220" s="148"/>
      <c r="BP220" s="156"/>
      <c r="BV220" s="371"/>
      <c r="BW220" s="371"/>
      <c r="BX220" s="371"/>
      <c r="BY220" s="371"/>
      <c r="BZ220" s="371"/>
      <c r="CA220" s="371"/>
      <c r="CB220" s="371"/>
      <c r="CC220" s="150"/>
      <c r="CD220" s="383" t="str">
        <f t="shared" si="9"/>
        <v/>
      </c>
      <c r="CE220" s="383" t="str">
        <f t="shared" si="10"/>
        <v/>
      </c>
      <c r="CF220" s="383"/>
      <c r="CG220" s="147"/>
    </row>
    <row r="221" spans="1:85" s="139" customFormat="1" ht="39.75" customHeight="1">
      <c r="A221" s="126"/>
      <c r="B221" s="128"/>
      <c r="C221" s="128"/>
      <c r="D221" s="128"/>
      <c r="E221" s="129"/>
      <c r="F221" s="129"/>
      <c r="G221" s="148"/>
      <c r="H221" s="130"/>
      <c r="I221" s="130"/>
      <c r="J221" s="131"/>
      <c r="K221" s="129"/>
      <c r="L221" s="94"/>
      <c r="M221" s="94"/>
      <c r="N221" s="94"/>
      <c r="O221" s="94"/>
      <c r="P221" s="94"/>
      <c r="Q221" s="94"/>
      <c r="R221" s="94"/>
      <c r="S221" s="94"/>
      <c r="T221" s="98"/>
      <c r="U221" s="129"/>
      <c r="V221" s="98"/>
      <c r="W221" s="129"/>
      <c r="X221" s="129"/>
      <c r="Y221" s="132"/>
      <c r="Z221" s="133"/>
      <c r="AA221" s="133"/>
      <c r="AB221" s="133"/>
      <c r="AC221" s="134"/>
      <c r="AD221" s="133"/>
      <c r="AE221" s="380"/>
      <c r="AF221" s="133"/>
      <c r="AG221" s="133"/>
      <c r="AH221" s="133"/>
      <c r="AI221" s="133"/>
      <c r="AJ221" s="133"/>
      <c r="AK221" s="133"/>
      <c r="AL221" s="133"/>
      <c r="AM221" s="133"/>
      <c r="AN221" s="133"/>
      <c r="AO221" s="133"/>
      <c r="AP221" s="133"/>
      <c r="AQ221" s="129"/>
      <c r="AR221" s="129"/>
      <c r="AS221" s="135"/>
      <c r="AT221" s="135"/>
      <c r="AU221" s="135"/>
      <c r="AV221" s="137"/>
      <c r="AW221" s="138"/>
      <c r="AX221" s="135"/>
      <c r="AY221" s="135"/>
      <c r="AZ221" s="135"/>
      <c r="BA221" s="135"/>
      <c r="BB221" s="135"/>
      <c r="BC221" s="135"/>
      <c r="BD221" s="135"/>
      <c r="BE221" s="135"/>
      <c r="BF221" s="135"/>
      <c r="BH221" s="150"/>
      <c r="BI221" s="129"/>
      <c r="BJ221" s="129"/>
      <c r="BK221" s="150"/>
      <c r="BN221" s="148"/>
      <c r="BO221" s="148"/>
      <c r="BP221" s="156"/>
      <c r="BV221" s="371"/>
      <c r="BW221" s="371"/>
      <c r="BX221" s="371"/>
      <c r="BY221" s="371"/>
      <c r="BZ221" s="371"/>
      <c r="CA221" s="371"/>
      <c r="CB221" s="371"/>
      <c r="CC221" s="150"/>
      <c r="CD221" s="383" t="str">
        <f t="shared" si="9"/>
        <v/>
      </c>
      <c r="CE221" s="383" t="str">
        <f t="shared" si="10"/>
        <v/>
      </c>
      <c r="CF221" s="383"/>
      <c r="CG221" s="147"/>
    </row>
    <row r="222" spans="1:85" s="139" customFormat="1" ht="39.75" customHeight="1">
      <c r="A222" s="126"/>
      <c r="B222" s="128"/>
      <c r="C222" s="128"/>
      <c r="D222" s="128"/>
      <c r="E222" s="129"/>
      <c r="F222" s="129"/>
      <c r="G222" s="148"/>
      <c r="H222" s="130"/>
      <c r="I222" s="130"/>
      <c r="J222" s="131"/>
      <c r="K222" s="129"/>
      <c r="L222" s="94"/>
      <c r="M222" s="94"/>
      <c r="N222" s="94"/>
      <c r="O222" s="94"/>
      <c r="P222" s="94"/>
      <c r="Q222" s="94"/>
      <c r="R222" s="94"/>
      <c r="S222" s="94"/>
      <c r="T222" s="98"/>
      <c r="U222" s="129"/>
      <c r="V222" s="98"/>
      <c r="W222" s="129"/>
      <c r="X222" s="129"/>
      <c r="Y222" s="132"/>
      <c r="Z222" s="133"/>
      <c r="AA222" s="133"/>
      <c r="AB222" s="133"/>
      <c r="AC222" s="134"/>
      <c r="AD222" s="133"/>
      <c r="AE222" s="380"/>
      <c r="AF222" s="133"/>
      <c r="AG222" s="133"/>
      <c r="AH222" s="133"/>
      <c r="AI222" s="133"/>
      <c r="AJ222" s="133"/>
      <c r="AK222" s="133"/>
      <c r="AL222" s="133"/>
      <c r="AM222" s="133"/>
      <c r="AN222" s="133"/>
      <c r="AO222" s="133"/>
      <c r="AP222" s="133"/>
      <c r="AQ222" s="129"/>
      <c r="AR222" s="129"/>
      <c r="AS222" s="135"/>
      <c r="AT222" s="135"/>
      <c r="AU222" s="135"/>
      <c r="AV222" s="137"/>
      <c r="AW222" s="138"/>
      <c r="AX222" s="135"/>
      <c r="AY222" s="135"/>
      <c r="AZ222" s="135"/>
      <c r="BA222" s="135"/>
      <c r="BB222" s="135"/>
      <c r="BC222" s="135"/>
      <c r="BD222" s="135"/>
      <c r="BE222" s="135"/>
      <c r="BF222" s="135"/>
      <c r="BH222" s="150"/>
      <c r="BI222" s="129"/>
      <c r="BJ222" s="129"/>
      <c r="BK222" s="150"/>
      <c r="BN222" s="148"/>
      <c r="BO222" s="148"/>
      <c r="BP222" s="156"/>
      <c r="BV222" s="371"/>
      <c r="BW222" s="371"/>
      <c r="BX222" s="371"/>
      <c r="BY222" s="371"/>
      <c r="BZ222" s="371"/>
      <c r="CA222" s="371"/>
      <c r="CB222" s="371"/>
      <c r="CC222" s="150"/>
      <c r="CD222" s="383" t="str">
        <f t="shared" si="9"/>
        <v/>
      </c>
      <c r="CE222" s="383" t="str">
        <f t="shared" si="10"/>
        <v/>
      </c>
      <c r="CF222" s="383"/>
      <c r="CG222" s="147"/>
    </row>
    <row r="223" spans="1:85" s="139" customFormat="1" ht="39.75" customHeight="1">
      <c r="A223" s="126"/>
      <c r="B223" s="128"/>
      <c r="C223" s="128"/>
      <c r="D223" s="128"/>
      <c r="E223" s="129"/>
      <c r="F223" s="129"/>
      <c r="G223" s="129"/>
      <c r="H223" s="130"/>
      <c r="I223" s="129"/>
      <c r="J223" s="131"/>
      <c r="K223" s="129"/>
      <c r="L223" s="94"/>
      <c r="M223" s="94"/>
      <c r="N223" s="94"/>
      <c r="O223" s="94"/>
      <c r="P223" s="94"/>
      <c r="Q223" s="94"/>
      <c r="R223" s="94"/>
      <c r="S223" s="94"/>
      <c r="T223" s="98"/>
      <c r="U223" s="129"/>
      <c r="V223" s="98"/>
      <c r="W223" s="129"/>
      <c r="X223" s="129"/>
      <c r="Y223" s="132"/>
      <c r="Z223" s="133"/>
      <c r="AA223" s="133"/>
      <c r="AB223" s="133"/>
      <c r="AC223" s="134"/>
      <c r="AD223" s="133"/>
      <c r="AE223" s="380"/>
      <c r="AF223" s="133"/>
      <c r="AG223" s="133"/>
      <c r="AH223" s="133"/>
      <c r="AI223" s="133"/>
      <c r="AJ223" s="133"/>
      <c r="AK223" s="133"/>
      <c r="AL223" s="133"/>
      <c r="AM223" s="133"/>
      <c r="AN223" s="133"/>
      <c r="AO223" s="133"/>
      <c r="AP223" s="133"/>
      <c r="AQ223" s="129"/>
      <c r="AR223" s="129"/>
      <c r="AS223" s="135"/>
      <c r="AT223" s="135"/>
      <c r="AU223" s="135"/>
      <c r="AV223" s="137"/>
      <c r="AW223" s="133"/>
      <c r="AX223" s="129"/>
      <c r="AY223" s="129"/>
      <c r="AZ223" s="147"/>
      <c r="BA223" s="129"/>
      <c r="BB223" s="129"/>
      <c r="BC223" s="135"/>
      <c r="BD223" s="135"/>
      <c r="BE223" s="135"/>
      <c r="BF223" s="135"/>
      <c r="BG223" s="143"/>
      <c r="BH223" s="150"/>
      <c r="BI223" s="129"/>
      <c r="BJ223" s="129"/>
      <c r="BK223" s="150"/>
      <c r="BN223" s="148"/>
      <c r="BO223" s="148"/>
      <c r="BP223" s="156"/>
      <c r="BV223" s="371"/>
      <c r="BW223" s="371"/>
      <c r="BX223" s="371"/>
      <c r="BY223" s="371"/>
      <c r="BZ223" s="371"/>
      <c r="CA223" s="371"/>
      <c r="CB223" s="371"/>
      <c r="CC223" s="150"/>
      <c r="CD223" s="383" t="str">
        <f t="shared" si="9"/>
        <v/>
      </c>
      <c r="CE223" s="383" t="str">
        <f t="shared" si="10"/>
        <v/>
      </c>
      <c r="CF223" s="383"/>
      <c r="CG223" s="147"/>
    </row>
    <row r="224" spans="1:85" s="139" customFormat="1" ht="39.75" customHeight="1">
      <c r="A224" s="126"/>
      <c r="B224" s="128"/>
      <c r="C224" s="128"/>
      <c r="D224" s="128"/>
      <c r="E224" s="129"/>
      <c r="F224" s="129"/>
      <c r="G224" s="129"/>
      <c r="H224" s="130"/>
      <c r="I224" s="129"/>
      <c r="J224" s="131"/>
      <c r="K224" s="129"/>
      <c r="L224" s="94"/>
      <c r="M224" s="94"/>
      <c r="N224" s="94"/>
      <c r="O224" s="94"/>
      <c r="P224" s="94"/>
      <c r="Q224" s="94"/>
      <c r="R224" s="94"/>
      <c r="S224" s="94"/>
      <c r="T224" s="98"/>
      <c r="U224" s="129"/>
      <c r="V224" s="98"/>
      <c r="W224" s="129"/>
      <c r="X224" s="129"/>
      <c r="Y224" s="132"/>
      <c r="Z224" s="133"/>
      <c r="AA224" s="133"/>
      <c r="AB224" s="133"/>
      <c r="AC224" s="134"/>
      <c r="AD224" s="133"/>
      <c r="AE224" s="380"/>
      <c r="AF224" s="133"/>
      <c r="AG224" s="133"/>
      <c r="AH224" s="133"/>
      <c r="AI224" s="133"/>
      <c r="AJ224" s="133"/>
      <c r="AK224" s="133"/>
      <c r="AL224" s="133"/>
      <c r="AM224" s="133"/>
      <c r="AN224" s="133"/>
      <c r="AO224" s="133"/>
      <c r="AP224" s="133"/>
      <c r="AQ224" s="129"/>
      <c r="AR224" s="129"/>
      <c r="AS224" s="135"/>
      <c r="AT224" s="135"/>
      <c r="AU224" s="135"/>
      <c r="AV224" s="137"/>
      <c r="AW224" s="133"/>
      <c r="AX224" s="129"/>
      <c r="AY224" s="129"/>
      <c r="AZ224" s="147"/>
      <c r="BA224" s="129"/>
      <c r="BB224" s="129"/>
      <c r="BC224" s="135"/>
      <c r="BD224" s="135"/>
      <c r="BE224" s="135"/>
      <c r="BF224" s="135"/>
      <c r="BG224" s="143"/>
      <c r="BH224" s="150"/>
      <c r="BI224" s="129"/>
      <c r="BJ224" s="129"/>
      <c r="BK224" s="150"/>
      <c r="BN224" s="148"/>
      <c r="BO224" s="148"/>
      <c r="BP224" s="156"/>
      <c r="BV224" s="371"/>
      <c r="BW224" s="371"/>
      <c r="BX224" s="371"/>
      <c r="BY224" s="371"/>
      <c r="BZ224" s="371"/>
      <c r="CA224" s="371"/>
      <c r="CB224" s="371"/>
      <c r="CC224" s="150"/>
      <c r="CD224" s="383" t="str">
        <f t="shared" si="9"/>
        <v/>
      </c>
      <c r="CE224" s="383" t="str">
        <f t="shared" si="10"/>
        <v/>
      </c>
      <c r="CF224" s="383"/>
      <c r="CG224" s="147"/>
    </row>
    <row r="225" spans="1:85" s="139" customFormat="1" ht="39.75" customHeight="1">
      <c r="A225" s="126"/>
      <c r="B225" s="128"/>
      <c r="C225" s="128"/>
      <c r="D225" s="128"/>
      <c r="E225" s="129"/>
      <c r="F225" s="129"/>
      <c r="G225" s="129"/>
      <c r="H225" s="130"/>
      <c r="I225" s="129"/>
      <c r="J225" s="131"/>
      <c r="K225" s="129"/>
      <c r="L225" s="94"/>
      <c r="M225" s="94"/>
      <c r="N225" s="94"/>
      <c r="O225" s="94"/>
      <c r="P225" s="94"/>
      <c r="Q225" s="94"/>
      <c r="R225" s="94"/>
      <c r="S225" s="94"/>
      <c r="T225" s="98"/>
      <c r="U225" s="129"/>
      <c r="V225" s="98"/>
      <c r="W225" s="129"/>
      <c r="X225" s="129"/>
      <c r="Y225" s="132"/>
      <c r="Z225" s="133"/>
      <c r="AA225" s="133"/>
      <c r="AB225" s="133"/>
      <c r="AC225" s="134"/>
      <c r="AD225" s="133"/>
      <c r="AE225" s="380"/>
      <c r="AF225" s="133"/>
      <c r="AG225" s="133"/>
      <c r="AH225" s="133"/>
      <c r="AI225" s="133"/>
      <c r="AJ225" s="133"/>
      <c r="AK225" s="133"/>
      <c r="AL225" s="133"/>
      <c r="AM225" s="133"/>
      <c r="AN225" s="133"/>
      <c r="AO225" s="133"/>
      <c r="AP225" s="133"/>
      <c r="AQ225" s="129"/>
      <c r="AR225" s="129"/>
      <c r="AS225" s="135"/>
      <c r="AT225" s="135"/>
      <c r="AU225" s="135"/>
      <c r="AV225" s="137"/>
      <c r="AW225" s="133"/>
      <c r="AX225" s="129"/>
      <c r="AY225" s="129"/>
      <c r="AZ225" s="147"/>
      <c r="BA225" s="129"/>
      <c r="BB225" s="129"/>
      <c r="BC225" s="135"/>
      <c r="BD225" s="135"/>
      <c r="BE225" s="135"/>
      <c r="BF225" s="135"/>
      <c r="BG225" s="143"/>
      <c r="BH225" s="150"/>
      <c r="BI225" s="129"/>
      <c r="BJ225" s="129"/>
      <c r="BK225" s="150"/>
      <c r="BN225" s="148"/>
      <c r="BO225" s="148"/>
      <c r="BP225" s="156"/>
      <c r="BV225" s="371"/>
      <c r="BW225" s="371"/>
      <c r="BX225" s="371"/>
      <c r="BY225" s="371"/>
      <c r="BZ225" s="371"/>
      <c r="CA225" s="371"/>
      <c r="CB225" s="371"/>
      <c r="CC225" s="150"/>
      <c r="CD225" s="383" t="str">
        <f t="shared" si="9"/>
        <v/>
      </c>
      <c r="CE225" s="383" t="str">
        <f t="shared" si="10"/>
        <v/>
      </c>
      <c r="CF225" s="383"/>
      <c r="CG225" s="147"/>
    </row>
    <row r="226" spans="1:85" s="139" customFormat="1" ht="39.75" customHeight="1">
      <c r="A226" s="126"/>
      <c r="B226" s="128"/>
      <c r="C226" s="128"/>
      <c r="D226" s="128"/>
      <c r="E226" s="129"/>
      <c r="F226" s="129"/>
      <c r="G226" s="129"/>
      <c r="H226" s="130"/>
      <c r="I226" s="129"/>
      <c r="J226" s="131"/>
      <c r="K226" s="129"/>
      <c r="L226" s="94"/>
      <c r="M226" s="94"/>
      <c r="N226" s="94"/>
      <c r="O226" s="94"/>
      <c r="P226" s="94"/>
      <c r="Q226" s="94"/>
      <c r="R226" s="94"/>
      <c r="S226" s="94"/>
      <c r="T226" s="98"/>
      <c r="U226" s="129"/>
      <c r="V226" s="98"/>
      <c r="W226" s="129"/>
      <c r="X226" s="129"/>
      <c r="Y226" s="132"/>
      <c r="Z226" s="133"/>
      <c r="AA226" s="133"/>
      <c r="AB226" s="133"/>
      <c r="AC226" s="134"/>
      <c r="AD226" s="133"/>
      <c r="AE226" s="380"/>
      <c r="AF226" s="133"/>
      <c r="AG226" s="133"/>
      <c r="AH226" s="133"/>
      <c r="AI226" s="133"/>
      <c r="AJ226" s="133"/>
      <c r="AK226" s="133"/>
      <c r="AL226" s="133"/>
      <c r="AM226" s="133"/>
      <c r="AN226" s="133"/>
      <c r="AO226" s="133"/>
      <c r="AP226" s="133"/>
      <c r="AQ226" s="129"/>
      <c r="AR226" s="129"/>
      <c r="AS226" s="135"/>
      <c r="AT226" s="135"/>
      <c r="AU226" s="135"/>
      <c r="AV226" s="137"/>
      <c r="AW226" s="133"/>
      <c r="AX226" s="129"/>
      <c r="AY226" s="129"/>
      <c r="AZ226" s="147"/>
      <c r="BA226" s="129"/>
      <c r="BB226" s="129"/>
      <c r="BC226" s="135"/>
      <c r="BD226" s="135"/>
      <c r="BE226" s="135"/>
      <c r="BF226" s="135"/>
      <c r="BG226" s="143"/>
      <c r="BH226" s="150"/>
      <c r="BI226" s="129"/>
      <c r="BJ226" s="129"/>
      <c r="BK226" s="150"/>
      <c r="BN226" s="148"/>
      <c r="BO226" s="148"/>
      <c r="BP226" s="156"/>
      <c r="BV226" s="371"/>
      <c r="BW226" s="371"/>
      <c r="BX226" s="371"/>
      <c r="BY226" s="371"/>
      <c r="BZ226" s="371"/>
      <c r="CA226" s="371"/>
      <c r="CB226" s="371"/>
      <c r="CC226" s="150"/>
      <c r="CD226" s="383" t="str">
        <f t="shared" si="9"/>
        <v/>
      </c>
      <c r="CE226" s="383" t="str">
        <f t="shared" si="10"/>
        <v/>
      </c>
      <c r="CF226" s="383"/>
      <c r="CG226" s="147"/>
    </row>
    <row r="227" spans="1:85" s="139" customFormat="1" ht="39.75" customHeight="1">
      <c r="A227" s="126"/>
      <c r="B227" s="128"/>
      <c r="C227" s="128"/>
      <c r="D227" s="128"/>
      <c r="E227" s="129"/>
      <c r="F227" s="129"/>
      <c r="G227" s="129"/>
      <c r="H227" s="130"/>
      <c r="I227" s="129"/>
      <c r="J227" s="131"/>
      <c r="K227" s="129"/>
      <c r="L227" s="94"/>
      <c r="M227" s="94"/>
      <c r="N227" s="94"/>
      <c r="O227" s="94"/>
      <c r="P227" s="94"/>
      <c r="Q227" s="94"/>
      <c r="R227" s="94"/>
      <c r="S227" s="94"/>
      <c r="T227" s="98"/>
      <c r="U227" s="129"/>
      <c r="V227" s="98"/>
      <c r="W227" s="129"/>
      <c r="X227" s="129"/>
      <c r="Y227" s="132"/>
      <c r="Z227" s="133"/>
      <c r="AA227" s="133"/>
      <c r="AB227" s="133"/>
      <c r="AC227" s="134"/>
      <c r="AD227" s="133"/>
      <c r="AE227" s="380"/>
      <c r="AF227" s="133"/>
      <c r="AG227" s="133"/>
      <c r="AH227" s="133"/>
      <c r="AI227" s="133"/>
      <c r="AJ227" s="133"/>
      <c r="AK227" s="133"/>
      <c r="AL227" s="133"/>
      <c r="AM227" s="133"/>
      <c r="AN227" s="133"/>
      <c r="AO227" s="133"/>
      <c r="AP227" s="133"/>
      <c r="AQ227" s="129"/>
      <c r="AR227" s="129"/>
      <c r="AS227" s="135"/>
      <c r="AT227" s="135"/>
      <c r="AU227" s="135"/>
      <c r="AV227" s="137"/>
      <c r="AW227" s="133"/>
      <c r="AX227" s="129"/>
      <c r="AY227" s="129"/>
      <c r="AZ227" s="147"/>
      <c r="BA227" s="129"/>
      <c r="BB227" s="129"/>
      <c r="BC227" s="135"/>
      <c r="BD227" s="135"/>
      <c r="BE227" s="135"/>
      <c r="BF227" s="135"/>
      <c r="BG227" s="143"/>
      <c r="BH227" s="150"/>
      <c r="BI227" s="129"/>
      <c r="BJ227" s="129"/>
      <c r="BK227" s="150"/>
      <c r="BN227" s="148"/>
      <c r="BO227" s="148"/>
      <c r="BP227" s="156"/>
      <c r="BV227" s="371"/>
      <c r="BW227" s="371"/>
      <c r="BX227" s="371"/>
      <c r="BY227" s="371"/>
      <c r="BZ227" s="371"/>
      <c r="CA227" s="371"/>
      <c r="CB227" s="371"/>
      <c r="CC227" s="150"/>
      <c r="CD227" s="383" t="str">
        <f t="shared" si="9"/>
        <v/>
      </c>
      <c r="CE227" s="383" t="str">
        <f t="shared" si="10"/>
        <v/>
      </c>
      <c r="CF227" s="383"/>
      <c r="CG227" s="147"/>
    </row>
    <row r="228" spans="1:85" s="139" customFormat="1" ht="39.75" customHeight="1">
      <c r="A228" s="126"/>
      <c r="B228" s="128"/>
      <c r="C228" s="128"/>
      <c r="D228" s="128"/>
      <c r="E228" s="129"/>
      <c r="F228" s="129"/>
      <c r="G228" s="129"/>
      <c r="H228" s="130"/>
      <c r="I228" s="129"/>
      <c r="J228" s="131"/>
      <c r="K228" s="129"/>
      <c r="L228" s="94"/>
      <c r="M228" s="94"/>
      <c r="N228" s="94"/>
      <c r="O228" s="94"/>
      <c r="P228" s="94"/>
      <c r="Q228" s="94"/>
      <c r="R228" s="94"/>
      <c r="S228" s="94"/>
      <c r="T228" s="98"/>
      <c r="U228" s="129"/>
      <c r="V228" s="98"/>
      <c r="W228" s="129"/>
      <c r="X228" s="129"/>
      <c r="Y228" s="132"/>
      <c r="Z228" s="133"/>
      <c r="AA228" s="133"/>
      <c r="AB228" s="133"/>
      <c r="AC228" s="134"/>
      <c r="AD228" s="133"/>
      <c r="AE228" s="380"/>
      <c r="AF228" s="133"/>
      <c r="AG228" s="133"/>
      <c r="AH228" s="133"/>
      <c r="AI228" s="133"/>
      <c r="AJ228" s="133"/>
      <c r="AK228" s="133"/>
      <c r="AL228" s="133"/>
      <c r="AM228" s="133"/>
      <c r="AN228" s="133"/>
      <c r="AO228" s="133"/>
      <c r="AP228" s="133"/>
      <c r="AQ228" s="129"/>
      <c r="AR228" s="129"/>
      <c r="AS228" s="135"/>
      <c r="AT228" s="135"/>
      <c r="AU228" s="135"/>
      <c r="AV228" s="137"/>
      <c r="AW228" s="133"/>
      <c r="AX228" s="129"/>
      <c r="AY228" s="129"/>
      <c r="AZ228" s="147"/>
      <c r="BA228" s="129"/>
      <c r="BB228" s="129"/>
      <c r="BC228" s="135"/>
      <c r="BD228" s="135"/>
      <c r="BE228" s="135"/>
      <c r="BF228" s="135"/>
      <c r="BG228" s="143"/>
      <c r="BH228" s="150"/>
      <c r="BI228" s="129"/>
      <c r="BJ228" s="129"/>
      <c r="BK228" s="150"/>
      <c r="BN228" s="148"/>
      <c r="BO228" s="148"/>
      <c r="BP228" s="156"/>
      <c r="BV228" s="371"/>
      <c r="BW228" s="371"/>
      <c r="BX228" s="371"/>
      <c r="BY228" s="371"/>
      <c r="BZ228" s="371"/>
      <c r="CA228" s="371"/>
      <c r="CB228" s="371"/>
      <c r="CC228" s="150"/>
      <c r="CD228" s="383" t="str">
        <f t="shared" si="9"/>
        <v/>
      </c>
      <c r="CE228" s="383" t="str">
        <f t="shared" si="10"/>
        <v/>
      </c>
      <c r="CF228" s="383"/>
      <c r="CG228" s="147"/>
    </row>
    <row r="229" spans="1:85" s="139" customFormat="1" ht="39.75" customHeight="1">
      <c r="A229" s="126"/>
      <c r="B229" s="128"/>
      <c r="C229" s="128"/>
      <c r="D229" s="128"/>
      <c r="E229" s="129"/>
      <c r="F229" s="129"/>
      <c r="G229" s="129"/>
      <c r="H229" s="130"/>
      <c r="I229" s="129"/>
      <c r="J229" s="131"/>
      <c r="K229" s="129"/>
      <c r="L229" s="94"/>
      <c r="M229" s="94"/>
      <c r="N229" s="94"/>
      <c r="O229" s="94"/>
      <c r="P229" s="94"/>
      <c r="Q229" s="94"/>
      <c r="R229" s="94"/>
      <c r="S229" s="94"/>
      <c r="T229" s="98"/>
      <c r="U229" s="129"/>
      <c r="V229" s="98"/>
      <c r="W229" s="129"/>
      <c r="X229" s="129"/>
      <c r="Y229" s="132"/>
      <c r="Z229" s="133"/>
      <c r="AA229" s="133"/>
      <c r="AB229" s="133"/>
      <c r="AC229" s="134"/>
      <c r="AD229" s="133"/>
      <c r="AE229" s="380"/>
      <c r="AF229" s="133"/>
      <c r="AG229" s="133"/>
      <c r="AH229" s="133"/>
      <c r="AI229" s="133"/>
      <c r="AJ229" s="133"/>
      <c r="AK229" s="133"/>
      <c r="AL229" s="133"/>
      <c r="AM229" s="133"/>
      <c r="AN229" s="133"/>
      <c r="AO229" s="133"/>
      <c r="AP229" s="133"/>
      <c r="AQ229" s="129"/>
      <c r="AR229" s="129"/>
      <c r="AS229" s="135"/>
      <c r="AT229" s="135"/>
      <c r="AU229" s="135"/>
      <c r="AV229" s="137"/>
      <c r="AW229" s="133"/>
      <c r="AX229" s="129"/>
      <c r="AY229" s="129"/>
      <c r="AZ229" s="147"/>
      <c r="BA229" s="129"/>
      <c r="BB229" s="129"/>
      <c r="BC229" s="135"/>
      <c r="BD229" s="135"/>
      <c r="BE229" s="135"/>
      <c r="BF229" s="135"/>
      <c r="BG229" s="143"/>
      <c r="BH229" s="150"/>
      <c r="BI229" s="129"/>
      <c r="BJ229" s="129"/>
      <c r="BK229" s="150"/>
      <c r="BN229" s="148"/>
      <c r="BO229" s="148"/>
      <c r="BP229" s="156"/>
      <c r="BV229" s="371"/>
      <c r="BW229" s="371"/>
      <c r="BX229" s="371"/>
      <c r="BY229" s="371"/>
      <c r="BZ229" s="371"/>
      <c r="CA229" s="371"/>
      <c r="CB229" s="371"/>
      <c r="CC229" s="150"/>
      <c r="CD229" s="383" t="str">
        <f t="shared" si="9"/>
        <v/>
      </c>
      <c r="CE229" s="383" t="str">
        <f t="shared" si="10"/>
        <v/>
      </c>
      <c r="CF229" s="383"/>
      <c r="CG229" s="147"/>
    </row>
    <row r="230" spans="1:85" s="139" customFormat="1" ht="39.75" customHeight="1">
      <c r="A230" s="126"/>
      <c r="B230" s="128"/>
      <c r="C230" s="128"/>
      <c r="D230" s="128"/>
      <c r="E230" s="129"/>
      <c r="F230" s="129"/>
      <c r="G230" s="129"/>
      <c r="H230" s="130"/>
      <c r="I230" s="129"/>
      <c r="L230" s="94"/>
      <c r="M230" s="94"/>
      <c r="N230" s="94"/>
      <c r="O230" s="94"/>
      <c r="P230" s="94"/>
      <c r="Q230" s="94"/>
      <c r="R230" s="94"/>
      <c r="S230" s="94"/>
      <c r="T230" s="98"/>
      <c r="U230" s="129"/>
      <c r="V230" s="98"/>
      <c r="W230" s="129"/>
      <c r="X230" s="129"/>
      <c r="Y230" s="132"/>
      <c r="Z230" s="133"/>
      <c r="AA230" s="133"/>
      <c r="AB230" s="133"/>
      <c r="AC230" s="134"/>
      <c r="AD230" s="133"/>
      <c r="AE230" s="380"/>
      <c r="AF230" s="133"/>
      <c r="AG230" s="133"/>
      <c r="AH230" s="133"/>
      <c r="AI230" s="133"/>
      <c r="AJ230" s="133"/>
      <c r="AK230" s="133"/>
      <c r="AL230" s="133"/>
      <c r="AM230" s="133"/>
      <c r="AN230" s="133"/>
      <c r="AO230" s="133"/>
      <c r="AP230" s="133"/>
      <c r="AQ230" s="129"/>
      <c r="AR230" s="129"/>
      <c r="AS230" s="135"/>
      <c r="AT230" s="135"/>
      <c r="AU230" s="135"/>
      <c r="AV230" s="137"/>
      <c r="AW230" s="133"/>
      <c r="AX230" s="129"/>
      <c r="AY230" s="129"/>
      <c r="AZ230" s="147"/>
      <c r="BA230" s="129"/>
      <c r="BB230" s="129"/>
      <c r="BC230" s="135"/>
      <c r="BD230" s="135"/>
      <c r="BE230" s="135"/>
      <c r="BF230" s="135"/>
      <c r="BG230" s="143"/>
      <c r="BH230" s="150"/>
      <c r="BI230" s="129"/>
      <c r="BJ230" s="129"/>
      <c r="BK230" s="150"/>
      <c r="BN230" s="148"/>
      <c r="BO230" s="148"/>
      <c r="BP230" s="156"/>
      <c r="BV230" s="371"/>
      <c r="BW230" s="371"/>
      <c r="BX230" s="371"/>
      <c r="BY230" s="371"/>
      <c r="BZ230" s="371"/>
      <c r="CA230" s="371"/>
      <c r="CB230" s="371"/>
      <c r="CC230" s="150"/>
      <c r="CD230" s="383" t="str">
        <f t="shared" si="9"/>
        <v/>
      </c>
      <c r="CE230" s="383" t="str">
        <f t="shared" si="10"/>
        <v/>
      </c>
      <c r="CF230" s="383"/>
      <c r="CG230" s="147"/>
    </row>
    <row r="231" spans="1:85" s="139" customFormat="1" ht="39.75" customHeight="1">
      <c r="A231" s="126"/>
      <c r="B231" s="128"/>
      <c r="C231" s="128"/>
      <c r="D231" s="128"/>
      <c r="E231" s="129"/>
      <c r="F231" s="129"/>
      <c r="G231" s="129"/>
      <c r="H231" s="130"/>
      <c r="I231" s="129"/>
      <c r="J231" s="131"/>
      <c r="K231" s="129"/>
      <c r="L231" s="94"/>
      <c r="M231" s="94"/>
      <c r="N231" s="94"/>
      <c r="O231" s="94"/>
      <c r="P231" s="94"/>
      <c r="Q231" s="94"/>
      <c r="R231" s="94"/>
      <c r="S231" s="94"/>
      <c r="T231" s="98"/>
      <c r="U231" s="129"/>
      <c r="V231" s="98"/>
      <c r="W231" s="129"/>
      <c r="X231" s="129"/>
      <c r="Y231" s="132"/>
      <c r="Z231" s="133"/>
      <c r="AA231" s="133"/>
      <c r="AB231" s="133"/>
      <c r="AC231" s="134"/>
      <c r="AD231" s="133"/>
      <c r="AE231" s="380"/>
      <c r="AF231" s="133"/>
      <c r="AG231" s="133"/>
      <c r="AH231" s="133"/>
      <c r="AI231" s="133"/>
      <c r="AJ231" s="133"/>
      <c r="AK231" s="133"/>
      <c r="AL231" s="133"/>
      <c r="AM231" s="133"/>
      <c r="AN231" s="133"/>
      <c r="AO231" s="133"/>
      <c r="AP231" s="133"/>
      <c r="AQ231" s="129"/>
      <c r="AR231" s="129"/>
      <c r="AS231" s="135"/>
      <c r="AT231" s="135"/>
      <c r="AU231" s="135"/>
      <c r="AV231" s="137"/>
      <c r="AW231" s="133"/>
      <c r="AX231" s="129"/>
      <c r="AY231" s="129"/>
      <c r="AZ231" s="147"/>
      <c r="BA231" s="129"/>
      <c r="BB231" s="129"/>
      <c r="BC231" s="135"/>
      <c r="BD231" s="135"/>
      <c r="BE231" s="135"/>
      <c r="BF231" s="135"/>
      <c r="BG231" s="143"/>
      <c r="BH231" s="150"/>
      <c r="BI231" s="129"/>
      <c r="BJ231" s="129"/>
      <c r="BK231" s="150"/>
      <c r="BN231" s="148"/>
      <c r="BO231" s="148"/>
      <c r="BP231" s="156"/>
      <c r="BV231" s="371"/>
      <c r="BW231" s="371"/>
      <c r="BX231" s="371"/>
      <c r="BY231" s="371"/>
      <c r="BZ231" s="371"/>
      <c r="CA231" s="371"/>
      <c r="CB231" s="371"/>
      <c r="CC231" s="150"/>
      <c r="CD231" s="383" t="str">
        <f t="shared" si="9"/>
        <v/>
      </c>
      <c r="CE231" s="383" t="str">
        <f t="shared" si="10"/>
        <v/>
      </c>
      <c r="CF231" s="383"/>
      <c r="CG231" s="147"/>
    </row>
    <row r="232" spans="1:85" s="139" customFormat="1" ht="39.75" customHeight="1">
      <c r="A232" s="126"/>
      <c r="B232" s="128"/>
      <c r="C232" s="128"/>
      <c r="D232" s="128"/>
      <c r="E232" s="129"/>
      <c r="F232" s="129"/>
      <c r="G232" s="129"/>
      <c r="H232" s="130"/>
      <c r="I232" s="129"/>
      <c r="J232" s="131"/>
      <c r="K232" s="129"/>
      <c r="L232" s="94"/>
      <c r="M232" s="94"/>
      <c r="N232" s="94"/>
      <c r="O232" s="94"/>
      <c r="P232" s="94"/>
      <c r="Q232" s="94"/>
      <c r="R232" s="94"/>
      <c r="S232" s="94"/>
      <c r="T232" s="98"/>
      <c r="U232" s="129"/>
      <c r="V232" s="98"/>
      <c r="W232" s="129"/>
      <c r="X232" s="129"/>
      <c r="Y232" s="132"/>
      <c r="Z232" s="133"/>
      <c r="AA232" s="133"/>
      <c r="AB232" s="133"/>
      <c r="AC232" s="134"/>
      <c r="AD232" s="133"/>
      <c r="AE232" s="380"/>
      <c r="AF232" s="133"/>
      <c r="AG232" s="133"/>
      <c r="AH232" s="133"/>
      <c r="AI232" s="133"/>
      <c r="AJ232" s="133"/>
      <c r="AK232" s="133"/>
      <c r="AL232" s="133"/>
      <c r="AM232" s="133"/>
      <c r="AN232" s="133"/>
      <c r="AO232" s="133"/>
      <c r="AP232" s="133"/>
      <c r="AQ232" s="129"/>
      <c r="AR232" s="129"/>
      <c r="AS232" s="135"/>
      <c r="AT232" s="135"/>
      <c r="AU232" s="135"/>
      <c r="AV232" s="137"/>
      <c r="AW232" s="133"/>
      <c r="AX232" s="129"/>
      <c r="AY232" s="129"/>
      <c r="AZ232" s="147"/>
      <c r="BA232" s="129"/>
      <c r="BB232" s="129"/>
      <c r="BC232" s="135"/>
      <c r="BD232" s="135"/>
      <c r="BE232" s="135"/>
      <c r="BF232" s="135"/>
      <c r="BG232" s="143"/>
      <c r="BH232" s="150"/>
      <c r="BI232" s="129"/>
      <c r="BJ232" s="129"/>
      <c r="BK232" s="150"/>
      <c r="BN232" s="148"/>
      <c r="BO232" s="148"/>
      <c r="BP232" s="156"/>
      <c r="BV232" s="371"/>
      <c r="BW232" s="371"/>
      <c r="BX232" s="371"/>
      <c r="BY232" s="371"/>
      <c r="BZ232" s="371"/>
      <c r="CA232" s="371"/>
      <c r="CB232" s="371"/>
      <c r="CC232" s="150"/>
      <c r="CD232" s="383" t="str">
        <f t="shared" si="9"/>
        <v/>
      </c>
      <c r="CE232" s="383" t="str">
        <f t="shared" si="10"/>
        <v/>
      </c>
      <c r="CF232" s="383"/>
      <c r="CG232" s="147"/>
    </row>
    <row r="233" spans="1:85" s="139" customFormat="1" ht="39.75" customHeight="1">
      <c r="A233" s="126"/>
      <c r="B233" s="128"/>
      <c r="C233" s="128"/>
      <c r="D233" s="128"/>
      <c r="E233" s="129"/>
      <c r="F233" s="129"/>
      <c r="G233" s="129"/>
      <c r="H233" s="130"/>
      <c r="I233" s="129"/>
      <c r="J233" s="131"/>
      <c r="K233" s="129"/>
      <c r="L233" s="94"/>
      <c r="M233" s="94"/>
      <c r="N233" s="94"/>
      <c r="O233" s="94"/>
      <c r="P233" s="94"/>
      <c r="Q233" s="94"/>
      <c r="R233" s="94"/>
      <c r="S233" s="94"/>
      <c r="T233" s="98"/>
      <c r="U233" s="129"/>
      <c r="V233" s="98"/>
      <c r="W233" s="129"/>
      <c r="X233" s="129"/>
      <c r="Y233" s="132"/>
      <c r="Z233" s="133"/>
      <c r="AA233" s="133"/>
      <c r="AB233" s="133"/>
      <c r="AC233" s="134"/>
      <c r="AD233" s="133"/>
      <c r="AE233" s="380"/>
      <c r="AF233" s="133"/>
      <c r="AG233" s="133"/>
      <c r="AH233" s="133"/>
      <c r="AI233" s="133"/>
      <c r="AJ233" s="133"/>
      <c r="AK233" s="133"/>
      <c r="AL233" s="133"/>
      <c r="AM233" s="133"/>
      <c r="AN233" s="133"/>
      <c r="AO233" s="133"/>
      <c r="AP233" s="133"/>
      <c r="AQ233" s="129"/>
      <c r="AR233" s="129"/>
      <c r="AS233" s="135"/>
      <c r="AT233" s="135"/>
      <c r="AU233" s="135"/>
      <c r="AV233" s="137"/>
      <c r="AW233" s="133"/>
      <c r="AX233" s="129"/>
      <c r="AY233" s="129"/>
      <c r="AZ233" s="147"/>
      <c r="BA233" s="129"/>
      <c r="BB233" s="129"/>
      <c r="BC233" s="135"/>
      <c r="BD233" s="135"/>
      <c r="BE233" s="135"/>
      <c r="BF233" s="135"/>
      <c r="BG233" s="143"/>
      <c r="BH233" s="150"/>
      <c r="BI233" s="129"/>
      <c r="BJ233" s="129"/>
      <c r="BK233" s="150"/>
      <c r="BN233" s="148"/>
      <c r="BO233" s="148"/>
      <c r="BP233" s="156"/>
      <c r="BV233" s="371"/>
      <c r="BW233" s="371"/>
      <c r="BX233" s="371"/>
      <c r="BY233" s="371"/>
      <c r="BZ233" s="371"/>
      <c r="CA233" s="371"/>
      <c r="CB233" s="371"/>
      <c r="CC233" s="150"/>
      <c r="CD233" s="383" t="str">
        <f t="shared" si="9"/>
        <v/>
      </c>
      <c r="CE233" s="383" t="str">
        <f t="shared" si="10"/>
        <v/>
      </c>
      <c r="CF233" s="383"/>
      <c r="CG233" s="147"/>
    </row>
    <row r="234" spans="1:85" s="139" customFormat="1" ht="39.75" customHeight="1">
      <c r="A234" s="126"/>
      <c r="B234" s="128"/>
      <c r="C234" s="128"/>
      <c r="D234" s="128"/>
      <c r="E234" s="129"/>
      <c r="F234" s="129"/>
      <c r="G234" s="129"/>
      <c r="H234" s="130"/>
      <c r="I234" s="129"/>
      <c r="J234" s="131"/>
      <c r="K234" s="129"/>
      <c r="L234" s="94"/>
      <c r="M234" s="94"/>
      <c r="N234" s="94"/>
      <c r="O234" s="94"/>
      <c r="P234" s="94"/>
      <c r="Q234" s="94"/>
      <c r="R234" s="94"/>
      <c r="S234" s="94"/>
      <c r="T234" s="98"/>
      <c r="U234" s="129"/>
      <c r="V234" s="98"/>
      <c r="W234" s="129"/>
      <c r="X234" s="129"/>
      <c r="Y234" s="132"/>
      <c r="Z234" s="133"/>
      <c r="AA234" s="133"/>
      <c r="AB234" s="133"/>
      <c r="AC234" s="134"/>
      <c r="AD234" s="133"/>
      <c r="AE234" s="380"/>
      <c r="AF234" s="133"/>
      <c r="AG234" s="133"/>
      <c r="AH234" s="133"/>
      <c r="AI234" s="133"/>
      <c r="AJ234" s="133"/>
      <c r="AK234" s="133"/>
      <c r="AL234" s="133"/>
      <c r="AM234" s="133"/>
      <c r="AN234" s="133"/>
      <c r="AO234" s="133"/>
      <c r="AP234" s="133"/>
      <c r="AQ234" s="129"/>
      <c r="AR234" s="129"/>
      <c r="AS234" s="135"/>
      <c r="AT234" s="135"/>
      <c r="AU234" s="135"/>
      <c r="AV234" s="137"/>
      <c r="AW234" s="133"/>
      <c r="AX234" s="129"/>
      <c r="AY234" s="129"/>
      <c r="AZ234" s="147"/>
      <c r="BA234" s="129"/>
      <c r="BB234" s="129"/>
      <c r="BC234" s="135"/>
      <c r="BD234" s="135"/>
      <c r="BE234" s="135"/>
      <c r="BF234" s="135"/>
      <c r="BG234" s="143"/>
      <c r="BH234" s="150"/>
      <c r="BI234" s="129"/>
      <c r="BJ234" s="129"/>
      <c r="BK234" s="150"/>
      <c r="BN234" s="148"/>
      <c r="BO234" s="148"/>
      <c r="BP234" s="156"/>
      <c r="BV234" s="371"/>
      <c r="BW234" s="371"/>
      <c r="BX234" s="371"/>
      <c r="BY234" s="371"/>
      <c r="BZ234" s="371"/>
      <c r="CA234" s="371"/>
      <c r="CB234" s="371"/>
      <c r="CC234" s="150"/>
      <c r="CD234" s="383" t="str">
        <f t="shared" si="9"/>
        <v/>
      </c>
      <c r="CE234" s="383" t="str">
        <f t="shared" si="10"/>
        <v/>
      </c>
      <c r="CF234" s="383"/>
      <c r="CG234" s="147"/>
    </row>
    <row r="235" spans="1:85" s="139" customFormat="1" ht="39.75" customHeight="1">
      <c r="A235" s="126"/>
      <c r="B235" s="128"/>
      <c r="C235" s="128"/>
      <c r="D235" s="128"/>
      <c r="E235" s="129"/>
      <c r="F235" s="129"/>
      <c r="G235" s="129"/>
      <c r="H235" s="130"/>
      <c r="I235" s="129"/>
      <c r="J235" s="131"/>
      <c r="K235" s="129"/>
      <c r="L235" s="94"/>
      <c r="M235" s="94"/>
      <c r="N235" s="94"/>
      <c r="O235" s="94"/>
      <c r="P235" s="94"/>
      <c r="Q235" s="94"/>
      <c r="R235" s="94"/>
      <c r="S235" s="94"/>
      <c r="T235" s="98"/>
      <c r="U235" s="129"/>
      <c r="V235" s="98"/>
      <c r="W235" s="129"/>
      <c r="X235" s="129"/>
      <c r="Y235" s="132"/>
      <c r="Z235" s="133"/>
      <c r="AA235" s="133"/>
      <c r="AB235" s="133"/>
      <c r="AC235" s="134"/>
      <c r="AD235" s="133"/>
      <c r="AE235" s="380"/>
      <c r="AF235" s="133"/>
      <c r="AG235" s="133"/>
      <c r="AH235" s="133"/>
      <c r="AI235" s="133"/>
      <c r="AJ235" s="133"/>
      <c r="AK235" s="133"/>
      <c r="AL235" s="133"/>
      <c r="AM235" s="133"/>
      <c r="AN235" s="133"/>
      <c r="AO235" s="133"/>
      <c r="AP235" s="133"/>
      <c r="AQ235" s="129"/>
      <c r="AR235" s="129"/>
      <c r="AS235" s="135"/>
      <c r="AT235" s="135"/>
      <c r="AU235" s="135"/>
      <c r="AV235" s="137"/>
      <c r="AW235" s="133"/>
      <c r="AX235" s="129"/>
      <c r="AY235" s="129"/>
      <c r="AZ235" s="147"/>
      <c r="BA235" s="129"/>
      <c r="BB235" s="129"/>
      <c r="BC235" s="135"/>
      <c r="BD235" s="135"/>
      <c r="BE235" s="135"/>
      <c r="BF235" s="135"/>
      <c r="BG235" s="143"/>
      <c r="BH235" s="150"/>
      <c r="BI235" s="129"/>
      <c r="BJ235" s="129"/>
      <c r="BK235" s="150"/>
      <c r="BN235" s="148"/>
      <c r="BO235" s="148"/>
      <c r="BP235" s="156"/>
      <c r="BV235" s="371"/>
      <c r="BW235" s="371"/>
      <c r="BX235" s="371"/>
      <c r="BY235" s="371"/>
      <c r="BZ235" s="371"/>
      <c r="CA235" s="371"/>
      <c r="CB235" s="371"/>
      <c r="CC235" s="150"/>
      <c r="CD235" s="383" t="str">
        <f t="shared" si="9"/>
        <v/>
      </c>
      <c r="CE235" s="383" t="str">
        <f t="shared" si="10"/>
        <v/>
      </c>
      <c r="CF235" s="383"/>
      <c r="CG235" s="147"/>
    </row>
    <row r="236" spans="1:85" s="139" customFormat="1" ht="39.75" customHeight="1">
      <c r="A236" s="126"/>
      <c r="B236" s="128"/>
      <c r="C236" s="128"/>
      <c r="D236" s="128"/>
      <c r="E236" s="129"/>
      <c r="F236" s="129"/>
      <c r="G236" s="129"/>
      <c r="H236" s="130"/>
      <c r="I236" s="129"/>
      <c r="J236" s="131"/>
      <c r="K236" s="129"/>
      <c r="L236" s="94"/>
      <c r="M236" s="94"/>
      <c r="N236" s="94"/>
      <c r="O236" s="94"/>
      <c r="P236" s="94"/>
      <c r="Q236" s="94"/>
      <c r="R236" s="94"/>
      <c r="S236" s="94"/>
      <c r="T236" s="98"/>
      <c r="U236" s="129"/>
      <c r="V236" s="98"/>
      <c r="W236" s="129"/>
      <c r="X236" s="129"/>
      <c r="Y236" s="132"/>
      <c r="Z236" s="133"/>
      <c r="AA236" s="133"/>
      <c r="AB236" s="133"/>
      <c r="AC236" s="134"/>
      <c r="AD236" s="133"/>
      <c r="AE236" s="380"/>
      <c r="AF236" s="133"/>
      <c r="AG236" s="133"/>
      <c r="AH236" s="133"/>
      <c r="AI236" s="133"/>
      <c r="AJ236" s="133"/>
      <c r="AK236" s="133"/>
      <c r="AL236" s="133"/>
      <c r="AM236" s="133"/>
      <c r="AN236" s="133"/>
      <c r="AO236" s="133"/>
      <c r="AP236" s="133"/>
      <c r="AQ236" s="129"/>
      <c r="AR236" s="129"/>
      <c r="AS236" s="135"/>
      <c r="AT236" s="135"/>
      <c r="AU236" s="135"/>
      <c r="AV236" s="137"/>
      <c r="AW236" s="133"/>
      <c r="AX236" s="129"/>
      <c r="AY236" s="129"/>
      <c r="AZ236" s="147"/>
      <c r="BA236" s="129"/>
      <c r="BB236" s="129"/>
      <c r="BC236" s="135"/>
      <c r="BD236" s="135"/>
      <c r="BE236" s="135"/>
      <c r="BF236" s="135"/>
      <c r="BG236" s="143"/>
      <c r="BH236" s="150"/>
      <c r="BI236" s="129"/>
      <c r="BJ236" s="129"/>
      <c r="BK236" s="150"/>
      <c r="BN236" s="148"/>
      <c r="BO236" s="148"/>
      <c r="BP236" s="156"/>
      <c r="BV236" s="371"/>
      <c r="BW236" s="371"/>
      <c r="BX236" s="371"/>
      <c r="BY236" s="371"/>
      <c r="BZ236" s="371"/>
      <c r="CA236" s="371"/>
      <c r="CB236" s="371"/>
      <c r="CC236" s="150"/>
      <c r="CD236" s="383" t="str">
        <f t="shared" si="9"/>
        <v/>
      </c>
      <c r="CE236" s="383" t="str">
        <f t="shared" si="10"/>
        <v/>
      </c>
      <c r="CF236" s="383"/>
      <c r="CG236" s="147"/>
    </row>
    <row r="237" spans="1:85" s="139" customFormat="1" ht="39.75" customHeight="1">
      <c r="A237" s="126"/>
      <c r="B237" s="128"/>
      <c r="C237" s="128"/>
      <c r="D237" s="128"/>
      <c r="E237" s="129"/>
      <c r="F237" s="129"/>
      <c r="G237" s="129"/>
      <c r="H237" s="130"/>
      <c r="I237" s="129"/>
      <c r="J237" s="131"/>
      <c r="K237" s="129"/>
      <c r="L237" s="94"/>
      <c r="M237" s="94"/>
      <c r="N237" s="94"/>
      <c r="O237" s="94"/>
      <c r="P237" s="94"/>
      <c r="Q237" s="94"/>
      <c r="R237" s="94"/>
      <c r="S237" s="94"/>
      <c r="T237" s="98"/>
      <c r="U237" s="129"/>
      <c r="V237" s="98"/>
      <c r="W237" s="129"/>
      <c r="X237" s="129"/>
      <c r="Y237" s="132"/>
      <c r="Z237" s="133"/>
      <c r="AA237" s="133"/>
      <c r="AB237" s="133"/>
      <c r="AC237" s="134"/>
      <c r="AD237" s="133"/>
      <c r="AE237" s="380"/>
      <c r="AF237" s="133"/>
      <c r="AG237" s="133"/>
      <c r="AH237" s="133"/>
      <c r="AI237" s="133"/>
      <c r="AJ237" s="133"/>
      <c r="AK237" s="133"/>
      <c r="AL237" s="133"/>
      <c r="AM237" s="133"/>
      <c r="AN237" s="133"/>
      <c r="AO237" s="133"/>
      <c r="AP237" s="133"/>
      <c r="AQ237" s="129"/>
      <c r="AR237" s="129"/>
      <c r="AS237" s="135"/>
      <c r="AT237" s="135"/>
      <c r="AU237" s="135"/>
      <c r="AV237" s="137"/>
      <c r="AW237" s="133"/>
      <c r="AX237" s="129"/>
      <c r="AY237" s="129"/>
      <c r="AZ237" s="147"/>
      <c r="BA237" s="129"/>
      <c r="BB237" s="129"/>
      <c r="BC237" s="135"/>
      <c r="BD237" s="135"/>
      <c r="BE237" s="135"/>
      <c r="BF237" s="135"/>
      <c r="BG237" s="143"/>
      <c r="BH237" s="150"/>
      <c r="BI237" s="129"/>
      <c r="BJ237" s="129"/>
      <c r="BK237" s="150"/>
      <c r="BN237" s="148"/>
      <c r="BO237" s="148"/>
      <c r="BP237" s="156"/>
      <c r="BV237" s="371"/>
      <c r="BW237" s="371"/>
      <c r="BX237" s="371"/>
      <c r="BY237" s="371"/>
      <c r="BZ237" s="371"/>
      <c r="CA237" s="371"/>
      <c r="CB237" s="371"/>
      <c r="CC237" s="150"/>
      <c r="CD237" s="383" t="str">
        <f t="shared" si="9"/>
        <v/>
      </c>
      <c r="CE237" s="383" t="str">
        <f t="shared" si="10"/>
        <v/>
      </c>
      <c r="CF237" s="383"/>
      <c r="CG237" s="147"/>
    </row>
    <row r="238" spans="1:85" s="139" customFormat="1" ht="39.75" customHeight="1">
      <c r="A238" s="126"/>
      <c r="B238" s="128"/>
      <c r="C238" s="128"/>
      <c r="D238" s="128"/>
      <c r="E238" s="129"/>
      <c r="F238" s="129"/>
      <c r="G238" s="129"/>
      <c r="H238" s="130"/>
      <c r="I238" s="129"/>
      <c r="J238" s="131"/>
      <c r="K238" s="129"/>
      <c r="L238" s="94"/>
      <c r="M238" s="94"/>
      <c r="N238" s="94"/>
      <c r="O238" s="94"/>
      <c r="P238" s="94"/>
      <c r="Q238" s="94"/>
      <c r="R238" s="94"/>
      <c r="S238" s="94"/>
      <c r="T238" s="98"/>
      <c r="U238" s="129"/>
      <c r="V238" s="98"/>
      <c r="W238" s="129"/>
      <c r="X238" s="129"/>
      <c r="Y238" s="132"/>
      <c r="Z238" s="133"/>
      <c r="AA238" s="133"/>
      <c r="AB238" s="133"/>
      <c r="AC238" s="134"/>
      <c r="AD238" s="133"/>
      <c r="AE238" s="380"/>
      <c r="AF238" s="133"/>
      <c r="AG238" s="133"/>
      <c r="AH238" s="133"/>
      <c r="AI238" s="133"/>
      <c r="AJ238" s="133"/>
      <c r="AK238" s="133"/>
      <c r="AL238" s="133"/>
      <c r="AM238" s="133"/>
      <c r="AN238" s="133"/>
      <c r="AO238" s="133"/>
      <c r="AP238" s="133"/>
      <c r="AQ238" s="129"/>
      <c r="AR238" s="129"/>
      <c r="AS238" s="135"/>
      <c r="AT238" s="135"/>
      <c r="AU238" s="135"/>
      <c r="AV238" s="137"/>
      <c r="AW238" s="133"/>
      <c r="AX238" s="129"/>
      <c r="AY238" s="129"/>
      <c r="AZ238" s="147"/>
      <c r="BA238" s="129"/>
      <c r="BB238" s="129"/>
      <c r="BC238" s="135"/>
      <c r="BD238" s="135"/>
      <c r="BE238" s="135"/>
      <c r="BF238" s="135"/>
      <c r="BG238" s="143"/>
      <c r="BH238" s="150"/>
      <c r="BI238" s="129"/>
      <c r="BJ238" s="129"/>
      <c r="BK238" s="150"/>
      <c r="BN238" s="148"/>
      <c r="BO238" s="148"/>
      <c r="BP238" s="156"/>
      <c r="BV238" s="371"/>
      <c r="BW238" s="371"/>
      <c r="BX238" s="371"/>
      <c r="BY238" s="371"/>
      <c r="BZ238" s="371"/>
      <c r="CA238" s="371"/>
      <c r="CB238" s="371"/>
      <c r="CC238" s="150"/>
      <c r="CD238" s="383" t="str">
        <f t="shared" si="9"/>
        <v/>
      </c>
      <c r="CE238" s="383" t="str">
        <f t="shared" si="10"/>
        <v/>
      </c>
      <c r="CF238" s="383"/>
      <c r="CG238" s="147"/>
    </row>
    <row r="239" spans="1:85" s="139" customFormat="1" ht="39.75" customHeight="1">
      <c r="A239" s="126"/>
      <c r="B239" s="128"/>
      <c r="C239" s="128"/>
      <c r="D239" s="128"/>
      <c r="E239" s="129"/>
      <c r="F239" s="129"/>
      <c r="G239" s="129"/>
      <c r="H239" s="130"/>
      <c r="I239" s="129"/>
      <c r="J239" s="131"/>
      <c r="K239" s="129"/>
      <c r="L239" s="94"/>
      <c r="M239" s="94"/>
      <c r="N239" s="94"/>
      <c r="O239" s="94"/>
      <c r="P239" s="94"/>
      <c r="Q239" s="94"/>
      <c r="R239" s="94"/>
      <c r="S239" s="94"/>
      <c r="T239" s="98"/>
      <c r="U239" s="129"/>
      <c r="V239" s="98"/>
      <c r="W239" s="129"/>
      <c r="X239" s="129"/>
      <c r="Y239" s="132"/>
      <c r="Z239" s="133"/>
      <c r="AA239" s="133"/>
      <c r="AB239" s="133"/>
      <c r="AC239" s="134"/>
      <c r="AD239" s="133"/>
      <c r="AE239" s="380"/>
      <c r="AF239" s="133"/>
      <c r="AG239" s="133"/>
      <c r="AH239" s="133"/>
      <c r="AI239" s="133"/>
      <c r="AJ239" s="133"/>
      <c r="AK239" s="133"/>
      <c r="AL239" s="133"/>
      <c r="AM239" s="133"/>
      <c r="AN239" s="133"/>
      <c r="AO239" s="133"/>
      <c r="AP239" s="133"/>
      <c r="AQ239" s="129"/>
      <c r="AR239" s="129"/>
      <c r="AS239" s="135"/>
      <c r="AT239" s="135"/>
      <c r="AU239" s="135"/>
      <c r="AV239" s="137"/>
      <c r="AW239" s="133"/>
      <c r="AX239" s="129"/>
      <c r="AY239" s="129"/>
      <c r="AZ239" s="147"/>
      <c r="BA239" s="129"/>
      <c r="BB239" s="129"/>
      <c r="BC239" s="135"/>
      <c r="BD239" s="135"/>
      <c r="BE239" s="135"/>
      <c r="BF239" s="135"/>
      <c r="BG239" s="143"/>
      <c r="BH239" s="150"/>
      <c r="BI239" s="129"/>
      <c r="BJ239" s="129"/>
      <c r="BK239" s="150"/>
      <c r="BN239" s="148"/>
      <c r="BO239" s="148"/>
      <c r="BP239" s="156"/>
      <c r="BV239" s="371"/>
      <c r="BW239" s="371"/>
      <c r="BX239" s="371"/>
      <c r="BY239" s="371"/>
      <c r="BZ239" s="371"/>
      <c r="CA239" s="371"/>
      <c r="CB239" s="371"/>
      <c r="CC239" s="150"/>
      <c r="CD239" s="383" t="str">
        <f t="shared" si="9"/>
        <v/>
      </c>
      <c r="CE239" s="383" t="str">
        <f t="shared" si="10"/>
        <v/>
      </c>
      <c r="CF239" s="383"/>
      <c r="CG239" s="147"/>
    </row>
    <row r="240" spans="1:85" s="139" customFormat="1" ht="39.75" customHeight="1">
      <c r="A240" s="126"/>
      <c r="B240" s="128"/>
      <c r="C240" s="128"/>
      <c r="D240" s="128"/>
      <c r="E240" s="129"/>
      <c r="F240" s="129"/>
      <c r="G240" s="129"/>
      <c r="H240" s="130"/>
      <c r="I240" s="129"/>
      <c r="J240" s="131"/>
      <c r="K240" s="129"/>
      <c r="L240" s="94"/>
      <c r="M240" s="94"/>
      <c r="N240" s="94"/>
      <c r="O240" s="94"/>
      <c r="P240" s="94"/>
      <c r="Q240" s="94"/>
      <c r="R240" s="94"/>
      <c r="S240" s="94"/>
      <c r="T240" s="98"/>
      <c r="U240" s="129"/>
      <c r="V240" s="98"/>
      <c r="W240" s="129"/>
      <c r="X240" s="129"/>
      <c r="Y240" s="132"/>
      <c r="Z240" s="133"/>
      <c r="AA240" s="133"/>
      <c r="AB240" s="133"/>
      <c r="AC240" s="134"/>
      <c r="AD240" s="133"/>
      <c r="AE240" s="380"/>
      <c r="AF240" s="133"/>
      <c r="AG240" s="133"/>
      <c r="AH240" s="133"/>
      <c r="AI240" s="133"/>
      <c r="AJ240" s="133"/>
      <c r="AK240" s="133"/>
      <c r="AL240" s="133"/>
      <c r="AM240" s="133"/>
      <c r="AN240" s="133"/>
      <c r="AO240" s="133"/>
      <c r="AP240" s="133"/>
      <c r="AQ240" s="129"/>
      <c r="AR240" s="129"/>
      <c r="AS240" s="135"/>
      <c r="AT240" s="135"/>
      <c r="AU240" s="135"/>
      <c r="AV240" s="137"/>
      <c r="AW240" s="133"/>
      <c r="AX240" s="129"/>
      <c r="AY240" s="129"/>
      <c r="AZ240" s="147"/>
      <c r="BA240" s="129"/>
      <c r="BB240" s="129"/>
      <c r="BC240" s="135"/>
      <c r="BD240" s="135"/>
      <c r="BE240" s="135"/>
      <c r="BF240" s="135"/>
      <c r="BG240" s="143"/>
      <c r="BH240" s="150"/>
      <c r="BI240" s="129"/>
      <c r="BJ240" s="129"/>
      <c r="BK240" s="150"/>
      <c r="BN240" s="148"/>
      <c r="BO240" s="148"/>
      <c r="BP240" s="156"/>
      <c r="BV240" s="371"/>
      <c r="BW240" s="371"/>
      <c r="BX240" s="371"/>
      <c r="BY240" s="371"/>
      <c r="BZ240" s="371"/>
      <c r="CA240" s="371"/>
      <c r="CB240" s="371"/>
      <c r="CC240" s="150"/>
      <c r="CD240" s="383" t="str">
        <f t="shared" si="9"/>
        <v/>
      </c>
      <c r="CE240" s="383" t="str">
        <f t="shared" si="10"/>
        <v/>
      </c>
      <c r="CF240" s="383"/>
      <c r="CG240" s="147"/>
    </row>
    <row r="241" spans="1:85" s="139" customFormat="1" ht="39.75" customHeight="1">
      <c r="A241" s="126"/>
      <c r="B241" s="128"/>
      <c r="C241" s="128"/>
      <c r="D241" s="128"/>
      <c r="E241" s="129"/>
      <c r="F241" s="129"/>
      <c r="G241" s="129"/>
      <c r="H241" s="130"/>
      <c r="I241" s="129"/>
      <c r="J241" s="131"/>
      <c r="K241" s="129"/>
      <c r="L241" s="94"/>
      <c r="M241" s="94"/>
      <c r="N241" s="94"/>
      <c r="O241" s="94"/>
      <c r="P241" s="94"/>
      <c r="Q241" s="94"/>
      <c r="R241" s="94"/>
      <c r="S241" s="94"/>
      <c r="T241" s="98"/>
      <c r="U241" s="129"/>
      <c r="V241" s="98"/>
      <c r="W241" s="129"/>
      <c r="X241" s="129"/>
      <c r="Y241" s="132"/>
      <c r="Z241" s="133"/>
      <c r="AA241" s="133"/>
      <c r="AB241" s="133"/>
      <c r="AC241" s="134"/>
      <c r="AD241" s="133"/>
      <c r="AE241" s="380"/>
      <c r="AF241" s="133"/>
      <c r="AG241" s="133"/>
      <c r="AH241" s="133"/>
      <c r="AI241" s="133"/>
      <c r="AJ241" s="133"/>
      <c r="AK241" s="133"/>
      <c r="AL241" s="133"/>
      <c r="AM241" s="133"/>
      <c r="AN241" s="133"/>
      <c r="AO241" s="133"/>
      <c r="AP241" s="133"/>
      <c r="AQ241" s="129"/>
      <c r="AR241" s="129"/>
      <c r="AS241" s="135"/>
      <c r="AT241" s="135"/>
      <c r="AU241" s="135"/>
      <c r="AV241" s="137"/>
      <c r="AW241" s="133"/>
      <c r="AX241" s="129"/>
      <c r="AY241" s="129"/>
      <c r="AZ241" s="147"/>
      <c r="BA241" s="129"/>
      <c r="BB241" s="129"/>
      <c r="BC241" s="135"/>
      <c r="BD241" s="135"/>
      <c r="BE241" s="135"/>
      <c r="BF241" s="135"/>
      <c r="BG241" s="143"/>
      <c r="BH241" s="150"/>
      <c r="BI241" s="129"/>
      <c r="BJ241" s="129"/>
      <c r="BK241" s="150"/>
      <c r="BN241" s="148"/>
      <c r="BO241" s="148"/>
      <c r="BP241" s="156"/>
      <c r="BV241" s="371"/>
      <c r="BW241" s="371"/>
      <c r="BX241" s="371"/>
      <c r="BY241" s="371"/>
      <c r="BZ241" s="371"/>
      <c r="CA241" s="371"/>
      <c r="CB241" s="371"/>
      <c r="CC241" s="150"/>
      <c r="CD241" s="383" t="str">
        <f t="shared" si="9"/>
        <v/>
      </c>
      <c r="CE241" s="383" t="str">
        <f t="shared" si="10"/>
        <v/>
      </c>
      <c r="CF241" s="383"/>
      <c r="CG241" s="147"/>
    </row>
    <row r="242" spans="1:85" s="139" customFormat="1" ht="39.75" customHeight="1">
      <c r="A242" s="126"/>
      <c r="B242" s="128"/>
      <c r="C242" s="128"/>
      <c r="D242" s="128"/>
      <c r="E242" s="129"/>
      <c r="F242" s="129"/>
      <c r="G242" s="129"/>
      <c r="H242" s="130"/>
      <c r="I242" s="129"/>
      <c r="J242" s="131"/>
      <c r="K242" s="129"/>
      <c r="L242" s="94"/>
      <c r="M242" s="94"/>
      <c r="N242" s="94"/>
      <c r="O242" s="94"/>
      <c r="P242" s="94"/>
      <c r="Q242" s="94"/>
      <c r="R242" s="94"/>
      <c r="S242" s="94"/>
      <c r="T242" s="98"/>
      <c r="U242" s="129"/>
      <c r="V242" s="98"/>
      <c r="W242" s="129"/>
      <c r="X242" s="129"/>
      <c r="Y242" s="132"/>
      <c r="Z242" s="133"/>
      <c r="AA242" s="133"/>
      <c r="AB242" s="133"/>
      <c r="AC242" s="134"/>
      <c r="AD242" s="133"/>
      <c r="AE242" s="380"/>
      <c r="AF242" s="133"/>
      <c r="AG242" s="133"/>
      <c r="AH242" s="133"/>
      <c r="AI242" s="133"/>
      <c r="AJ242" s="133"/>
      <c r="AK242" s="133"/>
      <c r="AL242" s="133"/>
      <c r="AM242" s="133"/>
      <c r="AN242" s="133"/>
      <c r="AO242" s="133"/>
      <c r="AP242" s="133"/>
      <c r="AQ242" s="129"/>
      <c r="AR242" s="129"/>
      <c r="AS242" s="135"/>
      <c r="AT242" s="135"/>
      <c r="AU242" s="135"/>
      <c r="AV242" s="137"/>
      <c r="AW242" s="133"/>
      <c r="AX242" s="129"/>
      <c r="AY242" s="129"/>
      <c r="AZ242" s="147"/>
      <c r="BA242" s="129"/>
      <c r="BB242" s="129"/>
      <c r="BC242" s="135"/>
      <c r="BD242" s="135"/>
      <c r="BE242" s="135"/>
      <c r="BF242" s="135"/>
      <c r="BG242" s="143"/>
      <c r="BH242" s="150"/>
      <c r="BI242" s="129"/>
      <c r="BJ242" s="129"/>
      <c r="BK242" s="150"/>
      <c r="BN242" s="148"/>
      <c r="BO242" s="148"/>
      <c r="BP242" s="156"/>
      <c r="BV242" s="371"/>
      <c r="BW242" s="371"/>
      <c r="BX242" s="371"/>
      <c r="BY242" s="371"/>
      <c r="BZ242" s="371"/>
      <c r="CA242" s="371"/>
      <c r="CB242" s="371"/>
      <c r="CC242" s="150"/>
      <c r="CD242" s="383" t="str">
        <f t="shared" si="9"/>
        <v/>
      </c>
      <c r="CE242" s="383" t="str">
        <f t="shared" si="10"/>
        <v/>
      </c>
      <c r="CF242" s="383"/>
      <c r="CG242" s="147"/>
    </row>
    <row r="243" spans="1:85" s="139" customFormat="1" ht="39.75" customHeight="1">
      <c r="A243" s="126"/>
      <c r="B243" s="128"/>
      <c r="C243" s="128"/>
      <c r="D243" s="128"/>
      <c r="E243" s="129"/>
      <c r="F243" s="129"/>
      <c r="G243" s="129"/>
      <c r="H243" s="130"/>
      <c r="I243" s="129"/>
      <c r="J243" s="131"/>
      <c r="K243" s="129"/>
      <c r="L243" s="94"/>
      <c r="M243" s="94"/>
      <c r="N243" s="94"/>
      <c r="O243" s="94"/>
      <c r="P243" s="94"/>
      <c r="Q243" s="94"/>
      <c r="R243" s="94"/>
      <c r="S243" s="94"/>
      <c r="T243" s="98"/>
      <c r="U243" s="129"/>
      <c r="V243" s="98"/>
      <c r="W243" s="129"/>
      <c r="X243" s="129"/>
      <c r="Y243" s="132"/>
      <c r="Z243" s="133"/>
      <c r="AA243" s="133"/>
      <c r="AB243" s="133"/>
      <c r="AC243" s="134"/>
      <c r="AD243" s="133"/>
      <c r="AE243" s="380"/>
      <c r="AF243" s="133"/>
      <c r="AG243" s="133"/>
      <c r="AH243" s="133"/>
      <c r="AI243" s="133"/>
      <c r="AJ243" s="133"/>
      <c r="AK243" s="133"/>
      <c r="AL243" s="133"/>
      <c r="AM243" s="133"/>
      <c r="AN243" s="133"/>
      <c r="AO243" s="133"/>
      <c r="AP243" s="133"/>
      <c r="AQ243" s="129"/>
      <c r="AR243" s="129"/>
      <c r="AS243" s="135"/>
      <c r="AT243" s="135"/>
      <c r="AU243" s="135"/>
      <c r="AV243" s="137"/>
      <c r="AW243" s="133"/>
      <c r="AX243" s="129"/>
      <c r="AY243" s="129"/>
      <c r="AZ243" s="147"/>
      <c r="BA243" s="129"/>
      <c r="BB243" s="129"/>
      <c r="BC243" s="135"/>
      <c r="BD243" s="135"/>
      <c r="BE243" s="135"/>
      <c r="BF243" s="135"/>
      <c r="BG243" s="143"/>
      <c r="BH243" s="150"/>
      <c r="BI243" s="129"/>
      <c r="BJ243" s="129"/>
      <c r="BK243" s="150"/>
      <c r="BN243" s="148"/>
      <c r="BO243" s="148"/>
      <c r="BP243" s="156"/>
      <c r="BV243" s="371"/>
      <c r="BW243" s="371"/>
      <c r="BX243" s="371"/>
      <c r="BY243" s="371"/>
      <c r="BZ243" s="371"/>
      <c r="CA243" s="371"/>
      <c r="CB243" s="371"/>
      <c r="CC243" s="150"/>
      <c r="CD243" s="383" t="str">
        <f t="shared" si="9"/>
        <v/>
      </c>
      <c r="CE243" s="383" t="str">
        <f t="shared" si="10"/>
        <v/>
      </c>
      <c r="CF243" s="383"/>
      <c r="CG243" s="147"/>
    </row>
    <row r="244" spans="1:85" s="139" customFormat="1" ht="39.75" customHeight="1">
      <c r="A244" s="126"/>
      <c r="B244" s="128"/>
      <c r="C244" s="128"/>
      <c r="D244" s="128"/>
      <c r="E244" s="129"/>
      <c r="F244" s="129"/>
      <c r="G244" s="129"/>
      <c r="H244" s="130"/>
      <c r="I244" s="129"/>
      <c r="J244" s="131"/>
      <c r="K244" s="129"/>
      <c r="L244" s="94"/>
      <c r="M244" s="94"/>
      <c r="N244" s="94"/>
      <c r="O244" s="94"/>
      <c r="P244" s="94"/>
      <c r="Q244" s="94"/>
      <c r="R244" s="94"/>
      <c r="S244" s="94"/>
      <c r="T244" s="98"/>
      <c r="U244" s="129"/>
      <c r="V244" s="98"/>
      <c r="W244" s="129"/>
      <c r="X244" s="129"/>
      <c r="Y244" s="132"/>
      <c r="Z244" s="133"/>
      <c r="AA244" s="133"/>
      <c r="AB244" s="133"/>
      <c r="AC244" s="134"/>
      <c r="AD244" s="133"/>
      <c r="AE244" s="380"/>
      <c r="AF244" s="133"/>
      <c r="AG244" s="133"/>
      <c r="AH244" s="133"/>
      <c r="AI244" s="133"/>
      <c r="AJ244" s="133"/>
      <c r="AK244" s="133"/>
      <c r="AL244" s="133"/>
      <c r="AM244" s="133"/>
      <c r="AN244" s="133"/>
      <c r="AO244" s="133"/>
      <c r="AP244" s="133"/>
      <c r="AQ244" s="129"/>
      <c r="AR244" s="129"/>
      <c r="AS244" s="135"/>
      <c r="AT244" s="135"/>
      <c r="AU244" s="135"/>
      <c r="AV244" s="137"/>
      <c r="AW244" s="133"/>
      <c r="AX244" s="129"/>
      <c r="AY244" s="129"/>
      <c r="AZ244" s="147"/>
      <c r="BA244" s="129"/>
      <c r="BB244" s="129"/>
      <c r="BC244" s="135"/>
      <c r="BD244" s="135"/>
      <c r="BE244" s="135"/>
      <c r="BF244" s="135"/>
      <c r="BG244" s="143"/>
      <c r="BH244" s="150"/>
      <c r="BI244" s="129"/>
      <c r="BJ244" s="129"/>
      <c r="BK244" s="150"/>
      <c r="BN244" s="148"/>
      <c r="BO244" s="148"/>
      <c r="BP244" s="156"/>
      <c r="BV244" s="371"/>
      <c r="BW244" s="371"/>
      <c r="BX244" s="371"/>
      <c r="BY244" s="371"/>
      <c r="BZ244" s="371"/>
      <c r="CA244" s="371"/>
      <c r="CB244" s="371"/>
      <c r="CC244" s="150"/>
      <c r="CD244" s="383" t="str">
        <f t="shared" si="9"/>
        <v/>
      </c>
      <c r="CE244" s="383" t="str">
        <f t="shared" si="10"/>
        <v/>
      </c>
      <c r="CF244" s="383"/>
      <c r="CG244" s="147"/>
    </row>
    <row r="245" spans="1:85" s="139" customFormat="1" ht="39.75" customHeight="1">
      <c r="A245" s="126"/>
      <c r="B245" s="128"/>
      <c r="C245" s="128"/>
      <c r="D245" s="128"/>
      <c r="E245" s="129"/>
      <c r="F245" s="129"/>
      <c r="G245" s="129"/>
      <c r="H245" s="130"/>
      <c r="I245" s="129"/>
      <c r="J245" s="131"/>
      <c r="K245" s="129"/>
      <c r="L245" s="94"/>
      <c r="M245" s="94"/>
      <c r="N245" s="94"/>
      <c r="O245" s="94"/>
      <c r="P245" s="94"/>
      <c r="Q245" s="94"/>
      <c r="R245" s="94"/>
      <c r="S245" s="94"/>
      <c r="T245" s="98"/>
      <c r="U245" s="129"/>
      <c r="V245" s="98"/>
      <c r="W245" s="129"/>
      <c r="X245" s="129"/>
      <c r="Y245" s="132"/>
      <c r="Z245" s="133"/>
      <c r="AA245" s="133"/>
      <c r="AB245" s="133"/>
      <c r="AC245" s="134"/>
      <c r="AD245" s="133"/>
      <c r="AE245" s="380"/>
      <c r="AF245" s="133"/>
      <c r="AG245" s="133"/>
      <c r="AH245" s="133"/>
      <c r="AI245" s="133"/>
      <c r="AJ245" s="133"/>
      <c r="AK245" s="133"/>
      <c r="AL245" s="133"/>
      <c r="AM245" s="133"/>
      <c r="AN245" s="133"/>
      <c r="AO245" s="133"/>
      <c r="AP245" s="133"/>
      <c r="AQ245" s="129"/>
      <c r="AR245" s="129"/>
      <c r="AS245" s="135"/>
      <c r="AT245" s="135"/>
      <c r="AU245" s="135"/>
      <c r="AV245" s="137"/>
      <c r="AW245" s="133"/>
      <c r="AX245" s="129"/>
      <c r="AY245" s="129"/>
      <c r="AZ245" s="147"/>
      <c r="BA245" s="129"/>
      <c r="BB245" s="129"/>
      <c r="BC245" s="135"/>
      <c r="BD245" s="135"/>
      <c r="BE245" s="135"/>
      <c r="BF245" s="135"/>
      <c r="BG245" s="143"/>
      <c r="BH245" s="150"/>
      <c r="BI245" s="129"/>
      <c r="BJ245" s="129"/>
      <c r="BK245" s="150"/>
      <c r="BN245" s="148"/>
      <c r="BO245" s="148"/>
      <c r="BP245" s="156"/>
      <c r="BV245" s="371"/>
      <c r="BW245" s="371"/>
      <c r="BX245" s="371"/>
      <c r="BY245" s="371"/>
      <c r="BZ245" s="371"/>
      <c r="CA245" s="371"/>
      <c r="CB245" s="371"/>
      <c r="CC245" s="150"/>
      <c r="CD245" s="383" t="str">
        <f t="shared" si="9"/>
        <v/>
      </c>
      <c r="CE245" s="383" t="str">
        <f t="shared" si="10"/>
        <v/>
      </c>
      <c r="CF245" s="383"/>
      <c r="CG245" s="147"/>
    </row>
    <row r="246" spans="1:85" s="139" customFormat="1" ht="39.75" customHeight="1">
      <c r="A246" s="126"/>
      <c r="B246" s="128"/>
      <c r="C246" s="128"/>
      <c r="D246" s="128"/>
      <c r="E246" s="129"/>
      <c r="F246" s="129"/>
      <c r="G246" s="129"/>
      <c r="H246" s="130"/>
      <c r="I246" s="129"/>
      <c r="J246" s="131"/>
      <c r="K246" s="129"/>
      <c r="L246" s="94"/>
      <c r="M246" s="94"/>
      <c r="N246" s="94"/>
      <c r="O246" s="94"/>
      <c r="P246" s="94"/>
      <c r="Q246" s="94"/>
      <c r="R246" s="94"/>
      <c r="S246" s="94"/>
      <c r="T246" s="98"/>
      <c r="U246" s="129"/>
      <c r="V246" s="98"/>
      <c r="W246" s="129"/>
      <c r="X246" s="129"/>
      <c r="Y246" s="132"/>
      <c r="Z246" s="133"/>
      <c r="AA246" s="133"/>
      <c r="AB246" s="133"/>
      <c r="AC246" s="134"/>
      <c r="AD246" s="133"/>
      <c r="AE246" s="380"/>
      <c r="AF246" s="133"/>
      <c r="AG246" s="133"/>
      <c r="AH246" s="133"/>
      <c r="AI246" s="133"/>
      <c r="AJ246" s="133"/>
      <c r="AK246" s="133"/>
      <c r="AL246" s="133"/>
      <c r="AM246" s="133"/>
      <c r="AN246" s="133"/>
      <c r="AO246" s="133"/>
      <c r="AP246" s="133"/>
      <c r="AQ246" s="129"/>
      <c r="AR246" s="129"/>
      <c r="AS246" s="135"/>
      <c r="AT246" s="135"/>
      <c r="AU246" s="135"/>
      <c r="AV246" s="137"/>
      <c r="AW246" s="133"/>
      <c r="AX246" s="129"/>
      <c r="AY246" s="129"/>
      <c r="AZ246" s="147"/>
      <c r="BA246" s="129"/>
      <c r="BB246" s="129"/>
      <c r="BC246" s="135"/>
      <c r="BD246" s="135"/>
      <c r="BE246" s="135"/>
      <c r="BF246" s="135"/>
      <c r="BG246" s="143"/>
      <c r="BH246" s="150"/>
      <c r="BI246" s="129"/>
      <c r="BJ246" s="129"/>
      <c r="BK246" s="150"/>
      <c r="BN246" s="148"/>
      <c r="BO246" s="148"/>
      <c r="BP246" s="156"/>
      <c r="BV246" s="371"/>
      <c r="BW246" s="371"/>
      <c r="BX246" s="371"/>
      <c r="BY246" s="371"/>
      <c r="BZ246" s="371"/>
      <c r="CA246" s="371"/>
      <c r="CB246" s="371"/>
      <c r="CC246" s="150"/>
      <c r="CD246" s="383" t="str">
        <f t="shared" si="9"/>
        <v/>
      </c>
      <c r="CE246" s="383" t="str">
        <f t="shared" si="10"/>
        <v/>
      </c>
      <c r="CF246" s="383"/>
      <c r="CG246" s="147"/>
    </row>
    <row r="247" spans="1:85" s="139" customFormat="1" ht="39.75" customHeight="1">
      <c r="A247" s="126"/>
      <c r="B247" s="128"/>
      <c r="C247" s="128"/>
      <c r="D247" s="128"/>
      <c r="E247" s="129"/>
      <c r="F247" s="129"/>
      <c r="G247" s="129"/>
      <c r="H247" s="130"/>
      <c r="I247" s="129"/>
      <c r="J247" s="131"/>
      <c r="K247" s="129"/>
      <c r="L247" s="94"/>
      <c r="M247" s="94"/>
      <c r="N247" s="94"/>
      <c r="O247" s="94"/>
      <c r="P247" s="94"/>
      <c r="Q247" s="94"/>
      <c r="R247" s="94"/>
      <c r="S247" s="94"/>
      <c r="T247" s="98"/>
      <c r="U247" s="129"/>
      <c r="V247" s="98"/>
      <c r="W247" s="129"/>
      <c r="X247" s="129"/>
      <c r="Y247" s="132"/>
      <c r="Z247" s="133"/>
      <c r="AA247" s="133"/>
      <c r="AB247" s="133"/>
      <c r="AC247" s="134"/>
      <c r="AD247" s="133"/>
      <c r="AE247" s="380"/>
      <c r="AF247" s="133"/>
      <c r="AG247" s="133"/>
      <c r="AH247" s="133"/>
      <c r="AI247" s="133"/>
      <c r="AJ247" s="133"/>
      <c r="AK247" s="133"/>
      <c r="AL247" s="133"/>
      <c r="AM247" s="133"/>
      <c r="AN247" s="133"/>
      <c r="AO247" s="133"/>
      <c r="AP247" s="133"/>
      <c r="AQ247" s="129"/>
      <c r="AR247" s="129"/>
      <c r="AS247" s="135"/>
      <c r="AT247" s="135"/>
      <c r="AU247" s="135"/>
      <c r="AV247" s="137"/>
      <c r="AW247" s="133"/>
      <c r="AX247" s="129"/>
      <c r="AY247" s="129"/>
      <c r="AZ247" s="147"/>
      <c r="BA247" s="129"/>
      <c r="BB247" s="129"/>
      <c r="BC247" s="135"/>
      <c r="BD247" s="135"/>
      <c r="BE247" s="135"/>
      <c r="BF247" s="135"/>
      <c r="BG247" s="143"/>
      <c r="BH247" s="150"/>
      <c r="BI247" s="129"/>
      <c r="BJ247" s="129"/>
      <c r="BK247" s="150"/>
      <c r="BN247" s="148"/>
      <c r="BO247" s="148"/>
      <c r="BP247" s="156"/>
      <c r="BV247" s="371"/>
      <c r="BW247" s="371"/>
      <c r="BX247" s="371"/>
      <c r="BY247" s="371"/>
      <c r="BZ247" s="371"/>
      <c r="CA247" s="371"/>
      <c r="CB247" s="371"/>
      <c r="CC247" s="150"/>
      <c r="CD247" s="383" t="str">
        <f t="shared" si="9"/>
        <v/>
      </c>
      <c r="CE247" s="383" t="str">
        <f t="shared" si="10"/>
        <v/>
      </c>
      <c r="CF247" s="383"/>
      <c r="CG247" s="147"/>
    </row>
    <row r="248" spans="1:85" s="139" customFormat="1" ht="39.75" customHeight="1">
      <c r="A248" s="126"/>
      <c r="B248" s="128"/>
      <c r="C248" s="128"/>
      <c r="D248" s="128"/>
      <c r="E248" s="129"/>
      <c r="F248" s="129"/>
      <c r="G248" s="129"/>
      <c r="H248" s="130"/>
      <c r="I248" s="129"/>
      <c r="J248" s="131"/>
      <c r="K248" s="129"/>
      <c r="L248" s="94"/>
      <c r="M248" s="94"/>
      <c r="N248" s="94"/>
      <c r="O248" s="94"/>
      <c r="P248" s="94"/>
      <c r="Q248" s="94"/>
      <c r="R248" s="94"/>
      <c r="S248" s="94"/>
      <c r="T248" s="98"/>
      <c r="U248" s="129"/>
      <c r="V248" s="98"/>
      <c r="W248" s="129"/>
      <c r="X248" s="129"/>
      <c r="Y248" s="132"/>
      <c r="Z248" s="133"/>
      <c r="AA248" s="133"/>
      <c r="AB248" s="133"/>
      <c r="AC248" s="134"/>
      <c r="AD248" s="133"/>
      <c r="AE248" s="380"/>
      <c r="AF248" s="133"/>
      <c r="AG248" s="133"/>
      <c r="AH248" s="133"/>
      <c r="AI248" s="133"/>
      <c r="AJ248" s="133"/>
      <c r="AK248" s="133"/>
      <c r="AL248" s="133"/>
      <c r="AM248" s="133"/>
      <c r="AN248" s="133"/>
      <c r="AO248" s="133"/>
      <c r="AP248" s="133"/>
      <c r="AQ248" s="129"/>
      <c r="AR248" s="129"/>
      <c r="AS248" s="135"/>
      <c r="AT248" s="135"/>
      <c r="AU248" s="135"/>
      <c r="AV248" s="137"/>
      <c r="AW248" s="133"/>
      <c r="AX248" s="129"/>
      <c r="AY248" s="129"/>
      <c r="AZ248" s="147"/>
      <c r="BA248" s="129"/>
      <c r="BB248" s="129"/>
      <c r="BC248" s="135"/>
      <c r="BD248" s="135"/>
      <c r="BE248" s="135"/>
      <c r="BF248" s="135"/>
      <c r="BG248" s="143"/>
      <c r="BH248" s="150"/>
      <c r="BI248" s="129"/>
      <c r="BJ248" s="129"/>
      <c r="BK248" s="150"/>
      <c r="BN248" s="148"/>
      <c r="BO248" s="148"/>
      <c r="BP248" s="156"/>
      <c r="BV248" s="371"/>
      <c r="BW248" s="371"/>
      <c r="BX248" s="371"/>
      <c r="BY248" s="371"/>
      <c r="BZ248" s="371"/>
      <c r="CA248" s="371"/>
      <c r="CB248" s="371"/>
      <c r="CC248" s="150"/>
      <c r="CD248" s="383" t="str">
        <f t="shared" si="9"/>
        <v/>
      </c>
      <c r="CE248" s="383" t="str">
        <f t="shared" si="10"/>
        <v/>
      </c>
      <c r="CF248" s="383"/>
      <c r="CG248" s="147"/>
    </row>
    <row r="249" spans="1:85" s="139" customFormat="1" ht="39.75" customHeight="1">
      <c r="A249" s="126"/>
      <c r="B249" s="128"/>
      <c r="C249" s="128"/>
      <c r="D249" s="128"/>
      <c r="E249" s="129"/>
      <c r="F249" s="129"/>
      <c r="G249" s="129"/>
      <c r="H249" s="130"/>
      <c r="I249" s="129"/>
      <c r="J249" s="131"/>
      <c r="K249" s="129"/>
      <c r="L249" s="94"/>
      <c r="M249" s="94"/>
      <c r="N249" s="94"/>
      <c r="O249" s="94"/>
      <c r="P249" s="94"/>
      <c r="Q249" s="94"/>
      <c r="R249" s="94"/>
      <c r="S249" s="94"/>
      <c r="T249" s="98"/>
      <c r="U249" s="129"/>
      <c r="V249" s="98"/>
      <c r="W249" s="129"/>
      <c r="X249" s="129"/>
      <c r="Y249" s="132"/>
      <c r="Z249" s="133"/>
      <c r="AA249" s="133"/>
      <c r="AB249" s="133"/>
      <c r="AC249" s="134"/>
      <c r="AD249" s="133"/>
      <c r="AE249" s="380"/>
      <c r="AF249" s="133"/>
      <c r="AG249" s="133"/>
      <c r="AH249" s="133"/>
      <c r="AI249" s="133"/>
      <c r="AJ249" s="133"/>
      <c r="AK249" s="133"/>
      <c r="AL249" s="133"/>
      <c r="AM249" s="133"/>
      <c r="AN249" s="133"/>
      <c r="AO249" s="133"/>
      <c r="AP249" s="133"/>
      <c r="AQ249" s="129"/>
      <c r="AR249" s="129"/>
      <c r="AS249" s="135"/>
      <c r="AT249" s="135"/>
      <c r="AU249" s="135"/>
      <c r="AV249" s="137"/>
      <c r="AW249" s="133"/>
      <c r="AX249" s="129"/>
      <c r="AY249" s="129"/>
      <c r="AZ249" s="147"/>
      <c r="BA249" s="129"/>
      <c r="BB249" s="129"/>
      <c r="BC249" s="135"/>
      <c r="BD249" s="135"/>
      <c r="BE249" s="135"/>
      <c r="BF249" s="135"/>
      <c r="BG249" s="143"/>
      <c r="BH249" s="150"/>
      <c r="BI249" s="129"/>
      <c r="BJ249" s="129"/>
      <c r="BK249" s="150"/>
      <c r="BN249" s="148"/>
      <c r="BO249" s="148"/>
      <c r="BP249" s="156"/>
      <c r="BV249" s="371"/>
      <c r="BW249" s="371"/>
      <c r="BX249" s="371"/>
      <c r="BY249" s="371"/>
      <c r="BZ249" s="371"/>
      <c r="CA249" s="371"/>
      <c r="CB249" s="371"/>
      <c r="CC249" s="150"/>
      <c r="CD249" s="383" t="str">
        <f t="shared" si="9"/>
        <v/>
      </c>
      <c r="CE249" s="383" t="str">
        <f t="shared" si="10"/>
        <v/>
      </c>
      <c r="CF249" s="383"/>
      <c r="CG249" s="147"/>
    </row>
    <row r="250" spans="1:85" s="139" customFormat="1" ht="39.75" customHeight="1">
      <c r="A250" s="126"/>
      <c r="B250" s="128"/>
      <c r="C250" s="128"/>
      <c r="D250" s="128"/>
      <c r="E250" s="129"/>
      <c r="F250" s="129"/>
      <c r="G250" s="129"/>
      <c r="H250" s="130"/>
      <c r="I250" s="129"/>
      <c r="J250" s="131"/>
      <c r="K250" s="129"/>
      <c r="L250" s="94"/>
      <c r="M250" s="94"/>
      <c r="N250" s="94"/>
      <c r="O250" s="94"/>
      <c r="P250" s="94"/>
      <c r="Q250" s="94"/>
      <c r="R250" s="94"/>
      <c r="S250" s="94"/>
      <c r="T250" s="98"/>
      <c r="U250" s="129"/>
      <c r="V250" s="98"/>
      <c r="W250" s="129"/>
      <c r="X250" s="129"/>
      <c r="Y250" s="132"/>
      <c r="Z250" s="133"/>
      <c r="AA250" s="133"/>
      <c r="AB250" s="133"/>
      <c r="AC250" s="134"/>
      <c r="AD250" s="133"/>
      <c r="AE250" s="380"/>
      <c r="AF250" s="133"/>
      <c r="AG250" s="133"/>
      <c r="AH250" s="133"/>
      <c r="AI250" s="133"/>
      <c r="AJ250" s="133"/>
      <c r="AK250" s="133"/>
      <c r="AL250" s="133"/>
      <c r="AM250" s="133"/>
      <c r="AN250" s="133"/>
      <c r="AO250" s="133"/>
      <c r="AP250" s="133"/>
      <c r="AQ250" s="129"/>
      <c r="AR250" s="129"/>
      <c r="AS250" s="135"/>
      <c r="AT250" s="135"/>
      <c r="AU250" s="135"/>
      <c r="AV250" s="137"/>
      <c r="AW250" s="133"/>
      <c r="AX250" s="129"/>
      <c r="AY250" s="129"/>
      <c r="AZ250" s="147"/>
      <c r="BA250" s="129"/>
      <c r="BB250" s="129"/>
      <c r="BC250" s="135"/>
      <c r="BD250" s="135"/>
      <c r="BE250" s="135"/>
      <c r="BF250" s="135"/>
      <c r="BG250" s="143"/>
      <c r="BH250" s="150"/>
      <c r="BI250" s="129"/>
      <c r="BJ250" s="129"/>
      <c r="BK250" s="150"/>
      <c r="BN250" s="148"/>
      <c r="BO250" s="148"/>
      <c r="BP250" s="156"/>
      <c r="BV250" s="371"/>
      <c r="BW250" s="371"/>
      <c r="BX250" s="371"/>
      <c r="BY250" s="371"/>
      <c r="BZ250" s="371"/>
      <c r="CA250" s="371"/>
      <c r="CB250" s="371"/>
      <c r="CC250" s="150"/>
      <c r="CD250" s="383" t="str">
        <f t="shared" si="9"/>
        <v/>
      </c>
      <c r="CE250" s="383" t="str">
        <f t="shared" si="10"/>
        <v/>
      </c>
      <c r="CF250" s="383"/>
      <c r="CG250" s="147"/>
    </row>
    <row r="251" spans="1:85" s="139" customFormat="1" ht="39.75" customHeight="1">
      <c r="A251" s="126"/>
      <c r="B251" s="128"/>
      <c r="C251" s="128"/>
      <c r="D251" s="128"/>
      <c r="E251" s="129"/>
      <c r="F251" s="129"/>
      <c r="G251" s="129"/>
      <c r="H251" s="130"/>
      <c r="I251" s="129"/>
      <c r="J251" s="131"/>
      <c r="K251" s="129"/>
      <c r="L251" s="94"/>
      <c r="M251" s="94"/>
      <c r="N251" s="94"/>
      <c r="O251" s="94"/>
      <c r="P251" s="94"/>
      <c r="Q251" s="94"/>
      <c r="R251" s="94"/>
      <c r="S251" s="94"/>
      <c r="T251" s="98"/>
      <c r="U251" s="129"/>
      <c r="V251" s="98"/>
      <c r="W251" s="129"/>
      <c r="X251" s="129"/>
      <c r="Y251" s="132"/>
      <c r="Z251" s="133"/>
      <c r="AA251" s="133"/>
      <c r="AB251" s="133"/>
      <c r="AC251" s="134"/>
      <c r="AD251" s="133"/>
      <c r="AE251" s="380"/>
      <c r="AF251" s="133"/>
      <c r="AG251" s="133"/>
      <c r="AH251" s="133"/>
      <c r="AI251" s="133"/>
      <c r="AJ251" s="133"/>
      <c r="AK251" s="133"/>
      <c r="AL251" s="133"/>
      <c r="AM251" s="133"/>
      <c r="AN251" s="133"/>
      <c r="AO251" s="133"/>
      <c r="AP251" s="133"/>
      <c r="AQ251" s="129"/>
      <c r="AR251" s="129"/>
      <c r="AS251" s="135"/>
      <c r="AT251" s="135"/>
      <c r="AU251" s="135"/>
      <c r="AV251" s="137"/>
      <c r="AW251" s="133"/>
      <c r="AX251" s="129"/>
      <c r="AY251" s="129"/>
      <c r="AZ251" s="147"/>
      <c r="BA251" s="129"/>
      <c r="BB251" s="129"/>
      <c r="BC251" s="135"/>
      <c r="BD251" s="135"/>
      <c r="BE251" s="135"/>
      <c r="BF251" s="135"/>
      <c r="BG251" s="143"/>
      <c r="BH251" s="150"/>
      <c r="BI251" s="129"/>
      <c r="BJ251" s="129"/>
      <c r="BK251" s="150"/>
      <c r="BN251" s="148"/>
      <c r="BO251" s="148"/>
      <c r="BP251" s="156"/>
      <c r="BV251" s="371"/>
      <c r="BW251" s="371"/>
      <c r="BX251" s="371"/>
      <c r="BY251" s="371"/>
      <c r="BZ251" s="371"/>
      <c r="CA251" s="371"/>
      <c r="CB251" s="371"/>
      <c r="CC251" s="150"/>
      <c r="CD251" s="383" t="str">
        <f t="shared" si="9"/>
        <v/>
      </c>
      <c r="CE251" s="383" t="str">
        <f t="shared" si="10"/>
        <v/>
      </c>
      <c r="CF251" s="383"/>
      <c r="CG251" s="147"/>
    </row>
    <row r="252" spans="1:85" s="139" customFormat="1" ht="39.75" customHeight="1">
      <c r="A252" s="126"/>
      <c r="B252" s="128"/>
      <c r="C252" s="128"/>
      <c r="D252" s="128"/>
      <c r="E252" s="129"/>
      <c r="F252" s="129"/>
      <c r="G252" s="129"/>
      <c r="H252" s="130"/>
      <c r="I252" s="129"/>
      <c r="J252" s="131"/>
      <c r="K252" s="129"/>
      <c r="L252" s="94"/>
      <c r="M252" s="94"/>
      <c r="N252" s="94"/>
      <c r="O252" s="94"/>
      <c r="P252" s="94"/>
      <c r="Q252" s="94"/>
      <c r="R252" s="94"/>
      <c r="S252" s="94"/>
      <c r="T252" s="98"/>
      <c r="U252" s="129"/>
      <c r="V252" s="98"/>
      <c r="W252" s="129"/>
      <c r="X252" s="129"/>
      <c r="Y252" s="132"/>
      <c r="Z252" s="133"/>
      <c r="AA252" s="133"/>
      <c r="AB252" s="133"/>
      <c r="AC252" s="134"/>
      <c r="AD252" s="133"/>
      <c r="AE252" s="380"/>
      <c r="AF252" s="133"/>
      <c r="AG252" s="133"/>
      <c r="AH252" s="133"/>
      <c r="AI252" s="133"/>
      <c r="AJ252" s="133"/>
      <c r="AK252" s="133"/>
      <c r="AL252" s="133"/>
      <c r="AM252" s="133"/>
      <c r="AN252" s="133"/>
      <c r="AO252" s="133"/>
      <c r="AP252" s="133"/>
      <c r="AQ252" s="129"/>
      <c r="AR252" s="129"/>
      <c r="AS252" s="135"/>
      <c r="AT252" s="135"/>
      <c r="AU252" s="135"/>
      <c r="AV252" s="137"/>
      <c r="AW252" s="133"/>
      <c r="AX252" s="129"/>
      <c r="AY252" s="129"/>
      <c r="AZ252" s="147"/>
      <c r="BA252" s="129"/>
      <c r="BB252" s="129"/>
      <c r="BC252" s="135"/>
      <c r="BD252" s="135"/>
      <c r="BE252" s="135"/>
      <c r="BF252" s="135"/>
      <c r="BG252" s="143"/>
      <c r="BH252" s="150"/>
      <c r="BI252" s="129"/>
      <c r="BJ252" s="129"/>
      <c r="BK252" s="150"/>
      <c r="BN252" s="148"/>
      <c r="BO252" s="148"/>
      <c r="BP252" s="156"/>
      <c r="BV252" s="371"/>
      <c r="BW252" s="371"/>
      <c r="BX252" s="371"/>
      <c r="BY252" s="371"/>
      <c r="BZ252" s="371"/>
      <c r="CA252" s="371"/>
      <c r="CB252" s="371"/>
      <c r="CC252" s="150"/>
      <c r="CD252" s="383" t="str">
        <f t="shared" si="9"/>
        <v/>
      </c>
      <c r="CE252" s="383" t="str">
        <f t="shared" si="10"/>
        <v/>
      </c>
      <c r="CF252" s="383"/>
      <c r="CG252" s="147"/>
    </row>
    <row r="253" spans="1:85" s="139" customFormat="1" ht="39.75" customHeight="1">
      <c r="A253" s="126"/>
      <c r="B253" s="128"/>
      <c r="C253" s="128"/>
      <c r="D253" s="128"/>
      <c r="E253" s="129"/>
      <c r="F253" s="129"/>
      <c r="G253" s="129"/>
      <c r="H253" s="130"/>
      <c r="I253" s="129"/>
      <c r="J253" s="131"/>
      <c r="K253" s="129"/>
      <c r="L253" s="94"/>
      <c r="M253" s="94"/>
      <c r="N253" s="94"/>
      <c r="O253" s="94"/>
      <c r="P253" s="94"/>
      <c r="Q253" s="94"/>
      <c r="R253" s="94"/>
      <c r="S253" s="94"/>
      <c r="T253" s="98"/>
      <c r="U253" s="129"/>
      <c r="V253" s="98"/>
      <c r="W253" s="129"/>
      <c r="X253" s="129"/>
      <c r="Y253" s="132"/>
      <c r="Z253" s="133"/>
      <c r="AA253" s="133"/>
      <c r="AB253" s="133"/>
      <c r="AC253" s="134"/>
      <c r="AD253" s="133"/>
      <c r="AE253" s="380"/>
      <c r="AF253" s="133"/>
      <c r="AG253" s="133"/>
      <c r="AH253" s="133"/>
      <c r="AI253" s="133"/>
      <c r="AJ253" s="133"/>
      <c r="AK253" s="133"/>
      <c r="AL253" s="133"/>
      <c r="AM253" s="133"/>
      <c r="AN253" s="133"/>
      <c r="AO253" s="133"/>
      <c r="AP253" s="133"/>
      <c r="AQ253" s="129"/>
      <c r="AR253" s="129"/>
      <c r="AS253" s="135"/>
      <c r="AT253" s="135"/>
      <c r="AU253" s="135"/>
      <c r="AV253" s="137"/>
      <c r="AW253" s="133"/>
      <c r="AX253" s="129"/>
      <c r="AY253" s="129"/>
      <c r="AZ253" s="147"/>
      <c r="BA253" s="129"/>
      <c r="BB253" s="129"/>
      <c r="BC253" s="135"/>
      <c r="BD253" s="135"/>
      <c r="BE253" s="135"/>
      <c r="BF253" s="135"/>
      <c r="BG253" s="143"/>
      <c r="BH253" s="150"/>
      <c r="BI253" s="129"/>
      <c r="BJ253" s="129"/>
      <c r="BK253" s="150"/>
      <c r="BN253" s="148"/>
      <c r="BO253" s="148"/>
      <c r="BP253" s="156"/>
      <c r="BV253" s="371"/>
      <c r="BW253" s="371"/>
      <c r="BX253" s="371"/>
      <c r="BY253" s="371"/>
      <c r="BZ253" s="371"/>
      <c r="CA253" s="371"/>
      <c r="CB253" s="371"/>
      <c r="CC253" s="150"/>
      <c r="CD253" s="383" t="str">
        <f t="shared" si="9"/>
        <v/>
      </c>
      <c r="CE253" s="383" t="str">
        <f t="shared" si="10"/>
        <v/>
      </c>
      <c r="CF253" s="383"/>
      <c r="CG253" s="147"/>
    </row>
    <row r="254" spans="1:85" s="139" customFormat="1" ht="39.75" customHeight="1">
      <c r="A254" s="126"/>
      <c r="B254" s="128"/>
      <c r="C254" s="128"/>
      <c r="D254" s="128"/>
      <c r="E254" s="129"/>
      <c r="F254" s="129"/>
      <c r="G254" s="129"/>
      <c r="H254" s="130"/>
      <c r="I254" s="129"/>
      <c r="J254" s="131"/>
      <c r="K254" s="129"/>
      <c r="L254" s="94"/>
      <c r="M254" s="94"/>
      <c r="N254" s="94"/>
      <c r="O254" s="94"/>
      <c r="P254" s="94"/>
      <c r="Q254" s="94"/>
      <c r="R254" s="94"/>
      <c r="S254" s="94"/>
      <c r="T254" s="98"/>
      <c r="U254" s="129"/>
      <c r="V254" s="98"/>
      <c r="W254" s="129"/>
      <c r="X254" s="129"/>
      <c r="Y254" s="132"/>
      <c r="Z254" s="133"/>
      <c r="AA254" s="133"/>
      <c r="AB254" s="133"/>
      <c r="AC254" s="134"/>
      <c r="AD254" s="133"/>
      <c r="AE254" s="380"/>
      <c r="AF254" s="133"/>
      <c r="AG254" s="133"/>
      <c r="AH254" s="133"/>
      <c r="AI254" s="133"/>
      <c r="AJ254" s="133"/>
      <c r="AK254" s="133"/>
      <c r="AL254" s="133"/>
      <c r="AM254" s="133"/>
      <c r="AN254" s="133"/>
      <c r="AO254" s="133"/>
      <c r="AP254" s="133"/>
      <c r="AQ254" s="129"/>
      <c r="AR254" s="129"/>
      <c r="AS254" s="135"/>
      <c r="AT254" s="135"/>
      <c r="AU254" s="135"/>
      <c r="AV254" s="137"/>
      <c r="AW254" s="133"/>
      <c r="AX254" s="129"/>
      <c r="AY254" s="129"/>
      <c r="AZ254" s="147"/>
      <c r="BA254" s="129"/>
      <c r="BB254" s="129"/>
      <c r="BC254" s="135"/>
      <c r="BD254" s="135"/>
      <c r="BE254" s="135"/>
      <c r="BF254" s="135"/>
      <c r="BG254" s="143"/>
      <c r="BH254" s="150"/>
      <c r="BI254" s="129"/>
      <c r="BJ254" s="129"/>
      <c r="BK254" s="150"/>
      <c r="BN254" s="148"/>
      <c r="BO254" s="148"/>
      <c r="BP254" s="156"/>
      <c r="BV254" s="371"/>
      <c r="BW254" s="371"/>
      <c r="BX254" s="371"/>
      <c r="BY254" s="371"/>
      <c r="BZ254" s="371"/>
      <c r="CA254" s="371"/>
      <c r="CB254" s="371"/>
      <c r="CC254" s="150"/>
      <c r="CD254" s="383" t="str">
        <f t="shared" si="9"/>
        <v/>
      </c>
      <c r="CE254" s="383" t="str">
        <f t="shared" si="10"/>
        <v/>
      </c>
      <c r="CF254" s="383"/>
      <c r="CG254" s="147"/>
    </row>
    <row r="255" spans="1:85" s="139" customFormat="1" ht="39.75" customHeight="1">
      <c r="A255" s="126"/>
      <c r="B255" s="128"/>
      <c r="C255" s="128"/>
      <c r="D255" s="128"/>
      <c r="E255" s="129"/>
      <c r="F255" s="129"/>
      <c r="G255" s="129"/>
      <c r="H255" s="130"/>
      <c r="I255" s="129"/>
      <c r="J255" s="131"/>
      <c r="K255" s="129"/>
      <c r="L255" s="94"/>
      <c r="M255" s="94"/>
      <c r="N255" s="94"/>
      <c r="O255" s="94"/>
      <c r="P255" s="94"/>
      <c r="Q255" s="94"/>
      <c r="R255" s="94"/>
      <c r="S255" s="94"/>
      <c r="T255" s="98"/>
      <c r="U255" s="129"/>
      <c r="V255" s="98"/>
      <c r="W255" s="129"/>
      <c r="X255" s="129"/>
      <c r="Y255" s="132"/>
      <c r="Z255" s="133"/>
      <c r="AA255" s="133"/>
      <c r="AB255" s="133"/>
      <c r="AC255" s="134"/>
      <c r="AD255" s="133"/>
      <c r="AE255" s="380"/>
      <c r="AF255" s="133"/>
      <c r="AG255" s="133"/>
      <c r="AH255" s="133"/>
      <c r="AI255" s="133"/>
      <c r="AJ255" s="133"/>
      <c r="AK255" s="133"/>
      <c r="AL255" s="133"/>
      <c r="AM255" s="133"/>
      <c r="AN255" s="133"/>
      <c r="AO255" s="133"/>
      <c r="AP255" s="133"/>
      <c r="AQ255" s="129"/>
      <c r="AR255" s="129"/>
      <c r="AS255" s="135"/>
      <c r="AT255" s="135"/>
      <c r="AU255" s="135"/>
      <c r="AV255" s="137"/>
      <c r="AW255" s="133"/>
      <c r="AX255" s="129"/>
      <c r="AY255" s="129"/>
      <c r="AZ255" s="147"/>
      <c r="BA255" s="129"/>
      <c r="BB255" s="129"/>
      <c r="BC255" s="135"/>
      <c r="BD255" s="135"/>
      <c r="BE255" s="135"/>
      <c r="BF255" s="135"/>
      <c r="BG255" s="143"/>
      <c r="BH255" s="150"/>
      <c r="BI255" s="129"/>
      <c r="BJ255" s="129"/>
      <c r="BK255" s="150"/>
      <c r="BN255" s="148"/>
      <c r="BO255" s="148"/>
      <c r="BP255" s="156"/>
      <c r="BV255" s="371"/>
      <c r="BW255" s="371"/>
      <c r="BX255" s="371"/>
      <c r="BY255" s="371"/>
      <c r="BZ255" s="371"/>
      <c r="CA255" s="371"/>
      <c r="CB255" s="371"/>
      <c r="CC255" s="150"/>
      <c r="CD255" s="383" t="str">
        <f t="shared" si="9"/>
        <v/>
      </c>
      <c r="CE255" s="383" t="str">
        <f t="shared" si="10"/>
        <v/>
      </c>
      <c r="CF255" s="383"/>
      <c r="CG255" s="147"/>
    </row>
    <row r="256" spans="1:85" s="139" customFormat="1" ht="39.75" customHeight="1">
      <c r="A256" s="126"/>
      <c r="B256" s="128"/>
      <c r="C256" s="128"/>
      <c r="D256" s="128"/>
      <c r="E256" s="129"/>
      <c r="F256" s="129"/>
      <c r="G256" s="129"/>
      <c r="H256" s="130"/>
      <c r="I256" s="129"/>
      <c r="J256" s="131"/>
      <c r="K256" s="129"/>
      <c r="L256" s="94"/>
      <c r="M256" s="94"/>
      <c r="N256" s="94"/>
      <c r="O256" s="94"/>
      <c r="P256" s="94"/>
      <c r="Q256" s="94"/>
      <c r="R256" s="94"/>
      <c r="S256" s="94"/>
      <c r="T256" s="98"/>
      <c r="U256" s="129"/>
      <c r="V256" s="98"/>
      <c r="W256" s="129"/>
      <c r="X256" s="129"/>
      <c r="Y256" s="132"/>
      <c r="Z256" s="133"/>
      <c r="AA256" s="133"/>
      <c r="AB256" s="133"/>
      <c r="AC256" s="134"/>
      <c r="AD256" s="133"/>
      <c r="AE256" s="380"/>
      <c r="AF256" s="133"/>
      <c r="AG256" s="133"/>
      <c r="AH256" s="133"/>
      <c r="AI256" s="133"/>
      <c r="AJ256" s="133"/>
      <c r="AK256" s="133"/>
      <c r="AL256" s="133"/>
      <c r="AM256" s="133"/>
      <c r="AN256" s="133"/>
      <c r="AO256" s="133"/>
      <c r="AP256" s="133"/>
      <c r="AQ256" s="129"/>
      <c r="AR256" s="129"/>
      <c r="AS256" s="135"/>
      <c r="AT256" s="135"/>
      <c r="AU256" s="135"/>
      <c r="AV256" s="137"/>
      <c r="AW256" s="133"/>
      <c r="AX256" s="129"/>
      <c r="AY256" s="129"/>
      <c r="AZ256" s="147"/>
      <c r="BA256" s="129"/>
      <c r="BB256" s="129"/>
      <c r="BC256" s="135"/>
      <c r="BD256" s="135"/>
      <c r="BE256" s="135"/>
      <c r="BF256" s="135"/>
      <c r="BG256" s="143"/>
      <c r="BH256" s="150"/>
      <c r="BI256" s="129"/>
      <c r="BJ256" s="129"/>
      <c r="BK256" s="150"/>
      <c r="BN256" s="148"/>
      <c r="BO256" s="148"/>
      <c r="BP256" s="156"/>
      <c r="BV256" s="371"/>
      <c r="BW256" s="371"/>
      <c r="BX256" s="371"/>
      <c r="BY256" s="371"/>
      <c r="BZ256" s="371"/>
      <c r="CA256" s="371"/>
      <c r="CB256" s="371"/>
      <c r="CC256" s="150"/>
      <c r="CD256" s="383" t="str">
        <f t="shared" si="9"/>
        <v/>
      </c>
      <c r="CE256" s="383" t="str">
        <f t="shared" si="10"/>
        <v/>
      </c>
      <c r="CF256" s="383"/>
      <c r="CG256" s="147"/>
    </row>
    <row r="257" spans="1:85" s="139" customFormat="1" ht="39.75" customHeight="1">
      <c r="A257" s="126"/>
      <c r="B257" s="128"/>
      <c r="C257" s="128"/>
      <c r="D257" s="128"/>
      <c r="E257" s="129"/>
      <c r="F257" s="129"/>
      <c r="G257" s="129"/>
      <c r="H257" s="130"/>
      <c r="I257" s="129"/>
      <c r="J257" s="131"/>
      <c r="K257" s="129"/>
      <c r="L257" s="94"/>
      <c r="M257" s="94"/>
      <c r="N257" s="94"/>
      <c r="O257" s="94"/>
      <c r="P257" s="94"/>
      <c r="Q257" s="94"/>
      <c r="R257" s="94"/>
      <c r="S257" s="94"/>
      <c r="T257" s="98"/>
      <c r="U257" s="129"/>
      <c r="V257" s="98"/>
      <c r="W257" s="129"/>
      <c r="X257" s="129"/>
      <c r="Y257" s="132"/>
      <c r="Z257" s="133"/>
      <c r="AA257" s="133"/>
      <c r="AB257" s="133"/>
      <c r="AC257" s="134"/>
      <c r="AD257" s="133"/>
      <c r="AE257" s="380"/>
      <c r="AF257" s="133"/>
      <c r="AG257" s="133"/>
      <c r="AH257" s="133"/>
      <c r="AI257" s="133"/>
      <c r="AJ257" s="133"/>
      <c r="AK257" s="133"/>
      <c r="AL257" s="133"/>
      <c r="AM257" s="133"/>
      <c r="AN257" s="133"/>
      <c r="AO257" s="133"/>
      <c r="AP257" s="133"/>
      <c r="AQ257" s="129"/>
      <c r="AR257" s="129"/>
      <c r="AS257" s="135"/>
      <c r="AT257" s="135"/>
      <c r="AU257" s="135"/>
      <c r="AV257" s="137"/>
      <c r="AW257" s="133"/>
      <c r="AX257" s="129"/>
      <c r="AY257" s="129"/>
      <c r="AZ257" s="147"/>
      <c r="BA257" s="129"/>
      <c r="BB257" s="129"/>
      <c r="BC257" s="135"/>
      <c r="BD257" s="135"/>
      <c r="BE257" s="135"/>
      <c r="BF257" s="135"/>
      <c r="BG257" s="143"/>
      <c r="BH257" s="150"/>
      <c r="BI257" s="129"/>
      <c r="BJ257" s="129"/>
      <c r="BK257" s="150"/>
      <c r="BN257" s="148"/>
      <c r="BO257" s="148"/>
      <c r="BP257" s="156"/>
      <c r="BV257" s="371"/>
      <c r="BW257" s="371"/>
      <c r="BX257" s="371"/>
      <c r="BY257" s="371"/>
      <c r="BZ257" s="371"/>
      <c r="CA257" s="371"/>
      <c r="CB257" s="371"/>
      <c r="CC257" s="150"/>
      <c r="CD257" s="383" t="str">
        <f t="shared" si="9"/>
        <v/>
      </c>
      <c r="CE257" s="383" t="str">
        <f t="shared" si="10"/>
        <v/>
      </c>
      <c r="CF257" s="383"/>
      <c r="CG257" s="147"/>
    </row>
    <row r="258" spans="1:85" s="139" customFormat="1" ht="39.75" customHeight="1">
      <c r="A258" s="126"/>
      <c r="B258" s="128"/>
      <c r="C258" s="128"/>
      <c r="D258" s="128"/>
      <c r="E258" s="129"/>
      <c r="F258" s="129"/>
      <c r="G258" s="129"/>
      <c r="H258" s="130"/>
      <c r="I258" s="129"/>
      <c r="J258" s="131"/>
      <c r="K258" s="129"/>
      <c r="L258" s="94"/>
      <c r="M258" s="94"/>
      <c r="N258" s="94"/>
      <c r="O258" s="94"/>
      <c r="P258" s="94"/>
      <c r="Q258" s="94"/>
      <c r="R258" s="94"/>
      <c r="S258" s="94"/>
      <c r="T258" s="98"/>
      <c r="U258" s="129"/>
      <c r="V258" s="98"/>
      <c r="W258" s="129"/>
      <c r="X258" s="129"/>
      <c r="Y258" s="132"/>
      <c r="Z258" s="133"/>
      <c r="AA258" s="133"/>
      <c r="AB258" s="133"/>
      <c r="AC258" s="134"/>
      <c r="AD258" s="133"/>
      <c r="AE258" s="380"/>
      <c r="AF258" s="133"/>
      <c r="AG258" s="133"/>
      <c r="AH258" s="133"/>
      <c r="AI258" s="133"/>
      <c r="AJ258" s="133"/>
      <c r="AK258" s="133"/>
      <c r="AL258" s="133"/>
      <c r="AM258" s="133"/>
      <c r="AN258" s="133"/>
      <c r="AO258" s="133"/>
      <c r="AP258" s="133"/>
      <c r="AQ258" s="129"/>
      <c r="AR258" s="129"/>
      <c r="AS258" s="135"/>
      <c r="AT258" s="135"/>
      <c r="AU258" s="135"/>
      <c r="AV258" s="137"/>
      <c r="AW258" s="133"/>
      <c r="AX258" s="129"/>
      <c r="AY258" s="129"/>
      <c r="AZ258" s="147"/>
      <c r="BA258" s="129"/>
      <c r="BB258" s="129"/>
      <c r="BC258" s="135"/>
      <c r="BD258" s="135"/>
      <c r="BE258" s="135"/>
      <c r="BF258" s="135"/>
      <c r="BG258" s="143"/>
      <c r="BH258" s="150"/>
      <c r="BI258" s="129"/>
      <c r="BJ258" s="129"/>
      <c r="BK258" s="150"/>
      <c r="BN258" s="148"/>
      <c r="BO258" s="148"/>
      <c r="BP258" s="156"/>
      <c r="BV258" s="371"/>
      <c r="BW258" s="371"/>
      <c r="BX258" s="371"/>
      <c r="BY258" s="371"/>
      <c r="BZ258" s="371"/>
      <c r="CA258" s="371"/>
      <c r="CB258" s="371"/>
      <c r="CC258" s="150"/>
      <c r="CD258" s="383" t="str">
        <f t="shared" si="9"/>
        <v/>
      </c>
      <c r="CE258" s="383" t="str">
        <f t="shared" si="10"/>
        <v/>
      </c>
      <c r="CF258" s="383"/>
      <c r="CG258" s="147"/>
    </row>
    <row r="259" spans="1:85" s="139" customFormat="1" ht="39.75" customHeight="1">
      <c r="A259" s="126"/>
      <c r="B259" s="128"/>
      <c r="C259" s="128"/>
      <c r="D259" s="128"/>
      <c r="E259" s="129"/>
      <c r="F259" s="129"/>
      <c r="G259" s="129"/>
      <c r="H259" s="130"/>
      <c r="I259" s="129"/>
      <c r="J259" s="131"/>
      <c r="K259" s="129"/>
      <c r="L259" s="94"/>
      <c r="M259" s="94"/>
      <c r="N259" s="94"/>
      <c r="O259" s="94"/>
      <c r="P259" s="94"/>
      <c r="Q259" s="94"/>
      <c r="R259" s="94"/>
      <c r="S259" s="94"/>
      <c r="T259" s="98"/>
      <c r="U259" s="129"/>
      <c r="V259" s="98"/>
      <c r="W259" s="129"/>
      <c r="X259" s="129"/>
      <c r="Y259" s="132"/>
      <c r="Z259" s="133"/>
      <c r="AA259" s="133"/>
      <c r="AB259" s="133"/>
      <c r="AC259" s="134"/>
      <c r="AD259" s="133"/>
      <c r="AE259" s="380"/>
      <c r="AF259" s="133"/>
      <c r="AG259" s="133"/>
      <c r="AH259" s="133"/>
      <c r="AI259" s="133"/>
      <c r="AJ259" s="133"/>
      <c r="AK259" s="133"/>
      <c r="AL259" s="133"/>
      <c r="AM259" s="133"/>
      <c r="AN259" s="133"/>
      <c r="AO259" s="133"/>
      <c r="AP259" s="133"/>
      <c r="AQ259" s="129"/>
      <c r="AR259" s="129"/>
      <c r="AS259" s="135"/>
      <c r="AT259" s="135"/>
      <c r="AU259" s="135"/>
      <c r="AV259" s="137"/>
      <c r="AW259" s="133"/>
      <c r="AX259" s="129"/>
      <c r="AY259" s="129"/>
      <c r="AZ259" s="147"/>
      <c r="BA259" s="129"/>
      <c r="BB259" s="129"/>
      <c r="BC259" s="135"/>
      <c r="BD259" s="135"/>
      <c r="BE259" s="135"/>
      <c r="BF259" s="135"/>
      <c r="BG259" s="143"/>
      <c r="BH259" s="150"/>
      <c r="BI259" s="129"/>
      <c r="BJ259" s="129"/>
      <c r="BK259" s="150"/>
      <c r="BN259" s="148"/>
      <c r="BO259" s="148"/>
      <c r="BP259" s="156"/>
      <c r="BV259" s="371"/>
      <c r="BW259" s="371"/>
      <c r="BX259" s="371"/>
      <c r="BY259" s="371"/>
      <c r="BZ259" s="371"/>
      <c r="CA259" s="371"/>
      <c r="CB259" s="371"/>
      <c r="CC259" s="150"/>
      <c r="CD259" s="383" t="str">
        <f t="shared" si="9"/>
        <v/>
      </c>
      <c r="CE259" s="383" t="str">
        <f t="shared" si="10"/>
        <v/>
      </c>
      <c r="CF259" s="383"/>
      <c r="CG259" s="147"/>
    </row>
    <row r="260" spans="1:85" s="139" customFormat="1" ht="39.75" customHeight="1">
      <c r="A260" s="126"/>
      <c r="B260" s="128"/>
      <c r="C260" s="128"/>
      <c r="D260" s="128"/>
      <c r="E260" s="129"/>
      <c r="F260" s="129"/>
      <c r="G260" s="129"/>
      <c r="H260" s="130"/>
      <c r="I260" s="129"/>
      <c r="J260" s="131"/>
      <c r="K260" s="129"/>
      <c r="L260" s="94"/>
      <c r="M260" s="94"/>
      <c r="N260" s="94"/>
      <c r="O260" s="94"/>
      <c r="P260" s="94"/>
      <c r="Q260" s="94"/>
      <c r="R260" s="94"/>
      <c r="S260" s="94"/>
      <c r="T260" s="98"/>
      <c r="U260" s="129"/>
      <c r="V260" s="98"/>
      <c r="W260" s="129"/>
      <c r="X260" s="129"/>
      <c r="Y260" s="132"/>
      <c r="Z260" s="133"/>
      <c r="AA260" s="133"/>
      <c r="AB260" s="133"/>
      <c r="AC260" s="134"/>
      <c r="AD260" s="133"/>
      <c r="AE260" s="380"/>
      <c r="AF260" s="133"/>
      <c r="AG260" s="133"/>
      <c r="AH260" s="133"/>
      <c r="AI260" s="133"/>
      <c r="AJ260" s="133"/>
      <c r="AK260" s="133"/>
      <c r="AL260" s="133"/>
      <c r="AM260" s="133"/>
      <c r="AN260" s="133"/>
      <c r="AO260" s="133"/>
      <c r="AP260" s="133"/>
      <c r="AQ260" s="129"/>
      <c r="AR260" s="129"/>
      <c r="AS260" s="135"/>
      <c r="AT260" s="135"/>
      <c r="AU260" s="135"/>
      <c r="AV260" s="137"/>
      <c r="AW260" s="133"/>
      <c r="AX260" s="129"/>
      <c r="AY260" s="129"/>
      <c r="AZ260" s="147"/>
      <c r="BA260" s="129"/>
      <c r="BB260" s="129"/>
      <c r="BC260" s="135"/>
      <c r="BD260" s="135"/>
      <c r="BE260" s="135"/>
      <c r="BF260" s="135"/>
      <c r="BG260" s="143"/>
      <c r="BH260" s="150"/>
      <c r="BI260" s="129"/>
      <c r="BJ260" s="129"/>
      <c r="BK260" s="150"/>
      <c r="BN260" s="148"/>
      <c r="BO260" s="148"/>
      <c r="BP260" s="156"/>
      <c r="BV260" s="371"/>
      <c r="BW260" s="371"/>
      <c r="BX260" s="371"/>
      <c r="BY260" s="371"/>
      <c r="BZ260" s="371"/>
      <c r="CA260" s="371"/>
      <c r="CB260" s="371"/>
      <c r="CC260" s="150"/>
      <c r="CD260" s="383" t="str">
        <f t="shared" si="9"/>
        <v/>
      </c>
      <c r="CE260" s="383" t="str">
        <f t="shared" si="10"/>
        <v/>
      </c>
      <c r="CF260" s="383"/>
      <c r="CG260" s="147"/>
    </row>
    <row r="261" spans="1:85" s="139" customFormat="1" ht="39.75" customHeight="1">
      <c r="A261" s="126"/>
      <c r="B261" s="128"/>
      <c r="C261" s="128"/>
      <c r="D261" s="128"/>
      <c r="E261" s="129"/>
      <c r="F261" s="129"/>
      <c r="G261" s="129"/>
      <c r="H261" s="130"/>
      <c r="I261" s="129"/>
      <c r="J261" s="131"/>
      <c r="K261" s="129"/>
      <c r="L261" s="94"/>
      <c r="M261" s="94"/>
      <c r="N261" s="94"/>
      <c r="O261" s="94"/>
      <c r="P261" s="94"/>
      <c r="Q261" s="94"/>
      <c r="R261" s="94"/>
      <c r="S261" s="94"/>
      <c r="T261" s="98"/>
      <c r="U261" s="129"/>
      <c r="V261" s="98"/>
      <c r="W261" s="129"/>
      <c r="X261" s="129"/>
      <c r="Y261" s="132"/>
      <c r="Z261" s="133"/>
      <c r="AA261" s="133"/>
      <c r="AB261" s="133"/>
      <c r="AC261" s="134"/>
      <c r="AD261" s="133"/>
      <c r="AE261" s="380"/>
      <c r="AF261" s="133"/>
      <c r="AG261" s="133"/>
      <c r="AH261" s="133"/>
      <c r="AI261" s="133"/>
      <c r="AJ261" s="133"/>
      <c r="AK261" s="133"/>
      <c r="AL261" s="133"/>
      <c r="AM261" s="133"/>
      <c r="AN261" s="133"/>
      <c r="AO261" s="133"/>
      <c r="AP261" s="133"/>
      <c r="AQ261" s="129"/>
      <c r="AR261" s="129"/>
      <c r="AS261" s="135"/>
      <c r="AT261" s="135"/>
      <c r="AU261" s="135"/>
      <c r="AV261" s="137"/>
      <c r="AW261" s="133"/>
      <c r="AX261" s="129"/>
      <c r="AY261" s="129"/>
      <c r="AZ261" s="147"/>
      <c r="BA261" s="129"/>
      <c r="BB261" s="129"/>
      <c r="BC261" s="135"/>
      <c r="BD261" s="135"/>
      <c r="BE261" s="135"/>
      <c r="BF261" s="135"/>
      <c r="BG261" s="143"/>
      <c r="BH261" s="150"/>
      <c r="BI261" s="129"/>
      <c r="BJ261" s="129"/>
      <c r="BK261" s="150"/>
      <c r="BN261" s="148"/>
      <c r="BO261" s="148"/>
      <c r="BP261" s="156"/>
      <c r="BV261" s="371"/>
      <c r="BW261" s="371"/>
      <c r="BX261" s="371"/>
      <c r="BY261" s="371"/>
      <c r="BZ261" s="371"/>
      <c r="CA261" s="371"/>
      <c r="CB261" s="371"/>
      <c r="CC261" s="150"/>
      <c r="CD261" s="383" t="str">
        <f t="shared" si="9"/>
        <v/>
      </c>
      <c r="CE261" s="383" t="str">
        <f t="shared" si="10"/>
        <v/>
      </c>
      <c r="CF261" s="383"/>
      <c r="CG261" s="147"/>
    </row>
    <row r="262" spans="1:85" s="139" customFormat="1" ht="39.75" customHeight="1">
      <c r="A262" s="126"/>
      <c r="B262" s="128"/>
      <c r="C262" s="128"/>
      <c r="D262" s="128"/>
      <c r="E262" s="129"/>
      <c r="F262" s="129"/>
      <c r="G262" s="129"/>
      <c r="H262" s="130"/>
      <c r="I262" s="129"/>
      <c r="J262" s="131"/>
      <c r="K262" s="129"/>
      <c r="L262" s="94"/>
      <c r="M262" s="94"/>
      <c r="N262" s="94"/>
      <c r="O262" s="94"/>
      <c r="P262" s="94"/>
      <c r="Q262" s="94"/>
      <c r="R262" s="94"/>
      <c r="S262" s="94"/>
      <c r="T262" s="98"/>
      <c r="U262" s="129"/>
      <c r="V262" s="98"/>
      <c r="W262" s="129"/>
      <c r="X262" s="129"/>
      <c r="Y262" s="132"/>
      <c r="Z262" s="133"/>
      <c r="AA262" s="133"/>
      <c r="AB262" s="133"/>
      <c r="AC262" s="134"/>
      <c r="AD262" s="133"/>
      <c r="AE262" s="380"/>
      <c r="AF262" s="133"/>
      <c r="AG262" s="133"/>
      <c r="AH262" s="133"/>
      <c r="AI262" s="133"/>
      <c r="AJ262" s="133"/>
      <c r="AK262" s="133"/>
      <c r="AL262" s="133"/>
      <c r="AM262" s="133"/>
      <c r="AN262" s="133"/>
      <c r="AO262" s="133"/>
      <c r="AP262" s="133"/>
      <c r="AQ262" s="129"/>
      <c r="AR262" s="129"/>
      <c r="AS262" s="135"/>
      <c r="AT262" s="135"/>
      <c r="AU262" s="135"/>
      <c r="AV262" s="137"/>
      <c r="AW262" s="133"/>
      <c r="AX262" s="129"/>
      <c r="AY262" s="129"/>
      <c r="AZ262" s="147"/>
      <c r="BA262" s="129"/>
      <c r="BB262" s="129"/>
      <c r="BC262" s="135"/>
      <c r="BD262" s="135"/>
      <c r="BE262" s="135"/>
      <c r="BF262" s="135"/>
      <c r="BG262" s="143"/>
      <c r="BH262" s="150"/>
      <c r="BI262" s="129"/>
      <c r="BJ262" s="129"/>
      <c r="BK262" s="150"/>
      <c r="BN262" s="148"/>
      <c r="BO262" s="148"/>
      <c r="BP262" s="156"/>
      <c r="BV262" s="371"/>
      <c r="BW262" s="371"/>
      <c r="BX262" s="371"/>
      <c r="BY262" s="371"/>
      <c r="BZ262" s="371"/>
      <c r="CA262" s="371"/>
      <c r="CB262" s="371"/>
      <c r="CC262" s="150"/>
      <c r="CD262" s="383" t="str">
        <f t="shared" ref="CD262:CD378" si="41">IF(SUM(L262:M262,S262)=0,"",SUM(L262:M262,S262))</f>
        <v/>
      </c>
      <c r="CE262" s="383" t="str">
        <f t="shared" ref="CE262:CE378" si="42">IF(V262=0,"",V262)</f>
        <v/>
      </c>
      <c r="CF262" s="383"/>
      <c r="CG262" s="147"/>
    </row>
    <row r="263" spans="1:85" s="139" customFormat="1" ht="39.75" customHeight="1">
      <c r="A263" s="126"/>
      <c r="B263" s="128"/>
      <c r="C263" s="128"/>
      <c r="D263" s="128"/>
      <c r="E263" s="129"/>
      <c r="F263" s="129"/>
      <c r="G263" s="129"/>
      <c r="H263" s="130"/>
      <c r="I263" s="129"/>
      <c r="J263" s="131"/>
      <c r="K263" s="129"/>
      <c r="L263" s="94"/>
      <c r="M263" s="94"/>
      <c r="N263" s="94"/>
      <c r="O263" s="94"/>
      <c r="P263" s="94"/>
      <c r="Q263" s="94"/>
      <c r="R263" s="94"/>
      <c r="S263" s="94"/>
      <c r="T263" s="98"/>
      <c r="U263" s="129"/>
      <c r="V263" s="98"/>
      <c r="W263" s="129"/>
      <c r="X263" s="129"/>
      <c r="Y263" s="132"/>
      <c r="Z263" s="133"/>
      <c r="AA263" s="133"/>
      <c r="AB263" s="133"/>
      <c r="AC263" s="134"/>
      <c r="AD263" s="133"/>
      <c r="AE263" s="380"/>
      <c r="AF263" s="133"/>
      <c r="AG263" s="133"/>
      <c r="AH263" s="133"/>
      <c r="AI263" s="133"/>
      <c r="AJ263" s="133"/>
      <c r="AK263" s="133"/>
      <c r="AL263" s="133"/>
      <c r="AM263" s="133"/>
      <c r="AN263" s="133"/>
      <c r="AO263" s="133"/>
      <c r="AP263" s="133"/>
      <c r="AQ263" s="129"/>
      <c r="AR263" s="129"/>
      <c r="AS263" s="135"/>
      <c r="AT263" s="135"/>
      <c r="AU263" s="135"/>
      <c r="AV263" s="137"/>
      <c r="AW263" s="133"/>
      <c r="AX263" s="129"/>
      <c r="AY263" s="129"/>
      <c r="AZ263" s="147"/>
      <c r="BA263" s="129"/>
      <c r="BB263" s="129"/>
      <c r="BC263" s="135"/>
      <c r="BD263" s="135"/>
      <c r="BE263" s="135"/>
      <c r="BF263" s="135"/>
      <c r="BG263" s="143"/>
      <c r="BH263" s="150"/>
      <c r="BI263" s="129"/>
      <c r="BJ263" s="129"/>
      <c r="BK263" s="150"/>
      <c r="BN263" s="148"/>
      <c r="BO263" s="148"/>
      <c r="BP263" s="156"/>
      <c r="BV263" s="371"/>
      <c r="BW263" s="371"/>
      <c r="BX263" s="371"/>
      <c r="BY263" s="371"/>
      <c r="BZ263" s="371"/>
      <c r="CA263" s="371"/>
      <c r="CB263" s="371"/>
      <c r="CC263" s="150"/>
      <c r="CD263" s="383" t="str">
        <f t="shared" si="41"/>
        <v/>
      </c>
      <c r="CE263" s="383" t="str">
        <f t="shared" si="42"/>
        <v/>
      </c>
      <c r="CF263" s="383"/>
      <c r="CG263" s="147"/>
    </row>
    <row r="264" spans="1:85" s="139" customFormat="1" ht="39.75" customHeight="1">
      <c r="A264" s="126"/>
      <c r="B264" s="128"/>
      <c r="C264" s="128"/>
      <c r="D264" s="128"/>
      <c r="E264" s="129"/>
      <c r="F264" s="129"/>
      <c r="G264" s="129"/>
      <c r="H264" s="130"/>
      <c r="I264" s="129"/>
      <c r="J264" s="131"/>
      <c r="K264" s="129"/>
      <c r="L264" s="94"/>
      <c r="M264" s="94"/>
      <c r="N264" s="94"/>
      <c r="O264" s="94"/>
      <c r="P264" s="94"/>
      <c r="Q264" s="94"/>
      <c r="R264" s="94"/>
      <c r="S264" s="94"/>
      <c r="T264" s="98"/>
      <c r="U264" s="129"/>
      <c r="V264" s="98"/>
      <c r="W264" s="129"/>
      <c r="X264" s="129"/>
      <c r="Y264" s="132"/>
      <c r="Z264" s="133"/>
      <c r="AA264" s="133"/>
      <c r="AB264" s="133"/>
      <c r="AC264" s="134"/>
      <c r="AD264" s="133"/>
      <c r="AE264" s="380"/>
      <c r="AF264" s="133"/>
      <c r="AG264" s="133"/>
      <c r="AH264" s="133"/>
      <c r="AI264" s="133"/>
      <c r="AJ264" s="133"/>
      <c r="AK264" s="133"/>
      <c r="AL264" s="133"/>
      <c r="AM264" s="133"/>
      <c r="AN264" s="133"/>
      <c r="AO264" s="133"/>
      <c r="AP264" s="133"/>
      <c r="AQ264" s="129"/>
      <c r="AR264" s="129"/>
      <c r="AS264" s="135"/>
      <c r="AT264" s="135"/>
      <c r="AU264" s="135"/>
      <c r="AV264" s="137"/>
      <c r="AW264" s="133"/>
      <c r="AX264" s="129"/>
      <c r="AY264" s="129"/>
      <c r="AZ264" s="147"/>
      <c r="BA264" s="129"/>
      <c r="BB264" s="129"/>
      <c r="BC264" s="135"/>
      <c r="BD264" s="135"/>
      <c r="BE264" s="135"/>
      <c r="BF264" s="135"/>
      <c r="BG264" s="143"/>
      <c r="BH264" s="150"/>
      <c r="BI264" s="129"/>
      <c r="BJ264" s="129"/>
      <c r="BK264" s="150"/>
      <c r="BN264" s="148"/>
      <c r="BO264" s="148"/>
      <c r="BP264" s="156"/>
      <c r="BV264" s="371"/>
      <c r="BW264" s="371"/>
      <c r="BX264" s="371"/>
      <c r="BY264" s="371"/>
      <c r="BZ264" s="371"/>
      <c r="CA264" s="371"/>
      <c r="CB264" s="371"/>
      <c r="CC264" s="150"/>
      <c r="CD264" s="383" t="str">
        <f t="shared" si="41"/>
        <v/>
      </c>
      <c r="CE264" s="383" t="str">
        <f t="shared" si="42"/>
        <v/>
      </c>
      <c r="CF264" s="383"/>
      <c r="CG264" s="147"/>
    </row>
    <row r="265" spans="1:85" s="139" customFormat="1" ht="39.75" customHeight="1">
      <c r="A265" s="126"/>
      <c r="B265" s="128"/>
      <c r="C265" s="128"/>
      <c r="D265" s="128"/>
      <c r="E265" s="129"/>
      <c r="F265" s="129"/>
      <c r="G265" s="129"/>
      <c r="H265" s="130"/>
      <c r="I265" s="129"/>
      <c r="J265" s="131"/>
      <c r="K265" s="129"/>
      <c r="L265" s="94"/>
      <c r="M265" s="94"/>
      <c r="N265" s="94"/>
      <c r="O265" s="94"/>
      <c r="P265" s="94"/>
      <c r="Q265" s="94"/>
      <c r="R265" s="94"/>
      <c r="S265" s="94"/>
      <c r="T265" s="98"/>
      <c r="U265" s="129"/>
      <c r="V265" s="98"/>
      <c r="W265" s="129"/>
      <c r="X265" s="129"/>
      <c r="Y265" s="132"/>
      <c r="Z265" s="133"/>
      <c r="AA265" s="133"/>
      <c r="AB265" s="133"/>
      <c r="AC265" s="134"/>
      <c r="AD265" s="133"/>
      <c r="AE265" s="380"/>
      <c r="AF265" s="133"/>
      <c r="AG265" s="133"/>
      <c r="AH265" s="133"/>
      <c r="AI265" s="133"/>
      <c r="AJ265" s="133"/>
      <c r="AK265" s="133"/>
      <c r="AL265" s="133"/>
      <c r="AM265" s="133"/>
      <c r="AN265" s="133"/>
      <c r="AO265" s="133"/>
      <c r="AP265" s="133"/>
      <c r="AQ265" s="129"/>
      <c r="AR265" s="129"/>
      <c r="AS265" s="135"/>
      <c r="AT265" s="135"/>
      <c r="AU265" s="135"/>
      <c r="AV265" s="137"/>
      <c r="AW265" s="133"/>
      <c r="AX265" s="129"/>
      <c r="AY265" s="129"/>
      <c r="AZ265" s="147"/>
      <c r="BA265" s="129"/>
      <c r="BB265" s="129"/>
      <c r="BC265" s="135"/>
      <c r="BD265" s="135"/>
      <c r="BE265" s="135"/>
      <c r="BF265" s="135"/>
      <c r="BG265" s="143"/>
      <c r="BH265" s="150"/>
      <c r="BI265" s="129"/>
      <c r="BJ265" s="129"/>
      <c r="BK265" s="150"/>
      <c r="BN265" s="148"/>
      <c r="BO265" s="148"/>
      <c r="BP265" s="156"/>
      <c r="BV265" s="371"/>
      <c r="BW265" s="371"/>
      <c r="BX265" s="371"/>
      <c r="BY265" s="371"/>
      <c r="BZ265" s="371"/>
      <c r="CA265" s="371"/>
      <c r="CB265" s="371"/>
      <c r="CC265" s="150"/>
      <c r="CD265" s="383" t="str">
        <f t="shared" si="41"/>
        <v/>
      </c>
      <c r="CE265" s="383" t="str">
        <f t="shared" si="42"/>
        <v/>
      </c>
      <c r="CF265" s="383"/>
      <c r="CG265" s="147"/>
    </row>
    <row r="266" spans="1:85" s="139" customFormat="1" ht="39.75" customHeight="1">
      <c r="A266" s="126"/>
      <c r="B266" s="128"/>
      <c r="C266" s="128"/>
      <c r="D266" s="128"/>
      <c r="E266" s="129"/>
      <c r="F266" s="129"/>
      <c r="G266" s="129"/>
      <c r="H266" s="130"/>
      <c r="I266" s="129"/>
      <c r="J266" s="131"/>
      <c r="K266" s="129"/>
      <c r="L266" s="94"/>
      <c r="M266" s="94"/>
      <c r="N266" s="94"/>
      <c r="O266" s="94"/>
      <c r="P266" s="94"/>
      <c r="Q266" s="94"/>
      <c r="R266" s="94"/>
      <c r="S266" s="94"/>
      <c r="T266" s="98"/>
      <c r="U266" s="129"/>
      <c r="V266" s="98"/>
      <c r="W266" s="129"/>
      <c r="X266" s="129"/>
      <c r="Y266" s="132"/>
      <c r="Z266" s="133"/>
      <c r="AA266" s="133"/>
      <c r="AB266" s="133"/>
      <c r="AC266" s="134"/>
      <c r="AD266" s="133"/>
      <c r="AE266" s="380"/>
      <c r="AF266" s="133"/>
      <c r="AG266" s="133"/>
      <c r="AH266" s="133"/>
      <c r="AI266" s="133"/>
      <c r="AJ266" s="133"/>
      <c r="AK266" s="133"/>
      <c r="AL266" s="133"/>
      <c r="AM266" s="133"/>
      <c r="AN266" s="133"/>
      <c r="AO266" s="133"/>
      <c r="AP266" s="133"/>
      <c r="AQ266" s="129"/>
      <c r="AR266" s="129"/>
      <c r="AS266" s="135"/>
      <c r="AT266" s="135"/>
      <c r="AU266" s="135"/>
      <c r="AV266" s="137"/>
      <c r="AW266" s="133"/>
      <c r="AX266" s="129"/>
      <c r="AY266" s="129"/>
      <c r="AZ266" s="147"/>
      <c r="BA266" s="129"/>
      <c r="BB266" s="129"/>
      <c r="BC266" s="135"/>
      <c r="BD266" s="135"/>
      <c r="BE266" s="135"/>
      <c r="BF266" s="135"/>
      <c r="BG266" s="143"/>
      <c r="BH266" s="150"/>
      <c r="BI266" s="129"/>
      <c r="BJ266" s="129"/>
      <c r="BK266" s="150"/>
      <c r="BN266" s="148"/>
      <c r="BO266" s="148"/>
      <c r="BP266" s="156"/>
      <c r="BV266" s="371"/>
      <c r="BW266" s="371"/>
      <c r="BX266" s="371"/>
      <c r="BY266" s="371"/>
      <c r="BZ266" s="371"/>
      <c r="CA266" s="371"/>
      <c r="CB266" s="371"/>
      <c r="CC266" s="150"/>
      <c r="CD266" s="383" t="str">
        <f t="shared" si="41"/>
        <v/>
      </c>
      <c r="CE266" s="383" t="str">
        <f t="shared" si="42"/>
        <v/>
      </c>
      <c r="CF266" s="383"/>
      <c r="CG266" s="147"/>
    </row>
    <row r="267" spans="1:85" s="139" customFormat="1" ht="39.75" customHeight="1">
      <c r="A267" s="126"/>
      <c r="B267" s="128"/>
      <c r="C267" s="128"/>
      <c r="D267" s="128"/>
      <c r="E267" s="129"/>
      <c r="F267" s="129"/>
      <c r="G267" s="129"/>
      <c r="H267" s="130"/>
      <c r="I267" s="129"/>
      <c r="J267" s="131"/>
      <c r="K267" s="129"/>
      <c r="L267" s="94"/>
      <c r="M267" s="94"/>
      <c r="N267" s="94"/>
      <c r="O267" s="94"/>
      <c r="P267" s="94"/>
      <c r="Q267" s="94"/>
      <c r="R267" s="94"/>
      <c r="S267" s="94"/>
      <c r="T267" s="98"/>
      <c r="U267" s="129"/>
      <c r="V267" s="98"/>
      <c r="W267" s="129"/>
      <c r="X267" s="129"/>
      <c r="Y267" s="132"/>
      <c r="Z267" s="133"/>
      <c r="AA267" s="133"/>
      <c r="AB267" s="133"/>
      <c r="AC267" s="134"/>
      <c r="AD267" s="133"/>
      <c r="AE267" s="380"/>
      <c r="AF267" s="133"/>
      <c r="AG267" s="133"/>
      <c r="AH267" s="133"/>
      <c r="AI267" s="133"/>
      <c r="AJ267" s="133"/>
      <c r="AK267" s="133"/>
      <c r="AL267" s="133"/>
      <c r="AM267" s="133"/>
      <c r="AN267" s="133"/>
      <c r="AO267" s="133"/>
      <c r="AP267" s="133"/>
      <c r="AQ267" s="129"/>
      <c r="AR267" s="129"/>
      <c r="AS267" s="135"/>
      <c r="AT267" s="135"/>
      <c r="AU267" s="135"/>
      <c r="AV267" s="137"/>
      <c r="AW267" s="133"/>
      <c r="AX267" s="129"/>
      <c r="AY267" s="129"/>
      <c r="AZ267" s="147"/>
      <c r="BA267" s="129"/>
      <c r="BB267" s="129"/>
      <c r="BC267" s="135"/>
      <c r="BD267" s="135"/>
      <c r="BE267" s="135"/>
      <c r="BF267" s="135"/>
      <c r="BG267" s="143"/>
      <c r="BH267" s="150"/>
      <c r="BI267" s="129"/>
      <c r="BJ267" s="129"/>
      <c r="BK267" s="150"/>
      <c r="BN267" s="148"/>
      <c r="BO267" s="148"/>
      <c r="BP267" s="156"/>
      <c r="BV267" s="371"/>
      <c r="BW267" s="371"/>
      <c r="BX267" s="371"/>
      <c r="BY267" s="371"/>
      <c r="BZ267" s="371"/>
      <c r="CA267" s="371"/>
      <c r="CB267" s="371"/>
      <c r="CC267" s="150"/>
      <c r="CD267" s="383" t="str">
        <f t="shared" si="41"/>
        <v/>
      </c>
      <c r="CE267" s="383" t="str">
        <f t="shared" si="42"/>
        <v/>
      </c>
      <c r="CF267" s="383"/>
      <c r="CG267" s="147"/>
    </row>
    <row r="268" spans="1:85" s="139" customFormat="1" ht="39.75" customHeight="1">
      <c r="A268" s="126"/>
      <c r="B268" s="128"/>
      <c r="C268" s="128"/>
      <c r="D268" s="128"/>
      <c r="E268" s="129"/>
      <c r="F268" s="129"/>
      <c r="G268" s="129"/>
      <c r="H268" s="130"/>
      <c r="I268" s="129"/>
      <c r="J268" s="131"/>
      <c r="K268" s="129"/>
      <c r="L268" s="94"/>
      <c r="M268" s="94"/>
      <c r="N268" s="94"/>
      <c r="O268" s="94"/>
      <c r="P268" s="94"/>
      <c r="Q268" s="94"/>
      <c r="R268" s="94"/>
      <c r="S268" s="94"/>
      <c r="T268" s="98"/>
      <c r="U268" s="129"/>
      <c r="V268" s="98"/>
      <c r="W268" s="129"/>
      <c r="X268" s="129"/>
      <c r="Y268" s="132"/>
      <c r="Z268" s="133"/>
      <c r="AA268" s="133"/>
      <c r="AB268" s="133"/>
      <c r="AC268" s="134"/>
      <c r="AD268" s="133"/>
      <c r="AE268" s="380"/>
      <c r="AF268" s="133"/>
      <c r="AG268" s="133"/>
      <c r="AH268" s="133"/>
      <c r="AI268" s="133"/>
      <c r="AJ268" s="133"/>
      <c r="AK268" s="133"/>
      <c r="AL268" s="133"/>
      <c r="AM268" s="133"/>
      <c r="AN268" s="133"/>
      <c r="AO268" s="133"/>
      <c r="AP268" s="133"/>
      <c r="AQ268" s="129"/>
      <c r="AR268" s="129"/>
      <c r="AS268" s="135"/>
      <c r="AT268" s="135"/>
      <c r="AU268" s="135"/>
      <c r="AV268" s="137"/>
      <c r="AW268" s="133"/>
      <c r="AX268" s="129"/>
      <c r="AY268" s="129"/>
      <c r="AZ268" s="147"/>
      <c r="BA268" s="129"/>
      <c r="BB268" s="129"/>
      <c r="BC268" s="135"/>
      <c r="BD268" s="135"/>
      <c r="BE268" s="135"/>
      <c r="BF268" s="135"/>
      <c r="BG268" s="143"/>
      <c r="BH268" s="150"/>
      <c r="BI268" s="129"/>
      <c r="BJ268" s="129"/>
      <c r="BK268" s="150"/>
      <c r="BN268" s="148"/>
      <c r="BO268" s="148"/>
      <c r="BP268" s="156"/>
      <c r="BV268" s="371"/>
      <c r="BW268" s="371"/>
      <c r="BX268" s="371"/>
      <c r="BY268" s="371"/>
      <c r="BZ268" s="371"/>
      <c r="CA268" s="371"/>
      <c r="CB268" s="371"/>
      <c r="CC268" s="150"/>
      <c r="CD268" s="383" t="str">
        <f t="shared" si="41"/>
        <v/>
      </c>
      <c r="CE268" s="383" t="str">
        <f t="shared" si="42"/>
        <v/>
      </c>
      <c r="CF268" s="383"/>
      <c r="CG268" s="147"/>
    </row>
    <row r="269" spans="1:85" s="139" customFormat="1" ht="39.75" customHeight="1">
      <c r="A269" s="126"/>
      <c r="B269" s="128"/>
      <c r="C269" s="128"/>
      <c r="D269" s="128"/>
      <c r="E269" s="129"/>
      <c r="F269" s="129"/>
      <c r="G269" s="129"/>
      <c r="H269" s="130"/>
      <c r="I269" s="129"/>
      <c r="J269" s="131"/>
      <c r="K269" s="129"/>
      <c r="L269" s="94"/>
      <c r="M269" s="94"/>
      <c r="N269" s="94"/>
      <c r="O269" s="94"/>
      <c r="P269" s="94"/>
      <c r="Q269" s="94"/>
      <c r="R269" s="94"/>
      <c r="S269" s="94"/>
      <c r="T269" s="98"/>
      <c r="U269" s="129"/>
      <c r="V269" s="98"/>
      <c r="W269" s="129"/>
      <c r="X269" s="129"/>
      <c r="Y269" s="132"/>
      <c r="Z269" s="133"/>
      <c r="AA269" s="133"/>
      <c r="AB269" s="133"/>
      <c r="AC269" s="134"/>
      <c r="AD269" s="133"/>
      <c r="AE269" s="380"/>
      <c r="AF269" s="133"/>
      <c r="AG269" s="133"/>
      <c r="AH269" s="133"/>
      <c r="AI269" s="133"/>
      <c r="AJ269" s="133"/>
      <c r="AK269" s="133"/>
      <c r="AL269" s="133"/>
      <c r="AM269" s="133"/>
      <c r="AN269" s="133"/>
      <c r="AO269" s="133"/>
      <c r="AP269" s="133"/>
      <c r="AQ269" s="129"/>
      <c r="AR269" s="129"/>
      <c r="AS269" s="135"/>
      <c r="AT269" s="135"/>
      <c r="AU269" s="135"/>
      <c r="AV269" s="137"/>
      <c r="AW269" s="133"/>
      <c r="AX269" s="129"/>
      <c r="AY269" s="129"/>
      <c r="AZ269" s="147"/>
      <c r="BA269" s="129"/>
      <c r="BB269" s="129"/>
      <c r="BC269" s="135"/>
      <c r="BD269" s="135"/>
      <c r="BE269" s="135"/>
      <c r="BF269" s="135"/>
      <c r="BG269" s="143"/>
      <c r="BH269" s="150"/>
      <c r="BI269" s="129"/>
      <c r="BJ269" s="129"/>
      <c r="BK269" s="150"/>
      <c r="BN269" s="148"/>
      <c r="BO269" s="148"/>
      <c r="BP269" s="156"/>
      <c r="BV269" s="371"/>
      <c r="BW269" s="371"/>
      <c r="BX269" s="371"/>
      <c r="BY269" s="371"/>
      <c r="BZ269" s="371"/>
      <c r="CA269" s="371"/>
      <c r="CB269" s="371"/>
      <c r="CC269" s="150"/>
      <c r="CD269" s="383" t="str">
        <f t="shared" si="41"/>
        <v/>
      </c>
      <c r="CE269" s="383" t="str">
        <f t="shared" si="42"/>
        <v/>
      </c>
      <c r="CF269" s="383"/>
      <c r="CG269" s="147"/>
    </row>
    <row r="270" spans="1:85" s="139" customFormat="1" ht="39.75" customHeight="1">
      <c r="A270" s="126"/>
      <c r="B270" s="128"/>
      <c r="C270" s="128"/>
      <c r="D270" s="128"/>
      <c r="E270" s="129"/>
      <c r="F270" s="129"/>
      <c r="G270" s="129"/>
      <c r="H270" s="130"/>
      <c r="I270" s="129"/>
      <c r="J270" s="131"/>
      <c r="K270" s="129"/>
      <c r="L270" s="94"/>
      <c r="M270" s="94"/>
      <c r="N270" s="94"/>
      <c r="O270" s="94"/>
      <c r="P270" s="94"/>
      <c r="Q270" s="94"/>
      <c r="R270" s="94"/>
      <c r="S270" s="94"/>
      <c r="T270" s="98"/>
      <c r="U270" s="129"/>
      <c r="V270" s="98"/>
      <c r="W270" s="129"/>
      <c r="X270" s="129"/>
      <c r="Y270" s="132"/>
      <c r="Z270" s="133"/>
      <c r="AA270" s="133"/>
      <c r="AB270" s="133"/>
      <c r="AC270" s="134"/>
      <c r="AD270" s="133"/>
      <c r="AE270" s="380"/>
      <c r="AF270" s="133"/>
      <c r="AG270" s="133"/>
      <c r="AH270" s="133"/>
      <c r="AI270" s="133"/>
      <c r="AJ270" s="133"/>
      <c r="AK270" s="133"/>
      <c r="AL270" s="133"/>
      <c r="AM270" s="133"/>
      <c r="AN270" s="133"/>
      <c r="AO270" s="133"/>
      <c r="AP270" s="133"/>
      <c r="AQ270" s="129"/>
      <c r="AR270" s="129"/>
      <c r="AS270" s="135"/>
      <c r="AT270" s="135"/>
      <c r="AU270" s="135"/>
      <c r="AV270" s="137"/>
      <c r="AW270" s="133"/>
      <c r="AX270" s="129"/>
      <c r="AY270" s="129"/>
      <c r="AZ270" s="147"/>
      <c r="BA270" s="129"/>
      <c r="BB270" s="129"/>
      <c r="BC270" s="135"/>
      <c r="BD270" s="135"/>
      <c r="BE270" s="135"/>
      <c r="BF270" s="135"/>
      <c r="BG270" s="143"/>
      <c r="BH270" s="150"/>
      <c r="BI270" s="129"/>
      <c r="BJ270" s="129"/>
      <c r="BK270" s="150"/>
      <c r="BN270" s="148"/>
      <c r="BO270" s="148"/>
      <c r="BP270" s="156"/>
      <c r="BV270" s="371"/>
      <c r="BW270" s="371"/>
      <c r="BX270" s="371"/>
      <c r="BY270" s="371"/>
      <c r="BZ270" s="371"/>
      <c r="CA270" s="371"/>
      <c r="CB270" s="371"/>
      <c r="CC270" s="150"/>
      <c r="CD270" s="383" t="str">
        <f t="shared" si="41"/>
        <v/>
      </c>
      <c r="CE270" s="383" t="str">
        <f t="shared" si="42"/>
        <v/>
      </c>
      <c r="CF270" s="383"/>
      <c r="CG270" s="147"/>
    </row>
    <row r="271" spans="1:85" s="139" customFormat="1" ht="39.75" customHeight="1">
      <c r="A271" s="126"/>
      <c r="B271" s="128"/>
      <c r="C271" s="128"/>
      <c r="D271" s="128"/>
      <c r="E271" s="129"/>
      <c r="F271" s="129"/>
      <c r="G271" s="129"/>
      <c r="H271" s="130"/>
      <c r="I271" s="129"/>
      <c r="J271" s="131"/>
      <c r="K271" s="129"/>
      <c r="L271" s="94"/>
      <c r="M271" s="94"/>
      <c r="N271" s="94"/>
      <c r="O271" s="94"/>
      <c r="P271" s="94"/>
      <c r="Q271" s="94"/>
      <c r="R271" s="94"/>
      <c r="S271" s="94"/>
      <c r="T271" s="98"/>
      <c r="U271" s="129"/>
      <c r="V271" s="98"/>
      <c r="W271" s="129"/>
      <c r="X271" s="129"/>
      <c r="Y271" s="132"/>
      <c r="Z271" s="133"/>
      <c r="AA271" s="133"/>
      <c r="AB271" s="133"/>
      <c r="AC271" s="134"/>
      <c r="AD271" s="133"/>
      <c r="AE271" s="380"/>
      <c r="AF271" s="133"/>
      <c r="AG271" s="133"/>
      <c r="AH271" s="133"/>
      <c r="AI271" s="133"/>
      <c r="AJ271" s="133"/>
      <c r="AK271" s="133"/>
      <c r="AL271" s="133"/>
      <c r="AM271" s="133"/>
      <c r="AN271" s="133"/>
      <c r="AO271" s="133"/>
      <c r="AP271" s="133"/>
      <c r="AQ271" s="129"/>
      <c r="AR271" s="129"/>
      <c r="AS271" s="135"/>
      <c r="AT271" s="135"/>
      <c r="AU271" s="135"/>
      <c r="AV271" s="137"/>
      <c r="AW271" s="133"/>
      <c r="AX271" s="129"/>
      <c r="AY271" s="129"/>
      <c r="AZ271" s="147"/>
      <c r="BA271" s="129"/>
      <c r="BB271" s="129"/>
      <c r="BC271" s="135"/>
      <c r="BD271" s="135"/>
      <c r="BE271" s="135"/>
      <c r="BF271" s="135"/>
      <c r="BG271" s="143"/>
      <c r="BH271" s="150"/>
      <c r="BI271" s="129"/>
      <c r="BJ271" s="129"/>
      <c r="BK271" s="150"/>
      <c r="BN271" s="148"/>
      <c r="BO271" s="148"/>
      <c r="BP271" s="156"/>
      <c r="BV271" s="371"/>
      <c r="BW271" s="371"/>
      <c r="BX271" s="371"/>
      <c r="BY271" s="371"/>
      <c r="BZ271" s="371"/>
      <c r="CA271" s="371"/>
      <c r="CB271" s="371"/>
      <c r="CC271" s="150"/>
      <c r="CD271" s="383" t="str">
        <f t="shared" si="41"/>
        <v/>
      </c>
      <c r="CE271" s="383" t="str">
        <f t="shared" si="42"/>
        <v/>
      </c>
      <c r="CF271" s="383"/>
      <c r="CG271" s="147"/>
    </row>
    <row r="272" spans="1:85" s="139" customFormat="1" ht="39.75" customHeight="1">
      <c r="A272" s="126"/>
      <c r="B272" s="128"/>
      <c r="C272" s="128"/>
      <c r="D272" s="128"/>
      <c r="E272" s="129"/>
      <c r="F272" s="129"/>
      <c r="G272" s="129"/>
      <c r="H272" s="130"/>
      <c r="I272" s="129"/>
      <c r="J272" s="131"/>
      <c r="K272" s="129"/>
      <c r="L272" s="94"/>
      <c r="M272" s="94"/>
      <c r="N272" s="94"/>
      <c r="O272" s="94"/>
      <c r="P272" s="94"/>
      <c r="Q272" s="94"/>
      <c r="R272" s="94"/>
      <c r="S272" s="94"/>
      <c r="T272" s="98"/>
      <c r="U272" s="129"/>
      <c r="V272" s="98"/>
      <c r="W272" s="129"/>
      <c r="X272" s="129"/>
      <c r="Y272" s="132"/>
      <c r="Z272" s="133"/>
      <c r="AA272" s="133"/>
      <c r="AB272" s="133"/>
      <c r="AC272" s="134"/>
      <c r="AD272" s="133"/>
      <c r="AE272" s="380"/>
      <c r="AF272" s="133"/>
      <c r="AG272" s="133"/>
      <c r="AH272" s="133"/>
      <c r="AI272" s="133"/>
      <c r="AJ272" s="133"/>
      <c r="AK272" s="133"/>
      <c r="AL272" s="133"/>
      <c r="AM272" s="133"/>
      <c r="AN272" s="133"/>
      <c r="AO272" s="133"/>
      <c r="AP272" s="133"/>
      <c r="AQ272" s="129"/>
      <c r="AR272" s="129"/>
      <c r="AS272" s="135"/>
      <c r="AT272" s="135"/>
      <c r="AU272" s="135"/>
      <c r="AV272" s="137"/>
      <c r="AW272" s="133"/>
      <c r="AX272" s="129"/>
      <c r="AY272" s="129"/>
      <c r="AZ272" s="147"/>
      <c r="BA272" s="129"/>
      <c r="BB272" s="129"/>
      <c r="BC272" s="135"/>
      <c r="BD272" s="135"/>
      <c r="BE272" s="135"/>
      <c r="BF272" s="135"/>
      <c r="BG272" s="143"/>
      <c r="BH272" s="150"/>
      <c r="BI272" s="129"/>
      <c r="BJ272" s="129"/>
      <c r="BK272" s="150"/>
      <c r="BN272" s="148"/>
      <c r="BO272" s="148"/>
      <c r="BP272" s="156"/>
      <c r="BV272" s="371"/>
      <c r="BW272" s="371"/>
      <c r="BX272" s="371"/>
      <c r="BY272" s="371"/>
      <c r="BZ272" s="371"/>
      <c r="CA272" s="371"/>
      <c r="CB272" s="371"/>
      <c r="CC272" s="150"/>
      <c r="CD272" s="383" t="str">
        <f t="shared" si="41"/>
        <v/>
      </c>
      <c r="CE272" s="383" t="str">
        <f t="shared" si="42"/>
        <v/>
      </c>
      <c r="CF272" s="383"/>
      <c r="CG272" s="147"/>
    </row>
    <row r="273" spans="1:85" s="139" customFormat="1" ht="39.75" customHeight="1">
      <c r="A273" s="126"/>
      <c r="B273" s="128"/>
      <c r="C273" s="128"/>
      <c r="D273" s="128"/>
      <c r="E273" s="129"/>
      <c r="F273" s="129"/>
      <c r="G273" s="129"/>
      <c r="H273" s="130"/>
      <c r="I273" s="129"/>
      <c r="J273" s="131"/>
      <c r="K273" s="129"/>
      <c r="L273" s="94"/>
      <c r="M273" s="94"/>
      <c r="N273" s="94"/>
      <c r="O273" s="94"/>
      <c r="P273" s="94"/>
      <c r="Q273" s="94"/>
      <c r="R273" s="94"/>
      <c r="S273" s="94"/>
      <c r="T273" s="98"/>
      <c r="U273" s="129"/>
      <c r="V273" s="98"/>
      <c r="W273" s="129"/>
      <c r="X273" s="129"/>
      <c r="Y273" s="132"/>
      <c r="Z273" s="133"/>
      <c r="AA273" s="133"/>
      <c r="AB273" s="133"/>
      <c r="AC273" s="134"/>
      <c r="AD273" s="133"/>
      <c r="AE273" s="380"/>
      <c r="AF273" s="133"/>
      <c r="AG273" s="133"/>
      <c r="AH273" s="133"/>
      <c r="AI273" s="133"/>
      <c r="AJ273" s="133"/>
      <c r="AK273" s="133"/>
      <c r="AL273" s="133"/>
      <c r="AM273" s="133"/>
      <c r="AN273" s="133"/>
      <c r="AO273" s="133"/>
      <c r="AP273" s="133"/>
      <c r="AQ273" s="129"/>
      <c r="AR273" s="129"/>
      <c r="AS273" s="135"/>
      <c r="AT273" s="135"/>
      <c r="AU273" s="135"/>
      <c r="AV273" s="137"/>
      <c r="AW273" s="133"/>
      <c r="AX273" s="129"/>
      <c r="AY273" s="129"/>
      <c r="AZ273" s="147"/>
      <c r="BA273" s="129"/>
      <c r="BB273" s="129"/>
      <c r="BC273" s="135"/>
      <c r="BD273" s="135"/>
      <c r="BE273" s="135"/>
      <c r="BF273" s="135"/>
      <c r="BG273" s="143"/>
      <c r="BH273" s="150"/>
      <c r="BI273" s="129"/>
      <c r="BJ273" s="129"/>
      <c r="BK273" s="150"/>
      <c r="BN273" s="148"/>
      <c r="BO273" s="148"/>
      <c r="BP273" s="156"/>
      <c r="BV273" s="371"/>
      <c r="BW273" s="371"/>
      <c r="BX273" s="371"/>
      <c r="BY273" s="371"/>
      <c r="BZ273" s="371"/>
      <c r="CA273" s="371"/>
      <c r="CB273" s="371"/>
      <c r="CC273" s="150"/>
      <c r="CD273" s="383" t="str">
        <f t="shared" si="41"/>
        <v/>
      </c>
      <c r="CE273" s="383" t="str">
        <f t="shared" si="42"/>
        <v/>
      </c>
      <c r="CF273" s="383"/>
      <c r="CG273" s="147"/>
    </row>
    <row r="274" spans="1:85" s="139" customFormat="1" ht="39.75" customHeight="1">
      <c r="A274" s="126"/>
      <c r="B274" s="128"/>
      <c r="C274" s="128"/>
      <c r="D274" s="128"/>
      <c r="E274" s="129"/>
      <c r="F274" s="129"/>
      <c r="G274" s="129"/>
      <c r="H274" s="130"/>
      <c r="I274" s="129"/>
      <c r="J274" s="131"/>
      <c r="K274" s="129"/>
      <c r="L274" s="94"/>
      <c r="M274" s="94"/>
      <c r="N274" s="94"/>
      <c r="O274" s="94"/>
      <c r="P274" s="94"/>
      <c r="Q274" s="94"/>
      <c r="R274" s="94"/>
      <c r="S274" s="94"/>
      <c r="T274" s="98"/>
      <c r="U274" s="129"/>
      <c r="V274" s="98"/>
      <c r="W274" s="129"/>
      <c r="X274" s="129"/>
      <c r="Y274" s="132"/>
      <c r="Z274" s="133"/>
      <c r="AA274" s="133"/>
      <c r="AB274" s="133"/>
      <c r="AC274" s="134"/>
      <c r="AD274" s="133"/>
      <c r="AE274" s="380"/>
      <c r="AF274" s="133"/>
      <c r="AG274" s="133"/>
      <c r="AH274" s="133"/>
      <c r="AI274" s="133"/>
      <c r="AJ274" s="133"/>
      <c r="AK274" s="133"/>
      <c r="AL274" s="133"/>
      <c r="AM274" s="133"/>
      <c r="AN274" s="133"/>
      <c r="AO274" s="133"/>
      <c r="AP274" s="133"/>
      <c r="AQ274" s="129"/>
      <c r="AR274" s="129"/>
      <c r="AS274" s="135"/>
      <c r="AT274" s="135"/>
      <c r="AU274" s="135"/>
      <c r="AV274" s="137"/>
      <c r="AW274" s="133"/>
      <c r="AX274" s="129"/>
      <c r="AY274" s="129"/>
      <c r="AZ274" s="147"/>
      <c r="BA274" s="129"/>
      <c r="BB274" s="129"/>
      <c r="BC274" s="135"/>
      <c r="BD274" s="135"/>
      <c r="BE274" s="135"/>
      <c r="BF274" s="135"/>
      <c r="BG274" s="143"/>
      <c r="BH274" s="150"/>
      <c r="BI274" s="129"/>
      <c r="BJ274" s="129"/>
      <c r="BK274" s="150"/>
      <c r="BN274" s="148"/>
      <c r="BO274" s="148"/>
      <c r="BP274" s="156"/>
      <c r="BV274" s="371"/>
      <c r="BW274" s="371"/>
      <c r="BX274" s="371"/>
      <c r="BY274" s="371"/>
      <c r="BZ274" s="371"/>
      <c r="CA274" s="371"/>
      <c r="CB274" s="371"/>
      <c r="CC274" s="150"/>
      <c r="CD274" s="383" t="str">
        <f t="shared" si="41"/>
        <v/>
      </c>
      <c r="CE274" s="383" t="str">
        <f t="shared" si="42"/>
        <v/>
      </c>
      <c r="CF274" s="383"/>
      <c r="CG274" s="147"/>
    </row>
    <row r="275" spans="1:85" s="139" customFormat="1" ht="39.75" customHeight="1">
      <c r="A275" s="126"/>
      <c r="B275" s="128"/>
      <c r="C275" s="128"/>
      <c r="D275" s="128"/>
      <c r="E275" s="129"/>
      <c r="F275" s="129"/>
      <c r="G275" s="129"/>
      <c r="H275" s="130"/>
      <c r="I275" s="129"/>
      <c r="J275" s="131"/>
      <c r="K275" s="129"/>
      <c r="L275" s="94"/>
      <c r="M275" s="94"/>
      <c r="N275" s="94"/>
      <c r="O275" s="94"/>
      <c r="P275" s="94"/>
      <c r="Q275" s="94"/>
      <c r="R275" s="94"/>
      <c r="S275" s="94"/>
      <c r="T275" s="98"/>
      <c r="U275" s="129"/>
      <c r="V275" s="98"/>
      <c r="W275" s="129"/>
      <c r="X275" s="129"/>
      <c r="Y275" s="132"/>
      <c r="Z275" s="133"/>
      <c r="AA275" s="133"/>
      <c r="AB275" s="133"/>
      <c r="AC275" s="134"/>
      <c r="AD275" s="133"/>
      <c r="AE275" s="380"/>
      <c r="AF275" s="133"/>
      <c r="AG275" s="133"/>
      <c r="AH275" s="133"/>
      <c r="AI275" s="133"/>
      <c r="AJ275" s="133"/>
      <c r="AK275" s="133"/>
      <c r="AL275" s="133"/>
      <c r="AM275" s="133"/>
      <c r="AN275" s="133"/>
      <c r="AO275" s="133"/>
      <c r="AP275" s="133"/>
      <c r="AQ275" s="129"/>
      <c r="AR275" s="129"/>
      <c r="AS275" s="135"/>
      <c r="AT275" s="135"/>
      <c r="AU275" s="135"/>
      <c r="AV275" s="137"/>
      <c r="AW275" s="133"/>
      <c r="AX275" s="129"/>
      <c r="AY275" s="129"/>
      <c r="AZ275" s="129"/>
      <c r="BA275" s="129"/>
      <c r="BB275" s="129"/>
      <c r="BC275" s="135"/>
      <c r="BD275" s="135"/>
      <c r="BE275" s="135"/>
      <c r="BF275" s="135"/>
      <c r="BH275" s="150"/>
      <c r="BI275" s="129"/>
      <c r="BJ275" s="129"/>
      <c r="BK275" s="150"/>
      <c r="BN275" s="148"/>
      <c r="BO275" s="148"/>
      <c r="BP275" s="156"/>
      <c r="BV275" s="371"/>
      <c r="BW275" s="371"/>
      <c r="BX275" s="371"/>
      <c r="BY275" s="371"/>
      <c r="BZ275" s="371"/>
      <c r="CA275" s="371"/>
      <c r="CB275" s="371"/>
      <c r="CC275" s="150"/>
      <c r="CD275" s="383" t="str">
        <f t="shared" si="41"/>
        <v/>
      </c>
      <c r="CE275" s="383" t="str">
        <f t="shared" si="42"/>
        <v/>
      </c>
      <c r="CF275" s="383"/>
      <c r="CG275" s="147"/>
    </row>
    <row r="276" spans="1:85" s="139" customFormat="1" ht="39.75" customHeight="1">
      <c r="A276" s="126"/>
      <c r="B276" s="128"/>
      <c r="C276" s="128"/>
      <c r="D276" s="128"/>
      <c r="E276" s="129"/>
      <c r="F276" s="129"/>
      <c r="G276" s="129"/>
      <c r="H276" s="130"/>
      <c r="I276" s="129"/>
      <c r="J276" s="129"/>
      <c r="K276" s="129"/>
      <c r="L276" s="94"/>
      <c r="M276" s="94"/>
      <c r="N276" s="94"/>
      <c r="O276" s="94"/>
      <c r="P276" s="94"/>
      <c r="Q276" s="94"/>
      <c r="R276" s="94"/>
      <c r="S276" s="94"/>
      <c r="T276" s="98"/>
      <c r="U276" s="129"/>
      <c r="V276" s="98"/>
      <c r="W276" s="129"/>
      <c r="X276" s="129"/>
      <c r="Y276" s="160"/>
      <c r="Z276" s="133"/>
      <c r="AA276" s="133"/>
      <c r="AB276" s="133"/>
      <c r="AC276" s="134"/>
      <c r="AD276" s="133"/>
      <c r="AE276" s="380"/>
      <c r="AF276" s="133"/>
      <c r="AG276" s="133"/>
      <c r="AH276" s="133"/>
      <c r="AI276" s="133"/>
      <c r="AJ276" s="133"/>
      <c r="AK276" s="133"/>
      <c r="AL276" s="133"/>
      <c r="AM276" s="133"/>
      <c r="AN276" s="133"/>
      <c r="AO276" s="133"/>
      <c r="AP276" s="133"/>
      <c r="AQ276" s="129"/>
      <c r="AR276" s="129"/>
      <c r="AS276" s="135"/>
      <c r="AT276" s="135"/>
      <c r="AU276" s="135"/>
      <c r="AV276" s="137"/>
      <c r="AW276" s="138"/>
      <c r="AX276" s="135"/>
      <c r="AY276" s="135"/>
      <c r="AZ276" s="135"/>
      <c r="BA276" s="135"/>
      <c r="BB276" s="135"/>
      <c r="BC276" s="135"/>
      <c r="BD276" s="135"/>
      <c r="BE276" s="135"/>
      <c r="BF276" s="135"/>
      <c r="BH276" s="150"/>
      <c r="BI276" s="129"/>
      <c r="BJ276" s="129"/>
      <c r="BK276" s="150"/>
      <c r="BN276" s="148"/>
      <c r="BO276" s="148"/>
      <c r="BP276" s="156"/>
      <c r="BV276" s="371"/>
      <c r="BW276" s="371"/>
      <c r="BX276" s="371"/>
      <c r="BY276" s="371"/>
      <c r="BZ276" s="371"/>
      <c r="CA276" s="371"/>
      <c r="CB276" s="371"/>
      <c r="CC276" s="150"/>
      <c r="CD276" s="383" t="str">
        <f t="shared" si="41"/>
        <v/>
      </c>
      <c r="CE276" s="383" t="str">
        <f t="shared" si="42"/>
        <v/>
      </c>
      <c r="CF276" s="383"/>
      <c r="CG276" s="147"/>
    </row>
    <row r="277" spans="1:85" s="139" customFormat="1" ht="39.75" customHeight="1">
      <c r="A277" s="126"/>
      <c r="B277" s="128"/>
      <c r="C277" s="128"/>
      <c r="D277" s="128"/>
      <c r="E277" s="129"/>
      <c r="F277" s="129"/>
      <c r="G277" s="129"/>
      <c r="H277" s="130"/>
      <c r="I277" s="129"/>
      <c r="J277" s="129"/>
      <c r="K277" s="129"/>
      <c r="L277" s="94"/>
      <c r="M277" s="94"/>
      <c r="N277" s="94"/>
      <c r="O277" s="94"/>
      <c r="P277" s="94"/>
      <c r="Q277" s="94"/>
      <c r="R277" s="94"/>
      <c r="S277" s="94"/>
      <c r="T277" s="98"/>
      <c r="U277" s="129"/>
      <c r="V277" s="98"/>
      <c r="W277" s="129"/>
      <c r="X277" s="129"/>
      <c r="Y277" s="132"/>
      <c r="Z277" s="133"/>
      <c r="AA277" s="133"/>
      <c r="AB277" s="133"/>
      <c r="AC277" s="134"/>
      <c r="AD277" s="133"/>
      <c r="AE277" s="380"/>
      <c r="AF277" s="133"/>
      <c r="AG277" s="133"/>
      <c r="AH277" s="133"/>
      <c r="AI277" s="133"/>
      <c r="AJ277" s="133"/>
      <c r="AK277" s="133"/>
      <c r="AL277" s="133"/>
      <c r="AM277" s="133"/>
      <c r="AN277" s="133"/>
      <c r="AO277" s="133"/>
      <c r="AP277" s="133"/>
      <c r="AQ277" s="129"/>
      <c r="AR277" s="129"/>
      <c r="AS277" s="135"/>
      <c r="AT277" s="135"/>
      <c r="AU277" s="135"/>
      <c r="AV277" s="137"/>
      <c r="AW277" s="138"/>
      <c r="AX277" s="135"/>
      <c r="AY277" s="135"/>
      <c r="AZ277" s="135"/>
      <c r="BA277" s="135"/>
      <c r="BB277" s="135"/>
      <c r="BC277" s="135"/>
      <c r="BD277" s="135"/>
      <c r="BE277" s="135"/>
      <c r="BF277" s="135"/>
      <c r="BH277" s="150"/>
      <c r="BI277" s="129"/>
      <c r="BJ277" s="129"/>
      <c r="BK277" s="150"/>
      <c r="BN277" s="148"/>
      <c r="BO277" s="148"/>
      <c r="BP277" s="156"/>
      <c r="BV277" s="371"/>
      <c r="BW277" s="371"/>
      <c r="BX277" s="371"/>
      <c r="BY277" s="371"/>
      <c r="BZ277" s="371"/>
      <c r="CA277" s="371"/>
      <c r="CB277" s="371"/>
      <c r="CC277" s="150"/>
      <c r="CD277" s="383" t="str">
        <f t="shared" si="41"/>
        <v/>
      </c>
      <c r="CE277" s="383" t="str">
        <f t="shared" si="42"/>
        <v/>
      </c>
      <c r="CF277" s="383"/>
      <c r="CG277" s="147"/>
    </row>
    <row r="278" spans="1:85" s="139" customFormat="1" ht="39.75" customHeight="1">
      <c r="A278" s="126"/>
      <c r="B278" s="128"/>
      <c r="C278" s="128"/>
      <c r="D278" s="128"/>
      <c r="E278" s="129"/>
      <c r="F278" s="129"/>
      <c r="G278" s="129"/>
      <c r="H278" s="129"/>
      <c r="I278" s="129"/>
      <c r="J278" s="129"/>
      <c r="K278" s="129"/>
      <c r="L278" s="94"/>
      <c r="M278" s="94"/>
      <c r="N278" s="94"/>
      <c r="O278" s="94"/>
      <c r="P278" s="94"/>
      <c r="Q278" s="94"/>
      <c r="R278" s="94"/>
      <c r="S278" s="94"/>
      <c r="T278" s="98"/>
      <c r="U278" s="129"/>
      <c r="V278" s="98"/>
      <c r="W278" s="129"/>
      <c r="X278" s="129"/>
      <c r="Y278" s="132"/>
      <c r="Z278" s="133"/>
      <c r="AA278" s="133"/>
      <c r="AB278" s="133"/>
      <c r="AC278" s="134"/>
      <c r="AD278" s="133"/>
      <c r="AE278" s="380"/>
      <c r="AF278" s="133"/>
      <c r="AG278" s="133"/>
      <c r="AH278" s="133"/>
      <c r="AI278" s="133"/>
      <c r="AJ278" s="133"/>
      <c r="AK278" s="133"/>
      <c r="AL278" s="133"/>
      <c r="AM278" s="133"/>
      <c r="AN278" s="133"/>
      <c r="AO278" s="133"/>
      <c r="AP278" s="133"/>
      <c r="AQ278" s="129"/>
      <c r="AR278" s="129"/>
      <c r="AS278" s="135"/>
      <c r="AT278" s="135"/>
      <c r="AU278" s="135"/>
      <c r="AV278" s="137"/>
      <c r="AW278" s="138"/>
      <c r="AX278" s="135"/>
      <c r="AY278" s="135"/>
      <c r="AZ278" s="135"/>
      <c r="BA278" s="135"/>
      <c r="BB278" s="135"/>
      <c r="BC278" s="135"/>
      <c r="BD278" s="135"/>
      <c r="BE278" s="135"/>
      <c r="BF278" s="135"/>
      <c r="BH278" s="150"/>
      <c r="BI278" s="129"/>
      <c r="BJ278" s="129"/>
      <c r="BK278" s="150"/>
      <c r="BL278" s="143"/>
      <c r="BM278" s="143"/>
      <c r="BN278" s="148"/>
      <c r="BO278" s="148"/>
      <c r="BP278" s="151"/>
      <c r="BQ278" s="143"/>
      <c r="BR278" s="143"/>
      <c r="BV278" s="371"/>
      <c r="BW278" s="371"/>
      <c r="BX278" s="371"/>
      <c r="BY278" s="371"/>
      <c r="BZ278" s="371"/>
      <c r="CA278" s="371"/>
      <c r="CB278" s="371"/>
      <c r="CC278" s="150"/>
      <c r="CD278" s="383" t="str">
        <f t="shared" si="41"/>
        <v/>
      </c>
      <c r="CE278" s="383" t="str">
        <f t="shared" si="42"/>
        <v/>
      </c>
      <c r="CF278" s="383"/>
      <c r="CG278" s="147"/>
    </row>
    <row r="279" spans="1:85" s="139" customFormat="1" ht="39.75" customHeight="1">
      <c r="A279" s="126"/>
      <c r="B279" s="128"/>
      <c r="C279" s="128"/>
      <c r="D279" s="128"/>
      <c r="E279" s="129"/>
      <c r="F279" s="129"/>
      <c r="G279" s="129"/>
      <c r="H279" s="130"/>
      <c r="I279" s="129"/>
      <c r="J279" s="183"/>
      <c r="K279" s="129"/>
      <c r="L279" s="94"/>
      <c r="M279" s="94"/>
      <c r="N279" s="94"/>
      <c r="O279" s="94"/>
      <c r="P279" s="94"/>
      <c r="Q279" s="94"/>
      <c r="R279" s="94"/>
      <c r="S279" s="94"/>
      <c r="T279" s="98"/>
      <c r="U279" s="94"/>
      <c r="V279" s="98"/>
      <c r="W279" s="129"/>
      <c r="X279" s="129"/>
      <c r="Y279" s="132"/>
      <c r="Z279" s="133"/>
      <c r="AA279" s="133"/>
      <c r="AB279" s="133"/>
      <c r="AC279" s="134"/>
      <c r="AD279" s="133"/>
      <c r="AE279" s="380"/>
      <c r="AF279" s="133"/>
      <c r="AG279" s="133"/>
      <c r="AH279" s="133"/>
      <c r="AI279" s="133"/>
      <c r="AJ279" s="133"/>
      <c r="AK279" s="133"/>
      <c r="AL279" s="133"/>
      <c r="AM279" s="133"/>
      <c r="AN279" s="133"/>
      <c r="AO279" s="133"/>
      <c r="AP279" s="133"/>
      <c r="AQ279" s="129"/>
      <c r="AR279" s="129"/>
      <c r="AS279" s="135"/>
      <c r="AT279" s="135"/>
      <c r="AU279" s="135"/>
      <c r="AV279" s="137"/>
      <c r="AW279" s="138"/>
      <c r="AX279" s="135"/>
      <c r="AY279" s="135"/>
      <c r="AZ279" s="135"/>
      <c r="BA279" s="135"/>
      <c r="BB279" s="135"/>
      <c r="BC279" s="135"/>
      <c r="BD279" s="135"/>
      <c r="BE279" s="135"/>
      <c r="BF279" s="135"/>
      <c r="BH279" s="150"/>
      <c r="BI279" s="129"/>
      <c r="BJ279" s="129"/>
      <c r="BK279" s="150"/>
      <c r="BN279" s="148"/>
      <c r="BO279" s="148"/>
      <c r="BP279" s="156"/>
      <c r="BV279" s="371"/>
      <c r="BW279" s="371"/>
      <c r="BX279" s="371"/>
      <c r="BY279" s="371"/>
      <c r="BZ279" s="371"/>
      <c r="CA279" s="371"/>
      <c r="CB279" s="371"/>
      <c r="CC279" s="150"/>
      <c r="CD279" s="383" t="str">
        <f t="shared" si="41"/>
        <v/>
      </c>
      <c r="CE279" s="383" t="str">
        <f t="shared" si="42"/>
        <v/>
      </c>
      <c r="CF279" s="383"/>
      <c r="CG279" s="147"/>
    </row>
    <row r="280" spans="1:85" s="139" customFormat="1" ht="39.75" customHeight="1">
      <c r="A280" s="126"/>
      <c r="B280" s="128"/>
      <c r="C280" s="128"/>
      <c r="D280" s="128"/>
      <c r="E280" s="129"/>
      <c r="F280" s="129"/>
      <c r="G280" s="129"/>
      <c r="H280" s="130"/>
      <c r="I280" s="129"/>
      <c r="J280" s="131"/>
      <c r="K280" s="129"/>
      <c r="L280" s="94"/>
      <c r="M280" s="94"/>
      <c r="N280" s="94"/>
      <c r="O280" s="94"/>
      <c r="P280" s="94"/>
      <c r="Q280" s="94"/>
      <c r="R280" s="94"/>
      <c r="S280" s="94"/>
      <c r="T280" s="98"/>
      <c r="U280" s="129"/>
      <c r="V280" s="98"/>
      <c r="W280" s="129"/>
      <c r="X280" s="129"/>
      <c r="Y280" s="132"/>
      <c r="Z280" s="133"/>
      <c r="AA280" s="133"/>
      <c r="AB280" s="133"/>
      <c r="AC280" s="134"/>
      <c r="AD280" s="133"/>
      <c r="AE280" s="380"/>
      <c r="AF280" s="133"/>
      <c r="AG280" s="133"/>
      <c r="AH280" s="133"/>
      <c r="AI280" s="133"/>
      <c r="AJ280" s="133"/>
      <c r="AK280" s="133"/>
      <c r="AL280" s="133"/>
      <c r="AM280" s="133"/>
      <c r="AN280" s="133"/>
      <c r="AO280" s="133"/>
      <c r="AP280" s="133"/>
      <c r="AQ280" s="129"/>
      <c r="AR280" s="129"/>
      <c r="AS280" s="135"/>
      <c r="AT280" s="135"/>
      <c r="AU280" s="135"/>
      <c r="AV280" s="137"/>
      <c r="AW280" s="138"/>
      <c r="AX280" s="135"/>
      <c r="AY280" s="135"/>
      <c r="AZ280" s="135"/>
      <c r="BA280" s="135"/>
      <c r="BB280" s="135"/>
      <c r="BC280" s="135"/>
      <c r="BD280" s="135"/>
      <c r="BE280" s="135"/>
      <c r="BF280" s="135"/>
      <c r="BH280" s="150"/>
      <c r="BI280" s="129"/>
      <c r="BJ280" s="129"/>
      <c r="BK280" s="150"/>
      <c r="BN280" s="148"/>
      <c r="BO280" s="148"/>
      <c r="BP280" s="156"/>
      <c r="BV280" s="371"/>
      <c r="BW280" s="371"/>
      <c r="BX280" s="371"/>
      <c r="BY280" s="371"/>
      <c r="BZ280" s="371"/>
      <c r="CA280" s="371"/>
      <c r="CB280" s="371"/>
      <c r="CC280" s="150"/>
      <c r="CD280" s="383" t="str">
        <f t="shared" si="41"/>
        <v/>
      </c>
      <c r="CE280" s="383" t="str">
        <f t="shared" si="42"/>
        <v/>
      </c>
      <c r="CF280" s="383"/>
      <c r="CG280" s="147"/>
    </row>
    <row r="281" spans="1:85" s="139" customFormat="1" ht="39.75" customHeight="1">
      <c r="A281" s="126"/>
      <c r="B281" s="128"/>
      <c r="C281" s="128"/>
      <c r="D281" s="128"/>
      <c r="E281" s="129"/>
      <c r="F281" s="129"/>
      <c r="G281" s="129"/>
      <c r="H281" s="130"/>
      <c r="I281" s="129"/>
      <c r="J281" s="131"/>
      <c r="K281" s="129"/>
      <c r="L281" s="94"/>
      <c r="M281" s="94"/>
      <c r="N281" s="94"/>
      <c r="O281" s="94"/>
      <c r="P281" s="94"/>
      <c r="Q281" s="94"/>
      <c r="R281" s="94"/>
      <c r="S281" s="94"/>
      <c r="T281" s="98"/>
      <c r="U281" s="129"/>
      <c r="V281" s="98"/>
      <c r="W281" s="129"/>
      <c r="X281" s="129"/>
      <c r="Y281" s="132"/>
      <c r="Z281" s="133"/>
      <c r="AA281" s="133"/>
      <c r="AB281" s="133"/>
      <c r="AC281" s="134"/>
      <c r="AD281" s="133"/>
      <c r="AE281" s="380"/>
      <c r="AF281" s="133"/>
      <c r="AG281" s="133"/>
      <c r="AH281" s="133"/>
      <c r="AI281" s="133"/>
      <c r="AJ281" s="133"/>
      <c r="AK281" s="133"/>
      <c r="AL281" s="133"/>
      <c r="AM281" s="133"/>
      <c r="AN281" s="133"/>
      <c r="AO281" s="133"/>
      <c r="AP281" s="133"/>
      <c r="AQ281" s="129"/>
      <c r="AR281" s="129"/>
      <c r="AS281" s="135"/>
      <c r="AT281" s="135"/>
      <c r="AU281" s="135"/>
      <c r="AV281" s="137"/>
      <c r="AW281" s="138"/>
      <c r="AX281" s="135"/>
      <c r="AY281" s="135"/>
      <c r="AZ281" s="135"/>
      <c r="BA281" s="135"/>
      <c r="BB281" s="135"/>
      <c r="BC281" s="135"/>
      <c r="BD281" s="135"/>
      <c r="BE281" s="135"/>
      <c r="BF281" s="135"/>
      <c r="BH281" s="150"/>
      <c r="BI281" s="129"/>
      <c r="BJ281" s="129"/>
      <c r="BK281" s="150"/>
      <c r="BN281" s="148"/>
      <c r="BO281" s="148"/>
      <c r="BP281" s="156"/>
      <c r="BV281" s="371"/>
      <c r="BW281" s="371"/>
      <c r="BX281" s="371"/>
      <c r="BY281" s="371"/>
      <c r="BZ281" s="371"/>
      <c r="CA281" s="371"/>
      <c r="CB281" s="371"/>
      <c r="CC281" s="150"/>
      <c r="CD281" s="383" t="str">
        <f t="shared" si="41"/>
        <v/>
      </c>
      <c r="CE281" s="383" t="str">
        <f t="shared" si="42"/>
        <v/>
      </c>
      <c r="CF281" s="383"/>
      <c r="CG281" s="147"/>
    </row>
    <row r="282" spans="1:85" s="139" customFormat="1" ht="39.75" customHeight="1">
      <c r="A282" s="126"/>
      <c r="B282" s="128"/>
      <c r="C282" s="128"/>
      <c r="D282" s="128"/>
      <c r="E282" s="129"/>
      <c r="F282" s="129"/>
      <c r="G282" s="129"/>
      <c r="H282" s="130"/>
      <c r="I282" s="129"/>
      <c r="J282" s="131"/>
      <c r="K282" s="129"/>
      <c r="L282" s="94"/>
      <c r="M282" s="94"/>
      <c r="N282" s="94"/>
      <c r="O282" s="94"/>
      <c r="P282" s="94"/>
      <c r="Q282" s="94"/>
      <c r="R282" s="94"/>
      <c r="S282" s="94"/>
      <c r="T282" s="98"/>
      <c r="U282" s="129"/>
      <c r="V282" s="98"/>
      <c r="W282" s="129"/>
      <c r="X282" s="129"/>
      <c r="Y282" s="132"/>
      <c r="Z282" s="133"/>
      <c r="AA282" s="133"/>
      <c r="AB282" s="133"/>
      <c r="AC282" s="134"/>
      <c r="AD282" s="133"/>
      <c r="AE282" s="380"/>
      <c r="AF282" s="133"/>
      <c r="AG282" s="133"/>
      <c r="AH282" s="133"/>
      <c r="AI282" s="133"/>
      <c r="AJ282" s="133"/>
      <c r="AK282" s="133"/>
      <c r="AL282" s="133"/>
      <c r="AM282" s="133"/>
      <c r="AN282" s="133"/>
      <c r="AO282" s="133"/>
      <c r="AP282" s="133"/>
      <c r="AQ282" s="129"/>
      <c r="AR282" s="129"/>
      <c r="AS282" s="135"/>
      <c r="AT282" s="135"/>
      <c r="AU282" s="135"/>
      <c r="AV282" s="137"/>
      <c r="AW282" s="138"/>
      <c r="AX282" s="135"/>
      <c r="AY282" s="135"/>
      <c r="AZ282" s="135"/>
      <c r="BA282" s="135"/>
      <c r="BB282" s="135"/>
      <c r="BC282" s="135"/>
      <c r="BD282" s="135"/>
      <c r="BE282" s="135"/>
      <c r="BF282" s="135"/>
      <c r="BH282" s="150"/>
      <c r="BI282" s="129"/>
      <c r="BJ282" s="129"/>
      <c r="BK282" s="150"/>
      <c r="BN282" s="148"/>
      <c r="BO282" s="148"/>
      <c r="BP282" s="156"/>
      <c r="BV282" s="371"/>
      <c r="BW282" s="371"/>
      <c r="BX282" s="371"/>
      <c r="BY282" s="371"/>
      <c r="BZ282" s="371"/>
      <c r="CA282" s="371"/>
      <c r="CB282" s="371"/>
      <c r="CC282" s="150"/>
      <c r="CD282" s="383" t="str">
        <f t="shared" si="41"/>
        <v/>
      </c>
      <c r="CE282" s="383" t="str">
        <f t="shared" si="42"/>
        <v/>
      </c>
      <c r="CF282" s="383"/>
      <c r="CG282" s="147"/>
    </row>
    <row r="283" spans="1:85" s="139" customFormat="1" ht="39.75" customHeight="1">
      <c r="A283" s="126"/>
      <c r="B283" s="128"/>
      <c r="C283" s="128"/>
      <c r="D283" s="128"/>
      <c r="E283" s="129"/>
      <c r="F283" s="129"/>
      <c r="G283" s="129"/>
      <c r="H283" s="130"/>
      <c r="I283" s="129"/>
      <c r="J283" s="131"/>
      <c r="K283" s="129"/>
      <c r="L283" s="94"/>
      <c r="M283" s="94"/>
      <c r="N283" s="94"/>
      <c r="O283" s="94"/>
      <c r="P283" s="94"/>
      <c r="Q283" s="94"/>
      <c r="R283" s="94"/>
      <c r="S283" s="94"/>
      <c r="T283" s="98"/>
      <c r="U283" s="129"/>
      <c r="V283" s="98"/>
      <c r="W283" s="129"/>
      <c r="X283" s="129"/>
      <c r="Y283" s="132"/>
      <c r="Z283" s="133"/>
      <c r="AA283" s="133"/>
      <c r="AB283" s="133"/>
      <c r="AC283" s="134"/>
      <c r="AD283" s="133"/>
      <c r="AE283" s="380"/>
      <c r="AF283" s="133"/>
      <c r="AG283" s="133"/>
      <c r="AH283" s="133"/>
      <c r="AI283" s="133"/>
      <c r="AJ283" s="133"/>
      <c r="AK283" s="133"/>
      <c r="AL283" s="133"/>
      <c r="AM283" s="133"/>
      <c r="AN283" s="133"/>
      <c r="AO283" s="133"/>
      <c r="AP283" s="133"/>
      <c r="AQ283" s="129"/>
      <c r="AR283" s="129"/>
      <c r="AS283" s="135"/>
      <c r="AT283" s="135"/>
      <c r="AU283" s="135"/>
      <c r="AV283" s="137"/>
      <c r="AW283" s="138"/>
      <c r="AX283" s="135"/>
      <c r="AY283" s="135"/>
      <c r="AZ283" s="135"/>
      <c r="BA283" s="135"/>
      <c r="BB283" s="135"/>
      <c r="BC283" s="135"/>
      <c r="BD283" s="135"/>
      <c r="BE283" s="135"/>
      <c r="BF283" s="135"/>
      <c r="BH283" s="150"/>
      <c r="BI283" s="129"/>
      <c r="BJ283" s="129"/>
      <c r="BK283" s="150"/>
      <c r="BN283" s="148"/>
      <c r="BO283" s="148"/>
      <c r="BP283" s="156"/>
      <c r="BV283" s="371"/>
      <c r="BW283" s="371"/>
      <c r="BX283" s="371"/>
      <c r="BY283" s="371"/>
      <c r="BZ283" s="371"/>
      <c r="CA283" s="371"/>
      <c r="CB283" s="371"/>
      <c r="CC283" s="150"/>
      <c r="CD283" s="383" t="str">
        <f t="shared" si="41"/>
        <v/>
      </c>
      <c r="CE283" s="383" t="str">
        <f t="shared" si="42"/>
        <v/>
      </c>
      <c r="CF283" s="383"/>
      <c r="CG283" s="147"/>
    </row>
    <row r="284" spans="1:85" s="139" customFormat="1" ht="39.75" customHeight="1">
      <c r="A284" s="126"/>
      <c r="B284" s="128"/>
      <c r="C284" s="128"/>
      <c r="D284" s="128"/>
      <c r="E284" s="129"/>
      <c r="F284" s="129"/>
      <c r="G284" s="148"/>
      <c r="H284" s="130"/>
      <c r="I284" s="129"/>
      <c r="J284" s="131"/>
      <c r="K284" s="129"/>
      <c r="L284" s="94"/>
      <c r="M284" s="94"/>
      <c r="N284" s="94"/>
      <c r="O284" s="94"/>
      <c r="P284" s="94"/>
      <c r="Q284" s="94"/>
      <c r="R284" s="94"/>
      <c r="S284" s="94"/>
      <c r="T284" s="98"/>
      <c r="U284" s="129"/>
      <c r="V284" s="98"/>
      <c r="W284" s="129"/>
      <c r="X284" s="129"/>
      <c r="Y284" s="132"/>
      <c r="Z284" s="133"/>
      <c r="AA284" s="133"/>
      <c r="AB284" s="133"/>
      <c r="AC284" s="134"/>
      <c r="AD284" s="133"/>
      <c r="AE284" s="380"/>
      <c r="AF284" s="133"/>
      <c r="AG284" s="133"/>
      <c r="AH284" s="133"/>
      <c r="AI284" s="133"/>
      <c r="AJ284" s="133"/>
      <c r="AK284" s="133"/>
      <c r="AL284" s="133"/>
      <c r="AM284" s="133"/>
      <c r="AN284" s="133"/>
      <c r="AO284" s="133"/>
      <c r="AP284" s="133"/>
      <c r="AQ284" s="129"/>
      <c r="AR284" s="129"/>
      <c r="AS284" s="135"/>
      <c r="AT284" s="135"/>
      <c r="AU284" s="135"/>
      <c r="AV284" s="137"/>
      <c r="AW284" s="138"/>
      <c r="AX284" s="135"/>
      <c r="AY284" s="135"/>
      <c r="AZ284" s="135"/>
      <c r="BA284" s="135"/>
      <c r="BB284" s="135"/>
      <c r="BC284" s="135"/>
      <c r="BD284" s="135"/>
      <c r="BE284" s="135"/>
      <c r="BF284" s="135"/>
      <c r="BG284" s="143"/>
      <c r="BH284" s="150"/>
      <c r="BI284" s="129"/>
      <c r="BJ284" s="129"/>
      <c r="BK284" s="150"/>
      <c r="BN284" s="148"/>
      <c r="BO284" s="148"/>
      <c r="BP284" s="156"/>
      <c r="BV284" s="371"/>
      <c r="BW284" s="371"/>
      <c r="BX284" s="371"/>
      <c r="BY284" s="371"/>
      <c r="BZ284" s="371"/>
      <c r="CA284" s="371"/>
      <c r="CB284" s="371"/>
      <c r="CC284" s="150"/>
      <c r="CD284" s="383" t="str">
        <f t="shared" si="41"/>
        <v/>
      </c>
      <c r="CE284" s="383" t="str">
        <f t="shared" si="42"/>
        <v/>
      </c>
      <c r="CF284" s="383"/>
      <c r="CG284" s="147"/>
    </row>
    <row r="285" spans="1:85" s="139" customFormat="1" ht="39.75" customHeight="1">
      <c r="A285" s="126"/>
      <c r="B285" s="128"/>
      <c r="C285" s="128"/>
      <c r="D285" s="128"/>
      <c r="E285" s="129"/>
      <c r="F285" s="129"/>
      <c r="G285" s="148"/>
      <c r="H285" s="130"/>
      <c r="I285" s="129"/>
      <c r="J285" s="131"/>
      <c r="K285" s="129"/>
      <c r="L285" s="94"/>
      <c r="M285" s="94"/>
      <c r="N285" s="94"/>
      <c r="O285" s="94"/>
      <c r="P285" s="94"/>
      <c r="Q285" s="94"/>
      <c r="R285" s="94"/>
      <c r="S285" s="94"/>
      <c r="T285" s="98"/>
      <c r="U285" s="129"/>
      <c r="V285" s="98"/>
      <c r="W285" s="129"/>
      <c r="X285" s="129"/>
      <c r="Y285" s="132"/>
      <c r="Z285" s="133"/>
      <c r="AA285" s="133"/>
      <c r="AB285" s="133"/>
      <c r="AC285" s="134"/>
      <c r="AD285" s="133"/>
      <c r="AE285" s="380"/>
      <c r="AF285" s="133"/>
      <c r="AG285" s="133"/>
      <c r="AH285" s="133"/>
      <c r="AI285" s="133"/>
      <c r="AJ285" s="133"/>
      <c r="AK285" s="133"/>
      <c r="AL285" s="133"/>
      <c r="AM285" s="133"/>
      <c r="AN285" s="133"/>
      <c r="AO285" s="133"/>
      <c r="AP285" s="133"/>
      <c r="AQ285" s="129"/>
      <c r="AR285" s="129"/>
      <c r="AS285" s="135"/>
      <c r="AT285" s="135"/>
      <c r="AU285" s="135"/>
      <c r="AV285" s="137"/>
      <c r="AW285" s="138"/>
      <c r="AX285" s="135"/>
      <c r="AY285" s="135"/>
      <c r="AZ285" s="135"/>
      <c r="BA285" s="135"/>
      <c r="BB285" s="135"/>
      <c r="BC285" s="135"/>
      <c r="BD285" s="135"/>
      <c r="BE285" s="135"/>
      <c r="BF285" s="135"/>
      <c r="BH285" s="150"/>
      <c r="BI285" s="129"/>
      <c r="BJ285" s="129"/>
      <c r="BK285" s="150"/>
      <c r="BN285" s="148"/>
      <c r="BO285" s="148"/>
      <c r="BP285" s="156"/>
      <c r="BV285" s="371"/>
      <c r="BW285" s="371"/>
      <c r="BX285" s="371"/>
      <c r="BY285" s="371"/>
      <c r="BZ285" s="371"/>
      <c r="CA285" s="371"/>
      <c r="CB285" s="371"/>
      <c r="CC285" s="150"/>
      <c r="CD285" s="383" t="str">
        <f t="shared" si="41"/>
        <v/>
      </c>
      <c r="CE285" s="383" t="str">
        <f t="shared" si="42"/>
        <v/>
      </c>
      <c r="CF285" s="383"/>
      <c r="CG285" s="147"/>
    </row>
    <row r="286" spans="1:85" s="139" customFormat="1" ht="39.75" customHeight="1">
      <c r="A286" s="126"/>
      <c r="B286" s="128"/>
      <c r="C286" s="128"/>
      <c r="D286" s="128"/>
      <c r="E286" s="129"/>
      <c r="F286" s="129"/>
      <c r="G286" s="129"/>
      <c r="H286" s="130"/>
      <c r="I286" s="129"/>
      <c r="J286" s="131"/>
      <c r="K286" s="129"/>
      <c r="L286" s="94"/>
      <c r="M286" s="94"/>
      <c r="N286" s="94"/>
      <c r="O286" s="94"/>
      <c r="P286" s="94"/>
      <c r="Q286" s="94"/>
      <c r="R286" s="94"/>
      <c r="S286" s="94"/>
      <c r="T286" s="98"/>
      <c r="U286" s="129"/>
      <c r="V286" s="98"/>
      <c r="W286" s="129"/>
      <c r="X286" s="129"/>
      <c r="Y286" s="128"/>
      <c r="Z286" s="133"/>
      <c r="AA286" s="133"/>
      <c r="AB286" s="133"/>
      <c r="AC286" s="134"/>
      <c r="AD286" s="133"/>
      <c r="AE286" s="380"/>
      <c r="AF286" s="133"/>
      <c r="AG286" s="133"/>
      <c r="AH286" s="133"/>
      <c r="AI286" s="133"/>
      <c r="AJ286" s="133"/>
      <c r="AK286" s="133"/>
      <c r="AL286" s="133"/>
      <c r="AM286" s="133"/>
      <c r="AN286" s="133"/>
      <c r="AO286" s="133"/>
      <c r="AP286" s="133"/>
      <c r="AQ286" s="129"/>
      <c r="AR286" s="129"/>
      <c r="AS286" s="135"/>
      <c r="AT286" s="135"/>
      <c r="AU286" s="135"/>
      <c r="AV286" s="137"/>
      <c r="AW286" s="138"/>
      <c r="AX286" s="135"/>
      <c r="AY286" s="135"/>
      <c r="AZ286" s="135"/>
      <c r="BA286" s="135"/>
      <c r="BB286" s="135"/>
      <c r="BC286" s="135"/>
      <c r="BD286" s="135"/>
      <c r="BE286" s="135"/>
      <c r="BF286" s="135"/>
      <c r="BG286" s="143"/>
      <c r="BH286" s="150"/>
      <c r="BI286" s="129"/>
      <c r="BJ286" s="129"/>
      <c r="BK286" s="150"/>
      <c r="BN286" s="148"/>
      <c r="BO286" s="148"/>
      <c r="BP286" s="156"/>
      <c r="BV286" s="371"/>
      <c r="BW286" s="371"/>
      <c r="BX286" s="371"/>
      <c r="BY286" s="371"/>
      <c r="BZ286" s="371"/>
      <c r="CA286" s="371"/>
      <c r="CB286" s="371"/>
      <c r="CC286" s="150"/>
      <c r="CD286" s="383" t="str">
        <f t="shared" si="41"/>
        <v/>
      </c>
      <c r="CE286" s="383" t="str">
        <f t="shared" si="42"/>
        <v/>
      </c>
      <c r="CF286" s="383"/>
      <c r="CG286" s="147"/>
    </row>
    <row r="287" spans="1:85" s="139" customFormat="1" ht="39.75" customHeight="1">
      <c r="A287" s="126"/>
      <c r="B287" s="128"/>
      <c r="C287" s="128"/>
      <c r="D287" s="128"/>
      <c r="E287" s="129"/>
      <c r="F287" s="129"/>
      <c r="G287" s="129"/>
      <c r="H287" s="130"/>
      <c r="I287" s="129"/>
      <c r="J287" s="129"/>
      <c r="K287" s="129"/>
      <c r="L287" s="94"/>
      <c r="M287" s="94"/>
      <c r="N287" s="94"/>
      <c r="O287" s="94"/>
      <c r="P287" s="94"/>
      <c r="Q287" s="94"/>
      <c r="R287" s="94"/>
      <c r="S287" s="94"/>
      <c r="T287" s="98"/>
      <c r="U287" s="129"/>
      <c r="V287" s="98"/>
      <c r="W287" s="129"/>
      <c r="X287" s="129"/>
      <c r="Y287" s="132"/>
      <c r="Z287" s="133"/>
      <c r="AA287" s="133"/>
      <c r="AB287" s="133"/>
      <c r="AC287" s="134"/>
      <c r="AD287" s="133"/>
      <c r="AE287" s="380"/>
      <c r="AF287" s="133"/>
      <c r="AG287" s="133"/>
      <c r="AH287" s="133"/>
      <c r="AI287" s="133"/>
      <c r="AJ287" s="133"/>
      <c r="AK287" s="133"/>
      <c r="AL287" s="133"/>
      <c r="AM287" s="133"/>
      <c r="AN287" s="133"/>
      <c r="AO287" s="133"/>
      <c r="AP287" s="133"/>
      <c r="AQ287" s="129"/>
      <c r="AR287" s="129"/>
      <c r="AS287" s="135"/>
      <c r="AT287" s="135"/>
      <c r="AU287" s="135"/>
      <c r="AV287" s="137"/>
      <c r="AW287" s="138"/>
      <c r="AX287" s="135"/>
      <c r="AY287" s="135"/>
      <c r="AZ287" s="135"/>
      <c r="BA287" s="135"/>
      <c r="BB287" s="135"/>
      <c r="BC287" s="135"/>
      <c r="BD287" s="135"/>
      <c r="BE287" s="135"/>
      <c r="BF287" s="135"/>
      <c r="BG287" s="143"/>
      <c r="BH287" s="150"/>
      <c r="BI287" s="129"/>
      <c r="BJ287" s="129"/>
      <c r="BK287" s="150"/>
      <c r="BN287" s="148"/>
      <c r="BO287" s="148"/>
      <c r="BP287" s="156"/>
      <c r="BV287" s="371"/>
      <c r="BW287" s="371"/>
      <c r="BX287" s="371"/>
      <c r="BY287" s="371"/>
      <c r="BZ287" s="371"/>
      <c r="CA287" s="371"/>
      <c r="CB287" s="371"/>
      <c r="CC287" s="150"/>
      <c r="CD287" s="383" t="str">
        <f t="shared" si="41"/>
        <v/>
      </c>
      <c r="CE287" s="383" t="str">
        <f t="shared" si="42"/>
        <v/>
      </c>
      <c r="CF287" s="383"/>
      <c r="CG287" s="147"/>
    </row>
    <row r="288" spans="1:85" s="139" customFormat="1" ht="39.75" customHeight="1">
      <c r="A288" s="126"/>
      <c r="B288" s="128"/>
      <c r="C288" s="128"/>
      <c r="D288" s="128"/>
      <c r="E288" s="129"/>
      <c r="F288" s="129"/>
      <c r="G288" s="129"/>
      <c r="H288" s="130"/>
      <c r="I288" s="129"/>
      <c r="J288" s="131"/>
      <c r="K288" s="129"/>
      <c r="L288" s="94"/>
      <c r="M288" s="94"/>
      <c r="N288" s="94"/>
      <c r="O288" s="94"/>
      <c r="P288" s="94"/>
      <c r="Q288" s="94"/>
      <c r="R288" s="94"/>
      <c r="S288" s="94"/>
      <c r="T288" s="98"/>
      <c r="U288" s="129"/>
      <c r="V288" s="98"/>
      <c r="W288" s="129"/>
      <c r="X288" s="129"/>
      <c r="Y288" s="132"/>
      <c r="Z288" s="133"/>
      <c r="AA288" s="133"/>
      <c r="AB288" s="133"/>
      <c r="AC288" s="134"/>
      <c r="AD288" s="133"/>
      <c r="AE288" s="380"/>
      <c r="AF288" s="133"/>
      <c r="AG288" s="133"/>
      <c r="AH288" s="133"/>
      <c r="AI288" s="133"/>
      <c r="AJ288" s="133"/>
      <c r="AK288" s="133"/>
      <c r="AL288" s="133"/>
      <c r="AM288" s="133"/>
      <c r="AN288" s="133"/>
      <c r="AO288" s="133"/>
      <c r="AP288" s="133"/>
      <c r="AQ288" s="129"/>
      <c r="AR288" s="129"/>
      <c r="AS288" s="135"/>
      <c r="AT288" s="135"/>
      <c r="AU288" s="135"/>
      <c r="AV288" s="137"/>
      <c r="AW288" s="138"/>
      <c r="AX288" s="135"/>
      <c r="AY288" s="135"/>
      <c r="AZ288" s="135"/>
      <c r="BA288" s="135"/>
      <c r="BB288" s="135"/>
      <c r="BC288" s="135"/>
      <c r="BD288" s="135"/>
      <c r="BE288" s="135"/>
      <c r="BF288" s="135"/>
      <c r="BG288" s="143"/>
      <c r="BH288" s="150"/>
      <c r="BI288" s="129"/>
      <c r="BJ288" s="129"/>
      <c r="BK288" s="150"/>
      <c r="BN288" s="148"/>
      <c r="BO288" s="148"/>
      <c r="BP288" s="156"/>
      <c r="BV288" s="371"/>
      <c r="BW288" s="371"/>
      <c r="BX288" s="371"/>
      <c r="BY288" s="371"/>
      <c r="BZ288" s="371"/>
      <c r="CA288" s="371"/>
      <c r="CB288" s="371"/>
      <c r="CC288" s="150"/>
      <c r="CD288" s="383" t="str">
        <f t="shared" si="41"/>
        <v/>
      </c>
      <c r="CE288" s="383" t="str">
        <f t="shared" si="42"/>
        <v/>
      </c>
      <c r="CF288" s="383"/>
      <c r="CG288" s="147"/>
    </row>
    <row r="289" spans="1:85" s="139" customFormat="1" ht="39.75" customHeight="1">
      <c r="A289" s="126"/>
      <c r="B289" s="128"/>
      <c r="C289" s="128"/>
      <c r="D289" s="128"/>
      <c r="E289" s="129"/>
      <c r="F289" s="129"/>
      <c r="G289" s="129"/>
      <c r="H289" s="130"/>
      <c r="I289" s="129"/>
      <c r="J289" s="131"/>
      <c r="K289" s="129"/>
      <c r="L289" s="94"/>
      <c r="M289" s="94"/>
      <c r="N289" s="94"/>
      <c r="O289" s="94"/>
      <c r="P289" s="94"/>
      <c r="Q289" s="94"/>
      <c r="R289" s="94"/>
      <c r="S289" s="94"/>
      <c r="T289" s="98"/>
      <c r="U289" s="129"/>
      <c r="V289" s="98"/>
      <c r="W289" s="129"/>
      <c r="X289" s="129"/>
      <c r="Y289" s="132"/>
      <c r="Z289" s="133"/>
      <c r="AA289" s="133"/>
      <c r="AB289" s="133"/>
      <c r="AC289" s="134"/>
      <c r="AD289" s="133"/>
      <c r="AE289" s="380"/>
      <c r="AF289" s="133"/>
      <c r="AG289" s="133"/>
      <c r="AH289" s="133"/>
      <c r="AI289" s="133"/>
      <c r="AJ289" s="133"/>
      <c r="AK289" s="133"/>
      <c r="AL289" s="133"/>
      <c r="AM289" s="133"/>
      <c r="AN289" s="133"/>
      <c r="AO289" s="133"/>
      <c r="AP289" s="133"/>
      <c r="AQ289" s="129"/>
      <c r="AR289" s="129"/>
      <c r="AS289" s="135"/>
      <c r="AT289" s="135"/>
      <c r="AU289" s="135"/>
      <c r="AV289" s="137"/>
      <c r="AW289" s="138"/>
      <c r="AX289" s="135"/>
      <c r="AY289" s="135"/>
      <c r="AZ289" s="135"/>
      <c r="BA289" s="135"/>
      <c r="BB289" s="135"/>
      <c r="BC289" s="135"/>
      <c r="BD289" s="135"/>
      <c r="BE289" s="135"/>
      <c r="BF289" s="135"/>
      <c r="BH289" s="150"/>
      <c r="BI289" s="129"/>
      <c r="BJ289" s="129"/>
      <c r="BK289" s="150"/>
      <c r="BN289" s="148"/>
      <c r="BO289" s="148"/>
      <c r="BP289" s="156"/>
      <c r="BV289" s="371"/>
      <c r="BW289" s="371"/>
      <c r="BX289" s="371"/>
      <c r="BY289" s="371"/>
      <c r="BZ289" s="371"/>
      <c r="CA289" s="371"/>
      <c r="CB289" s="371"/>
      <c r="CC289" s="150"/>
      <c r="CD289" s="383" t="str">
        <f t="shared" si="41"/>
        <v/>
      </c>
      <c r="CE289" s="383" t="str">
        <f t="shared" si="42"/>
        <v/>
      </c>
      <c r="CF289" s="383"/>
      <c r="CG289" s="147"/>
    </row>
    <row r="290" spans="1:85" s="139" customFormat="1" ht="39.75" customHeight="1">
      <c r="A290" s="126"/>
      <c r="B290" s="128"/>
      <c r="C290" s="128"/>
      <c r="D290" s="128"/>
      <c r="E290" s="129"/>
      <c r="F290" s="129"/>
      <c r="G290" s="129"/>
      <c r="H290" s="130"/>
      <c r="I290" s="129"/>
      <c r="J290" s="131"/>
      <c r="K290" s="129"/>
      <c r="L290" s="94"/>
      <c r="M290" s="94"/>
      <c r="N290" s="94"/>
      <c r="O290" s="94"/>
      <c r="P290" s="94"/>
      <c r="Q290" s="94"/>
      <c r="R290" s="94"/>
      <c r="S290" s="94"/>
      <c r="T290" s="98"/>
      <c r="U290" s="129"/>
      <c r="V290" s="98"/>
      <c r="W290" s="129"/>
      <c r="X290" s="129"/>
      <c r="Y290" s="132"/>
      <c r="Z290" s="133"/>
      <c r="AA290" s="133"/>
      <c r="AB290" s="133"/>
      <c r="AC290" s="134"/>
      <c r="AD290" s="133"/>
      <c r="AE290" s="380"/>
      <c r="AF290" s="133"/>
      <c r="AG290" s="133"/>
      <c r="AH290" s="133"/>
      <c r="AI290" s="133"/>
      <c r="AJ290" s="133"/>
      <c r="AK290" s="133"/>
      <c r="AL290" s="133"/>
      <c r="AM290" s="133"/>
      <c r="AN290" s="133"/>
      <c r="AO290" s="133"/>
      <c r="AP290" s="133"/>
      <c r="AQ290" s="129"/>
      <c r="AR290" s="129"/>
      <c r="AS290" s="135"/>
      <c r="AT290" s="135"/>
      <c r="AU290" s="135"/>
      <c r="AV290" s="137"/>
      <c r="AW290" s="138"/>
      <c r="AX290" s="135"/>
      <c r="AY290" s="135"/>
      <c r="AZ290" s="135"/>
      <c r="BA290" s="135"/>
      <c r="BB290" s="135"/>
      <c r="BC290" s="135"/>
      <c r="BD290" s="135"/>
      <c r="BE290" s="135"/>
      <c r="BF290" s="135"/>
      <c r="BH290" s="150"/>
      <c r="BI290" s="129"/>
      <c r="BJ290" s="129"/>
      <c r="BK290" s="150"/>
      <c r="BN290" s="148"/>
      <c r="BO290" s="148"/>
      <c r="BP290" s="156"/>
      <c r="BV290" s="371"/>
      <c r="BW290" s="371"/>
      <c r="BX290" s="371"/>
      <c r="BY290" s="371"/>
      <c r="BZ290" s="371"/>
      <c r="CA290" s="371"/>
      <c r="CB290" s="371"/>
      <c r="CC290" s="150"/>
      <c r="CD290" s="383" t="str">
        <f t="shared" si="41"/>
        <v/>
      </c>
      <c r="CE290" s="383" t="str">
        <f t="shared" si="42"/>
        <v/>
      </c>
      <c r="CF290" s="383"/>
      <c r="CG290" s="147"/>
    </row>
    <row r="291" spans="1:85" s="139" customFormat="1" ht="39.75" customHeight="1">
      <c r="A291" s="126"/>
      <c r="B291" s="128"/>
      <c r="C291" s="128"/>
      <c r="D291" s="128"/>
      <c r="E291" s="129"/>
      <c r="F291" s="129"/>
      <c r="G291" s="129"/>
      <c r="H291" s="130"/>
      <c r="I291" s="129"/>
      <c r="J291" s="129"/>
      <c r="K291" s="129"/>
      <c r="L291" s="94"/>
      <c r="M291" s="94"/>
      <c r="N291" s="94"/>
      <c r="O291" s="94"/>
      <c r="P291" s="94"/>
      <c r="Q291" s="94"/>
      <c r="R291" s="94"/>
      <c r="S291" s="94"/>
      <c r="T291" s="98"/>
      <c r="U291" s="129"/>
      <c r="V291" s="98"/>
      <c r="W291" s="129"/>
      <c r="X291" s="129"/>
      <c r="Y291" s="132"/>
      <c r="Z291" s="133"/>
      <c r="AA291" s="133"/>
      <c r="AB291" s="133"/>
      <c r="AC291" s="134"/>
      <c r="AD291" s="133"/>
      <c r="AE291" s="380"/>
      <c r="AF291" s="133"/>
      <c r="AG291" s="133"/>
      <c r="AH291" s="133"/>
      <c r="AI291" s="133"/>
      <c r="AJ291" s="133"/>
      <c r="AK291" s="133"/>
      <c r="AL291" s="133"/>
      <c r="AM291" s="133"/>
      <c r="AN291" s="133"/>
      <c r="AO291" s="133"/>
      <c r="AP291" s="133"/>
      <c r="AQ291" s="129"/>
      <c r="AR291" s="129"/>
      <c r="AS291" s="135"/>
      <c r="AT291" s="135"/>
      <c r="AU291" s="135"/>
      <c r="AV291" s="137"/>
      <c r="AW291" s="138"/>
      <c r="AX291" s="135"/>
      <c r="AY291" s="135"/>
      <c r="AZ291" s="135"/>
      <c r="BA291" s="135"/>
      <c r="BB291" s="135"/>
      <c r="BC291" s="135"/>
      <c r="BD291" s="135"/>
      <c r="BE291" s="135"/>
      <c r="BF291" s="135"/>
      <c r="BH291" s="150"/>
      <c r="BI291" s="129"/>
      <c r="BJ291" s="129"/>
      <c r="BK291" s="150"/>
      <c r="BN291" s="148"/>
      <c r="BO291" s="148"/>
      <c r="BP291" s="156"/>
      <c r="BV291" s="371"/>
      <c r="BW291" s="371"/>
      <c r="BX291" s="371"/>
      <c r="BY291" s="371"/>
      <c r="BZ291" s="371"/>
      <c r="CA291" s="371"/>
      <c r="CB291" s="371"/>
      <c r="CC291" s="150"/>
      <c r="CD291" s="383" t="str">
        <f t="shared" si="41"/>
        <v/>
      </c>
      <c r="CE291" s="383" t="str">
        <f t="shared" si="42"/>
        <v/>
      </c>
      <c r="CF291" s="383"/>
      <c r="CG291" s="147"/>
    </row>
    <row r="292" spans="1:85" s="139" customFormat="1" ht="39.75" customHeight="1">
      <c r="A292" s="126"/>
      <c r="B292" s="128"/>
      <c r="C292" s="128"/>
      <c r="D292" s="128"/>
      <c r="E292" s="129"/>
      <c r="F292" s="129"/>
      <c r="G292" s="129"/>
      <c r="H292" s="130"/>
      <c r="I292" s="129"/>
      <c r="J292" s="131"/>
      <c r="K292" s="129"/>
      <c r="L292" s="94"/>
      <c r="M292" s="94"/>
      <c r="N292" s="94"/>
      <c r="O292" s="94"/>
      <c r="P292" s="94"/>
      <c r="Q292" s="94"/>
      <c r="R292" s="94"/>
      <c r="S292" s="94"/>
      <c r="T292" s="98"/>
      <c r="U292" s="129"/>
      <c r="V292" s="98"/>
      <c r="W292" s="129"/>
      <c r="X292" s="129"/>
      <c r="Y292" s="132"/>
      <c r="Z292" s="133"/>
      <c r="AA292" s="133"/>
      <c r="AB292" s="133"/>
      <c r="AC292" s="134"/>
      <c r="AD292" s="133"/>
      <c r="AE292" s="380"/>
      <c r="AF292" s="133"/>
      <c r="AG292" s="133"/>
      <c r="AH292" s="133"/>
      <c r="AI292" s="133"/>
      <c r="AJ292" s="133"/>
      <c r="AK292" s="133"/>
      <c r="AL292" s="133"/>
      <c r="AM292" s="133"/>
      <c r="AN292" s="133"/>
      <c r="AO292" s="133"/>
      <c r="AP292" s="133"/>
      <c r="AQ292" s="129"/>
      <c r="AR292" s="129"/>
      <c r="AS292" s="135"/>
      <c r="AT292" s="135"/>
      <c r="AU292" s="135"/>
      <c r="AV292" s="137"/>
      <c r="AW292" s="138"/>
      <c r="AX292" s="135"/>
      <c r="AY292" s="135"/>
      <c r="AZ292" s="135"/>
      <c r="BA292" s="135"/>
      <c r="BB292" s="135"/>
      <c r="BC292" s="135"/>
      <c r="BD292" s="135"/>
      <c r="BE292" s="135"/>
      <c r="BF292" s="135"/>
      <c r="BH292" s="150"/>
      <c r="BI292" s="129"/>
      <c r="BJ292" s="129"/>
      <c r="BK292" s="150"/>
      <c r="BN292" s="148"/>
      <c r="BO292" s="148"/>
      <c r="BP292" s="156"/>
      <c r="BV292" s="371"/>
      <c r="BW292" s="371"/>
      <c r="BX292" s="371"/>
      <c r="BY292" s="371"/>
      <c r="BZ292" s="371"/>
      <c r="CA292" s="371"/>
      <c r="CB292" s="371"/>
      <c r="CC292" s="150"/>
      <c r="CD292" s="383" t="str">
        <f t="shared" si="41"/>
        <v/>
      </c>
      <c r="CE292" s="383" t="str">
        <f t="shared" si="42"/>
        <v/>
      </c>
      <c r="CF292" s="383"/>
      <c r="CG292" s="147"/>
    </row>
    <row r="293" spans="1:85" s="139" customFormat="1" ht="39.75" customHeight="1">
      <c r="A293" s="126"/>
      <c r="B293" s="128"/>
      <c r="C293" s="128"/>
      <c r="D293" s="128"/>
      <c r="E293" s="129"/>
      <c r="F293" s="129"/>
      <c r="G293" s="129"/>
      <c r="H293" s="129"/>
      <c r="I293" s="129"/>
      <c r="J293" s="131"/>
      <c r="K293" s="129"/>
      <c r="L293" s="94"/>
      <c r="M293" s="94"/>
      <c r="N293" s="94"/>
      <c r="O293" s="94"/>
      <c r="P293" s="94"/>
      <c r="Q293" s="94"/>
      <c r="R293" s="94"/>
      <c r="S293" s="94"/>
      <c r="T293" s="98"/>
      <c r="U293" s="129"/>
      <c r="V293" s="98"/>
      <c r="W293" s="129"/>
      <c r="X293" s="129"/>
      <c r="Y293" s="132"/>
      <c r="Z293" s="133"/>
      <c r="AA293" s="133"/>
      <c r="AB293" s="133"/>
      <c r="AC293" s="134"/>
      <c r="AD293" s="133"/>
      <c r="AE293" s="380"/>
      <c r="AF293" s="133"/>
      <c r="AG293" s="133"/>
      <c r="AH293" s="133"/>
      <c r="AI293" s="133"/>
      <c r="AJ293" s="133"/>
      <c r="AK293" s="133"/>
      <c r="AL293" s="133"/>
      <c r="AM293" s="133"/>
      <c r="AN293" s="133"/>
      <c r="AO293" s="133"/>
      <c r="AP293" s="133"/>
      <c r="AQ293" s="129"/>
      <c r="AR293" s="129"/>
      <c r="AS293" s="135"/>
      <c r="AT293" s="135"/>
      <c r="AU293" s="135"/>
      <c r="AV293" s="137"/>
      <c r="AW293" s="138"/>
      <c r="AX293" s="135"/>
      <c r="AY293" s="135"/>
      <c r="AZ293" s="135"/>
      <c r="BA293" s="135"/>
      <c r="BB293" s="135"/>
      <c r="BC293" s="135"/>
      <c r="BD293" s="135"/>
      <c r="BE293" s="135"/>
      <c r="BF293" s="135"/>
      <c r="BH293" s="150"/>
      <c r="BI293" s="129"/>
      <c r="BJ293" s="129"/>
      <c r="BK293" s="150"/>
      <c r="BL293" s="143"/>
      <c r="BM293" s="143"/>
      <c r="BN293" s="148"/>
      <c r="BO293" s="148"/>
      <c r="BP293" s="151"/>
      <c r="BQ293" s="143"/>
      <c r="BR293" s="143"/>
      <c r="BV293" s="371"/>
      <c r="BW293" s="371"/>
      <c r="BX293" s="371"/>
      <c r="BY293" s="371"/>
      <c r="BZ293" s="371"/>
      <c r="CA293" s="371"/>
      <c r="CB293" s="371"/>
      <c r="CC293" s="150"/>
      <c r="CD293" s="383" t="str">
        <f t="shared" si="41"/>
        <v/>
      </c>
      <c r="CE293" s="383" t="str">
        <f t="shared" si="42"/>
        <v/>
      </c>
      <c r="CF293" s="383"/>
      <c r="CG293" s="147"/>
    </row>
    <row r="294" spans="1:85" s="139" customFormat="1" ht="39.75" customHeight="1">
      <c r="A294" s="126"/>
      <c r="B294" s="128"/>
      <c r="C294" s="128"/>
      <c r="D294" s="128"/>
      <c r="E294" s="129"/>
      <c r="F294" s="129"/>
      <c r="G294" s="129"/>
      <c r="H294" s="130"/>
      <c r="I294" s="129"/>
      <c r="J294" s="129"/>
      <c r="K294" s="129"/>
      <c r="L294" s="94"/>
      <c r="M294" s="94"/>
      <c r="N294" s="94"/>
      <c r="O294" s="94"/>
      <c r="P294" s="94"/>
      <c r="Q294" s="94"/>
      <c r="R294" s="94"/>
      <c r="S294" s="94"/>
      <c r="T294" s="98"/>
      <c r="U294" s="129"/>
      <c r="V294" s="98"/>
      <c r="W294" s="129"/>
      <c r="X294" s="129"/>
      <c r="Y294" s="132"/>
      <c r="Z294" s="133"/>
      <c r="AA294" s="133"/>
      <c r="AB294" s="133"/>
      <c r="AC294" s="134"/>
      <c r="AD294" s="133"/>
      <c r="AE294" s="380"/>
      <c r="AF294" s="133"/>
      <c r="AG294" s="133"/>
      <c r="AH294" s="133"/>
      <c r="AI294" s="133"/>
      <c r="AJ294" s="133"/>
      <c r="AK294" s="133"/>
      <c r="AL294" s="133"/>
      <c r="AM294" s="133"/>
      <c r="AN294" s="133"/>
      <c r="AO294" s="133"/>
      <c r="AP294" s="133"/>
      <c r="AQ294" s="129"/>
      <c r="AR294" s="129"/>
      <c r="AS294" s="135"/>
      <c r="AT294" s="135"/>
      <c r="AU294" s="135"/>
      <c r="AV294" s="137"/>
      <c r="AW294" s="138"/>
      <c r="AX294" s="135"/>
      <c r="AY294" s="135"/>
      <c r="AZ294" s="135"/>
      <c r="BA294" s="135"/>
      <c r="BB294" s="135"/>
      <c r="BC294" s="135"/>
      <c r="BD294" s="135"/>
      <c r="BE294" s="135"/>
      <c r="BF294" s="135"/>
      <c r="BG294" s="143"/>
      <c r="BH294" s="150"/>
      <c r="BI294" s="129"/>
      <c r="BJ294" s="129"/>
      <c r="BK294" s="150"/>
      <c r="BN294" s="148"/>
      <c r="BO294" s="148"/>
      <c r="BP294" s="156"/>
      <c r="BV294" s="371"/>
      <c r="BW294" s="371"/>
      <c r="BX294" s="371"/>
      <c r="BY294" s="371"/>
      <c r="BZ294" s="371"/>
      <c r="CA294" s="371"/>
      <c r="CB294" s="371"/>
      <c r="CC294" s="150"/>
      <c r="CD294" s="383" t="str">
        <f t="shared" si="41"/>
        <v/>
      </c>
      <c r="CE294" s="383" t="str">
        <f t="shared" si="42"/>
        <v/>
      </c>
      <c r="CF294" s="383"/>
      <c r="CG294" s="147"/>
    </row>
    <row r="295" spans="1:85" s="139" customFormat="1" ht="39.75" customHeight="1">
      <c r="A295" s="126"/>
      <c r="B295" s="128"/>
      <c r="C295" s="128"/>
      <c r="D295" s="128"/>
      <c r="E295" s="129"/>
      <c r="F295" s="129"/>
      <c r="G295" s="129"/>
      <c r="H295" s="130"/>
      <c r="I295" s="129"/>
      <c r="J295" s="131"/>
      <c r="K295" s="129"/>
      <c r="L295" s="94"/>
      <c r="M295" s="94"/>
      <c r="N295" s="94"/>
      <c r="O295" s="94"/>
      <c r="P295" s="94"/>
      <c r="Q295" s="94"/>
      <c r="R295" s="94"/>
      <c r="S295" s="94"/>
      <c r="T295" s="98"/>
      <c r="U295" s="129"/>
      <c r="V295" s="98"/>
      <c r="W295" s="129"/>
      <c r="X295" s="129"/>
      <c r="Y295" s="132"/>
      <c r="Z295" s="133"/>
      <c r="AA295" s="133"/>
      <c r="AB295" s="133"/>
      <c r="AC295" s="134"/>
      <c r="AD295" s="133"/>
      <c r="AE295" s="380"/>
      <c r="AF295" s="133"/>
      <c r="AG295" s="133"/>
      <c r="AH295" s="133"/>
      <c r="AI295" s="133"/>
      <c r="AJ295" s="133"/>
      <c r="AK295" s="133"/>
      <c r="AL295" s="133"/>
      <c r="AM295" s="133"/>
      <c r="AN295" s="133"/>
      <c r="AO295" s="133"/>
      <c r="AP295" s="133"/>
      <c r="AQ295" s="129"/>
      <c r="AR295" s="129"/>
      <c r="AS295" s="135"/>
      <c r="AT295" s="135"/>
      <c r="AU295" s="135"/>
      <c r="AV295" s="137"/>
      <c r="AW295" s="138"/>
      <c r="AX295" s="135"/>
      <c r="AY295" s="135"/>
      <c r="AZ295" s="135"/>
      <c r="BA295" s="135"/>
      <c r="BB295" s="135"/>
      <c r="BC295" s="135"/>
      <c r="BD295" s="135"/>
      <c r="BE295" s="135"/>
      <c r="BF295" s="135"/>
      <c r="BH295" s="150"/>
      <c r="BI295" s="129"/>
      <c r="BJ295" s="129"/>
      <c r="BK295" s="150"/>
      <c r="BN295" s="148"/>
      <c r="BO295" s="148"/>
      <c r="BP295" s="156"/>
      <c r="BV295" s="371"/>
      <c r="BW295" s="371"/>
      <c r="BX295" s="371"/>
      <c r="BY295" s="371"/>
      <c r="BZ295" s="371"/>
      <c r="CA295" s="371"/>
      <c r="CB295" s="371"/>
      <c r="CC295" s="150"/>
      <c r="CD295" s="383" t="str">
        <f t="shared" si="41"/>
        <v/>
      </c>
      <c r="CE295" s="383" t="str">
        <f t="shared" si="42"/>
        <v/>
      </c>
      <c r="CF295" s="383"/>
      <c r="CG295" s="147"/>
    </row>
    <row r="296" spans="1:85" s="139" customFormat="1" ht="39.75" customHeight="1">
      <c r="A296" s="126"/>
      <c r="B296" s="128"/>
      <c r="C296" s="128"/>
      <c r="D296" s="128"/>
      <c r="E296" s="129"/>
      <c r="F296" s="129"/>
      <c r="G296" s="129"/>
      <c r="H296" s="130"/>
      <c r="I296" s="129"/>
      <c r="J296" s="131"/>
      <c r="K296" s="129"/>
      <c r="L296" s="94"/>
      <c r="M296" s="94"/>
      <c r="N296" s="94"/>
      <c r="O296" s="94"/>
      <c r="P296" s="94"/>
      <c r="Q296" s="94"/>
      <c r="R296" s="94"/>
      <c r="S296" s="94"/>
      <c r="T296" s="98"/>
      <c r="U296" s="129"/>
      <c r="V296" s="98"/>
      <c r="W296" s="129"/>
      <c r="X296" s="129"/>
      <c r="Y296" s="132"/>
      <c r="Z296" s="133"/>
      <c r="AA296" s="133"/>
      <c r="AB296" s="133"/>
      <c r="AC296" s="134"/>
      <c r="AD296" s="133"/>
      <c r="AE296" s="380"/>
      <c r="AF296" s="133"/>
      <c r="AG296" s="133"/>
      <c r="AH296" s="133"/>
      <c r="AI296" s="133"/>
      <c r="AJ296" s="133"/>
      <c r="AK296" s="133"/>
      <c r="AL296" s="133"/>
      <c r="AM296" s="133"/>
      <c r="AN296" s="133"/>
      <c r="AO296" s="133"/>
      <c r="AP296" s="133"/>
      <c r="AQ296" s="129"/>
      <c r="AR296" s="129"/>
      <c r="AS296" s="135"/>
      <c r="AT296" s="135"/>
      <c r="AU296" s="135"/>
      <c r="AV296" s="137"/>
      <c r="AW296" s="138"/>
      <c r="AX296" s="135"/>
      <c r="AY296" s="135"/>
      <c r="AZ296" s="135"/>
      <c r="BA296" s="135"/>
      <c r="BB296" s="135"/>
      <c r="BC296" s="135"/>
      <c r="BD296" s="135"/>
      <c r="BE296" s="85"/>
      <c r="BF296" s="135"/>
      <c r="BH296" s="150"/>
      <c r="BI296" s="129"/>
      <c r="BJ296" s="129"/>
      <c r="BK296" s="150"/>
      <c r="BN296" s="148"/>
      <c r="BO296" s="148"/>
      <c r="BP296" s="156"/>
      <c r="BV296" s="371"/>
      <c r="BW296" s="371"/>
      <c r="BX296" s="371"/>
      <c r="BY296" s="371"/>
      <c r="BZ296" s="371"/>
      <c r="CA296" s="371"/>
      <c r="CB296" s="371"/>
      <c r="CC296" s="150"/>
      <c r="CD296" s="383" t="str">
        <f t="shared" si="41"/>
        <v/>
      </c>
      <c r="CE296" s="383" t="str">
        <f t="shared" si="42"/>
        <v/>
      </c>
      <c r="CF296" s="383"/>
      <c r="CG296" s="147"/>
    </row>
    <row r="297" spans="1:85" s="139" customFormat="1" ht="39.75" customHeight="1">
      <c r="A297" s="126"/>
      <c r="B297" s="128"/>
      <c r="C297" s="128"/>
      <c r="D297" s="128"/>
      <c r="E297" s="129"/>
      <c r="F297" s="129"/>
      <c r="G297" s="129"/>
      <c r="H297" s="130"/>
      <c r="I297" s="129"/>
      <c r="J297" s="131"/>
      <c r="K297" s="129"/>
      <c r="L297" s="94"/>
      <c r="M297" s="94"/>
      <c r="N297" s="94"/>
      <c r="O297" s="94"/>
      <c r="P297" s="94"/>
      <c r="Q297" s="94"/>
      <c r="R297" s="94"/>
      <c r="S297" s="94"/>
      <c r="T297" s="98"/>
      <c r="U297" s="129"/>
      <c r="V297" s="98"/>
      <c r="W297" s="129"/>
      <c r="X297" s="129"/>
      <c r="Y297" s="132"/>
      <c r="Z297" s="133"/>
      <c r="AA297" s="133"/>
      <c r="AB297" s="133"/>
      <c r="AC297" s="134"/>
      <c r="AD297" s="133"/>
      <c r="AE297" s="380"/>
      <c r="AF297" s="133"/>
      <c r="AG297" s="133"/>
      <c r="AH297" s="133"/>
      <c r="AI297" s="133"/>
      <c r="AJ297" s="133"/>
      <c r="AK297" s="133"/>
      <c r="AL297" s="133"/>
      <c r="AM297" s="133"/>
      <c r="AN297" s="133"/>
      <c r="AO297" s="133"/>
      <c r="AP297" s="133"/>
      <c r="AQ297" s="129"/>
      <c r="AR297" s="129"/>
      <c r="AS297" s="135"/>
      <c r="AT297" s="135"/>
      <c r="AU297" s="135"/>
      <c r="AV297" s="137"/>
      <c r="AW297" s="138"/>
      <c r="AX297" s="135"/>
      <c r="AY297" s="135"/>
      <c r="AZ297" s="135"/>
      <c r="BA297" s="135"/>
      <c r="BB297" s="135"/>
      <c r="BC297" s="135"/>
      <c r="BD297" s="135"/>
      <c r="BE297" s="135"/>
      <c r="BF297" s="135"/>
      <c r="BG297" s="143"/>
      <c r="BH297" s="150"/>
      <c r="BI297" s="129"/>
      <c r="BJ297" s="129"/>
      <c r="BK297" s="150"/>
      <c r="BN297" s="148"/>
      <c r="BO297" s="148"/>
      <c r="BP297" s="151"/>
      <c r="BQ297" s="148"/>
      <c r="BV297" s="371"/>
      <c r="BW297" s="371"/>
      <c r="BX297" s="371"/>
      <c r="BY297" s="371"/>
      <c r="BZ297" s="371"/>
      <c r="CA297" s="371"/>
      <c r="CB297" s="371"/>
      <c r="CC297" s="150"/>
      <c r="CD297" s="383" t="str">
        <f t="shared" si="41"/>
        <v/>
      </c>
      <c r="CE297" s="383" t="str">
        <f t="shared" si="42"/>
        <v/>
      </c>
      <c r="CF297" s="383"/>
      <c r="CG297" s="147"/>
    </row>
    <row r="298" spans="1:85" s="139" customFormat="1" ht="39.75" customHeight="1">
      <c r="A298" s="126"/>
      <c r="B298" s="128"/>
      <c r="C298" s="128"/>
      <c r="D298" s="128"/>
      <c r="E298" s="129"/>
      <c r="F298" s="129"/>
      <c r="G298" s="129"/>
      <c r="H298" s="130"/>
      <c r="I298" s="129"/>
      <c r="J298" s="131"/>
      <c r="K298" s="129"/>
      <c r="L298" s="94"/>
      <c r="M298" s="94"/>
      <c r="N298" s="94"/>
      <c r="O298" s="94"/>
      <c r="P298" s="94"/>
      <c r="Q298" s="94"/>
      <c r="R298" s="94"/>
      <c r="S298" s="94"/>
      <c r="T298" s="98"/>
      <c r="U298" s="129"/>
      <c r="V298" s="98"/>
      <c r="W298" s="129"/>
      <c r="X298" s="129"/>
      <c r="Y298" s="132"/>
      <c r="Z298" s="133"/>
      <c r="AA298" s="133"/>
      <c r="AB298" s="133"/>
      <c r="AC298" s="134"/>
      <c r="AD298" s="133"/>
      <c r="AE298" s="380"/>
      <c r="AF298" s="133"/>
      <c r="AG298" s="133"/>
      <c r="AH298" s="133"/>
      <c r="AI298" s="133"/>
      <c r="AJ298" s="133"/>
      <c r="AK298" s="133"/>
      <c r="AL298" s="133"/>
      <c r="AM298" s="133"/>
      <c r="AN298" s="133"/>
      <c r="AO298" s="133"/>
      <c r="AP298" s="133"/>
      <c r="AQ298" s="129"/>
      <c r="AR298" s="129"/>
      <c r="AS298" s="135"/>
      <c r="AT298" s="135"/>
      <c r="AU298" s="135"/>
      <c r="AV298" s="137"/>
      <c r="AW298" s="138"/>
      <c r="AX298" s="135"/>
      <c r="AY298" s="135"/>
      <c r="AZ298" s="135"/>
      <c r="BA298" s="135"/>
      <c r="BB298" s="135"/>
      <c r="BC298" s="135"/>
      <c r="BD298" s="135"/>
      <c r="BE298" s="135"/>
      <c r="BF298" s="135"/>
      <c r="BH298" s="150"/>
      <c r="BI298" s="129"/>
      <c r="BJ298" s="129"/>
      <c r="BK298" s="150"/>
      <c r="BN298" s="148"/>
      <c r="BO298" s="148"/>
      <c r="BP298" s="156"/>
      <c r="BV298" s="371"/>
      <c r="BW298" s="371"/>
      <c r="BX298" s="371"/>
      <c r="BY298" s="371"/>
      <c r="BZ298" s="371"/>
      <c r="CA298" s="371"/>
      <c r="CB298" s="371"/>
      <c r="CC298" s="150"/>
      <c r="CD298" s="383" t="str">
        <f t="shared" si="41"/>
        <v/>
      </c>
      <c r="CE298" s="383" t="str">
        <f t="shared" si="42"/>
        <v/>
      </c>
      <c r="CF298" s="383"/>
      <c r="CG298" s="147"/>
    </row>
    <row r="299" spans="1:85" s="139" customFormat="1" ht="39.75" customHeight="1">
      <c r="A299" s="126"/>
      <c r="B299" s="128"/>
      <c r="C299" s="128"/>
      <c r="D299" s="128"/>
      <c r="E299" s="129"/>
      <c r="F299" s="129"/>
      <c r="G299" s="129"/>
      <c r="H299" s="130"/>
      <c r="I299" s="130"/>
      <c r="J299" s="130"/>
      <c r="K299" s="129"/>
      <c r="L299" s="94"/>
      <c r="M299" s="94"/>
      <c r="N299" s="94"/>
      <c r="O299" s="94"/>
      <c r="P299" s="94"/>
      <c r="Q299" s="94"/>
      <c r="R299" s="94"/>
      <c r="S299" s="94"/>
      <c r="T299" s="98"/>
      <c r="U299" s="94"/>
      <c r="V299" s="98"/>
      <c r="W299" s="129"/>
      <c r="X299" s="129"/>
      <c r="Y299" s="132"/>
      <c r="Z299" s="133"/>
      <c r="AA299" s="133"/>
      <c r="AB299" s="133"/>
      <c r="AC299" s="134"/>
      <c r="AD299" s="133"/>
      <c r="AE299" s="380"/>
      <c r="AF299" s="133"/>
      <c r="AG299" s="133"/>
      <c r="AH299" s="133"/>
      <c r="AI299" s="133"/>
      <c r="AJ299" s="133"/>
      <c r="AK299" s="133"/>
      <c r="AL299" s="133"/>
      <c r="AM299" s="133"/>
      <c r="AN299" s="133"/>
      <c r="AO299" s="133"/>
      <c r="AP299" s="133"/>
      <c r="AQ299" s="129"/>
      <c r="AR299" s="129"/>
      <c r="AS299" s="135"/>
      <c r="AT299" s="135"/>
      <c r="AU299" s="135"/>
      <c r="AV299" s="137"/>
      <c r="AW299" s="138"/>
      <c r="AX299" s="135"/>
      <c r="AY299" s="135"/>
      <c r="AZ299" s="135"/>
      <c r="BA299" s="135"/>
      <c r="BB299" s="135"/>
      <c r="BC299" s="135"/>
      <c r="BD299" s="135"/>
      <c r="BE299" s="135"/>
      <c r="BF299" s="135"/>
      <c r="BH299" s="150"/>
      <c r="BI299" s="129"/>
      <c r="BJ299" s="129"/>
      <c r="BK299" s="150"/>
      <c r="BN299" s="148"/>
      <c r="BO299" s="148"/>
      <c r="BP299" s="156"/>
      <c r="BV299" s="371"/>
      <c r="BW299" s="371"/>
      <c r="BX299" s="371"/>
      <c r="BY299" s="371"/>
      <c r="BZ299" s="371"/>
      <c r="CA299" s="371"/>
      <c r="CB299" s="371"/>
      <c r="CC299" s="150"/>
      <c r="CD299" s="383" t="str">
        <f t="shared" si="41"/>
        <v/>
      </c>
      <c r="CE299" s="383" t="str">
        <f t="shared" si="42"/>
        <v/>
      </c>
      <c r="CF299" s="383"/>
      <c r="CG299" s="147"/>
    </row>
    <row r="300" spans="1:85" s="139" customFormat="1" ht="39.75" customHeight="1">
      <c r="A300" s="126"/>
      <c r="B300" s="128"/>
      <c r="C300" s="128"/>
      <c r="D300" s="128"/>
      <c r="E300" s="129"/>
      <c r="F300" s="129"/>
      <c r="G300" s="129"/>
      <c r="H300" s="130"/>
      <c r="I300" s="129"/>
      <c r="J300" s="130"/>
      <c r="K300" s="129"/>
      <c r="L300" s="94"/>
      <c r="M300" s="94"/>
      <c r="N300" s="94"/>
      <c r="O300" s="94"/>
      <c r="P300" s="94"/>
      <c r="Q300" s="94"/>
      <c r="R300" s="94"/>
      <c r="S300" s="94"/>
      <c r="T300" s="98"/>
      <c r="U300" s="94"/>
      <c r="V300" s="98"/>
      <c r="W300" s="129"/>
      <c r="X300" s="129"/>
      <c r="Y300" s="132"/>
      <c r="Z300" s="133"/>
      <c r="AA300" s="133"/>
      <c r="AB300" s="133"/>
      <c r="AC300" s="134"/>
      <c r="AD300" s="133"/>
      <c r="AE300" s="380"/>
      <c r="AF300" s="133"/>
      <c r="AG300" s="133"/>
      <c r="AH300" s="133"/>
      <c r="AI300" s="133"/>
      <c r="AJ300" s="133"/>
      <c r="AK300" s="133"/>
      <c r="AL300" s="133"/>
      <c r="AM300" s="133"/>
      <c r="AN300" s="133"/>
      <c r="AO300" s="133"/>
      <c r="AP300" s="133"/>
      <c r="AQ300" s="129"/>
      <c r="AR300" s="129"/>
      <c r="AS300" s="135"/>
      <c r="AT300" s="135"/>
      <c r="AU300" s="135"/>
      <c r="AV300" s="137"/>
      <c r="AW300" s="138"/>
      <c r="AX300" s="135"/>
      <c r="AY300" s="135"/>
      <c r="AZ300" s="135"/>
      <c r="BA300" s="135"/>
      <c r="BB300" s="135"/>
      <c r="BC300" s="135"/>
      <c r="BD300" s="135"/>
      <c r="BE300" s="135"/>
      <c r="BF300" s="135"/>
      <c r="BH300" s="150"/>
      <c r="BI300" s="129"/>
      <c r="BJ300" s="129"/>
      <c r="BK300" s="150"/>
      <c r="BN300" s="148"/>
      <c r="BO300" s="148"/>
      <c r="BP300" s="156"/>
      <c r="BV300" s="371"/>
      <c r="BW300" s="371"/>
      <c r="BX300" s="371"/>
      <c r="BY300" s="371"/>
      <c r="BZ300" s="371"/>
      <c r="CA300" s="371"/>
      <c r="CB300" s="371"/>
      <c r="CC300" s="150"/>
      <c r="CD300" s="383" t="str">
        <f t="shared" si="41"/>
        <v/>
      </c>
      <c r="CE300" s="383" t="str">
        <f t="shared" si="42"/>
        <v/>
      </c>
      <c r="CF300" s="383"/>
      <c r="CG300" s="147"/>
    </row>
    <row r="301" spans="1:85" s="139" customFormat="1" ht="39.75" customHeight="1">
      <c r="A301" s="126"/>
      <c r="B301" s="128"/>
      <c r="C301" s="128"/>
      <c r="D301" s="128"/>
      <c r="E301" s="129"/>
      <c r="F301" s="129"/>
      <c r="G301" s="129"/>
      <c r="H301" s="130"/>
      <c r="I301" s="129"/>
      <c r="J301" s="131"/>
      <c r="K301" s="129"/>
      <c r="L301" s="94"/>
      <c r="M301" s="94"/>
      <c r="N301" s="94"/>
      <c r="O301" s="94"/>
      <c r="P301" s="94"/>
      <c r="Q301" s="94"/>
      <c r="R301" s="94"/>
      <c r="S301" s="94"/>
      <c r="T301" s="98"/>
      <c r="U301" s="129"/>
      <c r="V301" s="98"/>
      <c r="W301" s="129"/>
      <c r="X301" s="129"/>
      <c r="Y301" s="132"/>
      <c r="Z301" s="133"/>
      <c r="AA301" s="133"/>
      <c r="AB301" s="133"/>
      <c r="AC301" s="134"/>
      <c r="AD301" s="133"/>
      <c r="AE301" s="380"/>
      <c r="AF301" s="133"/>
      <c r="AG301" s="133"/>
      <c r="AH301" s="133"/>
      <c r="AI301" s="133"/>
      <c r="AJ301" s="133"/>
      <c r="AK301" s="133"/>
      <c r="AL301" s="133"/>
      <c r="AM301" s="133"/>
      <c r="AN301" s="133"/>
      <c r="AO301" s="133"/>
      <c r="AP301" s="133"/>
      <c r="AQ301" s="129"/>
      <c r="AR301" s="129"/>
      <c r="AS301" s="135"/>
      <c r="AT301" s="135"/>
      <c r="AU301" s="135"/>
      <c r="AV301" s="137"/>
      <c r="AW301" s="138"/>
      <c r="AX301" s="135"/>
      <c r="AY301" s="135"/>
      <c r="AZ301" s="135"/>
      <c r="BA301" s="135"/>
      <c r="BB301" s="135"/>
      <c r="BC301" s="135"/>
      <c r="BD301" s="135"/>
      <c r="BE301" s="135"/>
      <c r="BF301" s="135"/>
      <c r="BH301" s="150"/>
      <c r="BI301" s="129"/>
      <c r="BJ301" s="129"/>
      <c r="BK301" s="150"/>
      <c r="BN301" s="148"/>
      <c r="BO301" s="148"/>
      <c r="BP301" s="156"/>
      <c r="BV301" s="371"/>
      <c r="BW301" s="371"/>
      <c r="BX301" s="371"/>
      <c r="BY301" s="371"/>
      <c r="BZ301" s="371"/>
      <c r="CA301" s="371"/>
      <c r="CB301" s="371"/>
      <c r="CC301" s="150"/>
      <c r="CD301" s="383" t="str">
        <f t="shared" si="41"/>
        <v/>
      </c>
      <c r="CE301" s="383" t="str">
        <f t="shared" si="42"/>
        <v/>
      </c>
      <c r="CF301" s="383"/>
      <c r="CG301" s="147"/>
    </row>
    <row r="302" spans="1:85" s="139" customFormat="1" ht="39.75" customHeight="1">
      <c r="A302" s="126"/>
      <c r="B302" s="128"/>
      <c r="C302" s="128"/>
      <c r="D302" s="128"/>
      <c r="E302" s="129"/>
      <c r="F302" s="129"/>
      <c r="G302" s="129"/>
      <c r="H302" s="130"/>
      <c r="I302" s="129"/>
      <c r="J302" s="131"/>
      <c r="K302" s="129"/>
      <c r="L302" s="94"/>
      <c r="M302" s="94"/>
      <c r="N302" s="94"/>
      <c r="O302" s="94"/>
      <c r="P302" s="94"/>
      <c r="Q302" s="94"/>
      <c r="R302" s="94"/>
      <c r="S302" s="94"/>
      <c r="T302" s="98"/>
      <c r="U302" s="129"/>
      <c r="V302" s="98"/>
      <c r="W302" s="129"/>
      <c r="X302" s="129"/>
      <c r="Y302" s="132"/>
      <c r="Z302" s="133"/>
      <c r="AA302" s="133"/>
      <c r="AB302" s="133"/>
      <c r="AC302" s="134"/>
      <c r="AD302" s="133"/>
      <c r="AE302" s="380"/>
      <c r="AF302" s="133"/>
      <c r="AG302" s="133"/>
      <c r="AH302" s="133"/>
      <c r="AI302" s="133"/>
      <c r="AJ302" s="133"/>
      <c r="AK302" s="133"/>
      <c r="AL302" s="133"/>
      <c r="AM302" s="133"/>
      <c r="AN302" s="133"/>
      <c r="AO302" s="133"/>
      <c r="AP302" s="133"/>
      <c r="AQ302" s="129"/>
      <c r="AR302" s="129"/>
      <c r="AS302" s="135"/>
      <c r="AT302" s="135"/>
      <c r="AU302" s="135"/>
      <c r="AV302" s="137"/>
      <c r="AW302" s="138"/>
      <c r="AX302" s="135"/>
      <c r="AY302" s="135"/>
      <c r="AZ302" s="135"/>
      <c r="BA302" s="135"/>
      <c r="BB302" s="135"/>
      <c r="BC302" s="135"/>
      <c r="BD302" s="135"/>
      <c r="BE302" s="135"/>
      <c r="BF302" s="135"/>
      <c r="BH302" s="150"/>
      <c r="BI302" s="129"/>
      <c r="BJ302" s="129"/>
      <c r="BK302" s="150"/>
      <c r="BN302" s="148"/>
      <c r="BO302" s="148"/>
      <c r="BP302" s="156"/>
      <c r="BV302" s="371"/>
      <c r="BW302" s="371"/>
      <c r="BX302" s="371"/>
      <c r="BY302" s="371"/>
      <c r="BZ302" s="371"/>
      <c r="CA302" s="371"/>
      <c r="CB302" s="371"/>
      <c r="CC302" s="150"/>
      <c r="CD302" s="383" t="str">
        <f t="shared" si="41"/>
        <v/>
      </c>
      <c r="CE302" s="383" t="str">
        <f t="shared" si="42"/>
        <v/>
      </c>
      <c r="CF302" s="383"/>
      <c r="CG302" s="147"/>
    </row>
    <row r="303" spans="1:85" s="139" customFormat="1" ht="39.75" customHeight="1">
      <c r="A303" s="126"/>
      <c r="B303" s="128"/>
      <c r="C303" s="128"/>
      <c r="D303" s="128"/>
      <c r="E303" s="129"/>
      <c r="F303" s="129"/>
      <c r="G303" s="129"/>
      <c r="H303" s="130"/>
      <c r="I303" s="129"/>
      <c r="J303" s="131"/>
      <c r="K303" s="129"/>
      <c r="L303" s="94"/>
      <c r="M303" s="94"/>
      <c r="N303" s="94"/>
      <c r="O303" s="94"/>
      <c r="P303" s="94"/>
      <c r="Q303" s="94"/>
      <c r="R303" s="94"/>
      <c r="S303" s="94"/>
      <c r="T303" s="98"/>
      <c r="U303" s="129"/>
      <c r="V303" s="98"/>
      <c r="W303" s="129"/>
      <c r="X303" s="129"/>
      <c r="Y303" s="132"/>
      <c r="Z303" s="133"/>
      <c r="AA303" s="133"/>
      <c r="AB303" s="133"/>
      <c r="AC303" s="134"/>
      <c r="AD303" s="133"/>
      <c r="AE303" s="380"/>
      <c r="AF303" s="133"/>
      <c r="AG303" s="133"/>
      <c r="AH303" s="133"/>
      <c r="AI303" s="133"/>
      <c r="AJ303" s="133"/>
      <c r="AK303" s="133"/>
      <c r="AL303" s="133"/>
      <c r="AM303" s="133"/>
      <c r="AN303" s="133"/>
      <c r="AO303" s="133"/>
      <c r="AP303" s="133"/>
      <c r="AQ303" s="129"/>
      <c r="AR303" s="129"/>
      <c r="AS303" s="135"/>
      <c r="AT303" s="135"/>
      <c r="AU303" s="135"/>
      <c r="AV303" s="137"/>
      <c r="AW303" s="138"/>
      <c r="AX303" s="135"/>
      <c r="AY303" s="135"/>
      <c r="AZ303" s="135"/>
      <c r="BA303" s="135"/>
      <c r="BB303" s="135"/>
      <c r="BC303" s="135"/>
      <c r="BD303" s="135"/>
      <c r="BE303" s="135"/>
      <c r="BF303" s="135"/>
      <c r="BH303" s="150"/>
      <c r="BI303" s="129"/>
      <c r="BJ303" s="129"/>
      <c r="BK303" s="150"/>
      <c r="BN303" s="148"/>
      <c r="BO303" s="148"/>
      <c r="BP303" s="156"/>
      <c r="BV303" s="371"/>
      <c r="BW303" s="371"/>
      <c r="BX303" s="371"/>
      <c r="BY303" s="371"/>
      <c r="BZ303" s="371"/>
      <c r="CA303" s="371"/>
      <c r="CB303" s="371"/>
      <c r="CC303" s="150"/>
      <c r="CD303" s="383" t="str">
        <f t="shared" si="41"/>
        <v/>
      </c>
      <c r="CE303" s="383" t="str">
        <f t="shared" si="42"/>
        <v/>
      </c>
      <c r="CF303" s="383"/>
      <c r="CG303" s="147"/>
    </row>
    <row r="304" spans="1:85" s="139" customFormat="1" ht="39.75" customHeight="1">
      <c r="A304" s="126"/>
      <c r="B304" s="128"/>
      <c r="C304" s="128"/>
      <c r="D304" s="128"/>
      <c r="E304" s="129"/>
      <c r="F304" s="129"/>
      <c r="G304" s="129"/>
      <c r="H304" s="130"/>
      <c r="I304" s="129"/>
      <c r="J304" s="131"/>
      <c r="K304" s="129"/>
      <c r="L304" s="94"/>
      <c r="M304" s="94"/>
      <c r="N304" s="94"/>
      <c r="O304" s="94"/>
      <c r="P304" s="94"/>
      <c r="Q304" s="94"/>
      <c r="R304" s="94"/>
      <c r="S304" s="94"/>
      <c r="T304" s="98"/>
      <c r="U304" s="129"/>
      <c r="V304" s="98"/>
      <c r="W304" s="129"/>
      <c r="X304" s="129"/>
      <c r="Y304" s="132"/>
      <c r="Z304" s="133"/>
      <c r="AA304" s="133"/>
      <c r="AB304" s="133"/>
      <c r="AC304" s="134"/>
      <c r="AD304" s="133"/>
      <c r="AE304" s="380"/>
      <c r="AF304" s="133"/>
      <c r="AG304" s="133"/>
      <c r="AH304" s="133"/>
      <c r="AI304" s="133"/>
      <c r="AJ304" s="133"/>
      <c r="AK304" s="133"/>
      <c r="AL304" s="133"/>
      <c r="AM304" s="133"/>
      <c r="AN304" s="133"/>
      <c r="AO304" s="133"/>
      <c r="AP304" s="133"/>
      <c r="AQ304" s="129"/>
      <c r="AR304" s="129"/>
      <c r="AS304" s="135"/>
      <c r="AT304" s="135"/>
      <c r="AU304" s="135"/>
      <c r="AV304" s="137"/>
      <c r="AW304" s="138"/>
      <c r="AX304" s="135"/>
      <c r="AY304" s="135"/>
      <c r="AZ304" s="135"/>
      <c r="BA304" s="135"/>
      <c r="BB304" s="135"/>
      <c r="BC304" s="135"/>
      <c r="BD304" s="135"/>
      <c r="BE304" s="135"/>
      <c r="BF304" s="135"/>
      <c r="BG304" s="143"/>
      <c r="BH304" s="150"/>
      <c r="BI304" s="129"/>
      <c r="BJ304" s="129"/>
      <c r="BK304" s="150"/>
      <c r="BN304" s="148"/>
      <c r="BO304" s="148"/>
      <c r="BP304" s="156"/>
      <c r="BV304" s="371"/>
      <c r="BW304" s="371"/>
      <c r="BX304" s="371"/>
      <c r="BY304" s="371"/>
      <c r="BZ304" s="371"/>
      <c r="CA304" s="371"/>
      <c r="CB304" s="371"/>
      <c r="CC304" s="150"/>
      <c r="CD304" s="383" t="str">
        <f t="shared" si="41"/>
        <v/>
      </c>
      <c r="CE304" s="383" t="str">
        <f t="shared" si="42"/>
        <v/>
      </c>
      <c r="CF304" s="383"/>
      <c r="CG304" s="147"/>
    </row>
    <row r="305" spans="1:85" s="139" customFormat="1" ht="39.75" customHeight="1">
      <c r="A305" s="126"/>
      <c r="B305" s="128"/>
      <c r="C305" s="128"/>
      <c r="D305" s="128"/>
      <c r="E305" s="129"/>
      <c r="F305" s="129"/>
      <c r="G305" s="129"/>
      <c r="H305" s="130"/>
      <c r="I305" s="129"/>
      <c r="J305" s="131"/>
      <c r="K305" s="129"/>
      <c r="L305" s="94"/>
      <c r="M305" s="94"/>
      <c r="N305" s="94"/>
      <c r="O305" s="94"/>
      <c r="P305" s="94"/>
      <c r="Q305" s="94"/>
      <c r="R305" s="94"/>
      <c r="S305" s="94"/>
      <c r="T305" s="98"/>
      <c r="U305" s="129"/>
      <c r="V305" s="98"/>
      <c r="W305" s="129"/>
      <c r="X305" s="129"/>
      <c r="Y305" s="132"/>
      <c r="Z305" s="133"/>
      <c r="AA305" s="133"/>
      <c r="AB305" s="133"/>
      <c r="AC305" s="134"/>
      <c r="AD305" s="133"/>
      <c r="AE305" s="380"/>
      <c r="AF305" s="133"/>
      <c r="AG305" s="133"/>
      <c r="AH305" s="133"/>
      <c r="AI305" s="133"/>
      <c r="AJ305" s="133"/>
      <c r="AK305" s="133"/>
      <c r="AL305" s="133"/>
      <c r="AM305" s="133"/>
      <c r="AN305" s="133"/>
      <c r="AO305" s="133"/>
      <c r="AP305" s="133"/>
      <c r="AQ305" s="129"/>
      <c r="AR305" s="129"/>
      <c r="AS305" s="135"/>
      <c r="AT305" s="135"/>
      <c r="AU305" s="135"/>
      <c r="AV305" s="137"/>
      <c r="AW305" s="138"/>
      <c r="AX305" s="135"/>
      <c r="AY305" s="135"/>
      <c r="AZ305" s="135"/>
      <c r="BA305" s="135"/>
      <c r="BB305" s="135"/>
      <c r="BC305" s="135"/>
      <c r="BD305" s="135"/>
      <c r="BE305" s="135"/>
      <c r="BF305" s="135"/>
      <c r="BG305" s="143"/>
      <c r="BH305" s="150"/>
      <c r="BI305" s="129"/>
      <c r="BJ305" s="129"/>
      <c r="BK305" s="150"/>
      <c r="BN305" s="148"/>
      <c r="BO305" s="148"/>
      <c r="BP305" s="151"/>
      <c r="BQ305" s="148"/>
      <c r="BV305" s="371"/>
      <c r="BW305" s="371"/>
      <c r="BX305" s="371"/>
      <c r="BY305" s="371"/>
      <c r="BZ305" s="371"/>
      <c r="CA305" s="371"/>
      <c r="CB305" s="371"/>
      <c r="CC305" s="150"/>
      <c r="CD305" s="383" t="str">
        <f t="shared" si="41"/>
        <v/>
      </c>
      <c r="CE305" s="383" t="str">
        <f t="shared" si="42"/>
        <v/>
      </c>
      <c r="CF305" s="383"/>
      <c r="CG305" s="147"/>
    </row>
    <row r="306" spans="1:85" s="87" customFormat="1" ht="18" customHeight="1">
      <c r="A306" s="125"/>
      <c r="B306" s="191"/>
      <c r="C306" s="191"/>
      <c r="D306" s="191"/>
      <c r="E306" s="192"/>
      <c r="F306" s="192"/>
      <c r="L306" s="192"/>
      <c r="M306" s="192"/>
      <c r="N306" s="192"/>
      <c r="O306" s="192"/>
      <c r="P306" s="192"/>
      <c r="Q306" s="192"/>
      <c r="R306" s="192"/>
      <c r="S306" s="192"/>
      <c r="T306" s="193"/>
      <c r="U306" s="194"/>
      <c r="V306" s="193"/>
      <c r="W306" s="192"/>
      <c r="X306" s="192"/>
      <c r="Y306" s="191"/>
      <c r="Z306" s="192"/>
      <c r="AA306" s="192"/>
      <c r="AB306" s="192"/>
      <c r="AC306" s="192"/>
      <c r="AD306" s="192"/>
      <c r="AE306" s="198"/>
      <c r="AF306" s="192"/>
      <c r="AG306" s="192"/>
      <c r="AH306" s="192"/>
      <c r="AI306" s="192"/>
      <c r="AJ306" s="125"/>
      <c r="AK306" s="125"/>
      <c r="AL306" s="125"/>
      <c r="AM306" s="125"/>
      <c r="AN306" s="125"/>
      <c r="AO306" s="125"/>
      <c r="AP306" s="125"/>
      <c r="AQ306" s="125"/>
      <c r="AR306" s="125"/>
      <c r="AS306" s="125"/>
      <c r="AT306" s="125"/>
      <c r="AU306" s="85"/>
      <c r="AV306" s="86"/>
      <c r="AW306" s="85"/>
      <c r="AX306" s="85"/>
      <c r="AY306" s="85"/>
      <c r="AZ306" s="85"/>
      <c r="BA306" s="85"/>
      <c r="BB306" s="85"/>
      <c r="BC306" s="85"/>
      <c r="BD306" s="85"/>
      <c r="BE306" s="85"/>
      <c r="BF306" s="85"/>
      <c r="BI306" s="192"/>
      <c r="BJ306" s="192"/>
      <c r="BN306" s="148"/>
      <c r="BO306" s="148"/>
      <c r="BP306" s="191"/>
      <c r="BV306" s="371"/>
      <c r="BW306" s="371"/>
      <c r="BX306" s="371"/>
      <c r="BY306" s="371"/>
      <c r="BZ306" s="371"/>
      <c r="CA306" s="371"/>
      <c r="CB306" s="371"/>
      <c r="CC306" s="150"/>
      <c r="CD306" s="383" t="str">
        <f t="shared" si="41"/>
        <v/>
      </c>
      <c r="CE306" s="383" t="str">
        <f t="shared" si="42"/>
        <v/>
      </c>
      <c r="CF306" s="383"/>
      <c r="CG306" s="190"/>
    </row>
    <row r="307" spans="1:85" s="139" customFormat="1" ht="39.75" customHeight="1">
      <c r="A307" s="126"/>
      <c r="B307" s="128"/>
      <c r="C307" s="128"/>
      <c r="D307" s="128"/>
      <c r="E307" s="129"/>
      <c r="F307" s="129"/>
      <c r="G307" s="129"/>
      <c r="H307" s="130"/>
      <c r="I307" s="129"/>
      <c r="J307" s="130"/>
      <c r="K307" s="129"/>
      <c r="L307" s="94"/>
      <c r="M307" s="94"/>
      <c r="N307" s="94"/>
      <c r="O307" s="94"/>
      <c r="P307" s="94"/>
      <c r="Q307" s="94"/>
      <c r="R307" s="94"/>
      <c r="S307" s="94"/>
      <c r="T307" s="98"/>
      <c r="U307" s="94"/>
      <c r="V307" s="98"/>
      <c r="W307" s="129"/>
      <c r="X307" s="129"/>
      <c r="Y307" s="132"/>
      <c r="Z307" s="133"/>
      <c r="AA307" s="133"/>
      <c r="AB307" s="133"/>
      <c r="AC307" s="134"/>
      <c r="AD307" s="133"/>
      <c r="AE307" s="380"/>
      <c r="AF307" s="133"/>
      <c r="AG307" s="133"/>
      <c r="AH307" s="133"/>
      <c r="AI307" s="133"/>
      <c r="AJ307" s="133"/>
      <c r="AK307" s="133"/>
      <c r="AL307" s="133"/>
      <c r="AM307" s="133"/>
      <c r="AN307" s="133"/>
      <c r="AO307" s="133"/>
      <c r="AP307" s="133"/>
      <c r="AQ307" s="129"/>
      <c r="AR307" s="129"/>
      <c r="AS307" s="135"/>
      <c r="AT307" s="135"/>
      <c r="AU307" s="135"/>
      <c r="AV307" s="137"/>
      <c r="AW307" s="138"/>
      <c r="AX307" s="135"/>
      <c r="AY307" s="135"/>
      <c r="AZ307" s="135"/>
      <c r="BA307" s="135"/>
      <c r="BB307" s="135"/>
      <c r="BC307" s="135"/>
      <c r="BD307" s="135"/>
      <c r="BE307" s="135"/>
      <c r="BF307" s="135"/>
      <c r="BH307" s="150"/>
      <c r="BI307" s="129"/>
      <c r="BJ307" s="129"/>
      <c r="BK307" s="150"/>
      <c r="BN307" s="148"/>
      <c r="BO307" s="148"/>
      <c r="BP307" s="156"/>
      <c r="BV307" s="371"/>
      <c r="BW307" s="371"/>
      <c r="BX307" s="371"/>
      <c r="BY307" s="371"/>
      <c r="BZ307" s="371"/>
      <c r="CA307" s="371"/>
      <c r="CB307" s="371"/>
      <c r="CC307" s="150"/>
      <c r="CD307" s="383" t="str">
        <f t="shared" si="41"/>
        <v/>
      </c>
      <c r="CE307" s="383" t="str">
        <f t="shared" si="42"/>
        <v/>
      </c>
      <c r="CF307" s="383"/>
      <c r="CG307" s="147"/>
    </row>
    <row r="308" spans="1:85" s="139" customFormat="1" ht="39.75" customHeight="1">
      <c r="A308" s="126"/>
      <c r="B308" s="128"/>
      <c r="C308" s="128"/>
      <c r="D308" s="128"/>
      <c r="E308" s="129"/>
      <c r="F308" s="129"/>
      <c r="G308" s="129"/>
      <c r="H308" s="130"/>
      <c r="I308" s="129"/>
      <c r="J308" s="131"/>
      <c r="K308" s="129"/>
      <c r="L308" s="94"/>
      <c r="M308" s="94"/>
      <c r="N308" s="94"/>
      <c r="O308" s="94"/>
      <c r="P308" s="94"/>
      <c r="Q308" s="94"/>
      <c r="R308" s="94"/>
      <c r="S308" s="94"/>
      <c r="T308" s="98"/>
      <c r="U308" s="129"/>
      <c r="V308" s="98"/>
      <c r="W308" s="129"/>
      <c r="X308" s="129"/>
      <c r="Y308" s="132"/>
      <c r="Z308" s="133"/>
      <c r="AA308" s="133"/>
      <c r="AB308" s="133"/>
      <c r="AC308" s="134"/>
      <c r="AD308" s="133"/>
      <c r="AE308" s="380"/>
      <c r="AF308" s="133"/>
      <c r="AG308" s="133"/>
      <c r="AH308" s="133"/>
      <c r="AI308" s="133"/>
      <c r="AJ308" s="133"/>
      <c r="AK308" s="133"/>
      <c r="AL308" s="133"/>
      <c r="AM308" s="133"/>
      <c r="AN308" s="133"/>
      <c r="AO308" s="133"/>
      <c r="AP308" s="133"/>
      <c r="AQ308" s="129"/>
      <c r="AR308" s="129"/>
      <c r="AS308" s="135"/>
      <c r="AT308" s="135"/>
      <c r="AU308" s="135"/>
      <c r="AV308" s="137"/>
      <c r="AW308" s="138"/>
      <c r="AX308" s="135"/>
      <c r="AY308" s="135"/>
      <c r="AZ308" s="135"/>
      <c r="BA308" s="135"/>
      <c r="BB308" s="135"/>
      <c r="BC308" s="135"/>
      <c r="BD308" s="135"/>
      <c r="BE308" s="135"/>
      <c r="BF308" s="135"/>
      <c r="BH308" s="150"/>
      <c r="BI308" s="129"/>
      <c r="BJ308" s="129"/>
      <c r="BK308" s="150"/>
      <c r="BN308" s="148"/>
      <c r="BO308" s="148"/>
      <c r="BP308" s="156"/>
      <c r="BV308" s="371"/>
      <c r="BW308" s="371"/>
      <c r="BX308" s="371"/>
      <c r="BY308" s="371"/>
      <c r="BZ308" s="371"/>
      <c r="CA308" s="371"/>
      <c r="CB308" s="371"/>
      <c r="CC308" s="150"/>
      <c r="CD308" s="383" t="str">
        <f t="shared" si="41"/>
        <v/>
      </c>
      <c r="CE308" s="383" t="str">
        <f t="shared" si="42"/>
        <v/>
      </c>
      <c r="CF308" s="383"/>
      <c r="CG308" s="147"/>
    </row>
    <row r="309" spans="1:85" s="139" customFormat="1" ht="39.75" customHeight="1">
      <c r="A309" s="126"/>
      <c r="B309" s="128"/>
      <c r="C309" s="128"/>
      <c r="D309" s="128"/>
      <c r="E309" s="129"/>
      <c r="F309" s="129"/>
      <c r="G309" s="129"/>
      <c r="H309" s="130"/>
      <c r="I309" s="129"/>
      <c r="J309" s="131"/>
      <c r="K309" s="129"/>
      <c r="L309" s="94"/>
      <c r="M309" s="94"/>
      <c r="N309" s="94"/>
      <c r="O309" s="94"/>
      <c r="P309" s="94"/>
      <c r="Q309" s="94"/>
      <c r="R309" s="94"/>
      <c r="S309" s="94"/>
      <c r="T309" s="98"/>
      <c r="U309" s="129"/>
      <c r="V309" s="98"/>
      <c r="W309" s="129"/>
      <c r="X309" s="129"/>
      <c r="Y309" s="132"/>
      <c r="Z309" s="133"/>
      <c r="AA309" s="133"/>
      <c r="AB309" s="133"/>
      <c r="AC309" s="134"/>
      <c r="AD309" s="133"/>
      <c r="AE309" s="380"/>
      <c r="AF309" s="133"/>
      <c r="AG309" s="133"/>
      <c r="AH309" s="133"/>
      <c r="AI309" s="133"/>
      <c r="AJ309" s="133"/>
      <c r="AK309" s="133"/>
      <c r="AL309" s="133"/>
      <c r="AM309" s="133"/>
      <c r="AN309" s="133"/>
      <c r="AO309" s="133"/>
      <c r="AP309" s="133"/>
      <c r="AQ309" s="129"/>
      <c r="AR309" s="129"/>
      <c r="AS309" s="135"/>
      <c r="AT309" s="135"/>
      <c r="AU309" s="135"/>
      <c r="AV309" s="137"/>
      <c r="AW309" s="138"/>
      <c r="AX309" s="135"/>
      <c r="AY309" s="135"/>
      <c r="AZ309" s="135"/>
      <c r="BA309" s="135"/>
      <c r="BB309" s="135"/>
      <c r="BC309" s="135"/>
      <c r="BD309" s="135"/>
      <c r="BE309" s="135"/>
      <c r="BF309" s="135"/>
      <c r="BG309" s="143"/>
      <c r="BH309" s="150"/>
      <c r="BI309" s="129"/>
      <c r="BJ309" s="129"/>
      <c r="BK309" s="150"/>
      <c r="BN309" s="148"/>
      <c r="BO309" s="148"/>
      <c r="BP309" s="156"/>
      <c r="BV309" s="371"/>
      <c r="BW309" s="371"/>
      <c r="BX309" s="371"/>
      <c r="BY309" s="371"/>
      <c r="BZ309" s="371"/>
      <c r="CA309" s="371"/>
      <c r="CB309" s="371"/>
      <c r="CC309" s="150"/>
      <c r="CD309" s="383" t="str">
        <f t="shared" si="41"/>
        <v/>
      </c>
      <c r="CE309" s="383" t="str">
        <f t="shared" si="42"/>
        <v/>
      </c>
      <c r="CF309" s="383"/>
      <c r="CG309" s="147"/>
    </row>
    <row r="310" spans="1:85" s="139" customFormat="1" ht="39.75" customHeight="1">
      <c r="A310" s="126"/>
      <c r="B310" s="128"/>
      <c r="C310" s="128"/>
      <c r="D310" s="128"/>
      <c r="E310" s="129"/>
      <c r="F310" s="129"/>
      <c r="G310" s="129"/>
      <c r="H310" s="130"/>
      <c r="I310" s="129"/>
      <c r="J310" s="129"/>
      <c r="K310" s="129"/>
      <c r="L310" s="94"/>
      <c r="M310" s="94"/>
      <c r="N310" s="94"/>
      <c r="O310" s="94"/>
      <c r="P310" s="94"/>
      <c r="Q310" s="94"/>
      <c r="R310" s="94"/>
      <c r="S310" s="94"/>
      <c r="T310" s="98"/>
      <c r="U310" s="129"/>
      <c r="V310" s="98"/>
      <c r="W310" s="129"/>
      <c r="X310" s="129"/>
      <c r="Y310" s="132"/>
      <c r="Z310" s="133"/>
      <c r="AA310" s="133"/>
      <c r="AB310" s="133"/>
      <c r="AC310" s="134"/>
      <c r="AD310" s="133"/>
      <c r="AE310" s="380"/>
      <c r="AF310" s="133"/>
      <c r="AG310" s="133"/>
      <c r="AH310" s="133"/>
      <c r="AI310" s="133"/>
      <c r="AJ310" s="133"/>
      <c r="AK310" s="133"/>
      <c r="AL310" s="133"/>
      <c r="AM310" s="133"/>
      <c r="AN310" s="133"/>
      <c r="AO310" s="133"/>
      <c r="AP310" s="133"/>
      <c r="AQ310" s="129"/>
      <c r="AR310" s="129"/>
      <c r="AS310" s="135"/>
      <c r="AT310" s="135"/>
      <c r="AU310" s="382"/>
      <c r="AV310" s="157"/>
      <c r="AW310" s="133"/>
      <c r="AX310" s="129"/>
      <c r="AY310" s="129"/>
      <c r="AZ310" s="129"/>
      <c r="BA310" s="129"/>
      <c r="BB310" s="135"/>
      <c r="BC310" s="129"/>
      <c r="BD310" s="129"/>
      <c r="BE310" s="129"/>
      <c r="BF310" s="129"/>
      <c r="BG310" s="148"/>
      <c r="BH310" s="150"/>
      <c r="BI310" s="147"/>
      <c r="BJ310" s="147"/>
      <c r="BK310" s="129"/>
      <c r="BL310" s="148"/>
      <c r="BN310" s="148"/>
      <c r="BO310" s="148"/>
      <c r="BP310" s="156"/>
      <c r="BS310" s="371"/>
      <c r="BT310" s="371"/>
      <c r="BU310" s="371"/>
      <c r="BV310" s="371"/>
      <c r="BW310" s="371"/>
      <c r="BX310" s="371"/>
      <c r="BY310" s="371"/>
      <c r="CC310" s="150"/>
      <c r="CD310" s="383" t="str">
        <f t="shared" si="41"/>
        <v/>
      </c>
      <c r="CE310" s="383" t="str">
        <f t="shared" si="42"/>
        <v/>
      </c>
      <c r="CF310" s="383"/>
      <c r="CG310" s="147"/>
    </row>
    <row r="311" spans="1:85" s="139" customFormat="1" ht="39.75" customHeight="1">
      <c r="A311" s="126"/>
      <c r="B311" s="128"/>
      <c r="C311" s="128"/>
      <c r="D311" s="128"/>
      <c r="E311" s="129"/>
      <c r="F311" s="129"/>
      <c r="G311" s="129"/>
      <c r="H311" s="130"/>
      <c r="I311" s="129"/>
      <c r="J311" s="131"/>
      <c r="K311" s="129"/>
      <c r="L311" s="171"/>
      <c r="M311" s="94"/>
      <c r="N311" s="94"/>
      <c r="O311" s="94"/>
      <c r="P311" s="94"/>
      <c r="Q311" s="94"/>
      <c r="R311" s="94"/>
      <c r="S311" s="94"/>
      <c r="T311" s="98"/>
      <c r="U311" s="129"/>
      <c r="V311" s="98"/>
      <c r="W311" s="129"/>
      <c r="X311" s="129"/>
      <c r="Y311" s="132"/>
      <c r="Z311" s="133"/>
      <c r="AA311" s="133"/>
      <c r="AB311" s="133"/>
      <c r="AC311" s="134"/>
      <c r="AD311" s="133"/>
      <c r="AE311" s="380"/>
      <c r="AF311" s="133"/>
      <c r="AG311" s="133"/>
      <c r="AH311" s="133"/>
      <c r="AI311" s="133"/>
      <c r="AJ311" s="133"/>
      <c r="AK311" s="133"/>
      <c r="AL311" s="133"/>
      <c r="AM311" s="133"/>
      <c r="AN311" s="133"/>
      <c r="AO311" s="133"/>
      <c r="AP311" s="133"/>
      <c r="AQ311" s="129"/>
      <c r="AR311" s="129"/>
      <c r="AS311" s="135"/>
      <c r="AT311" s="135"/>
      <c r="AU311" s="135"/>
      <c r="AV311" s="137"/>
      <c r="AW311" s="138"/>
      <c r="AX311" s="135"/>
      <c r="AY311" s="135"/>
      <c r="AZ311" s="135"/>
      <c r="BA311" s="135"/>
      <c r="BB311" s="135"/>
      <c r="BC311" s="135"/>
      <c r="BD311" s="135"/>
      <c r="BE311" s="135"/>
      <c r="BF311" s="135"/>
      <c r="BG311" s="143"/>
      <c r="BH311" s="150"/>
      <c r="BI311" s="129"/>
      <c r="BJ311" s="129"/>
      <c r="BK311" s="150"/>
      <c r="BN311" s="148"/>
      <c r="BO311" s="148"/>
      <c r="BP311" s="156"/>
      <c r="BV311" s="371"/>
      <c r="BW311" s="371"/>
      <c r="BX311" s="371"/>
      <c r="BY311" s="371"/>
      <c r="BZ311" s="371"/>
      <c r="CA311" s="371"/>
      <c r="CB311" s="371"/>
      <c r="CC311" s="150"/>
      <c r="CD311" s="383" t="str">
        <f t="shared" si="41"/>
        <v/>
      </c>
      <c r="CE311" s="383" t="str">
        <f t="shared" si="42"/>
        <v/>
      </c>
      <c r="CF311" s="383"/>
      <c r="CG311" s="147"/>
    </row>
    <row r="312" spans="1:85" s="139" customFormat="1" ht="39.75" customHeight="1">
      <c r="A312" s="126"/>
      <c r="B312" s="128"/>
      <c r="C312" s="128"/>
      <c r="D312" s="128"/>
      <c r="E312" s="129"/>
      <c r="F312" s="129"/>
      <c r="G312" s="129"/>
      <c r="H312" s="130"/>
      <c r="I312" s="129"/>
      <c r="J312" s="131"/>
      <c r="K312" s="129"/>
      <c r="L312" s="94"/>
      <c r="M312" s="94"/>
      <c r="N312" s="94"/>
      <c r="O312" s="94"/>
      <c r="P312" s="94"/>
      <c r="Q312" s="94"/>
      <c r="R312" s="94"/>
      <c r="S312" s="94"/>
      <c r="T312" s="98"/>
      <c r="U312" s="129"/>
      <c r="V312" s="98"/>
      <c r="W312" s="129"/>
      <c r="X312" s="129"/>
      <c r="Y312" s="132"/>
      <c r="Z312" s="133"/>
      <c r="AA312" s="133"/>
      <c r="AB312" s="133"/>
      <c r="AC312" s="134"/>
      <c r="AD312" s="133"/>
      <c r="AE312" s="380"/>
      <c r="AF312" s="133"/>
      <c r="AG312" s="133"/>
      <c r="AH312" s="133"/>
      <c r="AI312" s="133"/>
      <c r="AJ312" s="133"/>
      <c r="AK312" s="133"/>
      <c r="AL312" s="133"/>
      <c r="AM312" s="133"/>
      <c r="AN312" s="133"/>
      <c r="AO312" s="133"/>
      <c r="AP312" s="133"/>
      <c r="AQ312" s="129"/>
      <c r="AR312" s="129"/>
      <c r="AS312" s="135"/>
      <c r="AT312" s="135"/>
      <c r="AU312" s="135"/>
      <c r="AV312" s="137"/>
      <c r="AW312" s="138"/>
      <c r="AX312" s="135"/>
      <c r="AY312" s="135"/>
      <c r="AZ312" s="135"/>
      <c r="BA312" s="135"/>
      <c r="BB312" s="135"/>
      <c r="BC312" s="135"/>
      <c r="BD312" s="135"/>
      <c r="BE312" s="135"/>
      <c r="BF312" s="135"/>
      <c r="BH312" s="150"/>
      <c r="BI312" s="129"/>
      <c r="BJ312" s="129"/>
      <c r="BK312" s="150"/>
      <c r="BN312" s="148"/>
      <c r="BO312" s="148"/>
      <c r="BP312" s="156"/>
      <c r="BV312" s="371"/>
      <c r="BW312" s="371"/>
      <c r="BX312" s="371"/>
      <c r="BY312" s="371"/>
      <c r="BZ312" s="371"/>
      <c r="CA312" s="371"/>
      <c r="CB312" s="371"/>
      <c r="CC312" s="150"/>
      <c r="CD312" s="383" t="str">
        <f t="shared" si="41"/>
        <v/>
      </c>
      <c r="CE312" s="383" t="str">
        <f t="shared" si="42"/>
        <v/>
      </c>
      <c r="CF312" s="383"/>
      <c r="CG312" s="147"/>
    </row>
    <row r="313" spans="1:85" s="139" customFormat="1" ht="39.75" customHeight="1">
      <c r="A313" s="126"/>
      <c r="B313" s="128"/>
      <c r="C313" s="128"/>
      <c r="D313" s="128"/>
      <c r="E313" s="129"/>
      <c r="F313" s="129"/>
      <c r="G313" s="129"/>
      <c r="H313" s="130"/>
      <c r="I313" s="129"/>
      <c r="J313" s="131"/>
      <c r="K313" s="129"/>
      <c r="L313" s="94"/>
      <c r="M313" s="94"/>
      <c r="N313" s="94"/>
      <c r="O313" s="94"/>
      <c r="P313" s="94"/>
      <c r="Q313" s="94"/>
      <c r="R313" s="94"/>
      <c r="S313" s="94"/>
      <c r="T313" s="98"/>
      <c r="U313" s="129"/>
      <c r="V313" s="98"/>
      <c r="W313" s="129"/>
      <c r="X313" s="129"/>
      <c r="Y313" s="132"/>
      <c r="Z313" s="133"/>
      <c r="AA313" s="133"/>
      <c r="AB313" s="133"/>
      <c r="AC313" s="134"/>
      <c r="AD313" s="133"/>
      <c r="AE313" s="380"/>
      <c r="AF313" s="133"/>
      <c r="AG313" s="133"/>
      <c r="AH313" s="133"/>
      <c r="AI313" s="133"/>
      <c r="AJ313" s="133"/>
      <c r="AK313" s="133"/>
      <c r="AL313" s="133"/>
      <c r="AM313" s="133"/>
      <c r="AN313" s="133"/>
      <c r="AO313" s="133"/>
      <c r="AP313" s="133"/>
      <c r="AQ313" s="129"/>
      <c r="AR313" s="129"/>
      <c r="AS313" s="135"/>
      <c r="AT313" s="135"/>
      <c r="AU313" s="135"/>
      <c r="AV313" s="137"/>
      <c r="AW313" s="138"/>
      <c r="AX313" s="135"/>
      <c r="AY313" s="135"/>
      <c r="AZ313" s="135"/>
      <c r="BA313" s="135"/>
      <c r="BB313" s="135"/>
      <c r="BC313" s="135"/>
      <c r="BD313" s="135"/>
      <c r="BE313" s="135"/>
      <c r="BF313" s="135"/>
      <c r="BG313" s="143"/>
      <c r="BH313" s="150"/>
      <c r="BI313" s="129"/>
      <c r="BJ313" s="129"/>
      <c r="BK313" s="150"/>
      <c r="BN313" s="148"/>
      <c r="BO313" s="148"/>
      <c r="BP313" s="151"/>
      <c r="BQ313" s="148"/>
      <c r="BV313" s="371"/>
      <c r="BW313" s="371"/>
      <c r="BX313" s="371"/>
      <c r="BY313" s="371"/>
      <c r="BZ313" s="371"/>
      <c r="CA313" s="371"/>
      <c r="CB313" s="371"/>
      <c r="CC313" s="150"/>
      <c r="CD313" s="383" t="str">
        <f t="shared" si="41"/>
        <v/>
      </c>
      <c r="CE313" s="383" t="str">
        <f t="shared" si="42"/>
        <v/>
      </c>
      <c r="CF313" s="383"/>
      <c r="CG313" s="147"/>
    </row>
    <row r="314" spans="1:85" s="139" customFormat="1" ht="39.75" customHeight="1">
      <c r="A314" s="126"/>
      <c r="B314" s="128"/>
      <c r="C314" s="128"/>
      <c r="D314" s="128"/>
      <c r="E314" s="129"/>
      <c r="F314" s="129"/>
      <c r="G314" s="129"/>
      <c r="H314" s="130"/>
      <c r="I314" s="129"/>
      <c r="J314" s="412"/>
      <c r="K314" s="129"/>
      <c r="L314" s="94"/>
      <c r="M314" s="94"/>
      <c r="N314" s="94"/>
      <c r="O314" s="94"/>
      <c r="P314" s="94"/>
      <c r="Q314" s="94"/>
      <c r="R314" s="94"/>
      <c r="S314" s="94"/>
      <c r="T314" s="98"/>
      <c r="U314" s="129"/>
      <c r="V314" s="98"/>
      <c r="W314" s="129"/>
      <c r="X314" s="129"/>
      <c r="Y314" s="132"/>
      <c r="Z314" s="133"/>
      <c r="AA314" s="133"/>
      <c r="AB314" s="133"/>
      <c r="AC314" s="134"/>
      <c r="AD314" s="133"/>
      <c r="AE314" s="380"/>
      <c r="AF314" s="133"/>
      <c r="AG314" s="133"/>
      <c r="AH314" s="133"/>
      <c r="AI314" s="133"/>
      <c r="AJ314" s="133"/>
      <c r="AK314" s="133"/>
      <c r="AL314" s="133"/>
      <c r="AM314" s="133"/>
      <c r="AN314" s="133"/>
      <c r="AO314" s="133"/>
      <c r="AP314" s="133"/>
      <c r="AQ314" s="129"/>
      <c r="AR314" s="129"/>
      <c r="AS314" s="135"/>
      <c r="AT314" s="135"/>
      <c r="AU314" s="135"/>
      <c r="AV314" s="137"/>
      <c r="AW314" s="133"/>
      <c r="AX314" s="129"/>
      <c r="AY314" s="129"/>
      <c r="AZ314" s="129"/>
      <c r="BA314" s="129"/>
      <c r="BB314" s="147"/>
      <c r="BC314" s="135"/>
      <c r="BD314" s="135"/>
      <c r="BE314" s="135"/>
      <c r="BF314" s="135"/>
      <c r="BH314" s="150"/>
      <c r="BI314" s="129"/>
      <c r="BJ314" s="129"/>
      <c r="BK314" s="150"/>
      <c r="BN314" s="148"/>
      <c r="BO314" s="148"/>
      <c r="BP314" s="156"/>
      <c r="BV314" s="371"/>
      <c r="BW314" s="371"/>
      <c r="BX314" s="371"/>
      <c r="BY314" s="371"/>
      <c r="BZ314" s="371"/>
      <c r="CA314" s="371"/>
      <c r="CB314" s="371"/>
      <c r="CC314" s="150"/>
      <c r="CD314" s="383" t="str">
        <f t="shared" si="41"/>
        <v/>
      </c>
      <c r="CE314" s="383" t="str">
        <f t="shared" si="42"/>
        <v/>
      </c>
      <c r="CF314" s="383"/>
      <c r="CG314" s="147"/>
    </row>
    <row r="315" spans="1:85" s="139" customFormat="1" ht="39.75" customHeight="1">
      <c r="A315" s="126"/>
      <c r="B315" s="128"/>
      <c r="C315" s="128"/>
      <c r="D315" s="128"/>
      <c r="E315" s="129"/>
      <c r="F315" s="129"/>
      <c r="G315" s="129"/>
      <c r="H315" s="130"/>
      <c r="I315" s="129"/>
      <c r="J315" s="154"/>
      <c r="K315" s="129"/>
      <c r="L315" s="94"/>
      <c r="M315" s="94"/>
      <c r="N315" s="94"/>
      <c r="O315" s="94"/>
      <c r="P315" s="94"/>
      <c r="Q315" s="94"/>
      <c r="R315" s="94"/>
      <c r="S315" s="94"/>
      <c r="T315" s="98"/>
      <c r="U315" s="129"/>
      <c r="V315" s="98"/>
      <c r="W315" s="129"/>
      <c r="X315" s="129"/>
      <c r="Y315" s="132"/>
      <c r="Z315" s="133"/>
      <c r="AA315" s="133"/>
      <c r="AB315" s="133"/>
      <c r="AC315" s="134"/>
      <c r="AD315" s="133"/>
      <c r="AE315" s="380"/>
      <c r="AF315" s="133"/>
      <c r="AG315" s="133"/>
      <c r="AH315" s="133"/>
      <c r="AI315" s="133"/>
      <c r="AJ315" s="133"/>
      <c r="AK315" s="133"/>
      <c r="AL315" s="133"/>
      <c r="AM315" s="133"/>
      <c r="AN315" s="133"/>
      <c r="AO315" s="133"/>
      <c r="AP315" s="133"/>
      <c r="AQ315" s="129"/>
      <c r="AR315" s="129"/>
      <c r="AS315" s="135"/>
      <c r="AT315" s="135"/>
      <c r="AU315" s="135"/>
      <c r="AV315" s="137"/>
      <c r="AW315" s="138"/>
      <c r="AX315" s="135"/>
      <c r="AY315" s="135"/>
      <c r="AZ315" s="135"/>
      <c r="BA315" s="135"/>
      <c r="BB315" s="135"/>
      <c r="BC315" s="135"/>
      <c r="BD315" s="135"/>
      <c r="BE315" s="135"/>
      <c r="BF315" s="135"/>
      <c r="BH315" s="150"/>
      <c r="BI315" s="129"/>
      <c r="BJ315" s="129"/>
      <c r="BK315" s="150"/>
      <c r="BN315" s="148"/>
      <c r="BO315" s="148"/>
      <c r="BP315" s="156"/>
      <c r="BV315" s="371"/>
      <c r="BW315" s="371"/>
      <c r="BX315" s="371"/>
      <c r="BY315" s="371"/>
      <c r="BZ315" s="371"/>
      <c r="CA315" s="371"/>
      <c r="CB315" s="371"/>
      <c r="CC315" s="150"/>
      <c r="CD315" s="383" t="str">
        <f t="shared" si="41"/>
        <v/>
      </c>
      <c r="CE315" s="383" t="str">
        <f t="shared" si="42"/>
        <v/>
      </c>
      <c r="CF315" s="383"/>
      <c r="CG315" s="147"/>
    </row>
    <row r="316" spans="1:85" s="139" customFormat="1" ht="39.75" customHeight="1">
      <c r="A316" s="126"/>
      <c r="B316" s="128"/>
      <c r="C316" s="128"/>
      <c r="D316" s="128"/>
      <c r="E316" s="129"/>
      <c r="F316" s="129"/>
      <c r="G316" s="129"/>
      <c r="H316" s="130"/>
      <c r="I316" s="129"/>
      <c r="J316" s="131"/>
      <c r="K316" s="129"/>
      <c r="L316" s="94"/>
      <c r="M316" s="94"/>
      <c r="N316" s="94"/>
      <c r="O316" s="94"/>
      <c r="P316" s="94"/>
      <c r="Q316" s="94"/>
      <c r="R316" s="94"/>
      <c r="S316" s="94"/>
      <c r="T316" s="98"/>
      <c r="U316" s="129"/>
      <c r="V316" s="98"/>
      <c r="W316" s="129"/>
      <c r="X316" s="129"/>
      <c r="Y316" s="132"/>
      <c r="Z316" s="133"/>
      <c r="AA316" s="133"/>
      <c r="AB316" s="133"/>
      <c r="AC316" s="134"/>
      <c r="AD316" s="133"/>
      <c r="AE316" s="380"/>
      <c r="AF316" s="133"/>
      <c r="AG316" s="133"/>
      <c r="AH316" s="133"/>
      <c r="AI316" s="133"/>
      <c r="AJ316" s="133"/>
      <c r="AK316" s="133"/>
      <c r="AL316" s="133"/>
      <c r="AM316" s="133"/>
      <c r="AN316" s="133"/>
      <c r="AO316" s="133"/>
      <c r="AP316" s="133"/>
      <c r="AQ316" s="129"/>
      <c r="AR316" s="129"/>
      <c r="AS316" s="135"/>
      <c r="AT316" s="135"/>
      <c r="AU316" s="135"/>
      <c r="AV316" s="137"/>
      <c r="AW316" s="138"/>
      <c r="AX316" s="135"/>
      <c r="AY316" s="135"/>
      <c r="AZ316" s="135"/>
      <c r="BA316" s="135"/>
      <c r="BB316" s="135"/>
      <c r="BC316" s="135"/>
      <c r="BD316" s="135"/>
      <c r="BE316" s="135"/>
      <c r="BF316" s="135"/>
      <c r="BH316" s="150"/>
      <c r="BI316" s="129"/>
      <c r="BJ316" s="129"/>
      <c r="BK316" s="150"/>
      <c r="BN316" s="148"/>
      <c r="BO316" s="148"/>
      <c r="BP316" s="156"/>
      <c r="BV316" s="371"/>
      <c r="BW316" s="371"/>
      <c r="BX316" s="371"/>
      <c r="BY316" s="371"/>
      <c r="BZ316" s="371"/>
      <c r="CA316" s="371"/>
      <c r="CB316" s="371"/>
      <c r="CC316" s="150"/>
      <c r="CD316" s="383" t="str">
        <f t="shared" si="41"/>
        <v/>
      </c>
      <c r="CE316" s="383" t="str">
        <f t="shared" si="42"/>
        <v/>
      </c>
      <c r="CF316" s="383"/>
      <c r="CG316" s="147"/>
    </row>
    <row r="317" spans="1:85" s="139" customFormat="1" ht="39.75" customHeight="1">
      <c r="A317" s="126"/>
      <c r="B317" s="128"/>
      <c r="C317" s="128"/>
      <c r="D317" s="128"/>
      <c r="E317" s="129"/>
      <c r="F317" s="129"/>
      <c r="G317" s="129"/>
      <c r="H317" s="130"/>
      <c r="I317" s="129"/>
      <c r="J317" s="129"/>
      <c r="K317" s="129"/>
      <c r="L317" s="94"/>
      <c r="M317" s="94"/>
      <c r="N317" s="94"/>
      <c r="O317" s="94"/>
      <c r="P317" s="94"/>
      <c r="Q317" s="94"/>
      <c r="R317" s="94"/>
      <c r="S317" s="94"/>
      <c r="T317" s="98"/>
      <c r="U317" s="129"/>
      <c r="V317" s="98"/>
      <c r="W317" s="129"/>
      <c r="X317" s="129"/>
      <c r="Y317" s="132"/>
      <c r="Z317" s="133"/>
      <c r="AA317" s="133"/>
      <c r="AB317" s="133"/>
      <c r="AC317" s="134"/>
      <c r="AD317" s="133"/>
      <c r="AE317" s="380"/>
      <c r="AF317" s="133"/>
      <c r="AG317" s="133"/>
      <c r="AH317" s="133"/>
      <c r="AI317" s="133"/>
      <c r="AJ317" s="133"/>
      <c r="AK317" s="133"/>
      <c r="AL317" s="133"/>
      <c r="AM317" s="133"/>
      <c r="AN317" s="133"/>
      <c r="AO317" s="133"/>
      <c r="AP317" s="133"/>
      <c r="AQ317" s="129"/>
      <c r="AR317" s="129"/>
      <c r="AS317" s="135"/>
      <c r="AT317" s="135"/>
      <c r="AU317" s="135"/>
      <c r="AV317" s="137"/>
      <c r="AW317" s="138"/>
      <c r="AX317" s="135"/>
      <c r="AY317" s="135"/>
      <c r="AZ317" s="135"/>
      <c r="BA317" s="135"/>
      <c r="BB317" s="135"/>
      <c r="BC317" s="135"/>
      <c r="BD317" s="135"/>
      <c r="BE317" s="135"/>
      <c r="BF317" s="135"/>
      <c r="BG317" s="143"/>
      <c r="BH317" s="150"/>
      <c r="BI317" s="129"/>
      <c r="BJ317" s="129"/>
      <c r="BK317" s="150"/>
      <c r="BN317" s="148"/>
      <c r="BO317" s="148"/>
      <c r="BP317" s="156"/>
      <c r="BV317" s="371"/>
      <c r="BW317" s="371"/>
      <c r="BX317" s="371"/>
      <c r="BY317" s="371"/>
      <c r="BZ317" s="371"/>
      <c r="CA317" s="371"/>
      <c r="CB317" s="371"/>
      <c r="CC317" s="150"/>
      <c r="CD317" s="383" t="str">
        <f t="shared" si="41"/>
        <v/>
      </c>
      <c r="CE317" s="383" t="str">
        <f t="shared" si="42"/>
        <v/>
      </c>
      <c r="CF317" s="383"/>
      <c r="CG317" s="147"/>
    </row>
    <row r="318" spans="1:85" s="87" customFormat="1" ht="18" customHeight="1">
      <c r="A318" s="125"/>
      <c r="B318" s="191"/>
      <c r="C318" s="191"/>
      <c r="D318" s="191"/>
      <c r="E318" s="192"/>
      <c r="F318" s="192"/>
      <c r="L318" s="192"/>
      <c r="M318" s="192"/>
      <c r="N318" s="192"/>
      <c r="O318" s="192"/>
      <c r="P318" s="192"/>
      <c r="Q318" s="192"/>
      <c r="R318" s="192"/>
      <c r="S318" s="192"/>
      <c r="T318" s="193"/>
      <c r="U318" s="194"/>
      <c r="V318" s="193"/>
      <c r="W318" s="192"/>
      <c r="X318" s="192"/>
      <c r="Y318" s="191"/>
      <c r="Z318" s="192"/>
      <c r="AA318" s="192"/>
      <c r="AB318" s="192"/>
      <c r="AC318" s="192"/>
      <c r="AD318" s="192"/>
      <c r="AE318" s="198"/>
      <c r="AF318" s="192"/>
      <c r="AG318" s="192"/>
      <c r="AH318" s="192"/>
      <c r="AI318" s="192"/>
      <c r="AJ318" s="125"/>
      <c r="AK318" s="125"/>
      <c r="AL318" s="125"/>
      <c r="AM318" s="125"/>
      <c r="AN318" s="125"/>
      <c r="AO318" s="125"/>
      <c r="AP318" s="125"/>
      <c r="AQ318" s="125"/>
      <c r="AR318" s="125"/>
      <c r="AS318" s="125"/>
      <c r="AT318" s="125"/>
      <c r="AU318" s="85"/>
      <c r="AV318" s="86"/>
      <c r="AW318" s="85"/>
      <c r="AX318" s="85"/>
      <c r="AY318" s="85"/>
      <c r="AZ318" s="85"/>
      <c r="BA318" s="85"/>
      <c r="BB318" s="85"/>
      <c r="BC318" s="85"/>
      <c r="BD318" s="85"/>
      <c r="BE318" s="85"/>
      <c r="BF318" s="85"/>
      <c r="BI318" s="192"/>
      <c r="BJ318" s="192"/>
      <c r="BN318" s="148"/>
      <c r="BO318" s="148"/>
      <c r="BP318" s="191"/>
      <c r="BV318" s="371"/>
      <c r="BW318" s="371"/>
      <c r="BX318" s="371"/>
      <c r="BY318" s="371"/>
      <c r="BZ318" s="371"/>
      <c r="CA318" s="371"/>
      <c r="CB318" s="371"/>
      <c r="CC318" s="150"/>
      <c r="CD318" s="383" t="str">
        <f t="shared" si="41"/>
        <v/>
      </c>
      <c r="CE318" s="383" t="str">
        <f t="shared" si="42"/>
        <v/>
      </c>
      <c r="CF318" s="383"/>
      <c r="CG318" s="190"/>
    </row>
    <row r="319" spans="1:85" s="139" customFormat="1" ht="39.75" customHeight="1">
      <c r="A319" s="126"/>
      <c r="B319" s="128"/>
      <c r="C319" s="128"/>
      <c r="D319" s="128"/>
      <c r="E319" s="129"/>
      <c r="F319" s="129"/>
      <c r="G319" s="129"/>
      <c r="H319" s="130"/>
      <c r="I319" s="129"/>
      <c r="J319" s="131"/>
      <c r="K319" s="129"/>
      <c r="L319" s="94"/>
      <c r="M319" s="94"/>
      <c r="N319" s="94"/>
      <c r="O319" s="94"/>
      <c r="P319" s="94"/>
      <c r="Q319" s="94"/>
      <c r="R319" s="94"/>
      <c r="S319" s="94"/>
      <c r="T319" s="98"/>
      <c r="U319" s="129"/>
      <c r="V319" s="98"/>
      <c r="W319" s="129"/>
      <c r="X319" s="129"/>
      <c r="Y319" s="132"/>
      <c r="Z319" s="133"/>
      <c r="AA319" s="133"/>
      <c r="AB319" s="133"/>
      <c r="AC319" s="134"/>
      <c r="AD319" s="133"/>
      <c r="AE319" s="380"/>
      <c r="AF319" s="133"/>
      <c r="AG319" s="133"/>
      <c r="AH319" s="133"/>
      <c r="AI319" s="133"/>
      <c r="AJ319" s="133"/>
      <c r="AK319" s="133"/>
      <c r="AL319" s="133"/>
      <c r="AM319" s="133"/>
      <c r="AN319" s="133"/>
      <c r="AO319" s="133"/>
      <c r="AP319" s="133"/>
      <c r="AQ319" s="129"/>
      <c r="AR319" s="129"/>
      <c r="AS319" s="135"/>
      <c r="AT319" s="135"/>
      <c r="AU319" s="135"/>
      <c r="AV319" s="137"/>
      <c r="AW319" s="138"/>
      <c r="AX319" s="135"/>
      <c r="AY319" s="135"/>
      <c r="AZ319" s="135"/>
      <c r="BA319" s="135"/>
      <c r="BB319" s="135"/>
      <c r="BC319" s="135"/>
      <c r="BD319" s="135"/>
      <c r="BE319" s="135"/>
      <c r="BF319" s="135"/>
      <c r="BG319" s="143"/>
      <c r="BH319" s="150"/>
      <c r="BI319" s="129"/>
      <c r="BJ319" s="129"/>
      <c r="BK319" s="150"/>
      <c r="BN319" s="148"/>
      <c r="BO319" s="148"/>
      <c r="BP319" s="156"/>
      <c r="BV319" s="371"/>
      <c r="BW319" s="371"/>
      <c r="BX319" s="371"/>
      <c r="BY319" s="371"/>
      <c r="BZ319" s="371"/>
      <c r="CA319" s="371"/>
      <c r="CB319" s="371"/>
      <c r="CC319" s="150"/>
      <c r="CD319" s="383" t="str">
        <f t="shared" si="41"/>
        <v/>
      </c>
      <c r="CE319" s="383" t="str">
        <f t="shared" si="42"/>
        <v/>
      </c>
      <c r="CF319" s="383"/>
      <c r="CG319" s="147"/>
    </row>
    <row r="320" spans="1:85" s="139" customFormat="1" ht="39.75" customHeight="1">
      <c r="A320" s="126"/>
      <c r="B320" s="128"/>
      <c r="C320" s="128"/>
      <c r="D320" s="128"/>
      <c r="E320" s="129"/>
      <c r="F320" s="129"/>
      <c r="G320" s="129"/>
      <c r="H320" s="130"/>
      <c r="I320" s="129"/>
      <c r="J320" s="131"/>
      <c r="K320" s="129"/>
      <c r="L320" s="94"/>
      <c r="M320" s="94"/>
      <c r="N320" s="94"/>
      <c r="O320" s="94"/>
      <c r="P320" s="94"/>
      <c r="Q320" s="94"/>
      <c r="R320" s="94"/>
      <c r="S320" s="94"/>
      <c r="T320" s="98"/>
      <c r="U320" s="129"/>
      <c r="V320" s="98"/>
      <c r="W320" s="129"/>
      <c r="X320" s="129"/>
      <c r="Y320" s="132"/>
      <c r="Z320" s="133"/>
      <c r="AA320" s="133"/>
      <c r="AB320" s="133"/>
      <c r="AC320" s="134"/>
      <c r="AD320" s="133"/>
      <c r="AE320" s="380"/>
      <c r="AF320" s="133"/>
      <c r="AG320" s="133"/>
      <c r="AH320" s="133"/>
      <c r="AI320" s="133"/>
      <c r="AJ320" s="133"/>
      <c r="AK320" s="133"/>
      <c r="AL320" s="133"/>
      <c r="AM320" s="133"/>
      <c r="AN320" s="133"/>
      <c r="AO320" s="133"/>
      <c r="AP320" s="133"/>
      <c r="AQ320" s="129"/>
      <c r="AR320" s="129"/>
      <c r="AS320" s="135"/>
      <c r="AT320" s="135"/>
      <c r="AU320" s="135"/>
      <c r="AV320" s="137"/>
      <c r="AW320" s="138"/>
      <c r="AX320" s="135"/>
      <c r="AY320" s="135"/>
      <c r="AZ320" s="135"/>
      <c r="BA320" s="135"/>
      <c r="BB320" s="135"/>
      <c r="BC320" s="135"/>
      <c r="BD320" s="135"/>
      <c r="BE320" s="135"/>
      <c r="BF320" s="135"/>
      <c r="BH320" s="150"/>
      <c r="BI320" s="129"/>
      <c r="BJ320" s="129"/>
      <c r="BK320" s="150"/>
      <c r="BN320" s="148"/>
      <c r="BO320" s="148"/>
      <c r="BP320" s="156"/>
      <c r="BV320" s="371"/>
      <c r="BW320" s="371"/>
      <c r="BX320" s="371"/>
      <c r="BY320" s="371"/>
      <c r="BZ320" s="371"/>
      <c r="CA320" s="371"/>
      <c r="CB320" s="371"/>
      <c r="CC320" s="150"/>
      <c r="CD320" s="383" t="str">
        <f t="shared" si="41"/>
        <v/>
      </c>
      <c r="CE320" s="383" t="str">
        <f t="shared" si="42"/>
        <v/>
      </c>
      <c r="CF320" s="383"/>
      <c r="CG320" s="147"/>
    </row>
    <row r="321" spans="1:85" s="139" customFormat="1" ht="39.75" customHeight="1">
      <c r="A321" s="126"/>
      <c r="B321" s="128"/>
      <c r="C321" s="128"/>
      <c r="D321" s="128"/>
      <c r="E321" s="129"/>
      <c r="F321" s="129"/>
      <c r="G321" s="129"/>
      <c r="H321" s="130"/>
      <c r="I321" s="129"/>
      <c r="J321" s="131"/>
      <c r="K321" s="129"/>
      <c r="L321" s="94"/>
      <c r="M321" s="94"/>
      <c r="N321" s="94"/>
      <c r="O321" s="94"/>
      <c r="P321" s="94"/>
      <c r="Q321" s="94"/>
      <c r="R321" s="94"/>
      <c r="S321" s="94"/>
      <c r="T321" s="98"/>
      <c r="U321" s="129"/>
      <c r="V321" s="98"/>
      <c r="W321" s="129"/>
      <c r="X321" s="129"/>
      <c r="Y321" s="132"/>
      <c r="Z321" s="133"/>
      <c r="AA321" s="133"/>
      <c r="AB321" s="133"/>
      <c r="AC321" s="134"/>
      <c r="AD321" s="133"/>
      <c r="AE321" s="380"/>
      <c r="AF321" s="133"/>
      <c r="AG321" s="133"/>
      <c r="AH321" s="133"/>
      <c r="AI321" s="133"/>
      <c r="AJ321" s="133"/>
      <c r="AK321" s="133"/>
      <c r="AL321" s="133"/>
      <c r="AM321" s="133"/>
      <c r="AN321" s="133"/>
      <c r="AO321" s="133"/>
      <c r="AP321" s="133"/>
      <c r="AQ321" s="129"/>
      <c r="AR321" s="129"/>
      <c r="AS321" s="135"/>
      <c r="AT321" s="135"/>
      <c r="AU321" s="135"/>
      <c r="AV321" s="137"/>
      <c r="AW321" s="138"/>
      <c r="AX321" s="135"/>
      <c r="AY321" s="135"/>
      <c r="AZ321" s="135"/>
      <c r="BA321" s="135"/>
      <c r="BB321" s="135"/>
      <c r="BC321" s="135"/>
      <c r="BD321" s="135"/>
      <c r="BE321" s="135"/>
      <c r="BF321" s="135"/>
      <c r="BH321" s="150"/>
      <c r="BI321" s="129"/>
      <c r="BJ321" s="129"/>
      <c r="BK321" s="150"/>
      <c r="BN321" s="148"/>
      <c r="BO321" s="148"/>
      <c r="BP321" s="156"/>
      <c r="BV321" s="371"/>
      <c r="BW321" s="371"/>
      <c r="BX321" s="371"/>
      <c r="BY321" s="371"/>
      <c r="BZ321" s="371"/>
      <c r="CA321" s="371"/>
      <c r="CB321" s="371"/>
      <c r="CC321" s="150"/>
      <c r="CD321" s="383" t="str">
        <f t="shared" si="41"/>
        <v/>
      </c>
      <c r="CE321" s="383" t="str">
        <f t="shared" si="42"/>
        <v/>
      </c>
      <c r="CF321" s="383"/>
      <c r="CG321" s="147"/>
    </row>
    <row r="322" spans="1:85" s="139" customFormat="1" ht="39.75" customHeight="1">
      <c r="A322" s="126"/>
      <c r="B322" s="128"/>
      <c r="C322" s="128"/>
      <c r="D322" s="128"/>
      <c r="E322" s="129"/>
      <c r="F322" s="129"/>
      <c r="G322" s="129"/>
      <c r="H322" s="130"/>
      <c r="I322" s="129"/>
      <c r="J322" s="131"/>
      <c r="K322" s="129"/>
      <c r="L322" s="94"/>
      <c r="M322" s="94"/>
      <c r="N322" s="94"/>
      <c r="O322" s="94"/>
      <c r="P322" s="94"/>
      <c r="Q322" s="94"/>
      <c r="R322" s="94"/>
      <c r="S322" s="94"/>
      <c r="T322" s="98"/>
      <c r="U322" s="129"/>
      <c r="V322" s="98"/>
      <c r="W322" s="129"/>
      <c r="X322" s="129"/>
      <c r="Y322" s="132"/>
      <c r="Z322" s="133"/>
      <c r="AA322" s="133"/>
      <c r="AB322" s="133"/>
      <c r="AC322" s="134"/>
      <c r="AD322" s="133"/>
      <c r="AE322" s="380"/>
      <c r="AF322" s="133"/>
      <c r="AG322" s="133"/>
      <c r="AH322" s="133"/>
      <c r="AI322" s="133"/>
      <c r="AJ322" s="133"/>
      <c r="AK322" s="133"/>
      <c r="AL322" s="133"/>
      <c r="AM322" s="133"/>
      <c r="AN322" s="133"/>
      <c r="AO322" s="133"/>
      <c r="AP322" s="133"/>
      <c r="AQ322" s="129"/>
      <c r="AR322" s="129"/>
      <c r="AS322" s="135"/>
      <c r="AT322" s="135"/>
      <c r="AU322" s="135"/>
      <c r="AV322" s="137"/>
      <c r="AW322" s="138"/>
      <c r="AX322" s="135"/>
      <c r="AY322" s="135"/>
      <c r="AZ322" s="135"/>
      <c r="BA322" s="135"/>
      <c r="BB322" s="135"/>
      <c r="BC322" s="135"/>
      <c r="BD322" s="135"/>
      <c r="BE322" s="135"/>
      <c r="BF322" s="135"/>
      <c r="BG322" s="143"/>
      <c r="BH322" s="150"/>
      <c r="BI322" s="129"/>
      <c r="BJ322" s="129"/>
      <c r="BK322" s="150"/>
      <c r="BN322" s="148"/>
      <c r="BO322" s="148"/>
      <c r="BP322" s="156"/>
      <c r="BV322" s="371"/>
      <c r="BW322" s="371"/>
      <c r="BX322" s="371"/>
      <c r="BY322" s="371"/>
      <c r="BZ322" s="371"/>
      <c r="CA322" s="371"/>
      <c r="CB322" s="371"/>
      <c r="CC322" s="150"/>
      <c r="CD322" s="383" t="str">
        <f t="shared" si="41"/>
        <v/>
      </c>
      <c r="CE322" s="383" t="str">
        <f t="shared" si="42"/>
        <v/>
      </c>
      <c r="CF322" s="383"/>
      <c r="CG322" s="147"/>
    </row>
    <row r="323" spans="1:85" s="139" customFormat="1" ht="39.75" customHeight="1">
      <c r="A323" s="126"/>
      <c r="B323" s="128"/>
      <c r="C323" s="128"/>
      <c r="D323" s="128"/>
      <c r="E323" s="129"/>
      <c r="F323" s="129"/>
      <c r="G323" s="129"/>
      <c r="H323" s="130"/>
      <c r="I323" s="129"/>
      <c r="J323" s="413"/>
      <c r="K323" s="129"/>
      <c r="L323" s="94"/>
      <c r="M323" s="94"/>
      <c r="N323" s="94"/>
      <c r="O323" s="94"/>
      <c r="P323" s="94"/>
      <c r="Q323" s="94"/>
      <c r="R323" s="94"/>
      <c r="S323" s="94"/>
      <c r="T323" s="98"/>
      <c r="U323" s="129"/>
      <c r="V323" s="98"/>
      <c r="W323" s="129"/>
      <c r="X323" s="129"/>
      <c r="Y323" s="132"/>
      <c r="Z323" s="133"/>
      <c r="AA323" s="133"/>
      <c r="AB323" s="133"/>
      <c r="AC323" s="134"/>
      <c r="AD323" s="133"/>
      <c r="AE323" s="380"/>
      <c r="AF323" s="133"/>
      <c r="AG323" s="133"/>
      <c r="AH323" s="133"/>
      <c r="AI323" s="133"/>
      <c r="AJ323" s="133"/>
      <c r="AK323" s="133"/>
      <c r="AL323" s="133"/>
      <c r="AM323" s="133"/>
      <c r="AN323" s="133"/>
      <c r="AO323" s="133"/>
      <c r="AP323" s="133"/>
      <c r="AQ323" s="129"/>
      <c r="AR323" s="129"/>
      <c r="AS323" s="135"/>
      <c r="AT323" s="135"/>
      <c r="AU323" s="135"/>
      <c r="AV323" s="137"/>
      <c r="AW323" s="138"/>
      <c r="AX323" s="135"/>
      <c r="AY323" s="135"/>
      <c r="AZ323" s="135"/>
      <c r="BA323" s="135"/>
      <c r="BB323" s="135"/>
      <c r="BC323" s="135"/>
      <c r="BD323" s="135"/>
      <c r="BE323" s="135"/>
      <c r="BF323" s="135"/>
      <c r="BH323" s="150"/>
      <c r="BI323" s="129"/>
      <c r="BJ323" s="129"/>
      <c r="BK323" s="150"/>
      <c r="BN323" s="148"/>
      <c r="BO323" s="148"/>
      <c r="BP323" s="156"/>
      <c r="BV323" s="371"/>
      <c r="BW323" s="371"/>
      <c r="BX323" s="371"/>
      <c r="BY323" s="371"/>
      <c r="BZ323" s="371"/>
      <c r="CA323" s="371"/>
      <c r="CB323" s="371"/>
      <c r="CC323" s="150"/>
      <c r="CD323" s="383" t="str">
        <f t="shared" si="41"/>
        <v/>
      </c>
      <c r="CE323" s="383" t="str">
        <f t="shared" si="42"/>
        <v/>
      </c>
      <c r="CF323" s="383"/>
      <c r="CG323" s="147"/>
    </row>
    <row r="324" spans="1:85" s="139" customFormat="1" ht="39.75" customHeight="1">
      <c r="A324" s="126"/>
      <c r="B324" s="128"/>
      <c r="C324" s="128"/>
      <c r="D324" s="128"/>
      <c r="E324" s="129"/>
      <c r="F324" s="129"/>
      <c r="G324" s="129"/>
      <c r="H324" s="130"/>
      <c r="I324" s="129"/>
      <c r="J324" s="129"/>
      <c r="K324" s="129"/>
      <c r="L324" s="94"/>
      <c r="M324" s="94"/>
      <c r="N324" s="94"/>
      <c r="O324" s="94"/>
      <c r="P324" s="94"/>
      <c r="Q324" s="94"/>
      <c r="R324" s="94"/>
      <c r="S324" s="94"/>
      <c r="T324" s="98"/>
      <c r="U324" s="129"/>
      <c r="V324" s="98"/>
      <c r="W324" s="129"/>
      <c r="X324" s="129"/>
      <c r="Y324" s="132"/>
      <c r="Z324" s="133"/>
      <c r="AA324" s="133"/>
      <c r="AB324" s="133"/>
      <c r="AC324" s="134"/>
      <c r="AD324" s="133"/>
      <c r="AE324" s="380"/>
      <c r="AF324" s="133"/>
      <c r="AG324" s="133"/>
      <c r="AH324" s="133"/>
      <c r="AI324" s="133"/>
      <c r="AJ324" s="133"/>
      <c r="AK324" s="133"/>
      <c r="AL324" s="133"/>
      <c r="AM324" s="133"/>
      <c r="AN324" s="133"/>
      <c r="AO324" s="133"/>
      <c r="AP324" s="133"/>
      <c r="AQ324" s="129"/>
      <c r="AR324" s="129"/>
      <c r="AS324" s="135"/>
      <c r="AT324" s="135"/>
      <c r="AU324" s="135"/>
      <c r="AV324" s="137"/>
      <c r="AW324" s="138"/>
      <c r="AX324" s="135"/>
      <c r="AY324" s="135"/>
      <c r="AZ324" s="135"/>
      <c r="BA324" s="135"/>
      <c r="BB324" s="135"/>
      <c r="BC324" s="135"/>
      <c r="BD324" s="135"/>
      <c r="BE324" s="135"/>
      <c r="BF324" s="135"/>
      <c r="BG324" s="143"/>
      <c r="BH324" s="150"/>
      <c r="BI324" s="129"/>
      <c r="BJ324" s="129"/>
      <c r="BK324" s="150"/>
      <c r="BN324" s="148"/>
      <c r="BO324" s="148"/>
      <c r="BP324" s="156"/>
      <c r="BV324" s="371"/>
      <c r="BW324" s="371"/>
      <c r="BX324" s="371"/>
      <c r="BY324" s="371"/>
      <c r="BZ324" s="371"/>
      <c r="CA324" s="371"/>
      <c r="CB324" s="371"/>
      <c r="CC324" s="150"/>
      <c r="CD324" s="383" t="str">
        <f t="shared" si="41"/>
        <v/>
      </c>
      <c r="CE324" s="383" t="str">
        <f t="shared" si="42"/>
        <v/>
      </c>
      <c r="CF324" s="383"/>
      <c r="CG324" s="147"/>
    </row>
    <row r="325" spans="1:85" s="139" customFormat="1" ht="39.75" customHeight="1">
      <c r="A325" s="126"/>
      <c r="B325" s="128"/>
      <c r="C325" s="128"/>
      <c r="D325" s="128"/>
      <c r="E325" s="129"/>
      <c r="F325" s="129"/>
      <c r="G325" s="129"/>
      <c r="H325" s="130"/>
      <c r="I325" s="129"/>
      <c r="J325" s="131"/>
      <c r="K325" s="129"/>
      <c r="L325" s="94"/>
      <c r="M325" s="94"/>
      <c r="N325" s="94"/>
      <c r="O325" s="94"/>
      <c r="P325" s="94"/>
      <c r="Q325" s="94"/>
      <c r="R325" s="94"/>
      <c r="S325" s="94"/>
      <c r="T325" s="98"/>
      <c r="U325" s="129"/>
      <c r="V325" s="98"/>
      <c r="W325" s="129"/>
      <c r="X325" s="129"/>
      <c r="Y325" s="132"/>
      <c r="Z325" s="133"/>
      <c r="AA325" s="133"/>
      <c r="AB325" s="133"/>
      <c r="AC325" s="134"/>
      <c r="AD325" s="133"/>
      <c r="AE325" s="380"/>
      <c r="AF325" s="133"/>
      <c r="AG325" s="133"/>
      <c r="AH325" s="133"/>
      <c r="AI325" s="133"/>
      <c r="AJ325" s="133"/>
      <c r="AK325" s="133"/>
      <c r="AL325" s="133"/>
      <c r="AM325" s="133"/>
      <c r="AN325" s="133"/>
      <c r="AO325" s="133"/>
      <c r="AP325" s="133"/>
      <c r="AQ325" s="129"/>
      <c r="AR325" s="129"/>
      <c r="AS325" s="135"/>
      <c r="AT325" s="135"/>
      <c r="AU325" s="135"/>
      <c r="AV325" s="137"/>
      <c r="AW325" s="138"/>
      <c r="AX325" s="135"/>
      <c r="AY325" s="135"/>
      <c r="AZ325" s="135"/>
      <c r="BA325" s="135"/>
      <c r="BB325" s="135"/>
      <c r="BC325" s="135"/>
      <c r="BD325" s="135"/>
      <c r="BE325" s="135"/>
      <c r="BF325" s="135"/>
      <c r="BH325" s="150"/>
      <c r="BI325" s="129"/>
      <c r="BJ325" s="129"/>
      <c r="BK325" s="150"/>
      <c r="BN325" s="148"/>
      <c r="BO325" s="148"/>
      <c r="BP325" s="156"/>
      <c r="BV325" s="371"/>
      <c r="BW325" s="371"/>
      <c r="BX325" s="371"/>
      <c r="BY325" s="371"/>
      <c r="BZ325" s="371"/>
      <c r="CA325" s="371"/>
      <c r="CB325" s="371"/>
      <c r="CC325" s="150"/>
      <c r="CD325" s="383" t="str">
        <f t="shared" si="41"/>
        <v/>
      </c>
      <c r="CE325" s="383" t="str">
        <f t="shared" si="42"/>
        <v/>
      </c>
      <c r="CF325" s="383"/>
      <c r="CG325" s="147"/>
    </row>
    <row r="326" spans="1:85" s="139" customFormat="1" ht="39.75" customHeight="1">
      <c r="A326" s="126"/>
      <c r="B326" s="128"/>
      <c r="C326" s="128"/>
      <c r="D326" s="128"/>
      <c r="E326" s="129"/>
      <c r="F326" s="129"/>
      <c r="G326" s="129"/>
      <c r="H326" s="130"/>
      <c r="I326" s="129"/>
      <c r="J326" s="131"/>
      <c r="K326" s="129"/>
      <c r="L326" s="94"/>
      <c r="M326" s="94"/>
      <c r="N326" s="94"/>
      <c r="O326" s="94"/>
      <c r="P326" s="94"/>
      <c r="Q326" s="94"/>
      <c r="R326" s="94"/>
      <c r="S326" s="94"/>
      <c r="T326" s="98"/>
      <c r="U326" s="129"/>
      <c r="V326" s="98"/>
      <c r="W326" s="129"/>
      <c r="X326" s="129"/>
      <c r="Y326" s="132"/>
      <c r="Z326" s="133"/>
      <c r="AA326" s="133"/>
      <c r="AB326" s="133"/>
      <c r="AC326" s="134"/>
      <c r="AD326" s="133"/>
      <c r="AE326" s="380"/>
      <c r="AF326" s="133"/>
      <c r="AG326" s="133"/>
      <c r="AH326" s="133"/>
      <c r="AI326" s="133"/>
      <c r="AJ326" s="133"/>
      <c r="AK326" s="133"/>
      <c r="AL326" s="133"/>
      <c r="AM326" s="133"/>
      <c r="AN326" s="133"/>
      <c r="AO326" s="133"/>
      <c r="AP326" s="133"/>
      <c r="AQ326" s="129"/>
      <c r="AR326" s="129"/>
      <c r="AS326" s="135"/>
      <c r="AT326" s="135"/>
      <c r="AU326" s="135"/>
      <c r="AV326" s="137"/>
      <c r="AW326" s="138"/>
      <c r="AX326" s="135"/>
      <c r="AY326" s="135"/>
      <c r="AZ326" s="135"/>
      <c r="BA326" s="135"/>
      <c r="BB326" s="135"/>
      <c r="BC326" s="135"/>
      <c r="BD326" s="135"/>
      <c r="BE326" s="135"/>
      <c r="BF326" s="135"/>
      <c r="BG326" s="143"/>
      <c r="BH326" s="150"/>
      <c r="BI326" s="129"/>
      <c r="BJ326" s="129"/>
      <c r="BK326" s="150"/>
      <c r="BN326" s="148"/>
      <c r="BO326" s="148"/>
      <c r="BP326" s="156"/>
      <c r="BV326" s="371"/>
      <c r="BW326" s="371"/>
      <c r="BX326" s="371"/>
      <c r="BY326" s="371"/>
      <c r="BZ326" s="371"/>
      <c r="CA326" s="371"/>
      <c r="CB326" s="371"/>
      <c r="CC326" s="150"/>
      <c r="CD326" s="383" t="str">
        <f t="shared" si="41"/>
        <v/>
      </c>
      <c r="CE326" s="383" t="str">
        <f t="shared" si="42"/>
        <v/>
      </c>
      <c r="CF326" s="383"/>
      <c r="CG326" s="147"/>
    </row>
    <row r="327" spans="1:85" s="139" customFormat="1" ht="39.75" customHeight="1">
      <c r="A327" s="126"/>
      <c r="B327" s="128"/>
      <c r="C327" s="128"/>
      <c r="D327" s="128"/>
      <c r="E327" s="129"/>
      <c r="F327" s="129"/>
      <c r="G327" s="129"/>
      <c r="H327" s="130"/>
      <c r="I327" s="129"/>
      <c r="J327" s="129"/>
      <c r="K327" s="129"/>
      <c r="L327" s="94"/>
      <c r="M327" s="94"/>
      <c r="N327" s="94"/>
      <c r="O327" s="94"/>
      <c r="P327" s="94"/>
      <c r="Q327" s="94"/>
      <c r="R327" s="94"/>
      <c r="S327" s="94"/>
      <c r="T327" s="98"/>
      <c r="U327" s="129"/>
      <c r="V327" s="98"/>
      <c r="W327" s="129"/>
      <c r="X327" s="129"/>
      <c r="Y327" s="132"/>
      <c r="Z327" s="133"/>
      <c r="AA327" s="133"/>
      <c r="AB327" s="133"/>
      <c r="AC327" s="134"/>
      <c r="AD327" s="133"/>
      <c r="AE327" s="380"/>
      <c r="AF327" s="133"/>
      <c r="AG327" s="133"/>
      <c r="AH327" s="133"/>
      <c r="AI327" s="133"/>
      <c r="AJ327" s="133"/>
      <c r="AK327" s="133"/>
      <c r="AL327" s="133"/>
      <c r="AM327" s="133"/>
      <c r="AN327" s="133"/>
      <c r="AO327" s="133"/>
      <c r="AP327" s="133"/>
      <c r="AQ327" s="129"/>
      <c r="AR327" s="129"/>
      <c r="AS327" s="135"/>
      <c r="AT327" s="135"/>
      <c r="AU327" s="135"/>
      <c r="AV327" s="137"/>
      <c r="AW327" s="138"/>
      <c r="AX327" s="135"/>
      <c r="AY327" s="135"/>
      <c r="AZ327" s="135"/>
      <c r="BA327" s="135"/>
      <c r="BB327" s="135"/>
      <c r="BC327" s="135"/>
      <c r="BD327" s="135"/>
      <c r="BE327" s="135"/>
      <c r="BF327" s="135"/>
      <c r="BG327" s="143"/>
      <c r="BH327" s="150"/>
      <c r="BI327" s="129"/>
      <c r="BJ327" s="129"/>
      <c r="BK327" s="150"/>
      <c r="BN327" s="148"/>
      <c r="BO327" s="148"/>
      <c r="BP327" s="156"/>
      <c r="BV327" s="371"/>
      <c r="BW327" s="371"/>
      <c r="BX327" s="371"/>
      <c r="BY327" s="371"/>
      <c r="BZ327" s="371"/>
      <c r="CA327" s="371"/>
      <c r="CB327" s="371"/>
      <c r="CC327" s="150"/>
      <c r="CD327" s="383" t="str">
        <f t="shared" si="41"/>
        <v/>
      </c>
      <c r="CE327" s="383" t="str">
        <f t="shared" si="42"/>
        <v/>
      </c>
      <c r="CF327" s="383"/>
      <c r="CG327" s="147"/>
    </row>
    <row r="328" spans="1:85" s="139" customFormat="1" ht="39.75" customHeight="1">
      <c r="A328" s="126"/>
      <c r="B328" s="128"/>
      <c r="C328" s="128"/>
      <c r="D328" s="128"/>
      <c r="E328" s="129"/>
      <c r="F328" s="129"/>
      <c r="G328" s="129"/>
      <c r="H328" s="130"/>
      <c r="I328" s="129"/>
      <c r="J328" s="129"/>
      <c r="K328" s="129"/>
      <c r="L328" s="94"/>
      <c r="M328" s="94"/>
      <c r="N328" s="94"/>
      <c r="O328" s="94"/>
      <c r="P328" s="94"/>
      <c r="Q328" s="94"/>
      <c r="R328" s="94"/>
      <c r="S328" s="94"/>
      <c r="T328" s="98"/>
      <c r="U328" s="129"/>
      <c r="V328" s="98"/>
      <c r="W328" s="129"/>
      <c r="X328" s="129"/>
      <c r="Y328" s="132"/>
      <c r="Z328" s="133"/>
      <c r="AA328" s="133"/>
      <c r="AB328" s="133"/>
      <c r="AC328" s="134"/>
      <c r="AD328" s="133"/>
      <c r="AE328" s="380"/>
      <c r="AF328" s="133"/>
      <c r="AG328" s="133"/>
      <c r="AH328" s="133"/>
      <c r="AI328" s="133"/>
      <c r="AJ328" s="133"/>
      <c r="AK328" s="133"/>
      <c r="AL328" s="133"/>
      <c r="AM328" s="133"/>
      <c r="AN328" s="133"/>
      <c r="AO328" s="133"/>
      <c r="AP328" s="133"/>
      <c r="AQ328" s="129"/>
      <c r="AR328" s="129"/>
      <c r="AS328" s="135"/>
      <c r="AT328" s="135"/>
      <c r="AU328" s="135"/>
      <c r="AV328" s="137"/>
      <c r="AW328" s="138"/>
      <c r="AX328" s="135"/>
      <c r="AY328" s="135"/>
      <c r="AZ328" s="135"/>
      <c r="BA328" s="135"/>
      <c r="BB328" s="135"/>
      <c r="BC328" s="135"/>
      <c r="BD328" s="135"/>
      <c r="BE328" s="85"/>
      <c r="BF328" s="135"/>
      <c r="BG328" s="143"/>
      <c r="BH328" s="150"/>
      <c r="BI328" s="129"/>
      <c r="BJ328" s="129"/>
      <c r="BK328" s="150"/>
      <c r="BN328" s="148"/>
      <c r="BO328" s="148"/>
      <c r="BP328" s="156"/>
      <c r="BV328" s="371"/>
      <c r="BW328" s="371"/>
      <c r="BX328" s="371"/>
      <c r="BY328" s="371"/>
      <c r="BZ328" s="371"/>
      <c r="CA328" s="371"/>
      <c r="CB328" s="371"/>
      <c r="CC328" s="150"/>
      <c r="CD328" s="383" t="str">
        <f t="shared" si="41"/>
        <v/>
      </c>
      <c r="CE328" s="383" t="str">
        <f t="shared" si="42"/>
        <v/>
      </c>
      <c r="CF328" s="383"/>
      <c r="CG328" s="147"/>
    </row>
    <row r="329" spans="1:85" s="139" customFormat="1" ht="39.75" customHeight="1">
      <c r="A329" s="126"/>
      <c r="B329" s="128"/>
      <c r="C329" s="128"/>
      <c r="D329" s="128"/>
      <c r="E329" s="129"/>
      <c r="F329" s="129"/>
      <c r="G329" s="129"/>
      <c r="H329" s="130"/>
      <c r="I329" s="129"/>
      <c r="J329" s="131"/>
      <c r="K329" s="129"/>
      <c r="L329" s="94"/>
      <c r="M329" s="94"/>
      <c r="N329" s="94"/>
      <c r="O329" s="94"/>
      <c r="P329" s="94"/>
      <c r="Q329" s="94"/>
      <c r="R329" s="94"/>
      <c r="S329" s="94"/>
      <c r="T329" s="98"/>
      <c r="U329" s="129"/>
      <c r="V329" s="98"/>
      <c r="W329" s="129"/>
      <c r="X329" s="129"/>
      <c r="Y329" s="132"/>
      <c r="Z329" s="133"/>
      <c r="AA329" s="133"/>
      <c r="AB329" s="133"/>
      <c r="AC329" s="134"/>
      <c r="AD329" s="133"/>
      <c r="AE329" s="380"/>
      <c r="AF329" s="133"/>
      <c r="AG329" s="133"/>
      <c r="AH329" s="133"/>
      <c r="AI329" s="133"/>
      <c r="AJ329" s="133"/>
      <c r="AK329" s="133"/>
      <c r="AL329" s="133"/>
      <c r="AM329" s="133"/>
      <c r="AN329" s="133"/>
      <c r="AO329" s="133"/>
      <c r="AP329" s="133"/>
      <c r="AQ329" s="129"/>
      <c r="AR329" s="129"/>
      <c r="AS329" s="135"/>
      <c r="AT329" s="135"/>
      <c r="AU329" s="135"/>
      <c r="AV329" s="137"/>
      <c r="AW329" s="138"/>
      <c r="AX329" s="135"/>
      <c r="AY329" s="135"/>
      <c r="AZ329" s="135"/>
      <c r="BA329" s="135"/>
      <c r="BB329" s="135"/>
      <c r="BC329" s="135"/>
      <c r="BD329" s="135"/>
      <c r="BE329" s="135"/>
      <c r="BF329" s="135"/>
      <c r="BH329" s="150"/>
      <c r="BI329" s="129"/>
      <c r="BJ329" s="129"/>
      <c r="BK329" s="150"/>
      <c r="BN329" s="148"/>
      <c r="BO329" s="148"/>
      <c r="BP329" s="156"/>
      <c r="BV329" s="371"/>
      <c r="BW329" s="371"/>
      <c r="BX329" s="371"/>
      <c r="BY329" s="371"/>
      <c r="BZ329" s="371"/>
      <c r="CA329" s="371"/>
      <c r="CB329" s="371"/>
      <c r="CC329" s="150"/>
      <c r="CD329" s="383" t="str">
        <f t="shared" si="41"/>
        <v/>
      </c>
      <c r="CE329" s="383" t="str">
        <f t="shared" si="42"/>
        <v/>
      </c>
      <c r="CF329" s="383"/>
      <c r="CG329" s="147"/>
    </row>
    <row r="330" spans="1:85" s="143" customFormat="1" ht="39.75" customHeight="1">
      <c r="A330" s="126"/>
      <c r="B330" s="128"/>
      <c r="C330" s="128"/>
      <c r="D330" s="128"/>
      <c r="E330" s="129"/>
      <c r="F330" s="129"/>
      <c r="G330" s="129"/>
      <c r="H330" s="130"/>
      <c r="I330" s="130"/>
      <c r="J330" s="130"/>
      <c r="K330" s="129"/>
      <c r="L330" s="94"/>
      <c r="M330" s="94"/>
      <c r="N330" s="94"/>
      <c r="O330" s="94"/>
      <c r="P330" s="94"/>
      <c r="Q330" s="94"/>
      <c r="R330" s="94"/>
      <c r="S330" s="94"/>
      <c r="T330" s="98"/>
      <c r="U330" s="94"/>
      <c r="V330" s="98"/>
      <c r="W330" s="129"/>
      <c r="X330" s="129"/>
      <c r="Y330" s="132"/>
      <c r="Z330" s="133"/>
      <c r="AA330" s="133"/>
      <c r="AB330" s="133"/>
      <c r="AC330" s="134"/>
      <c r="AD330" s="133"/>
      <c r="AE330" s="380"/>
      <c r="AF330" s="133"/>
      <c r="AG330" s="133"/>
      <c r="AH330" s="133"/>
      <c r="AI330" s="133"/>
      <c r="AJ330" s="133"/>
      <c r="AK330" s="133"/>
      <c r="AL330" s="133"/>
      <c r="AM330" s="133"/>
      <c r="AN330" s="133"/>
      <c r="AO330" s="133"/>
      <c r="AP330" s="133"/>
      <c r="AQ330" s="129"/>
      <c r="AR330" s="129"/>
      <c r="AS330" s="135"/>
      <c r="AT330" s="135"/>
      <c r="AU330" s="135"/>
      <c r="AV330" s="137"/>
      <c r="AW330" s="138"/>
      <c r="AX330" s="135"/>
      <c r="AY330" s="135"/>
      <c r="AZ330" s="135"/>
      <c r="BA330" s="135"/>
      <c r="BB330" s="135"/>
      <c r="BC330" s="135"/>
      <c r="BD330" s="135"/>
      <c r="BE330" s="135"/>
      <c r="BF330" s="135"/>
      <c r="BG330" s="139"/>
      <c r="BH330" s="150"/>
      <c r="BI330" s="129"/>
      <c r="BJ330" s="129"/>
      <c r="BK330" s="150"/>
      <c r="BL330" s="139"/>
      <c r="BM330" s="139"/>
      <c r="BN330" s="148"/>
      <c r="BO330" s="148"/>
      <c r="BP330" s="156"/>
      <c r="BQ330" s="139"/>
      <c r="BR330" s="139"/>
      <c r="BV330" s="371"/>
      <c r="BW330" s="371"/>
      <c r="BX330" s="371"/>
      <c r="BY330" s="371"/>
      <c r="BZ330" s="371"/>
      <c r="CA330" s="371"/>
      <c r="CB330" s="371"/>
      <c r="CC330" s="150"/>
      <c r="CD330" s="383" t="str">
        <f t="shared" si="41"/>
        <v/>
      </c>
      <c r="CE330" s="383" t="str">
        <f t="shared" si="42"/>
        <v/>
      </c>
      <c r="CF330" s="383"/>
      <c r="CG330" s="150"/>
    </row>
    <row r="331" spans="1:85" s="87" customFormat="1" ht="18" customHeight="1">
      <c r="A331" s="125"/>
      <c r="B331" s="191"/>
      <c r="C331" s="191"/>
      <c r="D331" s="191"/>
      <c r="E331" s="192"/>
      <c r="F331" s="192"/>
      <c r="L331" s="192"/>
      <c r="M331" s="192"/>
      <c r="N331" s="192"/>
      <c r="O331" s="192"/>
      <c r="P331" s="192"/>
      <c r="Q331" s="192"/>
      <c r="R331" s="192"/>
      <c r="S331" s="192"/>
      <c r="T331" s="193"/>
      <c r="U331" s="194"/>
      <c r="V331" s="193"/>
      <c r="W331" s="192"/>
      <c r="X331" s="192"/>
      <c r="Y331" s="191"/>
      <c r="Z331" s="192"/>
      <c r="AA331" s="192"/>
      <c r="AB331" s="192"/>
      <c r="AC331" s="192"/>
      <c r="AD331" s="192"/>
      <c r="AE331" s="198"/>
      <c r="AF331" s="192"/>
      <c r="AG331" s="192"/>
      <c r="AH331" s="192"/>
      <c r="AI331" s="192"/>
      <c r="AJ331" s="125"/>
      <c r="AK331" s="125"/>
      <c r="AL331" s="125"/>
      <c r="AM331" s="125"/>
      <c r="AN331" s="125"/>
      <c r="AO331" s="125"/>
      <c r="AP331" s="125"/>
      <c r="AQ331" s="125"/>
      <c r="AR331" s="125"/>
      <c r="AS331" s="125"/>
      <c r="AT331" s="125"/>
      <c r="AU331" s="85"/>
      <c r="AV331" s="86"/>
      <c r="AW331" s="85"/>
      <c r="AX331" s="85"/>
      <c r="AY331" s="85"/>
      <c r="AZ331" s="85"/>
      <c r="BA331" s="85"/>
      <c r="BB331" s="85"/>
      <c r="BC331" s="85"/>
      <c r="BD331" s="85"/>
      <c r="BE331" s="85"/>
      <c r="BF331" s="85"/>
      <c r="BI331" s="192"/>
      <c r="BJ331" s="192"/>
      <c r="BN331" s="148"/>
      <c r="BO331" s="148"/>
      <c r="BP331" s="191"/>
      <c r="BV331" s="371"/>
      <c r="BW331" s="371"/>
      <c r="BX331" s="371"/>
      <c r="BY331" s="371"/>
      <c r="BZ331" s="371"/>
      <c r="CA331" s="371"/>
      <c r="CB331" s="371"/>
      <c r="CC331" s="150"/>
      <c r="CD331" s="383" t="str">
        <f t="shared" si="41"/>
        <v/>
      </c>
      <c r="CE331" s="383" t="str">
        <f t="shared" si="42"/>
        <v/>
      </c>
      <c r="CF331" s="383"/>
      <c r="CG331" s="190"/>
    </row>
    <row r="332" spans="1:85" s="139" customFormat="1" ht="39.75" customHeight="1">
      <c r="A332" s="126"/>
      <c r="B332" s="128"/>
      <c r="C332" s="128"/>
      <c r="D332" s="128"/>
      <c r="E332" s="129"/>
      <c r="F332" s="129"/>
      <c r="G332" s="129"/>
      <c r="H332" s="130"/>
      <c r="I332" s="129"/>
      <c r="J332" s="131"/>
      <c r="K332" s="129"/>
      <c r="L332" s="94"/>
      <c r="M332" s="94"/>
      <c r="N332" s="94"/>
      <c r="O332" s="94"/>
      <c r="P332" s="94"/>
      <c r="Q332" s="94"/>
      <c r="R332" s="94"/>
      <c r="S332" s="94"/>
      <c r="T332" s="98"/>
      <c r="U332" s="129"/>
      <c r="V332" s="98"/>
      <c r="W332" s="129"/>
      <c r="X332" s="129"/>
      <c r="Y332" s="128"/>
      <c r="Z332" s="133"/>
      <c r="AA332" s="133"/>
      <c r="AB332" s="133"/>
      <c r="AC332" s="134"/>
      <c r="AD332" s="133"/>
      <c r="AE332" s="380"/>
      <c r="AF332" s="133"/>
      <c r="AG332" s="133"/>
      <c r="AH332" s="133"/>
      <c r="AI332" s="133"/>
      <c r="AJ332" s="133"/>
      <c r="AK332" s="133"/>
      <c r="AL332" s="133"/>
      <c r="AM332" s="133"/>
      <c r="AN332" s="133"/>
      <c r="AO332" s="133"/>
      <c r="AP332" s="133"/>
      <c r="AQ332" s="129"/>
      <c r="AR332" s="129"/>
      <c r="AS332" s="135"/>
      <c r="AT332" s="135"/>
      <c r="AU332" s="135"/>
      <c r="AV332" s="137"/>
      <c r="AW332" s="138"/>
      <c r="AX332" s="135"/>
      <c r="AY332" s="135"/>
      <c r="AZ332" s="135"/>
      <c r="BA332" s="135"/>
      <c r="BB332" s="135"/>
      <c r="BC332" s="135"/>
      <c r="BD332" s="135"/>
      <c r="BE332" s="135"/>
      <c r="BF332" s="135"/>
      <c r="BG332" s="143"/>
      <c r="BH332" s="150"/>
      <c r="BI332" s="129"/>
      <c r="BJ332" s="129"/>
      <c r="BK332" s="150"/>
      <c r="BN332" s="148"/>
      <c r="BO332" s="148"/>
      <c r="BP332" s="156"/>
      <c r="BV332" s="371"/>
      <c r="BW332" s="371"/>
      <c r="BX332" s="371"/>
      <c r="BY332" s="371"/>
      <c r="BZ332" s="371"/>
      <c r="CA332" s="371"/>
      <c r="CB332" s="371"/>
      <c r="CC332" s="150"/>
      <c r="CD332" s="383" t="str">
        <f t="shared" si="41"/>
        <v/>
      </c>
      <c r="CE332" s="383" t="str">
        <f t="shared" si="42"/>
        <v/>
      </c>
      <c r="CF332" s="383"/>
      <c r="CG332" s="147"/>
    </row>
    <row r="333" spans="1:85" s="139" customFormat="1" ht="39.75" customHeight="1">
      <c r="A333" s="126"/>
      <c r="B333" s="128"/>
      <c r="C333" s="128"/>
      <c r="D333" s="128"/>
      <c r="E333" s="129"/>
      <c r="F333" s="129"/>
      <c r="G333" s="129"/>
      <c r="H333" s="130"/>
      <c r="I333" s="129"/>
      <c r="J333" s="131"/>
      <c r="K333" s="129"/>
      <c r="L333" s="94"/>
      <c r="M333" s="94"/>
      <c r="N333" s="94"/>
      <c r="O333" s="94"/>
      <c r="P333" s="94"/>
      <c r="Q333" s="94"/>
      <c r="R333" s="94"/>
      <c r="S333" s="94"/>
      <c r="T333" s="98"/>
      <c r="U333" s="129"/>
      <c r="V333" s="98"/>
      <c r="W333" s="129"/>
      <c r="X333" s="129"/>
      <c r="Y333" s="132"/>
      <c r="Z333" s="133"/>
      <c r="AA333" s="133"/>
      <c r="AB333" s="133"/>
      <c r="AC333" s="134"/>
      <c r="AD333" s="133"/>
      <c r="AE333" s="380"/>
      <c r="AF333" s="133"/>
      <c r="AG333" s="133"/>
      <c r="AH333" s="133"/>
      <c r="AI333" s="133"/>
      <c r="AJ333" s="133"/>
      <c r="AK333" s="133"/>
      <c r="AL333" s="133"/>
      <c r="AM333" s="133"/>
      <c r="AN333" s="133"/>
      <c r="AO333" s="133"/>
      <c r="AP333" s="133"/>
      <c r="AQ333" s="129"/>
      <c r="AR333" s="129"/>
      <c r="AS333" s="135"/>
      <c r="AT333" s="135"/>
      <c r="AU333" s="135"/>
      <c r="AV333" s="137"/>
      <c r="AW333" s="138"/>
      <c r="AX333" s="135"/>
      <c r="AY333" s="135"/>
      <c r="AZ333" s="135"/>
      <c r="BA333" s="135"/>
      <c r="BB333" s="135"/>
      <c r="BC333" s="135"/>
      <c r="BD333" s="135"/>
      <c r="BE333" s="135"/>
      <c r="BF333" s="135"/>
      <c r="BG333" s="143"/>
      <c r="BH333" s="150"/>
      <c r="BI333" s="129"/>
      <c r="BJ333" s="129"/>
      <c r="BK333" s="150"/>
      <c r="BN333" s="148"/>
      <c r="BO333" s="148"/>
      <c r="BP333" s="156"/>
      <c r="BV333" s="371"/>
      <c r="BW333" s="371"/>
      <c r="BX333" s="371"/>
      <c r="BY333" s="371"/>
      <c r="BZ333" s="371"/>
      <c r="CA333" s="371"/>
      <c r="CB333" s="371"/>
      <c r="CC333" s="150"/>
      <c r="CD333" s="383" t="str">
        <f t="shared" si="41"/>
        <v/>
      </c>
      <c r="CE333" s="383" t="str">
        <f t="shared" si="42"/>
        <v/>
      </c>
      <c r="CF333" s="383"/>
      <c r="CG333" s="147"/>
    </row>
    <row r="334" spans="1:85" s="139" customFormat="1" ht="39.75" customHeight="1">
      <c r="A334" s="126"/>
      <c r="B334" s="128"/>
      <c r="C334" s="128"/>
      <c r="D334" s="128"/>
      <c r="E334" s="129"/>
      <c r="F334" s="129"/>
      <c r="G334" s="148"/>
      <c r="H334" s="130"/>
      <c r="I334" s="129"/>
      <c r="J334" s="131"/>
      <c r="K334" s="129"/>
      <c r="L334" s="94"/>
      <c r="M334" s="94"/>
      <c r="N334" s="94"/>
      <c r="O334" s="94"/>
      <c r="P334" s="94"/>
      <c r="Q334" s="94"/>
      <c r="R334" s="94"/>
      <c r="S334" s="94"/>
      <c r="T334" s="98"/>
      <c r="U334" s="129"/>
      <c r="V334" s="98"/>
      <c r="W334" s="129"/>
      <c r="X334" s="129"/>
      <c r="Y334" s="132"/>
      <c r="Z334" s="133"/>
      <c r="AA334" s="133"/>
      <c r="AB334" s="133"/>
      <c r="AC334" s="134"/>
      <c r="AD334" s="133"/>
      <c r="AE334" s="380"/>
      <c r="AF334" s="133"/>
      <c r="AG334" s="133"/>
      <c r="AH334" s="133"/>
      <c r="AI334" s="133"/>
      <c r="AJ334" s="133"/>
      <c r="AK334" s="133"/>
      <c r="AL334" s="133"/>
      <c r="AM334" s="133"/>
      <c r="AN334" s="133"/>
      <c r="AO334" s="133"/>
      <c r="AP334" s="133"/>
      <c r="AQ334" s="129"/>
      <c r="AR334" s="129"/>
      <c r="AS334" s="135"/>
      <c r="AT334" s="135"/>
      <c r="AU334" s="135"/>
      <c r="AV334" s="137"/>
      <c r="AW334" s="138"/>
      <c r="AX334" s="135"/>
      <c r="AY334" s="135"/>
      <c r="AZ334" s="135"/>
      <c r="BA334" s="135"/>
      <c r="BB334" s="135"/>
      <c r="BC334" s="135"/>
      <c r="BD334" s="135"/>
      <c r="BE334" s="135"/>
      <c r="BF334" s="135"/>
      <c r="BG334" s="143"/>
      <c r="BH334" s="150"/>
      <c r="BI334" s="129"/>
      <c r="BJ334" s="129"/>
      <c r="BK334" s="150"/>
      <c r="BN334" s="148"/>
      <c r="BO334" s="148"/>
      <c r="BP334" s="156"/>
      <c r="BV334" s="371"/>
      <c r="BW334" s="371"/>
      <c r="BX334" s="371"/>
      <c r="BY334" s="371"/>
      <c r="BZ334" s="371"/>
      <c r="CA334" s="371"/>
      <c r="CB334" s="371"/>
      <c r="CC334" s="150"/>
      <c r="CD334" s="383" t="str">
        <f t="shared" si="41"/>
        <v/>
      </c>
      <c r="CE334" s="383" t="str">
        <f t="shared" si="42"/>
        <v/>
      </c>
      <c r="CF334" s="383"/>
      <c r="CG334" s="147"/>
    </row>
    <row r="335" spans="1:85" s="139" customFormat="1" ht="39.75" customHeight="1">
      <c r="A335" s="126"/>
      <c r="B335" s="128"/>
      <c r="C335" s="128"/>
      <c r="D335" s="128"/>
      <c r="E335" s="129"/>
      <c r="F335" s="129"/>
      <c r="G335" s="129"/>
      <c r="H335" s="130"/>
      <c r="I335" s="129"/>
      <c r="J335" s="130"/>
      <c r="K335" s="129"/>
      <c r="L335" s="94"/>
      <c r="M335" s="94"/>
      <c r="N335" s="94"/>
      <c r="O335" s="94"/>
      <c r="P335" s="94"/>
      <c r="Q335" s="94"/>
      <c r="R335" s="94"/>
      <c r="S335" s="94"/>
      <c r="T335" s="98"/>
      <c r="U335" s="129"/>
      <c r="V335" s="98"/>
      <c r="W335" s="129"/>
      <c r="X335" s="129"/>
      <c r="Y335" s="132"/>
      <c r="Z335" s="133"/>
      <c r="AA335" s="133"/>
      <c r="AB335" s="133"/>
      <c r="AC335" s="134"/>
      <c r="AD335" s="133"/>
      <c r="AE335" s="380"/>
      <c r="AF335" s="133"/>
      <c r="AG335" s="133"/>
      <c r="AH335" s="133"/>
      <c r="AI335" s="133"/>
      <c r="AJ335" s="133"/>
      <c r="AK335" s="133"/>
      <c r="AL335" s="133"/>
      <c r="AM335" s="133"/>
      <c r="AN335" s="133"/>
      <c r="AO335" s="133"/>
      <c r="AP335" s="133"/>
      <c r="AQ335" s="129"/>
      <c r="AR335" s="129"/>
      <c r="AS335" s="135"/>
      <c r="AT335" s="135"/>
      <c r="AU335" s="135"/>
      <c r="AV335" s="137"/>
      <c r="AW335" s="138"/>
      <c r="AX335" s="135"/>
      <c r="AY335" s="135"/>
      <c r="AZ335" s="135"/>
      <c r="BA335" s="135"/>
      <c r="BB335" s="135"/>
      <c r="BC335" s="135"/>
      <c r="BD335" s="135"/>
      <c r="BE335" s="135"/>
      <c r="BF335" s="135"/>
      <c r="BH335" s="150"/>
      <c r="BI335" s="129"/>
      <c r="BJ335" s="129"/>
      <c r="BK335" s="150"/>
      <c r="BN335" s="148"/>
      <c r="BO335" s="148"/>
      <c r="BP335" s="156"/>
      <c r="BV335" s="371"/>
      <c r="BW335" s="371"/>
      <c r="BX335" s="371"/>
      <c r="BY335" s="371"/>
      <c r="BZ335" s="371"/>
      <c r="CA335" s="371"/>
      <c r="CB335" s="371"/>
      <c r="CC335" s="150"/>
      <c r="CD335" s="383" t="str">
        <f t="shared" si="41"/>
        <v/>
      </c>
      <c r="CE335" s="383" t="str">
        <f t="shared" si="42"/>
        <v/>
      </c>
      <c r="CF335" s="383"/>
      <c r="CG335" s="147"/>
    </row>
    <row r="336" spans="1:85" s="139" customFormat="1" ht="39.75" customHeight="1">
      <c r="A336" s="126"/>
      <c r="B336" s="128"/>
      <c r="C336" s="128"/>
      <c r="D336" s="128"/>
      <c r="E336" s="129"/>
      <c r="F336" s="129"/>
      <c r="G336" s="129"/>
      <c r="H336" s="130"/>
      <c r="I336" s="129"/>
      <c r="J336" s="129"/>
      <c r="K336" s="129"/>
      <c r="L336" s="94"/>
      <c r="M336" s="94"/>
      <c r="N336" s="94"/>
      <c r="O336" s="94"/>
      <c r="P336" s="94"/>
      <c r="Q336" s="94"/>
      <c r="R336" s="94"/>
      <c r="S336" s="94"/>
      <c r="T336" s="98"/>
      <c r="U336" s="129"/>
      <c r="V336" s="98"/>
      <c r="W336" s="129"/>
      <c r="X336" s="129"/>
      <c r="Y336" s="132"/>
      <c r="Z336" s="133"/>
      <c r="AA336" s="133"/>
      <c r="AB336" s="133"/>
      <c r="AC336" s="134"/>
      <c r="AD336" s="133"/>
      <c r="AE336" s="380"/>
      <c r="AF336" s="133"/>
      <c r="AG336" s="133"/>
      <c r="AH336" s="133"/>
      <c r="AI336" s="133"/>
      <c r="AJ336" s="133"/>
      <c r="AK336" s="133"/>
      <c r="AL336" s="133"/>
      <c r="AM336" s="133"/>
      <c r="AN336" s="133"/>
      <c r="AO336" s="133"/>
      <c r="AP336" s="133"/>
      <c r="AQ336" s="129"/>
      <c r="AR336" s="129"/>
      <c r="AS336" s="135"/>
      <c r="AT336" s="135"/>
      <c r="AU336" s="135"/>
      <c r="AV336" s="137"/>
      <c r="AW336" s="138"/>
      <c r="AX336" s="135"/>
      <c r="AY336" s="135"/>
      <c r="AZ336" s="135"/>
      <c r="BA336" s="135"/>
      <c r="BB336" s="135"/>
      <c r="BC336" s="135"/>
      <c r="BD336" s="135"/>
      <c r="BE336" s="135"/>
      <c r="BF336" s="135"/>
      <c r="BH336" s="150"/>
      <c r="BI336" s="129"/>
      <c r="BJ336" s="129"/>
      <c r="BK336" s="150"/>
      <c r="BN336" s="148"/>
      <c r="BO336" s="148"/>
      <c r="BP336" s="156"/>
      <c r="BV336" s="371"/>
      <c r="BW336" s="371"/>
      <c r="BX336" s="371"/>
      <c r="BY336" s="371"/>
      <c r="BZ336" s="371"/>
      <c r="CA336" s="371"/>
      <c r="CB336" s="371"/>
      <c r="CC336" s="150"/>
      <c r="CD336" s="383" t="str">
        <f t="shared" si="41"/>
        <v/>
      </c>
      <c r="CE336" s="383" t="str">
        <f t="shared" si="42"/>
        <v/>
      </c>
      <c r="CF336" s="383"/>
      <c r="CG336" s="147"/>
    </row>
    <row r="337" spans="1:85" s="139" customFormat="1" ht="39.75" customHeight="1">
      <c r="A337" s="126"/>
      <c r="B337" s="128"/>
      <c r="C337" s="128"/>
      <c r="D337" s="128"/>
      <c r="E337" s="129"/>
      <c r="F337" s="129"/>
      <c r="G337" s="129"/>
      <c r="H337" s="130"/>
      <c r="I337" s="129"/>
      <c r="J337" s="131"/>
      <c r="K337" s="129"/>
      <c r="L337" s="94"/>
      <c r="M337" s="94"/>
      <c r="N337" s="94"/>
      <c r="O337" s="94"/>
      <c r="P337" s="94"/>
      <c r="Q337" s="94"/>
      <c r="R337" s="94"/>
      <c r="S337" s="94"/>
      <c r="T337" s="98"/>
      <c r="U337" s="129"/>
      <c r="V337" s="98"/>
      <c r="W337" s="129"/>
      <c r="X337" s="129"/>
      <c r="Y337" s="132"/>
      <c r="Z337" s="133"/>
      <c r="AA337" s="133"/>
      <c r="AB337" s="133"/>
      <c r="AC337" s="134"/>
      <c r="AD337" s="133"/>
      <c r="AE337" s="380"/>
      <c r="AF337" s="133"/>
      <c r="AG337" s="133"/>
      <c r="AH337" s="133"/>
      <c r="AI337" s="133"/>
      <c r="AJ337" s="133"/>
      <c r="AK337" s="133"/>
      <c r="AL337" s="133"/>
      <c r="AM337" s="133"/>
      <c r="AN337" s="133"/>
      <c r="AO337" s="133"/>
      <c r="AP337" s="133"/>
      <c r="AQ337" s="129"/>
      <c r="AR337" s="129"/>
      <c r="AS337" s="135"/>
      <c r="AT337" s="135"/>
      <c r="AU337" s="135"/>
      <c r="AV337" s="137"/>
      <c r="AW337" s="138"/>
      <c r="AX337" s="135"/>
      <c r="AY337" s="135"/>
      <c r="AZ337" s="135"/>
      <c r="BA337" s="135"/>
      <c r="BB337" s="135"/>
      <c r="BC337" s="135"/>
      <c r="BD337" s="135"/>
      <c r="BE337" s="135"/>
      <c r="BF337" s="135"/>
      <c r="BH337" s="150"/>
      <c r="BI337" s="129"/>
      <c r="BJ337" s="129"/>
      <c r="BK337" s="150"/>
      <c r="BN337" s="148"/>
      <c r="BO337" s="148"/>
      <c r="BP337" s="156"/>
      <c r="BV337" s="371"/>
      <c r="BW337" s="371"/>
      <c r="BX337" s="371"/>
      <c r="BY337" s="371"/>
      <c r="BZ337" s="371"/>
      <c r="CA337" s="371"/>
      <c r="CB337" s="371"/>
      <c r="CC337" s="150"/>
      <c r="CD337" s="383" t="str">
        <f t="shared" si="41"/>
        <v/>
      </c>
      <c r="CE337" s="383" t="str">
        <f t="shared" si="42"/>
        <v/>
      </c>
      <c r="CF337" s="383"/>
      <c r="CG337" s="147"/>
    </row>
    <row r="338" spans="1:85" s="139" customFormat="1" ht="39.75" customHeight="1">
      <c r="A338" s="126"/>
      <c r="B338" s="128"/>
      <c r="C338" s="128"/>
      <c r="D338" s="128"/>
      <c r="E338" s="129"/>
      <c r="F338" s="129"/>
      <c r="G338" s="129"/>
      <c r="H338" s="130"/>
      <c r="I338" s="129"/>
      <c r="J338" s="129"/>
      <c r="K338" s="129"/>
      <c r="L338" s="94"/>
      <c r="M338" s="94"/>
      <c r="N338" s="94"/>
      <c r="O338" s="94"/>
      <c r="P338" s="94"/>
      <c r="Q338" s="94"/>
      <c r="R338" s="94"/>
      <c r="S338" s="94"/>
      <c r="T338" s="98"/>
      <c r="U338" s="129"/>
      <c r="V338" s="98"/>
      <c r="W338" s="129"/>
      <c r="X338" s="129"/>
      <c r="Y338" s="132"/>
      <c r="Z338" s="133"/>
      <c r="AA338" s="133"/>
      <c r="AB338" s="133"/>
      <c r="AC338" s="134"/>
      <c r="AD338" s="133"/>
      <c r="AE338" s="380"/>
      <c r="AF338" s="133"/>
      <c r="AG338" s="133"/>
      <c r="AH338" s="133"/>
      <c r="AI338" s="133"/>
      <c r="AJ338" s="133"/>
      <c r="AK338" s="133"/>
      <c r="AL338" s="133"/>
      <c r="AM338" s="133"/>
      <c r="AN338" s="133"/>
      <c r="AO338" s="133"/>
      <c r="AP338" s="133"/>
      <c r="AQ338" s="129"/>
      <c r="AR338" s="129"/>
      <c r="AS338" s="135"/>
      <c r="AT338" s="135"/>
      <c r="AU338" s="135"/>
      <c r="AV338" s="137"/>
      <c r="AW338" s="138"/>
      <c r="AX338" s="135"/>
      <c r="AY338" s="135"/>
      <c r="AZ338" s="135"/>
      <c r="BA338" s="135"/>
      <c r="BB338" s="135"/>
      <c r="BC338" s="135"/>
      <c r="BD338" s="135"/>
      <c r="BE338" s="135"/>
      <c r="BF338" s="135"/>
      <c r="BH338" s="150"/>
      <c r="BI338" s="129"/>
      <c r="BJ338" s="129"/>
      <c r="BK338" s="150"/>
      <c r="BN338" s="148"/>
      <c r="BO338" s="148"/>
      <c r="BP338" s="156"/>
      <c r="BV338" s="371"/>
      <c r="BW338" s="371"/>
      <c r="BX338" s="371"/>
      <c r="BY338" s="371"/>
      <c r="BZ338" s="371"/>
      <c r="CA338" s="371"/>
      <c r="CB338" s="371"/>
      <c r="CC338" s="150"/>
      <c r="CD338" s="383" t="str">
        <f t="shared" si="41"/>
        <v/>
      </c>
      <c r="CE338" s="383" t="str">
        <f t="shared" si="42"/>
        <v/>
      </c>
      <c r="CF338" s="383"/>
      <c r="CG338" s="147"/>
    </row>
    <row r="339" spans="1:85" s="139" customFormat="1" ht="39.75" customHeight="1">
      <c r="A339" s="126"/>
      <c r="B339" s="128"/>
      <c r="C339" s="128"/>
      <c r="D339" s="128"/>
      <c r="E339" s="129"/>
      <c r="F339" s="129"/>
      <c r="G339" s="129"/>
      <c r="H339" s="130"/>
      <c r="I339" s="129"/>
      <c r="J339" s="131"/>
      <c r="K339" s="129"/>
      <c r="L339" s="94"/>
      <c r="M339" s="94"/>
      <c r="N339" s="94"/>
      <c r="O339" s="94"/>
      <c r="P339" s="94"/>
      <c r="Q339" s="94"/>
      <c r="R339" s="94"/>
      <c r="S339" s="94"/>
      <c r="T339" s="98"/>
      <c r="U339" s="129"/>
      <c r="V339" s="98"/>
      <c r="W339" s="129"/>
      <c r="X339" s="129"/>
      <c r="Y339" s="132"/>
      <c r="Z339" s="133"/>
      <c r="AA339" s="133"/>
      <c r="AB339" s="133"/>
      <c r="AC339" s="134"/>
      <c r="AD339" s="133"/>
      <c r="AE339" s="380"/>
      <c r="AF339" s="133"/>
      <c r="AG339" s="133"/>
      <c r="AH339" s="133"/>
      <c r="AI339" s="133"/>
      <c r="AJ339" s="133"/>
      <c r="AK339" s="133"/>
      <c r="AL339" s="133"/>
      <c r="AM339" s="133"/>
      <c r="AN339" s="133"/>
      <c r="AO339" s="133"/>
      <c r="AP339" s="133"/>
      <c r="AQ339" s="129"/>
      <c r="AR339" s="129"/>
      <c r="AS339" s="135"/>
      <c r="AT339" s="135"/>
      <c r="AU339" s="135"/>
      <c r="AV339" s="137"/>
      <c r="AW339" s="138"/>
      <c r="AX339" s="135"/>
      <c r="AY339" s="135"/>
      <c r="AZ339" s="135"/>
      <c r="BA339" s="135"/>
      <c r="BB339" s="135"/>
      <c r="BC339" s="135"/>
      <c r="BD339" s="135"/>
      <c r="BE339" s="135"/>
      <c r="BF339" s="135"/>
      <c r="BG339" s="143"/>
      <c r="BH339" s="150"/>
      <c r="BI339" s="129"/>
      <c r="BJ339" s="129"/>
      <c r="BK339" s="150"/>
      <c r="BN339" s="148"/>
      <c r="BO339" s="148"/>
      <c r="BP339" s="156"/>
      <c r="BV339" s="371"/>
      <c r="BW339" s="371"/>
      <c r="BX339" s="371"/>
      <c r="BY339" s="371"/>
      <c r="BZ339" s="371"/>
      <c r="CA339" s="371"/>
      <c r="CB339" s="371"/>
      <c r="CC339" s="150"/>
      <c r="CD339" s="383" t="str">
        <f t="shared" si="41"/>
        <v/>
      </c>
      <c r="CE339" s="383" t="str">
        <f t="shared" si="42"/>
        <v/>
      </c>
      <c r="CF339" s="383"/>
      <c r="CG339" s="147"/>
    </row>
    <row r="340" spans="1:85" s="139" customFormat="1" ht="39.75" customHeight="1">
      <c r="A340" s="126"/>
      <c r="B340" s="128"/>
      <c r="C340" s="128"/>
      <c r="D340" s="128"/>
      <c r="E340" s="129"/>
      <c r="F340" s="129"/>
      <c r="G340" s="129"/>
      <c r="H340" s="130"/>
      <c r="I340" s="129"/>
      <c r="J340" s="131"/>
      <c r="K340" s="129"/>
      <c r="L340" s="94"/>
      <c r="M340" s="94"/>
      <c r="N340" s="94"/>
      <c r="O340" s="94"/>
      <c r="P340" s="94"/>
      <c r="Q340" s="94"/>
      <c r="R340" s="94"/>
      <c r="S340" s="94"/>
      <c r="T340" s="98"/>
      <c r="U340" s="129"/>
      <c r="V340" s="98"/>
      <c r="W340" s="129"/>
      <c r="X340" s="129"/>
      <c r="Y340" s="132"/>
      <c r="Z340" s="133"/>
      <c r="AA340" s="133"/>
      <c r="AB340" s="133"/>
      <c r="AC340" s="134"/>
      <c r="AD340" s="133"/>
      <c r="AE340" s="380"/>
      <c r="AF340" s="133"/>
      <c r="AG340" s="133"/>
      <c r="AH340" s="133"/>
      <c r="AI340" s="133"/>
      <c r="AJ340" s="133"/>
      <c r="AK340" s="133"/>
      <c r="AL340" s="133"/>
      <c r="AM340" s="133"/>
      <c r="AN340" s="133"/>
      <c r="AO340" s="133"/>
      <c r="AP340" s="133"/>
      <c r="AQ340" s="129"/>
      <c r="AR340" s="129"/>
      <c r="AS340" s="135"/>
      <c r="AT340" s="135"/>
      <c r="AU340" s="135"/>
      <c r="AV340" s="137"/>
      <c r="AW340" s="138"/>
      <c r="AX340" s="135"/>
      <c r="AY340" s="135"/>
      <c r="AZ340" s="135"/>
      <c r="BA340" s="135"/>
      <c r="BB340" s="135"/>
      <c r="BC340" s="135"/>
      <c r="BD340" s="135"/>
      <c r="BE340" s="135"/>
      <c r="BF340" s="135"/>
      <c r="BH340" s="150"/>
      <c r="BI340" s="129"/>
      <c r="BJ340" s="129"/>
      <c r="BK340" s="150"/>
      <c r="BN340" s="148"/>
      <c r="BO340" s="148"/>
      <c r="BP340" s="156"/>
      <c r="BV340" s="371"/>
      <c r="BW340" s="371"/>
      <c r="BX340" s="371"/>
      <c r="BY340" s="371"/>
      <c r="BZ340" s="371"/>
      <c r="CA340" s="371"/>
      <c r="CB340" s="371"/>
      <c r="CC340" s="150"/>
      <c r="CD340" s="383" t="str">
        <f t="shared" si="41"/>
        <v/>
      </c>
      <c r="CE340" s="383" t="str">
        <f t="shared" si="42"/>
        <v/>
      </c>
      <c r="CF340" s="383"/>
      <c r="CG340" s="147"/>
    </row>
    <row r="341" spans="1:85" s="139" customFormat="1" ht="39.75" customHeight="1">
      <c r="A341" s="126"/>
      <c r="B341" s="128"/>
      <c r="C341" s="128"/>
      <c r="D341" s="128"/>
      <c r="E341" s="129"/>
      <c r="F341" s="129"/>
      <c r="G341" s="129"/>
      <c r="H341" s="130"/>
      <c r="I341" s="129"/>
      <c r="J341" s="129"/>
      <c r="K341" s="129"/>
      <c r="L341" s="94"/>
      <c r="M341" s="94"/>
      <c r="N341" s="94"/>
      <c r="O341" s="94"/>
      <c r="P341" s="94"/>
      <c r="Q341" s="94"/>
      <c r="R341" s="94"/>
      <c r="S341" s="94"/>
      <c r="T341" s="98"/>
      <c r="U341" s="129"/>
      <c r="V341" s="98"/>
      <c r="W341" s="129"/>
      <c r="X341" s="129"/>
      <c r="Y341" s="132"/>
      <c r="Z341" s="133"/>
      <c r="AA341" s="133"/>
      <c r="AB341" s="133"/>
      <c r="AC341" s="134"/>
      <c r="AD341" s="133"/>
      <c r="AE341" s="380"/>
      <c r="AF341" s="133"/>
      <c r="AG341" s="133"/>
      <c r="AH341" s="133"/>
      <c r="AI341" s="133"/>
      <c r="AJ341" s="133"/>
      <c r="AK341" s="133"/>
      <c r="AL341" s="133"/>
      <c r="AM341" s="133"/>
      <c r="AN341" s="133"/>
      <c r="AO341" s="133"/>
      <c r="AP341" s="133"/>
      <c r="AQ341" s="129"/>
      <c r="AR341" s="129"/>
      <c r="AS341" s="135"/>
      <c r="AT341" s="135"/>
      <c r="AU341" s="135"/>
      <c r="AV341" s="137"/>
      <c r="AW341" s="138"/>
      <c r="AX341" s="135"/>
      <c r="AY341" s="135"/>
      <c r="AZ341" s="135"/>
      <c r="BA341" s="135"/>
      <c r="BB341" s="135"/>
      <c r="BC341" s="135"/>
      <c r="BD341" s="135"/>
      <c r="BE341" s="135"/>
      <c r="BF341" s="135"/>
      <c r="BH341" s="150"/>
      <c r="BI341" s="129"/>
      <c r="BJ341" s="129"/>
      <c r="BK341" s="150"/>
      <c r="BN341" s="148"/>
      <c r="BO341" s="148"/>
      <c r="BP341" s="156"/>
      <c r="BV341" s="371"/>
      <c r="BW341" s="371"/>
      <c r="BX341" s="371"/>
      <c r="BY341" s="371"/>
      <c r="BZ341" s="371"/>
      <c r="CA341" s="371"/>
      <c r="CB341" s="371"/>
      <c r="CC341" s="150"/>
      <c r="CD341" s="383" t="str">
        <f t="shared" si="41"/>
        <v/>
      </c>
      <c r="CE341" s="383" t="str">
        <f t="shared" si="42"/>
        <v/>
      </c>
      <c r="CF341" s="383"/>
      <c r="CG341" s="147"/>
    </row>
    <row r="342" spans="1:85" s="139" customFormat="1" ht="39.75" customHeight="1">
      <c r="A342" s="126"/>
      <c r="B342" s="128"/>
      <c r="C342" s="128"/>
      <c r="D342" s="128"/>
      <c r="E342" s="129"/>
      <c r="F342" s="129"/>
      <c r="G342" s="129"/>
      <c r="H342" s="130"/>
      <c r="I342" s="129"/>
      <c r="J342" s="131"/>
      <c r="K342" s="129"/>
      <c r="L342" s="94"/>
      <c r="M342" s="94"/>
      <c r="N342" s="94"/>
      <c r="O342" s="94"/>
      <c r="P342" s="94"/>
      <c r="Q342" s="94"/>
      <c r="R342" s="94"/>
      <c r="S342" s="94"/>
      <c r="T342" s="98"/>
      <c r="U342" s="129"/>
      <c r="V342" s="98"/>
      <c r="W342" s="129"/>
      <c r="X342" s="129"/>
      <c r="Y342" s="132"/>
      <c r="Z342" s="133"/>
      <c r="AA342" s="133"/>
      <c r="AB342" s="133"/>
      <c r="AC342" s="134"/>
      <c r="AD342" s="133"/>
      <c r="AE342" s="380"/>
      <c r="AF342" s="133"/>
      <c r="AG342" s="133"/>
      <c r="AH342" s="133"/>
      <c r="AI342" s="133"/>
      <c r="AJ342" s="133"/>
      <c r="AK342" s="133"/>
      <c r="AL342" s="133"/>
      <c r="AM342" s="133"/>
      <c r="AN342" s="133"/>
      <c r="AO342" s="133"/>
      <c r="AP342" s="133"/>
      <c r="AQ342" s="129"/>
      <c r="AR342" s="129"/>
      <c r="AS342" s="135"/>
      <c r="AT342" s="135"/>
      <c r="AU342" s="135"/>
      <c r="AV342" s="137"/>
      <c r="AW342" s="138"/>
      <c r="AX342" s="135"/>
      <c r="AY342" s="135"/>
      <c r="AZ342" s="135"/>
      <c r="BA342" s="135"/>
      <c r="BB342" s="135"/>
      <c r="BC342" s="135"/>
      <c r="BD342" s="135"/>
      <c r="BE342" s="135"/>
      <c r="BF342" s="135"/>
      <c r="BH342" s="150"/>
      <c r="BI342" s="129"/>
      <c r="BJ342" s="129"/>
      <c r="BK342" s="150"/>
      <c r="BL342" s="143"/>
      <c r="BM342" s="143"/>
      <c r="BN342" s="148"/>
      <c r="BO342" s="148"/>
      <c r="BP342" s="151"/>
      <c r="BQ342" s="143"/>
      <c r="BR342" s="143"/>
      <c r="BV342" s="371"/>
      <c r="BW342" s="371"/>
      <c r="BX342" s="371"/>
      <c r="BY342" s="371"/>
      <c r="BZ342" s="371"/>
      <c r="CA342" s="371"/>
      <c r="CB342" s="371"/>
      <c r="CC342" s="150"/>
      <c r="CD342" s="383" t="str">
        <f t="shared" si="41"/>
        <v/>
      </c>
      <c r="CE342" s="383" t="str">
        <f t="shared" si="42"/>
        <v/>
      </c>
      <c r="CF342" s="383"/>
      <c r="CG342" s="147"/>
    </row>
    <row r="343" spans="1:85" s="139" customFormat="1" ht="39.75" customHeight="1">
      <c r="A343" s="126"/>
      <c r="B343" s="128"/>
      <c r="C343" s="128"/>
      <c r="D343" s="128"/>
      <c r="E343" s="129"/>
      <c r="F343" s="129"/>
      <c r="G343" s="129"/>
      <c r="H343" s="129"/>
      <c r="I343" s="129"/>
      <c r="J343" s="129"/>
      <c r="K343" s="129"/>
      <c r="L343" s="94"/>
      <c r="M343" s="94"/>
      <c r="N343" s="94"/>
      <c r="O343" s="94"/>
      <c r="P343" s="94"/>
      <c r="Q343" s="94"/>
      <c r="R343" s="94"/>
      <c r="S343" s="94"/>
      <c r="T343" s="98"/>
      <c r="U343" s="129"/>
      <c r="V343" s="98"/>
      <c r="W343" s="129"/>
      <c r="X343" s="129"/>
      <c r="Y343" s="132"/>
      <c r="Z343" s="133"/>
      <c r="AA343" s="133"/>
      <c r="AB343" s="133"/>
      <c r="AC343" s="134"/>
      <c r="AD343" s="133"/>
      <c r="AE343" s="380"/>
      <c r="AF343" s="133"/>
      <c r="AG343" s="133"/>
      <c r="AH343" s="133"/>
      <c r="AI343" s="133"/>
      <c r="AJ343" s="133"/>
      <c r="AK343" s="133"/>
      <c r="AL343" s="133"/>
      <c r="AM343" s="133"/>
      <c r="AN343" s="133"/>
      <c r="AO343" s="133"/>
      <c r="AP343" s="133"/>
      <c r="AQ343" s="129"/>
      <c r="AR343" s="129"/>
      <c r="AS343" s="135"/>
      <c r="AT343" s="135"/>
      <c r="AU343" s="135"/>
      <c r="AV343" s="137"/>
      <c r="AW343" s="138"/>
      <c r="AX343" s="135"/>
      <c r="AY343" s="135"/>
      <c r="AZ343" s="135"/>
      <c r="BA343" s="135"/>
      <c r="BB343" s="135"/>
      <c r="BC343" s="135"/>
      <c r="BD343" s="135"/>
      <c r="BE343" s="135"/>
      <c r="BF343" s="135"/>
      <c r="BH343" s="150"/>
      <c r="BI343" s="129"/>
      <c r="BJ343" s="129"/>
      <c r="BK343" s="150"/>
      <c r="BL343" s="143"/>
      <c r="BM343" s="143"/>
      <c r="BN343" s="148"/>
      <c r="BO343" s="148"/>
      <c r="BP343" s="151"/>
      <c r="BQ343" s="143"/>
      <c r="BR343" s="143"/>
      <c r="BV343" s="371"/>
      <c r="BW343" s="371"/>
      <c r="BX343" s="371"/>
      <c r="BY343" s="371"/>
      <c r="BZ343" s="371"/>
      <c r="CA343" s="371"/>
      <c r="CB343" s="371"/>
      <c r="CC343" s="150"/>
      <c r="CD343" s="383" t="str">
        <f t="shared" si="41"/>
        <v/>
      </c>
      <c r="CE343" s="383" t="str">
        <f t="shared" si="42"/>
        <v/>
      </c>
      <c r="CF343" s="383"/>
      <c r="CG343" s="147"/>
    </row>
    <row r="344" spans="1:85" s="87" customFormat="1" ht="18" customHeight="1">
      <c r="A344" s="125"/>
      <c r="B344" s="191"/>
      <c r="C344" s="191"/>
      <c r="D344" s="191"/>
      <c r="E344" s="192"/>
      <c r="F344" s="192"/>
      <c r="L344" s="192"/>
      <c r="M344" s="192"/>
      <c r="N344" s="192"/>
      <c r="O344" s="192"/>
      <c r="P344" s="192"/>
      <c r="Q344" s="192"/>
      <c r="R344" s="192"/>
      <c r="S344" s="192"/>
      <c r="T344" s="193"/>
      <c r="U344" s="194"/>
      <c r="V344" s="193"/>
      <c r="W344" s="192"/>
      <c r="X344" s="192"/>
      <c r="Y344" s="191"/>
      <c r="Z344" s="192"/>
      <c r="AA344" s="192"/>
      <c r="AB344" s="192"/>
      <c r="AC344" s="192"/>
      <c r="AD344" s="192"/>
      <c r="AE344" s="198"/>
      <c r="AF344" s="192"/>
      <c r="AG344" s="192"/>
      <c r="AH344" s="192"/>
      <c r="AI344" s="192"/>
      <c r="AJ344" s="125"/>
      <c r="AK344" s="125"/>
      <c r="AL344" s="125"/>
      <c r="AM344" s="125"/>
      <c r="AN344" s="125"/>
      <c r="AO344" s="125"/>
      <c r="AP344" s="125"/>
      <c r="AQ344" s="125"/>
      <c r="AR344" s="125"/>
      <c r="AS344" s="125"/>
      <c r="AT344" s="125"/>
      <c r="AU344" s="85"/>
      <c r="AV344" s="86"/>
      <c r="AW344" s="85"/>
      <c r="AX344" s="85"/>
      <c r="AY344" s="85"/>
      <c r="AZ344" s="85"/>
      <c r="BA344" s="85"/>
      <c r="BB344" s="85"/>
      <c r="BC344" s="85"/>
      <c r="BD344" s="85"/>
      <c r="BE344" s="85"/>
      <c r="BF344" s="85"/>
      <c r="BI344" s="192"/>
      <c r="BJ344" s="192"/>
      <c r="BN344" s="148"/>
      <c r="BO344" s="148"/>
      <c r="BP344" s="191"/>
      <c r="BV344" s="371"/>
      <c r="BW344" s="371"/>
      <c r="BX344" s="371"/>
      <c r="BY344" s="371"/>
      <c r="BZ344" s="371"/>
      <c r="CA344" s="371"/>
      <c r="CB344" s="371"/>
      <c r="CC344" s="150"/>
      <c r="CD344" s="383" t="str">
        <f t="shared" si="41"/>
        <v/>
      </c>
      <c r="CE344" s="383" t="str">
        <f t="shared" si="42"/>
        <v/>
      </c>
      <c r="CF344" s="383"/>
      <c r="CG344" s="190"/>
    </row>
    <row r="345" spans="1:85" s="139" customFormat="1" ht="39.75" customHeight="1">
      <c r="A345" s="126"/>
      <c r="B345" s="128"/>
      <c r="C345" s="128"/>
      <c r="D345" s="128"/>
      <c r="E345" s="129"/>
      <c r="F345" s="129"/>
      <c r="G345" s="148"/>
      <c r="H345" s="130"/>
      <c r="I345" s="129"/>
      <c r="J345" s="131"/>
      <c r="K345" s="129"/>
      <c r="L345" s="94"/>
      <c r="M345" s="94"/>
      <c r="N345" s="94"/>
      <c r="O345" s="94"/>
      <c r="P345" s="94"/>
      <c r="Q345" s="94"/>
      <c r="R345" s="94"/>
      <c r="S345" s="94"/>
      <c r="T345" s="98"/>
      <c r="U345" s="129"/>
      <c r="V345" s="98"/>
      <c r="W345" s="129"/>
      <c r="X345" s="129"/>
      <c r="Y345" s="132"/>
      <c r="Z345" s="133"/>
      <c r="AA345" s="133"/>
      <c r="AB345" s="133"/>
      <c r="AC345" s="134"/>
      <c r="AD345" s="133"/>
      <c r="AE345" s="380"/>
      <c r="AF345" s="133"/>
      <c r="AG345" s="133"/>
      <c r="AH345" s="133"/>
      <c r="AI345" s="133"/>
      <c r="AJ345" s="133"/>
      <c r="AK345" s="133"/>
      <c r="AL345" s="133"/>
      <c r="AM345" s="133"/>
      <c r="AN345" s="133"/>
      <c r="AO345" s="133"/>
      <c r="AP345" s="133"/>
      <c r="AQ345" s="129"/>
      <c r="AR345" s="129"/>
      <c r="AS345" s="135"/>
      <c r="AT345" s="135"/>
      <c r="AU345" s="135"/>
      <c r="AV345" s="137"/>
      <c r="AW345" s="138"/>
      <c r="AX345" s="135"/>
      <c r="AY345" s="135"/>
      <c r="AZ345" s="135"/>
      <c r="BA345" s="135"/>
      <c r="BB345" s="135"/>
      <c r="BC345" s="135"/>
      <c r="BD345" s="135"/>
      <c r="BE345" s="135"/>
      <c r="BF345" s="135"/>
      <c r="BG345" s="143"/>
      <c r="BH345" s="150"/>
      <c r="BI345" s="129"/>
      <c r="BJ345" s="129"/>
      <c r="BK345" s="150"/>
      <c r="BN345" s="148"/>
      <c r="BO345" s="148"/>
      <c r="BP345" s="156"/>
      <c r="BV345" s="371"/>
      <c r="BW345" s="371"/>
      <c r="BX345" s="371"/>
      <c r="BY345" s="371"/>
      <c r="BZ345" s="371"/>
      <c r="CA345" s="371"/>
      <c r="CB345" s="371"/>
      <c r="CC345" s="150"/>
      <c r="CD345" s="383" t="str">
        <f t="shared" si="41"/>
        <v/>
      </c>
      <c r="CE345" s="383" t="str">
        <f t="shared" si="42"/>
        <v/>
      </c>
      <c r="CF345" s="383"/>
      <c r="CG345" s="147"/>
    </row>
    <row r="346" spans="1:85" s="139" customFormat="1" ht="39.75" customHeight="1">
      <c r="A346" s="126"/>
      <c r="B346" s="128"/>
      <c r="C346" s="128"/>
      <c r="D346" s="128"/>
      <c r="E346" s="129"/>
      <c r="F346" s="129"/>
      <c r="G346" s="129"/>
      <c r="H346" s="130"/>
      <c r="I346" s="129"/>
      <c r="J346" s="129"/>
      <c r="K346" s="129"/>
      <c r="L346" s="94"/>
      <c r="M346" s="94"/>
      <c r="N346" s="94"/>
      <c r="O346" s="94"/>
      <c r="P346" s="94"/>
      <c r="Q346" s="94"/>
      <c r="R346" s="94"/>
      <c r="S346" s="94"/>
      <c r="T346" s="98"/>
      <c r="U346" s="129"/>
      <c r="V346" s="98"/>
      <c r="W346" s="129"/>
      <c r="X346" s="129"/>
      <c r="Y346" s="132"/>
      <c r="Z346" s="133"/>
      <c r="AA346" s="133"/>
      <c r="AB346" s="133"/>
      <c r="AC346" s="134"/>
      <c r="AD346" s="133"/>
      <c r="AE346" s="380"/>
      <c r="AF346" s="133"/>
      <c r="AG346" s="133"/>
      <c r="AH346" s="133"/>
      <c r="AI346" s="133"/>
      <c r="AJ346" s="133"/>
      <c r="AK346" s="133"/>
      <c r="AL346" s="133"/>
      <c r="AM346" s="133"/>
      <c r="AN346" s="133"/>
      <c r="AO346" s="133"/>
      <c r="AP346" s="133"/>
      <c r="AQ346" s="129"/>
      <c r="AR346" s="129"/>
      <c r="AS346" s="135"/>
      <c r="AT346" s="135"/>
      <c r="AU346" s="135"/>
      <c r="AV346" s="137"/>
      <c r="AW346" s="138"/>
      <c r="AX346" s="135"/>
      <c r="AY346" s="135"/>
      <c r="AZ346" s="135"/>
      <c r="BA346" s="135"/>
      <c r="BB346" s="135"/>
      <c r="BC346" s="135"/>
      <c r="BD346" s="135"/>
      <c r="BE346" s="135"/>
      <c r="BF346" s="135"/>
      <c r="BH346" s="150"/>
      <c r="BI346" s="129"/>
      <c r="BJ346" s="129"/>
      <c r="BK346" s="150"/>
      <c r="BN346" s="148"/>
      <c r="BO346" s="148"/>
      <c r="BP346" s="156"/>
      <c r="BV346" s="371"/>
      <c r="BW346" s="371"/>
      <c r="BX346" s="371"/>
      <c r="BY346" s="371"/>
      <c r="BZ346" s="371"/>
      <c r="CA346" s="371"/>
      <c r="CB346" s="371"/>
      <c r="CC346" s="150"/>
      <c r="CD346" s="383" t="str">
        <f t="shared" si="41"/>
        <v/>
      </c>
      <c r="CE346" s="383" t="str">
        <f t="shared" si="42"/>
        <v/>
      </c>
      <c r="CF346" s="383"/>
      <c r="CG346" s="147"/>
    </row>
    <row r="347" spans="1:85" s="139" customFormat="1" ht="39.75" customHeight="1">
      <c r="A347" s="126"/>
      <c r="B347" s="128"/>
      <c r="C347" s="128"/>
      <c r="D347" s="128"/>
      <c r="E347" s="129"/>
      <c r="F347" s="129"/>
      <c r="G347" s="129"/>
      <c r="H347" s="130"/>
      <c r="I347" s="129"/>
      <c r="J347" s="131"/>
      <c r="K347" s="129"/>
      <c r="L347" s="94"/>
      <c r="M347" s="94"/>
      <c r="N347" s="94"/>
      <c r="O347" s="94"/>
      <c r="P347" s="94"/>
      <c r="Q347" s="94"/>
      <c r="R347" s="94"/>
      <c r="S347" s="94"/>
      <c r="T347" s="98"/>
      <c r="U347" s="129"/>
      <c r="V347" s="98"/>
      <c r="W347" s="129"/>
      <c r="X347" s="129"/>
      <c r="Y347" s="132"/>
      <c r="Z347" s="133"/>
      <c r="AA347" s="133"/>
      <c r="AB347" s="133"/>
      <c r="AC347" s="134"/>
      <c r="AD347" s="133"/>
      <c r="AE347" s="380"/>
      <c r="AF347" s="133"/>
      <c r="AG347" s="133"/>
      <c r="AH347" s="133"/>
      <c r="AI347" s="133"/>
      <c r="AJ347" s="133"/>
      <c r="AK347" s="133"/>
      <c r="AL347" s="133"/>
      <c r="AM347" s="133"/>
      <c r="AN347" s="133"/>
      <c r="AO347" s="133"/>
      <c r="AP347" s="133"/>
      <c r="AQ347" s="129"/>
      <c r="AR347" s="129"/>
      <c r="AS347" s="135"/>
      <c r="AT347" s="135"/>
      <c r="AU347" s="135"/>
      <c r="AV347" s="137"/>
      <c r="AW347" s="138"/>
      <c r="AX347" s="135"/>
      <c r="AY347" s="135"/>
      <c r="AZ347" s="135"/>
      <c r="BA347" s="135"/>
      <c r="BB347" s="135"/>
      <c r="BC347" s="135"/>
      <c r="BD347" s="135"/>
      <c r="BE347" s="135"/>
      <c r="BF347" s="135"/>
      <c r="BH347" s="150"/>
      <c r="BI347" s="129"/>
      <c r="BJ347" s="129"/>
      <c r="BK347" s="150"/>
      <c r="BN347" s="148"/>
      <c r="BO347" s="148"/>
      <c r="BP347" s="156"/>
      <c r="BV347" s="371"/>
      <c r="BW347" s="371"/>
      <c r="BX347" s="371"/>
      <c r="BY347" s="371"/>
      <c r="BZ347" s="371"/>
      <c r="CA347" s="371"/>
      <c r="CB347" s="371"/>
      <c r="CC347" s="150"/>
      <c r="CD347" s="383" t="str">
        <f t="shared" si="41"/>
        <v/>
      </c>
      <c r="CE347" s="383" t="str">
        <f t="shared" si="42"/>
        <v/>
      </c>
      <c r="CF347" s="383"/>
      <c r="CG347" s="147"/>
    </row>
    <row r="348" spans="1:85" s="139" customFormat="1" ht="39.75" customHeight="1">
      <c r="A348" s="126"/>
      <c r="B348" s="128"/>
      <c r="C348" s="128"/>
      <c r="D348" s="128"/>
      <c r="E348" s="129"/>
      <c r="F348" s="129"/>
      <c r="G348" s="129"/>
      <c r="H348" s="130"/>
      <c r="I348" s="129"/>
      <c r="J348" s="131"/>
      <c r="K348" s="129"/>
      <c r="L348" s="94"/>
      <c r="M348" s="94"/>
      <c r="N348" s="94"/>
      <c r="O348" s="94"/>
      <c r="P348" s="94"/>
      <c r="Q348" s="94"/>
      <c r="R348" s="94"/>
      <c r="S348" s="94"/>
      <c r="T348" s="98"/>
      <c r="U348" s="129"/>
      <c r="V348" s="98"/>
      <c r="W348" s="129"/>
      <c r="X348" s="129"/>
      <c r="Y348" s="132"/>
      <c r="Z348" s="133"/>
      <c r="AA348" s="133"/>
      <c r="AB348" s="133"/>
      <c r="AC348" s="134"/>
      <c r="AD348" s="133"/>
      <c r="AE348" s="380"/>
      <c r="AF348" s="133"/>
      <c r="AG348" s="133"/>
      <c r="AH348" s="133"/>
      <c r="AI348" s="133"/>
      <c r="AJ348" s="133"/>
      <c r="AK348" s="133"/>
      <c r="AL348" s="133"/>
      <c r="AM348" s="133"/>
      <c r="AN348" s="133"/>
      <c r="AO348" s="133"/>
      <c r="AP348" s="133"/>
      <c r="AQ348" s="129"/>
      <c r="AR348" s="129"/>
      <c r="AS348" s="135"/>
      <c r="AT348" s="135"/>
      <c r="AU348" s="85"/>
      <c r="AV348" s="137"/>
      <c r="AW348" s="138"/>
      <c r="AX348" s="135"/>
      <c r="AY348" s="135"/>
      <c r="AZ348" s="135"/>
      <c r="BA348" s="135"/>
      <c r="BB348" s="135"/>
      <c r="BC348" s="135"/>
      <c r="BD348" s="135"/>
      <c r="BE348" s="135"/>
      <c r="BF348" s="135"/>
      <c r="BG348" s="143"/>
      <c r="BH348" s="150"/>
      <c r="BI348" s="148"/>
      <c r="BJ348" s="148"/>
      <c r="BK348" s="143"/>
      <c r="BN348" s="148"/>
      <c r="BO348" s="148"/>
      <c r="BP348" s="156"/>
      <c r="BV348" s="371"/>
      <c r="BW348" s="371"/>
      <c r="BX348" s="371"/>
      <c r="BY348" s="371"/>
      <c r="BZ348" s="371"/>
      <c r="CA348" s="371"/>
      <c r="CB348" s="371"/>
      <c r="CC348" s="150"/>
      <c r="CD348" s="383" t="str">
        <f t="shared" si="41"/>
        <v/>
      </c>
      <c r="CE348" s="383" t="str">
        <f t="shared" si="42"/>
        <v/>
      </c>
      <c r="CF348" s="383"/>
      <c r="CG348" s="147"/>
    </row>
    <row r="349" spans="1:85" s="87" customFormat="1" ht="18" customHeight="1">
      <c r="A349" s="125"/>
      <c r="B349" s="191"/>
      <c r="C349" s="191"/>
      <c r="D349" s="191"/>
      <c r="E349" s="192"/>
      <c r="F349" s="192"/>
      <c r="L349" s="192"/>
      <c r="M349" s="192"/>
      <c r="N349" s="192"/>
      <c r="O349" s="192"/>
      <c r="P349" s="192"/>
      <c r="Q349" s="192"/>
      <c r="R349" s="192"/>
      <c r="S349" s="192"/>
      <c r="T349" s="193"/>
      <c r="U349" s="194"/>
      <c r="V349" s="193"/>
      <c r="W349" s="192"/>
      <c r="X349" s="192"/>
      <c r="Y349" s="191"/>
      <c r="Z349" s="192"/>
      <c r="AA349" s="192"/>
      <c r="AB349" s="192"/>
      <c r="AC349" s="192"/>
      <c r="AD349" s="192"/>
      <c r="AE349" s="198"/>
      <c r="AF349" s="192"/>
      <c r="AG349" s="192"/>
      <c r="AH349" s="192"/>
      <c r="AI349" s="192"/>
      <c r="AJ349" s="125"/>
      <c r="AK349" s="125"/>
      <c r="AL349" s="125"/>
      <c r="AM349" s="125"/>
      <c r="AN349" s="125"/>
      <c r="AO349" s="125"/>
      <c r="AP349" s="125"/>
      <c r="AQ349" s="125"/>
      <c r="AR349" s="125"/>
      <c r="AS349" s="125"/>
      <c r="AT349" s="125"/>
      <c r="AU349" s="85"/>
      <c r="AV349" s="86"/>
      <c r="AW349" s="85"/>
      <c r="AX349" s="85"/>
      <c r="AY349" s="85"/>
      <c r="AZ349" s="85"/>
      <c r="BA349" s="85"/>
      <c r="BB349" s="85"/>
      <c r="BC349" s="85"/>
      <c r="BD349" s="85"/>
      <c r="BE349" s="85"/>
      <c r="BF349" s="85"/>
      <c r="BI349" s="192"/>
      <c r="BJ349" s="192"/>
      <c r="BN349" s="148"/>
      <c r="BO349" s="148"/>
      <c r="BP349" s="191"/>
      <c r="BV349" s="371"/>
      <c r="BW349" s="371"/>
      <c r="BX349" s="371"/>
      <c r="BY349" s="371"/>
      <c r="BZ349" s="371"/>
      <c r="CA349" s="371"/>
      <c r="CB349" s="371"/>
      <c r="CC349" s="150"/>
      <c r="CD349" s="383" t="str">
        <f t="shared" si="41"/>
        <v/>
      </c>
      <c r="CE349" s="383" t="str">
        <f t="shared" si="42"/>
        <v/>
      </c>
      <c r="CF349" s="383"/>
      <c r="CG349" s="190"/>
    </row>
    <row r="350" spans="1:85" s="139" customFormat="1" ht="39.75" customHeight="1">
      <c r="A350" s="126"/>
      <c r="B350" s="128"/>
      <c r="C350" s="128"/>
      <c r="D350" s="128"/>
      <c r="E350" s="129"/>
      <c r="F350" s="129"/>
      <c r="G350" s="129"/>
      <c r="H350" s="130"/>
      <c r="I350" s="129"/>
      <c r="J350" s="131"/>
      <c r="K350" s="129"/>
      <c r="L350" s="94"/>
      <c r="M350" s="94"/>
      <c r="N350" s="94"/>
      <c r="O350" s="94"/>
      <c r="P350" s="94"/>
      <c r="Q350" s="94"/>
      <c r="R350" s="94"/>
      <c r="S350" s="94"/>
      <c r="T350" s="98"/>
      <c r="U350" s="129"/>
      <c r="V350" s="98"/>
      <c r="W350" s="129"/>
      <c r="X350" s="129"/>
      <c r="Y350" s="132"/>
      <c r="Z350" s="133"/>
      <c r="AA350" s="133"/>
      <c r="AB350" s="133"/>
      <c r="AC350" s="134"/>
      <c r="AD350" s="133"/>
      <c r="AE350" s="380"/>
      <c r="AF350" s="133"/>
      <c r="AG350" s="133"/>
      <c r="AH350" s="133"/>
      <c r="AI350" s="133"/>
      <c r="AJ350" s="133"/>
      <c r="AK350" s="133"/>
      <c r="AL350" s="133"/>
      <c r="AM350" s="133"/>
      <c r="AN350" s="133"/>
      <c r="AO350" s="133"/>
      <c r="AP350" s="133"/>
      <c r="AQ350" s="129"/>
      <c r="AR350" s="129"/>
      <c r="AS350" s="135"/>
      <c r="AT350" s="135"/>
      <c r="AU350" s="135"/>
      <c r="AV350" s="137"/>
      <c r="AW350" s="138"/>
      <c r="AX350" s="135"/>
      <c r="AY350" s="135"/>
      <c r="AZ350" s="135"/>
      <c r="BA350" s="135"/>
      <c r="BB350" s="135"/>
      <c r="BC350" s="135"/>
      <c r="BD350" s="135"/>
      <c r="BE350" s="135"/>
      <c r="BF350" s="135"/>
      <c r="BH350" s="150"/>
      <c r="BI350" s="129"/>
      <c r="BJ350" s="129"/>
      <c r="BK350" s="150"/>
      <c r="BN350" s="148"/>
      <c r="BO350" s="148"/>
      <c r="BP350" s="156"/>
      <c r="BV350" s="371"/>
      <c r="BW350" s="371"/>
      <c r="BX350" s="371"/>
      <c r="BY350" s="371"/>
      <c r="BZ350" s="371"/>
      <c r="CA350" s="371"/>
      <c r="CB350" s="371"/>
      <c r="CC350" s="150"/>
      <c r="CD350" s="383" t="str">
        <f t="shared" si="41"/>
        <v/>
      </c>
      <c r="CE350" s="383" t="str">
        <f t="shared" si="42"/>
        <v/>
      </c>
      <c r="CF350" s="383"/>
      <c r="CG350" s="147"/>
    </row>
    <row r="351" spans="1:85" s="139" customFormat="1" ht="39.75" customHeight="1">
      <c r="A351" s="126"/>
      <c r="B351" s="128"/>
      <c r="C351" s="128"/>
      <c r="D351" s="128"/>
      <c r="E351" s="129"/>
      <c r="F351" s="129"/>
      <c r="G351" s="129"/>
      <c r="H351" s="129"/>
      <c r="I351" s="129"/>
      <c r="J351" s="131"/>
      <c r="K351" s="129"/>
      <c r="L351" s="94"/>
      <c r="M351" s="94"/>
      <c r="N351" s="94"/>
      <c r="O351" s="94"/>
      <c r="P351" s="94"/>
      <c r="Q351" s="94"/>
      <c r="R351" s="94"/>
      <c r="S351" s="94"/>
      <c r="T351" s="98"/>
      <c r="U351" s="129"/>
      <c r="V351" s="98"/>
      <c r="W351" s="129"/>
      <c r="X351" s="129"/>
      <c r="Y351" s="132"/>
      <c r="Z351" s="133"/>
      <c r="AA351" s="133"/>
      <c r="AB351" s="133"/>
      <c r="AC351" s="134"/>
      <c r="AD351" s="133"/>
      <c r="AE351" s="380"/>
      <c r="AF351" s="133"/>
      <c r="AG351" s="133"/>
      <c r="AH351" s="133"/>
      <c r="AI351" s="133"/>
      <c r="AJ351" s="133"/>
      <c r="AK351" s="133"/>
      <c r="AL351" s="133"/>
      <c r="AM351" s="133"/>
      <c r="AN351" s="133"/>
      <c r="AO351" s="133"/>
      <c r="AP351" s="133"/>
      <c r="AQ351" s="129"/>
      <c r="AR351" s="129"/>
      <c r="AS351" s="135"/>
      <c r="AT351" s="135"/>
      <c r="AU351" s="135"/>
      <c r="AV351" s="137"/>
      <c r="AW351" s="138"/>
      <c r="AX351" s="135"/>
      <c r="AY351" s="135"/>
      <c r="AZ351" s="135"/>
      <c r="BA351" s="135"/>
      <c r="BB351" s="135"/>
      <c r="BC351" s="135"/>
      <c r="BD351" s="135"/>
      <c r="BE351" s="135"/>
      <c r="BF351" s="135"/>
      <c r="BG351" s="143"/>
      <c r="BH351" s="150"/>
      <c r="BI351" s="129"/>
      <c r="BJ351" s="129"/>
      <c r="BK351" s="150"/>
      <c r="BN351" s="148"/>
      <c r="BO351" s="148"/>
      <c r="BP351" s="156"/>
      <c r="BQ351" s="156"/>
      <c r="BV351" s="371"/>
      <c r="BW351" s="371"/>
      <c r="BX351" s="371"/>
      <c r="BY351" s="371"/>
      <c r="BZ351" s="371"/>
      <c r="CA351" s="371"/>
      <c r="CB351" s="371"/>
      <c r="CC351" s="150"/>
      <c r="CD351" s="383" t="str">
        <f t="shared" si="41"/>
        <v/>
      </c>
      <c r="CE351" s="383" t="str">
        <f t="shared" si="42"/>
        <v/>
      </c>
      <c r="CF351" s="383"/>
      <c r="CG351" s="147"/>
    </row>
    <row r="352" spans="1:85" s="139" customFormat="1" ht="39.75" customHeight="1">
      <c r="A352" s="126"/>
      <c r="B352" s="128"/>
      <c r="C352" s="128"/>
      <c r="D352" s="128"/>
      <c r="E352" s="129"/>
      <c r="F352" s="129"/>
      <c r="G352" s="129"/>
      <c r="H352" s="130"/>
      <c r="I352" s="129"/>
      <c r="J352" s="131"/>
      <c r="K352" s="129"/>
      <c r="L352" s="94"/>
      <c r="M352" s="94"/>
      <c r="N352" s="94"/>
      <c r="O352" s="94"/>
      <c r="P352" s="94"/>
      <c r="Q352" s="94"/>
      <c r="R352" s="94"/>
      <c r="S352" s="94"/>
      <c r="T352" s="98"/>
      <c r="U352" s="129"/>
      <c r="V352" s="98"/>
      <c r="W352" s="129"/>
      <c r="X352" s="129"/>
      <c r="Y352" s="132"/>
      <c r="Z352" s="133"/>
      <c r="AA352" s="133"/>
      <c r="AB352" s="133"/>
      <c r="AC352" s="134"/>
      <c r="AD352" s="133"/>
      <c r="AE352" s="380"/>
      <c r="AF352" s="133"/>
      <c r="AG352" s="133"/>
      <c r="AH352" s="133"/>
      <c r="AI352" s="133"/>
      <c r="AJ352" s="133"/>
      <c r="AK352" s="133"/>
      <c r="AL352" s="133"/>
      <c r="AM352" s="133"/>
      <c r="AN352" s="133"/>
      <c r="AO352" s="133"/>
      <c r="AP352" s="133"/>
      <c r="AQ352" s="129"/>
      <c r="AR352" s="129"/>
      <c r="AS352" s="135"/>
      <c r="AT352" s="135"/>
      <c r="AU352" s="135"/>
      <c r="AV352" s="137"/>
      <c r="AW352" s="138"/>
      <c r="AX352" s="135"/>
      <c r="AY352" s="135"/>
      <c r="AZ352" s="135"/>
      <c r="BA352" s="135"/>
      <c r="BB352" s="135"/>
      <c r="BC352" s="135"/>
      <c r="BD352" s="135"/>
      <c r="BE352" s="135"/>
      <c r="BF352" s="135"/>
      <c r="BG352" s="143"/>
      <c r="BH352" s="150"/>
      <c r="BI352" s="129"/>
      <c r="BJ352" s="129"/>
      <c r="BK352" s="150"/>
      <c r="BN352" s="148"/>
      <c r="BO352" s="148"/>
      <c r="BP352" s="156"/>
      <c r="BV352" s="371"/>
      <c r="BW352" s="371"/>
      <c r="BX352" s="371"/>
      <c r="BY352" s="371"/>
      <c r="BZ352" s="371"/>
      <c r="CA352" s="371"/>
      <c r="CB352" s="371"/>
      <c r="CC352" s="150"/>
      <c r="CD352" s="383" t="str">
        <f t="shared" si="41"/>
        <v/>
      </c>
      <c r="CE352" s="383" t="str">
        <f t="shared" si="42"/>
        <v/>
      </c>
      <c r="CF352" s="383"/>
      <c r="CG352" s="147"/>
    </row>
    <row r="353" spans="1:85" s="139" customFormat="1" ht="39.75" customHeight="1">
      <c r="A353" s="126"/>
      <c r="B353" s="128"/>
      <c r="C353" s="128"/>
      <c r="D353" s="128"/>
      <c r="E353" s="129"/>
      <c r="F353" s="129"/>
      <c r="G353" s="129"/>
      <c r="H353" s="130"/>
      <c r="I353" s="129"/>
      <c r="J353" s="131"/>
      <c r="K353" s="129"/>
      <c r="L353" s="94"/>
      <c r="M353" s="94"/>
      <c r="N353" s="94"/>
      <c r="O353" s="94"/>
      <c r="P353" s="94"/>
      <c r="Q353" s="94"/>
      <c r="R353" s="94"/>
      <c r="S353" s="94"/>
      <c r="T353" s="98"/>
      <c r="U353" s="129"/>
      <c r="V353" s="98"/>
      <c r="W353" s="129"/>
      <c r="X353" s="129"/>
      <c r="Y353" s="132"/>
      <c r="Z353" s="133"/>
      <c r="AA353" s="133"/>
      <c r="AB353" s="133"/>
      <c r="AC353" s="134"/>
      <c r="AD353" s="133"/>
      <c r="AE353" s="380"/>
      <c r="AF353" s="133"/>
      <c r="AG353" s="133"/>
      <c r="AH353" s="133"/>
      <c r="AI353" s="133"/>
      <c r="AJ353" s="133"/>
      <c r="AK353" s="133"/>
      <c r="AL353" s="133"/>
      <c r="AM353" s="133"/>
      <c r="AN353" s="133"/>
      <c r="AO353" s="133"/>
      <c r="AP353" s="133"/>
      <c r="AQ353" s="129"/>
      <c r="AR353" s="129"/>
      <c r="AS353" s="135"/>
      <c r="AT353" s="135"/>
      <c r="AU353" s="85"/>
      <c r="AV353" s="137"/>
      <c r="AW353" s="138"/>
      <c r="AX353" s="135"/>
      <c r="AY353" s="135"/>
      <c r="AZ353" s="135"/>
      <c r="BA353" s="135"/>
      <c r="BB353" s="135"/>
      <c r="BC353" s="135"/>
      <c r="BD353" s="135"/>
      <c r="BE353" s="135"/>
      <c r="BF353" s="135"/>
      <c r="BG353" s="143"/>
      <c r="BH353" s="150"/>
      <c r="BI353" s="148"/>
      <c r="BJ353" s="148"/>
      <c r="BK353" s="143"/>
      <c r="BN353" s="148"/>
      <c r="BO353" s="148"/>
      <c r="BP353" s="156"/>
      <c r="BV353" s="371"/>
      <c r="BW353" s="371"/>
      <c r="BX353" s="371"/>
      <c r="BY353" s="371"/>
      <c r="BZ353" s="371"/>
      <c r="CA353" s="371"/>
      <c r="CB353" s="371"/>
      <c r="CC353" s="150"/>
      <c r="CD353" s="383" t="str">
        <f t="shared" si="41"/>
        <v/>
      </c>
      <c r="CE353" s="383" t="str">
        <f t="shared" si="42"/>
        <v/>
      </c>
      <c r="CF353" s="383"/>
      <c r="CG353" s="147"/>
    </row>
    <row r="354" spans="1:85" s="139" customFormat="1" ht="39.75" customHeight="1">
      <c r="A354" s="126"/>
      <c r="B354" s="128"/>
      <c r="C354" s="128"/>
      <c r="D354" s="128"/>
      <c r="E354" s="129"/>
      <c r="F354" s="129"/>
      <c r="G354" s="129"/>
      <c r="H354" s="130"/>
      <c r="I354" s="129"/>
      <c r="J354" s="131"/>
      <c r="K354" s="129"/>
      <c r="L354" s="94"/>
      <c r="M354" s="94"/>
      <c r="N354" s="94"/>
      <c r="O354" s="94"/>
      <c r="P354" s="94"/>
      <c r="Q354" s="94"/>
      <c r="R354" s="94"/>
      <c r="S354" s="94"/>
      <c r="T354" s="98"/>
      <c r="U354" s="129"/>
      <c r="V354" s="98"/>
      <c r="W354" s="129"/>
      <c r="X354" s="129"/>
      <c r="Y354" s="132"/>
      <c r="Z354" s="133"/>
      <c r="AA354" s="133"/>
      <c r="AB354" s="133"/>
      <c r="AC354" s="134"/>
      <c r="AD354" s="133"/>
      <c r="AE354" s="380"/>
      <c r="AF354" s="133"/>
      <c r="AG354" s="133"/>
      <c r="AH354" s="133"/>
      <c r="AI354" s="133"/>
      <c r="AJ354" s="133"/>
      <c r="AK354" s="133"/>
      <c r="AL354" s="133"/>
      <c r="AM354" s="133"/>
      <c r="AN354" s="133"/>
      <c r="AO354" s="133"/>
      <c r="AP354" s="133"/>
      <c r="AQ354" s="129"/>
      <c r="AR354" s="129"/>
      <c r="AS354" s="135"/>
      <c r="AT354" s="135"/>
      <c r="AU354" s="135"/>
      <c r="AV354" s="137"/>
      <c r="AW354" s="138"/>
      <c r="AX354" s="135"/>
      <c r="AY354" s="135"/>
      <c r="AZ354" s="135"/>
      <c r="BA354" s="135"/>
      <c r="BB354" s="135"/>
      <c r="BC354" s="135"/>
      <c r="BD354" s="135"/>
      <c r="BE354" s="135"/>
      <c r="BF354" s="135"/>
      <c r="BG354" s="143"/>
      <c r="BH354" s="150"/>
      <c r="BI354" s="129"/>
      <c r="BJ354" s="129"/>
      <c r="BK354" s="150"/>
      <c r="BN354" s="148"/>
      <c r="BO354" s="148"/>
      <c r="BP354" s="156"/>
      <c r="BV354" s="371"/>
      <c r="BW354" s="371"/>
      <c r="BX354" s="371"/>
      <c r="BY354" s="371"/>
      <c r="BZ354" s="371"/>
      <c r="CA354" s="371"/>
      <c r="CB354" s="371"/>
      <c r="CC354" s="150"/>
      <c r="CD354" s="383" t="str">
        <f t="shared" si="41"/>
        <v/>
      </c>
      <c r="CE354" s="383" t="str">
        <f t="shared" si="42"/>
        <v/>
      </c>
      <c r="CF354" s="383"/>
      <c r="CG354" s="147"/>
    </row>
    <row r="355" spans="1:85" s="139" customFormat="1" ht="39.75" customHeight="1">
      <c r="A355" s="126"/>
      <c r="B355" s="128"/>
      <c r="C355" s="128"/>
      <c r="D355" s="128"/>
      <c r="E355" s="129"/>
      <c r="F355" s="129"/>
      <c r="G355" s="129"/>
      <c r="H355" s="130"/>
      <c r="I355" s="129"/>
      <c r="J355" s="131"/>
      <c r="K355" s="129"/>
      <c r="L355" s="94"/>
      <c r="M355" s="94"/>
      <c r="N355" s="94"/>
      <c r="O355" s="94"/>
      <c r="P355" s="94"/>
      <c r="Q355" s="94"/>
      <c r="R355" s="94"/>
      <c r="S355" s="94"/>
      <c r="T355" s="98"/>
      <c r="U355" s="129"/>
      <c r="V355" s="98"/>
      <c r="W355" s="129"/>
      <c r="X355" s="129"/>
      <c r="Y355" s="132"/>
      <c r="Z355" s="133"/>
      <c r="AA355" s="133"/>
      <c r="AB355" s="133"/>
      <c r="AC355" s="134"/>
      <c r="AD355" s="133"/>
      <c r="AE355" s="380"/>
      <c r="AF355" s="133"/>
      <c r="AG355" s="133"/>
      <c r="AH355" s="133"/>
      <c r="AI355" s="133"/>
      <c r="AJ355" s="133"/>
      <c r="AK355" s="133"/>
      <c r="AL355" s="133"/>
      <c r="AM355" s="133"/>
      <c r="AN355" s="133"/>
      <c r="AO355" s="133"/>
      <c r="AP355" s="133"/>
      <c r="AQ355" s="129"/>
      <c r="AR355" s="129"/>
      <c r="AS355" s="135"/>
      <c r="AT355" s="135"/>
      <c r="AU355" s="135"/>
      <c r="AV355" s="137"/>
      <c r="AW355" s="138"/>
      <c r="AX355" s="135"/>
      <c r="AY355" s="135"/>
      <c r="AZ355" s="135"/>
      <c r="BA355" s="135"/>
      <c r="BB355" s="135"/>
      <c r="BC355" s="135"/>
      <c r="BD355" s="135"/>
      <c r="BE355" s="135"/>
      <c r="BF355" s="135"/>
      <c r="BH355" s="150"/>
      <c r="BI355" s="129"/>
      <c r="BJ355" s="129"/>
      <c r="BK355" s="150"/>
      <c r="BN355" s="148"/>
      <c r="BO355" s="148"/>
      <c r="BP355" s="156"/>
      <c r="BV355" s="371"/>
      <c r="BW355" s="371"/>
      <c r="BX355" s="371"/>
      <c r="BY355" s="371"/>
      <c r="BZ355" s="371"/>
      <c r="CA355" s="371"/>
      <c r="CB355" s="371"/>
      <c r="CC355" s="150"/>
      <c r="CD355" s="383" t="str">
        <f t="shared" si="41"/>
        <v/>
      </c>
      <c r="CE355" s="383" t="str">
        <f t="shared" si="42"/>
        <v/>
      </c>
      <c r="CF355" s="383"/>
      <c r="CG355" s="147"/>
    </row>
    <row r="356" spans="1:85" s="139" customFormat="1" ht="39.75" customHeight="1">
      <c r="A356" s="126"/>
      <c r="B356" s="128"/>
      <c r="C356" s="128"/>
      <c r="D356" s="128"/>
      <c r="E356" s="129"/>
      <c r="F356" s="129"/>
      <c r="G356" s="129"/>
      <c r="H356" s="130"/>
      <c r="I356" s="129"/>
      <c r="J356" s="131"/>
      <c r="K356" s="129"/>
      <c r="L356" s="94"/>
      <c r="M356" s="94"/>
      <c r="N356" s="94"/>
      <c r="O356" s="94"/>
      <c r="P356" s="94"/>
      <c r="Q356" s="94"/>
      <c r="R356" s="94"/>
      <c r="S356" s="94"/>
      <c r="T356" s="98"/>
      <c r="U356" s="129"/>
      <c r="V356" s="98"/>
      <c r="W356" s="129"/>
      <c r="X356" s="129"/>
      <c r="Y356" s="132"/>
      <c r="Z356" s="133"/>
      <c r="AA356" s="133"/>
      <c r="AB356" s="133"/>
      <c r="AC356" s="134"/>
      <c r="AD356" s="133"/>
      <c r="AE356" s="380"/>
      <c r="AF356" s="133"/>
      <c r="AG356" s="133"/>
      <c r="AH356" s="133"/>
      <c r="AI356" s="133"/>
      <c r="AJ356" s="133"/>
      <c r="AK356" s="133"/>
      <c r="AL356" s="133"/>
      <c r="AM356" s="133"/>
      <c r="AN356" s="133"/>
      <c r="AO356" s="133"/>
      <c r="AP356" s="133"/>
      <c r="AQ356" s="129"/>
      <c r="AR356" s="129"/>
      <c r="AS356" s="135"/>
      <c r="AT356" s="135"/>
      <c r="AU356" s="129"/>
      <c r="AV356" s="162"/>
      <c r="AW356" s="160"/>
      <c r="AX356" s="150"/>
      <c r="AY356" s="150"/>
      <c r="AZ356" s="150"/>
      <c r="BA356" s="150"/>
      <c r="BB356" s="150"/>
      <c r="BC356" s="150"/>
      <c r="BD356" s="150"/>
      <c r="BE356" s="150"/>
      <c r="BF356" s="150"/>
      <c r="BI356" s="148"/>
      <c r="BJ356" s="148"/>
      <c r="BP356" s="156"/>
      <c r="BQ356" s="371"/>
      <c r="BR356" s="371"/>
      <c r="BS356" s="371"/>
      <c r="BT356" s="371"/>
      <c r="BU356" s="371"/>
      <c r="BV356" s="371"/>
      <c r="BW356" s="371"/>
      <c r="CC356" s="150"/>
      <c r="CD356" s="383" t="str">
        <f t="shared" si="41"/>
        <v/>
      </c>
      <c r="CE356" s="383" t="str">
        <f t="shared" si="42"/>
        <v/>
      </c>
      <c r="CF356" s="383"/>
      <c r="CG356" s="147"/>
    </row>
    <row r="357" spans="1:85" s="139" customFormat="1" ht="39.75" customHeight="1">
      <c r="A357" s="126"/>
      <c r="B357" s="128"/>
      <c r="C357" s="128"/>
      <c r="D357" s="128"/>
      <c r="E357" s="129"/>
      <c r="F357" s="129"/>
      <c r="G357" s="129"/>
      <c r="H357" s="130"/>
      <c r="I357" s="129"/>
      <c r="J357" s="131"/>
      <c r="K357" s="129"/>
      <c r="L357" s="94"/>
      <c r="M357" s="94"/>
      <c r="N357" s="94"/>
      <c r="O357" s="94"/>
      <c r="P357" s="94"/>
      <c r="Q357" s="94"/>
      <c r="R357" s="94"/>
      <c r="S357" s="94"/>
      <c r="T357" s="98"/>
      <c r="U357" s="129"/>
      <c r="V357" s="98"/>
      <c r="W357" s="129"/>
      <c r="X357" s="129"/>
      <c r="Y357" s="132"/>
      <c r="Z357" s="133"/>
      <c r="AA357" s="133"/>
      <c r="AB357" s="133"/>
      <c r="AC357" s="134"/>
      <c r="AD357" s="133"/>
      <c r="AE357" s="380"/>
      <c r="AF357" s="133"/>
      <c r="AG357" s="133"/>
      <c r="AH357" s="133"/>
      <c r="AI357" s="133"/>
      <c r="AJ357" s="133"/>
      <c r="AK357" s="133"/>
      <c r="AL357" s="133"/>
      <c r="AM357" s="133"/>
      <c r="AN357" s="133"/>
      <c r="AO357" s="133"/>
      <c r="AP357" s="133"/>
      <c r="AQ357" s="129"/>
      <c r="AR357" s="129"/>
      <c r="AS357" s="135"/>
      <c r="AT357" s="135"/>
      <c r="AU357" s="135"/>
      <c r="AV357" s="137"/>
      <c r="AW357" s="138"/>
      <c r="AX357" s="135"/>
      <c r="AY357" s="135"/>
      <c r="AZ357" s="135"/>
      <c r="BA357" s="135"/>
      <c r="BB357" s="135"/>
      <c r="BC357" s="135"/>
      <c r="BD357" s="135"/>
      <c r="BE357" s="135"/>
      <c r="BF357" s="135"/>
      <c r="BH357" s="150"/>
      <c r="BI357" s="129"/>
      <c r="BJ357" s="129"/>
      <c r="BK357" s="150"/>
      <c r="BN357" s="148"/>
      <c r="BO357" s="148"/>
      <c r="BP357" s="156"/>
      <c r="BV357" s="371"/>
      <c r="BW357" s="371"/>
      <c r="BX357" s="371"/>
      <c r="BY357" s="371"/>
      <c r="BZ357" s="371"/>
      <c r="CA357" s="371"/>
      <c r="CB357" s="371"/>
      <c r="CC357" s="150"/>
      <c r="CD357" s="383" t="str">
        <f t="shared" si="41"/>
        <v/>
      </c>
      <c r="CE357" s="383" t="str">
        <f t="shared" si="42"/>
        <v/>
      </c>
      <c r="CF357" s="383"/>
      <c r="CG357" s="147"/>
    </row>
    <row r="358" spans="1:85" s="139" customFormat="1" ht="39.75" customHeight="1">
      <c r="A358" s="126"/>
      <c r="B358" s="128"/>
      <c r="C358" s="128"/>
      <c r="D358" s="128"/>
      <c r="E358" s="129"/>
      <c r="F358" s="129"/>
      <c r="G358" s="129"/>
      <c r="H358" s="130"/>
      <c r="I358" s="129"/>
      <c r="J358" s="131"/>
      <c r="K358" s="129"/>
      <c r="L358" s="94"/>
      <c r="M358" s="94"/>
      <c r="N358" s="94"/>
      <c r="O358" s="94"/>
      <c r="P358" s="94"/>
      <c r="Q358" s="94"/>
      <c r="R358" s="94"/>
      <c r="S358" s="94"/>
      <c r="T358" s="98"/>
      <c r="U358" s="129"/>
      <c r="V358" s="98"/>
      <c r="W358" s="129"/>
      <c r="X358" s="129"/>
      <c r="Y358" s="132"/>
      <c r="Z358" s="133"/>
      <c r="AA358" s="133"/>
      <c r="AB358" s="133"/>
      <c r="AC358" s="134"/>
      <c r="AD358" s="133"/>
      <c r="AE358" s="380"/>
      <c r="AF358" s="133"/>
      <c r="AG358" s="133"/>
      <c r="AH358" s="133"/>
      <c r="AI358" s="133"/>
      <c r="AJ358" s="133"/>
      <c r="AK358" s="133"/>
      <c r="AL358" s="133"/>
      <c r="AM358" s="133"/>
      <c r="AN358" s="133"/>
      <c r="AO358" s="133"/>
      <c r="AP358" s="133"/>
      <c r="AQ358" s="129"/>
      <c r="AR358" s="129"/>
      <c r="AS358" s="135"/>
      <c r="AT358" s="135"/>
      <c r="AU358" s="135"/>
      <c r="AV358" s="137"/>
      <c r="AW358" s="138"/>
      <c r="AX358" s="135"/>
      <c r="AY358" s="135"/>
      <c r="AZ358" s="135"/>
      <c r="BA358" s="135"/>
      <c r="BB358" s="135"/>
      <c r="BC358" s="135"/>
      <c r="BD358" s="135"/>
      <c r="BE358" s="135"/>
      <c r="BF358" s="135"/>
      <c r="BG358" s="143"/>
      <c r="BH358" s="150"/>
      <c r="BI358" s="129"/>
      <c r="BJ358" s="129"/>
      <c r="BK358" s="150"/>
      <c r="BN358" s="148"/>
      <c r="BO358" s="148"/>
      <c r="BP358" s="156"/>
      <c r="BV358" s="371"/>
      <c r="BW358" s="371"/>
      <c r="BX358" s="371"/>
      <c r="BY358" s="371"/>
      <c r="BZ358" s="371"/>
      <c r="CA358" s="371"/>
      <c r="CB358" s="371"/>
      <c r="CC358" s="150"/>
      <c r="CD358" s="383" t="str">
        <f t="shared" si="41"/>
        <v/>
      </c>
      <c r="CE358" s="383" t="str">
        <f t="shared" si="42"/>
        <v/>
      </c>
      <c r="CF358" s="383"/>
      <c r="CG358" s="147"/>
    </row>
    <row r="359" spans="1:85" s="139" customFormat="1" ht="39.75" customHeight="1">
      <c r="A359" s="126"/>
      <c r="B359" s="128"/>
      <c r="C359" s="128"/>
      <c r="D359" s="128"/>
      <c r="E359" s="129"/>
      <c r="F359" s="129"/>
      <c r="G359" s="129"/>
      <c r="H359" s="130"/>
      <c r="I359" s="129"/>
      <c r="J359" s="131"/>
      <c r="K359" s="129"/>
      <c r="L359" s="94"/>
      <c r="M359" s="94"/>
      <c r="N359" s="94"/>
      <c r="O359" s="94"/>
      <c r="P359" s="94"/>
      <c r="Q359" s="94"/>
      <c r="R359" s="94"/>
      <c r="S359" s="94"/>
      <c r="T359" s="98"/>
      <c r="U359" s="129"/>
      <c r="V359" s="98"/>
      <c r="W359" s="129"/>
      <c r="X359" s="129"/>
      <c r="Y359" s="132"/>
      <c r="Z359" s="133"/>
      <c r="AA359" s="133"/>
      <c r="AB359" s="133"/>
      <c r="AC359" s="134"/>
      <c r="AD359" s="133"/>
      <c r="AE359" s="380"/>
      <c r="AF359" s="133"/>
      <c r="AG359" s="133"/>
      <c r="AH359" s="133"/>
      <c r="AI359" s="133"/>
      <c r="AJ359" s="133"/>
      <c r="AK359" s="133"/>
      <c r="AL359" s="133"/>
      <c r="AM359" s="133"/>
      <c r="AN359" s="133"/>
      <c r="AO359" s="133"/>
      <c r="AP359" s="133"/>
      <c r="AQ359" s="129"/>
      <c r="AR359" s="129"/>
      <c r="AS359" s="135"/>
      <c r="AT359" s="135"/>
      <c r="AU359" s="135"/>
      <c r="AV359" s="137"/>
      <c r="AW359" s="138"/>
      <c r="AX359" s="135"/>
      <c r="AY359" s="135"/>
      <c r="AZ359" s="135"/>
      <c r="BA359" s="135"/>
      <c r="BB359" s="135"/>
      <c r="BC359" s="135"/>
      <c r="BD359" s="135"/>
      <c r="BE359" s="135"/>
      <c r="BF359" s="135"/>
      <c r="BH359" s="150"/>
      <c r="BI359" s="129"/>
      <c r="BJ359" s="129"/>
      <c r="BK359" s="150"/>
      <c r="BN359" s="148"/>
      <c r="BO359" s="148"/>
      <c r="BP359" s="156"/>
      <c r="BV359" s="371"/>
      <c r="BW359" s="371"/>
      <c r="BX359" s="371"/>
      <c r="BY359" s="371"/>
      <c r="BZ359" s="371"/>
      <c r="CA359" s="371"/>
      <c r="CB359" s="371"/>
      <c r="CC359" s="150"/>
      <c r="CD359" s="383" t="str">
        <f t="shared" si="41"/>
        <v/>
      </c>
      <c r="CE359" s="383" t="str">
        <f t="shared" si="42"/>
        <v/>
      </c>
      <c r="CF359" s="383"/>
      <c r="CG359" s="147"/>
    </row>
    <row r="360" spans="1:85" s="139" customFormat="1" ht="39.75" customHeight="1">
      <c r="A360" s="126"/>
      <c r="B360" s="128"/>
      <c r="C360" s="128"/>
      <c r="D360" s="128"/>
      <c r="E360" s="129"/>
      <c r="F360" s="129"/>
      <c r="G360" s="129"/>
      <c r="H360" s="130"/>
      <c r="I360" s="129"/>
      <c r="J360" s="131"/>
      <c r="K360" s="129"/>
      <c r="L360" s="94"/>
      <c r="M360" s="94"/>
      <c r="N360" s="94"/>
      <c r="O360" s="94"/>
      <c r="P360" s="94"/>
      <c r="Q360" s="94"/>
      <c r="R360" s="94"/>
      <c r="S360" s="94"/>
      <c r="T360" s="98"/>
      <c r="U360" s="129"/>
      <c r="V360" s="98"/>
      <c r="W360" s="129"/>
      <c r="X360" s="129"/>
      <c r="Y360" s="132"/>
      <c r="Z360" s="133"/>
      <c r="AA360" s="133"/>
      <c r="AB360" s="133"/>
      <c r="AC360" s="134"/>
      <c r="AD360" s="133"/>
      <c r="AE360" s="380"/>
      <c r="AF360" s="133"/>
      <c r="AG360" s="133"/>
      <c r="AH360" s="133"/>
      <c r="AI360" s="133"/>
      <c r="AJ360" s="133"/>
      <c r="AK360" s="133"/>
      <c r="AL360" s="133"/>
      <c r="AM360" s="133"/>
      <c r="AN360" s="133"/>
      <c r="AO360" s="133"/>
      <c r="AP360" s="133"/>
      <c r="AQ360" s="129"/>
      <c r="AR360" s="129"/>
      <c r="AS360" s="135"/>
      <c r="AT360" s="135"/>
      <c r="AU360" s="135"/>
      <c r="AV360" s="137"/>
      <c r="AW360" s="138"/>
      <c r="AX360" s="135"/>
      <c r="AY360" s="135"/>
      <c r="AZ360" s="135"/>
      <c r="BA360" s="135"/>
      <c r="BB360" s="135"/>
      <c r="BC360" s="135"/>
      <c r="BD360" s="135"/>
      <c r="BE360" s="135"/>
      <c r="BF360" s="135"/>
      <c r="BG360" s="143"/>
      <c r="BH360" s="150"/>
      <c r="BI360" s="129"/>
      <c r="BJ360" s="129"/>
      <c r="BK360" s="150"/>
      <c r="BN360" s="148"/>
      <c r="BO360" s="148"/>
      <c r="BP360" s="156"/>
      <c r="BV360" s="371"/>
      <c r="BW360" s="371"/>
      <c r="BX360" s="371"/>
      <c r="BY360" s="371"/>
      <c r="BZ360" s="371"/>
      <c r="CA360" s="371"/>
      <c r="CB360" s="371"/>
      <c r="CC360" s="150"/>
      <c r="CD360" s="383" t="str">
        <f t="shared" si="41"/>
        <v/>
      </c>
      <c r="CE360" s="383" t="str">
        <f t="shared" si="42"/>
        <v/>
      </c>
      <c r="CF360" s="383"/>
      <c r="CG360" s="147"/>
    </row>
    <row r="361" spans="1:85" s="139" customFormat="1" ht="39.75" customHeight="1">
      <c r="A361" s="126"/>
      <c r="B361" s="128"/>
      <c r="C361" s="128"/>
      <c r="D361" s="128"/>
      <c r="E361" s="129"/>
      <c r="F361" s="129"/>
      <c r="G361" s="129"/>
      <c r="H361" s="130"/>
      <c r="I361" s="129"/>
      <c r="J361" s="129"/>
      <c r="K361" s="129"/>
      <c r="L361" s="94"/>
      <c r="M361" s="94"/>
      <c r="N361" s="94"/>
      <c r="O361" s="94"/>
      <c r="P361" s="94"/>
      <c r="Q361" s="94"/>
      <c r="R361" s="94"/>
      <c r="S361" s="94"/>
      <c r="T361" s="98"/>
      <c r="U361" s="129"/>
      <c r="V361" s="98"/>
      <c r="W361" s="129"/>
      <c r="X361" s="129"/>
      <c r="Y361" s="132"/>
      <c r="Z361" s="133"/>
      <c r="AA361" s="133"/>
      <c r="AB361" s="133"/>
      <c r="AC361" s="134"/>
      <c r="AD361" s="133"/>
      <c r="AE361" s="380"/>
      <c r="AF361" s="133"/>
      <c r="AG361" s="133"/>
      <c r="AH361" s="133"/>
      <c r="AI361" s="133"/>
      <c r="AJ361" s="133"/>
      <c r="AK361" s="133"/>
      <c r="AL361" s="133"/>
      <c r="AM361" s="133"/>
      <c r="AN361" s="133"/>
      <c r="AO361" s="133"/>
      <c r="AP361" s="133"/>
      <c r="AQ361" s="129"/>
      <c r="AR361" s="129"/>
      <c r="AS361" s="135"/>
      <c r="AT361" s="135"/>
      <c r="AU361" s="135"/>
      <c r="AV361" s="137"/>
      <c r="AW361" s="138"/>
      <c r="AX361" s="135"/>
      <c r="AY361" s="135"/>
      <c r="AZ361" s="135"/>
      <c r="BA361" s="135"/>
      <c r="BB361" s="135"/>
      <c r="BC361" s="135"/>
      <c r="BD361" s="135"/>
      <c r="BE361" s="135"/>
      <c r="BF361" s="135"/>
      <c r="BG361" s="143"/>
      <c r="BH361" s="150"/>
      <c r="BI361" s="129"/>
      <c r="BJ361" s="129"/>
      <c r="BK361" s="150"/>
      <c r="BN361" s="148"/>
      <c r="BO361" s="148"/>
      <c r="BP361" s="156"/>
      <c r="BV361" s="371"/>
      <c r="BW361" s="371"/>
      <c r="BX361" s="371"/>
      <c r="BY361" s="371"/>
      <c r="BZ361" s="371"/>
      <c r="CA361" s="371"/>
      <c r="CB361" s="371"/>
      <c r="CC361" s="150"/>
      <c r="CD361" s="383" t="str">
        <f t="shared" si="41"/>
        <v/>
      </c>
      <c r="CE361" s="383" t="str">
        <f t="shared" si="42"/>
        <v/>
      </c>
      <c r="CF361" s="383"/>
      <c r="CG361" s="147"/>
    </row>
    <row r="362" spans="1:85" s="139" customFormat="1" ht="39.75" customHeight="1">
      <c r="A362" s="126"/>
      <c r="B362" s="128"/>
      <c r="C362" s="128"/>
      <c r="D362" s="128"/>
      <c r="E362" s="129"/>
      <c r="F362" s="129"/>
      <c r="G362" s="129"/>
      <c r="H362" s="130"/>
      <c r="I362" s="129"/>
      <c r="J362" s="131"/>
      <c r="K362" s="129"/>
      <c r="L362" s="94"/>
      <c r="M362" s="94"/>
      <c r="N362" s="94"/>
      <c r="O362" s="94"/>
      <c r="P362" s="94"/>
      <c r="Q362" s="94"/>
      <c r="R362" s="94"/>
      <c r="S362" s="94"/>
      <c r="T362" s="98"/>
      <c r="U362" s="129"/>
      <c r="V362" s="98"/>
      <c r="W362" s="129"/>
      <c r="X362" s="129"/>
      <c r="Y362" s="132"/>
      <c r="Z362" s="133"/>
      <c r="AA362" s="133"/>
      <c r="AB362" s="133"/>
      <c r="AC362" s="134"/>
      <c r="AD362" s="133"/>
      <c r="AE362" s="380"/>
      <c r="AF362" s="133"/>
      <c r="AG362" s="133"/>
      <c r="AH362" s="133"/>
      <c r="AI362" s="133"/>
      <c r="AJ362" s="133"/>
      <c r="AK362" s="133"/>
      <c r="AL362" s="133"/>
      <c r="AM362" s="133"/>
      <c r="AN362" s="133"/>
      <c r="AO362" s="133"/>
      <c r="AP362" s="133"/>
      <c r="AQ362" s="129"/>
      <c r="AR362" s="129"/>
      <c r="AS362" s="135"/>
      <c r="AT362" s="135"/>
      <c r="AU362" s="135"/>
      <c r="AV362" s="137"/>
      <c r="AW362" s="138"/>
      <c r="AX362" s="135"/>
      <c r="AY362" s="135"/>
      <c r="AZ362" s="135"/>
      <c r="BA362" s="135"/>
      <c r="BB362" s="135"/>
      <c r="BC362" s="135"/>
      <c r="BD362" s="135"/>
      <c r="BE362" s="135"/>
      <c r="BF362" s="135"/>
      <c r="BG362" s="143"/>
      <c r="BH362" s="150"/>
      <c r="BI362" s="129"/>
      <c r="BJ362" s="129"/>
      <c r="BK362" s="150"/>
      <c r="BN362" s="148"/>
      <c r="BO362" s="148"/>
      <c r="BP362" s="156"/>
      <c r="BV362" s="371"/>
      <c r="BW362" s="371"/>
      <c r="BX362" s="371"/>
      <c r="BY362" s="371"/>
      <c r="BZ362" s="371"/>
      <c r="CA362" s="371"/>
      <c r="CB362" s="371"/>
      <c r="CC362" s="150"/>
      <c r="CD362" s="383" t="str">
        <f t="shared" si="41"/>
        <v/>
      </c>
      <c r="CE362" s="383" t="str">
        <f t="shared" si="42"/>
        <v/>
      </c>
      <c r="CF362" s="383"/>
      <c r="CG362" s="147"/>
    </row>
    <row r="363" spans="1:85" s="139" customFormat="1" ht="39.75" customHeight="1">
      <c r="A363" s="126"/>
      <c r="B363" s="128"/>
      <c r="C363" s="128"/>
      <c r="D363" s="128"/>
      <c r="E363" s="129"/>
      <c r="F363" s="129"/>
      <c r="G363" s="129"/>
      <c r="H363" s="414"/>
      <c r="I363" s="129"/>
      <c r="J363" s="154"/>
      <c r="K363" s="129"/>
      <c r="L363" s="94"/>
      <c r="M363" s="94"/>
      <c r="N363" s="94"/>
      <c r="O363" s="94"/>
      <c r="P363" s="94"/>
      <c r="Q363" s="94"/>
      <c r="R363" s="94"/>
      <c r="S363" s="94"/>
      <c r="T363" s="98"/>
      <c r="U363" s="129"/>
      <c r="V363" s="98"/>
      <c r="W363" s="129"/>
      <c r="X363" s="129"/>
      <c r="Y363" s="132"/>
      <c r="Z363" s="133"/>
      <c r="AA363" s="133"/>
      <c r="AB363" s="133"/>
      <c r="AC363" s="134"/>
      <c r="AD363" s="133"/>
      <c r="AE363" s="380"/>
      <c r="AF363" s="133"/>
      <c r="AG363" s="133"/>
      <c r="AH363" s="133"/>
      <c r="AI363" s="133"/>
      <c r="AJ363" s="133"/>
      <c r="AK363" s="133"/>
      <c r="AL363" s="133"/>
      <c r="AM363" s="133"/>
      <c r="AN363" s="133"/>
      <c r="AO363" s="133"/>
      <c r="AP363" s="133"/>
      <c r="AQ363" s="129"/>
      <c r="AR363" s="129"/>
      <c r="AS363" s="135"/>
      <c r="AT363" s="135"/>
      <c r="AU363" s="135"/>
      <c r="AV363" s="137"/>
      <c r="AW363" s="138"/>
      <c r="AX363" s="135"/>
      <c r="AY363" s="135"/>
      <c r="AZ363" s="135"/>
      <c r="BA363" s="135"/>
      <c r="BB363" s="135"/>
      <c r="BC363" s="135"/>
      <c r="BD363" s="135"/>
      <c r="BE363" s="135"/>
      <c r="BF363" s="135"/>
      <c r="BH363" s="150"/>
      <c r="BI363" s="129"/>
      <c r="BJ363" s="129"/>
      <c r="BK363" s="150"/>
      <c r="BN363" s="148"/>
      <c r="BO363" s="148"/>
      <c r="BP363" s="156"/>
      <c r="BV363" s="371"/>
      <c r="BW363" s="371"/>
      <c r="BX363" s="371"/>
      <c r="BY363" s="371"/>
      <c r="BZ363" s="371"/>
      <c r="CA363" s="371"/>
      <c r="CB363" s="371"/>
      <c r="CC363" s="150"/>
      <c r="CD363" s="383" t="str">
        <f t="shared" si="41"/>
        <v/>
      </c>
      <c r="CE363" s="383" t="str">
        <f t="shared" si="42"/>
        <v/>
      </c>
      <c r="CF363" s="383"/>
      <c r="CG363" s="147"/>
    </row>
    <row r="364" spans="1:85" s="139" customFormat="1" ht="39.75" customHeight="1">
      <c r="A364" s="126"/>
      <c r="B364" s="128"/>
      <c r="C364" s="128"/>
      <c r="D364" s="128"/>
      <c r="E364" s="129"/>
      <c r="F364" s="129"/>
      <c r="G364" s="129"/>
      <c r="H364" s="130"/>
      <c r="I364" s="129"/>
      <c r="J364" s="131"/>
      <c r="K364" s="129"/>
      <c r="L364" s="94"/>
      <c r="M364" s="94"/>
      <c r="N364" s="94"/>
      <c r="O364" s="94"/>
      <c r="P364" s="94"/>
      <c r="Q364" s="94"/>
      <c r="R364" s="94"/>
      <c r="S364" s="94"/>
      <c r="T364" s="98"/>
      <c r="U364" s="129"/>
      <c r="V364" s="98"/>
      <c r="W364" s="129"/>
      <c r="X364" s="129"/>
      <c r="Y364" s="132"/>
      <c r="Z364" s="133"/>
      <c r="AA364" s="133"/>
      <c r="AB364" s="133"/>
      <c r="AC364" s="134"/>
      <c r="AD364" s="133"/>
      <c r="AE364" s="380"/>
      <c r="AF364" s="133"/>
      <c r="AG364" s="133"/>
      <c r="AH364" s="133"/>
      <c r="AI364" s="133"/>
      <c r="AJ364" s="133"/>
      <c r="AK364" s="133"/>
      <c r="AL364" s="133"/>
      <c r="AM364" s="133"/>
      <c r="AN364" s="133"/>
      <c r="AO364" s="133"/>
      <c r="AP364" s="133"/>
      <c r="AQ364" s="129"/>
      <c r="AR364" s="129"/>
      <c r="AS364" s="135"/>
      <c r="AT364" s="135"/>
      <c r="AU364" s="135"/>
      <c r="AV364" s="137"/>
      <c r="AW364" s="138"/>
      <c r="AX364" s="135"/>
      <c r="AY364" s="135"/>
      <c r="AZ364" s="135"/>
      <c r="BA364" s="135"/>
      <c r="BB364" s="135"/>
      <c r="BC364" s="135"/>
      <c r="BD364" s="135"/>
      <c r="BE364" s="135"/>
      <c r="BF364" s="135"/>
      <c r="BG364" s="143"/>
      <c r="BH364" s="150"/>
      <c r="BI364" s="129"/>
      <c r="BJ364" s="129"/>
      <c r="BK364" s="150"/>
      <c r="BN364" s="148"/>
      <c r="BO364" s="148"/>
      <c r="BP364" s="156"/>
      <c r="BV364" s="371"/>
      <c r="BW364" s="371"/>
      <c r="BX364" s="371"/>
      <c r="BY364" s="371"/>
      <c r="BZ364" s="371"/>
      <c r="CA364" s="371"/>
      <c r="CB364" s="371"/>
      <c r="CC364" s="150"/>
      <c r="CD364" s="383" t="str">
        <f t="shared" si="41"/>
        <v/>
      </c>
      <c r="CE364" s="383" t="str">
        <f t="shared" si="42"/>
        <v/>
      </c>
      <c r="CF364" s="383"/>
      <c r="CG364" s="147"/>
    </row>
    <row r="365" spans="1:85" s="139" customFormat="1" ht="39.75" customHeight="1">
      <c r="A365" s="126"/>
      <c r="B365" s="128"/>
      <c r="C365" s="128"/>
      <c r="D365" s="128"/>
      <c r="E365" s="129"/>
      <c r="F365" s="129"/>
      <c r="G365" s="129"/>
      <c r="H365" s="130"/>
      <c r="I365" s="129"/>
      <c r="J365" s="131"/>
      <c r="K365" s="129"/>
      <c r="L365" s="94"/>
      <c r="M365" s="94"/>
      <c r="N365" s="94"/>
      <c r="O365" s="94"/>
      <c r="P365" s="94"/>
      <c r="Q365" s="94"/>
      <c r="R365" s="94"/>
      <c r="S365" s="94"/>
      <c r="T365" s="98"/>
      <c r="U365" s="129"/>
      <c r="V365" s="98"/>
      <c r="W365" s="129"/>
      <c r="X365" s="129"/>
      <c r="Y365" s="132"/>
      <c r="Z365" s="133"/>
      <c r="AA365" s="133"/>
      <c r="AB365" s="133"/>
      <c r="AC365" s="134"/>
      <c r="AD365" s="133"/>
      <c r="AE365" s="380"/>
      <c r="AF365" s="133"/>
      <c r="AG365" s="133"/>
      <c r="AH365" s="133"/>
      <c r="AI365" s="133"/>
      <c r="AJ365" s="133"/>
      <c r="AK365" s="133"/>
      <c r="AL365" s="133"/>
      <c r="AM365" s="133"/>
      <c r="AN365" s="133"/>
      <c r="AO365" s="133"/>
      <c r="AP365" s="133"/>
      <c r="AQ365" s="129"/>
      <c r="AR365" s="129"/>
      <c r="AS365" s="135"/>
      <c r="AT365" s="135"/>
      <c r="AU365" s="135"/>
      <c r="AV365" s="137"/>
      <c r="AW365" s="138"/>
      <c r="AX365" s="135"/>
      <c r="AY365" s="135"/>
      <c r="AZ365" s="135"/>
      <c r="BA365" s="135"/>
      <c r="BB365" s="135"/>
      <c r="BC365" s="135"/>
      <c r="BD365" s="135"/>
      <c r="BE365" s="135"/>
      <c r="BF365" s="135"/>
      <c r="BG365" s="143"/>
      <c r="BH365" s="150"/>
      <c r="BI365" s="129"/>
      <c r="BJ365" s="129"/>
      <c r="BK365" s="150"/>
      <c r="BN365" s="148"/>
      <c r="BO365" s="148"/>
      <c r="BP365" s="156"/>
      <c r="BV365" s="371"/>
      <c r="BW365" s="371"/>
      <c r="BX365" s="371"/>
      <c r="BY365" s="371"/>
      <c r="BZ365" s="371"/>
      <c r="CA365" s="371"/>
      <c r="CB365" s="371"/>
      <c r="CC365" s="150"/>
      <c r="CD365" s="383" t="str">
        <f t="shared" si="41"/>
        <v/>
      </c>
      <c r="CE365" s="383" t="str">
        <f t="shared" si="42"/>
        <v/>
      </c>
      <c r="CF365" s="383"/>
      <c r="CG365" s="147"/>
    </row>
    <row r="366" spans="1:85" s="139" customFormat="1" ht="39.75" customHeight="1">
      <c r="A366" s="126"/>
      <c r="B366" s="128"/>
      <c r="C366" s="128"/>
      <c r="D366" s="128"/>
      <c r="E366" s="129"/>
      <c r="F366" s="129"/>
      <c r="G366" s="129"/>
      <c r="H366" s="130"/>
      <c r="I366" s="129"/>
      <c r="J366" s="131"/>
      <c r="K366" s="129"/>
      <c r="L366" s="94"/>
      <c r="M366" s="94"/>
      <c r="N366" s="94"/>
      <c r="O366" s="94"/>
      <c r="P366" s="94"/>
      <c r="Q366" s="94"/>
      <c r="R366" s="94"/>
      <c r="S366" s="94"/>
      <c r="T366" s="98"/>
      <c r="U366" s="129"/>
      <c r="V366" s="98"/>
      <c r="W366" s="129"/>
      <c r="X366" s="129"/>
      <c r="Y366" s="132"/>
      <c r="Z366" s="133"/>
      <c r="AA366" s="133"/>
      <c r="AB366" s="133"/>
      <c r="AC366" s="134"/>
      <c r="AD366" s="133"/>
      <c r="AE366" s="380"/>
      <c r="AF366" s="133"/>
      <c r="AG366" s="133"/>
      <c r="AH366" s="133"/>
      <c r="AI366" s="133"/>
      <c r="AJ366" s="133"/>
      <c r="AK366" s="133"/>
      <c r="AL366" s="133"/>
      <c r="AM366" s="133"/>
      <c r="AN366" s="133"/>
      <c r="AO366" s="133"/>
      <c r="AP366" s="133"/>
      <c r="AQ366" s="129"/>
      <c r="AR366" s="129"/>
      <c r="AS366" s="135"/>
      <c r="AT366" s="135"/>
      <c r="AU366" s="135"/>
      <c r="AV366" s="137"/>
      <c r="AW366" s="138"/>
      <c r="AX366" s="135"/>
      <c r="AY366" s="135"/>
      <c r="AZ366" s="135"/>
      <c r="BA366" s="135"/>
      <c r="BB366" s="135"/>
      <c r="BC366" s="135"/>
      <c r="BD366" s="135"/>
      <c r="BE366" s="135"/>
      <c r="BF366" s="135"/>
      <c r="BH366" s="150"/>
      <c r="BI366" s="129"/>
      <c r="BJ366" s="129"/>
      <c r="BK366" s="150"/>
      <c r="BN366" s="148"/>
      <c r="BO366" s="148"/>
      <c r="BP366" s="156"/>
      <c r="BV366" s="371"/>
      <c r="BW366" s="371"/>
      <c r="BX366" s="371"/>
      <c r="BY366" s="371"/>
      <c r="BZ366" s="371"/>
      <c r="CA366" s="371"/>
      <c r="CB366" s="371"/>
      <c r="CC366" s="150"/>
      <c r="CD366" s="383" t="str">
        <f t="shared" si="41"/>
        <v/>
      </c>
      <c r="CE366" s="383" t="str">
        <f t="shared" si="42"/>
        <v/>
      </c>
      <c r="CF366" s="383"/>
      <c r="CG366" s="147"/>
    </row>
    <row r="367" spans="1:85" s="139" customFormat="1" ht="39.75" customHeight="1">
      <c r="A367" s="126"/>
      <c r="B367" s="128"/>
      <c r="C367" s="128"/>
      <c r="D367" s="128"/>
      <c r="E367" s="129"/>
      <c r="F367" s="129"/>
      <c r="G367" s="129"/>
      <c r="H367" s="130"/>
      <c r="I367" s="129"/>
      <c r="J367" s="129"/>
      <c r="K367" s="129"/>
      <c r="L367" s="94"/>
      <c r="M367" s="94"/>
      <c r="N367" s="94"/>
      <c r="O367" s="94"/>
      <c r="P367" s="94"/>
      <c r="Q367" s="94"/>
      <c r="R367" s="94"/>
      <c r="S367" s="94"/>
      <c r="T367" s="98"/>
      <c r="U367" s="129"/>
      <c r="V367" s="98"/>
      <c r="W367" s="129"/>
      <c r="X367" s="129"/>
      <c r="Y367" s="132"/>
      <c r="Z367" s="133"/>
      <c r="AA367" s="133"/>
      <c r="AB367" s="133"/>
      <c r="AC367" s="134"/>
      <c r="AD367" s="133"/>
      <c r="AE367" s="380"/>
      <c r="AF367" s="133"/>
      <c r="AG367" s="133"/>
      <c r="AH367" s="133"/>
      <c r="AI367" s="133"/>
      <c r="AJ367" s="133"/>
      <c r="AK367" s="133"/>
      <c r="AL367" s="133"/>
      <c r="AM367" s="133"/>
      <c r="AN367" s="133"/>
      <c r="AO367" s="133"/>
      <c r="AP367" s="133"/>
      <c r="AQ367" s="129"/>
      <c r="AR367" s="129"/>
      <c r="AS367" s="135"/>
      <c r="AT367" s="135"/>
      <c r="AU367" s="135"/>
      <c r="AV367" s="137"/>
      <c r="AW367" s="138"/>
      <c r="AX367" s="135"/>
      <c r="AY367" s="135"/>
      <c r="AZ367" s="135"/>
      <c r="BA367" s="135"/>
      <c r="BB367" s="135"/>
      <c r="BC367" s="135"/>
      <c r="BD367" s="135"/>
      <c r="BE367" s="135"/>
      <c r="BF367" s="135"/>
      <c r="BH367" s="150"/>
      <c r="BI367" s="129"/>
      <c r="BJ367" s="129"/>
      <c r="BK367" s="150"/>
      <c r="BN367" s="148"/>
      <c r="BO367" s="148"/>
      <c r="BP367" s="156"/>
      <c r="BV367" s="371"/>
      <c r="BW367" s="371"/>
      <c r="BX367" s="371"/>
      <c r="BY367" s="371"/>
      <c r="BZ367" s="371"/>
      <c r="CA367" s="371"/>
      <c r="CB367" s="371"/>
      <c r="CC367" s="150"/>
      <c r="CD367" s="383" t="str">
        <f t="shared" si="41"/>
        <v/>
      </c>
      <c r="CE367" s="383" t="str">
        <f t="shared" si="42"/>
        <v/>
      </c>
      <c r="CF367" s="383"/>
      <c r="CG367" s="147"/>
    </row>
    <row r="368" spans="1:85" s="139" customFormat="1" ht="39.75" customHeight="1">
      <c r="A368" s="126"/>
      <c r="B368" s="128"/>
      <c r="C368" s="128"/>
      <c r="D368" s="128"/>
      <c r="E368" s="129"/>
      <c r="F368" s="129"/>
      <c r="G368" s="129"/>
      <c r="H368" s="130"/>
      <c r="I368" s="129"/>
      <c r="J368" s="131"/>
      <c r="K368" s="129"/>
      <c r="L368" s="94"/>
      <c r="M368" s="94"/>
      <c r="N368" s="94"/>
      <c r="O368" s="94"/>
      <c r="P368" s="94"/>
      <c r="Q368" s="94"/>
      <c r="R368" s="94"/>
      <c r="S368" s="94"/>
      <c r="T368" s="98"/>
      <c r="U368" s="129"/>
      <c r="V368" s="98"/>
      <c r="W368" s="129"/>
      <c r="X368" s="129"/>
      <c r="Y368" s="132"/>
      <c r="Z368" s="133"/>
      <c r="AA368" s="133"/>
      <c r="AB368" s="133"/>
      <c r="AC368" s="134"/>
      <c r="AD368" s="133"/>
      <c r="AE368" s="380"/>
      <c r="AF368" s="133"/>
      <c r="AG368" s="133"/>
      <c r="AH368" s="133"/>
      <c r="AI368" s="133"/>
      <c r="AJ368" s="133"/>
      <c r="AK368" s="133"/>
      <c r="AL368" s="133"/>
      <c r="AM368" s="133"/>
      <c r="AN368" s="133"/>
      <c r="AO368" s="133"/>
      <c r="AP368" s="133"/>
      <c r="AQ368" s="129"/>
      <c r="AR368" s="129"/>
      <c r="AS368" s="135"/>
      <c r="AT368" s="135"/>
      <c r="AU368" s="85"/>
      <c r="AV368" s="137"/>
      <c r="AW368" s="138"/>
      <c r="AX368" s="135"/>
      <c r="AY368" s="135"/>
      <c r="AZ368" s="135"/>
      <c r="BA368" s="135"/>
      <c r="BB368" s="135"/>
      <c r="BC368" s="135"/>
      <c r="BD368" s="135"/>
      <c r="BE368" s="135"/>
      <c r="BF368" s="135"/>
      <c r="BG368" s="143"/>
      <c r="BH368" s="150"/>
      <c r="BI368" s="148"/>
      <c r="BJ368" s="148"/>
      <c r="BK368" s="143"/>
      <c r="BN368" s="148"/>
      <c r="BO368" s="148"/>
      <c r="BP368" s="156"/>
      <c r="BV368" s="371"/>
      <c r="BW368" s="371"/>
      <c r="BX368" s="371"/>
      <c r="BY368" s="371"/>
      <c r="BZ368" s="371"/>
      <c r="CA368" s="371"/>
      <c r="CB368" s="371"/>
      <c r="CC368" s="150"/>
      <c r="CD368" s="383" t="str">
        <f t="shared" si="41"/>
        <v/>
      </c>
      <c r="CE368" s="383" t="str">
        <f t="shared" si="42"/>
        <v/>
      </c>
      <c r="CF368" s="383"/>
      <c r="CG368" s="147"/>
    </row>
    <row r="369" spans="1:85" s="139" customFormat="1" ht="39.75" customHeight="1">
      <c r="A369" s="126"/>
      <c r="B369" s="128"/>
      <c r="C369" s="128"/>
      <c r="D369" s="128"/>
      <c r="E369" s="129"/>
      <c r="F369" s="129"/>
      <c r="G369" s="129"/>
      <c r="H369" s="130"/>
      <c r="I369" s="129"/>
      <c r="J369" s="183"/>
      <c r="K369" s="129"/>
      <c r="L369" s="94"/>
      <c r="M369" s="94"/>
      <c r="N369" s="94"/>
      <c r="O369" s="94"/>
      <c r="P369" s="94"/>
      <c r="Q369" s="94"/>
      <c r="R369" s="94"/>
      <c r="S369" s="94"/>
      <c r="T369" s="98"/>
      <c r="U369" s="129"/>
      <c r="V369" s="98"/>
      <c r="W369" s="129"/>
      <c r="X369" s="129"/>
      <c r="Y369" s="132"/>
      <c r="Z369" s="133"/>
      <c r="AA369" s="133"/>
      <c r="AB369" s="133"/>
      <c r="AC369" s="134"/>
      <c r="AD369" s="133"/>
      <c r="AE369" s="380"/>
      <c r="AF369" s="133"/>
      <c r="AG369" s="133"/>
      <c r="AH369" s="133"/>
      <c r="AI369" s="133"/>
      <c r="AJ369" s="133"/>
      <c r="AK369" s="133"/>
      <c r="AL369" s="133"/>
      <c r="AM369" s="133"/>
      <c r="AN369" s="133"/>
      <c r="AO369" s="133"/>
      <c r="AP369" s="133"/>
      <c r="AQ369" s="129"/>
      <c r="AR369" s="129"/>
      <c r="AS369" s="135"/>
      <c r="AT369" s="135"/>
      <c r="AU369" s="85"/>
      <c r="AV369" s="137"/>
      <c r="AW369" s="138"/>
      <c r="AX369" s="135"/>
      <c r="AY369" s="135"/>
      <c r="AZ369" s="135"/>
      <c r="BA369" s="135"/>
      <c r="BB369" s="135"/>
      <c r="BC369" s="135"/>
      <c r="BD369" s="135"/>
      <c r="BE369" s="135"/>
      <c r="BF369" s="135"/>
      <c r="BH369" s="150"/>
      <c r="BI369" s="148"/>
      <c r="BJ369" s="148"/>
      <c r="BK369" s="143"/>
      <c r="BN369" s="148"/>
      <c r="BO369" s="148"/>
      <c r="BP369" s="156"/>
      <c r="BV369" s="371"/>
      <c r="BW369" s="371"/>
      <c r="BX369" s="371"/>
      <c r="BY369" s="371"/>
      <c r="BZ369" s="371"/>
      <c r="CA369" s="371"/>
      <c r="CB369" s="371"/>
      <c r="CC369" s="150"/>
      <c r="CD369" s="383" t="str">
        <f t="shared" si="41"/>
        <v/>
      </c>
      <c r="CE369" s="383" t="str">
        <f t="shared" si="42"/>
        <v/>
      </c>
      <c r="CF369" s="383"/>
      <c r="CG369" s="147"/>
    </row>
    <row r="370" spans="1:85" s="139" customFormat="1" ht="39.75" customHeight="1">
      <c r="A370" s="126"/>
      <c r="B370" s="128"/>
      <c r="C370" s="128"/>
      <c r="D370" s="128"/>
      <c r="E370" s="129"/>
      <c r="F370" s="129"/>
      <c r="G370" s="129"/>
      <c r="H370" s="130"/>
      <c r="I370" s="129"/>
      <c r="J370" s="129"/>
      <c r="K370" s="129"/>
      <c r="L370" s="94"/>
      <c r="M370" s="94"/>
      <c r="N370" s="94"/>
      <c r="O370" s="94"/>
      <c r="P370" s="94"/>
      <c r="Q370" s="94"/>
      <c r="R370" s="94"/>
      <c r="S370" s="94"/>
      <c r="T370" s="98"/>
      <c r="U370" s="129"/>
      <c r="V370" s="98"/>
      <c r="W370" s="129"/>
      <c r="X370" s="129"/>
      <c r="Y370" s="132"/>
      <c r="Z370" s="133"/>
      <c r="AA370" s="133"/>
      <c r="AB370" s="133"/>
      <c r="AC370" s="134"/>
      <c r="AD370" s="133"/>
      <c r="AE370" s="380"/>
      <c r="AF370" s="133"/>
      <c r="AG370" s="133"/>
      <c r="AH370" s="133"/>
      <c r="AI370" s="133"/>
      <c r="AJ370" s="133"/>
      <c r="AK370" s="133"/>
      <c r="AL370" s="133"/>
      <c r="AM370" s="133"/>
      <c r="AN370" s="133"/>
      <c r="AO370" s="133"/>
      <c r="AP370" s="133"/>
      <c r="AQ370" s="129"/>
      <c r="AR370" s="129"/>
      <c r="AS370" s="135"/>
      <c r="AT370" s="135"/>
      <c r="AU370" s="85"/>
      <c r="AV370" s="137"/>
      <c r="AW370" s="138"/>
      <c r="AX370" s="135"/>
      <c r="AY370" s="135"/>
      <c r="AZ370" s="135"/>
      <c r="BA370" s="135"/>
      <c r="BB370" s="135"/>
      <c r="BC370" s="135"/>
      <c r="BD370" s="135"/>
      <c r="BE370" s="135"/>
      <c r="BF370" s="135"/>
      <c r="BH370" s="150"/>
      <c r="BI370" s="148"/>
      <c r="BJ370" s="148"/>
      <c r="BK370" s="143"/>
      <c r="BN370" s="148"/>
      <c r="BO370" s="148"/>
      <c r="BP370" s="156"/>
      <c r="BV370" s="371"/>
      <c r="BW370" s="371"/>
      <c r="BX370" s="371"/>
      <c r="BY370" s="371"/>
      <c r="BZ370" s="371"/>
      <c r="CA370" s="371"/>
      <c r="CB370" s="371"/>
      <c r="CC370" s="150"/>
      <c r="CD370" s="383" t="str">
        <f t="shared" si="41"/>
        <v/>
      </c>
      <c r="CE370" s="383" t="str">
        <f t="shared" si="42"/>
        <v/>
      </c>
      <c r="CF370" s="383"/>
      <c r="CG370" s="147"/>
    </row>
    <row r="371" spans="1:85" s="139" customFormat="1" ht="39.75" customHeight="1">
      <c r="A371" s="126"/>
      <c r="B371" s="128"/>
      <c r="C371" s="128"/>
      <c r="D371" s="128"/>
      <c r="E371" s="129"/>
      <c r="F371" s="129"/>
      <c r="G371" s="129"/>
      <c r="H371" s="130"/>
      <c r="I371" s="129"/>
      <c r="J371" s="131"/>
      <c r="K371" s="129"/>
      <c r="L371" s="94"/>
      <c r="M371" s="94"/>
      <c r="N371" s="94"/>
      <c r="O371" s="94"/>
      <c r="P371" s="94"/>
      <c r="Q371" s="94"/>
      <c r="R371" s="94"/>
      <c r="S371" s="94"/>
      <c r="T371" s="98"/>
      <c r="U371" s="129"/>
      <c r="V371" s="98"/>
      <c r="W371" s="129"/>
      <c r="X371" s="129"/>
      <c r="Y371" s="132"/>
      <c r="Z371" s="133"/>
      <c r="AA371" s="133"/>
      <c r="AB371" s="133"/>
      <c r="AC371" s="134"/>
      <c r="AD371" s="133"/>
      <c r="AE371" s="380"/>
      <c r="AF371" s="133"/>
      <c r="AG371" s="133"/>
      <c r="AH371" s="133"/>
      <c r="AI371" s="133"/>
      <c r="AJ371" s="133"/>
      <c r="AK371" s="133"/>
      <c r="AL371" s="133"/>
      <c r="AM371" s="133"/>
      <c r="AN371" s="133"/>
      <c r="AO371" s="133"/>
      <c r="AP371" s="133"/>
      <c r="AQ371" s="129"/>
      <c r="AR371" s="129"/>
      <c r="AS371" s="135"/>
      <c r="AT371" s="135"/>
      <c r="AU371" s="85"/>
      <c r="AV371" s="137"/>
      <c r="AW371" s="138"/>
      <c r="AX371" s="135"/>
      <c r="AY371" s="135"/>
      <c r="AZ371" s="135"/>
      <c r="BA371" s="135"/>
      <c r="BB371" s="135"/>
      <c r="BC371" s="135"/>
      <c r="BD371" s="135"/>
      <c r="BE371" s="135"/>
      <c r="BF371" s="135"/>
      <c r="BH371" s="150"/>
      <c r="BI371" s="148"/>
      <c r="BJ371" s="148"/>
      <c r="BK371" s="143"/>
      <c r="BN371" s="148"/>
      <c r="BO371" s="148"/>
      <c r="BP371" s="156"/>
      <c r="BV371" s="371"/>
      <c r="BW371" s="371"/>
      <c r="BX371" s="371"/>
      <c r="BY371" s="371"/>
      <c r="BZ371" s="371"/>
      <c r="CA371" s="371"/>
      <c r="CB371" s="371"/>
      <c r="CC371" s="150"/>
      <c r="CD371" s="383" t="str">
        <f t="shared" si="41"/>
        <v/>
      </c>
      <c r="CE371" s="383" t="str">
        <f t="shared" si="42"/>
        <v/>
      </c>
      <c r="CF371" s="383"/>
      <c r="CG371" s="147"/>
    </row>
    <row r="372" spans="1:85" s="139" customFormat="1" ht="39.75" customHeight="1">
      <c r="A372" s="126"/>
      <c r="B372" s="128"/>
      <c r="C372" s="128"/>
      <c r="D372" s="128"/>
      <c r="E372" s="129"/>
      <c r="F372" s="129"/>
      <c r="G372" s="129"/>
      <c r="H372" s="130"/>
      <c r="I372" s="129"/>
      <c r="J372" s="131"/>
      <c r="K372" s="129"/>
      <c r="L372" s="94"/>
      <c r="M372" s="94"/>
      <c r="N372" s="94"/>
      <c r="O372" s="94"/>
      <c r="P372" s="94"/>
      <c r="Q372" s="94"/>
      <c r="R372" s="94"/>
      <c r="S372" s="94"/>
      <c r="T372" s="98"/>
      <c r="U372" s="129"/>
      <c r="V372" s="98"/>
      <c r="W372" s="129"/>
      <c r="X372" s="129"/>
      <c r="Y372" s="132"/>
      <c r="Z372" s="133"/>
      <c r="AA372" s="133"/>
      <c r="AB372" s="133"/>
      <c r="AC372" s="134"/>
      <c r="AD372" s="133"/>
      <c r="AE372" s="380"/>
      <c r="AF372" s="133"/>
      <c r="AG372" s="133"/>
      <c r="AH372" s="133"/>
      <c r="AI372" s="133"/>
      <c r="AJ372" s="133"/>
      <c r="AK372" s="133"/>
      <c r="AL372" s="133"/>
      <c r="AM372" s="133"/>
      <c r="AN372" s="133"/>
      <c r="AO372" s="133"/>
      <c r="AP372" s="133"/>
      <c r="AQ372" s="129"/>
      <c r="AR372" s="129"/>
      <c r="AS372" s="135"/>
      <c r="AT372" s="135"/>
      <c r="AU372" s="85"/>
      <c r="AV372" s="137"/>
      <c r="AW372" s="138"/>
      <c r="AX372" s="135"/>
      <c r="AY372" s="135"/>
      <c r="AZ372" s="135"/>
      <c r="BA372" s="135"/>
      <c r="BB372" s="135"/>
      <c r="BC372" s="135"/>
      <c r="BD372" s="135"/>
      <c r="BE372" s="135"/>
      <c r="BF372" s="135"/>
      <c r="BH372" s="150"/>
      <c r="BI372" s="148"/>
      <c r="BJ372" s="148"/>
      <c r="BK372" s="143"/>
      <c r="BN372" s="148"/>
      <c r="BO372" s="148"/>
      <c r="BP372" s="156"/>
      <c r="BV372" s="371"/>
      <c r="BW372" s="371"/>
      <c r="BX372" s="371"/>
      <c r="BY372" s="371"/>
      <c r="BZ372" s="371"/>
      <c r="CA372" s="371"/>
      <c r="CB372" s="371"/>
      <c r="CC372" s="150"/>
      <c r="CD372" s="383" t="str">
        <f t="shared" si="41"/>
        <v/>
      </c>
      <c r="CE372" s="383" t="str">
        <f t="shared" si="42"/>
        <v/>
      </c>
      <c r="CF372" s="383"/>
      <c r="CG372" s="147"/>
    </row>
    <row r="373" spans="1:85" s="139" customFormat="1" ht="39.75" customHeight="1">
      <c r="A373" s="126"/>
      <c r="B373" s="128"/>
      <c r="C373" s="128"/>
      <c r="D373" s="128"/>
      <c r="E373" s="129"/>
      <c r="F373" s="129"/>
      <c r="G373" s="129"/>
      <c r="H373" s="130"/>
      <c r="I373" s="129"/>
      <c r="J373" s="131"/>
      <c r="K373" s="129"/>
      <c r="L373" s="94"/>
      <c r="M373" s="94"/>
      <c r="N373" s="94"/>
      <c r="O373" s="94"/>
      <c r="P373" s="94"/>
      <c r="Q373" s="94"/>
      <c r="R373" s="94"/>
      <c r="S373" s="94"/>
      <c r="T373" s="98"/>
      <c r="U373" s="129"/>
      <c r="V373" s="98"/>
      <c r="W373" s="129"/>
      <c r="X373" s="129"/>
      <c r="Y373" s="132"/>
      <c r="Z373" s="133"/>
      <c r="AA373" s="133"/>
      <c r="AB373" s="133"/>
      <c r="AC373" s="134"/>
      <c r="AD373" s="133"/>
      <c r="AE373" s="380"/>
      <c r="AF373" s="133"/>
      <c r="AG373" s="133"/>
      <c r="AH373" s="133"/>
      <c r="AI373" s="133"/>
      <c r="AJ373" s="133"/>
      <c r="AK373" s="133"/>
      <c r="AL373" s="133"/>
      <c r="AM373" s="133"/>
      <c r="AN373" s="133"/>
      <c r="AO373" s="133"/>
      <c r="AP373" s="133"/>
      <c r="AQ373" s="129"/>
      <c r="AR373" s="129"/>
      <c r="AS373" s="135"/>
      <c r="AT373" s="135"/>
      <c r="AU373" s="85"/>
      <c r="AV373" s="137"/>
      <c r="AW373" s="138"/>
      <c r="AX373" s="135"/>
      <c r="AY373" s="135"/>
      <c r="AZ373" s="135"/>
      <c r="BA373" s="135"/>
      <c r="BB373" s="135"/>
      <c r="BC373" s="135"/>
      <c r="BD373" s="135"/>
      <c r="BE373" s="135"/>
      <c r="BF373" s="135"/>
      <c r="BG373" s="143"/>
      <c r="BH373" s="150"/>
      <c r="BI373" s="148"/>
      <c r="BJ373" s="148"/>
      <c r="BK373" s="143"/>
      <c r="BN373" s="148"/>
      <c r="BO373" s="148"/>
      <c r="BP373" s="156"/>
      <c r="BV373" s="371"/>
      <c r="BW373" s="371"/>
      <c r="BX373" s="371"/>
      <c r="BY373" s="371"/>
      <c r="BZ373" s="371"/>
      <c r="CA373" s="371"/>
      <c r="CB373" s="371"/>
      <c r="CC373" s="150"/>
      <c r="CD373" s="383" t="str">
        <f t="shared" si="41"/>
        <v/>
      </c>
      <c r="CE373" s="383" t="str">
        <f t="shared" si="42"/>
        <v/>
      </c>
      <c r="CF373" s="383"/>
      <c r="CG373" s="147"/>
    </row>
    <row r="374" spans="1:85" s="139" customFormat="1" ht="39.75" customHeight="1">
      <c r="A374" s="126"/>
      <c r="B374" s="128"/>
      <c r="C374" s="128"/>
      <c r="D374" s="128"/>
      <c r="E374" s="129"/>
      <c r="F374" s="129"/>
      <c r="G374" s="129"/>
      <c r="H374" s="130"/>
      <c r="I374" s="129"/>
      <c r="J374" s="131"/>
      <c r="K374" s="129"/>
      <c r="L374" s="94"/>
      <c r="M374" s="94"/>
      <c r="N374" s="94"/>
      <c r="O374" s="94"/>
      <c r="P374" s="94"/>
      <c r="Q374" s="94"/>
      <c r="R374" s="94"/>
      <c r="S374" s="94"/>
      <c r="T374" s="98"/>
      <c r="U374" s="129"/>
      <c r="V374" s="98"/>
      <c r="W374" s="129"/>
      <c r="X374" s="129"/>
      <c r="Y374" s="132"/>
      <c r="Z374" s="133"/>
      <c r="AA374" s="133"/>
      <c r="AB374" s="133"/>
      <c r="AC374" s="134"/>
      <c r="AD374" s="133"/>
      <c r="AE374" s="380"/>
      <c r="AF374" s="133"/>
      <c r="AG374" s="133"/>
      <c r="AH374" s="133"/>
      <c r="AI374" s="133"/>
      <c r="AJ374" s="133"/>
      <c r="AK374" s="133"/>
      <c r="AL374" s="133"/>
      <c r="AM374" s="133"/>
      <c r="AN374" s="133"/>
      <c r="AO374" s="133"/>
      <c r="AP374" s="133"/>
      <c r="AQ374" s="129"/>
      <c r="AR374" s="129"/>
      <c r="AS374" s="135"/>
      <c r="AT374" s="135"/>
      <c r="AU374" s="85"/>
      <c r="AV374" s="137"/>
      <c r="AW374" s="138"/>
      <c r="AX374" s="135"/>
      <c r="AY374" s="135"/>
      <c r="AZ374" s="135"/>
      <c r="BA374" s="135"/>
      <c r="BB374" s="135"/>
      <c r="BC374" s="135"/>
      <c r="BD374" s="135"/>
      <c r="BE374" s="135"/>
      <c r="BF374" s="135"/>
      <c r="BG374" s="143"/>
      <c r="BH374" s="150"/>
      <c r="BI374" s="148"/>
      <c r="BJ374" s="148"/>
      <c r="BK374" s="143"/>
      <c r="BN374" s="148"/>
      <c r="BO374" s="148"/>
      <c r="BP374" s="156"/>
      <c r="BV374" s="371"/>
      <c r="BW374" s="371"/>
      <c r="BX374" s="371"/>
      <c r="BY374" s="371"/>
      <c r="BZ374" s="371"/>
      <c r="CA374" s="371"/>
      <c r="CB374" s="371"/>
      <c r="CC374" s="150"/>
      <c r="CD374" s="383" t="str">
        <f t="shared" si="41"/>
        <v/>
      </c>
      <c r="CE374" s="383" t="str">
        <f t="shared" si="42"/>
        <v/>
      </c>
      <c r="CF374" s="383"/>
      <c r="CG374" s="147"/>
    </row>
    <row r="375" spans="1:85" s="139" customFormat="1" ht="39.75" customHeight="1">
      <c r="A375" s="126"/>
      <c r="B375" s="128"/>
      <c r="C375" s="128"/>
      <c r="D375" s="128"/>
      <c r="E375" s="129"/>
      <c r="F375" s="129"/>
      <c r="G375" s="129"/>
      <c r="H375" s="130"/>
      <c r="I375" s="129"/>
      <c r="J375" s="131"/>
      <c r="K375" s="129"/>
      <c r="L375" s="94"/>
      <c r="M375" s="94"/>
      <c r="N375" s="94"/>
      <c r="O375" s="94"/>
      <c r="P375" s="94"/>
      <c r="Q375" s="94"/>
      <c r="R375" s="94"/>
      <c r="S375" s="94"/>
      <c r="T375" s="98"/>
      <c r="U375" s="129"/>
      <c r="V375" s="98"/>
      <c r="W375" s="129"/>
      <c r="X375" s="129"/>
      <c r="Y375" s="132"/>
      <c r="Z375" s="133"/>
      <c r="AA375" s="133"/>
      <c r="AB375" s="133"/>
      <c r="AC375" s="134"/>
      <c r="AD375" s="133"/>
      <c r="AE375" s="380"/>
      <c r="AF375" s="133"/>
      <c r="AG375" s="133"/>
      <c r="AH375" s="133"/>
      <c r="AI375" s="133"/>
      <c r="AJ375" s="133"/>
      <c r="AK375" s="133"/>
      <c r="AL375" s="133"/>
      <c r="AM375" s="133"/>
      <c r="AN375" s="133"/>
      <c r="AO375" s="133"/>
      <c r="AP375" s="133"/>
      <c r="AQ375" s="129"/>
      <c r="AR375" s="129"/>
      <c r="AS375" s="135"/>
      <c r="AT375" s="135"/>
      <c r="AU375" s="85"/>
      <c r="AV375" s="137"/>
      <c r="AW375" s="138"/>
      <c r="AX375" s="135"/>
      <c r="AY375" s="135"/>
      <c r="AZ375" s="135"/>
      <c r="BA375" s="135"/>
      <c r="BB375" s="135"/>
      <c r="BC375" s="135"/>
      <c r="BD375" s="135"/>
      <c r="BE375" s="135"/>
      <c r="BF375" s="135"/>
      <c r="BG375" s="143"/>
      <c r="BH375" s="150"/>
      <c r="BI375" s="148"/>
      <c r="BJ375" s="148"/>
      <c r="BK375" s="143"/>
      <c r="BN375" s="148"/>
      <c r="BO375" s="148"/>
      <c r="BP375" s="156"/>
      <c r="BV375" s="371"/>
      <c r="BW375" s="371"/>
      <c r="BX375" s="371"/>
      <c r="BY375" s="371"/>
      <c r="BZ375" s="371"/>
      <c r="CA375" s="371"/>
      <c r="CB375" s="371"/>
      <c r="CC375" s="150"/>
      <c r="CD375" s="383" t="str">
        <f t="shared" si="41"/>
        <v/>
      </c>
      <c r="CE375" s="383" t="str">
        <f t="shared" si="42"/>
        <v/>
      </c>
      <c r="CF375" s="383"/>
      <c r="CG375" s="147"/>
    </row>
    <row r="376" spans="1:85" s="139" customFormat="1" ht="39.75" customHeight="1">
      <c r="A376" s="126"/>
      <c r="B376" s="128"/>
      <c r="C376" s="128"/>
      <c r="D376" s="128"/>
      <c r="E376" s="129"/>
      <c r="F376" s="129"/>
      <c r="G376" s="129"/>
      <c r="H376" s="130"/>
      <c r="I376" s="129"/>
      <c r="J376" s="131"/>
      <c r="K376" s="129"/>
      <c r="L376" s="94"/>
      <c r="M376" s="94"/>
      <c r="N376" s="94"/>
      <c r="O376" s="94"/>
      <c r="P376" s="94"/>
      <c r="Q376" s="94"/>
      <c r="R376" s="94"/>
      <c r="S376" s="94"/>
      <c r="T376" s="98"/>
      <c r="U376" s="129"/>
      <c r="V376" s="98"/>
      <c r="W376" s="129"/>
      <c r="X376" s="129"/>
      <c r="Y376" s="132"/>
      <c r="Z376" s="133"/>
      <c r="AA376" s="133"/>
      <c r="AB376" s="133"/>
      <c r="AC376" s="134"/>
      <c r="AD376" s="133"/>
      <c r="AE376" s="380"/>
      <c r="AF376" s="133"/>
      <c r="AG376" s="133"/>
      <c r="AH376" s="133"/>
      <c r="AI376" s="133"/>
      <c r="AJ376" s="133"/>
      <c r="AK376" s="133"/>
      <c r="AL376" s="133"/>
      <c r="AM376" s="133"/>
      <c r="AN376" s="133"/>
      <c r="AO376" s="133"/>
      <c r="AP376" s="133"/>
      <c r="AQ376" s="129"/>
      <c r="AR376" s="129"/>
      <c r="AS376" s="135"/>
      <c r="AT376" s="135"/>
      <c r="AU376" s="135"/>
      <c r="AV376" s="137"/>
      <c r="AW376" s="138"/>
      <c r="AX376" s="135"/>
      <c r="AY376" s="135"/>
      <c r="AZ376" s="135"/>
      <c r="BA376" s="135"/>
      <c r="BB376" s="135"/>
      <c r="BC376" s="135"/>
      <c r="BD376" s="135"/>
      <c r="BE376" s="135"/>
      <c r="BF376" s="135"/>
      <c r="BG376" s="143"/>
      <c r="BH376" s="150"/>
      <c r="BI376" s="129"/>
      <c r="BJ376" s="129"/>
      <c r="BK376" s="150"/>
      <c r="BN376" s="148"/>
      <c r="BO376" s="148"/>
      <c r="BP376" s="156"/>
      <c r="BV376" s="371"/>
      <c r="BW376" s="371"/>
      <c r="BX376" s="371"/>
      <c r="BY376" s="371"/>
      <c r="BZ376" s="371"/>
      <c r="CA376" s="371"/>
      <c r="CB376" s="371"/>
      <c r="CC376" s="150"/>
      <c r="CD376" s="383" t="str">
        <f t="shared" si="41"/>
        <v/>
      </c>
      <c r="CE376" s="383" t="str">
        <f t="shared" si="42"/>
        <v/>
      </c>
      <c r="CF376" s="383"/>
      <c r="CG376" s="147"/>
    </row>
    <row r="377" spans="1:85" s="139" customFormat="1" ht="39.75" customHeight="1">
      <c r="A377" s="126"/>
      <c r="B377" s="128"/>
      <c r="C377" s="128"/>
      <c r="D377" s="128"/>
      <c r="E377" s="129"/>
      <c r="F377" s="129"/>
      <c r="G377" s="129"/>
      <c r="H377" s="130"/>
      <c r="I377" s="129"/>
      <c r="J377" s="130"/>
      <c r="K377" s="130"/>
      <c r="L377" s="94"/>
      <c r="M377" s="94"/>
      <c r="N377" s="94"/>
      <c r="O377" s="94"/>
      <c r="P377" s="94"/>
      <c r="Q377" s="94"/>
      <c r="R377" s="94"/>
      <c r="S377" s="94"/>
      <c r="T377" s="98"/>
      <c r="U377" s="94"/>
      <c r="V377" s="98"/>
      <c r="W377" s="129"/>
      <c r="X377" s="129"/>
      <c r="Y377" s="132"/>
      <c r="Z377" s="133"/>
      <c r="AA377" s="133"/>
      <c r="AB377" s="133"/>
      <c r="AC377" s="133"/>
      <c r="AD377" s="133"/>
      <c r="AE377" s="380"/>
      <c r="AF377" s="133"/>
      <c r="AG377" s="133"/>
      <c r="AH377" s="133"/>
      <c r="AI377" s="133"/>
      <c r="AJ377" s="133"/>
      <c r="AK377" s="133"/>
      <c r="AL377" s="133"/>
      <c r="AM377" s="133"/>
      <c r="AN377" s="133"/>
      <c r="AO377" s="133"/>
      <c r="AP377" s="133"/>
      <c r="AQ377" s="129"/>
      <c r="AR377" s="129"/>
      <c r="AS377" s="135"/>
      <c r="AT377" s="135"/>
      <c r="AU377" s="135"/>
      <c r="AV377" s="137"/>
      <c r="AW377" s="138"/>
      <c r="AX377" s="135"/>
      <c r="AY377" s="135"/>
      <c r="AZ377" s="135"/>
      <c r="BA377" s="135"/>
      <c r="BB377" s="135"/>
      <c r="BC377" s="135"/>
      <c r="BD377" s="135"/>
      <c r="BE377" s="135"/>
      <c r="BF377" s="135"/>
      <c r="BG377" s="143"/>
      <c r="BH377" s="150"/>
      <c r="BI377" s="129"/>
      <c r="BJ377" s="129"/>
      <c r="BK377" s="150"/>
      <c r="BN377" s="148"/>
      <c r="BO377" s="148"/>
      <c r="BP377" s="156"/>
      <c r="BV377" s="371"/>
      <c r="BW377" s="371"/>
      <c r="BX377" s="371"/>
      <c r="BY377" s="371"/>
      <c r="BZ377" s="371"/>
      <c r="CA377" s="371"/>
      <c r="CB377" s="371"/>
      <c r="CC377" s="150"/>
      <c r="CD377" s="383" t="str">
        <f t="shared" si="41"/>
        <v/>
      </c>
      <c r="CE377" s="383" t="str">
        <f t="shared" si="42"/>
        <v/>
      </c>
      <c r="CF377" s="383"/>
      <c r="CG377" s="147"/>
    </row>
    <row r="378" spans="1:85" s="139" customFormat="1" ht="39.75" customHeight="1">
      <c r="A378" s="126"/>
      <c r="B378" s="128"/>
      <c r="C378" s="128"/>
      <c r="D378" s="128"/>
      <c r="E378" s="129"/>
      <c r="F378" s="129"/>
      <c r="G378" s="129"/>
      <c r="H378" s="130"/>
      <c r="I378" s="129"/>
      <c r="J378" s="130"/>
      <c r="K378" s="130"/>
      <c r="L378" s="94"/>
      <c r="M378" s="94"/>
      <c r="N378" s="94"/>
      <c r="O378" s="94"/>
      <c r="P378" s="94"/>
      <c r="Q378" s="94"/>
      <c r="R378" s="94"/>
      <c r="S378" s="94"/>
      <c r="T378" s="98"/>
      <c r="U378" s="94"/>
      <c r="V378" s="98"/>
      <c r="W378" s="129"/>
      <c r="X378" s="129"/>
      <c r="Y378" s="132"/>
      <c r="Z378" s="133"/>
      <c r="AA378" s="133"/>
      <c r="AB378" s="133"/>
      <c r="AC378" s="133"/>
      <c r="AD378" s="133"/>
      <c r="AE378" s="380"/>
      <c r="AF378" s="133"/>
      <c r="AG378" s="133"/>
      <c r="AH378" s="133"/>
      <c r="AI378" s="133"/>
      <c r="AJ378" s="133"/>
      <c r="AK378" s="133"/>
      <c r="AL378" s="133"/>
      <c r="AM378" s="133"/>
      <c r="AN378" s="133"/>
      <c r="AO378" s="133"/>
      <c r="AP378" s="133"/>
      <c r="AQ378" s="129"/>
      <c r="AR378" s="129"/>
      <c r="AS378" s="135"/>
      <c r="AT378" s="135"/>
      <c r="AU378" s="135"/>
      <c r="AV378" s="137"/>
      <c r="AW378" s="138"/>
      <c r="AX378" s="135"/>
      <c r="AY378" s="135"/>
      <c r="AZ378" s="135"/>
      <c r="BA378" s="135"/>
      <c r="BB378" s="135"/>
      <c r="BC378" s="135"/>
      <c r="BD378" s="135"/>
      <c r="BE378" s="135"/>
      <c r="BF378" s="135"/>
      <c r="BG378" s="143"/>
      <c r="BH378" s="150"/>
      <c r="BI378" s="129"/>
      <c r="BJ378" s="129"/>
      <c r="BK378" s="150"/>
      <c r="BN378" s="148"/>
      <c r="BO378" s="148"/>
      <c r="BP378" s="156"/>
      <c r="BV378" s="371"/>
      <c r="BW378" s="371"/>
      <c r="BX378" s="371"/>
      <c r="BY378" s="371"/>
      <c r="BZ378" s="371"/>
      <c r="CA378" s="371"/>
      <c r="CB378" s="371"/>
      <c r="CC378" s="150"/>
      <c r="CD378" s="383" t="str">
        <f t="shared" si="41"/>
        <v/>
      </c>
      <c r="CE378" s="383" t="str">
        <f t="shared" si="42"/>
        <v/>
      </c>
      <c r="CF378" s="383"/>
      <c r="CG378" s="147"/>
    </row>
    <row r="379" spans="1:85" s="139" customFormat="1" ht="39.75" customHeight="1">
      <c r="A379" s="126"/>
      <c r="B379" s="128"/>
      <c r="C379" s="128"/>
      <c r="D379" s="128"/>
      <c r="E379" s="129"/>
      <c r="F379" s="129"/>
      <c r="G379" s="129"/>
      <c r="H379" s="130"/>
      <c r="I379" s="130"/>
      <c r="J379" s="130"/>
      <c r="K379" s="130"/>
      <c r="L379" s="94"/>
      <c r="M379" s="94"/>
      <c r="N379" s="94"/>
      <c r="O379" s="94"/>
      <c r="P379" s="94"/>
      <c r="Q379" s="94"/>
      <c r="R379" s="94"/>
      <c r="S379" s="94"/>
      <c r="T379" s="98"/>
      <c r="U379" s="94"/>
      <c r="V379" s="98"/>
      <c r="W379" s="129"/>
      <c r="X379" s="129"/>
      <c r="Y379" s="132"/>
      <c r="Z379" s="133"/>
      <c r="AA379" s="133"/>
      <c r="AB379" s="133"/>
      <c r="AC379" s="133"/>
      <c r="AD379" s="133"/>
      <c r="AE379" s="380"/>
      <c r="AF379" s="133"/>
      <c r="AG379" s="133"/>
      <c r="AH379" s="133"/>
      <c r="AI379" s="133"/>
      <c r="AJ379" s="133"/>
      <c r="AK379" s="133"/>
      <c r="AL379" s="133"/>
      <c r="AM379" s="133"/>
      <c r="AN379" s="133"/>
      <c r="AO379" s="133"/>
      <c r="AP379" s="133"/>
      <c r="AQ379" s="129"/>
      <c r="AR379" s="129"/>
      <c r="AS379" s="135"/>
      <c r="AT379" s="135"/>
      <c r="AU379" s="135"/>
      <c r="AV379" s="137"/>
      <c r="AW379" s="138"/>
      <c r="AX379" s="135"/>
      <c r="AY379" s="135"/>
      <c r="AZ379" s="135"/>
      <c r="BA379" s="135"/>
      <c r="BB379" s="135"/>
      <c r="BC379" s="135"/>
      <c r="BD379" s="135"/>
      <c r="BE379" s="135"/>
      <c r="BF379" s="135"/>
      <c r="BG379" s="143"/>
      <c r="BH379" s="150"/>
      <c r="BI379" s="129"/>
      <c r="BJ379" s="129"/>
      <c r="BK379" s="150"/>
      <c r="BN379" s="148"/>
      <c r="BO379" s="148"/>
      <c r="BP379" s="156"/>
      <c r="BV379" s="371"/>
      <c r="BW379" s="371"/>
      <c r="BX379" s="371"/>
      <c r="BY379" s="371"/>
      <c r="BZ379" s="371"/>
      <c r="CA379" s="371"/>
      <c r="CB379" s="371"/>
      <c r="CC379" s="147"/>
      <c r="CD379" s="147"/>
      <c r="CE379" s="147"/>
      <c r="CF379" s="147"/>
      <c r="CG379" s="147"/>
    </row>
    <row r="380" spans="1:85" s="139" customFormat="1" ht="36" customHeight="1">
      <c r="A380" s="126"/>
      <c r="B380" s="128"/>
      <c r="C380" s="128"/>
      <c r="D380" s="128"/>
      <c r="E380" s="129"/>
      <c r="F380" s="129"/>
      <c r="G380" s="129"/>
      <c r="H380" s="130"/>
      <c r="I380" s="130"/>
      <c r="J380" s="130"/>
      <c r="K380" s="130"/>
      <c r="L380" s="94"/>
      <c r="M380" s="94"/>
      <c r="N380" s="94"/>
      <c r="O380" s="94"/>
      <c r="P380" s="94"/>
      <c r="Q380" s="94"/>
      <c r="R380" s="94"/>
      <c r="S380" s="94"/>
      <c r="T380" s="98"/>
      <c r="U380" s="94"/>
      <c r="V380" s="98"/>
      <c r="W380" s="129"/>
      <c r="X380" s="129"/>
      <c r="Y380" s="132"/>
      <c r="Z380" s="133"/>
      <c r="AA380" s="133"/>
      <c r="AB380" s="133"/>
      <c r="AC380" s="133"/>
      <c r="AD380" s="133"/>
      <c r="AE380" s="380"/>
      <c r="AF380" s="133"/>
      <c r="AG380" s="133"/>
      <c r="AH380" s="133"/>
      <c r="AI380" s="133"/>
      <c r="AJ380" s="133"/>
      <c r="AK380" s="133"/>
      <c r="AL380" s="133"/>
      <c r="AM380" s="133"/>
      <c r="AN380" s="133"/>
      <c r="AO380" s="133"/>
      <c r="AP380" s="133"/>
      <c r="AQ380" s="129"/>
      <c r="AR380" s="129"/>
      <c r="AS380" s="135"/>
      <c r="AT380" s="135"/>
      <c r="AU380" s="135"/>
      <c r="AV380" s="137"/>
      <c r="AW380" s="138"/>
      <c r="AX380" s="135"/>
      <c r="AY380" s="135"/>
      <c r="AZ380" s="135"/>
      <c r="BA380" s="135"/>
      <c r="BB380" s="135"/>
      <c r="BC380" s="135"/>
      <c r="BD380" s="135"/>
      <c r="BE380" s="135"/>
      <c r="BF380" s="135"/>
      <c r="BG380" s="143"/>
      <c r="BH380" s="150"/>
      <c r="BI380" s="129"/>
      <c r="BJ380" s="129"/>
      <c r="BK380" s="150"/>
      <c r="BN380" s="148"/>
      <c r="BO380" s="148"/>
      <c r="BP380" s="156"/>
      <c r="BV380" s="371"/>
      <c r="BW380" s="371"/>
      <c r="BX380" s="371"/>
      <c r="BY380" s="371"/>
      <c r="BZ380" s="371"/>
      <c r="CA380" s="371"/>
      <c r="CB380" s="371"/>
      <c r="CC380" s="147"/>
      <c r="CD380" s="147"/>
      <c r="CE380" s="147"/>
      <c r="CF380" s="147"/>
      <c r="CG380" s="147"/>
    </row>
    <row r="381" spans="1:85" s="139" customFormat="1" ht="36" customHeight="1">
      <c r="A381" s="126"/>
      <c r="B381" s="128"/>
      <c r="C381" s="128"/>
      <c r="D381" s="128"/>
      <c r="E381" s="129"/>
      <c r="F381" s="129"/>
      <c r="G381" s="129"/>
      <c r="H381" s="130"/>
      <c r="I381" s="130"/>
      <c r="J381" s="130"/>
      <c r="K381" s="130"/>
      <c r="L381" s="94"/>
      <c r="M381" s="94"/>
      <c r="N381" s="94"/>
      <c r="O381" s="94"/>
      <c r="P381" s="94"/>
      <c r="Q381" s="94"/>
      <c r="R381" s="94"/>
      <c r="S381" s="94"/>
      <c r="T381" s="98"/>
      <c r="U381" s="94"/>
      <c r="V381" s="98"/>
      <c r="W381" s="129"/>
      <c r="X381" s="129"/>
      <c r="Y381" s="132"/>
      <c r="Z381" s="133"/>
      <c r="AA381" s="133"/>
      <c r="AB381" s="133"/>
      <c r="AC381" s="133"/>
      <c r="AD381" s="133"/>
      <c r="AE381" s="380"/>
      <c r="AF381" s="133"/>
      <c r="AG381" s="133"/>
      <c r="AH381" s="133"/>
      <c r="AI381" s="133"/>
      <c r="AJ381" s="133"/>
      <c r="AK381" s="133"/>
      <c r="AL381" s="133"/>
      <c r="AM381" s="133"/>
      <c r="AN381" s="133"/>
      <c r="AO381" s="133"/>
      <c r="AP381" s="133"/>
      <c r="AQ381" s="129"/>
      <c r="AR381" s="129"/>
      <c r="AS381" s="135"/>
      <c r="AT381" s="135"/>
      <c r="AU381" s="135"/>
      <c r="AV381" s="137"/>
      <c r="AW381" s="138"/>
      <c r="AX381" s="135"/>
      <c r="AY381" s="135"/>
      <c r="AZ381" s="135"/>
      <c r="BA381" s="135"/>
      <c r="BB381" s="135"/>
      <c r="BC381" s="135"/>
      <c r="BD381" s="135"/>
      <c r="BE381" s="135"/>
      <c r="BF381" s="135"/>
      <c r="BG381" s="143"/>
      <c r="BH381" s="150"/>
      <c r="BI381" s="129"/>
      <c r="BJ381" s="129"/>
      <c r="BK381" s="150"/>
      <c r="BN381" s="148"/>
      <c r="BO381" s="148"/>
      <c r="BP381" s="156"/>
      <c r="BV381" s="371"/>
      <c r="BW381" s="371"/>
      <c r="BX381" s="371"/>
      <c r="BY381" s="371"/>
      <c r="BZ381" s="371"/>
      <c r="CA381" s="371"/>
      <c r="CB381" s="371"/>
      <c r="CC381" s="147"/>
      <c r="CD381" s="147"/>
      <c r="CE381" s="147"/>
      <c r="CF381" s="147"/>
      <c r="CG381" s="147"/>
    </row>
    <row r="382" spans="1:85" s="139" customFormat="1" ht="39.75" customHeight="1">
      <c r="A382" s="126"/>
      <c r="B382" s="128"/>
      <c r="C382" s="128"/>
      <c r="D382" s="128"/>
      <c r="E382" s="129"/>
      <c r="F382" s="129"/>
      <c r="G382" s="129"/>
      <c r="H382" s="129"/>
      <c r="I382" s="129"/>
      <c r="J382" s="129"/>
      <c r="K382" s="129"/>
      <c r="L382" s="94"/>
      <c r="M382" s="94"/>
      <c r="N382" s="94"/>
      <c r="O382" s="94"/>
      <c r="P382" s="94"/>
      <c r="Q382" s="94"/>
      <c r="R382" s="94"/>
      <c r="S382" s="94"/>
      <c r="T382" s="98"/>
      <c r="U382" s="129"/>
      <c r="V382" s="98"/>
      <c r="W382" s="129"/>
      <c r="X382" s="129"/>
      <c r="Y382" s="132"/>
      <c r="Z382" s="133"/>
      <c r="AA382" s="133"/>
      <c r="AB382" s="133"/>
      <c r="AC382" s="133"/>
      <c r="AD382" s="133"/>
      <c r="AE382" s="380"/>
      <c r="AF382" s="133"/>
      <c r="AG382" s="133"/>
      <c r="AH382" s="133"/>
      <c r="AI382" s="133"/>
      <c r="AJ382" s="133"/>
      <c r="AK382" s="133"/>
      <c r="AL382" s="133"/>
      <c r="AM382" s="133"/>
      <c r="AN382" s="133"/>
      <c r="AO382" s="133"/>
      <c r="AP382" s="133"/>
      <c r="AQ382" s="129"/>
      <c r="AR382" s="129"/>
      <c r="AS382" s="135"/>
      <c r="AT382" s="135"/>
      <c r="AU382" s="135"/>
      <c r="AV382" s="137"/>
      <c r="AW382" s="138"/>
      <c r="AX382" s="135"/>
      <c r="AY382" s="135"/>
      <c r="AZ382" s="135"/>
      <c r="BA382" s="135"/>
      <c r="BB382" s="135"/>
      <c r="BC382" s="135"/>
      <c r="BD382" s="135"/>
      <c r="BE382" s="135"/>
      <c r="BF382" s="135"/>
      <c r="BH382" s="150"/>
      <c r="BI382" s="129"/>
      <c r="BJ382" s="129"/>
      <c r="BK382" s="150"/>
      <c r="BN382" s="148"/>
      <c r="BO382" s="148"/>
      <c r="BP382" s="156"/>
      <c r="BV382" s="371"/>
      <c r="BW382" s="371"/>
      <c r="BX382" s="371"/>
      <c r="BY382" s="371"/>
      <c r="BZ382" s="371"/>
      <c r="CA382" s="371"/>
      <c r="CB382" s="371"/>
      <c r="CC382" s="147"/>
      <c r="CD382" s="147"/>
      <c r="CE382" s="147"/>
      <c r="CF382" s="147"/>
      <c r="CG382" s="147"/>
    </row>
    <row r="383" spans="1:85" s="139" customFormat="1" ht="39.75" customHeight="1">
      <c r="A383" s="126"/>
      <c r="B383" s="128"/>
      <c r="C383" s="128"/>
      <c r="D383" s="128"/>
      <c r="E383" s="129"/>
      <c r="F383" s="129"/>
      <c r="G383" s="129"/>
      <c r="H383" s="130"/>
      <c r="I383" s="130"/>
      <c r="J383" s="130"/>
      <c r="K383" s="130"/>
      <c r="L383" s="94"/>
      <c r="M383" s="94"/>
      <c r="N383" s="94"/>
      <c r="O383" s="94"/>
      <c r="P383" s="94"/>
      <c r="Q383" s="94"/>
      <c r="R383" s="94"/>
      <c r="S383" s="94"/>
      <c r="T383" s="98"/>
      <c r="U383" s="94"/>
      <c r="V383" s="98"/>
      <c r="W383" s="129"/>
      <c r="X383" s="129"/>
      <c r="Y383" s="132"/>
      <c r="Z383" s="133"/>
      <c r="AA383" s="133"/>
      <c r="AB383" s="133"/>
      <c r="AC383" s="133"/>
      <c r="AD383" s="133"/>
      <c r="AE383" s="380"/>
      <c r="AF383" s="133"/>
      <c r="AG383" s="133"/>
      <c r="AH383" s="133"/>
      <c r="AI383" s="133"/>
      <c r="AJ383" s="133"/>
      <c r="AK383" s="133"/>
      <c r="AL383" s="133"/>
      <c r="AM383" s="133"/>
      <c r="AN383" s="133"/>
      <c r="AO383" s="133"/>
      <c r="AP383" s="133"/>
      <c r="AQ383" s="129"/>
      <c r="AR383" s="129"/>
      <c r="AS383" s="135"/>
      <c r="AT383" s="135"/>
      <c r="AU383" s="135"/>
      <c r="AV383" s="137"/>
      <c r="AW383" s="138"/>
      <c r="AX383" s="135"/>
      <c r="AY383" s="135"/>
      <c r="AZ383" s="135"/>
      <c r="BA383" s="135"/>
      <c r="BB383" s="135"/>
      <c r="BC383" s="135"/>
      <c r="BD383" s="135"/>
      <c r="BE383" s="135"/>
      <c r="BF383" s="135"/>
      <c r="BH383" s="150"/>
      <c r="BI383" s="129"/>
      <c r="BJ383" s="129"/>
      <c r="BK383" s="150"/>
      <c r="BN383" s="148"/>
      <c r="BO383" s="148"/>
      <c r="BP383" s="156"/>
      <c r="BV383" s="371"/>
      <c r="BW383" s="371"/>
      <c r="BX383" s="371"/>
      <c r="BY383" s="371"/>
      <c r="BZ383" s="371"/>
      <c r="CA383" s="371"/>
      <c r="CB383" s="371"/>
      <c r="CC383" s="147"/>
      <c r="CD383" s="147"/>
      <c r="CE383" s="147"/>
      <c r="CF383" s="147"/>
      <c r="CG383" s="147"/>
    </row>
    <row r="384" spans="1:85" s="139" customFormat="1" ht="46.5" customHeight="1">
      <c r="A384" s="126"/>
      <c r="B384" s="128"/>
      <c r="C384" s="128"/>
      <c r="D384" s="128"/>
      <c r="E384" s="129"/>
      <c r="F384" s="129"/>
      <c r="G384" s="129"/>
      <c r="H384" s="130"/>
      <c r="I384" s="130"/>
      <c r="J384" s="130"/>
      <c r="K384" s="130"/>
      <c r="L384" s="94"/>
      <c r="M384" s="94"/>
      <c r="N384" s="94"/>
      <c r="O384" s="94"/>
      <c r="P384" s="94"/>
      <c r="Q384" s="94"/>
      <c r="R384" s="94"/>
      <c r="S384" s="94"/>
      <c r="T384" s="98"/>
      <c r="U384" s="94"/>
      <c r="V384" s="98"/>
      <c r="W384" s="129"/>
      <c r="X384" s="129"/>
      <c r="Y384" s="132"/>
      <c r="Z384" s="133"/>
      <c r="AA384" s="133"/>
      <c r="AB384" s="133"/>
      <c r="AC384" s="133"/>
      <c r="AD384" s="133"/>
      <c r="AE384" s="380"/>
      <c r="AF384" s="133"/>
      <c r="AG384" s="133"/>
      <c r="AH384" s="133"/>
      <c r="AI384" s="133"/>
      <c r="AJ384" s="133"/>
      <c r="AK384" s="133"/>
      <c r="AL384" s="133"/>
      <c r="AM384" s="133"/>
      <c r="AN384" s="133"/>
      <c r="AO384" s="133"/>
      <c r="AP384" s="133"/>
      <c r="AQ384" s="129"/>
      <c r="AR384" s="129"/>
      <c r="AS384" s="135"/>
      <c r="AT384" s="135"/>
      <c r="AU384" s="135"/>
      <c r="AV384" s="137"/>
      <c r="AW384" s="138"/>
      <c r="AX384" s="135"/>
      <c r="AY384" s="135"/>
      <c r="AZ384" s="135"/>
      <c r="BA384" s="135"/>
      <c r="BB384" s="135"/>
      <c r="BC384" s="135"/>
      <c r="BD384" s="135"/>
      <c r="BE384" s="135"/>
      <c r="BF384" s="135"/>
      <c r="BG384" s="143"/>
      <c r="BH384" s="150"/>
      <c r="BI384" s="129"/>
      <c r="BJ384" s="129"/>
      <c r="BK384" s="150"/>
      <c r="BN384" s="148"/>
      <c r="BO384" s="148"/>
      <c r="BP384" s="156"/>
      <c r="BV384" s="371"/>
      <c r="BW384" s="371"/>
      <c r="BX384" s="371"/>
      <c r="BY384" s="371"/>
      <c r="BZ384" s="371"/>
      <c r="CA384" s="371"/>
      <c r="CB384" s="371"/>
      <c r="CC384" s="147"/>
      <c r="CD384" s="147"/>
      <c r="CE384" s="147"/>
      <c r="CF384" s="147"/>
      <c r="CG384" s="147"/>
    </row>
    <row r="385" spans="1:85" s="139" customFormat="1" ht="39.75" customHeight="1">
      <c r="A385" s="126"/>
      <c r="B385" s="128"/>
      <c r="C385" s="128"/>
      <c r="D385" s="128"/>
      <c r="E385" s="129"/>
      <c r="F385" s="129"/>
      <c r="G385" s="129"/>
      <c r="H385" s="168"/>
      <c r="I385" s="168"/>
      <c r="J385" s="168"/>
      <c r="K385" s="168"/>
      <c r="L385" s="94"/>
      <c r="M385" s="94"/>
      <c r="N385" s="94"/>
      <c r="O385" s="94"/>
      <c r="P385" s="94"/>
      <c r="Q385" s="94"/>
      <c r="R385" s="94"/>
      <c r="S385" s="94"/>
      <c r="T385" s="98"/>
      <c r="U385" s="94"/>
      <c r="V385" s="98"/>
      <c r="W385" s="94"/>
      <c r="X385" s="129"/>
      <c r="Y385" s="132"/>
      <c r="Z385" s="133"/>
      <c r="AA385" s="133"/>
      <c r="AB385" s="133"/>
      <c r="AC385" s="133"/>
      <c r="AD385" s="133"/>
      <c r="AE385" s="380"/>
      <c r="AF385" s="133"/>
      <c r="AG385" s="133"/>
      <c r="AH385" s="133"/>
      <c r="AI385" s="133"/>
      <c r="AJ385" s="133"/>
      <c r="AK385" s="133"/>
      <c r="AL385" s="133"/>
      <c r="AM385" s="133"/>
      <c r="AN385" s="133"/>
      <c r="AO385" s="133"/>
      <c r="AP385" s="133"/>
      <c r="AQ385" s="129"/>
      <c r="AR385" s="129"/>
      <c r="AS385" s="135"/>
      <c r="AT385" s="135"/>
      <c r="AU385" s="135"/>
      <c r="AV385" s="137"/>
      <c r="AW385" s="138"/>
      <c r="AX385" s="135"/>
      <c r="AY385" s="135"/>
      <c r="AZ385" s="135"/>
      <c r="BA385" s="135"/>
      <c r="BB385" s="135"/>
      <c r="BC385" s="135"/>
      <c r="BD385" s="135"/>
      <c r="BE385" s="135"/>
      <c r="BF385" s="135"/>
      <c r="BH385" s="150"/>
      <c r="BI385" s="129"/>
      <c r="BJ385" s="129"/>
      <c r="BK385" s="150"/>
      <c r="BN385" s="148"/>
      <c r="BO385" s="148"/>
      <c r="BP385" s="156"/>
      <c r="BV385" s="371"/>
      <c r="BW385" s="371"/>
      <c r="BX385" s="371"/>
      <c r="BY385" s="371"/>
      <c r="BZ385" s="371"/>
      <c r="CA385" s="371"/>
      <c r="CB385" s="371"/>
      <c r="CC385" s="147"/>
      <c r="CD385" s="147"/>
      <c r="CE385" s="147"/>
      <c r="CF385" s="147"/>
      <c r="CG385" s="147"/>
    </row>
    <row r="386" spans="1:85" s="139" customFormat="1" ht="39.75" customHeight="1">
      <c r="A386" s="126"/>
      <c r="B386" s="128"/>
      <c r="C386" s="128"/>
      <c r="D386" s="128"/>
      <c r="E386" s="129"/>
      <c r="F386" s="129"/>
      <c r="G386" s="129"/>
      <c r="H386" s="129"/>
      <c r="I386" s="129"/>
      <c r="J386" s="129"/>
      <c r="K386" s="129"/>
      <c r="L386" s="94"/>
      <c r="M386" s="94"/>
      <c r="N386" s="94"/>
      <c r="O386" s="94"/>
      <c r="P386" s="94"/>
      <c r="Q386" s="94"/>
      <c r="R386" s="94"/>
      <c r="S386" s="94"/>
      <c r="T386" s="98"/>
      <c r="U386" s="94"/>
      <c r="V386" s="98"/>
      <c r="W386" s="129"/>
      <c r="X386" s="129"/>
      <c r="Y386" s="132"/>
      <c r="Z386" s="133"/>
      <c r="AA386" s="133"/>
      <c r="AB386" s="133"/>
      <c r="AC386" s="133"/>
      <c r="AD386" s="133"/>
      <c r="AE386" s="380"/>
      <c r="AF386" s="133"/>
      <c r="AG386" s="133"/>
      <c r="AH386" s="133"/>
      <c r="AI386" s="133"/>
      <c r="AJ386" s="133"/>
      <c r="AK386" s="133"/>
      <c r="AL386" s="133"/>
      <c r="AM386" s="133"/>
      <c r="AN386" s="133"/>
      <c r="AO386" s="133"/>
      <c r="AP386" s="133"/>
      <c r="AQ386" s="129"/>
      <c r="AR386" s="129"/>
      <c r="AS386" s="135"/>
      <c r="AT386" s="135"/>
      <c r="AU386" s="135"/>
      <c r="AV386" s="137"/>
      <c r="AW386" s="138"/>
      <c r="AX386" s="135"/>
      <c r="AY386" s="135"/>
      <c r="AZ386" s="135"/>
      <c r="BA386" s="135"/>
      <c r="BB386" s="135"/>
      <c r="BC386" s="135"/>
      <c r="BD386" s="135"/>
      <c r="BE386" s="135"/>
      <c r="BF386" s="135"/>
      <c r="BH386" s="150"/>
      <c r="BI386" s="129"/>
      <c r="BJ386" s="129"/>
      <c r="BK386" s="150"/>
      <c r="BN386" s="148"/>
      <c r="BO386" s="148"/>
      <c r="BP386" s="156"/>
      <c r="BV386" s="371"/>
      <c r="BW386" s="371"/>
      <c r="BX386" s="371"/>
      <c r="BY386" s="371"/>
      <c r="BZ386" s="371"/>
      <c r="CA386" s="371"/>
      <c r="CB386" s="371"/>
      <c r="CC386" s="147"/>
      <c r="CD386" s="147"/>
      <c r="CE386" s="147"/>
      <c r="CF386" s="147"/>
      <c r="CG386" s="147"/>
    </row>
    <row r="387" spans="1:85" s="139" customFormat="1" ht="39.75" customHeight="1">
      <c r="A387" s="126"/>
      <c r="B387" s="128"/>
      <c r="C387" s="128"/>
      <c r="D387" s="128"/>
      <c r="E387" s="129"/>
      <c r="F387" s="129"/>
      <c r="G387" s="129"/>
      <c r="H387" s="130"/>
      <c r="I387" s="130"/>
      <c r="J387" s="130"/>
      <c r="K387" s="130"/>
      <c r="L387" s="94"/>
      <c r="M387" s="94"/>
      <c r="N387" s="94"/>
      <c r="O387" s="94"/>
      <c r="P387" s="94"/>
      <c r="Q387" s="94"/>
      <c r="R387" s="94"/>
      <c r="S387" s="94"/>
      <c r="T387" s="98"/>
      <c r="U387" s="94"/>
      <c r="V387" s="98"/>
      <c r="W387" s="94"/>
      <c r="X387" s="129"/>
      <c r="Y387" s="132"/>
      <c r="Z387" s="133"/>
      <c r="AA387" s="133"/>
      <c r="AB387" s="133"/>
      <c r="AC387" s="133"/>
      <c r="AD387" s="133"/>
      <c r="AE387" s="380"/>
      <c r="AF387" s="133"/>
      <c r="AG387" s="133"/>
      <c r="AH387" s="133"/>
      <c r="AI387" s="133"/>
      <c r="AJ387" s="133"/>
      <c r="AK387" s="133"/>
      <c r="AL387" s="133"/>
      <c r="AM387" s="133"/>
      <c r="AN387" s="133"/>
      <c r="AO387" s="133"/>
      <c r="AP387" s="133"/>
      <c r="AQ387" s="129"/>
      <c r="AR387" s="129"/>
      <c r="AS387" s="135"/>
      <c r="AT387" s="135"/>
      <c r="AU387" s="135"/>
      <c r="AV387" s="137"/>
      <c r="AW387" s="138"/>
      <c r="AX387" s="135"/>
      <c r="AY387" s="135"/>
      <c r="AZ387" s="135"/>
      <c r="BA387" s="135"/>
      <c r="BB387" s="135"/>
      <c r="BC387" s="135"/>
      <c r="BD387" s="135"/>
      <c r="BE387" s="135"/>
      <c r="BF387" s="135"/>
      <c r="BH387" s="150"/>
      <c r="BI387" s="129"/>
      <c r="BJ387" s="129"/>
      <c r="BK387" s="150"/>
      <c r="BN387" s="148"/>
      <c r="BO387" s="148"/>
      <c r="BP387" s="156"/>
      <c r="BV387" s="371"/>
      <c r="BW387" s="371"/>
      <c r="BX387" s="371"/>
      <c r="BY387" s="371"/>
      <c r="BZ387" s="371"/>
      <c r="CA387" s="371"/>
      <c r="CB387" s="371"/>
      <c r="CC387" s="147"/>
      <c r="CD387" s="147"/>
      <c r="CE387" s="147"/>
      <c r="CF387" s="147"/>
      <c r="CG387" s="147"/>
    </row>
    <row r="388" spans="1:85" s="139" customFormat="1" ht="39.75" customHeight="1">
      <c r="A388" s="126"/>
      <c r="B388" s="128"/>
      <c r="C388" s="128"/>
      <c r="D388" s="128"/>
      <c r="E388" s="129"/>
      <c r="F388" s="129"/>
      <c r="G388" s="129"/>
      <c r="H388" s="130"/>
      <c r="I388" s="130"/>
      <c r="J388" s="130"/>
      <c r="K388" s="130"/>
      <c r="L388" s="94"/>
      <c r="M388" s="94"/>
      <c r="N388" s="94"/>
      <c r="O388" s="94"/>
      <c r="P388" s="94"/>
      <c r="Q388" s="94"/>
      <c r="R388" s="94"/>
      <c r="S388" s="94"/>
      <c r="T388" s="98"/>
      <c r="U388" s="129"/>
      <c r="V388" s="98"/>
      <c r="W388" s="129"/>
      <c r="X388" s="129"/>
      <c r="Y388" s="132"/>
      <c r="Z388" s="133"/>
      <c r="AA388" s="133"/>
      <c r="AB388" s="133"/>
      <c r="AC388" s="133"/>
      <c r="AD388" s="133"/>
      <c r="AE388" s="380"/>
      <c r="AF388" s="133"/>
      <c r="AG388" s="133"/>
      <c r="AH388" s="133"/>
      <c r="AI388" s="133"/>
      <c r="AJ388" s="133"/>
      <c r="AK388" s="133"/>
      <c r="AL388" s="133"/>
      <c r="AM388" s="133"/>
      <c r="AN388" s="133"/>
      <c r="AO388" s="133"/>
      <c r="AP388" s="133"/>
      <c r="AQ388" s="129"/>
      <c r="AR388" s="129"/>
      <c r="AS388" s="135"/>
      <c r="AT388" s="135"/>
      <c r="AU388" s="135"/>
      <c r="AV388" s="137"/>
      <c r="AW388" s="138"/>
      <c r="AX388" s="135"/>
      <c r="AY388" s="135"/>
      <c r="AZ388" s="135"/>
      <c r="BA388" s="135"/>
      <c r="BB388" s="135"/>
      <c r="BC388" s="135"/>
      <c r="BD388" s="135"/>
      <c r="BE388" s="135"/>
      <c r="BF388" s="135"/>
      <c r="BH388" s="150"/>
      <c r="BI388" s="129"/>
      <c r="BJ388" s="129"/>
      <c r="BK388" s="150"/>
      <c r="BN388" s="148"/>
      <c r="BO388" s="148"/>
      <c r="BP388" s="156"/>
      <c r="BV388" s="371"/>
      <c r="BW388" s="371"/>
      <c r="BX388" s="371"/>
      <c r="BY388" s="371"/>
      <c r="BZ388" s="371"/>
      <c r="CA388" s="371"/>
      <c r="CB388" s="371"/>
      <c r="CC388" s="147"/>
      <c r="CD388" s="147"/>
      <c r="CE388" s="147"/>
      <c r="CF388" s="147"/>
      <c r="CG388" s="147"/>
    </row>
    <row r="389" spans="1:85" s="139" customFormat="1" ht="39.75" customHeight="1">
      <c r="A389" s="126"/>
      <c r="B389" s="128"/>
      <c r="C389" s="128"/>
      <c r="D389" s="128"/>
      <c r="E389" s="129"/>
      <c r="F389" s="129"/>
      <c r="G389" s="129"/>
      <c r="H389" s="130"/>
      <c r="I389" s="130"/>
      <c r="J389" s="130"/>
      <c r="K389" s="130"/>
      <c r="L389" s="94"/>
      <c r="M389" s="94"/>
      <c r="N389" s="94"/>
      <c r="O389" s="94"/>
      <c r="P389" s="94"/>
      <c r="Q389" s="94"/>
      <c r="R389" s="94"/>
      <c r="S389" s="94"/>
      <c r="T389" s="98"/>
      <c r="U389" s="129"/>
      <c r="V389" s="98"/>
      <c r="W389" s="129"/>
      <c r="X389" s="129"/>
      <c r="Y389" s="132"/>
      <c r="Z389" s="133"/>
      <c r="AA389" s="133"/>
      <c r="AB389" s="133"/>
      <c r="AC389" s="133"/>
      <c r="AD389" s="133"/>
      <c r="AE389" s="380"/>
      <c r="AF389" s="133"/>
      <c r="AG389" s="133"/>
      <c r="AH389" s="133"/>
      <c r="AI389" s="133"/>
      <c r="AJ389" s="133"/>
      <c r="AK389" s="133"/>
      <c r="AL389" s="133"/>
      <c r="AM389" s="133"/>
      <c r="AN389" s="133"/>
      <c r="AO389" s="133"/>
      <c r="AP389" s="133"/>
      <c r="AQ389" s="129"/>
      <c r="AR389" s="129"/>
      <c r="AS389" s="135"/>
      <c r="AT389" s="135"/>
      <c r="AU389" s="135"/>
      <c r="AV389" s="137"/>
      <c r="AW389" s="138"/>
      <c r="AX389" s="135"/>
      <c r="AY389" s="135"/>
      <c r="AZ389" s="135"/>
      <c r="BA389" s="135"/>
      <c r="BB389" s="135"/>
      <c r="BC389" s="135"/>
      <c r="BD389" s="135"/>
      <c r="BE389" s="135"/>
      <c r="BF389" s="135"/>
      <c r="BH389" s="150"/>
      <c r="BI389" s="129"/>
      <c r="BJ389" s="129"/>
      <c r="BK389" s="150"/>
      <c r="BN389" s="148"/>
      <c r="BO389" s="148"/>
      <c r="BP389" s="156"/>
      <c r="BV389" s="371"/>
      <c r="BW389" s="371"/>
      <c r="BX389" s="371"/>
      <c r="BY389" s="371"/>
      <c r="BZ389" s="371"/>
      <c r="CA389" s="371"/>
      <c r="CB389" s="371"/>
      <c r="CC389" s="147"/>
      <c r="CD389" s="147"/>
      <c r="CE389" s="147"/>
      <c r="CF389" s="147"/>
      <c r="CG389" s="147"/>
    </row>
    <row r="390" spans="1:85" s="139" customFormat="1" ht="39.75" customHeight="1">
      <c r="A390" s="126"/>
      <c r="B390" s="128"/>
      <c r="C390" s="128"/>
      <c r="D390" s="128"/>
      <c r="E390" s="129"/>
      <c r="F390" s="129"/>
      <c r="G390" s="129"/>
      <c r="H390" s="130"/>
      <c r="I390" s="130"/>
      <c r="J390" s="130"/>
      <c r="K390" s="130"/>
      <c r="L390" s="94"/>
      <c r="M390" s="94"/>
      <c r="N390" s="94"/>
      <c r="O390" s="94"/>
      <c r="P390" s="94"/>
      <c r="Q390" s="94"/>
      <c r="R390" s="94"/>
      <c r="S390" s="94"/>
      <c r="T390" s="98"/>
      <c r="U390" s="94"/>
      <c r="V390" s="98"/>
      <c r="W390" s="129"/>
      <c r="X390" s="129"/>
      <c r="Y390" s="132"/>
      <c r="Z390" s="133"/>
      <c r="AA390" s="133"/>
      <c r="AB390" s="133"/>
      <c r="AC390" s="133"/>
      <c r="AD390" s="133"/>
      <c r="AE390" s="380"/>
      <c r="AF390" s="133"/>
      <c r="AG390" s="133"/>
      <c r="AH390" s="133"/>
      <c r="AI390" s="133"/>
      <c r="AJ390" s="133"/>
      <c r="AK390" s="133"/>
      <c r="AL390" s="133"/>
      <c r="AM390" s="133"/>
      <c r="AN390" s="133"/>
      <c r="AO390" s="133"/>
      <c r="AP390" s="133"/>
      <c r="AQ390" s="129"/>
      <c r="AR390" s="129"/>
      <c r="AS390" s="135"/>
      <c r="AT390" s="135"/>
      <c r="AU390" s="135"/>
      <c r="AV390" s="137"/>
      <c r="AW390" s="138"/>
      <c r="AX390" s="135"/>
      <c r="AY390" s="135"/>
      <c r="AZ390" s="135"/>
      <c r="BA390" s="135"/>
      <c r="BB390" s="135"/>
      <c r="BC390" s="135"/>
      <c r="BD390" s="135"/>
      <c r="BE390" s="135"/>
      <c r="BF390" s="135"/>
      <c r="BH390" s="150"/>
      <c r="BI390" s="129"/>
      <c r="BJ390" s="129"/>
      <c r="BK390" s="150"/>
      <c r="BN390" s="148"/>
      <c r="BO390" s="148"/>
      <c r="BP390" s="156"/>
      <c r="BV390" s="371"/>
      <c r="BW390" s="371"/>
      <c r="BX390" s="371"/>
      <c r="BY390" s="371"/>
      <c r="BZ390" s="371"/>
      <c r="CA390" s="371"/>
      <c r="CB390" s="371"/>
      <c r="CC390" s="147"/>
      <c r="CD390" s="147"/>
      <c r="CE390" s="147"/>
      <c r="CF390" s="147"/>
      <c r="CG390" s="147"/>
    </row>
    <row r="391" spans="1:85" s="139" customFormat="1" ht="39.75" customHeight="1">
      <c r="A391" s="126"/>
      <c r="B391" s="128"/>
      <c r="C391" s="128"/>
      <c r="D391" s="128"/>
      <c r="E391" s="129"/>
      <c r="F391" s="129"/>
      <c r="G391" s="129"/>
      <c r="H391" s="148"/>
      <c r="I391" s="148"/>
      <c r="J391" s="148"/>
      <c r="K391" s="148"/>
      <c r="L391" s="94"/>
      <c r="M391" s="94"/>
      <c r="N391" s="94"/>
      <c r="O391" s="94"/>
      <c r="P391" s="94"/>
      <c r="Q391" s="94"/>
      <c r="R391" s="94"/>
      <c r="S391" s="94"/>
      <c r="T391" s="98"/>
      <c r="U391" s="94"/>
      <c r="V391" s="98"/>
      <c r="W391" s="129"/>
      <c r="X391" s="129"/>
      <c r="Y391" s="184"/>
      <c r="Z391" s="133"/>
      <c r="AA391" s="133"/>
      <c r="AB391" s="133"/>
      <c r="AC391" s="133"/>
      <c r="AD391" s="133"/>
      <c r="AE391" s="380"/>
      <c r="AF391" s="133"/>
      <c r="AG391" s="133"/>
      <c r="AH391" s="133"/>
      <c r="AI391" s="133"/>
      <c r="AJ391" s="133"/>
      <c r="AK391" s="133"/>
      <c r="AL391" s="133"/>
      <c r="AM391" s="133"/>
      <c r="AN391" s="133"/>
      <c r="AO391" s="133"/>
      <c r="AP391" s="133"/>
      <c r="AQ391" s="129"/>
      <c r="AR391" s="129"/>
      <c r="AS391" s="135"/>
      <c r="AT391" s="135"/>
      <c r="AU391" s="135"/>
      <c r="AV391" s="137"/>
      <c r="AW391" s="138"/>
      <c r="AX391" s="135"/>
      <c r="AY391" s="135"/>
      <c r="AZ391" s="135"/>
      <c r="BA391" s="135"/>
      <c r="BB391" s="135"/>
      <c r="BC391" s="135"/>
      <c r="BD391" s="135"/>
      <c r="BE391" s="135"/>
      <c r="BF391" s="135"/>
      <c r="BH391" s="150"/>
      <c r="BI391" s="129"/>
      <c r="BJ391" s="129"/>
      <c r="BK391" s="150"/>
      <c r="BN391" s="148"/>
      <c r="BO391" s="148"/>
      <c r="BP391" s="156"/>
      <c r="BV391" s="371"/>
      <c r="BW391" s="371"/>
      <c r="BX391" s="371"/>
      <c r="BY391" s="371"/>
      <c r="BZ391" s="371"/>
      <c r="CA391" s="371"/>
      <c r="CB391" s="371"/>
      <c r="CC391" s="147"/>
      <c r="CD391" s="147"/>
      <c r="CE391" s="147"/>
      <c r="CF391" s="147"/>
      <c r="CG391" s="147"/>
    </row>
    <row r="392" spans="1:85" s="139" customFormat="1" ht="39.75" customHeight="1">
      <c r="A392" s="126"/>
      <c r="B392" s="128"/>
      <c r="C392" s="128"/>
      <c r="D392" s="128"/>
      <c r="E392" s="129"/>
      <c r="F392" s="129"/>
      <c r="G392" s="129"/>
      <c r="H392" s="130"/>
      <c r="I392" s="130"/>
      <c r="J392" s="130"/>
      <c r="K392" s="130"/>
      <c r="L392" s="94"/>
      <c r="M392" s="94"/>
      <c r="N392" s="94"/>
      <c r="O392" s="94"/>
      <c r="P392" s="94"/>
      <c r="Q392" s="94"/>
      <c r="R392" s="94"/>
      <c r="S392" s="94"/>
      <c r="T392" s="98"/>
      <c r="U392" s="94"/>
      <c r="V392" s="98"/>
      <c r="W392" s="129"/>
      <c r="X392" s="129"/>
      <c r="Y392" s="132"/>
      <c r="Z392" s="133"/>
      <c r="AA392" s="133"/>
      <c r="AB392" s="133"/>
      <c r="AC392" s="133"/>
      <c r="AD392" s="133"/>
      <c r="AE392" s="380"/>
      <c r="AF392" s="133"/>
      <c r="AG392" s="133"/>
      <c r="AH392" s="133"/>
      <c r="AI392" s="133"/>
      <c r="AJ392" s="133"/>
      <c r="AK392" s="133"/>
      <c r="AL392" s="133"/>
      <c r="AM392" s="133"/>
      <c r="AN392" s="133"/>
      <c r="AO392" s="133"/>
      <c r="AP392" s="133"/>
      <c r="AQ392" s="129"/>
      <c r="AR392" s="129"/>
      <c r="AS392" s="135"/>
      <c r="AT392" s="135"/>
      <c r="AU392" s="135"/>
      <c r="AV392" s="137"/>
      <c r="AW392" s="138"/>
      <c r="AX392" s="135"/>
      <c r="AY392" s="135"/>
      <c r="AZ392" s="135"/>
      <c r="BA392" s="135"/>
      <c r="BB392" s="135"/>
      <c r="BC392" s="135"/>
      <c r="BD392" s="135"/>
      <c r="BE392" s="135"/>
      <c r="BF392" s="135"/>
      <c r="BH392" s="150"/>
      <c r="BI392" s="129"/>
      <c r="BJ392" s="129"/>
      <c r="BK392" s="150"/>
      <c r="BN392" s="148"/>
      <c r="BO392" s="148"/>
      <c r="BP392" s="156"/>
      <c r="BV392" s="371"/>
      <c r="BW392" s="371"/>
      <c r="BX392" s="371"/>
      <c r="BY392" s="371"/>
      <c r="BZ392" s="371"/>
      <c r="CA392" s="371"/>
      <c r="CB392" s="371"/>
      <c r="CC392" s="147"/>
      <c r="CD392" s="147"/>
      <c r="CE392" s="147"/>
      <c r="CF392" s="147"/>
      <c r="CG392" s="147"/>
    </row>
    <row r="393" spans="1:85" s="139" customFormat="1" ht="39.75" customHeight="1">
      <c r="A393" s="126"/>
      <c r="B393" s="128"/>
      <c r="C393" s="128"/>
      <c r="D393" s="128"/>
      <c r="E393" s="129"/>
      <c r="F393" s="129"/>
      <c r="G393" s="129"/>
      <c r="H393" s="129"/>
      <c r="I393" s="129"/>
      <c r="J393" s="129"/>
      <c r="K393" s="129"/>
      <c r="L393" s="94"/>
      <c r="M393" s="94"/>
      <c r="N393" s="94"/>
      <c r="O393" s="94"/>
      <c r="P393" s="94"/>
      <c r="Q393" s="94"/>
      <c r="R393" s="94"/>
      <c r="S393" s="94"/>
      <c r="T393" s="98"/>
      <c r="U393" s="94"/>
      <c r="V393" s="98"/>
      <c r="W393" s="129"/>
      <c r="X393" s="129"/>
      <c r="Y393" s="132"/>
      <c r="Z393" s="133"/>
      <c r="AA393" s="133"/>
      <c r="AB393" s="133"/>
      <c r="AC393" s="133"/>
      <c r="AD393" s="133"/>
      <c r="AE393" s="380"/>
      <c r="AF393" s="133"/>
      <c r="AG393" s="133"/>
      <c r="AH393" s="133"/>
      <c r="AI393" s="133"/>
      <c r="AJ393" s="133"/>
      <c r="AK393" s="133"/>
      <c r="AL393" s="133"/>
      <c r="AM393" s="133"/>
      <c r="AN393" s="133"/>
      <c r="AO393" s="133"/>
      <c r="AP393" s="133"/>
      <c r="AQ393" s="129"/>
      <c r="AR393" s="129"/>
      <c r="AS393" s="135"/>
      <c r="AT393" s="135"/>
      <c r="AU393" s="135"/>
      <c r="AV393" s="137"/>
      <c r="AW393" s="138"/>
      <c r="AX393" s="135"/>
      <c r="AY393" s="135"/>
      <c r="AZ393" s="135"/>
      <c r="BA393" s="135"/>
      <c r="BB393" s="135"/>
      <c r="BC393" s="135"/>
      <c r="BD393" s="135"/>
      <c r="BE393" s="135"/>
      <c r="BF393" s="135"/>
      <c r="BH393" s="150"/>
      <c r="BI393" s="129"/>
      <c r="BJ393" s="129"/>
      <c r="BK393" s="150"/>
      <c r="BN393" s="148"/>
      <c r="BO393" s="148"/>
      <c r="BP393" s="156"/>
      <c r="BV393" s="371"/>
      <c r="BW393" s="371"/>
      <c r="BX393" s="371"/>
      <c r="BY393" s="371"/>
      <c r="BZ393" s="371"/>
      <c r="CA393" s="371"/>
      <c r="CB393" s="371"/>
      <c r="CC393" s="147"/>
      <c r="CD393" s="147"/>
      <c r="CE393" s="147"/>
      <c r="CF393" s="147"/>
      <c r="CG393" s="147"/>
    </row>
    <row r="394" spans="1:85" s="139" customFormat="1" ht="39.75" customHeight="1">
      <c r="A394" s="126"/>
      <c r="B394" s="128"/>
      <c r="C394" s="128"/>
      <c r="D394" s="128"/>
      <c r="E394" s="129"/>
      <c r="F394" s="129"/>
      <c r="G394" s="129"/>
      <c r="H394" s="129"/>
      <c r="I394" s="129"/>
      <c r="J394" s="129"/>
      <c r="K394" s="129"/>
      <c r="L394" s="94"/>
      <c r="M394" s="94"/>
      <c r="N394" s="94"/>
      <c r="O394" s="94"/>
      <c r="P394" s="94"/>
      <c r="Q394" s="94"/>
      <c r="R394" s="94"/>
      <c r="S394" s="94"/>
      <c r="T394" s="98"/>
      <c r="U394" s="94"/>
      <c r="V394" s="98"/>
      <c r="W394" s="129"/>
      <c r="X394" s="129"/>
      <c r="Y394" s="132"/>
      <c r="Z394" s="133"/>
      <c r="AA394" s="133"/>
      <c r="AB394" s="133"/>
      <c r="AC394" s="133"/>
      <c r="AD394" s="133"/>
      <c r="AE394" s="380"/>
      <c r="AF394" s="133"/>
      <c r="AG394" s="133"/>
      <c r="AH394" s="133"/>
      <c r="AI394" s="133"/>
      <c r="AJ394" s="133"/>
      <c r="AK394" s="133"/>
      <c r="AL394" s="133"/>
      <c r="AM394" s="133"/>
      <c r="AN394" s="133"/>
      <c r="AO394" s="133"/>
      <c r="AP394" s="133"/>
      <c r="AQ394" s="129"/>
      <c r="AR394" s="129"/>
      <c r="AS394" s="135"/>
      <c r="AT394" s="135"/>
      <c r="AU394" s="135"/>
      <c r="AV394" s="137"/>
      <c r="AW394" s="138"/>
      <c r="AX394" s="135"/>
      <c r="AY394" s="135"/>
      <c r="AZ394" s="135"/>
      <c r="BA394" s="135"/>
      <c r="BB394" s="135"/>
      <c r="BC394" s="135"/>
      <c r="BD394" s="135"/>
      <c r="BE394" s="135"/>
      <c r="BF394" s="135"/>
      <c r="BH394" s="150"/>
      <c r="BI394" s="129"/>
      <c r="BJ394" s="129"/>
      <c r="BK394" s="150"/>
      <c r="BN394" s="400"/>
      <c r="BO394" s="400"/>
      <c r="BP394" s="156"/>
      <c r="BV394" s="371"/>
      <c r="BW394" s="371"/>
      <c r="BX394" s="371"/>
      <c r="BY394" s="371"/>
      <c r="BZ394" s="371"/>
      <c r="CA394" s="371"/>
      <c r="CB394" s="371"/>
      <c r="CC394" s="147"/>
      <c r="CD394" s="147"/>
      <c r="CE394" s="147"/>
      <c r="CF394" s="147"/>
      <c r="CG394" s="147"/>
    </row>
    <row r="395" spans="1:85" s="139" customFormat="1" ht="39.75" customHeight="1">
      <c r="A395" s="126"/>
      <c r="B395" s="128"/>
      <c r="C395" s="128"/>
      <c r="D395" s="128"/>
      <c r="E395" s="129"/>
      <c r="F395" s="129"/>
      <c r="G395" s="129"/>
      <c r="H395" s="172"/>
      <c r="I395" s="172"/>
      <c r="J395" s="172"/>
      <c r="K395" s="172"/>
      <c r="L395" s="94"/>
      <c r="M395" s="94"/>
      <c r="N395" s="94"/>
      <c r="O395" s="94"/>
      <c r="P395" s="94"/>
      <c r="Q395" s="94"/>
      <c r="R395" s="94"/>
      <c r="S395" s="94"/>
      <c r="T395" s="98"/>
      <c r="U395" s="94"/>
      <c r="V395" s="98"/>
      <c r="W395" s="129"/>
      <c r="X395" s="129"/>
      <c r="Y395" s="132"/>
      <c r="Z395" s="133"/>
      <c r="AA395" s="133"/>
      <c r="AB395" s="133"/>
      <c r="AC395" s="133"/>
      <c r="AD395" s="133"/>
      <c r="AE395" s="380"/>
      <c r="AF395" s="133"/>
      <c r="AG395" s="133"/>
      <c r="AH395" s="133"/>
      <c r="AI395" s="133"/>
      <c r="AJ395" s="133"/>
      <c r="AK395" s="133"/>
      <c r="AL395" s="133"/>
      <c r="AM395" s="133"/>
      <c r="AN395" s="133"/>
      <c r="AO395" s="133"/>
      <c r="AP395" s="133"/>
      <c r="AQ395" s="129"/>
      <c r="AR395" s="129"/>
      <c r="AS395" s="135"/>
      <c r="AT395" s="135"/>
      <c r="AU395" s="135"/>
      <c r="AV395" s="137"/>
      <c r="AW395" s="138"/>
      <c r="AX395" s="135"/>
      <c r="AY395" s="135"/>
      <c r="AZ395" s="135"/>
      <c r="BA395" s="135"/>
      <c r="BB395" s="135"/>
      <c r="BC395" s="135"/>
      <c r="BD395" s="135"/>
      <c r="BE395" s="135"/>
      <c r="BF395" s="135"/>
      <c r="BH395" s="150"/>
      <c r="BI395" s="129"/>
      <c r="BJ395" s="129"/>
      <c r="BK395" s="150"/>
      <c r="BN395" s="148"/>
      <c r="BO395" s="148"/>
      <c r="BP395" s="156"/>
      <c r="BV395" s="371"/>
      <c r="BW395" s="371"/>
      <c r="BX395" s="371"/>
      <c r="BY395" s="371"/>
      <c r="BZ395" s="371"/>
      <c r="CA395" s="371"/>
      <c r="CB395" s="371"/>
      <c r="CC395" s="147"/>
      <c r="CD395" s="147"/>
      <c r="CE395" s="147"/>
      <c r="CF395" s="147"/>
      <c r="CG395" s="147"/>
    </row>
    <row r="396" spans="1:85" s="139" customFormat="1" ht="39.75" customHeight="1">
      <c r="A396" s="126"/>
      <c r="B396" s="128"/>
      <c r="C396" s="128"/>
      <c r="D396" s="128"/>
      <c r="E396" s="129"/>
      <c r="F396" s="129"/>
      <c r="G396" s="129"/>
      <c r="H396" s="129"/>
      <c r="I396" s="129"/>
      <c r="J396" s="129"/>
      <c r="K396" s="129"/>
      <c r="L396" s="94"/>
      <c r="M396" s="94"/>
      <c r="N396" s="94"/>
      <c r="O396" s="94"/>
      <c r="P396" s="94"/>
      <c r="Q396" s="94"/>
      <c r="R396" s="94"/>
      <c r="S396" s="94"/>
      <c r="T396" s="98"/>
      <c r="U396" s="94"/>
      <c r="V396" s="98"/>
      <c r="W396" s="129"/>
      <c r="X396" s="129"/>
      <c r="Y396" s="132"/>
      <c r="Z396" s="133"/>
      <c r="AA396" s="133"/>
      <c r="AB396" s="133"/>
      <c r="AC396" s="133"/>
      <c r="AD396" s="133"/>
      <c r="AE396" s="380"/>
      <c r="AF396" s="133"/>
      <c r="AG396" s="133"/>
      <c r="AH396" s="133"/>
      <c r="AI396" s="133"/>
      <c r="AJ396" s="133"/>
      <c r="AK396" s="133"/>
      <c r="AL396" s="133"/>
      <c r="AM396" s="133"/>
      <c r="AN396" s="133"/>
      <c r="AO396" s="133"/>
      <c r="AP396" s="133"/>
      <c r="AQ396" s="129"/>
      <c r="AR396" s="129"/>
      <c r="AS396" s="135"/>
      <c r="AT396" s="135"/>
      <c r="AU396" s="135"/>
      <c r="AV396" s="137"/>
      <c r="AW396" s="138"/>
      <c r="AX396" s="135"/>
      <c r="AY396" s="135"/>
      <c r="AZ396" s="135"/>
      <c r="BA396" s="135"/>
      <c r="BB396" s="135"/>
      <c r="BC396" s="135"/>
      <c r="BD396" s="135"/>
      <c r="BE396" s="135"/>
      <c r="BF396" s="135"/>
      <c r="BH396" s="150"/>
      <c r="BI396" s="129"/>
      <c r="BJ396" s="129"/>
      <c r="BK396" s="150"/>
      <c r="BN396" s="148"/>
      <c r="BO396" s="148"/>
      <c r="BP396" s="156"/>
      <c r="BV396" s="371"/>
      <c r="BW396" s="371"/>
      <c r="BX396" s="371"/>
      <c r="BY396" s="371"/>
      <c r="BZ396" s="371"/>
      <c r="CA396" s="371"/>
      <c r="CB396" s="371"/>
      <c r="CC396" s="147"/>
      <c r="CD396" s="147"/>
      <c r="CE396" s="147"/>
      <c r="CF396" s="147"/>
      <c r="CG396" s="147"/>
    </row>
    <row r="397" spans="1:85" s="143" customFormat="1" ht="39.75" customHeight="1">
      <c r="A397" s="126"/>
      <c r="B397" s="128"/>
      <c r="C397" s="128"/>
      <c r="D397" s="128"/>
      <c r="E397" s="129"/>
      <c r="F397" s="129"/>
      <c r="G397" s="129"/>
      <c r="H397" s="130"/>
      <c r="I397" s="130"/>
      <c r="J397" s="130"/>
      <c r="K397" s="130"/>
      <c r="L397" s="94"/>
      <c r="M397" s="94"/>
      <c r="N397" s="94"/>
      <c r="O397" s="94"/>
      <c r="P397" s="94"/>
      <c r="Q397" s="94"/>
      <c r="R397" s="94"/>
      <c r="S397" s="94"/>
      <c r="T397" s="98"/>
      <c r="U397" s="94"/>
      <c r="V397" s="98"/>
      <c r="W397" s="129"/>
      <c r="X397" s="129"/>
      <c r="Y397" s="128"/>
      <c r="Z397" s="133"/>
      <c r="AA397" s="133"/>
      <c r="AB397" s="133"/>
      <c r="AC397" s="133"/>
      <c r="AD397" s="133"/>
      <c r="AE397" s="380"/>
      <c r="AF397" s="133"/>
      <c r="AG397" s="133"/>
      <c r="AH397" s="133"/>
      <c r="AI397" s="133"/>
      <c r="AJ397" s="133"/>
      <c r="AK397" s="133"/>
      <c r="AL397" s="133"/>
      <c r="AM397" s="133"/>
      <c r="AN397" s="133"/>
      <c r="AO397" s="133"/>
      <c r="AP397" s="133"/>
      <c r="AQ397" s="129"/>
      <c r="AR397" s="129"/>
      <c r="AS397" s="135"/>
      <c r="AT397" s="135"/>
      <c r="AU397" s="135"/>
      <c r="AV397" s="137"/>
      <c r="AW397" s="138"/>
      <c r="AX397" s="135"/>
      <c r="AY397" s="135"/>
      <c r="AZ397" s="135"/>
      <c r="BA397" s="135"/>
      <c r="BB397" s="135"/>
      <c r="BC397" s="135"/>
      <c r="BD397" s="135"/>
      <c r="BE397" s="135"/>
      <c r="BF397" s="135"/>
      <c r="BG397" s="139"/>
      <c r="BH397" s="150"/>
      <c r="BI397" s="129"/>
      <c r="BJ397" s="129"/>
      <c r="BK397" s="150"/>
      <c r="BL397" s="139"/>
      <c r="BM397" s="139"/>
      <c r="BN397" s="400"/>
      <c r="BO397" s="400"/>
      <c r="BP397" s="156"/>
      <c r="BQ397" s="139"/>
      <c r="BR397" s="139"/>
      <c r="BV397" s="371"/>
      <c r="BW397" s="371"/>
      <c r="BX397" s="371"/>
      <c r="BY397" s="371"/>
      <c r="BZ397" s="371"/>
      <c r="CA397" s="371"/>
      <c r="CB397" s="371"/>
      <c r="CC397" s="150"/>
      <c r="CD397" s="150"/>
      <c r="CE397" s="150"/>
      <c r="CF397" s="150"/>
      <c r="CG397" s="150"/>
    </row>
    <row r="398" spans="1:85" s="139" customFormat="1" ht="39.75" customHeight="1">
      <c r="A398" s="126"/>
      <c r="B398" s="128"/>
      <c r="C398" s="128"/>
      <c r="D398" s="128"/>
      <c r="E398" s="129"/>
      <c r="F398" s="129"/>
      <c r="G398" s="129"/>
      <c r="H398" s="130"/>
      <c r="I398" s="130"/>
      <c r="J398" s="130"/>
      <c r="K398" s="130"/>
      <c r="L398" s="94"/>
      <c r="M398" s="94"/>
      <c r="N398" s="94"/>
      <c r="O398" s="94"/>
      <c r="P398" s="94"/>
      <c r="Q398" s="94"/>
      <c r="R398" s="94"/>
      <c r="S398" s="94"/>
      <c r="T398" s="98"/>
      <c r="U398" s="129"/>
      <c r="V398" s="98"/>
      <c r="W398" s="129"/>
      <c r="X398" s="129"/>
      <c r="Y398" s="132"/>
      <c r="Z398" s="133"/>
      <c r="AA398" s="133"/>
      <c r="AB398" s="133"/>
      <c r="AC398" s="133"/>
      <c r="AD398" s="133"/>
      <c r="AE398" s="380"/>
      <c r="AF398" s="133"/>
      <c r="AG398" s="133"/>
      <c r="AH398" s="133"/>
      <c r="AI398" s="133"/>
      <c r="AJ398" s="133"/>
      <c r="AK398" s="133"/>
      <c r="AL398" s="133"/>
      <c r="AM398" s="133"/>
      <c r="AN398" s="133"/>
      <c r="AO398" s="133"/>
      <c r="AP398" s="133"/>
      <c r="AQ398" s="129"/>
      <c r="AR398" s="129"/>
      <c r="AS398" s="135"/>
      <c r="AT398" s="135"/>
      <c r="AU398" s="135"/>
      <c r="AV398" s="137"/>
      <c r="AW398" s="138"/>
      <c r="AX398" s="135"/>
      <c r="AY398" s="135"/>
      <c r="AZ398" s="135"/>
      <c r="BA398" s="135"/>
      <c r="BB398" s="135"/>
      <c r="BC398" s="135"/>
      <c r="BD398" s="135"/>
      <c r="BE398" s="135"/>
      <c r="BF398" s="135"/>
      <c r="BG398" s="143"/>
      <c r="BH398" s="150"/>
      <c r="BI398" s="129"/>
      <c r="BJ398" s="129"/>
      <c r="BK398" s="150"/>
      <c r="BL398" s="143"/>
      <c r="BM398" s="143"/>
      <c r="BN398" s="148"/>
      <c r="BO398" s="148"/>
      <c r="BP398" s="151"/>
      <c r="BQ398" s="143"/>
      <c r="BR398" s="143"/>
      <c r="BV398" s="371"/>
      <c r="BW398" s="371"/>
      <c r="BX398" s="371"/>
      <c r="BY398" s="371"/>
      <c r="BZ398" s="371"/>
      <c r="CA398" s="371"/>
      <c r="CB398" s="371"/>
      <c r="CC398" s="147"/>
      <c r="CD398" s="147"/>
      <c r="CE398" s="147"/>
      <c r="CF398" s="147"/>
      <c r="CG398" s="147"/>
    </row>
    <row r="399" spans="1:85" s="139" customFormat="1" ht="39.75" customHeight="1">
      <c r="A399" s="126"/>
      <c r="B399" s="128"/>
      <c r="C399" s="128"/>
      <c r="D399" s="128"/>
      <c r="E399" s="129"/>
      <c r="F399" s="129"/>
      <c r="G399" s="129"/>
      <c r="H399" s="130"/>
      <c r="I399" s="130"/>
      <c r="J399" s="130"/>
      <c r="K399" s="130"/>
      <c r="L399" s="94"/>
      <c r="M399" s="94"/>
      <c r="N399" s="94"/>
      <c r="O399" s="94"/>
      <c r="P399" s="94"/>
      <c r="Q399" s="94"/>
      <c r="R399" s="94"/>
      <c r="S399" s="94"/>
      <c r="T399" s="98"/>
      <c r="U399" s="129"/>
      <c r="V399" s="98"/>
      <c r="W399" s="129"/>
      <c r="X399" s="129"/>
      <c r="Y399" s="132"/>
      <c r="Z399" s="133"/>
      <c r="AA399" s="133"/>
      <c r="AB399" s="133"/>
      <c r="AC399" s="133"/>
      <c r="AD399" s="133"/>
      <c r="AE399" s="380"/>
      <c r="AF399" s="133"/>
      <c r="AG399" s="133"/>
      <c r="AH399" s="133"/>
      <c r="AI399" s="133"/>
      <c r="AJ399" s="133"/>
      <c r="AK399" s="133"/>
      <c r="AL399" s="133"/>
      <c r="AM399" s="133"/>
      <c r="AN399" s="133"/>
      <c r="AO399" s="133"/>
      <c r="AP399" s="133"/>
      <c r="AQ399" s="129"/>
      <c r="AR399" s="129"/>
      <c r="AS399" s="135"/>
      <c r="AT399" s="135"/>
      <c r="AU399" s="135"/>
      <c r="AV399" s="137"/>
      <c r="AW399" s="138"/>
      <c r="AX399" s="135"/>
      <c r="AY399" s="135"/>
      <c r="AZ399" s="135"/>
      <c r="BA399" s="135"/>
      <c r="BB399" s="135"/>
      <c r="BC399" s="135"/>
      <c r="BD399" s="135"/>
      <c r="BE399" s="135"/>
      <c r="BF399" s="135"/>
      <c r="BG399" s="143"/>
      <c r="BH399" s="150"/>
      <c r="BI399" s="129"/>
      <c r="BJ399" s="129"/>
      <c r="BK399" s="150"/>
      <c r="BL399" s="143"/>
      <c r="BM399" s="143"/>
      <c r="BN399" s="389"/>
      <c r="BO399" s="389"/>
      <c r="BP399" s="151"/>
      <c r="BQ399" s="143"/>
      <c r="BR399" s="143"/>
      <c r="BV399" s="371"/>
      <c r="BW399" s="371"/>
      <c r="BX399" s="371"/>
      <c r="BY399" s="371"/>
      <c r="BZ399" s="371"/>
      <c r="CA399" s="371"/>
      <c r="CB399" s="371"/>
      <c r="CC399" s="147"/>
      <c r="CD399" s="147"/>
      <c r="CE399" s="147"/>
      <c r="CF399" s="147"/>
      <c r="CG399" s="147"/>
    </row>
    <row r="400" spans="1:85" s="139" customFormat="1" ht="39.75" customHeight="1">
      <c r="A400" s="126"/>
      <c r="B400" s="128"/>
      <c r="C400" s="128"/>
      <c r="D400" s="128"/>
      <c r="E400" s="129"/>
      <c r="F400" s="129"/>
      <c r="G400" s="129"/>
      <c r="H400" s="130"/>
      <c r="I400" s="130"/>
      <c r="J400" s="130"/>
      <c r="K400" s="130"/>
      <c r="L400" s="94"/>
      <c r="M400" s="94"/>
      <c r="N400" s="94"/>
      <c r="O400" s="94"/>
      <c r="P400" s="94"/>
      <c r="Q400" s="94"/>
      <c r="R400" s="94"/>
      <c r="S400" s="94"/>
      <c r="T400" s="98"/>
      <c r="U400" s="94"/>
      <c r="V400" s="98"/>
      <c r="W400" s="129"/>
      <c r="X400" s="129"/>
      <c r="Y400" s="132"/>
      <c r="Z400" s="133"/>
      <c r="AA400" s="133"/>
      <c r="AB400" s="133"/>
      <c r="AC400" s="133"/>
      <c r="AD400" s="133"/>
      <c r="AE400" s="380"/>
      <c r="AF400" s="133"/>
      <c r="AG400" s="133"/>
      <c r="AH400" s="133"/>
      <c r="AI400" s="133"/>
      <c r="AJ400" s="133"/>
      <c r="AK400" s="133"/>
      <c r="AL400" s="133"/>
      <c r="AM400" s="133"/>
      <c r="AN400" s="133"/>
      <c r="AO400" s="133"/>
      <c r="AP400" s="133"/>
      <c r="AQ400" s="129"/>
      <c r="AR400" s="129"/>
      <c r="AS400" s="135"/>
      <c r="AT400" s="135"/>
      <c r="AU400" s="135"/>
      <c r="AV400" s="137"/>
      <c r="AW400" s="138"/>
      <c r="AX400" s="135"/>
      <c r="AY400" s="135"/>
      <c r="AZ400" s="135"/>
      <c r="BA400" s="135"/>
      <c r="BB400" s="135"/>
      <c r="BC400" s="135"/>
      <c r="BD400" s="135"/>
      <c r="BE400" s="135"/>
      <c r="BF400" s="135"/>
      <c r="BG400" s="143"/>
      <c r="BH400" s="150"/>
      <c r="BI400" s="129"/>
      <c r="BJ400" s="129"/>
      <c r="BK400" s="150"/>
      <c r="BL400" s="143"/>
      <c r="BM400" s="143"/>
      <c r="BN400" s="148"/>
      <c r="BO400" s="148"/>
      <c r="BP400" s="151"/>
      <c r="BQ400" s="143"/>
      <c r="BR400" s="143"/>
      <c r="BV400" s="371"/>
      <c r="BW400" s="371"/>
      <c r="BX400" s="371"/>
      <c r="BY400" s="371"/>
      <c r="BZ400" s="371"/>
      <c r="CA400" s="371"/>
      <c r="CB400" s="371"/>
      <c r="CC400" s="147"/>
      <c r="CD400" s="147"/>
      <c r="CE400" s="147"/>
      <c r="CF400" s="147"/>
      <c r="CG400" s="147"/>
    </row>
    <row r="401" spans="1:85" s="139" customFormat="1" ht="39.75" customHeight="1">
      <c r="A401" s="126"/>
      <c r="B401" s="128"/>
      <c r="C401" s="128"/>
      <c r="D401" s="128"/>
      <c r="E401" s="129"/>
      <c r="F401" s="129"/>
      <c r="G401" s="129"/>
      <c r="H401" s="129"/>
      <c r="I401" s="129"/>
      <c r="J401" s="129"/>
      <c r="K401" s="129"/>
      <c r="L401" s="94"/>
      <c r="M401" s="94"/>
      <c r="N401" s="94"/>
      <c r="O401" s="94"/>
      <c r="P401" s="94"/>
      <c r="Q401" s="94"/>
      <c r="R401" s="94"/>
      <c r="S401" s="94"/>
      <c r="T401" s="98"/>
      <c r="U401" s="94"/>
      <c r="V401" s="98"/>
      <c r="W401" s="129"/>
      <c r="X401" s="129"/>
      <c r="Y401" s="132"/>
      <c r="Z401" s="133"/>
      <c r="AA401" s="133"/>
      <c r="AB401" s="133"/>
      <c r="AC401" s="133"/>
      <c r="AD401" s="133"/>
      <c r="AE401" s="380"/>
      <c r="AF401" s="133"/>
      <c r="AG401" s="133"/>
      <c r="AH401" s="133"/>
      <c r="AI401" s="133"/>
      <c r="AJ401" s="133"/>
      <c r="AK401" s="133"/>
      <c r="AL401" s="133"/>
      <c r="AM401" s="133"/>
      <c r="AN401" s="133"/>
      <c r="AO401" s="133"/>
      <c r="AP401" s="133"/>
      <c r="AQ401" s="129"/>
      <c r="AR401" s="129"/>
      <c r="AS401" s="135"/>
      <c r="AT401" s="135"/>
      <c r="AU401" s="135"/>
      <c r="AV401" s="137"/>
      <c r="AW401" s="138"/>
      <c r="AX401" s="135"/>
      <c r="AY401" s="135"/>
      <c r="AZ401" s="135"/>
      <c r="BA401" s="135"/>
      <c r="BB401" s="135"/>
      <c r="BC401" s="135"/>
      <c r="BD401" s="135"/>
      <c r="BE401" s="135"/>
      <c r="BF401" s="135"/>
      <c r="BH401" s="150"/>
      <c r="BI401" s="129"/>
      <c r="BJ401" s="129"/>
      <c r="BK401" s="150"/>
      <c r="BN401" s="148"/>
      <c r="BO401" s="148"/>
      <c r="BP401" s="156"/>
      <c r="BV401" s="371"/>
      <c r="BW401" s="371"/>
      <c r="BX401" s="371"/>
      <c r="BY401" s="371"/>
      <c r="BZ401" s="371"/>
      <c r="CA401" s="371"/>
      <c r="CB401" s="371"/>
      <c r="CC401" s="147"/>
      <c r="CD401" s="147"/>
      <c r="CE401" s="147"/>
      <c r="CF401" s="147"/>
      <c r="CG401" s="147"/>
    </row>
    <row r="402" spans="1:85" s="139" customFormat="1" ht="39.75" customHeight="1">
      <c r="A402" s="126"/>
      <c r="B402" s="128"/>
      <c r="C402" s="128"/>
      <c r="D402" s="128"/>
      <c r="E402" s="129"/>
      <c r="F402" s="129"/>
      <c r="G402" s="129"/>
      <c r="H402" s="129"/>
      <c r="I402" s="129"/>
      <c r="J402" s="129"/>
      <c r="K402" s="129"/>
      <c r="L402" s="94"/>
      <c r="M402" s="94"/>
      <c r="N402" s="94"/>
      <c r="O402" s="94"/>
      <c r="P402" s="94"/>
      <c r="Q402" s="94"/>
      <c r="R402" s="94"/>
      <c r="S402" s="94"/>
      <c r="T402" s="98"/>
      <c r="U402" s="94"/>
      <c r="V402" s="98"/>
      <c r="W402" s="129"/>
      <c r="X402" s="129"/>
      <c r="Y402" s="132"/>
      <c r="Z402" s="133"/>
      <c r="AA402" s="133"/>
      <c r="AB402" s="133"/>
      <c r="AC402" s="133"/>
      <c r="AD402" s="133"/>
      <c r="AE402" s="380"/>
      <c r="AF402" s="133"/>
      <c r="AG402" s="133"/>
      <c r="AH402" s="133"/>
      <c r="AI402" s="133"/>
      <c r="AJ402" s="133"/>
      <c r="AK402" s="133"/>
      <c r="AL402" s="133"/>
      <c r="AM402" s="133"/>
      <c r="AN402" s="133"/>
      <c r="AO402" s="133"/>
      <c r="AP402" s="133"/>
      <c r="AQ402" s="129"/>
      <c r="AR402" s="129"/>
      <c r="AS402" s="135"/>
      <c r="AT402" s="135"/>
      <c r="AU402" s="135"/>
      <c r="AV402" s="137"/>
      <c r="AW402" s="138"/>
      <c r="AX402" s="135"/>
      <c r="AY402" s="135"/>
      <c r="AZ402" s="135"/>
      <c r="BA402" s="135"/>
      <c r="BB402" s="135"/>
      <c r="BC402" s="135"/>
      <c r="BD402" s="135"/>
      <c r="BE402" s="135"/>
      <c r="BF402" s="135"/>
      <c r="BH402" s="150"/>
      <c r="BI402" s="129"/>
      <c r="BJ402" s="129"/>
      <c r="BK402" s="150"/>
      <c r="BN402" s="148"/>
      <c r="BO402" s="148"/>
      <c r="BP402" s="156"/>
      <c r="BV402" s="371"/>
      <c r="BW402" s="371"/>
      <c r="BX402" s="371"/>
      <c r="BY402" s="371"/>
      <c r="BZ402" s="371"/>
      <c r="CA402" s="371"/>
      <c r="CB402" s="371"/>
      <c r="CC402" s="147"/>
      <c r="CD402" s="147"/>
      <c r="CE402" s="147"/>
      <c r="CF402" s="147"/>
      <c r="CG402" s="147"/>
    </row>
    <row r="403" spans="1:85" s="139" customFormat="1" ht="39.75" customHeight="1">
      <c r="A403" s="126"/>
      <c r="B403" s="128"/>
      <c r="C403" s="128"/>
      <c r="D403" s="128"/>
      <c r="E403" s="129"/>
      <c r="F403" s="129"/>
      <c r="G403" s="129"/>
      <c r="H403" s="129"/>
      <c r="I403" s="129"/>
      <c r="J403" s="129"/>
      <c r="K403" s="129"/>
      <c r="L403" s="94"/>
      <c r="M403" s="94"/>
      <c r="N403" s="94"/>
      <c r="O403" s="94"/>
      <c r="P403" s="94"/>
      <c r="Q403" s="94"/>
      <c r="R403" s="94"/>
      <c r="S403" s="94"/>
      <c r="T403" s="98"/>
      <c r="U403" s="94"/>
      <c r="V403" s="98"/>
      <c r="W403" s="129"/>
      <c r="X403" s="129"/>
      <c r="Y403" s="132"/>
      <c r="Z403" s="133"/>
      <c r="AA403" s="133"/>
      <c r="AB403" s="133"/>
      <c r="AC403" s="133"/>
      <c r="AD403" s="133"/>
      <c r="AE403" s="380"/>
      <c r="AF403" s="133"/>
      <c r="AG403" s="133"/>
      <c r="AH403" s="133"/>
      <c r="AI403" s="133"/>
      <c r="AJ403" s="133"/>
      <c r="AK403" s="133"/>
      <c r="AL403" s="133"/>
      <c r="AM403" s="133"/>
      <c r="AN403" s="133"/>
      <c r="AO403" s="133"/>
      <c r="AP403" s="133"/>
      <c r="AQ403" s="129"/>
      <c r="AR403" s="129"/>
      <c r="AS403" s="135"/>
      <c r="AT403" s="135"/>
      <c r="AU403" s="135"/>
      <c r="AV403" s="137"/>
      <c r="AW403" s="138"/>
      <c r="AX403" s="135"/>
      <c r="AY403" s="135"/>
      <c r="AZ403" s="135"/>
      <c r="BA403" s="135"/>
      <c r="BB403" s="135"/>
      <c r="BC403" s="135"/>
      <c r="BD403" s="135"/>
      <c r="BE403" s="135"/>
      <c r="BF403" s="135"/>
      <c r="BH403" s="150"/>
      <c r="BI403" s="129"/>
      <c r="BJ403" s="129"/>
      <c r="BK403" s="150"/>
      <c r="BN403" s="148"/>
      <c r="BO403" s="148"/>
      <c r="BP403" s="156"/>
      <c r="BV403" s="371"/>
      <c r="BW403" s="371"/>
      <c r="BX403" s="371"/>
      <c r="BY403" s="371"/>
      <c r="BZ403" s="371"/>
      <c r="CA403" s="371"/>
      <c r="CB403" s="371"/>
      <c r="CC403" s="147"/>
      <c r="CD403" s="147"/>
      <c r="CE403" s="147"/>
      <c r="CF403" s="147"/>
      <c r="CG403" s="147"/>
    </row>
    <row r="404" spans="1:85" s="139" customFormat="1" ht="18" customHeight="1">
      <c r="A404" s="126"/>
      <c r="B404" s="128"/>
      <c r="C404" s="128"/>
      <c r="D404" s="128"/>
      <c r="E404" s="129"/>
      <c r="F404" s="129"/>
      <c r="G404" s="129"/>
      <c r="H404" s="129"/>
      <c r="I404" s="129"/>
      <c r="J404" s="129"/>
      <c r="K404" s="129"/>
      <c r="L404" s="94"/>
      <c r="M404" s="94"/>
      <c r="N404" s="94"/>
      <c r="O404" s="94"/>
      <c r="P404" s="94"/>
      <c r="Q404" s="94"/>
      <c r="R404" s="94"/>
      <c r="S404" s="94"/>
      <c r="T404" s="98"/>
      <c r="U404" s="94"/>
      <c r="V404" s="98"/>
      <c r="W404" s="129"/>
      <c r="X404" s="129"/>
      <c r="Y404" s="132"/>
      <c r="Z404" s="133"/>
      <c r="AA404" s="133"/>
      <c r="AB404" s="133"/>
      <c r="AC404" s="133"/>
      <c r="AD404" s="133"/>
      <c r="AE404" s="380"/>
      <c r="AF404" s="133"/>
      <c r="AG404" s="133"/>
      <c r="AH404" s="133"/>
      <c r="AI404" s="133"/>
      <c r="AJ404" s="133"/>
      <c r="AK404" s="133"/>
      <c r="AL404" s="133"/>
      <c r="AM404" s="133"/>
      <c r="AN404" s="133"/>
      <c r="AO404" s="133"/>
      <c r="AP404" s="133"/>
      <c r="AQ404" s="129"/>
      <c r="AR404" s="129"/>
      <c r="AS404" s="135"/>
      <c r="AT404" s="135"/>
      <c r="AU404" s="135"/>
      <c r="AV404" s="137"/>
      <c r="AW404" s="138"/>
      <c r="AX404" s="135"/>
      <c r="AY404" s="135"/>
      <c r="AZ404" s="135"/>
      <c r="BA404" s="135"/>
      <c r="BB404" s="135"/>
      <c r="BC404" s="135"/>
      <c r="BD404" s="135"/>
      <c r="BE404" s="135"/>
      <c r="BF404" s="135"/>
      <c r="BH404" s="150"/>
      <c r="BI404" s="129"/>
      <c r="BJ404" s="129"/>
      <c r="BK404" s="150"/>
      <c r="BN404" s="148"/>
      <c r="BO404" s="148"/>
      <c r="BP404" s="156"/>
      <c r="BV404" s="371"/>
      <c r="BW404" s="371"/>
      <c r="BX404" s="371"/>
      <c r="BY404" s="371"/>
      <c r="BZ404" s="371"/>
      <c r="CA404" s="371"/>
      <c r="CB404" s="371"/>
      <c r="CC404" s="147"/>
      <c r="CD404" s="147"/>
      <c r="CE404" s="147"/>
      <c r="CF404" s="147"/>
      <c r="CG404" s="147"/>
    </row>
    <row r="405" spans="1:85" s="139" customFormat="1" ht="39.75" customHeight="1">
      <c r="A405" s="126"/>
      <c r="B405" s="128"/>
      <c r="C405" s="128"/>
      <c r="D405" s="128"/>
      <c r="E405" s="129"/>
      <c r="F405" s="129"/>
      <c r="G405" s="129"/>
      <c r="H405" s="129"/>
      <c r="I405" s="129"/>
      <c r="J405" s="129"/>
      <c r="K405" s="129"/>
      <c r="L405" s="94"/>
      <c r="M405" s="94"/>
      <c r="N405" s="94"/>
      <c r="O405" s="94"/>
      <c r="P405" s="94"/>
      <c r="Q405" s="94"/>
      <c r="R405" s="94"/>
      <c r="S405" s="94"/>
      <c r="T405" s="98"/>
      <c r="U405" s="94"/>
      <c r="V405" s="98"/>
      <c r="W405" s="129"/>
      <c r="X405" s="129"/>
      <c r="Y405" s="132"/>
      <c r="Z405" s="133"/>
      <c r="AA405" s="133"/>
      <c r="AB405" s="133"/>
      <c r="AC405" s="133"/>
      <c r="AD405" s="133"/>
      <c r="AE405" s="380"/>
      <c r="AF405" s="133"/>
      <c r="AG405" s="133"/>
      <c r="AH405" s="133"/>
      <c r="AI405" s="133"/>
      <c r="AJ405" s="133"/>
      <c r="AK405" s="133"/>
      <c r="AL405" s="133"/>
      <c r="AM405" s="133"/>
      <c r="AN405" s="133"/>
      <c r="AO405" s="133"/>
      <c r="AP405" s="133"/>
      <c r="AQ405" s="129"/>
      <c r="AR405" s="129"/>
      <c r="AS405" s="135"/>
      <c r="AT405" s="135"/>
      <c r="AU405" s="135"/>
      <c r="AV405" s="137"/>
      <c r="AW405" s="138"/>
      <c r="AX405" s="135"/>
      <c r="AY405" s="135"/>
      <c r="AZ405" s="135"/>
      <c r="BA405" s="135"/>
      <c r="BB405" s="135"/>
      <c r="BC405" s="135"/>
      <c r="BD405" s="135"/>
      <c r="BE405" s="135"/>
      <c r="BF405" s="135"/>
      <c r="BH405" s="150"/>
      <c r="BI405" s="129"/>
      <c r="BJ405" s="129"/>
      <c r="BK405" s="150"/>
      <c r="BN405" s="148"/>
      <c r="BO405" s="148"/>
      <c r="BP405" s="156"/>
      <c r="BV405" s="371"/>
      <c r="BW405" s="371"/>
      <c r="BX405" s="371"/>
      <c r="BY405" s="371"/>
      <c r="BZ405" s="371"/>
      <c r="CA405" s="371"/>
      <c r="CB405" s="371"/>
      <c r="CC405" s="147"/>
      <c r="CD405" s="147"/>
      <c r="CE405" s="147"/>
      <c r="CF405" s="147"/>
      <c r="CG405" s="147"/>
    </row>
    <row r="406" spans="1:85" s="139" customFormat="1" ht="39.75" customHeight="1">
      <c r="A406" s="126"/>
      <c r="B406" s="128"/>
      <c r="C406" s="128"/>
      <c r="D406" s="128"/>
      <c r="E406" s="129"/>
      <c r="F406" s="129"/>
      <c r="G406" s="129"/>
      <c r="H406" s="129"/>
      <c r="I406" s="129"/>
      <c r="J406" s="129"/>
      <c r="K406" s="129"/>
      <c r="L406" s="94"/>
      <c r="M406" s="94"/>
      <c r="N406" s="94"/>
      <c r="O406" s="94"/>
      <c r="P406" s="94"/>
      <c r="Q406" s="94"/>
      <c r="R406" s="94"/>
      <c r="S406" s="94"/>
      <c r="T406" s="98"/>
      <c r="U406" s="94"/>
      <c r="V406" s="98"/>
      <c r="W406" s="129"/>
      <c r="X406" s="129"/>
      <c r="Y406" s="132"/>
      <c r="Z406" s="133"/>
      <c r="AA406" s="133"/>
      <c r="AB406" s="133"/>
      <c r="AC406" s="133"/>
      <c r="AD406" s="133"/>
      <c r="AE406" s="380"/>
      <c r="AF406" s="133"/>
      <c r="AG406" s="133"/>
      <c r="AH406" s="133"/>
      <c r="AI406" s="133"/>
      <c r="AJ406" s="133"/>
      <c r="AK406" s="133"/>
      <c r="AL406" s="133"/>
      <c r="AM406" s="133"/>
      <c r="AN406" s="133"/>
      <c r="AO406" s="133"/>
      <c r="AP406" s="133"/>
      <c r="AQ406" s="129"/>
      <c r="AR406" s="129"/>
      <c r="AS406" s="135"/>
      <c r="AT406" s="135"/>
      <c r="AU406" s="135"/>
      <c r="AV406" s="137"/>
      <c r="AW406" s="138"/>
      <c r="AX406" s="135"/>
      <c r="AY406" s="135"/>
      <c r="AZ406" s="135"/>
      <c r="BA406" s="135"/>
      <c r="BB406" s="135"/>
      <c r="BC406" s="135"/>
      <c r="BD406" s="135"/>
      <c r="BE406" s="135"/>
      <c r="BF406" s="135"/>
      <c r="BH406" s="150"/>
      <c r="BI406" s="129"/>
      <c r="BJ406" s="129"/>
      <c r="BK406" s="150"/>
      <c r="BL406" s="143"/>
      <c r="BM406" s="143"/>
      <c r="BN406" s="148"/>
      <c r="BO406" s="148"/>
      <c r="BP406" s="151"/>
      <c r="BQ406" s="143"/>
      <c r="BV406" s="371"/>
      <c r="BW406" s="371"/>
      <c r="BX406" s="371"/>
      <c r="BY406" s="371"/>
      <c r="BZ406" s="371"/>
      <c r="CA406" s="371"/>
      <c r="CB406" s="371"/>
      <c r="CC406" s="147"/>
      <c r="CD406" s="147"/>
      <c r="CE406" s="147"/>
      <c r="CF406" s="147"/>
      <c r="CG406" s="147"/>
    </row>
    <row r="407" spans="1:85" s="139" customFormat="1" ht="39.75" customHeight="1">
      <c r="A407" s="126"/>
      <c r="B407" s="128"/>
      <c r="C407" s="128"/>
      <c r="D407" s="128"/>
      <c r="E407" s="129"/>
      <c r="F407" s="129"/>
      <c r="G407" s="129"/>
      <c r="H407" s="129"/>
      <c r="I407" s="129"/>
      <c r="J407" s="129"/>
      <c r="K407" s="129"/>
      <c r="L407" s="94"/>
      <c r="M407" s="94"/>
      <c r="N407" s="94"/>
      <c r="O407" s="94"/>
      <c r="P407" s="94"/>
      <c r="Q407" s="94"/>
      <c r="R407" s="94"/>
      <c r="S407" s="94"/>
      <c r="T407" s="98"/>
      <c r="U407" s="94"/>
      <c r="V407" s="98"/>
      <c r="W407" s="129"/>
      <c r="X407" s="129"/>
      <c r="Y407" s="132"/>
      <c r="Z407" s="133"/>
      <c r="AA407" s="133"/>
      <c r="AB407" s="133"/>
      <c r="AC407" s="133"/>
      <c r="AD407" s="133"/>
      <c r="AE407" s="380"/>
      <c r="AF407" s="133"/>
      <c r="AG407" s="133"/>
      <c r="AH407" s="133"/>
      <c r="AI407" s="133"/>
      <c r="AJ407" s="133"/>
      <c r="AK407" s="133"/>
      <c r="AL407" s="133"/>
      <c r="AM407" s="133"/>
      <c r="AN407" s="133"/>
      <c r="AO407" s="133"/>
      <c r="AP407" s="133"/>
      <c r="AQ407" s="129"/>
      <c r="AR407" s="129"/>
      <c r="AS407" s="135"/>
      <c r="AT407" s="135"/>
      <c r="AU407" s="135"/>
      <c r="AV407" s="137"/>
      <c r="AW407" s="138"/>
      <c r="AX407" s="135"/>
      <c r="AY407" s="135"/>
      <c r="AZ407" s="135"/>
      <c r="BA407" s="135"/>
      <c r="BB407" s="135"/>
      <c r="BC407" s="135"/>
      <c r="BD407" s="135"/>
      <c r="BE407" s="135"/>
      <c r="BF407" s="135"/>
      <c r="BH407" s="150"/>
      <c r="BI407" s="129"/>
      <c r="BJ407" s="129"/>
      <c r="BK407" s="150"/>
      <c r="BL407" s="143"/>
      <c r="BM407" s="143"/>
      <c r="BN407" s="148"/>
      <c r="BO407" s="148"/>
      <c r="BP407" s="151"/>
      <c r="BQ407" s="143"/>
      <c r="BR407" s="143"/>
      <c r="BV407" s="371"/>
      <c r="BW407" s="371"/>
      <c r="BX407" s="371"/>
      <c r="BY407" s="371"/>
      <c r="BZ407" s="371"/>
      <c r="CA407" s="371"/>
      <c r="CB407" s="371"/>
      <c r="CC407" s="147"/>
      <c r="CD407" s="147"/>
      <c r="CE407" s="147"/>
      <c r="CF407" s="147"/>
      <c r="CG407" s="147"/>
    </row>
    <row r="408" spans="1:85" s="139" customFormat="1" ht="39.75" customHeight="1">
      <c r="A408" s="126"/>
      <c r="B408" s="128"/>
      <c r="C408" s="128"/>
      <c r="D408" s="128"/>
      <c r="E408" s="129"/>
      <c r="F408" s="129"/>
      <c r="G408" s="129"/>
      <c r="H408" s="129"/>
      <c r="I408" s="129"/>
      <c r="J408" s="129"/>
      <c r="K408" s="129"/>
      <c r="L408" s="94"/>
      <c r="M408" s="94"/>
      <c r="N408" s="94"/>
      <c r="O408" s="94"/>
      <c r="P408" s="94"/>
      <c r="Q408" s="94"/>
      <c r="R408" s="94"/>
      <c r="S408" s="94"/>
      <c r="T408" s="98"/>
      <c r="U408" s="94"/>
      <c r="V408" s="98"/>
      <c r="W408" s="129"/>
      <c r="X408" s="129"/>
      <c r="Y408" s="132"/>
      <c r="Z408" s="133"/>
      <c r="AA408" s="133"/>
      <c r="AB408" s="133"/>
      <c r="AC408" s="133"/>
      <c r="AD408" s="133"/>
      <c r="AE408" s="380"/>
      <c r="AF408" s="133"/>
      <c r="AG408" s="133"/>
      <c r="AH408" s="133"/>
      <c r="AI408" s="133"/>
      <c r="AJ408" s="133"/>
      <c r="AK408" s="133"/>
      <c r="AL408" s="133"/>
      <c r="AM408" s="133"/>
      <c r="AN408" s="133"/>
      <c r="AO408" s="133"/>
      <c r="AP408" s="133"/>
      <c r="AQ408" s="129"/>
      <c r="AR408" s="129"/>
      <c r="AS408" s="135"/>
      <c r="AT408" s="135"/>
      <c r="AU408" s="135"/>
      <c r="AV408" s="137"/>
      <c r="AW408" s="138"/>
      <c r="AX408" s="135"/>
      <c r="AY408" s="135"/>
      <c r="AZ408" s="135"/>
      <c r="BA408" s="135"/>
      <c r="BB408" s="135"/>
      <c r="BC408" s="135"/>
      <c r="BD408" s="135"/>
      <c r="BE408" s="135"/>
      <c r="BF408" s="135"/>
      <c r="BH408" s="150"/>
      <c r="BI408" s="129"/>
      <c r="BJ408" s="129"/>
      <c r="BK408" s="150"/>
      <c r="BL408" s="143"/>
      <c r="BM408" s="143"/>
      <c r="BN408" s="148"/>
      <c r="BO408" s="148"/>
      <c r="BP408" s="151"/>
      <c r="BQ408" s="143"/>
      <c r="BR408" s="143"/>
      <c r="BV408" s="371"/>
      <c r="BW408" s="371"/>
      <c r="BX408" s="371"/>
      <c r="BY408" s="371"/>
      <c r="BZ408" s="371"/>
      <c r="CA408" s="371"/>
      <c r="CB408" s="371"/>
      <c r="CC408" s="147"/>
      <c r="CD408" s="147"/>
      <c r="CE408" s="147"/>
      <c r="CF408" s="147"/>
      <c r="CG408" s="147"/>
    </row>
    <row r="409" spans="1:85" s="139" customFormat="1" ht="39.75" customHeight="1">
      <c r="A409" s="126"/>
      <c r="B409" s="128"/>
      <c r="C409" s="128"/>
      <c r="D409" s="128"/>
      <c r="E409" s="129"/>
      <c r="F409" s="129"/>
      <c r="G409" s="129"/>
      <c r="H409" s="129"/>
      <c r="I409" s="129"/>
      <c r="J409" s="129"/>
      <c r="K409" s="129"/>
      <c r="L409" s="94"/>
      <c r="M409" s="94"/>
      <c r="N409" s="94"/>
      <c r="O409" s="94"/>
      <c r="P409" s="94"/>
      <c r="Q409" s="94"/>
      <c r="R409" s="94"/>
      <c r="S409" s="94"/>
      <c r="T409" s="98"/>
      <c r="U409" s="129"/>
      <c r="V409" s="98"/>
      <c r="W409" s="129"/>
      <c r="X409" s="129"/>
      <c r="Y409" s="132"/>
      <c r="Z409" s="133"/>
      <c r="AA409" s="133"/>
      <c r="AB409" s="133"/>
      <c r="AC409" s="133"/>
      <c r="AD409" s="133"/>
      <c r="AE409" s="380"/>
      <c r="AF409" s="133"/>
      <c r="AG409" s="133"/>
      <c r="AH409" s="133"/>
      <c r="AI409" s="133"/>
      <c r="AJ409" s="133"/>
      <c r="AK409" s="133"/>
      <c r="AL409" s="133"/>
      <c r="AM409" s="133"/>
      <c r="AN409" s="133"/>
      <c r="AO409" s="133"/>
      <c r="AP409" s="133"/>
      <c r="AQ409" s="129"/>
      <c r="AR409" s="129"/>
      <c r="AS409" s="135"/>
      <c r="AT409" s="135"/>
      <c r="AU409" s="135"/>
      <c r="AV409" s="137"/>
      <c r="AW409" s="138"/>
      <c r="AX409" s="135"/>
      <c r="AY409" s="135"/>
      <c r="AZ409" s="135"/>
      <c r="BA409" s="135"/>
      <c r="BB409" s="135"/>
      <c r="BC409" s="135"/>
      <c r="BD409" s="135"/>
      <c r="BE409" s="135"/>
      <c r="BF409" s="135"/>
      <c r="BH409" s="150"/>
      <c r="BI409" s="129"/>
      <c r="BJ409" s="129"/>
      <c r="BK409" s="150"/>
      <c r="BL409" s="143"/>
      <c r="BM409" s="143"/>
      <c r="BN409" s="148"/>
      <c r="BO409" s="148"/>
      <c r="BP409" s="151"/>
      <c r="BQ409" s="143"/>
      <c r="BR409" s="143"/>
      <c r="BV409" s="371"/>
      <c r="BW409" s="371"/>
      <c r="BX409" s="371"/>
      <c r="BY409" s="371"/>
      <c r="BZ409" s="371"/>
      <c r="CA409" s="371"/>
      <c r="CB409" s="371"/>
      <c r="CC409" s="147"/>
      <c r="CD409" s="147"/>
      <c r="CE409" s="147"/>
      <c r="CF409" s="147"/>
      <c r="CG409" s="147"/>
    </row>
    <row r="410" spans="1:85" s="139" customFormat="1" ht="39.75" customHeight="1">
      <c r="A410" s="126"/>
      <c r="B410" s="128"/>
      <c r="C410" s="128"/>
      <c r="D410" s="128"/>
      <c r="E410" s="129"/>
      <c r="F410" s="129"/>
      <c r="G410" s="129"/>
      <c r="H410" s="129"/>
      <c r="I410" s="129"/>
      <c r="J410" s="129"/>
      <c r="K410" s="129"/>
      <c r="L410" s="94"/>
      <c r="M410" s="94"/>
      <c r="N410" s="94"/>
      <c r="O410" s="94"/>
      <c r="P410" s="94"/>
      <c r="Q410" s="94"/>
      <c r="R410" s="94"/>
      <c r="S410" s="94"/>
      <c r="T410" s="98"/>
      <c r="U410" s="129"/>
      <c r="V410" s="98"/>
      <c r="W410" s="129"/>
      <c r="X410" s="129"/>
      <c r="Y410" s="132"/>
      <c r="Z410" s="133"/>
      <c r="AA410" s="133"/>
      <c r="AB410" s="133"/>
      <c r="AC410" s="133"/>
      <c r="AD410" s="133"/>
      <c r="AE410" s="380"/>
      <c r="AF410" s="133"/>
      <c r="AG410" s="133"/>
      <c r="AH410" s="133"/>
      <c r="AI410" s="133"/>
      <c r="AJ410" s="133"/>
      <c r="AK410" s="133"/>
      <c r="AL410" s="133"/>
      <c r="AM410" s="133"/>
      <c r="AN410" s="133"/>
      <c r="AO410" s="133"/>
      <c r="AP410" s="133"/>
      <c r="AQ410" s="129"/>
      <c r="AR410" s="129"/>
      <c r="AS410" s="135"/>
      <c r="AT410" s="135"/>
      <c r="AU410" s="135"/>
      <c r="AV410" s="137"/>
      <c r="AW410" s="138"/>
      <c r="AX410" s="135"/>
      <c r="AY410" s="135"/>
      <c r="AZ410" s="135"/>
      <c r="BA410" s="135"/>
      <c r="BB410" s="135"/>
      <c r="BC410" s="135"/>
      <c r="BD410" s="135"/>
      <c r="BE410" s="135"/>
      <c r="BF410" s="135"/>
      <c r="BH410" s="150"/>
      <c r="BI410" s="129"/>
      <c r="BJ410" s="129"/>
      <c r="BK410" s="150"/>
      <c r="BL410" s="143"/>
      <c r="BM410" s="143"/>
      <c r="BN410" s="148"/>
      <c r="BO410" s="148"/>
      <c r="BP410" s="151"/>
      <c r="BQ410" s="143"/>
      <c r="BR410" s="143"/>
      <c r="BV410" s="371"/>
      <c r="BW410" s="371"/>
      <c r="BX410" s="371"/>
      <c r="BY410" s="371"/>
      <c r="BZ410" s="371"/>
      <c r="CA410" s="371"/>
      <c r="CB410" s="371"/>
      <c r="CC410" s="147"/>
      <c r="CD410" s="147"/>
      <c r="CE410" s="147"/>
      <c r="CF410" s="147"/>
      <c r="CG410" s="147"/>
    </row>
    <row r="411" spans="1:85" s="139" customFormat="1" ht="39.75" customHeight="1">
      <c r="A411" s="126"/>
      <c r="B411" s="128"/>
      <c r="C411" s="128"/>
      <c r="D411" s="128"/>
      <c r="E411" s="129"/>
      <c r="F411" s="129"/>
      <c r="G411" s="129"/>
      <c r="H411" s="129"/>
      <c r="I411" s="129"/>
      <c r="J411" s="129"/>
      <c r="K411" s="129"/>
      <c r="L411" s="94"/>
      <c r="M411" s="94"/>
      <c r="N411" s="94"/>
      <c r="O411" s="94"/>
      <c r="P411" s="94"/>
      <c r="Q411" s="94"/>
      <c r="R411" s="94"/>
      <c r="S411" s="94"/>
      <c r="T411" s="98"/>
      <c r="U411" s="129"/>
      <c r="V411" s="98"/>
      <c r="W411" s="129"/>
      <c r="X411" s="129"/>
      <c r="Y411" s="132"/>
      <c r="Z411" s="133"/>
      <c r="AA411" s="133"/>
      <c r="AB411" s="133"/>
      <c r="AC411" s="133"/>
      <c r="AD411" s="133"/>
      <c r="AE411" s="380"/>
      <c r="AF411" s="133"/>
      <c r="AG411" s="133"/>
      <c r="AH411" s="133"/>
      <c r="AI411" s="133"/>
      <c r="AJ411" s="133"/>
      <c r="AK411" s="133"/>
      <c r="AL411" s="133"/>
      <c r="AM411" s="133"/>
      <c r="AN411" s="133"/>
      <c r="AO411" s="133"/>
      <c r="AP411" s="133"/>
      <c r="AQ411" s="129"/>
      <c r="AR411" s="129"/>
      <c r="AS411" s="135"/>
      <c r="AT411" s="135"/>
      <c r="AU411" s="135"/>
      <c r="AV411" s="137"/>
      <c r="AW411" s="138"/>
      <c r="AX411" s="135"/>
      <c r="AY411" s="135"/>
      <c r="AZ411" s="135"/>
      <c r="BA411" s="135"/>
      <c r="BB411" s="135"/>
      <c r="BC411" s="135"/>
      <c r="BD411" s="135"/>
      <c r="BE411" s="135"/>
      <c r="BF411" s="135"/>
      <c r="BH411" s="150"/>
      <c r="BI411" s="129"/>
      <c r="BJ411" s="129"/>
      <c r="BK411" s="150"/>
      <c r="BL411" s="143"/>
      <c r="BM411" s="143"/>
      <c r="BN411" s="148"/>
      <c r="BO411" s="148"/>
      <c r="BP411" s="151"/>
      <c r="BQ411" s="143"/>
      <c r="BR411" s="143"/>
      <c r="BV411" s="371"/>
      <c r="BW411" s="371"/>
      <c r="BX411" s="371"/>
      <c r="BY411" s="371"/>
      <c r="BZ411" s="371"/>
      <c r="CA411" s="371"/>
      <c r="CB411" s="371"/>
      <c r="CC411" s="147"/>
      <c r="CD411" s="147"/>
      <c r="CE411" s="147"/>
      <c r="CF411" s="147"/>
      <c r="CG411" s="147"/>
    </row>
    <row r="412" spans="1:85" s="139" customFormat="1" ht="39.75" customHeight="1">
      <c r="A412" s="126"/>
      <c r="B412" s="128"/>
      <c r="C412" s="128"/>
      <c r="D412" s="128"/>
      <c r="E412" s="129"/>
      <c r="F412" s="129"/>
      <c r="G412" s="129"/>
      <c r="H412" s="129"/>
      <c r="I412" s="129"/>
      <c r="J412" s="129"/>
      <c r="K412" s="129"/>
      <c r="L412" s="94"/>
      <c r="M412" s="94"/>
      <c r="N412" s="94"/>
      <c r="O412" s="94"/>
      <c r="P412" s="94"/>
      <c r="Q412" s="94"/>
      <c r="R412" s="94"/>
      <c r="S412" s="94"/>
      <c r="T412" s="98"/>
      <c r="U412" s="129"/>
      <c r="V412" s="98"/>
      <c r="W412" s="129"/>
      <c r="X412" s="129"/>
      <c r="Y412" s="132"/>
      <c r="Z412" s="133"/>
      <c r="AA412" s="133"/>
      <c r="AB412" s="133"/>
      <c r="AC412" s="133"/>
      <c r="AD412" s="133"/>
      <c r="AE412" s="380"/>
      <c r="AF412" s="133"/>
      <c r="AG412" s="133"/>
      <c r="AH412" s="133"/>
      <c r="AI412" s="133"/>
      <c r="AJ412" s="133"/>
      <c r="AK412" s="133"/>
      <c r="AL412" s="133"/>
      <c r="AM412" s="133"/>
      <c r="AN412" s="133"/>
      <c r="AO412" s="133"/>
      <c r="AP412" s="133"/>
      <c r="AQ412" s="129"/>
      <c r="AR412" s="129"/>
      <c r="AS412" s="135"/>
      <c r="AT412" s="135"/>
      <c r="AU412" s="135"/>
      <c r="AV412" s="137"/>
      <c r="AW412" s="138"/>
      <c r="AX412" s="135"/>
      <c r="AY412" s="135"/>
      <c r="AZ412" s="135"/>
      <c r="BA412" s="135"/>
      <c r="BB412" s="135"/>
      <c r="BC412" s="135"/>
      <c r="BD412" s="135"/>
      <c r="BE412" s="135"/>
      <c r="BF412" s="135"/>
      <c r="BH412" s="150"/>
      <c r="BI412" s="129"/>
      <c r="BJ412" s="129"/>
      <c r="BK412" s="150"/>
      <c r="BL412" s="143"/>
      <c r="BM412" s="143"/>
      <c r="BN412" s="148"/>
      <c r="BO412" s="148"/>
      <c r="BP412" s="151"/>
      <c r="BQ412" s="143"/>
      <c r="BR412" s="143"/>
      <c r="BV412" s="371"/>
      <c r="BW412" s="371"/>
      <c r="BX412" s="371"/>
      <c r="BY412" s="371"/>
      <c r="BZ412" s="371"/>
      <c r="CA412" s="371"/>
      <c r="CB412" s="371"/>
      <c r="CC412" s="147"/>
      <c r="CD412" s="147"/>
      <c r="CE412" s="147"/>
      <c r="CF412" s="147"/>
      <c r="CG412" s="147"/>
    </row>
    <row r="413" spans="1:85" s="139" customFormat="1" ht="39.75" customHeight="1">
      <c r="A413" s="126"/>
      <c r="B413" s="128"/>
      <c r="C413" s="128"/>
      <c r="D413" s="128"/>
      <c r="E413" s="129"/>
      <c r="F413" s="129"/>
      <c r="G413" s="129"/>
      <c r="H413" s="129"/>
      <c r="I413" s="129"/>
      <c r="J413" s="129"/>
      <c r="K413" s="129"/>
      <c r="L413" s="94"/>
      <c r="M413" s="94"/>
      <c r="N413" s="94"/>
      <c r="O413" s="94"/>
      <c r="P413" s="94"/>
      <c r="Q413" s="94"/>
      <c r="R413" s="94"/>
      <c r="S413" s="94"/>
      <c r="T413" s="98"/>
      <c r="U413" s="129"/>
      <c r="V413" s="98"/>
      <c r="W413" s="129"/>
      <c r="X413" s="129"/>
      <c r="Y413" s="132"/>
      <c r="Z413" s="133"/>
      <c r="AA413" s="133"/>
      <c r="AB413" s="133"/>
      <c r="AC413" s="133"/>
      <c r="AD413" s="133"/>
      <c r="AE413" s="380"/>
      <c r="AF413" s="133"/>
      <c r="AG413" s="133"/>
      <c r="AH413" s="133"/>
      <c r="AI413" s="133"/>
      <c r="AJ413" s="133"/>
      <c r="AK413" s="133"/>
      <c r="AL413" s="133"/>
      <c r="AM413" s="133"/>
      <c r="AN413" s="133"/>
      <c r="AO413" s="133"/>
      <c r="AP413" s="133"/>
      <c r="AQ413" s="129"/>
      <c r="AR413" s="129"/>
      <c r="AS413" s="135"/>
      <c r="AT413" s="135"/>
      <c r="AU413" s="135"/>
      <c r="AV413" s="137"/>
      <c r="AW413" s="138"/>
      <c r="AX413" s="135"/>
      <c r="AY413" s="135"/>
      <c r="AZ413" s="135"/>
      <c r="BA413" s="135"/>
      <c r="BB413" s="135"/>
      <c r="BC413" s="135"/>
      <c r="BD413" s="135"/>
      <c r="BE413" s="135"/>
      <c r="BF413" s="135"/>
      <c r="BH413" s="150"/>
      <c r="BI413" s="129"/>
      <c r="BJ413" s="129"/>
      <c r="BK413" s="150"/>
      <c r="BL413" s="143"/>
      <c r="BM413" s="143"/>
      <c r="BN413" s="148"/>
      <c r="BO413" s="148"/>
      <c r="BP413" s="151"/>
      <c r="BQ413" s="143"/>
      <c r="BR413" s="143"/>
      <c r="BV413" s="371"/>
      <c r="BW413" s="371"/>
      <c r="BX413" s="371"/>
      <c r="BY413" s="371"/>
      <c r="BZ413" s="371"/>
      <c r="CA413" s="371"/>
      <c r="CB413" s="371"/>
      <c r="CC413" s="147"/>
      <c r="CD413" s="147"/>
      <c r="CE413" s="147"/>
      <c r="CF413" s="147"/>
      <c r="CG413" s="147"/>
    </row>
    <row r="414" spans="1:85" s="139" customFormat="1" ht="39.75" customHeight="1">
      <c r="A414" s="126"/>
      <c r="B414" s="128"/>
      <c r="C414" s="128"/>
      <c r="D414" s="128"/>
      <c r="E414" s="129"/>
      <c r="F414" s="129"/>
      <c r="G414" s="129"/>
      <c r="H414" s="129"/>
      <c r="I414" s="129"/>
      <c r="J414" s="129"/>
      <c r="K414" s="129"/>
      <c r="L414" s="94"/>
      <c r="M414" s="94"/>
      <c r="N414" s="94"/>
      <c r="O414" s="94"/>
      <c r="P414" s="94"/>
      <c r="Q414" s="94"/>
      <c r="R414" s="94"/>
      <c r="S414" s="94"/>
      <c r="T414" s="98"/>
      <c r="U414" s="129"/>
      <c r="V414" s="98"/>
      <c r="W414" s="129"/>
      <c r="X414" s="129"/>
      <c r="Y414" s="132"/>
      <c r="Z414" s="133"/>
      <c r="AA414" s="133"/>
      <c r="AB414" s="133"/>
      <c r="AC414" s="133"/>
      <c r="AD414" s="133"/>
      <c r="AE414" s="380"/>
      <c r="AF414" s="133"/>
      <c r="AG414" s="133"/>
      <c r="AH414" s="133"/>
      <c r="AI414" s="133"/>
      <c r="AJ414" s="133"/>
      <c r="AK414" s="133"/>
      <c r="AL414" s="133"/>
      <c r="AM414" s="133"/>
      <c r="AN414" s="133"/>
      <c r="AO414" s="133"/>
      <c r="AP414" s="133"/>
      <c r="AQ414" s="129"/>
      <c r="AR414" s="129"/>
      <c r="AS414" s="135"/>
      <c r="AT414" s="135"/>
      <c r="AU414" s="135"/>
      <c r="AV414" s="137"/>
      <c r="AW414" s="138"/>
      <c r="AX414" s="135"/>
      <c r="AY414" s="135"/>
      <c r="AZ414" s="135"/>
      <c r="BA414" s="135"/>
      <c r="BB414" s="135"/>
      <c r="BC414" s="135"/>
      <c r="BD414" s="135"/>
      <c r="BE414" s="135"/>
      <c r="BF414" s="135"/>
      <c r="BH414" s="150"/>
      <c r="BI414" s="129"/>
      <c r="BJ414" s="129"/>
      <c r="BK414" s="150"/>
      <c r="BL414" s="143"/>
      <c r="BM414" s="143"/>
      <c r="BN414" s="148"/>
      <c r="BO414" s="148"/>
      <c r="BP414" s="151"/>
      <c r="BQ414" s="143"/>
      <c r="BR414" s="143"/>
      <c r="BV414" s="371"/>
      <c r="BW414" s="371"/>
      <c r="BX414" s="371"/>
      <c r="BY414" s="371"/>
      <c r="BZ414" s="371"/>
      <c r="CA414" s="371"/>
      <c r="CB414" s="371"/>
      <c r="CC414" s="147"/>
      <c r="CD414" s="147"/>
      <c r="CE414" s="147"/>
      <c r="CF414" s="147"/>
      <c r="CG414" s="147"/>
    </row>
    <row r="415" spans="1:85" s="139" customFormat="1" ht="39.75" customHeight="1">
      <c r="A415" s="126"/>
      <c r="B415" s="128"/>
      <c r="C415" s="128"/>
      <c r="D415" s="128"/>
      <c r="E415" s="129"/>
      <c r="F415" s="129"/>
      <c r="G415" s="129"/>
      <c r="H415" s="129"/>
      <c r="I415" s="129"/>
      <c r="J415" s="129"/>
      <c r="K415" s="129"/>
      <c r="L415" s="94"/>
      <c r="M415" s="94"/>
      <c r="N415" s="94"/>
      <c r="O415" s="94"/>
      <c r="P415" s="94"/>
      <c r="Q415" s="94"/>
      <c r="R415" s="94"/>
      <c r="S415" s="94"/>
      <c r="T415" s="98"/>
      <c r="U415" s="129"/>
      <c r="V415" s="98"/>
      <c r="W415" s="129"/>
      <c r="X415" s="129"/>
      <c r="Y415" s="132"/>
      <c r="Z415" s="133"/>
      <c r="AA415" s="133"/>
      <c r="AB415" s="133"/>
      <c r="AC415" s="133"/>
      <c r="AD415" s="133"/>
      <c r="AE415" s="380"/>
      <c r="AF415" s="133"/>
      <c r="AG415" s="133"/>
      <c r="AH415" s="133"/>
      <c r="AI415" s="133"/>
      <c r="AJ415" s="133"/>
      <c r="AK415" s="133"/>
      <c r="AL415" s="133"/>
      <c r="AM415" s="133"/>
      <c r="AN415" s="133"/>
      <c r="AO415" s="133"/>
      <c r="AP415" s="133"/>
      <c r="AQ415" s="129"/>
      <c r="AR415" s="129"/>
      <c r="AS415" s="135"/>
      <c r="AT415" s="135"/>
      <c r="AU415" s="135"/>
      <c r="AV415" s="137"/>
      <c r="AW415" s="138"/>
      <c r="AX415" s="135"/>
      <c r="AY415" s="135"/>
      <c r="AZ415" s="135"/>
      <c r="BA415" s="135"/>
      <c r="BB415" s="135"/>
      <c r="BC415" s="135"/>
      <c r="BD415" s="135"/>
      <c r="BE415" s="135"/>
      <c r="BF415" s="135"/>
      <c r="BH415" s="150"/>
      <c r="BI415" s="129"/>
      <c r="BJ415" s="129"/>
      <c r="BK415" s="150"/>
      <c r="BL415" s="143"/>
      <c r="BM415" s="143"/>
      <c r="BN415" s="148"/>
      <c r="BO415" s="148"/>
      <c r="BP415" s="151"/>
      <c r="BQ415" s="143"/>
      <c r="BR415" s="143"/>
      <c r="BV415" s="371"/>
      <c r="BW415" s="371"/>
      <c r="BX415" s="371"/>
      <c r="BY415" s="371"/>
      <c r="BZ415" s="371"/>
      <c r="CA415" s="371"/>
      <c r="CB415" s="371"/>
      <c r="CC415" s="147"/>
      <c r="CD415" s="147"/>
      <c r="CE415" s="147"/>
      <c r="CF415" s="147"/>
      <c r="CG415" s="147"/>
    </row>
    <row r="416" spans="1:85" s="139" customFormat="1" ht="39.75" customHeight="1">
      <c r="A416" s="126"/>
      <c r="B416" s="128"/>
      <c r="C416" s="128"/>
      <c r="D416" s="128"/>
      <c r="E416" s="129"/>
      <c r="F416" s="129"/>
      <c r="G416" s="129"/>
      <c r="H416" s="129"/>
      <c r="I416" s="129"/>
      <c r="J416" s="129"/>
      <c r="K416" s="129"/>
      <c r="L416" s="94"/>
      <c r="M416" s="94"/>
      <c r="N416" s="94"/>
      <c r="O416" s="94"/>
      <c r="P416" s="94"/>
      <c r="Q416" s="94"/>
      <c r="R416" s="94"/>
      <c r="S416" s="94"/>
      <c r="T416" s="98"/>
      <c r="U416" s="129"/>
      <c r="V416" s="98"/>
      <c r="W416" s="129"/>
      <c r="X416" s="129"/>
      <c r="Y416" s="132"/>
      <c r="Z416" s="133"/>
      <c r="AA416" s="133"/>
      <c r="AB416" s="133"/>
      <c r="AC416" s="133"/>
      <c r="AD416" s="133"/>
      <c r="AE416" s="380"/>
      <c r="AF416" s="133"/>
      <c r="AG416" s="133"/>
      <c r="AH416" s="133"/>
      <c r="AI416" s="133"/>
      <c r="AJ416" s="133"/>
      <c r="AK416" s="133"/>
      <c r="AL416" s="133"/>
      <c r="AM416" s="133"/>
      <c r="AN416" s="133"/>
      <c r="AO416" s="133"/>
      <c r="AP416" s="133"/>
      <c r="AQ416" s="129"/>
      <c r="AR416" s="129"/>
      <c r="AS416" s="135"/>
      <c r="AT416" s="135"/>
      <c r="AU416" s="135"/>
      <c r="AV416" s="137"/>
      <c r="AW416" s="138"/>
      <c r="AX416" s="135"/>
      <c r="AY416" s="135"/>
      <c r="AZ416" s="135"/>
      <c r="BA416" s="135"/>
      <c r="BB416" s="135"/>
      <c r="BC416" s="135"/>
      <c r="BD416" s="135"/>
      <c r="BE416" s="135"/>
      <c r="BF416" s="135"/>
      <c r="BH416" s="150"/>
      <c r="BI416" s="129"/>
      <c r="BJ416" s="129"/>
      <c r="BK416" s="150"/>
      <c r="BL416" s="143"/>
      <c r="BM416" s="143"/>
      <c r="BN416" s="148"/>
      <c r="BO416" s="148"/>
      <c r="BP416" s="151"/>
      <c r="BQ416" s="143"/>
      <c r="BR416" s="143"/>
      <c r="BV416" s="371"/>
      <c r="BW416" s="371"/>
      <c r="BX416" s="371"/>
      <c r="BY416" s="371"/>
      <c r="BZ416" s="371"/>
      <c r="CA416" s="371"/>
      <c r="CB416" s="371"/>
      <c r="CC416" s="147"/>
      <c r="CD416" s="147"/>
      <c r="CE416" s="147"/>
      <c r="CF416" s="147"/>
      <c r="CG416" s="147"/>
    </row>
    <row r="417" spans="1:85" s="139" customFormat="1" ht="39.75" customHeight="1">
      <c r="A417" s="126"/>
      <c r="B417" s="128"/>
      <c r="C417" s="128"/>
      <c r="D417" s="128"/>
      <c r="E417" s="129"/>
      <c r="F417" s="129"/>
      <c r="G417" s="129"/>
      <c r="H417" s="129"/>
      <c r="I417" s="129"/>
      <c r="J417" s="129"/>
      <c r="K417" s="129"/>
      <c r="L417" s="94"/>
      <c r="M417" s="94"/>
      <c r="N417" s="94"/>
      <c r="O417" s="94"/>
      <c r="P417" s="94"/>
      <c r="Q417" s="94"/>
      <c r="R417" s="94"/>
      <c r="S417" s="94"/>
      <c r="T417" s="98"/>
      <c r="U417" s="129"/>
      <c r="V417" s="98"/>
      <c r="W417" s="129"/>
      <c r="X417" s="129"/>
      <c r="Y417" s="132"/>
      <c r="Z417" s="133"/>
      <c r="AA417" s="133"/>
      <c r="AB417" s="133"/>
      <c r="AC417" s="133"/>
      <c r="AD417" s="133"/>
      <c r="AE417" s="380"/>
      <c r="AF417" s="133"/>
      <c r="AG417" s="133"/>
      <c r="AH417" s="133"/>
      <c r="AI417" s="133"/>
      <c r="AJ417" s="133"/>
      <c r="AK417" s="133"/>
      <c r="AL417" s="133"/>
      <c r="AM417" s="133"/>
      <c r="AN417" s="133"/>
      <c r="AO417" s="133"/>
      <c r="AP417" s="133"/>
      <c r="AQ417" s="129"/>
      <c r="AR417" s="129"/>
      <c r="AS417" s="135"/>
      <c r="AT417" s="135"/>
      <c r="AU417" s="135"/>
      <c r="AV417" s="137"/>
      <c r="AW417" s="138"/>
      <c r="AX417" s="135"/>
      <c r="AY417" s="135"/>
      <c r="AZ417" s="135"/>
      <c r="BA417" s="135"/>
      <c r="BB417" s="135"/>
      <c r="BC417" s="135"/>
      <c r="BD417" s="135"/>
      <c r="BE417" s="135"/>
      <c r="BF417" s="135"/>
      <c r="BH417" s="150"/>
      <c r="BI417" s="129"/>
      <c r="BJ417" s="129"/>
      <c r="BK417" s="150"/>
      <c r="BL417" s="143"/>
      <c r="BM417" s="143"/>
      <c r="BN417" s="148"/>
      <c r="BO417" s="148"/>
      <c r="BP417" s="151"/>
      <c r="BQ417" s="143"/>
      <c r="BR417" s="143"/>
      <c r="BV417" s="371"/>
      <c r="BW417" s="371"/>
      <c r="BX417" s="371"/>
      <c r="BY417" s="371"/>
      <c r="BZ417" s="371"/>
      <c r="CA417" s="371"/>
      <c r="CB417" s="371"/>
      <c r="CC417" s="147"/>
      <c r="CD417" s="147"/>
      <c r="CE417" s="147"/>
      <c r="CF417" s="147"/>
      <c r="CG417" s="147"/>
    </row>
    <row r="418" spans="1:85" s="139" customFormat="1" ht="39.75" customHeight="1">
      <c r="A418" s="126"/>
      <c r="B418" s="128"/>
      <c r="C418" s="128"/>
      <c r="D418" s="128"/>
      <c r="E418" s="129"/>
      <c r="F418" s="129"/>
      <c r="G418" s="129"/>
      <c r="H418" s="129"/>
      <c r="I418" s="129"/>
      <c r="J418" s="129"/>
      <c r="K418" s="129"/>
      <c r="L418" s="94"/>
      <c r="M418" s="94"/>
      <c r="N418" s="94"/>
      <c r="O418" s="94"/>
      <c r="P418" s="94"/>
      <c r="Q418" s="94"/>
      <c r="R418" s="94"/>
      <c r="S418" s="94"/>
      <c r="T418" s="98"/>
      <c r="U418" s="129"/>
      <c r="V418" s="98"/>
      <c r="W418" s="129"/>
      <c r="X418" s="129"/>
      <c r="Y418" s="132"/>
      <c r="Z418" s="133"/>
      <c r="AA418" s="133"/>
      <c r="AB418" s="133"/>
      <c r="AC418" s="133"/>
      <c r="AD418" s="133"/>
      <c r="AE418" s="380"/>
      <c r="AF418" s="133"/>
      <c r="AG418" s="133"/>
      <c r="AH418" s="133"/>
      <c r="AI418" s="133"/>
      <c r="AJ418" s="133"/>
      <c r="AK418" s="133"/>
      <c r="AL418" s="133"/>
      <c r="AM418" s="133"/>
      <c r="AN418" s="133"/>
      <c r="AO418" s="133"/>
      <c r="AP418" s="133"/>
      <c r="AQ418" s="129"/>
      <c r="AR418" s="129"/>
      <c r="AS418" s="135"/>
      <c r="AT418" s="135"/>
      <c r="AU418" s="135"/>
      <c r="AV418" s="137"/>
      <c r="AW418" s="138"/>
      <c r="AX418" s="135"/>
      <c r="AY418" s="135"/>
      <c r="AZ418" s="135"/>
      <c r="BA418" s="135"/>
      <c r="BB418" s="135"/>
      <c r="BC418" s="135"/>
      <c r="BD418" s="135"/>
      <c r="BE418" s="135"/>
      <c r="BF418" s="135"/>
      <c r="BH418" s="150"/>
      <c r="BI418" s="129"/>
      <c r="BJ418" s="129"/>
      <c r="BK418" s="150"/>
      <c r="BL418" s="143"/>
      <c r="BM418" s="143"/>
      <c r="BN418" s="148"/>
      <c r="BO418" s="148"/>
      <c r="BP418" s="151"/>
      <c r="BQ418" s="143"/>
      <c r="BR418" s="143"/>
      <c r="BV418" s="371"/>
      <c r="BW418" s="371"/>
      <c r="BX418" s="371"/>
      <c r="BY418" s="371"/>
      <c r="BZ418" s="371"/>
      <c r="CA418" s="371"/>
      <c r="CB418" s="371"/>
      <c r="CC418" s="147"/>
      <c r="CD418" s="147"/>
      <c r="CE418" s="147"/>
      <c r="CF418" s="147"/>
      <c r="CG418" s="147"/>
    </row>
    <row r="419" spans="1:85" s="139" customFormat="1" ht="39.75" customHeight="1">
      <c r="A419" s="126"/>
      <c r="B419" s="128"/>
      <c r="C419" s="128"/>
      <c r="D419" s="128"/>
      <c r="E419" s="129"/>
      <c r="F419" s="129"/>
      <c r="G419" s="129"/>
      <c r="H419" s="129"/>
      <c r="I419" s="129"/>
      <c r="J419" s="129"/>
      <c r="K419" s="129"/>
      <c r="L419" s="94"/>
      <c r="M419" s="94"/>
      <c r="N419" s="94"/>
      <c r="O419" s="94"/>
      <c r="P419" s="94"/>
      <c r="Q419" s="94"/>
      <c r="R419" s="94"/>
      <c r="S419" s="94"/>
      <c r="T419" s="98"/>
      <c r="U419" s="129"/>
      <c r="V419" s="98"/>
      <c r="W419" s="129"/>
      <c r="X419" s="129"/>
      <c r="Y419" s="132"/>
      <c r="Z419" s="133"/>
      <c r="AA419" s="133"/>
      <c r="AB419" s="133"/>
      <c r="AC419" s="133"/>
      <c r="AD419" s="133"/>
      <c r="AE419" s="380"/>
      <c r="AF419" s="133"/>
      <c r="AG419" s="133"/>
      <c r="AH419" s="133"/>
      <c r="AI419" s="133"/>
      <c r="AJ419" s="133"/>
      <c r="AK419" s="133"/>
      <c r="AL419" s="133"/>
      <c r="AM419" s="133"/>
      <c r="AN419" s="133"/>
      <c r="AO419" s="133"/>
      <c r="AP419" s="133"/>
      <c r="AQ419" s="129"/>
      <c r="AR419" s="129"/>
      <c r="AS419" s="135"/>
      <c r="AT419" s="135"/>
      <c r="AU419" s="135"/>
      <c r="AV419" s="137"/>
      <c r="AW419" s="138"/>
      <c r="AX419" s="135"/>
      <c r="AY419" s="135"/>
      <c r="AZ419" s="135"/>
      <c r="BA419" s="135"/>
      <c r="BB419" s="135"/>
      <c r="BC419" s="135"/>
      <c r="BD419" s="135"/>
      <c r="BE419" s="135"/>
      <c r="BF419" s="135"/>
      <c r="BH419" s="150"/>
      <c r="BI419" s="129"/>
      <c r="BJ419" s="129"/>
      <c r="BK419" s="150"/>
      <c r="BL419" s="143"/>
      <c r="BM419" s="143"/>
      <c r="BN419" s="148"/>
      <c r="BO419" s="148"/>
      <c r="BP419" s="151"/>
      <c r="BQ419" s="143"/>
      <c r="BR419" s="143"/>
      <c r="BV419" s="371"/>
      <c r="BW419" s="371"/>
      <c r="BX419" s="371"/>
      <c r="BY419" s="371"/>
      <c r="BZ419" s="371"/>
      <c r="CA419" s="371"/>
      <c r="CB419" s="371"/>
      <c r="CC419" s="147"/>
      <c r="CD419" s="147"/>
      <c r="CE419" s="147"/>
      <c r="CF419" s="147"/>
      <c r="CG419" s="147"/>
    </row>
    <row r="420" spans="1:85" s="139" customFormat="1" ht="39.75" customHeight="1">
      <c r="A420" s="126"/>
      <c r="B420" s="128"/>
      <c r="C420" s="128"/>
      <c r="D420" s="128"/>
      <c r="E420" s="129"/>
      <c r="F420" s="129"/>
      <c r="G420" s="129"/>
      <c r="H420" s="129"/>
      <c r="I420" s="129"/>
      <c r="J420" s="129"/>
      <c r="K420" s="129"/>
      <c r="L420" s="94"/>
      <c r="M420" s="94"/>
      <c r="N420" s="94"/>
      <c r="O420" s="94"/>
      <c r="P420" s="94"/>
      <c r="Q420" s="94"/>
      <c r="R420" s="94"/>
      <c r="S420" s="94"/>
      <c r="T420" s="98"/>
      <c r="U420" s="129"/>
      <c r="V420" s="98"/>
      <c r="W420" s="129"/>
      <c r="X420" s="129"/>
      <c r="Y420" s="132"/>
      <c r="Z420" s="133"/>
      <c r="AA420" s="133"/>
      <c r="AB420" s="133"/>
      <c r="AC420" s="133"/>
      <c r="AD420" s="133"/>
      <c r="AE420" s="380"/>
      <c r="AF420" s="133"/>
      <c r="AG420" s="133"/>
      <c r="AH420" s="133"/>
      <c r="AI420" s="133"/>
      <c r="AJ420" s="133"/>
      <c r="AK420" s="133"/>
      <c r="AL420" s="133"/>
      <c r="AM420" s="133"/>
      <c r="AN420" s="133"/>
      <c r="AO420" s="133"/>
      <c r="AP420" s="133"/>
      <c r="AQ420" s="129"/>
      <c r="AR420" s="129"/>
      <c r="AS420" s="135"/>
      <c r="AT420" s="135"/>
      <c r="AU420" s="135"/>
      <c r="AV420" s="137"/>
      <c r="AW420" s="138"/>
      <c r="AX420" s="135"/>
      <c r="AY420" s="135"/>
      <c r="AZ420" s="135"/>
      <c r="BA420" s="135"/>
      <c r="BB420" s="135"/>
      <c r="BC420" s="135"/>
      <c r="BD420" s="135"/>
      <c r="BE420" s="135"/>
      <c r="BF420" s="135"/>
      <c r="BH420" s="150"/>
      <c r="BI420" s="129"/>
      <c r="BJ420" s="129"/>
      <c r="BK420" s="150"/>
      <c r="BL420" s="143"/>
      <c r="BM420" s="143"/>
      <c r="BN420" s="148"/>
      <c r="BO420" s="148"/>
      <c r="BP420" s="151"/>
      <c r="BQ420" s="143"/>
      <c r="BR420" s="143"/>
      <c r="BV420" s="371"/>
      <c r="BW420" s="371"/>
      <c r="BX420" s="371"/>
      <c r="BY420" s="371"/>
      <c r="BZ420" s="371"/>
      <c r="CA420" s="371"/>
      <c r="CB420" s="371"/>
      <c r="CC420" s="147"/>
      <c r="CD420" s="147"/>
      <c r="CE420" s="147"/>
      <c r="CF420" s="147"/>
      <c r="CG420" s="147"/>
    </row>
    <row r="421" spans="1:85" s="139" customFormat="1" ht="39.75" customHeight="1">
      <c r="A421" s="126"/>
      <c r="B421" s="128"/>
      <c r="C421" s="128"/>
      <c r="D421" s="128"/>
      <c r="E421" s="129"/>
      <c r="F421" s="129"/>
      <c r="G421" s="129"/>
      <c r="H421" s="129"/>
      <c r="I421" s="129"/>
      <c r="J421" s="129"/>
      <c r="K421" s="129"/>
      <c r="L421" s="94"/>
      <c r="M421" s="94"/>
      <c r="N421" s="94"/>
      <c r="O421" s="94"/>
      <c r="P421" s="94"/>
      <c r="Q421" s="94"/>
      <c r="R421" s="94"/>
      <c r="S421" s="94"/>
      <c r="T421" s="98"/>
      <c r="U421" s="129"/>
      <c r="V421" s="98"/>
      <c r="W421" s="129"/>
      <c r="X421" s="129"/>
      <c r="Y421" s="132"/>
      <c r="Z421" s="133"/>
      <c r="AA421" s="133"/>
      <c r="AB421" s="133"/>
      <c r="AC421" s="133"/>
      <c r="AD421" s="133"/>
      <c r="AE421" s="380"/>
      <c r="AF421" s="133"/>
      <c r="AG421" s="133"/>
      <c r="AH421" s="133"/>
      <c r="AI421" s="133"/>
      <c r="AJ421" s="133"/>
      <c r="AK421" s="133"/>
      <c r="AL421" s="133"/>
      <c r="AM421" s="133"/>
      <c r="AN421" s="133"/>
      <c r="AO421" s="133"/>
      <c r="AP421" s="133"/>
      <c r="AQ421" s="129"/>
      <c r="AR421" s="129"/>
      <c r="AS421" s="135"/>
      <c r="AT421" s="135"/>
      <c r="AU421" s="135"/>
      <c r="AV421" s="137"/>
      <c r="AW421" s="138"/>
      <c r="AX421" s="135"/>
      <c r="AY421" s="135"/>
      <c r="AZ421" s="135"/>
      <c r="BA421" s="135"/>
      <c r="BB421" s="135"/>
      <c r="BC421" s="135"/>
      <c r="BD421" s="135"/>
      <c r="BE421" s="135"/>
      <c r="BF421" s="135"/>
      <c r="BH421" s="150"/>
      <c r="BI421" s="129"/>
      <c r="BJ421" s="129"/>
      <c r="BK421" s="150"/>
      <c r="BL421" s="143"/>
      <c r="BM421" s="143"/>
      <c r="BN421" s="148"/>
      <c r="BO421" s="148"/>
      <c r="BP421" s="151"/>
      <c r="BQ421" s="143"/>
      <c r="BR421" s="143"/>
      <c r="BV421" s="371"/>
      <c r="BW421" s="371"/>
      <c r="BX421" s="371"/>
      <c r="BY421" s="371"/>
      <c r="BZ421" s="371"/>
      <c r="CA421" s="371"/>
      <c r="CB421" s="371"/>
      <c r="CC421" s="147"/>
      <c r="CD421" s="147"/>
      <c r="CE421" s="147"/>
      <c r="CF421" s="147"/>
      <c r="CG421" s="147"/>
    </row>
    <row r="422" spans="1:85" s="139" customFormat="1" ht="39.75" customHeight="1">
      <c r="A422" s="126"/>
      <c r="B422" s="128"/>
      <c r="C422" s="128"/>
      <c r="D422" s="128"/>
      <c r="E422" s="129"/>
      <c r="F422" s="129"/>
      <c r="G422" s="129"/>
      <c r="H422" s="129"/>
      <c r="I422" s="129"/>
      <c r="J422" s="129"/>
      <c r="K422" s="129"/>
      <c r="L422" s="94"/>
      <c r="M422" s="94"/>
      <c r="N422" s="94"/>
      <c r="O422" s="94"/>
      <c r="P422" s="94"/>
      <c r="Q422" s="94"/>
      <c r="R422" s="94"/>
      <c r="S422" s="94"/>
      <c r="T422" s="98"/>
      <c r="U422" s="129"/>
      <c r="V422" s="98"/>
      <c r="W422" s="129"/>
      <c r="X422" s="129"/>
      <c r="Y422" s="132"/>
      <c r="Z422" s="133"/>
      <c r="AA422" s="133"/>
      <c r="AB422" s="133"/>
      <c r="AC422" s="133"/>
      <c r="AD422" s="133"/>
      <c r="AE422" s="380"/>
      <c r="AF422" s="133"/>
      <c r="AG422" s="133"/>
      <c r="AH422" s="133"/>
      <c r="AI422" s="133"/>
      <c r="AJ422" s="133"/>
      <c r="AK422" s="133"/>
      <c r="AL422" s="133"/>
      <c r="AM422" s="133"/>
      <c r="AN422" s="133"/>
      <c r="AO422" s="133"/>
      <c r="AP422" s="133"/>
      <c r="AQ422" s="129"/>
      <c r="AR422" s="129"/>
      <c r="AS422" s="135"/>
      <c r="AT422" s="135"/>
      <c r="AU422" s="135"/>
      <c r="AV422" s="137"/>
      <c r="AW422" s="138"/>
      <c r="AX422" s="135"/>
      <c r="AY422" s="135"/>
      <c r="AZ422" s="135"/>
      <c r="BA422" s="135"/>
      <c r="BB422" s="135"/>
      <c r="BC422" s="135"/>
      <c r="BD422" s="135"/>
      <c r="BE422" s="135"/>
      <c r="BF422" s="135"/>
      <c r="BH422" s="150"/>
      <c r="BI422" s="129"/>
      <c r="BJ422" s="129"/>
      <c r="BK422" s="150"/>
      <c r="BL422" s="143"/>
      <c r="BM422" s="143"/>
      <c r="BN422" s="148"/>
      <c r="BO422" s="148"/>
      <c r="BP422" s="151"/>
      <c r="BQ422" s="143"/>
      <c r="BR422" s="143"/>
      <c r="BV422" s="371"/>
      <c r="BW422" s="371"/>
      <c r="BX422" s="371"/>
      <c r="BY422" s="371"/>
      <c r="BZ422" s="371"/>
      <c r="CA422" s="371"/>
      <c r="CB422" s="371"/>
      <c r="CC422" s="147"/>
      <c r="CD422" s="147"/>
      <c r="CE422" s="147"/>
      <c r="CF422" s="147"/>
      <c r="CG422" s="147"/>
    </row>
    <row r="423" spans="1:85" s="139" customFormat="1" ht="39.75" customHeight="1">
      <c r="A423" s="126"/>
      <c r="B423" s="128"/>
      <c r="C423" s="128"/>
      <c r="D423" s="128"/>
      <c r="E423" s="129"/>
      <c r="F423" s="129"/>
      <c r="G423" s="129"/>
      <c r="H423" s="129"/>
      <c r="I423" s="129"/>
      <c r="J423" s="129"/>
      <c r="K423" s="129"/>
      <c r="L423" s="94"/>
      <c r="M423" s="94"/>
      <c r="N423" s="94"/>
      <c r="O423" s="94"/>
      <c r="P423" s="94"/>
      <c r="Q423" s="94"/>
      <c r="R423" s="94"/>
      <c r="S423" s="94"/>
      <c r="T423" s="98"/>
      <c r="U423" s="129"/>
      <c r="V423" s="98"/>
      <c r="W423" s="129"/>
      <c r="X423" s="129"/>
      <c r="Y423" s="132"/>
      <c r="Z423" s="133"/>
      <c r="AA423" s="133"/>
      <c r="AB423" s="133"/>
      <c r="AC423" s="133"/>
      <c r="AD423" s="133"/>
      <c r="AE423" s="380"/>
      <c r="AF423" s="133"/>
      <c r="AG423" s="133"/>
      <c r="AH423" s="133"/>
      <c r="AI423" s="133"/>
      <c r="AJ423" s="133"/>
      <c r="AK423" s="133"/>
      <c r="AL423" s="133"/>
      <c r="AM423" s="133"/>
      <c r="AN423" s="133"/>
      <c r="AO423" s="133"/>
      <c r="AP423" s="133"/>
      <c r="AQ423" s="129"/>
      <c r="AR423" s="129"/>
      <c r="AS423" s="135"/>
      <c r="AT423" s="135"/>
      <c r="AU423" s="135"/>
      <c r="AV423" s="137"/>
      <c r="AW423" s="138"/>
      <c r="AX423" s="135"/>
      <c r="AY423" s="135"/>
      <c r="AZ423" s="135"/>
      <c r="BA423" s="135"/>
      <c r="BB423" s="135"/>
      <c r="BC423" s="135"/>
      <c r="BD423" s="135"/>
      <c r="BE423" s="135"/>
      <c r="BF423" s="135"/>
      <c r="BH423" s="150"/>
      <c r="BI423" s="129"/>
      <c r="BJ423" s="129"/>
      <c r="BK423" s="150"/>
      <c r="BL423" s="143"/>
      <c r="BM423" s="143"/>
      <c r="BN423" s="148"/>
      <c r="BO423" s="148"/>
      <c r="BP423" s="151"/>
      <c r="BQ423" s="143"/>
      <c r="BR423" s="143"/>
      <c r="BV423" s="371"/>
      <c r="BW423" s="371"/>
      <c r="BX423" s="371"/>
      <c r="BY423" s="371"/>
      <c r="BZ423" s="371"/>
      <c r="CA423" s="371"/>
      <c r="CB423" s="371"/>
      <c r="CC423" s="147"/>
      <c r="CD423" s="147"/>
      <c r="CE423" s="147"/>
      <c r="CF423" s="147"/>
      <c r="CG423" s="147"/>
    </row>
    <row r="424" spans="1:85" s="139" customFormat="1" ht="39.75" customHeight="1">
      <c r="A424" s="126"/>
      <c r="B424" s="128"/>
      <c r="C424" s="128"/>
      <c r="D424" s="128"/>
      <c r="E424" s="129"/>
      <c r="F424" s="129"/>
      <c r="G424" s="129"/>
      <c r="H424" s="129"/>
      <c r="I424" s="129"/>
      <c r="J424" s="129"/>
      <c r="K424" s="129"/>
      <c r="L424" s="94"/>
      <c r="M424" s="94"/>
      <c r="N424" s="94"/>
      <c r="O424" s="94"/>
      <c r="P424" s="94"/>
      <c r="Q424" s="94"/>
      <c r="R424" s="94"/>
      <c r="S424" s="94"/>
      <c r="T424" s="98"/>
      <c r="U424" s="129"/>
      <c r="V424" s="98"/>
      <c r="W424" s="129"/>
      <c r="X424" s="129"/>
      <c r="Y424" s="132"/>
      <c r="Z424" s="133"/>
      <c r="AA424" s="133"/>
      <c r="AB424" s="133"/>
      <c r="AC424" s="133"/>
      <c r="AD424" s="133"/>
      <c r="AE424" s="380"/>
      <c r="AF424" s="133"/>
      <c r="AG424" s="133"/>
      <c r="AH424" s="133"/>
      <c r="AI424" s="133"/>
      <c r="AJ424" s="133"/>
      <c r="AK424" s="133"/>
      <c r="AL424" s="133"/>
      <c r="AM424" s="133"/>
      <c r="AN424" s="133"/>
      <c r="AO424" s="133"/>
      <c r="AP424" s="133"/>
      <c r="AQ424" s="129"/>
      <c r="AR424" s="129"/>
      <c r="AS424" s="135"/>
      <c r="AT424" s="135"/>
      <c r="AU424" s="135"/>
      <c r="AV424" s="137"/>
      <c r="AW424" s="138"/>
      <c r="AX424" s="135"/>
      <c r="AY424" s="135"/>
      <c r="AZ424" s="135"/>
      <c r="BA424" s="135"/>
      <c r="BB424" s="135"/>
      <c r="BC424" s="135"/>
      <c r="BD424" s="135"/>
      <c r="BE424" s="135"/>
      <c r="BF424" s="135"/>
      <c r="BH424" s="150"/>
      <c r="BI424" s="129"/>
      <c r="BJ424" s="129"/>
      <c r="BK424" s="150"/>
      <c r="BL424" s="143"/>
      <c r="BM424" s="143"/>
      <c r="BN424" s="148"/>
      <c r="BO424" s="148"/>
      <c r="BP424" s="151"/>
      <c r="BQ424" s="143"/>
      <c r="BR424" s="143"/>
      <c r="BV424" s="371"/>
      <c r="BW424" s="371"/>
      <c r="BX424" s="371"/>
      <c r="BY424" s="371"/>
      <c r="BZ424" s="371"/>
      <c r="CA424" s="371"/>
      <c r="CB424" s="371"/>
      <c r="CC424" s="147"/>
      <c r="CD424" s="147"/>
      <c r="CE424" s="147"/>
      <c r="CF424" s="147"/>
      <c r="CG424" s="147"/>
    </row>
    <row r="425" spans="1:85" s="139" customFormat="1" ht="39.75" customHeight="1">
      <c r="A425" s="126"/>
      <c r="B425" s="128"/>
      <c r="C425" s="128"/>
      <c r="D425" s="128"/>
      <c r="E425" s="129"/>
      <c r="F425" s="129"/>
      <c r="G425" s="129"/>
      <c r="H425" s="129"/>
      <c r="I425" s="129"/>
      <c r="J425" s="129"/>
      <c r="K425" s="129"/>
      <c r="L425" s="94"/>
      <c r="M425" s="94"/>
      <c r="N425" s="94"/>
      <c r="O425" s="94"/>
      <c r="P425" s="94"/>
      <c r="Q425" s="94"/>
      <c r="R425" s="94"/>
      <c r="S425" s="94"/>
      <c r="T425" s="98"/>
      <c r="U425" s="129"/>
      <c r="V425" s="98"/>
      <c r="W425" s="129"/>
      <c r="X425" s="129"/>
      <c r="Y425" s="132"/>
      <c r="Z425" s="133"/>
      <c r="AA425" s="133"/>
      <c r="AB425" s="133"/>
      <c r="AC425" s="133"/>
      <c r="AD425" s="133"/>
      <c r="AE425" s="380"/>
      <c r="AF425" s="133"/>
      <c r="AG425" s="133"/>
      <c r="AH425" s="133"/>
      <c r="AI425" s="133"/>
      <c r="AJ425" s="133"/>
      <c r="AK425" s="133"/>
      <c r="AL425" s="133"/>
      <c r="AM425" s="133"/>
      <c r="AN425" s="133"/>
      <c r="AO425" s="133"/>
      <c r="AP425" s="133"/>
      <c r="AQ425" s="129"/>
      <c r="AR425" s="129"/>
      <c r="AS425" s="135"/>
      <c r="AT425" s="135"/>
      <c r="AU425" s="135"/>
      <c r="AV425" s="137"/>
      <c r="AW425" s="138"/>
      <c r="AX425" s="135"/>
      <c r="AY425" s="135"/>
      <c r="AZ425" s="135"/>
      <c r="BA425" s="135"/>
      <c r="BB425" s="135"/>
      <c r="BC425" s="135"/>
      <c r="BD425" s="135"/>
      <c r="BE425" s="135"/>
      <c r="BF425" s="135"/>
      <c r="BH425" s="150"/>
      <c r="BI425" s="129"/>
      <c r="BJ425" s="129"/>
      <c r="BK425" s="150"/>
      <c r="BL425" s="143"/>
      <c r="BM425" s="143"/>
      <c r="BN425" s="148"/>
      <c r="BO425" s="148"/>
      <c r="BP425" s="151"/>
      <c r="BQ425" s="143"/>
      <c r="BR425" s="143"/>
      <c r="BV425" s="371"/>
      <c r="BW425" s="371"/>
      <c r="BX425" s="371"/>
      <c r="BY425" s="371"/>
      <c r="BZ425" s="371"/>
      <c r="CA425" s="371"/>
      <c r="CB425" s="371"/>
      <c r="CC425" s="147"/>
      <c r="CD425" s="147"/>
      <c r="CE425" s="147"/>
      <c r="CF425" s="147"/>
      <c r="CG425" s="147"/>
    </row>
    <row r="426" spans="1:85" s="139" customFormat="1" ht="39.75" customHeight="1">
      <c r="A426" s="126"/>
      <c r="B426" s="128"/>
      <c r="C426" s="128"/>
      <c r="D426" s="128"/>
      <c r="E426" s="129"/>
      <c r="F426" s="129"/>
      <c r="G426" s="129"/>
      <c r="H426" s="129"/>
      <c r="I426" s="129"/>
      <c r="J426" s="129"/>
      <c r="K426" s="129"/>
      <c r="L426" s="94"/>
      <c r="M426" s="94"/>
      <c r="N426" s="94"/>
      <c r="O426" s="94"/>
      <c r="P426" s="94"/>
      <c r="Q426" s="94"/>
      <c r="R426" s="94"/>
      <c r="S426" s="94"/>
      <c r="T426" s="98"/>
      <c r="U426" s="129"/>
      <c r="V426" s="98"/>
      <c r="W426" s="129"/>
      <c r="X426" s="129"/>
      <c r="Y426" s="132"/>
      <c r="Z426" s="133"/>
      <c r="AA426" s="133"/>
      <c r="AB426" s="133"/>
      <c r="AC426" s="133"/>
      <c r="AD426" s="133"/>
      <c r="AE426" s="380"/>
      <c r="AF426" s="133"/>
      <c r="AG426" s="133"/>
      <c r="AH426" s="133"/>
      <c r="AI426" s="133"/>
      <c r="AJ426" s="133"/>
      <c r="AK426" s="133"/>
      <c r="AL426" s="133"/>
      <c r="AM426" s="133"/>
      <c r="AN426" s="133"/>
      <c r="AO426" s="133"/>
      <c r="AP426" s="133"/>
      <c r="AQ426" s="129"/>
      <c r="AR426" s="129"/>
      <c r="AS426" s="135"/>
      <c r="AT426" s="135"/>
      <c r="AU426" s="135"/>
      <c r="AV426" s="137"/>
      <c r="AW426" s="138"/>
      <c r="AX426" s="135"/>
      <c r="AY426" s="135"/>
      <c r="AZ426" s="135"/>
      <c r="BA426" s="135"/>
      <c r="BB426" s="135"/>
      <c r="BC426" s="135"/>
      <c r="BD426" s="135"/>
      <c r="BE426" s="135"/>
      <c r="BF426" s="135"/>
      <c r="BH426" s="150"/>
      <c r="BI426" s="129"/>
      <c r="BJ426" s="129"/>
      <c r="BK426" s="150"/>
      <c r="BL426" s="143"/>
      <c r="BM426" s="143"/>
      <c r="BN426" s="148"/>
      <c r="BO426" s="148"/>
      <c r="BP426" s="151"/>
      <c r="BQ426" s="143"/>
      <c r="BR426" s="143"/>
      <c r="BV426" s="371"/>
      <c r="BW426" s="371"/>
      <c r="BX426" s="371"/>
      <c r="BY426" s="371"/>
      <c r="BZ426" s="371"/>
      <c r="CA426" s="371"/>
      <c r="CB426" s="371"/>
      <c r="CC426" s="147"/>
      <c r="CD426" s="147"/>
      <c r="CE426" s="147"/>
      <c r="CF426" s="147"/>
      <c r="CG426" s="147"/>
    </row>
    <row r="427" spans="1:85" s="139" customFormat="1" ht="39.75" customHeight="1">
      <c r="A427" s="126"/>
      <c r="B427" s="128"/>
      <c r="C427" s="128"/>
      <c r="D427" s="128"/>
      <c r="E427" s="129"/>
      <c r="F427" s="129"/>
      <c r="G427" s="129"/>
      <c r="H427" s="129"/>
      <c r="I427" s="129"/>
      <c r="J427" s="129"/>
      <c r="K427" s="129"/>
      <c r="L427" s="94"/>
      <c r="M427" s="94"/>
      <c r="N427" s="94"/>
      <c r="O427" s="94"/>
      <c r="P427" s="94"/>
      <c r="Q427" s="94"/>
      <c r="R427" s="94"/>
      <c r="S427" s="94"/>
      <c r="T427" s="98"/>
      <c r="U427" s="129"/>
      <c r="V427" s="98"/>
      <c r="W427" s="129"/>
      <c r="X427" s="129"/>
      <c r="Y427" s="132"/>
      <c r="Z427" s="133"/>
      <c r="AA427" s="133"/>
      <c r="AB427" s="133"/>
      <c r="AC427" s="133"/>
      <c r="AD427" s="133"/>
      <c r="AE427" s="380"/>
      <c r="AF427" s="133"/>
      <c r="AG427" s="133"/>
      <c r="AH427" s="133"/>
      <c r="AI427" s="133"/>
      <c r="AJ427" s="133"/>
      <c r="AK427" s="133"/>
      <c r="AL427" s="133"/>
      <c r="AM427" s="133"/>
      <c r="AN427" s="133"/>
      <c r="AO427" s="133"/>
      <c r="AP427" s="133"/>
      <c r="AQ427" s="129"/>
      <c r="AR427" s="129"/>
      <c r="AS427" s="135"/>
      <c r="AT427" s="135"/>
      <c r="AU427" s="135"/>
      <c r="AV427" s="137"/>
      <c r="AW427" s="138"/>
      <c r="AX427" s="135"/>
      <c r="AY427" s="135"/>
      <c r="AZ427" s="135"/>
      <c r="BA427" s="135"/>
      <c r="BB427" s="135"/>
      <c r="BC427" s="135"/>
      <c r="BD427" s="135"/>
      <c r="BE427" s="135"/>
      <c r="BF427" s="135"/>
      <c r="BH427" s="150"/>
      <c r="BI427" s="129"/>
      <c r="BJ427" s="129"/>
      <c r="BK427" s="150"/>
      <c r="BL427" s="143"/>
      <c r="BM427" s="143"/>
      <c r="BN427" s="148"/>
      <c r="BO427" s="148"/>
      <c r="BP427" s="151"/>
      <c r="BQ427" s="143"/>
      <c r="BR427" s="143"/>
      <c r="BV427" s="371"/>
      <c r="BW427" s="371"/>
      <c r="BX427" s="371"/>
      <c r="BY427" s="371"/>
      <c r="BZ427" s="371"/>
      <c r="CA427" s="371"/>
      <c r="CB427" s="371"/>
      <c r="CC427" s="147"/>
      <c r="CD427" s="147"/>
      <c r="CE427" s="147"/>
      <c r="CF427" s="147"/>
      <c r="CG427" s="147"/>
    </row>
    <row r="428" spans="1:85" s="139" customFormat="1" ht="39.75" customHeight="1">
      <c r="A428" s="126"/>
      <c r="B428" s="128"/>
      <c r="C428" s="128"/>
      <c r="D428" s="128"/>
      <c r="E428" s="129"/>
      <c r="F428" s="129"/>
      <c r="G428" s="129"/>
      <c r="H428" s="129"/>
      <c r="I428" s="129"/>
      <c r="J428" s="129"/>
      <c r="K428" s="129"/>
      <c r="L428" s="94"/>
      <c r="M428" s="94"/>
      <c r="N428" s="94"/>
      <c r="O428" s="94"/>
      <c r="P428" s="94"/>
      <c r="Q428" s="94"/>
      <c r="R428" s="94"/>
      <c r="S428" s="94"/>
      <c r="T428" s="98"/>
      <c r="U428" s="129"/>
      <c r="V428" s="98"/>
      <c r="W428" s="129"/>
      <c r="X428" s="129"/>
      <c r="Y428" s="132"/>
      <c r="Z428" s="133"/>
      <c r="AA428" s="133"/>
      <c r="AB428" s="133"/>
      <c r="AC428" s="133"/>
      <c r="AD428" s="133"/>
      <c r="AE428" s="380"/>
      <c r="AF428" s="133"/>
      <c r="AG428" s="133"/>
      <c r="AH428" s="133"/>
      <c r="AI428" s="133"/>
      <c r="AJ428" s="133"/>
      <c r="AK428" s="133"/>
      <c r="AL428" s="133"/>
      <c r="AM428" s="133"/>
      <c r="AN428" s="133"/>
      <c r="AO428" s="133"/>
      <c r="AP428" s="133"/>
      <c r="AQ428" s="129"/>
      <c r="AR428" s="129"/>
      <c r="AS428" s="135"/>
      <c r="AT428" s="135"/>
      <c r="AU428" s="135"/>
      <c r="AV428" s="137"/>
      <c r="AW428" s="138"/>
      <c r="AX428" s="135"/>
      <c r="AY428" s="135"/>
      <c r="AZ428" s="135"/>
      <c r="BA428" s="135"/>
      <c r="BB428" s="135"/>
      <c r="BC428" s="135"/>
      <c r="BD428" s="135"/>
      <c r="BE428" s="135"/>
      <c r="BF428" s="135"/>
      <c r="BH428" s="150"/>
      <c r="BI428" s="129"/>
      <c r="BJ428" s="129"/>
      <c r="BK428" s="150"/>
      <c r="BL428" s="143"/>
      <c r="BM428" s="143"/>
      <c r="BN428" s="148"/>
      <c r="BO428" s="148"/>
      <c r="BP428" s="151"/>
      <c r="BQ428" s="143"/>
      <c r="BR428" s="143"/>
      <c r="BV428" s="371"/>
      <c r="BW428" s="371"/>
      <c r="BX428" s="371"/>
      <c r="BY428" s="371"/>
      <c r="BZ428" s="371"/>
      <c r="CA428" s="371"/>
      <c r="CB428" s="371"/>
      <c r="CC428" s="147"/>
      <c r="CD428" s="147"/>
      <c r="CE428" s="147"/>
      <c r="CF428" s="147"/>
      <c r="CG428" s="147"/>
    </row>
    <row r="429" spans="1:85" s="139" customFormat="1" ht="39.75" customHeight="1">
      <c r="A429" s="126"/>
      <c r="B429" s="128"/>
      <c r="C429" s="128"/>
      <c r="D429" s="128"/>
      <c r="E429" s="129"/>
      <c r="F429" s="129"/>
      <c r="G429" s="129"/>
      <c r="H429" s="129"/>
      <c r="I429" s="129"/>
      <c r="J429" s="129"/>
      <c r="K429" s="129"/>
      <c r="L429" s="94"/>
      <c r="M429" s="94"/>
      <c r="N429" s="94"/>
      <c r="O429" s="94"/>
      <c r="P429" s="94"/>
      <c r="Q429" s="94"/>
      <c r="R429" s="94"/>
      <c r="S429" s="94"/>
      <c r="T429" s="98"/>
      <c r="U429" s="129"/>
      <c r="V429" s="98"/>
      <c r="W429" s="129"/>
      <c r="X429" s="129"/>
      <c r="Y429" s="132"/>
      <c r="Z429" s="133"/>
      <c r="AA429" s="133"/>
      <c r="AB429" s="133"/>
      <c r="AC429" s="133"/>
      <c r="AD429" s="133"/>
      <c r="AE429" s="380"/>
      <c r="AF429" s="133"/>
      <c r="AG429" s="133"/>
      <c r="AH429" s="133"/>
      <c r="AI429" s="133"/>
      <c r="AJ429" s="133"/>
      <c r="AK429" s="133"/>
      <c r="AL429" s="133"/>
      <c r="AM429" s="133"/>
      <c r="AN429" s="133"/>
      <c r="AO429" s="133"/>
      <c r="AP429" s="133"/>
      <c r="AQ429" s="129"/>
      <c r="AR429" s="129"/>
      <c r="AS429" s="135"/>
      <c r="AT429" s="135"/>
      <c r="AU429" s="135"/>
      <c r="AV429" s="137"/>
      <c r="AW429" s="138"/>
      <c r="AX429" s="135"/>
      <c r="AY429" s="135"/>
      <c r="AZ429" s="135"/>
      <c r="BA429" s="135"/>
      <c r="BB429" s="135"/>
      <c r="BC429" s="135"/>
      <c r="BD429" s="135"/>
      <c r="BE429" s="135"/>
      <c r="BF429" s="135"/>
      <c r="BH429" s="150"/>
      <c r="BI429" s="129"/>
      <c r="BJ429" s="129"/>
      <c r="BK429" s="150"/>
      <c r="BL429" s="143"/>
      <c r="BM429" s="143"/>
      <c r="BN429" s="148"/>
      <c r="BO429" s="148"/>
      <c r="BP429" s="151"/>
      <c r="BQ429" s="143"/>
      <c r="BR429" s="143"/>
      <c r="BV429" s="371"/>
      <c r="BW429" s="371"/>
      <c r="BX429" s="371"/>
      <c r="BY429" s="371"/>
      <c r="BZ429" s="371"/>
      <c r="CA429" s="371"/>
      <c r="CB429" s="371"/>
      <c r="CC429" s="147"/>
      <c r="CD429" s="147"/>
      <c r="CE429" s="147"/>
      <c r="CF429" s="147"/>
      <c r="CG429" s="147"/>
    </row>
    <row r="430" spans="1:85" s="139" customFormat="1" ht="39.75" customHeight="1">
      <c r="A430" s="126"/>
      <c r="B430" s="128"/>
      <c r="C430" s="128"/>
      <c r="D430" s="128"/>
      <c r="E430" s="129"/>
      <c r="F430" s="129"/>
      <c r="G430" s="129"/>
      <c r="H430" s="129"/>
      <c r="I430" s="129"/>
      <c r="J430" s="129"/>
      <c r="K430" s="129"/>
      <c r="L430" s="94"/>
      <c r="M430" s="94"/>
      <c r="N430" s="94"/>
      <c r="O430" s="94"/>
      <c r="P430" s="94"/>
      <c r="Q430" s="94"/>
      <c r="R430" s="94"/>
      <c r="S430" s="94"/>
      <c r="T430" s="98"/>
      <c r="U430" s="129"/>
      <c r="V430" s="98"/>
      <c r="W430" s="129"/>
      <c r="X430" s="129"/>
      <c r="Y430" s="132"/>
      <c r="Z430" s="133"/>
      <c r="AA430" s="133"/>
      <c r="AB430" s="133"/>
      <c r="AC430" s="133"/>
      <c r="AD430" s="133"/>
      <c r="AE430" s="380"/>
      <c r="AF430" s="133"/>
      <c r="AG430" s="133"/>
      <c r="AH430" s="133"/>
      <c r="AI430" s="133"/>
      <c r="AJ430" s="133"/>
      <c r="AK430" s="133"/>
      <c r="AL430" s="133"/>
      <c r="AM430" s="133"/>
      <c r="AN430" s="133"/>
      <c r="AO430" s="133"/>
      <c r="AP430" s="133"/>
      <c r="AQ430" s="129"/>
      <c r="AR430" s="129"/>
      <c r="AS430" s="135"/>
      <c r="AT430" s="135"/>
      <c r="AU430" s="135"/>
      <c r="AV430" s="137"/>
      <c r="AW430" s="138"/>
      <c r="AX430" s="135"/>
      <c r="AY430" s="135"/>
      <c r="AZ430" s="135"/>
      <c r="BA430" s="135"/>
      <c r="BB430" s="135"/>
      <c r="BC430" s="135"/>
      <c r="BD430" s="135"/>
      <c r="BE430" s="135"/>
      <c r="BF430" s="135"/>
      <c r="BH430" s="150"/>
      <c r="BI430" s="129"/>
      <c r="BJ430" s="129"/>
      <c r="BK430" s="150"/>
      <c r="BL430" s="143"/>
      <c r="BM430" s="143"/>
      <c r="BN430" s="148"/>
      <c r="BO430" s="148"/>
      <c r="BP430" s="151"/>
      <c r="BQ430" s="143"/>
      <c r="BR430" s="143"/>
      <c r="BV430" s="371"/>
      <c r="BW430" s="371"/>
      <c r="BX430" s="371"/>
      <c r="BY430" s="371"/>
      <c r="BZ430" s="371"/>
      <c r="CA430" s="371"/>
      <c r="CB430" s="371"/>
      <c r="CC430" s="147"/>
      <c r="CD430" s="147"/>
      <c r="CE430" s="147"/>
      <c r="CF430" s="147"/>
      <c r="CG430" s="147"/>
    </row>
    <row r="431" spans="1:85" s="139" customFormat="1" ht="39.75" customHeight="1">
      <c r="A431" s="126"/>
      <c r="B431" s="128"/>
      <c r="C431" s="128"/>
      <c r="D431" s="128"/>
      <c r="E431" s="129"/>
      <c r="F431" s="129"/>
      <c r="G431" s="129"/>
      <c r="H431" s="129"/>
      <c r="I431" s="129"/>
      <c r="J431" s="129"/>
      <c r="K431" s="129"/>
      <c r="L431" s="94"/>
      <c r="M431" s="94"/>
      <c r="N431" s="94"/>
      <c r="O431" s="94"/>
      <c r="P431" s="94"/>
      <c r="Q431" s="94"/>
      <c r="R431" s="94"/>
      <c r="S431" s="94"/>
      <c r="T431" s="98"/>
      <c r="U431" s="129"/>
      <c r="V431" s="98"/>
      <c r="W431" s="129"/>
      <c r="X431" s="129"/>
      <c r="Y431" s="132"/>
      <c r="Z431" s="133"/>
      <c r="AA431" s="133"/>
      <c r="AB431" s="133"/>
      <c r="AC431" s="133"/>
      <c r="AD431" s="133"/>
      <c r="AE431" s="380"/>
      <c r="AF431" s="133"/>
      <c r="AG431" s="133"/>
      <c r="AH431" s="133"/>
      <c r="AI431" s="133"/>
      <c r="AJ431" s="133"/>
      <c r="AK431" s="133"/>
      <c r="AL431" s="133"/>
      <c r="AM431" s="133"/>
      <c r="AN431" s="133"/>
      <c r="AO431" s="133"/>
      <c r="AP431" s="133"/>
      <c r="AQ431" s="129"/>
      <c r="AR431" s="129"/>
      <c r="AS431" s="135"/>
      <c r="AT431" s="135"/>
      <c r="AU431" s="135"/>
      <c r="AV431" s="137"/>
      <c r="AW431" s="138"/>
      <c r="AX431" s="135"/>
      <c r="AY431" s="135"/>
      <c r="AZ431" s="135"/>
      <c r="BA431" s="135"/>
      <c r="BB431" s="135"/>
      <c r="BC431" s="135"/>
      <c r="BD431" s="135"/>
      <c r="BE431" s="135"/>
      <c r="BF431" s="135"/>
      <c r="BH431" s="150"/>
      <c r="BI431" s="129"/>
      <c r="BJ431" s="129"/>
      <c r="BK431" s="150"/>
      <c r="BL431" s="143"/>
      <c r="BM431" s="143"/>
      <c r="BN431" s="148"/>
      <c r="BO431" s="148"/>
      <c r="BP431" s="151"/>
      <c r="BQ431" s="143"/>
      <c r="BR431" s="143"/>
      <c r="BV431" s="371"/>
      <c r="BW431" s="371"/>
      <c r="BX431" s="371"/>
      <c r="BY431" s="371"/>
      <c r="BZ431" s="371"/>
      <c r="CA431" s="371"/>
      <c r="CB431" s="371"/>
      <c r="CC431" s="147"/>
      <c r="CD431" s="147"/>
      <c r="CE431" s="147"/>
      <c r="CF431" s="147"/>
      <c r="CG431" s="147"/>
    </row>
    <row r="432" spans="1:85" s="139" customFormat="1" ht="39.75" customHeight="1">
      <c r="A432" s="126"/>
      <c r="B432" s="128"/>
      <c r="C432" s="128"/>
      <c r="D432" s="128"/>
      <c r="E432" s="129"/>
      <c r="F432" s="129"/>
      <c r="G432" s="129"/>
      <c r="H432" s="129"/>
      <c r="I432" s="129"/>
      <c r="J432" s="129"/>
      <c r="K432" s="129"/>
      <c r="L432" s="94"/>
      <c r="M432" s="94"/>
      <c r="N432" s="94"/>
      <c r="O432" s="94"/>
      <c r="P432" s="94"/>
      <c r="Q432" s="94"/>
      <c r="R432" s="94"/>
      <c r="S432" s="94"/>
      <c r="T432" s="98"/>
      <c r="U432" s="129"/>
      <c r="V432" s="98"/>
      <c r="W432" s="129"/>
      <c r="X432" s="129"/>
      <c r="Y432" s="132"/>
      <c r="Z432" s="133"/>
      <c r="AA432" s="133"/>
      <c r="AB432" s="133"/>
      <c r="AC432" s="133"/>
      <c r="AD432" s="133"/>
      <c r="AE432" s="380"/>
      <c r="AF432" s="133"/>
      <c r="AG432" s="133"/>
      <c r="AH432" s="133"/>
      <c r="AI432" s="133"/>
      <c r="AJ432" s="133"/>
      <c r="AK432" s="133"/>
      <c r="AL432" s="133"/>
      <c r="AM432" s="133"/>
      <c r="AN432" s="133"/>
      <c r="AO432" s="133"/>
      <c r="AP432" s="133"/>
      <c r="AQ432" s="129"/>
      <c r="AR432" s="129"/>
      <c r="AS432" s="135"/>
      <c r="AT432" s="135"/>
      <c r="AU432" s="135"/>
      <c r="AV432" s="137"/>
      <c r="AW432" s="138"/>
      <c r="AX432" s="135"/>
      <c r="AY432" s="135"/>
      <c r="AZ432" s="135"/>
      <c r="BA432" s="135"/>
      <c r="BB432" s="135"/>
      <c r="BC432" s="135"/>
      <c r="BD432" s="135"/>
      <c r="BE432" s="135"/>
      <c r="BF432" s="135"/>
      <c r="BH432" s="150"/>
      <c r="BI432" s="129"/>
      <c r="BJ432" s="129"/>
      <c r="BK432" s="150"/>
      <c r="BL432" s="143"/>
      <c r="BM432" s="143"/>
      <c r="BN432" s="148"/>
      <c r="BO432" s="148"/>
      <c r="BP432" s="151"/>
      <c r="BQ432" s="143"/>
      <c r="BR432" s="143"/>
      <c r="BV432" s="371"/>
      <c r="BW432" s="371"/>
      <c r="BX432" s="371"/>
      <c r="BY432" s="371"/>
      <c r="BZ432" s="371"/>
      <c r="CA432" s="371"/>
      <c r="CB432" s="371"/>
      <c r="CC432" s="147"/>
      <c r="CD432" s="147"/>
      <c r="CE432" s="147"/>
      <c r="CF432" s="147"/>
      <c r="CG432" s="147"/>
    </row>
    <row r="433" spans="1:85" s="139" customFormat="1" ht="39.75" customHeight="1">
      <c r="A433" s="126"/>
      <c r="B433" s="128"/>
      <c r="C433" s="128"/>
      <c r="D433" s="128"/>
      <c r="E433" s="129"/>
      <c r="F433" s="129"/>
      <c r="G433" s="129"/>
      <c r="H433" s="129"/>
      <c r="I433" s="129"/>
      <c r="J433" s="129"/>
      <c r="K433" s="129"/>
      <c r="L433" s="94"/>
      <c r="M433" s="94"/>
      <c r="N433" s="94"/>
      <c r="O433" s="94"/>
      <c r="P433" s="94"/>
      <c r="Q433" s="94"/>
      <c r="R433" s="94"/>
      <c r="S433" s="94"/>
      <c r="T433" s="98"/>
      <c r="U433" s="129"/>
      <c r="V433" s="98"/>
      <c r="W433" s="129"/>
      <c r="X433" s="129"/>
      <c r="Y433" s="132"/>
      <c r="Z433" s="133"/>
      <c r="AA433" s="133"/>
      <c r="AB433" s="133"/>
      <c r="AC433" s="133"/>
      <c r="AD433" s="133"/>
      <c r="AE433" s="380"/>
      <c r="AF433" s="133"/>
      <c r="AG433" s="133"/>
      <c r="AH433" s="133"/>
      <c r="AI433" s="133"/>
      <c r="AJ433" s="133"/>
      <c r="AK433" s="133"/>
      <c r="AL433" s="133"/>
      <c r="AM433" s="133"/>
      <c r="AN433" s="133"/>
      <c r="AO433" s="133"/>
      <c r="AP433" s="133"/>
      <c r="AQ433" s="129"/>
      <c r="AR433" s="129"/>
      <c r="AS433" s="135"/>
      <c r="AT433" s="135"/>
      <c r="AU433" s="135"/>
      <c r="AV433" s="137"/>
      <c r="AW433" s="138"/>
      <c r="AX433" s="135"/>
      <c r="AY433" s="135"/>
      <c r="AZ433" s="135"/>
      <c r="BA433" s="135"/>
      <c r="BB433" s="135"/>
      <c r="BC433" s="135"/>
      <c r="BD433" s="135"/>
      <c r="BE433" s="135"/>
      <c r="BF433" s="135"/>
      <c r="BH433" s="150"/>
      <c r="BI433" s="129"/>
      <c r="BJ433" s="129"/>
      <c r="BK433" s="150"/>
      <c r="BL433" s="143"/>
      <c r="BM433" s="143"/>
      <c r="BN433" s="148"/>
      <c r="BO433" s="148"/>
      <c r="BP433" s="151"/>
      <c r="BQ433" s="143"/>
      <c r="BR433" s="143"/>
      <c r="BV433" s="371"/>
      <c r="BW433" s="371"/>
      <c r="BX433" s="371"/>
      <c r="BY433" s="371"/>
      <c r="BZ433" s="371"/>
      <c r="CA433" s="371"/>
      <c r="CB433" s="371"/>
      <c r="CC433" s="147"/>
      <c r="CD433" s="147"/>
      <c r="CE433" s="147"/>
      <c r="CF433" s="147"/>
      <c r="CG433" s="147"/>
    </row>
    <row r="434" spans="1:85" s="139" customFormat="1" ht="39.75" customHeight="1">
      <c r="A434" s="126"/>
      <c r="B434" s="128"/>
      <c r="C434" s="128"/>
      <c r="D434" s="128"/>
      <c r="E434" s="129"/>
      <c r="F434" s="129"/>
      <c r="G434" s="129"/>
      <c r="H434" s="129"/>
      <c r="I434" s="129"/>
      <c r="J434" s="129"/>
      <c r="K434" s="129"/>
      <c r="L434" s="94"/>
      <c r="M434" s="94"/>
      <c r="N434" s="94"/>
      <c r="O434" s="94"/>
      <c r="P434" s="94"/>
      <c r="Q434" s="94"/>
      <c r="R434" s="94"/>
      <c r="S434" s="94"/>
      <c r="T434" s="98"/>
      <c r="U434" s="129"/>
      <c r="V434" s="98"/>
      <c r="W434" s="129"/>
      <c r="X434" s="129"/>
      <c r="Y434" s="132"/>
      <c r="Z434" s="133"/>
      <c r="AA434" s="133"/>
      <c r="AB434" s="133"/>
      <c r="AC434" s="133"/>
      <c r="AD434" s="133"/>
      <c r="AE434" s="380"/>
      <c r="AF434" s="133"/>
      <c r="AG434" s="133"/>
      <c r="AH434" s="133"/>
      <c r="AI434" s="133"/>
      <c r="AJ434" s="133"/>
      <c r="AK434" s="133"/>
      <c r="AL434" s="133"/>
      <c r="AM434" s="133"/>
      <c r="AN434" s="133"/>
      <c r="AO434" s="133"/>
      <c r="AP434" s="133"/>
      <c r="AQ434" s="129"/>
      <c r="AR434" s="129"/>
      <c r="AS434" s="135"/>
      <c r="AT434" s="135"/>
      <c r="AU434" s="135"/>
      <c r="AV434" s="137"/>
      <c r="AW434" s="138"/>
      <c r="AX434" s="135"/>
      <c r="AY434" s="135"/>
      <c r="AZ434" s="135"/>
      <c r="BA434" s="135"/>
      <c r="BB434" s="135"/>
      <c r="BC434" s="135"/>
      <c r="BD434" s="135"/>
      <c r="BE434" s="135"/>
      <c r="BF434" s="135"/>
      <c r="BH434" s="150"/>
      <c r="BI434" s="129"/>
      <c r="BJ434" s="129"/>
      <c r="BK434" s="150"/>
      <c r="BL434" s="143"/>
      <c r="BM434" s="143"/>
      <c r="BN434" s="148"/>
      <c r="BO434" s="148"/>
      <c r="BP434" s="151"/>
      <c r="BQ434" s="143"/>
      <c r="BR434" s="143"/>
      <c r="BV434" s="371"/>
      <c r="BW434" s="371"/>
      <c r="BX434" s="371"/>
      <c r="BY434" s="371"/>
      <c r="BZ434" s="371"/>
      <c r="CA434" s="371"/>
      <c r="CB434" s="371"/>
      <c r="CC434" s="147"/>
      <c r="CD434" s="147"/>
      <c r="CE434" s="147"/>
      <c r="CF434" s="147"/>
      <c r="CG434" s="147"/>
    </row>
    <row r="435" spans="1:85" s="139" customFormat="1" ht="39.75" customHeight="1">
      <c r="A435" s="126"/>
      <c r="B435" s="128"/>
      <c r="C435" s="128"/>
      <c r="D435" s="128"/>
      <c r="E435" s="129"/>
      <c r="F435" s="129"/>
      <c r="G435" s="129"/>
      <c r="H435" s="129"/>
      <c r="I435" s="129"/>
      <c r="J435" s="129"/>
      <c r="K435" s="129"/>
      <c r="L435" s="94"/>
      <c r="M435" s="94"/>
      <c r="N435" s="94"/>
      <c r="O435" s="94"/>
      <c r="P435" s="94"/>
      <c r="Q435" s="94"/>
      <c r="R435" s="94"/>
      <c r="S435" s="94"/>
      <c r="T435" s="98"/>
      <c r="U435" s="129"/>
      <c r="V435" s="98"/>
      <c r="W435" s="129"/>
      <c r="X435" s="129"/>
      <c r="Y435" s="132"/>
      <c r="Z435" s="133"/>
      <c r="AA435" s="133"/>
      <c r="AB435" s="133"/>
      <c r="AC435" s="133"/>
      <c r="AD435" s="133"/>
      <c r="AE435" s="380"/>
      <c r="AF435" s="133"/>
      <c r="AG435" s="133"/>
      <c r="AH435" s="133"/>
      <c r="AI435" s="133"/>
      <c r="AJ435" s="133"/>
      <c r="AK435" s="133"/>
      <c r="AL435" s="133"/>
      <c r="AM435" s="133"/>
      <c r="AN435" s="133"/>
      <c r="AO435" s="133"/>
      <c r="AP435" s="133"/>
      <c r="AQ435" s="129"/>
      <c r="AR435" s="129"/>
      <c r="AS435" s="135"/>
      <c r="AT435" s="135"/>
      <c r="AU435" s="135"/>
      <c r="AV435" s="137"/>
      <c r="AW435" s="138"/>
      <c r="AX435" s="135"/>
      <c r="AY435" s="135"/>
      <c r="AZ435" s="135"/>
      <c r="BA435" s="135"/>
      <c r="BB435" s="135"/>
      <c r="BC435" s="135"/>
      <c r="BD435" s="135"/>
      <c r="BE435" s="135"/>
      <c r="BF435" s="135"/>
      <c r="BH435" s="150"/>
      <c r="BI435" s="129"/>
      <c r="BJ435" s="129"/>
      <c r="BK435" s="150"/>
      <c r="BL435" s="143"/>
      <c r="BM435" s="143"/>
      <c r="BN435" s="148"/>
      <c r="BO435" s="148"/>
      <c r="BP435" s="151"/>
      <c r="BQ435" s="143"/>
      <c r="BR435" s="143"/>
      <c r="BV435" s="371"/>
      <c r="BW435" s="371"/>
      <c r="BX435" s="371"/>
      <c r="BY435" s="371"/>
      <c r="BZ435" s="371"/>
      <c r="CA435" s="371"/>
      <c r="CB435" s="371"/>
      <c r="CC435" s="147"/>
      <c r="CD435" s="147"/>
      <c r="CE435" s="147"/>
      <c r="CF435" s="147"/>
      <c r="CG435" s="147"/>
    </row>
    <row r="436" spans="1:85" s="139" customFormat="1" ht="18" customHeight="1">
      <c r="A436" s="126"/>
      <c r="B436" s="128"/>
      <c r="C436" s="128"/>
      <c r="D436" s="128"/>
      <c r="E436" s="129"/>
      <c r="F436" s="129"/>
      <c r="G436" s="129"/>
      <c r="H436" s="129"/>
      <c r="I436" s="129"/>
      <c r="J436" s="129"/>
      <c r="K436" s="129"/>
      <c r="L436" s="94"/>
      <c r="M436" s="94"/>
      <c r="N436" s="94"/>
      <c r="O436" s="94"/>
      <c r="P436" s="94"/>
      <c r="Q436" s="94"/>
      <c r="R436" s="94"/>
      <c r="S436" s="94"/>
      <c r="T436" s="98"/>
      <c r="U436" s="129"/>
      <c r="V436" s="98"/>
      <c r="W436" s="129"/>
      <c r="X436" s="129"/>
      <c r="Y436" s="132"/>
      <c r="Z436" s="133"/>
      <c r="AA436" s="133"/>
      <c r="AB436" s="133"/>
      <c r="AC436" s="133"/>
      <c r="AD436" s="133"/>
      <c r="AE436" s="380"/>
      <c r="AF436" s="133"/>
      <c r="AG436" s="133"/>
      <c r="AH436" s="133"/>
      <c r="AI436" s="133"/>
      <c r="AJ436" s="133"/>
      <c r="AK436" s="133"/>
      <c r="AL436" s="133"/>
      <c r="AM436" s="133"/>
      <c r="AN436" s="133"/>
      <c r="AO436" s="133"/>
      <c r="AP436" s="133"/>
      <c r="AQ436" s="129"/>
      <c r="AR436" s="129"/>
      <c r="AS436" s="135"/>
      <c r="AT436" s="135"/>
      <c r="AU436" s="135"/>
      <c r="AV436" s="137"/>
      <c r="AW436" s="138"/>
      <c r="AX436" s="135"/>
      <c r="AY436" s="135"/>
      <c r="AZ436" s="135"/>
      <c r="BA436" s="135"/>
      <c r="BB436" s="135"/>
      <c r="BC436" s="135"/>
      <c r="BD436" s="135"/>
      <c r="BE436" s="135"/>
      <c r="BF436" s="135"/>
      <c r="BH436" s="150"/>
      <c r="BI436" s="129"/>
      <c r="BJ436" s="129"/>
      <c r="BK436" s="150"/>
      <c r="BL436" s="143"/>
      <c r="BM436" s="143"/>
      <c r="BN436" s="148"/>
      <c r="BO436" s="148"/>
      <c r="BP436" s="151"/>
      <c r="BQ436" s="143"/>
      <c r="BR436" s="143"/>
      <c r="BV436" s="371"/>
      <c r="BW436" s="371"/>
      <c r="BX436" s="371"/>
      <c r="BY436" s="371"/>
      <c r="BZ436" s="371"/>
      <c r="CA436" s="371"/>
      <c r="CB436" s="371"/>
      <c r="CC436" s="147"/>
      <c r="CD436" s="147"/>
      <c r="CE436" s="147"/>
      <c r="CF436" s="147"/>
      <c r="CG436" s="147"/>
    </row>
    <row r="437" spans="1:85" s="139" customFormat="1" ht="57.75" customHeight="1">
      <c r="A437" s="126"/>
      <c r="B437" s="128"/>
      <c r="C437" s="128"/>
      <c r="D437" s="128"/>
      <c r="E437" s="129"/>
      <c r="F437" s="129"/>
      <c r="G437" s="129"/>
      <c r="H437" s="129"/>
      <c r="I437" s="129"/>
      <c r="J437" s="129"/>
      <c r="K437" s="129"/>
      <c r="L437" s="94"/>
      <c r="M437" s="94"/>
      <c r="N437" s="94"/>
      <c r="O437" s="94"/>
      <c r="P437" s="94"/>
      <c r="Q437" s="94"/>
      <c r="R437" s="94"/>
      <c r="S437" s="94"/>
      <c r="T437" s="98"/>
      <c r="U437" s="129"/>
      <c r="V437" s="98"/>
      <c r="W437" s="129"/>
      <c r="X437" s="129"/>
      <c r="Y437" s="132"/>
      <c r="Z437" s="133"/>
      <c r="AA437" s="133"/>
      <c r="AB437" s="133"/>
      <c r="AC437" s="133"/>
      <c r="AD437" s="133"/>
      <c r="AE437" s="380"/>
      <c r="AF437" s="133"/>
      <c r="AG437" s="133"/>
      <c r="AH437" s="133"/>
      <c r="AI437" s="133"/>
      <c r="AJ437" s="133"/>
      <c r="AK437" s="133"/>
      <c r="AL437" s="133"/>
      <c r="AM437" s="133"/>
      <c r="AN437" s="133"/>
      <c r="AO437" s="133"/>
      <c r="AP437" s="133"/>
      <c r="AQ437" s="129"/>
      <c r="AR437" s="129"/>
      <c r="AS437" s="135"/>
      <c r="AT437" s="135"/>
      <c r="AU437" s="135"/>
      <c r="AV437" s="137"/>
      <c r="AW437" s="138"/>
      <c r="AX437" s="135"/>
      <c r="AY437" s="135"/>
      <c r="AZ437" s="135"/>
      <c r="BA437" s="135"/>
      <c r="BB437" s="135"/>
      <c r="BC437" s="135"/>
      <c r="BD437" s="135"/>
      <c r="BE437" s="135"/>
      <c r="BF437" s="135"/>
      <c r="BH437" s="150"/>
      <c r="BI437" s="129"/>
      <c r="BJ437" s="129"/>
      <c r="BK437" s="150"/>
      <c r="BL437" s="143"/>
      <c r="BM437" s="143"/>
      <c r="BN437" s="148"/>
      <c r="BO437" s="148"/>
      <c r="BP437" s="151"/>
      <c r="BQ437" s="143"/>
      <c r="BR437" s="143"/>
      <c r="BV437" s="371"/>
      <c r="BW437" s="371"/>
      <c r="BX437" s="371"/>
      <c r="BY437" s="371"/>
      <c r="BZ437" s="371"/>
      <c r="CA437" s="371"/>
      <c r="CB437" s="371"/>
      <c r="CC437" s="147"/>
      <c r="CD437" s="147"/>
      <c r="CE437" s="147"/>
      <c r="CF437" s="147"/>
      <c r="CG437" s="147"/>
    </row>
    <row r="438" spans="1:85" s="139" customFormat="1" ht="18" customHeight="1">
      <c r="A438" s="126"/>
      <c r="B438" s="128"/>
      <c r="C438" s="128"/>
      <c r="D438" s="128"/>
      <c r="E438" s="129"/>
      <c r="F438" s="129"/>
      <c r="G438" s="129"/>
      <c r="H438" s="129"/>
      <c r="I438" s="129"/>
      <c r="J438" s="129"/>
      <c r="K438" s="129"/>
      <c r="L438" s="94"/>
      <c r="M438" s="94"/>
      <c r="N438" s="94"/>
      <c r="O438" s="94"/>
      <c r="P438" s="94"/>
      <c r="Q438" s="94"/>
      <c r="R438" s="94"/>
      <c r="S438" s="94"/>
      <c r="T438" s="98"/>
      <c r="U438" s="129"/>
      <c r="V438" s="98"/>
      <c r="W438" s="129"/>
      <c r="X438" s="129"/>
      <c r="Y438" s="132"/>
      <c r="Z438" s="133"/>
      <c r="AA438" s="133"/>
      <c r="AB438" s="133"/>
      <c r="AC438" s="133"/>
      <c r="AD438" s="133"/>
      <c r="AE438" s="380"/>
      <c r="AF438" s="133"/>
      <c r="AG438" s="133"/>
      <c r="AH438" s="133"/>
      <c r="AI438" s="133"/>
      <c r="AJ438" s="133"/>
      <c r="AK438" s="133"/>
      <c r="AL438" s="133"/>
      <c r="AM438" s="133"/>
      <c r="AN438" s="133"/>
      <c r="AO438" s="133"/>
      <c r="AP438" s="133"/>
      <c r="AQ438" s="129"/>
      <c r="AR438" s="129"/>
      <c r="AS438" s="135"/>
      <c r="AT438" s="135"/>
      <c r="AU438" s="135"/>
      <c r="AV438" s="137"/>
      <c r="AW438" s="138"/>
      <c r="AX438" s="135"/>
      <c r="AY438" s="135"/>
      <c r="AZ438" s="135"/>
      <c r="BA438" s="135"/>
      <c r="BB438" s="135"/>
      <c r="BC438" s="135"/>
      <c r="BD438" s="135"/>
      <c r="BE438" s="135"/>
      <c r="BF438" s="135"/>
      <c r="BH438" s="150"/>
      <c r="BI438" s="129"/>
      <c r="BJ438" s="129"/>
      <c r="BK438" s="150"/>
      <c r="BL438" s="143"/>
      <c r="BM438" s="143"/>
      <c r="BN438" s="148"/>
      <c r="BO438" s="148"/>
      <c r="BP438" s="151"/>
      <c r="BQ438" s="143"/>
      <c r="BR438" s="143"/>
      <c r="BV438" s="371"/>
      <c r="BW438" s="371"/>
      <c r="BX438" s="371"/>
      <c r="BY438" s="371"/>
      <c r="BZ438" s="371"/>
      <c r="CA438" s="371"/>
      <c r="CB438" s="371"/>
      <c r="CC438" s="147"/>
      <c r="CD438" s="147"/>
      <c r="CE438" s="147"/>
      <c r="CF438" s="147"/>
      <c r="CG438" s="147"/>
    </row>
    <row r="439" spans="1:85" s="139" customFormat="1" ht="39.75" customHeight="1">
      <c r="A439" s="126"/>
      <c r="B439" s="128"/>
      <c r="C439" s="128"/>
      <c r="D439" s="128"/>
      <c r="E439" s="129"/>
      <c r="F439" s="129"/>
      <c r="G439" s="129"/>
      <c r="H439" s="129"/>
      <c r="I439" s="129"/>
      <c r="J439" s="129"/>
      <c r="K439" s="129"/>
      <c r="L439" s="94"/>
      <c r="M439" s="94"/>
      <c r="N439" s="94"/>
      <c r="O439" s="94"/>
      <c r="P439" s="94"/>
      <c r="Q439" s="94"/>
      <c r="R439" s="94"/>
      <c r="S439" s="94"/>
      <c r="T439" s="98"/>
      <c r="U439" s="94"/>
      <c r="V439" s="98"/>
      <c r="W439" s="129"/>
      <c r="X439" s="129"/>
      <c r="Y439" s="132"/>
      <c r="Z439" s="133"/>
      <c r="AA439" s="133"/>
      <c r="AB439" s="133"/>
      <c r="AC439" s="133"/>
      <c r="AD439" s="133"/>
      <c r="AE439" s="380"/>
      <c r="AF439" s="133"/>
      <c r="AG439" s="133"/>
      <c r="AH439" s="133"/>
      <c r="AI439" s="133"/>
      <c r="AJ439" s="133"/>
      <c r="AK439" s="133"/>
      <c r="AL439" s="133"/>
      <c r="AM439" s="133"/>
      <c r="AN439" s="133"/>
      <c r="AO439" s="133"/>
      <c r="AP439" s="133"/>
      <c r="AQ439" s="129"/>
      <c r="AR439" s="129"/>
      <c r="AS439" s="135"/>
      <c r="AT439" s="135"/>
      <c r="AU439" s="135"/>
      <c r="AV439" s="137"/>
      <c r="AW439" s="138"/>
      <c r="AX439" s="135"/>
      <c r="AY439" s="135"/>
      <c r="AZ439" s="135"/>
      <c r="BA439" s="135"/>
      <c r="BB439" s="135"/>
      <c r="BC439" s="135"/>
      <c r="BD439" s="135"/>
      <c r="BE439" s="135"/>
      <c r="BF439" s="135"/>
      <c r="BH439" s="150"/>
      <c r="BI439" s="129"/>
      <c r="BJ439" s="129"/>
      <c r="BK439" s="150"/>
      <c r="BN439" s="148"/>
      <c r="BO439" s="148"/>
      <c r="BP439" s="156"/>
      <c r="BV439" s="371"/>
      <c r="BW439" s="371"/>
      <c r="BX439" s="371"/>
      <c r="BY439" s="371"/>
      <c r="BZ439" s="371"/>
      <c r="CA439" s="371"/>
      <c r="CB439" s="371"/>
      <c r="CC439" s="147"/>
      <c r="CD439" s="147"/>
      <c r="CE439" s="147"/>
      <c r="CF439" s="147"/>
      <c r="CG439" s="147"/>
    </row>
    <row r="440" spans="1:85" s="139" customFormat="1" ht="39.75" customHeight="1">
      <c r="A440" s="126"/>
      <c r="B440" s="128"/>
      <c r="C440" s="128"/>
      <c r="D440" s="128"/>
      <c r="E440" s="129"/>
      <c r="F440" s="129"/>
      <c r="G440" s="129"/>
      <c r="H440" s="130"/>
      <c r="I440" s="130"/>
      <c r="J440" s="130"/>
      <c r="K440" s="130"/>
      <c r="L440" s="94"/>
      <c r="M440" s="94"/>
      <c r="N440" s="94"/>
      <c r="O440" s="94"/>
      <c r="P440" s="94"/>
      <c r="Q440" s="94"/>
      <c r="R440" s="94"/>
      <c r="S440" s="94"/>
      <c r="T440" s="98"/>
      <c r="U440" s="94"/>
      <c r="V440" s="98"/>
      <c r="W440" s="129"/>
      <c r="X440" s="129"/>
      <c r="Y440" s="132"/>
      <c r="Z440" s="133"/>
      <c r="AA440" s="133"/>
      <c r="AB440" s="133"/>
      <c r="AC440" s="133"/>
      <c r="AD440" s="133"/>
      <c r="AE440" s="380"/>
      <c r="AF440" s="133"/>
      <c r="AG440" s="133"/>
      <c r="AH440" s="133"/>
      <c r="AI440" s="133"/>
      <c r="AJ440" s="133"/>
      <c r="AK440" s="133"/>
      <c r="AL440" s="133"/>
      <c r="AM440" s="133"/>
      <c r="AN440" s="133"/>
      <c r="AO440" s="133"/>
      <c r="AP440" s="133"/>
      <c r="AQ440" s="129"/>
      <c r="AR440" s="129"/>
      <c r="AS440" s="135"/>
      <c r="AT440" s="135"/>
      <c r="AU440" s="135"/>
      <c r="AV440" s="137"/>
      <c r="AW440" s="138"/>
      <c r="AX440" s="135"/>
      <c r="AY440" s="135"/>
      <c r="AZ440" s="135"/>
      <c r="BA440" s="135"/>
      <c r="BB440" s="135"/>
      <c r="BC440" s="135"/>
      <c r="BD440" s="135"/>
      <c r="BE440" s="135"/>
      <c r="BF440" s="135"/>
      <c r="BH440" s="150"/>
      <c r="BI440" s="129"/>
      <c r="BJ440" s="129"/>
      <c r="BK440" s="150"/>
      <c r="BN440" s="148"/>
      <c r="BO440" s="148"/>
      <c r="BP440" s="156"/>
      <c r="BV440" s="371"/>
      <c r="BW440" s="371"/>
      <c r="BX440" s="371"/>
      <c r="BY440" s="371"/>
      <c r="BZ440" s="371"/>
      <c r="CA440" s="371"/>
      <c r="CB440" s="371"/>
      <c r="CC440" s="147"/>
      <c r="CD440" s="147"/>
      <c r="CE440" s="147"/>
      <c r="CF440" s="147"/>
      <c r="CG440" s="147"/>
    </row>
    <row r="441" spans="1:85" s="139" customFormat="1" ht="39.75" customHeight="1">
      <c r="A441" s="126"/>
      <c r="B441" s="128"/>
      <c r="C441" s="128"/>
      <c r="D441" s="128"/>
      <c r="E441" s="129"/>
      <c r="F441" s="129"/>
      <c r="G441" s="129"/>
      <c r="H441" s="130"/>
      <c r="I441" s="130"/>
      <c r="J441" s="130"/>
      <c r="K441" s="130"/>
      <c r="L441" s="94"/>
      <c r="M441" s="94"/>
      <c r="N441" s="94"/>
      <c r="O441" s="94"/>
      <c r="P441" s="94"/>
      <c r="Q441" s="94"/>
      <c r="R441" s="94"/>
      <c r="S441" s="94"/>
      <c r="T441" s="98"/>
      <c r="U441" s="129"/>
      <c r="V441" s="98"/>
      <c r="W441" s="129"/>
      <c r="X441" s="129"/>
      <c r="Y441" s="132"/>
      <c r="Z441" s="133"/>
      <c r="AA441" s="133"/>
      <c r="AB441" s="133"/>
      <c r="AC441" s="133"/>
      <c r="AD441" s="133"/>
      <c r="AE441" s="380"/>
      <c r="AF441" s="133"/>
      <c r="AG441" s="133"/>
      <c r="AH441" s="133"/>
      <c r="AI441" s="133"/>
      <c r="AJ441" s="133"/>
      <c r="AK441" s="133"/>
      <c r="AL441" s="133"/>
      <c r="AM441" s="133"/>
      <c r="AN441" s="133"/>
      <c r="AO441" s="133"/>
      <c r="AP441" s="133"/>
      <c r="AQ441" s="129"/>
      <c r="AR441" s="129"/>
      <c r="AS441" s="135"/>
      <c r="AT441" s="135"/>
      <c r="AU441" s="135"/>
      <c r="AV441" s="137"/>
      <c r="AW441" s="138"/>
      <c r="AX441" s="135"/>
      <c r="AY441" s="135"/>
      <c r="AZ441" s="135"/>
      <c r="BA441" s="135"/>
      <c r="BB441" s="135"/>
      <c r="BC441" s="135"/>
      <c r="BD441" s="135"/>
      <c r="BE441" s="135"/>
      <c r="BF441" s="135"/>
      <c r="BH441" s="150"/>
      <c r="BI441" s="129"/>
      <c r="BJ441" s="129"/>
      <c r="BK441" s="150"/>
      <c r="BN441" s="148"/>
      <c r="BO441" s="148"/>
      <c r="BP441" s="156"/>
      <c r="BV441" s="371"/>
      <c r="BW441" s="371"/>
      <c r="BX441" s="371"/>
      <c r="BY441" s="371"/>
      <c r="BZ441" s="371"/>
      <c r="CA441" s="371"/>
      <c r="CB441" s="371"/>
      <c r="CC441" s="147"/>
      <c r="CD441" s="147"/>
      <c r="CE441" s="147"/>
      <c r="CF441" s="147"/>
      <c r="CG441" s="147"/>
    </row>
    <row r="442" spans="1:85" s="139" customFormat="1" ht="39.75" customHeight="1">
      <c r="A442" s="126"/>
      <c r="B442" s="128"/>
      <c r="C442" s="128"/>
      <c r="D442" s="128"/>
      <c r="E442" s="129"/>
      <c r="F442" s="129"/>
      <c r="G442" s="129"/>
      <c r="H442" s="129"/>
      <c r="I442" s="129"/>
      <c r="J442" s="129"/>
      <c r="K442" s="129"/>
      <c r="L442" s="94"/>
      <c r="M442" s="94"/>
      <c r="N442" s="94"/>
      <c r="O442" s="94"/>
      <c r="P442" s="94"/>
      <c r="Q442" s="94"/>
      <c r="R442" s="94"/>
      <c r="S442" s="94"/>
      <c r="T442" s="98"/>
      <c r="U442" s="94"/>
      <c r="V442" s="98"/>
      <c r="W442" s="129"/>
      <c r="X442" s="129"/>
      <c r="Y442" s="132"/>
      <c r="Z442" s="133"/>
      <c r="AA442" s="133"/>
      <c r="AB442" s="133"/>
      <c r="AC442" s="133"/>
      <c r="AD442" s="133"/>
      <c r="AE442" s="380"/>
      <c r="AF442" s="133"/>
      <c r="AG442" s="133"/>
      <c r="AH442" s="133"/>
      <c r="AI442" s="133"/>
      <c r="AJ442" s="133"/>
      <c r="AK442" s="133"/>
      <c r="AL442" s="133"/>
      <c r="AM442" s="133"/>
      <c r="AN442" s="133"/>
      <c r="AO442" s="133"/>
      <c r="AP442" s="133"/>
      <c r="AQ442" s="129"/>
      <c r="AR442" s="129"/>
      <c r="AS442" s="135"/>
      <c r="AT442" s="135"/>
      <c r="AU442" s="135"/>
      <c r="AV442" s="137"/>
      <c r="AW442" s="138"/>
      <c r="AX442" s="135"/>
      <c r="AY442" s="135"/>
      <c r="AZ442" s="135"/>
      <c r="BA442" s="135"/>
      <c r="BB442" s="135"/>
      <c r="BC442" s="135"/>
      <c r="BD442" s="135"/>
      <c r="BE442" s="135"/>
      <c r="BF442" s="135"/>
      <c r="BH442" s="150"/>
      <c r="BI442" s="129"/>
      <c r="BJ442" s="129"/>
      <c r="BK442" s="150"/>
      <c r="BN442" s="148"/>
      <c r="BO442" s="148"/>
      <c r="BP442" s="156"/>
      <c r="BV442" s="371"/>
      <c r="BW442" s="371"/>
      <c r="BX442" s="371"/>
      <c r="BY442" s="371"/>
      <c r="BZ442" s="371"/>
      <c r="CA442" s="371"/>
      <c r="CB442" s="371"/>
      <c r="CC442" s="147"/>
      <c r="CD442" s="147"/>
      <c r="CE442" s="147"/>
      <c r="CF442" s="147"/>
      <c r="CG442" s="147"/>
    </row>
    <row r="443" spans="1:85" s="139" customFormat="1" ht="39.75" customHeight="1">
      <c r="A443" s="126"/>
      <c r="B443" s="128"/>
      <c r="C443" s="128"/>
      <c r="D443" s="128"/>
      <c r="E443" s="129"/>
      <c r="F443" s="129"/>
      <c r="G443" s="129"/>
      <c r="H443" s="130"/>
      <c r="I443" s="130"/>
      <c r="J443" s="130"/>
      <c r="K443" s="130"/>
      <c r="L443" s="94"/>
      <c r="M443" s="94"/>
      <c r="N443" s="94"/>
      <c r="O443" s="94"/>
      <c r="P443" s="94"/>
      <c r="Q443" s="94"/>
      <c r="R443" s="94"/>
      <c r="S443" s="94"/>
      <c r="T443" s="98"/>
      <c r="U443" s="94"/>
      <c r="V443" s="98"/>
      <c r="W443" s="129"/>
      <c r="X443" s="129"/>
      <c r="Y443" s="132"/>
      <c r="Z443" s="133"/>
      <c r="AA443" s="133"/>
      <c r="AB443" s="133"/>
      <c r="AC443" s="133"/>
      <c r="AD443" s="133"/>
      <c r="AE443" s="380"/>
      <c r="AF443" s="133"/>
      <c r="AG443" s="133"/>
      <c r="AH443" s="133"/>
      <c r="AI443" s="133"/>
      <c r="AJ443" s="133"/>
      <c r="AK443" s="133"/>
      <c r="AL443" s="133"/>
      <c r="AM443" s="133"/>
      <c r="AN443" s="133"/>
      <c r="AO443" s="133"/>
      <c r="AP443" s="133"/>
      <c r="AQ443" s="129"/>
      <c r="AR443" s="129"/>
      <c r="AS443" s="135"/>
      <c r="AT443" s="135"/>
      <c r="AU443" s="135"/>
      <c r="AV443" s="137"/>
      <c r="AW443" s="138"/>
      <c r="AX443" s="135"/>
      <c r="AY443" s="135"/>
      <c r="AZ443" s="135"/>
      <c r="BA443" s="135"/>
      <c r="BB443" s="135"/>
      <c r="BC443" s="135"/>
      <c r="BD443" s="135"/>
      <c r="BE443" s="135"/>
      <c r="BF443" s="135"/>
      <c r="BH443" s="150"/>
      <c r="BI443" s="129"/>
      <c r="BJ443" s="129"/>
      <c r="BK443" s="150"/>
      <c r="BN443" s="148"/>
      <c r="BO443" s="148"/>
      <c r="BP443" s="156"/>
      <c r="BV443" s="371"/>
      <c r="BW443" s="371"/>
      <c r="BX443" s="371"/>
      <c r="BY443" s="371"/>
      <c r="BZ443" s="371"/>
      <c r="CA443" s="371"/>
      <c r="CB443" s="371"/>
      <c r="CC443" s="147"/>
      <c r="CD443" s="147"/>
      <c r="CE443" s="147"/>
      <c r="CF443" s="147"/>
      <c r="CG443" s="147"/>
    </row>
    <row r="444" spans="1:85" s="139" customFormat="1" ht="39.75" customHeight="1">
      <c r="A444" s="126"/>
      <c r="B444" s="128"/>
      <c r="C444" s="128"/>
      <c r="D444" s="128"/>
      <c r="E444" s="129"/>
      <c r="F444" s="129"/>
      <c r="G444" s="129"/>
      <c r="H444" s="129"/>
      <c r="I444" s="129"/>
      <c r="J444" s="129"/>
      <c r="K444" s="129"/>
      <c r="L444" s="94"/>
      <c r="M444" s="94"/>
      <c r="N444" s="94"/>
      <c r="O444" s="94"/>
      <c r="P444" s="94"/>
      <c r="Q444" s="94"/>
      <c r="R444" s="94"/>
      <c r="S444" s="94"/>
      <c r="T444" s="98"/>
      <c r="U444" s="94"/>
      <c r="V444" s="98"/>
      <c r="W444" s="129"/>
      <c r="X444" s="129"/>
      <c r="Y444" s="132"/>
      <c r="Z444" s="133"/>
      <c r="AA444" s="133"/>
      <c r="AB444" s="133"/>
      <c r="AC444" s="133"/>
      <c r="AD444" s="133"/>
      <c r="AE444" s="380"/>
      <c r="AF444" s="133"/>
      <c r="AG444" s="133"/>
      <c r="AH444" s="133"/>
      <c r="AI444" s="133"/>
      <c r="AJ444" s="133"/>
      <c r="AK444" s="133"/>
      <c r="AL444" s="133"/>
      <c r="AM444" s="133"/>
      <c r="AN444" s="133"/>
      <c r="AO444" s="133"/>
      <c r="AP444" s="133"/>
      <c r="AQ444" s="129"/>
      <c r="AR444" s="129"/>
      <c r="AS444" s="135"/>
      <c r="AT444" s="135"/>
      <c r="AU444" s="135"/>
      <c r="AV444" s="137"/>
      <c r="AW444" s="138"/>
      <c r="AX444" s="135"/>
      <c r="AY444" s="135"/>
      <c r="AZ444" s="135"/>
      <c r="BA444" s="135"/>
      <c r="BB444" s="135"/>
      <c r="BC444" s="135"/>
      <c r="BD444" s="135"/>
      <c r="BE444" s="135"/>
      <c r="BF444" s="135"/>
      <c r="BH444" s="150"/>
      <c r="BI444" s="129"/>
      <c r="BJ444" s="129"/>
      <c r="BK444" s="150"/>
      <c r="BN444" s="148"/>
      <c r="BO444" s="148"/>
      <c r="BP444" s="156"/>
      <c r="BV444" s="371"/>
      <c r="BW444" s="371"/>
      <c r="BX444" s="371"/>
      <c r="BY444" s="371"/>
      <c r="BZ444" s="371"/>
      <c r="CA444" s="371"/>
      <c r="CB444" s="371"/>
      <c r="CC444" s="147"/>
      <c r="CD444" s="147"/>
      <c r="CE444" s="147"/>
      <c r="CF444" s="147"/>
      <c r="CG444" s="147"/>
    </row>
    <row r="445" spans="1:85" s="139" customFormat="1" ht="39.75" customHeight="1">
      <c r="A445" s="126"/>
      <c r="B445" s="128"/>
      <c r="C445" s="128"/>
      <c r="D445" s="128"/>
      <c r="E445" s="129"/>
      <c r="F445" s="129"/>
      <c r="G445" s="129"/>
      <c r="H445" s="130"/>
      <c r="I445" s="130"/>
      <c r="J445" s="130"/>
      <c r="K445" s="130"/>
      <c r="L445" s="94"/>
      <c r="M445" s="94"/>
      <c r="N445" s="94"/>
      <c r="O445" s="94"/>
      <c r="P445" s="94"/>
      <c r="Q445" s="94"/>
      <c r="R445" s="94"/>
      <c r="S445" s="94"/>
      <c r="T445" s="98"/>
      <c r="U445" s="94"/>
      <c r="V445" s="98"/>
      <c r="W445" s="129"/>
      <c r="X445" s="129"/>
      <c r="Y445" s="132"/>
      <c r="Z445" s="133"/>
      <c r="AA445" s="133"/>
      <c r="AB445" s="133"/>
      <c r="AC445" s="133"/>
      <c r="AD445" s="133"/>
      <c r="AE445" s="380"/>
      <c r="AF445" s="133"/>
      <c r="AG445" s="133"/>
      <c r="AH445" s="133"/>
      <c r="AI445" s="133"/>
      <c r="AJ445" s="133"/>
      <c r="AK445" s="133"/>
      <c r="AL445" s="133"/>
      <c r="AM445" s="133"/>
      <c r="AN445" s="133"/>
      <c r="AO445" s="133"/>
      <c r="AP445" s="133"/>
      <c r="AQ445" s="129"/>
      <c r="AR445" s="129"/>
      <c r="AS445" s="135"/>
      <c r="AT445" s="135"/>
      <c r="AU445" s="135"/>
      <c r="AV445" s="137"/>
      <c r="AW445" s="138"/>
      <c r="AX445" s="135"/>
      <c r="AY445" s="135"/>
      <c r="AZ445" s="135"/>
      <c r="BA445" s="135"/>
      <c r="BB445" s="135"/>
      <c r="BC445" s="135"/>
      <c r="BD445" s="135"/>
      <c r="BE445" s="135"/>
      <c r="BF445" s="135"/>
      <c r="BH445" s="150"/>
      <c r="BI445" s="129"/>
      <c r="BJ445" s="129"/>
      <c r="BK445" s="150"/>
      <c r="BN445" s="148"/>
      <c r="BO445" s="148"/>
      <c r="BP445" s="156"/>
      <c r="BV445" s="371"/>
      <c r="BW445" s="371"/>
      <c r="BX445" s="371"/>
      <c r="BY445" s="371"/>
      <c r="BZ445" s="371"/>
      <c r="CA445" s="371"/>
      <c r="CB445" s="371"/>
      <c r="CC445" s="147"/>
      <c r="CD445" s="147"/>
      <c r="CE445" s="147"/>
      <c r="CF445" s="147"/>
      <c r="CG445" s="147"/>
    </row>
    <row r="446" spans="1:85" s="139" customFormat="1" ht="39.75" customHeight="1">
      <c r="A446" s="126"/>
      <c r="B446" s="128"/>
      <c r="C446" s="128"/>
      <c r="D446" s="128"/>
      <c r="E446" s="129"/>
      <c r="F446" s="129"/>
      <c r="G446" s="129"/>
      <c r="H446" s="129"/>
      <c r="I446" s="129"/>
      <c r="J446" s="129"/>
      <c r="K446" s="129"/>
      <c r="L446" s="94"/>
      <c r="M446" s="94"/>
      <c r="N446" s="94"/>
      <c r="O446" s="94"/>
      <c r="P446" s="94"/>
      <c r="Q446" s="94"/>
      <c r="R446" s="94"/>
      <c r="S446" s="94"/>
      <c r="T446" s="98"/>
      <c r="U446" s="94"/>
      <c r="V446" s="98"/>
      <c r="W446" s="129"/>
      <c r="X446" s="129"/>
      <c r="Y446" s="132"/>
      <c r="Z446" s="133"/>
      <c r="AA446" s="133"/>
      <c r="AB446" s="133"/>
      <c r="AC446" s="133"/>
      <c r="AD446" s="133"/>
      <c r="AE446" s="380"/>
      <c r="AF446" s="133"/>
      <c r="AG446" s="133"/>
      <c r="AH446" s="133"/>
      <c r="AI446" s="133"/>
      <c r="AJ446" s="133"/>
      <c r="AK446" s="133"/>
      <c r="AL446" s="133"/>
      <c r="AM446" s="133"/>
      <c r="AN446" s="133"/>
      <c r="AO446" s="133"/>
      <c r="AP446" s="133"/>
      <c r="AQ446" s="129"/>
      <c r="AR446" s="129"/>
      <c r="AS446" s="135"/>
      <c r="AT446" s="135"/>
      <c r="AU446" s="135"/>
      <c r="AV446" s="137"/>
      <c r="AW446" s="138"/>
      <c r="AX446" s="135"/>
      <c r="AY446" s="135"/>
      <c r="AZ446" s="135"/>
      <c r="BA446" s="135"/>
      <c r="BB446" s="135"/>
      <c r="BC446" s="135"/>
      <c r="BD446" s="135"/>
      <c r="BE446" s="135"/>
      <c r="BF446" s="135"/>
      <c r="BH446" s="150"/>
      <c r="BI446" s="129"/>
      <c r="BJ446" s="129"/>
      <c r="BK446" s="150"/>
      <c r="BN446" s="148"/>
      <c r="BO446" s="148"/>
      <c r="BP446" s="156"/>
      <c r="BV446" s="371"/>
      <c r="BW446" s="371"/>
      <c r="BX446" s="371"/>
      <c r="BY446" s="371"/>
      <c r="BZ446" s="371"/>
      <c r="CA446" s="371"/>
      <c r="CB446" s="371"/>
      <c r="CC446" s="147"/>
      <c r="CD446" s="147"/>
      <c r="CE446" s="147"/>
      <c r="CF446" s="147"/>
      <c r="CG446" s="147"/>
    </row>
    <row r="447" spans="1:85" s="139" customFormat="1" ht="39.75" customHeight="1">
      <c r="A447" s="126"/>
      <c r="B447" s="128"/>
      <c r="C447" s="128"/>
      <c r="D447" s="128"/>
      <c r="E447" s="129"/>
      <c r="F447" s="129"/>
      <c r="G447" s="129"/>
      <c r="H447" s="129"/>
      <c r="I447" s="129"/>
      <c r="J447" s="129"/>
      <c r="K447" s="129"/>
      <c r="L447" s="94"/>
      <c r="M447" s="94"/>
      <c r="N447" s="94"/>
      <c r="O447" s="94"/>
      <c r="P447" s="94"/>
      <c r="Q447" s="94"/>
      <c r="R447" s="94"/>
      <c r="S447" s="94"/>
      <c r="T447" s="98"/>
      <c r="U447" s="94"/>
      <c r="V447" s="98"/>
      <c r="W447" s="129"/>
      <c r="X447" s="129"/>
      <c r="Y447" s="132"/>
      <c r="Z447" s="133"/>
      <c r="AA447" s="133"/>
      <c r="AB447" s="133"/>
      <c r="AC447" s="133"/>
      <c r="AD447" s="133"/>
      <c r="AE447" s="380"/>
      <c r="AF447" s="133"/>
      <c r="AG447" s="133"/>
      <c r="AH447" s="133"/>
      <c r="AI447" s="133"/>
      <c r="AJ447" s="133"/>
      <c r="AK447" s="133"/>
      <c r="AL447" s="133"/>
      <c r="AM447" s="133"/>
      <c r="AN447" s="133"/>
      <c r="AO447" s="133"/>
      <c r="AP447" s="133"/>
      <c r="AQ447" s="129"/>
      <c r="AR447" s="129"/>
      <c r="AS447" s="135"/>
      <c r="AT447" s="135"/>
      <c r="AU447" s="135"/>
      <c r="AV447" s="137"/>
      <c r="AW447" s="138"/>
      <c r="AX447" s="135"/>
      <c r="AY447" s="135"/>
      <c r="AZ447" s="135"/>
      <c r="BA447" s="135"/>
      <c r="BB447" s="135"/>
      <c r="BC447" s="135"/>
      <c r="BD447" s="135"/>
      <c r="BE447" s="135"/>
      <c r="BF447" s="135"/>
      <c r="BH447" s="150"/>
      <c r="BI447" s="129"/>
      <c r="BJ447" s="129"/>
      <c r="BK447" s="150"/>
      <c r="BN447" s="148"/>
      <c r="BO447" s="148"/>
      <c r="BP447" s="156"/>
      <c r="BV447" s="371"/>
      <c r="BW447" s="371"/>
      <c r="BX447" s="371"/>
      <c r="BY447" s="371"/>
      <c r="BZ447" s="371"/>
      <c r="CA447" s="371"/>
      <c r="CB447" s="371"/>
      <c r="CC447" s="147"/>
      <c r="CD447" s="147"/>
      <c r="CE447" s="147"/>
      <c r="CF447" s="147"/>
      <c r="CG447" s="147"/>
    </row>
    <row r="448" spans="1:85" s="139" customFormat="1" ht="39.75" customHeight="1">
      <c r="A448" s="126"/>
      <c r="B448" s="128"/>
      <c r="C448" s="128"/>
      <c r="D448" s="128"/>
      <c r="E448" s="129"/>
      <c r="F448" s="129"/>
      <c r="G448" s="129"/>
      <c r="H448" s="129"/>
      <c r="I448" s="129"/>
      <c r="J448" s="129"/>
      <c r="K448" s="129"/>
      <c r="L448" s="94"/>
      <c r="M448" s="94"/>
      <c r="N448" s="94"/>
      <c r="O448" s="94"/>
      <c r="P448" s="94"/>
      <c r="Q448" s="94"/>
      <c r="R448" s="94"/>
      <c r="S448" s="94"/>
      <c r="T448" s="98"/>
      <c r="U448" s="129"/>
      <c r="V448" s="98"/>
      <c r="W448" s="129"/>
      <c r="X448" s="129"/>
      <c r="Y448" s="132"/>
      <c r="Z448" s="133"/>
      <c r="AA448" s="133"/>
      <c r="AB448" s="133"/>
      <c r="AC448" s="133"/>
      <c r="AD448" s="133"/>
      <c r="AE448" s="380"/>
      <c r="AF448" s="133"/>
      <c r="AG448" s="133"/>
      <c r="AH448" s="133"/>
      <c r="AI448" s="133"/>
      <c r="AJ448" s="133"/>
      <c r="AK448" s="133"/>
      <c r="AL448" s="133"/>
      <c r="AM448" s="133"/>
      <c r="AN448" s="133"/>
      <c r="AO448" s="133"/>
      <c r="AP448" s="133"/>
      <c r="AQ448" s="129"/>
      <c r="AR448" s="129"/>
      <c r="AS448" s="135"/>
      <c r="AT448" s="135"/>
      <c r="AU448" s="135"/>
      <c r="AV448" s="137"/>
      <c r="AW448" s="138"/>
      <c r="AX448" s="135"/>
      <c r="AY448" s="135"/>
      <c r="AZ448" s="135"/>
      <c r="BA448" s="135"/>
      <c r="BB448" s="135"/>
      <c r="BC448" s="135"/>
      <c r="BD448" s="135"/>
      <c r="BE448" s="135"/>
      <c r="BF448" s="135"/>
      <c r="BH448" s="150"/>
      <c r="BI448" s="129"/>
      <c r="BJ448" s="129"/>
      <c r="BK448" s="150"/>
      <c r="BN448" s="148"/>
      <c r="BO448" s="148"/>
      <c r="BP448" s="156"/>
      <c r="BV448" s="371"/>
      <c r="BW448" s="371"/>
      <c r="BX448" s="371"/>
      <c r="BY448" s="371"/>
      <c r="BZ448" s="371"/>
      <c r="CA448" s="371"/>
      <c r="CB448" s="371"/>
      <c r="CC448" s="147"/>
      <c r="CD448" s="147"/>
      <c r="CE448" s="147"/>
      <c r="CF448" s="147"/>
      <c r="CG448" s="147"/>
    </row>
    <row r="449" spans="1:85" s="139" customFormat="1" ht="39.75" customHeight="1">
      <c r="A449" s="126"/>
      <c r="B449" s="128"/>
      <c r="C449" s="128"/>
      <c r="D449" s="128"/>
      <c r="E449" s="129"/>
      <c r="F449" s="129"/>
      <c r="G449" s="129"/>
      <c r="H449" s="129"/>
      <c r="I449" s="129"/>
      <c r="J449" s="129"/>
      <c r="K449" s="129"/>
      <c r="L449" s="94"/>
      <c r="M449" s="94"/>
      <c r="N449" s="94"/>
      <c r="O449" s="94"/>
      <c r="P449" s="94"/>
      <c r="Q449" s="94"/>
      <c r="R449" s="94"/>
      <c r="S449" s="94"/>
      <c r="T449" s="98"/>
      <c r="U449" s="94"/>
      <c r="V449" s="98"/>
      <c r="W449" s="129"/>
      <c r="X449" s="129"/>
      <c r="Y449" s="132"/>
      <c r="Z449" s="133"/>
      <c r="AA449" s="133"/>
      <c r="AB449" s="133"/>
      <c r="AC449" s="133"/>
      <c r="AD449" s="133"/>
      <c r="AE449" s="380"/>
      <c r="AF449" s="133"/>
      <c r="AG449" s="133"/>
      <c r="AH449" s="133"/>
      <c r="AI449" s="133"/>
      <c r="AJ449" s="133"/>
      <c r="AK449" s="133"/>
      <c r="AL449" s="133"/>
      <c r="AM449" s="133"/>
      <c r="AN449" s="133"/>
      <c r="AO449" s="133"/>
      <c r="AP449" s="133"/>
      <c r="AQ449" s="129"/>
      <c r="AR449" s="129"/>
      <c r="AS449" s="135"/>
      <c r="AT449" s="135"/>
      <c r="AU449" s="135"/>
      <c r="AV449" s="137"/>
      <c r="AW449" s="138"/>
      <c r="AX449" s="135"/>
      <c r="AY449" s="135"/>
      <c r="AZ449" s="135"/>
      <c r="BA449" s="135"/>
      <c r="BB449" s="135"/>
      <c r="BC449" s="135"/>
      <c r="BD449" s="135"/>
      <c r="BE449" s="135"/>
      <c r="BF449" s="135"/>
      <c r="BH449" s="150"/>
      <c r="BI449" s="129"/>
      <c r="BJ449" s="129"/>
      <c r="BK449" s="150"/>
      <c r="BN449" s="148"/>
      <c r="BO449" s="148"/>
      <c r="BP449" s="156"/>
      <c r="BV449" s="371"/>
      <c r="BW449" s="371"/>
      <c r="BX449" s="371"/>
      <c r="BY449" s="371"/>
      <c r="BZ449" s="371"/>
      <c r="CA449" s="371"/>
      <c r="CB449" s="371"/>
      <c r="CC449" s="147"/>
      <c r="CD449" s="147"/>
      <c r="CE449" s="147"/>
      <c r="CF449" s="147"/>
      <c r="CG449" s="147"/>
    </row>
    <row r="450" spans="1:85" s="139" customFormat="1" ht="39.75" customHeight="1">
      <c r="A450" s="126"/>
      <c r="B450" s="128"/>
      <c r="C450" s="128"/>
      <c r="D450" s="128"/>
      <c r="E450" s="129"/>
      <c r="F450" s="129"/>
      <c r="G450" s="129"/>
      <c r="H450" s="129"/>
      <c r="I450" s="129"/>
      <c r="J450" s="129"/>
      <c r="K450" s="129"/>
      <c r="L450" s="94"/>
      <c r="M450" s="94"/>
      <c r="N450" s="94"/>
      <c r="O450" s="94"/>
      <c r="P450" s="94"/>
      <c r="Q450" s="94"/>
      <c r="R450" s="94"/>
      <c r="S450" s="94"/>
      <c r="T450" s="98"/>
      <c r="U450" s="129"/>
      <c r="V450" s="98"/>
      <c r="W450" s="129"/>
      <c r="X450" s="129"/>
      <c r="Y450" s="132"/>
      <c r="Z450" s="133"/>
      <c r="AA450" s="133"/>
      <c r="AB450" s="133"/>
      <c r="AC450" s="133"/>
      <c r="AD450" s="133"/>
      <c r="AE450" s="380"/>
      <c r="AF450" s="133"/>
      <c r="AG450" s="133"/>
      <c r="AH450" s="133"/>
      <c r="AI450" s="133"/>
      <c r="AJ450" s="133"/>
      <c r="AK450" s="133"/>
      <c r="AL450" s="133"/>
      <c r="AM450" s="133"/>
      <c r="AN450" s="133"/>
      <c r="AO450" s="133"/>
      <c r="AP450" s="133"/>
      <c r="AQ450" s="129"/>
      <c r="AR450" s="129"/>
      <c r="AS450" s="135"/>
      <c r="AT450" s="135"/>
      <c r="AU450" s="135"/>
      <c r="AV450" s="137"/>
      <c r="AW450" s="138"/>
      <c r="AX450" s="135"/>
      <c r="AY450" s="135"/>
      <c r="AZ450" s="135"/>
      <c r="BA450" s="135"/>
      <c r="BB450" s="135"/>
      <c r="BC450" s="135"/>
      <c r="BD450" s="135"/>
      <c r="BE450" s="135"/>
      <c r="BF450" s="135"/>
      <c r="BH450" s="150"/>
      <c r="BI450" s="129"/>
      <c r="BJ450" s="129"/>
      <c r="BK450" s="150"/>
      <c r="BN450" s="148"/>
      <c r="BO450" s="148"/>
      <c r="BP450" s="156"/>
      <c r="BV450" s="371"/>
      <c r="BW450" s="371"/>
      <c r="BX450" s="371"/>
      <c r="BY450" s="371"/>
      <c r="BZ450" s="371"/>
      <c r="CA450" s="371"/>
      <c r="CB450" s="371"/>
      <c r="CC450" s="147"/>
      <c r="CD450" s="147"/>
      <c r="CE450" s="147"/>
      <c r="CF450" s="147"/>
      <c r="CG450" s="147"/>
    </row>
    <row r="451" spans="1:85" s="139" customFormat="1" ht="39.75" customHeight="1">
      <c r="A451" s="126"/>
      <c r="B451" s="128"/>
      <c r="C451" s="128"/>
      <c r="D451" s="128"/>
      <c r="E451" s="129"/>
      <c r="F451" s="129"/>
      <c r="G451" s="129"/>
      <c r="H451" s="129"/>
      <c r="I451" s="129"/>
      <c r="J451" s="129"/>
      <c r="K451" s="129"/>
      <c r="L451" s="94"/>
      <c r="M451" s="94"/>
      <c r="N451" s="94"/>
      <c r="O451" s="94"/>
      <c r="P451" s="94"/>
      <c r="Q451" s="94"/>
      <c r="R451" s="94"/>
      <c r="S451" s="94"/>
      <c r="T451" s="98"/>
      <c r="U451" s="94"/>
      <c r="V451" s="98"/>
      <c r="W451" s="129"/>
      <c r="X451" s="129"/>
      <c r="Y451" s="132"/>
      <c r="Z451" s="133"/>
      <c r="AA451" s="133"/>
      <c r="AB451" s="133"/>
      <c r="AC451" s="133"/>
      <c r="AD451" s="133"/>
      <c r="AE451" s="380"/>
      <c r="AF451" s="133"/>
      <c r="AG451" s="133"/>
      <c r="AH451" s="133"/>
      <c r="AI451" s="133"/>
      <c r="AJ451" s="133"/>
      <c r="AK451" s="133"/>
      <c r="AL451" s="133"/>
      <c r="AM451" s="133"/>
      <c r="AN451" s="133"/>
      <c r="AO451" s="133"/>
      <c r="AP451" s="133"/>
      <c r="AQ451" s="129"/>
      <c r="AR451" s="129"/>
      <c r="AS451" s="135"/>
      <c r="AT451" s="135"/>
      <c r="AU451" s="135"/>
      <c r="AV451" s="137"/>
      <c r="AW451" s="138"/>
      <c r="AX451" s="135"/>
      <c r="AY451" s="135"/>
      <c r="AZ451" s="135"/>
      <c r="BA451" s="135"/>
      <c r="BB451" s="135"/>
      <c r="BC451" s="135"/>
      <c r="BD451" s="135"/>
      <c r="BE451" s="135"/>
      <c r="BF451" s="135"/>
      <c r="BH451" s="150"/>
      <c r="BI451" s="129"/>
      <c r="BJ451" s="129"/>
      <c r="BK451" s="150"/>
      <c r="BN451" s="148"/>
      <c r="BO451" s="148"/>
      <c r="BP451" s="156"/>
      <c r="BV451" s="371"/>
      <c r="BW451" s="371"/>
      <c r="BX451" s="371"/>
      <c r="BY451" s="371"/>
      <c r="BZ451" s="371"/>
      <c r="CA451" s="371"/>
      <c r="CB451" s="371"/>
      <c r="CC451" s="147"/>
      <c r="CD451" s="147"/>
      <c r="CE451" s="147"/>
      <c r="CF451" s="147"/>
      <c r="CG451" s="147"/>
    </row>
    <row r="452" spans="1:85" s="139" customFormat="1" ht="39.75" customHeight="1">
      <c r="A452" s="126"/>
      <c r="B452" s="128"/>
      <c r="C452" s="128"/>
      <c r="D452" s="128"/>
      <c r="E452" s="129"/>
      <c r="F452" s="129"/>
      <c r="G452" s="129"/>
      <c r="H452" s="129"/>
      <c r="I452" s="129"/>
      <c r="J452" s="129"/>
      <c r="K452" s="129"/>
      <c r="L452" s="94"/>
      <c r="M452" s="94"/>
      <c r="N452" s="94"/>
      <c r="O452" s="94"/>
      <c r="P452" s="94"/>
      <c r="Q452" s="94"/>
      <c r="R452" s="94"/>
      <c r="S452" s="94"/>
      <c r="T452" s="98"/>
      <c r="U452" s="129"/>
      <c r="V452" s="98"/>
      <c r="W452" s="129"/>
      <c r="X452" s="129"/>
      <c r="Y452" s="132"/>
      <c r="Z452" s="133"/>
      <c r="AA452" s="133"/>
      <c r="AB452" s="133"/>
      <c r="AC452" s="133"/>
      <c r="AD452" s="133"/>
      <c r="AE452" s="380"/>
      <c r="AF452" s="133"/>
      <c r="AG452" s="133"/>
      <c r="AH452" s="133"/>
      <c r="AI452" s="133"/>
      <c r="AJ452" s="133"/>
      <c r="AK452" s="133"/>
      <c r="AL452" s="133"/>
      <c r="AM452" s="133"/>
      <c r="AN452" s="133"/>
      <c r="AO452" s="133"/>
      <c r="AP452" s="133"/>
      <c r="AQ452" s="129"/>
      <c r="AR452" s="129"/>
      <c r="AS452" s="135"/>
      <c r="AT452" s="135"/>
      <c r="AU452" s="135"/>
      <c r="AV452" s="137"/>
      <c r="AW452" s="138"/>
      <c r="AX452" s="135"/>
      <c r="AY452" s="135"/>
      <c r="AZ452" s="135"/>
      <c r="BA452" s="135"/>
      <c r="BB452" s="135"/>
      <c r="BC452" s="135"/>
      <c r="BD452" s="135"/>
      <c r="BE452" s="135"/>
      <c r="BF452" s="135"/>
      <c r="BH452" s="150"/>
      <c r="BI452" s="129"/>
      <c r="BJ452" s="129"/>
      <c r="BK452" s="150"/>
      <c r="BN452" s="148"/>
      <c r="BO452" s="148"/>
      <c r="BP452" s="156"/>
      <c r="BV452" s="371"/>
      <c r="BW452" s="371"/>
      <c r="BX452" s="371"/>
      <c r="BY452" s="371"/>
      <c r="BZ452" s="371"/>
      <c r="CA452" s="371"/>
      <c r="CB452" s="371"/>
      <c r="CC452" s="147"/>
      <c r="CD452" s="147"/>
      <c r="CE452" s="147"/>
      <c r="CF452" s="147"/>
      <c r="CG452" s="147"/>
    </row>
    <row r="453" spans="1:85" s="139" customFormat="1" ht="39.75" customHeight="1">
      <c r="A453" s="126"/>
      <c r="B453" s="128"/>
      <c r="C453" s="128"/>
      <c r="D453" s="128"/>
      <c r="E453" s="129"/>
      <c r="F453" s="129"/>
      <c r="G453" s="129"/>
      <c r="H453" s="130"/>
      <c r="I453" s="130"/>
      <c r="J453" s="130"/>
      <c r="K453" s="130"/>
      <c r="L453" s="94"/>
      <c r="M453" s="94"/>
      <c r="N453" s="94"/>
      <c r="O453" s="94"/>
      <c r="P453" s="94"/>
      <c r="Q453" s="94"/>
      <c r="R453" s="94"/>
      <c r="S453" s="94"/>
      <c r="T453" s="98"/>
      <c r="U453" s="94"/>
      <c r="V453" s="98"/>
      <c r="W453" s="129"/>
      <c r="X453" s="129"/>
      <c r="Y453" s="132"/>
      <c r="Z453" s="133"/>
      <c r="AA453" s="133"/>
      <c r="AB453" s="133"/>
      <c r="AC453" s="133"/>
      <c r="AD453" s="133"/>
      <c r="AE453" s="380"/>
      <c r="AF453" s="133"/>
      <c r="AG453" s="133"/>
      <c r="AH453" s="133"/>
      <c r="AI453" s="133"/>
      <c r="AJ453" s="133"/>
      <c r="AK453" s="133"/>
      <c r="AL453" s="133"/>
      <c r="AM453" s="133"/>
      <c r="AN453" s="133"/>
      <c r="AO453" s="133"/>
      <c r="AP453" s="133"/>
      <c r="AQ453" s="129"/>
      <c r="AR453" s="129"/>
      <c r="AS453" s="135"/>
      <c r="AT453" s="135"/>
      <c r="AU453" s="135"/>
      <c r="AV453" s="137"/>
      <c r="AW453" s="138"/>
      <c r="AX453" s="135"/>
      <c r="AY453" s="135"/>
      <c r="AZ453" s="135"/>
      <c r="BA453" s="135"/>
      <c r="BB453" s="135"/>
      <c r="BC453" s="135"/>
      <c r="BD453" s="135"/>
      <c r="BE453" s="135"/>
      <c r="BF453" s="135"/>
      <c r="BH453" s="150"/>
      <c r="BI453" s="129"/>
      <c r="BJ453" s="129"/>
      <c r="BK453" s="150"/>
      <c r="BN453" s="148"/>
      <c r="BO453" s="148"/>
      <c r="BP453" s="156"/>
      <c r="BV453" s="371"/>
      <c r="BW453" s="371"/>
      <c r="BX453" s="371"/>
      <c r="BY453" s="371"/>
      <c r="BZ453" s="371"/>
      <c r="CA453" s="371"/>
      <c r="CB453" s="371"/>
      <c r="CC453" s="147"/>
      <c r="CD453" s="147"/>
      <c r="CE453" s="147"/>
      <c r="CF453" s="147"/>
      <c r="CG453" s="147"/>
    </row>
    <row r="454" spans="1:85" s="139" customFormat="1" ht="39.75" customHeight="1">
      <c r="A454" s="126"/>
      <c r="B454" s="128"/>
      <c r="C454" s="128"/>
      <c r="D454" s="128"/>
      <c r="E454" s="129"/>
      <c r="F454" s="129"/>
      <c r="G454" s="129"/>
      <c r="H454" s="129"/>
      <c r="I454" s="129"/>
      <c r="J454" s="129"/>
      <c r="K454" s="129"/>
      <c r="L454" s="94"/>
      <c r="M454" s="94"/>
      <c r="N454" s="94"/>
      <c r="O454" s="94"/>
      <c r="P454" s="94"/>
      <c r="Q454" s="94"/>
      <c r="R454" s="94"/>
      <c r="S454" s="94"/>
      <c r="T454" s="98"/>
      <c r="U454" s="94"/>
      <c r="V454" s="98"/>
      <c r="W454" s="129"/>
      <c r="X454" s="129"/>
      <c r="Y454" s="132"/>
      <c r="Z454" s="133"/>
      <c r="AA454" s="133"/>
      <c r="AB454" s="133"/>
      <c r="AC454" s="133"/>
      <c r="AD454" s="133"/>
      <c r="AE454" s="380"/>
      <c r="AF454" s="133"/>
      <c r="AG454" s="133"/>
      <c r="AH454" s="133"/>
      <c r="AI454" s="133"/>
      <c r="AJ454" s="133"/>
      <c r="AK454" s="133"/>
      <c r="AL454" s="133"/>
      <c r="AM454" s="133"/>
      <c r="AN454" s="133"/>
      <c r="AO454" s="133"/>
      <c r="AP454" s="133"/>
      <c r="AQ454" s="129"/>
      <c r="AR454" s="129"/>
      <c r="AS454" s="135"/>
      <c r="AT454" s="135"/>
      <c r="AU454" s="135"/>
      <c r="AV454" s="137"/>
      <c r="AW454" s="138"/>
      <c r="AX454" s="135"/>
      <c r="AY454" s="135"/>
      <c r="AZ454" s="135"/>
      <c r="BA454" s="135"/>
      <c r="BB454" s="135"/>
      <c r="BC454" s="135"/>
      <c r="BD454" s="135"/>
      <c r="BE454" s="135"/>
      <c r="BF454" s="135"/>
      <c r="BH454" s="150"/>
      <c r="BI454" s="129"/>
      <c r="BJ454" s="129"/>
      <c r="BK454" s="150"/>
      <c r="BN454" s="148"/>
      <c r="BO454" s="148"/>
      <c r="BP454" s="156"/>
      <c r="BV454" s="371"/>
      <c r="BW454" s="371"/>
      <c r="BX454" s="371"/>
      <c r="BY454" s="371"/>
      <c r="BZ454" s="371"/>
      <c r="CA454" s="371"/>
      <c r="CB454" s="371"/>
      <c r="CC454" s="147"/>
      <c r="CD454" s="147"/>
      <c r="CE454" s="147"/>
      <c r="CF454" s="147"/>
      <c r="CG454" s="147"/>
    </row>
    <row r="455" spans="1:85" s="139" customFormat="1" ht="39.75" customHeight="1">
      <c r="A455" s="126"/>
      <c r="B455" s="128"/>
      <c r="C455" s="128"/>
      <c r="D455" s="128"/>
      <c r="E455" s="129"/>
      <c r="F455" s="129"/>
      <c r="G455" s="129"/>
      <c r="H455" s="129"/>
      <c r="I455" s="129"/>
      <c r="J455" s="129"/>
      <c r="K455" s="129"/>
      <c r="L455" s="94"/>
      <c r="M455" s="94"/>
      <c r="N455" s="94"/>
      <c r="O455" s="94"/>
      <c r="P455" s="94"/>
      <c r="Q455" s="94"/>
      <c r="R455" s="94"/>
      <c r="S455" s="94"/>
      <c r="T455" s="98"/>
      <c r="U455" s="94"/>
      <c r="V455" s="98"/>
      <c r="W455" s="129"/>
      <c r="X455" s="129"/>
      <c r="Y455" s="132"/>
      <c r="Z455" s="133"/>
      <c r="AA455" s="133"/>
      <c r="AB455" s="133"/>
      <c r="AC455" s="133"/>
      <c r="AD455" s="133"/>
      <c r="AE455" s="380"/>
      <c r="AF455" s="133"/>
      <c r="AG455" s="133"/>
      <c r="AH455" s="133"/>
      <c r="AI455" s="133"/>
      <c r="AJ455" s="133"/>
      <c r="AK455" s="133"/>
      <c r="AL455" s="133"/>
      <c r="AM455" s="133"/>
      <c r="AN455" s="133"/>
      <c r="AO455" s="133"/>
      <c r="AP455" s="133"/>
      <c r="AQ455" s="129"/>
      <c r="AR455" s="129"/>
      <c r="AS455" s="135"/>
      <c r="AT455" s="135"/>
      <c r="AU455" s="135"/>
      <c r="AV455" s="137"/>
      <c r="AW455" s="138"/>
      <c r="AX455" s="135"/>
      <c r="AY455" s="135"/>
      <c r="AZ455" s="135"/>
      <c r="BA455" s="135"/>
      <c r="BB455" s="135"/>
      <c r="BC455" s="135"/>
      <c r="BD455" s="135"/>
      <c r="BE455" s="135"/>
      <c r="BF455" s="135"/>
      <c r="BH455" s="150"/>
      <c r="BI455" s="129"/>
      <c r="BJ455" s="129"/>
      <c r="BK455" s="150"/>
      <c r="BN455" s="148"/>
      <c r="BO455" s="148"/>
      <c r="BP455" s="156"/>
      <c r="BV455" s="371"/>
      <c r="BW455" s="371"/>
      <c r="BX455" s="371"/>
      <c r="BY455" s="371"/>
      <c r="BZ455" s="371"/>
      <c r="CA455" s="371"/>
      <c r="CB455" s="371"/>
      <c r="CC455" s="147"/>
      <c r="CD455" s="147"/>
      <c r="CE455" s="147"/>
      <c r="CF455" s="147"/>
      <c r="CG455" s="147"/>
    </row>
    <row r="456" spans="1:85" s="139" customFormat="1" ht="39.75" customHeight="1">
      <c r="A456" s="126"/>
      <c r="B456" s="128"/>
      <c r="C456" s="128"/>
      <c r="D456" s="128"/>
      <c r="E456" s="129"/>
      <c r="F456" s="129"/>
      <c r="G456" s="129"/>
      <c r="H456" s="129"/>
      <c r="I456" s="129"/>
      <c r="J456" s="129"/>
      <c r="K456" s="129"/>
      <c r="L456" s="94"/>
      <c r="M456" s="94"/>
      <c r="N456" s="94"/>
      <c r="O456" s="94"/>
      <c r="P456" s="94"/>
      <c r="Q456" s="94"/>
      <c r="R456" s="94"/>
      <c r="S456" s="94"/>
      <c r="T456" s="98"/>
      <c r="U456" s="94"/>
      <c r="V456" s="98"/>
      <c r="W456" s="129"/>
      <c r="X456" s="129"/>
      <c r="Y456" s="132"/>
      <c r="Z456" s="133"/>
      <c r="AA456" s="133"/>
      <c r="AB456" s="133"/>
      <c r="AC456" s="133"/>
      <c r="AD456" s="133"/>
      <c r="AE456" s="380"/>
      <c r="AF456" s="133"/>
      <c r="AG456" s="133"/>
      <c r="AH456" s="133"/>
      <c r="AI456" s="133"/>
      <c r="AJ456" s="133"/>
      <c r="AK456" s="133"/>
      <c r="AL456" s="133"/>
      <c r="AM456" s="133"/>
      <c r="AN456" s="133"/>
      <c r="AO456" s="133"/>
      <c r="AP456" s="133"/>
      <c r="AQ456" s="129"/>
      <c r="AR456" s="129"/>
      <c r="AS456" s="135"/>
      <c r="AT456" s="135"/>
      <c r="AU456" s="135"/>
      <c r="AV456" s="137"/>
      <c r="AW456" s="138"/>
      <c r="AX456" s="135"/>
      <c r="AY456" s="135"/>
      <c r="AZ456" s="135"/>
      <c r="BA456" s="135"/>
      <c r="BB456" s="135"/>
      <c r="BC456" s="135"/>
      <c r="BD456" s="135"/>
      <c r="BE456" s="135"/>
      <c r="BF456" s="135"/>
      <c r="BH456" s="150"/>
      <c r="BI456" s="129"/>
      <c r="BJ456" s="129"/>
      <c r="BK456" s="150"/>
      <c r="BN456" s="148"/>
      <c r="BO456" s="148"/>
      <c r="BP456" s="156"/>
      <c r="BV456" s="371"/>
      <c r="BW456" s="371"/>
      <c r="BX456" s="371"/>
      <c r="BY456" s="371"/>
      <c r="BZ456" s="371"/>
      <c r="CA456" s="371"/>
      <c r="CB456" s="371"/>
      <c r="CC456" s="147"/>
      <c r="CD456" s="147"/>
      <c r="CE456" s="147"/>
      <c r="CF456" s="147"/>
      <c r="CG456" s="147"/>
    </row>
    <row r="457" spans="1:85" s="139" customFormat="1" ht="46.5" customHeight="1">
      <c r="A457" s="126"/>
      <c r="B457" s="128"/>
      <c r="C457" s="128"/>
      <c r="D457" s="128"/>
      <c r="E457" s="129"/>
      <c r="F457" s="129"/>
      <c r="G457" s="129"/>
      <c r="H457" s="129"/>
      <c r="I457" s="129"/>
      <c r="J457" s="129"/>
      <c r="K457" s="129"/>
      <c r="L457" s="94"/>
      <c r="M457" s="94"/>
      <c r="N457" s="94"/>
      <c r="O457" s="94"/>
      <c r="P457" s="94"/>
      <c r="Q457" s="94"/>
      <c r="R457" s="94"/>
      <c r="S457" s="94"/>
      <c r="T457" s="98"/>
      <c r="U457" s="94"/>
      <c r="V457" s="98"/>
      <c r="W457" s="129"/>
      <c r="X457" s="129"/>
      <c r="Y457" s="132"/>
      <c r="Z457" s="133"/>
      <c r="AA457" s="133"/>
      <c r="AB457" s="133"/>
      <c r="AC457" s="133"/>
      <c r="AD457" s="133"/>
      <c r="AE457" s="380"/>
      <c r="AF457" s="133"/>
      <c r="AG457" s="133"/>
      <c r="AH457" s="133"/>
      <c r="AI457" s="133"/>
      <c r="AJ457" s="133"/>
      <c r="AK457" s="133"/>
      <c r="AL457" s="133"/>
      <c r="AM457" s="133"/>
      <c r="AN457" s="133"/>
      <c r="AO457" s="133"/>
      <c r="AP457" s="133"/>
      <c r="AQ457" s="129"/>
      <c r="AR457" s="129"/>
      <c r="AS457" s="135"/>
      <c r="AT457" s="135"/>
      <c r="AU457" s="135"/>
      <c r="AV457" s="137"/>
      <c r="AW457" s="138"/>
      <c r="AX457" s="135"/>
      <c r="AY457" s="135"/>
      <c r="AZ457" s="135"/>
      <c r="BA457" s="135"/>
      <c r="BB457" s="135"/>
      <c r="BC457" s="135"/>
      <c r="BD457" s="135"/>
      <c r="BE457" s="135"/>
      <c r="BF457" s="135"/>
      <c r="BH457" s="150"/>
      <c r="BI457" s="129"/>
      <c r="BJ457" s="129"/>
      <c r="BK457" s="150"/>
      <c r="BN457" s="148"/>
      <c r="BO457" s="148"/>
      <c r="BP457" s="156"/>
      <c r="BV457" s="371"/>
      <c r="BW457" s="371"/>
      <c r="BX457" s="371"/>
      <c r="BY457" s="371"/>
      <c r="BZ457" s="371"/>
      <c r="CA457" s="371"/>
      <c r="CB457" s="371"/>
      <c r="CC457" s="147"/>
      <c r="CD457" s="147"/>
      <c r="CE457" s="147"/>
      <c r="CF457" s="147"/>
      <c r="CG457" s="147"/>
    </row>
    <row r="458" spans="1:85" s="139" customFormat="1" ht="39.75" customHeight="1">
      <c r="A458" s="126"/>
      <c r="B458" s="128"/>
      <c r="C458" s="128"/>
      <c r="D458" s="128"/>
      <c r="E458" s="129"/>
      <c r="F458" s="129"/>
      <c r="G458" s="129"/>
      <c r="H458" s="129"/>
      <c r="I458" s="129"/>
      <c r="J458" s="129"/>
      <c r="K458" s="129"/>
      <c r="L458" s="94"/>
      <c r="M458" s="94"/>
      <c r="N458" s="94"/>
      <c r="O458" s="94"/>
      <c r="P458" s="94"/>
      <c r="Q458" s="94"/>
      <c r="R458" s="94"/>
      <c r="S458" s="94"/>
      <c r="T458" s="98"/>
      <c r="U458" s="94"/>
      <c r="V458" s="98"/>
      <c r="W458" s="129"/>
      <c r="X458" s="129"/>
      <c r="Y458" s="132"/>
      <c r="Z458" s="133"/>
      <c r="AA458" s="133"/>
      <c r="AB458" s="133"/>
      <c r="AC458" s="133"/>
      <c r="AD458" s="133"/>
      <c r="AE458" s="380"/>
      <c r="AF458" s="133"/>
      <c r="AG458" s="133"/>
      <c r="AH458" s="133"/>
      <c r="AI458" s="133"/>
      <c r="AJ458" s="133"/>
      <c r="AK458" s="133"/>
      <c r="AL458" s="133"/>
      <c r="AM458" s="133"/>
      <c r="AN458" s="133"/>
      <c r="AO458" s="133"/>
      <c r="AP458" s="133"/>
      <c r="AQ458" s="129"/>
      <c r="AR458" s="129"/>
      <c r="AS458" s="135"/>
      <c r="AT458" s="135"/>
      <c r="AU458" s="135"/>
      <c r="AV458" s="137"/>
      <c r="AW458" s="138"/>
      <c r="AX458" s="135"/>
      <c r="AY458" s="135"/>
      <c r="AZ458" s="135"/>
      <c r="BA458" s="135"/>
      <c r="BB458" s="135"/>
      <c r="BC458" s="135"/>
      <c r="BD458" s="135"/>
      <c r="BE458" s="135"/>
      <c r="BF458" s="135"/>
      <c r="BH458" s="150"/>
      <c r="BI458" s="129"/>
      <c r="BJ458" s="129"/>
      <c r="BK458" s="150"/>
      <c r="BN458" s="148"/>
      <c r="BO458" s="148"/>
      <c r="BP458" s="156"/>
      <c r="BV458" s="371"/>
      <c r="BW458" s="371"/>
      <c r="BX458" s="371"/>
      <c r="BY458" s="371"/>
      <c r="BZ458" s="371"/>
      <c r="CA458" s="371"/>
      <c r="CB458" s="371"/>
      <c r="CC458" s="147"/>
      <c r="CD458" s="147"/>
      <c r="CE458" s="147"/>
      <c r="CF458" s="147"/>
      <c r="CG458" s="147"/>
    </row>
    <row r="459" spans="1:85" s="139" customFormat="1" ht="39.75" customHeight="1">
      <c r="A459" s="126"/>
      <c r="B459" s="128"/>
      <c r="C459" s="128"/>
      <c r="D459" s="128"/>
      <c r="E459" s="129"/>
      <c r="F459" s="129"/>
      <c r="G459" s="129"/>
      <c r="H459" s="129"/>
      <c r="I459" s="129"/>
      <c r="J459" s="129"/>
      <c r="K459" s="129"/>
      <c r="L459" s="94"/>
      <c r="M459" s="94"/>
      <c r="N459" s="94"/>
      <c r="O459" s="94"/>
      <c r="P459" s="94"/>
      <c r="Q459" s="94"/>
      <c r="R459" s="94"/>
      <c r="S459" s="94"/>
      <c r="T459" s="98"/>
      <c r="U459" s="94"/>
      <c r="V459" s="98"/>
      <c r="W459" s="129"/>
      <c r="X459" s="129"/>
      <c r="Y459" s="132"/>
      <c r="Z459" s="133"/>
      <c r="AA459" s="133"/>
      <c r="AB459" s="133"/>
      <c r="AC459" s="133"/>
      <c r="AD459" s="133"/>
      <c r="AE459" s="380"/>
      <c r="AF459" s="133"/>
      <c r="AG459" s="133"/>
      <c r="AH459" s="133"/>
      <c r="AI459" s="133"/>
      <c r="AJ459" s="133"/>
      <c r="AK459" s="133"/>
      <c r="AL459" s="133"/>
      <c r="AM459" s="133"/>
      <c r="AN459" s="133"/>
      <c r="AO459" s="133"/>
      <c r="AP459" s="133"/>
      <c r="AQ459" s="129"/>
      <c r="AR459" s="129"/>
      <c r="AS459" s="135"/>
      <c r="AT459" s="135"/>
      <c r="AU459" s="135"/>
      <c r="AV459" s="137"/>
      <c r="AW459" s="138"/>
      <c r="AX459" s="135"/>
      <c r="AY459" s="135"/>
      <c r="AZ459" s="135"/>
      <c r="BA459" s="135"/>
      <c r="BB459" s="135"/>
      <c r="BC459" s="135"/>
      <c r="BD459" s="135"/>
      <c r="BE459" s="135"/>
      <c r="BF459" s="135"/>
      <c r="BH459" s="150"/>
      <c r="BI459" s="129"/>
      <c r="BJ459" s="129"/>
      <c r="BK459" s="150"/>
      <c r="BN459" s="148"/>
      <c r="BO459" s="148"/>
      <c r="BP459" s="156"/>
      <c r="BV459" s="371"/>
      <c r="BW459" s="371"/>
      <c r="BX459" s="371"/>
      <c r="BY459" s="371"/>
      <c r="BZ459" s="371"/>
      <c r="CA459" s="371"/>
      <c r="CB459" s="371"/>
      <c r="CC459" s="147"/>
      <c r="CD459" s="147"/>
      <c r="CE459" s="147"/>
      <c r="CF459" s="147"/>
      <c r="CG459" s="147"/>
    </row>
    <row r="460" spans="1:85" s="139" customFormat="1" ht="39.75" customHeight="1">
      <c r="A460" s="126"/>
      <c r="B460" s="128"/>
      <c r="C460" s="128"/>
      <c r="D460" s="128"/>
      <c r="E460" s="129"/>
      <c r="F460" s="129"/>
      <c r="G460" s="129"/>
      <c r="H460" s="129"/>
      <c r="I460" s="129"/>
      <c r="J460" s="129"/>
      <c r="K460" s="129"/>
      <c r="L460" s="94"/>
      <c r="M460" s="94"/>
      <c r="N460" s="94"/>
      <c r="O460" s="94"/>
      <c r="P460" s="94"/>
      <c r="Q460" s="94"/>
      <c r="R460" s="94"/>
      <c r="S460" s="94"/>
      <c r="T460" s="98"/>
      <c r="U460" s="94"/>
      <c r="V460" s="98"/>
      <c r="W460" s="129"/>
      <c r="X460" s="129"/>
      <c r="Y460" s="132"/>
      <c r="Z460" s="133"/>
      <c r="AA460" s="133"/>
      <c r="AB460" s="133"/>
      <c r="AC460" s="133"/>
      <c r="AD460" s="133"/>
      <c r="AE460" s="380"/>
      <c r="AF460" s="133"/>
      <c r="AG460" s="133"/>
      <c r="AH460" s="133"/>
      <c r="AI460" s="133"/>
      <c r="AJ460" s="133"/>
      <c r="AK460" s="133"/>
      <c r="AL460" s="133"/>
      <c r="AM460" s="133"/>
      <c r="AN460" s="133"/>
      <c r="AO460" s="133"/>
      <c r="AP460" s="133"/>
      <c r="AQ460" s="129"/>
      <c r="AR460" s="129"/>
      <c r="AS460" s="135"/>
      <c r="AT460" s="135"/>
      <c r="AU460" s="135"/>
      <c r="AV460" s="137"/>
      <c r="AW460" s="138"/>
      <c r="AX460" s="135"/>
      <c r="AY460" s="135"/>
      <c r="AZ460" s="135"/>
      <c r="BA460" s="135"/>
      <c r="BB460" s="135"/>
      <c r="BC460" s="135"/>
      <c r="BD460" s="135"/>
      <c r="BE460" s="135"/>
      <c r="BF460" s="135"/>
      <c r="BH460" s="150"/>
      <c r="BI460" s="129"/>
      <c r="BJ460" s="129"/>
      <c r="BK460" s="150"/>
      <c r="BN460" s="148"/>
      <c r="BO460" s="148"/>
      <c r="BP460" s="156"/>
      <c r="BV460" s="371"/>
      <c r="BW460" s="371"/>
      <c r="BX460" s="371"/>
      <c r="BY460" s="371"/>
      <c r="BZ460" s="371"/>
      <c r="CA460" s="371"/>
      <c r="CB460" s="371"/>
      <c r="CC460" s="147"/>
      <c r="CD460" s="147"/>
      <c r="CE460" s="147"/>
      <c r="CF460" s="147"/>
      <c r="CG460" s="147"/>
    </row>
    <row r="461" spans="1:85" s="139" customFormat="1" ht="39.75" customHeight="1">
      <c r="A461" s="126"/>
      <c r="B461" s="128"/>
      <c r="C461" s="128"/>
      <c r="D461" s="128"/>
      <c r="E461" s="129"/>
      <c r="F461" s="129"/>
      <c r="G461" s="129"/>
      <c r="H461" s="129"/>
      <c r="I461" s="129"/>
      <c r="J461" s="129"/>
      <c r="K461" s="129"/>
      <c r="L461" s="94"/>
      <c r="M461" s="94"/>
      <c r="N461" s="94"/>
      <c r="O461" s="94"/>
      <c r="P461" s="94"/>
      <c r="Q461" s="94"/>
      <c r="R461" s="94"/>
      <c r="S461" s="94"/>
      <c r="T461" s="98"/>
      <c r="U461" s="94"/>
      <c r="V461" s="98"/>
      <c r="W461" s="129"/>
      <c r="X461" s="129"/>
      <c r="Y461" s="132"/>
      <c r="Z461" s="133"/>
      <c r="AA461" s="133"/>
      <c r="AB461" s="133"/>
      <c r="AC461" s="133"/>
      <c r="AD461" s="133"/>
      <c r="AE461" s="380"/>
      <c r="AF461" s="133"/>
      <c r="AG461" s="133"/>
      <c r="AH461" s="133"/>
      <c r="AI461" s="133"/>
      <c r="AJ461" s="133"/>
      <c r="AK461" s="133"/>
      <c r="AL461" s="133"/>
      <c r="AM461" s="133"/>
      <c r="AN461" s="133"/>
      <c r="AO461" s="133"/>
      <c r="AP461" s="133"/>
      <c r="AQ461" s="129"/>
      <c r="AR461" s="129"/>
      <c r="AS461" s="135"/>
      <c r="AT461" s="135"/>
      <c r="AU461" s="135"/>
      <c r="AV461" s="137"/>
      <c r="AW461" s="138"/>
      <c r="AX461" s="135"/>
      <c r="AY461" s="135"/>
      <c r="AZ461" s="135"/>
      <c r="BA461" s="135"/>
      <c r="BB461" s="135"/>
      <c r="BC461" s="135"/>
      <c r="BD461" s="135"/>
      <c r="BE461" s="135"/>
      <c r="BF461" s="135"/>
      <c r="BH461" s="150"/>
      <c r="BI461" s="129"/>
      <c r="BJ461" s="129"/>
      <c r="BK461" s="150"/>
      <c r="BN461" s="148"/>
      <c r="BO461" s="148"/>
      <c r="BP461" s="156"/>
      <c r="BV461" s="371"/>
      <c r="BW461" s="371"/>
      <c r="BX461" s="371"/>
      <c r="BY461" s="371"/>
      <c r="BZ461" s="371"/>
      <c r="CA461" s="371"/>
      <c r="CB461" s="371"/>
      <c r="CC461" s="147"/>
      <c r="CD461" s="147"/>
      <c r="CE461" s="147"/>
      <c r="CF461" s="147"/>
      <c r="CG461" s="147"/>
    </row>
    <row r="462" spans="1:85" s="139" customFormat="1" ht="39.75" customHeight="1">
      <c r="A462" s="126"/>
      <c r="B462" s="128"/>
      <c r="C462" s="128"/>
      <c r="D462" s="128"/>
      <c r="E462" s="129"/>
      <c r="F462" s="129"/>
      <c r="G462" s="129"/>
      <c r="H462" s="129"/>
      <c r="I462" s="129"/>
      <c r="J462" s="129"/>
      <c r="K462" s="129"/>
      <c r="L462" s="94"/>
      <c r="M462" s="94"/>
      <c r="N462" s="94"/>
      <c r="O462" s="94"/>
      <c r="P462" s="94"/>
      <c r="Q462" s="94"/>
      <c r="R462" s="94"/>
      <c r="S462" s="94"/>
      <c r="T462" s="98"/>
      <c r="U462" s="94"/>
      <c r="V462" s="98"/>
      <c r="W462" s="129"/>
      <c r="X462" s="129"/>
      <c r="Y462" s="132"/>
      <c r="Z462" s="133"/>
      <c r="AA462" s="133"/>
      <c r="AB462" s="133"/>
      <c r="AC462" s="133"/>
      <c r="AD462" s="133"/>
      <c r="AE462" s="380"/>
      <c r="AF462" s="133"/>
      <c r="AG462" s="133"/>
      <c r="AH462" s="133"/>
      <c r="AI462" s="133"/>
      <c r="AJ462" s="133"/>
      <c r="AK462" s="133"/>
      <c r="AL462" s="133"/>
      <c r="AM462" s="133"/>
      <c r="AN462" s="133"/>
      <c r="AO462" s="133"/>
      <c r="AP462" s="133"/>
      <c r="AQ462" s="129"/>
      <c r="AR462" s="129"/>
      <c r="AS462" s="135"/>
      <c r="AT462" s="135"/>
      <c r="AU462" s="135"/>
      <c r="AV462" s="137"/>
      <c r="AW462" s="138"/>
      <c r="AX462" s="135"/>
      <c r="AY462" s="135"/>
      <c r="AZ462" s="135"/>
      <c r="BA462" s="135"/>
      <c r="BB462" s="135"/>
      <c r="BC462" s="135"/>
      <c r="BD462" s="135"/>
      <c r="BE462" s="135"/>
      <c r="BF462" s="135"/>
      <c r="BH462" s="150"/>
      <c r="BI462" s="129"/>
      <c r="BJ462" s="129"/>
      <c r="BK462" s="150"/>
      <c r="BN462" s="148"/>
      <c r="BO462" s="148"/>
      <c r="BP462" s="156"/>
      <c r="BV462" s="371"/>
      <c r="BW462" s="371"/>
      <c r="BX462" s="371"/>
      <c r="BY462" s="371"/>
      <c r="BZ462" s="371"/>
      <c r="CA462" s="371"/>
      <c r="CB462" s="371"/>
      <c r="CC462" s="147"/>
      <c r="CD462" s="147"/>
      <c r="CE462" s="147"/>
      <c r="CF462" s="147"/>
      <c r="CG462" s="147"/>
    </row>
    <row r="463" spans="1:85" s="139" customFormat="1" ht="39.75" customHeight="1">
      <c r="A463" s="126"/>
      <c r="B463" s="128"/>
      <c r="C463" s="128"/>
      <c r="D463" s="128"/>
      <c r="E463" s="129"/>
      <c r="F463" s="129"/>
      <c r="G463" s="129"/>
      <c r="H463" s="129"/>
      <c r="I463" s="129"/>
      <c r="J463" s="129"/>
      <c r="K463" s="129"/>
      <c r="L463" s="94"/>
      <c r="M463" s="94"/>
      <c r="N463" s="94"/>
      <c r="O463" s="94"/>
      <c r="P463" s="94"/>
      <c r="Q463" s="94"/>
      <c r="R463" s="94"/>
      <c r="S463" s="94"/>
      <c r="T463" s="98"/>
      <c r="U463" s="94"/>
      <c r="V463" s="98"/>
      <c r="W463" s="129"/>
      <c r="X463" s="129"/>
      <c r="Y463" s="132"/>
      <c r="Z463" s="133"/>
      <c r="AA463" s="133"/>
      <c r="AB463" s="133"/>
      <c r="AC463" s="133"/>
      <c r="AD463" s="133"/>
      <c r="AE463" s="380"/>
      <c r="AF463" s="133"/>
      <c r="AG463" s="133"/>
      <c r="AH463" s="133"/>
      <c r="AI463" s="133"/>
      <c r="AJ463" s="133"/>
      <c r="AK463" s="133"/>
      <c r="AL463" s="133"/>
      <c r="AM463" s="133"/>
      <c r="AN463" s="133"/>
      <c r="AO463" s="133"/>
      <c r="AP463" s="133"/>
      <c r="AQ463" s="129"/>
      <c r="AR463" s="129"/>
      <c r="AS463" s="135"/>
      <c r="AT463" s="135"/>
      <c r="AU463" s="135"/>
      <c r="AV463" s="137"/>
      <c r="AW463" s="138"/>
      <c r="AX463" s="135"/>
      <c r="AY463" s="135"/>
      <c r="AZ463" s="135"/>
      <c r="BA463" s="135"/>
      <c r="BB463" s="135"/>
      <c r="BC463" s="135"/>
      <c r="BD463" s="135"/>
      <c r="BE463" s="135"/>
      <c r="BF463" s="135"/>
      <c r="BH463" s="150"/>
      <c r="BI463" s="129"/>
      <c r="BJ463" s="129"/>
      <c r="BK463" s="150"/>
      <c r="BN463" s="148"/>
      <c r="BO463" s="148"/>
      <c r="BP463" s="156"/>
      <c r="BV463" s="371"/>
      <c r="BW463" s="371"/>
      <c r="BX463" s="371"/>
      <c r="BY463" s="371"/>
      <c r="BZ463" s="371"/>
      <c r="CA463" s="371"/>
      <c r="CB463" s="371"/>
      <c r="CC463" s="147"/>
      <c r="CD463" s="147"/>
      <c r="CE463" s="147"/>
      <c r="CF463" s="147"/>
      <c r="CG463" s="147"/>
    </row>
    <row r="464" spans="1:85" s="139" customFormat="1" ht="39.75" customHeight="1">
      <c r="A464" s="126"/>
      <c r="B464" s="128"/>
      <c r="C464" s="128"/>
      <c r="D464" s="128"/>
      <c r="E464" s="129"/>
      <c r="F464" s="129"/>
      <c r="G464" s="129"/>
      <c r="H464" s="130"/>
      <c r="I464" s="130"/>
      <c r="J464" s="130"/>
      <c r="K464" s="130"/>
      <c r="L464" s="94"/>
      <c r="M464" s="94"/>
      <c r="N464" s="94"/>
      <c r="O464" s="94"/>
      <c r="P464" s="94"/>
      <c r="Q464" s="94"/>
      <c r="R464" s="94"/>
      <c r="S464" s="94"/>
      <c r="T464" s="98"/>
      <c r="U464" s="94"/>
      <c r="V464" s="98"/>
      <c r="W464" s="129"/>
      <c r="X464" s="129"/>
      <c r="Y464" s="132"/>
      <c r="Z464" s="133"/>
      <c r="AA464" s="133"/>
      <c r="AB464" s="133"/>
      <c r="AC464" s="133"/>
      <c r="AD464" s="133"/>
      <c r="AE464" s="380"/>
      <c r="AF464" s="133"/>
      <c r="AG464" s="133"/>
      <c r="AH464" s="133"/>
      <c r="AI464" s="133"/>
      <c r="AJ464" s="133"/>
      <c r="AK464" s="133"/>
      <c r="AL464" s="133"/>
      <c r="AM464" s="133"/>
      <c r="AN464" s="133"/>
      <c r="AO464" s="133"/>
      <c r="AP464" s="133"/>
      <c r="AQ464" s="129"/>
      <c r="AR464" s="129"/>
      <c r="AS464" s="135"/>
      <c r="AT464" s="135"/>
      <c r="AU464" s="135"/>
      <c r="AV464" s="137"/>
      <c r="AW464" s="138"/>
      <c r="AX464" s="135"/>
      <c r="AY464" s="135"/>
      <c r="AZ464" s="135"/>
      <c r="BA464" s="135"/>
      <c r="BB464" s="135"/>
      <c r="BC464" s="135"/>
      <c r="BD464" s="135"/>
      <c r="BE464" s="135"/>
      <c r="BF464" s="135"/>
      <c r="BG464" s="143"/>
      <c r="BH464" s="150"/>
      <c r="BI464" s="129"/>
      <c r="BJ464" s="129"/>
      <c r="BK464" s="150"/>
      <c r="BL464" s="143"/>
      <c r="BM464" s="143"/>
      <c r="BN464" s="148"/>
      <c r="BO464" s="148"/>
      <c r="BP464" s="151"/>
      <c r="BQ464" s="143"/>
      <c r="BR464" s="143"/>
      <c r="BV464" s="371"/>
      <c r="BW464" s="371"/>
      <c r="BX464" s="371"/>
      <c r="BY464" s="371"/>
      <c r="BZ464" s="371"/>
      <c r="CA464" s="371"/>
      <c r="CB464" s="371"/>
      <c r="CC464" s="147"/>
      <c r="CD464" s="147"/>
      <c r="CE464" s="147"/>
      <c r="CF464" s="147"/>
      <c r="CG464" s="147"/>
    </row>
    <row r="465" spans="1:85" s="139" customFormat="1" ht="39.75" customHeight="1">
      <c r="A465" s="126"/>
      <c r="B465" s="128"/>
      <c r="C465" s="128"/>
      <c r="D465" s="128"/>
      <c r="E465" s="129"/>
      <c r="F465" s="129"/>
      <c r="G465" s="129"/>
      <c r="H465" s="129"/>
      <c r="I465" s="129"/>
      <c r="J465" s="129"/>
      <c r="K465" s="129"/>
      <c r="L465" s="94"/>
      <c r="M465" s="94"/>
      <c r="N465" s="94"/>
      <c r="O465" s="94"/>
      <c r="P465" s="94"/>
      <c r="Q465" s="94"/>
      <c r="R465" s="94"/>
      <c r="S465" s="94"/>
      <c r="T465" s="98"/>
      <c r="U465" s="129"/>
      <c r="V465" s="98"/>
      <c r="W465" s="129"/>
      <c r="X465" s="129"/>
      <c r="Y465" s="132"/>
      <c r="Z465" s="133"/>
      <c r="AA465" s="133"/>
      <c r="AB465" s="133"/>
      <c r="AC465" s="133"/>
      <c r="AD465" s="133"/>
      <c r="AE465" s="380"/>
      <c r="AF465" s="133"/>
      <c r="AG465" s="133"/>
      <c r="AH465" s="133"/>
      <c r="AI465" s="133"/>
      <c r="AJ465" s="133"/>
      <c r="AK465" s="133"/>
      <c r="AL465" s="133"/>
      <c r="AM465" s="133"/>
      <c r="AN465" s="133"/>
      <c r="AO465" s="133"/>
      <c r="AP465" s="133"/>
      <c r="AQ465" s="129"/>
      <c r="AR465" s="129"/>
      <c r="AS465" s="135"/>
      <c r="AT465" s="135"/>
      <c r="AU465" s="135"/>
      <c r="AV465" s="137"/>
      <c r="AW465" s="138"/>
      <c r="AX465" s="135"/>
      <c r="AY465" s="135"/>
      <c r="AZ465" s="135"/>
      <c r="BA465" s="135"/>
      <c r="BB465" s="135"/>
      <c r="BC465" s="135"/>
      <c r="BD465" s="135"/>
      <c r="BE465" s="135"/>
      <c r="BF465" s="135"/>
      <c r="BH465" s="150"/>
      <c r="BI465" s="129"/>
      <c r="BJ465" s="129"/>
      <c r="BK465" s="150"/>
      <c r="BN465" s="148"/>
      <c r="BO465" s="148"/>
      <c r="BP465" s="156"/>
      <c r="BV465" s="371"/>
      <c r="BW465" s="371"/>
      <c r="BX465" s="371"/>
      <c r="BY465" s="371"/>
      <c r="BZ465" s="371"/>
      <c r="CA465" s="371"/>
      <c r="CB465" s="371"/>
      <c r="CC465" s="147"/>
      <c r="CD465" s="147"/>
      <c r="CE465" s="147"/>
      <c r="CF465" s="147"/>
      <c r="CG465" s="147"/>
    </row>
    <row r="466" spans="1:85" s="139" customFormat="1" ht="39.75" customHeight="1">
      <c r="A466" s="126"/>
      <c r="B466" s="128"/>
      <c r="C466" s="128"/>
      <c r="D466" s="128"/>
      <c r="E466" s="129"/>
      <c r="F466" s="129"/>
      <c r="G466" s="129"/>
      <c r="H466" s="129"/>
      <c r="I466" s="129"/>
      <c r="J466" s="129"/>
      <c r="K466" s="129"/>
      <c r="L466" s="94"/>
      <c r="M466" s="94"/>
      <c r="N466" s="94"/>
      <c r="O466" s="94"/>
      <c r="P466" s="94"/>
      <c r="Q466" s="94"/>
      <c r="R466" s="94"/>
      <c r="S466" s="94"/>
      <c r="T466" s="98"/>
      <c r="U466" s="129"/>
      <c r="V466" s="98"/>
      <c r="W466" s="94"/>
      <c r="X466" s="129"/>
      <c r="Y466" s="132"/>
      <c r="Z466" s="133"/>
      <c r="AA466" s="133"/>
      <c r="AB466" s="133"/>
      <c r="AC466" s="133"/>
      <c r="AD466" s="133"/>
      <c r="AE466" s="380"/>
      <c r="AF466" s="133"/>
      <c r="AG466" s="133"/>
      <c r="AH466" s="133"/>
      <c r="AI466" s="133"/>
      <c r="AJ466" s="133"/>
      <c r="AK466" s="133"/>
      <c r="AL466" s="133"/>
      <c r="AM466" s="133"/>
      <c r="AN466" s="133"/>
      <c r="AO466" s="133"/>
      <c r="AP466" s="133"/>
      <c r="AQ466" s="129"/>
      <c r="AR466" s="129"/>
      <c r="AS466" s="135"/>
      <c r="AT466" s="135"/>
      <c r="AU466" s="135"/>
      <c r="AV466" s="137"/>
      <c r="AW466" s="138"/>
      <c r="AX466" s="135"/>
      <c r="AY466" s="135"/>
      <c r="AZ466" s="135"/>
      <c r="BA466" s="135"/>
      <c r="BB466" s="135"/>
      <c r="BC466" s="135"/>
      <c r="BD466" s="135"/>
      <c r="BE466" s="135"/>
      <c r="BF466" s="135"/>
      <c r="BH466" s="150"/>
      <c r="BI466" s="129"/>
      <c r="BJ466" s="129"/>
      <c r="BK466" s="150"/>
      <c r="BN466" s="148"/>
      <c r="BO466" s="148"/>
      <c r="BP466" s="156"/>
      <c r="BV466" s="371"/>
      <c r="BW466" s="371"/>
      <c r="BX466" s="371"/>
      <c r="BY466" s="371"/>
      <c r="BZ466" s="371"/>
      <c r="CA466" s="371"/>
      <c r="CB466" s="371"/>
      <c r="CC466" s="147"/>
      <c r="CD466" s="147"/>
      <c r="CE466" s="147"/>
      <c r="CF466" s="147"/>
      <c r="CG466" s="147"/>
    </row>
    <row r="467" spans="1:85" s="139" customFormat="1" ht="39.75" customHeight="1">
      <c r="A467" s="126"/>
      <c r="B467" s="128"/>
      <c r="C467" s="128"/>
      <c r="D467" s="128"/>
      <c r="E467" s="129"/>
      <c r="F467" s="129"/>
      <c r="G467" s="129"/>
      <c r="H467" s="129"/>
      <c r="I467" s="129"/>
      <c r="J467" s="129"/>
      <c r="K467" s="129"/>
      <c r="L467" s="94"/>
      <c r="M467" s="94"/>
      <c r="N467" s="94"/>
      <c r="O467" s="94"/>
      <c r="P467" s="94"/>
      <c r="Q467" s="94"/>
      <c r="R467" s="94"/>
      <c r="S467" s="94"/>
      <c r="T467" s="98"/>
      <c r="U467" s="94"/>
      <c r="V467" s="98"/>
      <c r="W467" s="129"/>
      <c r="X467" s="129"/>
      <c r="Y467" s="132"/>
      <c r="Z467" s="133"/>
      <c r="AA467" s="133"/>
      <c r="AB467" s="133"/>
      <c r="AC467" s="133"/>
      <c r="AD467" s="133"/>
      <c r="AE467" s="380"/>
      <c r="AF467" s="133"/>
      <c r="AG467" s="133"/>
      <c r="AH467" s="133"/>
      <c r="AI467" s="133"/>
      <c r="AJ467" s="133"/>
      <c r="AK467" s="133"/>
      <c r="AL467" s="133"/>
      <c r="AM467" s="133"/>
      <c r="AN467" s="133"/>
      <c r="AO467" s="133"/>
      <c r="AP467" s="133"/>
      <c r="AQ467" s="129"/>
      <c r="AR467" s="129"/>
      <c r="AS467" s="135"/>
      <c r="AT467" s="135"/>
      <c r="AU467" s="135"/>
      <c r="AV467" s="137"/>
      <c r="AW467" s="138"/>
      <c r="AX467" s="135"/>
      <c r="AY467" s="135"/>
      <c r="AZ467" s="135"/>
      <c r="BA467" s="135"/>
      <c r="BB467" s="135"/>
      <c r="BC467" s="135"/>
      <c r="BD467" s="135"/>
      <c r="BE467" s="135"/>
      <c r="BF467" s="135"/>
      <c r="BH467" s="150"/>
      <c r="BI467" s="129"/>
      <c r="BJ467" s="129"/>
      <c r="BK467" s="150"/>
      <c r="BN467" s="148"/>
      <c r="BO467" s="148"/>
      <c r="BP467" s="156"/>
      <c r="BV467" s="371"/>
      <c r="BW467" s="371"/>
      <c r="BX467" s="371"/>
      <c r="BY467" s="371"/>
      <c r="BZ467" s="371"/>
      <c r="CA467" s="371"/>
      <c r="CB467" s="371"/>
      <c r="CC467" s="147"/>
      <c r="CD467" s="147"/>
      <c r="CE467" s="147"/>
      <c r="CF467" s="147"/>
      <c r="CG467" s="147"/>
    </row>
    <row r="468" spans="1:85" s="139" customFormat="1" ht="39.75" customHeight="1">
      <c r="A468" s="126"/>
      <c r="B468" s="128"/>
      <c r="C468" s="128"/>
      <c r="D468" s="128"/>
      <c r="E468" s="129"/>
      <c r="F468" s="129"/>
      <c r="G468" s="129"/>
      <c r="H468" s="129"/>
      <c r="I468" s="129"/>
      <c r="J468" s="129"/>
      <c r="K468" s="129"/>
      <c r="L468" s="94"/>
      <c r="M468" s="94"/>
      <c r="N468" s="94"/>
      <c r="O468" s="94"/>
      <c r="P468" s="94"/>
      <c r="Q468" s="94"/>
      <c r="R468" s="94"/>
      <c r="S468" s="94"/>
      <c r="T468" s="98"/>
      <c r="U468" s="94"/>
      <c r="V468" s="98"/>
      <c r="W468" s="129"/>
      <c r="X468" s="129"/>
      <c r="Y468" s="132"/>
      <c r="Z468" s="133"/>
      <c r="AA468" s="133"/>
      <c r="AB468" s="133"/>
      <c r="AC468" s="133"/>
      <c r="AD468" s="133"/>
      <c r="AE468" s="380"/>
      <c r="AF468" s="133"/>
      <c r="AG468" s="133"/>
      <c r="AH468" s="133"/>
      <c r="AI468" s="133"/>
      <c r="AJ468" s="133"/>
      <c r="AK468" s="133"/>
      <c r="AL468" s="133"/>
      <c r="AM468" s="133"/>
      <c r="AN468" s="133"/>
      <c r="AO468" s="133"/>
      <c r="AP468" s="133"/>
      <c r="AQ468" s="129"/>
      <c r="AR468" s="129"/>
      <c r="AS468" s="135"/>
      <c r="AT468" s="135"/>
      <c r="AU468" s="135"/>
      <c r="AV468" s="137"/>
      <c r="AW468" s="138"/>
      <c r="AX468" s="135"/>
      <c r="AY468" s="135"/>
      <c r="AZ468" s="135"/>
      <c r="BA468" s="135"/>
      <c r="BB468" s="135"/>
      <c r="BC468" s="135"/>
      <c r="BD468" s="135"/>
      <c r="BE468" s="135"/>
      <c r="BF468" s="135"/>
      <c r="BH468" s="150"/>
      <c r="BI468" s="129"/>
      <c r="BJ468" s="129"/>
      <c r="BK468" s="150"/>
      <c r="BN468" s="148"/>
      <c r="BO468" s="148"/>
      <c r="BP468" s="156"/>
      <c r="BV468" s="371"/>
      <c r="BW468" s="371"/>
      <c r="BX468" s="371"/>
      <c r="BY468" s="371"/>
      <c r="BZ468" s="371"/>
      <c r="CA468" s="371"/>
      <c r="CB468" s="371"/>
      <c r="CC468" s="147"/>
      <c r="CD468" s="147"/>
      <c r="CE468" s="147"/>
      <c r="CF468" s="147"/>
      <c r="CG468" s="147"/>
    </row>
    <row r="469" spans="1:85" s="139" customFormat="1" ht="39.75" customHeight="1">
      <c r="A469" s="126"/>
      <c r="B469" s="128"/>
      <c r="C469" s="128"/>
      <c r="D469" s="128"/>
      <c r="E469" s="129"/>
      <c r="F469" s="129"/>
      <c r="G469" s="129"/>
      <c r="H469" s="129"/>
      <c r="I469" s="129"/>
      <c r="J469" s="129"/>
      <c r="K469" s="129"/>
      <c r="L469" s="94"/>
      <c r="M469" s="94"/>
      <c r="N469" s="94"/>
      <c r="O469" s="94"/>
      <c r="P469" s="94"/>
      <c r="Q469" s="94"/>
      <c r="R469" s="94"/>
      <c r="S469" s="94"/>
      <c r="T469" s="98"/>
      <c r="U469" s="94"/>
      <c r="V469" s="98"/>
      <c r="W469" s="129"/>
      <c r="X469" s="129"/>
      <c r="Y469" s="132"/>
      <c r="Z469" s="133"/>
      <c r="AA469" s="133"/>
      <c r="AB469" s="133"/>
      <c r="AC469" s="133"/>
      <c r="AD469" s="133"/>
      <c r="AE469" s="380"/>
      <c r="AF469" s="133"/>
      <c r="AG469" s="133"/>
      <c r="AH469" s="133"/>
      <c r="AI469" s="133"/>
      <c r="AJ469" s="133"/>
      <c r="AK469" s="133"/>
      <c r="AL469" s="133"/>
      <c r="AM469" s="133"/>
      <c r="AN469" s="133"/>
      <c r="AO469" s="133"/>
      <c r="AP469" s="133"/>
      <c r="AQ469" s="129"/>
      <c r="AR469" s="129"/>
      <c r="AS469" s="135"/>
      <c r="AT469" s="135"/>
      <c r="AU469" s="135"/>
      <c r="AV469" s="137"/>
      <c r="AW469" s="138"/>
      <c r="AX469" s="135"/>
      <c r="AY469" s="135"/>
      <c r="AZ469" s="135"/>
      <c r="BA469" s="135"/>
      <c r="BB469" s="135"/>
      <c r="BC469" s="135"/>
      <c r="BD469" s="135"/>
      <c r="BE469" s="135"/>
      <c r="BF469" s="135"/>
      <c r="BH469" s="150"/>
      <c r="BI469" s="129"/>
      <c r="BJ469" s="129"/>
      <c r="BK469" s="150"/>
      <c r="BN469" s="148"/>
      <c r="BO469" s="148"/>
      <c r="BP469" s="156"/>
      <c r="BV469" s="371"/>
      <c r="BW469" s="371"/>
      <c r="BX469" s="371"/>
      <c r="BY469" s="371"/>
      <c r="BZ469" s="371"/>
      <c r="CA469" s="371"/>
      <c r="CB469" s="371"/>
      <c r="CC469" s="147"/>
      <c r="CD469" s="147"/>
      <c r="CE469" s="147"/>
      <c r="CF469" s="147"/>
      <c r="CG469" s="147"/>
    </row>
    <row r="470" spans="1:85" s="143" customFormat="1" ht="39.75" customHeight="1">
      <c r="A470" s="126"/>
      <c r="B470" s="128"/>
      <c r="C470" s="128"/>
      <c r="D470" s="128"/>
      <c r="E470" s="129"/>
      <c r="F470" s="129"/>
      <c r="G470" s="129"/>
      <c r="H470" s="129"/>
      <c r="I470" s="129"/>
      <c r="J470" s="129"/>
      <c r="K470" s="129"/>
      <c r="L470" s="94"/>
      <c r="M470" s="94"/>
      <c r="N470" s="94"/>
      <c r="O470" s="94"/>
      <c r="P470" s="94"/>
      <c r="Q470" s="94"/>
      <c r="R470" s="94"/>
      <c r="S470" s="94"/>
      <c r="T470" s="98"/>
      <c r="U470" s="94"/>
      <c r="V470" s="98"/>
      <c r="W470" s="129"/>
      <c r="X470" s="129"/>
      <c r="Y470" s="132"/>
      <c r="Z470" s="133"/>
      <c r="AA470" s="133"/>
      <c r="AB470" s="133"/>
      <c r="AC470" s="133"/>
      <c r="AD470" s="133"/>
      <c r="AE470" s="380"/>
      <c r="AF470" s="133"/>
      <c r="AG470" s="133"/>
      <c r="AH470" s="133"/>
      <c r="AI470" s="133"/>
      <c r="AJ470" s="133"/>
      <c r="AK470" s="133"/>
      <c r="AL470" s="133"/>
      <c r="AM470" s="133"/>
      <c r="AN470" s="133"/>
      <c r="AO470" s="133"/>
      <c r="AP470" s="133"/>
      <c r="AQ470" s="129"/>
      <c r="AR470" s="129"/>
      <c r="AS470" s="135"/>
      <c r="AT470" s="135"/>
      <c r="AU470" s="135"/>
      <c r="AV470" s="137"/>
      <c r="AW470" s="138"/>
      <c r="AX470" s="135"/>
      <c r="AY470" s="135"/>
      <c r="AZ470" s="135"/>
      <c r="BA470" s="135"/>
      <c r="BB470" s="135"/>
      <c r="BC470" s="135"/>
      <c r="BD470" s="135"/>
      <c r="BE470" s="135"/>
      <c r="BF470" s="135"/>
      <c r="BG470" s="139"/>
      <c r="BH470" s="150"/>
      <c r="BI470" s="129"/>
      <c r="BJ470" s="129"/>
      <c r="BK470" s="150"/>
      <c r="BL470" s="139"/>
      <c r="BM470" s="139"/>
      <c r="BN470" s="148"/>
      <c r="BO470" s="148"/>
      <c r="BP470" s="156"/>
      <c r="BQ470" s="139"/>
      <c r="BR470" s="139"/>
      <c r="BV470" s="371"/>
      <c r="BW470" s="371"/>
      <c r="BX470" s="371"/>
      <c r="BY470" s="371"/>
      <c r="BZ470" s="371"/>
      <c r="CA470" s="371"/>
      <c r="CB470" s="371"/>
      <c r="CC470" s="150"/>
      <c r="CD470" s="150"/>
      <c r="CE470" s="150"/>
      <c r="CF470" s="150"/>
      <c r="CG470" s="150"/>
    </row>
    <row r="471" spans="1:85" s="143" customFormat="1" ht="39.75" customHeight="1">
      <c r="A471" s="126"/>
      <c r="B471" s="128"/>
      <c r="C471" s="128"/>
      <c r="D471" s="128"/>
      <c r="E471" s="129"/>
      <c r="F471" s="129"/>
      <c r="G471" s="129"/>
      <c r="H471" s="129"/>
      <c r="I471" s="129"/>
      <c r="J471" s="129"/>
      <c r="K471" s="129"/>
      <c r="L471" s="94"/>
      <c r="M471" s="94"/>
      <c r="N471" s="94"/>
      <c r="O471" s="94"/>
      <c r="P471" s="94"/>
      <c r="Q471" s="94"/>
      <c r="R471" s="94"/>
      <c r="S471" s="94"/>
      <c r="T471" s="98"/>
      <c r="U471" s="94"/>
      <c r="V471" s="98"/>
      <c r="W471" s="129"/>
      <c r="X471" s="129"/>
      <c r="Y471" s="128"/>
      <c r="Z471" s="133"/>
      <c r="AA471" s="133"/>
      <c r="AB471" s="133"/>
      <c r="AC471" s="133"/>
      <c r="AD471" s="133"/>
      <c r="AE471" s="380"/>
      <c r="AF471" s="133"/>
      <c r="AG471" s="133"/>
      <c r="AH471" s="133"/>
      <c r="AI471" s="133"/>
      <c r="AJ471" s="133"/>
      <c r="AK471" s="133"/>
      <c r="AL471" s="133"/>
      <c r="AM471" s="133"/>
      <c r="AN471" s="133"/>
      <c r="AO471" s="133"/>
      <c r="AP471" s="133"/>
      <c r="AQ471" s="129"/>
      <c r="AR471" s="129"/>
      <c r="AS471" s="135"/>
      <c r="AT471" s="135"/>
      <c r="AU471" s="135"/>
      <c r="AV471" s="137"/>
      <c r="AW471" s="138"/>
      <c r="AX471" s="135"/>
      <c r="AY471" s="135"/>
      <c r="AZ471" s="135"/>
      <c r="BA471" s="135"/>
      <c r="BB471" s="135"/>
      <c r="BC471" s="135"/>
      <c r="BD471" s="135"/>
      <c r="BE471" s="135"/>
      <c r="BF471" s="135"/>
      <c r="BG471" s="139"/>
      <c r="BH471" s="150"/>
      <c r="BI471" s="129"/>
      <c r="BJ471" s="129"/>
      <c r="BK471" s="150"/>
      <c r="BL471" s="139"/>
      <c r="BM471" s="139"/>
      <c r="BN471" s="148"/>
      <c r="BO471" s="148"/>
      <c r="BP471" s="156"/>
      <c r="BQ471" s="139"/>
      <c r="BR471" s="139"/>
      <c r="BV471" s="371"/>
      <c r="BW471" s="371"/>
      <c r="BX471" s="371"/>
      <c r="BY471" s="371"/>
      <c r="BZ471" s="371"/>
      <c r="CA471" s="371"/>
      <c r="CB471" s="371"/>
      <c r="CC471" s="150"/>
      <c r="CD471" s="150"/>
      <c r="CE471" s="150"/>
      <c r="CF471" s="150"/>
      <c r="CG471" s="150"/>
    </row>
    <row r="472" spans="1:85" s="143" customFormat="1" ht="39.75" customHeight="1">
      <c r="A472" s="126"/>
      <c r="B472" s="128"/>
      <c r="C472" s="128"/>
      <c r="D472" s="128"/>
      <c r="E472" s="129"/>
      <c r="F472" s="129"/>
      <c r="G472" s="129"/>
      <c r="H472" s="129"/>
      <c r="I472" s="129"/>
      <c r="J472" s="129"/>
      <c r="K472" s="129"/>
      <c r="L472" s="94"/>
      <c r="M472" s="94"/>
      <c r="N472" s="94"/>
      <c r="O472" s="94"/>
      <c r="P472" s="94"/>
      <c r="Q472" s="94"/>
      <c r="R472" s="94"/>
      <c r="S472" s="94"/>
      <c r="T472" s="98"/>
      <c r="U472" s="129"/>
      <c r="V472" s="98"/>
      <c r="W472" s="129"/>
      <c r="X472" s="129"/>
      <c r="Y472" s="128"/>
      <c r="Z472" s="133"/>
      <c r="AA472" s="133"/>
      <c r="AB472" s="133"/>
      <c r="AC472" s="133"/>
      <c r="AD472" s="133"/>
      <c r="AE472" s="380"/>
      <c r="AF472" s="133"/>
      <c r="AG472" s="133"/>
      <c r="AH472" s="133"/>
      <c r="AI472" s="133"/>
      <c r="AJ472" s="133"/>
      <c r="AK472" s="133"/>
      <c r="AL472" s="133"/>
      <c r="AM472" s="133"/>
      <c r="AN472" s="133"/>
      <c r="AO472" s="133"/>
      <c r="AP472" s="133"/>
      <c r="AQ472" s="129"/>
      <c r="AR472" s="129"/>
      <c r="AS472" s="135"/>
      <c r="AT472" s="135"/>
      <c r="AU472" s="135"/>
      <c r="AV472" s="137"/>
      <c r="AW472" s="138"/>
      <c r="AX472" s="135"/>
      <c r="AY472" s="135"/>
      <c r="AZ472" s="135"/>
      <c r="BA472" s="135"/>
      <c r="BB472" s="135"/>
      <c r="BC472" s="135"/>
      <c r="BD472" s="135"/>
      <c r="BE472" s="135"/>
      <c r="BF472" s="135"/>
      <c r="BG472" s="139"/>
      <c r="BH472" s="150"/>
      <c r="BI472" s="129"/>
      <c r="BJ472" s="129"/>
      <c r="BK472" s="150"/>
      <c r="BL472" s="139"/>
      <c r="BM472" s="139"/>
      <c r="BN472" s="148"/>
      <c r="BO472" s="148"/>
      <c r="BP472" s="156"/>
      <c r="BQ472" s="139"/>
      <c r="BR472" s="139"/>
      <c r="BV472" s="371"/>
      <c r="BW472" s="371"/>
      <c r="BX472" s="371"/>
      <c r="BY472" s="371"/>
      <c r="BZ472" s="371"/>
      <c r="CA472" s="371"/>
      <c r="CB472" s="371"/>
      <c r="CC472" s="150"/>
      <c r="CD472" s="150"/>
      <c r="CE472" s="150"/>
      <c r="CF472" s="150"/>
      <c r="CG472" s="150"/>
    </row>
    <row r="473" spans="1:85" s="143" customFormat="1" ht="39.75" customHeight="1">
      <c r="A473" s="126"/>
      <c r="B473" s="128"/>
      <c r="C473" s="128"/>
      <c r="D473" s="128"/>
      <c r="E473" s="129"/>
      <c r="F473" s="129"/>
      <c r="G473" s="129"/>
      <c r="H473" s="129"/>
      <c r="I473" s="129"/>
      <c r="J473" s="129"/>
      <c r="K473" s="129"/>
      <c r="L473" s="94"/>
      <c r="M473" s="94"/>
      <c r="N473" s="94"/>
      <c r="O473" s="94"/>
      <c r="P473" s="94"/>
      <c r="Q473" s="94"/>
      <c r="R473" s="94"/>
      <c r="S473" s="94"/>
      <c r="T473" s="98"/>
      <c r="U473" s="94"/>
      <c r="V473" s="98"/>
      <c r="W473" s="129"/>
      <c r="X473" s="129"/>
      <c r="Y473" s="128"/>
      <c r="Z473" s="133"/>
      <c r="AA473" s="133"/>
      <c r="AB473" s="133"/>
      <c r="AC473" s="133"/>
      <c r="AD473" s="133"/>
      <c r="AE473" s="380"/>
      <c r="AF473" s="133"/>
      <c r="AG473" s="133"/>
      <c r="AH473" s="133"/>
      <c r="AI473" s="133"/>
      <c r="AJ473" s="133"/>
      <c r="AK473" s="133"/>
      <c r="AL473" s="133"/>
      <c r="AM473" s="133"/>
      <c r="AN473" s="133"/>
      <c r="AO473" s="133"/>
      <c r="AP473" s="133"/>
      <c r="AQ473" s="129"/>
      <c r="AR473" s="129"/>
      <c r="AS473" s="135"/>
      <c r="AT473" s="135"/>
      <c r="AU473" s="135"/>
      <c r="AV473" s="137"/>
      <c r="AW473" s="138"/>
      <c r="AX473" s="135"/>
      <c r="AY473" s="135"/>
      <c r="AZ473" s="135"/>
      <c r="BA473" s="135"/>
      <c r="BB473" s="135"/>
      <c r="BC473" s="135"/>
      <c r="BD473" s="135"/>
      <c r="BE473" s="135"/>
      <c r="BF473" s="135"/>
      <c r="BG473" s="139"/>
      <c r="BH473" s="150"/>
      <c r="BI473" s="129"/>
      <c r="BJ473" s="129"/>
      <c r="BK473" s="150"/>
      <c r="BL473" s="139"/>
      <c r="BM473" s="139"/>
      <c r="BN473" s="148"/>
      <c r="BO473" s="148"/>
      <c r="BP473" s="156"/>
      <c r="BQ473" s="139"/>
      <c r="BR473" s="139"/>
      <c r="BV473" s="371"/>
      <c r="BW473" s="371"/>
      <c r="BX473" s="371"/>
      <c r="BY473" s="371"/>
      <c r="BZ473" s="371"/>
      <c r="CA473" s="371"/>
      <c r="CB473" s="371"/>
      <c r="CC473" s="150"/>
      <c r="CD473" s="150"/>
      <c r="CE473" s="150"/>
      <c r="CF473" s="150"/>
      <c r="CG473" s="150"/>
    </row>
    <row r="474" spans="1:85" s="143" customFormat="1" ht="39.75" customHeight="1">
      <c r="A474" s="126"/>
      <c r="B474" s="128"/>
      <c r="C474" s="128"/>
      <c r="D474" s="128"/>
      <c r="E474" s="129"/>
      <c r="F474" s="129"/>
      <c r="G474" s="129"/>
      <c r="H474" s="129"/>
      <c r="I474" s="129"/>
      <c r="J474" s="129"/>
      <c r="K474" s="129"/>
      <c r="L474" s="94"/>
      <c r="M474" s="94"/>
      <c r="N474" s="94"/>
      <c r="O474" s="94"/>
      <c r="P474" s="94"/>
      <c r="Q474" s="94"/>
      <c r="R474" s="94"/>
      <c r="S474" s="94"/>
      <c r="T474" s="98"/>
      <c r="U474" s="94"/>
      <c r="V474" s="98"/>
      <c r="W474" s="129"/>
      <c r="X474" s="129"/>
      <c r="Y474" s="128"/>
      <c r="Z474" s="133"/>
      <c r="AA474" s="133"/>
      <c r="AB474" s="133"/>
      <c r="AC474" s="133"/>
      <c r="AD474" s="133"/>
      <c r="AE474" s="380"/>
      <c r="AF474" s="133"/>
      <c r="AG474" s="133"/>
      <c r="AH474" s="133"/>
      <c r="AI474" s="133"/>
      <c r="AJ474" s="133"/>
      <c r="AK474" s="133"/>
      <c r="AL474" s="133"/>
      <c r="AM474" s="133"/>
      <c r="AN474" s="133"/>
      <c r="AO474" s="133"/>
      <c r="AP474" s="133"/>
      <c r="AQ474" s="129"/>
      <c r="AR474" s="129"/>
      <c r="AS474" s="135"/>
      <c r="AT474" s="135"/>
      <c r="AU474" s="135"/>
      <c r="AV474" s="137"/>
      <c r="AW474" s="138"/>
      <c r="AX474" s="135"/>
      <c r="AY474" s="135"/>
      <c r="AZ474" s="135"/>
      <c r="BA474" s="135"/>
      <c r="BB474" s="135"/>
      <c r="BC474" s="135"/>
      <c r="BD474" s="135"/>
      <c r="BE474" s="135"/>
      <c r="BF474" s="135"/>
      <c r="BG474" s="139"/>
      <c r="BH474" s="150"/>
      <c r="BI474" s="129"/>
      <c r="BJ474" s="129"/>
      <c r="BK474" s="150"/>
      <c r="BL474" s="139"/>
      <c r="BM474" s="139"/>
      <c r="BN474" s="148"/>
      <c r="BO474" s="148"/>
      <c r="BP474" s="156"/>
      <c r="BQ474" s="139"/>
      <c r="BR474" s="139"/>
      <c r="BV474" s="371"/>
      <c r="BW474" s="371"/>
      <c r="BX474" s="371"/>
      <c r="BY474" s="371"/>
      <c r="BZ474" s="371"/>
      <c r="CA474" s="371"/>
      <c r="CB474" s="371"/>
      <c r="CC474" s="150"/>
      <c r="CD474" s="150"/>
      <c r="CE474" s="150"/>
      <c r="CF474" s="150"/>
      <c r="CG474" s="150"/>
    </row>
    <row r="475" spans="1:85" s="143" customFormat="1" ht="39.75" customHeight="1">
      <c r="A475" s="126"/>
      <c r="B475" s="173"/>
      <c r="C475" s="173"/>
      <c r="D475" s="173"/>
      <c r="E475" s="173"/>
      <c r="F475" s="185"/>
      <c r="G475" s="129"/>
      <c r="H475" s="129"/>
      <c r="I475" s="129"/>
      <c r="J475" s="129"/>
      <c r="K475" s="129"/>
      <c r="L475" s="186"/>
      <c r="M475" s="186"/>
      <c r="N475" s="186"/>
      <c r="O475" s="186"/>
      <c r="P475" s="186"/>
      <c r="Q475" s="186"/>
      <c r="R475" s="186"/>
      <c r="S475" s="186"/>
      <c r="T475" s="415"/>
      <c r="U475" s="173"/>
      <c r="V475" s="173"/>
      <c r="W475" s="173"/>
      <c r="X475" s="173"/>
      <c r="Y475" s="187"/>
      <c r="Z475" s="133"/>
      <c r="AA475" s="133"/>
      <c r="AB475" s="133"/>
      <c r="AC475" s="133"/>
      <c r="AD475" s="133"/>
      <c r="AE475" s="380"/>
      <c r="AF475" s="133"/>
      <c r="AG475" s="133"/>
      <c r="AH475" s="133"/>
      <c r="AI475" s="133"/>
      <c r="AJ475" s="133"/>
      <c r="AK475" s="133"/>
      <c r="AL475" s="133"/>
      <c r="AM475" s="133"/>
      <c r="AN475" s="133"/>
      <c r="AO475" s="133"/>
      <c r="AP475" s="133"/>
      <c r="AQ475" s="129"/>
      <c r="AR475" s="129"/>
      <c r="AS475" s="135"/>
      <c r="AT475" s="135"/>
      <c r="AU475" s="135"/>
      <c r="AV475" s="137"/>
      <c r="AW475" s="138"/>
      <c r="AX475" s="135"/>
      <c r="AY475" s="135"/>
      <c r="AZ475" s="135"/>
      <c r="BA475" s="135"/>
      <c r="BB475" s="135"/>
      <c r="BC475" s="135"/>
      <c r="BD475" s="135"/>
      <c r="BE475" s="135"/>
      <c r="BF475" s="135"/>
      <c r="BG475" s="139"/>
      <c r="BH475" s="150"/>
      <c r="BI475" s="129"/>
      <c r="BJ475" s="129"/>
      <c r="BK475" s="150"/>
      <c r="BL475" s="139"/>
      <c r="BM475" s="139"/>
      <c r="BN475" s="148"/>
      <c r="BO475" s="148"/>
      <c r="BP475" s="156"/>
      <c r="BQ475" s="139"/>
      <c r="BR475" s="139"/>
      <c r="BV475" s="371"/>
      <c r="BW475" s="371"/>
      <c r="BX475" s="371"/>
      <c r="BY475" s="371"/>
      <c r="BZ475" s="371"/>
      <c r="CA475" s="371"/>
      <c r="CB475" s="371"/>
      <c r="CC475" s="150"/>
      <c r="CD475" s="150"/>
      <c r="CE475" s="150"/>
      <c r="CF475" s="150"/>
      <c r="CG475" s="150"/>
    </row>
    <row r="476" spans="1:85" s="143" customFormat="1" ht="39.75" customHeight="1">
      <c r="A476" s="126"/>
      <c r="B476" s="128"/>
      <c r="C476" s="128"/>
      <c r="D476" s="128"/>
      <c r="E476" s="129"/>
      <c r="F476" s="129"/>
      <c r="G476" s="129"/>
      <c r="H476" s="129"/>
      <c r="I476" s="129"/>
      <c r="J476" s="129"/>
      <c r="K476" s="129"/>
      <c r="L476" s="94"/>
      <c r="M476" s="94"/>
      <c r="N476" s="94"/>
      <c r="O476" s="94"/>
      <c r="P476" s="94"/>
      <c r="Q476" s="94"/>
      <c r="R476" s="94"/>
      <c r="S476" s="94"/>
      <c r="T476" s="98"/>
      <c r="U476" s="94"/>
      <c r="V476" s="98"/>
      <c r="W476" s="129"/>
      <c r="X476" s="129"/>
      <c r="Y476" s="132"/>
      <c r="Z476" s="133"/>
      <c r="AA476" s="133"/>
      <c r="AB476" s="133"/>
      <c r="AC476" s="133"/>
      <c r="AD476" s="133"/>
      <c r="AE476" s="380"/>
      <c r="AF476" s="133"/>
      <c r="AG476" s="133"/>
      <c r="AH476" s="133"/>
      <c r="AI476" s="133"/>
      <c r="AJ476" s="133"/>
      <c r="AK476" s="133"/>
      <c r="AL476" s="133"/>
      <c r="AM476" s="133"/>
      <c r="AN476" s="133"/>
      <c r="AO476" s="133"/>
      <c r="AP476" s="133"/>
      <c r="AQ476" s="129"/>
      <c r="AR476" s="129"/>
      <c r="AS476" s="135"/>
      <c r="AT476" s="135"/>
      <c r="AU476" s="135"/>
      <c r="AV476" s="137"/>
      <c r="AW476" s="138"/>
      <c r="AX476" s="135"/>
      <c r="AY476" s="135"/>
      <c r="AZ476" s="135"/>
      <c r="BA476" s="135"/>
      <c r="BB476" s="135"/>
      <c r="BC476" s="135"/>
      <c r="BD476" s="135"/>
      <c r="BE476" s="135"/>
      <c r="BF476" s="135"/>
      <c r="BG476" s="139"/>
      <c r="BH476" s="150"/>
      <c r="BI476" s="129"/>
      <c r="BJ476" s="129"/>
      <c r="BK476" s="150"/>
      <c r="BL476" s="139"/>
      <c r="BM476" s="139"/>
      <c r="BN476" s="148"/>
      <c r="BO476" s="148"/>
      <c r="BP476" s="156"/>
      <c r="BQ476" s="139"/>
      <c r="BR476" s="139"/>
      <c r="BV476" s="371"/>
      <c r="BW476" s="371"/>
      <c r="BX476" s="371"/>
      <c r="BY476" s="371"/>
      <c r="BZ476" s="371"/>
      <c r="CA476" s="371"/>
      <c r="CB476" s="371"/>
      <c r="CC476" s="150"/>
      <c r="CD476" s="150"/>
      <c r="CE476" s="150"/>
      <c r="CF476" s="150"/>
      <c r="CG476" s="150"/>
    </row>
    <row r="477" spans="1:85" s="143" customFormat="1" ht="39.75" customHeight="1">
      <c r="A477" s="126"/>
      <c r="B477" s="128"/>
      <c r="C477" s="128"/>
      <c r="D477" s="128"/>
      <c r="E477" s="129"/>
      <c r="F477" s="129"/>
      <c r="G477" s="129"/>
      <c r="H477" s="129"/>
      <c r="I477" s="129"/>
      <c r="J477" s="129"/>
      <c r="K477" s="129"/>
      <c r="L477" s="94"/>
      <c r="M477" s="94"/>
      <c r="N477" s="94"/>
      <c r="O477" s="94"/>
      <c r="P477" s="94"/>
      <c r="Q477" s="94"/>
      <c r="R477" s="94"/>
      <c r="S477" s="94"/>
      <c r="T477" s="98"/>
      <c r="U477" s="94"/>
      <c r="V477" s="98"/>
      <c r="W477" s="129"/>
      <c r="X477" s="129"/>
      <c r="Y477" s="128"/>
      <c r="Z477" s="133"/>
      <c r="AA477" s="133"/>
      <c r="AB477" s="133"/>
      <c r="AC477" s="133"/>
      <c r="AD477" s="133"/>
      <c r="AE477" s="380"/>
      <c r="AF477" s="133"/>
      <c r="AG477" s="133"/>
      <c r="AH477" s="133"/>
      <c r="AI477" s="133"/>
      <c r="AJ477" s="133"/>
      <c r="AK477" s="133"/>
      <c r="AL477" s="133"/>
      <c r="AM477" s="133"/>
      <c r="AN477" s="133"/>
      <c r="AO477" s="133"/>
      <c r="AP477" s="133"/>
      <c r="AQ477" s="129"/>
      <c r="AR477" s="129"/>
      <c r="AS477" s="135"/>
      <c r="AT477" s="135"/>
      <c r="AU477" s="135"/>
      <c r="AV477" s="137"/>
      <c r="AW477" s="138"/>
      <c r="AX477" s="135"/>
      <c r="AY477" s="135"/>
      <c r="AZ477" s="135"/>
      <c r="BA477" s="135"/>
      <c r="BB477" s="135"/>
      <c r="BC477" s="135"/>
      <c r="BD477" s="135"/>
      <c r="BE477" s="135"/>
      <c r="BF477" s="135"/>
      <c r="BG477" s="139"/>
      <c r="BH477" s="150"/>
      <c r="BI477" s="129"/>
      <c r="BJ477" s="129"/>
      <c r="BK477" s="150"/>
      <c r="BL477" s="139"/>
      <c r="BM477" s="139"/>
      <c r="BN477" s="148"/>
      <c r="BO477" s="148"/>
      <c r="BP477" s="156"/>
      <c r="BQ477" s="139"/>
      <c r="BR477" s="139"/>
      <c r="BV477" s="371"/>
      <c r="BW477" s="371"/>
      <c r="BX477" s="371"/>
      <c r="BY477" s="371"/>
      <c r="BZ477" s="371"/>
      <c r="CA477" s="371"/>
      <c r="CB477" s="371"/>
      <c r="CC477" s="150"/>
      <c r="CD477" s="150"/>
      <c r="CE477" s="150"/>
      <c r="CF477" s="150"/>
      <c r="CG477" s="150"/>
    </row>
    <row r="478" spans="1:85" s="143" customFormat="1" ht="39.75" customHeight="1">
      <c r="A478" s="126"/>
      <c r="B478" s="128"/>
      <c r="C478" s="128"/>
      <c r="D478" s="128"/>
      <c r="E478" s="129"/>
      <c r="F478" s="129"/>
      <c r="G478" s="129"/>
      <c r="H478" s="129"/>
      <c r="I478" s="129"/>
      <c r="J478" s="129"/>
      <c r="K478" s="129"/>
      <c r="L478" s="94"/>
      <c r="M478" s="94"/>
      <c r="N478" s="94"/>
      <c r="O478" s="94"/>
      <c r="P478" s="94"/>
      <c r="Q478" s="94"/>
      <c r="R478" s="94"/>
      <c r="S478" s="94"/>
      <c r="T478" s="98"/>
      <c r="U478" s="94"/>
      <c r="V478" s="98"/>
      <c r="W478" s="129"/>
      <c r="X478" s="129"/>
      <c r="Y478" s="128"/>
      <c r="Z478" s="133"/>
      <c r="AA478" s="133"/>
      <c r="AB478" s="133"/>
      <c r="AC478" s="133"/>
      <c r="AD478" s="133"/>
      <c r="AE478" s="380"/>
      <c r="AF478" s="133"/>
      <c r="AG478" s="133"/>
      <c r="AH478" s="133"/>
      <c r="AI478" s="133"/>
      <c r="AJ478" s="133"/>
      <c r="AK478" s="133"/>
      <c r="AL478" s="133"/>
      <c r="AM478" s="133"/>
      <c r="AN478" s="133"/>
      <c r="AO478" s="133"/>
      <c r="AP478" s="133"/>
      <c r="AQ478" s="129"/>
      <c r="AR478" s="129"/>
      <c r="AS478" s="135"/>
      <c r="AT478" s="135"/>
      <c r="AU478" s="135"/>
      <c r="AV478" s="137"/>
      <c r="AW478" s="138"/>
      <c r="AX478" s="135"/>
      <c r="AY478" s="135"/>
      <c r="AZ478" s="135"/>
      <c r="BA478" s="135"/>
      <c r="BB478" s="135"/>
      <c r="BC478" s="135"/>
      <c r="BD478" s="135"/>
      <c r="BE478" s="135"/>
      <c r="BF478" s="135"/>
      <c r="BG478" s="139"/>
      <c r="BH478" s="150"/>
      <c r="BI478" s="129"/>
      <c r="BJ478" s="129"/>
      <c r="BK478" s="150"/>
      <c r="BL478" s="139"/>
      <c r="BM478" s="139"/>
      <c r="BN478" s="148"/>
      <c r="BO478" s="148"/>
      <c r="BP478" s="156"/>
      <c r="BQ478" s="139"/>
      <c r="BR478" s="139"/>
      <c r="BV478" s="371"/>
      <c r="BW478" s="371"/>
      <c r="BX478" s="371"/>
      <c r="BY478" s="371"/>
      <c r="BZ478" s="371"/>
      <c r="CA478" s="371"/>
      <c r="CB478" s="371"/>
      <c r="CC478" s="150"/>
      <c r="CD478" s="150"/>
      <c r="CE478" s="150"/>
      <c r="CF478" s="150"/>
      <c r="CG478" s="150"/>
    </row>
    <row r="479" spans="1:85" s="143" customFormat="1" ht="39.75" customHeight="1">
      <c r="A479" s="126"/>
      <c r="B479" s="128"/>
      <c r="C479" s="128"/>
      <c r="D479" s="128"/>
      <c r="E479" s="129"/>
      <c r="F479" s="129"/>
      <c r="G479" s="129"/>
      <c r="H479" s="129"/>
      <c r="I479" s="129"/>
      <c r="J479" s="129"/>
      <c r="K479" s="129"/>
      <c r="L479" s="94"/>
      <c r="M479" s="94"/>
      <c r="N479" s="94"/>
      <c r="O479" s="94"/>
      <c r="P479" s="94"/>
      <c r="Q479" s="94"/>
      <c r="R479" s="94"/>
      <c r="S479" s="94"/>
      <c r="T479" s="98"/>
      <c r="U479" s="94"/>
      <c r="V479" s="98"/>
      <c r="W479" s="129"/>
      <c r="X479" s="129"/>
      <c r="Y479" s="128"/>
      <c r="Z479" s="133"/>
      <c r="AA479" s="133"/>
      <c r="AB479" s="133"/>
      <c r="AC479" s="133"/>
      <c r="AD479" s="133"/>
      <c r="AE479" s="380"/>
      <c r="AF479" s="133"/>
      <c r="AG479" s="133"/>
      <c r="AH479" s="133"/>
      <c r="AI479" s="133"/>
      <c r="AJ479" s="133"/>
      <c r="AK479" s="133"/>
      <c r="AL479" s="133"/>
      <c r="AM479" s="133"/>
      <c r="AN479" s="133"/>
      <c r="AO479" s="133"/>
      <c r="AP479" s="133"/>
      <c r="AQ479" s="129"/>
      <c r="AR479" s="129"/>
      <c r="AS479" s="135"/>
      <c r="AT479" s="135"/>
      <c r="AU479" s="135"/>
      <c r="AV479" s="137"/>
      <c r="AW479" s="138"/>
      <c r="AX479" s="135"/>
      <c r="AY479" s="135"/>
      <c r="AZ479" s="135"/>
      <c r="BA479" s="135"/>
      <c r="BB479" s="135"/>
      <c r="BC479" s="135"/>
      <c r="BD479" s="135"/>
      <c r="BE479" s="135"/>
      <c r="BF479" s="135"/>
      <c r="BG479" s="139"/>
      <c r="BH479" s="150"/>
      <c r="BI479" s="129"/>
      <c r="BJ479" s="129"/>
      <c r="BK479" s="150"/>
      <c r="BL479" s="139"/>
      <c r="BM479" s="139"/>
      <c r="BN479" s="148"/>
      <c r="BO479" s="148"/>
      <c r="BP479" s="156"/>
      <c r="BQ479" s="139"/>
      <c r="BR479" s="139"/>
      <c r="BV479" s="371"/>
      <c r="BW479" s="371"/>
      <c r="BX479" s="371"/>
      <c r="BY479" s="371"/>
      <c r="BZ479" s="371"/>
      <c r="CA479" s="371"/>
      <c r="CB479" s="371"/>
      <c r="CC479" s="150"/>
      <c r="CD479" s="150"/>
      <c r="CE479" s="150"/>
      <c r="CF479" s="150"/>
      <c r="CG479" s="150"/>
    </row>
    <row r="480" spans="1:85" s="143" customFormat="1" ht="39.75" customHeight="1">
      <c r="A480" s="126"/>
      <c r="B480" s="128"/>
      <c r="C480" s="128"/>
      <c r="D480" s="128"/>
      <c r="E480" s="129"/>
      <c r="F480" s="129"/>
      <c r="G480" s="129"/>
      <c r="H480" s="188"/>
      <c r="I480" s="188"/>
      <c r="J480" s="188"/>
      <c r="K480" s="188"/>
      <c r="L480" s="94"/>
      <c r="M480" s="94"/>
      <c r="N480" s="94"/>
      <c r="O480" s="94"/>
      <c r="P480" s="94"/>
      <c r="Q480" s="94"/>
      <c r="R480" s="94"/>
      <c r="S480" s="94"/>
      <c r="T480" s="98"/>
      <c r="U480" s="94"/>
      <c r="V480" s="98"/>
      <c r="W480" s="129"/>
      <c r="X480" s="129"/>
      <c r="Y480" s="128"/>
      <c r="Z480" s="133"/>
      <c r="AA480" s="133"/>
      <c r="AB480" s="133"/>
      <c r="AC480" s="133"/>
      <c r="AD480" s="133"/>
      <c r="AE480" s="380"/>
      <c r="AF480" s="133"/>
      <c r="AG480" s="133"/>
      <c r="AH480" s="133"/>
      <c r="AI480" s="133"/>
      <c r="AJ480" s="133"/>
      <c r="AK480" s="133"/>
      <c r="AL480" s="133"/>
      <c r="AM480" s="133"/>
      <c r="AN480" s="133"/>
      <c r="AO480" s="133"/>
      <c r="AP480" s="133"/>
      <c r="AQ480" s="129"/>
      <c r="AR480" s="129"/>
      <c r="AS480" s="135"/>
      <c r="AT480" s="135"/>
      <c r="AU480" s="135"/>
      <c r="AV480" s="137"/>
      <c r="AW480" s="138"/>
      <c r="AX480" s="135"/>
      <c r="AY480" s="135"/>
      <c r="AZ480" s="135"/>
      <c r="BA480" s="135"/>
      <c r="BB480" s="135"/>
      <c r="BC480" s="135"/>
      <c r="BD480" s="135"/>
      <c r="BE480" s="135"/>
      <c r="BF480" s="135"/>
      <c r="BG480" s="139"/>
      <c r="BH480" s="150"/>
      <c r="BI480" s="129"/>
      <c r="BJ480" s="129"/>
      <c r="BK480" s="150"/>
      <c r="BL480" s="139"/>
      <c r="BM480" s="139"/>
      <c r="BN480" s="148"/>
      <c r="BO480" s="148"/>
      <c r="BP480" s="156"/>
      <c r="BQ480" s="139"/>
      <c r="BR480" s="139"/>
      <c r="BV480" s="371"/>
      <c r="BW480" s="371"/>
      <c r="BX480" s="371"/>
      <c r="BY480" s="371"/>
      <c r="BZ480" s="371"/>
      <c r="CA480" s="371"/>
      <c r="CB480" s="371"/>
      <c r="CC480" s="150"/>
      <c r="CD480" s="150"/>
      <c r="CE480" s="150"/>
      <c r="CF480" s="150"/>
      <c r="CG480" s="150"/>
    </row>
    <row r="481" spans="1:85" s="143" customFormat="1" ht="39.75" customHeight="1">
      <c r="A481" s="126"/>
      <c r="B481" s="128"/>
      <c r="C481" s="128"/>
      <c r="D481" s="128"/>
      <c r="E481" s="129"/>
      <c r="F481" s="129"/>
      <c r="G481" s="129"/>
      <c r="H481" s="130"/>
      <c r="I481" s="130"/>
      <c r="J481" s="130"/>
      <c r="K481" s="130"/>
      <c r="L481" s="94"/>
      <c r="M481" s="94"/>
      <c r="N481" s="94"/>
      <c r="O481" s="94"/>
      <c r="P481" s="94"/>
      <c r="Q481" s="94"/>
      <c r="R481" s="94"/>
      <c r="S481" s="94"/>
      <c r="T481" s="98"/>
      <c r="U481" s="94"/>
      <c r="V481" s="98"/>
      <c r="W481" s="129"/>
      <c r="X481" s="129"/>
      <c r="Y481" s="128"/>
      <c r="Z481" s="133"/>
      <c r="AA481" s="133"/>
      <c r="AB481" s="133"/>
      <c r="AC481" s="133"/>
      <c r="AD481" s="133"/>
      <c r="AE481" s="380"/>
      <c r="AF481" s="133"/>
      <c r="AG481" s="133"/>
      <c r="AH481" s="133"/>
      <c r="AI481" s="133"/>
      <c r="AJ481" s="133"/>
      <c r="AK481" s="133"/>
      <c r="AL481" s="133"/>
      <c r="AM481" s="133"/>
      <c r="AN481" s="133"/>
      <c r="AO481" s="133"/>
      <c r="AP481" s="133"/>
      <c r="AQ481" s="129"/>
      <c r="AR481" s="129"/>
      <c r="AS481" s="135"/>
      <c r="AT481" s="135"/>
      <c r="AU481" s="135"/>
      <c r="AV481" s="137"/>
      <c r="AW481" s="138"/>
      <c r="AX481" s="135"/>
      <c r="AY481" s="135"/>
      <c r="AZ481" s="135"/>
      <c r="BA481" s="135"/>
      <c r="BB481" s="135"/>
      <c r="BC481" s="135"/>
      <c r="BD481" s="135"/>
      <c r="BE481" s="135"/>
      <c r="BF481" s="135"/>
      <c r="BG481" s="139"/>
      <c r="BH481" s="150"/>
      <c r="BI481" s="129"/>
      <c r="BJ481" s="129"/>
      <c r="BK481" s="150"/>
      <c r="BL481" s="139"/>
      <c r="BM481" s="139"/>
      <c r="BN481" s="148"/>
      <c r="BO481" s="148"/>
      <c r="BP481" s="156"/>
      <c r="BQ481" s="139"/>
      <c r="BR481" s="139"/>
      <c r="BV481" s="371"/>
      <c r="BW481" s="371"/>
      <c r="BX481" s="371"/>
      <c r="BY481" s="371"/>
      <c r="BZ481" s="371"/>
      <c r="CA481" s="371"/>
      <c r="CB481" s="371"/>
      <c r="CC481" s="150"/>
      <c r="CD481" s="150"/>
      <c r="CE481" s="150"/>
      <c r="CF481" s="150"/>
      <c r="CG481" s="150"/>
    </row>
    <row r="482" spans="1:85" s="143" customFormat="1" ht="39.75" customHeight="1">
      <c r="A482" s="126"/>
      <c r="B482" s="128"/>
      <c r="C482" s="128"/>
      <c r="D482" s="128"/>
      <c r="E482" s="129"/>
      <c r="F482" s="129"/>
      <c r="G482" s="129"/>
      <c r="H482" s="130"/>
      <c r="I482" s="130"/>
      <c r="J482" s="130"/>
      <c r="K482" s="130"/>
      <c r="L482" s="94"/>
      <c r="M482" s="94"/>
      <c r="N482" s="94"/>
      <c r="O482" s="94"/>
      <c r="P482" s="94"/>
      <c r="Q482" s="94"/>
      <c r="R482" s="94"/>
      <c r="S482" s="94"/>
      <c r="T482" s="98"/>
      <c r="U482" s="94"/>
      <c r="V482" s="98"/>
      <c r="W482" s="129"/>
      <c r="X482" s="129"/>
      <c r="Y482" s="128"/>
      <c r="Z482" s="133"/>
      <c r="AA482" s="133"/>
      <c r="AB482" s="133"/>
      <c r="AC482" s="133"/>
      <c r="AD482" s="133"/>
      <c r="AE482" s="380"/>
      <c r="AF482" s="133"/>
      <c r="AG482" s="133"/>
      <c r="AH482" s="133"/>
      <c r="AI482" s="133"/>
      <c r="AJ482" s="133"/>
      <c r="AK482" s="133"/>
      <c r="AL482" s="133"/>
      <c r="AM482" s="133"/>
      <c r="AN482" s="133"/>
      <c r="AO482" s="133"/>
      <c r="AP482" s="133"/>
      <c r="AQ482" s="129"/>
      <c r="AR482" s="129"/>
      <c r="AS482" s="135"/>
      <c r="AT482" s="135"/>
      <c r="AU482" s="135"/>
      <c r="AV482" s="137"/>
      <c r="AW482" s="138"/>
      <c r="AX482" s="135"/>
      <c r="AY482" s="135"/>
      <c r="AZ482" s="135"/>
      <c r="BA482" s="135"/>
      <c r="BB482" s="135"/>
      <c r="BC482" s="135"/>
      <c r="BD482" s="135"/>
      <c r="BE482" s="135"/>
      <c r="BF482" s="135"/>
      <c r="BG482" s="139"/>
      <c r="BH482" s="150"/>
      <c r="BI482" s="129"/>
      <c r="BJ482" s="129"/>
      <c r="BK482" s="150"/>
      <c r="BL482" s="139"/>
      <c r="BM482" s="139"/>
      <c r="BN482" s="148"/>
      <c r="BO482" s="148"/>
      <c r="BP482" s="156"/>
      <c r="BQ482" s="139"/>
      <c r="BR482" s="139"/>
      <c r="BV482" s="371"/>
      <c r="BW482" s="371"/>
      <c r="BX482" s="371"/>
      <c r="BY482" s="371"/>
      <c r="BZ482" s="371"/>
      <c r="CA482" s="371"/>
      <c r="CB482" s="371"/>
      <c r="CC482" s="150"/>
      <c r="CD482" s="150"/>
      <c r="CE482" s="150"/>
      <c r="CF482" s="150"/>
      <c r="CG482" s="150"/>
    </row>
    <row r="483" spans="1:85" s="143" customFormat="1" ht="39.75" customHeight="1">
      <c r="A483" s="126"/>
      <c r="B483" s="128"/>
      <c r="C483" s="128"/>
      <c r="D483" s="128"/>
      <c r="E483" s="129"/>
      <c r="F483" s="129"/>
      <c r="G483" s="129"/>
      <c r="H483" s="130"/>
      <c r="I483" s="130"/>
      <c r="J483" s="130"/>
      <c r="K483" s="130"/>
      <c r="L483" s="94"/>
      <c r="M483" s="94"/>
      <c r="N483" s="94"/>
      <c r="O483" s="94"/>
      <c r="P483" s="94"/>
      <c r="Q483" s="94"/>
      <c r="R483" s="94"/>
      <c r="S483" s="94"/>
      <c r="T483" s="98"/>
      <c r="U483" s="94"/>
      <c r="V483" s="98"/>
      <c r="W483" s="129"/>
      <c r="X483" s="129"/>
      <c r="Y483" s="128"/>
      <c r="Z483" s="133"/>
      <c r="AA483" s="133"/>
      <c r="AB483" s="133"/>
      <c r="AC483" s="133"/>
      <c r="AD483" s="133"/>
      <c r="AE483" s="380"/>
      <c r="AF483" s="133"/>
      <c r="AG483" s="133"/>
      <c r="AH483" s="133"/>
      <c r="AI483" s="133"/>
      <c r="AJ483" s="133"/>
      <c r="AK483" s="133"/>
      <c r="AL483" s="133"/>
      <c r="AM483" s="133"/>
      <c r="AN483" s="133"/>
      <c r="AO483" s="133"/>
      <c r="AP483" s="133"/>
      <c r="AQ483" s="129"/>
      <c r="AR483" s="129"/>
      <c r="AS483" s="135"/>
      <c r="AT483" s="135"/>
      <c r="AU483" s="135"/>
      <c r="AV483" s="137"/>
      <c r="AW483" s="138"/>
      <c r="AX483" s="135"/>
      <c r="AY483" s="135"/>
      <c r="AZ483" s="135"/>
      <c r="BA483" s="135"/>
      <c r="BB483" s="135"/>
      <c r="BC483" s="135"/>
      <c r="BD483" s="135"/>
      <c r="BE483" s="135"/>
      <c r="BF483" s="135"/>
      <c r="BG483" s="139"/>
      <c r="BH483" s="150"/>
      <c r="BI483" s="129"/>
      <c r="BJ483" s="129"/>
      <c r="BK483" s="150"/>
      <c r="BN483" s="148"/>
      <c r="BO483" s="148"/>
      <c r="BP483" s="151"/>
      <c r="BV483" s="371"/>
      <c r="BW483" s="371"/>
      <c r="BX483" s="371"/>
      <c r="BY483" s="371"/>
      <c r="BZ483" s="371"/>
      <c r="CA483" s="371"/>
      <c r="CB483" s="371"/>
      <c r="CC483" s="150"/>
      <c r="CD483" s="150"/>
      <c r="CE483" s="150"/>
      <c r="CF483" s="150"/>
      <c r="CG483" s="150"/>
    </row>
    <row r="484" spans="1:85" s="143" customFormat="1" ht="39.75" customHeight="1">
      <c r="A484" s="126"/>
      <c r="B484" s="128"/>
      <c r="C484" s="128"/>
      <c r="D484" s="128"/>
      <c r="E484" s="129"/>
      <c r="F484" s="129"/>
      <c r="G484" s="129"/>
      <c r="H484" s="129"/>
      <c r="I484" s="129"/>
      <c r="J484" s="129"/>
      <c r="K484" s="129"/>
      <c r="L484" s="94"/>
      <c r="M484" s="94"/>
      <c r="N484" s="94"/>
      <c r="O484" s="94"/>
      <c r="P484" s="94"/>
      <c r="Q484" s="94"/>
      <c r="R484" s="94"/>
      <c r="S484" s="94"/>
      <c r="T484" s="98"/>
      <c r="U484" s="94"/>
      <c r="V484" s="98"/>
      <c r="W484" s="129"/>
      <c r="X484" s="129"/>
      <c r="Y484" s="128"/>
      <c r="Z484" s="133"/>
      <c r="AA484" s="133"/>
      <c r="AB484" s="133"/>
      <c r="AC484" s="133"/>
      <c r="AD484" s="133"/>
      <c r="AE484" s="380"/>
      <c r="AF484" s="133"/>
      <c r="AG484" s="133"/>
      <c r="AH484" s="133"/>
      <c r="AI484" s="133"/>
      <c r="AJ484" s="133"/>
      <c r="AK484" s="133"/>
      <c r="AL484" s="133"/>
      <c r="AM484" s="133"/>
      <c r="AN484" s="133"/>
      <c r="AO484" s="133"/>
      <c r="AP484" s="133"/>
      <c r="AQ484" s="129"/>
      <c r="AR484" s="129"/>
      <c r="AS484" s="135"/>
      <c r="AT484" s="135"/>
      <c r="AU484" s="135"/>
      <c r="AV484" s="137"/>
      <c r="AW484" s="138"/>
      <c r="AX484" s="135"/>
      <c r="AY484" s="135"/>
      <c r="AZ484" s="135"/>
      <c r="BA484" s="135"/>
      <c r="BB484" s="135"/>
      <c r="BC484" s="135"/>
      <c r="BD484" s="135"/>
      <c r="BE484" s="135"/>
      <c r="BF484" s="135"/>
      <c r="BG484" s="139"/>
      <c r="BH484" s="150"/>
      <c r="BI484" s="129"/>
      <c r="BJ484" s="129"/>
      <c r="BK484" s="150"/>
      <c r="BN484" s="148"/>
      <c r="BO484" s="148"/>
      <c r="BP484" s="151"/>
      <c r="BV484" s="371"/>
      <c r="BW484" s="371"/>
      <c r="BX484" s="371"/>
      <c r="BY484" s="371"/>
      <c r="BZ484" s="371"/>
      <c r="CA484" s="371"/>
      <c r="CB484" s="371"/>
      <c r="CC484" s="150"/>
      <c r="CD484" s="150"/>
      <c r="CE484" s="150"/>
      <c r="CF484" s="150"/>
      <c r="CG484" s="150"/>
    </row>
    <row r="485" spans="1:85" s="143" customFormat="1" ht="39.75" customHeight="1">
      <c r="A485" s="126"/>
      <c r="B485" s="128"/>
      <c r="C485" s="128"/>
      <c r="D485" s="128"/>
      <c r="E485" s="129"/>
      <c r="F485" s="129"/>
      <c r="G485" s="129"/>
      <c r="H485" s="129"/>
      <c r="I485" s="129"/>
      <c r="J485" s="129"/>
      <c r="K485" s="129"/>
      <c r="L485" s="94"/>
      <c r="M485" s="94"/>
      <c r="N485" s="94"/>
      <c r="O485" s="94"/>
      <c r="P485" s="94"/>
      <c r="Q485" s="94"/>
      <c r="R485" s="94"/>
      <c r="S485" s="94"/>
      <c r="T485" s="98"/>
      <c r="U485" s="94"/>
      <c r="V485" s="98"/>
      <c r="W485" s="129"/>
      <c r="X485" s="129"/>
      <c r="Y485" s="128"/>
      <c r="Z485" s="133"/>
      <c r="AA485" s="133"/>
      <c r="AB485" s="133"/>
      <c r="AC485" s="133"/>
      <c r="AD485" s="133"/>
      <c r="AE485" s="380"/>
      <c r="AF485" s="133"/>
      <c r="AG485" s="133"/>
      <c r="AH485" s="133"/>
      <c r="AI485" s="133"/>
      <c r="AJ485" s="133"/>
      <c r="AK485" s="133"/>
      <c r="AL485" s="133"/>
      <c r="AM485" s="133"/>
      <c r="AN485" s="133"/>
      <c r="AO485" s="133"/>
      <c r="AP485" s="133"/>
      <c r="AQ485" s="129"/>
      <c r="AR485" s="129"/>
      <c r="AS485" s="135"/>
      <c r="AT485" s="135"/>
      <c r="AU485" s="135"/>
      <c r="AV485" s="137"/>
      <c r="AW485" s="138"/>
      <c r="AX485" s="135"/>
      <c r="AY485" s="135"/>
      <c r="AZ485" s="135"/>
      <c r="BA485" s="135"/>
      <c r="BB485" s="135"/>
      <c r="BC485" s="135"/>
      <c r="BD485" s="135"/>
      <c r="BE485" s="135"/>
      <c r="BF485" s="135"/>
      <c r="BG485" s="139"/>
      <c r="BH485" s="150"/>
      <c r="BI485" s="129"/>
      <c r="BJ485" s="129"/>
      <c r="BK485" s="150"/>
      <c r="BN485" s="148"/>
      <c r="BO485" s="148"/>
      <c r="BP485" s="151"/>
      <c r="BV485" s="371"/>
      <c r="BW485" s="371"/>
      <c r="BX485" s="371"/>
      <c r="BY485" s="371"/>
      <c r="BZ485" s="371"/>
      <c r="CA485" s="371"/>
      <c r="CB485" s="371"/>
      <c r="CC485" s="150"/>
      <c r="CD485" s="150"/>
      <c r="CE485" s="150"/>
      <c r="CF485" s="150"/>
      <c r="CG485" s="150"/>
    </row>
    <row r="486" spans="1:85" s="143" customFormat="1" ht="39.75" customHeight="1">
      <c r="A486" s="126"/>
      <c r="B486" s="128"/>
      <c r="C486" s="128"/>
      <c r="D486" s="128"/>
      <c r="E486" s="129"/>
      <c r="F486" s="129"/>
      <c r="G486" s="129"/>
      <c r="H486" s="129"/>
      <c r="I486" s="129"/>
      <c r="J486" s="129"/>
      <c r="K486" s="129"/>
      <c r="L486" s="94"/>
      <c r="M486" s="94"/>
      <c r="N486" s="94"/>
      <c r="O486" s="94"/>
      <c r="P486" s="94"/>
      <c r="Q486" s="94"/>
      <c r="R486" s="94"/>
      <c r="S486" s="94"/>
      <c r="T486" s="98"/>
      <c r="U486" s="94"/>
      <c r="V486" s="98"/>
      <c r="W486" s="129"/>
      <c r="X486" s="129"/>
      <c r="Y486" s="132"/>
      <c r="Z486" s="133"/>
      <c r="AA486" s="133"/>
      <c r="AB486" s="133"/>
      <c r="AC486" s="133"/>
      <c r="AD486" s="133"/>
      <c r="AE486" s="380"/>
      <c r="AF486" s="133"/>
      <c r="AG486" s="133"/>
      <c r="AH486" s="133"/>
      <c r="AI486" s="133"/>
      <c r="AJ486" s="133"/>
      <c r="AK486" s="133"/>
      <c r="AL486" s="133"/>
      <c r="AM486" s="133"/>
      <c r="AN486" s="133"/>
      <c r="AO486" s="133"/>
      <c r="AP486" s="133"/>
      <c r="AQ486" s="129"/>
      <c r="AR486" s="129"/>
      <c r="AS486" s="135"/>
      <c r="AT486" s="135"/>
      <c r="AU486" s="135"/>
      <c r="AV486" s="137"/>
      <c r="AW486" s="138"/>
      <c r="AX486" s="135"/>
      <c r="AY486" s="135"/>
      <c r="AZ486" s="135"/>
      <c r="BA486" s="135"/>
      <c r="BB486" s="135"/>
      <c r="BC486" s="135"/>
      <c r="BD486" s="135"/>
      <c r="BE486" s="135"/>
      <c r="BF486" s="135"/>
      <c r="BG486" s="139"/>
      <c r="BH486" s="150"/>
      <c r="BI486" s="129"/>
      <c r="BJ486" s="129"/>
      <c r="BK486" s="150"/>
      <c r="BN486" s="148"/>
      <c r="BO486" s="148"/>
      <c r="BP486" s="151"/>
      <c r="BV486" s="371"/>
      <c r="BW486" s="371"/>
      <c r="BX486" s="371"/>
      <c r="BY486" s="371"/>
      <c r="BZ486" s="371"/>
      <c r="CA486" s="371"/>
      <c r="CB486" s="371"/>
      <c r="CC486" s="150"/>
      <c r="CD486" s="150"/>
      <c r="CE486" s="150"/>
      <c r="CF486" s="150"/>
      <c r="CG486" s="150"/>
    </row>
    <row r="487" spans="1:85" s="143" customFormat="1" ht="39.75" customHeight="1">
      <c r="A487" s="126"/>
      <c r="B487" s="128"/>
      <c r="C487" s="128"/>
      <c r="D487" s="128"/>
      <c r="E487" s="129"/>
      <c r="F487" s="129"/>
      <c r="G487" s="129"/>
      <c r="H487" s="129"/>
      <c r="I487" s="129"/>
      <c r="J487" s="129"/>
      <c r="K487" s="129"/>
      <c r="L487" s="94"/>
      <c r="M487" s="94"/>
      <c r="N487" s="94"/>
      <c r="O487" s="94"/>
      <c r="P487" s="94"/>
      <c r="Q487" s="94"/>
      <c r="R487" s="94"/>
      <c r="S487" s="94"/>
      <c r="T487" s="98"/>
      <c r="U487" s="94"/>
      <c r="V487" s="98"/>
      <c r="W487" s="129"/>
      <c r="X487" s="129"/>
      <c r="Y487" s="128"/>
      <c r="Z487" s="133"/>
      <c r="AA487" s="133"/>
      <c r="AB487" s="133"/>
      <c r="AC487" s="133"/>
      <c r="AD487" s="133"/>
      <c r="AE487" s="380"/>
      <c r="AF487" s="133"/>
      <c r="AG487" s="133"/>
      <c r="AH487" s="133"/>
      <c r="AI487" s="133"/>
      <c r="AJ487" s="133"/>
      <c r="AK487" s="133"/>
      <c r="AL487" s="133"/>
      <c r="AM487" s="133"/>
      <c r="AN487" s="133"/>
      <c r="AO487" s="133"/>
      <c r="AP487" s="133"/>
      <c r="AQ487" s="129"/>
      <c r="AR487" s="129"/>
      <c r="AS487" s="135"/>
      <c r="AT487" s="135"/>
      <c r="AU487" s="135"/>
      <c r="AV487" s="137"/>
      <c r="AW487" s="138"/>
      <c r="AX487" s="135"/>
      <c r="AY487" s="135"/>
      <c r="AZ487" s="135"/>
      <c r="BA487" s="135"/>
      <c r="BB487" s="135"/>
      <c r="BC487" s="135"/>
      <c r="BD487" s="135"/>
      <c r="BE487" s="135"/>
      <c r="BF487" s="135"/>
      <c r="BG487" s="139"/>
      <c r="BH487" s="150"/>
      <c r="BI487" s="129"/>
      <c r="BJ487" s="129"/>
      <c r="BK487" s="150"/>
      <c r="BN487" s="148"/>
      <c r="BO487" s="148"/>
      <c r="BP487" s="151"/>
      <c r="BV487" s="371"/>
      <c r="BW487" s="371"/>
      <c r="BX487" s="371"/>
      <c r="BY487" s="371"/>
      <c r="BZ487" s="371"/>
      <c r="CA487" s="371"/>
      <c r="CB487" s="371"/>
      <c r="CC487" s="150"/>
      <c r="CD487" s="150"/>
      <c r="CE487" s="150"/>
      <c r="CF487" s="150"/>
      <c r="CG487" s="150"/>
    </row>
    <row r="488" spans="1:85" s="143" customFormat="1" ht="39.75" customHeight="1">
      <c r="A488" s="126"/>
      <c r="B488" s="128"/>
      <c r="C488" s="128"/>
      <c r="D488" s="128"/>
      <c r="E488" s="129"/>
      <c r="F488" s="129"/>
      <c r="G488" s="129"/>
      <c r="H488" s="129"/>
      <c r="I488" s="129"/>
      <c r="J488" s="129"/>
      <c r="K488" s="129"/>
      <c r="L488" s="94"/>
      <c r="M488" s="94"/>
      <c r="N488" s="94"/>
      <c r="O488" s="94"/>
      <c r="P488" s="94"/>
      <c r="Q488" s="94"/>
      <c r="R488" s="94"/>
      <c r="S488" s="94"/>
      <c r="T488" s="98"/>
      <c r="U488" s="94"/>
      <c r="V488" s="98"/>
      <c r="W488" s="129"/>
      <c r="X488" s="129"/>
      <c r="Y488" s="128"/>
      <c r="Z488" s="133"/>
      <c r="AA488" s="133"/>
      <c r="AB488" s="133"/>
      <c r="AC488" s="133"/>
      <c r="AD488" s="133"/>
      <c r="AE488" s="380"/>
      <c r="AF488" s="133"/>
      <c r="AG488" s="133"/>
      <c r="AH488" s="133"/>
      <c r="AI488" s="133"/>
      <c r="AJ488" s="133"/>
      <c r="AK488" s="133"/>
      <c r="AL488" s="133"/>
      <c r="AM488" s="133"/>
      <c r="AN488" s="133"/>
      <c r="AO488" s="133"/>
      <c r="AP488" s="133"/>
      <c r="AQ488" s="129"/>
      <c r="AR488" s="129"/>
      <c r="AS488" s="135"/>
      <c r="AT488" s="135"/>
      <c r="AU488" s="135"/>
      <c r="AV488" s="137"/>
      <c r="AW488" s="138"/>
      <c r="AX488" s="135"/>
      <c r="AY488" s="135"/>
      <c r="AZ488" s="135"/>
      <c r="BA488" s="135"/>
      <c r="BB488" s="135"/>
      <c r="BC488" s="135"/>
      <c r="BD488" s="135"/>
      <c r="BE488" s="135"/>
      <c r="BF488" s="135"/>
      <c r="BG488" s="139"/>
      <c r="BH488" s="150"/>
      <c r="BI488" s="129"/>
      <c r="BJ488" s="129"/>
      <c r="BK488" s="150"/>
      <c r="BN488" s="148"/>
      <c r="BO488" s="148"/>
      <c r="BP488" s="151"/>
      <c r="BV488" s="371"/>
      <c r="BW488" s="371"/>
      <c r="BX488" s="371"/>
      <c r="BY488" s="371"/>
      <c r="BZ488" s="371"/>
      <c r="CA488" s="371"/>
      <c r="CB488" s="371"/>
      <c r="CC488" s="150"/>
      <c r="CD488" s="150"/>
      <c r="CE488" s="150"/>
      <c r="CF488" s="150"/>
      <c r="CG488" s="150"/>
    </row>
    <row r="489" spans="1:85" s="143" customFormat="1" ht="39.75" customHeight="1">
      <c r="A489" s="126"/>
      <c r="B489" s="128"/>
      <c r="C489" s="128"/>
      <c r="D489" s="128"/>
      <c r="E489" s="129"/>
      <c r="F489" s="129"/>
      <c r="G489" s="129"/>
      <c r="H489" s="129"/>
      <c r="I489" s="129"/>
      <c r="J489" s="129"/>
      <c r="K489" s="129"/>
      <c r="L489" s="94"/>
      <c r="M489" s="94"/>
      <c r="N489" s="94"/>
      <c r="O489" s="94"/>
      <c r="P489" s="94"/>
      <c r="Q489" s="94"/>
      <c r="R489" s="94"/>
      <c r="S489" s="94"/>
      <c r="T489" s="98"/>
      <c r="U489" s="94"/>
      <c r="V489" s="98"/>
      <c r="W489" s="129"/>
      <c r="X489" s="129"/>
      <c r="Y489" s="128"/>
      <c r="Z489" s="133"/>
      <c r="AA489" s="133"/>
      <c r="AB489" s="133"/>
      <c r="AC489" s="133"/>
      <c r="AD489" s="133"/>
      <c r="AE489" s="380"/>
      <c r="AF489" s="133"/>
      <c r="AG489" s="133"/>
      <c r="AH489" s="133"/>
      <c r="AI489" s="133"/>
      <c r="AJ489" s="133"/>
      <c r="AK489" s="133"/>
      <c r="AL489" s="133"/>
      <c r="AM489" s="133"/>
      <c r="AN489" s="133"/>
      <c r="AO489" s="133"/>
      <c r="AP489" s="133"/>
      <c r="AQ489" s="129"/>
      <c r="AR489" s="129"/>
      <c r="AS489" s="135"/>
      <c r="AT489" s="135"/>
      <c r="AU489" s="135"/>
      <c r="AV489" s="137"/>
      <c r="AW489" s="138"/>
      <c r="AX489" s="135"/>
      <c r="AY489" s="135"/>
      <c r="AZ489" s="135"/>
      <c r="BA489" s="135"/>
      <c r="BB489" s="135"/>
      <c r="BC489" s="135"/>
      <c r="BD489" s="135"/>
      <c r="BE489" s="135"/>
      <c r="BF489" s="135"/>
      <c r="BG489" s="139"/>
      <c r="BH489" s="150"/>
      <c r="BI489" s="129"/>
      <c r="BJ489" s="129"/>
      <c r="BK489" s="150"/>
      <c r="BN489" s="148"/>
      <c r="BO489" s="148"/>
      <c r="BP489" s="151"/>
      <c r="BV489" s="371"/>
      <c r="BW489" s="371"/>
      <c r="BX489" s="371"/>
      <c r="BY489" s="371"/>
      <c r="BZ489" s="371"/>
      <c r="CA489" s="371"/>
      <c r="CB489" s="371"/>
      <c r="CC489" s="150"/>
      <c r="CD489" s="150"/>
      <c r="CE489" s="150"/>
      <c r="CF489" s="150"/>
      <c r="CG489" s="150"/>
    </row>
    <row r="490" spans="1:85" s="143" customFormat="1" ht="39.75" customHeight="1">
      <c r="A490" s="126"/>
      <c r="B490" s="128"/>
      <c r="C490" s="128"/>
      <c r="D490" s="128"/>
      <c r="E490" s="129"/>
      <c r="F490" s="129"/>
      <c r="G490" s="129"/>
      <c r="H490" s="129"/>
      <c r="I490" s="129"/>
      <c r="J490" s="129"/>
      <c r="K490" s="129"/>
      <c r="L490" s="94"/>
      <c r="M490" s="94"/>
      <c r="N490" s="94"/>
      <c r="O490" s="94"/>
      <c r="P490" s="94"/>
      <c r="Q490" s="94"/>
      <c r="R490" s="94"/>
      <c r="S490" s="94"/>
      <c r="T490" s="98"/>
      <c r="U490" s="129"/>
      <c r="V490" s="98"/>
      <c r="W490" s="129"/>
      <c r="X490" s="129"/>
      <c r="Y490" s="128"/>
      <c r="Z490" s="133"/>
      <c r="AA490" s="133"/>
      <c r="AB490" s="133"/>
      <c r="AC490" s="133"/>
      <c r="AD490" s="133"/>
      <c r="AE490" s="380"/>
      <c r="AF490" s="133"/>
      <c r="AG490" s="133"/>
      <c r="AH490" s="133"/>
      <c r="AI490" s="133"/>
      <c r="AJ490" s="133"/>
      <c r="AK490" s="133"/>
      <c r="AL490" s="133"/>
      <c r="AM490" s="133"/>
      <c r="AN490" s="133"/>
      <c r="AO490" s="133"/>
      <c r="AP490" s="133"/>
      <c r="AQ490" s="129"/>
      <c r="AR490" s="129"/>
      <c r="AS490" s="135"/>
      <c r="AT490" s="135"/>
      <c r="AU490" s="135"/>
      <c r="AV490" s="137"/>
      <c r="AW490" s="138"/>
      <c r="AX490" s="135"/>
      <c r="AY490" s="135"/>
      <c r="AZ490" s="135"/>
      <c r="BA490" s="135"/>
      <c r="BB490" s="135"/>
      <c r="BC490" s="135"/>
      <c r="BD490" s="135"/>
      <c r="BE490" s="135"/>
      <c r="BF490" s="135"/>
      <c r="BG490" s="139"/>
      <c r="BH490" s="150"/>
      <c r="BI490" s="129"/>
      <c r="BJ490" s="129"/>
      <c r="BK490" s="150"/>
      <c r="BN490" s="148"/>
      <c r="BO490" s="148"/>
      <c r="BP490" s="151"/>
      <c r="BV490" s="371"/>
      <c r="BW490" s="371"/>
      <c r="BX490" s="371"/>
      <c r="BY490" s="371"/>
      <c r="BZ490" s="371"/>
      <c r="CA490" s="371"/>
      <c r="CB490" s="371"/>
      <c r="CC490" s="150"/>
      <c r="CD490" s="150"/>
      <c r="CE490" s="150"/>
      <c r="CF490" s="150"/>
      <c r="CG490" s="150"/>
    </row>
    <row r="491" spans="1:85" s="143" customFormat="1" ht="42" customHeight="1">
      <c r="A491" s="126"/>
      <c r="B491" s="128"/>
      <c r="C491" s="128"/>
      <c r="D491" s="128"/>
      <c r="E491" s="129"/>
      <c r="F491" s="129"/>
      <c r="G491" s="129"/>
      <c r="H491" s="129"/>
      <c r="I491" s="129"/>
      <c r="J491" s="129"/>
      <c r="K491" s="129"/>
      <c r="L491" s="94"/>
      <c r="M491" s="94"/>
      <c r="N491" s="94"/>
      <c r="O491" s="94"/>
      <c r="P491" s="94"/>
      <c r="Q491" s="94"/>
      <c r="R491" s="94"/>
      <c r="S491" s="94"/>
      <c r="T491" s="98"/>
      <c r="U491" s="94"/>
      <c r="V491" s="98"/>
      <c r="W491" s="129"/>
      <c r="X491" s="129"/>
      <c r="Y491" s="189"/>
      <c r="Z491" s="133"/>
      <c r="AA491" s="133"/>
      <c r="AB491" s="133"/>
      <c r="AC491" s="133"/>
      <c r="AD491" s="133"/>
      <c r="AE491" s="380"/>
      <c r="AF491" s="133"/>
      <c r="AG491" s="133"/>
      <c r="AH491" s="133"/>
      <c r="AI491" s="133"/>
      <c r="AJ491" s="133"/>
      <c r="AK491" s="133"/>
      <c r="AL491" s="133"/>
      <c r="AM491" s="133"/>
      <c r="AN491" s="133"/>
      <c r="AO491" s="133"/>
      <c r="AP491" s="133"/>
      <c r="AQ491" s="129"/>
      <c r="AR491" s="129"/>
      <c r="AS491" s="135"/>
      <c r="AT491" s="135"/>
      <c r="AU491" s="135"/>
      <c r="AV491" s="137"/>
      <c r="AW491" s="138"/>
      <c r="AX491" s="135"/>
      <c r="AY491" s="135"/>
      <c r="AZ491" s="135"/>
      <c r="BA491" s="135"/>
      <c r="BB491" s="135"/>
      <c r="BC491" s="135"/>
      <c r="BD491" s="135"/>
      <c r="BE491" s="135"/>
      <c r="BF491" s="135"/>
      <c r="BG491" s="139"/>
      <c r="BH491" s="150"/>
      <c r="BI491" s="129"/>
      <c r="BJ491" s="129"/>
      <c r="BK491" s="150"/>
      <c r="BN491" s="148"/>
      <c r="BO491" s="148"/>
      <c r="BP491" s="151"/>
      <c r="BV491" s="371"/>
      <c r="BW491" s="371"/>
      <c r="BX491" s="371"/>
      <c r="BY491" s="371"/>
      <c r="BZ491" s="371"/>
      <c r="CA491" s="371"/>
      <c r="CB491" s="371"/>
      <c r="CC491" s="150"/>
      <c r="CD491" s="150"/>
      <c r="CE491" s="150"/>
      <c r="CF491" s="150"/>
      <c r="CG491" s="150"/>
    </row>
    <row r="492" spans="1:85" s="143" customFormat="1" ht="42" customHeight="1">
      <c r="A492" s="126"/>
      <c r="B492" s="128"/>
      <c r="C492" s="128"/>
      <c r="D492" s="128"/>
      <c r="E492" s="129"/>
      <c r="F492" s="129"/>
      <c r="G492" s="129"/>
      <c r="H492" s="129"/>
      <c r="I492" s="129"/>
      <c r="J492" s="129"/>
      <c r="K492" s="129"/>
      <c r="L492" s="94"/>
      <c r="M492" s="94"/>
      <c r="N492" s="94"/>
      <c r="O492" s="94"/>
      <c r="P492" s="94"/>
      <c r="Q492" s="94"/>
      <c r="R492" s="94"/>
      <c r="S492" s="94"/>
      <c r="T492" s="98"/>
      <c r="U492" s="94"/>
      <c r="V492" s="98"/>
      <c r="W492" s="129"/>
      <c r="X492" s="129"/>
      <c r="Y492" s="128"/>
      <c r="Z492" s="133"/>
      <c r="AA492" s="133"/>
      <c r="AB492" s="133"/>
      <c r="AC492" s="133"/>
      <c r="AD492" s="133"/>
      <c r="AE492" s="380"/>
      <c r="AF492" s="133"/>
      <c r="AG492" s="133"/>
      <c r="AH492" s="133"/>
      <c r="AI492" s="133"/>
      <c r="AJ492" s="133"/>
      <c r="AK492" s="133"/>
      <c r="AL492" s="133"/>
      <c r="AM492" s="133"/>
      <c r="AN492" s="133"/>
      <c r="AO492" s="133"/>
      <c r="AP492" s="133"/>
      <c r="AQ492" s="129"/>
      <c r="AR492" s="129"/>
      <c r="AS492" s="135"/>
      <c r="AT492" s="135"/>
      <c r="AU492" s="135"/>
      <c r="AV492" s="137"/>
      <c r="AW492" s="138"/>
      <c r="AX492" s="135"/>
      <c r="AY492" s="135"/>
      <c r="AZ492" s="135"/>
      <c r="BA492" s="135"/>
      <c r="BB492" s="135"/>
      <c r="BC492" s="135"/>
      <c r="BD492" s="135"/>
      <c r="BE492" s="135"/>
      <c r="BF492" s="135"/>
      <c r="BG492" s="139"/>
      <c r="BH492" s="150"/>
      <c r="BI492" s="129"/>
      <c r="BJ492" s="129"/>
      <c r="BK492" s="150"/>
      <c r="BN492" s="148"/>
      <c r="BO492" s="148"/>
      <c r="BP492" s="151"/>
      <c r="BV492" s="371"/>
      <c r="BW492" s="371"/>
      <c r="BX492" s="371"/>
      <c r="BY492" s="371"/>
      <c r="BZ492" s="371"/>
      <c r="CA492" s="371"/>
      <c r="CB492" s="371"/>
      <c r="CC492" s="150"/>
      <c r="CD492" s="150"/>
      <c r="CE492" s="150"/>
      <c r="CF492" s="150"/>
      <c r="CG492" s="150"/>
    </row>
    <row r="493" spans="1:85" s="143" customFormat="1" ht="42" customHeight="1">
      <c r="A493" s="126"/>
      <c r="B493" s="128"/>
      <c r="C493" s="128"/>
      <c r="D493" s="128"/>
      <c r="E493" s="129"/>
      <c r="F493" s="129"/>
      <c r="G493" s="129"/>
      <c r="H493" s="130"/>
      <c r="I493" s="130"/>
      <c r="J493" s="130"/>
      <c r="K493" s="130"/>
      <c r="L493" s="94"/>
      <c r="M493" s="94"/>
      <c r="N493" s="94"/>
      <c r="O493" s="94"/>
      <c r="P493" s="94"/>
      <c r="Q493" s="94"/>
      <c r="R493" s="94"/>
      <c r="S493" s="94"/>
      <c r="T493" s="98"/>
      <c r="U493" s="94"/>
      <c r="V493" s="98"/>
      <c r="W493" s="94"/>
      <c r="X493" s="129"/>
      <c r="Y493" s="189"/>
      <c r="Z493" s="133"/>
      <c r="AA493" s="133"/>
      <c r="AB493" s="133"/>
      <c r="AC493" s="133"/>
      <c r="AD493" s="133"/>
      <c r="AE493" s="380"/>
      <c r="AF493" s="133"/>
      <c r="AG493" s="133"/>
      <c r="AH493" s="133"/>
      <c r="AI493" s="133"/>
      <c r="AJ493" s="133"/>
      <c r="AK493" s="133"/>
      <c r="AL493" s="133"/>
      <c r="AM493" s="133"/>
      <c r="AN493" s="133"/>
      <c r="AO493" s="133"/>
      <c r="AP493" s="133"/>
      <c r="AQ493" s="129"/>
      <c r="AR493" s="129"/>
      <c r="AS493" s="135"/>
      <c r="AT493" s="135"/>
      <c r="AU493" s="135"/>
      <c r="AV493" s="137"/>
      <c r="AW493" s="138"/>
      <c r="AX493" s="135"/>
      <c r="AY493" s="135"/>
      <c r="AZ493" s="135"/>
      <c r="BA493" s="135"/>
      <c r="BB493" s="135"/>
      <c r="BC493" s="135"/>
      <c r="BD493" s="135"/>
      <c r="BE493" s="135"/>
      <c r="BF493" s="135"/>
      <c r="BG493" s="139"/>
      <c r="BH493" s="150"/>
      <c r="BI493" s="129"/>
      <c r="BJ493" s="129"/>
      <c r="BK493" s="150"/>
      <c r="BN493" s="148"/>
      <c r="BO493" s="148"/>
      <c r="BP493" s="151"/>
      <c r="BV493" s="371"/>
      <c r="BW493" s="371"/>
      <c r="BX493" s="371"/>
      <c r="BY493" s="371"/>
      <c r="BZ493" s="371"/>
      <c r="CA493" s="371"/>
      <c r="CB493" s="371"/>
      <c r="CC493" s="150"/>
      <c r="CD493" s="150"/>
      <c r="CE493" s="150"/>
      <c r="CF493" s="150"/>
      <c r="CG493" s="150"/>
    </row>
    <row r="494" spans="1:85" s="143" customFormat="1" ht="42" customHeight="1">
      <c r="A494" s="126"/>
      <c r="B494" s="128"/>
      <c r="C494" s="128"/>
      <c r="D494" s="128"/>
      <c r="E494" s="129"/>
      <c r="F494" s="129"/>
      <c r="G494" s="129"/>
      <c r="H494" s="129"/>
      <c r="I494" s="129"/>
      <c r="J494" s="129"/>
      <c r="K494" s="129"/>
      <c r="L494" s="94"/>
      <c r="M494" s="94"/>
      <c r="N494" s="94"/>
      <c r="O494" s="94"/>
      <c r="P494" s="94"/>
      <c r="Q494" s="94"/>
      <c r="R494" s="94"/>
      <c r="S494" s="94"/>
      <c r="T494" s="98"/>
      <c r="U494" s="94"/>
      <c r="V494" s="98"/>
      <c r="W494" s="129"/>
      <c r="X494" s="129"/>
      <c r="Y494" s="128"/>
      <c r="Z494" s="133"/>
      <c r="AA494" s="133"/>
      <c r="AB494" s="133"/>
      <c r="AC494" s="133"/>
      <c r="AD494" s="133"/>
      <c r="AE494" s="380"/>
      <c r="AF494" s="133"/>
      <c r="AG494" s="133"/>
      <c r="AH494" s="133"/>
      <c r="AI494" s="133"/>
      <c r="AJ494" s="133"/>
      <c r="AK494" s="133"/>
      <c r="AL494" s="133"/>
      <c r="AM494" s="133"/>
      <c r="AN494" s="133"/>
      <c r="AO494" s="133"/>
      <c r="AP494" s="133"/>
      <c r="AQ494" s="129"/>
      <c r="AR494" s="129"/>
      <c r="AS494" s="135"/>
      <c r="AT494" s="135"/>
      <c r="AU494" s="135"/>
      <c r="AV494" s="137"/>
      <c r="AW494" s="138"/>
      <c r="AX494" s="135"/>
      <c r="AY494" s="135"/>
      <c r="AZ494" s="135"/>
      <c r="BA494" s="135"/>
      <c r="BB494" s="135"/>
      <c r="BC494" s="135"/>
      <c r="BD494" s="135"/>
      <c r="BE494" s="135"/>
      <c r="BF494" s="135"/>
      <c r="BG494" s="139"/>
      <c r="BH494" s="150"/>
      <c r="BI494" s="129"/>
      <c r="BJ494" s="129"/>
      <c r="BK494" s="150"/>
      <c r="BN494" s="148"/>
      <c r="BO494" s="148"/>
      <c r="BP494" s="151"/>
      <c r="BV494" s="371"/>
      <c r="BW494" s="371"/>
      <c r="BX494" s="371"/>
      <c r="BY494" s="371"/>
      <c r="BZ494" s="371"/>
      <c r="CA494" s="371"/>
      <c r="CB494" s="371"/>
      <c r="CC494" s="150"/>
      <c r="CD494" s="150"/>
      <c r="CE494" s="150"/>
      <c r="CF494" s="150"/>
      <c r="CG494" s="150"/>
    </row>
    <row r="495" spans="1:85" s="143" customFormat="1" ht="42" customHeight="1">
      <c r="A495" s="126"/>
      <c r="B495" s="128"/>
      <c r="C495" s="128"/>
      <c r="D495" s="128"/>
      <c r="E495" s="129"/>
      <c r="F495" s="129"/>
      <c r="G495" s="129"/>
      <c r="H495" s="129"/>
      <c r="I495" s="129"/>
      <c r="J495" s="129"/>
      <c r="K495" s="129"/>
      <c r="L495" s="94"/>
      <c r="M495" s="94"/>
      <c r="N495" s="94"/>
      <c r="O495" s="94"/>
      <c r="P495" s="94"/>
      <c r="Q495" s="94"/>
      <c r="R495" s="94"/>
      <c r="S495" s="94"/>
      <c r="T495" s="98"/>
      <c r="U495" s="94"/>
      <c r="V495" s="98"/>
      <c r="W495" s="129"/>
      <c r="X495" s="129"/>
      <c r="Y495" s="128"/>
      <c r="Z495" s="133"/>
      <c r="AA495" s="133"/>
      <c r="AB495" s="133"/>
      <c r="AC495" s="133"/>
      <c r="AD495" s="133"/>
      <c r="AE495" s="380"/>
      <c r="AF495" s="133"/>
      <c r="AG495" s="133"/>
      <c r="AH495" s="133"/>
      <c r="AI495" s="133"/>
      <c r="AJ495" s="133"/>
      <c r="AK495" s="133"/>
      <c r="AL495" s="133"/>
      <c r="AM495" s="133"/>
      <c r="AN495" s="133"/>
      <c r="AO495" s="133"/>
      <c r="AP495" s="133"/>
      <c r="AQ495" s="129"/>
      <c r="AR495" s="129"/>
      <c r="AS495" s="135"/>
      <c r="AT495" s="135"/>
      <c r="AU495" s="135"/>
      <c r="AV495" s="137"/>
      <c r="AW495" s="138"/>
      <c r="AX495" s="135"/>
      <c r="AY495" s="135"/>
      <c r="AZ495" s="135"/>
      <c r="BA495" s="135"/>
      <c r="BB495" s="135"/>
      <c r="BC495" s="135"/>
      <c r="BD495" s="135"/>
      <c r="BE495" s="135"/>
      <c r="BF495" s="135"/>
      <c r="BG495" s="139"/>
      <c r="BH495" s="150"/>
      <c r="BI495" s="129"/>
      <c r="BJ495" s="129"/>
      <c r="BK495" s="150"/>
      <c r="BN495" s="148"/>
      <c r="BO495" s="148"/>
      <c r="BP495" s="151"/>
      <c r="BV495" s="371"/>
      <c r="BW495" s="371"/>
      <c r="BX495" s="371"/>
      <c r="BY495" s="371"/>
      <c r="BZ495" s="371"/>
      <c r="CA495" s="371"/>
      <c r="CB495" s="371"/>
      <c r="CC495" s="150"/>
      <c r="CD495" s="150"/>
      <c r="CE495" s="150"/>
      <c r="CF495" s="150"/>
      <c r="CG495" s="150"/>
    </row>
    <row r="496" spans="1:85" s="143" customFormat="1" ht="42" customHeight="1">
      <c r="A496" s="126"/>
      <c r="B496" s="128"/>
      <c r="C496" s="128"/>
      <c r="D496" s="128"/>
      <c r="E496" s="129"/>
      <c r="F496" s="129"/>
      <c r="G496" s="129"/>
      <c r="H496" s="129"/>
      <c r="I496" s="129"/>
      <c r="J496" s="129"/>
      <c r="K496" s="129"/>
      <c r="L496" s="94"/>
      <c r="M496" s="94"/>
      <c r="N496" s="94"/>
      <c r="O496" s="94"/>
      <c r="P496" s="94"/>
      <c r="Q496" s="94"/>
      <c r="R496" s="94"/>
      <c r="S496" s="94"/>
      <c r="T496" s="98"/>
      <c r="U496" s="94"/>
      <c r="V496" s="98"/>
      <c r="W496" s="129"/>
      <c r="X496" s="129"/>
      <c r="Y496" s="128"/>
      <c r="Z496" s="133"/>
      <c r="AA496" s="133"/>
      <c r="AB496" s="133"/>
      <c r="AC496" s="133"/>
      <c r="AD496" s="133"/>
      <c r="AE496" s="380"/>
      <c r="AF496" s="133"/>
      <c r="AG496" s="133"/>
      <c r="AH496" s="133"/>
      <c r="AI496" s="133"/>
      <c r="AJ496" s="133"/>
      <c r="AK496" s="133"/>
      <c r="AL496" s="133"/>
      <c r="AM496" s="133"/>
      <c r="AN496" s="133"/>
      <c r="AO496" s="133"/>
      <c r="AP496" s="133"/>
      <c r="AQ496" s="129"/>
      <c r="AR496" s="129"/>
      <c r="AS496" s="135"/>
      <c r="AT496" s="135"/>
      <c r="AU496" s="135"/>
      <c r="AV496" s="137"/>
      <c r="AW496" s="138"/>
      <c r="AX496" s="135"/>
      <c r="AY496" s="135"/>
      <c r="AZ496" s="135"/>
      <c r="BA496" s="135"/>
      <c r="BB496" s="135"/>
      <c r="BC496" s="135"/>
      <c r="BD496" s="135"/>
      <c r="BE496" s="135"/>
      <c r="BF496" s="135"/>
      <c r="BG496" s="139"/>
      <c r="BH496" s="150"/>
      <c r="BI496" s="129"/>
      <c r="BJ496" s="129"/>
      <c r="BK496" s="150"/>
      <c r="BN496" s="148"/>
      <c r="BO496" s="148"/>
      <c r="BP496" s="151"/>
      <c r="BV496" s="371"/>
      <c r="BW496" s="371"/>
      <c r="BX496" s="371"/>
      <c r="BY496" s="371"/>
      <c r="BZ496" s="371"/>
      <c r="CA496" s="371"/>
      <c r="CB496" s="371"/>
      <c r="CC496" s="150"/>
      <c r="CD496" s="150"/>
      <c r="CE496" s="150"/>
      <c r="CF496" s="150"/>
      <c r="CG496" s="150"/>
    </row>
    <row r="497" spans="1:85" s="143" customFormat="1" ht="42" customHeight="1">
      <c r="A497" s="126"/>
      <c r="B497" s="128"/>
      <c r="C497" s="128"/>
      <c r="D497" s="128"/>
      <c r="E497" s="129"/>
      <c r="F497" s="129"/>
      <c r="G497" s="129"/>
      <c r="H497" s="130"/>
      <c r="I497" s="130"/>
      <c r="J497" s="130"/>
      <c r="K497" s="130"/>
      <c r="L497" s="94"/>
      <c r="M497" s="94"/>
      <c r="N497" s="94"/>
      <c r="O497" s="94"/>
      <c r="P497" s="94"/>
      <c r="Q497" s="94"/>
      <c r="R497" s="94"/>
      <c r="S497" s="94"/>
      <c r="T497" s="98"/>
      <c r="U497" s="129"/>
      <c r="V497" s="98"/>
      <c r="W497" s="129"/>
      <c r="X497" s="129"/>
      <c r="Y497" s="128"/>
      <c r="Z497" s="133"/>
      <c r="AA497" s="133"/>
      <c r="AB497" s="133"/>
      <c r="AC497" s="133"/>
      <c r="AD497" s="133"/>
      <c r="AE497" s="380"/>
      <c r="AF497" s="133"/>
      <c r="AG497" s="133"/>
      <c r="AH497" s="133"/>
      <c r="AI497" s="133"/>
      <c r="AJ497" s="133"/>
      <c r="AK497" s="133"/>
      <c r="AL497" s="133"/>
      <c r="AM497" s="133"/>
      <c r="AN497" s="133"/>
      <c r="AO497" s="133"/>
      <c r="AP497" s="133"/>
      <c r="AQ497" s="129"/>
      <c r="AR497" s="129"/>
      <c r="AS497" s="135"/>
      <c r="AT497" s="135"/>
      <c r="AU497" s="135"/>
      <c r="AV497" s="137"/>
      <c r="AW497" s="138"/>
      <c r="AX497" s="135"/>
      <c r="AY497" s="135"/>
      <c r="AZ497" s="135"/>
      <c r="BA497" s="135"/>
      <c r="BB497" s="135"/>
      <c r="BC497" s="135"/>
      <c r="BD497" s="135"/>
      <c r="BE497" s="135"/>
      <c r="BF497" s="135"/>
      <c r="BG497" s="139"/>
      <c r="BH497" s="150"/>
      <c r="BI497" s="129"/>
      <c r="BJ497" s="129"/>
      <c r="BK497" s="150"/>
      <c r="BN497" s="148"/>
      <c r="BO497" s="148"/>
      <c r="BP497" s="151"/>
      <c r="BV497" s="371"/>
      <c r="BW497" s="371"/>
      <c r="BX497" s="371"/>
      <c r="BY497" s="371"/>
      <c r="BZ497" s="371"/>
      <c r="CA497" s="371"/>
      <c r="CB497" s="371"/>
      <c r="CC497" s="150"/>
      <c r="CD497" s="150"/>
      <c r="CE497" s="150"/>
      <c r="CF497" s="150"/>
      <c r="CG497" s="150"/>
    </row>
    <row r="498" spans="1:85" s="143" customFormat="1" ht="42" customHeight="1">
      <c r="A498" s="126"/>
      <c r="B498" s="128"/>
      <c r="C498" s="128"/>
      <c r="D498" s="128"/>
      <c r="E498" s="129"/>
      <c r="F498" s="129"/>
      <c r="G498" s="129"/>
      <c r="H498" s="190"/>
      <c r="I498" s="190"/>
      <c r="J498" s="190"/>
      <c r="K498" s="190"/>
      <c r="L498" s="94"/>
      <c r="M498" s="94"/>
      <c r="N498" s="94"/>
      <c r="O498" s="94"/>
      <c r="P498" s="94"/>
      <c r="Q498" s="94"/>
      <c r="R498" s="94"/>
      <c r="S498" s="94"/>
      <c r="T498" s="98"/>
      <c r="U498" s="129"/>
      <c r="V498" s="98"/>
      <c r="W498" s="94"/>
      <c r="X498" s="129"/>
      <c r="Y498" s="128"/>
      <c r="Z498" s="133"/>
      <c r="AA498" s="133"/>
      <c r="AB498" s="133"/>
      <c r="AC498" s="133"/>
      <c r="AD498" s="133"/>
      <c r="AE498" s="380"/>
      <c r="AF498" s="133"/>
      <c r="AG498" s="133"/>
      <c r="AH498" s="133"/>
      <c r="AI498" s="133"/>
      <c r="AJ498" s="133"/>
      <c r="AK498" s="133"/>
      <c r="AL498" s="133"/>
      <c r="AM498" s="133"/>
      <c r="AN498" s="133"/>
      <c r="AO498" s="133"/>
      <c r="AP498" s="133"/>
      <c r="AQ498" s="129"/>
      <c r="AR498" s="129"/>
      <c r="AS498" s="135"/>
      <c r="AT498" s="135"/>
      <c r="AU498" s="135"/>
      <c r="AV498" s="137"/>
      <c r="AW498" s="138"/>
      <c r="AX498" s="135"/>
      <c r="AY498" s="135"/>
      <c r="AZ498" s="135"/>
      <c r="BA498" s="135"/>
      <c r="BB498" s="135"/>
      <c r="BC498" s="135"/>
      <c r="BD498" s="135"/>
      <c r="BE498" s="135"/>
      <c r="BF498" s="135"/>
      <c r="BG498" s="139"/>
      <c r="BH498" s="150"/>
      <c r="BI498" s="129"/>
      <c r="BJ498" s="129"/>
      <c r="BK498" s="150"/>
      <c r="BN498" s="148"/>
      <c r="BO498" s="148"/>
      <c r="BP498" s="151"/>
      <c r="BV498" s="371"/>
      <c r="BW498" s="371"/>
      <c r="BX498" s="371"/>
      <c r="BY498" s="371"/>
      <c r="BZ498" s="371"/>
      <c r="CA498" s="371"/>
      <c r="CB498" s="371"/>
      <c r="CC498" s="150"/>
      <c r="CD498" s="150"/>
      <c r="CE498" s="150"/>
      <c r="CF498" s="150"/>
      <c r="CG498" s="150"/>
    </row>
    <row r="499" spans="1:85" s="143" customFormat="1" ht="42" customHeight="1">
      <c r="A499" s="126"/>
      <c r="B499" s="128"/>
      <c r="C499" s="128"/>
      <c r="D499" s="128"/>
      <c r="E499" s="129"/>
      <c r="F499" s="129"/>
      <c r="G499" s="129"/>
      <c r="H499" s="129"/>
      <c r="I499" s="129"/>
      <c r="J499" s="129"/>
      <c r="K499" s="129"/>
      <c r="L499" s="94"/>
      <c r="M499" s="94"/>
      <c r="N499" s="94"/>
      <c r="O499" s="94"/>
      <c r="P499" s="94"/>
      <c r="Q499" s="94"/>
      <c r="R499" s="94"/>
      <c r="S499" s="94"/>
      <c r="T499" s="98"/>
      <c r="U499" s="94"/>
      <c r="V499" s="98"/>
      <c r="W499" s="129"/>
      <c r="X499" s="129"/>
      <c r="Y499" s="128"/>
      <c r="Z499" s="133"/>
      <c r="AA499" s="133"/>
      <c r="AB499" s="133"/>
      <c r="AC499" s="133"/>
      <c r="AD499" s="133"/>
      <c r="AE499" s="380"/>
      <c r="AF499" s="133"/>
      <c r="AG499" s="133"/>
      <c r="AH499" s="133"/>
      <c r="AI499" s="133"/>
      <c r="AJ499" s="133"/>
      <c r="AK499" s="133"/>
      <c r="AL499" s="133"/>
      <c r="AM499" s="133"/>
      <c r="AN499" s="133"/>
      <c r="AO499" s="133"/>
      <c r="AP499" s="133"/>
      <c r="AQ499" s="129"/>
      <c r="AR499" s="129"/>
      <c r="AS499" s="135"/>
      <c r="AT499" s="135"/>
      <c r="AU499" s="135"/>
      <c r="AV499" s="137"/>
      <c r="AW499" s="138"/>
      <c r="AX499" s="135"/>
      <c r="AY499" s="135"/>
      <c r="AZ499" s="135"/>
      <c r="BA499" s="135"/>
      <c r="BB499" s="135"/>
      <c r="BC499" s="135"/>
      <c r="BD499" s="135"/>
      <c r="BE499" s="135"/>
      <c r="BF499" s="135"/>
      <c r="BG499" s="139"/>
      <c r="BH499" s="150"/>
      <c r="BI499" s="129"/>
      <c r="BJ499" s="129"/>
      <c r="BK499" s="150"/>
      <c r="BN499" s="148"/>
      <c r="BO499" s="148"/>
      <c r="BP499" s="151"/>
      <c r="BV499" s="371"/>
      <c r="BW499" s="371"/>
      <c r="BX499" s="371"/>
      <c r="BY499" s="371"/>
      <c r="BZ499" s="371"/>
      <c r="CA499" s="371"/>
      <c r="CB499" s="371"/>
      <c r="CC499" s="150"/>
      <c r="CD499" s="150"/>
      <c r="CE499" s="150"/>
      <c r="CF499" s="150"/>
      <c r="CG499" s="150"/>
    </row>
    <row r="500" spans="1:85" s="143" customFormat="1" ht="42" customHeight="1">
      <c r="A500" s="126"/>
      <c r="B500" s="128"/>
      <c r="C500" s="128"/>
      <c r="D500" s="128"/>
      <c r="E500" s="129"/>
      <c r="F500" s="129"/>
      <c r="G500" s="129"/>
      <c r="H500" s="129"/>
      <c r="I500" s="129"/>
      <c r="J500" s="129"/>
      <c r="K500" s="129"/>
      <c r="L500" s="94"/>
      <c r="M500" s="94"/>
      <c r="N500" s="94"/>
      <c r="O500" s="94"/>
      <c r="P500" s="94"/>
      <c r="Q500" s="94"/>
      <c r="R500" s="94"/>
      <c r="S500" s="94"/>
      <c r="T500" s="98"/>
      <c r="U500" s="94"/>
      <c r="V500" s="98"/>
      <c r="W500" s="129"/>
      <c r="X500" s="129"/>
      <c r="Y500" s="128"/>
      <c r="Z500" s="133"/>
      <c r="AA500" s="133"/>
      <c r="AB500" s="133"/>
      <c r="AC500" s="133"/>
      <c r="AD500" s="133"/>
      <c r="AE500" s="380"/>
      <c r="AF500" s="133"/>
      <c r="AG500" s="133"/>
      <c r="AH500" s="133"/>
      <c r="AI500" s="133"/>
      <c r="AJ500" s="133"/>
      <c r="AK500" s="133"/>
      <c r="AL500" s="133"/>
      <c r="AM500" s="133"/>
      <c r="AN500" s="133"/>
      <c r="AO500" s="133"/>
      <c r="AP500" s="133"/>
      <c r="AQ500" s="129"/>
      <c r="AR500" s="129"/>
      <c r="AS500" s="135"/>
      <c r="AT500" s="135"/>
      <c r="AU500" s="135"/>
      <c r="AV500" s="137"/>
      <c r="AW500" s="138"/>
      <c r="AX500" s="135"/>
      <c r="AY500" s="135"/>
      <c r="AZ500" s="135"/>
      <c r="BA500" s="135"/>
      <c r="BB500" s="135"/>
      <c r="BC500" s="135"/>
      <c r="BD500" s="135"/>
      <c r="BE500" s="135"/>
      <c r="BF500" s="135"/>
      <c r="BG500" s="139"/>
      <c r="BH500" s="150"/>
      <c r="BI500" s="129"/>
      <c r="BJ500" s="129"/>
      <c r="BK500" s="150"/>
      <c r="BN500" s="148"/>
      <c r="BO500" s="148"/>
      <c r="BP500" s="151"/>
      <c r="BV500" s="371"/>
      <c r="BW500" s="371"/>
      <c r="BX500" s="371"/>
      <c r="BY500" s="371"/>
      <c r="BZ500" s="371"/>
      <c r="CA500" s="371"/>
      <c r="CB500" s="371"/>
      <c r="CC500" s="150"/>
      <c r="CD500" s="150"/>
      <c r="CE500" s="150"/>
      <c r="CF500" s="150"/>
      <c r="CG500" s="150"/>
    </row>
    <row r="501" spans="1:85" s="143" customFormat="1" ht="42" customHeight="1">
      <c r="A501" s="126"/>
      <c r="B501" s="128"/>
      <c r="C501" s="128"/>
      <c r="D501" s="128"/>
      <c r="E501" s="129"/>
      <c r="F501" s="129"/>
      <c r="G501" s="129"/>
      <c r="H501" s="129"/>
      <c r="I501" s="129"/>
      <c r="J501" s="129"/>
      <c r="K501" s="129"/>
      <c r="L501" s="94"/>
      <c r="M501" s="94"/>
      <c r="N501" s="94"/>
      <c r="O501" s="94"/>
      <c r="P501" s="94"/>
      <c r="Q501" s="94"/>
      <c r="R501" s="94"/>
      <c r="S501" s="94"/>
      <c r="T501" s="98"/>
      <c r="U501" s="129"/>
      <c r="V501" s="98"/>
      <c r="W501" s="129"/>
      <c r="X501" s="129"/>
      <c r="Y501" s="128"/>
      <c r="Z501" s="133"/>
      <c r="AA501" s="133"/>
      <c r="AB501" s="133"/>
      <c r="AC501" s="133"/>
      <c r="AD501" s="133"/>
      <c r="AE501" s="380"/>
      <c r="AF501" s="133"/>
      <c r="AG501" s="133"/>
      <c r="AH501" s="133"/>
      <c r="AI501" s="133"/>
      <c r="AJ501" s="133"/>
      <c r="AK501" s="133"/>
      <c r="AL501" s="133"/>
      <c r="AM501" s="133"/>
      <c r="AN501" s="133"/>
      <c r="AO501" s="133"/>
      <c r="AP501" s="133"/>
      <c r="AQ501" s="129"/>
      <c r="AR501" s="129"/>
      <c r="AS501" s="135"/>
      <c r="AT501" s="135"/>
      <c r="AU501" s="135"/>
      <c r="AV501" s="137"/>
      <c r="AW501" s="138"/>
      <c r="AX501" s="135"/>
      <c r="AY501" s="135"/>
      <c r="AZ501" s="135"/>
      <c r="BA501" s="135"/>
      <c r="BB501" s="135"/>
      <c r="BC501" s="135"/>
      <c r="BD501" s="135"/>
      <c r="BE501" s="135"/>
      <c r="BF501" s="135"/>
      <c r="BG501" s="139"/>
      <c r="BH501" s="150"/>
      <c r="BI501" s="129"/>
      <c r="BJ501" s="129"/>
      <c r="BK501" s="150"/>
      <c r="BN501" s="148"/>
      <c r="BO501" s="148"/>
      <c r="BP501" s="151"/>
      <c r="BV501" s="371"/>
      <c r="BW501" s="371"/>
      <c r="BX501" s="371"/>
      <c r="BY501" s="371"/>
      <c r="BZ501" s="371"/>
      <c r="CA501" s="371"/>
      <c r="CB501" s="371"/>
      <c r="CC501" s="150"/>
      <c r="CD501" s="150"/>
      <c r="CE501" s="150"/>
      <c r="CF501" s="150"/>
      <c r="CG501" s="150"/>
    </row>
    <row r="502" spans="1:85" s="143" customFormat="1" ht="33" customHeight="1">
      <c r="A502" s="126"/>
      <c r="B502" s="128"/>
      <c r="C502" s="128"/>
      <c r="D502" s="128"/>
      <c r="E502" s="129"/>
      <c r="F502" s="129"/>
      <c r="G502" s="129"/>
      <c r="H502" s="130"/>
      <c r="I502" s="130"/>
      <c r="J502" s="130"/>
      <c r="K502" s="130"/>
      <c r="L502" s="94"/>
      <c r="M502" s="94"/>
      <c r="N502" s="94"/>
      <c r="O502" s="94"/>
      <c r="P502" s="94"/>
      <c r="Q502" s="94"/>
      <c r="R502" s="94"/>
      <c r="S502" s="94"/>
      <c r="T502" s="98"/>
      <c r="U502" s="129"/>
      <c r="V502" s="98"/>
      <c r="W502" s="129"/>
      <c r="X502" s="129"/>
      <c r="Y502" s="128"/>
      <c r="Z502" s="133"/>
      <c r="AA502" s="133"/>
      <c r="AB502" s="133"/>
      <c r="AC502" s="133"/>
      <c r="AD502" s="133"/>
      <c r="AE502" s="380"/>
      <c r="AF502" s="133"/>
      <c r="AG502" s="133"/>
      <c r="AH502" s="133"/>
      <c r="AI502" s="133"/>
      <c r="AJ502" s="133"/>
      <c r="AK502" s="133"/>
      <c r="AL502" s="133"/>
      <c r="AM502" s="133"/>
      <c r="AN502" s="133"/>
      <c r="AO502" s="133"/>
      <c r="AP502" s="133"/>
      <c r="AQ502" s="129"/>
      <c r="AR502" s="129"/>
      <c r="AS502" s="135"/>
      <c r="AT502" s="135"/>
      <c r="AU502" s="135"/>
      <c r="AV502" s="137"/>
      <c r="AW502" s="138"/>
      <c r="AX502" s="135"/>
      <c r="AY502" s="135"/>
      <c r="AZ502" s="135"/>
      <c r="BA502" s="135"/>
      <c r="BB502" s="135"/>
      <c r="BC502" s="135"/>
      <c r="BD502" s="135"/>
      <c r="BE502" s="135"/>
      <c r="BF502" s="135"/>
      <c r="BG502" s="139"/>
      <c r="BH502" s="150"/>
      <c r="BI502" s="129"/>
      <c r="BJ502" s="129"/>
      <c r="BK502" s="150"/>
      <c r="BN502" s="148"/>
      <c r="BO502" s="148"/>
      <c r="BP502" s="151"/>
      <c r="BV502" s="371"/>
      <c r="BW502" s="371"/>
      <c r="BX502" s="371"/>
      <c r="BY502" s="371"/>
      <c r="BZ502" s="371"/>
      <c r="CA502" s="371"/>
      <c r="CB502" s="371"/>
      <c r="CC502" s="150"/>
      <c r="CD502" s="150"/>
      <c r="CE502" s="150"/>
      <c r="CF502" s="150"/>
      <c r="CG502" s="150"/>
    </row>
    <row r="503" spans="1:85" s="143" customFormat="1" ht="42" customHeight="1">
      <c r="A503" s="126"/>
      <c r="B503" s="128"/>
      <c r="C503" s="128"/>
      <c r="D503" s="128"/>
      <c r="E503" s="129"/>
      <c r="F503" s="129"/>
      <c r="G503" s="129"/>
      <c r="H503" s="129"/>
      <c r="I503" s="129"/>
      <c r="J503" s="129"/>
      <c r="K503" s="129"/>
      <c r="L503" s="94"/>
      <c r="M503" s="94"/>
      <c r="N503" s="94"/>
      <c r="O503" s="94"/>
      <c r="P503" s="94"/>
      <c r="Q503" s="94"/>
      <c r="R503" s="94"/>
      <c r="S503" s="94"/>
      <c r="T503" s="98"/>
      <c r="U503" s="94"/>
      <c r="V503" s="98"/>
      <c r="W503" s="129"/>
      <c r="X503" s="129"/>
      <c r="Y503" s="128"/>
      <c r="Z503" s="133"/>
      <c r="AA503" s="133"/>
      <c r="AB503" s="133"/>
      <c r="AC503" s="133"/>
      <c r="AD503" s="133"/>
      <c r="AE503" s="380"/>
      <c r="AF503" s="133"/>
      <c r="AG503" s="133"/>
      <c r="AH503" s="133"/>
      <c r="AI503" s="133"/>
      <c r="AJ503" s="133"/>
      <c r="AK503" s="133"/>
      <c r="AL503" s="133"/>
      <c r="AM503" s="133"/>
      <c r="AN503" s="133"/>
      <c r="AO503" s="133"/>
      <c r="AP503" s="133"/>
      <c r="AQ503" s="129"/>
      <c r="AR503" s="129"/>
      <c r="AS503" s="135"/>
      <c r="AT503" s="135"/>
      <c r="AU503" s="135"/>
      <c r="AV503" s="137"/>
      <c r="AW503" s="138"/>
      <c r="AX503" s="135"/>
      <c r="AY503" s="135"/>
      <c r="AZ503" s="135"/>
      <c r="BA503" s="135"/>
      <c r="BB503" s="135"/>
      <c r="BC503" s="135"/>
      <c r="BD503" s="135"/>
      <c r="BE503" s="135"/>
      <c r="BF503" s="135"/>
      <c r="BG503" s="139"/>
      <c r="BH503" s="150"/>
      <c r="BI503" s="129"/>
      <c r="BJ503" s="129"/>
      <c r="BK503" s="150"/>
      <c r="BN503" s="148"/>
      <c r="BO503" s="148"/>
      <c r="BP503" s="151"/>
      <c r="BV503" s="371"/>
      <c r="BW503" s="371"/>
      <c r="BX503" s="371"/>
      <c r="BY503" s="371"/>
      <c r="BZ503" s="371"/>
      <c r="CA503" s="371"/>
      <c r="CB503" s="371"/>
      <c r="CC503" s="150"/>
      <c r="CD503" s="150"/>
      <c r="CE503" s="150"/>
      <c r="CF503" s="150"/>
      <c r="CG503" s="150"/>
    </row>
    <row r="504" spans="1:85" s="143" customFormat="1" ht="42" customHeight="1">
      <c r="A504" s="126"/>
      <c r="B504" s="128"/>
      <c r="C504" s="128"/>
      <c r="D504" s="128"/>
      <c r="E504" s="129"/>
      <c r="F504" s="129"/>
      <c r="G504" s="129"/>
      <c r="H504" s="130"/>
      <c r="I504" s="130"/>
      <c r="J504" s="130"/>
      <c r="K504" s="130"/>
      <c r="L504" s="94"/>
      <c r="M504" s="94"/>
      <c r="N504" s="94"/>
      <c r="O504" s="94"/>
      <c r="P504" s="94"/>
      <c r="Q504" s="94"/>
      <c r="R504" s="94"/>
      <c r="S504" s="94"/>
      <c r="T504" s="98"/>
      <c r="U504" s="94"/>
      <c r="V504" s="98"/>
      <c r="W504" s="129"/>
      <c r="X504" s="129"/>
      <c r="Y504" s="128"/>
      <c r="Z504" s="133"/>
      <c r="AA504" s="133"/>
      <c r="AB504" s="133"/>
      <c r="AC504" s="133"/>
      <c r="AD504" s="133"/>
      <c r="AE504" s="380"/>
      <c r="AF504" s="133"/>
      <c r="AG504" s="133"/>
      <c r="AH504" s="133"/>
      <c r="AI504" s="133"/>
      <c r="AJ504" s="133"/>
      <c r="AK504" s="133"/>
      <c r="AL504" s="133"/>
      <c r="AM504" s="133"/>
      <c r="AN504" s="133"/>
      <c r="AO504" s="133"/>
      <c r="AP504" s="133"/>
      <c r="AQ504" s="129"/>
      <c r="AR504" s="129"/>
      <c r="AS504" s="135"/>
      <c r="AT504" s="135"/>
      <c r="AU504" s="135"/>
      <c r="AV504" s="137"/>
      <c r="AW504" s="138"/>
      <c r="AX504" s="135"/>
      <c r="AY504" s="135"/>
      <c r="AZ504" s="135"/>
      <c r="BA504" s="135"/>
      <c r="BB504" s="135"/>
      <c r="BC504" s="135"/>
      <c r="BD504" s="135"/>
      <c r="BE504" s="135"/>
      <c r="BF504" s="135"/>
      <c r="BG504" s="139"/>
      <c r="BH504" s="150"/>
      <c r="BI504" s="129"/>
      <c r="BJ504" s="129"/>
      <c r="BK504" s="150"/>
      <c r="BN504" s="148"/>
      <c r="BO504" s="148"/>
      <c r="BP504" s="151"/>
      <c r="BV504" s="371"/>
      <c r="BW504" s="371"/>
      <c r="BX504" s="371"/>
      <c r="BY504" s="371"/>
      <c r="BZ504" s="371"/>
      <c r="CA504" s="371"/>
      <c r="CB504" s="371"/>
      <c r="CC504" s="150"/>
      <c r="CD504" s="150"/>
      <c r="CE504" s="150"/>
      <c r="CF504" s="150"/>
      <c r="CG504" s="150"/>
    </row>
    <row r="505" spans="1:85" s="143" customFormat="1" ht="42" customHeight="1">
      <c r="A505" s="126"/>
      <c r="B505" s="128"/>
      <c r="C505" s="128"/>
      <c r="D505" s="128"/>
      <c r="E505" s="129"/>
      <c r="F505" s="129"/>
      <c r="G505" s="129"/>
      <c r="H505" s="130"/>
      <c r="I505" s="130"/>
      <c r="J505" s="130"/>
      <c r="K505" s="130"/>
      <c r="L505" s="94"/>
      <c r="M505" s="94"/>
      <c r="N505" s="94"/>
      <c r="O505" s="94"/>
      <c r="P505" s="94"/>
      <c r="Q505" s="94"/>
      <c r="R505" s="94"/>
      <c r="S505" s="94"/>
      <c r="T505" s="98"/>
      <c r="U505" s="129"/>
      <c r="V505" s="98"/>
      <c r="W505" s="129"/>
      <c r="X505" s="129"/>
      <c r="Y505" s="128"/>
      <c r="Z505" s="133"/>
      <c r="AA505" s="133"/>
      <c r="AB505" s="133"/>
      <c r="AC505" s="133"/>
      <c r="AD505" s="133"/>
      <c r="AE505" s="380"/>
      <c r="AF505" s="133"/>
      <c r="AG505" s="133"/>
      <c r="AH505" s="133"/>
      <c r="AI505" s="133"/>
      <c r="AJ505" s="133"/>
      <c r="AK505" s="133"/>
      <c r="AL505" s="133"/>
      <c r="AM505" s="133"/>
      <c r="AN505" s="133"/>
      <c r="AO505" s="133"/>
      <c r="AP505" s="133"/>
      <c r="AQ505" s="129"/>
      <c r="AR505" s="129"/>
      <c r="AS505" s="135"/>
      <c r="AT505" s="135"/>
      <c r="AU505" s="135"/>
      <c r="AV505" s="137"/>
      <c r="AW505" s="138"/>
      <c r="AX505" s="135"/>
      <c r="AY505" s="135"/>
      <c r="AZ505" s="135"/>
      <c r="BA505" s="135"/>
      <c r="BB505" s="135"/>
      <c r="BC505" s="135"/>
      <c r="BD505" s="135"/>
      <c r="BE505" s="135"/>
      <c r="BF505" s="135"/>
      <c r="BG505" s="139"/>
      <c r="BH505" s="150"/>
      <c r="BI505" s="129"/>
      <c r="BJ505" s="129"/>
      <c r="BK505" s="150"/>
      <c r="BN505" s="148"/>
      <c r="BO505" s="148"/>
      <c r="BP505" s="151"/>
      <c r="BV505" s="371"/>
      <c r="BW505" s="371"/>
      <c r="BX505" s="371"/>
      <c r="BY505" s="371"/>
      <c r="BZ505" s="371"/>
      <c r="CA505" s="371"/>
      <c r="CB505" s="371"/>
      <c r="CC505" s="150"/>
      <c r="CD505" s="150"/>
      <c r="CE505" s="150"/>
      <c r="CF505" s="150"/>
      <c r="CG505" s="150"/>
    </row>
    <row r="506" spans="1:85" s="143" customFormat="1" ht="42" customHeight="1">
      <c r="A506" s="126"/>
      <c r="B506" s="128"/>
      <c r="C506" s="128"/>
      <c r="D506" s="128"/>
      <c r="E506" s="129"/>
      <c r="F506" s="129"/>
      <c r="G506" s="129"/>
      <c r="H506" s="129"/>
      <c r="I506" s="129"/>
      <c r="J506" s="129"/>
      <c r="K506" s="129"/>
      <c r="L506" s="94"/>
      <c r="M506" s="94"/>
      <c r="N506" s="94"/>
      <c r="O506" s="94"/>
      <c r="P506" s="94"/>
      <c r="Q506" s="94"/>
      <c r="R506" s="94"/>
      <c r="S506" s="94"/>
      <c r="T506" s="98"/>
      <c r="U506" s="94"/>
      <c r="V506" s="98"/>
      <c r="W506" s="129"/>
      <c r="X506" s="129"/>
      <c r="Y506" s="128"/>
      <c r="Z506" s="133"/>
      <c r="AA506" s="133"/>
      <c r="AB506" s="133"/>
      <c r="AC506" s="133"/>
      <c r="AD506" s="133"/>
      <c r="AE506" s="380"/>
      <c r="AF506" s="133"/>
      <c r="AG506" s="133"/>
      <c r="AH506" s="133"/>
      <c r="AI506" s="133"/>
      <c r="AJ506" s="133"/>
      <c r="AK506" s="133"/>
      <c r="AL506" s="133"/>
      <c r="AM506" s="133"/>
      <c r="AN506" s="133"/>
      <c r="AO506" s="133"/>
      <c r="AP506" s="133"/>
      <c r="AQ506" s="129"/>
      <c r="AR506" s="129"/>
      <c r="AS506" s="135"/>
      <c r="AT506" s="135"/>
      <c r="AU506" s="135"/>
      <c r="AV506" s="137"/>
      <c r="AW506" s="138"/>
      <c r="AX506" s="135"/>
      <c r="AY506" s="135"/>
      <c r="AZ506" s="135"/>
      <c r="BA506" s="135"/>
      <c r="BB506" s="135"/>
      <c r="BC506" s="135"/>
      <c r="BD506" s="135"/>
      <c r="BE506" s="135"/>
      <c r="BF506" s="135"/>
      <c r="BG506" s="139"/>
      <c r="BH506" s="150"/>
      <c r="BI506" s="129"/>
      <c r="BJ506" s="129"/>
      <c r="BK506" s="150"/>
      <c r="BN506" s="148"/>
      <c r="BO506" s="148"/>
      <c r="BP506" s="151"/>
      <c r="BV506" s="371"/>
      <c r="BW506" s="371"/>
      <c r="BX506" s="371"/>
      <c r="BY506" s="371"/>
      <c r="BZ506" s="371"/>
      <c r="CA506" s="371"/>
      <c r="CB506" s="371"/>
      <c r="CC506" s="150"/>
      <c r="CD506" s="150"/>
      <c r="CE506" s="150"/>
      <c r="CF506" s="150"/>
      <c r="CG506" s="150"/>
    </row>
    <row r="507" spans="1:85" s="143" customFormat="1" ht="42" customHeight="1">
      <c r="A507" s="126"/>
      <c r="B507" s="128"/>
      <c r="C507" s="128"/>
      <c r="D507" s="128"/>
      <c r="E507" s="129"/>
      <c r="F507" s="129"/>
      <c r="G507" s="129"/>
      <c r="H507" s="129"/>
      <c r="I507" s="129"/>
      <c r="J507" s="129"/>
      <c r="K507" s="129"/>
      <c r="L507" s="94"/>
      <c r="M507" s="94"/>
      <c r="N507" s="94"/>
      <c r="O507" s="94"/>
      <c r="P507" s="94"/>
      <c r="Q507" s="94"/>
      <c r="R507" s="94"/>
      <c r="S507" s="94"/>
      <c r="T507" s="98"/>
      <c r="U507" s="94"/>
      <c r="V507" s="98"/>
      <c r="W507" s="129"/>
      <c r="X507" s="129"/>
      <c r="Y507" s="128"/>
      <c r="Z507" s="133"/>
      <c r="AA507" s="133"/>
      <c r="AB507" s="133"/>
      <c r="AC507" s="133"/>
      <c r="AD507" s="133"/>
      <c r="AE507" s="380"/>
      <c r="AF507" s="133"/>
      <c r="AG507" s="133"/>
      <c r="AH507" s="133"/>
      <c r="AI507" s="133"/>
      <c r="AJ507" s="133"/>
      <c r="AK507" s="133"/>
      <c r="AL507" s="133"/>
      <c r="AM507" s="133"/>
      <c r="AN507" s="133"/>
      <c r="AO507" s="133"/>
      <c r="AP507" s="133"/>
      <c r="AQ507" s="129"/>
      <c r="AR507" s="129"/>
      <c r="AS507" s="135"/>
      <c r="AT507" s="135"/>
      <c r="AU507" s="135"/>
      <c r="AV507" s="137"/>
      <c r="AW507" s="138"/>
      <c r="AX507" s="135"/>
      <c r="AY507" s="135"/>
      <c r="AZ507" s="135"/>
      <c r="BA507" s="135"/>
      <c r="BB507" s="135"/>
      <c r="BC507" s="135"/>
      <c r="BD507" s="135"/>
      <c r="BE507" s="135"/>
      <c r="BF507" s="135"/>
      <c r="BG507" s="139"/>
      <c r="BH507" s="150"/>
      <c r="BI507" s="129"/>
      <c r="BJ507" s="129"/>
      <c r="BK507" s="150"/>
      <c r="BN507" s="148"/>
      <c r="BO507" s="148"/>
      <c r="BP507" s="151"/>
      <c r="BV507" s="371"/>
      <c r="BW507" s="371"/>
      <c r="BX507" s="371"/>
      <c r="BY507" s="371"/>
      <c r="BZ507" s="371"/>
      <c r="CA507" s="371"/>
      <c r="CB507" s="371"/>
      <c r="CC507" s="150"/>
      <c r="CD507" s="150"/>
      <c r="CE507" s="150"/>
      <c r="CF507" s="150"/>
      <c r="CG507" s="150"/>
    </row>
    <row r="508" spans="1:85" s="143" customFormat="1" ht="42" customHeight="1">
      <c r="A508" s="126"/>
      <c r="B508" s="128"/>
      <c r="C508" s="128"/>
      <c r="D508" s="128"/>
      <c r="E508" s="129"/>
      <c r="F508" s="129"/>
      <c r="G508" s="129"/>
      <c r="H508" s="129"/>
      <c r="I508" s="129"/>
      <c r="J508" s="129"/>
      <c r="K508" s="129"/>
      <c r="L508" s="94"/>
      <c r="M508" s="94"/>
      <c r="N508" s="94"/>
      <c r="O508" s="94"/>
      <c r="P508" s="94"/>
      <c r="Q508" s="94"/>
      <c r="R508" s="94"/>
      <c r="S508" s="94"/>
      <c r="T508" s="98"/>
      <c r="U508" s="129"/>
      <c r="V508" s="98"/>
      <c r="W508" s="129"/>
      <c r="X508" s="129"/>
      <c r="Y508" s="128"/>
      <c r="Z508" s="133"/>
      <c r="AA508" s="133"/>
      <c r="AB508" s="133"/>
      <c r="AC508" s="133"/>
      <c r="AD508" s="133"/>
      <c r="AE508" s="380"/>
      <c r="AF508" s="133"/>
      <c r="AG508" s="133"/>
      <c r="AH508" s="133"/>
      <c r="AI508" s="133"/>
      <c r="AJ508" s="133"/>
      <c r="AK508" s="133"/>
      <c r="AL508" s="133"/>
      <c r="AM508" s="133"/>
      <c r="AN508" s="133"/>
      <c r="AO508" s="133"/>
      <c r="AP508" s="133"/>
      <c r="AQ508" s="129"/>
      <c r="AR508" s="129"/>
      <c r="AS508" s="135"/>
      <c r="AT508" s="135"/>
      <c r="AU508" s="135"/>
      <c r="AV508" s="137"/>
      <c r="AW508" s="138"/>
      <c r="AX508" s="135"/>
      <c r="AY508" s="135"/>
      <c r="AZ508" s="135"/>
      <c r="BA508" s="135"/>
      <c r="BB508" s="135"/>
      <c r="BC508" s="135"/>
      <c r="BD508" s="135"/>
      <c r="BE508" s="135"/>
      <c r="BF508" s="135"/>
      <c r="BH508" s="150"/>
      <c r="BI508" s="129"/>
      <c r="BJ508" s="129"/>
      <c r="BK508" s="150"/>
      <c r="BN508" s="148"/>
      <c r="BO508" s="148"/>
      <c r="BP508" s="151"/>
      <c r="BV508" s="371"/>
      <c r="BW508" s="371"/>
      <c r="BX508" s="371"/>
      <c r="BY508" s="371"/>
      <c r="BZ508" s="371"/>
      <c r="CA508" s="371"/>
      <c r="CB508" s="371"/>
      <c r="CC508" s="150"/>
      <c r="CD508" s="150"/>
      <c r="CE508" s="150"/>
      <c r="CF508" s="150"/>
      <c r="CG508" s="150"/>
    </row>
    <row r="509" spans="1:85" s="143" customFormat="1" ht="42" customHeight="1">
      <c r="A509" s="126"/>
      <c r="B509" s="128"/>
      <c r="C509" s="128"/>
      <c r="D509" s="128"/>
      <c r="E509" s="129"/>
      <c r="F509" s="129"/>
      <c r="G509" s="129"/>
      <c r="H509" s="130"/>
      <c r="I509" s="130"/>
      <c r="J509" s="130"/>
      <c r="K509" s="130"/>
      <c r="L509" s="94"/>
      <c r="M509" s="94"/>
      <c r="N509" s="94"/>
      <c r="O509" s="94"/>
      <c r="P509" s="94"/>
      <c r="Q509" s="94"/>
      <c r="R509" s="94"/>
      <c r="S509" s="94"/>
      <c r="T509" s="98"/>
      <c r="U509" s="129"/>
      <c r="V509" s="98"/>
      <c r="W509" s="129"/>
      <c r="X509" s="129"/>
      <c r="Y509" s="128"/>
      <c r="Z509" s="133"/>
      <c r="AA509" s="133"/>
      <c r="AB509" s="133"/>
      <c r="AC509" s="133"/>
      <c r="AD509" s="133"/>
      <c r="AE509" s="380"/>
      <c r="AF509" s="133"/>
      <c r="AG509" s="133"/>
      <c r="AH509" s="133"/>
      <c r="AI509" s="133"/>
      <c r="AJ509" s="133"/>
      <c r="AK509" s="133"/>
      <c r="AL509" s="133"/>
      <c r="AM509" s="133"/>
      <c r="AN509" s="133"/>
      <c r="AO509" s="133"/>
      <c r="AP509" s="133"/>
      <c r="AQ509" s="129"/>
      <c r="AR509" s="129"/>
      <c r="AS509" s="135"/>
      <c r="AT509" s="135"/>
      <c r="AU509" s="135"/>
      <c r="AV509" s="137"/>
      <c r="AW509" s="138"/>
      <c r="AX509" s="135"/>
      <c r="AY509" s="135"/>
      <c r="AZ509" s="135"/>
      <c r="BA509" s="135"/>
      <c r="BB509" s="135"/>
      <c r="BC509" s="135"/>
      <c r="BD509" s="135"/>
      <c r="BE509" s="135"/>
      <c r="BF509" s="135"/>
      <c r="BH509" s="150"/>
      <c r="BI509" s="129"/>
      <c r="BJ509" s="129"/>
      <c r="BK509" s="150"/>
      <c r="BN509" s="148"/>
      <c r="BO509" s="148"/>
      <c r="BP509" s="151"/>
      <c r="BV509" s="371"/>
      <c r="BW509" s="371"/>
      <c r="BX509" s="371"/>
      <c r="BY509" s="371"/>
      <c r="BZ509" s="371"/>
      <c r="CA509" s="371"/>
      <c r="CB509" s="371"/>
      <c r="CC509" s="150"/>
      <c r="CD509" s="150"/>
      <c r="CE509" s="150"/>
      <c r="CF509" s="150"/>
      <c r="CG509" s="150"/>
    </row>
    <row r="510" spans="1:85" s="143" customFormat="1" ht="42" customHeight="1">
      <c r="A510" s="126"/>
      <c r="B510" s="128"/>
      <c r="C510" s="128"/>
      <c r="D510" s="128"/>
      <c r="E510" s="129"/>
      <c r="F510" s="129"/>
      <c r="G510" s="129"/>
      <c r="H510" s="129"/>
      <c r="I510" s="129"/>
      <c r="J510" s="129"/>
      <c r="K510" s="129"/>
      <c r="L510" s="94"/>
      <c r="M510" s="94"/>
      <c r="N510" s="94"/>
      <c r="O510" s="94"/>
      <c r="P510" s="94"/>
      <c r="Q510" s="94"/>
      <c r="R510" s="94"/>
      <c r="S510" s="94"/>
      <c r="T510" s="98"/>
      <c r="U510" s="94"/>
      <c r="V510" s="98"/>
      <c r="W510" s="129"/>
      <c r="X510" s="129"/>
      <c r="Y510" s="128"/>
      <c r="Z510" s="133"/>
      <c r="AA510" s="133"/>
      <c r="AB510" s="133"/>
      <c r="AC510" s="133"/>
      <c r="AD510" s="133"/>
      <c r="AE510" s="380"/>
      <c r="AF510" s="133"/>
      <c r="AG510" s="133"/>
      <c r="AH510" s="133"/>
      <c r="AI510" s="133"/>
      <c r="AJ510" s="133"/>
      <c r="AK510" s="133"/>
      <c r="AL510" s="133"/>
      <c r="AM510" s="133"/>
      <c r="AN510" s="133"/>
      <c r="AO510" s="133"/>
      <c r="AP510" s="133"/>
      <c r="AQ510" s="129"/>
      <c r="AR510" s="129"/>
      <c r="AS510" s="135"/>
      <c r="AT510" s="135"/>
      <c r="AU510" s="135"/>
      <c r="AV510" s="137"/>
      <c r="AW510" s="138"/>
      <c r="AX510" s="135"/>
      <c r="AY510" s="135"/>
      <c r="AZ510" s="135"/>
      <c r="BA510" s="135"/>
      <c r="BB510" s="135"/>
      <c r="BC510" s="135"/>
      <c r="BD510" s="135"/>
      <c r="BE510" s="135"/>
      <c r="BF510" s="135"/>
      <c r="BH510" s="150"/>
      <c r="BI510" s="129"/>
      <c r="BJ510" s="129"/>
      <c r="BK510" s="150"/>
      <c r="BN510" s="148"/>
      <c r="BO510" s="148"/>
      <c r="BP510" s="151"/>
      <c r="BV510" s="371"/>
      <c r="BW510" s="371"/>
      <c r="BX510" s="371"/>
      <c r="BY510" s="371"/>
      <c r="BZ510" s="371"/>
      <c r="CA510" s="371"/>
      <c r="CB510" s="371"/>
      <c r="CC510" s="150"/>
      <c r="CD510" s="150"/>
      <c r="CE510" s="150"/>
      <c r="CF510" s="150"/>
      <c r="CG510" s="150"/>
    </row>
    <row r="511" spans="1:85" s="143" customFormat="1" ht="42" customHeight="1">
      <c r="A511" s="126"/>
      <c r="B511" s="128"/>
      <c r="C511" s="128"/>
      <c r="D511" s="128"/>
      <c r="E511" s="129"/>
      <c r="F511" s="129"/>
      <c r="G511" s="129"/>
      <c r="H511" s="130"/>
      <c r="I511" s="130"/>
      <c r="J511" s="130"/>
      <c r="K511" s="130"/>
      <c r="L511" s="94"/>
      <c r="M511" s="94"/>
      <c r="N511" s="94"/>
      <c r="O511" s="94"/>
      <c r="P511" s="94"/>
      <c r="Q511" s="94"/>
      <c r="R511" s="94"/>
      <c r="S511" s="94"/>
      <c r="T511" s="98"/>
      <c r="U511" s="94"/>
      <c r="V511" s="98"/>
      <c r="W511" s="129"/>
      <c r="X511" s="129"/>
      <c r="Y511" s="128"/>
      <c r="Z511" s="133"/>
      <c r="AA511" s="133"/>
      <c r="AB511" s="133"/>
      <c r="AC511" s="133"/>
      <c r="AD511" s="133"/>
      <c r="AE511" s="380"/>
      <c r="AF511" s="133"/>
      <c r="AG511" s="133"/>
      <c r="AH511" s="133"/>
      <c r="AI511" s="133"/>
      <c r="AJ511" s="133"/>
      <c r="AK511" s="133"/>
      <c r="AL511" s="133"/>
      <c r="AM511" s="133"/>
      <c r="AN511" s="133"/>
      <c r="AO511" s="133"/>
      <c r="AP511" s="133"/>
      <c r="AQ511" s="129"/>
      <c r="AR511" s="129"/>
      <c r="AS511" s="135"/>
      <c r="AT511" s="135"/>
      <c r="AU511" s="135"/>
      <c r="AV511" s="137"/>
      <c r="AW511" s="138"/>
      <c r="AX511" s="135"/>
      <c r="AY511" s="135"/>
      <c r="AZ511" s="135"/>
      <c r="BA511" s="135"/>
      <c r="BB511" s="135"/>
      <c r="BC511" s="135"/>
      <c r="BD511" s="135"/>
      <c r="BE511" s="135"/>
      <c r="BF511" s="135"/>
      <c r="BH511" s="150"/>
      <c r="BI511" s="129"/>
      <c r="BJ511" s="129"/>
      <c r="BK511" s="150"/>
      <c r="BN511" s="148"/>
      <c r="BO511" s="148"/>
      <c r="BP511" s="151"/>
      <c r="BV511" s="371"/>
      <c r="BW511" s="371"/>
      <c r="BX511" s="371"/>
      <c r="BY511" s="371"/>
      <c r="BZ511" s="371"/>
      <c r="CA511" s="371"/>
      <c r="CB511" s="371"/>
      <c r="CC511" s="150"/>
      <c r="CD511" s="150"/>
      <c r="CE511" s="150"/>
      <c r="CF511" s="150"/>
      <c r="CG511" s="150"/>
    </row>
    <row r="512" spans="1:85" s="143" customFormat="1" ht="42" customHeight="1">
      <c r="A512" s="126"/>
      <c r="B512" s="128"/>
      <c r="C512" s="128"/>
      <c r="D512" s="128"/>
      <c r="E512" s="129"/>
      <c r="F512" s="129"/>
      <c r="G512" s="129"/>
      <c r="H512" s="129"/>
      <c r="I512" s="129"/>
      <c r="J512" s="129"/>
      <c r="K512" s="129"/>
      <c r="L512" s="94"/>
      <c r="M512" s="94"/>
      <c r="N512" s="94"/>
      <c r="O512" s="94"/>
      <c r="P512" s="94"/>
      <c r="Q512" s="94"/>
      <c r="R512" s="94"/>
      <c r="S512" s="94"/>
      <c r="T512" s="98"/>
      <c r="U512" s="94"/>
      <c r="V512" s="98"/>
      <c r="W512" s="129"/>
      <c r="X512" s="129"/>
      <c r="Y512" s="128"/>
      <c r="Z512" s="133"/>
      <c r="AA512" s="133"/>
      <c r="AB512" s="133"/>
      <c r="AC512" s="133"/>
      <c r="AD512" s="133"/>
      <c r="AE512" s="380"/>
      <c r="AF512" s="133"/>
      <c r="AG512" s="133"/>
      <c r="AH512" s="133"/>
      <c r="AI512" s="133"/>
      <c r="AJ512" s="133"/>
      <c r="AK512" s="133"/>
      <c r="AL512" s="133"/>
      <c r="AM512" s="133"/>
      <c r="AN512" s="133"/>
      <c r="AO512" s="133"/>
      <c r="AP512" s="133"/>
      <c r="AQ512" s="129"/>
      <c r="AR512" s="129"/>
      <c r="AS512" s="135"/>
      <c r="AT512" s="135"/>
      <c r="AU512" s="135"/>
      <c r="AV512" s="137"/>
      <c r="AW512" s="138"/>
      <c r="AX512" s="135"/>
      <c r="AY512" s="135"/>
      <c r="AZ512" s="135"/>
      <c r="BA512" s="135"/>
      <c r="BB512" s="135"/>
      <c r="BC512" s="135"/>
      <c r="BD512" s="135"/>
      <c r="BE512" s="135"/>
      <c r="BF512" s="135"/>
      <c r="BH512" s="150"/>
      <c r="BI512" s="129"/>
      <c r="BJ512" s="129"/>
      <c r="BK512" s="150"/>
      <c r="BN512" s="148"/>
      <c r="BO512" s="148"/>
      <c r="BP512" s="151"/>
      <c r="BV512" s="371"/>
      <c r="BW512" s="371"/>
      <c r="BX512" s="371"/>
      <c r="BY512" s="371"/>
      <c r="BZ512" s="371"/>
      <c r="CA512" s="371"/>
      <c r="CB512" s="371"/>
      <c r="CC512" s="150"/>
      <c r="CD512" s="150"/>
      <c r="CE512" s="150"/>
      <c r="CF512" s="150"/>
      <c r="CG512" s="150"/>
    </row>
    <row r="513" spans="1:85" s="143" customFormat="1" ht="42" customHeight="1">
      <c r="A513" s="126"/>
      <c r="B513" s="128"/>
      <c r="C513" s="128"/>
      <c r="D513" s="128"/>
      <c r="E513" s="129"/>
      <c r="F513" s="129"/>
      <c r="G513" s="129"/>
      <c r="H513" s="129"/>
      <c r="I513" s="129"/>
      <c r="J513" s="129"/>
      <c r="K513" s="129"/>
      <c r="L513" s="94"/>
      <c r="M513" s="94"/>
      <c r="N513" s="94"/>
      <c r="O513" s="94"/>
      <c r="P513" s="94"/>
      <c r="Q513" s="94"/>
      <c r="R513" s="94"/>
      <c r="S513" s="94"/>
      <c r="T513" s="98"/>
      <c r="U513" s="94"/>
      <c r="V513" s="98"/>
      <c r="W513" s="129"/>
      <c r="X513" s="129"/>
      <c r="Y513" s="128"/>
      <c r="Z513" s="133"/>
      <c r="AA513" s="133"/>
      <c r="AB513" s="133"/>
      <c r="AC513" s="133"/>
      <c r="AD513" s="133"/>
      <c r="AE513" s="380"/>
      <c r="AF513" s="133"/>
      <c r="AG513" s="133"/>
      <c r="AH513" s="133"/>
      <c r="AI513" s="133"/>
      <c r="AJ513" s="133"/>
      <c r="AK513" s="133"/>
      <c r="AL513" s="133"/>
      <c r="AM513" s="133"/>
      <c r="AN513" s="133"/>
      <c r="AO513" s="133"/>
      <c r="AP513" s="133"/>
      <c r="AQ513" s="129"/>
      <c r="AR513" s="129"/>
      <c r="AS513" s="135"/>
      <c r="AT513" s="135"/>
      <c r="AU513" s="135"/>
      <c r="AV513" s="137"/>
      <c r="AW513" s="138"/>
      <c r="AX513" s="135"/>
      <c r="AY513" s="135"/>
      <c r="AZ513" s="135"/>
      <c r="BA513" s="135"/>
      <c r="BB513" s="135"/>
      <c r="BC513" s="135"/>
      <c r="BD513" s="135"/>
      <c r="BE513" s="135"/>
      <c r="BF513" s="135"/>
      <c r="BH513" s="150"/>
      <c r="BI513" s="129"/>
      <c r="BJ513" s="129"/>
      <c r="BK513" s="150"/>
      <c r="BN513" s="148"/>
      <c r="BO513" s="148"/>
      <c r="BP513" s="151"/>
      <c r="BV513" s="371"/>
      <c r="BW513" s="371"/>
      <c r="BX513" s="371"/>
      <c r="BY513" s="371"/>
      <c r="BZ513" s="371"/>
      <c r="CA513" s="371"/>
      <c r="CB513" s="371"/>
      <c r="CC513" s="150"/>
      <c r="CD513" s="150"/>
      <c r="CE513" s="150"/>
      <c r="CF513" s="150"/>
      <c r="CG513" s="150"/>
    </row>
    <row r="514" spans="1:85" s="143" customFormat="1" ht="42" customHeight="1">
      <c r="A514" s="126"/>
      <c r="B514" s="128"/>
      <c r="C514" s="128"/>
      <c r="D514" s="128"/>
      <c r="E514" s="129"/>
      <c r="F514" s="129"/>
      <c r="G514" s="129"/>
      <c r="H514" s="129"/>
      <c r="I514" s="129"/>
      <c r="J514" s="129"/>
      <c r="K514" s="129"/>
      <c r="L514" s="94"/>
      <c r="M514" s="94"/>
      <c r="N514" s="94"/>
      <c r="O514" s="94"/>
      <c r="P514" s="94"/>
      <c r="Q514" s="94"/>
      <c r="R514" s="94"/>
      <c r="S514" s="94"/>
      <c r="T514" s="98"/>
      <c r="U514" s="94"/>
      <c r="V514" s="98"/>
      <c r="W514" s="129"/>
      <c r="X514" s="129"/>
      <c r="Y514" s="128"/>
      <c r="Z514" s="133"/>
      <c r="AA514" s="133"/>
      <c r="AB514" s="133"/>
      <c r="AC514" s="133"/>
      <c r="AD514" s="133"/>
      <c r="AE514" s="380"/>
      <c r="AF514" s="133"/>
      <c r="AG514" s="133"/>
      <c r="AH514" s="133"/>
      <c r="AI514" s="133"/>
      <c r="AJ514" s="133"/>
      <c r="AK514" s="133"/>
      <c r="AL514" s="133"/>
      <c r="AM514" s="133"/>
      <c r="AN514" s="133"/>
      <c r="AO514" s="133"/>
      <c r="AP514" s="133"/>
      <c r="AQ514" s="129"/>
      <c r="AR514" s="129"/>
      <c r="AS514" s="135"/>
      <c r="AT514" s="135"/>
      <c r="AU514" s="135"/>
      <c r="AV514" s="137"/>
      <c r="AW514" s="138"/>
      <c r="AX514" s="135"/>
      <c r="AY514" s="135"/>
      <c r="AZ514" s="135"/>
      <c r="BA514" s="135"/>
      <c r="BB514" s="135"/>
      <c r="BC514" s="135"/>
      <c r="BD514" s="135"/>
      <c r="BE514" s="135"/>
      <c r="BF514" s="135"/>
      <c r="BH514" s="150"/>
      <c r="BI514" s="129"/>
      <c r="BJ514" s="129"/>
      <c r="BK514" s="150"/>
      <c r="BN514" s="148"/>
      <c r="BO514" s="148"/>
      <c r="BP514" s="151"/>
      <c r="BV514" s="371"/>
      <c r="BW514" s="371"/>
      <c r="BX514" s="371"/>
      <c r="BY514" s="371"/>
      <c r="BZ514" s="371"/>
      <c r="CA514" s="371"/>
      <c r="CB514" s="371"/>
      <c r="CC514" s="150"/>
      <c r="CD514" s="150"/>
      <c r="CE514" s="150"/>
      <c r="CF514" s="150"/>
      <c r="CG514" s="150"/>
    </row>
    <row r="515" spans="1:85" s="143" customFormat="1" ht="42" customHeight="1">
      <c r="A515" s="126"/>
      <c r="B515" s="128"/>
      <c r="C515" s="128"/>
      <c r="D515" s="128"/>
      <c r="E515" s="129"/>
      <c r="F515" s="129"/>
      <c r="G515" s="129"/>
      <c r="H515" s="129"/>
      <c r="I515" s="129"/>
      <c r="J515" s="129"/>
      <c r="K515" s="129"/>
      <c r="L515" s="94"/>
      <c r="M515" s="94"/>
      <c r="N515" s="94"/>
      <c r="O515" s="94"/>
      <c r="P515" s="94"/>
      <c r="Q515" s="94"/>
      <c r="R515" s="94"/>
      <c r="S515" s="94"/>
      <c r="T515" s="98"/>
      <c r="U515" s="129"/>
      <c r="V515" s="98"/>
      <c r="W515" s="129"/>
      <c r="X515" s="129"/>
      <c r="Y515" s="128"/>
      <c r="Z515" s="133"/>
      <c r="AA515" s="133"/>
      <c r="AB515" s="133"/>
      <c r="AC515" s="133"/>
      <c r="AD515" s="133"/>
      <c r="AE515" s="380"/>
      <c r="AF515" s="133"/>
      <c r="AG515" s="133"/>
      <c r="AH515" s="133"/>
      <c r="AI515" s="133"/>
      <c r="AJ515" s="133"/>
      <c r="AK515" s="133"/>
      <c r="AL515" s="133"/>
      <c r="AM515" s="133"/>
      <c r="AN515" s="133"/>
      <c r="AO515" s="133"/>
      <c r="AP515" s="133"/>
      <c r="AQ515" s="129"/>
      <c r="AR515" s="129"/>
      <c r="AS515" s="135"/>
      <c r="AT515" s="135"/>
      <c r="AU515" s="135"/>
      <c r="AV515" s="137"/>
      <c r="AW515" s="138"/>
      <c r="AX515" s="135"/>
      <c r="AY515" s="135"/>
      <c r="AZ515" s="135"/>
      <c r="BA515" s="135"/>
      <c r="BB515" s="135"/>
      <c r="BC515" s="135"/>
      <c r="BD515" s="135"/>
      <c r="BE515" s="135"/>
      <c r="BF515" s="135"/>
      <c r="BG515" s="139"/>
      <c r="BH515" s="150"/>
      <c r="BI515" s="129"/>
      <c r="BJ515" s="129"/>
      <c r="BK515" s="150"/>
      <c r="BN515" s="148"/>
      <c r="BO515" s="148"/>
      <c r="BP515" s="151"/>
      <c r="BV515" s="371"/>
      <c r="BW515" s="371"/>
      <c r="BX515" s="371"/>
      <c r="BY515" s="371"/>
      <c r="BZ515" s="371"/>
      <c r="CA515" s="371"/>
      <c r="CB515" s="371"/>
      <c r="CC515" s="150"/>
      <c r="CD515" s="150"/>
      <c r="CE515" s="150"/>
      <c r="CF515" s="150"/>
      <c r="CG515" s="150"/>
    </row>
    <row r="516" spans="1:85" s="143" customFormat="1" ht="42" customHeight="1">
      <c r="A516" s="126"/>
      <c r="B516" s="128"/>
      <c r="C516" s="128"/>
      <c r="D516" s="128"/>
      <c r="E516" s="129"/>
      <c r="F516" s="129"/>
      <c r="G516" s="129"/>
      <c r="H516" s="129"/>
      <c r="I516" s="129"/>
      <c r="J516" s="129"/>
      <c r="K516" s="129"/>
      <c r="L516" s="94"/>
      <c r="M516" s="94"/>
      <c r="N516" s="94"/>
      <c r="O516" s="94"/>
      <c r="P516" s="94"/>
      <c r="Q516" s="94"/>
      <c r="R516" s="94"/>
      <c r="S516" s="94"/>
      <c r="T516" s="98"/>
      <c r="U516" s="94"/>
      <c r="V516" s="98"/>
      <c r="W516" s="129"/>
      <c r="X516" s="129"/>
      <c r="Y516" s="128"/>
      <c r="Z516" s="133"/>
      <c r="AA516" s="133"/>
      <c r="AB516" s="133"/>
      <c r="AC516" s="133"/>
      <c r="AD516" s="133"/>
      <c r="AE516" s="380"/>
      <c r="AF516" s="133"/>
      <c r="AG516" s="133"/>
      <c r="AH516" s="133"/>
      <c r="AI516" s="133"/>
      <c r="AJ516" s="133"/>
      <c r="AK516" s="133"/>
      <c r="AL516" s="133"/>
      <c r="AM516" s="133"/>
      <c r="AN516" s="133"/>
      <c r="AO516" s="133"/>
      <c r="AP516" s="133"/>
      <c r="AQ516" s="129"/>
      <c r="AR516" s="129"/>
      <c r="AS516" s="135"/>
      <c r="AT516" s="135"/>
      <c r="AU516" s="135"/>
      <c r="AV516" s="137"/>
      <c r="AW516" s="138"/>
      <c r="AX516" s="135"/>
      <c r="AY516" s="135"/>
      <c r="AZ516" s="135"/>
      <c r="BA516" s="135"/>
      <c r="BB516" s="135"/>
      <c r="BC516" s="135"/>
      <c r="BD516" s="135"/>
      <c r="BE516" s="135"/>
      <c r="BF516" s="135"/>
      <c r="BH516" s="150"/>
      <c r="BI516" s="129"/>
      <c r="BJ516" s="129"/>
      <c r="BK516" s="150"/>
      <c r="BN516" s="148"/>
      <c r="BO516" s="148"/>
      <c r="BP516" s="151"/>
      <c r="BV516" s="371"/>
      <c r="BW516" s="371"/>
      <c r="BX516" s="371"/>
      <c r="BY516" s="371"/>
      <c r="BZ516" s="371"/>
      <c r="CA516" s="371"/>
      <c r="CB516" s="371"/>
      <c r="CC516" s="150"/>
      <c r="CD516" s="150"/>
      <c r="CE516" s="150"/>
      <c r="CF516" s="150"/>
      <c r="CG516" s="150"/>
    </row>
    <row r="517" spans="1:85" s="143" customFormat="1" ht="42" customHeight="1">
      <c r="A517" s="126"/>
      <c r="B517" s="128"/>
      <c r="C517" s="128"/>
      <c r="D517" s="128"/>
      <c r="E517" s="129"/>
      <c r="F517" s="129"/>
      <c r="G517" s="129"/>
      <c r="H517" s="130"/>
      <c r="I517" s="130"/>
      <c r="J517" s="130"/>
      <c r="K517" s="130"/>
      <c r="L517" s="94"/>
      <c r="M517" s="94"/>
      <c r="N517" s="94"/>
      <c r="O517" s="94"/>
      <c r="P517" s="94"/>
      <c r="Q517" s="94"/>
      <c r="R517" s="94"/>
      <c r="S517" s="94"/>
      <c r="T517" s="98"/>
      <c r="U517" s="129"/>
      <c r="V517" s="98"/>
      <c r="W517" s="129"/>
      <c r="X517" s="129"/>
      <c r="Y517" s="128"/>
      <c r="Z517" s="133"/>
      <c r="AA517" s="133"/>
      <c r="AB517" s="133"/>
      <c r="AC517" s="133"/>
      <c r="AD517" s="133"/>
      <c r="AE517" s="380"/>
      <c r="AF517" s="133"/>
      <c r="AG517" s="133"/>
      <c r="AH517" s="133"/>
      <c r="AI517" s="133"/>
      <c r="AJ517" s="133"/>
      <c r="AK517" s="133"/>
      <c r="AL517" s="133"/>
      <c r="AM517" s="133"/>
      <c r="AN517" s="133"/>
      <c r="AO517" s="133"/>
      <c r="AP517" s="133"/>
      <c r="AQ517" s="129"/>
      <c r="AR517" s="129"/>
      <c r="AS517" s="135"/>
      <c r="AT517" s="135"/>
      <c r="AU517" s="135"/>
      <c r="AV517" s="137"/>
      <c r="AW517" s="138"/>
      <c r="AX517" s="135"/>
      <c r="AY517" s="135"/>
      <c r="AZ517" s="135"/>
      <c r="BA517" s="135"/>
      <c r="BB517" s="135"/>
      <c r="BC517" s="135"/>
      <c r="BD517" s="135"/>
      <c r="BE517" s="135"/>
      <c r="BF517" s="135"/>
      <c r="BH517" s="150"/>
      <c r="BI517" s="129"/>
      <c r="BJ517" s="129"/>
      <c r="BK517" s="150"/>
      <c r="BN517" s="148"/>
      <c r="BO517" s="148"/>
      <c r="BP517" s="151"/>
      <c r="BV517" s="371"/>
      <c r="BW517" s="371"/>
      <c r="BX517" s="371"/>
      <c r="BY517" s="371"/>
      <c r="BZ517" s="371"/>
      <c r="CA517" s="371"/>
      <c r="CB517" s="371"/>
      <c r="CC517" s="150"/>
      <c r="CD517" s="150"/>
      <c r="CE517" s="150"/>
      <c r="CF517" s="150"/>
      <c r="CG517" s="150"/>
    </row>
    <row r="518" spans="1:85" s="143" customFormat="1" ht="42" customHeight="1">
      <c r="A518" s="126"/>
      <c r="B518" s="128"/>
      <c r="C518" s="128"/>
      <c r="D518" s="128"/>
      <c r="E518" s="129"/>
      <c r="F518" s="129"/>
      <c r="G518" s="129"/>
      <c r="H518" s="129"/>
      <c r="I518" s="129"/>
      <c r="J518" s="129"/>
      <c r="K518" s="129"/>
      <c r="L518" s="94"/>
      <c r="M518" s="94"/>
      <c r="N518" s="94"/>
      <c r="O518" s="94"/>
      <c r="P518" s="94"/>
      <c r="Q518" s="94"/>
      <c r="R518" s="94"/>
      <c r="S518" s="94"/>
      <c r="T518" s="98"/>
      <c r="U518" s="94"/>
      <c r="V518" s="98"/>
      <c r="W518" s="129"/>
      <c r="X518" s="129"/>
      <c r="Y518" s="128"/>
      <c r="Z518" s="133"/>
      <c r="AA518" s="133"/>
      <c r="AB518" s="133"/>
      <c r="AC518" s="133"/>
      <c r="AD518" s="133"/>
      <c r="AE518" s="380"/>
      <c r="AF518" s="133"/>
      <c r="AG518" s="133"/>
      <c r="AH518" s="133"/>
      <c r="AI518" s="133"/>
      <c r="AJ518" s="133"/>
      <c r="AK518" s="133"/>
      <c r="AL518" s="133"/>
      <c r="AM518" s="133"/>
      <c r="AN518" s="133"/>
      <c r="AO518" s="133"/>
      <c r="AP518" s="133"/>
      <c r="AQ518" s="129"/>
      <c r="AR518" s="129"/>
      <c r="AS518" s="135"/>
      <c r="AT518" s="135"/>
      <c r="AU518" s="135"/>
      <c r="AV518" s="137"/>
      <c r="AW518" s="138"/>
      <c r="AX518" s="135"/>
      <c r="AY518" s="135"/>
      <c r="AZ518" s="135"/>
      <c r="BA518" s="135"/>
      <c r="BB518" s="135"/>
      <c r="BC518" s="135"/>
      <c r="BD518" s="135"/>
      <c r="BE518" s="135"/>
      <c r="BF518" s="135"/>
      <c r="BH518" s="150"/>
      <c r="BI518" s="129"/>
      <c r="BJ518" s="129"/>
      <c r="BK518" s="150"/>
      <c r="BN518" s="148"/>
      <c r="BO518" s="148"/>
      <c r="BP518" s="151"/>
      <c r="BV518" s="371"/>
      <c r="BW518" s="371"/>
      <c r="BX518" s="371"/>
      <c r="BY518" s="371"/>
      <c r="BZ518" s="371"/>
      <c r="CA518" s="371"/>
      <c r="CB518" s="371"/>
      <c r="CC518" s="150"/>
      <c r="CD518" s="150"/>
      <c r="CE518" s="150"/>
      <c r="CF518" s="150"/>
      <c r="CG518" s="150"/>
    </row>
    <row r="519" spans="1:85" s="143" customFormat="1" ht="42" customHeight="1">
      <c r="A519" s="126"/>
      <c r="B519" s="128"/>
      <c r="C519" s="128"/>
      <c r="D519" s="128"/>
      <c r="E519" s="129"/>
      <c r="F519" s="129"/>
      <c r="G519" s="129"/>
      <c r="H519" s="129"/>
      <c r="I519" s="129"/>
      <c r="J519" s="129"/>
      <c r="K519" s="129"/>
      <c r="L519" s="94"/>
      <c r="M519" s="94"/>
      <c r="N519" s="94"/>
      <c r="O519" s="94"/>
      <c r="P519" s="94"/>
      <c r="Q519" s="94"/>
      <c r="R519" s="94"/>
      <c r="S519" s="94"/>
      <c r="T519" s="98"/>
      <c r="U519" s="94"/>
      <c r="V519" s="98"/>
      <c r="W519" s="129"/>
      <c r="X519" s="129"/>
      <c r="Y519" s="128"/>
      <c r="Z519" s="133"/>
      <c r="AA519" s="133"/>
      <c r="AB519" s="133"/>
      <c r="AC519" s="133"/>
      <c r="AD519" s="133"/>
      <c r="AE519" s="380"/>
      <c r="AF519" s="133"/>
      <c r="AG519" s="133"/>
      <c r="AH519" s="133"/>
      <c r="AI519" s="133"/>
      <c r="AJ519" s="133"/>
      <c r="AK519" s="133"/>
      <c r="AL519" s="133"/>
      <c r="AM519" s="133"/>
      <c r="AN519" s="133"/>
      <c r="AO519" s="133"/>
      <c r="AP519" s="133"/>
      <c r="AQ519" s="129"/>
      <c r="AR519" s="129"/>
      <c r="AS519" s="135"/>
      <c r="AT519" s="135"/>
      <c r="AU519" s="135"/>
      <c r="AV519" s="137"/>
      <c r="AW519" s="138"/>
      <c r="AX519" s="135"/>
      <c r="AY519" s="135"/>
      <c r="AZ519" s="135"/>
      <c r="BA519" s="135"/>
      <c r="BB519" s="135"/>
      <c r="BC519" s="135"/>
      <c r="BD519" s="135"/>
      <c r="BE519" s="135"/>
      <c r="BF519" s="135"/>
      <c r="BH519" s="150"/>
      <c r="BI519" s="129"/>
      <c r="BJ519" s="129"/>
      <c r="BK519" s="150"/>
      <c r="BN519" s="148"/>
      <c r="BO519" s="148"/>
      <c r="BP519" s="151"/>
      <c r="BV519" s="371"/>
      <c r="BW519" s="371"/>
      <c r="BX519" s="371"/>
      <c r="BY519" s="371"/>
      <c r="BZ519" s="371"/>
      <c r="CA519" s="371"/>
      <c r="CB519" s="371"/>
      <c r="CC519" s="150"/>
      <c r="CD519" s="150"/>
      <c r="CE519" s="150"/>
      <c r="CF519" s="150"/>
      <c r="CG519" s="150"/>
    </row>
    <row r="520" spans="1:85" s="143" customFormat="1" ht="42" customHeight="1">
      <c r="A520" s="126"/>
      <c r="B520" s="128"/>
      <c r="C520" s="128"/>
      <c r="D520" s="128"/>
      <c r="E520" s="129"/>
      <c r="F520" s="129"/>
      <c r="G520" s="129"/>
      <c r="H520" s="130"/>
      <c r="I520" s="130"/>
      <c r="J520" s="130"/>
      <c r="K520" s="130"/>
      <c r="L520" s="94"/>
      <c r="M520" s="94"/>
      <c r="N520" s="94"/>
      <c r="O520" s="94"/>
      <c r="P520" s="94"/>
      <c r="Q520" s="94"/>
      <c r="R520" s="94"/>
      <c r="S520" s="94"/>
      <c r="T520" s="98"/>
      <c r="U520" s="94"/>
      <c r="V520" s="98"/>
      <c r="W520" s="129"/>
      <c r="X520" s="129"/>
      <c r="Y520" s="128"/>
      <c r="Z520" s="133"/>
      <c r="AA520" s="133"/>
      <c r="AB520" s="133"/>
      <c r="AC520" s="133"/>
      <c r="AD520" s="133"/>
      <c r="AE520" s="380"/>
      <c r="AF520" s="133"/>
      <c r="AG520" s="133"/>
      <c r="AH520" s="133"/>
      <c r="AI520" s="133"/>
      <c r="AJ520" s="133"/>
      <c r="AK520" s="133"/>
      <c r="AL520" s="133"/>
      <c r="AM520" s="133"/>
      <c r="AN520" s="133"/>
      <c r="AO520" s="133"/>
      <c r="AP520" s="133"/>
      <c r="AQ520" s="129"/>
      <c r="AR520" s="129"/>
      <c r="AS520" s="135"/>
      <c r="AT520" s="135"/>
      <c r="AU520" s="135"/>
      <c r="AV520" s="137"/>
      <c r="AW520" s="138"/>
      <c r="AX520" s="135"/>
      <c r="AY520" s="135"/>
      <c r="AZ520" s="135"/>
      <c r="BA520" s="135"/>
      <c r="BB520" s="135"/>
      <c r="BC520" s="135"/>
      <c r="BD520" s="135"/>
      <c r="BE520" s="135"/>
      <c r="BF520" s="135"/>
      <c r="BH520" s="150"/>
      <c r="BI520" s="129"/>
      <c r="BJ520" s="129"/>
      <c r="BK520" s="150"/>
      <c r="BN520" s="148"/>
      <c r="BO520" s="148"/>
      <c r="BP520" s="151"/>
      <c r="BV520" s="371"/>
      <c r="BW520" s="371"/>
      <c r="BX520" s="371"/>
      <c r="BY520" s="371"/>
      <c r="BZ520" s="371"/>
      <c r="CA520" s="371"/>
      <c r="CB520" s="371"/>
      <c r="CC520" s="150"/>
      <c r="CD520" s="150"/>
      <c r="CE520" s="150"/>
      <c r="CF520" s="150"/>
      <c r="CG520" s="150"/>
    </row>
    <row r="521" spans="1:85" s="143" customFormat="1" ht="42" customHeight="1">
      <c r="A521" s="126"/>
      <c r="B521" s="128"/>
      <c r="C521" s="128"/>
      <c r="D521" s="128"/>
      <c r="E521" s="129"/>
      <c r="F521" s="129"/>
      <c r="G521" s="129"/>
      <c r="H521" s="130"/>
      <c r="I521" s="130"/>
      <c r="J521" s="130"/>
      <c r="K521" s="130"/>
      <c r="L521" s="94"/>
      <c r="M521" s="94"/>
      <c r="N521" s="94"/>
      <c r="O521" s="94"/>
      <c r="P521" s="94"/>
      <c r="Q521" s="94"/>
      <c r="R521" s="94"/>
      <c r="S521" s="94"/>
      <c r="T521" s="98"/>
      <c r="U521" s="94"/>
      <c r="V521" s="98"/>
      <c r="W521" s="129"/>
      <c r="X521" s="129"/>
      <c r="Y521" s="128"/>
      <c r="Z521" s="133"/>
      <c r="AA521" s="133"/>
      <c r="AB521" s="133"/>
      <c r="AC521" s="133"/>
      <c r="AD521" s="133"/>
      <c r="AE521" s="380"/>
      <c r="AF521" s="133"/>
      <c r="AG521" s="133"/>
      <c r="AH521" s="133"/>
      <c r="AI521" s="133"/>
      <c r="AJ521" s="133"/>
      <c r="AK521" s="133"/>
      <c r="AL521" s="133"/>
      <c r="AM521" s="133"/>
      <c r="AN521" s="133"/>
      <c r="AO521" s="133"/>
      <c r="AP521" s="133"/>
      <c r="AQ521" s="129"/>
      <c r="AR521" s="129"/>
      <c r="AS521" s="135"/>
      <c r="AT521" s="135"/>
      <c r="AU521" s="135"/>
      <c r="AV521" s="137"/>
      <c r="AW521" s="138"/>
      <c r="AX521" s="135"/>
      <c r="AY521" s="135"/>
      <c r="AZ521" s="135"/>
      <c r="BA521" s="135"/>
      <c r="BB521" s="135"/>
      <c r="BC521" s="135"/>
      <c r="BD521" s="135"/>
      <c r="BE521" s="135"/>
      <c r="BF521" s="135"/>
      <c r="BH521" s="150"/>
      <c r="BI521" s="129"/>
      <c r="BJ521" s="129"/>
      <c r="BK521" s="150"/>
      <c r="BN521" s="148"/>
      <c r="BO521" s="148"/>
      <c r="BP521" s="151"/>
      <c r="BV521" s="371"/>
      <c r="BW521" s="371"/>
      <c r="BX521" s="371"/>
      <c r="BY521" s="371"/>
      <c r="BZ521" s="371"/>
      <c r="CA521" s="371"/>
      <c r="CB521" s="371"/>
      <c r="CC521" s="150"/>
      <c r="CD521" s="150"/>
      <c r="CE521" s="150"/>
      <c r="CF521" s="150"/>
      <c r="CG521" s="150"/>
    </row>
    <row r="522" spans="1:85" s="143" customFormat="1" ht="42" customHeight="1">
      <c r="A522" s="126"/>
      <c r="B522" s="128"/>
      <c r="C522" s="416"/>
      <c r="D522" s="128"/>
      <c r="E522" s="129"/>
      <c r="F522" s="129"/>
      <c r="G522" s="129"/>
      <c r="H522" s="129"/>
      <c r="I522" s="129"/>
      <c r="J522" s="129"/>
      <c r="K522" s="129"/>
      <c r="L522" s="94"/>
      <c r="M522" s="94"/>
      <c r="N522" s="94"/>
      <c r="O522" s="94"/>
      <c r="P522" s="94"/>
      <c r="Q522" s="94"/>
      <c r="R522" s="94"/>
      <c r="S522" s="94"/>
      <c r="T522" s="98"/>
      <c r="U522" s="94"/>
      <c r="V522" s="98"/>
      <c r="W522" s="129"/>
      <c r="X522" s="129"/>
      <c r="Y522" s="128"/>
      <c r="Z522" s="133"/>
      <c r="AA522" s="133"/>
      <c r="AB522" s="133"/>
      <c r="AC522" s="133"/>
      <c r="AD522" s="133"/>
      <c r="AE522" s="380"/>
      <c r="AF522" s="133"/>
      <c r="AG522" s="133"/>
      <c r="AH522" s="133"/>
      <c r="AI522" s="133"/>
      <c r="AJ522" s="133"/>
      <c r="AK522" s="133"/>
      <c r="AL522" s="133"/>
      <c r="AM522" s="133"/>
      <c r="AN522" s="133"/>
      <c r="AO522" s="133"/>
      <c r="AP522" s="133"/>
      <c r="AQ522" s="129"/>
      <c r="AR522" s="129"/>
      <c r="AS522" s="135"/>
      <c r="AT522" s="135"/>
      <c r="AU522" s="135"/>
      <c r="AV522" s="137"/>
      <c r="AW522" s="138"/>
      <c r="AX522" s="135"/>
      <c r="AY522" s="135"/>
      <c r="AZ522" s="135"/>
      <c r="BA522" s="135"/>
      <c r="BB522" s="135"/>
      <c r="BC522" s="135"/>
      <c r="BD522" s="135"/>
      <c r="BE522" s="135"/>
      <c r="BF522" s="135"/>
      <c r="BH522" s="150"/>
      <c r="BI522" s="129"/>
      <c r="BJ522" s="129"/>
      <c r="BK522" s="150"/>
      <c r="BN522" s="148"/>
      <c r="BO522" s="148"/>
      <c r="BP522" s="151"/>
      <c r="BV522" s="371"/>
      <c r="BW522" s="371"/>
      <c r="BX522" s="371"/>
      <c r="BY522" s="371"/>
      <c r="BZ522" s="371"/>
      <c r="CA522" s="371"/>
      <c r="CB522" s="371"/>
      <c r="CC522" s="150"/>
      <c r="CD522" s="150"/>
      <c r="CE522" s="150"/>
      <c r="CF522" s="150"/>
      <c r="CG522" s="150"/>
    </row>
    <row r="523" spans="1:85" s="87" customFormat="1" ht="18" customHeight="1">
      <c r="A523" s="125"/>
      <c r="B523" s="191"/>
      <c r="C523" s="191"/>
      <c r="D523" s="191"/>
      <c r="E523" s="192"/>
      <c r="F523" s="192"/>
      <c r="L523" s="192"/>
      <c r="M523" s="192"/>
      <c r="N523" s="192"/>
      <c r="O523" s="192"/>
      <c r="P523" s="192"/>
      <c r="Q523" s="192"/>
      <c r="R523" s="192"/>
      <c r="S523" s="192"/>
      <c r="T523" s="193"/>
      <c r="U523" s="194"/>
      <c r="V523" s="193"/>
      <c r="W523" s="192"/>
      <c r="X523" s="192"/>
      <c r="Y523" s="191"/>
      <c r="Z523" s="195"/>
      <c r="AA523" s="195"/>
      <c r="AB523" s="195"/>
      <c r="AC523" s="195"/>
      <c r="AD523" s="195"/>
      <c r="AE523" s="196"/>
      <c r="AF523" s="195"/>
      <c r="AG523" s="195"/>
      <c r="AH523" s="195"/>
      <c r="AI523" s="197"/>
      <c r="AJ523" s="125"/>
      <c r="AK523" s="125"/>
      <c r="AL523" s="125"/>
      <c r="AM523" s="125"/>
      <c r="AN523" s="125"/>
      <c r="AO523" s="125"/>
      <c r="AP523" s="125"/>
      <c r="AQ523" s="125"/>
      <c r="AR523" s="125"/>
      <c r="AS523" s="125"/>
      <c r="AT523" s="125"/>
      <c r="AU523" s="85"/>
      <c r="AV523" s="86"/>
      <c r="AW523" s="85"/>
      <c r="AX523" s="85"/>
      <c r="AY523" s="85"/>
      <c r="AZ523" s="85"/>
      <c r="BA523" s="85"/>
      <c r="BB523" s="85"/>
      <c r="BC523" s="85"/>
      <c r="BD523" s="85"/>
      <c r="BE523" s="85"/>
      <c r="BF523" s="85"/>
      <c r="BI523" s="192"/>
      <c r="BJ523" s="192"/>
      <c r="BN523" s="148"/>
      <c r="BO523" s="148"/>
      <c r="BP523" s="191"/>
      <c r="BV523" s="371"/>
      <c r="BW523" s="371"/>
      <c r="BX523" s="371"/>
      <c r="BY523" s="371"/>
      <c r="BZ523" s="371"/>
      <c r="CA523" s="371"/>
      <c r="CB523" s="371"/>
    </row>
    <row r="524" spans="1:85" s="87" customFormat="1" ht="18" customHeight="1">
      <c r="A524" s="125"/>
      <c r="B524" s="191"/>
      <c r="C524" s="191"/>
      <c r="D524" s="191"/>
      <c r="E524" s="192"/>
      <c r="F524" s="192"/>
      <c r="L524" s="192"/>
      <c r="M524" s="192"/>
      <c r="N524" s="192"/>
      <c r="O524" s="192"/>
      <c r="P524" s="192"/>
      <c r="Q524" s="192"/>
      <c r="R524" s="192"/>
      <c r="S524" s="192"/>
      <c r="T524" s="193"/>
      <c r="U524" s="194"/>
      <c r="V524" s="193"/>
      <c r="W524" s="192"/>
      <c r="X524" s="192"/>
      <c r="Y524" s="191"/>
      <c r="Z524" s="195"/>
      <c r="AA524" s="195"/>
      <c r="AB524" s="195"/>
      <c r="AC524" s="195"/>
      <c r="AD524" s="195"/>
      <c r="AE524" s="196"/>
      <c r="AF524" s="195"/>
      <c r="AG524" s="195"/>
      <c r="AH524" s="195"/>
      <c r="AI524" s="197"/>
      <c r="AJ524" s="125"/>
      <c r="AK524" s="125"/>
      <c r="AL524" s="125"/>
      <c r="AM524" s="125"/>
      <c r="AN524" s="125"/>
      <c r="AO524" s="125"/>
      <c r="AP524" s="125"/>
      <c r="AQ524" s="125"/>
      <c r="AR524" s="125"/>
      <c r="AS524" s="125"/>
      <c r="AT524" s="125"/>
      <c r="AU524" s="85"/>
      <c r="AV524" s="86"/>
      <c r="AW524" s="85"/>
      <c r="AX524" s="85"/>
      <c r="AY524" s="85"/>
      <c r="AZ524" s="85"/>
      <c r="BA524" s="85"/>
      <c r="BB524" s="85"/>
      <c r="BC524" s="85"/>
      <c r="BD524" s="85"/>
      <c r="BE524" s="85"/>
      <c r="BF524" s="85"/>
      <c r="BI524" s="192"/>
      <c r="BJ524" s="192"/>
      <c r="BN524" s="148"/>
      <c r="BO524" s="148"/>
      <c r="BP524" s="191"/>
      <c r="BV524" s="371"/>
      <c r="BW524" s="371"/>
      <c r="BX524" s="371"/>
      <c r="BY524" s="371"/>
      <c r="BZ524" s="371"/>
      <c r="CA524" s="371"/>
      <c r="CB524" s="371"/>
    </row>
    <row r="525" spans="1:85" s="87" customFormat="1" ht="18" customHeight="1">
      <c r="A525" s="125"/>
      <c r="B525" s="191"/>
      <c r="C525" s="191"/>
      <c r="D525" s="191"/>
      <c r="E525" s="192"/>
      <c r="F525" s="192"/>
      <c r="L525" s="192"/>
      <c r="M525" s="192"/>
      <c r="N525" s="192"/>
      <c r="O525" s="192"/>
      <c r="P525" s="192"/>
      <c r="Q525" s="192"/>
      <c r="R525" s="192"/>
      <c r="S525" s="192"/>
      <c r="T525" s="193"/>
      <c r="U525" s="194"/>
      <c r="V525" s="193"/>
      <c r="W525" s="192"/>
      <c r="X525" s="192"/>
      <c r="Y525" s="191"/>
      <c r="Z525" s="192"/>
      <c r="AA525" s="192"/>
      <c r="AB525" s="192"/>
      <c r="AC525" s="192"/>
      <c r="AD525" s="192"/>
      <c r="AE525" s="198"/>
      <c r="AF525" s="192"/>
      <c r="AG525" s="192"/>
      <c r="AH525" s="192"/>
      <c r="AI525" s="192"/>
      <c r="AJ525" s="125"/>
      <c r="AK525" s="125"/>
      <c r="AL525" s="125"/>
      <c r="AM525" s="125"/>
      <c r="AN525" s="125"/>
      <c r="AO525" s="125"/>
      <c r="AP525" s="125"/>
      <c r="AQ525" s="125"/>
      <c r="AR525" s="125"/>
      <c r="AS525" s="125"/>
      <c r="AT525" s="125"/>
      <c r="AU525" s="85"/>
      <c r="AV525" s="86"/>
      <c r="AW525" s="85"/>
      <c r="AX525" s="85"/>
      <c r="AY525" s="85"/>
      <c r="AZ525" s="85"/>
      <c r="BA525" s="85"/>
      <c r="BB525" s="85"/>
      <c r="BC525" s="85"/>
      <c r="BD525" s="85"/>
      <c r="BE525" s="85"/>
      <c r="BF525" s="85"/>
      <c r="BI525" s="192"/>
      <c r="BJ525" s="192"/>
      <c r="BN525" s="148"/>
      <c r="BO525" s="148"/>
      <c r="BP525" s="191"/>
      <c r="BV525" s="371"/>
      <c r="BW525" s="371"/>
      <c r="BX525" s="371"/>
      <c r="BY525" s="371"/>
      <c r="BZ525" s="371"/>
      <c r="CA525" s="371"/>
      <c r="CB525" s="371"/>
    </row>
    <row r="526" spans="1:85" s="87" customFormat="1" ht="18" customHeight="1">
      <c r="A526" s="125"/>
      <c r="B526" s="191"/>
      <c r="C526" s="191"/>
      <c r="D526" s="191"/>
      <c r="E526" s="192"/>
      <c r="F526" s="192"/>
      <c r="L526" s="192"/>
      <c r="M526" s="192"/>
      <c r="N526" s="192"/>
      <c r="O526" s="192"/>
      <c r="P526" s="192"/>
      <c r="Q526" s="192"/>
      <c r="R526" s="192"/>
      <c r="S526" s="192"/>
      <c r="T526" s="193"/>
      <c r="U526" s="194"/>
      <c r="V526" s="193"/>
      <c r="W526" s="192"/>
      <c r="X526" s="192"/>
      <c r="Y526" s="191"/>
      <c r="Z526" s="192"/>
      <c r="AA526" s="192"/>
      <c r="AB526" s="192"/>
      <c r="AC526" s="192"/>
      <c r="AD526" s="192"/>
      <c r="AE526" s="198"/>
      <c r="AF526" s="192"/>
      <c r="AG526" s="192"/>
      <c r="AH526" s="192"/>
      <c r="AI526" s="192"/>
      <c r="AJ526" s="125"/>
      <c r="AK526" s="125"/>
      <c r="AL526" s="125"/>
      <c r="AM526" s="125"/>
      <c r="AN526" s="125"/>
      <c r="AO526" s="125"/>
      <c r="AP526" s="125"/>
      <c r="AQ526" s="125"/>
      <c r="AR526" s="125"/>
      <c r="AS526" s="125"/>
      <c r="AT526" s="125"/>
      <c r="AU526" s="85"/>
      <c r="AV526" s="86"/>
      <c r="AW526" s="85"/>
      <c r="AX526" s="85"/>
      <c r="AY526" s="85"/>
      <c r="AZ526" s="85"/>
      <c r="BA526" s="85"/>
      <c r="BB526" s="85"/>
      <c r="BC526" s="85"/>
      <c r="BD526" s="85"/>
      <c r="BE526" s="85"/>
      <c r="BF526" s="85"/>
      <c r="BI526" s="192"/>
      <c r="BJ526" s="192"/>
      <c r="BN526" s="148"/>
      <c r="BO526" s="148"/>
      <c r="BP526" s="191"/>
      <c r="BV526" s="371"/>
      <c r="BW526" s="371"/>
      <c r="BX526" s="371"/>
      <c r="BY526" s="371"/>
      <c r="BZ526" s="371"/>
      <c r="CA526" s="371"/>
      <c r="CB526" s="371"/>
    </row>
    <row r="527" spans="1:85" s="87" customFormat="1" ht="18" customHeight="1">
      <c r="A527" s="125" t="s">
        <v>362</v>
      </c>
      <c r="B527" s="191"/>
      <c r="C527" s="191"/>
      <c r="D527" s="191"/>
      <c r="E527" s="192"/>
      <c r="F527" s="192"/>
      <c r="L527" s="192"/>
      <c r="M527" s="192"/>
      <c r="N527" s="192"/>
      <c r="O527" s="192"/>
      <c r="P527" s="192"/>
      <c r="Q527" s="192"/>
      <c r="R527" s="192"/>
      <c r="S527" s="192"/>
      <c r="T527" s="193"/>
      <c r="U527" s="194"/>
      <c r="V527" s="193"/>
      <c r="W527" s="192"/>
      <c r="X527" s="192"/>
      <c r="Y527" s="191"/>
      <c r="Z527" s="192"/>
      <c r="AA527" s="192"/>
      <c r="AB527" s="192"/>
      <c r="AC527" s="192"/>
      <c r="AD527" s="192"/>
      <c r="AE527" s="198"/>
      <c r="AF527" s="192"/>
      <c r="AG527" s="192"/>
      <c r="AH527" s="192"/>
      <c r="AI527" s="192"/>
      <c r="AJ527" s="125"/>
      <c r="AK527" s="125"/>
      <c r="AL527" s="125"/>
      <c r="AM527" s="125"/>
      <c r="AN527" s="125"/>
      <c r="AO527" s="125"/>
      <c r="AP527" s="125"/>
      <c r="AQ527" s="125"/>
      <c r="AR527" s="125"/>
      <c r="AS527" s="125"/>
      <c r="AT527" s="125"/>
      <c r="AU527" s="85"/>
      <c r="AV527" s="86"/>
      <c r="AW527" s="85"/>
      <c r="AX527" s="85"/>
      <c r="AY527" s="85"/>
      <c r="AZ527" s="85"/>
      <c r="BA527" s="85"/>
      <c r="BB527" s="85"/>
      <c r="BC527" s="85"/>
      <c r="BD527" s="85"/>
      <c r="BE527" s="85"/>
      <c r="BF527" s="85"/>
      <c r="BI527" s="192"/>
      <c r="BJ527" s="192"/>
      <c r="BN527" s="148"/>
      <c r="BO527" s="148"/>
      <c r="BP527" s="191"/>
      <c r="BV527" s="371"/>
      <c r="BW527" s="371"/>
      <c r="BX527" s="371"/>
      <c r="BY527" s="371"/>
      <c r="BZ527" s="371"/>
      <c r="CA527" s="371"/>
      <c r="CB527" s="371"/>
    </row>
    <row r="528" spans="1:85" s="87" customFormat="1" ht="18" customHeight="1">
      <c r="A528" s="125" t="s">
        <v>2529</v>
      </c>
      <c r="B528" s="191"/>
      <c r="C528" s="191"/>
      <c r="D528" s="191"/>
      <c r="E528" s="192"/>
      <c r="F528" s="192"/>
      <c r="L528" s="192"/>
      <c r="M528" s="192"/>
      <c r="N528" s="192"/>
      <c r="O528" s="192"/>
      <c r="P528" s="192"/>
      <c r="Q528" s="192"/>
      <c r="R528" s="192"/>
      <c r="S528" s="192"/>
      <c r="T528" s="193"/>
      <c r="U528" s="194"/>
      <c r="V528" s="193"/>
      <c r="W528" s="192"/>
      <c r="X528" s="192"/>
      <c r="Y528" s="191"/>
      <c r="Z528" s="192"/>
      <c r="AA528" s="192"/>
      <c r="AB528" s="192"/>
      <c r="AC528" s="192"/>
      <c r="AD528" s="192"/>
      <c r="AE528" s="198"/>
      <c r="AF528" s="192"/>
      <c r="AG528" s="192"/>
      <c r="AH528" s="192"/>
      <c r="AI528" s="192"/>
      <c r="AJ528" s="125"/>
      <c r="AK528" s="125"/>
      <c r="AL528" s="125"/>
      <c r="AM528" s="125"/>
      <c r="AN528" s="125"/>
      <c r="AO528" s="125"/>
      <c r="AP528" s="125"/>
      <c r="AQ528" s="125"/>
      <c r="AR528" s="125"/>
      <c r="AS528" s="125"/>
      <c r="AT528" s="125"/>
      <c r="AU528" s="85"/>
      <c r="AV528" s="86"/>
      <c r="AW528" s="85"/>
      <c r="AX528" s="85"/>
      <c r="AY528" s="85"/>
      <c r="AZ528" s="85"/>
      <c r="BA528" s="85"/>
      <c r="BB528" s="85"/>
      <c r="BC528" s="85"/>
      <c r="BD528" s="85"/>
      <c r="BE528" s="85"/>
      <c r="BF528" s="85"/>
      <c r="BI528" s="192"/>
      <c r="BJ528" s="192"/>
      <c r="BN528" s="148"/>
      <c r="BO528" s="148"/>
      <c r="BP528" s="191"/>
      <c r="BV528" s="371"/>
      <c r="BW528" s="371"/>
      <c r="BX528" s="371"/>
      <c r="BY528" s="371"/>
      <c r="BZ528" s="371"/>
      <c r="CA528" s="371"/>
      <c r="CB528" s="371"/>
    </row>
    <row r="529" spans="1:80" s="87" customFormat="1" ht="18" customHeight="1">
      <c r="A529" s="125" t="s">
        <v>2531</v>
      </c>
      <c r="B529" s="191"/>
      <c r="C529" s="191"/>
      <c r="D529" s="191"/>
      <c r="E529" s="192"/>
      <c r="F529" s="192"/>
      <c r="L529" s="192"/>
      <c r="M529" s="192"/>
      <c r="N529" s="192"/>
      <c r="O529" s="192"/>
      <c r="P529" s="192"/>
      <c r="Q529" s="192"/>
      <c r="R529" s="192"/>
      <c r="S529" s="192"/>
      <c r="T529" s="193"/>
      <c r="U529" s="194"/>
      <c r="V529" s="193"/>
      <c r="W529" s="192"/>
      <c r="X529" s="192"/>
      <c r="Y529" s="191"/>
      <c r="Z529" s="192"/>
      <c r="AA529" s="192"/>
      <c r="AB529" s="192"/>
      <c r="AC529" s="192"/>
      <c r="AD529" s="192"/>
      <c r="AE529" s="198"/>
      <c r="AF529" s="192"/>
      <c r="AG529" s="192"/>
      <c r="AH529" s="192"/>
      <c r="AI529" s="192"/>
      <c r="AJ529" s="125"/>
      <c r="AK529" s="125"/>
      <c r="AL529" s="125"/>
      <c r="AM529" s="125"/>
      <c r="AN529" s="125"/>
      <c r="AO529" s="125"/>
      <c r="AP529" s="125"/>
      <c r="AQ529" s="125"/>
      <c r="AR529" s="125"/>
      <c r="AS529" s="125"/>
      <c r="AT529" s="125"/>
      <c r="AU529" s="85"/>
      <c r="AV529" s="86"/>
      <c r="AW529" s="85"/>
      <c r="AX529" s="85"/>
      <c r="AY529" s="85"/>
      <c r="AZ529" s="85"/>
      <c r="BA529" s="85"/>
      <c r="BB529" s="85"/>
      <c r="BC529" s="85"/>
      <c r="BD529" s="85"/>
      <c r="BE529" s="85"/>
      <c r="BF529" s="85"/>
      <c r="BI529" s="192"/>
      <c r="BJ529" s="192"/>
      <c r="BN529" s="148"/>
      <c r="BO529" s="148"/>
      <c r="BP529" s="191"/>
      <c r="BV529" s="371"/>
      <c r="BW529" s="371"/>
      <c r="BX529" s="371"/>
      <c r="BY529" s="371"/>
      <c r="BZ529" s="371"/>
      <c r="CA529" s="371"/>
      <c r="CB529" s="371"/>
    </row>
    <row r="530" spans="1:80" s="87" customFormat="1" ht="18" customHeight="1">
      <c r="A530" s="125" t="s">
        <v>2969</v>
      </c>
      <c r="B530" s="191"/>
      <c r="C530" s="191"/>
      <c r="D530" s="191"/>
      <c r="E530" s="192"/>
      <c r="F530" s="192"/>
      <c r="L530" s="192"/>
      <c r="M530" s="192"/>
      <c r="N530" s="192"/>
      <c r="O530" s="192"/>
      <c r="P530" s="192"/>
      <c r="Q530" s="192"/>
      <c r="R530" s="192"/>
      <c r="S530" s="192"/>
      <c r="T530" s="193"/>
      <c r="U530" s="194"/>
      <c r="V530" s="193"/>
      <c r="W530" s="192"/>
      <c r="X530" s="192"/>
      <c r="Y530" s="191"/>
      <c r="Z530" s="192"/>
      <c r="AA530" s="192"/>
      <c r="AB530" s="192"/>
      <c r="AC530" s="192"/>
      <c r="AD530" s="192"/>
      <c r="AE530" s="198"/>
      <c r="AF530" s="192"/>
      <c r="AG530" s="192"/>
      <c r="AH530" s="192"/>
      <c r="AI530" s="192"/>
      <c r="AJ530" s="125"/>
      <c r="AK530" s="125"/>
      <c r="AL530" s="125"/>
      <c r="AM530" s="125"/>
      <c r="AN530" s="125"/>
      <c r="AO530" s="125"/>
      <c r="AP530" s="125"/>
      <c r="AQ530" s="125"/>
      <c r="AR530" s="125"/>
      <c r="AS530" s="125"/>
      <c r="AT530" s="125"/>
      <c r="AU530" s="85"/>
      <c r="AV530" s="86"/>
      <c r="AW530" s="85"/>
      <c r="AX530" s="85"/>
      <c r="AY530" s="85"/>
      <c r="AZ530" s="85"/>
      <c r="BA530" s="85"/>
      <c r="BB530" s="85"/>
      <c r="BC530" s="85"/>
      <c r="BD530" s="85"/>
      <c r="BE530" s="85"/>
      <c r="BF530" s="85"/>
      <c r="BI530" s="192"/>
      <c r="BJ530" s="192"/>
      <c r="BN530" s="148"/>
      <c r="BO530" s="148"/>
      <c r="BP530" s="191"/>
      <c r="BV530" s="371"/>
      <c r="BW530" s="371"/>
      <c r="BX530" s="371"/>
      <c r="BY530" s="371"/>
      <c r="BZ530" s="371"/>
      <c r="CA530" s="371"/>
      <c r="CB530" s="371"/>
    </row>
    <row r="531" spans="1:80" s="87" customFormat="1" ht="18" customHeight="1">
      <c r="A531" s="125" t="s">
        <v>2</v>
      </c>
      <c r="B531" s="191"/>
      <c r="C531" s="191"/>
      <c r="D531" s="191"/>
      <c r="E531" s="192"/>
      <c r="F531" s="192"/>
      <c r="L531" s="192"/>
      <c r="M531" s="192"/>
      <c r="N531" s="192"/>
      <c r="O531" s="192"/>
      <c r="P531" s="192"/>
      <c r="Q531" s="192"/>
      <c r="R531" s="192"/>
      <c r="S531" s="192"/>
      <c r="T531" s="193"/>
      <c r="U531" s="194"/>
      <c r="V531" s="193"/>
      <c r="W531" s="192"/>
      <c r="X531" s="192"/>
      <c r="Y531" s="191"/>
      <c r="Z531" s="192"/>
      <c r="AA531" s="192"/>
      <c r="AB531" s="192"/>
      <c r="AC531" s="192"/>
      <c r="AD531" s="192"/>
      <c r="AE531" s="198"/>
      <c r="AF531" s="192"/>
      <c r="AG531" s="192"/>
      <c r="AH531" s="192"/>
      <c r="AI531" s="192"/>
      <c r="AJ531" s="125"/>
      <c r="AK531" s="125"/>
      <c r="AL531" s="125"/>
      <c r="AM531" s="125"/>
      <c r="AN531" s="125"/>
      <c r="AO531" s="125"/>
      <c r="AP531" s="125"/>
      <c r="AQ531" s="125"/>
      <c r="AR531" s="125"/>
      <c r="AS531" s="125"/>
      <c r="AT531" s="125"/>
      <c r="AU531" s="85"/>
      <c r="AV531" s="86"/>
      <c r="AW531" s="85"/>
      <c r="AX531" s="85"/>
      <c r="AY531" s="85"/>
      <c r="AZ531" s="85"/>
      <c r="BA531" s="85"/>
      <c r="BB531" s="85"/>
      <c r="BC531" s="85"/>
      <c r="BD531" s="85"/>
      <c r="BE531" s="85"/>
      <c r="BF531" s="85"/>
      <c r="BI531" s="192"/>
      <c r="BJ531" s="192"/>
      <c r="BN531" s="148"/>
      <c r="BO531" s="148"/>
      <c r="BP531" s="191"/>
      <c r="BV531" s="371"/>
      <c r="BW531" s="371"/>
      <c r="BX531" s="371"/>
      <c r="BY531" s="371"/>
      <c r="BZ531" s="371"/>
      <c r="CA531" s="371"/>
      <c r="CB531" s="371"/>
    </row>
    <row r="532" spans="1:80" s="87" customFormat="1" ht="18" customHeight="1">
      <c r="A532" s="125"/>
      <c r="B532" s="191"/>
      <c r="C532" s="191"/>
      <c r="D532" s="191"/>
      <c r="E532" s="192"/>
      <c r="F532" s="192"/>
      <c r="L532" s="192"/>
      <c r="M532" s="192"/>
      <c r="N532" s="192"/>
      <c r="O532" s="192"/>
      <c r="P532" s="192"/>
      <c r="Q532" s="192"/>
      <c r="R532" s="192"/>
      <c r="S532" s="192"/>
      <c r="T532" s="193"/>
      <c r="U532" s="194"/>
      <c r="V532" s="193"/>
      <c r="W532" s="192"/>
      <c r="X532" s="192"/>
      <c r="Y532" s="191"/>
      <c r="Z532" s="192"/>
      <c r="AA532" s="192"/>
      <c r="AB532" s="192"/>
      <c r="AC532" s="192"/>
      <c r="AD532" s="192"/>
      <c r="AE532" s="198"/>
      <c r="AF532" s="192"/>
      <c r="AG532" s="192"/>
      <c r="AH532" s="192"/>
      <c r="AI532" s="192"/>
      <c r="AJ532" s="125"/>
      <c r="AK532" s="125"/>
      <c r="AL532" s="125"/>
      <c r="AM532" s="125"/>
      <c r="AN532" s="125"/>
      <c r="AO532" s="125"/>
      <c r="AP532" s="125"/>
      <c r="AQ532" s="125"/>
      <c r="AR532" s="125"/>
      <c r="AS532" s="125"/>
      <c r="AT532" s="125"/>
      <c r="AU532" s="85"/>
      <c r="AV532" s="86"/>
      <c r="AW532" s="85"/>
      <c r="AX532" s="85"/>
      <c r="AY532" s="85"/>
      <c r="AZ532" s="85"/>
      <c r="BA532" s="85"/>
      <c r="BB532" s="85"/>
      <c r="BC532" s="85"/>
      <c r="BD532" s="85"/>
      <c r="BE532" s="85"/>
      <c r="BF532" s="85"/>
      <c r="BI532" s="192"/>
      <c r="BJ532" s="192"/>
      <c r="BN532" s="148"/>
      <c r="BO532" s="148"/>
      <c r="BP532" s="191"/>
      <c r="BV532" s="371"/>
      <c r="BW532" s="371"/>
      <c r="BX532" s="371"/>
      <c r="BY532" s="371"/>
      <c r="BZ532" s="371"/>
      <c r="CA532" s="371"/>
      <c r="CB532" s="371"/>
    </row>
    <row r="533" spans="1:80" s="192" customFormat="1" ht="18" customHeight="1">
      <c r="A533" s="125"/>
      <c r="B533" s="191"/>
      <c r="C533" s="191"/>
      <c r="D533" s="191"/>
      <c r="G533" s="87"/>
      <c r="H533" s="87"/>
      <c r="I533" s="87"/>
      <c r="J533" s="87"/>
      <c r="K533" s="87"/>
      <c r="T533" s="193"/>
      <c r="U533" s="194"/>
      <c r="V533" s="193"/>
      <c r="Y533" s="191"/>
      <c r="AE533" s="198"/>
      <c r="AJ533" s="125"/>
      <c r="AK533" s="125"/>
      <c r="AL533" s="125"/>
      <c r="AM533" s="125"/>
      <c r="AN533" s="125"/>
      <c r="AO533" s="125"/>
      <c r="AP533" s="125"/>
      <c r="AQ533" s="125"/>
      <c r="AR533" s="125"/>
      <c r="AS533" s="125"/>
      <c r="AT533" s="125"/>
      <c r="AU533" s="85"/>
      <c r="AV533" s="86"/>
      <c r="AW533" s="85"/>
      <c r="AX533" s="85"/>
      <c r="AY533" s="85"/>
      <c r="AZ533" s="85"/>
      <c r="BA533" s="85"/>
      <c r="BB533" s="85"/>
      <c r="BC533" s="85"/>
      <c r="BD533" s="85"/>
      <c r="BE533" s="85"/>
      <c r="BF533" s="85"/>
      <c r="BG533" s="87"/>
      <c r="BH533" s="87"/>
      <c r="BK533" s="87"/>
      <c r="BN533" s="148"/>
      <c r="BO533" s="148"/>
      <c r="BP533" s="191"/>
      <c r="BV533" s="171"/>
      <c r="BW533" s="171"/>
      <c r="BX533" s="171"/>
      <c r="BY533" s="171"/>
      <c r="BZ533" s="171"/>
      <c r="CA533" s="171"/>
      <c r="CB533" s="171"/>
    </row>
    <row r="534" spans="1:80" s="192" customFormat="1" ht="22.5" customHeight="1">
      <c r="A534" s="125"/>
      <c r="B534" s="191"/>
      <c r="C534" s="191"/>
      <c r="D534" s="191"/>
      <c r="G534" s="87"/>
      <c r="H534" s="87"/>
      <c r="I534" s="87"/>
      <c r="J534" s="87"/>
      <c r="K534" s="87"/>
      <c r="T534" s="193"/>
      <c r="U534" s="194"/>
      <c r="V534" s="193"/>
      <c r="Y534" s="191"/>
      <c r="AE534" s="198"/>
      <c r="AJ534" s="125"/>
      <c r="AK534" s="125"/>
      <c r="AL534" s="125"/>
      <c r="AM534" s="125"/>
      <c r="AN534" s="125"/>
      <c r="AO534" s="125"/>
      <c r="AP534" s="125"/>
      <c r="AQ534" s="125"/>
      <c r="AR534" s="125"/>
      <c r="AS534" s="125"/>
      <c r="AT534" s="125"/>
      <c r="AU534" s="85"/>
      <c r="AV534" s="86"/>
      <c r="AW534" s="85"/>
      <c r="AX534" s="85"/>
      <c r="AY534" s="85"/>
      <c r="AZ534" s="85"/>
      <c r="BA534" s="85"/>
      <c r="BB534" s="85"/>
      <c r="BC534" s="85"/>
      <c r="BD534" s="85"/>
      <c r="BE534" s="85"/>
      <c r="BF534" s="85"/>
      <c r="BG534" s="87"/>
      <c r="BH534" s="87"/>
      <c r="BK534" s="87"/>
      <c r="BN534" s="148"/>
      <c r="BO534" s="148"/>
      <c r="BP534" s="191"/>
      <c r="BV534" s="171"/>
      <c r="BW534" s="171"/>
      <c r="BX534" s="171"/>
      <c r="BY534" s="171"/>
      <c r="BZ534" s="171"/>
      <c r="CA534" s="171"/>
      <c r="CB534" s="171"/>
    </row>
    <row r="535" spans="1:80" s="192" customFormat="1" ht="18" customHeight="1">
      <c r="A535" s="125"/>
      <c r="B535" s="191"/>
      <c r="C535" s="191"/>
      <c r="D535" s="191"/>
      <c r="G535" s="87"/>
      <c r="H535" s="87"/>
      <c r="I535" s="87"/>
      <c r="J535" s="87"/>
      <c r="K535" s="87"/>
      <c r="T535" s="193"/>
      <c r="U535" s="194"/>
      <c r="V535" s="193"/>
      <c r="Y535" s="191"/>
      <c r="AE535" s="198"/>
      <c r="AJ535" s="125"/>
      <c r="AK535" s="125"/>
      <c r="AL535" s="125"/>
      <c r="AM535" s="125"/>
      <c r="AN535" s="125"/>
      <c r="AO535" s="125"/>
      <c r="AP535" s="125"/>
      <c r="AQ535" s="125"/>
      <c r="AR535" s="125"/>
      <c r="AS535" s="125"/>
      <c r="AT535" s="125"/>
      <c r="AU535" s="85"/>
      <c r="AV535" s="86"/>
      <c r="AW535" s="85"/>
      <c r="AX535" s="85"/>
      <c r="AY535" s="85"/>
      <c r="AZ535" s="85"/>
      <c r="BA535" s="85"/>
      <c r="BB535" s="85"/>
      <c r="BC535" s="85"/>
      <c r="BD535" s="85"/>
      <c r="BE535" s="85"/>
      <c r="BF535" s="85"/>
      <c r="BG535" s="87"/>
      <c r="BH535" s="87"/>
      <c r="BK535" s="87"/>
      <c r="BN535" s="148"/>
      <c r="BO535" s="148"/>
      <c r="BP535" s="191"/>
      <c r="BV535" s="171"/>
      <c r="BW535" s="171"/>
      <c r="BX535" s="171"/>
      <c r="BY535" s="171"/>
      <c r="BZ535" s="171"/>
      <c r="CA535" s="171"/>
      <c r="CB535" s="171"/>
    </row>
    <row r="536" spans="1:80" s="87" customFormat="1" ht="18" customHeight="1">
      <c r="A536" s="125"/>
      <c r="B536" s="191"/>
      <c r="C536" s="191"/>
      <c r="D536" s="191"/>
      <c r="E536" s="192"/>
      <c r="F536" s="192"/>
      <c r="L536" s="192"/>
      <c r="M536" s="192"/>
      <c r="N536" s="192"/>
      <c r="O536" s="192"/>
      <c r="P536" s="192"/>
      <c r="Q536" s="192"/>
      <c r="R536" s="192"/>
      <c r="S536" s="192"/>
      <c r="T536" s="193"/>
      <c r="U536" s="194"/>
      <c r="V536" s="193"/>
      <c r="W536" s="192"/>
      <c r="X536" s="192"/>
      <c r="Y536" s="191"/>
      <c r="Z536" s="192"/>
      <c r="AA536" s="192"/>
      <c r="AB536" s="192"/>
      <c r="AC536" s="192"/>
      <c r="AD536" s="192"/>
      <c r="AE536" s="198"/>
      <c r="AF536" s="192"/>
      <c r="AG536" s="192"/>
      <c r="AH536" s="192"/>
      <c r="AI536" s="192"/>
      <c r="AJ536" s="125"/>
      <c r="AK536" s="125"/>
      <c r="AL536" s="125"/>
      <c r="AM536" s="125"/>
      <c r="AN536" s="125"/>
      <c r="AO536" s="125"/>
      <c r="AP536" s="125"/>
      <c r="AQ536" s="125"/>
      <c r="AR536" s="125"/>
      <c r="AS536" s="125"/>
      <c r="AT536" s="125"/>
      <c r="AU536" s="85"/>
      <c r="AV536" s="86"/>
      <c r="AW536" s="85"/>
      <c r="AX536" s="85"/>
      <c r="AY536" s="85"/>
      <c r="AZ536" s="85"/>
      <c r="BA536" s="85"/>
      <c r="BB536" s="85"/>
      <c r="BC536" s="85"/>
      <c r="BD536" s="85"/>
      <c r="BE536" s="85"/>
      <c r="BF536" s="85"/>
      <c r="BI536" s="192"/>
      <c r="BJ536" s="192"/>
      <c r="BN536" s="148"/>
      <c r="BO536" s="148"/>
      <c r="BP536" s="191"/>
      <c r="BV536" s="371"/>
      <c r="BW536" s="371"/>
      <c r="BX536" s="371"/>
      <c r="BY536" s="371"/>
      <c r="BZ536" s="371"/>
      <c r="CA536" s="371"/>
      <c r="CB536" s="371"/>
    </row>
    <row r="537" spans="1:80" s="87" customFormat="1" ht="18" customHeight="1">
      <c r="A537" s="125"/>
      <c r="B537" s="191"/>
      <c r="C537" s="191"/>
      <c r="D537" s="191"/>
      <c r="E537" s="192"/>
      <c r="F537" s="192"/>
      <c r="L537" s="192"/>
      <c r="M537" s="192"/>
      <c r="N537" s="192"/>
      <c r="O537" s="192"/>
      <c r="P537" s="192"/>
      <c r="Q537" s="192"/>
      <c r="R537" s="192"/>
      <c r="S537" s="192"/>
      <c r="T537" s="193"/>
      <c r="U537" s="194"/>
      <c r="V537" s="193"/>
      <c r="W537" s="192"/>
      <c r="X537" s="192"/>
      <c r="Y537" s="191"/>
      <c r="Z537" s="192"/>
      <c r="AA537" s="192"/>
      <c r="AB537" s="192"/>
      <c r="AC537" s="192"/>
      <c r="AD537" s="192"/>
      <c r="AE537" s="198"/>
      <c r="AF537" s="192"/>
      <c r="AG537" s="192"/>
      <c r="AH537" s="192"/>
      <c r="AI537" s="192"/>
      <c r="AJ537" s="125"/>
      <c r="AK537" s="125"/>
      <c r="AL537" s="125"/>
      <c r="AM537" s="125"/>
      <c r="AN537" s="125"/>
      <c r="AO537" s="125"/>
      <c r="AP537" s="125"/>
      <c r="AQ537" s="125"/>
      <c r="AR537" s="125"/>
      <c r="AS537" s="125"/>
      <c r="AT537" s="125"/>
      <c r="AU537" s="85"/>
      <c r="AV537" s="86"/>
      <c r="AW537" s="85"/>
      <c r="AX537" s="85"/>
      <c r="AY537" s="85"/>
      <c r="AZ537" s="85"/>
      <c r="BA537" s="85"/>
      <c r="BB537" s="85"/>
      <c r="BC537" s="85"/>
      <c r="BD537" s="85"/>
      <c r="BE537" s="85"/>
      <c r="BF537" s="85"/>
      <c r="BI537" s="192"/>
      <c r="BJ537" s="192"/>
      <c r="BN537" s="148"/>
      <c r="BO537" s="148"/>
      <c r="BP537" s="191"/>
      <c r="BV537" s="371"/>
      <c r="BW537" s="371"/>
      <c r="BX537" s="371"/>
      <c r="BY537" s="371"/>
      <c r="BZ537" s="371"/>
      <c r="CA537" s="371"/>
      <c r="CB537" s="371"/>
    </row>
    <row r="538" spans="1:80" s="87" customFormat="1" ht="18" customHeight="1">
      <c r="A538" s="125"/>
      <c r="B538" s="191"/>
      <c r="C538" s="191"/>
      <c r="D538" s="191"/>
      <c r="E538" s="192"/>
      <c r="F538" s="192"/>
      <c r="L538" s="192"/>
      <c r="M538" s="192"/>
      <c r="N538" s="192"/>
      <c r="O538" s="192"/>
      <c r="P538" s="192"/>
      <c r="Q538" s="192"/>
      <c r="R538" s="192"/>
      <c r="S538" s="192"/>
      <c r="T538" s="193"/>
      <c r="U538" s="194"/>
      <c r="V538" s="193"/>
      <c r="W538" s="192"/>
      <c r="X538" s="192"/>
      <c r="Y538" s="191"/>
      <c r="Z538" s="192"/>
      <c r="AA538" s="192"/>
      <c r="AB538" s="192"/>
      <c r="AC538" s="192"/>
      <c r="AD538" s="192"/>
      <c r="AE538" s="198"/>
      <c r="AF538" s="192"/>
      <c r="AG538" s="192"/>
      <c r="AH538" s="192"/>
      <c r="AI538" s="192"/>
      <c r="AJ538" s="125"/>
      <c r="AK538" s="125"/>
      <c r="AL538" s="125"/>
      <c r="AM538" s="125"/>
      <c r="AN538" s="125"/>
      <c r="AO538" s="125"/>
      <c r="AP538" s="125"/>
      <c r="AQ538" s="125"/>
      <c r="AR538" s="125"/>
      <c r="AS538" s="125"/>
      <c r="AT538" s="125"/>
      <c r="AU538" s="85"/>
      <c r="AV538" s="86"/>
      <c r="AW538" s="85"/>
      <c r="AX538" s="85"/>
      <c r="AY538" s="85"/>
      <c r="AZ538" s="85"/>
      <c r="BA538" s="85"/>
      <c r="BB538" s="85"/>
      <c r="BC538" s="85"/>
      <c r="BD538" s="85"/>
      <c r="BE538" s="85"/>
      <c r="BF538" s="85"/>
      <c r="BI538" s="192"/>
      <c r="BJ538" s="192"/>
      <c r="BN538" s="148"/>
      <c r="BO538" s="148"/>
      <c r="BP538" s="191"/>
      <c r="BV538" s="371"/>
      <c r="BW538" s="371"/>
      <c r="BX538" s="371"/>
      <c r="BY538" s="371"/>
      <c r="BZ538" s="371"/>
      <c r="CA538" s="371"/>
      <c r="CB538" s="371"/>
    </row>
    <row r="539" spans="1:80" s="87" customFormat="1" ht="18" customHeight="1">
      <c r="A539" s="125"/>
      <c r="B539" s="191"/>
      <c r="C539" s="191"/>
      <c r="D539" s="191"/>
      <c r="E539" s="192"/>
      <c r="F539" s="192"/>
      <c r="L539" s="192"/>
      <c r="M539" s="192"/>
      <c r="N539" s="192"/>
      <c r="O539" s="192"/>
      <c r="P539" s="192"/>
      <c r="Q539" s="192"/>
      <c r="R539" s="192"/>
      <c r="S539" s="192"/>
      <c r="T539" s="193"/>
      <c r="U539" s="194"/>
      <c r="V539" s="193"/>
      <c r="W539" s="192"/>
      <c r="X539" s="192"/>
      <c r="Y539" s="191"/>
      <c r="Z539" s="192"/>
      <c r="AA539" s="192"/>
      <c r="AB539" s="192"/>
      <c r="AC539" s="192"/>
      <c r="AD539" s="192"/>
      <c r="AE539" s="198"/>
      <c r="AF539" s="192"/>
      <c r="AG539" s="192"/>
      <c r="AH539" s="192"/>
      <c r="AI539" s="192"/>
      <c r="AJ539" s="125"/>
      <c r="AK539" s="125"/>
      <c r="AL539" s="125"/>
      <c r="AM539" s="125"/>
      <c r="AN539" s="125"/>
      <c r="AO539" s="125"/>
      <c r="AP539" s="125"/>
      <c r="AQ539" s="125"/>
      <c r="AR539" s="125"/>
      <c r="AS539" s="125"/>
      <c r="AT539" s="125"/>
      <c r="AU539" s="85"/>
      <c r="AV539" s="86"/>
      <c r="AW539" s="85"/>
      <c r="AX539" s="85"/>
      <c r="AY539" s="85"/>
      <c r="AZ539" s="85"/>
      <c r="BA539" s="85"/>
      <c r="BB539" s="85"/>
      <c r="BC539" s="85"/>
      <c r="BD539" s="85"/>
      <c r="BE539" s="85"/>
      <c r="BF539" s="85"/>
      <c r="BI539" s="192"/>
      <c r="BJ539" s="192"/>
      <c r="BN539" s="148"/>
      <c r="BO539" s="148"/>
      <c r="BP539" s="191"/>
      <c r="BV539" s="371"/>
      <c r="BW539" s="371"/>
      <c r="BX539" s="371"/>
      <c r="BY539" s="371"/>
      <c r="BZ539" s="371"/>
      <c r="CA539" s="371"/>
      <c r="CB539" s="371"/>
    </row>
    <row r="540" spans="1:80" s="87" customFormat="1" ht="18" customHeight="1">
      <c r="A540" s="125"/>
      <c r="B540" s="191"/>
      <c r="C540" s="191"/>
      <c r="D540" s="191"/>
      <c r="E540" s="192"/>
      <c r="F540" s="192"/>
      <c r="L540" s="192"/>
      <c r="M540" s="192"/>
      <c r="N540" s="192"/>
      <c r="O540" s="192"/>
      <c r="P540" s="192"/>
      <c r="Q540" s="192"/>
      <c r="R540" s="192"/>
      <c r="S540" s="192"/>
      <c r="T540" s="193"/>
      <c r="U540" s="194"/>
      <c r="V540" s="193"/>
      <c r="W540" s="192"/>
      <c r="X540" s="192"/>
      <c r="Y540" s="191"/>
      <c r="Z540" s="192"/>
      <c r="AA540" s="192"/>
      <c r="AB540" s="192"/>
      <c r="AC540" s="192"/>
      <c r="AD540" s="192"/>
      <c r="AE540" s="198"/>
      <c r="AF540" s="192"/>
      <c r="AG540" s="192"/>
      <c r="AH540" s="192"/>
      <c r="AI540" s="192"/>
      <c r="AJ540" s="125"/>
      <c r="AK540" s="125"/>
      <c r="AL540" s="125"/>
      <c r="AM540" s="125"/>
      <c r="AN540" s="125"/>
      <c r="AO540" s="125"/>
      <c r="AP540" s="125"/>
      <c r="AQ540" s="125"/>
      <c r="AR540" s="125"/>
      <c r="AS540" s="125"/>
      <c r="AT540" s="125"/>
      <c r="AU540" s="85"/>
      <c r="AV540" s="86"/>
      <c r="AW540" s="85"/>
      <c r="AX540" s="85"/>
      <c r="AY540" s="85"/>
      <c r="AZ540" s="85"/>
      <c r="BA540" s="85"/>
      <c r="BB540" s="85"/>
      <c r="BC540" s="85"/>
      <c r="BD540" s="85"/>
      <c r="BE540" s="85"/>
      <c r="BF540" s="85"/>
      <c r="BI540" s="192"/>
      <c r="BJ540" s="192"/>
      <c r="BN540" s="148"/>
      <c r="BO540" s="148"/>
      <c r="BP540" s="191"/>
      <c r="BV540" s="371"/>
      <c r="BW540" s="371"/>
      <c r="BX540" s="371"/>
      <c r="BY540" s="371"/>
      <c r="BZ540" s="371"/>
      <c r="CA540" s="371"/>
      <c r="CB540" s="371"/>
    </row>
    <row r="541" spans="1:80" s="87" customFormat="1" ht="18" customHeight="1">
      <c r="A541" s="125"/>
      <c r="B541" s="191"/>
      <c r="C541" s="191"/>
      <c r="D541" s="191"/>
      <c r="E541" s="192"/>
      <c r="F541" s="192"/>
      <c r="L541" s="192"/>
      <c r="M541" s="192"/>
      <c r="N541" s="192"/>
      <c r="O541" s="192"/>
      <c r="P541" s="192"/>
      <c r="Q541" s="192"/>
      <c r="R541" s="192"/>
      <c r="S541" s="192"/>
      <c r="T541" s="193"/>
      <c r="U541" s="194"/>
      <c r="V541" s="193"/>
      <c r="W541" s="192"/>
      <c r="X541" s="192"/>
      <c r="Y541" s="191"/>
      <c r="Z541" s="192"/>
      <c r="AA541" s="192"/>
      <c r="AB541" s="192"/>
      <c r="AC541" s="192"/>
      <c r="AD541" s="192"/>
      <c r="AE541" s="198"/>
      <c r="AF541" s="192"/>
      <c r="AG541" s="192"/>
      <c r="AH541" s="192"/>
      <c r="AI541" s="192"/>
      <c r="AJ541" s="125"/>
      <c r="AK541" s="125"/>
      <c r="AL541" s="125"/>
      <c r="AM541" s="125"/>
      <c r="AN541" s="125"/>
      <c r="AO541" s="125"/>
      <c r="AP541" s="125"/>
      <c r="AQ541" s="125"/>
      <c r="AR541" s="125"/>
      <c r="AS541" s="125"/>
      <c r="AT541" s="125"/>
      <c r="AU541" s="85"/>
      <c r="AV541" s="86"/>
      <c r="AW541" s="85"/>
      <c r="AX541" s="85"/>
      <c r="AY541" s="85"/>
      <c r="AZ541" s="85"/>
      <c r="BA541" s="85"/>
      <c r="BB541" s="85"/>
      <c r="BC541" s="85"/>
      <c r="BD541" s="85"/>
      <c r="BE541" s="85"/>
      <c r="BF541" s="85"/>
      <c r="BI541" s="192"/>
      <c r="BJ541" s="192"/>
      <c r="BN541" s="148"/>
      <c r="BO541" s="148"/>
      <c r="BP541" s="191"/>
      <c r="BV541" s="371"/>
      <c r="BW541" s="371"/>
      <c r="BX541" s="371"/>
      <c r="BY541" s="371"/>
      <c r="BZ541" s="371"/>
      <c r="CA541" s="371"/>
      <c r="CB541" s="371"/>
    </row>
    <row r="542" spans="1:80" s="87" customFormat="1" ht="18" customHeight="1">
      <c r="A542" s="125"/>
      <c r="B542" s="191"/>
      <c r="C542" s="191"/>
      <c r="D542" s="191"/>
      <c r="E542" s="192"/>
      <c r="F542" s="192"/>
      <c r="L542" s="192"/>
      <c r="M542" s="192"/>
      <c r="N542" s="192"/>
      <c r="O542" s="192"/>
      <c r="P542" s="192"/>
      <c r="Q542" s="192"/>
      <c r="R542" s="192"/>
      <c r="S542" s="192"/>
      <c r="T542" s="193"/>
      <c r="U542" s="194"/>
      <c r="V542" s="193"/>
      <c r="W542" s="192"/>
      <c r="X542" s="192"/>
      <c r="Y542" s="191"/>
      <c r="Z542" s="192"/>
      <c r="AA542" s="192"/>
      <c r="AB542" s="192"/>
      <c r="AC542" s="192"/>
      <c r="AD542" s="192"/>
      <c r="AE542" s="198"/>
      <c r="AF542" s="192"/>
      <c r="AG542" s="192"/>
      <c r="AH542" s="192"/>
      <c r="AI542" s="192"/>
      <c r="AJ542" s="125"/>
      <c r="AK542" s="125"/>
      <c r="AL542" s="125"/>
      <c r="AM542" s="125"/>
      <c r="AN542" s="125"/>
      <c r="AO542" s="125"/>
      <c r="AP542" s="125"/>
      <c r="AQ542" s="125"/>
      <c r="AR542" s="125"/>
      <c r="AS542" s="125"/>
      <c r="AT542" s="125"/>
      <c r="AU542" s="85"/>
      <c r="AV542" s="86"/>
      <c r="AW542" s="85"/>
      <c r="AX542" s="85"/>
      <c r="AY542" s="85"/>
      <c r="AZ542" s="85"/>
      <c r="BA542" s="85"/>
      <c r="BB542" s="85"/>
      <c r="BC542" s="85"/>
      <c r="BD542" s="85"/>
      <c r="BE542" s="85"/>
      <c r="BF542" s="85"/>
      <c r="BI542" s="192"/>
      <c r="BJ542" s="192"/>
      <c r="BN542" s="148"/>
      <c r="BO542" s="148"/>
      <c r="BP542" s="191"/>
      <c r="BV542" s="371"/>
      <c r="BW542" s="371"/>
      <c r="BX542" s="371"/>
      <c r="BY542" s="371"/>
      <c r="BZ542" s="371"/>
      <c r="CA542" s="371"/>
      <c r="CB542" s="371"/>
    </row>
    <row r="543" spans="1:80" s="87" customFormat="1" ht="18" customHeight="1">
      <c r="A543" s="125"/>
      <c r="B543" s="191"/>
      <c r="C543" s="191"/>
      <c r="D543" s="191"/>
      <c r="E543" s="192"/>
      <c r="F543" s="192"/>
      <c r="L543" s="192"/>
      <c r="M543" s="192"/>
      <c r="N543" s="192"/>
      <c r="O543" s="192"/>
      <c r="P543" s="192"/>
      <c r="Q543" s="192"/>
      <c r="R543" s="192"/>
      <c r="S543" s="192"/>
      <c r="T543" s="193"/>
      <c r="U543" s="194"/>
      <c r="V543" s="193"/>
      <c r="W543" s="192"/>
      <c r="X543" s="192"/>
      <c r="Y543" s="191"/>
      <c r="Z543" s="192"/>
      <c r="AA543" s="192"/>
      <c r="AB543" s="192"/>
      <c r="AC543" s="192"/>
      <c r="AD543" s="192"/>
      <c r="AE543" s="198"/>
      <c r="AF543" s="192"/>
      <c r="AG543" s="192"/>
      <c r="AH543" s="192"/>
      <c r="AI543" s="192"/>
      <c r="AJ543" s="125"/>
      <c r="AK543" s="125"/>
      <c r="AL543" s="125"/>
      <c r="AM543" s="125"/>
      <c r="AN543" s="125"/>
      <c r="AO543" s="125"/>
      <c r="AP543" s="125"/>
      <c r="AQ543" s="125"/>
      <c r="AR543" s="125"/>
      <c r="AS543" s="125"/>
      <c r="AT543" s="125"/>
      <c r="AU543" s="85"/>
      <c r="AV543" s="86"/>
      <c r="AW543" s="85"/>
      <c r="AX543" s="85"/>
      <c r="AY543" s="85"/>
      <c r="AZ543" s="85"/>
      <c r="BA543" s="85"/>
      <c r="BB543" s="85"/>
      <c r="BC543" s="85"/>
      <c r="BD543" s="85"/>
      <c r="BE543" s="85"/>
      <c r="BF543" s="85"/>
      <c r="BI543" s="192"/>
      <c r="BJ543" s="192"/>
      <c r="BN543" s="148"/>
      <c r="BO543" s="148"/>
      <c r="BP543" s="191"/>
      <c r="BV543" s="371"/>
      <c r="BW543" s="371"/>
      <c r="BX543" s="371"/>
      <c r="BY543" s="371"/>
      <c r="BZ543" s="371"/>
      <c r="CA543" s="371"/>
      <c r="CB543" s="371"/>
    </row>
    <row r="544" spans="1:80" s="87" customFormat="1" ht="18" customHeight="1">
      <c r="A544" s="125"/>
      <c r="B544" s="191"/>
      <c r="C544" s="191"/>
      <c r="D544" s="191"/>
      <c r="E544" s="192"/>
      <c r="F544" s="192"/>
      <c r="L544" s="192"/>
      <c r="M544" s="192"/>
      <c r="N544" s="192"/>
      <c r="O544" s="192"/>
      <c r="P544" s="192"/>
      <c r="Q544" s="192"/>
      <c r="R544" s="192"/>
      <c r="S544" s="192"/>
      <c r="T544" s="193"/>
      <c r="U544" s="194"/>
      <c r="V544" s="193"/>
      <c r="W544" s="192"/>
      <c r="X544" s="192"/>
      <c r="Y544" s="191"/>
      <c r="Z544" s="192"/>
      <c r="AA544" s="192"/>
      <c r="AB544" s="192"/>
      <c r="AC544" s="192"/>
      <c r="AD544" s="192"/>
      <c r="AE544" s="198"/>
      <c r="AF544" s="192"/>
      <c r="AG544" s="192"/>
      <c r="AH544" s="192"/>
      <c r="AI544" s="192"/>
      <c r="AJ544" s="125"/>
      <c r="AK544" s="125"/>
      <c r="AL544" s="125"/>
      <c r="AM544" s="125"/>
      <c r="AN544" s="125"/>
      <c r="AO544" s="125"/>
      <c r="AP544" s="125"/>
      <c r="AQ544" s="125"/>
      <c r="AR544" s="125"/>
      <c r="AS544" s="125"/>
      <c r="AT544" s="125"/>
      <c r="AU544" s="85"/>
      <c r="AV544" s="86"/>
      <c r="AW544" s="85"/>
      <c r="AX544" s="85"/>
      <c r="AY544" s="85"/>
      <c r="AZ544" s="85"/>
      <c r="BA544" s="85"/>
      <c r="BB544" s="85"/>
      <c r="BC544" s="85"/>
      <c r="BD544" s="85"/>
      <c r="BE544" s="85"/>
      <c r="BF544" s="85"/>
      <c r="BI544" s="192"/>
      <c r="BJ544" s="192"/>
      <c r="BN544" s="148"/>
      <c r="BO544" s="148"/>
      <c r="BP544" s="191"/>
      <c r="BV544" s="371"/>
      <c r="BW544" s="371"/>
      <c r="BX544" s="371"/>
      <c r="BY544" s="371"/>
      <c r="BZ544" s="371"/>
      <c r="CA544" s="371"/>
      <c r="CB544" s="371"/>
    </row>
    <row r="545" spans="1:80" s="87" customFormat="1" ht="18" customHeight="1">
      <c r="A545" s="125"/>
      <c r="B545" s="191"/>
      <c r="C545" s="191"/>
      <c r="D545" s="191"/>
      <c r="E545" s="192"/>
      <c r="F545" s="192"/>
      <c r="L545" s="192"/>
      <c r="M545" s="192"/>
      <c r="N545" s="192"/>
      <c r="O545" s="192"/>
      <c r="P545" s="192"/>
      <c r="Q545" s="192"/>
      <c r="R545" s="192"/>
      <c r="S545" s="192"/>
      <c r="T545" s="193"/>
      <c r="U545" s="194"/>
      <c r="V545" s="193"/>
      <c r="W545" s="192"/>
      <c r="X545" s="192"/>
      <c r="Y545" s="191"/>
      <c r="Z545" s="192"/>
      <c r="AA545" s="192"/>
      <c r="AB545" s="192"/>
      <c r="AC545" s="192"/>
      <c r="AD545" s="192"/>
      <c r="AE545" s="198"/>
      <c r="AF545" s="192"/>
      <c r="AG545" s="192"/>
      <c r="AH545" s="192"/>
      <c r="AI545" s="192"/>
      <c r="AJ545" s="125"/>
      <c r="AK545" s="125"/>
      <c r="AL545" s="125"/>
      <c r="AM545" s="125"/>
      <c r="AN545" s="125"/>
      <c r="AO545" s="125"/>
      <c r="AP545" s="125"/>
      <c r="AQ545" s="125"/>
      <c r="AR545" s="125"/>
      <c r="AS545" s="125"/>
      <c r="AT545" s="125"/>
      <c r="AU545" s="85"/>
      <c r="AV545" s="86"/>
      <c r="AW545" s="85"/>
      <c r="AX545" s="85"/>
      <c r="AY545" s="85"/>
      <c r="AZ545" s="85"/>
      <c r="BA545" s="85"/>
      <c r="BB545" s="85"/>
      <c r="BC545" s="85"/>
      <c r="BD545" s="85"/>
      <c r="BE545" s="85"/>
      <c r="BF545" s="85"/>
      <c r="BI545" s="192"/>
      <c r="BJ545" s="192"/>
      <c r="BN545" s="148"/>
      <c r="BO545" s="148"/>
      <c r="BP545" s="191"/>
      <c r="BV545" s="371"/>
      <c r="BW545" s="371"/>
      <c r="BX545" s="371"/>
      <c r="BY545" s="371"/>
      <c r="BZ545" s="371"/>
      <c r="CA545" s="371"/>
      <c r="CB545" s="371"/>
    </row>
    <row r="546" spans="1:80" s="87" customFormat="1" ht="18" customHeight="1">
      <c r="A546" s="125"/>
      <c r="B546" s="191"/>
      <c r="C546" s="191"/>
      <c r="D546" s="191"/>
      <c r="E546" s="192"/>
      <c r="F546" s="192"/>
      <c r="L546" s="192"/>
      <c r="M546" s="192"/>
      <c r="N546" s="192"/>
      <c r="O546" s="192"/>
      <c r="P546" s="192"/>
      <c r="Q546" s="192"/>
      <c r="R546" s="192"/>
      <c r="S546" s="192"/>
      <c r="T546" s="193"/>
      <c r="U546" s="194"/>
      <c r="V546" s="193"/>
      <c r="W546" s="192"/>
      <c r="X546" s="192"/>
      <c r="Y546" s="191"/>
      <c r="Z546" s="192"/>
      <c r="AA546" s="192"/>
      <c r="AB546" s="192"/>
      <c r="AC546" s="192"/>
      <c r="AD546" s="192"/>
      <c r="AE546" s="198"/>
      <c r="AF546" s="192"/>
      <c r="AG546" s="192"/>
      <c r="AH546" s="192"/>
      <c r="AI546" s="192"/>
      <c r="AJ546" s="125"/>
      <c r="AK546" s="125"/>
      <c r="AL546" s="125"/>
      <c r="AM546" s="125"/>
      <c r="AN546" s="125"/>
      <c r="AO546" s="125"/>
      <c r="AP546" s="125"/>
      <c r="AQ546" s="125"/>
      <c r="AR546" s="125"/>
      <c r="AS546" s="125"/>
      <c r="AT546" s="125"/>
      <c r="AU546" s="85"/>
      <c r="AV546" s="86"/>
      <c r="AW546" s="85"/>
      <c r="AX546" s="85"/>
      <c r="AY546" s="85"/>
      <c r="AZ546" s="85"/>
      <c r="BA546" s="85"/>
      <c r="BB546" s="85"/>
      <c r="BC546" s="85"/>
      <c r="BD546" s="85"/>
      <c r="BE546" s="85"/>
      <c r="BF546" s="85"/>
      <c r="BI546" s="192"/>
      <c r="BJ546" s="192"/>
      <c r="BN546" s="148"/>
      <c r="BO546" s="148"/>
      <c r="BP546" s="191"/>
      <c r="BV546" s="371"/>
      <c r="BW546" s="371"/>
      <c r="BX546" s="371"/>
      <c r="BY546" s="371"/>
      <c r="BZ546" s="371"/>
      <c r="CA546" s="371"/>
      <c r="CB546" s="371"/>
    </row>
    <row r="547" spans="1:80" s="87" customFormat="1" ht="18" customHeight="1">
      <c r="A547" s="125"/>
      <c r="B547" s="191"/>
      <c r="C547" s="191"/>
      <c r="D547" s="191"/>
      <c r="E547" s="192"/>
      <c r="F547" s="192"/>
      <c r="L547" s="192"/>
      <c r="M547" s="192"/>
      <c r="N547" s="192"/>
      <c r="O547" s="192"/>
      <c r="P547" s="192"/>
      <c r="Q547" s="192"/>
      <c r="R547" s="192"/>
      <c r="S547" s="192"/>
      <c r="T547" s="193"/>
      <c r="U547" s="194"/>
      <c r="V547" s="193"/>
      <c r="W547" s="192"/>
      <c r="X547" s="192"/>
      <c r="Y547" s="191"/>
      <c r="Z547" s="192"/>
      <c r="AA547" s="192"/>
      <c r="AB547" s="192"/>
      <c r="AC547" s="192"/>
      <c r="AD547" s="192"/>
      <c r="AE547" s="198"/>
      <c r="AF547" s="192"/>
      <c r="AG547" s="192"/>
      <c r="AH547" s="192"/>
      <c r="AI547" s="192"/>
      <c r="AJ547" s="125"/>
      <c r="AK547" s="125"/>
      <c r="AL547" s="125"/>
      <c r="AM547" s="125"/>
      <c r="AN547" s="125"/>
      <c r="AO547" s="125"/>
      <c r="AP547" s="125"/>
      <c r="AQ547" s="125"/>
      <c r="AR547" s="125"/>
      <c r="AS547" s="125"/>
      <c r="AT547" s="125"/>
      <c r="AU547" s="85"/>
      <c r="AV547" s="86"/>
      <c r="AW547" s="85"/>
      <c r="AX547" s="85"/>
      <c r="AY547" s="85"/>
      <c r="AZ547" s="85"/>
      <c r="BA547" s="85"/>
      <c r="BB547" s="85"/>
      <c r="BC547" s="85"/>
      <c r="BD547" s="85"/>
      <c r="BE547" s="85"/>
      <c r="BF547" s="85"/>
      <c r="BI547" s="192"/>
      <c r="BJ547" s="192"/>
      <c r="BN547" s="148"/>
      <c r="BO547" s="148"/>
      <c r="BP547" s="191"/>
      <c r="BV547" s="371"/>
      <c r="BW547" s="371"/>
      <c r="BX547" s="371"/>
      <c r="BY547" s="371"/>
      <c r="BZ547" s="371"/>
      <c r="CA547" s="371"/>
      <c r="CB547" s="371"/>
    </row>
    <row r="548" spans="1:80" s="87" customFormat="1" ht="18" customHeight="1">
      <c r="A548" s="125"/>
      <c r="B548" s="191"/>
      <c r="C548" s="191"/>
      <c r="D548" s="191"/>
      <c r="E548" s="192"/>
      <c r="F548" s="192"/>
      <c r="L548" s="192"/>
      <c r="M548" s="192"/>
      <c r="N548" s="192"/>
      <c r="O548" s="192"/>
      <c r="P548" s="192"/>
      <c r="Q548" s="192"/>
      <c r="R548" s="192"/>
      <c r="S548" s="192"/>
      <c r="T548" s="193"/>
      <c r="U548" s="194"/>
      <c r="V548" s="193"/>
      <c r="W548" s="192"/>
      <c r="X548" s="192"/>
      <c r="Y548" s="191"/>
      <c r="Z548" s="192"/>
      <c r="AA548" s="192"/>
      <c r="AB548" s="192"/>
      <c r="AC548" s="192"/>
      <c r="AD548" s="192"/>
      <c r="AE548" s="198"/>
      <c r="AF548" s="192"/>
      <c r="AG548" s="192"/>
      <c r="AH548" s="192"/>
      <c r="AI548" s="192"/>
      <c r="AJ548" s="125"/>
      <c r="AK548" s="125"/>
      <c r="AL548" s="125"/>
      <c r="AM548" s="125"/>
      <c r="AN548" s="125"/>
      <c r="AO548" s="125"/>
      <c r="AP548" s="125"/>
      <c r="AQ548" s="125"/>
      <c r="AR548" s="125"/>
      <c r="AS548" s="125"/>
      <c r="AT548" s="125"/>
      <c r="AU548" s="85"/>
      <c r="AV548" s="86"/>
      <c r="AW548" s="85"/>
      <c r="AX548" s="85"/>
      <c r="AY548" s="85"/>
      <c r="AZ548" s="85"/>
      <c r="BA548" s="85"/>
      <c r="BB548" s="85"/>
      <c r="BC548" s="85"/>
      <c r="BD548" s="85"/>
      <c r="BE548" s="85"/>
      <c r="BF548" s="85"/>
      <c r="BI548" s="192"/>
      <c r="BJ548" s="192"/>
      <c r="BN548" s="148"/>
      <c r="BO548" s="148"/>
      <c r="BP548" s="191"/>
      <c r="BV548" s="371"/>
      <c r="BW548" s="371"/>
      <c r="BX548" s="371"/>
      <c r="BY548" s="371"/>
      <c r="BZ548" s="371"/>
      <c r="CA548" s="371"/>
      <c r="CB548" s="371"/>
    </row>
    <row r="549" spans="1:80" s="192" customFormat="1" ht="18" customHeight="1">
      <c r="A549" s="125"/>
      <c r="B549" s="191"/>
      <c r="C549" s="191"/>
      <c r="D549" s="193">
        <f ca="1">SUM('Expenses 2017'!G4,'Expenses 2017'!I4)</f>
        <v>121110</v>
      </c>
      <c r="G549" s="87"/>
      <c r="H549" s="87"/>
      <c r="I549" s="87"/>
      <c r="J549" s="87"/>
      <c r="K549" s="87"/>
      <c r="T549" s="193"/>
      <c r="U549" s="194"/>
      <c r="V549" s="193"/>
      <c r="Y549" s="191"/>
      <c r="AE549" s="198"/>
      <c r="AJ549" s="125"/>
      <c r="AK549" s="125"/>
      <c r="AL549" s="125"/>
      <c r="AM549" s="125"/>
      <c r="AN549" s="125"/>
      <c r="AO549" s="125"/>
      <c r="AP549" s="125"/>
      <c r="AQ549" s="125"/>
      <c r="AR549" s="125"/>
      <c r="AS549" s="125"/>
      <c r="AT549" s="125"/>
      <c r="AU549" s="85"/>
      <c r="AV549" s="86"/>
      <c r="AW549" s="85"/>
      <c r="AX549" s="85"/>
      <c r="AY549" s="85"/>
      <c r="AZ549" s="85"/>
      <c r="BA549" s="85"/>
      <c r="BB549" s="85"/>
      <c r="BC549" s="85"/>
      <c r="BD549" s="85"/>
      <c r="BE549" s="85"/>
      <c r="BF549" s="85"/>
      <c r="BG549" s="87"/>
      <c r="BH549" s="87"/>
      <c r="BK549" s="87"/>
      <c r="BN549" s="148"/>
      <c r="BO549" s="148"/>
      <c r="BP549" s="191"/>
      <c r="BV549" s="171"/>
      <c r="BW549" s="171"/>
      <c r="BX549" s="171"/>
      <c r="BY549" s="171"/>
      <c r="BZ549" s="171"/>
      <c r="CA549" s="171"/>
      <c r="CB549" s="171"/>
    </row>
  </sheetData>
  <autoFilter ref="A6:XFD210" xr:uid="{00000000-0009-0000-0000-000011000000}"/>
  <mergeCells count="2">
    <mergeCell ref="B1:B2"/>
    <mergeCell ref="BH4:BK5"/>
  </mergeCells>
  <conditionalFormatting sqref="A7:A305 A307:A317 A319:A330 A332:A343 A345:A348 A350:A376">
    <cfRule type="cellIs" dxfId="88" priority="6" operator="equal">
      <formula>"M"</formula>
    </cfRule>
    <cfRule type="cellIs" dxfId="87" priority="11" operator="equal">
      <formula>"Y"</formula>
    </cfRule>
    <cfRule type="cellIs" dxfId="86" priority="7" operator="equal">
      <formula>"I"</formula>
    </cfRule>
    <cfRule type="cellIs" dxfId="85" priority="8" operator="equal">
      <formula>"IK"</formula>
    </cfRule>
    <cfRule type="cellIs" dxfId="84" priority="9" operator="equal">
      <formula>"C"</formula>
    </cfRule>
    <cfRule type="cellIs" dxfId="83" priority="10" operator="equal">
      <formula>"P"</formula>
    </cfRule>
  </conditionalFormatting>
  <conditionalFormatting sqref="U7:U274 W129:W202 W205:W274 U276:U305 U307:U317 U319:U330 U332:U343 U345:U348 U350:U376">
    <cfRule type="cellIs" dxfId="82" priority="4" operator="equal">
      <formula>"Received"</formula>
    </cfRule>
    <cfRule type="cellIs" dxfId="81" priority="5" operator="equal">
      <formula>"Committed"</formula>
    </cfRule>
  </conditionalFormatting>
  <conditionalFormatting sqref="W10">
    <cfRule type="cellIs" dxfId="80" priority="161" operator="equal">
      <formula>"Committed"</formula>
    </cfRule>
    <cfRule type="cellIs" dxfId="79" priority="160" operator="equal">
      <formula>"Received"</formula>
    </cfRule>
  </conditionalFormatting>
  <conditionalFormatting sqref="W12:W17">
    <cfRule type="cellIs" dxfId="78" priority="163" operator="equal">
      <formula>"Committed"</formula>
    </cfRule>
    <cfRule type="cellIs" dxfId="77" priority="162" operator="equal">
      <formula>"Received"</formula>
    </cfRule>
  </conditionalFormatting>
  <conditionalFormatting sqref="W21:W22">
    <cfRule type="cellIs" dxfId="76" priority="164" operator="equal">
      <formula>"Received"</formula>
    </cfRule>
    <cfRule type="cellIs" dxfId="75" priority="165" operator="equal">
      <formula>"Committed"</formula>
    </cfRule>
  </conditionalFormatting>
  <conditionalFormatting sqref="W30:W31">
    <cfRule type="cellIs" dxfId="74" priority="166" operator="equal">
      <formula>"Received"</formula>
    </cfRule>
    <cfRule type="cellIs" dxfId="73" priority="167" operator="equal">
      <formula>"Committed"</formula>
    </cfRule>
  </conditionalFormatting>
  <conditionalFormatting sqref="W49">
    <cfRule type="cellIs" dxfId="72" priority="116" operator="equal">
      <formula>"Received"</formula>
    </cfRule>
    <cfRule type="cellIs" dxfId="71" priority="117" operator="equal">
      <formula>"Committed"</formula>
    </cfRule>
  </conditionalFormatting>
  <conditionalFormatting sqref="W53:W61">
    <cfRule type="cellIs" dxfId="70" priority="118" operator="equal">
      <formula>"Received"</formula>
    </cfRule>
    <cfRule type="cellIs" dxfId="69" priority="119" operator="equal">
      <formula>"Committed"</formula>
    </cfRule>
  </conditionalFormatting>
  <conditionalFormatting sqref="W70">
    <cfRule type="cellIs" dxfId="68" priority="122" operator="equal">
      <formula>"Received"</formula>
    </cfRule>
    <cfRule type="cellIs" dxfId="67" priority="123" operator="equal">
      <formula>"Committed"</formula>
    </cfRule>
  </conditionalFormatting>
  <conditionalFormatting sqref="W76">
    <cfRule type="cellIs" dxfId="66" priority="124" operator="equal">
      <formula>"Received"</formula>
    </cfRule>
    <cfRule type="cellIs" dxfId="65" priority="125" operator="equal">
      <formula>"Committed"</formula>
    </cfRule>
  </conditionalFormatting>
  <conditionalFormatting sqref="W88">
    <cfRule type="cellIs" dxfId="64" priority="192" operator="equal">
      <formula>"Received"</formula>
    </cfRule>
    <cfRule type="cellIs" dxfId="63" priority="193" operator="equal">
      <formula>"Committed"</formula>
    </cfRule>
  </conditionalFormatting>
  <conditionalFormatting sqref="W90">
    <cfRule type="cellIs" dxfId="62" priority="127" operator="equal">
      <formula>"Committed"</formula>
    </cfRule>
    <cfRule type="cellIs" dxfId="61" priority="126" operator="equal">
      <formula>"Received"</formula>
    </cfRule>
  </conditionalFormatting>
  <conditionalFormatting sqref="W99">
    <cfRule type="cellIs" dxfId="60" priority="129" operator="equal">
      <formula>"Committed"</formula>
    </cfRule>
    <cfRule type="cellIs" dxfId="59" priority="128" operator="equal">
      <formula>"Received"</formula>
    </cfRule>
  </conditionalFormatting>
  <conditionalFormatting sqref="W105">
    <cfRule type="cellIs" dxfId="58" priority="174" operator="equal">
      <formula>"Received"</formula>
    </cfRule>
    <cfRule type="cellIs" dxfId="57" priority="175" operator="equal">
      <formula>"Committed"</formula>
    </cfRule>
  </conditionalFormatting>
  <conditionalFormatting sqref="W112">
    <cfRule type="cellIs" dxfId="56" priority="176" operator="equal">
      <formula>"Received"</formula>
    </cfRule>
    <cfRule type="cellIs" dxfId="55" priority="177" operator="equal">
      <formula>"Committed"</formula>
    </cfRule>
  </conditionalFormatting>
  <conditionalFormatting sqref="W117">
    <cfRule type="cellIs" dxfId="54" priority="194" operator="equal">
      <formula>"Received"</formula>
    </cfRule>
    <cfRule type="cellIs" dxfId="53" priority="195" operator="equal">
      <formula>"Committed"</formula>
    </cfRule>
  </conditionalFormatting>
  <conditionalFormatting sqref="X4">
    <cfRule type="cellIs" dxfId="52" priority="2" operator="lessThan">
      <formula>0</formula>
    </cfRule>
    <cfRule type="cellIs" dxfId="51" priority="1" operator="greaterThan">
      <formula>0</formula>
    </cfRule>
  </conditionalFormatting>
  <conditionalFormatting sqref="AA7:AP165 AA166:AA210 AB173:AP210 AA211:AP305 AA307:AP317 AA319:AP330 AA332:AP343 AA345:AP348 AA350:AP522">
    <cfRule type="cellIs" dxfId="50" priority="3" operator="equal">
      <formula>0</formula>
    </cfRule>
  </conditionalFormatting>
  <conditionalFormatting sqref="AB166:AC167">
    <cfRule type="cellIs" dxfId="49" priority="217" operator="equal">
      <formula>0</formula>
    </cfRule>
  </conditionalFormatting>
  <conditionalFormatting sqref="AB168:AE172">
    <cfRule type="cellIs" dxfId="48" priority="226" operator="equal">
      <formula>0</formula>
    </cfRule>
  </conditionalFormatting>
  <conditionalFormatting sqref="AD166:AP166 AD167:AE167 AF167:AP172">
    <cfRule type="cellIs" dxfId="47" priority="115" operator="equal">
      <formula>0</formula>
    </cfRule>
  </conditionalFormatting>
  <hyperlinks>
    <hyperlink ref="H7" r:id="rId1" xr:uid="{00000000-0004-0000-1100-000000000000}"/>
    <hyperlink ref="H8" r:id="rId2" xr:uid="{00000000-0004-0000-1100-000001000000}"/>
    <hyperlink ref="H9" r:id="rId3" xr:uid="{00000000-0004-0000-1100-000002000000}"/>
    <hyperlink ref="H10" r:id="rId4" xr:uid="{00000000-0004-0000-1100-000003000000}"/>
    <hyperlink ref="H11" r:id="rId5" xr:uid="{00000000-0004-0000-1100-000004000000}"/>
    <hyperlink ref="H12" r:id="rId6" xr:uid="{00000000-0004-0000-1100-000005000000}"/>
    <hyperlink ref="H13" r:id="rId7" xr:uid="{00000000-0004-0000-1100-000006000000}"/>
    <hyperlink ref="H14" r:id="rId8" xr:uid="{00000000-0004-0000-1100-000007000000}"/>
    <hyperlink ref="H15" r:id="rId9" xr:uid="{00000000-0004-0000-1100-000008000000}"/>
    <hyperlink ref="H16" r:id="rId10" xr:uid="{00000000-0004-0000-1100-000009000000}"/>
    <hyperlink ref="H17" r:id="rId11" xr:uid="{00000000-0004-0000-1100-00000A000000}"/>
    <hyperlink ref="H18" r:id="rId12" xr:uid="{00000000-0004-0000-1100-00000B000000}"/>
    <hyperlink ref="H20" r:id="rId13" xr:uid="{00000000-0004-0000-1100-00000C000000}"/>
    <hyperlink ref="H21" r:id="rId14" xr:uid="{00000000-0004-0000-1100-00000D000000}"/>
    <hyperlink ref="H22" r:id="rId15" xr:uid="{00000000-0004-0000-1100-00000E000000}"/>
    <hyperlink ref="H23" r:id="rId16" xr:uid="{00000000-0004-0000-1100-00000F000000}"/>
    <hyperlink ref="H24" r:id="rId17" xr:uid="{00000000-0004-0000-1100-000010000000}"/>
    <hyperlink ref="H25" r:id="rId18" xr:uid="{00000000-0004-0000-1100-000011000000}"/>
    <hyperlink ref="H26" r:id="rId19" xr:uid="{00000000-0004-0000-1100-000012000000}"/>
    <hyperlink ref="H27" r:id="rId20" xr:uid="{00000000-0004-0000-1100-000013000000}"/>
    <hyperlink ref="H28" r:id="rId21" xr:uid="{00000000-0004-0000-1100-000014000000}"/>
    <hyperlink ref="H29" r:id="rId22" xr:uid="{00000000-0004-0000-1100-000015000000}"/>
    <hyperlink ref="H32" r:id="rId23" xr:uid="{00000000-0004-0000-1100-000016000000}"/>
    <hyperlink ref="H34" r:id="rId24" xr:uid="{00000000-0004-0000-1100-000017000000}"/>
    <hyperlink ref="H36" r:id="rId25" xr:uid="{00000000-0004-0000-1100-000018000000}"/>
    <hyperlink ref="H39" r:id="rId26" xr:uid="{00000000-0004-0000-1100-000019000000}"/>
    <hyperlink ref="H40" r:id="rId27" xr:uid="{00000000-0004-0000-1100-00001A000000}"/>
    <hyperlink ref="H41" r:id="rId28" xr:uid="{00000000-0004-0000-1100-00001B000000}"/>
    <hyperlink ref="H42" r:id="rId29" xr:uid="{00000000-0004-0000-1100-00001C000000}"/>
    <hyperlink ref="H43" r:id="rId30" xr:uid="{00000000-0004-0000-1100-00001D000000}"/>
    <hyperlink ref="H44" r:id="rId31" xr:uid="{00000000-0004-0000-1100-00001E000000}"/>
    <hyperlink ref="H45" r:id="rId32" xr:uid="{00000000-0004-0000-1100-00001F000000}"/>
    <hyperlink ref="H47" r:id="rId33" xr:uid="{00000000-0004-0000-1100-000020000000}"/>
    <hyperlink ref="H48" r:id="rId34" xr:uid="{00000000-0004-0000-1100-000021000000}"/>
    <hyperlink ref="H52" r:id="rId35" xr:uid="{00000000-0004-0000-1100-000022000000}"/>
    <hyperlink ref="H54" r:id="rId36" xr:uid="{00000000-0004-0000-1100-000023000000}"/>
    <hyperlink ref="H55" r:id="rId37" xr:uid="{00000000-0004-0000-1100-000024000000}"/>
    <hyperlink ref="H56" r:id="rId38" xr:uid="{00000000-0004-0000-1100-000025000000}"/>
    <hyperlink ref="H57" r:id="rId39" xr:uid="{00000000-0004-0000-1100-000026000000}"/>
    <hyperlink ref="H58" r:id="rId40" xr:uid="{00000000-0004-0000-1100-000027000000}"/>
    <hyperlink ref="H59" r:id="rId41" xr:uid="{00000000-0004-0000-1100-000028000000}"/>
    <hyperlink ref="H60" r:id="rId42" xr:uid="{00000000-0004-0000-1100-000029000000}"/>
    <hyperlink ref="H62" r:id="rId43" xr:uid="{00000000-0004-0000-1100-00002A000000}"/>
    <hyperlink ref="H63" r:id="rId44" xr:uid="{00000000-0004-0000-1100-00002B000000}"/>
    <hyperlink ref="H64" r:id="rId45" xr:uid="{00000000-0004-0000-1100-00002C000000}"/>
    <hyperlink ref="H65" r:id="rId46" xr:uid="{00000000-0004-0000-1100-00002D000000}"/>
    <hyperlink ref="H66" r:id="rId47" xr:uid="{00000000-0004-0000-1100-00002E000000}"/>
    <hyperlink ref="H67" r:id="rId48" xr:uid="{00000000-0004-0000-1100-00002F000000}"/>
    <hyperlink ref="H69" r:id="rId49" xr:uid="{00000000-0004-0000-1100-000030000000}"/>
    <hyperlink ref="H71" r:id="rId50" xr:uid="{00000000-0004-0000-1100-000031000000}"/>
    <hyperlink ref="H72" r:id="rId51" xr:uid="{00000000-0004-0000-1100-000032000000}"/>
    <hyperlink ref="H75" r:id="rId52" xr:uid="{00000000-0004-0000-1100-000033000000}"/>
    <hyperlink ref="H80" r:id="rId53" xr:uid="{00000000-0004-0000-1100-000034000000}"/>
    <hyperlink ref="H83" r:id="rId54" xr:uid="{00000000-0004-0000-1100-000035000000}"/>
    <hyperlink ref="H84" r:id="rId55" xr:uid="{00000000-0004-0000-1100-000036000000}"/>
    <hyperlink ref="H85" r:id="rId56" xr:uid="{00000000-0004-0000-1100-000037000000}"/>
    <hyperlink ref="H86" r:id="rId57" xr:uid="{00000000-0004-0000-1100-000038000000}"/>
    <hyperlink ref="H87" r:id="rId58" xr:uid="{00000000-0004-0000-1100-000039000000}"/>
    <hyperlink ref="H90" r:id="rId59" xr:uid="{00000000-0004-0000-1100-00003A000000}"/>
    <hyperlink ref="H92" r:id="rId60" xr:uid="{00000000-0004-0000-1100-00003B000000}"/>
    <hyperlink ref="H93" r:id="rId61" xr:uid="{00000000-0004-0000-1100-00003C000000}"/>
    <hyperlink ref="H94" r:id="rId62" xr:uid="{00000000-0004-0000-1100-00003D000000}"/>
    <hyperlink ref="H95" r:id="rId63" xr:uid="{00000000-0004-0000-1100-00003E000000}"/>
    <hyperlink ref="H96" r:id="rId64" xr:uid="{00000000-0004-0000-1100-00003F000000}"/>
    <hyperlink ref="H97" r:id="rId65" xr:uid="{00000000-0004-0000-1100-000040000000}"/>
    <hyperlink ref="H98" r:id="rId66" xr:uid="{00000000-0004-0000-1100-000041000000}"/>
    <hyperlink ref="H99" r:id="rId67" xr:uid="{00000000-0004-0000-1100-000042000000}"/>
    <hyperlink ref="H101" r:id="rId68" xr:uid="{00000000-0004-0000-1100-000043000000}"/>
    <hyperlink ref="H104" r:id="rId69" xr:uid="{00000000-0004-0000-1100-000044000000}"/>
    <hyperlink ref="H106" r:id="rId70" xr:uid="{00000000-0004-0000-1100-000045000000}"/>
    <hyperlink ref="H107" r:id="rId71" xr:uid="{00000000-0004-0000-1100-000046000000}"/>
    <hyperlink ref="H108" r:id="rId72" xr:uid="{00000000-0004-0000-1100-000047000000}"/>
    <hyperlink ref="H109" r:id="rId73" xr:uid="{00000000-0004-0000-1100-000048000000}"/>
    <hyperlink ref="H110" r:id="rId74" xr:uid="{00000000-0004-0000-1100-000049000000}"/>
    <hyperlink ref="H111" r:id="rId75" xr:uid="{00000000-0004-0000-1100-00004A000000}"/>
    <hyperlink ref="H112" r:id="rId76" xr:uid="{00000000-0004-0000-1100-00004B000000}"/>
    <hyperlink ref="H117" r:id="rId77" xr:uid="{00000000-0004-0000-1100-00004C000000}"/>
    <hyperlink ref="H118" r:id="rId78" xr:uid="{00000000-0004-0000-1100-00004D000000}"/>
    <hyperlink ref="H121" r:id="rId79" xr:uid="{00000000-0004-0000-1100-00004E000000}"/>
    <hyperlink ref="H126" r:id="rId80" xr:uid="{00000000-0004-0000-1100-00004F000000}"/>
    <hyperlink ref="H127" r:id="rId81" xr:uid="{00000000-0004-0000-1100-000050000000}"/>
    <hyperlink ref="H132" r:id="rId82" xr:uid="{00000000-0004-0000-1100-000051000000}"/>
    <hyperlink ref="H133" r:id="rId83" xr:uid="{00000000-0004-0000-1100-000052000000}"/>
    <hyperlink ref="H135" r:id="rId84" xr:uid="{00000000-0004-0000-1100-000053000000}"/>
    <hyperlink ref="H136" r:id="rId85" xr:uid="{00000000-0004-0000-1100-000054000000}"/>
    <hyperlink ref="H137" r:id="rId86" xr:uid="{00000000-0004-0000-1100-000055000000}"/>
    <hyperlink ref="H138" r:id="rId87" xr:uid="{00000000-0004-0000-1100-000056000000}"/>
    <hyperlink ref="H140" r:id="rId88" xr:uid="{00000000-0004-0000-1100-000057000000}"/>
    <hyperlink ref="H141" r:id="rId89" xr:uid="{00000000-0004-0000-1100-000058000000}"/>
    <hyperlink ref="H142" r:id="rId90" xr:uid="{00000000-0004-0000-1100-000059000000}"/>
    <hyperlink ref="H144" r:id="rId91" xr:uid="{00000000-0004-0000-1100-00005A000000}"/>
    <hyperlink ref="H145" r:id="rId92" xr:uid="{00000000-0004-0000-1100-00005B000000}"/>
    <hyperlink ref="H146" r:id="rId93" xr:uid="{00000000-0004-0000-1100-00005C000000}"/>
    <hyperlink ref="H147" r:id="rId94" xr:uid="{00000000-0004-0000-1100-00005D000000}"/>
    <hyperlink ref="H148" r:id="rId95" xr:uid="{00000000-0004-0000-1100-00005E000000}"/>
    <hyperlink ref="H149" r:id="rId96" xr:uid="{00000000-0004-0000-1100-00005F000000}"/>
    <hyperlink ref="H150" r:id="rId97" xr:uid="{00000000-0004-0000-1100-000060000000}"/>
    <hyperlink ref="H151" r:id="rId98" xr:uid="{00000000-0004-0000-1100-000061000000}"/>
    <hyperlink ref="H152" r:id="rId99" xr:uid="{00000000-0004-0000-1100-000062000000}"/>
    <hyperlink ref="H155" r:id="rId100" xr:uid="{00000000-0004-0000-1100-000063000000}"/>
    <hyperlink ref="H156" r:id="rId101" xr:uid="{00000000-0004-0000-1100-000064000000}"/>
    <hyperlink ref="H157" r:id="rId102" xr:uid="{00000000-0004-0000-1100-000065000000}"/>
    <hyperlink ref="H158" r:id="rId103" xr:uid="{00000000-0004-0000-1100-000066000000}"/>
    <hyperlink ref="H159" r:id="rId104" xr:uid="{00000000-0004-0000-1100-000067000000}"/>
    <hyperlink ref="H160" r:id="rId105" xr:uid="{00000000-0004-0000-1100-000068000000}"/>
    <hyperlink ref="H161" r:id="rId106" xr:uid="{00000000-0004-0000-1100-000069000000}"/>
    <hyperlink ref="H162" r:id="rId107" xr:uid="{00000000-0004-0000-1100-00006A000000}"/>
    <hyperlink ref="H163" r:id="rId108" xr:uid="{00000000-0004-0000-1100-00006B000000}"/>
    <hyperlink ref="H164" r:id="rId109" xr:uid="{00000000-0004-0000-1100-00006C000000}"/>
    <hyperlink ref="H165" r:id="rId110" xr:uid="{00000000-0004-0000-1100-00006D000000}"/>
    <hyperlink ref="H166" r:id="rId111" xr:uid="{00000000-0004-0000-1100-00006E000000}"/>
    <hyperlink ref="H167" r:id="rId112" xr:uid="{00000000-0004-0000-1100-00006F000000}"/>
    <hyperlink ref="H169" r:id="rId113" xr:uid="{00000000-0004-0000-1100-000070000000}"/>
    <hyperlink ref="H175" r:id="rId114" xr:uid="{00000000-0004-0000-1100-000071000000}"/>
    <hyperlink ref="H176" r:id="rId115" xr:uid="{00000000-0004-0000-1100-000072000000}"/>
    <hyperlink ref="H179" r:id="rId116" xr:uid="{00000000-0004-0000-1100-000073000000}"/>
    <hyperlink ref="H181" r:id="rId117" xr:uid="{00000000-0004-0000-1100-000074000000}"/>
    <hyperlink ref="H182" r:id="rId118" xr:uid="{00000000-0004-0000-1100-000075000000}"/>
    <hyperlink ref="H185" r:id="rId119" xr:uid="{00000000-0004-0000-1100-000076000000}"/>
    <hyperlink ref="H186" r:id="rId120" xr:uid="{00000000-0004-0000-1100-000077000000}"/>
    <hyperlink ref="H187" r:id="rId121" xr:uid="{00000000-0004-0000-1100-000078000000}"/>
    <hyperlink ref="H188" r:id="rId122" xr:uid="{00000000-0004-0000-1100-000079000000}"/>
    <hyperlink ref="H189" r:id="rId123" xr:uid="{00000000-0004-0000-1100-00007A000000}"/>
    <hyperlink ref="H190" r:id="rId124" xr:uid="{00000000-0004-0000-1100-00007B000000}"/>
    <hyperlink ref="H194" r:id="rId125" xr:uid="{00000000-0004-0000-1100-00007C000000}"/>
    <hyperlink ref="H195" r:id="rId126" xr:uid="{00000000-0004-0000-1100-00007D000000}"/>
    <hyperlink ref="H196" r:id="rId127" xr:uid="{00000000-0004-0000-1100-00007E000000}"/>
    <hyperlink ref="H197" r:id="rId128" xr:uid="{00000000-0004-0000-1100-00007F000000}"/>
    <hyperlink ref="H200" r:id="rId129" xr:uid="{00000000-0004-0000-1100-000080000000}"/>
    <hyperlink ref="H202" r:id="rId130" xr:uid="{00000000-0004-0000-1100-000081000000}"/>
    <hyperlink ref="H206" r:id="rId131" xr:uid="{00000000-0004-0000-1100-000082000000}"/>
    <hyperlink ref="H208" r:id="rId132" xr:uid="{00000000-0004-0000-1100-000083000000}"/>
  </hyperlinks>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3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pane ySplit="1" topLeftCell="A2" activePane="bottomLeft" state="frozen"/>
      <selection pane="bottomLeft" activeCell="B3" sqref="B3"/>
    </sheetView>
  </sheetViews>
  <sheetFormatPr defaultColWidth="14.44140625" defaultRowHeight="15" customHeight="1"/>
  <cols>
    <col min="1" max="1" width="3" customWidth="1"/>
    <col min="2" max="2" width="34.88671875" customWidth="1"/>
    <col min="3" max="3" width="20.44140625" customWidth="1"/>
    <col min="4" max="4" width="14.109375" customWidth="1"/>
    <col min="5" max="5" width="3.5546875" customWidth="1"/>
    <col min="6" max="6" width="7.5546875" customWidth="1"/>
    <col min="7" max="7" width="11.109375" customWidth="1"/>
    <col min="8" max="8" width="21" customWidth="1"/>
    <col min="9" max="9" width="13.44140625" customWidth="1"/>
    <col min="10" max="10" width="10.44140625" customWidth="1"/>
    <col min="11" max="12" width="11.5546875" customWidth="1"/>
    <col min="13" max="13" width="9.88671875" customWidth="1"/>
    <col min="14" max="14" width="8.6640625" customWidth="1"/>
    <col min="15" max="15" width="8.6640625" hidden="1" customWidth="1"/>
    <col min="16" max="16" width="9.109375" hidden="1" customWidth="1"/>
    <col min="17" max="24" width="9.109375" customWidth="1"/>
    <col min="25" max="25" width="13.88671875" customWidth="1"/>
    <col min="26" max="26" width="8.6640625" customWidth="1"/>
  </cols>
  <sheetData>
    <row r="1" spans="1:26" ht="46.5" customHeight="1">
      <c r="A1" s="223"/>
      <c r="B1" s="283" t="s">
        <v>30</v>
      </c>
      <c r="C1" s="283" t="s">
        <v>31</v>
      </c>
      <c r="D1" s="283" t="s">
        <v>32</v>
      </c>
      <c r="E1" s="283" t="s">
        <v>2970</v>
      </c>
      <c r="F1" s="283" t="s">
        <v>34</v>
      </c>
      <c r="G1" s="283"/>
      <c r="H1" s="283"/>
      <c r="I1" s="287" t="s">
        <v>948</v>
      </c>
      <c r="J1" s="287" t="s">
        <v>950</v>
      </c>
      <c r="K1" s="287" t="s">
        <v>954</v>
      </c>
      <c r="L1" s="287" t="s">
        <v>956</v>
      </c>
      <c r="M1" s="283" t="s">
        <v>875</v>
      </c>
      <c r="N1" s="283" t="s">
        <v>960</v>
      </c>
      <c r="O1" s="283" t="s">
        <v>961</v>
      </c>
      <c r="P1" s="283" t="s">
        <v>962</v>
      </c>
      <c r="Q1" s="283" t="s">
        <v>879</v>
      </c>
      <c r="R1" s="283" t="s">
        <v>963</v>
      </c>
      <c r="S1" s="283" t="s">
        <v>880</v>
      </c>
      <c r="T1" s="283" t="s">
        <v>881</v>
      </c>
      <c r="U1" s="283" t="s">
        <v>964</v>
      </c>
      <c r="V1" s="283" t="s">
        <v>882</v>
      </c>
      <c r="W1" s="283" t="s">
        <v>2971</v>
      </c>
      <c r="X1" s="283" t="s">
        <v>2972</v>
      </c>
      <c r="Y1" s="283" t="s">
        <v>2973</v>
      </c>
      <c r="Z1" s="87"/>
    </row>
    <row r="2" spans="1:26" ht="30" customHeight="1">
      <c r="A2" s="289" t="s">
        <v>2529</v>
      </c>
      <c r="B2" s="191" t="s">
        <v>1271</v>
      </c>
      <c r="C2" s="191" t="s">
        <v>304</v>
      </c>
      <c r="D2" s="70" t="s">
        <v>305</v>
      </c>
      <c r="E2" s="70" t="s">
        <v>40</v>
      </c>
      <c r="F2" s="278">
        <v>76702</v>
      </c>
      <c r="G2" s="70" t="s">
        <v>1272</v>
      </c>
      <c r="H2" s="70" t="s">
        <v>1273</v>
      </c>
      <c r="I2" s="293"/>
      <c r="J2" s="293"/>
      <c r="K2" s="293">
        <v>12000</v>
      </c>
      <c r="L2" s="293"/>
      <c r="M2" s="278" t="s">
        <v>382</v>
      </c>
      <c r="N2" s="278" t="s">
        <v>890</v>
      </c>
      <c r="O2" s="278"/>
      <c r="P2" s="278"/>
      <c r="Q2" s="278">
        <v>4</v>
      </c>
      <c r="R2" s="278"/>
      <c r="S2" s="278">
        <v>6</v>
      </c>
      <c r="T2" s="278">
        <v>4</v>
      </c>
      <c r="U2" s="278"/>
      <c r="V2" s="278">
        <v>8</v>
      </c>
      <c r="W2" s="278"/>
      <c r="X2" s="278"/>
      <c r="Y2" s="191" t="s">
        <v>2974</v>
      </c>
      <c r="Z2" s="70"/>
    </row>
    <row r="3" spans="1:26" ht="30" customHeight="1">
      <c r="A3" s="289" t="s">
        <v>2529</v>
      </c>
      <c r="B3" s="191" t="s">
        <v>1289</v>
      </c>
      <c r="C3" s="191" t="s">
        <v>1290</v>
      </c>
      <c r="D3" s="70" t="s">
        <v>37</v>
      </c>
      <c r="E3" s="70" t="s">
        <v>40</v>
      </c>
      <c r="F3" s="278">
        <v>78258</v>
      </c>
      <c r="G3" s="70"/>
      <c r="H3" s="70" t="s">
        <v>1291</v>
      </c>
      <c r="I3" s="293">
        <v>1000</v>
      </c>
      <c r="J3" s="293">
        <v>0.01</v>
      </c>
      <c r="K3" s="293">
        <v>17500.009999999998</v>
      </c>
      <c r="L3" s="293"/>
      <c r="M3" s="278" t="s">
        <v>382</v>
      </c>
      <c r="N3" s="278" t="s">
        <v>890</v>
      </c>
      <c r="O3" s="278"/>
      <c r="P3" s="278"/>
      <c r="Q3" s="278">
        <v>4</v>
      </c>
      <c r="R3" s="278"/>
      <c r="S3" s="278">
        <v>6</v>
      </c>
      <c r="T3" s="278">
        <v>4</v>
      </c>
      <c r="U3" s="278"/>
      <c r="V3" s="278">
        <v>8</v>
      </c>
      <c r="W3" s="278"/>
      <c r="X3" s="278">
        <v>6</v>
      </c>
      <c r="Y3" s="191" t="s">
        <v>2975</v>
      </c>
      <c r="Z3" s="70"/>
    </row>
    <row r="4" spans="1:26" ht="30" customHeight="1">
      <c r="A4" s="289" t="s">
        <v>2529</v>
      </c>
      <c r="B4" s="191" t="s">
        <v>1224</v>
      </c>
      <c r="C4" s="191" t="s">
        <v>1225</v>
      </c>
      <c r="D4" s="70" t="s">
        <v>234</v>
      </c>
      <c r="E4" s="70" t="s">
        <v>40</v>
      </c>
      <c r="F4" s="278">
        <v>78130</v>
      </c>
      <c r="G4" s="70" t="s">
        <v>1226</v>
      </c>
      <c r="H4" s="70" t="s">
        <v>2560</v>
      </c>
      <c r="I4" s="293">
        <v>1000</v>
      </c>
      <c r="J4" s="293">
        <v>0.01</v>
      </c>
      <c r="K4" s="293">
        <v>5000.01</v>
      </c>
      <c r="L4" s="293"/>
      <c r="M4" s="278" t="s">
        <v>382</v>
      </c>
      <c r="N4" s="278" t="s">
        <v>890</v>
      </c>
      <c r="O4" s="278"/>
      <c r="P4" s="278"/>
      <c r="Q4" s="278">
        <v>4</v>
      </c>
      <c r="R4" s="278"/>
      <c r="S4" s="278">
        <v>6</v>
      </c>
      <c r="T4" s="278">
        <v>4</v>
      </c>
      <c r="U4" s="278"/>
      <c r="V4" s="278">
        <v>8</v>
      </c>
      <c r="W4" s="278"/>
      <c r="X4" s="278">
        <v>4</v>
      </c>
      <c r="Y4" s="191" t="s">
        <v>2975</v>
      </c>
      <c r="Z4" s="70"/>
    </row>
    <row r="5" spans="1:26" ht="30" customHeight="1">
      <c r="A5" s="289" t="s">
        <v>362</v>
      </c>
      <c r="B5" s="191" t="s">
        <v>1542</v>
      </c>
      <c r="C5" s="191" t="s">
        <v>2561</v>
      </c>
      <c r="D5" s="70" t="s">
        <v>2562</v>
      </c>
      <c r="E5" s="70" t="s">
        <v>40</v>
      </c>
      <c r="F5" s="278">
        <v>77546</v>
      </c>
      <c r="G5" s="70" t="s">
        <v>2717</v>
      </c>
      <c r="H5" s="70" t="s">
        <v>2718</v>
      </c>
      <c r="I5" s="293">
        <v>1500</v>
      </c>
      <c r="J5" s="293"/>
      <c r="K5" s="293">
        <v>3000</v>
      </c>
      <c r="L5" s="293">
        <v>18000</v>
      </c>
      <c r="M5" s="278" t="s">
        <v>382</v>
      </c>
      <c r="N5" s="278" t="s">
        <v>890</v>
      </c>
      <c r="O5" s="278" t="s">
        <v>362</v>
      </c>
      <c r="P5" s="278"/>
      <c r="Q5" s="278">
        <v>4</v>
      </c>
      <c r="R5" s="278"/>
      <c r="S5" s="278">
        <v>6</v>
      </c>
      <c r="T5" s="278">
        <v>4</v>
      </c>
      <c r="U5" s="278"/>
      <c r="V5" s="278">
        <v>8</v>
      </c>
      <c r="W5" s="278"/>
      <c r="X5" s="278"/>
      <c r="Y5" s="191" t="s">
        <v>2976</v>
      </c>
      <c r="Z5" s="70"/>
    </row>
    <row r="6" spans="1:26" ht="30" customHeight="1">
      <c r="A6" s="289" t="s">
        <v>2531</v>
      </c>
      <c r="B6" s="191" t="s">
        <v>987</v>
      </c>
      <c r="C6" s="191" t="s">
        <v>52</v>
      </c>
      <c r="D6" s="70" t="s">
        <v>37</v>
      </c>
      <c r="E6" s="70" t="s">
        <v>40</v>
      </c>
      <c r="F6" s="278">
        <v>78219</v>
      </c>
      <c r="G6" s="70" t="s">
        <v>989</v>
      </c>
      <c r="H6" s="70" t="s">
        <v>2564</v>
      </c>
      <c r="I6" s="293">
        <v>0.01</v>
      </c>
      <c r="J6" s="293"/>
      <c r="K6" s="293">
        <v>0</v>
      </c>
      <c r="L6" s="293">
        <v>12000</v>
      </c>
      <c r="M6" s="278" t="s">
        <v>382</v>
      </c>
      <c r="N6" s="278" t="s">
        <v>890</v>
      </c>
      <c r="O6" s="278"/>
      <c r="P6" s="278"/>
      <c r="Q6" s="278">
        <v>4</v>
      </c>
      <c r="R6" s="278"/>
      <c r="S6" s="278">
        <v>6</v>
      </c>
      <c r="T6" s="278">
        <v>4</v>
      </c>
      <c r="U6" s="278"/>
      <c r="V6" s="278">
        <v>8</v>
      </c>
      <c r="W6" s="278"/>
      <c r="X6" s="278"/>
      <c r="Y6" s="191" t="s">
        <v>2977</v>
      </c>
      <c r="Z6" s="70"/>
    </row>
    <row r="7" spans="1:26" ht="30" customHeight="1">
      <c r="A7" s="289" t="s">
        <v>2531</v>
      </c>
      <c r="B7" s="191" t="s">
        <v>2978</v>
      </c>
      <c r="C7" s="191" t="s">
        <v>2979</v>
      </c>
      <c r="D7" s="70" t="s">
        <v>37</v>
      </c>
      <c r="E7" s="70" t="s">
        <v>40</v>
      </c>
      <c r="F7" s="278">
        <v>78240</v>
      </c>
      <c r="G7" s="70" t="s">
        <v>2809</v>
      </c>
      <c r="H7" s="70" t="s">
        <v>2980</v>
      </c>
      <c r="I7" s="293">
        <v>0.01</v>
      </c>
      <c r="J7" s="293"/>
      <c r="K7" s="293">
        <v>0</v>
      </c>
      <c r="L7" s="293">
        <v>12000</v>
      </c>
      <c r="M7" s="278" t="s">
        <v>382</v>
      </c>
      <c r="N7" s="278" t="s">
        <v>890</v>
      </c>
      <c r="O7" s="278"/>
      <c r="P7" s="278"/>
      <c r="Q7" s="278">
        <v>4</v>
      </c>
      <c r="R7" s="278"/>
      <c r="S7" s="278">
        <v>6</v>
      </c>
      <c r="T7" s="278">
        <v>4</v>
      </c>
      <c r="U7" s="278"/>
      <c r="V7" s="278">
        <v>8</v>
      </c>
      <c r="W7" s="278"/>
      <c r="X7" s="278"/>
      <c r="Y7" s="191" t="s">
        <v>2976</v>
      </c>
      <c r="Z7" s="70"/>
    </row>
    <row r="8" spans="1:26" ht="30" customHeight="1">
      <c r="A8" s="289" t="s">
        <v>2531</v>
      </c>
      <c r="B8" s="191" t="s">
        <v>1851</v>
      </c>
      <c r="C8" s="191" t="s">
        <v>1852</v>
      </c>
      <c r="D8" s="70" t="s">
        <v>37</v>
      </c>
      <c r="E8" s="70" t="s">
        <v>40</v>
      </c>
      <c r="F8" s="278">
        <v>78260</v>
      </c>
      <c r="G8" s="70" t="s">
        <v>1853</v>
      </c>
      <c r="H8" s="70" t="s">
        <v>2569</v>
      </c>
      <c r="I8" s="293">
        <v>0.01</v>
      </c>
      <c r="J8" s="293"/>
      <c r="K8" s="293">
        <v>0</v>
      </c>
      <c r="L8" s="293">
        <v>12000</v>
      </c>
      <c r="M8" s="278" t="s">
        <v>382</v>
      </c>
      <c r="N8" s="278" t="s">
        <v>890</v>
      </c>
      <c r="O8" s="278"/>
      <c r="P8" s="278"/>
      <c r="Q8" s="278">
        <v>4</v>
      </c>
      <c r="R8" s="278"/>
      <c r="S8" s="278">
        <v>6</v>
      </c>
      <c r="T8" s="278">
        <v>4</v>
      </c>
      <c r="U8" s="278"/>
      <c r="V8" s="278">
        <v>8</v>
      </c>
      <c r="W8" s="278"/>
      <c r="X8" s="278"/>
      <c r="Y8" s="191" t="s">
        <v>2976</v>
      </c>
      <c r="Z8" s="70"/>
    </row>
    <row r="9" spans="1:26" ht="30" customHeight="1">
      <c r="A9" s="289" t="s">
        <v>2531</v>
      </c>
      <c r="B9" s="191" t="s">
        <v>2570</v>
      </c>
      <c r="C9" s="191" t="s">
        <v>2571</v>
      </c>
      <c r="D9" s="70" t="s">
        <v>1630</v>
      </c>
      <c r="E9" s="70" t="s">
        <v>40</v>
      </c>
      <c r="F9" s="278">
        <v>78148</v>
      </c>
      <c r="G9" s="70" t="s">
        <v>2572</v>
      </c>
      <c r="H9" s="70" t="s">
        <v>2573</v>
      </c>
      <c r="I9" s="293">
        <v>0.01</v>
      </c>
      <c r="J9" s="293"/>
      <c r="K9" s="293">
        <v>0</v>
      </c>
      <c r="L9" s="293">
        <v>12000</v>
      </c>
      <c r="M9" s="278" t="s">
        <v>382</v>
      </c>
      <c r="N9" s="278" t="s">
        <v>890</v>
      </c>
      <c r="O9" s="278"/>
      <c r="P9" s="278"/>
      <c r="Q9" s="278">
        <v>4</v>
      </c>
      <c r="R9" s="278"/>
      <c r="S9" s="278">
        <v>6</v>
      </c>
      <c r="T9" s="278">
        <v>4</v>
      </c>
      <c r="U9" s="278"/>
      <c r="V9" s="278">
        <v>8</v>
      </c>
      <c r="W9" s="278"/>
      <c r="X9" s="278"/>
      <c r="Y9" s="191" t="s">
        <v>2976</v>
      </c>
      <c r="Z9" s="70"/>
    </row>
    <row r="10" spans="1:26" ht="30" customHeight="1">
      <c r="A10" s="289" t="s">
        <v>2531</v>
      </c>
      <c r="B10" s="191" t="s">
        <v>2574</v>
      </c>
      <c r="C10" s="191" t="s">
        <v>2575</v>
      </c>
      <c r="D10" s="70" t="s">
        <v>37</v>
      </c>
      <c r="E10" s="70" t="s">
        <v>40</v>
      </c>
      <c r="F10" s="278">
        <v>78258</v>
      </c>
      <c r="G10" s="70" t="s">
        <v>2576</v>
      </c>
      <c r="H10" s="70" t="s">
        <v>2577</v>
      </c>
      <c r="I10" s="293">
        <v>0.01</v>
      </c>
      <c r="J10" s="293"/>
      <c r="K10" s="293">
        <v>0</v>
      </c>
      <c r="L10" s="293">
        <v>12000</v>
      </c>
      <c r="M10" s="278" t="s">
        <v>382</v>
      </c>
      <c r="N10" s="278" t="s">
        <v>890</v>
      </c>
      <c r="O10" s="278"/>
      <c r="P10" s="278"/>
      <c r="Q10" s="278">
        <v>4</v>
      </c>
      <c r="R10" s="278"/>
      <c r="S10" s="278">
        <v>6</v>
      </c>
      <c r="T10" s="278">
        <v>4</v>
      </c>
      <c r="U10" s="278"/>
      <c r="V10" s="278">
        <v>8</v>
      </c>
      <c r="W10" s="278"/>
      <c r="X10" s="278"/>
      <c r="Y10" s="191" t="s">
        <v>2976</v>
      </c>
      <c r="Z10" s="70"/>
    </row>
    <row r="11" spans="1:26" ht="30" customHeight="1">
      <c r="A11" s="289" t="s">
        <v>2531</v>
      </c>
      <c r="B11" s="191" t="s">
        <v>1254</v>
      </c>
      <c r="C11" s="191" t="s">
        <v>1255</v>
      </c>
      <c r="D11" s="70" t="s">
        <v>1213</v>
      </c>
      <c r="E11" s="70" t="s">
        <v>40</v>
      </c>
      <c r="F11" s="278">
        <v>77808</v>
      </c>
      <c r="G11" s="70" t="s">
        <v>1256</v>
      </c>
      <c r="H11" s="70" t="s">
        <v>1257</v>
      </c>
      <c r="I11" s="293"/>
      <c r="J11" s="293"/>
      <c r="K11" s="293">
        <v>0</v>
      </c>
      <c r="L11" s="293">
        <v>12000</v>
      </c>
      <c r="M11" s="278" t="s">
        <v>382</v>
      </c>
      <c r="N11" s="278" t="s">
        <v>890</v>
      </c>
      <c r="O11" s="278"/>
      <c r="P11" s="278"/>
      <c r="Q11" s="278">
        <v>4</v>
      </c>
      <c r="R11" s="278"/>
      <c r="S11" s="278">
        <v>6</v>
      </c>
      <c r="T11" s="278">
        <v>4</v>
      </c>
      <c r="U11" s="278"/>
      <c r="V11" s="278">
        <v>8</v>
      </c>
      <c r="W11" s="278"/>
      <c r="X11" s="278"/>
      <c r="Y11" s="191" t="s">
        <v>2976</v>
      </c>
      <c r="Z11" s="70"/>
    </row>
    <row r="12" spans="1:26" ht="30" customHeight="1">
      <c r="A12" s="289" t="s">
        <v>362</v>
      </c>
      <c r="B12" s="191" t="s">
        <v>1471</v>
      </c>
      <c r="C12" s="191" t="s">
        <v>1472</v>
      </c>
      <c r="D12" s="70" t="s">
        <v>37</v>
      </c>
      <c r="E12" s="70" t="s">
        <v>40</v>
      </c>
      <c r="F12" s="278">
        <v>78220</v>
      </c>
      <c r="G12" s="70" t="s">
        <v>1473</v>
      </c>
      <c r="H12" s="70" t="s">
        <v>1474</v>
      </c>
      <c r="I12" s="293"/>
      <c r="J12" s="293"/>
      <c r="K12" s="293">
        <v>5000</v>
      </c>
      <c r="L12" s="293"/>
      <c r="M12" s="278" t="s">
        <v>379</v>
      </c>
      <c r="N12" s="278" t="s">
        <v>894</v>
      </c>
      <c r="O12" s="278" t="s">
        <v>362</v>
      </c>
      <c r="P12" s="278"/>
      <c r="Q12" s="278">
        <v>2</v>
      </c>
      <c r="R12" s="278"/>
      <c r="S12" s="278">
        <v>4</v>
      </c>
      <c r="T12" s="278">
        <v>2</v>
      </c>
      <c r="U12" s="278"/>
      <c r="V12" s="278">
        <v>6</v>
      </c>
      <c r="W12" s="278"/>
      <c r="X12" s="278"/>
      <c r="Y12" s="191" t="s">
        <v>2981</v>
      </c>
      <c r="Z12" s="70"/>
    </row>
    <row r="13" spans="1:26" ht="30" customHeight="1">
      <c r="A13" s="289" t="s">
        <v>362</v>
      </c>
      <c r="B13" s="191" t="s">
        <v>2020</v>
      </c>
      <c r="C13" s="191" t="s">
        <v>2021</v>
      </c>
      <c r="D13" s="70" t="s">
        <v>1441</v>
      </c>
      <c r="E13" s="70" t="s">
        <v>40</v>
      </c>
      <c r="F13" s="278">
        <v>78108</v>
      </c>
      <c r="G13" s="70" t="s">
        <v>2022</v>
      </c>
      <c r="H13" s="70" t="s">
        <v>2578</v>
      </c>
      <c r="I13" s="293"/>
      <c r="J13" s="293"/>
      <c r="K13" s="293">
        <v>5000</v>
      </c>
      <c r="L13" s="293"/>
      <c r="M13" s="278" t="s">
        <v>379</v>
      </c>
      <c r="N13" s="278" t="s">
        <v>894</v>
      </c>
      <c r="O13" s="278" t="s">
        <v>362</v>
      </c>
      <c r="P13" s="278"/>
      <c r="Q13" s="278">
        <v>2</v>
      </c>
      <c r="R13" s="278"/>
      <c r="S13" s="278">
        <v>4</v>
      </c>
      <c r="T13" s="278">
        <v>2</v>
      </c>
      <c r="U13" s="278"/>
      <c r="V13" s="278">
        <v>6</v>
      </c>
      <c r="W13" s="278"/>
      <c r="X13" s="278"/>
      <c r="Y13" s="191" t="s">
        <v>2981</v>
      </c>
      <c r="Z13" s="70"/>
    </row>
    <row r="14" spans="1:26" ht="30" customHeight="1">
      <c r="A14" s="289" t="s">
        <v>362</v>
      </c>
      <c r="B14" s="191" t="s">
        <v>2291</v>
      </c>
      <c r="C14" s="191" t="s">
        <v>2665</v>
      </c>
      <c r="D14" s="70" t="s">
        <v>755</v>
      </c>
      <c r="E14" s="70" t="s">
        <v>40</v>
      </c>
      <c r="F14" s="278">
        <v>78667</v>
      </c>
      <c r="G14" s="70" t="s">
        <v>2294</v>
      </c>
      <c r="H14" s="70" t="s">
        <v>2848</v>
      </c>
      <c r="I14" s="293"/>
      <c r="J14" s="293"/>
      <c r="K14" s="293">
        <v>5000</v>
      </c>
      <c r="L14" s="293"/>
      <c r="M14" s="278" t="s">
        <v>379</v>
      </c>
      <c r="N14" s="278" t="s">
        <v>894</v>
      </c>
      <c r="O14" s="278" t="s">
        <v>362</v>
      </c>
      <c r="P14" s="278"/>
      <c r="Q14" s="278">
        <v>2</v>
      </c>
      <c r="R14" s="278"/>
      <c r="S14" s="278">
        <v>4</v>
      </c>
      <c r="T14" s="278">
        <v>2</v>
      </c>
      <c r="U14" s="278"/>
      <c r="V14" s="278">
        <v>6</v>
      </c>
      <c r="W14" s="278"/>
      <c r="X14" s="278">
        <v>6</v>
      </c>
      <c r="Y14" s="191" t="s">
        <v>2982</v>
      </c>
      <c r="Z14" s="70"/>
    </row>
    <row r="15" spans="1:26" ht="30" customHeight="1">
      <c r="A15" s="289" t="s">
        <v>2531</v>
      </c>
      <c r="B15" s="191" t="s">
        <v>1106</v>
      </c>
      <c r="C15" s="191" t="s">
        <v>1107</v>
      </c>
      <c r="D15" s="70" t="s">
        <v>1108</v>
      </c>
      <c r="E15" s="70" t="s">
        <v>40</v>
      </c>
      <c r="F15" s="278">
        <v>78950</v>
      </c>
      <c r="G15" s="70" t="s">
        <v>1109</v>
      </c>
      <c r="H15" s="70" t="s">
        <v>466</v>
      </c>
      <c r="I15" s="293"/>
      <c r="J15" s="293"/>
      <c r="K15" s="293">
        <v>0</v>
      </c>
      <c r="L15" s="293">
        <v>8000</v>
      </c>
      <c r="M15" s="278" t="s">
        <v>379</v>
      </c>
      <c r="N15" s="278" t="s">
        <v>894</v>
      </c>
      <c r="O15" s="278"/>
      <c r="P15" s="278"/>
      <c r="Q15" s="278">
        <v>2</v>
      </c>
      <c r="R15" s="278"/>
      <c r="S15" s="278">
        <v>4</v>
      </c>
      <c r="T15" s="278">
        <v>2</v>
      </c>
      <c r="U15" s="278"/>
      <c r="V15" s="278">
        <v>6</v>
      </c>
      <c r="W15" s="278"/>
      <c r="X15" s="278"/>
      <c r="Y15" s="191" t="s">
        <v>2983</v>
      </c>
      <c r="Z15" s="70"/>
    </row>
    <row r="16" spans="1:26" ht="30" customHeight="1">
      <c r="A16" s="289" t="s">
        <v>2531</v>
      </c>
      <c r="B16" s="191" t="s">
        <v>2579</v>
      </c>
      <c r="C16" s="191" t="s">
        <v>2580</v>
      </c>
      <c r="D16" s="70" t="s">
        <v>68</v>
      </c>
      <c r="E16" s="70" t="s">
        <v>40</v>
      </c>
      <c r="F16" s="278">
        <v>77041</v>
      </c>
      <c r="G16" s="70" t="s">
        <v>2581</v>
      </c>
      <c r="H16" s="70" t="s">
        <v>2582</v>
      </c>
      <c r="I16" s="293">
        <v>0.01</v>
      </c>
      <c r="J16" s="293"/>
      <c r="K16" s="293">
        <v>0</v>
      </c>
      <c r="L16" s="293">
        <v>8000</v>
      </c>
      <c r="M16" s="278" t="s">
        <v>379</v>
      </c>
      <c r="N16" s="278" t="s">
        <v>894</v>
      </c>
      <c r="O16" s="278"/>
      <c r="P16" s="278"/>
      <c r="Q16" s="278">
        <v>2</v>
      </c>
      <c r="R16" s="278"/>
      <c r="S16" s="278">
        <v>4</v>
      </c>
      <c r="T16" s="278">
        <v>2</v>
      </c>
      <c r="U16" s="278"/>
      <c r="V16" s="278">
        <v>6</v>
      </c>
      <c r="W16" s="278"/>
      <c r="X16" s="278"/>
      <c r="Y16" s="191" t="s">
        <v>2983</v>
      </c>
      <c r="Z16" s="70"/>
    </row>
    <row r="17" spans="1:26" ht="30" customHeight="1">
      <c r="A17" s="289" t="s">
        <v>2529</v>
      </c>
      <c r="B17" s="191" t="s">
        <v>1576</v>
      </c>
      <c r="C17" s="191" t="s">
        <v>1577</v>
      </c>
      <c r="D17" s="70" t="s">
        <v>301</v>
      </c>
      <c r="E17" s="70" t="s">
        <v>40</v>
      </c>
      <c r="F17" s="278">
        <v>78113</v>
      </c>
      <c r="G17" s="70" t="s">
        <v>1578</v>
      </c>
      <c r="H17" s="70" t="s">
        <v>1579</v>
      </c>
      <c r="I17" s="293"/>
      <c r="J17" s="293"/>
      <c r="K17" s="293">
        <v>5000</v>
      </c>
      <c r="L17" s="293"/>
      <c r="M17" s="278" t="s">
        <v>379</v>
      </c>
      <c r="N17" s="278" t="s">
        <v>894</v>
      </c>
      <c r="O17" s="278"/>
      <c r="P17" s="278"/>
      <c r="Q17" s="278">
        <v>2</v>
      </c>
      <c r="R17" s="278"/>
      <c r="S17" s="278">
        <v>4</v>
      </c>
      <c r="T17" s="278">
        <v>2</v>
      </c>
      <c r="U17" s="278"/>
      <c r="V17" s="278">
        <v>6</v>
      </c>
      <c r="W17" s="278"/>
      <c r="X17" s="278"/>
      <c r="Y17" s="191" t="s">
        <v>2984</v>
      </c>
      <c r="Z17" s="70"/>
    </row>
    <row r="18" spans="1:26" ht="30" customHeight="1">
      <c r="A18" s="289" t="s">
        <v>2529</v>
      </c>
      <c r="B18" s="191" t="s">
        <v>2985</v>
      </c>
      <c r="C18" s="191" t="s">
        <v>1310</v>
      </c>
      <c r="D18" s="70" t="s">
        <v>37</v>
      </c>
      <c r="E18" s="70" t="s">
        <v>40</v>
      </c>
      <c r="F18" s="278">
        <v>78216</v>
      </c>
      <c r="G18" s="70" t="s">
        <v>1311</v>
      </c>
      <c r="H18" s="70" t="s">
        <v>1453</v>
      </c>
      <c r="I18" s="293">
        <v>0.01</v>
      </c>
      <c r="J18" s="293">
        <v>0.01</v>
      </c>
      <c r="K18" s="293">
        <v>5000.01</v>
      </c>
      <c r="L18" s="293"/>
      <c r="M18" s="278" t="s">
        <v>379</v>
      </c>
      <c r="N18" s="278" t="s">
        <v>894</v>
      </c>
      <c r="O18" s="278"/>
      <c r="P18" s="278"/>
      <c r="Q18" s="278">
        <v>2</v>
      </c>
      <c r="R18" s="278"/>
      <c r="S18" s="278">
        <v>4</v>
      </c>
      <c r="T18" s="278">
        <v>2</v>
      </c>
      <c r="U18" s="278"/>
      <c r="V18" s="278">
        <v>6</v>
      </c>
      <c r="W18" s="278"/>
      <c r="X18" s="278">
        <v>6</v>
      </c>
      <c r="Y18" s="191" t="s">
        <v>2986</v>
      </c>
      <c r="Z18" s="70"/>
    </row>
    <row r="19" spans="1:26" ht="30" customHeight="1">
      <c r="A19" s="289" t="s">
        <v>2529</v>
      </c>
      <c r="B19" s="191" t="s">
        <v>1197</v>
      </c>
      <c r="C19" s="191" t="s">
        <v>710</v>
      </c>
      <c r="D19" s="70" t="s">
        <v>245</v>
      </c>
      <c r="E19" s="70" t="s">
        <v>40</v>
      </c>
      <c r="F19" s="278">
        <v>78026</v>
      </c>
      <c r="G19" s="70" t="s">
        <v>2856</v>
      </c>
      <c r="H19" s="70" t="s">
        <v>2584</v>
      </c>
      <c r="I19" s="293"/>
      <c r="J19" s="293"/>
      <c r="K19" s="293">
        <v>5000</v>
      </c>
      <c r="L19" s="293"/>
      <c r="M19" s="278" t="s">
        <v>379</v>
      </c>
      <c r="N19" s="278" t="s">
        <v>894</v>
      </c>
      <c r="O19" s="278"/>
      <c r="P19" s="278"/>
      <c r="Q19" s="278">
        <v>2</v>
      </c>
      <c r="R19" s="278"/>
      <c r="S19" s="278">
        <v>4</v>
      </c>
      <c r="T19" s="278">
        <v>2</v>
      </c>
      <c r="U19" s="278"/>
      <c r="V19" s="278">
        <v>6</v>
      </c>
      <c r="W19" s="278"/>
      <c r="X19" s="278"/>
      <c r="Y19" s="191" t="s">
        <v>2987</v>
      </c>
      <c r="Z19" s="70"/>
    </row>
    <row r="20" spans="1:26" ht="30" customHeight="1">
      <c r="A20" s="289" t="s">
        <v>362</v>
      </c>
      <c r="B20" s="191" t="s">
        <v>1445</v>
      </c>
      <c r="C20" s="191" t="s">
        <v>1446</v>
      </c>
      <c r="D20" s="70" t="s">
        <v>1447</v>
      </c>
      <c r="E20" s="70" t="s">
        <v>40</v>
      </c>
      <c r="F20" s="278">
        <v>78263</v>
      </c>
      <c r="G20" s="70" t="s">
        <v>1448</v>
      </c>
      <c r="H20" s="70" t="s">
        <v>1449</v>
      </c>
      <c r="I20" s="293"/>
      <c r="J20" s="293"/>
      <c r="K20" s="293">
        <v>2500</v>
      </c>
      <c r="L20" s="293"/>
      <c r="M20" s="278" t="s">
        <v>367</v>
      </c>
      <c r="N20" s="278" t="s">
        <v>895</v>
      </c>
      <c r="O20" s="278" t="s">
        <v>362</v>
      </c>
      <c r="P20" s="278"/>
      <c r="Q20" s="278">
        <v>1</v>
      </c>
      <c r="R20" s="278"/>
      <c r="S20" s="278">
        <v>4</v>
      </c>
      <c r="T20" s="278">
        <v>2</v>
      </c>
      <c r="U20" s="278"/>
      <c r="V20" s="278">
        <v>4</v>
      </c>
      <c r="W20" s="278"/>
      <c r="X20" s="278">
        <v>2</v>
      </c>
      <c r="Y20" s="191" t="s">
        <v>2982</v>
      </c>
      <c r="Z20" s="70"/>
    </row>
    <row r="21" spans="1:26" ht="30" customHeight="1">
      <c r="A21" s="289" t="s">
        <v>362</v>
      </c>
      <c r="B21" s="191" t="s">
        <v>2858</v>
      </c>
      <c r="C21" s="191" t="s">
        <v>1446</v>
      </c>
      <c r="D21" s="70" t="s">
        <v>1447</v>
      </c>
      <c r="E21" s="70" t="s">
        <v>40</v>
      </c>
      <c r="F21" s="278">
        <v>78263</v>
      </c>
      <c r="G21" s="70" t="s">
        <v>981</v>
      </c>
      <c r="H21" s="70" t="s">
        <v>387</v>
      </c>
      <c r="I21" s="293"/>
      <c r="J21" s="293"/>
      <c r="K21" s="293">
        <v>2500</v>
      </c>
      <c r="L21" s="293"/>
      <c r="M21" s="278" t="s">
        <v>367</v>
      </c>
      <c r="N21" s="278" t="s">
        <v>895</v>
      </c>
      <c r="O21" s="278" t="s">
        <v>362</v>
      </c>
      <c r="P21" s="278"/>
      <c r="Q21" s="278">
        <v>1</v>
      </c>
      <c r="R21" s="278"/>
      <c r="S21" s="278">
        <v>4</v>
      </c>
      <c r="T21" s="278">
        <v>2</v>
      </c>
      <c r="U21" s="278"/>
      <c r="V21" s="278">
        <v>4</v>
      </c>
      <c r="W21" s="278"/>
      <c r="X21" s="278">
        <v>2</v>
      </c>
      <c r="Y21" s="191" t="s">
        <v>2981</v>
      </c>
      <c r="Z21" s="70"/>
    </row>
    <row r="22" spans="1:26" ht="30" customHeight="1">
      <c r="A22" s="289" t="s">
        <v>362</v>
      </c>
      <c r="B22" s="191" t="s">
        <v>1844</v>
      </c>
      <c r="C22" s="191" t="s">
        <v>1845</v>
      </c>
      <c r="D22" s="70" t="s">
        <v>37</v>
      </c>
      <c r="E22" s="70" t="s">
        <v>40</v>
      </c>
      <c r="F22" s="278">
        <v>78212</v>
      </c>
      <c r="G22" s="70" t="s">
        <v>1846</v>
      </c>
      <c r="H22" s="70" t="s">
        <v>487</v>
      </c>
      <c r="I22" s="293"/>
      <c r="J22" s="293">
        <v>0.01</v>
      </c>
      <c r="K22" s="293">
        <v>2500.0100000000002</v>
      </c>
      <c r="L22" s="293">
        <v>2500</v>
      </c>
      <c r="M22" s="278" t="s">
        <v>379</v>
      </c>
      <c r="N22" s="278" t="s">
        <v>894</v>
      </c>
      <c r="O22" s="278"/>
      <c r="P22" s="278"/>
      <c r="Q22" s="278">
        <v>2</v>
      </c>
      <c r="R22" s="278"/>
      <c r="S22" s="278">
        <v>4</v>
      </c>
      <c r="T22" s="278">
        <v>2</v>
      </c>
      <c r="U22" s="278"/>
      <c r="V22" s="278">
        <v>6</v>
      </c>
      <c r="W22" s="278"/>
      <c r="X22" s="278">
        <v>2</v>
      </c>
      <c r="Y22" s="191" t="s">
        <v>2988</v>
      </c>
      <c r="Z22" s="70"/>
    </row>
    <row r="23" spans="1:26" ht="30" customHeight="1">
      <c r="A23" s="289" t="s">
        <v>362</v>
      </c>
      <c r="B23" s="191" t="s">
        <v>1163</v>
      </c>
      <c r="C23" s="191" t="s">
        <v>1164</v>
      </c>
      <c r="D23" s="70" t="s">
        <v>37</v>
      </c>
      <c r="E23" s="70" t="s">
        <v>40</v>
      </c>
      <c r="F23" s="278">
        <v>78231</v>
      </c>
      <c r="G23" s="70" t="s">
        <v>1165</v>
      </c>
      <c r="H23" s="70" t="s">
        <v>748</v>
      </c>
      <c r="I23" s="293"/>
      <c r="J23" s="293"/>
      <c r="K23" s="293">
        <v>3000</v>
      </c>
      <c r="L23" s="293"/>
      <c r="M23" s="278" t="s">
        <v>367</v>
      </c>
      <c r="N23" s="278" t="s">
        <v>895</v>
      </c>
      <c r="O23" s="278" t="s">
        <v>362</v>
      </c>
      <c r="P23" s="278"/>
      <c r="Q23" s="278">
        <v>1</v>
      </c>
      <c r="R23" s="278"/>
      <c r="S23" s="278">
        <v>4</v>
      </c>
      <c r="T23" s="278">
        <v>2</v>
      </c>
      <c r="U23" s="278"/>
      <c r="V23" s="278">
        <v>4</v>
      </c>
      <c r="W23" s="278"/>
      <c r="X23" s="278">
        <v>2</v>
      </c>
      <c r="Y23" s="191" t="s">
        <v>2983</v>
      </c>
      <c r="Z23" s="70"/>
    </row>
    <row r="24" spans="1:26" ht="30" customHeight="1">
      <c r="A24" s="289" t="s">
        <v>2531</v>
      </c>
      <c r="B24" s="191" t="s">
        <v>102</v>
      </c>
      <c r="C24" s="191" t="s">
        <v>2587</v>
      </c>
      <c r="D24" s="70" t="s">
        <v>37</v>
      </c>
      <c r="E24" s="70" t="s">
        <v>40</v>
      </c>
      <c r="F24" s="278">
        <v>78263</v>
      </c>
      <c r="G24" s="70" t="s">
        <v>1527</v>
      </c>
      <c r="H24" s="70" t="s">
        <v>420</v>
      </c>
      <c r="I24" s="293"/>
      <c r="J24" s="293">
        <v>0.01</v>
      </c>
      <c r="K24" s="293">
        <v>0.01</v>
      </c>
      <c r="L24" s="293">
        <v>2500</v>
      </c>
      <c r="M24" s="278" t="s">
        <v>367</v>
      </c>
      <c r="N24" s="278" t="s">
        <v>895</v>
      </c>
      <c r="O24" s="278"/>
      <c r="P24" s="278"/>
      <c r="Q24" s="278">
        <v>1</v>
      </c>
      <c r="R24" s="278"/>
      <c r="S24" s="278">
        <v>4</v>
      </c>
      <c r="T24" s="278">
        <v>2</v>
      </c>
      <c r="U24" s="278"/>
      <c r="V24" s="278">
        <v>4</v>
      </c>
      <c r="W24" s="278"/>
      <c r="X24" s="278">
        <v>2</v>
      </c>
      <c r="Y24" s="191" t="s">
        <v>2983</v>
      </c>
      <c r="Z24" s="70"/>
    </row>
    <row r="25" spans="1:26" ht="30" customHeight="1">
      <c r="A25" s="289" t="s">
        <v>2531</v>
      </c>
      <c r="B25" s="191" t="s">
        <v>2536</v>
      </c>
      <c r="C25" s="191" t="s">
        <v>1513</v>
      </c>
      <c r="D25" s="70" t="s">
        <v>37</v>
      </c>
      <c r="E25" s="70" t="s">
        <v>40</v>
      </c>
      <c r="F25" s="278">
        <v>78258</v>
      </c>
      <c r="G25" s="70" t="s">
        <v>1514</v>
      </c>
      <c r="H25" s="70" t="s">
        <v>1515</v>
      </c>
      <c r="I25" s="293"/>
      <c r="J25" s="293"/>
      <c r="K25" s="293">
        <v>0</v>
      </c>
      <c r="L25" s="293">
        <v>2500</v>
      </c>
      <c r="M25" s="278" t="s">
        <v>367</v>
      </c>
      <c r="N25" s="278" t="s">
        <v>895</v>
      </c>
      <c r="O25" s="278"/>
      <c r="P25" s="278"/>
      <c r="Q25" s="278">
        <v>1</v>
      </c>
      <c r="R25" s="278"/>
      <c r="S25" s="278">
        <v>4</v>
      </c>
      <c r="T25" s="278">
        <v>2</v>
      </c>
      <c r="U25" s="278"/>
      <c r="V25" s="278">
        <v>4</v>
      </c>
      <c r="W25" s="278"/>
      <c r="X25" s="278">
        <v>2</v>
      </c>
      <c r="Y25" s="191" t="s">
        <v>2983</v>
      </c>
      <c r="Z25" s="70"/>
    </row>
    <row r="26" spans="1:26" ht="30" customHeight="1">
      <c r="A26" s="289" t="s">
        <v>2529</v>
      </c>
      <c r="B26" s="191" t="s">
        <v>1943</v>
      </c>
      <c r="C26" s="191" t="s">
        <v>1944</v>
      </c>
      <c r="D26" s="70" t="s">
        <v>216</v>
      </c>
      <c r="E26" s="70" t="s">
        <v>1945</v>
      </c>
      <c r="F26" s="278">
        <v>30399</v>
      </c>
      <c r="G26" s="70"/>
      <c r="H26" s="70"/>
      <c r="I26" s="293"/>
      <c r="J26" s="293"/>
      <c r="K26" s="293">
        <v>2500</v>
      </c>
      <c r="L26" s="293"/>
      <c r="M26" s="278" t="s">
        <v>367</v>
      </c>
      <c r="N26" s="278" t="s">
        <v>895</v>
      </c>
      <c r="O26" s="278"/>
      <c r="P26" s="278"/>
      <c r="Q26" s="278">
        <v>0</v>
      </c>
      <c r="R26" s="278"/>
      <c r="S26" s="278">
        <v>4</v>
      </c>
      <c r="T26" s="278">
        <v>2</v>
      </c>
      <c r="U26" s="278"/>
      <c r="V26" s="278">
        <v>4</v>
      </c>
      <c r="W26" s="278"/>
      <c r="X26" s="278"/>
      <c r="Y26" s="191" t="s">
        <v>2983</v>
      </c>
      <c r="Z26" s="70"/>
    </row>
    <row r="27" spans="1:26" ht="30" customHeight="1">
      <c r="A27" s="289" t="s">
        <v>2529</v>
      </c>
      <c r="B27" s="191" t="s">
        <v>1998</v>
      </c>
      <c r="C27" s="191" t="s">
        <v>2589</v>
      </c>
      <c r="D27" s="70" t="s">
        <v>245</v>
      </c>
      <c r="E27" s="70" t="s">
        <v>40</v>
      </c>
      <c r="F27" s="278">
        <v>78026</v>
      </c>
      <c r="G27" s="70" t="s">
        <v>2000</v>
      </c>
      <c r="H27" s="70" t="s">
        <v>2001</v>
      </c>
      <c r="I27" s="293"/>
      <c r="J27" s="293"/>
      <c r="K27" s="293">
        <v>2500</v>
      </c>
      <c r="L27" s="293"/>
      <c r="M27" s="278" t="s">
        <v>367</v>
      </c>
      <c r="N27" s="278" t="s">
        <v>895</v>
      </c>
      <c r="O27" s="278"/>
      <c r="P27" s="278"/>
      <c r="Q27" s="278">
        <v>0</v>
      </c>
      <c r="R27" s="278"/>
      <c r="S27" s="278">
        <v>4</v>
      </c>
      <c r="T27" s="278">
        <v>2</v>
      </c>
      <c r="U27" s="278"/>
      <c r="V27" s="278">
        <v>4</v>
      </c>
      <c r="W27" s="278"/>
      <c r="X27" s="278"/>
      <c r="Y27" s="191" t="s">
        <v>2983</v>
      </c>
      <c r="Z27" s="70"/>
    </row>
    <row r="28" spans="1:26" ht="30" customHeight="1">
      <c r="A28" s="289" t="s">
        <v>2529</v>
      </c>
      <c r="B28" s="191" t="s">
        <v>2867</v>
      </c>
      <c r="C28" s="191" t="s">
        <v>2868</v>
      </c>
      <c r="D28" s="70" t="s">
        <v>2869</v>
      </c>
      <c r="E28" s="70" t="s">
        <v>40</v>
      </c>
      <c r="F28" s="278">
        <v>77566</v>
      </c>
      <c r="G28" s="70" t="s">
        <v>2870</v>
      </c>
      <c r="H28" s="70" t="s">
        <v>2871</v>
      </c>
      <c r="I28" s="293"/>
      <c r="J28" s="293"/>
      <c r="K28" s="293">
        <v>2500</v>
      </c>
      <c r="L28" s="293"/>
      <c r="M28" s="278" t="s">
        <v>367</v>
      </c>
      <c r="N28" s="278" t="s">
        <v>895</v>
      </c>
      <c r="O28" s="278"/>
      <c r="P28" s="278"/>
      <c r="Q28" s="278">
        <v>1</v>
      </c>
      <c r="R28" s="278"/>
      <c r="S28" s="278">
        <v>4</v>
      </c>
      <c r="T28" s="278">
        <v>2</v>
      </c>
      <c r="U28" s="278"/>
      <c r="V28" s="278">
        <v>4</v>
      </c>
      <c r="W28" s="278"/>
      <c r="X28" s="278"/>
      <c r="Y28" s="191" t="s">
        <v>2989</v>
      </c>
      <c r="Z28" s="70"/>
    </row>
    <row r="29" spans="1:26" ht="30" customHeight="1">
      <c r="A29" s="289" t="s">
        <v>362</v>
      </c>
      <c r="B29" s="191" t="s">
        <v>2873</v>
      </c>
      <c r="C29" s="191" t="s">
        <v>2698</v>
      </c>
      <c r="D29" s="70" t="s">
        <v>37</v>
      </c>
      <c r="E29" s="70" t="s">
        <v>40</v>
      </c>
      <c r="F29" s="278">
        <v>78216</v>
      </c>
      <c r="G29" s="70" t="s">
        <v>994</v>
      </c>
      <c r="H29" s="70" t="s">
        <v>2702</v>
      </c>
      <c r="I29" s="293">
        <v>1500</v>
      </c>
      <c r="J29" s="293"/>
      <c r="K29" s="293">
        <v>1500</v>
      </c>
      <c r="L29" s="293"/>
      <c r="M29" s="278" t="s">
        <v>373</v>
      </c>
      <c r="N29" s="278" t="s">
        <v>897</v>
      </c>
      <c r="O29" s="278" t="s">
        <v>362</v>
      </c>
      <c r="P29" s="278"/>
      <c r="Q29" s="278">
        <v>0</v>
      </c>
      <c r="R29" s="278"/>
      <c r="S29" s="278">
        <v>2</v>
      </c>
      <c r="T29" s="278">
        <v>2</v>
      </c>
      <c r="U29" s="278"/>
      <c r="V29" s="278">
        <v>4</v>
      </c>
      <c r="W29" s="278"/>
      <c r="X29" s="278"/>
      <c r="Y29" s="191" t="s">
        <v>2983</v>
      </c>
      <c r="Z29" s="70"/>
    </row>
    <row r="30" spans="1:26" ht="30" customHeight="1">
      <c r="A30" s="289" t="s">
        <v>362</v>
      </c>
      <c r="B30" s="191" t="s">
        <v>2592</v>
      </c>
      <c r="C30" s="191" t="s">
        <v>73</v>
      </c>
      <c r="D30" s="70" t="s">
        <v>37</v>
      </c>
      <c r="E30" s="70" t="s">
        <v>40</v>
      </c>
      <c r="F30" s="278">
        <v>78217</v>
      </c>
      <c r="G30" s="70" t="s">
        <v>2593</v>
      </c>
      <c r="H30" s="70" t="s">
        <v>559</v>
      </c>
      <c r="I30" s="293">
        <v>1500</v>
      </c>
      <c r="J30" s="293">
        <v>300</v>
      </c>
      <c r="K30" s="293">
        <v>2300</v>
      </c>
      <c r="L30" s="293"/>
      <c r="M30" s="278" t="s">
        <v>373</v>
      </c>
      <c r="N30" s="278" t="s">
        <v>897</v>
      </c>
      <c r="O30" s="278" t="s">
        <v>362</v>
      </c>
      <c r="P30" s="278"/>
      <c r="Q30" s="278">
        <v>0</v>
      </c>
      <c r="R30" s="278"/>
      <c r="S30" s="278">
        <v>2</v>
      </c>
      <c r="T30" s="278">
        <v>2</v>
      </c>
      <c r="U30" s="278"/>
      <c r="V30" s="278">
        <v>4</v>
      </c>
      <c r="W30" s="278"/>
      <c r="X30" s="278">
        <v>4</v>
      </c>
      <c r="Y30" s="191" t="s">
        <v>2983</v>
      </c>
      <c r="Z30" s="70"/>
    </row>
    <row r="31" spans="1:26" ht="30" customHeight="1">
      <c r="A31" s="289" t="s">
        <v>362</v>
      </c>
      <c r="B31" s="191" t="s">
        <v>2876</v>
      </c>
      <c r="C31" s="191" t="s">
        <v>2534</v>
      </c>
      <c r="D31" s="70" t="s">
        <v>129</v>
      </c>
      <c r="E31" s="70" t="s">
        <v>40</v>
      </c>
      <c r="F31" s="278">
        <v>78155</v>
      </c>
      <c r="G31" s="70" t="s">
        <v>2877</v>
      </c>
      <c r="H31" s="70" t="s">
        <v>2878</v>
      </c>
      <c r="I31" s="293">
        <v>1000</v>
      </c>
      <c r="J31" s="293"/>
      <c r="K31" s="293">
        <v>1000</v>
      </c>
      <c r="L31" s="293"/>
      <c r="M31" s="278" t="s">
        <v>373</v>
      </c>
      <c r="N31" s="278" t="s">
        <v>897</v>
      </c>
      <c r="O31" s="278" t="s">
        <v>362</v>
      </c>
      <c r="P31" s="278"/>
      <c r="Q31" s="278">
        <v>0</v>
      </c>
      <c r="R31" s="278"/>
      <c r="S31" s="278">
        <v>2</v>
      </c>
      <c r="T31" s="278">
        <v>2</v>
      </c>
      <c r="U31" s="278"/>
      <c r="V31" s="278">
        <v>4</v>
      </c>
      <c r="W31" s="278"/>
      <c r="X31" s="278"/>
      <c r="Y31" s="191" t="s">
        <v>2983</v>
      </c>
      <c r="Z31" s="70"/>
    </row>
    <row r="32" spans="1:26" ht="30" customHeight="1">
      <c r="A32" s="289" t="s">
        <v>362</v>
      </c>
      <c r="B32" s="191" t="s">
        <v>1562</v>
      </c>
      <c r="C32" s="191" t="s">
        <v>1563</v>
      </c>
      <c r="D32" s="70" t="s">
        <v>1564</v>
      </c>
      <c r="E32" s="70" t="s">
        <v>40</v>
      </c>
      <c r="F32" s="278">
        <v>78070</v>
      </c>
      <c r="G32" s="70" t="s">
        <v>1565</v>
      </c>
      <c r="H32" s="70" t="s">
        <v>1566</v>
      </c>
      <c r="I32" s="293"/>
      <c r="J32" s="293">
        <v>300</v>
      </c>
      <c r="K32" s="293">
        <v>1500</v>
      </c>
      <c r="L32" s="293"/>
      <c r="M32" s="278" t="s">
        <v>373</v>
      </c>
      <c r="N32" s="278" t="s">
        <v>897</v>
      </c>
      <c r="O32" s="278"/>
      <c r="P32" s="278"/>
      <c r="Q32" s="278">
        <v>0</v>
      </c>
      <c r="R32" s="278"/>
      <c r="S32" s="278">
        <v>2</v>
      </c>
      <c r="T32" s="278">
        <v>2</v>
      </c>
      <c r="U32" s="278"/>
      <c r="V32" s="278">
        <v>4</v>
      </c>
      <c r="W32" s="278"/>
      <c r="X32" s="278">
        <v>4</v>
      </c>
      <c r="Y32" s="191" t="s">
        <v>2990</v>
      </c>
      <c r="Z32" s="70"/>
    </row>
    <row r="33" spans="1:26" ht="30" customHeight="1">
      <c r="A33" s="289" t="s">
        <v>362</v>
      </c>
      <c r="B33" s="191" t="s">
        <v>1710</v>
      </c>
      <c r="C33" s="191" t="s">
        <v>1372</v>
      </c>
      <c r="D33" s="70" t="s">
        <v>37</v>
      </c>
      <c r="E33" s="70" t="s">
        <v>40</v>
      </c>
      <c r="F33" s="278">
        <v>78228</v>
      </c>
      <c r="G33" s="70" t="s">
        <v>1373</v>
      </c>
      <c r="H33" s="70" t="s">
        <v>1711</v>
      </c>
      <c r="I33" s="293">
        <v>1000</v>
      </c>
      <c r="J33" s="293"/>
      <c r="K33" s="293">
        <v>1000</v>
      </c>
      <c r="L33" s="293"/>
      <c r="M33" s="278" t="s">
        <v>373</v>
      </c>
      <c r="N33" s="278" t="s">
        <v>897</v>
      </c>
      <c r="O33" s="278"/>
      <c r="P33" s="278"/>
      <c r="Q33" s="278">
        <v>0</v>
      </c>
      <c r="R33" s="278"/>
      <c r="S33" s="278">
        <v>2</v>
      </c>
      <c r="T33" s="278">
        <v>2</v>
      </c>
      <c r="U33" s="278"/>
      <c r="V33" s="278">
        <v>4</v>
      </c>
      <c r="W33" s="278"/>
      <c r="X33" s="278"/>
      <c r="Y33" s="191" t="s">
        <v>2991</v>
      </c>
      <c r="Z33" s="70"/>
    </row>
    <row r="34" spans="1:26" ht="30" customHeight="1">
      <c r="A34" s="289" t="s">
        <v>362</v>
      </c>
      <c r="B34" s="191" t="s">
        <v>2992</v>
      </c>
      <c r="C34" s="191" t="s">
        <v>1713</v>
      </c>
      <c r="D34" s="70" t="s">
        <v>37</v>
      </c>
      <c r="E34" s="70" t="s">
        <v>40</v>
      </c>
      <c r="F34" s="278">
        <v>78233</v>
      </c>
      <c r="G34" s="70" t="s">
        <v>1714</v>
      </c>
      <c r="H34" s="70" t="s">
        <v>1715</v>
      </c>
      <c r="I34" s="293">
        <v>1000</v>
      </c>
      <c r="J34" s="293"/>
      <c r="K34" s="293">
        <v>1000</v>
      </c>
      <c r="L34" s="293"/>
      <c r="M34" s="278" t="s">
        <v>373</v>
      </c>
      <c r="N34" s="278" t="s">
        <v>897</v>
      </c>
      <c r="O34" s="278"/>
      <c r="P34" s="278"/>
      <c r="Q34" s="278">
        <v>0</v>
      </c>
      <c r="R34" s="278"/>
      <c r="S34" s="278">
        <v>2</v>
      </c>
      <c r="T34" s="278">
        <v>2</v>
      </c>
      <c r="U34" s="278"/>
      <c r="V34" s="278">
        <v>4</v>
      </c>
      <c r="W34" s="278"/>
      <c r="X34" s="278"/>
      <c r="Y34" s="191" t="s">
        <v>2991</v>
      </c>
      <c r="Z34" s="70"/>
    </row>
    <row r="35" spans="1:26" ht="30" customHeight="1">
      <c r="A35" s="289" t="s">
        <v>362</v>
      </c>
      <c r="B35" s="191" t="s">
        <v>2594</v>
      </c>
      <c r="C35" s="191" t="s">
        <v>166</v>
      </c>
      <c r="D35" s="70" t="s">
        <v>167</v>
      </c>
      <c r="E35" s="70" t="s">
        <v>40</v>
      </c>
      <c r="F35" s="278">
        <v>78163</v>
      </c>
      <c r="G35" s="70" t="s">
        <v>1117</v>
      </c>
      <c r="H35" s="70" t="s">
        <v>1118</v>
      </c>
      <c r="I35" s="293"/>
      <c r="J35" s="293"/>
      <c r="K35" s="293">
        <v>1000</v>
      </c>
      <c r="L35" s="293"/>
      <c r="M35" s="278" t="s">
        <v>373</v>
      </c>
      <c r="N35" s="278" t="s">
        <v>897</v>
      </c>
      <c r="O35" s="278" t="s">
        <v>362</v>
      </c>
      <c r="P35" s="278"/>
      <c r="Q35" s="278">
        <v>0</v>
      </c>
      <c r="R35" s="278"/>
      <c r="S35" s="278">
        <v>2</v>
      </c>
      <c r="T35" s="278">
        <v>2</v>
      </c>
      <c r="U35" s="278"/>
      <c r="V35" s="278">
        <v>4</v>
      </c>
      <c r="W35" s="278"/>
      <c r="X35" s="278"/>
      <c r="Y35" s="191" t="s">
        <v>2993</v>
      </c>
      <c r="Z35" s="70"/>
    </row>
    <row r="36" spans="1:26" ht="30" customHeight="1">
      <c r="A36" s="289" t="s">
        <v>362</v>
      </c>
      <c r="B36" s="191" t="s">
        <v>1809</v>
      </c>
      <c r="C36" s="191" t="s">
        <v>2669</v>
      </c>
      <c r="D36" s="70" t="s">
        <v>37</v>
      </c>
      <c r="E36" s="70" t="s">
        <v>40</v>
      </c>
      <c r="F36" s="278">
        <v>78209</v>
      </c>
      <c r="G36" s="70" t="s">
        <v>1812</v>
      </c>
      <c r="H36" s="70" t="s">
        <v>1813</v>
      </c>
      <c r="I36" s="293"/>
      <c r="J36" s="293"/>
      <c r="K36" s="293">
        <v>1000</v>
      </c>
      <c r="L36" s="293"/>
      <c r="M36" s="278" t="s">
        <v>373</v>
      </c>
      <c r="N36" s="278" t="s">
        <v>897</v>
      </c>
      <c r="O36" s="278" t="s">
        <v>362</v>
      </c>
      <c r="P36" s="278"/>
      <c r="Q36" s="278">
        <v>0</v>
      </c>
      <c r="R36" s="278"/>
      <c r="S36" s="278">
        <v>2</v>
      </c>
      <c r="T36" s="278">
        <v>2</v>
      </c>
      <c r="U36" s="278"/>
      <c r="V36" s="278">
        <v>4</v>
      </c>
      <c r="W36" s="278"/>
      <c r="X36" s="278">
        <v>4</v>
      </c>
      <c r="Y36" s="191" t="s">
        <v>2994</v>
      </c>
      <c r="Z36" s="70"/>
    </row>
    <row r="37" spans="1:26" ht="30" customHeight="1">
      <c r="A37" s="289" t="s">
        <v>362</v>
      </c>
      <c r="B37" s="191" t="s">
        <v>1888</v>
      </c>
      <c r="C37" s="191" t="s">
        <v>1889</v>
      </c>
      <c r="D37" s="70" t="s">
        <v>1564</v>
      </c>
      <c r="E37" s="70" t="s">
        <v>40</v>
      </c>
      <c r="F37" s="278">
        <v>78070</v>
      </c>
      <c r="G37" s="70" t="s">
        <v>1890</v>
      </c>
      <c r="H37" s="70" t="s">
        <v>1891</v>
      </c>
      <c r="I37" s="293"/>
      <c r="J37" s="293"/>
      <c r="K37" s="293">
        <v>1500</v>
      </c>
      <c r="L37" s="293"/>
      <c r="M37" s="278" t="s">
        <v>373</v>
      </c>
      <c r="N37" s="278" t="s">
        <v>897</v>
      </c>
      <c r="O37" s="278" t="s">
        <v>362</v>
      </c>
      <c r="P37" s="278"/>
      <c r="Q37" s="278">
        <v>0</v>
      </c>
      <c r="R37" s="278"/>
      <c r="S37" s="278">
        <v>2</v>
      </c>
      <c r="T37" s="278">
        <v>2</v>
      </c>
      <c r="U37" s="278"/>
      <c r="V37" s="278">
        <v>4</v>
      </c>
      <c r="W37" s="278"/>
      <c r="X37" s="278"/>
      <c r="Y37" s="191" t="s">
        <v>2989</v>
      </c>
      <c r="Z37" s="70"/>
    </row>
    <row r="38" spans="1:26" ht="30" customHeight="1">
      <c r="A38" s="289" t="s">
        <v>362</v>
      </c>
      <c r="B38" s="191" t="s">
        <v>1897</v>
      </c>
      <c r="C38" s="191" t="s">
        <v>1898</v>
      </c>
      <c r="D38" s="70" t="s">
        <v>37</v>
      </c>
      <c r="E38" s="70" t="s">
        <v>40</v>
      </c>
      <c r="F38" s="278">
        <v>78232</v>
      </c>
      <c r="G38" s="70" t="s">
        <v>1899</v>
      </c>
      <c r="H38" s="70" t="s">
        <v>1900</v>
      </c>
      <c r="I38" s="293">
        <v>1500</v>
      </c>
      <c r="J38" s="293"/>
      <c r="K38" s="293">
        <v>1500</v>
      </c>
      <c r="L38" s="293"/>
      <c r="M38" s="278" t="s">
        <v>373</v>
      </c>
      <c r="N38" s="278" t="s">
        <v>897</v>
      </c>
      <c r="O38" s="278"/>
      <c r="P38" s="278"/>
      <c r="Q38" s="278">
        <v>0</v>
      </c>
      <c r="R38" s="278"/>
      <c r="S38" s="278">
        <v>2</v>
      </c>
      <c r="T38" s="278">
        <v>2</v>
      </c>
      <c r="U38" s="278"/>
      <c r="V38" s="278">
        <v>4</v>
      </c>
      <c r="W38" s="278"/>
      <c r="X38" s="278"/>
      <c r="Y38" s="191" t="s">
        <v>2991</v>
      </c>
      <c r="Z38" s="70"/>
    </row>
    <row r="39" spans="1:26" ht="30" customHeight="1">
      <c r="A39" s="289" t="s">
        <v>362</v>
      </c>
      <c r="B39" s="191" t="s">
        <v>2595</v>
      </c>
      <c r="C39" s="191" t="s">
        <v>247</v>
      </c>
      <c r="D39" s="70" t="s">
        <v>248</v>
      </c>
      <c r="E39" s="70" t="s">
        <v>40</v>
      </c>
      <c r="F39" s="278">
        <v>78942</v>
      </c>
      <c r="G39" s="70" t="s">
        <v>1206</v>
      </c>
      <c r="H39" s="70" t="s">
        <v>2884</v>
      </c>
      <c r="I39" s="293"/>
      <c r="J39" s="293"/>
      <c r="K39" s="293">
        <v>2000</v>
      </c>
      <c r="L39" s="293"/>
      <c r="M39" s="278" t="s">
        <v>373</v>
      </c>
      <c r="N39" s="278" t="s">
        <v>897</v>
      </c>
      <c r="O39" s="278" t="s">
        <v>362</v>
      </c>
      <c r="P39" s="278"/>
      <c r="Q39" s="278">
        <v>0</v>
      </c>
      <c r="R39" s="278"/>
      <c r="S39" s="278">
        <v>2</v>
      </c>
      <c r="T39" s="278">
        <v>2</v>
      </c>
      <c r="U39" s="278"/>
      <c r="V39" s="278">
        <v>4</v>
      </c>
      <c r="W39" s="278"/>
      <c r="X39" s="278"/>
      <c r="Y39" s="191" t="s">
        <v>2989</v>
      </c>
      <c r="Z39" s="70"/>
    </row>
    <row r="40" spans="1:26" ht="30" customHeight="1">
      <c r="A40" s="289" t="s">
        <v>362</v>
      </c>
      <c r="B40" s="191" t="s">
        <v>2885</v>
      </c>
      <c r="C40" s="191" t="s">
        <v>2886</v>
      </c>
      <c r="D40" s="70" t="s">
        <v>234</v>
      </c>
      <c r="E40" s="70" t="s">
        <v>40</v>
      </c>
      <c r="F40" s="278">
        <v>78132</v>
      </c>
      <c r="G40" s="70" t="s">
        <v>2887</v>
      </c>
      <c r="H40" s="70" t="s">
        <v>2888</v>
      </c>
      <c r="I40" s="293">
        <v>1000</v>
      </c>
      <c r="J40" s="293"/>
      <c r="K40" s="293">
        <v>1000</v>
      </c>
      <c r="L40" s="293"/>
      <c r="M40" s="278" t="s">
        <v>373</v>
      </c>
      <c r="N40" s="278" t="s">
        <v>897</v>
      </c>
      <c r="O40" s="278" t="s">
        <v>362</v>
      </c>
      <c r="P40" s="278"/>
      <c r="Q40" s="278">
        <v>0</v>
      </c>
      <c r="R40" s="278"/>
      <c r="S40" s="278">
        <v>2</v>
      </c>
      <c r="T40" s="278">
        <v>2</v>
      </c>
      <c r="U40" s="278"/>
      <c r="V40" s="278">
        <v>4</v>
      </c>
      <c r="W40" s="278"/>
      <c r="X40" s="278"/>
      <c r="Y40" s="191" t="s">
        <v>2991</v>
      </c>
      <c r="Z40" s="70"/>
    </row>
    <row r="41" spans="1:26" ht="30" customHeight="1">
      <c r="A41" s="289" t="s">
        <v>362</v>
      </c>
      <c r="B41" s="191" t="s">
        <v>2101</v>
      </c>
      <c r="C41" s="191" t="s">
        <v>2102</v>
      </c>
      <c r="D41" s="70" t="s">
        <v>48</v>
      </c>
      <c r="E41" s="70" t="s">
        <v>40</v>
      </c>
      <c r="F41" s="278">
        <v>78023</v>
      </c>
      <c r="G41" s="70" t="s">
        <v>2103</v>
      </c>
      <c r="H41" s="70" t="s">
        <v>2104</v>
      </c>
      <c r="I41" s="293"/>
      <c r="J41" s="293"/>
      <c r="K41" s="293">
        <v>1000</v>
      </c>
      <c r="L41" s="293"/>
      <c r="M41" s="278" t="s">
        <v>373</v>
      </c>
      <c r="N41" s="278" t="s">
        <v>897</v>
      </c>
      <c r="O41" s="278" t="s">
        <v>362</v>
      </c>
      <c r="P41" s="278"/>
      <c r="Q41" s="278">
        <v>0</v>
      </c>
      <c r="R41" s="278"/>
      <c r="S41" s="278">
        <v>2</v>
      </c>
      <c r="T41" s="278">
        <v>2</v>
      </c>
      <c r="U41" s="278"/>
      <c r="V41" s="278">
        <v>4</v>
      </c>
      <c r="W41" s="278"/>
      <c r="X41" s="278"/>
      <c r="Y41" s="191" t="s">
        <v>2989</v>
      </c>
      <c r="Z41" s="70"/>
    </row>
    <row r="42" spans="1:26" ht="30" customHeight="1">
      <c r="A42" s="289" t="s">
        <v>362</v>
      </c>
      <c r="B42" s="191" t="s">
        <v>1252</v>
      </c>
      <c r="C42" s="191" t="s">
        <v>818</v>
      </c>
      <c r="D42" s="70" t="s">
        <v>150</v>
      </c>
      <c r="E42" s="70" t="s">
        <v>40</v>
      </c>
      <c r="F42" s="278">
        <v>78861</v>
      </c>
      <c r="G42" s="70"/>
      <c r="H42" s="70"/>
      <c r="I42" s="293"/>
      <c r="J42" s="293"/>
      <c r="K42" s="293">
        <v>1000</v>
      </c>
      <c r="L42" s="293"/>
      <c r="M42" s="278" t="s">
        <v>373</v>
      </c>
      <c r="N42" s="278" t="s">
        <v>897</v>
      </c>
      <c r="O42" s="278" t="s">
        <v>362</v>
      </c>
      <c r="P42" s="278"/>
      <c r="Q42" s="278">
        <v>0</v>
      </c>
      <c r="R42" s="278"/>
      <c r="S42" s="278">
        <v>2</v>
      </c>
      <c r="T42" s="278">
        <v>2</v>
      </c>
      <c r="U42" s="278"/>
      <c r="V42" s="278">
        <v>4</v>
      </c>
      <c r="W42" s="278"/>
      <c r="X42" s="278"/>
      <c r="Y42" s="191" t="s">
        <v>2995</v>
      </c>
      <c r="Z42" s="70"/>
    </row>
    <row r="43" spans="1:26" ht="30" customHeight="1">
      <c r="A43" s="289" t="s">
        <v>362</v>
      </c>
      <c r="B43" s="191" t="s">
        <v>1276</v>
      </c>
      <c r="C43" s="191" t="s">
        <v>1277</v>
      </c>
      <c r="D43" s="70" t="s">
        <v>37</v>
      </c>
      <c r="E43" s="70" t="s">
        <v>40</v>
      </c>
      <c r="F43" s="278">
        <v>78249</v>
      </c>
      <c r="G43" s="70" t="s">
        <v>1278</v>
      </c>
      <c r="H43" s="70" t="s">
        <v>1279</v>
      </c>
      <c r="I43" s="293"/>
      <c r="J43" s="293"/>
      <c r="K43" s="293">
        <v>1000</v>
      </c>
      <c r="L43" s="293"/>
      <c r="M43" s="278" t="s">
        <v>373</v>
      </c>
      <c r="N43" s="278" t="s">
        <v>897</v>
      </c>
      <c r="O43" s="278"/>
      <c r="P43" s="278"/>
      <c r="Q43" s="278">
        <v>0</v>
      </c>
      <c r="R43" s="278"/>
      <c r="S43" s="278">
        <v>2</v>
      </c>
      <c r="T43" s="278">
        <v>2</v>
      </c>
      <c r="U43" s="278"/>
      <c r="V43" s="278">
        <v>4</v>
      </c>
      <c r="W43" s="278"/>
      <c r="X43" s="278"/>
      <c r="Y43" s="191" t="s">
        <v>2989</v>
      </c>
      <c r="Z43" s="70"/>
    </row>
    <row r="44" spans="1:26" ht="30" customHeight="1">
      <c r="A44" s="289" t="s">
        <v>362</v>
      </c>
      <c r="B44" s="191" t="s">
        <v>2217</v>
      </c>
      <c r="C44" s="191" t="s">
        <v>201</v>
      </c>
      <c r="D44" s="70" t="s">
        <v>37</v>
      </c>
      <c r="E44" s="70" t="s">
        <v>40</v>
      </c>
      <c r="F44" s="278">
        <v>78219</v>
      </c>
      <c r="G44" s="70" t="s">
        <v>2755</v>
      </c>
      <c r="H44" s="70" t="s">
        <v>2598</v>
      </c>
      <c r="I44" s="293">
        <v>1000</v>
      </c>
      <c r="J44" s="293"/>
      <c r="K44" s="293">
        <v>1000</v>
      </c>
      <c r="L44" s="293"/>
      <c r="M44" s="278" t="s">
        <v>373</v>
      </c>
      <c r="N44" s="278" t="s">
        <v>897</v>
      </c>
      <c r="O44" s="278"/>
      <c r="P44" s="278"/>
      <c r="Q44" s="278">
        <v>0</v>
      </c>
      <c r="R44" s="278"/>
      <c r="S44" s="278">
        <v>2</v>
      </c>
      <c r="T44" s="278">
        <v>2</v>
      </c>
      <c r="U44" s="278"/>
      <c r="V44" s="278">
        <v>4</v>
      </c>
      <c r="W44" s="278"/>
      <c r="X44" s="278"/>
      <c r="Y44" s="191" t="s">
        <v>2991</v>
      </c>
      <c r="Z44" s="70"/>
    </row>
    <row r="45" spans="1:26" ht="30" customHeight="1">
      <c r="A45" s="289" t="s">
        <v>362</v>
      </c>
      <c r="B45" s="191" t="s">
        <v>2234</v>
      </c>
      <c r="C45" s="191" t="s">
        <v>2235</v>
      </c>
      <c r="D45" s="70" t="s">
        <v>68</v>
      </c>
      <c r="E45" s="70" t="s">
        <v>40</v>
      </c>
      <c r="F45" s="278">
        <v>77073</v>
      </c>
      <c r="G45" s="70" t="s">
        <v>1940</v>
      </c>
      <c r="H45" s="70" t="s">
        <v>2892</v>
      </c>
      <c r="I45" s="293">
        <v>1000</v>
      </c>
      <c r="J45" s="293"/>
      <c r="K45" s="293">
        <v>1000</v>
      </c>
      <c r="L45" s="293"/>
      <c r="M45" s="278" t="s">
        <v>373</v>
      </c>
      <c r="N45" s="278" t="s">
        <v>897</v>
      </c>
      <c r="O45" s="278" t="s">
        <v>362</v>
      </c>
      <c r="P45" s="278"/>
      <c r="Q45" s="278">
        <v>0</v>
      </c>
      <c r="R45" s="278"/>
      <c r="S45" s="278">
        <v>2</v>
      </c>
      <c r="T45" s="278">
        <v>2</v>
      </c>
      <c r="U45" s="278"/>
      <c r="V45" s="278">
        <v>4</v>
      </c>
      <c r="W45" s="278"/>
      <c r="X45" s="278"/>
      <c r="Y45" s="191" t="s">
        <v>2991</v>
      </c>
      <c r="Z45" s="70"/>
    </row>
    <row r="46" spans="1:26" ht="30" customHeight="1">
      <c r="A46" s="289" t="s">
        <v>362</v>
      </c>
      <c r="B46" s="191" t="s">
        <v>2599</v>
      </c>
      <c r="C46" s="191" t="s">
        <v>1056</v>
      </c>
      <c r="D46" s="70" t="s">
        <v>234</v>
      </c>
      <c r="E46" s="70" t="s">
        <v>40</v>
      </c>
      <c r="F46" s="278">
        <v>78132</v>
      </c>
      <c r="G46" s="70" t="s">
        <v>1057</v>
      </c>
      <c r="H46" s="70" t="s">
        <v>595</v>
      </c>
      <c r="I46" s="293"/>
      <c r="J46" s="293">
        <v>0.01</v>
      </c>
      <c r="K46" s="293">
        <v>1250.01</v>
      </c>
      <c r="L46" s="293"/>
      <c r="M46" s="278" t="s">
        <v>373</v>
      </c>
      <c r="N46" s="278" t="s">
        <v>897</v>
      </c>
      <c r="O46" s="278"/>
      <c r="P46" s="278"/>
      <c r="Q46" s="278">
        <v>0</v>
      </c>
      <c r="R46" s="278"/>
      <c r="S46" s="278">
        <v>2</v>
      </c>
      <c r="T46" s="278">
        <v>2</v>
      </c>
      <c r="U46" s="278"/>
      <c r="V46" s="278">
        <v>4</v>
      </c>
      <c r="W46" s="278"/>
      <c r="X46" s="278"/>
      <c r="Y46" s="191" t="s">
        <v>2995</v>
      </c>
      <c r="Z46" s="70"/>
    </row>
    <row r="47" spans="1:26" ht="30" customHeight="1">
      <c r="A47" s="289" t="s">
        <v>362</v>
      </c>
      <c r="B47" s="191" t="s">
        <v>2317</v>
      </c>
      <c r="C47" s="191" t="s">
        <v>2996</v>
      </c>
      <c r="D47" s="70" t="s">
        <v>37</v>
      </c>
      <c r="E47" s="70" t="s">
        <v>40</v>
      </c>
      <c r="F47" s="278" t="s">
        <v>2997</v>
      </c>
      <c r="G47" s="70" t="s">
        <v>2319</v>
      </c>
      <c r="H47" s="70" t="s">
        <v>2320</v>
      </c>
      <c r="I47" s="293">
        <v>1000</v>
      </c>
      <c r="J47" s="293"/>
      <c r="K47" s="293">
        <v>1000</v>
      </c>
      <c r="L47" s="293"/>
      <c r="M47" s="278" t="s">
        <v>373</v>
      </c>
      <c r="N47" s="278" t="s">
        <v>897</v>
      </c>
      <c r="O47" s="278"/>
      <c r="P47" s="278"/>
      <c r="Q47" s="278">
        <v>0</v>
      </c>
      <c r="R47" s="278"/>
      <c r="S47" s="278">
        <v>2</v>
      </c>
      <c r="T47" s="278">
        <v>2</v>
      </c>
      <c r="U47" s="278"/>
      <c r="V47" s="278">
        <v>4</v>
      </c>
      <c r="W47" s="278"/>
      <c r="X47" s="278"/>
      <c r="Y47" s="191" t="s">
        <v>2991</v>
      </c>
      <c r="Z47" s="70"/>
    </row>
    <row r="48" spans="1:26" ht="30" customHeight="1">
      <c r="A48" s="289" t="s">
        <v>2531</v>
      </c>
      <c r="B48" s="191" t="s">
        <v>2998</v>
      </c>
      <c r="C48" s="191"/>
      <c r="D48" s="70"/>
      <c r="E48" s="70"/>
      <c r="F48" s="278"/>
      <c r="G48" s="70"/>
      <c r="H48" s="70"/>
      <c r="I48" s="293"/>
      <c r="J48" s="293"/>
      <c r="K48" s="293">
        <v>0</v>
      </c>
      <c r="L48" s="293">
        <v>1500</v>
      </c>
      <c r="M48" s="278" t="s">
        <v>373</v>
      </c>
      <c r="N48" s="278" t="s">
        <v>897</v>
      </c>
      <c r="O48" s="278"/>
      <c r="P48" s="278"/>
      <c r="Q48" s="278">
        <v>0</v>
      </c>
      <c r="R48" s="278"/>
      <c r="S48" s="278">
        <v>2</v>
      </c>
      <c r="T48" s="278">
        <v>2</v>
      </c>
      <c r="U48" s="278"/>
      <c r="V48" s="278">
        <v>4</v>
      </c>
      <c r="W48" s="278"/>
      <c r="X48" s="278"/>
      <c r="Y48" s="191" t="s">
        <v>2991</v>
      </c>
      <c r="Z48" s="70"/>
    </row>
    <row r="49" spans="1:26" ht="30" customHeight="1">
      <c r="A49" s="289" t="s">
        <v>2531</v>
      </c>
      <c r="B49" s="191" t="s">
        <v>1085</v>
      </c>
      <c r="C49" s="191" t="s">
        <v>1625</v>
      </c>
      <c r="D49" s="70" t="s">
        <v>37</v>
      </c>
      <c r="E49" s="70" t="s">
        <v>40</v>
      </c>
      <c r="F49" s="278">
        <v>78218</v>
      </c>
      <c r="G49" s="70" t="s">
        <v>1626</v>
      </c>
      <c r="H49" s="70" t="s">
        <v>1627</v>
      </c>
      <c r="I49" s="293"/>
      <c r="J49" s="293"/>
      <c r="K49" s="293">
        <v>0</v>
      </c>
      <c r="L49" s="293">
        <v>1500</v>
      </c>
      <c r="M49" s="278" t="s">
        <v>373</v>
      </c>
      <c r="N49" s="278" t="s">
        <v>897</v>
      </c>
      <c r="O49" s="278"/>
      <c r="P49" s="278"/>
      <c r="Q49" s="278">
        <v>0</v>
      </c>
      <c r="R49" s="278"/>
      <c r="S49" s="278">
        <v>2</v>
      </c>
      <c r="T49" s="278">
        <v>2</v>
      </c>
      <c r="U49" s="278"/>
      <c r="V49" s="278">
        <v>4</v>
      </c>
      <c r="W49" s="278"/>
      <c r="X49" s="278">
        <v>2</v>
      </c>
      <c r="Y49" s="191" t="s">
        <v>2991</v>
      </c>
      <c r="Z49" s="70"/>
    </row>
    <row r="50" spans="1:26" ht="30" customHeight="1">
      <c r="A50" s="289" t="s">
        <v>2531</v>
      </c>
      <c r="B50" s="191" t="s">
        <v>1721</v>
      </c>
      <c r="C50" s="191" t="s">
        <v>1722</v>
      </c>
      <c r="D50" s="70" t="s">
        <v>160</v>
      </c>
      <c r="E50" s="70" t="s">
        <v>40</v>
      </c>
      <c r="F50" s="278">
        <v>78959</v>
      </c>
      <c r="G50" s="70" t="s">
        <v>1723</v>
      </c>
      <c r="H50" s="70" t="s">
        <v>1724</v>
      </c>
      <c r="I50" s="293"/>
      <c r="J50" s="293"/>
      <c r="K50" s="293">
        <v>0</v>
      </c>
      <c r="L50" s="293">
        <v>2000</v>
      </c>
      <c r="M50" s="278" t="s">
        <v>373</v>
      </c>
      <c r="N50" s="278" t="s">
        <v>897</v>
      </c>
      <c r="O50" s="278"/>
      <c r="P50" s="278"/>
      <c r="Q50" s="278">
        <v>0</v>
      </c>
      <c r="R50" s="278"/>
      <c r="S50" s="278">
        <v>2</v>
      </c>
      <c r="T50" s="278">
        <v>2</v>
      </c>
      <c r="U50" s="278"/>
      <c r="V50" s="278">
        <v>4</v>
      </c>
      <c r="W50" s="278"/>
      <c r="X50" s="278"/>
      <c r="Y50" s="191" t="s">
        <v>2989</v>
      </c>
      <c r="Z50" s="70"/>
    </row>
    <row r="51" spans="1:26" ht="30" customHeight="1">
      <c r="A51" s="289" t="s">
        <v>2531</v>
      </c>
      <c r="B51" s="191" t="s">
        <v>1818</v>
      </c>
      <c r="C51" s="191" t="s">
        <v>1819</v>
      </c>
      <c r="D51" s="70" t="s">
        <v>37</v>
      </c>
      <c r="E51" s="70" t="s">
        <v>40</v>
      </c>
      <c r="F51" s="278">
        <v>78219</v>
      </c>
      <c r="G51" s="70" t="s">
        <v>1820</v>
      </c>
      <c r="H51" s="70" t="s">
        <v>1821</v>
      </c>
      <c r="I51" s="293"/>
      <c r="J51" s="293"/>
      <c r="K51" s="293">
        <v>0</v>
      </c>
      <c r="L51" s="293">
        <v>1500</v>
      </c>
      <c r="M51" s="278" t="s">
        <v>373</v>
      </c>
      <c r="N51" s="278" t="s">
        <v>897</v>
      </c>
      <c r="O51" s="278"/>
      <c r="P51" s="278"/>
      <c r="Q51" s="278">
        <v>0</v>
      </c>
      <c r="R51" s="278"/>
      <c r="S51" s="278">
        <v>2</v>
      </c>
      <c r="T51" s="278">
        <v>2</v>
      </c>
      <c r="U51" s="278"/>
      <c r="V51" s="278">
        <v>4</v>
      </c>
      <c r="W51" s="278"/>
      <c r="X51" s="278"/>
      <c r="Y51" s="191" t="s">
        <v>2989</v>
      </c>
      <c r="Z51" s="70"/>
    </row>
    <row r="52" spans="1:26" ht="30" customHeight="1">
      <c r="A52" s="289" t="s">
        <v>2531</v>
      </c>
      <c r="B52" s="191" t="s">
        <v>1828</v>
      </c>
      <c r="C52" s="191" t="s">
        <v>1829</v>
      </c>
      <c r="D52" s="70" t="s">
        <v>37</v>
      </c>
      <c r="E52" s="70" t="s">
        <v>40</v>
      </c>
      <c r="F52" s="278">
        <v>78267</v>
      </c>
      <c r="G52" s="70" t="s">
        <v>1830</v>
      </c>
      <c r="H52" s="70" t="s">
        <v>1831</v>
      </c>
      <c r="I52" s="293"/>
      <c r="J52" s="293"/>
      <c r="K52" s="293">
        <v>0</v>
      </c>
      <c r="L52" s="293">
        <v>1500</v>
      </c>
      <c r="M52" s="278" t="s">
        <v>373</v>
      </c>
      <c r="N52" s="278" t="s">
        <v>897</v>
      </c>
      <c r="O52" s="278"/>
      <c r="P52" s="278"/>
      <c r="Q52" s="278">
        <v>0</v>
      </c>
      <c r="R52" s="278"/>
      <c r="S52" s="278">
        <v>2</v>
      </c>
      <c r="T52" s="278">
        <v>2</v>
      </c>
      <c r="U52" s="278"/>
      <c r="V52" s="278">
        <v>4</v>
      </c>
      <c r="W52" s="278"/>
      <c r="X52" s="278"/>
      <c r="Y52" s="191" t="s">
        <v>2991</v>
      </c>
      <c r="Z52" s="70"/>
    </row>
    <row r="53" spans="1:26" ht="30" customHeight="1">
      <c r="A53" s="289" t="s">
        <v>2531</v>
      </c>
      <c r="B53" s="191" t="s">
        <v>2072</v>
      </c>
      <c r="C53" s="191" t="s">
        <v>2073</v>
      </c>
      <c r="D53" s="70" t="s">
        <v>2074</v>
      </c>
      <c r="E53" s="70" t="s">
        <v>40</v>
      </c>
      <c r="F53" s="278">
        <v>78616</v>
      </c>
      <c r="G53" s="70" t="s">
        <v>2075</v>
      </c>
      <c r="H53" s="70" t="s">
        <v>2076</v>
      </c>
      <c r="I53" s="293"/>
      <c r="J53" s="293"/>
      <c r="K53" s="293">
        <v>0</v>
      </c>
      <c r="L53" s="293">
        <v>1000</v>
      </c>
      <c r="M53" s="278" t="s">
        <v>373</v>
      </c>
      <c r="N53" s="278" t="s">
        <v>897</v>
      </c>
      <c r="O53" s="278"/>
      <c r="P53" s="278"/>
      <c r="Q53" s="278">
        <v>0</v>
      </c>
      <c r="R53" s="278"/>
      <c r="S53" s="278">
        <v>2</v>
      </c>
      <c r="T53" s="278">
        <v>2</v>
      </c>
      <c r="U53" s="278"/>
      <c r="V53" s="278">
        <v>4</v>
      </c>
      <c r="W53" s="278"/>
      <c r="X53" s="278"/>
      <c r="Y53" s="191" t="s">
        <v>2983</v>
      </c>
      <c r="Z53" s="70"/>
    </row>
    <row r="54" spans="1:26" ht="30" customHeight="1">
      <c r="A54" s="289" t="s">
        <v>2529</v>
      </c>
      <c r="B54" s="191" t="s">
        <v>1480</v>
      </c>
      <c r="C54" s="191" t="s">
        <v>1481</v>
      </c>
      <c r="D54" s="70" t="s">
        <v>37</v>
      </c>
      <c r="E54" s="70" t="s">
        <v>40</v>
      </c>
      <c r="F54" s="278">
        <v>78257</v>
      </c>
      <c r="G54" s="70" t="s">
        <v>1482</v>
      </c>
      <c r="H54" s="70" t="s">
        <v>1483</v>
      </c>
      <c r="I54" s="293"/>
      <c r="J54" s="293"/>
      <c r="K54" s="293">
        <v>1000</v>
      </c>
      <c r="L54" s="293"/>
      <c r="M54" s="278" t="s">
        <v>373</v>
      </c>
      <c r="N54" s="278" t="s">
        <v>897</v>
      </c>
      <c r="O54" s="278" t="s">
        <v>362</v>
      </c>
      <c r="P54" s="278"/>
      <c r="Q54" s="278">
        <v>0</v>
      </c>
      <c r="R54" s="278"/>
      <c r="S54" s="278">
        <v>2</v>
      </c>
      <c r="T54" s="278">
        <v>2</v>
      </c>
      <c r="U54" s="278"/>
      <c r="V54" s="278">
        <v>4</v>
      </c>
      <c r="W54" s="278"/>
      <c r="X54" s="278"/>
      <c r="Y54" s="191" t="s">
        <v>2989</v>
      </c>
      <c r="Z54" s="70"/>
    </row>
    <row r="55" spans="1:26" ht="30" customHeight="1">
      <c r="A55" s="289" t="s">
        <v>2529</v>
      </c>
      <c r="B55" s="191" t="s">
        <v>1797</v>
      </c>
      <c r="C55" s="191" t="s">
        <v>174</v>
      </c>
      <c r="D55" s="70" t="s">
        <v>175</v>
      </c>
      <c r="E55" s="70" t="s">
        <v>40</v>
      </c>
      <c r="F55" s="278">
        <v>78063</v>
      </c>
      <c r="G55" s="70" t="s">
        <v>1798</v>
      </c>
      <c r="H55" s="70" t="s">
        <v>479</v>
      </c>
      <c r="I55" s="293"/>
      <c r="J55" s="293"/>
      <c r="K55" s="293">
        <v>1000</v>
      </c>
      <c r="L55" s="293"/>
      <c r="M55" s="278" t="s">
        <v>373</v>
      </c>
      <c r="N55" s="278" t="s">
        <v>897</v>
      </c>
      <c r="O55" s="278"/>
      <c r="P55" s="278"/>
      <c r="Q55" s="278">
        <v>0</v>
      </c>
      <c r="R55" s="278"/>
      <c r="S55" s="278">
        <v>2</v>
      </c>
      <c r="T55" s="278">
        <v>2</v>
      </c>
      <c r="U55" s="278"/>
      <c r="V55" s="278">
        <v>4</v>
      </c>
      <c r="W55" s="278"/>
      <c r="X55" s="278"/>
      <c r="Y55" s="191" t="s">
        <v>2983</v>
      </c>
      <c r="Z55" s="70"/>
    </row>
    <row r="56" spans="1:26" ht="30" customHeight="1">
      <c r="A56" s="289" t="s">
        <v>2529</v>
      </c>
      <c r="B56" s="191" t="s">
        <v>2601</v>
      </c>
      <c r="C56" s="191" t="s">
        <v>1243</v>
      </c>
      <c r="D56" s="70" t="s">
        <v>1024</v>
      </c>
      <c r="E56" s="70" t="s">
        <v>40</v>
      </c>
      <c r="F56" s="278">
        <v>78121</v>
      </c>
      <c r="G56" s="70" t="s">
        <v>1244</v>
      </c>
      <c r="H56" s="70" t="s">
        <v>1245</v>
      </c>
      <c r="I56" s="293"/>
      <c r="J56" s="293"/>
      <c r="K56" s="293">
        <v>2000</v>
      </c>
      <c r="L56" s="293"/>
      <c r="M56" s="278" t="s">
        <v>373</v>
      </c>
      <c r="N56" s="278" t="s">
        <v>897</v>
      </c>
      <c r="O56" s="278"/>
      <c r="P56" s="278"/>
      <c r="Q56" s="278">
        <v>0</v>
      </c>
      <c r="R56" s="278"/>
      <c r="S56" s="278">
        <v>2</v>
      </c>
      <c r="T56" s="278">
        <v>2</v>
      </c>
      <c r="U56" s="278"/>
      <c r="V56" s="278">
        <v>4</v>
      </c>
      <c r="W56" s="278"/>
      <c r="X56" s="278"/>
      <c r="Y56" s="191" t="s">
        <v>2981</v>
      </c>
      <c r="Z56" s="70"/>
    </row>
    <row r="57" spans="1:26" ht="30" customHeight="1">
      <c r="A57" s="289" t="s">
        <v>362</v>
      </c>
      <c r="B57" s="191" t="s">
        <v>1484</v>
      </c>
      <c r="C57" s="191" t="s">
        <v>1485</v>
      </c>
      <c r="D57" s="70" t="s">
        <v>234</v>
      </c>
      <c r="E57" s="70" t="s">
        <v>40</v>
      </c>
      <c r="F57" s="278">
        <v>787130</v>
      </c>
      <c r="G57" s="70" t="s">
        <v>1486</v>
      </c>
      <c r="H57" s="70" t="s">
        <v>1487</v>
      </c>
      <c r="I57" s="293"/>
      <c r="J57" s="293"/>
      <c r="K57" s="293">
        <v>500</v>
      </c>
      <c r="L57" s="293"/>
      <c r="M57" s="278" t="s">
        <v>368</v>
      </c>
      <c r="N57" s="278" t="s">
        <v>898</v>
      </c>
      <c r="O57" s="278" t="s">
        <v>362</v>
      </c>
      <c r="P57" s="278"/>
      <c r="Q57" s="278">
        <v>0</v>
      </c>
      <c r="R57" s="278"/>
      <c r="S57" s="278">
        <v>2</v>
      </c>
      <c r="T57" s="278">
        <v>2</v>
      </c>
      <c r="U57" s="278"/>
      <c r="V57" s="278">
        <v>2</v>
      </c>
      <c r="W57" s="278"/>
      <c r="X57" s="278"/>
      <c r="Y57" s="191" t="s">
        <v>2983</v>
      </c>
      <c r="Z57" s="70"/>
    </row>
    <row r="58" spans="1:26" ht="30" customHeight="1">
      <c r="A58" s="289" t="s">
        <v>362</v>
      </c>
      <c r="B58" s="191" t="s">
        <v>1489</v>
      </c>
      <c r="C58" s="191" t="s">
        <v>2603</v>
      </c>
      <c r="D58" s="70" t="s">
        <v>37</v>
      </c>
      <c r="E58" s="70" t="s">
        <v>40</v>
      </c>
      <c r="F58" s="278">
        <v>78204</v>
      </c>
      <c r="G58" s="70" t="s">
        <v>1491</v>
      </c>
      <c r="H58" s="70" t="s">
        <v>2900</v>
      </c>
      <c r="I58" s="293"/>
      <c r="J58" s="293"/>
      <c r="K58" s="293">
        <v>500</v>
      </c>
      <c r="L58" s="293"/>
      <c r="M58" s="278" t="s">
        <v>368</v>
      </c>
      <c r="N58" s="278" t="s">
        <v>898</v>
      </c>
      <c r="O58" s="278" t="s">
        <v>362</v>
      </c>
      <c r="P58" s="278"/>
      <c r="Q58" s="278">
        <v>0</v>
      </c>
      <c r="R58" s="278"/>
      <c r="S58" s="278">
        <v>2</v>
      </c>
      <c r="T58" s="278">
        <v>2</v>
      </c>
      <c r="U58" s="278"/>
      <c r="V58" s="278">
        <v>2</v>
      </c>
      <c r="W58" s="278"/>
      <c r="X58" s="278"/>
      <c r="Y58" s="191" t="s">
        <v>2989</v>
      </c>
      <c r="Z58" s="70"/>
    </row>
    <row r="59" spans="1:26" ht="30" customHeight="1">
      <c r="A59" s="289" t="s">
        <v>362</v>
      </c>
      <c r="B59" s="191" t="s">
        <v>1008</v>
      </c>
      <c r="C59" s="191" t="s">
        <v>1009</v>
      </c>
      <c r="D59" s="70" t="s">
        <v>1010</v>
      </c>
      <c r="E59" s="70" t="s">
        <v>319</v>
      </c>
      <c r="F59" s="278">
        <v>61257</v>
      </c>
      <c r="G59" s="70" t="s">
        <v>1011</v>
      </c>
      <c r="H59" s="70" t="s">
        <v>1012</v>
      </c>
      <c r="I59" s="293"/>
      <c r="J59" s="293"/>
      <c r="K59" s="293">
        <v>500</v>
      </c>
      <c r="L59" s="293"/>
      <c r="M59" s="278" t="s">
        <v>368</v>
      </c>
      <c r="N59" s="278" t="s">
        <v>898</v>
      </c>
      <c r="O59" s="278" t="s">
        <v>362</v>
      </c>
      <c r="P59" s="278"/>
      <c r="Q59" s="278">
        <v>0</v>
      </c>
      <c r="R59" s="278"/>
      <c r="S59" s="278">
        <v>2</v>
      </c>
      <c r="T59" s="278">
        <v>2</v>
      </c>
      <c r="U59" s="278"/>
      <c r="V59" s="278">
        <v>2</v>
      </c>
      <c r="W59" s="278"/>
      <c r="X59" s="278"/>
      <c r="Y59" s="191" t="s">
        <v>2989</v>
      </c>
      <c r="Z59" s="70"/>
    </row>
    <row r="60" spans="1:26" ht="30" customHeight="1">
      <c r="A60" s="289" t="s">
        <v>362</v>
      </c>
      <c r="B60" s="191" t="s">
        <v>1034</v>
      </c>
      <c r="C60" s="191" t="s">
        <v>1035</v>
      </c>
      <c r="D60" s="70" t="s">
        <v>37</v>
      </c>
      <c r="E60" s="70" t="s">
        <v>40</v>
      </c>
      <c r="F60" s="278">
        <v>78216</v>
      </c>
      <c r="G60" s="70" t="s">
        <v>1036</v>
      </c>
      <c r="H60" s="70" t="s">
        <v>1037</v>
      </c>
      <c r="I60" s="293"/>
      <c r="J60" s="293"/>
      <c r="K60" s="293">
        <v>500</v>
      </c>
      <c r="L60" s="293"/>
      <c r="M60" s="278" t="s">
        <v>368</v>
      </c>
      <c r="N60" s="278" t="s">
        <v>898</v>
      </c>
      <c r="O60" s="278" t="s">
        <v>362</v>
      </c>
      <c r="P60" s="278"/>
      <c r="Q60" s="278">
        <v>0</v>
      </c>
      <c r="R60" s="278"/>
      <c r="S60" s="278">
        <v>2</v>
      </c>
      <c r="T60" s="278">
        <v>2</v>
      </c>
      <c r="U60" s="278"/>
      <c r="V60" s="278">
        <v>2</v>
      </c>
      <c r="W60" s="278"/>
      <c r="X60" s="278">
        <v>2</v>
      </c>
      <c r="Y60" s="191" t="s">
        <v>2989</v>
      </c>
      <c r="Z60" s="70"/>
    </row>
    <row r="61" spans="1:26" ht="30" customHeight="1">
      <c r="A61" s="289" t="s">
        <v>362</v>
      </c>
      <c r="B61" s="191" t="s">
        <v>1669</v>
      </c>
      <c r="C61" s="191" t="s">
        <v>1670</v>
      </c>
      <c r="D61" s="70" t="s">
        <v>1671</v>
      </c>
      <c r="E61" s="70" t="s">
        <v>40</v>
      </c>
      <c r="F61" s="278">
        <v>78072</v>
      </c>
      <c r="G61" s="70"/>
      <c r="H61" s="70"/>
      <c r="I61" s="293"/>
      <c r="J61" s="293"/>
      <c r="K61" s="293">
        <v>500</v>
      </c>
      <c r="L61" s="293"/>
      <c r="M61" s="278" t="s">
        <v>368</v>
      </c>
      <c r="N61" s="278" t="s">
        <v>898</v>
      </c>
      <c r="O61" s="278" t="s">
        <v>362</v>
      </c>
      <c r="P61" s="278"/>
      <c r="Q61" s="278">
        <v>0</v>
      </c>
      <c r="R61" s="278"/>
      <c r="S61" s="278">
        <v>2</v>
      </c>
      <c r="T61" s="278">
        <v>2</v>
      </c>
      <c r="U61" s="278"/>
      <c r="V61" s="278">
        <v>2</v>
      </c>
      <c r="W61" s="278"/>
      <c r="X61" s="278"/>
      <c r="Y61" s="191" t="s">
        <v>2989</v>
      </c>
      <c r="Z61" s="70"/>
    </row>
    <row r="62" spans="1:26" ht="30" customHeight="1">
      <c r="A62" s="289" t="s">
        <v>362</v>
      </c>
      <c r="B62" s="191" t="s">
        <v>1681</v>
      </c>
      <c r="C62" s="191" t="s">
        <v>2670</v>
      </c>
      <c r="D62" s="70" t="s">
        <v>37</v>
      </c>
      <c r="E62" s="70" t="s">
        <v>40</v>
      </c>
      <c r="F62" s="278">
        <v>78229</v>
      </c>
      <c r="G62" s="70" t="s">
        <v>1683</v>
      </c>
      <c r="H62" s="70" t="s">
        <v>1684</v>
      </c>
      <c r="I62" s="293"/>
      <c r="J62" s="293">
        <v>750</v>
      </c>
      <c r="K62" s="293">
        <v>750</v>
      </c>
      <c r="L62" s="293"/>
      <c r="M62" s="278" t="s">
        <v>368</v>
      </c>
      <c r="N62" s="278" t="s">
        <v>898</v>
      </c>
      <c r="O62" s="278"/>
      <c r="P62" s="278"/>
      <c r="Q62" s="278">
        <v>0</v>
      </c>
      <c r="R62" s="278"/>
      <c r="S62" s="278">
        <v>2</v>
      </c>
      <c r="T62" s="278">
        <v>2</v>
      </c>
      <c r="U62" s="278"/>
      <c r="V62" s="278">
        <v>6</v>
      </c>
      <c r="W62" s="278"/>
      <c r="X62" s="278">
        <v>6</v>
      </c>
      <c r="Y62" s="191" t="s">
        <v>2989</v>
      </c>
      <c r="Z62" s="70"/>
    </row>
    <row r="63" spans="1:26" ht="30" customHeight="1">
      <c r="A63" s="289" t="s">
        <v>362</v>
      </c>
      <c r="B63" s="191" t="s">
        <v>1689</v>
      </c>
      <c r="C63" s="191" t="s">
        <v>1690</v>
      </c>
      <c r="D63" s="70" t="s">
        <v>37</v>
      </c>
      <c r="E63" s="70" t="s">
        <v>40</v>
      </c>
      <c r="F63" s="278">
        <v>78213</v>
      </c>
      <c r="G63" s="70" t="s">
        <v>1691</v>
      </c>
      <c r="H63" s="70" t="s">
        <v>1692</v>
      </c>
      <c r="I63" s="293"/>
      <c r="J63" s="293"/>
      <c r="K63" s="293">
        <v>500</v>
      </c>
      <c r="L63" s="293"/>
      <c r="M63" s="278" t="s">
        <v>368</v>
      </c>
      <c r="N63" s="278" t="s">
        <v>898</v>
      </c>
      <c r="O63" s="278"/>
      <c r="P63" s="278"/>
      <c r="Q63" s="278">
        <v>0</v>
      </c>
      <c r="R63" s="278"/>
      <c r="S63" s="278">
        <v>2</v>
      </c>
      <c r="T63" s="278">
        <v>2</v>
      </c>
      <c r="U63" s="278"/>
      <c r="V63" s="278">
        <v>2</v>
      </c>
      <c r="W63" s="278"/>
      <c r="X63" s="278"/>
      <c r="Y63" s="191" t="s">
        <v>2989</v>
      </c>
      <c r="Z63" s="70"/>
    </row>
    <row r="64" spans="1:26" ht="30" customHeight="1">
      <c r="A64" s="289" t="s">
        <v>362</v>
      </c>
      <c r="B64" s="191" t="s">
        <v>2671</v>
      </c>
      <c r="C64" s="191" t="s">
        <v>1216</v>
      </c>
      <c r="D64" s="70" t="s">
        <v>37</v>
      </c>
      <c r="E64" s="70" t="s">
        <v>40</v>
      </c>
      <c r="F64" s="278">
        <v>78248</v>
      </c>
      <c r="G64" s="70" t="s">
        <v>1217</v>
      </c>
      <c r="H64" s="70" t="s">
        <v>1218</v>
      </c>
      <c r="I64" s="293"/>
      <c r="J64" s="293">
        <v>0.01</v>
      </c>
      <c r="K64" s="293">
        <v>500.01</v>
      </c>
      <c r="L64" s="293"/>
      <c r="M64" s="278" t="s">
        <v>368</v>
      </c>
      <c r="N64" s="278" t="s">
        <v>898</v>
      </c>
      <c r="O64" s="278"/>
      <c r="P64" s="278"/>
      <c r="Q64" s="278">
        <v>0</v>
      </c>
      <c r="R64" s="278"/>
      <c r="S64" s="278">
        <v>2</v>
      </c>
      <c r="T64" s="278">
        <v>2</v>
      </c>
      <c r="U64" s="278"/>
      <c r="V64" s="278">
        <v>2</v>
      </c>
      <c r="W64" s="278"/>
      <c r="X64" s="278">
        <v>2</v>
      </c>
      <c r="Y64" s="191" t="s">
        <v>2999</v>
      </c>
      <c r="Z64" s="70"/>
    </row>
    <row r="65" spans="1:26" ht="30" customHeight="1">
      <c r="A65" s="289" t="s">
        <v>362</v>
      </c>
      <c r="B65" s="191" t="s">
        <v>1739</v>
      </c>
      <c r="C65" s="191" t="s">
        <v>1740</v>
      </c>
      <c r="D65" s="70" t="s">
        <v>1024</v>
      </c>
      <c r="E65" s="70" t="s">
        <v>38</v>
      </c>
      <c r="F65" s="278">
        <v>78121</v>
      </c>
      <c r="G65" s="70"/>
      <c r="H65" s="70"/>
      <c r="I65" s="293"/>
      <c r="J65" s="293">
        <v>700</v>
      </c>
      <c r="K65" s="293">
        <v>700</v>
      </c>
      <c r="L65" s="293"/>
      <c r="M65" s="278" t="s">
        <v>368</v>
      </c>
      <c r="N65" s="278" t="s">
        <v>898</v>
      </c>
      <c r="O65" s="278" t="s">
        <v>2</v>
      </c>
      <c r="P65" s="278"/>
      <c r="Q65" s="278">
        <v>0</v>
      </c>
      <c r="R65" s="278"/>
      <c r="S65" s="278">
        <v>2</v>
      </c>
      <c r="T65" s="278">
        <v>2</v>
      </c>
      <c r="U65" s="278"/>
      <c r="V65" s="278">
        <v>2</v>
      </c>
      <c r="W65" s="278"/>
      <c r="X65" s="278">
        <v>2</v>
      </c>
      <c r="Y65" s="191" t="s">
        <v>2994</v>
      </c>
      <c r="Z65" s="70"/>
    </row>
    <row r="66" spans="1:26" ht="30" customHeight="1">
      <c r="A66" s="289" t="s">
        <v>362</v>
      </c>
      <c r="B66" s="191" t="s">
        <v>473</v>
      </c>
      <c r="C66" s="191" t="s">
        <v>1121</v>
      </c>
      <c r="D66" s="70" t="s">
        <v>37</v>
      </c>
      <c r="E66" s="70" t="s">
        <v>40</v>
      </c>
      <c r="F66" s="278">
        <v>78261</v>
      </c>
      <c r="G66" s="70" t="s">
        <v>1122</v>
      </c>
      <c r="H66" s="70" t="s">
        <v>1123</v>
      </c>
      <c r="I66" s="293"/>
      <c r="J66" s="293"/>
      <c r="K66" s="293">
        <v>500</v>
      </c>
      <c r="L66" s="293"/>
      <c r="M66" s="278" t="s">
        <v>368</v>
      </c>
      <c r="N66" s="278" t="s">
        <v>898</v>
      </c>
      <c r="O66" s="278" t="s">
        <v>362</v>
      </c>
      <c r="P66" s="278"/>
      <c r="Q66" s="278">
        <v>0</v>
      </c>
      <c r="R66" s="278"/>
      <c r="S66" s="278">
        <v>2</v>
      </c>
      <c r="T66" s="278">
        <v>2</v>
      </c>
      <c r="U66" s="278"/>
      <c r="V66" s="278">
        <v>2</v>
      </c>
      <c r="W66" s="278"/>
      <c r="X66" s="278"/>
      <c r="Y66" s="191" t="s">
        <v>2989</v>
      </c>
      <c r="Z66" s="70"/>
    </row>
    <row r="67" spans="1:26" ht="30" customHeight="1">
      <c r="A67" s="289" t="s">
        <v>362</v>
      </c>
      <c r="B67" s="191" t="s">
        <v>3000</v>
      </c>
      <c r="C67" s="191" t="s">
        <v>1035</v>
      </c>
      <c r="D67" s="70" t="s">
        <v>37</v>
      </c>
      <c r="E67" s="70" t="s">
        <v>40</v>
      </c>
      <c r="F67" s="278">
        <v>78216</v>
      </c>
      <c r="G67" s="70" t="s">
        <v>2011</v>
      </c>
      <c r="H67" s="70" t="s">
        <v>1037</v>
      </c>
      <c r="I67" s="293"/>
      <c r="J67" s="293"/>
      <c r="K67" s="293">
        <v>500</v>
      </c>
      <c r="L67" s="293"/>
      <c r="M67" s="278" t="s">
        <v>368</v>
      </c>
      <c r="N67" s="278" t="s">
        <v>898</v>
      </c>
      <c r="O67" s="278"/>
      <c r="P67" s="278"/>
      <c r="Q67" s="278">
        <v>0</v>
      </c>
      <c r="R67" s="278"/>
      <c r="S67" s="278">
        <v>2</v>
      </c>
      <c r="T67" s="278">
        <v>2</v>
      </c>
      <c r="U67" s="278"/>
      <c r="V67" s="278">
        <v>2</v>
      </c>
      <c r="W67" s="278"/>
      <c r="X67" s="278"/>
      <c r="Y67" s="191" t="s">
        <v>2989</v>
      </c>
      <c r="Z67" s="70"/>
    </row>
    <row r="68" spans="1:26" ht="30" customHeight="1">
      <c r="A68" s="289" t="s">
        <v>362</v>
      </c>
      <c r="B68" s="191" t="s">
        <v>2034</v>
      </c>
      <c r="C68" s="191" t="s">
        <v>2035</v>
      </c>
      <c r="D68" s="70" t="s">
        <v>248</v>
      </c>
      <c r="E68" s="70" t="s">
        <v>40</v>
      </c>
      <c r="F68" s="278">
        <v>78942</v>
      </c>
      <c r="G68" s="70" t="s">
        <v>2036</v>
      </c>
      <c r="H68" s="70" t="s">
        <v>2906</v>
      </c>
      <c r="I68" s="293"/>
      <c r="J68" s="293"/>
      <c r="K68" s="293">
        <v>500</v>
      </c>
      <c r="L68" s="293"/>
      <c r="M68" s="278" t="s">
        <v>368</v>
      </c>
      <c r="N68" s="278" t="s">
        <v>898</v>
      </c>
      <c r="O68" s="278" t="s">
        <v>362</v>
      </c>
      <c r="P68" s="278"/>
      <c r="Q68" s="278">
        <v>0</v>
      </c>
      <c r="R68" s="278"/>
      <c r="S68" s="278">
        <v>2</v>
      </c>
      <c r="T68" s="278">
        <v>2</v>
      </c>
      <c r="U68" s="278"/>
      <c r="V68" s="278">
        <v>2</v>
      </c>
      <c r="W68" s="278"/>
      <c r="X68" s="278"/>
      <c r="Y68" s="191" t="s">
        <v>2989</v>
      </c>
      <c r="Z68" s="70"/>
    </row>
    <row r="69" spans="1:26" ht="30" customHeight="1">
      <c r="A69" s="289" t="s">
        <v>362</v>
      </c>
      <c r="B69" s="191" t="s">
        <v>2540</v>
      </c>
      <c r="C69" s="191" t="s">
        <v>1069</v>
      </c>
      <c r="D69" s="70" t="s">
        <v>68</v>
      </c>
      <c r="E69" s="70" t="s">
        <v>40</v>
      </c>
      <c r="F69" s="278">
        <v>77005</v>
      </c>
      <c r="G69" s="70" t="s">
        <v>797</v>
      </c>
      <c r="H69" s="70"/>
      <c r="I69" s="293"/>
      <c r="J69" s="293"/>
      <c r="K69" s="293">
        <v>500</v>
      </c>
      <c r="L69" s="293"/>
      <c r="M69" s="278" t="s">
        <v>368</v>
      </c>
      <c r="N69" s="278" t="s">
        <v>898</v>
      </c>
      <c r="O69" s="278" t="s">
        <v>362</v>
      </c>
      <c r="P69" s="278"/>
      <c r="Q69" s="278">
        <v>0</v>
      </c>
      <c r="R69" s="278"/>
      <c r="S69" s="278">
        <v>2</v>
      </c>
      <c r="T69" s="278">
        <v>2</v>
      </c>
      <c r="U69" s="278"/>
      <c r="V69" s="278">
        <v>2</v>
      </c>
      <c r="W69" s="278"/>
      <c r="X69" s="278"/>
      <c r="Y69" s="191" t="s">
        <v>2989</v>
      </c>
      <c r="Z69" s="70"/>
    </row>
    <row r="70" spans="1:26" ht="30" customHeight="1">
      <c r="A70" s="289" t="s">
        <v>362</v>
      </c>
      <c r="B70" s="191" t="s">
        <v>3001</v>
      </c>
      <c r="C70" s="191" t="s">
        <v>2084</v>
      </c>
      <c r="D70" s="70" t="s">
        <v>2085</v>
      </c>
      <c r="E70" s="70" t="s">
        <v>40</v>
      </c>
      <c r="F70" s="278">
        <v>77341</v>
      </c>
      <c r="G70" s="70" t="s">
        <v>2086</v>
      </c>
      <c r="H70" s="70" t="s">
        <v>2087</v>
      </c>
      <c r="I70" s="293">
        <v>500</v>
      </c>
      <c r="J70" s="293"/>
      <c r="K70" s="293">
        <v>500</v>
      </c>
      <c r="L70" s="293"/>
      <c r="M70" s="278" t="s">
        <v>368</v>
      </c>
      <c r="N70" s="278" t="s">
        <v>898</v>
      </c>
      <c r="O70" s="278" t="s">
        <v>362</v>
      </c>
      <c r="P70" s="278"/>
      <c r="Q70" s="278">
        <v>0</v>
      </c>
      <c r="R70" s="278"/>
      <c r="S70" s="278">
        <v>2</v>
      </c>
      <c r="T70" s="278">
        <v>2</v>
      </c>
      <c r="U70" s="278"/>
      <c r="V70" s="278">
        <v>2</v>
      </c>
      <c r="W70" s="278"/>
      <c r="X70" s="278"/>
      <c r="Y70" s="191" t="s">
        <v>2991</v>
      </c>
      <c r="Z70" s="70"/>
    </row>
    <row r="71" spans="1:26" ht="30" customHeight="1">
      <c r="A71" s="289" t="s">
        <v>362</v>
      </c>
      <c r="B71" s="191" t="s">
        <v>2554</v>
      </c>
      <c r="C71" s="191" t="s">
        <v>2555</v>
      </c>
      <c r="D71" s="70" t="s">
        <v>37</v>
      </c>
      <c r="E71" s="70" t="s">
        <v>40</v>
      </c>
      <c r="F71" s="278">
        <v>78261</v>
      </c>
      <c r="G71" s="70" t="s">
        <v>2647</v>
      </c>
      <c r="H71" s="70" t="s">
        <v>2648</v>
      </c>
      <c r="I71" s="293"/>
      <c r="J71" s="293">
        <v>500</v>
      </c>
      <c r="K71" s="293">
        <v>500</v>
      </c>
      <c r="L71" s="293"/>
      <c r="M71" s="278" t="s">
        <v>368</v>
      </c>
      <c r="N71" s="278" t="s">
        <v>898</v>
      </c>
      <c r="O71" s="278" t="s">
        <v>362</v>
      </c>
      <c r="P71" s="278"/>
      <c r="Q71" s="278">
        <v>0</v>
      </c>
      <c r="R71" s="278"/>
      <c r="S71" s="278">
        <v>2</v>
      </c>
      <c r="T71" s="278">
        <v>2</v>
      </c>
      <c r="U71" s="278"/>
      <c r="V71" s="278">
        <v>2</v>
      </c>
      <c r="W71" s="278"/>
      <c r="X71" s="278">
        <v>2</v>
      </c>
      <c r="Y71" s="191" t="s">
        <v>2994</v>
      </c>
      <c r="Z71" s="70"/>
    </row>
    <row r="72" spans="1:26" ht="30" customHeight="1">
      <c r="A72" s="289" t="s">
        <v>362</v>
      </c>
      <c r="B72" s="191" t="s">
        <v>2173</v>
      </c>
      <c r="C72" s="191" t="s">
        <v>1151</v>
      </c>
      <c r="D72" s="70" t="s">
        <v>129</v>
      </c>
      <c r="E72" s="70" t="s">
        <v>40</v>
      </c>
      <c r="F72" s="278">
        <v>78155</v>
      </c>
      <c r="G72" s="70" t="s">
        <v>825</v>
      </c>
      <c r="H72" s="70" t="s">
        <v>1152</v>
      </c>
      <c r="I72" s="293"/>
      <c r="J72" s="293"/>
      <c r="K72" s="293">
        <v>500</v>
      </c>
      <c r="L72" s="293"/>
      <c r="M72" s="278" t="s">
        <v>368</v>
      </c>
      <c r="N72" s="278" t="s">
        <v>898</v>
      </c>
      <c r="O72" s="278"/>
      <c r="P72" s="278"/>
      <c r="Q72" s="278">
        <v>0</v>
      </c>
      <c r="R72" s="278"/>
      <c r="S72" s="278">
        <v>2</v>
      </c>
      <c r="T72" s="278">
        <v>2</v>
      </c>
      <c r="U72" s="278"/>
      <c r="V72" s="278">
        <v>2</v>
      </c>
      <c r="W72" s="278"/>
      <c r="X72" s="278"/>
      <c r="Y72" s="191"/>
      <c r="Z72" s="70"/>
    </row>
    <row r="73" spans="1:26" ht="30" customHeight="1">
      <c r="A73" s="289" t="s">
        <v>362</v>
      </c>
      <c r="B73" s="191" t="s">
        <v>2253</v>
      </c>
      <c r="C73" s="191" t="s">
        <v>2254</v>
      </c>
      <c r="D73" s="70" t="s">
        <v>37</v>
      </c>
      <c r="E73" s="70" t="s">
        <v>40</v>
      </c>
      <c r="F73" s="278">
        <v>78260</v>
      </c>
      <c r="G73" s="70" t="s">
        <v>2255</v>
      </c>
      <c r="H73" s="70"/>
      <c r="I73" s="293"/>
      <c r="J73" s="293"/>
      <c r="K73" s="293">
        <v>750</v>
      </c>
      <c r="L73" s="293"/>
      <c r="M73" s="278" t="s">
        <v>368</v>
      </c>
      <c r="N73" s="278" t="s">
        <v>898</v>
      </c>
      <c r="O73" s="278" t="s">
        <v>2</v>
      </c>
      <c r="P73" s="278"/>
      <c r="Q73" s="278">
        <v>0</v>
      </c>
      <c r="R73" s="278"/>
      <c r="S73" s="278">
        <v>2</v>
      </c>
      <c r="T73" s="278">
        <v>2</v>
      </c>
      <c r="U73" s="278"/>
      <c r="V73" s="278">
        <v>2</v>
      </c>
      <c r="W73" s="278"/>
      <c r="X73" s="278"/>
      <c r="Y73" s="191" t="s">
        <v>2989</v>
      </c>
      <c r="Z73" s="70"/>
    </row>
    <row r="74" spans="1:26" ht="30" customHeight="1">
      <c r="A74" s="289" t="s">
        <v>362</v>
      </c>
      <c r="B74" s="191" t="s">
        <v>2287</v>
      </c>
      <c r="C74" s="191" t="s">
        <v>2288</v>
      </c>
      <c r="D74" s="70" t="s">
        <v>37</v>
      </c>
      <c r="E74" s="70" t="s">
        <v>40</v>
      </c>
      <c r="F74" s="278">
        <v>78201</v>
      </c>
      <c r="G74" s="70" t="s">
        <v>2289</v>
      </c>
      <c r="H74" s="70" t="s">
        <v>2290</v>
      </c>
      <c r="I74" s="293"/>
      <c r="J74" s="293"/>
      <c r="K74" s="293">
        <v>500</v>
      </c>
      <c r="L74" s="293"/>
      <c r="M74" s="278" t="s">
        <v>368</v>
      </c>
      <c r="N74" s="278" t="s">
        <v>898</v>
      </c>
      <c r="O74" s="278" t="s">
        <v>362</v>
      </c>
      <c r="P74" s="278"/>
      <c r="Q74" s="278">
        <v>0</v>
      </c>
      <c r="R74" s="278"/>
      <c r="S74" s="278">
        <v>2</v>
      </c>
      <c r="T74" s="278">
        <v>2</v>
      </c>
      <c r="U74" s="278"/>
      <c r="V74" s="278">
        <v>2</v>
      </c>
      <c r="W74" s="278"/>
      <c r="X74" s="278"/>
      <c r="Y74" s="191" t="s">
        <v>2989</v>
      </c>
      <c r="Z74" s="70"/>
    </row>
    <row r="75" spans="1:26" ht="30" customHeight="1">
      <c r="A75" s="289" t="s">
        <v>362</v>
      </c>
      <c r="B75" s="191" t="s">
        <v>2908</v>
      </c>
      <c r="C75" s="191" t="s">
        <v>2302</v>
      </c>
      <c r="D75" s="70" t="s">
        <v>1671</v>
      </c>
      <c r="E75" s="70" t="s">
        <v>40</v>
      </c>
      <c r="F75" s="278">
        <v>78072</v>
      </c>
      <c r="G75" s="70" t="s">
        <v>2303</v>
      </c>
      <c r="H75" s="70" t="s">
        <v>2304</v>
      </c>
      <c r="I75" s="293"/>
      <c r="J75" s="293"/>
      <c r="K75" s="293">
        <v>500</v>
      </c>
      <c r="L75" s="293"/>
      <c r="M75" s="278" t="s">
        <v>368</v>
      </c>
      <c r="N75" s="278" t="s">
        <v>898</v>
      </c>
      <c r="O75" s="278" t="s">
        <v>362</v>
      </c>
      <c r="P75" s="278"/>
      <c r="Q75" s="278">
        <v>0</v>
      </c>
      <c r="R75" s="278"/>
      <c r="S75" s="278">
        <v>2</v>
      </c>
      <c r="T75" s="278">
        <v>2</v>
      </c>
      <c r="U75" s="278"/>
      <c r="V75" s="278">
        <v>2</v>
      </c>
      <c r="W75" s="278"/>
      <c r="X75" s="278"/>
      <c r="Y75" s="191" t="s">
        <v>2989</v>
      </c>
      <c r="Z75" s="70"/>
    </row>
    <row r="76" spans="1:26" ht="30" customHeight="1">
      <c r="A76" s="289" t="s">
        <v>2529</v>
      </c>
      <c r="B76" s="191" t="s">
        <v>2604</v>
      </c>
      <c r="C76" s="191" t="s">
        <v>1077</v>
      </c>
      <c r="D76" s="70" t="s">
        <v>129</v>
      </c>
      <c r="E76" s="70" t="s">
        <v>40</v>
      </c>
      <c r="F76" s="278">
        <v>78155</v>
      </c>
      <c r="G76" s="70" t="s">
        <v>679</v>
      </c>
      <c r="H76" s="70" t="s">
        <v>1078</v>
      </c>
      <c r="I76" s="293"/>
      <c r="J76" s="293">
        <v>500</v>
      </c>
      <c r="K76" s="293">
        <v>500</v>
      </c>
      <c r="L76" s="293"/>
      <c r="M76" s="278" t="s">
        <v>368</v>
      </c>
      <c r="N76" s="278" t="s">
        <v>898</v>
      </c>
      <c r="O76" s="278" t="s">
        <v>362</v>
      </c>
      <c r="P76" s="278"/>
      <c r="Q76" s="278">
        <v>0</v>
      </c>
      <c r="R76" s="278"/>
      <c r="S76" s="278">
        <v>2</v>
      </c>
      <c r="T76" s="278">
        <v>2</v>
      </c>
      <c r="U76" s="278"/>
      <c r="V76" s="278">
        <v>2</v>
      </c>
      <c r="W76" s="278"/>
      <c r="X76" s="278">
        <v>2</v>
      </c>
      <c r="Y76" s="191" t="s">
        <v>2994</v>
      </c>
      <c r="Z76" s="70"/>
    </row>
    <row r="77" spans="1:26" ht="30" customHeight="1">
      <c r="A77" s="289" t="s">
        <v>2529</v>
      </c>
      <c r="B77" s="191" t="s">
        <v>1717</v>
      </c>
      <c r="C77" s="191" t="s">
        <v>1718</v>
      </c>
      <c r="D77" s="70" t="s">
        <v>137</v>
      </c>
      <c r="E77" s="70" t="s">
        <v>40</v>
      </c>
      <c r="F77" s="278">
        <v>78624</v>
      </c>
      <c r="G77" s="70" t="s">
        <v>1719</v>
      </c>
      <c r="H77" s="70" t="s">
        <v>1720</v>
      </c>
      <c r="I77" s="293"/>
      <c r="J77" s="293"/>
      <c r="K77" s="293">
        <v>500</v>
      </c>
      <c r="L77" s="293"/>
      <c r="M77" s="278" t="s">
        <v>368</v>
      </c>
      <c r="N77" s="278" t="s">
        <v>898</v>
      </c>
      <c r="O77" s="278"/>
      <c r="P77" s="278"/>
      <c r="Q77" s="278">
        <v>0</v>
      </c>
      <c r="R77" s="278"/>
      <c r="S77" s="278">
        <v>2</v>
      </c>
      <c r="T77" s="278">
        <v>2</v>
      </c>
      <c r="U77" s="278"/>
      <c r="V77" s="278">
        <v>2</v>
      </c>
      <c r="W77" s="278"/>
      <c r="X77" s="278"/>
      <c r="Y77" s="191" t="s">
        <v>2989</v>
      </c>
      <c r="Z77" s="70"/>
    </row>
    <row r="78" spans="1:26" ht="30" customHeight="1">
      <c r="A78" s="289" t="s">
        <v>2529</v>
      </c>
      <c r="B78" s="191" t="s">
        <v>1922</v>
      </c>
      <c r="C78" s="191" t="s">
        <v>1923</v>
      </c>
      <c r="D78" s="70" t="s">
        <v>1564</v>
      </c>
      <c r="E78" s="70" t="s">
        <v>40</v>
      </c>
      <c r="F78" s="278">
        <v>78070</v>
      </c>
      <c r="G78" s="70" t="s">
        <v>1924</v>
      </c>
      <c r="H78" s="70" t="s">
        <v>1925</v>
      </c>
      <c r="I78" s="293"/>
      <c r="J78" s="293"/>
      <c r="K78" s="293">
        <v>500</v>
      </c>
      <c r="L78" s="293"/>
      <c r="M78" s="278" t="s">
        <v>368</v>
      </c>
      <c r="N78" s="278" t="s">
        <v>898</v>
      </c>
      <c r="O78" s="278"/>
      <c r="P78" s="278"/>
      <c r="Q78" s="278">
        <v>0</v>
      </c>
      <c r="R78" s="278"/>
      <c r="S78" s="278">
        <v>2</v>
      </c>
      <c r="T78" s="278">
        <v>2</v>
      </c>
      <c r="U78" s="278"/>
      <c r="V78" s="278">
        <v>2</v>
      </c>
      <c r="W78" s="278"/>
      <c r="X78" s="278"/>
      <c r="Y78" s="191" t="s">
        <v>2989</v>
      </c>
      <c r="Z78" s="70"/>
    </row>
    <row r="79" spans="1:26" ht="30" customHeight="1">
      <c r="A79" s="289" t="s">
        <v>2529</v>
      </c>
      <c r="B79" s="191" t="s">
        <v>1926</v>
      </c>
      <c r="C79" s="191" t="s">
        <v>1927</v>
      </c>
      <c r="D79" s="70" t="s">
        <v>1928</v>
      </c>
      <c r="E79" s="70" t="s">
        <v>40</v>
      </c>
      <c r="F79" s="278">
        <v>78676</v>
      </c>
      <c r="G79" s="70" t="s">
        <v>1929</v>
      </c>
      <c r="H79" s="70" t="s">
        <v>1930</v>
      </c>
      <c r="I79" s="293"/>
      <c r="J79" s="293">
        <v>500</v>
      </c>
      <c r="K79" s="293">
        <v>500</v>
      </c>
      <c r="L79" s="293"/>
      <c r="M79" s="278" t="s">
        <v>368</v>
      </c>
      <c r="N79" s="278" t="s">
        <v>898</v>
      </c>
      <c r="O79" s="278" t="s">
        <v>362</v>
      </c>
      <c r="P79" s="278"/>
      <c r="Q79" s="278">
        <v>0</v>
      </c>
      <c r="R79" s="278"/>
      <c r="S79" s="278">
        <v>2</v>
      </c>
      <c r="T79" s="278">
        <v>2</v>
      </c>
      <c r="U79" s="278"/>
      <c r="V79" s="278">
        <v>2</v>
      </c>
      <c r="W79" s="278"/>
      <c r="X79" s="278">
        <v>2</v>
      </c>
      <c r="Y79" s="191" t="s">
        <v>2994</v>
      </c>
      <c r="Z79" s="70"/>
    </row>
    <row r="80" spans="1:26" ht="30" customHeight="1">
      <c r="A80" s="289" t="s">
        <v>2529</v>
      </c>
      <c r="B80" s="191" t="s">
        <v>1964</v>
      </c>
      <c r="C80" s="191" t="s">
        <v>2606</v>
      </c>
      <c r="D80" s="70" t="s">
        <v>234</v>
      </c>
      <c r="E80" s="70" t="s">
        <v>40</v>
      </c>
      <c r="F80" s="278">
        <v>78132</v>
      </c>
      <c r="G80" s="70" t="s">
        <v>2607</v>
      </c>
      <c r="H80" s="70"/>
      <c r="I80" s="293"/>
      <c r="J80" s="293"/>
      <c r="K80" s="293">
        <v>0</v>
      </c>
      <c r="L80" s="293">
        <v>650</v>
      </c>
      <c r="M80" s="278" t="s">
        <v>368</v>
      </c>
      <c r="N80" s="278" t="s">
        <v>898</v>
      </c>
      <c r="O80" s="278" t="s">
        <v>362</v>
      </c>
      <c r="P80" s="278"/>
      <c r="Q80" s="278">
        <v>0</v>
      </c>
      <c r="R80" s="278"/>
      <c r="S80" s="278">
        <v>2</v>
      </c>
      <c r="T80" s="278">
        <v>2</v>
      </c>
      <c r="U80" s="278"/>
      <c r="V80" s="278">
        <v>2</v>
      </c>
      <c r="W80" s="278"/>
      <c r="X80" s="278"/>
      <c r="Y80" s="191" t="s">
        <v>2989</v>
      </c>
      <c r="Z80" s="70"/>
    </row>
    <row r="81" spans="1:26" ht="30" customHeight="1">
      <c r="A81" s="289" t="s">
        <v>2529</v>
      </c>
      <c r="B81" s="191" t="s">
        <v>2913</v>
      </c>
      <c r="C81" s="191" t="s">
        <v>1992</v>
      </c>
      <c r="D81" s="70" t="s">
        <v>2544</v>
      </c>
      <c r="E81" s="70" t="s">
        <v>40</v>
      </c>
      <c r="F81" s="278">
        <v>78113</v>
      </c>
      <c r="G81" s="70"/>
      <c r="H81" s="70"/>
      <c r="I81" s="293"/>
      <c r="J81" s="293"/>
      <c r="K81" s="293">
        <v>600</v>
      </c>
      <c r="L81" s="293"/>
      <c r="M81" s="278" t="s">
        <v>368</v>
      </c>
      <c r="N81" s="278" t="s">
        <v>898</v>
      </c>
      <c r="O81" s="278"/>
      <c r="P81" s="278"/>
      <c r="Q81" s="278">
        <v>0</v>
      </c>
      <c r="R81" s="278"/>
      <c r="S81" s="278">
        <v>2</v>
      </c>
      <c r="T81" s="278">
        <v>2</v>
      </c>
      <c r="U81" s="278"/>
      <c r="V81" s="278">
        <v>2</v>
      </c>
      <c r="W81" s="278"/>
      <c r="X81" s="278"/>
      <c r="Y81" s="191" t="s">
        <v>2989</v>
      </c>
      <c r="Z81" s="70"/>
    </row>
    <row r="82" spans="1:26" ht="30" customHeight="1">
      <c r="A82" s="289" t="s">
        <v>2529</v>
      </c>
      <c r="B82" s="191" t="s">
        <v>2915</v>
      </c>
      <c r="C82" s="191" t="s">
        <v>2047</v>
      </c>
      <c r="D82" s="70" t="s">
        <v>2048</v>
      </c>
      <c r="E82" s="70" t="s">
        <v>40</v>
      </c>
      <c r="F82" s="278">
        <v>78039</v>
      </c>
      <c r="G82" s="70" t="s">
        <v>2049</v>
      </c>
      <c r="H82" s="70" t="s">
        <v>2050</v>
      </c>
      <c r="I82" s="293"/>
      <c r="J82" s="293"/>
      <c r="K82" s="293">
        <v>500</v>
      </c>
      <c r="L82" s="293"/>
      <c r="M82" s="278" t="s">
        <v>368</v>
      </c>
      <c r="N82" s="278" t="s">
        <v>898</v>
      </c>
      <c r="O82" s="278"/>
      <c r="P82" s="278"/>
      <c r="Q82" s="278">
        <v>0</v>
      </c>
      <c r="R82" s="278"/>
      <c r="S82" s="278">
        <v>2</v>
      </c>
      <c r="T82" s="278">
        <v>2</v>
      </c>
      <c r="U82" s="278"/>
      <c r="V82" s="278">
        <v>2</v>
      </c>
      <c r="W82" s="278"/>
      <c r="X82" s="278"/>
      <c r="Y82" s="191" t="s">
        <v>2989</v>
      </c>
      <c r="Z82" s="70"/>
    </row>
    <row r="83" spans="1:26" ht="30" customHeight="1">
      <c r="A83" s="289" t="s">
        <v>2529</v>
      </c>
      <c r="B83" s="191" t="s">
        <v>299</v>
      </c>
      <c r="C83" s="191" t="s">
        <v>2543</v>
      </c>
      <c r="D83" s="70" t="s">
        <v>2544</v>
      </c>
      <c r="E83" s="70" t="s">
        <v>40</v>
      </c>
      <c r="F83" s="278">
        <v>78113</v>
      </c>
      <c r="G83" s="70" t="s">
        <v>1266</v>
      </c>
      <c r="H83" s="70" t="s">
        <v>1267</v>
      </c>
      <c r="I83" s="293"/>
      <c r="J83" s="293"/>
      <c r="K83" s="293">
        <v>750</v>
      </c>
      <c r="L83" s="293"/>
      <c r="M83" s="278" t="s">
        <v>368</v>
      </c>
      <c r="N83" s="278" t="s">
        <v>898</v>
      </c>
      <c r="O83" s="278"/>
      <c r="P83" s="278"/>
      <c r="Q83" s="278">
        <v>0</v>
      </c>
      <c r="R83" s="278"/>
      <c r="S83" s="278">
        <v>2</v>
      </c>
      <c r="T83" s="278">
        <v>2</v>
      </c>
      <c r="U83" s="278"/>
      <c r="V83" s="278">
        <v>2</v>
      </c>
      <c r="W83" s="278"/>
      <c r="X83" s="278"/>
      <c r="Y83" s="191" t="s">
        <v>2989</v>
      </c>
      <c r="Z83" s="70"/>
    </row>
    <row r="84" spans="1:26" ht="30" customHeight="1">
      <c r="A84" s="289" t="s">
        <v>2529</v>
      </c>
      <c r="B84" s="191" t="s">
        <v>2160</v>
      </c>
      <c r="C84" s="191" t="s">
        <v>762</v>
      </c>
      <c r="D84" s="70" t="s">
        <v>219</v>
      </c>
      <c r="E84" s="70" t="s">
        <v>40</v>
      </c>
      <c r="F84" s="278">
        <v>78118</v>
      </c>
      <c r="G84" s="70" t="s">
        <v>763</v>
      </c>
      <c r="H84" s="70" t="s">
        <v>2919</v>
      </c>
      <c r="I84" s="293"/>
      <c r="J84" s="293"/>
      <c r="K84" s="293">
        <v>550</v>
      </c>
      <c r="L84" s="293"/>
      <c r="M84" s="278" t="s">
        <v>368</v>
      </c>
      <c r="N84" s="278" t="s">
        <v>898</v>
      </c>
      <c r="O84" s="278"/>
      <c r="P84" s="278"/>
      <c r="Q84" s="278">
        <v>0</v>
      </c>
      <c r="R84" s="278"/>
      <c r="S84" s="278">
        <v>2</v>
      </c>
      <c r="T84" s="278">
        <v>2</v>
      </c>
      <c r="U84" s="278"/>
      <c r="V84" s="278">
        <v>2</v>
      </c>
      <c r="W84" s="278"/>
      <c r="X84" s="278"/>
      <c r="Y84" s="191" t="s">
        <v>2995</v>
      </c>
      <c r="Z84" s="70"/>
    </row>
    <row r="85" spans="1:26" ht="30" customHeight="1">
      <c r="A85" s="289" t="s">
        <v>362</v>
      </c>
      <c r="B85" s="191" t="s">
        <v>2546</v>
      </c>
      <c r="C85" s="191" t="s">
        <v>2672</v>
      </c>
      <c r="D85" s="70" t="s">
        <v>1000</v>
      </c>
      <c r="E85" s="70" t="s">
        <v>40</v>
      </c>
      <c r="F85" s="278">
        <v>78061</v>
      </c>
      <c r="G85" s="70" t="s">
        <v>1001</v>
      </c>
      <c r="H85" s="70" t="s">
        <v>1002</v>
      </c>
      <c r="I85" s="293"/>
      <c r="J85" s="293">
        <v>300</v>
      </c>
      <c r="K85" s="293">
        <v>300</v>
      </c>
      <c r="L85" s="293"/>
      <c r="M85" s="278" t="s">
        <v>363</v>
      </c>
      <c r="N85" s="278" t="s">
        <v>901</v>
      </c>
      <c r="O85" s="278" t="s">
        <v>362</v>
      </c>
      <c r="P85" s="278"/>
      <c r="Q85" s="278">
        <v>0</v>
      </c>
      <c r="R85" s="278"/>
      <c r="S85" s="278">
        <v>1</v>
      </c>
      <c r="T85" s="278">
        <v>0</v>
      </c>
      <c r="U85" s="278"/>
      <c r="V85" s="278">
        <v>2</v>
      </c>
      <c r="W85" s="278"/>
      <c r="X85" s="278">
        <v>2</v>
      </c>
      <c r="Y85" s="191" t="s">
        <v>2994</v>
      </c>
      <c r="Z85" s="70"/>
    </row>
    <row r="86" spans="1:26" ht="30" customHeight="1">
      <c r="A86" s="289" t="s">
        <v>362</v>
      </c>
      <c r="B86" s="191" t="s">
        <v>1041</v>
      </c>
      <c r="C86" s="191" t="s">
        <v>1042</v>
      </c>
      <c r="D86" s="70" t="s">
        <v>68</v>
      </c>
      <c r="E86" s="70" t="s">
        <v>40</v>
      </c>
      <c r="F86" s="278">
        <v>77008</v>
      </c>
      <c r="G86" s="70" t="s">
        <v>1043</v>
      </c>
      <c r="H86" s="70" t="s">
        <v>1044</v>
      </c>
      <c r="I86" s="293"/>
      <c r="J86" s="293"/>
      <c r="K86" s="293">
        <v>250</v>
      </c>
      <c r="L86" s="293"/>
      <c r="M86" s="278" t="s">
        <v>363</v>
      </c>
      <c r="N86" s="278" t="s">
        <v>901</v>
      </c>
      <c r="O86" s="278" t="s">
        <v>362</v>
      </c>
      <c r="P86" s="278"/>
      <c r="Q86" s="278">
        <v>0</v>
      </c>
      <c r="R86" s="278"/>
      <c r="S86" s="278">
        <v>1</v>
      </c>
      <c r="T86" s="278">
        <v>0</v>
      </c>
      <c r="U86" s="278"/>
      <c r="V86" s="278">
        <v>2</v>
      </c>
      <c r="W86" s="278"/>
      <c r="X86" s="278"/>
      <c r="Y86" s="191" t="s">
        <v>2989</v>
      </c>
      <c r="Z86" s="70"/>
    </row>
    <row r="87" spans="1:26" ht="30" customHeight="1">
      <c r="A87" s="289" t="s">
        <v>362</v>
      </c>
      <c r="B87" s="191" t="s">
        <v>2673</v>
      </c>
      <c r="C87" s="191" t="s">
        <v>2558</v>
      </c>
      <c r="D87" s="70" t="s">
        <v>87</v>
      </c>
      <c r="E87" s="70" t="s">
        <v>40</v>
      </c>
      <c r="F87" s="278">
        <v>78101</v>
      </c>
      <c r="G87" s="70" t="s">
        <v>1053</v>
      </c>
      <c r="H87" s="70" t="s">
        <v>1054</v>
      </c>
      <c r="I87" s="293"/>
      <c r="J87" s="293">
        <v>300</v>
      </c>
      <c r="K87" s="293">
        <v>300</v>
      </c>
      <c r="L87" s="293"/>
      <c r="M87" s="278" t="s">
        <v>363</v>
      </c>
      <c r="N87" s="278" t="s">
        <v>901</v>
      </c>
      <c r="O87" s="278"/>
      <c r="P87" s="278"/>
      <c r="Q87" s="278">
        <v>0</v>
      </c>
      <c r="R87" s="278"/>
      <c r="S87" s="278">
        <v>1</v>
      </c>
      <c r="T87" s="278">
        <v>0</v>
      </c>
      <c r="U87" s="278"/>
      <c r="V87" s="278">
        <v>2</v>
      </c>
      <c r="W87" s="278"/>
      <c r="X87" s="278">
        <v>2</v>
      </c>
      <c r="Y87" s="191" t="s">
        <v>2994</v>
      </c>
      <c r="Z87" s="70"/>
    </row>
    <row r="88" spans="1:26" ht="30" customHeight="1">
      <c r="A88" s="289" t="s">
        <v>362</v>
      </c>
      <c r="B88" s="191" t="s">
        <v>2608</v>
      </c>
      <c r="C88" s="191" t="s">
        <v>2609</v>
      </c>
      <c r="D88" s="70" t="s">
        <v>37</v>
      </c>
      <c r="E88" s="70" t="s">
        <v>40</v>
      </c>
      <c r="F88" s="278">
        <v>78209</v>
      </c>
      <c r="G88" s="70" t="s">
        <v>1062</v>
      </c>
      <c r="H88" s="70" t="s">
        <v>1063</v>
      </c>
      <c r="I88" s="293"/>
      <c r="J88" s="293"/>
      <c r="K88" s="293">
        <v>250</v>
      </c>
      <c r="L88" s="293"/>
      <c r="M88" s="278" t="s">
        <v>363</v>
      </c>
      <c r="N88" s="278" t="s">
        <v>901</v>
      </c>
      <c r="O88" s="278" t="s">
        <v>362</v>
      </c>
      <c r="P88" s="278"/>
      <c r="Q88" s="278">
        <v>0</v>
      </c>
      <c r="R88" s="278"/>
      <c r="S88" s="278">
        <v>1</v>
      </c>
      <c r="T88" s="278">
        <v>0</v>
      </c>
      <c r="U88" s="278"/>
      <c r="V88" s="278">
        <v>2</v>
      </c>
      <c r="W88" s="278"/>
      <c r="X88" s="278"/>
      <c r="Y88" s="191"/>
      <c r="Z88" s="70"/>
    </row>
    <row r="89" spans="1:26" ht="30" customHeight="1">
      <c r="A89" s="289" t="s">
        <v>362</v>
      </c>
      <c r="B89" s="191" t="s">
        <v>1628</v>
      </c>
      <c r="C89" s="191" t="s">
        <v>1629</v>
      </c>
      <c r="D89" s="70" t="s">
        <v>1630</v>
      </c>
      <c r="E89" s="70" t="s">
        <v>40</v>
      </c>
      <c r="F89" s="278">
        <v>78148</v>
      </c>
      <c r="G89" s="70" t="s">
        <v>1631</v>
      </c>
      <c r="H89" s="70" t="s">
        <v>1632</v>
      </c>
      <c r="I89" s="293"/>
      <c r="J89" s="293"/>
      <c r="K89" s="293">
        <v>250</v>
      </c>
      <c r="L89" s="293"/>
      <c r="M89" s="278" t="s">
        <v>363</v>
      </c>
      <c r="N89" s="278" t="s">
        <v>901</v>
      </c>
      <c r="O89" s="278"/>
      <c r="P89" s="278"/>
      <c r="Q89" s="278">
        <v>0</v>
      </c>
      <c r="R89" s="278"/>
      <c r="S89" s="278">
        <v>1</v>
      </c>
      <c r="T89" s="278">
        <v>0</v>
      </c>
      <c r="U89" s="278"/>
      <c r="V89" s="278">
        <v>2</v>
      </c>
      <c r="W89" s="278"/>
      <c r="X89" s="278"/>
      <c r="Y89" s="191"/>
      <c r="Z89" s="70"/>
    </row>
    <row r="90" spans="1:26" ht="30" customHeight="1">
      <c r="A90" s="289" t="s">
        <v>362</v>
      </c>
      <c r="B90" s="191" t="s">
        <v>1119</v>
      </c>
      <c r="C90" s="191" t="s">
        <v>1120</v>
      </c>
      <c r="D90" s="70" t="s">
        <v>178</v>
      </c>
      <c r="E90" s="70" t="s">
        <v>40</v>
      </c>
      <c r="F90" s="278">
        <v>78948</v>
      </c>
      <c r="G90" s="70" t="s">
        <v>716</v>
      </c>
      <c r="H90" s="70" t="s">
        <v>786</v>
      </c>
      <c r="I90" s="293"/>
      <c r="J90" s="293"/>
      <c r="K90" s="293">
        <v>250</v>
      </c>
      <c r="L90" s="293"/>
      <c r="M90" s="278" t="s">
        <v>363</v>
      </c>
      <c r="N90" s="278" t="s">
        <v>901</v>
      </c>
      <c r="O90" s="278"/>
      <c r="P90" s="278"/>
      <c r="Q90" s="278">
        <v>0</v>
      </c>
      <c r="R90" s="278"/>
      <c r="S90" s="278">
        <v>1</v>
      </c>
      <c r="T90" s="278">
        <v>0</v>
      </c>
      <c r="U90" s="278"/>
      <c r="V90" s="278">
        <v>2</v>
      </c>
      <c r="W90" s="278"/>
      <c r="X90" s="278"/>
      <c r="Y90" s="191"/>
      <c r="Z90" s="70"/>
    </row>
    <row r="91" spans="1:26" ht="30" customHeight="1">
      <c r="A91" s="289" t="s">
        <v>362</v>
      </c>
      <c r="B91" s="191" t="s">
        <v>1776</v>
      </c>
      <c r="C91" s="191" t="s">
        <v>1777</v>
      </c>
      <c r="D91" s="70" t="s">
        <v>232</v>
      </c>
      <c r="E91" s="70" t="s">
        <v>40</v>
      </c>
      <c r="F91" s="278">
        <v>78009</v>
      </c>
      <c r="G91" s="70" t="s">
        <v>1778</v>
      </c>
      <c r="H91" s="70" t="s">
        <v>1779</v>
      </c>
      <c r="I91" s="293"/>
      <c r="J91" s="293"/>
      <c r="K91" s="293">
        <v>250</v>
      </c>
      <c r="L91" s="293"/>
      <c r="M91" s="278" t="s">
        <v>363</v>
      </c>
      <c r="N91" s="278" t="s">
        <v>901</v>
      </c>
      <c r="O91" s="278"/>
      <c r="P91" s="278"/>
      <c r="Q91" s="278">
        <v>0</v>
      </c>
      <c r="R91" s="278"/>
      <c r="S91" s="278">
        <v>1</v>
      </c>
      <c r="T91" s="278">
        <v>0</v>
      </c>
      <c r="U91" s="278"/>
      <c r="V91" s="278">
        <v>2</v>
      </c>
      <c r="W91" s="278"/>
      <c r="X91" s="278"/>
      <c r="Y91" s="191"/>
      <c r="Z91" s="70"/>
    </row>
    <row r="92" spans="1:26" ht="30" customHeight="1">
      <c r="A92" s="289" t="s">
        <v>362</v>
      </c>
      <c r="B92" s="191" t="s">
        <v>1169</v>
      </c>
      <c r="C92" s="191" t="s">
        <v>2610</v>
      </c>
      <c r="D92" s="70" t="s">
        <v>107</v>
      </c>
      <c r="E92" s="70" t="s">
        <v>40</v>
      </c>
      <c r="F92" s="278">
        <v>78016</v>
      </c>
      <c r="G92" s="70" t="s">
        <v>1170</v>
      </c>
      <c r="H92" s="70" t="s">
        <v>1171</v>
      </c>
      <c r="I92" s="293"/>
      <c r="J92" s="293">
        <v>300</v>
      </c>
      <c r="K92" s="293">
        <v>300</v>
      </c>
      <c r="L92" s="293"/>
      <c r="M92" s="278" t="s">
        <v>363</v>
      </c>
      <c r="N92" s="278" t="s">
        <v>901</v>
      </c>
      <c r="O92" s="278" t="s">
        <v>362</v>
      </c>
      <c r="P92" s="278"/>
      <c r="Q92" s="278">
        <v>0</v>
      </c>
      <c r="R92" s="278"/>
      <c r="S92" s="278">
        <v>1</v>
      </c>
      <c r="T92" s="278">
        <v>0</v>
      </c>
      <c r="U92" s="278"/>
      <c r="V92" s="278">
        <v>2</v>
      </c>
      <c r="W92" s="278"/>
      <c r="X92" s="278">
        <v>2</v>
      </c>
      <c r="Y92" s="191" t="s">
        <v>3002</v>
      </c>
      <c r="Z92" s="70"/>
    </row>
    <row r="93" spans="1:26" ht="30" customHeight="1">
      <c r="A93" s="289" t="s">
        <v>362</v>
      </c>
      <c r="B93" s="191" t="s">
        <v>1908</v>
      </c>
      <c r="C93" s="191" t="s">
        <v>1909</v>
      </c>
      <c r="D93" s="70" t="s">
        <v>63</v>
      </c>
      <c r="E93" s="70" t="s">
        <v>40</v>
      </c>
      <c r="F93" s="278">
        <v>78154</v>
      </c>
      <c r="G93" s="70" t="s">
        <v>1910</v>
      </c>
      <c r="H93" s="70" t="s">
        <v>1911</v>
      </c>
      <c r="I93" s="293"/>
      <c r="J93" s="293">
        <v>300</v>
      </c>
      <c r="K93" s="293">
        <v>300</v>
      </c>
      <c r="L93" s="293"/>
      <c r="M93" s="278" t="s">
        <v>363</v>
      </c>
      <c r="N93" s="278" t="s">
        <v>901</v>
      </c>
      <c r="O93" s="278"/>
      <c r="P93" s="278"/>
      <c r="Q93" s="278">
        <v>0</v>
      </c>
      <c r="R93" s="278"/>
      <c r="S93" s="278">
        <v>1</v>
      </c>
      <c r="T93" s="278">
        <v>0</v>
      </c>
      <c r="U93" s="278"/>
      <c r="V93" s="278">
        <v>2</v>
      </c>
      <c r="W93" s="278"/>
      <c r="X93" s="278">
        <v>2</v>
      </c>
      <c r="Y93" s="191" t="s">
        <v>3002</v>
      </c>
      <c r="Z93" s="70"/>
    </row>
    <row r="94" spans="1:26" ht="30" customHeight="1">
      <c r="A94" s="289" t="s">
        <v>362</v>
      </c>
      <c r="B94" s="191" t="s">
        <v>1917</v>
      </c>
      <c r="C94" s="191" t="s">
        <v>1918</v>
      </c>
      <c r="D94" s="70" t="s">
        <v>309</v>
      </c>
      <c r="E94" s="70" t="s">
        <v>40</v>
      </c>
      <c r="F94" s="278">
        <v>78801</v>
      </c>
      <c r="G94" s="70" t="s">
        <v>1919</v>
      </c>
      <c r="H94" s="70" t="s">
        <v>1920</v>
      </c>
      <c r="I94" s="293"/>
      <c r="J94" s="293"/>
      <c r="K94" s="293">
        <v>250</v>
      </c>
      <c r="L94" s="293"/>
      <c r="M94" s="278" t="s">
        <v>363</v>
      </c>
      <c r="N94" s="278" t="s">
        <v>901</v>
      </c>
      <c r="O94" s="278" t="s">
        <v>362</v>
      </c>
      <c r="P94" s="278"/>
      <c r="Q94" s="278">
        <v>0</v>
      </c>
      <c r="R94" s="278"/>
      <c r="S94" s="278">
        <v>1</v>
      </c>
      <c r="T94" s="278">
        <v>0</v>
      </c>
      <c r="U94" s="278"/>
      <c r="V94" s="278">
        <v>2</v>
      </c>
      <c r="W94" s="278"/>
      <c r="X94" s="278"/>
      <c r="Y94" s="191"/>
      <c r="Z94" s="70"/>
    </row>
    <row r="95" spans="1:26" ht="30" customHeight="1">
      <c r="A95" s="289" t="s">
        <v>362</v>
      </c>
      <c r="B95" s="191" t="s">
        <v>1938</v>
      </c>
      <c r="C95" s="191" t="s">
        <v>1939</v>
      </c>
      <c r="D95" s="70" t="s">
        <v>150</v>
      </c>
      <c r="E95" s="70" t="s">
        <v>40</v>
      </c>
      <c r="F95" s="278">
        <v>78861</v>
      </c>
      <c r="G95" s="70" t="s">
        <v>1940</v>
      </c>
      <c r="H95" s="70" t="s">
        <v>1941</v>
      </c>
      <c r="I95" s="293"/>
      <c r="J95" s="293">
        <v>300</v>
      </c>
      <c r="K95" s="293">
        <v>300</v>
      </c>
      <c r="L95" s="293"/>
      <c r="M95" s="278" t="s">
        <v>363</v>
      </c>
      <c r="N95" s="278" t="s">
        <v>901</v>
      </c>
      <c r="O95" s="278"/>
      <c r="P95" s="278"/>
      <c r="Q95" s="278">
        <v>0</v>
      </c>
      <c r="R95" s="278"/>
      <c r="S95" s="278">
        <v>1</v>
      </c>
      <c r="T95" s="278">
        <v>0</v>
      </c>
      <c r="U95" s="278"/>
      <c r="V95" s="278">
        <v>2</v>
      </c>
      <c r="W95" s="278"/>
      <c r="X95" s="278">
        <v>2</v>
      </c>
      <c r="Y95" s="191" t="s">
        <v>3002</v>
      </c>
      <c r="Z95" s="70"/>
    </row>
    <row r="96" spans="1:26" ht="30" customHeight="1">
      <c r="A96" s="289" t="s">
        <v>362</v>
      </c>
      <c r="B96" s="191" t="s">
        <v>1444</v>
      </c>
      <c r="C96" s="191" t="s">
        <v>2637</v>
      </c>
      <c r="D96" s="70" t="s">
        <v>2048</v>
      </c>
      <c r="E96" s="70" t="s">
        <v>40</v>
      </c>
      <c r="F96" s="278">
        <v>78039</v>
      </c>
      <c r="G96" s="70" t="s">
        <v>2638</v>
      </c>
      <c r="H96" s="70" t="s">
        <v>2016</v>
      </c>
      <c r="I96" s="293"/>
      <c r="J96" s="293">
        <v>300</v>
      </c>
      <c r="K96" s="293">
        <v>300</v>
      </c>
      <c r="L96" s="293"/>
      <c r="M96" s="278" t="s">
        <v>363</v>
      </c>
      <c r="N96" s="278" t="s">
        <v>901</v>
      </c>
      <c r="O96" s="278" t="s">
        <v>362</v>
      </c>
      <c r="P96" s="278"/>
      <c r="Q96" s="278">
        <v>0</v>
      </c>
      <c r="R96" s="278"/>
      <c r="S96" s="278">
        <v>1</v>
      </c>
      <c r="T96" s="278">
        <v>0</v>
      </c>
      <c r="U96" s="278"/>
      <c r="V96" s="278">
        <v>2</v>
      </c>
      <c r="W96" s="278"/>
      <c r="X96" s="278">
        <v>2</v>
      </c>
      <c r="Y96" s="191" t="s">
        <v>3002</v>
      </c>
      <c r="Z96" s="70"/>
    </row>
    <row r="97" spans="1:26" ht="30" customHeight="1">
      <c r="A97" s="289" t="s">
        <v>362</v>
      </c>
      <c r="B97" s="191" t="s">
        <v>2069</v>
      </c>
      <c r="C97" s="191" t="s">
        <v>2070</v>
      </c>
      <c r="D97" s="70" t="s">
        <v>793</v>
      </c>
      <c r="E97" s="70" t="s">
        <v>40</v>
      </c>
      <c r="F97" s="278">
        <v>76063</v>
      </c>
      <c r="G97" s="70" t="s">
        <v>794</v>
      </c>
      <c r="H97" s="70" t="s">
        <v>2071</v>
      </c>
      <c r="I97" s="293"/>
      <c r="J97" s="293">
        <v>300</v>
      </c>
      <c r="K97" s="293">
        <v>300</v>
      </c>
      <c r="L97" s="293"/>
      <c r="M97" s="278" t="s">
        <v>363</v>
      </c>
      <c r="N97" s="278" t="s">
        <v>901</v>
      </c>
      <c r="O97" s="278" t="s">
        <v>362</v>
      </c>
      <c r="P97" s="278"/>
      <c r="Q97" s="278">
        <v>0</v>
      </c>
      <c r="R97" s="278"/>
      <c r="S97" s="278">
        <v>1</v>
      </c>
      <c r="T97" s="278">
        <v>0</v>
      </c>
      <c r="U97" s="278"/>
      <c r="V97" s="278">
        <v>2</v>
      </c>
      <c r="W97" s="278"/>
      <c r="X97" s="278">
        <v>2</v>
      </c>
      <c r="Y97" s="191" t="s">
        <v>3002</v>
      </c>
      <c r="Z97" s="70"/>
    </row>
    <row r="98" spans="1:26" ht="30" customHeight="1">
      <c r="A98" s="289" t="s">
        <v>362</v>
      </c>
      <c r="B98" s="191" t="s">
        <v>2132</v>
      </c>
      <c r="C98" s="191" t="s">
        <v>2133</v>
      </c>
      <c r="D98" s="70" t="s">
        <v>134</v>
      </c>
      <c r="E98" s="70" t="s">
        <v>40</v>
      </c>
      <c r="F98" s="278">
        <v>78133</v>
      </c>
      <c r="G98" s="70" t="s">
        <v>2927</v>
      </c>
      <c r="H98" s="70" t="s">
        <v>2928</v>
      </c>
      <c r="I98" s="293"/>
      <c r="J98" s="293"/>
      <c r="K98" s="293">
        <v>250</v>
      </c>
      <c r="L98" s="293"/>
      <c r="M98" s="278" t="s">
        <v>363</v>
      </c>
      <c r="N98" s="278" t="s">
        <v>901</v>
      </c>
      <c r="O98" s="278" t="s">
        <v>362</v>
      </c>
      <c r="P98" s="278"/>
      <c r="Q98" s="278">
        <v>0</v>
      </c>
      <c r="R98" s="278"/>
      <c r="S98" s="278">
        <v>1</v>
      </c>
      <c r="T98" s="278">
        <v>0</v>
      </c>
      <c r="U98" s="278"/>
      <c r="V98" s="278">
        <v>2</v>
      </c>
      <c r="W98" s="278"/>
      <c r="X98" s="278"/>
      <c r="Y98" s="191"/>
      <c r="Z98" s="70"/>
    </row>
    <row r="99" spans="1:26" ht="30" customHeight="1">
      <c r="A99" s="289" t="s">
        <v>362</v>
      </c>
      <c r="B99" s="191" t="s">
        <v>2137</v>
      </c>
      <c r="C99" s="191" t="s">
        <v>1485</v>
      </c>
      <c r="D99" s="70" t="s">
        <v>234</v>
      </c>
      <c r="E99" s="70" t="s">
        <v>40</v>
      </c>
      <c r="F99" s="278">
        <v>787130</v>
      </c>
      <c r="G99" s="70" t="s">
        <v>1486</v>
      </c>
      <c r="H99" s="70" t="s">
        <v>1487</v>
      </c>
      <c r="I99" s="293"/>
      <c r="J99" s="293"/>
      <c r="K99" s="293">
        <v>250</v>
      </c>
      <c r="L99" s="293"/>
      <c r="M99" s="278" t="s">
        <v>363</v>
      </c>
      <c r="N99" s="278" t="s">
        <v>901</v>
      </c>
      <c r="O99" s="278"/>
      <c r="P99" s="278"/>
      <c r="Q99" s="278">
        <v>0</v>
      </c>
      <c r="R99" s="278"/>
      <c r="S99" s="278">
        <v>1</v>
      </c>
      <c r="T99" s="278">
        <v>0</v>
      </c>
      <c r="U99" s="278"/>
      <c r="V99" s="278">
        <v>2</v>
      </c>
      <c r="W99" s="278"/>
      <c r="X99" s="278"/>
      <c r="Y99" s="191"/>
      <c r="Z99" s="70"/>
    </row>
    <row r="100" spans="1:26" ht="30" customHeight="1">
      <c r="A100" s="289" t="s">
        <v>362</v>
      </c>
      <c r="B100" s="191" t="s">
        <v>2929</v>
      </c>
      <c r="C100" s="191" t="s">
        <v>1284</v>
      </c>
      <c r="D100" s="70" t="s">
        <v>37</v>
      </c>
      <c r="E100" s="70" t="s">
        <v>40</v>
      </c>
      <c r="F100" s="278">
        <v>78213</v>
      </c>
      <c r="G100" s="70" t="s">
        <v>2930</v>
      </c>
      <c r="H100" s="70" t="s">
        <v>2931</v>
      </c>
      <c r="I100" s="293"/>
      <c r="J100" s="293"/>
      <c r="K100" s="293">
        <v>250</v>
      </c>
      <c r="L100" s="293"/>
      <c r="M100" s="278" t="s">
        <v>363</v>
      </c>
      <c r="N100" s="278" t="s">
        <v>901</v>
      </c>
      <c r="O100" s="278" t="s">
        <v>362</v>
      </c>
      <c r="P100" s="278"/>
      <c r="Q100" s="278">
        <v>0</v>
      </c>
      <c r="R100" s="278"/>
      <c r="S100" s="278">
        <v>1</v>
      </c>
      <c r="T100" s="278">
        <v>0</v>
      </c>
      <c r="U100" s="278"/>
      <c r="V100" s="278">
        <v>2</v>
      </c>
      <c r="W100" s="278"/>
      <c r="X100" s="278"/>
      <c r="Y100" s="191"/>
      <c r="Z100" s="70"/>
    </row>
    <row r="101" spans="1:26" ht="30" customHeight="1">
      <c r="A101" s="289" t="s">
        <v>362</v>
      </c>
      <c r="B101" s="191" t="s">
        <v>2932</v>
      </c>
      <c r="C101" s="191" t="s">
        <v>1088</v>
      </c>
      <c r="D101" s="70" t="s">
        <v>137</v>
      </c>
      <c r="E101" s="70" t="s">
        <v>40</v>
      </c>
      <c r="F101" s="278">
        <v>78624</v>
      </c>
      <c r="G101" s="70" t="s">
        <v>1089</v>
      </c>
      <c r="H101" s="70" t="s">
        <v>1090</v>
      </c>
      <c r="I101" s="293"/>
      <c r="J101" s="293"/>
      <c r="K101" s="293">
        <v>250</v>
      </c>
      <c r="L101" s="293"/>
      <c r="M101" s="278" t="s">
        <v>363</v>
      </c>
      <c r="N101" s="278" t="s">
        <v>901</v>
      </c>
      <c r="O101" s="278" t="s">
        <v>362</v>
      </c>
      <c r="P101" s="278"/>
      <c r="Q101" s="278">
        <v>0</v>
      </c>
      <c r="R101" s="278"/>
      <c r="S101" s="278">
        <v>1</v>
      </c>
      <c r="T101" s="278">
        <v>0</v>
      </c>
      <c r="U101" s="278"/>
      <c r="V101" s="278">
        <v>2</v>
      </c>
      <c r="W101" s="278"/>
      <c r="X101" s="278"/>
      <c r="Y101" s="191"/>
      <c r="Z101" s="70"/>
    </row>
    <row r="102" spans="1:26" ht="30" customHeight="1">
      <c r="A102" s="289" t="s">
        <v>362</v>
      </c>
      <c r="B102" s="191" t="s">
        <v>2283</v>
      </c>
      <c r="C102" s="191" t="s">
        <v>2284</v>
      </c>
      <c r="D102" s="70" t="s">
        <v>37</v>
      </c>
      <c r="E102" s="70" t="s">
        <v>40</v>
      </c>
      <c r="F102" s="278">
        <v>78253</v>
      </c>
      <c r="G102" s="70" t="s">
        <v>2285</v>
      </c>
      <c r="H102" s="70" t="s">
        <v>2286</v>
      </c>
      <c r="I102" s="293"/>
      <c r="J102" s="293"/>
      <c r="K102" s="293">
        <v>250</v>
      </c>
      <c r="L102" s="293"/>
      <c r="M102" s="278" t="s">
        <v>363</v>
      </c>
      <c r="N102" s="278" t="s">
        <v>901</v>
      </c>
      <c r="O102" s="278"/>
      <c r="P102" s="278"/>
      <c r="Q102" s="278">
        <v>0</v>
      </c>
      <c r="R102" s="278"/>
      <c r="S102" s="278">
        <v>1</v>
      </c>
      <c r="T102" s="278">
        <v>0</v>
      </c>
      <c r="U102" s="278"/>
      <c r="V102" s="278">
        <v>2</v>
      </c>
      <c r="W102" s="278"/>
      <c r="X102" s="278">
        <v>2</v>
      </c>
      <c r="Y102" s="191"/>
      <c r="Z102" s="70"/>
    </row>
    <row r="103" spans="1:26" ht="30" customHeight="1">
      <c r="A103" s="289" t="s">
        <v>2529</v>
      </c>
      <c r="B103" s="191" t="s">
        <v>2614</v>
      </c>
      <c r="C103" s="191" t="s">
        <v>1023</v>
      </c>
      <c r="D103" s="70" t="s">
        <v>1024</v>
      </c>
      <c r="E103" s="70" t="s">
        <v>40</v>
      </c>
      <c r="F103" s="278">
        <v>78121</v>
      </c>
      <c r="G103" s="70" t="s">
        <v>1025</v>
      </c>
      <c r="H103" s="70" t="s">
        <v>990</v>
      </c>
      <c r="I103" s="293"/>
      <c r="J103" s="293"/>
      <c r="K103" s="293">
        <v>250</v>
      </c>
      <c r="L103" s="293"/>
      <c r="M103" s="278" t="s">
        <v>363</v>
      </c>
      <c r="N103" s="278" t="s">
        <v>901</v>
      </c>
      <c r="O103" s="278"/>
      <c r="P103" s="278"/>
      <c r="Q103" s="278">
        <v>0</v>
      </c>
      <c r="R103" s="278"/>
      <c r="S103" s="278">
        <v>1</v>
      </c>
      <c r="T103" s="278">
        <v>0</v>
      </c>
      <c r="U103" s="278"/>
      <c r="V103" s="278">
        <v>2</v>
      </c>
      <c r="W103" s="278"/>
      <c r="X103" s="278"/>
      <c r="Y103" s="191"/>
      <c r="Z103" s="70"/>
    </row>
    <row r="104" spans="1:26" ht="30" customHeight="1">
      <c r="A104" s="289" t="s">
        <v>2529</v>
      </c>
      <c r="B104" s="191" t="s">
        <v>1220</v>
      </c>
      <c r="C104" s="191" t="s">
        <v>2935</v>
      </c>
      <c r="D104" s="70" t="s">
        <v>37</v>
      </c>
      <c r="E104" s="70" t="s">
        <v>40</v>
      </c>
      <c r="F104" s="278">
        <v>78250</v>
      </c>
      <c r="G104" s="70" t="s">
        <v>1222</v>
      </c>
      <c r="H104" s="70" t="s">
        <v>1223</v>
      </c>
      <c r="I104" s="293"/>
      <c r="J104" s="293"/>
      <c r="K104" s="293">
        <v>250</v>
      </c>
      <c r="L104" s="293"/>
      <c r="M104" s="278" t="s">
        <v>363</v>
      </c>
      <c r="N104" s="278" t="s">
        <v>901</v>
      </c>
      <c r="O104" s="278"/>
      <c r="P104" s="278"/>
      <c r="Q104" s="278">
        <v>0</v>
      </c>
      <c r="R104" s="278"/>
      <c r="S104" s="278">
        <v>1</v>
      </c>
      <c r="T104" s="278">
        <v>0</v>
      </c>
      <c r="U104" s="278"/>
      <c r="V104" s="278">
        <v>2</v>
      </c>
      <c r="W104" s="278"/>
      <c r="X104" s="278"/>
      <c r="Y104" s="191"/>
      <c r="Z104" s="70"/>
    </row>
    <row r="105" spans="1:26" ht="30" customHeight="1">
      <c r="A105" s="289" t="s">
        <v>2529</v>
      </c>
      <c r="B105" s="191" t="s">
        <v>2937</v>
      </c>
      <c r="C105" s="191" t="s">
        <v>342</v>
      </c>
      <c r="D105" s="70" t="s">
        <v>1024</v>
      </c>
      <c r="E105" s="70" t="s">
        <v>40</v>
      </c>
      <c r="F105" s="278">
        <v>78121</v>
      </c>
      <c r="G105" s="70" t="s">
        <v>1281</v>
      </c>
      <c r="H105" s="70" t="s">
        <v>2938</v>
      </c>
      <c r="I105" s="293"/>
      <c r="J105" s="293"/>
      <c r="K105" s="293">
        <v>250</v>
      </c>
      <c r="L105" s="293"/>
      <c r="M105" s="278" t="s">
        <v>363</v>
      </c>
      <c r="N105" s="278" t="s">
        <v>901</v>
      </c>
      <c r="O105" s="278"/>
      <c r="P105" s="278"/>
      <c r="Q105" s="278">
        <v>0</v>
      </c>
      <c r="R105" s="278"/>
      <c r="S105" s="278">
        <v>1</v>
      </c>
      <c r="T105" s="278">
        <v>0</v>
      </c>
      <c r="U105" s="278"/>
      <c r="V105" s="278">
        <v>2</v>
      </c>
      <c r="W105" s="278"/>
      <c r="X105" s="278">
        <v>2</v>
      </c>
      <c r="Y105" s="191"/>
      <c r="Z105" s="70"/>
    </row>
    <row r="106" spans="1:26" ht="30" customHeight="1">
      <c r="A106" s="289" t="s">
        <v>2529</v>
      </c>
      <c r="B106" s="191" t="s">
        <v>2185</v>
      </c>
      <c r="C106" s="191" t="s">
        <v>2186</v>
      </c>
      <c r="D106" s="70" t="s">
        <v>333</v>
      </c>
      <c r="E106" s="70" t="s">
        <v>40</v>
      </c>
      <c r="F106" s="278">
        <v>78066</v>
      </c>
      <c r="G106" s="70" t="s">
        <v>2187</v>
      </c>
      <c r="H106" s="70"/>
      <c r="I106" s="293"/>
      <c r="J106" s="293"/>
      <c r="K106" s="293">
        <v>400</v>
      </c>
      <c r="L106" s="293"/>
      <c r="M106" s="278" t="s">
        <v>363</v>
      </c>
      <c r="N106" s="278" t="s">
        <v>901</v>
      </c>
      <c r="O106" s="278"/>
      <c r="P106" s="278"/>
      <c r="Q106" s="278">
        <v>0</v>
      </c>
      <c r="R106" s="278"/>
      <c r="S106" s="278">
        <v>1</v>
      </c>
      <c r="T106" s="278">
        <v>0</v>
      </c>
      <c r="U106" s="278"/>
      <c r="V106" s="278">
        <v>2</v>
      </c>
      <c r="W106" s="278"/>
      <c r="X106" s="278"/>
      <c r="Y106" s="191"/>
      <c r="Z106" s="70"/>
    </row>
    <row r="107" spans="1:26" ht="30" customHeight="1">
      <c r="A107" s="289" t="s">
        <v>362</v>
      </c>
      <c r="B107" s="191" t="s">
        <v>1211</v>
      </c>
      <c r="C107" s="191" t="s">
        <v>1212</v>
      </c>
      <c r="D107" s="70" t="s">
        <v>1213</v>
      </c>
      <c r="E107" s="70" t="s">
        <v>40</v>
      </c>
      <c r="F107" s="278">
        <v>77808</v>
      </c>
      <c r="G107" s="70"/>
      <c r="H107" s="70"/>
      <c r="I107" s="293"/>
      <c r="J107" s="293"/>
      <c r="K107" s="293">
        <v>200</v>
      </c>
      <c r="L107" s="293"/>
      <c r="M107" s="278" t="s">
        <v>903</v>
      </c>
      <c r="N107" s="278" t="s">
        <v>904</v>
      </c>
      <c r="O107" s="278" t="s">
        <v>362</v>
      </c>
      <c r="P107" s="278"/>
      <c r="Q107" s="278">
        <v>0</v>
      </c>
      <c r="R107" s="278"/>
      <c r="S107" s="278">
        <v>1</v>
      </c>
      <c r="T107" s="278">
        <v>0</v>
      </c>
      <c r="U107" s="278"/>
      <c r="V107" s="278">
        <v>0</v>
      </c>
      <c r="W107" s="278"/>
      <c r="X107" s="278"/>
      <c r="Y107" s="191"/>
      <c r="Z107" s="70"/>
    </row>
    <row r="108" spans="1:26" ht="30" customHeight="1">
      <c r="A108" s="289" t="s">
        <v>2529</v>
      </c>
      <c r="B108" s="191" t="s">
        <v>2202</v>
      </c>
      <c r="C108" s="191" t="s">
        <v>2786</v>
      </c>
      <c r="D108" s="70" t="s">
        <v>37</v>
      </c>
      <c r="E108" s="70" t="s">
        <v>40</v>
      </c>
      <c r="F108" s="278">
        <v>78248</v>
      </c>
      <c r="G108" s="70"/>
      <c r="H108" s="70"/>
      <c r="I108" s="293">
        <v>0.01</v>
      </c>
      <c r="J108" s="293">
        <v>0.01</v>
      </c>
      <c r="K108" s="293"/>
      <c r="L108" s="293"/>
      <c r="M108" s="278" t="s">
        <v>373</v>
      </c>
      <c r="N108" s="278" t="s">
        <v>897</v>
      </c>
      <c r="O108" s="278"/>
      <c r="P108" s="278"/>
      <c r="Q108" s="278">
        <v>0</v>
      </c>
      <c r="R108" s="278"/>
      <c r="S108" s="278">
        <v>2</v>
      </c>
      <c r="T108" s="278">
        <v>2</v>
      </c>
      <c r="U108" s="278"/>
      <c r="V108" s="278">
        <v>4</v>
      </c>
      <c r="W108" s="278"/>
      <c r="X108" s="278"/>
      <c r="Y108" s="191" t="s">
        <v>2991</v>
      </c>
      <c r="Z108" s="70"/>
    </row>
    <row r="109" spans="1:26" ht="14.25" customHeight="1">
      <c r="A109" s="417" t="s">
        <v>2529</v>
      </c>
      <c r="B109" s="87" t="s">
        <v>2237</v>
      </c>
      <c r="C109" s="87" t="s">
        <v>2238</v>
      </c>
      <c r="D109" s="1" t="s">
        <v>37</v>
      </c>
      <c r="E109" s="1" t="s">
        <v>40</v>
      </c>
      <c r="F109" s="221">
        <v>78234</v>
      </c>
      <c r="I109" s="67">
        <v>0.01</v>
      </c>
      <c r="J109" s="67"/>
      <c r="K109" s="67"/>
      <c r="L109" s="67"/>
      <c r="M109" s="278" t="s">
        <v>373</v>
      </c>
      <c r="N109" s="278" t="s">
        <v>897</v>
      </c>
      <c r="O109" s="278"/>
      <c r="P109" s="278"/>
      <c r="Q109" s="278">
        <v>0</v>
      </c>
      <c r="R109" s="278"/>
      <c r="S109" s="278">
        <v>2</v>
      </c>
      <c r="T109" s="278">
        <v>2</v>
      </c>
      <c r="U109" s="278"/>
      <c r="V109" s="278">
        <v>4</v>
      </c>
      <c r="W109" s="278"/>
      <c r="X109" s="278"/>
      <c r="Y109" s="191" t="s">
        <v>2991</v>
      </c>
    </row>
    <row r="110" spans="1:26" ht="14.25" customHeight="1">
      <c r="A110" s="418" t="s">
        <v>2529</v>
      </c>
      <c r="B110" s="191" t="s">
        <v>2615</v>
      </c>
      <c r="C110" s="191" t="s">
        <v>2616</v>
      </c>
      <c r="D110" s="70" t="s">
        <v>2617</v>
      </c>
      <c r="E110" s="70" t="s">
        <v>40</v>
      </c>
      <c r="F110" s="278">
        <v>77478</v>
      </c>
      <c r="G110" s="70" t="s">
        <v>2618</v>
      </c>
      <c r="H110" s="70" t="s">
        <v>2619</v>
      </c>
      <c r="I110" s="70"/>
      <c r="J110" s="293"/>
      <c r="K110" s="293"/>
      <c r="L110" s="293">
        <v>7500</v>
      </c>
      <c r="M110" s="70" t="s">
        <v>379</v>
      </c>
      <c r="N110" s="70" t="s">
        <v>894</v>
      </c>
      <c r="O110" s="278"/>
      <c r="P110" s="70"/>
      <c r="Q110" s="278">
        <v>2</v>
      </c>
      <c r="R110" s="278"/>
      <c r="S110" s="278">
        <v>4</v>
      </c>
      <c r="T110" s="278">
        <v>2</v>
      </c>
      <c r="U110" s="278"/>
      <c r="V110" s="278">
        <v>6</v>
      </c>
      <c r="W110" s="278"/>
      <c r="X110" s="278"/>
      <c r="Y110" s="191" t="s">
        <v>2989</v>
      </c>
      <c r="Z110" s="70"/>
    </row>
    <row r="111" spans="1:26" ht="24.75" customHeight="1">
      <c r="A111" s="418" t="s">
        <v>362</v>
      </c>
      <c r="B111" s="191" t="s">
        <v>1840</v>
      </c>
      <c r="C111" s="191" t="s">
        <v>1841</v>
      </c>
      <c r="D111" s="70" t="s">
        <v>234</v>
      </c>
      <c r="E111" s="70" t="s">
        <v>38</v>
      </c>
      <c r="F111" s="278">
        <v>78130</v>
      </c>
      <c r="J111" s="67"/>
      <c r="K111" s="293">
        <v>500</v>
      </c>
      <c r="L111" s="67"/>
      <c r="M111" s="278" t="s">
        <v>368</v>
      </c>
      <c r="N111" s="278" t="s">
        <v>898</v>
      </c>
      <c r="O111" s="278"/>
      <c r="P111" s="278"/>
      <c r="Q111" s="278">
        <v>0</v>
      </c>
      <c r="R111" s="278"/>
      <c r="S111" s="278">
        <v>2</v>
      </c>
      <c r="T111" s="278">
        <v>2</v>
      </c>
      <c r="U111" s="278"/>
      <c r="V111" s="278">
        <v>2</v>
      </c>
      <c r="W111" s="221"/>
      <c r="X111" s="221"/>
      <c r="Y111" s="87" t="s">
        <v>2989</v>
      </c>
    </row>
    <row r="112" spans="1:26" ht="24.75" customHeight="1">
      <c r="A112" s="418" t="s">
        <v>362</v>
      </c>
      <c r="B112" s="191" t="s">
        <v>1538</v>
      </c>
      <c r="C112" s="191" t="s">
        <v>1539</v>
      </c>
      <c r="D112" s="70" t="s">
        <v>87</v>
      </c>
      <c r="E112" s="70" t="s">
        <v>38</v>
      </c>
      <c r="F112" s="278">
        <v>78101</v>
      </c>
      <c r="J112" s="67">
        <v>500</v>
      </c>
      <c r="K112" s="293">
        <v>500</v>
      </c>
      <c r="L112" s="67"/>
      <c r="M112" s="278" t="s">
        <v>368</v>
      </c>
      <c r="N112" s="278" t="s">
        <v>898</v>
      </c>
      <c r="O112" s="278"/>
      <c r="P112" s="278"/>
      <c r="Q112" s="278">
        <v>0</v>
      </c>
      <c r="R112" s="278"/>
      <c r="S112" s="278">
        <v>2</v>
      </c>
      <c r="T112" s="278">
        <v>2</v>
      </c>
      <c r="U112" s="278"/>
      <c r="V112" s="278">
        <v>2</v>
      </c>
      <c r="W112" s="221"/>
      <c r="X112" s="278">
        <v>2</v>
      </c>
      <c r="Y112" s="87" t="s">
        <v>3003</v>
      </c>
    </row>
    <row r="113" spans="1:26" ht="24.75" customHeight="1">
      <c r="A113" s="418" t="s">
        <v>362</v>
      </c>
      <c r="B113" s="191" t="s">
        <v>1956</v>
      </c>
      <c r="C113" s="191" t="s">
        <v>1957</v>
      </c>
      <c r="D113" s="70" t="s">
        <v>37</v>
      </c>
      <c r="E113" s="70" t="s">
        <v>38</v>
      </c>
      <c r="F113" s="278">
        <v>78209</v>
      </c>
      <c r="J113" s="67">
        <v>500</v>
      </c>
      <c r="K113" s="293">
        <v>500</v>
      </c>
      <c r="L113" s="67"/>
      <c r="M113" s="278" t="s">
        <v>368</v>
      </c>
      <c r="N113" s="278" t="s">
        <v>898</v>
      </c>
      <c r="O113" s="278"/>
      <c r="P113" s="278"/>
      <c r="Q113" s="278">
        <v>0</v>
      </c>
      <c r="R113" s="278"/>
      <c r="S113" s="278">
        <v>2</v>
      </c>
      <c r="T113" s="278">
        <v>2</v>
      </c>
      <c r="U113" s="278"/>
      <c r="V113" s="278">
        <v>2</v>
      </c>
      <c r="W113" s="221"/>
      <c r="X113" s="278">
        <v>2</v>
      </c>
      <c r="Y113" s="87" t="s">
        <v>3003</v>
      </c>
    </row>
    <row r="114" spans="1:26" ht="14.25" customHeight="1">
      <c r="A114" s="418" t="s">
        <v>2529</v>
      </c>
      <c r="B114" s="191" t="s">
        <v>1620</v>
      </c>
      <c r="C114" s="191" t="s">
        <v>1621</v>
      </c>
      <c r="D114" s="70" t="s">
        <v>185</v>
      </c>
      <c r="E114" s="70" t="s">
        <v>40</v>
      </c>
      <c r="F114" s="278">
        <v>78119</v>
      </c>
      <c r="J114" s="67"/>
      <c r="K114" s="293">
        <v>500</v>
      </c>
      <c r="L114" s="67"/>
      <c r="M114" s="278" t="s">
        <v>368</v>
      </c>
      <c r="N114" s="70" t="s">
        <v>898</v>
      </c>
      <c r="O114" s="221"/>
      <c r="Q114" s="221">
        <v>0</v>
      </c>
      <c r="R114" s="221"/>
      <c r="S114" s="221">
        <v>2</v>
      </c>
      <c r="T114" s="221">
        <v>2</v>
      </c>
      <c r="U114" s="221"/>
      <c r="V114" s="221">
        <v>2</v>
      </c>
      <c r="W114" s="221"/>
      <c r="X114" s="221"/>
      <c r="Y114" s="191" t="s">
        <v>2989</v>
      </c>
    </row>
    <row r="115" spans="1:26" ht="24.75" customHeight="1">
      <c r="A115" s="419" t="s">
        <v>362</v>
      </c>
      <c r="B115" s="191" t="s">
        <v>2620</v>
      </c>
      <c r="C115" s="191" t="s">
        <v>2621</v>
      </c>
      <c r="D115" s="70" t="s">
        <v>2622</v>
      </c>
      <c r="E115" s="70" t="s">
        <v>2091</v>
      </c>
      <c r="F115" s="278">
        <v>32081</v>
      </c>
      <c r="G115" s="70" t="s">
        <v>2092</v>
      </c>
      <c r="H115" s="70" t="s">
        <v>2093</v>
      </c>
      <c r="I115" s="70"/>
      <c r="J115" s="293"/>
      <c r="K115" s="293">
        <v>500</v>
      </c>
      <c r="L115" s="293"/>
      <c r="M115" s="278" t="s">
        <v>368</v>
      </c>
      <c r="N115" s="278" t="s">
        <v>898</v>
      </c>
      <c r="O115" s="278"/>
      <c r="P115" s="278"/>
      <c r="Q115" s="278">
        <v>0</v>
      </c>
      <c r="R115" s="278"/>
      <c r="S115" s="278">
        <v>2</v>
      </c>
      <c r="T115" s="278">
        <v>2</v>
      </c>
      <c r="U115" s="278"/>
      <c r="V115" s="278">
        <v>2</v>
      </c>
      <c r="W115" s="278"/>
      <c r="X115" s="278"/>
      <c r="Y115" s="191" t="s">
        <v>2989</v>
      </c>
      <c r="Z115" s="70"/>
    </row>
    <row r="116" spans="1:26" ht="24.75" customHeight="1">
      <c r="A116" s="419" t="s">
        <v>362</v>
      </c>
      <c r="B116" s="191" t="s">
        <v>1678</v>
      </c>
      <c r="C116" s="191" t="s">
        <v>1679</v>
      </c>
      <c r="D116" s="70" t="s">
        <v>37</v>
      </c>
      <c r="E116" s="70" t="s">
        <v>40</v>
      </c>
      <c r="F116" s="278">
        <v>78216</v>
      </c>
      <c r="G116" s="70" t="s">
        <v>1680</v>
      </c>
      <c r="H116" s="70"/>
      <c r="I116" s="70"/>
      <c r="J116" s="293"/>
      <c r="K116" s="293">
        <v>500</v>
      </c>
      <c r="L116" s="293"/>
      <c r="M116" s="278" t="s">
        <v>368</v>
      </c>
      <c r="N116" s="278" t="s">
        <v>898</v>
      </c>
      <c r="O116" s="278"/>
      <c r="P116" s="278"/>
      <c r="Q116" s="278">
        <v>0</v>
      </c>
      <c r="R116" s="278"/>
      <c r="S116" s="278">
        <v>2</v>
      </c>
      <c r="T116" s="278">
        <v>2</v>
      </c>
      <c r="U116" s="278"/>
      <c r="V116" s="278">
        <v>2</v>
      </c>
      <c r="W116" s="278"/>
      <c r="X116" s="278"/>
      <c r="Y116" s="191" t="s">
        <v>2989</v>
      </c>
      <c r="Z116" s="70"/>
    </row>
    <row r="117" spans="1:26" ht="24.75" customHeight="1">
      <c r="A117" s="419" t="s">
        <v>362</v>
      </c>
      <c r="B117" s="191" t="s">
        <v>1132</v>
      </c>
      <c r="C117" s="191" t="s">
        <v>1133</v>
      </c>
      <c r="D117" s="70" t="s">
        <v>37</v>
      </c>
      <c r="E117" s="70" t="s">
        <v>40</v>
      </c>
      <c r="F117" s="278">
        <v>78217</v>
      </c>
      <c r="G117" s="70" t="s">
        <v>1134</v>
      </c>
      <c r="H117" s="70"/>
      <c r="I117" s="70"/>
      <c r="J117" s="293"/>
      <c r="K117" s="293">
        <v>1000</v>
      </c>
      <c r="L117" s="293"/>
      <c r="M117" s="278" t="s">
        <v>373</v>
      </c>
      <c r="N117" s="278" t="s">
        <v>897</v>
      </c>
      <c r="O117" s="278"/>
      <c r="P117" s="278"/>
      <c r="Q117" s="278">
        <v>0</v>
      </c>
      <c r="R117" s="278"/>
      <c r="S117" s="278">
        <v>2</v>
      </c>
      <c r="T117" s="278">
        <v>2</v>
      </c>
      <c r="U117" s="278"/>
      <c r="V117" s="278">
        <v>4</v>
      </c>
      <c r="W117" s="278"/>
      <c r="X117" s="278"/>
      <c r="Y117" s="191" t="s">
        <v>2989</v>
      </c>
      <c r="Z117" s="70"/>
    </row>
    <row r="118" spans="1:26" ht="24.75" customHeight="1">
      <c r="A118" s="419" t="s">
        <v>362</v>
      </c>
      <c r="B118" s="191" t="s">
        <v>2623</v>
      </c>
      <c r="C118" s="191" t="s">
        <v>1016</v>
      </c>
      <c r="D118" s="70" t="s">
        <v>37</v>
      </c>
      <c r="E118" s="70" t="s">
        <v>40</v>
      </c>
      <c r="F118" s="278">
        <v>78209</v>
      </c>
      <c r="G118" s="70"/>
      <c r="H118" s="70"/>
      <c r="I118" s="70"/>
      <c r="J118" s="293">
        <v>300</v>
      </c>
      <c r="K118" s="293">
        <v>300</v>
      </c>
      <c r="L118" s="293"/>
      <c r="M118" s="278" t="s">
        <v>363</v>
      </c>
      <c r="N118" s="278" t="s">
        <v>901</v>
      </c>
      <c r="O118" s="278"/>
      <c r="P118" s="278"/>
      <c r="Q118" s="278">
        <v>0</v>
      </c>
      <c r="R118" s="278"/>
      <c r="S118" s="278">
        <v>1</v>
      </c>
      <c r="T118" s="278">
        <v>0</v>
      </c>
      <c r="U118" s="278"/>
      <c r="V118" s="278">
        <v>2</v>
      </c>
      <c r="W118" s="278"/>
      <c r="X118" s="278">
        <v>2</v>
      </c>
      <c r="Y118" s="191" t="s">
        <v>3004</v>
      </c>
      <c r="Z118" s="70"/>
    </row>
    <row r="119" spans="1:26" ht="24.75" customHeight="1">
      <c r="A119" s="419" t="s">
        <v>362</v>
      </c>
      <c r="B119" s="191" t="s">
        <v>1176</v>
      </c>
      <c r="C119" s="191" t="s">
        <v>1177</v>
      </c>
      <c r="D119" s="70" t="s">
        <v>129</v>
      </c>
      <c r="E119" s="70" t="s">
        <v>40</v>
      </c>
      <c r="F119" s="278">
        <v>78155</v>
      </c>
      <c r="G119" s="70" t="s">
        <v>2658</v>
      </c>
      <c r="H119" s="70" t="s">
        <v>2659</v>
      </c>
      <c r="I119" s="70"/>
      <c r="J119" s="293">
        <v>500</v>
      </c>
      <c r="K119" s="293">
        <v>500</v>
      </c>
      <c r="L119" s="293"/>
      <c r="M119" s="278" t="s">
        <v>368</v>
      </c>
      <c r="N119" s="278" t="s">
        <v>898</v>
      </c>
      <c r="O119" s="278"/>
      <c r="P119" s="278"/>
      <c r="Q119" s="278">
        <v>0</v>
      </c>
      <c r="R119" s="278"/>
      <c r="S119" s="278">
        <v>2</v>
      </c>
      <c r="T119" s="278">
        <v>2</v>
      </c>
      <c r="U119" s="278"/>
      <c r="V119" s="278">
        <v>2</v>
      </c>
      <c r="W119" s="278"/>
      <c r="X119" s="278">
        <v>2</v>
      </c>
      <c r="Y119" s="191" t="s">
        <v>3003</v>
      </c>
      <c r="Z119" s="70"/>
    </row>
    <row r="120" spans="1:26" ht="24.75" customHeight="1">
      <c r="A120" s="419" t="s">
        <v>362</v>
      </c>
      <c r="B120" s="191" t="s">
        <v>2138</v>
      </c>
      <c r="C120" s="191" t="s">
        <v>2139</v>
      </c>
      <c r="D120" s="70" t="s">
        <v>192</v>
      </c>
      <c r="E120" s="70" t="s">
        <v>40</v>
      </c>
      <c r="F120" s="278">
        <v>78006</v>
      </c>
      <c r="G120" s="70" t="s">
        <v>2945</v>
      </c>
      <c r="H120" s="70" t="s">
        <v>2141</v>
      </c>
      <c r="I120" s="70"/>
      <c r="J120" s="293"/>
      <c r="K120" s="293">
        <v>500</v>
      </c>
      <c r="L120" s="293"/>
      <c r="M120" s="278" t="s">
        <v>368</v>
      </c>
      <c r="N120" s="278" t="s">
        <v>898</v>
      </c>
      <c r="O120" s="278"/>
      <c r="P120" s="278"/>
      <c r="Q120" s="278">
        <v>0</v>
      </c>
      <c r="R120" s="278"/>
      <c r="S120" s="278">
        <v>2</v>
      </c>
      <c r="T120" s="278">
        <v>2</v>
      </c>
      <c r="U120" s="278"/>
      <c r="V120" s="278">
        <v>2</v>
      </c>
      <c r="W120" s="278"/>
      <c r="X120" s="278"/>
      <c r="Y120" s="191" t="s">
        <v>2989</v>
      </c>
      <c r="Z120" s="70"/>
    </row>
    <row r="121" spans="1:26" ht="24.75" customHeight="1">
      <c r="A121" s="419" t="s">
        <v>362</v>
      </c>
      <c r="B121" s="191" t="s">
        <v>2278</v>
      </c>
      <c r="C121" s="191" t="s">
        <v>2279</v>
      </c>
      <c r="D121" s="70" t="s">
        <v>37</v>
      </c>
      <c r="E121" s="70" t="s">
        <v>40</v>
      </c>
      <c r="F121" s="278">
        <v>78248</v>
      </c>
      <c r="G121" s="70" t="s">
        <v>2280</v>
      </c>
      <c r="H121" s="70" t="s">
        <v>2281</v>
      </c>
      <c r="I121" s="70"/>
      <c r="J121" s="293">
        <v>300</v>
      </c>
      <c r="K121" s="293">
        <v>300</v>
      </c>
      <c r="L121" s="293"/>
      <c r="M121" s="278" t="s">
        <v>363</v>
      </c>
      <c r="N121" s="278" t="s">
        <v>901</v>
      </c>
      <c r="O121" s="278"/>
      <c r="P121" s="278"/>
      <c r="Q121" s="278">
        <v>0</v>
      </c>
      <c r="R121" s="278"/>
      <c r="S121" s="278">
        <v>1</v>
      </c>
      <c r="T121" s="278">
        <v>0</v>
      </c>
      <c r="U121" s="278"/>
      <c r="V121" s="278">
        <v>2</v>
      </c>
      <c r="W121" s="278"/>
      <c r="X121" s="278">
        <v>2</v>
      </c>
      <c r="Y121" s="191" t="s">
        <v>3004</v>
      </c>
      <c r="Z121" s="70"/>
    </row>
    <row r="122" spans="1:26" ht="14.25" customHeight="1">
      <c r="A122" s="419" t="s">
        <v>2531</v>
      </c>
      <c r="B122" s="191" t="s">
        <v>2122</v>
      </c>
      <c r="C122" s="191" t="s">
        <v>2123</v>
      </c>
      <c r="D122" s="70" t="s">
        <v>216</v>
      </c>
      <c r="E122" s="70" t="s">
        <v>40</v>
      </c>
      <c r="F122" s="278">
        <v>75551</v>
      </c>
      <c r="G122" s="70"/>
      <c r="H122" s="70"/>
      <c r="I122" s="70"/>
      <c r="J122" s="293"/>
      <c r="K122" s="293"/>
      <c r="L122" s="293">
        <v>1080</v>
      </c>
      <c r="M122" s="70" t="s">
        <v>373</v>
      </c>
      <c r="N122" s="70" t="s">
        <v>897</v>
      </c>
      <c r="O122" s="278"/>
      <c r="P122" s="70"/>
      <c r="Q122" s="278">
        <v>0</v>
      </c>
      <c r="R122" s="278"/>
      <c r="S122" s="278">
        <v>2</v>
      </c>
      <c r="T122" s="278">
        <v>2</v>
      </c>
      <c r="U122" s="278"/>
      <c r="V122" s="278">
        <v>4</v>
      </c>
      <c r="W122" s="278"/>
      <c r="X122" s="278"/>
      <c r="Y122" s="191" t="s">
        <v>2989</v>
      </c>
      <c r="Z122" s="70"/>
    </row>
    <row r="123" spans="1:26" ht="14.25" customHeight="1">
      <c r="A123" s="419" t="s">
        <v>2531</v>
      </c>
      <c r="B123" s="191" t="s">
        <v>1147</v>
      </c>
      <c r="C123" s="191" t="s">
        <v>1148</v>
      </c>
      <c r="D123" s="70" t="s">
        <v>199</v>
      </c>
      <c r="E123" s="70" t="s">
        <v>40</v>
      </c>
      <c r="F123" s="278">
        <v>78701</v>
      </c>
      <c r="G123" s="70"/>
      <c r="H123" s="70"/>
      <c r="I123" s="70"/>
      <c r="J123" s="293"/>
      <c r="K123" s="293"/>
      <c r="L123" s="293">
        <v>500</v>
      </c>
      <c r="M123" s="70" t="s">
        <v>368</v>
      </c>
      <c r="N123" s="70" t="s">
        <v>898</v>
      </c>
      <c r="O123" s="278"/>
      <c r="P123" s="70"/>
      <c r="Q123" s="278">
        <v>0</v>
      </c>
      <c r="R123" s="278"/>
      <c r="S123" s="278">
        <v>2</v>
      </c>
      <c r="T123" s="278">
        <v>2</v>
      </c>
      <c r="U123" s="278"/>
      <c r="V123" s="278">
        <v>2</v>
      </c>
      <c r="W123" s="278"/>
      <c r="X123" s="278"/>
      <c r="Y123" s="191" t="s">
        <v>2989</v>
      </c>
      <c r="Z123" s="70"/>
    </row>
    <row r="124" spans="1:26" ht="24.75" customHeight="1">
      <c r="A124" s="420" t="s">
        <v>362</v>
      </c>
      <c r="B124" s="87" t="s">
        <v>1674</v>
      </c>
      <c r="C124" s="87" t="s">
        <v>1675</v>
      </c>
      <c r="D124" s="1" t="s">
        <v>37</v>
      </c>
      <c r="E124" s="1" t="s">
        <v>40</v>
      </c>
      <c r="F124" s="221">
        <v>78232</v>
      </c>
      <c r="J124" s="67">
        <v>300</v>
      </c>
      <c r="K124" s="67">
        <v>300</v>
      </c>
      <c r="L124" s="67"/>
      <c r="M124" s="1" t="s">
        <v>363</v>
      </c>
      <c r="N124" s="1" t="s">
        <v>901</v>
      </c>
      <c r="O124" s="221"/>
      <c r="Q124" s="221">
        <v>0</v>
      </c>
      <c r="R124" s="221"/>
      <c r="S124" s="221">
        <v>1</v>
      </c>
      <c r="T124" s="221">
        <v>0</v>
      </c>
      <c r="U124" s="221"/>
      <c r="V124" s="221">
        <v>2</v>
      </c>
      <c r="W124" s="221"/>
      <c r="X124" s="221">
        <v>2</v>
      </c>
      <c r="Y124" s="191" t="s">
        <v>3003</v>
      </c>
    </row>
    <row r="125" spans="1:26" ht="24.75" customHeight="1">
      <c r="A125" s="421" t="s">
        <v>362</v>
      </c>
      <c r="B125" s="191" t="s">
        <v>2296</v>
      </c>
      <c r="C125" s="191" t="s">
        <v>2297</v>
      </c>
      <c r="D125" s="70" t="s">
        <v>37</v>
      </c>
      <c r="E125" s="70" t="s">
        <v>40</v>
      </c>
      <c r="F125" s="278">
        <v>78223</v>
      </c>
      <c r="G125" s="70"/>
      <c r="H125" s="70"/>
      <c r="I125" s="70"/>
      <c r="J125" s="293">
        <v>450</v>
      </c>
      <c r="K125" s="293">
        <v>450</v>
      </c>
      <c r="L125" s="293"/>
      <c r="M125" s="70" t="s">
        <v>363</v>
      </c>
      <c r="N125" s="70" t="s">
        <v>901</v>
      </c>
      <c r="O125" s="278"/>
      <c r="P125" s="70"/>
      <c r="Q125" s="278">
        <v>0</v>
      </c>
      <c r="R125" s="278"/>
      <c r="S125" s="278">
        <v>1</v>
      </c>
      <c r="T125" s="278">
        <v>0</v>
      </c>
      <c r="U125" s="278"/>
      <c r="V125" s="278">
        <v>2</v>
      </c>
      <c r="W125" s="278"/>
      <c r="X125" s="278">
        <v>2</v>
      </c>
      <c r="Y125" s="191" t="s">
        <v>3003</v>
      </c>
      <c r="Z125" s="70"/>
    </row>
    <row r="126" spans="1:26" ht="24.75" customHeight="1">
      <c r="A126" s="421" t="s">
        <v>362</v>
      </c>
      <c r="B126" s="191" t="s">
        <v>1439</v>
      </c>
      <c r="C126" s="191" t="s">
        <v>1440</v>
      </c>
      <c r="D126" s="70" t="s">
        <v>1441</v>
      </c>
      <c r="E126" s="70" t="s">
        <v>40</v>
      </c>
      <c r="F126" s="278">
        <v>78108</v>
      </c>
      <c r="G126" s="70"/>
      <c r="H126" s="70"/>
      <c r="I126" s="70"/>
      <c r="J126" s="293">
        <v>500</v>
      </c>
      <c r="K126" s="293">
        <v>500</v>
      </c>
      <c r="L126" s="293"/>
      <c r="M126" s="70" t="s">
        <v>368</v>
      </c>
      <c r="N126" s="70" t="s">
        <v>898</v>
      </c>
      <c r="O126" s="278"/>
      <c r="P126" s="70"/>
      <c r="Q126" s="278">
        <v>0</v>
      </c>
      <c r="R126" s="278"/>
      <c r="S126" s="278">
        <v>2</v>
      </c>
      <c r="T126" s="278">
        <v>2</v>
      </c>
      <c r="U126" s="278"/>
      <c r="V126" s="278">
        <v>2</v>
      </c>
      <c r="W126" s="278"/>
      <c r="X126" s="278">
        <v>2</v>
      </c>
      <c r="Y126" s="191" t="s">
        <v>3003</v>
      </c>
      <c r="Z126" s="70"/>
    </row>
    <row r="127" spans="1:26" ht="24.75" customHeight="1">
      <c r="A127" s="421" t="s">
        <v>362</v>
      </c>
      <c r="B127" s="191" t="s">
        <v>227</v>
      </c>
      <c r="C127" s="191" t="s">
        <v>1931</v>
      </c>
      <c r="D127" s="70" t="s">
        <v>229</v>
      </c>
      <c r="E127" s="70" t="s">
        <v>40</v>
      </c>
      <c r="F127" s="278">
        <v>78014</v>
      </c>
      <c r="G127" s="70"/>
      <c r="H127" s="70"/>
      <c r="I127" s="70"/>
      <c r="J127" s="293"/>
      <c r="K127" s="293">
        <v>1000</v>
      </c>
      <c r="L127" s="293"/>
      <c r="M127" s="70" t="s">
        <v>373</v>
      </c>
      <c r="N127" s="70" t="s">
        <v>897</v>
      </c>
      <c r="O127" s="278"/>
      <c r="P127" s="70"/>
      <c r="Q127" s="278">
        <v>0</v>
      </c>
      <c r="R127" s="278"/>
      <c r="S127" s="278">
        <v>2</v>
      </c>
      <c r="T127" s="278">
        <v>2</v>
      </c>
      <c r="U127" s="278"/>
      <c r="V127" s="278">
        <v>4</v>
      </c>
      <c r="W127" s="278"/>
      <c r="X127" s="278">
        <v>2</v>
      </c>
      <c r="Y127" s="191" t="s">
        <v>3003</v>
      </c>
      <c r="Z127" s="70"/>
    </row>
    <row r="128" spans="1:26" ht="24.75" customHeight="1">
      <c r="A128" s="421" t="s">
        <v>362</v>
      </c>
      <c r="B128" s="191" t="s">
        <v>1917</v>
      </c>
      <c r="C128" s="191" t="s">
        <v>1918</v>
      </c>
      <c r="D128" s="70" t="s">
        <v>309</v>
      </c>
      <c r="E128" s="70" t="s">
        <v>40</v>
      </c>
      <c r="F128" s="278">
        <v>78801</v>
      </c>
      <c r="G128" s="70"/>
      <c r="H128" s="70"/>
      <c r="I128" s="70"/>
      <c r="J128" s="293">
        <v>300</v>
      </c>
      <c r="K128" s="293">
        <v>550</v>
      </c>
      <c r="L128" s="293"/>
      <c r="M128" s="70" t="s">
        <v>368</v>
      </c>
      <c r="N128" s="70" t="s">
        <v>898</v>
      </c>
      <c r="O128" s="278"/>
      <c r="P128" s="70"/>
      <c r="Q128" s="278">
        <v>0</v>
      </c>
      <c r="R128" s="278"/>
      <c r="S128" s="278">
        <v>2</v>
      </c>
      <c r="T128" s="278">
        <v>2</v>
      </c>
      <c r="U128" s="278"/>
      <c r="V128" s="278">
        <v>2</v>
      </c>
      <c r="W128" s="278"/>
      <c r="X128" s="278">
        <v>2</v>
      </c>
      <c r="Y128" s="191" t="s">
        <v>3003</v>
      </c>
      <c r="Z128" s="70"/>
    </row>
    <row r="129" spans="1:26" ht="24.75" customHeight="1">
      <c r="A129" s="421" t="s">
        <v>362</v>
      </c>
      <c r="B129" s="191" t="s">
        <v>1970</v>
      </c>
      <c r="C129" s="191" t="s">
        <v>1971</v>
      </c>
      <c r="D129" s="70" t="s">
        <v>234</v>
      </c>
      <c r="E129" s="70" t="s">
        <v>40</v>
      </c>
      <c r="F129" s="278">
        <v>78132</v>
      </c>
      <c r="G129" s="70"/>
      <c r="H129" s="70"/>
      <c r="I129" s="70"/>
      <c r="J129" s="293">
        <v>300</v>
      </c>
      <c r="K129" s="293">
        <v>300</v>
      </c>
      <c r="L129" s="293"/>
      <c r="M129" s="70" t="s">
        <v>363</v>
      </c>
      <c r="N129" s="70" t="s">
        <v>901</v>
      </c>
      <c r="O129" s="278"/>
      <c r="P129" s="70"/>
      <c r="Q129" s="278">
        <v>0</v>
      </c>
      <c r="R129" s="278"/>
      <c r="S129" s="278">
        <v>1</v>
      </c>
      <c r="T129" s="278">
        <v>0</v>
      </c>
      <c r="U129" s="278"/>
      <c r="V129" s="278">
        <v>2</v>
      </c>
      <c r="W129" s="278"/>
      <c r="X129" s="278">
        <v>2</v>
      </c>
      <c r="Y129" s="191" t="s">
        <v>3003</v>
      </c>
      <c r="Z129" s="70"/>
    </row>
    <row r="130" spans="1:26" ht="24.75" customHeight="1">
      <c r="A130" s="421" t="s">
        <v>362</v>
      </c>
      <c r="B130" s="191" t="s">
        <v>2953</v>
      </c>
      <c r="C130" s="191" t="s">
        <v>1786</v>
      </c>
      <c r="D130" s="70" t="s">
        <v>63</v>
      </c>
      <c r="E130" s="70" t="s">
        <v>40</v>
      </c>
      <c r="F130" s="278">
        <v>78154</v>
      </c>
      <c r="G130" s="70"/>
      <c r="H130" s="70"/>
      <c r="I130" s="70"/>
      <c r="J130" s="293">
        <v>300</v>
      </c>
      <c r="K130" s="293">
        <v>300</v>
      </c>
      <c r="L130" s="293"/>
      <c r="M130" s="70" t="s">
        <v>363</v>
      </c>
      <c r="N130" s="70" t="s">
        <v>901</v>
      </c>
      <c r="O130" s="278"/>
      <c r="P130" s="70"/>
      <c r="Q130" s="278">
        <v>0</v>
      </c>
      <c r="R130" s="278"/>
      <c r="S130" s="278">
        <v>1</v>
      </c>
      <c r="T130" s="278">
        <v>0</v>
      </c>
      <c r="U130" s="278"/>
      <c r="V130" s="278">
        <v>2</v>
      </c>
      <c r="W130" s="278"/>
      <c r="X130" s="278">
        <v>2</v>
      </c>
      <c r="Y130" s="191" t="s">
        <v>3003</v>
      </c>
      <c r="Z130" s="70"/>
    </row>
    <row r="131" spans="1:26" ht="24.75" customHeight="1">
      <c r="A131" s="421" t="s">
        <v>2531</v>
      </c>
      <c r="B131" s="191" t="s">
        <v>1475</v>
      </c>
      <c r="C131" s="191" t="s">
        <v>1476</v>
      </c>
      <c r="D131" s="70" t="s">
        <v>63</v>
      </c>
      <c r="E131" s="70" t="s">
        <v>40</v>
      </c>
      <c r="F131" s="278">
        <v>78154</v>
      </c>
      <c r="G131" s="70"/>
      <c r="H131" s="70"/>
      <c r="I131" s="70"/>
      <c r="J131" s="293"/>
      <c r="K131" s="293"/>
      <c r="L131" s="293">
        <v>531</v>
      </c>
      <c r="M131" s="70" t="s">
        <v>368</v>
      </c>
      <c r="N131" s="70" t="s">
        <v>898</v>
      </c>
      <c r="O131" s="278"/>
      <c r="P131" s="70"/>
      <c r="Q131" s="278">
        <v>0</v>
      </c>
      <c r="R131" s="278"/>
      <c r="S131" s="278">
        <v>2</v>
      </c>
      <c r="T131" s="278">
        <v>2</v>
      </c>
      <c r="U131" s="278"/>
      <c r="V131" s="278">
        <v>2</v>
      </c>
      <c r="W131" s="278"/>
      <c r="X131" s="278"/>
      <c r="Y131" s="191" t="s">
        <v>2989</v>
      </c>
      <c r="Z131" s="70"/>
    </row>
    <row r="132" spans="1:26" ht="24.75" customHeight="1">
      <c r="A132" s="421" t="s">
        <v>2531</v>
      </c>
      <c r="B132" s="191" t="s">
        <v>1600</v>
      </c>
      <c r="C132" s="191" t="s">
        <v>1601</v>
      </c>
      <c r="D132" s="70" t="s">
        <v>37</v>
      </c>
      <c r="E132" s="70" t="s">
        <v>40</v>
      </c>
      <c r="F132" s="278">
        <v>78216</v>
      </c>
      <c r="G132" s="70"/>
      <c r="H132" s="70"/>
      <c r="I132" s="70"/>
      <c r="J132" s="293"/>
      <c r="K132" s="293"/>
      <c r="L132" s="293">
        <v>800</v>
      </c>
      <c r="M132" s="70" t="s">
        <v>368</v>
      </c>
      <c r="N132" s="70" t="s">
        <v>898</v>
      </c>
      <c r="O132" s="278"/>
      <c r="P132" s="70"/>
      <c r="Q132" s="278">
        <v>0</v>
      </c>
      <c r="R132" s="278"/>
      <c r="S132" s="278">
        <v>2</v>
      </c>
      <c r="T132" s="278">
        <v>2</v>
      </c>
      <c r="U132" s="278"/>
      <c r="V132" s="278">
        <v>2</v>
      </c>
      <c r="W132" s="278"/>
      <c r="X132" s="278"/>
      <c r="Y132" s="191" t="s">
        <v>2989</v>
      </c>
      <c r="Z132" s="70"/>
    </row>
    <row r="133" spans="1:26" ht="24.75" customHeight="1">
      <c r="A133" s="422" t="s">
        <v>362</v>
      </c>
      <c r="B133" s="191" t="s">
        <v>2639</v>
      </c>
      <c r="C133" s="191" t="s">
        <v>1980</v>
      </c>
      <c r="D133" s="70" t="s">
        <v>1981</v>
      </c>
      <c r="E133" s="70" t="s">
        <v>40</v>
      </c>
      <c r="F133" s="278">
        <v>78002</v>
      </c>
      <c r="G133" s="70" t="s">
        <v>1982</v>
      </c>
      <c r="H133" s="70" t="s">
        <v>1983</v>
      </c>
      <c r="I133" s="70"/>
      <c r="J133" s="293">
        <v>300</v>
      </c>
      <c r="K133" s="293">
        <v>300</v>
      </c>
      <c r="L133" s="293"/>
      <c r="M133" s="70" t="s">
        <v>363</v>
      </c>
      <c r="N133" s="70" t="s">
        <v>901</v>
      </c>
      <c r="O133" s="278"/>
      <c r="P133" s="70"/>
      <c r="Q133" s="278">
        <v>0</v>
      </c>
      <c r="R133" s="278"/>
      <c r="S133" s="278">
        <v>2</v>
      </c>
      <c r="T133" s="278">
        <v>0</v>
      </c>
      <c r="U133" s="278"/>
      <c r="V133" s="278">
        <v>2</v>
      </c>
      <c r="W133" s="278"/>
      <c r="X133" s="278">
        <v>2</v>
      </c>
      <c r="Y133" s="191" t="s">
        <v>3002</v>
      </c>
      <c r="Z133" s="70"/>
    </row>
    <row r="134" spans="1:26" ht="24.75" customHeight="1">
      <c r="A134" s="422" t="s">
        <v>362</v>
      </c>
      <c r="B134" s="191" t="s">
        <v>1836</v>
      </c>
      <c r="C134" s="191" t="s">
        <v>1837</v>
      </c>
      <c r="D134" s="70" t="s">
        <v>232</v>
      </c>
      <c r="E134" s="70" t="s">
        <v>40</v>
      </c>
      <c r="F134" s="278">
        <v>78009</v>
      </c>
      <c r="G134" s="70" t="s">
        <v>1838</v>
      </c>
      <c r="H134" s="70" t="s">
        <v>1839</v>
      </c>
      <c r="I134" s="70"/>
      <c r="J134" s="293">
        <v>300</v>
      </c>
      <c r="K134" s="293">
        <v>300</v>
      </c>
      <c r="L134" s="293"/>
      <c r="M134" s="70" t="s">
        <v>363</v>
      </c>
      <c r="N134" s="70" t="s">
        <v>901</v>
      </c>
      <c r="O134" s="278"/>
      <c r="P134" s="70"/>
      <c r="Q134" s="278">
        <v>0</v>
      </c>
      <c r="R134" s="278"/>
      <c r="S134" s="278">
        <v>2</v>
      </c>
      <c r="T134" s="278">
        <v>0</v>
      </c>
      <c r="U134" s="278"/>
      <c r="V134" s="278">
        <v>2</v>
      </c>
      <c r="W134" s="278"/>
      <c r="X134" s="278">
        <v>2</v>
      </c>
      <c r="Y134" s="191" t="s">
        <v>3002</v>
      </c>
      <c r="Z134" s="70"/>
    </row>
    <row r="135" spans="1:26" ht="24.75" customHeight="1">
      <c r="A135" s="422" t="s">
        <v>2529</v>
      </c>
      <c r="B135" s="191" t="s">
        <v>2641</v>
      </c>
      <c r="C135" s="191" t="s">
        <v>1634</v>
      </c>
      <c r="D135" s="70" t="s">
        <v>232</v>
      </c>
      <c r="E135" s="70" t="s">
        <v>40</v>
      </c>
      <c r="F135" s="278">
        <v>78009</v>
      </c>
      <c r="G135" s="70" t="s">
        <v>1635</v>
      </c>
      <c r="H135" s="70" t="s">
        <v>2642</v>
      </c>
      <c r="I135" s="70"/>
      <c r="J135" s="293">
        <v>300</v>
      </c>
      <c r="K135" s="293">
        <v>300</v>
      </c>
      <c r="L135" s="293"/>
      <c r="M135" s="70" t="s">
        <v>363</v>
      </c>
      <c r="N135" s="70" t="s">
        <v>901</v>
      </c>
      <c r="O135" s="278"/>
      <c r="P135" s="70"/>
      <c r="Q135" s="278">
        <v>0</v>
      </c>
      <c r="R135" s="278"/>
      <c r="S135" s="278">
        <v>2</v>
      </c>
      <c r="T135" s="278">
        <v>0</v>
      </c>
      <c r="U135" s="278"/>
      <c r="V135" s="278">
        <v>2</v>
      </c>
      <c r="W135" s="278"/>
      <c r="X135" s="278">
        <v>2</v>
      </c>
      <c r="Y135" s="191" t="s">
        <v>3002</v>
      </c>
      <c r="Z135" s="70"/>
    </row>
    <row r="136" spans="1:26" ht="24.75" customHeight="1">
      <c r="A136" s="422" t="s">
        <v>362</v>
      </c>
      <c r="B136" s="191" t="s">
        <v>195</v>
      </c>
      <c r="C136" s="191" t="s">
        <v>2643</v>
      </c>
      <c r="D136" s="70" t="s">
        <v>37</v>
      </c>
      <c r="E136" s="70" t="s">
        <v>40</v>
      </c>
      <c r="F136" s="278">
        <v>78252</v>
      </c>
      <c r="G136" s="70" t="s">
        <v>2644</v>
      </c>
      <c r="H136" s="70"/>
      <c r="I136" s="70"/>
      <c r="J136" s="293">
        <v>300</v>
      </c>
      <c r="K136" s="293">
        <v>300</v>
      </c>
      <c r="L136" s="293"/>
      <c r="M136" s="70" t="s">
        <v>363</v>
      </c>
      <c r="N136" s="70" t="s">
        <v>901</v>
      </c>
      <c r="O136" s="278"/>
      <c r="P136" s="70"/>
      <c r="Q136" s="278">
        <v>0</v>
      </c>
      <c r="R136" s="278"/>
      <c r="S136" s="278">
        <v>2</v>
      </c>
      <c r="T136" s="278">
        <v>0</v>
      </c>
      <c r="U136" s="278"/>
      <c r="V136" s="278">
        <v>2</v>
      </c>
      <c r="W136" s="278"/>
      <c r="X136" s="278">
        <v>2</v>
      </c>
      <c r="Y136" s="191" t="s">
        <v>3002</v>
      </c>
      <c r="Z136" s="70"/>
    </row>
    <row r="137" spans="1:26" ht="24.75" customHeight="1">
      <c r="A137" s="422" t="s">
        <v>362</v>
      </c>
      <c r="B137" s="191" t="s">
        <v>1588</v>
      </c>
      <c r="C137" s="191" t="s">
        <v>1589</v>
      </c>
      <c r="D137" s="70" t="s">
        <v>1586</v>
      </c>
      <c r="E137" s="70" t="s">
        <v>40</v>
      </c>
      <c r="F137" s="278">
        <v>78109</v>
      </c>
      <c r="G137" s="70" t="s">
        <v>1590</v>
      </c>
      <c r="H137" s="70" t="s">
        <v>1591</v>
      </c>
      <c r="I137" s="70"/>
      <c r="J137" s="293">
        <v>300</v>
      </c>
      <c r="K137" s="293">
        <v>300</v>
      </c>
      <c r="L137" s="293"/>
      <c r="M137" s="70" t="s">
        <v>363</v>
      </c>
      <c r="N137" s="70" t="s">
        <v>901</v>
      </c>
      <c r="O137" s="278"/>
      <c r="P137" s="70"/>
      <c r="Q137" s="278">
        <v>0</v>
      </c>
      <c r="R137" s="278"/>
      <c r="S137" s="278">
        <v>2</v>
      </c>
      <c r="T137" s="278">
        <v>0</v>
      </c>
      <c r="U137" s="278"/>
      <c r="V137" s="278">
        <v>2</v>
      </c>
      <c r="W137" s="278"/>
      <c r="X137" s="278">
        <v>2</v>
      </c>
      <c r="Y137" s="191" t="s">
        <v>3002</v>
      </c>
      <c r="Z137" s="70"/>
    </row>
    <row r="138" spans="1:26" ht="24.75" customHeight="1">
      <c r="A138" s="422" t="s">
        <v>2529</v>
      </c>
      <c r="B138" s="191" t="s">
        <v>3005</v>
      </c>
      <c r="C138" s="191" t="s">
        <v>2014</v>
      </c>
      <c r="D138" s="70" t="s">
        <v>37</v>
      </c>
      <c r="E138" s="70" t="s">
        <v>40</v>
      </c>
      <c r="F138" s="278">
        <v>78245</v>
      </c>
      <c r="G138" s="70" t="s">
        <v>2646</v>
      </c>
      <c r="H138" s="70"/>
      <c r="I138" s="70"/>
      <c r="J138" s="293">
        <v>300</v>
      </c>
      <c r="K138" s="293">
        <v>300</v>
      </c>
      <c r="L138" s="293"/>
      <c r="M138" s="70" t="s">
        <v>363</v>
      </c>
      <c r="N138" s="70" t="s">
        <v>901</v>
      </c>
      <c r="O138" s="278"/>
      <c r="P138" s="70"/>
      <c r="Q138" s="278">
        <v>0</v>
      </c>
      <c r="R138" s="278"/>
      <c r="S138" s="278">
        <v>2</v>
      </c>
      <c r="T138" s="278">
        <v>0</v>
      </c>
      <c r="U138" s="278"/>
      <c r="V138" s="278">
        <v>2</v>
      </c>
      <c r="W138" s="278"/>
      <c r="X138" s="278">
        <v>2</v>
      </c>
      <c r="Y138" s="191" t="s">
        <v>3002</v>
      </c>
      <c r="Z138" s="70"/>
    </row>
    <row r="139" spans="1:26" ht="24.75" customHeight="1">
      <c r="A139" s="422" t="s">
        <v>362</v>
      </c>
      <c r="B139" s="191" t="s">
        <v>2296</v>
      </c>
      <c r="C139" s="191" t="s">
        <v>2297</v>
      </c>
      <c r="D139" s="70" t="s">
        <v>37</v>
      </c>
      <c r="E139" s="70" t="s">
        <v>40</v>
      </c>
      <c r="F139" s="278">
        <v>78223</v>
      </c>
      <c r="G139" s="70"/>
      <c r="H139" s="70"/>
      <c r="I139" s="70"/>
      <c r="J139" s="293">
        <v>500</v>
      </c>
      <c r="K139" s="293">
        <v>500</v>
      </c>
      <c r="L139" s="293"/>
      <c r="M139" s="70" t="s">
        <v>368</v>
      </c>
      <c r="N139" s="70" t="s">
        <v>898</v>
      </c>
      <c r="O139" s="278"/>
      <c r="P139" s="70"/>
      <c r="Q139" s="278">
        <v>0</v>
      </c>
      <c r="R139" s="278"/>
      <c r="S139" s="278">
        <v>2</v>
      </c>
      <c r="T139" s="278">
        <v>2</v>
      </c>
      <c r="U139" s="278"/>
      <c r="V139" s="278">
        <v>2</v>
      </c>
      <c r="W139" s="278"/>
      <c r="X139" s="278">
        <v>4</v>
      </c>
      <c r="Y139" s="191" t="s">
        <v>3003</v>
      </c>
      <c r="Z139" s="70"/>
    </row>
    <row r="140" spans="1:26" ht="24.75" customHeight="1">
      <c r="A140" s="422" t="s">
        <v>2529</v>
      </c>
      <c r="B140" s="191" t="s">
        <v>3005</v>
      </c>
      <c r="C140" s="191" t="s">
        <v>2014</v>
      </c>
      <c r="D140" s="70" t="s">
        <v>37</v>
      </c>
      <c r="E140" s="70" t="s">
        <v>40</v>
      </c>
      <c r="F140" s="278">
        <v>78245</v>
      </c>
      <c r="G140" s="70" t="s">
        <v>2646</v>
      </c>
      <c r="H140" s="70"/>
      <c r="I140" s="70"/>
      <c r="J140" s="293">
        <v>300</v>
      </c>
      <c r="K140" s="293">
        <v>300</v>
      </c>
      <c r="L140" s="293"/>
      <c r="M140" s="70" t="s">
        <v>363</v>
      </c>
      <c r="N140" s="70" t="s">
        <v>901</v>
      </c>
      <c r="O140" s="278"/>
      <c r="P140" s="70"/>
      <c r="Q140" s="278">
        <v>0</v>
      </c>
      <c r="R140" s="278"/>
      <c r="S140" s="278">
        <v>2</v>
      </c>
      <c r="T140" s="278">
        <v>0</v>
      </c>
      <c r="U140" s="278"/>
      <c r="V140" s="278">
        <v>2</v>
      </c>
      <c r="W140" s="278"/>
      <c r="X140" s="278">
        <v>2</v>
      </c>
      <c r="Y140" s="191" t="s">
        <v>3002</v>
      </c>
      <c r="Z140" s="70"/>
    </row>
    <row r="141" spans="1:26" ht="24.75" customHeight="1">
      <c r="A141" s="422" t="s">
        <v>2529</v>
      </c>
      <c r="B141" s="191" t="s">
        <v>2307</v>
      </c>
      <c r="C141" s="191" t="s">
        <v>2308</v>
      </c>
      <c r="D141" s="70" t="s">
        <v>48</v>
      </c>
      <c r="E141" s="70" t="s">
        <v>40</v>
      </c>
      <c r="F141" s="278">
        <v>78023</v>
      </c>
      <c r="G141" s="70" t="s">
        <v>2313</v>
      </c>
      <c r="H141" s="70" t="s">
        <v>2651</v>
      </c>
      <c r="I141" s="70"/>
      <c r="J141" s="293">
        <v>1500</v>
      </c>
      <c r="K141" s="293">
        <v>1500</v>
      </c>
      <c r="L141" s="293"/>
      <c r="M141" s="70" t="s">
        <v>373</v>
      </c>
      <c r="N141" s="70" t="s">
        <v>897</v>
      </c>
      <c r="O141" s="278"/>
      <c r="P141" s="70"/>
      <c r="Q141" s="278">
        <v>0</v>
      </c>
      <c r="R141" s="278"/>
      <c r="S141" s="278">
        <v>2</v>
      </c>
      <c r="T141" s="278">
        <v>2</v>
      </c>
      <c r="U141" s="278"/>
      <c r="V141" s="278">
        <v>4</v>
      </c>
      <c r="W141" s="278"/>
      <c r="X141" s="278">
        <v>4</v>
      </c>
      <c r="Y141" s="191" t="s">
        <v>3003</v>
      </c>
      <c r="Z141" s="70"/>
    </row>
    <row r="142" spans="1:26" ht="24.75" customHeight="1">
      <c r="A142" s="422" t="s">
        <v>2529</v>
      </c>
      <c r="B142" s="191" t="s">
        <v>1734</v>
      </c>
      <c r="C142" s="191" t="s">
        <v>1735</v>
      </c>
      <c r="D142" s="70" t="s">
        <v>37</v>
      </c>
      <c r="E142" s="70" t="s">
        <v>40</v>
      </c>
      <c r="F142" s="278">
        <v>78230</v>
      </c>
      <c r="G142" s="70" t="s">
        <v>1736</v>
      </c>
      <c r="H142" s="70" t="s">
        <v>1737</v>
      </c>
      <c r="I142" s="70"/>
      <c r="J142" s="293">
        <v>300</v>
      </c>
      <c r="K142" s="293">
        <v>300</v>
      </c>
      <c r="L142" s="293"/>
      <c r="M142" s="70" t="s">
        <v>363</v>
      </c>
      <c r="N142" s="70" t="s">
        <v>901</v>
      </c>
      <c r="O142" s="278"/>
      <c r="P142" s="70"/>
      <c r="Q142" s="278">
        <v>0</v>
      </c>
      <c r="R142" s="278"/>
      <c r="S142" s="278">
        <v>2</v>
      </c>
      <c r="T142" s="278">
        <v>0</v>
      </c>
      <c r="U142" s="278"/>
      <c r="V142" s="278">
        <v>2</v>
      </c>
      <c r="W142" s="278"/>
      <c r="X142" s="278">
        <v>2</v>
      </c>
      <c r="Y142" s="191" t="s">
        <v>3002</v>
      </c>
      <c r="Z142" s="70"/>
    </row>
    <row r="143" spans="1:26" ht="24.75" customHeight="1">
      <c r="A143" s="422" t="s">
        <v>2529</v>
      </c>
      <c r="B143" s="191" t="s">
        <v>1166</v>
      </c>
      <c r="C143" s="191" t="s">
        <v>1167</v>
      </c>
      <c r="D143" s="70" t="s">
        <v>37</v>
      </c>
      <c r="E143" s="70" t="s">
        <v>40</v>
      </c>
      <c r="F143" s="278">
        <v>78218</v>
      </c>
      <c r="G143" s="70" t="s">
        <v>750</v>
      </c>
      <c r="H143" s="70" t="s">
        <v>507</v>
      </c>
      <c r="I143" s="70"/>
      <c r="J143" s="293">
        <v>300</v>
      </c>
      <c r="K143" s="293">
        <v>300</v>
      </c>
      <c r="L143" s="293"/>
      <c r="M143" s="70" t="s">
        <v>363</v>
      </c>
      <c r="N143" s="70" t="s">
        <v>901</v>
      </c>
      <c r="O143" s="278"/>
      <c r="P143" s="70"/>
      <c r="Q143" s="278">
        <v>0</v>
      </c>
      <c r="R143" s="278"/>
      <c r="S143" s="278">
        <v>2</v>
      </c>
      <c r="T143" s="278">
        <v>0</v>
      </c>
      <c r="U143" s="278"/>
      <c r="V143" s="278">
        <v>2</v>
      </c>
      <c r="W143" s="278"/>
      <c r="X143" s="278">
        <v>2</v>
      </c>
      <c r="Y143" s="191" t="s">
        <v>3002</v>
      </c>
      <c r="Z143" s="70"/>
    </row>
    <row r="144" spans="1:26" ht="24.75" customHeight="1">
      <c r="A144" s="422" t="s">
        <v>2529</v>
      </c>
      <c r="B144" s="191" t="s">
        <v>3006</v>
      </c>
      <c r="C144" s="191" t="s">
        <v>2675</v>
      </c>
      <c r="D144" s="70" t="s">
        <v>1441</v>
      </c>
      <c r="E144" s="70" t="s">
        <v>40</v>
      </c>
      <c r="F144" s="278">
        <v>78108</v>
      </c>
      <c r="G144" s="70" t="s">
        <v>2097</v>
      </c>
      <c r="H144" s="70" t="s">
        <v>2098</v>
      </c>
      <c r="I144" s="70"/>
      <c r="J144" s="293">
        <v>300</v>
      </c>
      <c r="K144" s="293">
        <v>300</v>
      </c>
      <c r="L144" s="293"/>
      <c r="M144" s="70" t="s">
        <v>363</v>
      </c>
      <c r="N144" s="70" t="s">
        <v>901</v>
      </c>
      <c r="O144" s="278"/>
      <c r="P144" s="70"/>
      <c r="Q144" s="278">
        <v>0</v>
      </c>
      <c r="R144" s="278"/>
      <c r="S144" s="278">
        <v>2</v>
      </c>
      <c r="T144" s="278">
        <v>0</v>
      </c>
      <c r="U144" s="278"/>
      <c r="V144" s="278">
        <v>2</v>
      </c>
      <c r="W144" s="278"/>
      <c r="X144" s="278">
        <v>2</v>
      </c>
      <c r="Y144" s="191" t="s">
        <v>3002</v>
      </c>
      <c r="Z144" s="70"/>
    </row>
    <row r="145" spans="1:26" ht="24.75" customHeight="1">
      <c r="A145" s="423" t="s">
        <v>362</v>
      </c>
      <c r="B145" s="191" t="s">
        <v>3007</v>
      </c>
      <c r="C145" s="191" t="s">
        <v>2061</v>
      </c>
      <c r="D145" s="70" t="s">
        <v>192</v>
      </c>
      <c r="E145" s="70" t="s">
        <v>40</v>
      </c>
      <c r="F145" s="278">
        <v>78006</v>
      </c>
      <c r="G145" s="70"/>
      <c r="H145" s="70"/>
      <c r="I145" s="293"/>
      <c r="J145" s="293">
        <v>300</v>
      </c>
      <c r="K145" s="293">
        <v>300</v>
      </c>
      <c r="L145" s="293"/>
      <c r="M145" s="70" t="s">
        <v>373</v>
      </c>
      <c r="N145" s="70" t="s">
        <v>897</v>
      </c>
      <c r="O145" s="278"/>
      <c r="P145" s="70"/>
      <c r="Q145" s="278"/>
      <c r="R145" s="278"/>
      <c r="S145" s="278">
        <v>2</v>
      </c>
      <c r="T145" s="278">
        <v>1</v>
      </c>
      <c r="U145" s="278"/>
      <c r="V145" s="278">
        <v>2</v>
      </c>
      <c r="W145" s="278"/>
      <c r="X145" s="278">
        <v>2</v>
      </c>
      <c r="Y145" s="191" t="s">
        <v>3002</v>
      </c>
      <c r="Z145" s="70"/>
    </row>
    <row r="146" spans="1:26" ht="24.75" customHeight="1">
      <c r="A146" s="423" t="s">
        <v>362</v>
      </c>
      <c r="B146" s="191" t="s">
        <v>2002</v>
      </c>
      <c r="C146" s="191" t="s">
        <v>2003</v>
      </c>
      <c r="D146" s="70" t="s">
        <v>37</v>
      </c>
      <c r="E146" s="70" t="s">
        <v>40</v>
      </c>
      <c r="F146" s="278">
        <v>78217</v>
      </c>
      <c r="G146" s="70"/>
      <c r="H146" s="70"/>
      <c r="I146" s="293">
        <v>1500</v>
      </c>
      <c r="J146" s="293"/>
      <c r="K146" s="293">
        <v>1500</v>
      </c>
      <c r="L146" s="293"/>
      <c r="M146" s="70" t="s">
        <v>373</v>
      </c>
      <c r="N146" s="70" t="s">
        <v>897</v>
      </c>
      <c r="O146" s="278"/>
      <c r="P146" s="70"/>
      <c r="Q146" s="278"/>
      <c r="R146" s="278"/>
      <c r="S146" s="278">
        <v>10</v>
      </c>
      <c r="T146" s="278">
        <v>10</v>
      </c>
      <c r="U146" s="278"/>
      <c r="V146" s="278">
        <v>6</v>
      </c>
      <c r="W146" s="278"/>
      <c r="X146" s="278"/>
      <c r="Y146" s="191" t="s">
        <v>3008</v>
      </c>
      <c r="Z146" s="70"/>
    </row>
    <row r="147" spans="1:26" ht="24.75" customHeight="1">
      <c r="A147" s="423" t="s">
        <v>2529</v>
      </c>
      <c r="B147" s="191" t="s">
        <v>2153</v>
      </c>
      <c r="C147" s="191" t="s">
        <v>2154</v>
      </c>
      <c r="D147" s="70" t="s">
        <v>37</v>
      </c>
      <c r="E147" s="70" t="s">
        <v>40</v>
      </c>
      <c r="F147" s="278">
        <v>78259</v>
      </c>
      <c r="G147" s="70"/>
      <c r="H147" s="70"/>
      <c r="I147" s="293">
        <v>1000</v>
      </c>
      <c r="J147" s="293"/>
      <c r="K147" s="293">
        <v>1000</v>
      </c>
      <c r="L147" s="293"/>
      <c r="M147" s="70" t="s">
        <v>373</v>
      </c>
      <c r="N147" s="70" t="s">
        <v>897</v>
      </c>
      <c r="O147" s="278"/>
      <c r="P147" s="70"/>
      <c r="Q147" s="278"/>
      <c r="R147" s="278"/>
      <c r="S147" s="278">
        <v>2</v>
      </c>
      <c r="T147" s="278">
        <v>2</v>
      </c>
      <c r="U147" s="278"/>
      <c r="V147" s="278">
        <v>4</v>
      </c>
      <c r="W147" s="278"/>
      <c r="X147" s="278"/>
      <c r="Y147" s="191" t="s">
        <v>2991</v>
      </c>
      <c r="Z147" s="70"/>
    </row>
    <row r="148" spans="1:26" ht="24.75" customHeight="1">
      <c r="A148" s="423" t="s">
        <v>2529</v>
      </c>
      <c r="B148" s="191" t="s">
        <v>2960</v>
      </c>
      <c r="C148" s="191" t="s">
        <v>279</v>
      </c>
      <c r="D148" s="70" t="s">
        <v>37</v>
      </c>
      <c r="E148" s="70" t="s">
        <v>40</v>
      </c>
      <c r="F148" s="278">
        <v>78216</v>
      </c>
      <c r="G148" s="70"/>
      <c r="H148" s="70"/>
      <c r="I148" s="293">
        <v>1000</v>
      </c>
      <c r="J148" s="293"/>
      <c r="K148" s="293">
        <v>1000</v>
      </c>
      <c r="L148" s="293"/>
      <c r="M148" s="70"/>
      <c r="N148" s="70"/>
      <c r="O148" s="278"/>
      <c r="P148" s="70"/>
      <c r="Q148" s="278"/>
      <c r="R148" s="278"/>
      <c r="S148" s="278">
        <v>2</v>
      </c>
      <c r="T148" s="278">
        <v>2</v>
      </c>
      <c r="U148" s="278"/>
      <c r="V148" s="278">
        <v>4</v>
      </c>
      <c r="W148" s="278"/>
      <c r="X148" s="278"/>
      <c r="Y148" s="191" t="s">
        <v>2991</v>
      </c>
      <c r="Z148" s="70"/>
    </row>
    <row r="149" spans="1:26" ht="24.75" customHeight="1">
      <c r="A149" s="423" t="s">
        <v>3009</v>
      </c>
      <c r="B149" s="191" t="s">
        <v>2217</v>
      </c>
      <c r="C149" s="191" t="s">
        <v>201</v>
      </c>
      <c r="D149" s="70" t="s">
        <v>37</v>
      </c>
      <c r="E149" s="70" t="s">
        <v>40</v>
      </c>
      <c r="F149" s="278">
        <v>78219</v>
      </c>
      <c r="G149" s="70"/>
      <c r="H149" s="70"/>
      <c r="I149" s="70"/>
      <c r="J149" s="293"/>
      <c r="K149" s="293" t="s">
        <v>3010</v>
      </c>
      <c r="L149" s="293"/>
      <c r="M149" s="70"/>
      <c r="N149" s="70"/>
      <c r="O149" s="278"/>
      <c r="P149" s="70"/>
      <c r="Q149" s="278"/>
      <c r="R149" s="278"/>
      <c r="S149" s="278">
        <v>4</v>
      </c>
      <c r="T149" s="278"/>
      <c r="U149" s="278"/>
      <c r="V149" s="278"/>
      <c r="W149" s="278"/>
      <c r="X149" s="278"/>
      <c r="Y149" s="191" t="s">
        <v>2989</v>
      </c>
      <c r="Z149" s="70"/>
    </row>
    <row r="150" spans="1:26" ht="24.75" customHeight="1">
      <c r="A150" s="423" t="s">
        <v>3009</v>
      </c>
      <c r="B150" s="191" t="s">
        <v>2083</v>
      </c>
      <c r="C150" s="191" t="s">
        <v>2084</v>
      </c>
      <c r="D150" s="70" t="s">
        <v>2085</v>
      </c>
      <c r="E150" s="70" t="s">
        <v>40</v>
      </c>
      <c r="F150" s="278">
        <v>77341</v>
      </c>
      <c r="G150" s="70"/>
      <c r="H150" s="70"/>
      <c r="I150" s="70"/>
      <c r="J150" s="293"/>
      <c r="K150" s="293" t="s">
        <v>3010</v>
      </c>
      <c r="L150" s="293"/>
      <c r="M150" s="70"/>
      <c r="N150" s="70"/>
      <c r="O150" s="278"/>
      <c r="P150" s="70"/>
      <c r="Q150" s="278"/>
      <c r="R150" s="278"/>
      <c r="S150" s="278">
        <v>2</v>
      </c>
      <c r="T150" s="278"/>
      <c r="U150" s="278"/>
      <c r="V150" s="278"/>
      <c r="W150" s="278"/>
      <c r="X150" s="278"/>
      <c r="Y150" s="191" t="s">
        <v>3011</v>
      </c>
      <c r="Z150" s="70"/>
    </row>
    <row r="151" spans="1:26" ht="24.75" customHeight="1">
      <c r="A151" s="423" t="s">
        <v>3009</v>
      </c>
      <c r="B151" s="191" t="s">
        <v>1005</v>
      </c>
      <c r="C151" s="191" t="s">
        <v>73</v>
      </c>
      <c r="D151" s="70" t="s">
        <v>37</v>
      </c>
      <c r="E151" s="70" t="s">
        <v>40</v>
      </c>
      <c r="F151" s="278">
        <v>78217</v>
      </c>
      <c r="G151" s="70"/>
      <c r="H151" s="70"/>
      <c r="I151" s="70"/>
      <c r="J151" s="293"/>
      <c r="K151" s="293" t="s">
        <v>3010</v>
      </c>
      <c r="L151" s="293"/>
      <c r="M151" s="70"/>
      <c r="N151" s="70"/>
      <c r="O151" s="278"/>
      <c r="P151" s="70"/>
      <c r="Q151" s="278"/>
      <c r="R151" s="278"/>
      <c r="S151" s="278">
        <v>4</v>
      </c>
      <c r="T151" s="278">
        <v>4</v>
      </c>
      <c r="U151" s="278"/>
      <c r="V151" s="278"/>
      <c r="W151" s="278"/>
      <c r="X151" s="278"/>
      <c r="Y151" s="191" t="s">
        <v>3012</v>
      </c>
      <c r="Z151" s="70"/>
    </row>
    <row r="152" spans="1:26" ht="24.75" customHeight="1">
      <c r="A152" s="423" t="s">
        <v>3009</v>
      </c>
      <c r="B152" s="191" t="s">
        <v>3013</v>
      </c>
      <c r="C152" s="191"/>
      <c r="D152" s="70"/>
      <c r="E152" s="70"/>
      <c r="F152" s="278"/>
      <c r="G152" s="70"/>
      <c r="H152" s="70"/>
      <c r="I152" s="70"/>
      <c r="J152" s="293"/>
      <c r="K152" s="293" t="s">
        <v>3010</v>
      </c>
      <c r="L152" s="293"/>
      <c r="M152" s="70"/>
      <c r="N152" s="70"/>
      <c r="O152" s="278"/>
      <c r="P152" s="70"/>
      <c r="Q152" s="278"/>
      <c r="R152" s="278"/>
      <c r="S152" s="278">
        <v>2</v>
      </c>
      <c r="T152" s="278"/>
      <c r="U152" s="278"/>
      <c r="V152" s="278">
        <v>2</v>
      </c>
      <c r="W152" s="278"/>
      <c r="X152" s="278">
        <v>2</v>
      </c>
      <c r="Y152" s="191" t="s">
        <v>3002</v>
      </c>
      <c r="Z152" s="70"/>
    </row>
    <row r="153" spans="1:26" ht="24.75" customHeight="1">
      <c r="A153" s="423" t="s">
        <v>3009</v>
      </c>
      <c r="B153" s="191" t="s">
        <v>2234</v>
      </c>
      <c r="C153" s="191" t="s">
        <v>2235</v>
      </c>
      <c r="D153" s="70" t="s">
        <v>68</v>
      </c>
      <c r="E153" s="70" t="s">
        <v>40</v>
      </c>
      <c r="F153" s="278">
        <v>77073</v>
      </c>
      <c r="G153" s="70"/>
      <c r="H153" s="70"/>
      <c r="I153" s="70"/>
      <c r="J153" s="293"/>
      <c r="K153" s="293" t="s">
        <v>3010</v>
      </c>
      <c r="L153" s="293"/>
      <c r="M153" s="70"/>
      <c r="N153" s="70"/>
      <c r="O153" s="278"/>
      <c r="P153" s="70"/>
      <c r="Q153" s="278"/>
      <c r="R153" s="278"/>
      <c r="S153" s="278"/>
      <c r="T153" s="278">
        <v>2</v>
      </c>
      <c r="U153" s="278"/>
      <c r="V153" s="278"/>
      <c r="W153" s="278"/>
      <c r="X153" s="278"/>
      <c r="Y153" s="191" t="s">
        <v>2989</v>
      </c>
      <c r="Z153" s="70"/>
    </row>
    <row r="154" spans="1:26" ht="24.75" customHeight="1">
      <c r="A154" s="419" t="s">
        <v>3009</v>
      </c>
      <c r="B154" s="87" t="s">
        <v>1710</v>
      </c>
      <c r="C154" s="87" t="s">
        <v>1372</v>
      </c>
      <c r="D154" s="1" t="s">
        <v>37</v>
      </c>
      <c r="E154" s="1" t="s">
        <v>40</v>
      </c>
      <c r="F154" s="221">
        <v>78228</v>
      </c>
      <c r="J154" s="67"/>
      <c r="K154" s="293" t="s">
        <v>3010</v>
      </c>
      <c r="L154" s="67"/>
      <c r="O154" s="221"/>
      <c r="Q154" s="221"/>
      <c r="R154" s="221"/>
      <c r="S154" s="221"/>
      <c r="T154" s="221"/>
      <c r="U154" s="221"/>
      <c r="V154" s="221"/>
      <c r="W154" s="221"/>
      <c r="X154" s="221"/>
      <c r="Y154" s="87"/>
    </row>
    <row r="155" spans="1:26" ht="24.75" customHeight="1">
      <c r="A155" s="419" t="s">
        <v>3009</v>
      </c>
      <c r="B155" s="87" t="s">
        <v>3014</v>
      </c>
      <c r="C155" s="87" t="s">
        <v>1713</v>
      </c>
      <c r="D155" s="1" t="s">
        <v>37</v>
      </c>
      <c r="E155" s="1" t="s">
        <v>40</v>
      </c>
      <c r="F155" s="221">
        <v>78233</v>
      </c>
      <c r="J155" s="67"/>
      <c r="K155" s="293" t="s">
        <v>3010</v>
      </c>
      <c r="L155" s="67"/>
      <c r="O155" s="221"/>
      <c r="Q155" s="221"/>
      <c r="R155" s="221"/>
      <c r="S155" s="221"/>
      <c r="T155" s="221"/>
      <c r="U155" s="221"/>
      <c r="V155" s="221">
        <v>2</v>
      </c>
      <c r="W155" s="221"/>
      <c r="X155" s="221"/>
      <c r="Y155" s="87"/>
    </row>
    <row r="156" spans="1:26" ht="24.75" customHeight="1">
      <c r="A156" s="419" t="s">
        <v>3009</v>
      </c>
      <c r="B156" s="87" t="s">
        <v>2666</v>
      </c>
      <c r="C156" s="87" t="s">
        <v>3015</v>
      </c>
      <c r="D156" s="1" t="s">
        <v>37</v>
      </c>
      <c r="E156" s="1" t="s">
        <v>40</v>
      </c>
      <c r="F156" s="221">
        <v>78219</v>
      </c>
      <c r="J156" s="67"/>
      <c r="K156" s="293" t="s">
        <v>3010</v>
      </c>
      <c r="L156" s="67"/>
      <c r="O156" s="221"/>
      <c r="Q156" s="221"/>
      <c r="R156" s="221"/>
      <c r="S156" s="221"/>
      <c r="T156" s="221"/>
      <c r="U156" s="221"/>
      <c r="V156" s="221">
        <v>4</v>
      </c>
      <c r="W156" s="221"/>
      <c r="X156" s="221"/>
      <c r="Y156" s="87"/>
    </row>
    <row r="157" spans="1:26" ht="24.75" customHeight="1">
      <c r="A157" s="419" t="s">
        <v>3009</v>
      </c>
      <c r="B157" s="87" t="s">
        <v>1712</v>
      </c>
      <c r="C157" s="87" t="s">
        <v>1713</v>
      </c>
      <c r="D157" s="1" t="s">
        <v>37</v>
      </c>
      <c r="E157" s="1" t="s">
        <v>40</v>
      </c>
      <c r="F157" s="221">
        <v>78233</v>
      </c>
      <c r="J157" s="67"/>
      <c r="K157" s="67"/>
      <c r="L157" s="67"/>
      <c r="O157" s="221"/>
      <c r="Q157" s="221"/>
      <c r="R157" s="221"/>
      <c r="S157" s="221"/>
      <c r="T157" s="221"/>
      <c r="U157" s="221"/>
      <c r="V157" s="221"/>
      <c r="W157" s="221"/>
      <c r="X157" s="221"/>
      <c r="Y157" s="87"/>
    </row>
    <row r="158" spans="1:26" ht="24.75" customHeight="1">
      <c r="A158" s="424" t="s">
        <v>362</v>
      </c>
      <c r="B158" s="191" t="s">
        <v>1502</v>
      </c>
      <c r="C158" s="191" t="s">
        <v>1503</v>
      </c>
      <c r="D158" s="70" t="s">
        <v>1504</v>
      </c>
      <c r="E158" s="70" t="s">
        <v>40</v>
      </c>
      <c r="F158" s="278">
        <v>77418</v>
      </c>
      <c r="G158" s="70" t="s">
        <v>1505</v>
      </c>
      <c r="H158" s="70" t="s">
        <v>1506</v>
      </c>
      <c r="J158" s="67">
        <v>300</v>
      </c>
      <c r="K158" s="67">
        <v>300</v>
      </c>
      <c r="L158" s="67"/>
      <c r="M158" s="1" t="s">
        <v>363</v>
      </c>
      <c r="N158" s="1" t="s">
        <v>901</v>
      </c>
      <c r="O158" s="221"/>
      <c r="Q158" s="221"/>
      <c r="R158" s="221"/>
      <c r="S158" s="278">
        <v>2</v>
      </c>
      <c r="T158" s="278"/>
      <c r="U158" s="278"/>
      <c r="V158" s="278">
        <v>2</v>
      </c>
      <c r="W158" s="278"/>
      <c r="X158" s="278">
        <v>2</v>
      </c>
      <c r="Y158" s="191" t="s">
        <v>3002</v>
      </c>
    </row>
    <row r="159" spans="1:26" ht="24.75" customHeight="1">
      <c r="A159" s="424" t="s">
        <v>362</v>
      </c>
      <c r="B159" s="191" t="s">
        <v>1572</v>
      </c>
      <c r="C159" s="191" t="s">
        <v>1573</v>
      </c>
      <c r="D159" s="70" t="s">
        <v>192</v>
      </c>
      <c r="E159" s="70" t="s">
        <v>40</v>
      </c>
      <c r="F159" s="278">
        <v>78006</v>
      </c>
      <c r="G159" s="70" t="s">
        <v>1574</v>
      </c>
      <c r="H159" s="70" t="s">
        <v>1575</v>
      </c>
      <c r="J159" s="67">
        <v>300</v>
      </c>
      <c r="K159" s="67">
        <v>300</v>
      </c>
      <c r="L159" s="67"/>
      <c r="M159" s="1" t="s">
        <v>363</v>
      </c>
      <c r="N159" s="1" t="s">
        <v>901</v>
      </c>
      <c r="O159" s="221"/>
      <c r="Q159" s="221"/>
      <c r="R159" s="221"/>
      <c r="S159" s="278">
        <v>2</v>
      </c>
      <c r="T159" s="278"/>
      <c r="U159" s="278"/>
      <c r="V159" s="278">
        <v>2</v>
      </c>
      <c r="W159" s="278"/>
      <c r="X159" s="278">
        <v>2</v>
      </c>
      <c r="Y159" s="191" t="s">
        <v>3002</v>
      </c>
    </row>
    <row r="160" spans="1:26" ht="24.75" customHeight="1">
      <c r="A160" s="424" t="s">
        <v>362</v>
      </c>
      <c r="B160" s="191" t="s">
        <v>2111</v>
      </c>
      <c r="C160" s="191" t="s">
        <v>2653</v>
      </c>
      <c r="D160" s="70" t="s">
        <v>309</v>
      </c>
      <c r="E160" s="70" t="s">
        <v>40</v>
      </c>
      <c r="F160" s="278">
        <v>78801</v>
      </c>
      <c r="G160" s="70" t="s">
        <v>2113</v>
      </c>
      <c r="H160" s="70" t="s">
        <v>2114</v>
      </c>
      <c r="J160" s="67">
        <v>300</v>
      </c>
      <c r="K160" s="67">
        <v>300</v>
      </c>
      <c r="L160" s="67"/>
      <c r="M160" s="1" t="s">
        <v>363</v>
      </c>
      <c r="N160" s="1" t="s">
        <v>901</v>
      </c>
      <c r="O160" s="221"/>
      <c r="Q160" s="221"/>
      <c r="R160" s="221"/>
      <c r="S160" s="278">
        <v>2</v>
      </c>
      <c r="T160" s="278"/>
      <c r="U160" s="278"/>
      <c r="V160" s="278">
        <v>2</v>
      </c>
      <c r="W160" s="278"/>
      <c r="X160" s="278">
        <v>2</v>
      </c>
      <c r="Y160" s="191" t="s">
        <v>3002</v>
      </c>
    </row>
    <row r="161" spans="1:26" ht="24.75" customHeight="1">
      <c r="A161" s="424" t="s">
        <v>2529</v>
      </c>
      <c r="B161" s="191" t="s">
        <v>1790</v>
      </c>
      <c r="C161" s="191" t="s">
        <v>1791</v>
      </c>
      <c r="D161" s="70" t="s">
        <v>1564</v>
      </c>
      <c r="E161" s="70" t="s">
        <v>40</v>
      </c>
      <c r="F161" s="278">
        <v>78070</v>
      </c>
      <c r="G161" s="70" t="s">
        <v>1792</v>
      </c>
      <c r="H161" s="70" t="s">
        <v>1793</v>
      </c>
      <c r="J161" s="67">
        <v>300</v>
      </c>
      <c r="K161" s="67">
        <v>300</v>
      </c>
      <c r="L161" s="67"/>
      <c r="M161" s="1" t="s">
        <v>363</v>
      </c>
      <c r="N161" s="1" t="s">
        <v>901</v>
      </c>
      <c r="O161" s="221"/>
      <c r="Q161" s="221"/>
      <c r="R161" s="221"/>
      <c r="S161" s="278">
        <v>2</v>
      </c>
      <c r="T161" s="278"/>
      <c r="U161" s="278"/>
      <c r="V161" s="278">
        <v>2</v>
      </c>
      <c r="W161" s="278"/>
      <c r="X161" s="278">
        <v>2</v>
      </c>
      <c r="Y161" s="191" t="s">
        <v>3002</v>
      </c>
    </row>
    <row r="162" spans="1:26" ht="24.75" customHeight="1">
      <c r="A162" s="424" t="s">
        <v>2529</v>
      </c>
      <c r="B162" s="191" t="s">
        <v>1643</v>
      </c>
      <c r="C162" s="191" t="s">
        <v>1644</v>
      </c>
      <c r="D162" s="70" t="s">
        <v>232</v>
      </c>
      <c r="E162" s="70" t="s">
        <v>40</v>
      </c>
      <c r="F162" s="278">
        <v>78009</v>
      </c>
      <c r="G162" s="70" t="s">
        <v>1645</v>
      </c>
      <c r="H162" s="70" t="s">
        <v>1646</v>
      </c>
      <c r="J162" s="67">
        <v>300</v>
      </c>
      <c r="K162" s="67">
        <v>300</v>
      </c>
      <c r="L162" s="67"/>
      <c r="M162" s="1" t="s">
        <v>363</v>
      </c>
      <c r="N162" s="1" t="s">
        <v>901</v>
      </c>
      <c r="O162" s="221"/>
      <c r="Q162" s="221"/>
      <c r="R162" s="221"/>
      <c r="S162" s="278">
        <v>2</v>
      </c>
      <c r="T162" s="278"/>
      <c r="U162" s="278"/>
      <c r="V162" s="278">
        <v>2</v>
      </c>
      <c r="W162" s="278"/>
      <c r="X162" s="278">
        <v>2</v>
      </c>
      <c r="Y162" s="191" t="s">
        <v>3002</v>
      </c>
    </row>
    <row r="163" spans="1:26" ht="24.75" customHeight="1">
      <c r="A163" s="424" t="s">
        <v>2529</v>
      </c>
      <c r="B163" s="191" t="s">
        <v>2194</v>
      </c>
      <c r="C163" s="191" t="s">
        <v>2195</v>
      </c>
      <c r="D163" s="70" t="s">
        <v>37</v>
      </c>
      <c r="E163" s="70" t="s">
        <v>40</v>
      </c>
      <c r="F163" s="278">
        <v>78254</v>
      </c>
      <c r="G163" s="70" t="s">
        <v>2196</v>
      </c>
      <c r="H163" s="70" t="s">
        <v>2197</v>
      </c>
      <c r="J163" s="67">
        <v>300</v>
      </c>
      <c r="K163" s="67">
        <v>300</v>
      </c>
      <c r="L163" s="67"/>
      <c r="M163" s="1" t="s">
        <v>363</v>
      </c>
      <c r="N163" s="1" t="s">
        <v>901</v>
      </c>
      <c r="O163" s="221"/>
      <c r="Q163" s="221"/>
      <c r="R163" s="221"/>
      <c r="S163" s="278">
        <v>2</v>
      </c>
      <c r="T163" s="278"/>
      <c r="U163" s="278"/>
      <c r="V163" s="278">
        <v>2</v>
      </c>
      <c r="W163" s="278"/>
      <c r="X163" s="278">
        <v>2</v>
      </c>
      <c r="Y163" s="191" t="s">
        <v>3002</v>
      </c>
    </row>
    <row r="164" spans="1:26" ht="24.75" customHeight="1">
      <c r="A164" s="424" t="s">
        <v>2529</v>
      </c>
      <c r="B164" s="191" t="s">
        <v>1110</v>
      </c>
      <c r="C164" s="191" t="s">
        <v>1111</v>
      </c>
      <c r="D164" s="70" t="s">
        <v>48</v>
      </c>
      <c r="E164" s="70" t="s">
        <v>40</v>
      </c>
      <c r="F164" s="278">
        <v>78023</v>
      </c>
      <c r="G164" s="70" t="s">
        <v>1112</v>
      </c>
      <c r="H164" s="70" t="s">
        <v>1113</v>
      </c>
      <c r="J164" s="67">
        <v>300</v>
      </c>
      <c r="K164" s="67">
        <v>300</v>
      </c>
      <c r="L164" s="67"/>
      <c r="M164" s="1" t="s">
        <v>363</v>
      </c>
      <c r="N164" s="1" t="s">
        <v>901</v>
      </c>
      <c r="O164" s="221"/>
      <c r="Q164" s="221"/>
      <c r="R164" s="221"/>
      <c r="S164" s="278">
        <v>2</v>
      </c>
      <c r="T164" s="278"/>
      <c r="U164" s="278"/>
      <c r="V164" s="278">
        <v>2</v>
      </c>
      <c r="W164" s="278"/>
      <c r="X164" s="278">
        <v>2</v>
      </c>
      <c r="Y164" s="191" t="s">
        <v>3002</v>
      </c>
    </row>
    <row r="165" spans="1:26" ht="24.75" customHeight="1">
      <c r="A165" s="424" t="s">
        <v>2529</v>
      </c>
      <c r="B165" s="191" t="s">
        <v>1508</v>
      </c>
      <c r="C165" s="191" t="s">
        <v>1509</v>
      </c>
      <c r="D165" s="70" t="s">
        <v>48</v>
      </c>
      <c r="E165" s="70" t="s">
        <v>40</v>
      </c>
      <c r="F165" s="278">
        <v>78023</v>
      </c>
      <c r="G165" s="70" t="s">
        <v>1510</v>
      </c>
      <c r="H165" s="70" t="s">
        <v>1511</v>
      </c>
      <c r="J165" s="67">
        <v>300</v>
      </c>
      <c r="K165" s="67">
        <v>300</v>
      </c>
      <c r="L165" s="67"/>
      <c r="M165" s="1" t="s">
        <v>363</v>
      </c>
      <c r="N165" s="1" t="s">
        <v>901</v>
      </c>
      <c r="O165" s="221"/>
      <c r="Q165" s="221"/>
      <c r="R165" s="221"/>
      <c r="S165" s="278">
        <v>2</v>
      </c>
      <c r="T165" s="278"/>
      <c r="U165" s="278"/>
      <c r="V165" s="278">
        <v>2</v>
      </c>
      <c r="W165" s="278"/>
      <c r="X165" s="278">
        <v>2</v>
      </c>
      <c r="Y165" s="191" t="s">
        <v>3002</v>
      </c>
    </row>
    <row r="166" spans="1:26" ht="24.75" customHeight="1">
      <c r="A166" s="424" t="s">
        <v>362</v>
      </c>
      <c r="B166" s="191" t="s">
        <v>1832</v>
      </c>
      <c r="C166" s="191" t="s">
        <v>1833</v>
      </c>
      <c r="D166" s="70" t="s">
        <v>234</v>
      </c>
      <c r="E166" s="70" t="s">
        <v>40</v>
      </c>
      <c r="F166" s="278">
        <v>78130</v>
      </c>
      <c r="G166" s="70" t="s">
        <v>1834</v>
      </c>
      <c r="H166" s="70" t="s">
        <v>1835</v>
      </c>
      <c r="J166" s="67">
        <v>300</v>
      </c>
      <c r="K166" s="67">
        <v>300</v>
      </c>
      <c r="L166" s="67"/>
      <c r="M166" s="1" t="s">
        <v>363</v>
      </c>
      <c r="N166" s="1" t="s">
        <v>901</v>
      </c>
      <c r="O166" s="221"/>
      <c r="Q166" s="221"/>
      <c r="R166" s="221"/>
      <c r="S166" s="278">
        <v>2</v>
      </c>
      <c r="T166" s="278"/>
      <c r="U166" s="278"/>
      <c r="V166" s="278">
        <v>2</v>
      </c>
      <c r="W166" s="278"/>
      <c r="X166" s="278">
        <v>2</v>
      </c>
      <c r="Y166" s="191" t="s">
        <v>3002</v>
      </c>
    </row>
    <row r="167" spans="1:26" ht="14.25" customHeight="1">
      <c r="A167" s="425" t="s">
        <v>2529</v>
      </c>
      <c r="B167" s="191" t="s">
        <v>1427</v>
      </c>
      <c r="C167" s="191" t="s">
        <v>1428</v>
      </c>
      <c r="D167" s="70" t="s">
        <v>1429</v>
      </c>
      <c r="E167" s="70" t="s">
        <v>40</v>
      </c>
      <c r="F167" s="278">
        <v>78073</v>
      </c>
      <c r="G167" s="70" t="s">
        <v>1430</v>
      </c>
      <c r="H167" s="70" t="s">
        <v>1431</v>
      </c>
      <c r="I167" s="70"/>
      <c r="J167" s="293"/>
      <c r="K167" s="293">
        <v>2500</v>
      </c>
      <c r="L167" s="293"/>
      <c r="M167" s="70" t="s">
        <v>367</v>
      </c>
      <c r="N167" s="70" t="s">
        <v>895</v>
      </c>
      <c r="O167" s="278"/>
      <c r="P167" s="70"/>
      <c r="Q167" s="278">
        <v>2</v>
      </c>
      <c r="R167" s="278"/>
      <c r="S167" s="278">
        <v>4</v>
      </c>
      <c r="T167" s="278">
        <v>2</v>
      </c>
      <c r="U167" s="278"/>
      <c r="V167" s="278">
        <v>4</v>
      </c>
      <c r="W167" s="278"/>
      <c r="X167" s="278"/>
      <c r="Y167" s="191" t="s">
        <v>2983</v>
      </c>
      <c r="Z167" s="70"/>
    </row>
    <row r="168" spans="1:26" ht="14.25" customHeight="1">
      <c r="A168" s="425" t="s">
        <v>2529</v>
      </c>
      <c r="B168" s="191" t="s">
        <v>1568</v>
      </c>
      <c r="C168" s="191" t="s">
        <v>1569</v>
      </c>
      <c r="D168" s="70" t="s">
        <v>129</v>
      </c>
      <c r="E168" s="70" t="s">
        <v>40</v>
      </c>
      <c r="F168" s="278">
        <v>78155</v>
      </c>
      <c r="G168" s="70" t="s">
        <v>1570</v>
      </c>
      <c r="H168" s="70" t="s">
        <v>1571</v>
      </c>
      <c r="I168" s="70"/>
      <c r="J168" s="293">
        <v>300</v>
      </c>
      <c r="K168" s="293">
        <v>300</v>
      </c>
      <c r="L168" s="293"/>
      <c r="M168" s="70" t="s">
        <v>363</v>
      </c>
      <c r="N168" s="70" t="s">
        <v>901</v>
      </c>
      <c r="O168" s="278"/>
      <c r="P168" s="70"/>
      <c r="Q168" s="278"/>
      <c r="R168" s="278"/>
      <c r="S168" s="278">
        <v>2</v>
      </c>
      <c r="T168" s="278">
        <v>0</v>
      </c>
      <c r="U168" s="278"/>
      <c r="V168" s="278">
        <v>2</v>
      </c>
      <c r="W168" s="278"/>
      <c r="X168" s="278">
        <v>2</v>
      </c>
      <c r="Y168" s="191" t="s">
        <v>3002</v>
      </c>
      <c r="Z168" s="70"/>
    </row>
    <row r="169" spans="1:26" ht="14.25" customHeight="1">
      <c r="A169" s="426" t="s">
        <v>2529</v>
      </c>
      <c r="B169" s="87" t="s">
        <v>1693</v>
      </c>
      <c r="C169" s="87" t="s">
        <v>1694</v>
      </c>
      <c r="D169" s="1" t="s">
        <v>37</v>
      </c>
      <c r="E169" s="1" t="s">
        <v>40</v>
      </c>
      <c r="F169" s="221">
        <v>78254</v>
      </c>
      <c r="G169" s="1" t="s">
        <v>1695</v>
      </c>
      <c r="I169" s="1" t="s">
        <v>1696</v>
      </c>
      <c r="J169" s="67">
        <v>1000</v>
      </c>
      <c r="K169" s="67">
        <v>1000</v>
      </c>
      <c r="L169" s="67"/>
      <c r="M169" s="1" t="s">
        <v>373</v>
      </c>
      <c r="N169" s="1" t="s">
        <v>897</v>
      </c>
      <c r="O169" s="221"/>
      <c r="Q169" s="221"/>
      <c r="R169" s="221"/>
      <c r="S169" s="221">
        <v>2</v>
      </c>
      <c r="T169" s="221">
        <v>2</v>
      </c>
      <c r="U169" s="221"/>
      <c r="V169" s="221">
        <v>4</v>
      </c>
      <c r="W169" s="221"/>
      <c r="X169" s="221">
        <v>2</v>
      </c>
      <c r="Y169" s="87" t="s">
        <v>3002</v>
      </c>
    </row>
    <row r="170" spans="1:26" ht="14.25" customHeight="1">
      <c r="A170" s="221"/>
      <c r="B170" s="87"/>
      <c r="C170" s="87"/>
      <c r="F170" s="221"/>
      <c r="J170" s="67"/>
      <c r="K170" s="67"/>
      <c r="L170" s="67"/>
      <c r="O170" s="221"/>
      <c r="Q170" s="221"/>
      <c r="R170" s="221"/>
      <c r="S170" s="221"/>
      <c r="T170" s="221"/>
      <c r="U170" s="221"/>
      <c r="V170" s="221"/>
      <c r="W170" s="221"/>
      <c r="X170" s="221"/>
      <c r="Y170" s="87"/>
    </row>
    <row r="171" spans="1:26" ht="14.25" customHeight="1">
      <c r="A171" s="221"/>
      <c r="B171" s="87"/>
      <c r="C171" s="87"/>
      <c r="F171" s="221"/>
      <c r="J171" s="67"/>
      <c r="K171" s="67"/>
      <c r="L171" s="67"/>
      <c r="O171" s="221"/>
      <c r="Q171" s="221"/>
      <c r="R171" s="221"/>
      <c r="S171" s="221">
        <f t="shared" ref="S171:X171" si="0">SUM(S2:S169)</f>
        <v>387</v>
      </c>
      <c r="T171" s="221">
        <f t="shared" si="0"/>
        <v>253</v>
      </c>
      <c r="U171" s="221">
        <f t="shared" si="0"/>
        <v>0</v>
      </c>
      <c r="V171" s="221">
        <f t="shared" si="0"/>
        <v>524</v>
      </c>
      <c r="W171" s="221">
        <f t="shared" si="0"/>
        <v>0</v>
      </c>
      <c r="X171" s="221">
        <f t="shared" si="0"/>
        <v>162</v>
      </c>
      <c r="Y171" s="87"/>
    </row>
    <row r="172" spans="1:26" ht="14.25" customHeight="1">
      <c r="A172" s="221"/>
      <c r="B172" s="87"/>
      <c r="C172" s="87"/>
      <c r="F172" s="221"/>
      <c r="J172" s="67"/>
      <c r="K172" s="67"/>
      <c r="L172" s="67"/>
      <c r="O172" s="221"/>
      <c r="Q172" s="221"/>
      <c r="R172" s="221"/>
      <c r="S172" s="221"/>
      <c r="T172" s="221"/>
      <c r="U172" s="221"/>
      <c r="V172" s="221"/>
      <c r="W172" s="221"/>
      <c r="X172" s="221"/>
      <c r="Y172" s="87"/>
    </row>
    <row r="173" spans="1:26" ht="14.25" customHeight="1">
      <c r="A173" s="221"/>
      <c r="B173" s="87"/>
      <c r="C173" s="87"/>
      <c r="F173" s="221"/>
      <c r="J173" s="67"/>
      <c r="K173" s="67"/>
      <c r="L173" s="67"/>
      <c r="O173" s="221"/>
      <c r="Q173" s="221"/>
      <c r="R173" s="221"/>
      <c r="S173" s="221"/>
      <c r="T173" s="221"/>
      <c r="U173" s="221"/>
      <c r="V173" s="221"/>
      <c r="W173" s="221"/>
      <c r="X173" s="221"/>
      <c r="Y173" s="87"/>
    </row>
    <row r="174" spans="1:26" ht="14.25" customHeight="1">
      <c r="A174" s="221"/>
      <c r="B174" s="87"/>
      <c r="C174" s="87"/>
      <c r="F174" s="221"/>
      <c r="J174" s="67"/>
      <c r="K174" s="67"/>
      <c r="L174" s="67"/>
      <c r="O174" s="221"/>
      <c r="Q174" s="221"/>
      <c r="R174" s="221"/>
      <c r="S174" s="221"/>
      <c r="T174" s="221"/>
      <c r="U174" s="221"/>
      <c r="V174" s="221"/>
      <c r="W174" s="221"/>
      <c r="X174" s="221"/>
      <c r="Y174" s="87"/>
    </row>
    <row r="175" spans="1:26" ht="14.25" customHeight="1">
      <c r="A175" s="221"/>
      <c r="B175" s="87"/>
      <c r="C175" s="87"/>
      <c r="F175" s="221"/>
      <c r="J175" s="67"/>
      <c r="K175" s="67"/>
      <c r="L175" s="67"/>
      <c r="O175" s="221"/>
      <c r="Q175" s="221"/>
      <c r="R175" s="221"/>
      <c r="S175" s="221"/>
      <c r="T175" s="221"/>
      <c r="U175" s="221"/>
      <c r="V175" s="221"/>
      <c r="W175" s="221"/>
      <c r="X175" s="221"/>
      <c r="Y175" s="87"/>
    </row>
    <row r="176" spans="1:26" ht="14.25" customHeight="1">
      <c r="A176" s="221"/>
      <c r="B176" s="87"/>
      <c r="C176" s="87"/>
      <c r="F176" s="221"/>
      <c r="J176" s="67"/>
      <c r="K176" s="67"/>
      <c r="L176" s="67"/>
      <c r="O176" s="221"/>
      <c r="Q176" s="221"/>
      <c r="R176" s="221"/>
      <c r="S176" s="221"/>
      <c r="T176" s="221"/>
      <c r="U176" s="221"/>
      <c r="V176" s="221"/>
      <c r="W176" s="221"/>
      <c r="X176" s="221"/>
      <c r="Y176" s="87"/>
    </row>
    <row r="177" spans="1:25" ht="14.25" customHeight="1">
      <c r="A177" s="221"/>
      <c r="B177" s="87"/>
      <c r="C177" s="87"/>
      <c r="F177" s="221"/>
      <c r="J177" s="67"/>
      <c r="K177" s="67"/>
      <c r="L177" s="67"/>
      <c r="O177" s="221"/>
      <c r="Q177" s="221"/>
      <c r="R177" s="221"/>
      <c r="S177" s="221"/>
      <c r="T177" s="221"/>
      <c r="U177" s="221"/>
      <c r="V177" s="221"/>
      <c r="W177" s="221"/>
      <c r="X177" s="221"/>
      <c r="Y177" s="87"/>
    </row>
    <row r="178" spans="1:25" ht="14.25" customHeight="1">
      <c r="A178" s="221"/>
      <c r="B178" s="87"/>
      <c r="C178" s="87"/>
      <c r="F178" s="221"/>
      <c r="J178" s="67"/>
      <c r="K178" s="67"/>
      <c r="L178" s="67"/>
      <c r="O178" s="221"/>
      <c r="Q178" s="221"/>
      <c r="R178" s="221"/>
      <c r="S178" s="221"/>
      <c r="T178" s="221"/>
      <c r="U178" s="221"/>
      <c r="V178" s="221"/>
      <c r="W178" s="221"/>
      <c r="X178" s="221"/>
      <c r="Y178" s="87"/>
    </row>
    <row r="179" spans="1:25" ht="14.25" customHeight="1">
      <c r="A179" s="221"/>
      <c r="B179" s="87"/>
      <c r="C179" s="87"/>
      <c r="F179" s="221"/>
      <c r="J179" s="67"/>
      <c r="K179" s="67"/>
      <c r="L179" s="67"/>
      <c r="O179" s="221"/>
      <c r="Q179" s="221"/>
      <c r="R179" s="221"/>
      <c r="S179" s="221"/>
      <c r="T179" s="221"/>
      <c r="U179" s="221"/>
      <c r="V179" s="221"/>
      <c r="W179" s="221"/>
      <c r="X179" s="221"/>
      <c r="Y179" s="87"/>
    </row>
    <row r="180" spans="1:25" ht="14.25" customHeight="1">
      <c r="A180" s="221"/>
      <c r="B180" s="87"/>
      <c r="C180" s="87"/>
      <c r="F180" s="221"/>
      <c r="J180" s="67"/>
      <c r="K180" s="67"/>
      <c r="L180" s="67"/>
      <c r="O180" s="221"/>
      <c r="Q180" s="221"/>
      <c r="R180" s="221"/>
      <c r="S180" s="221"/>
      <c r="T180" s="221"/>
      <c r="U180" s="221"/>
      <c r="V180" s="221"/>
      <c r="W180" s="221"/>
      <c r="X180" s="221"/>
      <c r="Y180" s="87"/>
    </row>
    <row r="181" spans="1:25" ht="14.25" customHeight="1">
      <c r="A181" s="221"/>
      <c r="B181" s="87"/>
      <c r="C181" s="87"/>
      <c r="F181" s="221"/>
      <c r="J181" s="67"/>
      <c r="K181" s="67"/>
      <c r="L181" s="67"/>
      <c r="O181" s="221"/>
      <c r="Q181" s="221"/>
      <c r="R181" s="221"/>
      <c r="S181" s="221"/>
      <c r="T181" s="221"/>
      <c r="U181" s="221"/>
      <c r="V181" s="221"/>
      <c r="W181" s="221"/>
      <c r="X181" s="221"/>
      <c r="Y181" s="87"/>
    </row>
    <row r="182" spans="1:25" ht="14.25" customHeight="1">
      <c r="A182" s="221"/>
      <c r="B182" s="87"/>
      <c r="C182" s="87"/>
      <c r="F182" s="221"/>
      <c r="J182" s="67"/>
      <c r="K182" s="67"/>
      <c r="L182" s="67"/>
      <c r="O182" s="221"/>
      <c r="Q182" s="221"/>
      <c r="R182" s="221"/>
      <c r="S182" s="221"/>
      <c r="T182" s="221"/>
      <c r="U182" s="221"/>
      <c r="V182" s="221"/>
      <c r="W182" s="221"/>
      <c r="X182" s="221"/>
      <c r="Y182" s="87"/>
    </row>
    <row r="183" spans="1:25" ht="14.25" customHeight="1">
      <c r="A183" s="221"/>
      <c r="B183" s="87"/>
      <c r="C183" s="87"/>
      <c r="F183" s="221"/>
      <c r="J183" s="67"/>
      <c r="K183" s="67"/>
      <c r="L183" s="67"/>
      <c r="O183" s="221"/>
      <c r="Q183" s="221"/>
      <c r="R183" s="221"/>
      <c r="S183" s="221"/>
      <c r="T183" s="221"/>
      <c r="U183" s="221"/>
      <c r="V183" s="221"/>
      <c r="W183" s="221"/>
      <c r="X183" s="221"/>
      <c r="Y183" s="87"/>
    </row>
    <row r="184" spans="1:25" ht="14.25" customHeight="1">
      <c r="A184" s="221"/>
      <c r="B184" s="87"/>
      <c r="C184" s="87"/>
      <c r="F184" s="221"/>
      <c r="J184" s="67"/>
      <c r="K184" s="67"/>
      <c r="L184" s="67"/>
      <c r="O184" s="221"/>
      <c r="Q184" s="221"/>
      <c r="R184" s="221"/>
      <c r="S184" s="221"/>
      <c r="T184" s="221"/>
      <c r="U184" s="221"/>
      <c r="V184" s="221"/>
      <c r="W184" s="221"/>
      <c r="X184" s="221"/>
      <c r="Y184" s="87"/>
    </row>
    <row r="185" spans="1:25" ht="14.25" customHeight="1">
      <c r="A185" s="221"/>
      <c r="B185" s="87"/>
      <c r="C185" s="87"/>
      <c r="F185" s="221"/>
      <c r="J185" s="67"/>
      <c r="K185" s="67"/>
      <c r="L185" s="67"/>
      <c r="O185" s="221"/>
      <c r="Q185" s="221"/>
      <c r="R185" s="221"/>
      <c r="S185" s="221"/>
      <c r="T185" s="221"/>
      <c r="U185" s="221"/>
      <c r="V185" s="221"/>
      <c r="W185" s="221"/>
      <c r="X185" s="221"/>
      <c r="Y185" s="87"/>
    </row>
    <row r="186" spans="1:25" ht="14.25" customHeight="1">
      <c r="A186" s="221"/>
      <c r="B186" s="87"/>
      <c r="C186" s="87"/>
      <c r="F186" s="221"/>
      <c r="J186" s="67"/>
      <c r="K186" s="67"/>
      <c r="L186" s="67"/>
      <c r="O186" s="221"/>
      <c r="Q186" s="221"/>
      <c r="R186" s="221"/>
      <c r="S186" s="221"/>
      <c r="T186" s="221"/>
      <c r="U186" s="221"/>
      <c r="V186" s="221"/>
      <c r="W186" s="221"/>
      <c r="X186" s="221"/>
      <c r="Y186" s="87"/>
    </row>
    <row r="187" spans="1:25" ht="14.25" customHeight="1">
      <c r="A187" s="221"/>
      <c r="B187" s="87"/>
      <c r="C187" s="87"/>
      <c r="F187" s="221"/>
      <c r="J187" s="67"/>
      <c r="K187" s="67"/>
      <c r="L187" s="67"/>
      <c r="O187" s="221"/>
      <c r="Q187" s="221"/>
      <c r="R187" s="221"/>
      <c r="S187" s="221"/>
      <c r="T187" s="221"/>
      <c r="U187" s="221"/>
      <c r="V187" s="221"/>
      <c r="W187" s="221"/>
      <c r="X187" s="221"/>
      <c r="Y187" s="87"/>
    </row>
    <row r="188" spans="1:25" ht="14.25" customHeight="1">
      <c r="A188" s="221"/>
      <c r="B188" s="87"/>
      <c r="C188" s="87"/>
      <c r="F188" s="221"/>
      <c r="J188" s="67"/>
      <c r="K188" s="67"/>
      <c r="L188" s="67"/>
      <c r="O188" s="221"/>
      <c r="Q188" s="221"/>
      <c r="R188" s="221"/>
      <c r="S188" s="221"/>
      <c r="T188" s="221"/>
      <c r="U188" s="221"/>
      <c r="V188" s="221"/>
      <c r="W188" s="221"/>
      <c r="X188" s="221"/>
      <c r="Y188" s="87"/>
    </row>
    <row r="189" spans="1:25" ht="14.25" customHeight="1">
      <c r="A189" s="221"/>
      <c r="B189" s="87"/>
      <c r="C189" s="87"/>
      <c r="F189" s="221"/>
      <c r="J189" s="67"/>
      <c r="K189" s="67"/>
      <c r="L189" s="67"/>
      <c r="O189" s="221"/>
      <c r="Q189" s="221"/>
      <c r="R189" s="221"/>
      <c r="S189" s="221"/>
      <c r="T189" s="221"/>
      <c r="U189" s="221"/>
      <c r="V189" s="221"/>
      <c r="W189" s="221"/>
      <c r="X189" s="221"/>
      <c r="Y189" s="87"/>
    </row>
    <row r="190" spans="1:25" ht="14.25" customHeight="1">
      <c r="A190" s="221"/>
      <c r="B190" s="87"/>
      <c r="C190" s="87"/>
      <c r="F190" s="221"/>
      <c r="J190" s="67"/>
      <c r="K190" s="67"/>
      <c r="L190" s="67"/>
      <c r="O190" s="221"/>
      <c r="Q190" s="221"/>
      <c r="R190" s="221"/>
      <c r="S190" s="221"/>
      <c r="T190" s="221"/>
      <c r="U190" s="221"/>
      <c r="V190" s="221"/>
      <c r="W190" s="221"/>
      <c r="X190" s="221"/>
      <c r="Y190" s="87"/>
    </row>
    <row r="191" spans="1:25" ht="14.25" customHeight="1">
      <c r="A191" s="221"/>
      <c r="B191" s="87"/>
      <c r="C191" s="87"/>
      <c r="F191" s="221"/>
      <c r="J191" s="67"/>
      <c r="K191" s="67"/>
      <c r="L191" s="67"/>
      <c r="O191" s="221"/>
      <c r="Q191" s="221"/>
      <c r="R191" s="221"/>
      <c r="S191" s="221"/>
      <c r="T191" s="221"/>
      <c r="U191" s="221"/>
      <c r="V191" s="221"/>
      <c r="W191" s="221"/>
      <c r="X191" s="221"/>
      <c r="Y191" s="87"/>
    </row>
    <row r="192" spans="1:25" ht="14.25" customHeight="1">
      <c r="A192" s="221"/>
      <c r="B192" s="87"/>
      <c r="C192" s="87"/>
      <c r="F192" s="221"/>
      <c r="J192" s="67"/>
      <c r="K192" s="67"/>
      <c r="L192" s="67"/>
      <c r="O192" s="221"/>
      <c r="Q192" s="221"/>
      <c r="R192" s="221"/>
      <c r="S192" s="221"/>
      <c r="T192" s="221"/>
      <c r="U192" s="221"/>
      <c r="V192" s="221"/>
      <c r="W192" s="221"/>
      <c r="X192" s="221"/>
      <c r="Y192" s="87"/>
    </row>
    <row r="193" spans="1:25" ht="14.25" customHeight="1">
      <c r="A193" s="221"/>
      <c r="B193" s="87"/>
      <c r="C193" s="87"/>
      <c r="F193" s="221"/>
      <c r="J193" s="67"/>
      <c r="K193" s="67"/>
      <c r="L193" s="67"/>
      <c r="O193" s="221"/>
      <c r="Q193" s="221"/>
      <c r="R193" s="221"/>
      <c r="S193" s="221"/>
      <c r="T193" s="221"/>
      <c r="U193" s="221"/>
      <c r="V193" s="221"/>
      <c r="W193" s="221"/>
      <c r="X193" s="221"/>
      <c r="Y193" s="87"/>
    </row>
    <row r="194" spans="1:25" ht="14.25" customHeight="1">
      <c r="A194" s="221"/>
      <c r="B194" s="87"/>
      <c r="C194" s="87"/>
      <c r="F194" s="221"/>
      <c r="J194" s="67"/>
      <c r="K194" s="67"/>
      <c r="L194" s="67"/>
      <c r="O194" s="221"/>
      <c r="Q194" s="221"/>
      <c r="R194" s="221"/>
      <c r="S194" s="221"/>
      <c r="T194" s="221"/>
      <c r="U194" s="221"/>
      <c r="V194" s="221"/>
      <c r="W194" s="221"/>
      <c r="X194" s="221"/>
      <c r="Y194" s="87"/>
    </row>
    <row r="195" spans="1:25" ht="14.25" customHeight="1">
      <c r="A195" s="221"/>
      <c r="B195" s="87"/>
      <c r="C195" s="87"/>
      <c r="F195" s="221"/>
      <c r="J195" s="67"/>
      <c r="K195" s="67"/>
      <c r="L195" s="67"/>
      <c r="O195" s="221"/>
      <c r="Q195" s="221"/>
      <c r="R195" s="221"/>
      <c r="S195" s="221"/>
      <c r="T195" s="221"/>
      <c r="U195" s="221"/>
      <c r="V195" s="221"/>
      <c r="W195" s="221"/>
      <c r="X195" s="221"/>
      <c r="Y195" s="87"/>
    </row>
    <row r="196" spans="1:25" ht="14.25" customHeight="1">
      <c r="A196" s="221"/>
      <c r="B196" s="87"/>
      <c r="C196" s="87"/>
      <c r="F196" s="221"/>
      <c r="J196" s="67"/>
      <c r="K196" s="67"/>
      <c r="L196" s="67"/>
      <c r="O196" s="221"/>
      <c r="Q196" s="221"/>
      <c r="R196" s="221"/>
      <c r="S196" s="221"/>
      <c r="T196" s="221"/>
      <c r="U196" s="221"/>
      <c r="V196" s="221"/>
      <c r="W196" s="221"/>
      <c r="X196" s="221"/>
      <c r="Y196" s="87"/>
    </row>
    <row r="197" spans="1:25" ht="14.25" customHeight="1">
      <c r="A197" s="221"/>
      <c r="B197" s="87"/>
      <c r="C197" s="87"/>
      <c r="F197" s="221"/>
      <c r="J197" s="67"/>
      <c r="K197" s="67"/>
      <c r="L197" s="67"/>
      <c r="O197" s="221"/>
      <c r="Q197" s="221"/>
      <c r="R197" s="221"/>
      <c r="S197" s="221"/>
      <c r="T197" s="221"/>
      <c r="U197" s="221"/>
      <c r="V197" s="221"/>
      <c r="W197" s="221"/>
      <c r="X197" s="221"/>
      <c r="Y197" s="87"/>
    </row>
    <row r="198" spans="1:25" ht="14.25" customHeight="1">
      <c r="A198" s="221"/>
      <c r="B198" s="87"/>
      <c r="C198" s="87"/>
      <c r="F198" s="221"/>
      <c r="J198" s="67"/>
      <c r="K198" s="67"/>
      <c r="L198" s="67"/>
      <c r="O198" s="221"/>
      <c r="Q198" s="221"/>
      <c r="R198" s="221"/>
      <c r="S198" s="221"/>
      <c r="T198" s="221"/>
      <c r="U198" s="221"/>
      <c r="V198" s="221"/>
      <c r="W198" s="221"/>
      <c r="X198" s="221"/>
      <c r="Y198" s="87"/>
    </row>
    <row r="199" spans="1:25" ht="14.25" customHeight="1">
      <c r="A199" s="221"/>
      <c r="B199" s="87"/>
      <c r="C199" s="87"/>
      <c r="F199" s="221"/>
      <c r="J199" s="67"/>
      <c r="K199" s="67"/>
      <c r="L199" s="67"/>
      <c r="O199" s="221"/>
      <c r="Q199" s="221"/>
      <c r="R199" s="221"/>
      <c r="S199" s="221"/>
      <c r="T199" s="221"/>
      <c r="U199" s="221"/>
      <c r="V199" s="221"/>
      <c r="W199" s="221"/>
      <c r="X199" s="221"/>
      <c r="Y199" s="87"/>
    </row>
    <row r="200" spans="1:25" ht="14.25" customHeight="1">
      <c r="A200" s="221"/>
      <c r="B200" s="87"/>
      <c r="C200" s="87"/>
      <c r="F200" s="221"/>
      <c r="J200" s="67"/>
      <c r="K200" s="67"/>
      <c r="L200" s="67"/>
      <c r="O200" s="221"/>
      <c r="Q200" s="221"/>
      <c r="R200" s="221"/>
      <c r="S200" s="221"/>
      <c r="T200" s="221"/>
      <c r="U200" s="221"/>
      <c r="V200" s="221"/>
      <c r="W200" s="221"/>
      <c r="X200" s="221"/>
      <c r="Y200" s="87"/>
    </row>
    <row r="201" spans="1:25" ht="14.25" customHeight="1">
      <c r="A201" s="221"/>
      <c r="B201" s="87"/>
      <c r="C201" s="87"/>
      <c r="F201" s="221"/>
      <c r="J201" s="67"/>
      <c r="K201" s="67"/>
      <c r="L201" s="67"/>
      <c r="O201" s="221"/>
      <c r="Q201" s="221"/>
      <c r="R201" s="221"/>
      <c r="S201" s="221"/>
      <c r="T201" s="221"/>
      <c r="U201" s="221"/>
      <c r="V201" s="221"/>
      <c r="W201" s="221"/>
      <c r="X201" s="221"/>
      <c r="Y201" s="87"/>
    </row>
    <row r="202" spans="1:25" ht="14.25" customHeight="1">
      <c r="A202" s="221"/>
      <c r="B202" s="87"/>
      <c r="C202" s="87"/>
      <c r="F202" s="221"/>
      <c r="J202" s="67"/>
      <c r="K202" s="67"/>
      <c r="L202" s="67"/>
      <c r="O202" s="221"/>
      <c r="Q202" s="221"/>
      <c r="R202" s="221"/>
      <c r="S202" s="221"/>
      <c r="T202" s="221"/>
      <c r="U202" s="221"/>
      <c r="V202" s="221"/>
      <c r="W202" s="221"/>
      <c r="X202" s="221"/>
      <c r="Y202" s="87"/>
    </row>
    <row r="203" spans="1:25" ht="14.25" customHeight="1">
      <c r="A203" s="221"/>
      <c r="B203" s="87"/>
      <c r="C203" s="87"/>
      <c r="F203" s="221"/>
      <c r="J203" s="67"/>
      <c r="K203" s="67"/>
      <c r="L203" s="67"/>
      <c r="O203" s="221"/>
      <c r="Q203" s="221"/>
      <c r="R203" s="221"/>
      <c r="S203" s="221"/>
      <c r="T203" s="221"/>
      <c r="U203" s="221"/>
      <c r="V203" s="221"/>
      <c r="W203" s="221"/>
      <c r="X203" s="221"/>
      <c r="Y203" s="87"/>
    </row>
    <row r="204" spans="1:25" ht="14.25" customHeight="1">
      <c r="A204" s="221"/>
      <c r="B204" s="87"/>
      <c r="C204" s="87"/>
      <c r="F204" s="221"/>
      <c r="J204" s="67"/>
      <c r="K204" s="67"/>
      <c r="L204" s="67"/>
      <c r="O204" s="221"/>
      <c r="Q204" s="221"/>
      <c r="R204" s="221"/>
      <c r="S204" s="221"/>
      <c r="T204" s="221"/>
      <c r="U204" s="221"/>
      <c r="V204" s="221"/>
      <c r="W204" s="221"/>
      <c r="X204" s="221"/>
      <c r="Y204" s="87"/>
    </row>
    <row r="205" spans="1:25" ht="14.25" customHeight="1">
      <c r="A205" s="221"/>
      <c r="B205" s="87"/>
      <c r="C205" s="87"/>
      <c r="F205" s="221"/>
      <c r="J205" s="67"/>
      <c r="K205" s="67"/>
      <c r="L205" s="67"/>
      <c r="O205" s="221"/>
      <c r="Q205" s="221"/>
      <c r="R205" s="221"/>
      <c r="S205" s="221"/>
      <c r="T205" s="221"/>
      <c r="U205" s="221"/>
      <c r="V205" s="221"/>
      <c r="W205" s="221"/>
      <c r="X205" s="221"/>
      <c r="Y205" s="87"/>
    </row>
    <row r="206" spans="1:25" ht="14.25" customHeight="1">
      <c r="A206" s="221"/>
      <c r="B206" s="87"/>
      <c r="C206" s="87"/>
      <c r="F206" s="221"/>
      <c r="J206" s="67"/>
      <c r="K206" s="67"/>
      <c r="L206" s="67"/>
      <c r="O206" s="221"/>
      <c r="Q206" s="221"/>
      <c r="R206" s="221"/>
      <c r="S206" s="221"/>
      <c r="T206" s="221"/>
      <c r="U206" s="221"/>
      <c r="V206" s="221"/>
      <c r="W206" s="221"/>
      <c r="X206" s="221"/>
      <c r="Y206" s="87"/>
    </row>
    <row r="207" spans="1:25" ht="14.25" customHeight="1">
      <c r="A207" s="221"/>
      <c r="B207" s="87"/>
      <c r="C207" s="87"/>
      <c r="F207" s="221"/>
      <c r="J207" s="67"/>
      <c r="K207" s="67"/>
      <c r="L207" s="67"/>
      <c r="O207" s="221"/>
      <c r="Q207" s="221"/>
      <c r="R207" s="221"/>
      <c r="S207" s="221"/>
      <c r="T207" s="221"/>
      <c r="U207" s="221"/>
      <c r="V207" s="221"/>
      <c r="W207" s="221"/>
      <c r="X207" s="221"/>
      <c r="Y207" s="87"/>
    </row>
    <row r="208" spans="1:25" ht="14.25" customHeight="1">
      <c r="A208" s="221"/>
      <c r="B208" s="87"/>
      <c r="C208" s="87"/>
      <c r="F208" s="221"/>
      <c r="J208" s="67"/>
      <c r="K208" s="67"/>
      <c r="L208" s="67"/>
      <c r="O208" s="221"/>
      <c r="Q208" s="221"/>
      <c r="R208" s="221"/>
      <c r="S208" s="221"/>
      <c r="T208" s="221"/>
      <c r="U208" s="221"/>
      <c r="V208" s="221"/>
      <c r="W208" s="221"/>
      <c r="X208" s="221"/>
      <c r="Y208" s="87"/>
    </row>
    <row r="209" spans="1:25" ht="14.25" customHeight="1">
      <c r="A209" s="221"/>
      <c r="B209" s="87"/>
      <c r="C209" s="87"/>
      <c r="F209" s="221"/>
      <c r="J209" s="67"/>
      <c r="K209" s="67"/>
      <c r="L209" s="67"/>
      <c r="O209" s="221"/>
      <c r="Q209" s="221"/>
      <c r="R209" s="221"/>
      <c r="S209" s="221"/>
      <c r="T209" s="221"/>
      <c r="U209" s="221"/>
      <c r="V209" s="221"/>
      <c r="W209" s="221"/>
      <c r="X209" s="221"/>
      <c r="Y209" s="87"/>
    </row>
    <row r="210" spans="1:25" ht="14.25" customHeight="1">
      <c r="A210" s="221"/>
      <c r="B210" s="87"/>
      <c r="C210" s="87"/>
      <c r="F210" s="221"/>
      <c r="J210" s="67"/>
      <c r="K210" s="67"/>
      <c r="L210" s="67"/>
      <c r="O210" s="221"/>
      <c r="Q210" s="221"/>
      <c r="R210" s="221"/>
      <c r="S210" s="221"/>
      <c r="T210" s="221"/>
      <c r="U210" s="221"/>
      <c r="V210" s="221"/>
      <c r="W210" s="221"/>
      <c r="X210" s="221"/>
      <c r="Y210" s="87"/>
    </row>
    <row r="211" spans="1:25" ht="14.25" customHeight="1">
      <c r="A211" s="221"/>
      <c r="B211" s="87"/>
      <c r="C211" s="87"/>
      <c r="F211" s="221"/>
      <c r="J211" s="67"/>
      <c r="K211" s="67"/>
      <c r="L211" s="67"/>
      <c r="O211" s="221"/>
      <c r="Q211" s="221"/>
      <c r="R211" s="221"/>
      <c r="S211" s="221"/>
      <c r="T211" s="221"/>
      <c r="U211" s="221"/>
      <c r="V211" s="221"/>
      <c r="W211" s="221"/>
      <c r="X211" s="221"/>
      <c r="Y211" s="87"/>
    </row>
    <row r="212" spans="1:25" ht="14.25" customHeight="1">
      <c r="A212" s="221"/>
      <c r="B212" s="87"/>
      <c r="C212" s="87"/>
      <c r="F212" s="221"/>
      <c r="J212" s="67"/>
      <c r="K212" s="67"/>
      <c r="L212" s="67"/>
      <c r="O212" s="221"/>
      <c r="Q212" s="221"/>
      <c r="R212" s="221"/>
      <c r="S212" s="221"/>
      <c r="T212" s="221"/>
      <c r="U212" s="221"/>
      <c r="V212" s="221"/>
      <c r="W212" s="221"/>
      <c r="X212" s="221"/>
      <c r="Y212" s="87"/>
    </row>
    <row r="213" spans="1:25" ht="14.25" customHeight="1">
      <c r="A213" s="221"/>
      <c r="B213" s="87"/>
      <c r="C213" s="87"/>
      <c r="F213" s="221"/>
      <c r="J213" s="67"/>
      <c r="K213" s="67"/>
      <c r="L213" s="67"/>
      <c r="O213" s="221"/>
      <c r="Q213" s="221"/>
      <c r="R213" s="221"/>
      <c r="S213" s="221"/>
      <c r="T213" s="221"/>
      <c r="U213" s="221"/>
      <c r="V213" s="221"/>
      <c r="W213" s="221"/>
      <c r="X213" s="221"/>
      <c r="Y213" s="87"/>
    </row>
    <row r="214" spans="1:25" ht="14.25" customHeight="1">
      <c r="A214" s="221"/>
      <c r="B214" s="87"/>
      <c r="C214" s="87"/>
      <c r="F214" s="221"/>
      <c r="J214" s="67"/>
      <c r="K214" s="67"/>
      <c r="L214" s="67"/>
      <c r="O214" s="221"/>
      <c r="Q214" s="221"/>
      <c r="R214" s="221"/>
      <c r="S214" s="221"/>
      <c r="T214" s="221"/>
      <c r="U214" s="221"/>
      <c r="V214" s="221"/>
      <c r="W214" s="221"/>
      <c r="X214" s="221"/>
      <c r="Y214" s="87"/>
    </row>
    <row r="215" spans="1:25" ht="14.25" customHeight="1">
      <c r="A215" s="221"/>
      <c r="B215" s="87"/>
      <c r="C215" s="87"/>
      <c r="F215" s="221"/>
      <c r="J215" s="67"/>
      <c r="K215" s="67"/>
      <c r="L215" s="67"/>
      <c r="O215" s="221"/>
      <c r="Q215" s="221"/>
      <c r="R215" s="221"/>
      <c r="S215" s="221"/>
      <c r="T215" s="221"/>
      <c r="U215" s="221"/>
      <c r="V215" s="221"/>
      <c r="W215" s="221"/>
      <c r="X215" s="221"/>
      <c r="Y215" s="87"/>
    </row>
    <row r="216" spans="1:25" ht="14.25" customHeight="1">
      <c r="A216" s="221"/>
      <c r="B216" s="87"/>
      <c r="C216" s="87"/>
      <c r="F216" s="221"/>
      <c r="J216" s="67"/>
      <c r="K216" s="67"/>
      <c r="L216" s="67"/>
      <c r="O216" s="221"/>
      <c r="Q216" s="221"/>
      <c r="R216" s="221"/>
      <c r="S216" s="221"/>
      <c r="T216" s="221"/>
      <c r="U216" s="221"/>
      <c r="V216" s="221"/>
      <c r="W216" s="221"/>
      <c r="X216" s="221"/>
      <c r="Y216" s="87"/>
    </row>
    <row r="217" spans="1:25" ht="14.25" customHeight="1">
      <c r="A217" s="221"/>
      <c r="B217" s="87"/>
      <c r="C217" s="87"/>
      <c r="F217" s="221"/>
      <c r="J217" s="67"/>
      <c r="K217" s="67"/>
      <c r="L217" s="67"/>
      <c r="O217" s="221"/>
      <c r="Q217" s="221"/>
      <c r="R217" s="221"/>
      <c r="S217" s="221"/>
      <c r="T217" s="221"/>
      <c r="U217" s="221"/>
      <c r="V217" s="221"/>
      <c r="W217" s="221"/>
      <c r="X217" s="221"/>
      <c r="Y217" s="87"/>
    </row>
    <row r="218" spans="1:25" ht="14.25" customHeight="1">
      <c r="A218" s="221"/>
      <c r="B218" s="87"/>
      <c r="C218" s="87"/>
      <c r="F218" s="221"/>
      <c r="J218" s="67"/>
      <c r="K218" s="67"/>
      <c r="L218" s="67"/>
      <c r="O218" s="221"/>
      <c r="Q218" s="221"/>
      <c r="R218" s="221"/>
      <c r="S218" s="221"/>
      <c r="T218" s="221"/>
      <c r="U218" s="221"/>
      <c r="V218" s="221"/>
      <c r="W218" s="221"/>
      <c r="X218" s="221"/>
      <c r="Y218" s="87"/>
    </row>
    <row r="219" spans="1:25" ht="14.25" customHeight="1">
      <c r="A219" s="221"/>
      <c r="B219" s="87"/>
      <c r="C219" s="87"/>
      <c r="F219" s="221"/>
      <c r="J219" s="67"/>
      <c r="K219" s="67"/>
      <c r="L219" s="67"/>
      <c r="O219" s="221"/>
      <c r="Q219" s="221"/>
      <c r="R219" s="221"/>
      <c r="S219" s="221"/>
      <c r="T219" s="221"/>
      <c r="U219" s="221"/>
      <c r="V219" s="221"/>
      <c r="W219" s="221"/>
      <c r="X219" s="221"/>
      <c r="Y219" s="87"/>
    </row>
    <row r="220" spans="1:25" ht="14.25" customHeight="1">
      <c r="A220" s="221"/>
      <c r="B220" s="87"/>
      <c r="C220" s="87"/>
      <c r="F220" s="221"/>
      <c r="J220" s="67"/>
      <c r="K220" s="67"/>
      <c r="L220" s="67"/>
      <c r="O220" s="221"/>
      <c r="Q220" s="221"/>
      <c r="R220" s="221"/>
      <c r="S220" s="221"/>
      <c r="T220" s="221"/>
      <c r="U220" s="221"/>
      <c r="V220" s="221"/>
      <c r="W220" s="221"/>
      <c r="X220" s="221"/>
      <c r="Y220" s="87"/>
    </row>
    <row r="221" spans="1:25" ht="14.25" customHeight="1">
      <c r="A221" s="221"/>
      <c r="B221" s="87"/>
      <c r="C221" s="87"/>
      <c r="F221" s="221"/>
      <c r="J221" s="67"/>
      <c r="K221" s="67"/>
      <c r="L221" s="67"/>
      <c r="O221" s="221"/>
      <c r="Q221" s="221"/>
      <c r="R221" s="221"/>
      <c r="S221" s="221"/>
      <c r="T221" s="221"/>
      <c r="U221" s="221"/>
      <c r="V221" s="221"/>
      <c r="W221" s="221"/>
      <c r="X221" s="221"/>
      <c r="Y221" s="87"/>
    </row>
    <row r="222" spans="1:25" ht="14.25" customHeight="1">
      <c r="A222" s="221"/>
      <c r="B222" s="87"/>
      <c r="C222" s="87"/>
      <c r="F222" s="221"/>
      <c r="J222" s="67"/>
      <c r="K222" s="67"/>
      <c r="L222" s="67"/>
      <c r="O222" s="221"/>
      <c r="Q222" s="221"/>
      <c r="R222" s="221"/>
      <c r="S222" s="221"/>
      <c r="T222" s="221"/>
      <c r="U222" s="221"/>
      <c r="V222" s="221"/>
      <c r="W222" s="221"/>
      <c r="X222" s="221"/>
      <c r="Y222" s="87"/>
    </row>
    <row r="223" spans="1:25" ht="14.25" customHeight="1">
      <c r="A223" s="221"/>
      <c r="B223" s="87"/>
      <c r="C223" s="87"/>
      <c r="F223" s="221"/>
      <c r="J223" s="67"/>
      <c r="K223" s="67"/>
      <c r="L223" s="67"/>
      <c r="O223" s="221"/>
      <c r="Q223" s="221"/>
      <c r="R223" s="221"/>
      <c r="S223" s="221"/>
      <c r="T223" s="221"/>
      <c r="U223" s="221"/>
      <c r="V223" s="221"/>
      <c r="W223" s="221"/>
      <c r="X223" s="221"/>
      <c r="Y223" s="87"/>
    </row>
    <row r="224" spans="1:25" ht="14.25" customHeight="1">
      <c r="A224" s="221"/>
      <c r="B224" s="87"/>
      <c r="C224" s="87"/>
      <c r="F224" s="221"/>
      <c r="J224" s="67"/>
      <c r="K224" s="67"/>
      <c r="L224" s="67"/>
      <c r="O224" s="221"/>
      <c r="Q224" s="221"/>
      <c r="R224" s="221"/>
      <c r="S224" s="221"/>
      <c r="T224" s="221"/>
      <c r="U224" s="221"/>
      <c r="V224" s="221"/>
      <c r="W224" s="221"/>
      <c r="X224" s="221"/>
      <c r="Y224" s="87"/>
    </row>
    <row r="225" spans="1:25" ht="14.25" customHeight="1">
      <c r="A225" s="221"/>
      <c r="B225" s="87"/>
      <c r="C225" s="87"/>
      <c r="F225" s="221"/>
      <c r="J225" s="67"/>
      <c r="K225" s="67"/>
      <c r="L225" s="67"/>
      <c r="O225" s="221"/>
      <c r="Q225" s="221"/>
      <c r="R225" s="221"/>
      <c r="S225" s="221"/>
      <c r="T225" s="221"/>
      <c r="U225" s="221"/>
      <c r="V225" s="221"/>
      <c r="W225" s="221"/>
      <c r="X225" s="221"/>
      <c r="Y225" s="87"/>
    </row>
    <row r="226" spans="1:25" ht="14.25" customHeight="1">
      <c r="A226" s="221"/>
      <c r="B226" s="87"/>
      <c r="C226" s="87"/>
      <c r="F226" s="221"/>
      <c r="J226" s="67"/>
      <c r="K226" s="67"/>
      <c r="L226" s="67"/>
      <c r="O226" s="221"/>
      <c r="Q226" s="221"/>
      <c r="R226" s="221"/>
      <c r="S226" s="221"/>
      <c r="T226" s="221"/>
      <c r="U226" s="221"/>
      <c r="V226" s="221"/>
      <c r="W226" s="221"/>
      <c r="X226" s="221"/>
      <c r="Y226" s="87"/>
    </row>
    <row r="227" spans="1:25" ht="14.25" customHeight="1">
      <c r="A227" s="221"/>
      <c r="B227" s="87"/>
      <c r="C227" s="87"/>
      <c r="F227" s="221"/>
      <c r="J227" s="67"/>
      <c r="K227" s="67"/>
      <c r="L227" s="67"/>
      <c r="O227" s="221"/>
      <c r="Q227" s="221"/>
      <c r="R227" s="221"/>
      <c r="S227" s="221"/>
      <c r="T227" s="221"/>
      <c r="U227" s="221"/>
      <c r="V227" s="221"/>
      <c r="W227" s="221"/>
      <c r="X227" s="221"/>
      <c r="Y227" s="87"/>
    </row>
    <row r="228" spans="1:25" ht="14.25" customHeight="1">
      <c r="A228" s="221"/>
      <c r="B228" s="87"/>
      <c r="C228" s="87"/>
      <c r="F228" s="221"/>
      <c r="J228" s="67"/>
      <c r="K228" s="67"/>
      <c r="L228" s="67"/>
      <c r="O228" s="221"/>
      <c r="Q228" s="221"/>
      <c r="R228" s="221"/>
      <c r="S228" s="221"/>
      <c r="T228" s="221"/>
      <c r="U228" s="221"/>
      <c r="V228" s="221"/>
      <c r="W228" s="221"/>
      <c r="X228" s="221"/>
      <c r="Y228" s="87"/>
    </row>
    <row r="229" spans="1:25" ht="14.25" customHeight="1">
      <c r="A229" s="221"/>
      <c r="B229" s="87"/>
      <c r="C229" s="87"/>
      <c r="F229" s="221"/>
      <c r="J229" s="67"/>
      <c r="K229" s="67"/>
      <c r="L229" s="67"/>
      <c r="O229" s="221"/>
      <c r="Q229" s="221"/>
      <c r="R229" s="221"/>
      <c r="S229" s="221"/>
      <c r="T229" s="221"/>
      <c r="U229" s="221"/>
      <c r="V229" s="221"/>
      <c r="W229" s="221"/>
      <c r="X229" s="221"/>
      <c r="Y229" s="87"/>
    </row>
    <row r="230" spans="1:25" ht="14.25" customHeight="1">
      <c r="A230" s="221"/>
      <c r="B230" s="87"/>
      <c r="C230" s="87"/>
      <c r="F230" s="221"/>
      <c r="J230" s="67"/>
      <c r="K230" s="67"/>
      <c r="L230" s="67"/>
      <c r="O230" s="221"/>
      <c r="Q230" s="221"/>
      <c r="R230" s="221"/>
      <c r="S230" s="221"/>
      <c r="T230" s="221"/>
      <c r="U230" s="221"/>
      <c r="V230" s="221"/>
      <c r="W230" s="221"/>
      <c r="X230" s="221"/>
      <c r="Y230" s="87"/>
    </row>
    <row r="231" spans="1:25" ht="14.25" customHeight="1">
      <c r="A231" s="221"/>
      <c r="B231" s="87"/>
      <c r="C231" s="87"/>
      <c r="F231" s="221"/>
      <c r="J231" s="67"/>
      <c r="K231" s="67"/>
      <c r="L231" s="67"/>
      <c r="O231" s="221"/>
      <c r="Q231" s="221"/>
      <c r="R231" s="221"/>
      <c r="S231" s="221"/>
      <c r="T231" s="221"/>
      <c r="U231" s="221"/>
      <c r="V231" s="221"/>
      <c r="W231" s="221"/>
      <c r="X231" s="221"/>
      <c r="Y231" s="87"/>
    </row>
    <row r="232" spans="1:25" ht="14.25" customHeight="1">
      <c r="A232" s="221"/>
      <c r="B232" s="87"/>
      <c r="C232" s="87"/>
      <c r="F232" s="221"/>
      <c r="J232" s="67"/>
      <c r="K232" s="67"/>
      <c r="L232" s="67"/>
      <c r="O232" s="221"/>
      <c r="Q232" s="221"/>
      <c r="R232" s="221"/>
      <c r="S232" s="221"/>
      <c r="T232" s="221"/>
      <c r="U232" s="221"/>
      <c r="V232" s="221"/>
      <c r="W232" s="221"/>
      <c r="X232" s="221"/>
      <c r="Y232" s="87"/>
    </row>
    <row r="233" spans="1:25" ht="14.25" customHeight="1">
      <c r="A233" s="221"/>
      <c r="B233" s="87"/>
      <c r="C233" s="87"/>
      <c r="F233" s="221"/>
      <c r="J233" s="67"/>
      <c r="K233" s="67"/>
      <c r="L233" s="67"/>
      <c r="O233" s="221"/>
      <c r="Q233" s="221"/>
      <c r="R233" s="221"/>
      <c r="S233" s="221"/>
      <c r="T233" s="221"/>
      <c r="U233" s="221"/>
      <c r="V233" s="221"/>
      <c r="W233" s="221"/>
      <c r="X233" s="221"/>
      <c r="Y233" s="87"/>
    </row>
    <row r="234" spans="1:25" ht="14.25" customHeight="1">
      <c r="A234" s="221"/>
      <c r="B234" s="87"/>
      <c r="C234" s="87"/>
      <c r="F234" s="221"/>
      <c r="J234" s="67"/>
      <c r="K234" s="67"/>
      <c r="L234" s="67"/>
      <c r="O234" s="221"/>
      <c r="Q234" s="221"/>
      <c r="R234" s="221"/>
      <c r="S234" s="221"/>
      <c r="T234" s="221"/>
      <c r="U234" s="221"/>
      <c r="V234" s="221"/>
      <c r="W234" s="221"/>
      <c r="X234" s="221"/>
      <c r="Y234" s="87"/>
    </row>
    <row r="235" spans="1:25" ht="14.25" customHeight="1">
      <c r="A235" s="221"/>
      <c r="B235" s="87"/>
      <c r="C235" s="87"/>
      <c r="F235" s="221"/>
      <c r="J235" s="67"/>
      <c r="K235" s="67"/>
      <c r="L235" s="67"/>
      <c r="O235" s="221"/>
      <c r="Q235" s="221"/>
      <c r="R235" s="221"/>
      <c r="S235" s="221"/>
      <c r="T235" s="221"/>
      <c r="U235" s="221"/>
      <c r="V235" s="221"/>
      <c r="W235" s="221"/>
      <c r="X235" s="221"/>
      <c r="Y235" s="87"/>
    </row>
    <row r="236" spans="1:25" ht="14.25" customHeight="1">
      <c r="A236" s="221"/>
      <c r="B236" s="87"/>
      <c r="C236" s="87"/>
      <c r="F236" s="221"/>
      <c r="J236" s="67"/>
      <c r="K236" s="67"/>
      <c r="L236" s="67"/>
      <c r="O236" s="221"/>
      <c r="Q236" s="221"/>
      <c r="R236" s="221"/>
      <c r="S236" s="221"/>
      <c r="T236" s="221"/>
      <c r="U236" s="221"/>
      <c r="V236" s="221"/>
      <c r="W236" s="221"/>
      <c r="X236" s="221"/>
      <c r="Y236" s="87"/>
    </row>
    <row r="237" spans="1:25" ht="14.25" customHeight="1">
      <c r="A237" s="221"/>
      <c r="B237" s="87"/>
      <c r="C237" s="87"/>
      <c r="F237" s="221"/>
      <c r="J237" s="67"/>
      <c r="K237" s="67"/>
      <c r="L237" s="67"/>
      <c r="O237" s="221"/>
      <c r="Q237" s="221"/>
      <c r="R237" s="221"/>
      <c r="S237" s="221"/>
      <c r="T237" s="221"/>
      <c r="U237" s="221"/>
      <c r="V237" s="221"/>
      <c r="W237" s="221"/>
      <c r="X237" s="221"/>
      <c r="Y237" s="87"/>
    </row>
    <row r="238" spans="1:25" ht="14.25" customHeight="1">
      <c r="A238" s="221"/>
      <c r="B238" s="87"/>
      <c r="C238" s="87"/>
      <c r="F238" s="221"/>
      <c r="J238" s="67"/>
      <c r="K238" s="67"/>
      <c r="L238" s="67"/>
      <c r="O238" s="221"/>
      <c r="Q238" s="221"/>
      <c r="R238" s="221"/>
      <c r="S238" s="221"/>
      <c r="T238" s="221"/>
      <c r="U238" s="221"/>
      <c r="V238" s="221"/>
      <c r="W238" s="221"/>
      <c r="X238" s="221"/>
      <c r="Y238" s="87"/>
    </row>
    <row r="239" spans="1:25" ht="14.25" customHeight="1">
      <c r="A239" s="221"/>
      <c r="B239" s="87"/>
      <c r="C239" s="87"/>
      <c r="F239" s="221"/>
      <c r="J239" s="67"/>
      <c r="K239" s="67"/>
      <c r="L239" s="67"/>
      <c r="O239" s="221"/>
      <c r="Q239" s="221"/>
      <c r="R239" s="221"/>
      <c r="S239" s="221"/>
      <c r="T239" s="221"/>
      <c r="U239" s="221"/>
      <c r="V239" s="221"/>
      <c r="W239" s="221"/>
      <c r="X239" s="221"/>
      <c r="Y239" s="87"/>
    </row>
    <row r="240" spans="1:25" ht="14.25" customHeight="1">
      <c r="A240" s="221"/>
      <c r="B240" s="87"/>
      <c r="C240" s="87"/>
      <c r="F240" s="221"/>
      <c r="J240" s="67"/>
      <c r="K240" s="67"/>
      <c r="L240" s="67"/>
      <c r="O240" s="221"/>
      <c r="Q240" s="221"/>
      <c r="R240" s="221"/>
      <c r="S240" s="221"/>
      <c r="T240" s="221"/>
      <c r="U240" s="221"/>
      <c r="V240" s="221"/>
      <c r="W240" s="221"/>
      <c r="X240" s="221"/>
      <c r="Y240" s="87"/>
    </row>
    <row r="241" spans="1:25" ht="14.25" customHeight="1">
      <c r="A241" s="221"/>
      <c r="B241" s="87"/>
      <c r="C241" s="87"/>
      <c r="F241" s="221"/>
      <c r="J241" s="67"/>
      <c r="K241" s="67"/>
      <c r="L241" s="67"/>
      <c r="O241" s="221"/>
      <c r="Q241" s="221"/>
      <c r="R241" s="221"/>
      <c r="S241" s="221"/>
      <c r="T241" s="221"/>
      <c r="U241" s="221"/>
      <c r="V241" s="221"/>
      <c r="W241" s="221"/>
      <c r="X241" s="221"/>
      <c r="Y241" s="87"/>
    </row>
    <row r="242" spans="1:25" ht="14.25" customHeight="1">
      <c r="A242" s="221"/>
      <c r="B242" s="87"/>
      <c r="C242" s="87"/>
      <c r="F242" s="221"/>
      <c r="J242" s="67"/>
      <c r="K242" s="67"/>
      <c r="L242" s="67"/>
      <c r="O242" s="221"/>
      <c r="Q242" s="221"/>
      <c r="R242" s="221"/>
      <c r="S242" s="221"/>
      <c r="T242" s="221"/>
      <c r="U242" s="221"/>
      <c r="V242" s="221"/>
      <c r="W242" s="221"/>
      <c r="X242" s="221"/>
      <c r="Y242" s="87"/>
    </row>
    <row r="243" spans="1:25" ht="14.25" customHeight="1">
      <c r="A243" s="221"/>
      <c r="B243" s="87"/>
      <c r="C243" s="87"/>
      <c r="F243" s="221"/>
      <c r="J243" s="67"/>
      <c r="K243" s="67"/>
      <c r="L243" s="67"/>
      <c r="O243" s="221"/>
      <c r="Q243" s="221"/>
      <c r="R243" s="221"/>
      <c r="S243" s="221"/>
      <c r="T243" s="221"/>
      <c r="U243" s="221"/>
      <c r="V243" s="221"/>
      <c r="W243" s="221"/>
      <c r="X243" s="221"/>
      <c r="Y243" s="87"/>
    </row>
    <row r="244" spans="1:25" ht="14.25" customHeight="1">
      <c r="A244" s="221"/>
      <c r="B244" s="87"/>
      <c r="C244" s="87"/>
      <c r="F244" s="221"/>
      <c r="J244" s="67"/>
      <c r="K244" s="67"/>
      <c r="L244" s="67"/>
      <c r="O244" s="221"/>
      <c r="Q244" s="221"/>
      <c r="R244" s="221"/>
      <c r="S244" s="221"/>
      <c r="T244" s="221"/>
      <c r="U244" s="221"/>
      <c r="V244" s="221"/>
      <c r="W244" s="221"/>
      <c r="X244" s="221"/>
      <c r="Y244" s="87"/>
    </row>
    <row r="245" spans="1:25" ht="14.25" customHeight="1">
      <c r="A245" s="221"/>
      <c r="B245" s="87"/>
      <c r="C245" s="87"/>
      <c r="F245" s="221"/>
      <c r="J245" s="67"/>
      <c r="K245" s="67"/>
      <c r="L245" s="67"/>
      <c r="O245" s="221"/>
      <c r="Q245" s="221"/>
      <c r="R245" s="221"/>
      <c r="S245" s="221"/>
      <c r="T245" s="221"/>
      <c r="U245" s="221"/>
      <c r="V245" s="221"/>
      <c r="W245" s="221"/>
      <c r="X245" s="221"/>
      <c r="Y245" s="87"/>
    </row>
    <row r="246" spans="1:25" ht="14.25" customHeight="1">
      <c r="A246" s="221"/>
      <c r="B246" s="87"/>
      <c r="C246" s="87"/>
      <c r="F246" s="221"/>
      <c r="J246" s="67"/>
      <c r="K246" s="67"/>
      <c r="L246" s="67"/>
      <c r="O246" s="221"/>
      <c r="Q246" s="221"/>
      <c r="R246" s="221"/>
      <c r="S246" s="221"/>
      <c r="T246" s="221"/>
      <c r="U246" s="221"/>
      <c r="V246" s="221"/>
      <c r="W246" s="221"/>
      <c r="X246" s="221"/>
      <c r="Y246" s="87"/>
    </row>
    <row r="247" spans="1:25" ht="14.25" customHeight="1">
      <c r="A247" s="221"/>
      <c r="B247" s="87"/>
      <c r="C247" s="87"/>
      <c r="F247" s="221"/>
      <c r="J247" s="67"/>
      <c r="K247" s="67"/>
      <c r="L247" s="67"/>
      <c r="O247" s="221"/>
      <c r="Q247" s="221"/>
      <c r="R247" s="221"/>
      <c r="S247" s="221"/>
      <c r="T247" s="221"/>
      <c r="U247" s="221"/>
      <c r="V247" s="221"/>
      <c r="W247" s="221"/>
      <c r="X247" s="221"/>
      <c r="Y247" s="87"/>
    </row>
    <row r="248" spans="1:25" ht="14.25" customHeight="1">
      <c r="A248" s="221"/>
      <c r="B248" s="87"/>
      <c r="C248" s="87"/>
      <c r="F248" s="221"/>
      <c r="J248" s="67"/>
      <c r="K248" s="67"/>
      <c r="L248" s="67"/>
      <c r="O248" s="221"/>
      <c r="Q248" s="221"/>
      <c r="R248" s="221"/>
      <c r="S248" s="221"/>
      <c r="T248" s="221"/>
      <c r="U248" s="221"/>
      <c r="V248" s="221"/>
      <c r="W248" s="221"/>
      <c r="X248" s="221"/>
      <c r="Y248" s="87"/>
    </row>
    <row r="249" spans="1:25" ht="14.25" customHeight="1">
      <c r="A249" s="221"/>
      <c r="B249" s="87"/>
      <c r="C249" s="87"/>
      <c r="F249" s="221"/>
      <c r="J249" s="67"/>
      <c r="K249" s="67"/>
      <c r="L249" s="67"/>
      <c r="O249" s="221"/>
      <c r="Q249" s="221"/>
      <c r="R249" s="221"/>
      <c r="S249" s="221"/>
      <c r="T249" s="221"/>
      <c r="U249" s="221"/>
      <c r="V249" s="221"/>
      <c r="W249" s="221"/>
      <c r="X249" s="221"/>
      <c r="Y249" s="87"/>
    </row>
    <row r="250" spans="1:25" ht="14.25" customHeight="1">
      <c r="A250" s="221"/>
      <c r="B250" s="87"/>
      <c r="C250" s="87"/>
      <c r="F250" s="221"/>
      <c r="J250" s="67"/>
      <c r="K250" s="67"/>
      <c r="L250" s="67"/>
      <c r="O250" s="221"/>
      <c r="Q250" s="221"/>
      <c r="R250" s="221"/>
      <c r="S250" s="221"/>
      <c r="T250" s="221"/>
      <c r="U250" s="221"/>
      <c r="V250" s="221"/>
      <c r="W250" s="221"/>
      <c r="X250" s="221"/>
      <c r="Y250" s="87"/>
    </row>
    <row r="251" spans="1:25" ht="14.25" customHeight="1">
      <c r="A251" s="221"/>
      <c r="B251" s="87"/>
      <c r="C251" s="87"/>
      <c r="F251" s="221"/>
      <c r="J251" s="67"/>
      <c r="K251" s="67"/>
      <c r="L251" s="67"/>
      <c r="O251" s="221"/>
      <c r="Q251" s="221"/>
      <c r="R251" s="221"/>
      <c r="S251" s="221"/>
      <c r="T251" s="221"/>
      <c r="U251" s="221"/>
      <c r="V251" s="221"/>
      <c r="W251" s="221"/>
      <c r="X251" s="221"/>
      <c r="Y251" s="87"/>
    </row>
    <row r="252" spans="1:25" ht="14.25" customHeight="1">
      <c r="A252" s="221"/>
      <c r="B252" s="87"/>
      <c r="C252" s="87"/>
      <c r="F252" s="221"/>
      <c r="J252" s="67"/>
      <c r="K252" s="67"/>
      <c r="L252" s="67"/>
      <c r="O252" s="221"/>
      <c r="Q252" s="221"/>
      <c r="R252" s="221"/>
      <c r="S252" s="221"/>
      <c r="T252" s="221"/>
      <c r="U252" s="221"/>
      <c r="V252" s="221"/>
      <c r="W252" s="221"/>
      <c r="X252" s="221"/>
      <c r="Y252" s="87"/>
    </row>
    <row r="253" spans="1:25" ht="14.25" customHeight="1">
      <c r="A253" s="221"/>
      <c r="B253" s="87"/>
      <c r="C253" s="87"/>
      <c r="F253" s="221"/>
      <c r="J253" s="67"/>
      <c r="K253" s="67"/>
      <c r="L253" s="67"/>
      <c r="O253" s="221"/>
      <c r="Q253" s="221"/>
      <c r="R253" s="221"/>
      <c r="S253" s="221"/>
      <c r="T253" s="221"/>
      <c r="U253" s="221"/>
      <c r="V253" s="221"/>
      <c r="W253" s="221"/>
      <c r="X253" s="221"/>
      <c r="Y253" s="87"/>
    </row>
    <row r="254" spans="1:25" ht="14.25" customHeight="1">
      <c r="A254" s="221"/>
      <c r="B254" s="87"/>
      <c r="C254" s="87"/>
      <c r="F254" s="221"/>
      <c r="J254" s="67"/>
      <c r="K254" s="67"/>
      <c r="L254" s="67"/>
      <c r="O254" s="221"/>
      <c r="Q254" s="221"/>
      <c r="R254" s="221"/>
      <c r="S254" s="221"/>
      <c r="T254" s="221"/>
      <c r="U254" s="221"/>
      <c r="V254" s="221"/>
      <c r="W254" s="221"/>
      <c r="X254" s="221"/>
      <c r="Y254" s="87"/>
    </row>
    <row r="255" spans="1:25" ht="14.25" customHeight="1">
      <c r="A255" s="221"/>
      <c r="B255" s="87"/>
      <c r="C255" s="87"/>
      <c r="F255" s="221"/>
      <c r="J255" s="67"/>
      <c r="K255" s="67"/>
      <c r="L255" s="67"/>
      <c r="O255" s="221"/>
      <c r="Q255" s="221"/>
      <c r="R255" s="221"/>
      <c r="S255" s="221"/>
      <c r="T255" s="221"/>
      <c r="U255" s="221"/>
      <c r="V255" s="221"/>
      <c r="W255" s="221"/>
      <c r="X255" s="221"/>
      <c r="Y255" s="87"/>
    </row>
    <row r="256" spans="1:25" ht="14.25" customHeight="1">
      <c r="A256" s="221"/>
      <c r="B256" s="87"/>
      <c r="C256" s="87"/>
      <c r="F256" s="221"/>
      <c r="J256" s="67"/>
      <c r="K256" s="67"/>
      <c r="L256" s="67"/>
      <c r="O256" s="221"/>
      <c r="Q256" s="221"/>
      <c r="R256" s="221"/>
      <c r="S256" s="221"/>
      <c r="T256" s="221"/>
      <c r="U256" s="221"/>
      <c r="V256" s="221"/>
      <c r="W256" s="221"/>
      <c r="X256" s="221"/>
      <c r="Y256" s="87"/>
    </row>
    <row r="257" spans="1:25" ht="14.25" customHeight="1">
      <c r="A257" s="221"/>
      <c r="B257" s="87"/>
      <c r="C257" s="87"/>
      <c r="F257" s="221"/>
      <c r="J257" s="67"/>
      <c r="K257" s="67"/>
      <c r="L257" s="67"/>
      <c r="O257" s="221"/>
      <c r="Q257" s="221"/>
      <c r="R257" s="221"/>
      <c r="S257" s="221"/>
      <c r="T257" s="221"/>
      <c r="U257" s="221"/>
      <c r="V257" s="221"/>
      <c r="W257" s="221"/>
      <c r="X257" s="221"/>
      <c r="Y257" s="87"/>
    </row>
    <row r="258" spans="1:25" ht="14.25" customHeight="1">
      <c r="A258" s="221"/>
      <c r="B258" s="87"/>
      <c r="C258" s="87"/>
      <c r="F258" s="221"/>
      <c r="J258" s="67"/>
      <c r="K258" s="67"/>
      <c r="L258" s="67"/>
      <c r="O258" s="221"/>
      <c r="Q258" s="221"/>
      <c r="R258" s="221"/>
      <c r="S258" s="221"/>
      <c r="T258" s="221"/>
      <c r="U258" s="221"/>
      <c r="V258" s="221"/>
      <c r="W258" s="221"/>
      <c r="X258" s="221"/>
      <c r="Y258" s="87"/>
    </row>
    <row r="259" spans="1:25" ht="14.25" customHeight="1">
      <c r="A259" s="221"/>
      <c r="B259" s="87"/>
      <c r="C259" s="87"/>
      <c r="F259" s="221"/>
      <c r="J259" s="67"/>
      <c r="K259" s="67"/>
      <c r="L259" s="67"/>
      <c r="O259" s="221"/>
      <c r="Q259" s="221"/>
      <c r="R259" s="221"/>
      <c r="S259" s="221"/>
      <c r="T259" s="221"/>
      <c r="U259" s="221"/>
      <c r="V259" s="221"/>
      <c r="W259" s="221"/>
      <c r="X259" s="221"/>
      <c r="Y259" s="87"/>
    </row>
    <row r="260" spans="1:25" ht="14.25" customHeight="1">
      <c r="A260" s="221"/>
      <c r="B260" s="87"/>
      <c r="C260" s="87"/>
      <c r="F260" s="221"/>
      <c r="J260" s="67"/>
      <c r="K260" s="67"/>
      <c r="L260" s="67"/>
      <c r="O260" s="221"/>
      <c r="Q260" s="221"/>
      <c r="R260" s="221"/>
      <c r="S260" s="221"/>
      <c r="T260" s="221"/>
      <c r="U260" s="221"/>
      <c r="V260" s="221"/>
      <c r="W260" s="221"/>
      <c r="X260" s="221"/>
      <c r="Y260" s="87"/>
    </row>
    <row r="261" spans="1:25" ht="14.25" customHeight="1">
      <c r="A261" s="221"/>
      <c r="B261" s="87"/>
      <c r="C261" s="87"/>
      <c r="F261" s="221"/>
      <c r="J261" s="67"/>
      <c r="K261" s="67"/>
      <c r="L261" s="67"/>
      <c r="O261" s="221"/>
      <c r="Q261" s="221"/>
      <c r="R261" s="221"/>
      <c r="S261" s="221"/>
      <c r="T261" s="221"/>
      <c r="U261" s="221"/>
      <c r="V261" s="221"/>
      <c r="W261" s="221"/>
      <c r="X261" s="221"/>
      <c r="Y261" s="87"/>
    </row>
    <row r="262" spans="1:25" ht="14.25" customHeight="1">
      <c r="A262" s="221"/>
      <c r="B262" s="87"/>
      <c r="C262" s="87"/>
      <c r="F262" s="221"/>
      <c r="J262" s="67"/>
      <c r="K262" s="67"/>
      <c r="L262" s="67"/>
      <c r="O262" s="221"/>
      <c r="Q262" s="221"/>
      <c r="R262" s="221"/>
      <c r="S262" s="221"/>
      <c r="T262" s="221"/>
      <c r="U262" s="221"/>
      <c r="V262" s="221"/>
      <c r="W262" s="221"/>
      <c r="X262" s="221"/>
      <c r="Y262" s="87"/>
    </row>
    <row r="263" spans="1:25" ht="14.25" customHeight="1">
      <c r="A263" s="221"/>
      <c r="B263" s="87"/>
      <c r="C263" s="87"/>
      <c r="F263" s="221"/>
      <c r="J263" s="67"/>
      <c r="K263" s="67"/>
      <c r="L263" s="67"/>
      <c r="O263" s="221"/>
      <c r="Q263" s="221"/>
      <c r="R263" s="221"/>
      <c r="S263" s="221"/>
      <c r="T263" s="221"/>
      <c r="U263" s="221"/>
      <c r="V263" s="221"/>
      <c r="W263" s="221"/>
      <c r="X263" s="221"/>
      <c r="Y263" s="87"/>
    </row>
    <row r="264" spans="1:25" ht="14.25" customHeight="1">
      <c r="A264" s="221"/>
      <c r="B264" s="87"/>
      <c r="C264" s="87"/>
      <c r="F264" s="221"/>
      <c r="J264" s="67"/>
      <c r="K264" s="67"/>
      <c r="L264" s="67"/>
      <c r="O264" s="221"/>
      <c r="Q264" s="221"/>
      <c r="R264" s="221"/>
      <c r="S264" s="221"/>
      <c r="T264" s="221"/>
      <c r="U264" s="221"/>
      <c r="V264" s="221"/>
      <c r="W264" s="221"/>
      <c r="X264" s="221"/>
      <c r="Y264" s="87"/>
    </row>
    <row r="265" spans="1:25" ht="14.25" customHeight="1">
      <c r="A265" s="221"/>
      <c r="B265" s="87"/>
      <c r="C265" s="87"/>
      <c r="F265" s="221"/>
      <c r="J265" s="67"/>
      <c r="K265" s="67"/>
      <c r="L265" s="67"/>
      <c r="O265" s="221"/>
      <c r="Q265" s="221"/>
      <c r="R265" s="221"/>
      <c r="S265" s="221"/>
      <c r="T265" s="221"/>
      <c r="U265" s="221"/>
      <c r="V265" s="221"/>
      <c r="W265" s="221"/>
      <c r="X265" s="221"/>
      <c r="Y265" s="87"/>
    </row>
    <row r="266" spans="1:25" ht="14.25" customHeight="1">
      <c r="A266" s="221"/>
      <c r="B266" s="87"/>
      <c r="C266" s="87"/>
      <c r="F266" s="221"/>
      <c r="J266" s="67"/>
      <c r="K266" s="67"/>
      <c r="L266" s="67"/>
      <c r="O266" s="221"/>
      <c r="Q266" s="221"/>
      <c r="R266" s="221"/>
      <c r="S266" s="221"/>
      <c r="T266" s="221"/>
      <c r="U266" s="221"/>
      <c r="V266" s="221"/>
      <c r="W266" s="221"/>
      <c r="X266" s="221"/>
      <c r="Y266" s="87"/>
    </row>
    <row r="267" spans="1:25" ht="14.25" customHeight="1">
      <c r="A267" s="221"/>
      <c r="B267" s="87"/>
      <c r="C267" s="87"/>
      <c r="F267" s="221"/>
      <c r="J267" s="67"/>
      <c r="K267" s="67"/>
      <c r="L267" s="67"/>
      <c r="O267" s="221"/>
      <c r="Q267" s="221"/>
      <c r="R267" s="221"/>
      <c r="S267" s="221"/>
      <c r="T267" s="221"/>
      <c r="U267" s="221"/>
      <c r="V267" s="221"/>
      <c r="W267" s="221"/>
      <c r="X267" s="221"/>
      <c r="Y267" s="87"/>
    </row>
    <row r="268" spans="1:25" ht="14.25" customHeight="1">
      <c r="A268" s="221"/>
      <c r="B268" s="87"/>
      <c r="C268" s="87"/>
      <c r="F268" s="221"/>
      <c r="J268" s="67"/>
      <c r="K268" s="67"/>
      <c r="L268" s="67"/>
      <c r="O268" s="221"/>
      <c r="Q268" s="221"/>
      <c r="R268" s="221"/>
      <c r="S268" s="221"/>
      <c r="T268" s="221"/>
      <c r="U268" s="221"/>
      <c r="V268" s="221"/>
      <c r="W268" s="221"/>
      <c r="X268" s="221"/>
      <c r="Y268" s="87"/>
    </row>
    <row r="269" spans="1:25" ht="14.25" customHeight="1">
      <c r="A269" s="221"/>
      <c r="B269" s="87"/>
      <c r="C269" s="87"/>
      <c r="F269" s="221"/>
      <c r="J269" s="67"/>
      <c r="K269" s="67"/>
      <c r="L269" s="67"/>
      <c r="O269" s="221"/>
      <c r="Q269" s="221"/>
      <c r="R269" s="221"/>
      <c r="S269" s="221"/>
      <c r="T269" s="221"/>
      <c r="U269" s="221"/>
      <c r="V269" s="221"/>
      <c r="W269" s="221"/>
      <c r="X269" s="221"/>
      <c r="Y269" s="87"/>
    </row>
    <row r="270" spans="1:25" ht="14.25" customHeight="1">
      <c r="A270" s="221"/>
      <c r="B270" s="87"/>
      <c r="C270" s="87"/>
      <c r="F270" s="221"/>
      <c r="J270" s="67"/>
      <c r="K270" s="67"/>
      <c r="L270" s="67"/>
      <c r="O270" s="221"/>
      <c r="Q270" s="221"/>
      <c r="R270" s="221"/>
      <c r="S270" s="221"/>
      <c r="T270" s="221"/>
      <c r="U270" s="221"/>
      <c r="V270" s="221"/>
      <c r="W270" s="221"/>
      <c r="X270" s="221"/>
      <c r="Y270" s="87"/>
    </row>
    <row r="271" spans="1:25" ht="14.25" customHeight="1">
      <c r="A271" s="221"/>
      <c r="B271" s="87"/>
      <c r="C271" s="87"/>
      <c r="F271" s="221"/>
      <c r="J271" s="67"/>
      <c r="K271" s="67"/>
      <c r="L271" s="67"/>
      <c r="O271" s="221"/>
      <c r="Q271" s="221"/>
      <c r="R271" s="221"/>
      <c r="S271" s="221"/>
      <c r="T271" s="221"/>
      <c r="U271" s="221"/>
      <c r="V271" s="221"/>
      <c r="W271" s="221"/>
      <c r="X271" s="221"/>
      <c r="Y271" s="87"/>
    </row>
    <row r="272" spans="1:25" ht="14.25" customHeight="1">
      <c r="A272" s="221"/>
      <c r="B272" s="87"/>
      <c r="C272" s="87"/>
      <c r="F272" s="221"/>
      <c r="J272" s="67"/>
      <c r="K272" s="67"/>
      <c r="L272" s="67"/>
      <c r="O272" s="221"/>
      <c r="Q272" s="221"/>
      <c r="R272" s="221"/>
      <c r="S272" s="221"/>
      <c r="T272" s="221"/>
      <c r="U272" s="221"/>
      <c r="V272" s="221"/>
      <c r="W272" s="221"/>
      <c r="X272" s="221"/>
      <c r="Y272" s="87"/>
    </row>
    <row r="273" spans="1:25" ht="14.25" customHeight="1">
      <c r="A273" s="221"/>
      <c r="B273" s="87"/>
      <c r="C273" s="87"/>
      <c r="F273" s="221"/>
      <c r="J273" s="67"/>
      <c r="K273" s="67"/>
      <c r="L273" s="67"/>
      <c r="O273" s="221"/>
      <c r="Q273" s="221"/>
      <c r="R273" s="221"/>
      <c r="S273" s="221"/>
      <c r="T273" s="221"/>
      <c r="U273" s="221"/>
      <c r="V273" s="221"/>
      <c r="W273" s="221"/>
      <c r="X273" s="221"/>
      <c r="Y273" s="87"/>
    </row>
    <row r="274" spans="1:25" ht="14.25" customHeight="1">
      <c r="A274" s="221"/>
      <c r="B274" s="87"/>
      <c r="C274" s="87"/>
      <c r="F274" s="221"/>
      <c r="J274" s="67"/>
      <c r="K274" s="67"/>
      <c r="L274" s="67"/>
      <c r="O274" s="221"/>
      <c r="Q274" s="221"/>
      <c r="R274" s="221"/>
      <c r="S274" s="221"/>
      <c r="T274" s="221"/>
      <c r="U274" s="221"/>
      <c r="V274" s="221"/>
      <c r="W274" s="221"/>
      <c r="X274" s="221"/>
      <c r="Y274" s="87"/>
    </row>
    <row r="275" spans="1:25" ht="14.25" customHeight="1">
      <c r="A275" s="221"/>
      <c r="B275" s="87"/>
      <c r="C275" s="87"/>
      <c r="F275" s="221"/>
      <c r="J275" s="67"/>
      <c r="K275" s="67"/>
      <c r="L275" s="67"/>
      <c r="O275" s="221"/>
      <c r="Q275" s="221"/>
      <c r="R275" s="221"/>
      <c r="S275" s="221"/>
      <c r="T275" s="221"/>
      <c r="U275" s="221"/>
      <c r="V275" s="221"/>
      <c r="W275" s="221"/>
      <c r="X275" s="221"/>
      <c r="Y275" s="87"/>
    </row>
    <row r="276" spans="1:25" ht="14.25" customHeight="1">
      <c r="A276" s="221"/>
      <c r="B276" s="87"/>
      <c r="C276" s="87"/>
      <c r="F276" s="221"/>
      <c r="J276" s="67"/>
      <c r="K276" s="67"/>
      <c r="L276" s="67"/>
      <c r="O276" s="221"/>
      <c r="Q276" s="221"/>
      <c r="R276" s="221"/>
      <c r="S276" s="221"/>
      <c r="T276" s="221"/>
      <c r="U276" s="221"/>
      <c r="V276" s="221"/>
      <c r="W276" s="221"/>
      <c r="X276" s="221"/>
      <c r="Y276" s="87"/>
    </row>
    <row r="277" spans="1:25" ht="14.25" customHeight="1">
      <c r="A277" s="221"/>
      <c r="B277" s="87"/>
      <c r="C277" s="87"/>
      <c r="F277" s="221"/>
      <c r="J277" s="67"/>
      <c r="K277" s="67"/>
      <c r="L277" s="67"/>
      <c r="O277" s="221"/>
      <c r="Q277" s="221"/>
      <c r="R277" s="221"/>
      <c r="S277" s="221"/>
      <c r="T277" s="221"/>
      <c r="U277" s="221"/>
      <c r="V277" s="221"/>
      <c r="W277" s="221"/>
      <c r="X277" s="221"/>
      <c r="Y277" s="87"/>
    </row>
    <row r="278" spans="1:25" ht="14.25" customHeight="1">
      <c r="A278" s="221"/>
      <c r="B278" s="87"/>
      <c r="C278" s="87"/>
      <c r="F278" s="221"/>
      <c r="J278" s="67"/>
      <c r="K278" s="67"/>
      <c r="L278" s="67"/>
      <c r="O278" s="221"/>
      <c r="Q278" s="221"/>
      <c r="R278" s="221"/>
      <c r="S278" s="221"/>
      <c r="T278" s="221"/>
      <c r="U278" s="221"/>
      <c r="V278" s="221"/>
      <c r="W278" s="221"/>
      <c r="X278" s="221"/>
      <c r="Y278" s="87"/>
    </row>
    <row r="279" spans="1:25" ht="14.25" customHeight="1">
      <c r="A279" s="221"/>
      <c r="B279" s="87"/>
      <c r="C279" s="87"/>
      <c r="F279" s="221"/>
      <c r="J279" s="67"/>
      <c r="K279" s="67"/>
      <c r="L279" s="67"/>
      <c r="O279" s="221"/>
      <c r="Q279" s="221"/>
      <c r="R279" s="221"/>
      <c r="S279" s="221"/>
      <c r="T279" s="221"/>
      <c r="U279" s="221"/>
      <c r="V279" s="221"/>
      <c r="W279" s="221"/>
      <c r="X279" s="221"/>
      <c r="Y279" s="87"/>
    </row>
    <row r="280" spans="1:25" ht="14.25" customHeight="1">
      <c r="A280" s="221"/>
      <c r="B280" s="87"/>
      <c r="C280" s="87"/>
      <c r="F280" s="221"/>
      <c r="J280" s="67"/>
      <c r="K280" s="67"/>
      <c r="L280" s="67"/>
      <c r="O280" s="221"/>
      <c r="Q280" s="221"/>
      <c r="R280" s="221"/>
      <c r="S280" s="221"/>
      <c r="T280" s="221"/>
      <c r="U280" s="221"/>
      <c r="V280" s="221"/>
      <c r="W280" s="221"/>
      <c r="X280" s="221"/>
      <c r="Y280" s="87"/>
    </row>
    <row r="281" spans="1:25" ht="14.25" customHeight="1">
      <c r="A281" s="221"/>
      <c r="B281" s="87"/>
      <c r="C281" s="87"/>
      <c r="F281" s="221"/>
      <c r="J281" s="67"/>
      <c r="K281" s="67"/>
      <c r="L281" s="67"/>
      <c r="O281" s="221"/>
      <c r="Q281" s="221"/>
      <c r="R281" s="221"/>
      <c r="S281" s="221"/>
      <c r="T281" s="221"/>
      <c r="U281" s="221"/>
      <c r="V281" s="221"/>
      <c r="W281" s="221"/>
      <c r="X281" s="221"/>
      <c r="Y281" s="87"/>
    </row>
    <row r="282" spans="1:25" ht="14.25" customHeight="1">
      <c r="A282" s="221"/>
      <c r="B282" s="87"/>
      <c r="C282" s="87"/>
      <c r="F282" s="221"/>
      <c r="J282" s="67"/>
      <c r="K282" s="67"/>
      <c r="L282" s="67"/>
      <c r="O282" s="221"/>
      <c r="Q282" s="221"/>
      <c r="R282" s="221"/>
      <c r="S282" s="221"/>
      <c r="T282" s="221"/>
      <c r="U282" s="221"/>
      <c r="V282" s="221"/>
      <c r="W282" s="221"/>
      <c r="X282" s="221"/>
      <c r="Y282" s="87"/>
    </row>
    <row r="283" spans="1:25" ht="14.25" customHeight="1">
      <c r="A283" s="221"/>
      <c r="B283" s="87"/>
      <c r="C283" s="87"/>
      <c r="F283" s="221"/>
      <c r="J283" s="67"/>
      <c r="K283" s="67"/>
      <c r="L283" s="67"/>
      <c r="O283" s="221"/>
      <c r="Q283" s="221"/>
      <c r="R283" s="221"/>
      <c r="S283" s="221"/>
      <c r="T283" s="221"/>
      <c r="U283" s="221"/>
      <c r="V283" s="221"/>
      <c r="W283" s="221"/>
      <c r="X283" s="221"/>
      <c r="Y283" s="87"/>
    </row>
    <row r="284" spans="1:25" ht="14.25" customHeight="1">
      <c r="A284" s="221"/>
      <c r="B284" s="87"/>
      <c r="C284" s="87"/>
      <c r="F284" s="221"/>
      <c r="J284" s="67"/>
      <c r="K284" s="67"/>
      <c r="L284" s="67"/>
      <c r="O284" s="221"/>
      <c r="Q284" s="221"/>
      <c r="R284" s="221"/>
      <c r="S284" s="221"/>
      <c r="T284" s="221"/>
      <c r="U284" s="221"/>
      <c r="V284" s="221"/>
      <c r="W284" s="221"/>
      <c r="X284" s="221"/>
      <c r="Y284" s="87"/>
    </row>
    <row r="285" spans="1:25" ht="14.25" customHeight="1">
      <c r="A285" s="221"/>
      <c r="B285" s="87"/>
      <c r="C285" s="87"/>
      <c r="F285" s="221"/>
      <c r="J285" s="67"/>
      <c r="K285" s="67"/>
      <c r="L285" s="67"/>
      <c r="O285" s="221"/>
      <c r="Q285" s="221"/>
      <c r="R285" s="221"/>
      <c r="S285" s="221"/>
      <c r="T285" s="221"/>
      <c r="U285" s="221"/>
      <c r="V285" s="221"/>
      <c r="W285" s="221"/>
      <c r="X285" s="221"/>
      <c r="Y285" s="87"/>
    </row>
    <row r="286" spans="1:25" ht="14.25" customHeight="1">
      <c r="A286" s="221"/>
      <c r="B286" s="87"/>
      <c r="C286" s="87"/>
      <c r="F286" s="221"/>
      <c r="J286" s="67"/>
      <c r="K286" s="67"/>
      <c r="L286" s="67"/>
      <c r="O286" s="221"/>
      <c r="Q286" s="221"/>
      <c r="R286" s="221"/>
      <c r="S286" s="221"/>
      <c r="T286" s="221"/>
      <c r="U286" s="221"/>
      <c r="V286" s="221"/>
      <c r="W286" s="221"/>
      <c r="X286" s="221"/>
      <c r="Y286" s="87"/>
    </row>
    <row r="287" spans="1:25" ht="14.25" customHeight="1">
      <c r="A287" s="221"/>
      <c r="B287" s="87"/>
      <c r="C287" s="87"/>
      <c r="F287" s="221"/>
      <c r="J287" s="67"/>
      <c r="K287" s="67"/>
      <c r="L287" s="67"/>
      <c r="O287" s="221"/>
      <c r="Q287" s="221"/>
      <c r="R287" s="221"/>
      <c r="S287" s="221"/>
      <c r="T287" s="221"/>
      <c r="U287" s="221"/>
      <c r="V287" s="221"/>
      <c r="W287" s="221"/>
      <c r="X287" s="221"/>
      <c r="Y287" s="87"/>
    </row>
    <row r="288" spans="1:25" ht="14.25" customHeight="1">
      <c r="A288" s="221"/>
      <c r="B288" s="87"/>
      <c r="C288" s="87"/>
      <c r="F288" s="221"/>
      <c r="J288" s="67"/>
      <c r="K288" s="67"/>
      <c r="L288" s="67"/>
      <c r="O288" s="221"/>
      <c r="Q288" s="221"/>
      <c r="R288" s="221"/>
      <c r="S288" s="221"/>
      <c r="T288" s="221"/>
      <c r="U288" s="221"/>
      <c r="V288" s="221"/>
      <c r="W288" s="221"/>
      <c r="X288" s="221"/>
      <c r="Y288" s="87"/>
    </row>
    <row r="289" spans="1:25" ht="14.25" customHeight="1">
      <c r="A289" s="221"/>
      <c r="B289" s="87"/>
      <c r="C289" s="87"/>
      <c r="F289" s="221"/>
      <c r="J289" s="67"/>
      <c r="K289" s="67"/>
      <c r="L289" s="67"/>
      <c r="O289" s="221"/>
      <c r="Q289" s="221"/>
      <c r="R289" s="221"/>
      <c r="S289" s="221"/>
      <c r="T289" s="221"/>
      <c r="U289" s="221"/>
      <c r="V289" s="221"/>
      <c r="W289" s="221"/>
      <c r="X289" s="221"/>
      <c r="Y289" s="87"/>
    </row>
    <row r="290" spans="1:25" ht="14.25" customHeight="1">
      <c r="A290" s="221"/>
      <c r="B290" s="87"/>
      <c r="C290" s="87"/>
      <c r="F290" s="221"/>
      <c r="J290" s="67"/>
      <c r="K290" s="67"/>
      <c r="L290" s="67"/>
      <c r="O290" s="221"/>
      <c r="Q290" s="221"/>
      <c r="R290" s="221"/>
      <c r="S290" s="221"/>
      <c r="T290" s="221"/>
      <c r="U290" s="221"/>
      <c r="V290" s="221"/>
      <c r="W290" s="221"/>
      <c r="X290" s="221"/>
      <c r="Y290" s="87"/>
    </row>
    <row r="291" spans="1:25" ht="14.25" customHeight="1">
      <c r="A291" s="221"/>
      <c r="B291" s="87"/>
      <c r="C291" s="87"/>
      <c r="F291" s="221"/>
      <c r="J291" s="67"/>
      <c r="K291" s="67"/>
      <c r="L291" s="67"/>
      <c r="O291" s="221"/>
      <c r="Q291" s="221"/>
      <c r="R291" s="221"/>
      <c r="S291" s="221"/>
      <c r="T291" s="221"/>
      <c r="U291" s="221"/>
      <c r="V291" s="221"/>
      <c r="W291" s="221"/>
      <c r="X291" s="221"/>
      <c r="Y291" s="87"/>
    </row>
    <row r="292" spans="1:25" ht="14.25" customHeight="1">
      <c r="A292" s="221"/>
      <c r="B292" s="87"/>
      <c r="C292" s="87"/>
      <c r="F292" s="221"/>
      <c r="J292" s="67"/>
      <c r="K292" s="67"/>
      <c r="L292" s="67"/>
      <c r="O292" s="221"/>
      <c r="Q292" s="221"/>
      <c r="R292" s="221"/>
      <c r="S292" s="221"/>
      <c r="T292" s="221"/>
      <c r="U292" s="221"/>
      <c r="V292" s="221"/>
      <c r="W292" s="221"/>
      <c r="X292" s="221"/>
      <c r="Y292" s="87"/>
    </row>
    <row r="293" spans="1:25" ht="14.25" customHeight="1">
      <c r="A293" s="221"/>
      <c r="B293" s="87"/>
      <c r="C293" s="87"/>
      <c r="F293" s="221"/>
      <c r="J293" s="67"/>
      <c r="K293" s="67"/>
      <c r="L293" s="67"/>
      <c r="O293" s="221"/>
      <c r="Q293" s="221"/>
      <c r="R293" s="221"/>
      <c r="S293" s="221"/>
      <c r="T293" s="221"/>
      <c r="U293" s="221"/>
      <c r="V293" s="221"/>
      <c r="W293" s="221"/>
      <c r="X293" s="221"/>
      <c r="Y293" s="87"/>
    </row>
    <row r="294" spans="1:25" ht="14.25" customHeight="1">
      <c r="A294" s="221"/>
      <c r="B294" s="87"/>
      <c r="C294" s="87"/>
      <c r="F294" s="221"/>
      <c r="J294" s="67"/>
      <c r="K294" s="67"/>
      <c r="L294" s="67"/>
      <c r="O294" s="221"/>
      <c r="Q294" s="221"/>
      <c r="R294" s="221"/>
      <c r="S294" s="221"/>
      <c r="T294" s="221"/>
      <c r="U294" s="221"/>
      <c r="V294" s="221"/>
      <c r="W294" s="221"/>
      <c r="X294" s="221"/>
      <c r="Y294" s="87"/>
    </row>
    <row r="295" spans="1:25" ht="14.25" customHeight="1">
      <c r="A295" s="221"/>
      <c r="B295" s="87"/>
      <c r="C295" s="87"/>
      <c r="F295" s="221"/>
      <c r="J295" s="67"/>
      <c r="K295" s="67"/>
      <c r="L295" s="67"/>
      <c r="O295" s="221"/>
      <c r="Q295" s="221"/>
      <c r="R295" s="221"/>
      <c r="S295" s="221"/>
      <c r="T295" s="221"/>
      <c r="U295" s="221"/>
      <c r="V295" s="221"/>
      <c r="W295" s="221"/>
      <c r="X295" s="221"/>
      <c r="Y295" s="87"/>
    </row>
    <row r="296" spans="1:25" ht="14.25" customHeight="1">
      <c r="A296" s="221"/>
      <c r="B296" s="87"/>
      <c r="C296" s="87"/>
      <c r="F296" s="221"/>
      <c r="J296" s="67"/>
      <c r="K296" s="67"/>
      <c r="L296" s="67"/>
      <c r="O296" s="221"/>
      <c r="Q296" s="221"/>
      <c r="R296" s="221"/>
      <c r="S296" s="221"/>
      <c r="T296" s="221"/>
      <c r="U296" s="221"/>
      <c r="V296" s="221"/>
      <c r="W296" s="221"/>
      <c r="X296" s="221"/>
      <c r="Y296" s="87"/>
    </row>
    <row r="297" spans="1:25" ht="14.25" customHeight="1">
      <c r="A297" s="221"/>
      <c r="B297" s="87"/>
      <c r="C297" s="87"/>
      <c r="F297" s="221"/>
      <c r="J297" s="67"/>
      <c r="K297" s="67"/>
      <c r="L297" s="67"/>
      <c r="O297" s="221"/>
      <c r="Q297" s="221"/>
      <c r="R297" s="221"/>
      <c r="S297" s="221"/>
      <c r="T297" s="221"/>
      <c r="U297" s="221"/>
      <c r="V297" s="221"/>
      <c r="W297" s="221"/>
      <c r="X297" s="221"/>
      <c r="Y297" s="87"/>
    </row>
    <row r="298" spans="1:25" ht="14.25" customHeight="1">
      <c r="A298" s="221"/>
      <c r="B298" s="87"/>
      <c r="C298" s="87"/>
      <c r="F298" s="221"/>
      <c r="J298" s="67"/>
      <c r="K298" s="67"/>
      <c r="L298" s="67"/>
      <c r="O298" s="221"/>
      <c r="Q298" s="221"/>
      <c r="R298" s="221"/>
      <c r="S298" s="221"/>
      <c r="T298" s="221"/>
      <c r="U298" s="221"/>
      <c r="V298" s="221"/>
      <c r="W298" s="221"/>
      <c r="X298" s="221"/>
      <c r="Y298" s="87"/>
    </row>
    <row r="299" spans="1:25" ht="14.25" customHeight="1">
      <c r="A299" s="221"/>
      <c r="B299" s="87"/>
      <c r="C299" s="87"/>
      <c r="F299" s="221"/>
      <c r="J299" s="67"/>
      <c r="K299" s="67"/>
      <c r="L299" s="67"/>
      <c r="O299" s="221"/>
      <c r="Q299" s="221"/>
      <c r="R299" s="221"/>
      <c r="S299" s="221"/>
      <c r="T299" s="221"/>
      <c r="U299" s="221"/>
      <c r="V299" s="221"/>
      <c r="W299" s="221"/>
      <c r="X299" s="221"/>
      <c r="Y299" s="87"/>
    </row>
    <row r="300" spans="1:25" ht="14.25" customHeight="1">
      <c r="A300" s="221"/>
      <c r="B300" s="87"/>
      <c r="C300" s="87"/>
      <c r="F300" s="221"/>
      <c r="J300" s="67"/>
      <c r="K300" s="67"/>
      <c r="L300" s="67"/>
      <c r="O300" s="221"/>
      <c r="Q300" s="221"/>
      <c r="R300" s="221"/>
      <c r="S300" s="221"/>
      <c r="T300" s="221"/>
      <c r="U300" s="221"/>
      <c r="V300" s="221"/>
      <c r="W300" s="221"/>
      <c r="X300" s="221"/>
      <c r="Y300" s="87"/>
    </row>
    <row r="301" spans="1:25" ht="14.25" customHeight="1">
      <c r="A301" s="221"/>
      <c r="B301" s="87"/>
      <c r="C301" s="87"/>
      <c r="F301" s="221"/>
      <c r="J301" s="67"/>
      <c r="K301" s="67"/>
      <c r="L301" s="67"/>
      <c r="O301" s="221"/>
      <c r="Q301" s="221"/>
      <c r="R301" s="221"/>
      <c r="S301" s="221"/>
      <c r="T301" s="221"/>
      <c r="U301" s="221"/>
      <c r="V301" s="221"/>
      <c r="W301" s="221"/>
      <c r="X301" s="221"/>
      <c r="Y301" s="87"/>
    </row>
    <row r="302" spans="1:25" ht="14.25" customHeight="1">
      <c r="A302" s="221"/>
      <c r="B302" s="87"/>
      <c r="C302" s="87"/>
      <c r="F302" s="221"/>
      <c r="J302" s="67"/>
      <c r="K302" s="67"/>
      <c r="L302" s="67"/>
      <c r="O302" s="221"/>
      <c r="Q302" s="221"/>
      <c r="R302" s="221"/>
      <c r="S302" s="221"/>
      <c r="T302" s="221"/>
      <c r="U302" s="221"/>
      <c r="V302" s="221"/>
      <c r="W302" s="221"/>
      <c r="X302" s="221"/>
      <c r="Y302" s="87"/>
    </row>
    <row r="303" spans="1:25" ht="14.25" customHeight="1">
      <c r="A303" s="221"/>
      <c r="B303" s="87"/>
      <c r="C303" s="87"/>
      <c r="F303" s="221"/>
      <c r="J303" s="67"/>
      <c r="K303" s="67"/>
      <c r="L303" s="67"/>
      <c r="O303" s="221"/>
      <c r="Q303" s="221"/>
      <c r="R303" s="221"/>
      <c r="S303" s="221"/>
      <c r="T303" s="221"/>
      <c r="U303" s="221"/>
      <c r="V303" s="221"/>
      <c r="W303" s="221"/>
      <c r="X303" s="221"/>
      <c r="Y303" s="87"/>
    </row>
    <row r="304" spans="1:25" ht="14.25" customHeight="1">
      <c r="A304" s="221"/>
      <c r="B304" s="87"/>
      <c r="C304" s="87"/>
      <c r="F304" s="221"/>
      <c r="J304" s="67"/>
      <c r="K304" s="67"/>
      <c r="L304" s="67"/>
      <c r="O304" s="221"/>
      <c r="Q304" s="221"/>
      <c r="R304" s="221"/>
      <c r="S304" s="221"/>
      <c r="T304" s="221"/>
      <c r="U304" s="221"/>
      <c r="V304" s="221"/>
      <c r="W304" s="221"/>
      <c r="X304" s="221"/>
      <c r="Y304" s="87"/>
    </row>
    <row r="305" spans="1:25" ht="14.25" customHeight="1">
      <c r="A305" s="221"/>
      <c r="B305" s="87"/>
      <c r="C305" s="87"/>
      <c r="F305" s="221"/>
      <c r="J305" s="67"/>
      <c r="K305" s="67"/>
      <c r="L305" s="67"/>
      <c r="O305" s="221"/>
      <c r="Q305" s="221"/>
      <c r="R305" s="221"/>
      <c r="S305" s="221"/>
      <c r="T305" s="221"/>
      <c r="U305" s="221"/>
      <c r="V305" s="221"/>
      <c r="W305" s="221"/>
      <c r="X305" s="221"/>
      <c r="Y305" s="87"/>
    </row>
    <row r="306" spans="1:25" ht="14.25" customHeight="1">
      <c r="A306" s="221"/>
      <c r="B306" s="87"/>
      <c r="C306" s="87"/>
      <c r="F306" s="221"/>
      <c r="J306" s="67"/>
      <c r="K306" s="67"/>
      <c r="L306" s="67"/>
      <c r="O306" s="221"/>
      <c r="Q306" s="221"/>
      <c r="R306" s="221"/>
      <c r="S306" s="221"/>
      <c r="T306" s="221"/>
      <c r="U306" s="221"/>
      <c r="V306" s="221"/>
      <c r="W306" s="221"/>
      <c r="X306" s="221"/>
      <c r="Y306" s="87"/>
    </row>
    <row r="307" spans="1:25" ht="14.25" customHeight="1">
      <c r="A307" s="221"/>
      <c r="B307" s="87"/>
      <c r="C307" s="87"/>
      <c r="F307" s="221"/>
      <c r="J307" s="67"/>
      <c r="K307" s="67"/>
      <c r="L307" s="67"/>
      <c r="O307" s="221"/>
      <c r="Q307" s="221"/>
      <c r="R307" s="221"/>
      <c r="S307" s="221"/>
      <c r="T307" s="221"/>
      <c r="U307" s="221"/>
      <c r="V307" s="221"/>
      <c r="W307" s="221"/>
      <c r="X307" s="221"/>
      <c r="Y307" s="87"/>
    </row>
    <row r="308" spans="1:25" ht="14.25" customHeight="1">
      <c r="A308" s="221"/>
      <c r="B308" s="87"/>
      <c r="C308" s="87"/>
      <c r="F308" s="221"/>
      <c r="J308" s="67"/>
      <c r="K308" s="67"/>
      <c r="L308" s="67"/>
      <c r="O308" s="221"/>
      <c r="Q308" s="221"/>
      <c r="R308" s="221"/>
      <c r="S308" s="221"/>
      <c r="T308" s="221"/>
      <c r="U308" s="221"/>
      <c r="V308" s="221"/>
      <c r="W308" s="221"/>
      <c r="X308" s="221"/>
      <c r="Y308" s="87"/>
    </row>
    <row r="309" spans="1:25" ht="14.25" customHeight="1">
      <c r="A309" s="221"/>
      <c r="B309" s="87"/>
      <c r="C309" s="87"/>
      <c r="F309" s="221"/>
      <c r="J309" s="67"/>
      <c r="K309" s="67"/>
      <c r="L309" s="67"/>
      <c r="O309" s="221"/>
      <c r="Q309" s="221"/>
      <c r="R309" s="221"/>
      <c r="S309" s="221"/>
      <c r="T309" s="221"/>
      <c r="U309" s="221"/>
      <c r="V309" s="221"/>
      <c r="W309" s="221"/>
      <c r="X309" s="221"/>
      <c r="Y309" s="87"/>
    </row>
    <row r="310" spans="1:25" ht="14.25" customHeight="1">
      <c r="A310" s="221"/>
      <c r="B310" s="87"/>
      <c r="C310" s="87"/>
      <c r="F310" s="221"/>
      <c r="J310" s="67"/>
      <c r="K310" s="67"/>
      <c r="L310" s="67"/>
      <c r="O310" s="221"/>
      <c r="Q310" s="221"/>
      <c r="R310" s="221"/>
      <c r="S310" s="221"/>
      <c r="T310" s="221"/>
      <c r="U310" s="221"/>
      <c r="V310" s="221"/>
      <c r="W310" s="221"/>
      <c r="X310" s="221"/>
      <c r="Y310" s="87"/>
    </row>
    <row r="311" spans="1:25" ht="14.25" customHeight="1">
      <c r="A311" s="221"/>
      <c r="B311" s="87"/>
      <c r="C311" s="87"/>
      <c r="F311" s="221"/>
      <c r="J311" s="67"/>
      <c r="K311" s="67"/>
      <c r="L311" s="67"/>
      <c r="O311" s="221"/>
      <c r="Q311" s="221"/>
      <c r="R311" s="221"/>
      <c r="S311" s="221"/>
      <c r="T311" s="221"/>
      <c r="U311" s="221"/>
      <c r="V311" s="221"/>
      <c r="W311" s="221"/>
      <c r="X311" s="221"/>
      <c r="Y311" s="87"/>
    </row>
    <row r="312" spans="1:25" ht="14.25" customHeight="1">
      <c r="A312" s="221"/>
      <c r="B312" s="87"/>
      <c r="C312" s="87"/>
      <c r="F312" s="221"/>
      <c r="J312" s="67"/>
      <c r="K312" s="67"/>
      <c r="L312" s="67"/>
      <c r="O312" s="221"/>
      <c r="Q312" s="221"/>
      <c r="R312" s="221"/>
      <c r="S312" s="221"/>
      <c r="T312" s="221"/>
      <c r="U312" s="221"/>
      <c r="V312" s="221"/>
      <c r="W312" s="221"/>
      <c r="X312" s="221"/>
      <c r="Y312" s="87"/>
    </row>
    <row r="313" spans="1:25" ht="14.25" customHeight="1">
      <c r="A313" s="221"/>
      <c r="B313" s="87"/>
      <c r="C313" s="87"/>
      <c r="F313" s="221"/>
      <c r="J313" s="67"/>
      <c r="K313" s="67"/>
      <c r="L313" s="67"/>
      <c r="O313" s="221"/>
      <c r="Q313" s="221"/>
      <c r="R313" s="221"/>
      <c r="S313" s="221"/>
      <c r="T313" s="221"/>
      <c r="U313" s="221"/>
      <c r="V313" s="221"/>
      <c r="W313" s="221"/>
      <c r="X313" s="221"/>
      <c r="Y313" s="87"/>
    </row>
    <row r="314" spans="1:25" ht="14.25" customHeight="1">
      <c r="A314" s="221"/>
      <c r="B314" s="87"/>
      <c r="C314" s="87"/>
      <c r="F314" s="221"/>
      <c r="J314" s="67"/>
      <c r="K314" s="67"/>
      <c r="L314" s="67"/>
      <c r="O314" s="221"/>
      <c r="Q314" s="221"/>
      <c r="R314" s="221"/>
      <c r="S314" s="221"/>
      <c r="T314" s="221"/>
      <c r="U314" s="221"/>
      <c r="V314" s="221"/>
      <c r="W314" s="221"/>
      <c r="X314" s="221"/>
      <c r="Y314" s="87"/>
    </row>
    <row r="315" spans="1:25" ht="14.25" customHeight="1">
      <c r="A315" s="221"/>
      <c r="B315" s="87"/>
      <c r="C315" s="87"/>
      <c r="F315" s="221"/>
      <c r="J315" s="67"/>
      <c r="K315" s="67"/>
      <c r="L315" s="67"/>
      <c r="O315" s="221"/>
      <c r="Q315" s="221"/>
      <c r="R315" s="221"/>
      <c r="S315" s="221"/>
      <c r="T315" s="221"/>
      <c r="U315" s="221"/>
      <c r="V315" s="221"/>
      <c r="W315" s="221"/>
      <c r="X315" s="221"/>
      <c r="Y315" s="87"/>
    </row>
    <row r="316" spans="1:25" ht="14.25" customHeight="1">
      <c r="A316" s="221"/>
      <c r="B316" s="87"/>
      <c r="C316" s="87"/>
      <c r="F316" s="221"/>
      <c r="J316" s="67"/>
      <c r="K316" s="67"/>
      <c r="L316" s="67"/>
      <c r="O316" s="221"/>
      <c r="Q316" s="221"/>
      <c r="R316" s="221"/>
      <c r="S316" s="221"/>
      <c r="T316" s="221"/>
      <c r="U316" s="221"/>
      <c r="V316" s="221"/>
      <c r="W316" s="221"/>
      <c r="X316" s="221"/>
      <c r="Y316" s="87"/>
    </row>
    <row r="317" spans="1:25" ht="14.25" customHeight="1">
      <c r="A317" s="221"/>
      <c r="B317" s="87"/>
      <c r="C317" s="87"/>
      <c r="F317" s="221"/>
      <c r="J317" s="67"/>
      <c r="K317" s="67"/>
      <c r="L317" s="67"/>
      <c r="O317" s="221"/>
      <c r="Q317" s="221"/>
      <c r="R317" s="221"/>
      <c r="S317" s="221"/>
      <c r="T317" s="221"/>
      <c r="U317" s="221"/>
      <c r="V317" s="221"/>
      <c r="W317" s="221"/>
      <c r="X317" s="221"/>
      <c r="Y317" s="87"/>
    </row>
    <row r="318" spans="1:25" ht="14.25" customHeight="1">
      <c r="A318" s="221"/>
      <c r="B318" s="87"/>
      <c r="C318" s="87"/>
      <c r="F318" s="221"/>
      <c r="J318" s="67"/>
      <c r="K318" s="67"/>
      <c r="L318" s="67"/>
      <c r="O318" s="221"/>
      <c r="Q318" s="221"/>
      <c r="R318" s="221"/>
      <c r="S318" s="221"/>
      <c r="T318" s="221"/>
      <c r="U318" s="221"/>
      <c r="V318" s="221"/>
      <c r="W318" s="221"/>
      <c r="X318" s="221"/>
      <c r="Y318" s="87"/>
    </row>
    <row r="319" spans="1:25" ht="14.25" customHeight="1">
      <c r="A319" s="221"/>
      <c r="B319" s="87"/>
      <c r="C319" s="87"/>
      <c r="F319" s="221"/>
      <c r="J319" s="67"/>
      <c r="K319" s="67"/>
      <c r="L319" s="67"/>
      <c r="O319" s="221"/>
      <c r="Q319" s="221"/>
      <c r="R319" s="221"/>
      <c r="S319" s="221"/>
      <c r="T319" s="221"/>
      <c r="U319" s="221"/>
      <c r="V319" s="221"/>
      <c r="W319" s="221"/>
      <c r="X319" s="221"/>
      <c r="Y319" s="87"/>
    </row>
    <row r="320" spans="1:25" ht="14.25" customHeight="1">
      <c r="A320" s="221"/>
      <c r="B320" s="87"/>
      <c r="C320" s="87"/>
      <c r="F320" s="221"/>
      <c r="J320" s="67"/>
      <c r="K320" s="67"/>
      <c r="L320" s="67"/>
      <c r="O320" s="221"/>
      <c r="Q320" s="221"/>
      <c r="R320" s="221"/>
      <c r="S320" s="221"/>
      <c r="T320" s="221"/>
      <c r="U320" s="221"/>
      <c r="V320" s="221"/>
      <c r="W320" s="221"/>
      <c r="X320" s="221"/>
      <c r="Y320" s="87"/>
    </row>
    <row r="321" spans="1:25" ht="14.25" customHeight="1">
      <c r="A321" s="221"/>
      <c r="B321" s="87"/>
      <c r="C321" s="87"/>
      <c r="F321" s="221"/>
      <c r="J321" s="67"/>
      <c r="K321" s="67"/>
      <c r="L321" s="67"/>
      <c r="O321" s="221"/>
      <c r="Q321" s="221"/>
      <c r="R321" s="221"/>
      <c r="S321" s="221"/>
      <c r="T321" s="221"/>
      <c r="U321" s="221"/>
      <c r="V321" s="221"/>
      <c r="W321" s="221"/>
      <c r="X321" s="221"/>
      <c r="Y321" s="87"/>
    </row>
    <row r="322" spans="1:25" ht="14.25" customHeight="1">
      <c r="A322" s="221"/>
      <c r="B322" s="87"/>
      <c r="C322" s="87"/>
      <c r="F322" s="221"/>
      <c r="J322" s="67"/>
      <c r="K322" s="67"/>
      <c r="L322" s="67"/>
      <c r="O322" s="221"/>
      <c r="Q322" s="221"/>
      <c r="R322" s="221"/>
      <c r="S322" s="221"/>
      <c r="T322" s="221"/>
      <c r="U322" s="221"/>
      <c r="V322" s="221"/>
      <c r="W322" s="221"/>
      <c r="X322" s="221"/>
      <c r="Y322" s="87"/>
    </row>
    <row r="323" spans="1:25" ht="14.25" customHeight="1">
      <c r="A323" s="221"/>
      <c r="B323" s="87"/>
      <c r="C323" s="87"/>
      <c r="F323" s="221"/>
      <c r="J323" s="67"/>
      <c r="K323" s="67"/>
      <c r="L323" s="67"/>
      <c r="O323" s="221"/>
      <c r="Q323" s="221"/>
      <c r="R323" s="221"/>
      <c r="S323" s="221"/>
      <c r="T323" s="221"/>
      <c r="U323" s="221"/>
      <c r="V323" s="221"/>
      <c r="W323" s="221"/>
      <c r="X323" s="221"/>
      <c r="Y323" s="87"/>
    </row>
    <row r="324" spans="1:25" ht="14.25" customHeight="1">
      <c r="A324" s="221"/>
      <c r="B324" s="87"/>
      <c r="C324" s="87"/>
      <c r="F324" s="221"/>
      <c r="J324" s="67"/>
      <c r="K324" s="67"/>
      <c r="L324" s="67"/>
      <c r="O324" s="221"/>
      <c r="Q324" s="221"/>
      <c r="R324" s="221"/>
      <c r="S324" s="221"/>
      <c r="T324" s="221"/>
      <c r="U324" s="221"/>
      <c r="V324" s="221"/>
      <c r="W324" s="221"/>
      <c r="X324" s="221"/>
      <c r="Y324" s="87"/>
    </row>
    <row r="325" spans="1:25" ht="14.25" customHeight="1">
      <c r="A325" s="221"/>
      <c r="B325" s="87"/>
      <c r="C325" s="87"/>
      <c r="F325" s="221"/>
      <c r="J325" s="67"/>
      <c r="K325" s="67"/>
      <c r="L325" s="67"/>
      <c r="O325" s="221"/>
      <c r="Q325" s="221"/>
      <c r="R325" s="221"/>
      <c r="S325" s="221"/>
      <c r="T325" s="221"/>
      <c r="U325" s="221"/>
      <c r="V325" s="221"/>
      <c r="W325" s="221"/>
      <c r="X325" s="221"/>
      <c r="Y325" s="87"/>
    </row>
    <row r="326" spans="1:25" ht="14.25" customHeight="1">
      <c r="A326" s="221"/>
      <c r="B326" s="87"/>
      <c r="C326" s="87"/>
      <c r="F326" s="221"/>
      <c r="J326" s="67"/>
      <c r="K326" s="67"/>
      <c r="L326" s="67"/>
      <c r="O326" s="221"/>
      <c r="Q326" s="221"/>
      <c r="R326" s="221"/>
      <c r="S326" s="221"/>
      <c r="T326" s="221"/>
      <c r="U326" s="221"/>
      <c r="V326" s="221"/>
      <c r="W326" s="221"/>
      <c r="X326" s="221"/>
      <c r="Y326" s="87"/>
    </row>
    <row r="327" spans="1:25" ht="14.25" customHeight="1">
      <c r="A327" s="221"/>
      <c r="B327" s="87"/>
      <c r="C327" s="87"/>
      <c r="F327" s="221"/>
      <c r="J327" s="67"/>
      <c r="K327" s="67"/>
      <c r="L327" s="67"/>
      <c r="O327" s="221"/>
      <c r="Q327" s="221"/>
      <c r="R327" s="221"/>
      <c r="S327" s="221"/>
      <c r="T327" s="221"/>
      <c r="U327" s="221"/>
      <c r="V327" s="221"/>
      <c r="W327" s="221"/>
      <c r="X327" s="221"/>
      <c r="Y327" s="87"/>
    </row>
    <row r="328" spans="1:25" ht="14.25" customHeight="1">
      <c r="A328" s="221"/>
      <c r="B328" s="87"/>
      <c r="C328" s="87"/>
      <c r="F328" s="221"/>
      <c r="J328" s="67"/>
      <c r="K328" s="67"/>
      <c r="L328" s="67"/>
      <c r="O328" s="221"/>
      <c r="Q328" s="221"/>
      <c r="R328" s="221"/>
      <c r="S328" s="221"/>
      <c r="T328" s="221"/>
      <c r="U328" s="221"/>
      <c r="V328" s="221"/>
      <c r="W328" s="221"/>
      <c r="X328" s="221"/>
      <c r="Y328" s="87"/>
    </row>
    <row r="329" spans="1:25" ht="14.25" customHeight="1">
      <c r="A329" s="221"/>
      <c r="B329" s="87"/>
      <c r="C329" s="87"/>
      <c r="F329" s="221"/>
      <c r="J329" s="67"/>
      <c r="K329" s="67"/>
      <c r="L329" s="67"/>
      <c r="O329" s="221"/>
      <c r="Q329" s="221"/>
      <c r="R329" s="221"/>
      <c r="S329" s="221"/>
      <c r="T329" s="221"/>
      <c r="U329" s="221"/>
      <c r="V329" s="221"/>
      <c r="W329" s="221"/>
      <c r="X329" s="221"/>
      <c r="Y329" s="87"/>
    </row>
    <row r="330" spans="1:25" ht="14.25" customHeight="1">
      <c r="A330" s="221"/>
      <c r="B330" s="87"/>
      <c r="C330" s="87"/>
      <c r="F330" s="221"/>
      <c r="J330" s="67"/>
      <c r="K330" s="67"/>
      <c r="L330" s="67"/>
      <c r="O330" s="221"/>
      <c r="Q330" s="221"/>
      <c r="R330" s="221"/>
      <c r="S330" s="221"/>
      <c r="T330" s="221"/>
      <c r="U330" s="221"/>
      <c r="V330" s="221"/>
      <c r="W330" s="221"/>
      <c r="X330" s="221"/>
      <c r="Y330" s="87"/>
    </row>
    <row r="331" spans="1:25" ht="14.25" customHeight="1">
      <c r="A331" s="221"/>
      <c r="B331" s="87"/>
      <c r="C331" s="87"/>
      <c r="F331" s="221"/>
      <c r="J331" s="67"/>
      <c r="K331" s="67"/>
      <c r="L331" s="67"/>
      <c r="O331" s="221"/>
      <c r="Q331" s="221"/>
      <c r="R331" s="221"/>
      <c r="S331" s="221"/>
      <c r="T331" s="221"/>
      <c r="U331" s="221"/>
      <c r="V331" s="221"/>
      <c r="W331" s="221"/>
      <c r="X331" s="221"/>
      <c r="Y331" s="87"/>
    </row>
    <row r="332" spans="1:25" ht="14.25" customHeight="1">
      <c r="A332" s="221"/>
      <c r="B332" s="87"/>
      <c r="C332" s="87"/>
      <c r="F332" s="221"/>
      <c r="J332" s="67"/>
      <c r="K332" s="67"/>
      <c r="L332" s="67"/>
      <c r="O332" s="221"/>
      <c r="Q332" s="221"/>
      <c r="R332" s="221"/>
      <c r="S332" s="221"/>
      <c r="T332" s="221"/>
      <c r="U332" s="221"/>
      <c r="V332" s="221"/>
      <c r="W332" s="221"/>
      <c r="X332" s="221"/>
      <c r="Y332" s="87"/>
    </row>
    <row r="333" spans="1:25" ht="14.25" customHeight="1">
      <c r="A333" s="221"/>
      <c r="B333" s="87"/>
      <c r="C333" s="87"/>
      <c r="F333" s="221"/>
      <c r="J333" s="67"/>
      <c r="K333" s="67"/>
      <c r="L333" s="67"/>
      <c r="O333" s="221"/>
      <c r="Q333" s="221"/>
      <c r="R333" s="221"/>
      <c r="S333" s="221"/>
      <c r="T333" s="221"/>
      <c r="U333" s="221"/>
      <c r="V333" s="221"/>
      <c r="W333" s="221"/>
      <c r="X333" s="221"/>
      <c r="Y333" s="87"/>
    </row>
    <row r="334" spans="1:25" ht="14.25" customHeight="1">
      <c r="A334" s="221"/>
      <c r="B334" s="87"/>
      <c r="C334" s="87"/>
      <c r="F334" s="221"/>
      <c r="J334" s="67"/>
      <c r="K334" s="67"/>
      <c r="L334" s="67"/>
      <c r="O334" s="221"/>
      <c r="Q334" s="221"/>
      <c r="R334" s="221"/>
      <c r="S334" s="221"/>
      <c r="T334" s="221"/>
      <c r="U334" s="221"/>
      <c r="V334" s="221"/>
      <c r="W334" s="221"/>
      <c r="X334" s="221"/>
      <c r="Y334" s="87"/>
    </row>
    <row r="335" spans="1:25" ht="14.25" customHeight="1">
      <c r="A335" s="221"/>
      <c r="B335" s="87"/>
      <c r="C335" s="87"/>
      <c r="F335" s="221"/>
      <c r="J335" s="67"/>
      <c r="K335" s="67"/>
      <c r="L335" s="67"/>
      <c r="O335" s="221"/>
      <c r="Q335" s="221"/>
      <c r="R335" s="221"/>
      <c r="S335" s="221"/>
      <c r="T335" s="221"/>
      <c r="U335" s="221"/>
      <c r="V335" s="221"/>
      <c r="W335" s="221"/>
      <c r="X335" s="221"/>
      <c r="Y335" s="87"/>
    </row>
    <row r="336" spans="1:25" ht="14.25" customHeight="1">
      <c r="A336" s="221"/>
      <c r="B336" s="87"/>
      <c r="C336" s="87"/>
      <c r="F336" s="221"/>
      <c r="J336" s="67"/>
      <c r="K336" s="67"/>
      <c r="L336" s="67"/>
      <c r="O336" s="221"/>
      <c r="Q336" s="221"/>
      <c r="R336" s="221"/>
      <c r="S336" s="221"/>
      <c r="T336" s="221"/>
      <c r="U336" s="221"/>
      <c r="V336" s="221"/>
      <c r="W336" s="221"/>
      <c r="X336" s="221"/>
      <c r="Y336" s="87"/>
    </row>
    <row r="337" spans="1:25" ht="14.25" customHeight="1">
      <c r="A337" s="221"/>
      <c r="B337" s="87"/>
      <c r="C337" s="87"/>
      <c r="F337" s="221"/>
      <c r="J337" s="67"/>
      <c r="K337" s="67"/>
      <c r="L337" s="67"/>
      <c r="O337" s="221"/>
      <c r="Q337" s="221"/>
      <c r="R337" s="221"/>
      <c r="S337" s="221"/>
      <c r="T337" s="221"/>
      <c r="U337" s="221"/>
      <c r="V337" s="221"/>
      <c r="W337" s="221"/>
      <c r="X337" s="221"/>
      <c r="Y337" s="87"/>
    </row>
    <row r="338" spans="1:25" ht="14.25" customHeight="1">
      <c r="A338" s="221"/>
      <c r="B338" s="87"/>
      <c r="C338" s="87"/>
      <c r="F338" s="221"/>
      <c r="J338" s="67"/>
      <c r="K338" s="67"/>
      <c r="L338" s="67"/>
      <c r="O338" s="221"/>
      <c r="Q338" s="221"/>
      <c r="R338" s="221"/>
      <c r="S338" s="221"/>
      <c r="T338" s="221"/>
      <c r="U338" s="221"/>
      <c r="V338" s="221"/>
      <c r="W338" s="221"/>
      <c r="X338" s="221"/>
      <c r="Y338" s="87"/>
    </row>
    <row r="339" spans="1:25" ht="14.25" customHeight="1">
      <c r="A339" s="221"/>
      <c r="B339" s="87"/>
      <c r="C339" s="87"/>
      <c r="F339" s="221"/>
      <c r="J339" s="67"/>
      <c r="K339" s="67"/>
      <c r="L339" s="67"/>
      <c r="O339" s="221"/>
      <c r="Q339" s="221"/>
      <c r="R339" s="221"/>
      <c r="S339" s="221"/>
      <c r="T339" s="221"/>
      <c r="U339" s="221"/>
      <c r="V339" s="221"/>
      <c r="W339" s="221"/>
      <c r="X339" s="221"/>
      <c r="Y339" s="87"/>
    </row>
    <row r="340" spans="1:25" ht="14.25" customHeight="1">
      <c r="A340" s="221"/>
      <c r="B340" s="87"/>
      <c r="C340" s="87"/>
      <c r="F340" s="221"/>
      <c r="J340" s="67"/>
      <c r="K340" s="67"/>
      <c r="L340" s="67"/>
      <c r="O340" s="221"/>
      <c r="Q340" s="221"/>
      <c r="R340" s="221"/>
      <c r="S340" s="221"/>
      <c r="T340" s="221"/>
      <c r="U340" s="221"/>
      <c r="V340" s="221"/>
      <c r="W340" s="221"/>
      <c r="X340" s="221"/>
      <c r="Y340" s="87"/>
    </row>
    <row r="341" spans="1:25" ht="14.25" customHeight="1">
      <c r="A341" s="221"/>
      <c r="B341" s="87"/>
      <c r="C341" s="87"/>
      <c r="F341" s="221"/>
      <c r="J341" s="67"/>
      <c r="K341" s="67"/>
      <c r="L341" s="67"/>
      <c r="O341" s="221"/>
      <c r="Q341" s="221"/>
      <c r="R341" s="221"/>
      <c r="S341" s="221"/>
      <c r="T341" s="221"/>
      <c r="U341" s="221"/>
      <c r="V341" s="221"/>
      <c r="W341" s="221"/>
      <c r="X341" s="221"/>
      <c r="Y341" s="87"/>
    </row>
    <row r="342" spans="1:25" ht="14.25" customHeight="1">
      <c r="A342" s="221"/>
      <c r="B342" s="87"/>
      <c r="C342" s="87"/>
      <c r="F342" s="221"/>
      <c r="J342" s="67"/>
      <c r="K342" s="67"/>
      <c r="L342" s="67"/>
      <c r="O342" s="221"/>
      <c r="Q342" s="221"/>
      <c r="R342" s="221"/>
      <c r="S342" s="221"/>
      <c r="T342" s="221"/>
      <c r="U342" s="221"/>
      <c r="V342" s="221"/>
      <c r="W342" s="221"/>
      <c r="X342" s="221"/>
      <c r="Y342" s="87"/>
    </row>
    <row r="343" spans="1:25" ht="14.25" customHeight="1">
      <c r="A343" s="221"/>
      <c r="B343" s="87"/>
      <c r="C343" s="87"/>
      <c r="F343" s="221"/>
      <c r="J343" s="67"/>
      <c r="K343" s="67"/>
      <c r="L343" s="67"/>
      <c r="O343" s="221"/>
      <c r="Q343" s="221"/>
      <c r="R343" s="221"/>
      <c r="S343" s="221"/>
      <c r="T343" s="221"/>
      <c r="U343" s="221"/>
      <c r="V343" s="221"/>
      <c r="W343" s="221"/>
      <c r="X343" s="221"/>
      <c r="Y343" s="87"/>
    </row>
    <row r="344" spans="1:25" ht="14.25" customHeight="1">
      <c r="A344" s="221"/>
      <c r="B344" s="87"/>
      <c r="C344" s="87"/>
      <c r="F344" s="221"/>
      <c r="J344" s="67"/>
      <c r="K344" s="67"/>
      <c r="L344" s="67"/>
      <c r="O344" s="221"/>
      <c r="Q344" s="221"/>
      <c r="R344" s="221"/>
      <c r="S344" s="221"/>
      <c r="T344" s="221"/>
      <c r="U344" s="221"/>
      <c r="V344" s="221"/>
      <c r="W344" s="221"/>
      <c r="X344" s="221"/>
      <c r="Y344" s="87"/>
    </row>
    <row r="345" spans="1:25" ht="14.25" customHeight="1">
      <c r="A345" s="221"/>
      <c r="B345" s="87"/>
      <c r="C345" s="87"/>
      <c r="F345" s="221"/>
      <c r="J345" s="67"/>
      <c r="K345" s="67"/>
      <c r="L345" s="67"/>
      <c r="O345" s="221"/>
      <c r="Q345" s="221"/>
      <c r="R345" s="221"/>
      <c r="S345" s="221"/>
      <c r="T345" s="221"/>
      <c r="U345" s="221"/>
      <c r="V345" s="221"/>
      <c r="W345" s="221"/>
      <c r="X345" s="221"/>
      <c r="Y345" s="87"/>
    </row>
    <row r="346" spans="1:25" ht="14.25" customHeight="1">
      <c r="A346" s="221"/>
      <c r="B346" s="87"/>
      <c r="C346" s="87"/>
      <c r="F346" s="221"/>
      <c r="J346" s="67"/>
      <c r="K346" s="67"/>
      <c r="L346" s="67"/>
      <c r="O346" s="221"/>
      <c r="Q346" s="221"/>
      <c r="R346" s="221"/>
      <c r="S346" s="221"/>
      <c r="T346" s="221"/>
      <c r="U346" s="221"/>
      <c r="V346" s="221"/>
      <c r="W346" s="221"/>
      <c r="X346" s="221"/>
      <c r="Y346" s="87"/>
    </row>
    <row r="347" spans="1:25" ht="14.25" customHeight="1">
      <c r="A347" s="221"/>
      <c r="B347" s="87"/>
      <c r="C347" s="87"/>
      <c r="F347" s="221"/>
      <c r="J347" s="67"/>
      <c r="K347" s="67"/>
      <c r="L347" s="67"/>
      <c r="O347" s="221"/>
      <c r="Q347" s="221"/>
      <c r="R347" s="221"/>
      <c r="S347" s="221"/>
      <c r="T347" s="221"/>
      <c r="U347" s="221"/>
      <c r="V347" s="221"/>
      <c r="W347" s="221"/>
      <c r="X347" s="221"/>
      <c r="Y347" s="87"/>
    </row>
    <row r="348" spans="1:25" ht="14.25" customHeight="1">
      <c r="A348" s="221"/>
      <c r="B348" s="87"/>
      <c r="C348" s="87"/>
      <c r="F348" s="221"/>
      <c r="J348" s="67"/>
      <c r="K348" s="67"/>
      <c r="L348" s="67"/>
      <c r="O348" s="221"/>
      <c r="Q348" s="221"/>
      <c r="R348" s="221"/>
      <c r="S348" s="221"/>
      <c r="T348" s="221"/>
      <c r="U348" s="221"/>
      <c r="V348" s="221"/>
      <c r="W348" s="221"/>
      <c r="X348" s="221"/>
      <c r="Y348" s="87"/>
    </row>
    <row r="349" spans="1:25" ht="14.25" customHeight="1">
      <c r="A349" s="221"/>
      <c r="B349" s="87"/>
      <c r="C349" s="87"/>
      <c r="F349" s="221"/>
      <c r="J349" s="67"/>
      <c r="K349" s="67"/>
      <c r="L349" s="67"/>
      <c r="O349" s="221"/>
      <c r="Q349" s="221"/>
      <c r="R349" s="221"/>
      <c r="S349" s="221"/>
      <c r="T349" s="221"/>
      <c r="U349" s="221"/>
      <c r="V349" s="221"/>
      <c r="W349" s="221"/>
      <c r="X349" s="221"/>
      <c r="Y349" s="87"/>
    </row>
    <row r="350" spans="1:25" ht="14.25" customHeight="1">
      <c r="A350" s="221"/>
      <c r="B350" s="87"/>
      <c r="C350" s="87"/>
      <c r="F350" s="221"/>
      <c r="J350" s="67"/>
      <c r="K350" s="67"/>
      <c r="L350" s="67"/>
      <c r="O350" s="221"/>
      <c r="Q350" s="221"/>
      <c r="R350" s="221"/>
      <c r="S350" s="221"/>
      <c r="T350" s="221"/>
      <c r="U350" s="221"/>
      <c r="V350" s="221"/>
      <c r="W350" s="221"/>
      <c r="X350" s="221"/>
      <c r="Y350" s="87"/>
    </row>
    <row r="351" spans="1:25" ht="14.25" customHeight="1">
      <c r="A351" s="221"/>
      <c r="B351" s="87"/>
      <c r="C351" s="87"/>
      <c r="F351" s="221"/>
      <c r="J351" s="67"/>
      <c r="K351" s="67"/>
      <c r="L351" s="67"/>
      <c r="O351" s="221"/>
      <c r="Q351" s="221"/>
      <c r="R351" s="221"/>
      <c r="S351" s="221"/>
      <c r="T351" s="221"/>
      <c r="U351" s="221"/>
      <c r="V351" s="221"/>
      <c r="W351" s="221"/>
      <c r="X351" s="221"/>
      <c r="Y351" s="87"/>
    </row>
    <row r="352" spans="1:25" ht="14.25" customHeight="1">
      <c r="A352" s="221"/>
      <c r="B352" s="87"/>
      <c r="C352" s="87"/>
      <c r="F352" s="221"/>
      <c r="J352" s="67"/>
      <c r="K352" s="67"/>
      <c r="L352" s="67"/>
      <c r="O352" s="221"/>
      <c r="Q352" s="221"/>
      <c r="R352" s="221"/>
      <c r="S352" s="221"/>
      <c r="T352" s="221"/>
      <c r="U352" s="221"/>
      <c r="V352" s="221"/>
      <c r="W352" s="221"/>
      <c r="X352" s="221"/>
      <c r="Y352" s="87"/>
    </row>
    <row r="353" spans="1:25" ht="14.25" customHeight="1">
      <c r="A353" s="221"/>
      <c r="B353" s="87"/>
      <c r="C353" s="87"/>
      <c r="F353" s="221"/>
      <c r="J353" s="67"/>
      <c r="K353" s="67"/>
      <c r="L353" s="67"/>
      <c r="O353" s="221"/>
      <c r="Q353" s="221"/>
      <c r="R353" s="221"/>
      <c r="S353" s="221"/>
      <c r="T353" s="221"/>
      <c r="U353" s="221"/>
      <c r="V353" s="221"/>
      <c r="W353" s="221"/>
      <c r="X353" s="221"/>
      <c r="Y353" s="87"/>
    </row>
    <row r="354" spans="1:25" ht="14.25" customHeight="1">
      <c r="A354" s="221"/>
      <c r="B354" s="87"/>
      <c r="C354" s="87"/>
      <c r="F354" s="221"/>
      <c r="J354" s="67"/>
      <c r="K354" s="67"/>
      <c r="L354" s="67"/>
      <c r="O354" s="221"/>
      <c r="Q354" s="221"/>
      <c r="R354" s="221"/>
      <c r="S354" s="221"/>
      <c r="T354" s="221"/>
      <c r="U354" s="221"/>
      <c r="V354" s="221"/>
      <c r="W354" s="221"/>
      <c r="X354" s="221"/>
      <c r="Y354" s="87"/>
    </row>
    <row r="355" spans="1:25" ht="14.25" customHeight="1">
      <c r="A355" s="221"/>
      <c r="B355" s="87"/>
      <c r="C355" s="87"/>
      <c r="F355" s="221"/>
      <c r="J355" s="67"/>
      <c r="K355" s="67"/>
      <c r="L355" s="67"/>
      <c r="O355" s="221"/>
      <c r="Q355" s="221"/>
      <c r="R355" s="221"/>
      <c r="S355" s="221"/>
      <c r="T355" s="221"/>
      <c r="U355" s="221"/>
      <c r="V355" s="221"/>
      <c r="W355" s="221"/>
      <c r="X355" s="221"/>
      <c r="Y355" s="87"/>
    </row>
    <row r="356" spans="1:25" ht="14.25" customHeight="1">
      <c r="A356" s="221"/>
      <c r="B356" s="87"/>
      <c r="C356" s="87"/>
      <c r="F356" s="221"/>
      <c r="J356" s="67"/>
      <c r="K356" s="67"/>
      <c r="L356" s="67"/>
      <c r="O356" s="221"/>
      <c r="Q356" s="221"/>
      <c r="R356" s="221"/>
      <c r="S356" s="221"/>
      <c r="T356" s="221"/>
      <c r="U356" s="221"/>
      <c r="V356" s="221"/>
      <c r="W356" s="221"/>
      <c r="X356" s="221"/>
      <c r="Y356" s="87"/>
    </row>
    <row r="357" spans="1:25" ht="14.25" customHeight="1">
      <c r="A357" s="221"/>
      <c r="B357" s="87"/>
      <c r="C357" s="87"/>
      <c r="F357" s="221"/>
      <c r="J357" s="67"/>
      <c r="K357" s="67"/>
      <c r="L357" s="67"/>
      <c r="O357" s="221"/>
      <c r="Q357" s="221"/>
      <c r="R357" s="221"/>
      <c r="S357" s="221"/>
      <c r="T357" s="221"/>
      <c r="U357" s="221"/>
      <c r="V357" s="221"/>
      <c r="W357" s="221"/>
      <c r="X357" s="221"/>
      <c r="Y357" s="87"/>
    </row>
    <row r="358" spans="1:25" ht="14.25" customHeight="1">
      <c r="A358" s="221"/>
      <c r="B358" s="87"/>
      <c r="C358" s="87"/>
      <c r="F358" s="221"/>
      <c r="J358" s="67"/>
      <c r="K358" s="67"/>
      <c r="L358" s="67"/>
      <c r="O358" s="221"/>
      <c r="Q358" s="221"/>
      <c r="R358" s="221"/>
      <c r="S358" s="221"/>
      <c r="T358" s="221"/>
      <c r="U358" s="221"/>
      <c r="V358" s="221"/>
      <c r="W358" s="221"/>
      <c r="X358" s="221"/>
      <c r="Y358" s="87"/>
    </row>
    <row r="359" spans="1:25" ht="14.25" customHeight="1">
      <c r="A359" s="221"/>
      <c r="B359" s="87"/>
      <c r="C359" s="87"/>
      <c r="F359" s="221"/>
      <c r="J359" s="67"/>
      <c r="K359" s="67"/>
      <c r="L359" s="67"/>
      <c r="O359" s="221"/>
      <c r="Q359" s="221"/>
      <c r="R359" s="221"/>
      <c r="S359" s="221"/>
      <c r="T359" s="221"/>
      <c r="U359" s="221"/>
      <c r="V359" s="221"/>
      <c r="W359" s="221"/>
      <c r="X359" s="221"/>
      <c r="Y359" s="87"/>
    </row>
    <row r="360" spans="1:25" ht="14.25" customHeight="1">
      <c r="A360" s="221"/>
      <c r="B360" s="87"/>
      <c r="C360" s="87"/>
      <c r="F360" s="221"/>
      <c r="J360" s="67"/>
      <c r="K360" s="67"/>
      <c r="L360" s="67"/>
      <c r="O360" s="221"/>
      <c r="Q360" s="221"/>
      <c r="R360" s="221"/>
      <c r="S360" s="221"/>
      <c r="T360" s="221"/>
      <c r="U360" s="221"/>
      <c r="V360" s="221"/>
      <c r="W360" s="221"/>
      <c r="X360" s="221"/>
      <c r="Y360" s="87"/>
    </row>
    <row r="361" spans="1:25" ht="14.25" customHeight="1">
      <c r="A361" s="221"/>
      <c r="B361" s="87"/>
      <c r="C361" s="87"/>
      <c r="F361" s="221"/>
      <c r="J361" s="67"/>
      <c r="K361" s="67"/>
      <c r="L361" s="67"/>
      <c r="O361" s="221"/>
      <c r="Q361" s="221"/>
      <c r="R361" s="221"/>
      <c r="S361" s="221"/>
      <c r="T361" s="221"/>
      <c r="U361" s="221"/>
      <c r="V361" s="221"/>
      <c r="W361" s="221"/>
      <c r="X361" s="221"/>
      <c r="Y361" s="87"/>
    </row>
    <row r="362" spans="1:25" ht="14.25" customHeight="1">
      <c r="A362" s="221"/>
      <c r="B362" s="87"/>
      <c r="C362" s="87"/>
      <c r="F362" s="221"/>
      <c r="J362" s="67"/>
      <c r="K362" s="67"/>
      <c r="L362" s="67"/>
      <c r="O362" s="221"/>
      <c r="Q362" s="221"/>
      <c r="R362" s="221"/>
      <c r="S362" s="221"/>
      <c r="T362" s="221"/>
      <c r="U362" s="221"/>
      <c r="V362" s="221"/>
      <c r="W362" s="221"/>
      <c r="X362" s="221"/>
      <c r="Y362" s="87"/>
    </row>
    <row r="363" spans="1:25" ht="14.25" customHeight="1">
      <c r="A363" s="221"/>
      <c r="B363" s="87"/>
      <c r="C363" s="87"/>
      <c r="F363" s="221"/>
      <c r="J363" s="67"/>
      <c r="K363" s="67"/>
      <c r="L363" s="67"/>
      <c r="O363" s="221"/>
      <c r="Q363" s="221"/>
      <c r="R363" s="221"/>
      <c r="S363" s="221"/>
      <c r="T363" s="221"/>
      <c r="U363" s="221"/>
      <c r="V363" s="221"/>
      <c r="W363" s="221"/>
      <c r="X363" s="221"/>
      <c r="Y363" s="87"/>
    </row>
    <row r="364" spans="1:25" ht="14.25" customHeight="1">
      <c r="A364" s="221"/>
      <c r="B364" s="87"/>
      <c r="C364" s="87"/>
      <c r="F364" s="221"/>
      <c r="J364" s="67"/>
      <c r="K364" s="67"/>
      <c r="L364" s="67"/>
      <c r="O364" s="221"/>
      <c r="Q364" s="221"/>
      <c r="R364" s="221"/>
      <c r="S364" s="221"/>
      <c r="T364" s="221"/>
      <c r="U364" s="221"/>
      <c r="V364" s="221"/>
      <c r="W364" s="221"/>
      <c r="X364" s="221"/>
      <c r="Y364" s="87"/>
    </row>
    <row r="365" spans="1:25" ht="14.25" customHeight="1">
      <c r="A365" s="221"/>
      <c r="B365" s="87"/>
      <c r="C365" s="87"/>
      <c r="F365" s="221"/>
      <c r="J365" s="67"/>
      <c r="K365" s="67"/>
      <c r="L365" s="67"/>
      <c r="O365" s="221"/>
      <c r="Q365" s="221"/>
      <c r="R365" s="221"/>
      <c r="S365" s="221"/>
      <c r="T365" s="221"/>
      <c r="U365" s="221"/>
      <c r="V365" s="221"/>
      <c r="W365" s="221"/>
      <c r="X365" s="221"/>
      <c r="Y365" s="87"/>
    </row>
    <row r="366" spans="1:25" ht="14.25" customHeight="1">
      <c r="A366" s="221"/>
      <c r="B366" s="87"/>
      <c r="C366" s="87"/>
      <c r="F366" s="221"/>
      <c r="J366" s="67"/>
      <c r="K366" s="67"/>
      <c r="L366" s="67"/>
      <c r="O366" s="221"/>
      <c r="Q366" s="221"/>
      <c r="R366" s="221"/>
      <c r="S366" s="221"/>
      <c r="T366" s="221"/>
      <c r="U366" s="221"/>
      <c r="V366" s="221"/>
      <c r="W366" s="221"/>
      <c r="X366" s="221"/>
      <c r="Y366" s="87"/>
    </row>
    <row r="367" spans="1:25" ht="14.25" customHeight="1">
      <c r="A367" s="221"/>
      <c r="B367" s="87"/>
      <c r="C367" s="87"/>
      <c r="F367" s="221"/>
      <c r="J367" s="67"/>
      <c r="K367" s="67"/>
      <c r="L367" s="67"/>
      <c r="O367" s="221"/>
      <c r="Q367" s="221"/>
      <c r="R367" s="221"/>
      <c r="S367" s="221"/>
      <c r="T367" s="221"/>
      <c r="U367" s="221"/>
      <c r="V367" s="221"/>
      <c r="W367" s="221"/>
      <c r="X367" s="221"/>
      <c r="Y367" s="87"/>
    </row>
    <row r="368" spans="1:25" ht="14.25" customHeight="1">
      <c r="A368" s="221"/>
      <c r="B368" s="87"/>
      <c r="C368" s="87"/>
      <c r="F368" s="221"/>
      <c r="J368" s="67"/>
      <c r="K368" s="67"/>
      <c r="L368" s="67"/>
      <c r="O368" s="221"/>
      <c r="Q368" s="221"/>
      <c r="R368" s="221"/>
      <c r="S368" s="221"/>
      <c r="T368" s="221"/>
      <c r="U368" s="221"/>
      <c r="V368" s="221"/>
      <c r="W368" s="221"/>
      <c r="X368" s="221"/>
      <c r="Y368" s="87"/>
    </row>
    <row r="369" spans="1:25" ht="14.25" customHeight="1">
      <c r="A369" s="221"/>
      <c r="B369" s="87"/>
      <c r="C369" s="87"/>
      <c r="F369" s="221"/>
      <c r="J369" s="67"/>
      <c r="K369" s="67"/>
      <c r="L369" s="67"/>
      <c r="O369" s="221"/>
      <c r="Q369" s="221"/>
      <c r="R369" s="221"/>
      <c r="S369" s="221"/>
      <c r="T369" s="221"/>
      <c r="U369" s="221"/>
      <c r="V369" s="221"/>
      <c r="W369" s="221"/>
      <c r="X369" s="221"/>
      <c r="Y369" s="87"/>
    </row>
    <row r="370" spans="1:25" ht="14.25" customHeight="1">
      <c r="A370" s="221"/>
      <c r="B370" s="87"/>
      <c r="C370" s="87"/>
      <c r="F370" s="221"/>
      <c r="J370" s="67"/>
      <c r="K370" s="67"/>
      <c r="L370" s="67"/>
      <c r="O370" s="221"/>
      <c r="Q370" s="221"/>
      <c r="R370" s="221"/>
      <c r="S370" s="221"/>
      <c r="T370" s="221"/>
      <c r="U370" s="221"/>
      <c r="V370" s="221"/>
      <c r="W370" s="221"/>
      <c r="X370" s="221"/>
      <c r="Y370" s="87"/>
    </row>
    <row r="371" spans="1:25" ht="14.25" customHeight="1">
      <c r="A371" s="221"/>
      <c r="B371" s="87"/>
      <c r="C371" s="87"/>
      <c r="F371" s="221"/>
      <c r="J371" s="67"/>
      <c r="K371" s="67"/>
      <c r="L371" s="67"/>
      <c r="O371" s="221"/>
      <c r="Q371" s="221"/>
      <c r="R371" s="221"/>
      <c r="S371" s="221"/>
      <c r="T371" s="221"/>
      <c r="U371" s="221"/>
      <c r="V371" s="221"/>
      <c r="W371" s="221"/>
      <c r="X371" s="221"/>
      <c r="Y371" s="87"/>
    </row>
    <row r="372" spans="1:25" ht="14.25" customHeight="1">
      <c r="A372" s="221"/>
      <c r="B372" s="87"/>
      <c r="C372" s="87"/>
      <c r="F372" s="221"/>
      <c r="J372" s="67"/>
      <c r="K372" s="67"/>
      <c r="L372" s="67"/>
      <c r="O372" s="221"/>
      <c r="Q372" s="221"/>
      <c r="R372" s="221"/>
      <c r="S372" s="221"/>
      <c r="T372" s="221"/>
      <c r="U372" s="221"/>
      <c r="V372" s="221"/>
      <c r="W372" s="221"/>
      <c r="X372" s="221"/>
      <c r="Y372" s="87"/>
    </row>
    <row r="373" spans="1:25" ht="14.25" customHeight="1">
      <c r="A373" s="221"/>
      <c r="B373" s="87"/>
      <c r="C373" s="87"/>
      <c r="F373" s="221"/>
      <c r="J373" s="67"/>
      <c r="K373" s="67"/>
      <c r="L373" s="67"/>
      <c r="O373" s="221"/>
      <c r="Q373" s="221"/>
      <c r="R373" s="221"/>
      <c r="S373" s="221"/>
      <c r="T373" s="221"/>
      <c r="U373" s="221"/>
      <c r="V373" s="221"/>
      <c r="W373" s="221"/>
      <c r="X373" s="221"/>
      <c r="Y373" s="87"/>
    </row>
    <row r="374" spans="1:25" ht="14.25" customHeight="1">
      <c r="A374" s="221"/>
      <c r="B374" s="87"/>
      <c r="C374" s="87"/>
      <c r="F374" s="221"/>
      <c r="J374" s="67"/>
      <c r="K374" s="67"/>
      <c r="L374" s="67"/>
      <c r="O374" s="221"/>
      <c r="Q374" s="221"/>
      <c r="R374" s="221"/>
      <c r="S374" s="221"/>
      <c r="T374" s="221"/>
      <c r="U374" s="221"/>
      <c r="V374" s="221"/>
      <c r="W374" s="221"/>
      <c r="X374" s="221"/>
      <c r="Y374" s="87"/>
    </row>
    <row r="375" spans="1:25" ht="14.25" customHeight="1">
      <c r="A375" s="221"/>
      <c r="B375" s="87"/>
      <c r="C375" s="87"/>
      <c r="F375" s="221"/>
      <c r="J375" s="67"/>
      <c r="K375" s="67"/>
      <c r="L375" s="67"/>
      <c r="O375" s="221"/>
      <c r="Q375" s="221"/>
      <c r="R375" s="221"/>
      <c r="S375" s="221"/>
      <c r="T375" s="221"/>
      <c r="U375" s="221"/>
      <c r="V375" s="221"/>
      <c r="W375" s="221"/>
      <c r="X375" s="221"/>
      <c r="Y375" s="87"/>
    </row>
    <row r="376" spans="1:25" ht="14.25" customHeight="1">
      <c r="A376" s="221"/>
      <c r="B376" s="87"/>
      <c r="C376" s="87"/>
      <c r="F376" s="221"/>
      <c r="J376" s="67"/>
      <c r="K376" s="67"/>
      <c r="L376" s="67"/>
      <c r="O376" s="221"/>
      <c r="Q376" s="221"/>
      <c r="R376" s="221"/>
      <c r="S376" s="221"/>
      <c r="T376" s="221"/>
      <c r="U376" s="221"/>
      <c r="V376" s="221"/>
      <c r="W376" s="221"/>
      <c r="X376" s="221"/>
      <c r="Y376" s="87"/>
    </row>
    <row r="377" spans="1:25" ht="14.25" customHeight="1">
      <c r="A377" s="221"/>
      <c r="B377" s="87"/>
      <c r="C377" s="87"/>
      <c r="F377" s="221"/>
      <c r="J377" s="67"/>
      <c r="K377" s="67"/>
      <c r="L377" s="67"/>
      <c r="O377" s="221"/>
      <c r="Q377" s="221"/>
      <c r="R377" s="221"/>
      <c r="S377" s="221"/>
      <c r="T377" s="221"/>
      <c r="U377" s="221"/>
      <c r="V377" s="221"/>
      <c r="W377" s="221"/>
      <c r="X377" s="221"/>
      <c r="Y377" s="87"/>
    </row>
    <row r="378" spans="1:25" ht="14.25" customHeight="1">
      <c r="A378" s="221"/>
      <c r="B378" s="87"/>
      <c r="C378" s="87"/>
      <c r="F378" s="221"/>
      <c r="J378" s="67"/>
      <c r="K378" s="67"/>
      <c r="L378" s="67"/>
      <c r="O378" s="221"/>
      <c r="Q378" s="221"/>
      <c r="R378" s="221"/>
      <c r="S378" s="221"/>
      <c r="T378" s="221"/>
      <c r="U378" s="221"/>
      <c r="V378" s="221"/>
      <c r="W378" s="221"/>
      <c r="X378" s="221"/>
      <c r="Y378" s="87"/>
    </row>
    <row r="379" spans="1:25" ht="14.25" customHeight="1">
      <c r="A379" s="221"/>
      <c r="B379" s="87"/>
      <c r="C379" s="87"/>
      <c r="F379" s="221"/>
      <c r="J379" s="67"/>
      <c r="K379" s="67"/>
      <c r="L379" s="67"/>
      <c r="O379" s="221"/>
      <c r="Q379" s="221"/>
      <c r="R379" s="221"/>
      <c r="S379" s="221"/>
      <c r="T379" s="221"/>
      <c r="U379" s="221"/>
      <c r="V379" s="221"/>
      <c r="W379" s="221"/>
      <c r="X379" s="221"/>
      <c r="Y379" s="87"/>
    </row>
    <row r="380" spans="1:25" ht="14.25" customHeight="1">
      <c r="A380" s="221"/>
      <c r="B380" s="87"/>
      <c r="C380" s="87"/>
      <c r="F380" s="221"/>
      <c r="J380" s="67"/>
      <c r="K380" s="67"/>
      <c r="L380" s="67"/>
      <c r="O380" s="221"/>
      <c r="Q380" s="221"/>
      <c r="R380" s="221"/>
      <c r="S380" s="221"/>
      <c r="T380" s="221"/>
      <c r="U380" s="221"/>
      <c r="V380" s="221"/>
      <c r="W380" s="221"/>
      <c r="X380" s="221"/>
      <c r="Y380" s="87"/>
    </row>
    <row r="381" spans="1:25" ht="14.25" customHeight="1">
      <c r="A381" s="221"/>
      <c r="B381" s="87"/>
      <c r="C381" s="87"/>
      <c r="F381" s="221"/>
      <c r="J381" s="67"/>
      <c r="K381" s="67"/>
      <c r="L381" s="67"/>
      <c r="O381" s="221"/>
      <c r="Q381" s="221"/>
      <c r="R381" s="221"/>
      <c r="S381" s="221"/>
      <c r="T381" s="221"/>
      <c r="U381" s="221"/>
      <c r="V381" s="221"/>
      <c r="W381" s="221"/>
      <c r="X381" s="221"/>
      <c r="Y381" s="87"/>
    </row>
    <row r="382" spans="1:25" ht="14.25" customHeight="1">
      <c r="A382" s="221"/>
      <c r="B382" s="87"/>
      <c r="C382" s="87"/>
      <c r="F382" s="221"/>
      <c r="J382" s="67"/>
      <c r="K382" s="67"/>
      <c r="L382" s="67"/>
      <c r="O382" s="221"/>
      <c r="Q382" s="221"/>
      <c r="R382" s="221"/>
      <c r="S382" s="221"/>
      <c r="T382" s="221"/>
      <c r="U382" s="221"/>
      <c r="V382" s="221"/>
      <c r="W382" s="221"/>
      <c r="X382" s="221"/>
      <c r="Y382" s="87"/>
    </row>
    <row r="383" spans="1:25" ht="14.25" customHeight="1">
      <c r="A383" s="221"/>
      <c r="B383" s="87"/>
      <c r="C383" s="87"/>
      <c r="F383" s="221"/>
      <c r="J383" s="67"/>
      <c r="K383" s="67"/>
      <c r="L383" s="67"/>
      <c r="O383" s="221"/>
      <c r="Q383" s="221"/>
      <c r="R383" s="221"/>
      <c r="S383" s="221"/>
      <c r="T383" s="221"/>
      <c r="U383" s="221"/>
      <c r="V383" s="221"/>
      <c r="W383" s="221"/>
      <c r="X383" s="221"/>
      <c r="Y383" s="87"/>
    </row>
    <row r="384" spans="1:25" ht="14.25" customHeight="1">
      <c r="A384" s="221"/>
      <c r="B384" s="87"/>
      <c r="C384" s="87"/>
      <c r="F384" s="221"/>
      <c r="J384" s="67"/>
      <c r="K384" s="67"/>
      <c r="L384" s="67"/>
      <c r="O384" s="221"/>
      <c r="Q384" s="221"/>
      <c r="R384" s="221"/>
      <c r="S384" s="221"/>
      <c r="T384" s="221"/>
      <c r="U384" s="221"/>
      <c r="V384" s="221"/>
      <c r="W384" s="221"/>
      <c r="X384" s="221"/>
      <c r="Y384" s="87"/>
    </row>
    <row r="385" spans="1:25" ht="14.25" customHeight="1">
      <c r="A385" s="221"/>
      <c r="B385" s="87"/>
      <c r="C385" s="87"/>
      <c r="F385" s="221"/>
      <c r="J385" s="67"/>
      <c r="K385" s="67"/>
      <c r="L385" s="67"/>
      <c r="O385" s="221"/>
      <c r="Q385" s="221"/>
      <c r="R385" s="221"/>
      <c r="S385" s="221"/>
      <c r="T385" s="221"/>
      <c r="U385" s="221"/>
      <c r="V385" s="221"/>
      <c r="W385" s="221"/>
      <c r="X385" s="221"/>
      <c r="Y385" s="87"/>
    </row>
    <row r="386" spans="1:25" ht="14.25" customHeight="1">
      <c r="A386" s="221"/>
      <c r="B386" s="87"/>
      <c r="C386" s="87"/>
      <c r="F386" s="221"/>
      <c r="J386" s="67"/>
      <c r="K386" s="67"/>
      <c r="L386" s="67"/>
      <c r="O386" s="221"/>
      <c r="Q386" s="221"/>
      <c r="R386" s="221"/>
      <c r="S386" s="221"/>
      <c r="T386" s="221"/>
      <c r="U386" s="221"/>
      <c r="V386" s="221"/>
      <c r="W386" s="221"/>
      <c r="X386" s="221"/>
      <c r="Y386" s="87"/>
    </row>
    <row r="387" spans="1:25" ht="14.25" customHeight="1">
      <c r="A387" s="221"/>
      <c r="B387" s="87"/>
      <c r="C387" s="87"/>
      <c r="F387" s="221"/>
      <c r="J387" s="67"/>
      <c r="K387" s="67"/>
      <c r="L387" s="67"/>
      <c r="O387" s="221"/>
      <c r="Q387" s="221"/>
      <c r="R387" s="221"/>
      <c r="S387" s="221"/>
      <c r="T387" s="221"/>
      <c r="U387" s="221"/>
      <c r="V387" s="221"/>
      <c r="W387" s="221"/>
      <c r="X387" s="221"/>
      <c r="Y387" s="87"/>
    </row>
    <row r="388" spans="1:25" ht="14.25" customHeight="1">
      <c r="A388" s="221"/>
      <c r="B388" s="87"/>
      <c r="C388" s="87"/>
      <c r="F388" s="221"/>
      <c r="J388" s="67"/>
      <c r="K388" s="67"/>
      <c r="L388" s="67"/>
      <c r="O388" s="221"/>
      <c r="Q388" s="221"/>
      <c r="R388" s="221"/>
      <c r="S388" s="221"/>
      <c r="T388" s="221"/>
      <c r="U388" s="221"/>
      <c r="V388" s="221"/>
      <c r="W388" s="221"/>
      <c r="X388" s="221"/>
      <c r="Y388" s="87"/>
    </row>
    <row r="389" spans="1:25" ht="14.25" customHeight="1">
      <c r="A389" s="221"/>
      <c r="B389" s="87"/>
      <c r="C389" s="87"/>
      <c r="F389" s="221"/>
      <c r="J389" s="67"/>
      <c r="K389" s="67"/>
      <c r="L389" s="67"/>
      <c r="O389" s="221"/>
      <c r="Q389" s="221"/>
      <c r="R389" s="221"/>
      <c r="S389" s="221"/>
      <c r="T389" s="221"/>
      <c r="U389" s="221"/>
      <c r="V389" s="221"/>
      <c r="W389" s="221"/>
      <c r="X389" s="221"/>
      <c r="Y389" s="87"/>
    </row>
    <row r="390" spans="1:25" ht="14.25" customHeight="1">
      <c r="A390" s="221"/>
      <c r="B390" s="87"/>
      <c r="C390" s="87"/>
      <c r="F390" s="221"/>
      <c r="J390" s="67"/>
      <c r="K390" s="67"/>
      <c r="L390" s="67"/>
      <c r="O390" s="221"/>
      <c r="Q390" s="221"/>
      <c r="R390" s="221"/>
      <c r="S390" s="221"/>
      <c r="T390" s="221"/>
      <c r="U390" s="221"/>
      <c r="V390" s="221"/>
      <c r="W390" s="221"/>
      <c r="X390" s="221"/>
      <c r="Y390" s="87"/>
    </row>
    <row r="391" spans="1:25" ht="14.25" customHeight="1">
      <c r="A391" s="221"/>
      <c r="B391" s="87"/>
      <c r="C391" s="87"/>
      <c r="F391" s="221"/>
      <c r="J391" s="67"/>
      <c r="K391" s="67"/>
      <c r="L391" s="67"/>
      <c r="O391" s="221"/>
      <c r="Q391" s="221"/>
      <c r="R391" s="221"/>
      <c r="S391" s="221"/>
      <c r="T391" s="221"/>
      <c r="U391" s="221"/>
      <c r="V391" s="221"/>
      <c r="W391" s="221"/>
      <c r="X391" s="221"/>
      <c r="Y391" s="87"/>
    </row>
    <row r="392" spans="1:25" ht="14.25" customHeight="1">
      <c r="A392" s="221"/>
      <c r="B392" s="87"/>
      <c r="C392" s="87"/>
      <c r="F392" s="221"/>
      <c r="J392" s="67"/>
      <c r="K392" s="67"/>
      <c r="L392" s="67"/>
      <c r="O392" s="221"/>
      <c r="Q392" s="221"/>
      <c r="R392" s="221"/>
      <c r="S392" s="221"/>
      <c r="T392" s="221"/>
      <c r="U392" s="221"/>
      <c r="V392" s="221"/>
      <c r="W392" s="221"/>
      <c r="X392" s="221"/>
      <c r="Y392" s="87"/>
    </row>
    <row r="393" spans="1:25" ht="14.25" customHeight="1">
      <c r="A393" s="221"/>
      <c r="B393" s="87"/>
      <c r="C393" s="87"/>
      <c r="F393" s="221"/>
      <c r="J393" s="67"/>
      <c r="K393" s="67"/>
      <c r="L393" s="67"/>
      <c r="O393" s="221"/>
      <c r="Q393" s="221"/>
      <c r="R393" s="221"/>
      <c r="S393" s="221"/>
      <c r="T393" s="221"/>
      <c r="U393" s="221"/>
      <c r="V393" s="221"/>
      <c r="W393" s="221"/>
      <c r="X393" s="221"/>
      <c r="Y393" s="87"/>
    </row>
    <row r="394" spans="1:25" ht="14.25" customHeight="1">
      <c r="A394" s="221"/>
      <c r="B394" s="87"/>
      <c r="C394" s="87"/>
      <c r="F394" s="221"/>
      <c r="J394" s="67"/>
      <c r="K394" s="67"/>
      <c r="L394" s="67"/>
      <c r="O394" s="221"/>
      <c r="Q394" s="221"/>
      <c r="R394" s="221"/>
      <c r="S394" s="221"/>
      <c r="T394" s="221"/>
      <c r="U394" s="221"/>
      <c r="V394" s="221"/>
      <c r="W394" s="221"/>
      <c r="X394" s="221"/>
      <c r="Y394" s="87"/>
    </row>
    <row r="395" spans="1:25" ht="14.25" customHeight="1">
      <c r="A395" s="221"/>
      <c r="B395" s="87"/>
      <c r="C395" s="87"/>
      <c r="F395" s="221"/>
      <c r="J395" s="67"/>
      <c r="K395" s="67"/>
      <c r="L395" s="67"/>
      <c r="O395" s="221"/>
      <c r="Q395" s="221"/>
      <c r="R395" s="221"/>
      <c r="S395" s="221"/>
      <c r="T395" s="221"/>
      <c r="U395" s="221"/>
      <c r="V395" s="221"/>
      <c r="W395" s="221"/>
      <c r="X395" s="221"/>
      <c r="Y395" s="87"/>
    </row>
    <row r="396" spans="1:25" ht="14.25" customHeight="1">
      <c r="A396" s="221"/>
      <c r="B396" s="87"/>
      <c r="C396" s="87"/>
      <c r="F396" s="221"/>
      <c r="J396" s="67"/>
      <c r="K396" s="67"/>
      <c r="L396" s="67"/>
      <c r="O396" s="221"/>
      <c r="Q396" s="221"/>
      <c r="R396" s="221"/>
      <c r="S396" s="221"/>
      <c r="T396" s="221"/>
      <c r="U396" s="221"/>
      <c r="V396" s="221"/>
      <c r="W396" s="221"/>
      <c r="X396" s="221"/>
      <c r="Y396" s="87"/>
    </row>
    <row r="397" spans="1:25" ht="14.25" customHeight="1">
      <c r="A397" s="221"/>
      <c r="B397" s="87"/>
      <c r="C397" s="87"/>
      <c r="F397" s="221"/>
      <c r="J397" s="67"/>
      <c r="K397" s="67"/>
      <c r="L397" s="67"/>
      <c r="O397" s="221"/>
      <c r="Q397" s="221"/>
      <c r="R397" s="221"/>
      <c r="S397" s="221"/>
      <c r="T397" s="221"/>
      <c r="U397" s="221"/>
      <c r="V397" s="221"/>
      <c r="W397" s="221"/>
      <c r="X397" s="221"/>
      <c r="Y397" s="87"/>
    </row>
    <row r="398" spans="1:25" ht="14.25" customHeight="1">
      <c r="A398" s="221"/>
      <c r="B398" s="87"/>
      <c r="C398" s="87"/>
      <c r="F398" s="221"/>
      <c r="J398" s="67"/>
      <c r="K398" s="67"/>
      <c r="L398" s="67"/>
      <c r="O398" s="221"/>
      <c r="Q398" s="221"/>
      <c r="R398" s="221"/>
      <c r="S398" s="221"/>
      <c r="T398" s="221"/>
      <c r="U398" s="221"/>
      <c r="V398" s="221"/>
      <c r="W398" s="221"/>
      <c r="X398" s="221"/>
      <c r="Y398" s="87"/>
    </row>
    <row r="399" spans="1:25" ht="14.25" customHeight="1">
      <c r="A399" s="221"/>
      <c r="B399" s="87"/>
      <c r="C399" s="87"/>
      <c r="F399" s="221"/>
      <c r="J399" s="67"/>
      <c r="K399" s="67"/>
      <c r="L399" s="67"/>
      <c r="O399" s="221"/>
      <c r="Q399" s="221"/>
      <c r="R399" s="221"/>
      <c r="S399" s="221"/>
      <c r="T399" s="221"/>
      <c r="U399" s="221"/>
      <c r="V399" s="221"/>
      <c r="W399" s="221"/>
      <c r="X399" s="221"/>
      <c r="Y399" s="87"/>
    </row>
    <row r="400" spans="1:25" ht="14.25" customHeight="1">
      <c r="A400" s="221"/>
      <c r="B400" s="87"/>
      <c r="C400" s="87"/>
      <c r="F400" s="221"/>
      <c r="J400" s="67"/>
      <c r="K400" s="67"/>
      <c r="L400" s="67"/>
      <c r="O400" s="221"/>
      <c r="Q400" s="221"/>
      <c r="R400" s="221"/>
      <c r="S400" s="221"/>
      <c r="T400" s="221"/>
      <c r="U400" s="221"/>
      <c r="V400" s="221"/>
      <c r="W400" s="221"/>
      <c r="X400" s="221"/>
      <c r="Y400" s="87"/>
    </row>
    <row r="401" spans="1:25" ht="14.25" customHeight="1">
      <c r="A401" s="221"/>
      <c r="B401" s="87"/>
      <c r="C401" s="87"/>
      <c r="F401" s="221"/>
      <c r="J401" s="67"/>
      <c r="K401" s="67"/>
      <c r="L401" s="67"/>
      <c r="O401" s="221"/>
      <c r="Q401" s="221"/>
      <c r="R401" s="221"/>
      <c r="S401" s="221"/>
      <c r="T401" s="221"/>
      <c r="U401" s="221"/>
      <c r="V401" s="221"/>
      <c r="W401" s="221"/>
      <c r="X401" s="221"/>
      <c r="Y401" s="87"/>
    </row>
    <row r="402" spans="1:25" ht="14.25" customHeight="1">
      <c r="A402" s="221"/>
      <c r="B402" s="87"/>
      <c r="C402" s="87"/>
      <c r="F402" s="221"/>
      <c r="J402" s="67"/>
      <c r="K402" s="67"/>
      <c r="L402" s="67"/>
      <c r="O402" s="221"/>
      <c r="Q402" s="221"/>
      <c r="R402" s="221"/>
      <c r="S402" s="221"/>
      <c r="T402" s="221"/>
      <c r="U402" s="221"/>
      <c r="V402" s="221"/>
      <c r="W402" s="221"/>
      <c r="X402" s="221"/>
      <c r="Y402" s="87"/>
    </row>
    <row r="403" spans="1:25" ht="14.25" customHeight="1">
      <c r="A403" s="221"/>
      <c r="B403" s="87"/>
      <c r="C403" s="87"/>
      <c r="F403" s="221"/>
      <c r="J403" s="67"/>
      <c r="K403" s="67"/>
      <c r="L403" s="67"/>
      <c r="O403" s="221"/>
      <c r="Q403" s="221"/>
      <c r="R403" s="221"/>
      <c r="S403" s="221"/>
      <c r="T403" s="221"/>
      <c r="U403" s="221"/>
      <c r="V403" s="221"/>
      <c r="W403" s="221"/>
      <c r="X403" s="221"/>
      <c r="Y403" s="87"/>
    </row>
    <row r="404" spans="1:25" ht="14.25" customHeight="1">
      <c r="A404" s="221"/>
      <c r="B404" s="87"/>
      <c r="C404" s="87"/>
      <c r="F404" s="221"/>
      <c r="J404" s="67"/>
      <c r="K404" s="67"/>
      <c r="L404" s="67"/>
      <c r="O404" s="221"/>
      <c r="Q404" s="221"/>
      <c r="R404" s="221"/>
      <c r="S404" s="221"/>
      <c r="T404" s="221"/>
      <c r="U404" s="221"/>
      <c r="V404" s="221"/>
      <c r="W404" s="221"/>
      <c r="X404" s="221"/>
      <c r="Y404" s="87"/>
    </row>
    <row r="405" spans="1:25" ht="14.25" customHeight="1">
      <c r="A405" s="221"/>
      <c r="B405" s="87"/>
      <c r="C405" s="87"/>
      <c r="F405" s="221"/>
      <c r="J405" s="67"/>
      <c r="K405" s="67"/>
      <c r="L405" s="67"/>
      <c r="O405" s="221"/>
      <c r="Q405" s="221"/>
      <c r="R405" s="221"/>
      <c r="S405" s="221"/>
      <c r="T405" s="221"/>
      <c r="U405" s="221"/>
      <c r="V405" s="221"/>
      <c r="W405" s="221"/>
      <c r="X405" s="221"/>
      <c r="Y405" s="87"/>
    </row>
    <row r="406" spans="1:25" ht="14.25" customHeight="1">
      <c r="A406" s="221"/>
      <c r="B406" s="87"/>
      <c r="C406" s="87"/>
      <c r="F406" s="221"/>
      <c r="J406" s="67"/>
      <c r="K406" s="67"/>
      <c r="L406" s="67"/>
      <c r="O406" s="221"/>
      <c r="Q406" s="221"/>
      <c r="R406" s="221"/>
      <c r="S406" s="221"/>
      <c r="T406" s="221"/>
      <c r="U406" s="221"/>
      <c r="V406" s="221"/>
      <c r="W406" s="221"/>
      <c r="X406" s="221"/>
      <c r="Y406" s="87"/>
    </row>
    <row r="407" spans="1:25" ht="14.25" customHeight="1">
      <c r="A407" s="221"/>
      <c r="B407" s="87"/>
      <c r="C407" s="87"/>
      <c r="F407" s="221"/>
      <c r="J407" s="67"/>
      <c r="K407" s="67"/>
      <c r="L407" s="67"/>
      <c r="O407" s="221"/>
      <c r="Q407" s="221"/>
      <c r="R407" s="221"/>
      <c r="S407" s="221"/>
      <c r="T407" s="221"/>
      <c r="U407" s="221"/>
      <c r="V407" s="221"/>
      <c r="W407" s="221"/>
      <c r="X407" s="221"/>
      <c r="Y407" s="87"/>
    </row>
    <row r="408" spans="1:25" ht="14.25" customHeight="1">
      <c r="A408" s="221"/>
      <c r="B408" s="87"/>
      <c r="C408" s="87"/>
      <c r="F408" s="221"/>
      <c r="J408" s="67"/>
      <c r="K408" s="67"/>
      <c r="L408" s="67"/>
      <c r="O408" s="221"/>
      <c r="Q408" s="221"/>
      <c r="R408" s="221"/>
      <c r="S408" s="221"/>
      <c r="T408" s="221"/>
      <c r="U408" s="221"/>
      <c r="V408" s="221"/>
      <c r="W408" s="221"/>
      <c r="X408" s="221"/>
      <c r="Y408" s="87"/>
    </row>
    <row r="409" spans="1:25" ht="14.25" customHeight="1">
      <c r="A409" s="221"/>
      <c r="B409" s="87"/>
      <c r="C409" s="87"/>
      <c r="F409" s="221"/>
      <c r="J409" s="67"/>
      <c r="K409" s="67"/>
      <c r="L409" s="67"/>
      <c r="O409" s="221"/>
      <c r="Q409" s="221"/>
      <c r="R409" s="221"/>
      <c r="S409" s="221"/>
      <c r="T409" s="221"/>
      <c r="U409" s="221"/>
      <c r="V409" s="221"/>
      <c r="W409" s="221"/>
      <c r="X409" s="221"/>
      <c r="Y409" s="87"/>
    </row>
    <row r="410" spans="1:25" ht="14.25" customHeight="1">
      <c r="A410" s="221"/>
      <c r="B410" s="87"/>
      <c r="C410" s="87"/>
      <c r="F410" s="221"/>
      <c r="J410" s="67"/>
      <c r="K410" s="67"/>
      <c r="L410" s="67"/>
      <c r="O410" s="221"/>
      <c r="Q410" s="221"/>
      <c r="R410" s="221"/>
      <c r="S410" s="221"/>
      <c r="T410" s="221"/>
      <c r="U410" s="221"/>
      <c r="V410" s="221"/>
      <c r="W410" s="221"/>
      <c r="X410" s="221"/>
      <c r="Y410" s="87"/>
    </row>
    <row r="411" spans="1:25" ht="14.25" customHeight="1">
      <c r="A411" s="221"/>
      <c r="B411" s="87"/>
      <c r="C411" s="87"/>
      <c r="F411" s="221"/>
      <c r="J411" s="67"/>
      <c r="K411" s="67"/>
      <c r="L411" s="67"/>
      <c r="O411" s="221"/>
      <c r="Q411" s="221"/>
      <c r="R411" s="221"/>
      <c r="S411" s="221"/>
      <c r="T411" s="221"/>
      <c r="U411" s="221"/>
      <c r="V411" s="221"/>
      <c r="W411" s="221"/>
      <c r="X411" s="221"/>
      <c r="Y411" s="87"/>
    </row>
    <row r="412" spans="1:25" ht="14.25" customHeight="1">
      <c r="A412" s="221"/>
      <c r="B412" s="87"/>
      <c r="C412" s="87"/>
      <c r="F412" s="221"/>
      <c r="J412" s="67"/>
      <c r="K412" s="67"/>
      <c r="L412" s="67"/>
      <c r="O412" s="221"/>
      <c r="Q412" s="221"/>
      <c r="R412" s="221"/>
      <c r="S412" s="221"/>
      <c r="T412" s="221"/>
      <c r="U412" s="221"/>
      <c r="V412" s="221"/>
      <c r="W412" s="221"/>
      <c r="X412" s="221"/>
      <c r="Y412" s="87"/>
    </row>
    <row r="413" spans="1:25" ht="14.25" customHeight="1">
      <c r="A413" s="221"/>
      <c r="B413" s="87"/>
      <c r="C413" s="87"/>
      <c r="F413" s="221"/>
      <c r="J413" s="67"/>
      <c r="K413" s="67"/>
      <c r="L413" s="67"/>
      <c r="O413" s="221"/>
      <c r="Q413" s="221"/>
      <c r="R413" s="221"/>
      <c r="S413" s="221"/>
      <c r="T413" s="221"/>
      <c r="U413" s="221"/>
      <c r="V413" s="221"/>
      <c r="W413" s="221"/>
      <c r="X413" s="221"/>
      <c r="Y413" s="87"/>
    </row>
    <row r="414" spans="1:25" ht="14.25" customHeight="1">
      <c r="A414" s="221"/>
      <c r="B414" s="87"/>
      <c r="C414" s="87"/>
      <c r="F414" s="221"/>
      <c r="J414" s="67"/>
      <c r="K414" s="67"/>
      <c r="L414" s="67"/>
      <c r="O414" s="221"/>
      <c r="Q414" s="221"/>
      <c r="R414" s="221"/>
      <c r="S414" s="221"/>
      <c r="T414" s="221"/>
      <c r="U414" s="221"/>
      <c r="V414" s="221"/>
      <c r="W414" s="221"/>
      <c r="X414" s="221"/>
      <c r="Y414" s="87"/>
    </row>
    <row r="415" spans="1:25" ht="14.25" customHeight="1">
      <c r="A415" s="221"/>
      <c r="B415" s="87"/>
      <c r="C415" s="87"/>
      <c r="F415" s="221"/>
      <c r="J415" s="67"/>
      <c r="K415" s="67"/>
      <c r="L415" s="67"/>
      <c r="O415" s="221"/>
      <c r="Q415" s="221"/>
      <c r="R415" s="221"/>
      <c r="S415" s="221"/>
      <c r="T415" s="221"/>
      <c r="U415" s="221"/>
      <c r="V415" s="221"/>
      <c r="W415" s="221"/>
      <c r="X415" s="221"/>
      <c r="Y415" s="87"/>
    </row>
    <row r="416" spans="1:25" ht="14.25" customHeight="1">
      <c r="A416" s="221"/>
      <c r="B416" s="87"/>
      <c r="C416" s="87"/>
      <c r="F416" s="221"/>
      <c r="J416" s="67"/>
      <c r="K416" s="67"/>
      <c r="L416" s="67"/>
      <c r="O416" s="221"/>
      <c r="Q416" s="221"/>
      <c r="R416" s="221"/>
      <c r="S416" s="221"/>
      <c r="T416" s="221"/>
      <c r="U416" s="221"/>
      <c r="V416" s="221"/>
      <c r="W416" s="221"/>
      <c r="X416" s="221"/>
      <c r="Y416" s="87"/>
    </row>
    <row r="417" spans="1:25" ht="14.25" customHeight="1">
      <c r="A417" s="221"/>
      <c r="B417" s="87"/>
      <c r="C417" s="87"/>
      <c r="F417" s="221"/>
      <c r="J417" s="67"/>
      <c r="K417" s="67"/>
      <c r="L417" s="67"/>
      <c r="O417" s="221"/>
      <c r="Q417" s="221"/>
      <c r="R417" s="221"/>
      <c r="S417" s="221"/>
      <c r="T417" s="221"/>
      <c r="U417" s="221"/>
      <c r="V417" s="221"/>
      <c r="W417" s="221"/>
      <c r="X417" s="221"/>
      <c r="Y417" s="87"/>
    </row>
    <row r="418" spans="1:25" ht="14.25" customHeight="1">
      <c r="A418" s="221"/>
      <c r="B418" s="87"/>
      <c r="C418" s="87"/>
      <c r="F418" s="221"/>
      <c r="J418" s="67"/>
      <c r="K418" s="67"/>
      <c r="L418" s="67"/>
      <c r="O418" s="221"/>
      <c r="Q418" s="221"/>
      <c r="R418" s="221"/>
      <c r="S418" s="221"/>
      <c r="T418" s="221"/>
      <c r="U418" s="221"/>
      <c r="V418" s="221"/>
      <c r="W418" s="221"/>
      <c r="X418" s="221"/>
      <c r="Y418" s="87"/>
    </row>
    <row r="419" spans="1:25" ht="14.25" customHeight="1">
      <c r="A419" s="221"/>
      <c r="B419" s="87"/>
      <c r="C419" s="87"/>
      <c r="F419" s="221"/>
      <c r="J419" s="67"/>
      <c r="K419" s="67"/>
      <c r="L419" s="67"/>
      <c r="O419" s="221"/>
      <c r="Q419" s="221"/>
      <c r="R419" s="221"/>
      <c r="S419" s="221"/>
      <c r="T419" s="221"/>
      <c r="U419" s="221"/>
      <c r="V419" s="221"/>
      <c r="W419" s="221"/>
      <c r="X419" s="221"/>
      <c r="Y419" s="87"/>
    </row>
    <row r="420" spans="1:25" ht="14.25" customHeight="1">
      <c r="A420" s="221"/>
      <c r="B420" s="87"/>
      <c r="C420" s="87"/>
      <c r="F420" s="221"/>
      <c r="J420" s="67"/>
      <c r="K420" s="67"/>
      <c r="L420" s="67"/>
      <c r="O420" s="221"/>
      <c r="Q420" s="221"/>
      <c r="R420" s="221"/>
      <c r="S420" s="221"/>
      <c r="T420" s="221"/>
      <c r="U420" s="221"/>
      <c r="V420" s="221"/>
      <c r="W420" s="221"/>
      <c r="X420" s="221"/>
      <c r="Y420" s="87"/>
    </row>
    <row r="421" spans="1:25" ht="14.25" customHeight="1">
      <c r="A421" s="221"/>
      <c r="B421" s="87"/>
      <c r="C421" s="87"/>
      <c r="F421" s="221"/>
      <c r="J421" s="67"/>
      <c r="K421" s="67"/>
      <c r="L421" s="67"/>
      <c r="O421" s="221"/>
      <c r="Q421" s="221"/>
      <c r="R421" s="221"/>
      <c r="S421" s="221"/>
      <c r="T421" s="221"/>
      <c r="U421" s="221"/>
      <c r="V421" s="221"/>
      <c r="W421" s="221"/>
      <c r="X421" s="221"/>
      <c r="Y421" s="87"/>
    </row>
    <row r="422" spans="1:25" ht="14.25" customHeight="1">
      <c r="A422" s="221"/>
      <c r="B422" s="87"/>
      <c r="C422" s="87"/>
      <c r="F422" s="221"/>
      <c r="J422" s="67"/>
      <c r="K422" s="67"/>
      <c r="L422" s="67"/>
      <c r="O422" s="221"/>
      <c r="Q422" s="221"/>
      <c r="R422" s="221"/>
      <c r="S422" s="221"/>
      <c r="T422" s="221"/>
      <c r="U422" s="221"/>
      <c r="V422" s="221"/>
      <c r="W422" s="221"/>
      <c r="X422" s="221"/>
      <c r="Y422" s="87"/>
    </row>
    <row r="423" spans="1:25" ht="14.25" customHeight="1">
      <c r="A423" s="221"/>
      <c r="B423" s="87"/>
      <c r="C423" s="87"/>
      <c r="F423" s="221"/>
      <c r="J423" s="67"/>
      <c r="K423" s="67"/>
      <c r="L423" s="67"/>
      <c r="O423" s="221"/>
      <c r="Q423" s="221"/>
      <c r="R423" s="221"/>
      <c r="S423" s="221"/>
      <c r="T423" s="221"/>
      <c r="U423" s="221"/>
      <c r="V423" s="221"/>
      <c r="W423" s="221"/>
      <c r="X423" s="221"/>
      <c r="Y423" s="87"/>
    </row>
    <row r="424" spans="1:25" ht="14.25" customHeight="1">
      <c r="A424" s="221"/>
      <c r="B424" s="87"/>
      <c r="C424" s="87"/>
      <c r="F424" s="221"/>
      <c r="J424" s="67"/>
      <c r="K424" s="67"/>
      <c r="L424" s="67"/>
      <c r="O424" s="221"/>
      <c r="Q424" s="221"/>
      <c r="R424" s="221"/>
      <c r="S424" s="221"/>
      <c r="T424" s="221"/>
      <c r="U424" s="221"/>
      <c r="V424" s="221"/>
      <c r="W424" s="221"/>
      <c r="X424" s="221"/>
      <c r="Y424" s="87"/>
    </row>
    <row r="425" spans="1:25" ht="14.25" customHeight="1">
      <c r="A425" s="221"/>
      <c r="B425" s="87"/>
      <c r="C425" s="87"/>
      <c r="F425" s="221"/>
      <c r="J425" s="67"/>
      <c r="K425" s="67"/>
      <c r="L425" s="67"/>
      <c r="O425" s="221"/>
      <c r="Q425" s="221"/>
      <c r="R425" s="221"/>
      <c r="S425" s="221"/>
      <c r="T425" s="221"/>
      <c r="U425" s="221"/>
      <c r="V425" s="221"/>
      <c r="W425" s="221"/>
      <c r="X425" s="221"/>
      <c r="Y425" s="87"/>
    </row>
    <row r="426" spans="1:25" ht="14.25" customHeight="1">
      <c r="A426" s="221"/>
      <c r="B426" s="87"/>
      <c r="C426" s="87"/>
      <c r="F426" s="221"/>
      <c r="J426" s="67"/>
      <c r="K426" s="67"/>
      <c r="L426" s="67"/>
      <c r="O426" s="221"/>
      <c r="Q426" s="221"/>
      <c r="R426" s="221"/>
      <c r="S426" s="221"/>
      <c r="T426" s="221"/>
      <c r="U426" s="221"/>
      <c r="V426" s="221"/>
      <c r="W426" s="221"/>
      <c r="X426" s="221"/>
      <c r="Y426" s="87"/>
    </row>
    <row r="427" spans="1:25" ht="14.25" customHeight="1">
      <c r="A427" s="221"/>
      <c r="B427" s="87"/>
      <c r="C427" s="87"/>
      <c r="F427" s="221"/>
      <c r="J427" s="67"/>
      <c r="K427" s="67"/>
      <c r="L427" s="67"/>
      <c r="O427" s="221"/>
      <c r="Q427" s="221"/>
      <c r="R427" s="221"/>
      <c r="S427" s="221"/>
      <c r="T427" s="221"/>
      <c r="U427" s="221"/>
      <c r="V427" s="221"/>
      <c r="W427" s="221"/>
      <c r="X427" s="221"/>
      <c r="Y427" s="87"/>
    </row>
    <row r="428" spans="1:25" ht="14.25" customHeight="1">
      <c r="A428" s="221"/>
      <c r="B428" s="87"/>
      <c r="C428" s="87"/>
      <c r="F428" s="221"/>
      <c r="J428" s="67"/>
      <c r="K428" s="67"/>
      <c r="L428" s="67"/>
      <c r="O428" s="221"/>
      <c r="Q428" s="221"/>
      <c r="R428" s="221"/>
      <c r="S428" s="221"/>
      <c r="T428" s="221"/>
      <c r="U428" s="221"/>
      <c r="V428" s="221"/>
      <c r="W428" s="221"/>
      <c r="X428" s="221"/>
      <c r="Y428" s="87"/>
    </row>
    <row r="429" spans="1:25" ht="14.25" customHeight="1">
      <c r="A429" s="221"/>
      <c r="B429" s="87"/>
      <c r="C429" s="87"/>
      <c r="F429" s="221"/>
      <c r="J429" s="67"/>
      <c r="K429" s="67"/>
      <c r="L429" s="67"/>
      <c r="O429" s="221"/>
      <c r="Q429" s="221"/>
      <c r="R429" s="221"/>
      <c r="S429" s="221"/>
      <c r="T429" s="221"/>
      <c r="U429" s="221"/>
      <c r="V429" s="221"/>
      <c r="W429" s="221"/>
      <c r="X429" s="221"/>
      <c r="Y429" s="87"/>
    </row>
    <row r="430" spans="1:25" ht="14.25" customHeight="1">
      <c r="A430" s="221"/>
      <c r="B430" s="87"/>
      <c r="C430" s="87"/>
      <c r="F430" s="221"/>
      <c r="J430" s="67"/>
      <c r="K430" s="67"/>
      <c r="L430" s="67"/>
      <c r="O430" s="221"/>
      <c r="Q430" s="221"/>
      <c r="R430" s="221"/>
      <c r="S430" s="221"/>
      <c r="T430" s="221"/>
      <c r="U430" s="221"/>
      <c r="V430" s="221"/>
      <c r="W430" s="221"/>
      <c r="X430" s="221"/>
      <c r="Y430" s="87"/>
    </row>
    <row r="431" spans="1:25" ht="14.25" customHeight="1">
      <c r="A431" s="221"/>
      <c r="B431" s="87"/>
      <c r="C431" s="87"/>
      <c r="F431" s="221"/>
      <c r="J431" s="67"/>
      <c r="K431" s="67"/>
      <c r="L431" s="67"/>
      <c r="O431" s="221"/>
      <c r="Q431" s="221"/>
      <c r="R431" s="221"/>
      <c r="S431" s="221"/>
      <c r="T431" s="221"/>
      <c r="U431" s="221"/>
      <c r="V431" s="221"/>
      <c r="W431" s="221"/>
      <c r="X431" s="221"/>
      <c r="Y431" s="87"/>
    </row>
    <row r="432" spans="1:25" ht="14.25" customHeight="1">
      <c r="A432" s="221"/>
      <c r="B432" s="87"/>
      <c r="C432" s="87"/>
      <c r="F432" s="221"/>
      <c r="J432" s="67"/>
      <c r="K432" s="67"/>
      <c r="L432" s="67"/>
      <c r="O432" s="221"/>
      <c r="Q432" s="221"/>
      <c r="R432" s="221"/>
      <c r="S432" s="221"/>
      <c r="T432" s="221"/>
      <c r="U432" s="221"/>
      <c r="V432" s="221"/>
      <c r="W432" s="221"/>
      <c r="X432" s="221"/>
      <c r="Y432" s="87"/>
    </row>
    <row r="433" spans="1:25" ht="14.25" customHeight="1">
      <c r="A433" s="221"/>
      <c r="B433" s="87"/>
      <c r="C433" s="87"/>
      <c r="F433" s="221"/>
      <c r="J433" s="67"/>
      <c r="K433" s="67"/>
      <c r="L433" s="67"/>
      <c r="O433" s="221"/>
      <c r="Q433" s="221"/>
      <c r="R433" s="221"/>
      <c r="S433" s="221"/>
      <c r="T433" s="221"/>
      <c r="U433" s="221"/>
      <c r="V433" s="221"/>
      <c r="W433" s="221"/>
      <c r="X433" s="221"/>
      <c r="Y433" s="87"/>
    </row>
    <row r="434" spans="1:25" ht="14.25" customHeight="1">
      <c r="A434" s="221"/>
      <c r="B434" s="87"/>
      <c r="C434" s="87"/>
      <c r="F434" s="221"/>
      <c r="J434" s="67"/>
      <c r="K434" s="67"/>
      <c r="L434" s="67"/>
      <c r="O434" s="221"/>
      <c r="Q434" s="221"/>
      <c r="R434" s="221"/>
      <c r="S434" s="221"/>
      <c r="T434" s="221"/>
      <c r="U434" s="221"/>
      <c r="V434" s="221"/>
      <c r="W434" s="221"/>
      <c r="X434" s="221"/>
      <c r="Y434" s="87"/>
    </row>
    <row r="435" spans="1:25" ht="14.25" customHeight="1">
      <c r="A435" s="221"/>
      <c r="B435" s="87"/>
      <c r="C435" s="87"/>
      <c r="F435" s="221"/>
      <c r="J435" s="67"/>
      <c r="K435" s="67"/>
      <c r="L435" s="67"/>
      <c r="O435" s="221"/>
      <c r="Q435" s="221"/>
      <c r="R435" s="221"/>
      <c r="S435" s="221"/>
      <c r="T435" s="221"/>
      <c r="U435" s="221"/>
      <c r="V435" s="221"/>
      <c r="W435" s="221"/>
      <c r="X435" s="221"/>
      <c r="Y435" s="87"/>
    </row>
    <row r="436" spans="1:25" ht="14.25" customHeight="1">
      <c r="A436" s="221"/>
      <c r="B436" s="87"/>
      <c r="C436" s="87"/>
      <c r="F436" s="221"/>
      <c r="J436" s="67"/>
      <c r="K436" s="67"/>
      <c r="L436" s="67"/>
      <c r="O436" s="221"/>
      <c r="Q436" s="221"/>
      <c r="R436" s="221"/>
      <c r="S436" s="221"/>
      <c r="T436" s="221"/>
      <c r="U436" s="221"/>
      <c r="V436" s="221"/>
      <c r="W436" s="221"/>
      <c r="X436" s="221"/>
      <c r="Y436" s="87"/>
    </row>
    <row r="437" spans="1:25" ht="14.25" customHeight="1">
      <c r="A437" s="221"/>
      <c r="B437" s="87"/>
      <c r="C437" s="87"/>
      <c r="F437" s="221"/>
      <c r="J437" s="67"/>
      <c r="K437" s="67"/>
      <c r="L437" s="67"/>
      <c r="O437" s="221"/>
      <c r="Q437" s="221"/>
      <c r="R437" s="221"/>
      <c r="S437" s="221"/>
      <c r="T437" s="221"/>
      <c r="U437" s="221"/>
      <c r="V437" s="221"/>
      <c r="W437" s="221"/>
      <c r="X437" s="221"/>
      <c r="Y437" s="87"/>
    </row>
    <row r="438" spans="1:25" ht="14.25" customHeight="1">
      <c r="A438" s="221"/>
      <c r="B438" s="87"/>
      <c r="C438" s="87"/>
      <c r="F438" s="221"/>
      <c r="J438" s="67"/>
      <c r="K438" s="67"/>
      <c r="L438" s="67"/>
      <c r="O438" s="221"/>
      <c r="Q438" s="221"/>
      <c r="R438" s="221"/>
      <c r="S438" s="221"/>
      <c r="T438" s="221"/>
      <c r="U438" s="221"/>
      <c r="V438" s="221"/>
      <c r="W438" s="221"/>
      <c r="X438" s="221"/>
      <c r="Y438" s="87"/>
    </row>
    <row r="439" spans="1:25" ht="14.25" customHeight="1">
      <c r="A439" s="221"/>
      <c r="B439" s="87"/>
      <c r="C439" s="87"/>
      <c r="F439" s="221"/>
      <c r="J439" s="67"/>
      <c r="K439" s="67"/>
      <c r="L439" s="67"/>
      <c r="O439" s="221"/>
      <c r="Q439" s="221"/>
      <c r="R439" s="221"/>
      <c r="S439" s="221"/>
      <c r="T439" s="221"/>
      <c r="U439" s="221"/>
      <c r="V439" s="221"/>
      <c r="W439" s="221"/>
      <c r="X439" s="221"/>
      <c r="Y439" s="87"/>
    </row>
    <row r="440" spans="1:25" ht="14.25" customHeight="1">
      <c r="A440" s="221"/>
      <c r="B440" s="87"/>
      <c r="C440" s="87"/>
      <c r="F440" s="221"/>
      <c r="J440" s="67"/>
      <c r="K440" s="67"/>
      <c r="L440" s="67"/>
      <c r="O440" s="221"/>
      <c r="Q440" s="221"/>
      <c r="R440" s="221"/>
      <c r="S440" s="221"/>
      <c r="T440" s="221"/>
      <c r="U440" s="221"/>
      <c r="V440" s="221"/>
      <c r="W440" s="221"/>
      <c r="X440" s="221"/>
      <c r="Y440" s="87"/>
    </row>
    <row r="441" spans="1:25" ht="14.25" customHeight="1">
      <c r="A441" s="221"/>
      <c r="B441" s="87"/>
      <c r="C441" s="87"/>
      <c r="F441" s="221"/>
      <c r="J441" s="67"/>
      <c r="K441" s="67"/>
      <c r="L441" s="67"/>
      <c r="O441" s="221"/>
      <c r="Q441" s="221"/>
      <c r="R441" s="221"/>
      <c r="S441" s="221"/>
      <c r="T441" s="221"/>
      <c r="U441" s="221"/>
      <c r="V441" s="221"/>
      <c r="W441" s="221"/>
      <c r="X441" s="221"/>
      <c r="Y441" s="87"/>
    </row>
    <row r="442" spans="1:25" ht="14.25" customHeight="1">
      <c r="A442" s="221"/>
      <c r="B442" s="87"/>
      <c r="C442" s="87"/>
      <c r="F442" s="221"/>
      <c r="J442" s="67"/>
      <c r="K442" s="67"/>
      <c r="L442" s="67"/>
      <c r="O442" s="221"/>
      <c r="Q442" s="221"/>
      <c r="R442" s="221"/>
      <c r="S442" s="221"/>
      <c r="T442" s="221"/>
      <c r="U442" s="221"/>
      <c r="V442" s="221"/>
      <c r="W442" s="221"/>
      <c r="X442" s="221"/>
      <c r="Y442" s="87"/>
    </row>
    <row r="443" spans="1:25" ht="14.25" customHeight="1">
      <c r="A443" s="221"/>
      <c r="B443" s="87"/>
      <c r="C443" s="87"/>
      <c r="F443" s="221"/>
      <c r="J443" s="67"/>
      <c r="K443" s="67"/>
      <c r="L443" s="67"/>
      <c r="O443" s="221"/>
      <c r="Q443" s="221"/>
      <c r="R443" s="221"/>
      <c r="S443" s="221"/>
      <c r="T443" s="221"/>
      <c r="U443" s="221"/>
      <c r="V443" s="221"/>
      <c r="W443" s="221"/>
      <c r="X443" s="221"/>
      <c r="Y443" s="87"/>
    </row>
    <row r="444" spans="1:25" ht="14.25" customHeight="1">
      <c r="A444" s="221"/>
      <c r="B444" s="87"/>
      <c r="C444" s="87"/>
      <c r="F444" s="221"/>
      <c r="J444" s="67"/>
      <c r="K444" s="67"/>
      <c r="L444" s="67"/>
      <c r="O444" s="221"/>
      <c r="Q444" s="221"/>
      <c r="R444" s="221"/>
      <c r="S444" s="221"/>
      <c r="T444" s="221"/>
      <c r="U444" s="221"/>
      <c r="V444" s="221"/>
      <c r="W444" s="221"/>
      <c r="X444" s="221"/>
      <c r="Y444" s="87"/>
    </row>
    <row r="445" spans="1:25" ht="14.25" customHeight="1">
      <c r="A445" s="221"/>
      <c r="B445" s="87"/>
      <c r="C445" s="87"/>
      <c r="F445" s="221"/>
      <c r="J445" s="67"/>
      <c r="K445" s="67"/>
      <c r="L445" s="67"/>
      <c r="O445" s="221"/>
      <c r="Q445" s="221"/>
      <c r="R445" s="221"/>
      <c r="S445" s="221"/>
      <c r="T445" s="221"/>
      <c r="U445" s="221"/>
      <c r="V445" s="221"/>
      <c r="W445" s="221"/>
      <c r="X445" s="221"/>
      <c r="Y445" s="87"/>
    </row>
    <row r="446" spans="1:25" ht="14.25" customHeight="1">
      <c r="A446" s="221"/>
      <c r="B446" s="87"/>
      <c r="C446" s="87"/>
      <c r="F446" s="221"/>
      <c r="J446" s="67"/>
      <c r="K446" s="67"/>
      <c r="L446" s="67"/>
      <c r="O446" s="221"/>
      <c r="Q446" s="221"/>
      <c r="R446" s="221"/>
      <c r="S446" s="221"/>
      <c r="T446" s="221"/>
      <c r="U446" s="221"/>
      <c r="V446" s="221"/>
      <c r="W446" s="221"/>
      <c r="X446" s="221"/>
      <c r="Y446" s="87"/>
    </row>
    <row r="447" spans="1:25" ht="14.25" customHeight="1">
      <c r="A447" s="221"/>
      <c r="B447" s="87"/>
      <c r="C447" s="87"/>
      <c r="F447" s="221"/>
      <c r="J447" s="67"/>
      <c r="K447" s="67"/>
      <c r="L447" s="67"/>
      <c r="O447" s="221"/>
      <c r="Q447" s="221"/>
      <c r="R447" s="221"/>
      <c r="S447" s="221"/>
      <c r="T447" s="221"/>
      <c r="U447" s="221"/>
      <c r="V447" s="221"/>
      <c r="W447" s="221"/>
      <c r="X447" s="221"/>
      <c r="Y447" s="87"/>
    </row>
    <row r="448" spans="1:25" ht="14.25" customHeight="1">
      <c r="A448" s="221"/>
      <c r="B448" s="87"/>
      <c r="C448" s="87"/>
      <c r="F448" s="221"/>
      <c r="J448" s="67"/>
      <c r="K448" s="67"/>
      <c r="L448" s="67"/>
      <c r="O448" s="221"/>
      <c r="Q448" s="221"/>
      <c r="R448" s="221"/>
      <c r="S448" s="221"/>
      <c r="T448" s="221"/>
      <c r="U448" s="221"/>
      <c r="V448" s="221"/>
      <c r="W448" s="221"/>
      <c r="X448" s="221"/>
      <c r="Y448" s="87"/>
    </row>
    <row r="449" spans="1:25" ht="14.25" customHeight="1">
      <c r="A449" s="221"/>
      <c r="B449" s="87"/>
      <c r="C449" s="87"/>
      <c r="F449" s="221"/>
      <c r="J449" s="67"/>
      <c r="K449" s="67"/>
      <c r="L449" s="67"/>
      <c r="O449" s="221"/>
      <c r="Q449" s="221"/>
      <c r="R449" s="221"/>
      <c r="S449" s="221"/>
      <c r="T449" s="221"/>
      <c r="U449" s="221"/>
      <c r="V449" s="221"/>
      <c r="W449" s="221"/>
      <c r="X449" s="221"/>
      <c r="Y449" s="87"/>
    </row>
    <row r="450" spans="1:25" ht="14.25" customHeight="1">
      <c r="A450" s="221"/>
      <c r="B450" s="87"/>
      <c r="C450" s="87"/>
      <c r="F450" s="221"/>
      <c r="J450" s="67"/>
      <c r="K450" s="67"/>
      <c r="L450" s="67"/>
      <c r="O450" s="221"/>
      <c r="Q450" s="221"/>
      <c r="R450" s="221"/>
      <c r="S450" s="221"/>
      <c r="T450" s="221"/>
      <c r="U450" s="221"/>
      <c r="V450" s="221"/>
      <c r="W450" s="221"/>
      <c r="X450" s="221"/>
      <c r="Y450" s="87"/>
    </row>
    <row r="451" spans="1:25" ht="14.25" customHeight="1">
      <c r="A451" s="221"/>
      <c r="B451" s="87"/>
      <c r="C451" s="87"/>
      <c r="F451" s="221"/>
      <c r="J451" s="67"/>
      <c r="K451" s="67"/>
      <c r="L451" s="67"/>
      <c r="O451" s="221"/>
      <c r="Q451" s="221"/>
      <c r="R451" s="221"/>
      <c r="S451" s="221"/>
      <c r="T451" s="221"/>
      <c r="U451" s="221"/>
      <c r="V451" s="221"/>
      <c r="W451" s="221"/>
      <c r="X451" s="221"/>
      <c r="Y451" s="87"/>
    </row>
    <row r="452" spans="1:25" ht="14.25" customHeight="1">
      <c r="A452" s="221"/>
      <c r="B452" s="87"/>
      <c r="C452" s="87"/>
      <c r="F452" s="221"/>
      <c r="J452" s="67"/>
      <c r="K452" s="67"/>
      <c r="L452" s="67"/>
      <c r="O452" s="221"/>
      <c r="Q452" s="221"/>
      <c r="R452" s="221"/>
      <c r="S452" s="221"/>
      <c r="T452" s="221"/>
      <c r="U452" s="221"/>
      <c r="V452" s="221"/>
      <c r="W452" s="221"/>
      <c r="X452" s="221"/>
      <c r="Y452" s="87"/>
    </row>
    <row r="453" spans="1:25" ht="14.25" customHeight="1">
      <c r="A453" s="221"/>
      <c r="B453" s="87"/>
      <c r="C453" s="87"/>
      <c r="F453" s="221"/>
      <c r="J453" s="67"/>
      <c r="K453" s="67"/>
      <c r="L453" s="67"/>
      <c r="O453" s="221"/>
      <c r="Q453" s="221"/>
      <c r="R453" s="221"/>
      <c r="S453" s="221"/>
      <c r="T453" s="221"/>
      <c r="U453" s="221"/>
      <c r="V453" s="221"/>
      <c r="W453" s="221"/>
      <c r="X453" s="221"/>
      <c r="Y453" s="87"/>
    </row>
    <row r="454" spans="1:25" ht="14.25" customHeight="1">
      <c r="A454" s="221"/>
      <c r="B454" s="87"/>
      <c r="C454" s="87"/>
      <c r="F454" s="221"/>
      <c r="J454" s="67"/>
      <c r="K454" s="67"/>
      <c r="L454" s="67"/>
      <c r="O454" s="221"/>
      <c r="Q454" s="221"/>
      <c r="R454" s="221"/>
      <c r="S454" s="221"/>
      <c r="T454" s="221"/>
      <c r="U454" s="221"/>
      <c r="V454" s="221"/>
      <c r="W454" s="221"/>
      <c r="X454" s="221"/>
      <c r="Y454" s="87"/>
    </row>
    <row r="455" spans="1:25" ht="14.25" customHeight="1">
      <c r="A455" s="221"/>
      <c r="B455" s="87"/>
      <c r="C455" s="87"/>
      <c r="F455" s="221"/>
      <c r="J455" s="67"/>
      <c r="K455" s="67"/>
      <c r="L455" s="67"/>
      <c r="O455" s="221"/>
      <c r="Q455" s="221"/>
      <c r="R455" s="221"/>
      <c r="S455" s="221"/>
      <c r="T455" s="221"/>
      <c r="U455" s="221"/>
      <c r="V455" s="221"/>
      <c r="W455" s="221"/>
      <c r="X455" s="221"/>
      <c r="Y455" s="87"/>
    </row>
    <row r="456" spans="1:25" ht="14.25" customHeight="1">
      <c r="A456" s="221"/>
      <c r="B456" s="87"/>
      <c r="C456" s="87"/>
      <c r="F456" s="221"/>
      <c r="J456" s="67"/>
      <c r="K456" s="67"/>
      <c r="L456" s="67"/>
      <c r="O456" s="221"/>
      <c r="Q456" s="221"/>
      <c r="R456" s="221"/>
      <c r="S456" s="221"/>
      <c r="T456" s="221"/>
      <c r="U456" s="221"/>
      <c r="V456" s="221"/>
      <c r="W456" s="221"/>
      <c r="X456" s="221"/>
      <c r="Y456" s="87"/>
    </row>
    <row r="457" spans="1:25" ht="14.25" customHeight="1">
      <c r="A457" s="221"/>
      <c r="B457" s="87"/>
      <c r="C457" s="87"/>
      <c r="F457" s="221"/>
      <c r="J457" s="67"/>
      <c r="K457" s="67"/>
      <c r="L457" s="67"/>
      <c r="O457" s="221"/>
      <c r="Q457" s="221"/>
      <c r="R457" s="221"/>
      <c r="S457" s="221"/>
      <c r="T457" s="221"/>
      <c r="U457" s="221"/>
      <c r="V457" s="221"/>
      <c r="W457" s="221"/>
      <c r="X457" s="221"/>
      <c r="Y457" s="87"/>
    </row>
    <row r="458" spans="1:25" ht="14.25" customHeight="1">
      <c r="A458" s="221"/>
      <c r="B458" s="87"/>
      <c r="C458" s="87"/>
      <c r="F458" s="221"/>
      <c r="J458" s="67"/>
      <c r="K458" s="67"/>
      <c r="L458" s="67"/>
      <c r="O458" s="221"/>
      <c r="Q458" s="221"/>
      <c r="R458" s="221"/>
      <c r="S458" s="221"/>
      <c r="T458" s="221"/>
      <c r="U458" s="221"/>
      <c r="V458" s="221"/>
      <c r="W458" s="221"/>
      <c r="X458" s="221"/>
      <c r="Y458" s="87"/>
    </row>
    <row r="459" spans="1:25" ht="14.25" customHeight="1">
      <c r="A459" s="221"/>
      <c r="B459" s="87"/>
      <c r="C459" s="87"/>
      <c r="F459" s="221"/>
      <c r="J459" s="67"/>
      <c r="K459" s="67"/>
      <c r="L459" s="67"/>
      <c r="O459" s="221"/>
      <c r="Q459" s="221"/>
      <c r="R459" s="221"/>
      <c r="S459" s="221"/>
      <c r="T459" s="221"/>
      <c r="U459" s="221"/>
      <c r="V459" s="221"/>
      <c r="W459" s="221"/>
      <c r="X459" s="221"/>
      <c r="Y459" s="87"/>
    </row>
    <row r="460" spans="1:25" ht="14.25" customHeight="1">
      <c r="A460" s="221"/>
      <c r="B460" s="87"/>
      <c r="C460" s="87"/>
      <c r="F460" s="221"/>
      <c r="J460" s="67"/>
      <c r="K460" s="67"/>
      <c r="L460" s="67"/>
      <c r="O460" s="221"/>
      <c r="Q460" s="221"/>
      <c r="R460" s="221"/>
      <c r="S460" s="221"/>
      <c r="T460" s="221"/>
      <c r="U460" s="221"/>
      <c r="V460" s="221"/>
      <c r="W460" s="221"/>
      <c r="X460" s="221"/>
      <c r="Y460" s="87"/>
    </row>
    <row r="461" spans="1:25" ht="14.25" customHeight="1">
      <c r="A461" s="221"/>
      <c r="B461" s="87"/>
      <c r="C461" s="87"/>
      <c r="F461" s="221"/>
      <c r="J461" s="67"/>
      <c r="K461" s="67"/>
      <c r="L461" s="67"/>
      <c r="O461" s="221"/>
      <c r="Q461" s="221"/>
      <c r="R461" s="221"/>
      <c r="S461" s="221"/>
      <c r="T461" s="221"/>
      <c r="U461" s="221"/>
      <c r="V461" s="221"/>
      <c r="W461" s="221"/>
      <c r="X461" s="221"/>
      <c r="Y461" s="87"/>
    </row>
    <row r="462" spans="1:25" ht="14.25" customHeight="1">
      <c r="A462" s="221"/>
      <c r="B462" s="87"/>
      <c r="C462" s="87"/>
      <c r="F462" s="221"/>
      <c r="J462" s="67"/>
      <c r="K462" s="67"/>
      <c r="L462" s="67"/>
      <c r="O462" s="221"/>
      <c r="Q462" s="221"/>
      <c r="R462" s="221"/>
      <c r="S462" s="221"/>
      <c r="T462" s="221"/>
      <c r="U462" s="221"/>
      <c r="V462" s="221"/>
      <c r="W462" s="221"/>
      <c r="X462" s="221"/>
      <c r="Y462" s="87"/>
    </row>
    <row r="463" spans="1:25" ht="14.25" customHeight="1">
      <c r="A463" s="221"/>
      <c r="B463" s="87"/>
      <c r="C463" s="87"/>
      <c r="F463" s="221"/>
      <c r="J463" s="67"/>
      <c r="K463" s="67"/>
      <c r="L463" s="67"/>
      <c r="O463" s="221"/>
      <c r="Q463" s="221"/>
      <c r="R463" s="221"/>
      <c r="S463" s="221"/>
      <c r="T463" s="221"/>
      <c r="U463" s="221"/>
      <c r="V463" s="221"/>
      <c r="W463" s="221"/>
      <c r="X463" s="221"/>
      <c r="Y463" s="87"/>
    </row>
    <row r="464" spans="1:25" ht="14.25" customHeight="1">
      <c r="A464" s="221"/>
      <c r="B464" s="87"/>
      <c r="C464" s="87"/>
      <c r="F464" s="221"/>
      <c r="J464" s="67"/>
      <c r="K464" s="67"/>
      <c r="L464" s="67"/>
      <c r="O464" s="221"/>
      <c r="Q464" s="221"/>
      <c r="R464" s="221"/>
      <c r="S464" s="221"/>
      <c r="T464" s="221"/>
      <c r="U464" s="221"/>
      <c r="V464" s="221"/>
      <c r="W464" s="221"/>
      <c r="X464" s="221"/>
      <c r="Y464" s="87"/>
    </row>
    <row r="465" spans="1:25" ht="14.25" customHeight="1">
      <c r="A465" s="221"/>
      <c r="B465" s="87"/>
      <c r="C465" s="87"/>
      <c r="F465" s="221"/>
      <c r="J465" s="67"/>
      <c r="K465" s="67"/>
      <c r="L465" s="67"/>
      <c r="O465" s="221"/>
      <c r="Q465" s="221"/>
      <c r="R465" s="221"/>
      <c r="S465" s="221"/>
      <c r="T465" s="221"/>
      <c r="U465" s="221"/>
      <c r="V465" s="221"/>
      <c r="W465" s="221"/>
      <c r="X465" s="221"/>
      <c r="Y465" s="87"/>
    </row>
    <row r="466" spans="1:25" ht="14.25" customHeight="1">
      <c r="A466" s="221"/>
      <c r="B466" s="87"/>
      <c r="C466" s="87"/>
      <c r="F466" s="221"/>
      <c r="J466" s="67"/>
      <c r="K466" s="67"/>
      <c r="L466" s="67"/>
      <c r="O466" s="221"/>
      <c r="Q466" s="221"/>
      <c r="R466" s="221"/>
      <c r="S466" s="221"/>
      <c r="T466" s="221"/>
      <c r="U466" s="221"/>
      <c r="V466" s="221"/>
      <c r="W466" s="221"/>
      <c r="X466" s="221"/>
      <c r="Y466" s="87"/>
    </row>
    <row r="467" spans="1:25" ht="14.25" customHeight="1">
      <c r="A467" s="221"/>
      <c r="B467" s="87"/>
      <c r="C467" s="87"/>
      <c r="F467" s="221"/>
      <c r="J467" s="67"/>
      <c r="K467" s="67"/>
      <c r="L467" s="67"/>
      <c r="O467" s="221"/>
      <c r="Q467" s="221"/>
      <c r="R467" s="221"/>
      <c r="S467" s="221"/>
      <c r="T467" s="221"/>
      <c r="U467" s="221"/>
      <c r="V467" s="221"/>
      <c r="W467" s="221"/>
      <c r="X467" s="221"/>
      <c r="Y467" s="87"/>
    </row>
    <row r="468" spans="1:25" ht="14.25" customHeight="1">
      <c r="A468" s="221"/>
      <c r="B468" s="87"/>
      <c r="C468" s="87"/>
      <c r="F468" s="221"/>
      <c r="J468" s="67"/>
      <c r="K468" s="67"/>
      <c r="L468" s="67"/>
      <c r="O468" s="221"/>
      <c r="Q468" s="221"/>
      <c r="R468" s="221"/>
      <c r="S468" s="221"/>
      <c r="T468" s="221"/>
      <c r="U468" s="221"/>
      <c r="V468" s="221"/>
      <c r="W468" s="221"/>
      <c r="X468" s="221"/>
      <c r="Y468" s="87"/>
    </row>
    <row r="469" spans="1:25" ht="14.25" customHeight="1">
      <c r="A469" s="221"/>
      <c r="B469" s="87"/>
      <c r="C469" s="87"/>
      <c r="F469" s="221"/>
      <c r="J469" s="67"/>
      <c r="K469" s="67"/>
      <c r="L469" s="67"/>
      <c r="O469" s="221"/>
      <c r="Q469" s="221"/>
      <c r="R469" s="221"/>
      <c r="S469" s="221"/>
      <c r="T469" s="221"/>
      <c r="U469" s="221"/>
      <c r="V469" s="221"/>
      <c r="W469" s="221"/>
      <c r="X469" s="221"/>
      <c r="Y469" s="87"/>
    </row>
    <row r="470" spans="1:25" ht="14.25" customHeight="1">
      <c r="A470" s="221"/>
      <c r="B470" s="87"/>
      <c r="C470" s="87"/>
      <c r="F470" s="221"/>
      <c r="J470" s="67"/>
      <c r="K470" s="67"/>
      <c r="L470" s="67"/>
      <c r="O470" s="221"/>
      <c r="Q470" s="221"/>
      <c r="R470" s="221"/>
      <c r="S470" s="221"/>
      <c r="T470" s="221"/>
      <c r="U470" s="221"/>
      <c r="V470" s="221"/>
      <c r="W470" s="221"/>
      <c r="X470" s="221"/>
      <c r="Y470" s="87"/>
    </row>
    <row r="471" spans="1:25" ht="14.25" customHeight="1">
      <c r="A471" s="221"/>
      <c r="B471" s="87"/>
      <c r="C471" s="87"/>
      <c r="F471" s="221"/>
      <c r="J471" s="67"/>
      <c r="K471" s="67"/>
      <c r="L471" s="67"/>
      <c r="O471" s="221"/>
      <c r="Q471" s="221"/>
      <c r="R471" s="221"/>
      <c r="S471" s="221"/>
      <c r="T471" s="221"/>
      <c r="U471" s="221"/>
      <c r="V471" s="221"/>
      <c r="W471" s="221"/>
      <c r="X471" s="221"/>
      <c r="Y471" s="87"/>
    </row>
    <row r="472" spans="1:25" ht="14.25" customHeight="1">
      <c r="A472" s="221"/>
      <c r="B472" s="87"/>
      <c r="C472" s="87"/>
      <c r="F472" s="221"/>
      <c r="J472" s="67"/>
      <c r="K472" s="67"/>
      <c r="L472" s="67"/>
      <c r="O472" s="221"/>
      <c r="Q472" s="221"/>
      <c r="R472" s="221"/>
      <c r="S472" s="221"/>
      <c r="T472" s="221"/>
      <c r="U472" s="221"/>
      <c r="V472" s="221"/>
      <c r="W472" s="221"/>
      <c r="X472" s="221"/>
      <c r="Y472" s="87"/>
    </row>
    <row r="473" spans="1:25" ht="14.25" customHeight="1">
      <c r="A473" s="221"/>
      <c r="B473" s="87"/>
      <c r="C473" s="87"/>
      <c r="F473" s="221"/>
      <c r="J473" s="67"/>
      <c r="K473" s="67"/>
      <c r="L473" s="67"/>
      <c r="O473" s="221"/>
      <c r="Q473" s="221"/>
      <c r="R473" s="221"/>
      <c r="S473" s="221"/>
      <c r="T473" s="221"/>
      <c r="U473" s="221"/>
      <c r="V473" s="221"/>
      <c r="W473" s="221"/>
      <c r="X473" s="221"/>
      <c r="Y473" s="87"/>
    </row>
    <row r="474" spans="1:25" ht="14.25" customHeight="1">
      <c r="A474" s="221"/>
      <c r="B474" s="87"/>
      <c r="C474" s="87"/>
      <c r="F474" s="221"/>
      <c r="J474" s="67"/>
      <c r="K474" s="67"/>
      <c r="L474" s="67"/>
      <c r="O474" s="221"/>
      <c r="Q474" s="221"/>
      <c r="R474" s="221"/>
      <c r="S474" s="221"/>
      <c r="T474" s="221"/>
      <c r="U474" s="221"/>
      <c r="V474" s="221"/>
      <c r="W474" s="221"/>
      <c r="X474" s="221"/>
      <c r="Y474" s="87"/>
    </row>
    <row r="475" spans="1:25" ht="14.25" customHeight="1">
      <c r="A475" s="221"/>
      <c r="B475" s="87"/>
      <c r="C475" s="87"/>
      <c r="F475" s="221"/>
      <c r="J475" s="67"/>
      <c r="K475" s="67"/>
      <c r="L475" s="67"/>
      <c r="O475" s="221"/>
      <c r="Q475" s="221"/>
      <c r="R475" s="221"/>
      <c r="S475" s="221"/>
      <c r="T475" s="221"/>
      <c r="U475" s="221"/>
      <c r="V475" s="221"/>
      <c r="W475" s="221"/>
      <c r="X475" s="221"/>
      <c r="Y475" s="87"/>
    </row>
    <row r="476" spans="1:25" ht="14.25" customHeight="1">
      <c r="A476" s="221"/>
      <c r="B476" s="87"/>
      <c r="C476" s="87"/>
      <c r="F476" s="221"/>
      <c r="J476" s="67"/>
      <c r="K476" s="67"/>
      <c r="L476" s="67"/>
      <c r="O476" s="221"/>
      <c r="Q476" s="221"/>
      <c r="R476" s="221"/>
      <c r="S476" s="221"/>
      <c r="T476" s="221"/>
      <c r="U476" s="221"/>
      <c r="V476" s="221"/>
      <c r="W476" s="221"/>
      <c r="X476" s="221"/>
      <c r="Y476" s="87"/>
    </row>
    <row r="477" spans="1:25" ht="14.25" customHeight="1">
      <c r="A477" s="221"/>
      <c r="B477" s="87"/>
      <c r="C477" s="87"/>
      <c r="F477" s="221"/>
      <c r="J477" s="67"/>
      <c r="K477" s="67"/>
      <c r="L477" s="67"/>
      <c r="O477" s="221"/>
      <c r="Q477" s="221"/>
      <c r="R477" s="221"/>
      <c r="S477" s="221"/>
      <c r="T477" s="221"/>
      <c r="U477" s="221"/>
      <c r="V477" s="221"/>
      <c r="W477" s="221"/>
      <c r="X477" s="221"/>
      <c r="Y477" s="87"/>
    </row>
    <row r="478" spans="1:25" ht="14.25" customHeight="1">
      <c r="A478" s="221"/>
      <c r="B478" s="87"/>
      <c r="C478" s="87"/>
      <c r="F478" s="221"/>
      <c r="J478" s="67"/>
      <c r="K478" s="67"/>
      <c r="L478" s="67"/>
      <c r="O478" s="221"/>
      <c r="Q478" s="221"/>
      <c r="R478" s="221"/>
      <c r="S478" s="221"/>
      <c r="T478" s="221"/>
      <c r="U478" s="221"/>
      <c r="V478" s="221"/>
      <c r="W478" s="221"/>
      <c r="X478" s="221"/>
      <c r="Y478" s="87"/>
    </row>
    <row r="479" spans="1:25" ht="14.25" customHeight="1">
      <c r="A479" s="221"/>
      <c r="B479" s="87"/>
      <c r="C479" s="87"/>
      <c r="F479" s="221"/>
      <c r="J479" s="67"/>
      <c r="K479" s="67"/>
      <c r="L479" s="67"/>
      <c r="O479" s="221"/>
      <c r="Q479" s="221"/>
      <c r="R479" s="221"/>
      <c r="S479" s="221"/>
      <c r="T479" s="221"/>
      <c r="U479" s="221"/>
      <c r="V479" s="221"/>
      <c r="W479" s="221"/>
      <c r="X479" s="221"/>
      <c r="Y479" s="87"/>
    </row>
    <row r="480" spans="1:25" ht="14.25" customHeight="1">
      <c r="A480" s="221"/>
      <c r="B480" s="87"/>
      <c r="C480" s="87"/>
      <c r="F480" s="221"/>
      <c r="J480" s="67"/>
      <c r="K480" s="67"/>
      <c r="L480" s="67"/>
      <c r="O480" s="221"/>
      <c r="Q480" s="221"/>
      <c r="R480" s="221"/>
      <c r="S480" s="221"/>
      <c r="T480" s="221"/>
      <c r="U480" s="221"/>
      <c r="V480" s="221"/>
      <c r="W480" s="221"/>
      <c r="X480" s="221"/>
      <c r="Y480" s="87"/>
    </row>
    <row r="481" spans="1:25" ht="14.25" customHeight="1">
      <c r="A481" s="221"/>
      <c r="B481" s="87"/>
      <c r="C481" s="87"/>
      <c r="F481" s="221"/>
      <c r="J481" s="67"/>
      <c r="K481" s="67"/>
      <c r="L481" s="67"/>
      <c r="O481" s="221"/>
      <c r="Q481" s="221"/>
      <c r="R481" s="221"/>
      <c r="S481" s="221"/>
      <c r="T481" s="221"/>
      <c r="U481" s="221"/>
      <c r="V481" s="221"/>
      <c r="W481" s="221"/>
      <c r="X481" s="221"/>
      <c r="Y481" s="87"/>
    </row>
    <row r="482" spans="1:25" ht="14.25" customHeight="1">
      <c r="A482" s="221"/>
      <c r="B482" s="87"/>
      <c r="C482" s="87"/>
      <c r="F482" s="221"/>
      <c r="J482" s="67"/>
      <c r="K482" s="67"/>
      <c r="L482" s="67"/>
      <c r="O482" s="221"/>
      <c r="Q482" s="221"/>
      <c r="R482" s="221"/>
      <c r="S482" s="221"/>
      <c r="T482" s="221"/>
      <c r="U482" s="221"/>
      <c r="V482" s="221"/>
      <c r="W482" s="221"/>
      <c r="X482" s="221"/>
      <c r="Y482" s="87"/>
    </row>
    <row r="483" spans="1:25" ht="14.25" customHeight="1">
      <c r="A483" s="221"/>
      <c r="B483" s="87"/>
      <c r="C483" s="87"/>
      <c r="F483" s="221"/>
      <c r="J483" s="67"/>
      <c r="K483" s="67"/>
      <c r="L483" s="67"/>
      <c r="O483" s="221"/>
      <c r="Q483" s="221"/>
      <c r="R483" s="221"/>
      <c r="S483" s="221"/>
      <c r="T483" s="221"/>
      <c r="U483" s="221"/>
      <c r="V483" s="221"/>
      <c r="W483" s="221"/>
      <c r="X483" s="221"/>
      <c r="Y483" s="87"/>
    </row>
    <row r="484" spans="1:25" ht="14.25" customHeight="1">
      <c r="A484" s="221"/>
      <c r="B484" s="87"/>
      <c r="C484" s="87"/>
      <c r="F484" s="221"/>
      <c r="J484" s="67"/>
      <c r="K484" s="67"/>
      <c r="L484" s="67"/>
      <c r="O484" s="221"/>
      <c r="Q484" s="221"/>
      <c r="R484" s="221"/>
      <c r="S484" s="221"/>
      <c r="T484" s="221"/>
      <c r="U484" s="221"/>
      <c r="V484" s="221"/>
      <c r="W484" s="221"/>
      <c r="X484" s="221"/>
      <c r="Y484" s="87"/>
    </row>
    <row r="485" spans="1:25" ht="14.25" customHeight="1">
      <c r="A485" s="221"/>
      <c r="B485" s="87"/>
      <c r="C485" s="87"/>
      <c r="F485" s="221"/>
      <c r="J485" s="67"/>
      <c r="K485" s="67"/>
      <c r="L485" s="67"/>
      <c r="O485" s="221"/>
      <c r="Q485" s="221"/>
      <c r="R485" s="221"/>
      <c r="S485" s="221"/>
      <c r="T485" s="221"/>
      <c r="U485" s="221"/>
      <c r="V485" s="221"/>
      <c r="W485" s="221"/>
      <c r="X485" s="221"/>
      <c r="Y485" s="87"/>
    </row>
    <row r="486" spans="1:25" ht="14.25" customHeight="1">
      <c r="A486" s="221"/>
      <c r="B486" s="87"/>
      <c r="C486" s="87"/>
      <c r="F486" s="221"/>
      <c r="J486" s="67"/>
      <c r="K486" s="67"/>
      <c r="L486" s="67"/>
      <c r="O486" s="221"/>
      <c r="Q486" s="221"/>
      <c r="R486" s="221"/>
      <c r="S486" s="221"/>
      <c r="T486" s="221"/>
      <c r="U486" s="221"/>
      <c r="V486" s="221"/>
      <c r="W486" s="221"/>
      <c r="X486" s="221"/>
      <c r="Y486" s="87"/>
    </row>
    <row r="487" spans="1:25" ht="14.25" customHeight="1">
      <c r="A487" s="221"/>
      <c r="B487" s="87"/>
      <c r="C487" s="87"/>
      <c r="F487" s="221"/>
      <c r="J487" s="67"/>
      <c r="K487" s="67"/>
      <c r="L487" s="67"/>
      <c r="O487" s="221"/>
      <c r="Q487" s="221"/>
      <c r="R487" s="221"/>
      <c r="S487" s="221"/>
      <c r="T487" s="221"/>
      <c r="U487" s="221"/>
      <c r="V487" s="221"/>
      <c r="W487" s="221"/>
      <c r="X487" s="221"/>
      <c r="Y487" s="87"/>
    </row>
    <row r="488" spans="1:25" ht="14.25" customHeight="1">
      <c r="A488" s="221"/>
      <c r="B488" s="87"/>
      <c r="C488" s="87"/>
      <c r="F488" s="221"/>
      <c r="J488" s="67"/>
      <c r="K488" s="67"/>
      <c r="L488" s="67"/>
      <c r="O488" s="221"/>
      <c r="Q488" s="221"/>
      <c r="R488" s="221"/>
      <c r="S488" s="221"/>
      <c r="T488" s="221"/>
      <c r="U488" s="221"/>
      <c r="V488" s="221"/>
      <c r="W488" s="221"/>
      <c r="X488" s="221"/>
      <c r="Y488" s="87"/>
    </row>
    <row r="489" spans="1:25" ht="14.25" customHeight="1">
      <c r="A489" s="221"/>
      <c r="B489" s="87"/>
      <c r="C489" s="87"/>
      <c r="F489" s="221"/>
      <c r="J489" s="67"/>
      <c r="K489" s="67"/>
      <c r="L489" s="67"/>
      <c r="O489" s="221"/>
      <c r="Q489" s="221"/>
      <c r="R489" s="221"/>
      <c r="S489" s="221"/>
      <c r="T489" s="221"/>
      <c r="U489" s="221"/>
      <c r="V489" s="221"/>
      <c r="W489" s="221"/>
      <c r="X489" s="221"/>
      <c r="Y489" s="87"/>
    </row>
    <row r="490" spans="1:25" ht="14.25" customHeight="1">
      <c r="A490" s="221"/>
      <c r="B490" s="87"/>
      <c r="C490" s="87"/>
      <c r="F490" s="221"/>
      <c r="J490" s="67"/>
      <c r="K490" s="67"/>
      <c r="L490" s="67"/>
      <c r="O490" s="221"/>
      <c r="Q490" s="221"/>
      <c r="R490" s="221"/>
      <c r="S490" s="221"/>
      <c r="T490" s="221"/>
      <c r="U490" s="221"/>
      <c r="V490" s="221"/>
      <c r="W490" s="221"/>
      <c r="X490" s="221"/>
      <c r="Y490" s="87"/>
    </row>
    <row r="491" spans="1:25" ht="14.25" customHeight="1">
      <c r="A491" s="221"/>
      <c r="B491" s="87"/>
      <c r="C491" s="87"/>
      <c r="F491" s="221"/>
      <c r="J491" s="67"/>
      <c r="K491" s="67"/>
      <c r="L491" s="67"/>
      <c r="O491" s="221"/>
      <c r="Q491" s="221"/>
      <c r="R491" s="221"/>
      <c r="S491" s="221"/>
      <c r="T491" s="221"/>
      <c r="U491" s="221"/>
      <c r="V491" s="221"/>
      <c r="W491" s="221"/>
      <c r="X491" s="221"/>
      <c r="Y491" s="87"/>
    </row>
    <row r="492" spans="1:25" ht="14.25" customHeight="1">
      <c r="A492" s="221"/>
      <c r="B492" s="87"/>
      <c r="C492" s="87"/>
      <c r="F492" s="221"/>
      <c r="J492" s="67"/>
      <c r="K492" s="67"/>
      <c r="L492" s="67"/>
      <c r="O492" s="221"/>
      <c r="Q492" s="221"/>
      <c r="R492" s="221"/>
      <c r="S492" s="221"/>
      <c r="T492" s="221"/>
      <c r="U492" s="221"/>
      <c r="V492" s="221"/>
      <c r="W492" s="221"/>
      <c r="X492" s="221"/>
      <c r="Y492" s="87"/>
    </row>
    <row r="493" spans="1:25" ht="14.25" customHeight="1">
      <c r="A493" s="221"/>
      <c r="B493" s="87"/>
      <c r="C493" s="87"/>
      <c r="F493" s="221"/>
      <c r="J493" s="67"/>
      <c r="K493" s="67"/>
      <c r="L493" s="67"/>
      <c r="O493" s="221"/>
      <c r="Q493" s="221"/>
      <c r="R493" s="221"/>
      <c r="S493" s="221"/>
      <c r="T493" s="221"/>
      <c r="U493" s="221"/>
      <c r="V493" s="221"/>
      <c r="W493" s="221"/>
      <c r="X493" s="221"/>
      <c r="Y493" s="87"/>
    </row>
    <row r="494" spans="1:25" ht="14.25" customHeight="1">
      <c r="A494" s="221"/>
      <c r="B494" s="87"/>
      <c r="C494" s="87"/>
      <c r="F494" s="221"/>
      <c r="J494" s="67"/>
      <c r="K494" s="67"/>
      <c r="L494" s="67"/>
      <c r="O494" s="221"/>
      <c r="Q494" s="221"/>
      <c r="R494" s="221"/>
      <c r="S494" s="221"/>
      <c r="T494" s="221"/>
      <c r="U494" s="221"/>
      <c r="V494" s="221"/>
      <c r="W494" s="221"/>
      <c r="X494" s="221"/>
      <c r="Y494" s="87"/>
    </row>
    <row r="495" spans="1:25" ht="14.25" customHeight="1">
      <c r="A495" s="221"/>
      <c r="B495" s="87"/>
      <c r="C495" s="87"/>
      <c r="F495" s="221"/>
      <c r="J495" s="67"/>
      <c r="K495" s="67"/>
      <c r="L495" s="67"/>
      <c r="O495" s="221"/>
      <c r="Q495" s="221"/>
      <c r="R495" s="221"/>
      <c r="S495" s="221"/>
      <c r="T495" s="221"/>
      <c r="U495" s="221"/>
      <c r="V495" s="221"/>
      <c r="W495" s="221"/>
      <c r="X495" s="221"/>
      <c r="Y495" s="87"/>
    </row>
    <row r="496" spans="1:25" ht="14.25" customHeight="1">
      <c r="A496" s="221"/>
      <c r="B496" s="87"/>
      <c r="C496" s="87"/>
      <c r="F496" s="221"/>
      <c r="J496" s="67"/>
      <c r="K496" s="67"/>
      <c r="L496" s="67"/>
      <c r="O496" s="221"/>
      <c r="Q496" s="221"/>
      <c r="R496" s="221"/>
      <c r="S496" s="221"/>
      <c r="T496" s="221"/>
      <c r="U496" s="221"/>
      <c r="V496" s="221"/>
      <c r="W496" s="221"/>
      <c r="X496" s="221"/>
      <c r="Y496" s="87"/>
    </row>
    <row r="497" spans="1:25" ht="14.25" customHeight="1">
      <c r="A497" s="221"/>
      <c r="B497" s="87"/>
      <c r="C497" s="87"/>
      <c r="F497" s="221"/>
      <c r="J497" s="67"/>
      <c r="K497" s="67"/>
      <c r="L497" s="67"/>
      <c r="O497" s="221"/>
      <c r="Q497" s="221"/>
      <c r="R497" s="221"/>
      <c r="S497" s="221"/>
      <c r="T497" s="221"/>
      <c r="U497" s="221"/>
      <c r="V497" s="221"/>
      <c r="W497" s="221"/>
      <c r="X497" s="221"/>
      <c r="Y497" s="87"/>
    </row>
    <row r="498" spans="1:25" ht="14.25" customHeight="1">
      <c r="A498" s="221"/>
      <c r="B498" s="87"/>
      <c r="C498" s="87"/>
      <c r="F498" s="221"/>
      <c r="J498" s="67"/>
      <c r="K498" s="67"/>
      <c r="L498" s="67"/>
      <c r="O498" s="221"/>
      <c r="Q498" s="221"/>
      <c r="R498" s="221"/>
      <c r="S498" s="221"/>
      <c r="T498" s="221"/>
      <c r="U498" s="221"/>
      <c r="V498" s="221"/>
      <c r="W498" s="221"/>
      <c r="X498" s="221"/>
      <c r="Y498" s="87"/>
    </row>
    <row r="499" spans="1:25" ht="14.25" customHeight="1">
      <c r="A499" s="221"/>
      <c r="B499" s="87"/>
      <c r="C499" s="87"/>
      <c r="F499" s="221"/>
      <c r="J499" s="67"/>
      <c r="K499" s="67"/>
      <c r="L499" s="67"/>
      <c r="O499" s="221"/>
      <c r="Q499" s="221"/>
      <c r="R499" s="221"/>
      <c r="S499" s="221"/>
      <c r="T499" s="221"/>
      <c r="U499" s="221"/>
      <c r="V499" s="221"/>
      <c r="W499" s="221"/>
      <c r="X499" s="221"/>
      <c r="Y499" s="87"/>
    </row>
    <row r="500" spans="1:25" ht="14.25" customHeight="1">
      <c r="A500" s="221"/>
      <c r="B500" s="87"/>
      <c r="C500" s="87"/>
      <c r="F500" s="221"/>
      <c r="J500" s="67"/>
      <c r="K500" s="67"/>
      <c r="L500" s="67"/>
      <c r="O500" s="221"/>
      <c r="Q500" s="221"/>
      <c r="R500" s="221"/>
      <c r="S500" s="221"/>
      <c r="T500" s="221"/>
      <c r="U500" s="221"/>
      <c r="V500" s="221"/>
      <c r="W500" s="221"/>
      <c r="X500" s="221"/>
      <c r="Y500" s="87"/>
    </row>
    <row r="501" spans="1:25" ht="14.25" customHeight="1">
      <c r="A501" s="221"/>
      <c r="B501" s="87"/>
      <c r="C501" s="87"/>
      <c r="F501" s="221"/>
      <c r="J501" s="67"/>
      <c r="K501" s="67"/>
      <c r="L501" s="67"/>
      <c r="O501" s="221"/>
      <c r="Q501" s="221"/>
      <c r="R501" s="221"/>
      <c r="S501" s="221"/>
      <c r="T501" s="221"/>
      <c r="U501" s="221"/>
      <c r="V501" s="221"/>
      <c r="W501" s="221"/>
      <c r="X501" s="221"/>
      <c r="Y501" s="87"/>
    </row>
    <row r="502" spans="1:25" ht="14.25" customHeight="1">
      <c r="A502" s="221"/>
      <c r="B502" s="87"/>
      <c r="C502" s="87"/>
      <c r="F502" s="221"/>
      <c r="J502" s="67"/>
      <c r="K502" s="67"/>
      <c r="L502" s="67"/>
      <c r="O502" s="221"/>
      <c r="Q502" s="221"/>
      <c r="R502" s="221"/>
      <c r="S502" s="221"/>
      <c r="T502" s="221"/>
      <c r="U502" s="221"/>
      <c r="V502" s="221"/>
      <c r="W502" s="221"/>
      <c r="X502" s="221"/>
      <c r="Y502" s="87"/>
    </row>
    <row r="503" spans="1:25" ht="14.25" customHeight="1">
      <c r="A503" s="221"/>
      <c r="B503" s="87"/>
      <c r="C503" s="87"/>
      <c r="F503" s="221"/>
      <c r="J503" s="67"/>
      <c r="K503" s="67"/>
      <c r="L503" s="67"/>
      <c r="O503" s="221"/>
      <c r="Q503" s="221"/>
      <c r="R503" s="221"/>
      <c r="S503" s="221"/>
      <c r="T503" s="221"/>
      <c r="U503" s="221"/>
      <c r="V503" s="221"/>
      <c r="W503" s="221"/>
      <c r="X503" s="221"/>
      <c r="Y503" s="87"/>
    </row>
    <row r="504" spans="1:25" ht="14.25" customHeight="1">
      <c r="A504" s="221"/>
      <c r="B504" s="87"/>
      <c r="C504" s="87"/>
      <c r="F504" s="221"/>
      <c r="J504" s="67"/>
      <c r="K504" s="67"/>
      <c r="L504" s="67"/>
      <c r="O504" s="221"/>
      <c r="Q504" s="221"/>
      <c r="R504" s="221"/>
      <c r="S504" s="221"/>
      <c r="T504" s="221"/>
      <c r="U504" s="221"/>
      <c r="V504" s="221"/>
      <c r="W504" s="221"/>
      <c r="X504" s="221"/>
      <c r="Y504" s="87"/>
    </row>
    <row r="505" spans="1:25" ht="14.25" customHeight="1">
      <c r="A505" s="221"/>
      <c r="B505" s="87"/>
      <c r="C505" s="87"/>
      <c r="F505" s="221"/>
      <c r="J505" s="67"/>
      <c r="K505" s="67"/>
      <c r="L505" s="67"/>
      <c r="O505" s="221"/>
      <c r="Q505" s="221"/>
      <c r="R505" s="221"/>
      <c r="S505" s="221"/>
      <c r="T505" s="221"/>
      <c r="U505" s="221"/>
      <c r="V505" s="221"/>
      <c r="W505" s="221"/>
      <c r="X505" s="221"/>
      <c r="Y505" s="87"/>
    </row>
    <row r="506" spans="1:25" ht="14.25" customHeight="1">
      <c r="A506" s="221"/>
      <c r="B506" s="87"/>
      <c r="C506" s="87"/>
      <c r="F506" s="221"/>
      <c r="J506" s="67"/>
      <c r="K506" s="67"/>
      <c r="L506" s="67"/>
      <c r="O506" s="221"/>
      <c r="Q506" s="221"/>
      <c r="R506" s="221"/>
      <c r="S506" s="221"/>
      <c r="T506" s="221"/>
      <c r="U506" s="221"/>
      <c r="V506" s="221"/>
      <c r="W506" s="221"/>
      <c r="X506" s="221"/>
      <c r="Y506" s="87"/>
    </row>
    <row r="507" spans="1:25" ht="14.25" customHeight="1">
      <c r="A507" s="221"/>
      <c r="B507" s="87"/>
      <c r="C507" s="87"/>
      <c r="F507" s="221"/>
      <c r="J507" s="67"/>
      <c r="K507" s="67"/>
      <c r="L507" s="67"/>
      <c r="O507" s="221"/>
      <c r="Q507" s="221"/>
      <c r="R507" s="221"/>
      <c r="S507" s="221"/>
      <c r="T507" s="221"/>
      <c r="U507" s="221"/>
      <c r="V507" s="221"/>
      <c r="W507" s="221"/>
      <c r="X507" s="221"/>
      <c r="Y507" s="87"/>
    </row>
    <row r="508" spans="1:25" ht="14.25" customHeight="1">
      <c r="A508" s="221"/>
      <c r="B508" s="87"/>
      <c r="C508" s="87"/>
      <c r="F508" s="221"/>
      <c r="J508" s="67"/>
      <c r="K508" s="67"/>
      <c r="L508" s="67"/>
      <c r="O508" s="221"/>
      <c r="Q508" s="221"/>
      <c r="R508" s="221"/>
      <c r="S508" s="221"/>
      <c r="T508" s="221"/>
      <c r="U508" s="221"/>
      <c r="V508" s="221"/>
      <c r="W508" s="221"/>
      <c r="X508" s="221"/>
      <c r="Y508" s="87"/>
    </row>
    <row r="509" spans="1:25" ht="14.25" customHeight="1">
      <c r="A509" s="221"/>
      <c r="B509" s="87"/>
      <c r="C509" s="87"/>
      <c r="F509" s="221"/>
      <c r="J509" s="67"/>
      <c r="K509" s="67"/>
      <c r="L509" s="67"/>
      <c r="O509" s="221"/>
      <c r="Q509" s="221"/>
      <c r="R509" s="221"/>
      <c r="S509" s="221"/>
      <c r="T509" s="221"/>
      <c r="U509" s="221"/>
      <c r="V509" s="221"/>
      <c r="W509" s="221"/>
      <c r="X509" s="221"/>
      <c r="Y509" s="87"/>
    </row>
    <row r="510" spans="1:25" ht="14.25" customHeight="1">
      <c r="A510" s="221"/>
      <c r="B510" s="87"/>
      <c r="C510" s="87"/>
      <c r="F510" s="221"/>
      <c r="J510" s="67"/>
      <c r="K510" s="67"/>
      <c r="L510" s="67"/>
      <c r="O510" s="221"/>
      <c r="Q510" s="221"/>
      <c r="R510" s="221"/>
      <c r="S510" s="221"/>
      <c r="T510" s="221"/>
      <c r="U510" s="221"/>
      <c r="V510" s="221"/>
      <c r="W510" s="221"/>
      <c r="X510" s="221"/>
      <c r="Y510" s="87"/>
    </row>
    <row r="511" spans="1:25" ht="14.25" customHeight="1">
      <c r="A511" s="221"/>
      <c r="B511" s="87"/>
      <c r="C511" s="87"/>
      <c r="F511" s="221"/>
      <c r="J511" s="67"/>
      <c r="K511" s="67"/>
      <c r="L511" s="67"/>
      <c r="O511" s="221"/>
      <c r="Q511" s="221"/>
      <c r="R511" s="221"/>
      <c r="S511" s="221"/>
      <c r="T511" s="221"/>
      <c r="U511" s="221"/>
      <c r="V511" s="221"/>
      <c r="W511" s="221"/>
      <c r="X511" s="221"/>
      <c r="Y511" s="87"/>
    </row>
    <row r="512" spans="1:25" ht="14.25" customHeight="1">
      <c r="A512" s="221"/>
      <c r="B512" s="87"/>
      <c r="C512" s="87"/>
      <c r="F512" s="221"/>
      <c r="J512" s="67"/>
      <c r="K512" s="67"/>
      <c r="L512" s="67"/>
      <c r="O512" s="221"/>
      <c r="Q512" s="221"/>
      <c r="R512" s="221"/>
      <c r="S512" s="221"/>
      <c r="T512" s="221"/>
      <c r="U512" s="221"/>
      <c r="V512" s="221"/>
      <c r="W512" s="221"/>
      <c r="X512" s="221"/>
      <c r="Y512" s="87"/>
    </row>
    <row r="513" spans="1:25" ht="14.25" customHeight="1">
      <c r="A513" s="221"/>
      <c r="B513" s="87"/>
      <c r="C513" s="87"/>
      <c r="F513" s="221"/>
      <c r="J513" s="67"/>
      <c r="K513" s="67"/>
      <c r="L513" s="67"/>
      <c r="O513" s="221"/>
      <c r="Q513" s="221"/>
      <c r="R513" s="221"/>
      <c r="S513" s="221"/>
      <c r="T513" s="221"/>
      <c r="U513" s="221"/>
      <c r="V513" s="221"/>
      <c r="W513" s="221"/>
      <c r="X513" s="221"/>
      <c r="Y513" s="87"/>
    </row>
    <row r="514" spans="1:25" ht="14.25" customHeight="1">
      <c r="A514" s="221"/>
      <c r="B514" s="87"/>
      <c r="C514" s="87"/>
      <c r="F514" s="221"/>
      <c r="J514" s="67"/>
      <c r="K514" s="67"/>
      <c r="L514" s="67"/>
      <c r="O514" s="221"/>
      <c r="Q514" s="221"/>
      <c r="R514" s="221"/>
      <c r="S514" s="221"/>
      <c r="T514" s="221"/>
      <c r="U514" s="221"/>
      <c r="V514" s="221"/>
      <c r="W514" s="221"/>
      <c r="X514" s="221"/>
      <c r="Y514" s="87"/>
    </row>
    <row r="515" spans="1:25" ht="14.25" customHeight="1">
      <c r="A515" s="221"/>
      <c r="B515" s="87"/>
      <c r="C515" s="87"/>
      <c r="F515" s="221"/>
      <c r="J515" s="67"/>
      <c r="K515" s="67"/>
      <c r="L515" s="67"/>
      <c r="O515" s="221"/>
      <c r="Q515" s="221"/>
      <c r="R515" s="221"/>
      <c r="S515" s="221"/>
      <c r="T515" s="221"/>
      <c r="U515" s="221"/>
      <c r="V515" s="221"/>
      <c r="W515" s="221"/>
      <c r="X515" s="221"/>
      <c r="Y515" s="87"/>
    </row>
    <row r="516" spans="1:25" ht="14.25" customHeight="1">
      <c r="A516" s="221"/>
      <c r="B516" s="87"/>
      <c r="C516" s="87"/>
      <c r="F516" s="221"/>
      <c r="J516" s="67"/>
      <c r="K516" s="67"/>
      <c r="L516" s="67"/>
      <c r="O516" s="221"/>
      <c r="Q516" s="221"/>
      <c r="R516" s="221"/>
      <c r="S516" s="221"/>
      <c r="T516" s="221"/>
      <c r="U516" s="221"/>
      <c r="V516" s="221"/>
      <c r="W516" s="221"/>
      <c r="X516" s="221"/>
      <c r="Y516" s="87"/>
    </row>
    <row r="517" spans="1:25" ht="14.25" customHeight="1">
      <c r="A517" s="221"/>
      <c r="B517" s="87"/>
      <c r="C517" s="87"/>
      <c r="F517" s="221"/>
      <c r="J517" s="67"/>
      <c r="K517" s="67"/>
      <c r="L517" s="67"/>
      <c r="O517" s="221"/>
      <c r="Q517" s="221"/>
      <c r="R517" s="221"/>
      <c r="S517" s="221"/>
      <c r="T517" s="221"/>
      <c r="U517" s="221"/>
      <c r="V517" s="221"/>
      <c r="W517" s="221"/>
      <c r="X517" s="221"/>
      <c r="Y517" s="87"/>
    </row>
    <row r="518" spans="1:25" ht="14.25" customHeight="1">
      <c r="A518" s="221"/>
      <c r="B518" s="87"/>
      <c r="C518" s="87"/>
      <c r="F518" s="221"/>
      <c r="J518" s="67"/>
      <c r="K518" s="67"/>
      <c r="L518" s="67"/>
      <c r="O518" s="221"/>
      <c r="Q518" s="221"/>
      <c r="R518" s="221"/>
      <c r="S518" s="221"/>
      <c r="T518" s="221"/>
      <c r="U518" s="221"/>
      <c r="V518" s="221"/>
      <c r="W518" s="221"/>
      <c r="X518" s="221"/>
      <c r="Y518" s="87"/>
    </row>
    <row r="519" spans="1:25" ht="14.25" customHeight="1">
      <c r="A519" s="221"/>
      <c r="B519" s="87"/>
      <c r="C519" s="87"/>
      <c r="F519" s="221"/>
      <c r="J519" s="67"/>
      <c r="K519" s="67"/>
      <c r="L519" s="67"/>
      <c r="O519" s="221"/>
      <c r="Q519" s="221"/>
      <c r="R519" s="221"/>
      <c r="S519" s="221"/>
      <c r="T519" s="221"/>
      <c r="U519" s="221"/>
      <c r="V519" s="221"/>
      <c r="W519" s="221"/>
      <c r="X519" s="221"/>
      <c r="Y519" s="87"/>
    </row>
    <row r="520" spans="1:25" ht="14.25" customHeight="1">
      <c r="A520" s="221"/>
      <c r="B520" s="87"/>
      <c r="C520" s="87"/>
      <c r="F520" s="221"/>
      <c r="J520" s="67"/>
      <c r="K520" s="67"/>
      <c r="L520" s="67"/>
      <c r="O520" s="221"/>
      <c r="Q520" s="221"/>
      <c r="R520" s="221"/>
      <c r="S520" s="221"/>
      <c r="T520" s="221"/>
      <c r="U520" s="221"/>
      <c r="V520" s="221"/>
      <c r="W520" s="221"/>
      <c r="X520" s="221"/>
      <c r="Y520" s="87"/>
    </row>
    <row r="521" spans="1:25" ht="14.25" customHeight="1">
      <c r="A521" s="221"/>
      <c r="B521" s="87"/>
      <c r="C521" s="87"/>
      <c r="F521" s="221"/>
      <c r="J521" s="67"/>
      <c r="K521" s="67"/>
      <c r="L521" s="67"/>
      <c r="O521" s="221"/>
      <c r="Q521" s="221"/>
      <c r="R521" s="221"/>
      <c r="S521" s="221"/>
      <c r="T521" s="221"/>
      <c r="U521" s="221"/>
      <c r="V521" s="221"/>
      <c r="W521" s="221"/>
      <c r="X521" s="221"/>
      <c r="Y521" s="87"/>
    </row>
    <row r="522" spans="1:25" ht="14.25" customHeight="1">
      <c r="A522" s="221"/>
      <c r="B522" s="87"/>
      <c r="C522" s="87"/>
      <c r="F522" s="221"/>
      <c r="J522" s="67"/>
      <c r="K522" s="67"/>
      <c r="L522" s="67"/>
      <c r="O522" s="221"/>
      <c r="Q522" s="221"/>
      <c r="R522" s="221"/>
      <c r="S522" s="221"/>
      <c r="T522" s="221"/>
      <c r="U522" s="221"/>
      <c r="V522" s="221"/>
      <c r="W522" s="221"/>
      <c r="X522" s="221"/>
      <c r="Y522" s="87"/>
    </row>
    <row r="523" spans="1:25" ht="14.25" customHeight="1">
      <c r="A523" s="221"/>
      <c r="B523" s="87"/>
      <c r="C523" s="87"/>
      <c r="F523" s="221"/>
      <c r="J523" s="67"/>
      <c r="K523" s="67"/>
      <c r="L523" s="67"/>
      <c r="O523" s="221"/>
      <c r="Q523" s="221"/>
      <c r="R523" s="221"/>
      <c r="S523" s="221"/>
      <c r="T523" s="221"/>
      <c r="U523" s="221"/>
      <c r="V523" s="221"/>
      <c r="W523" s="221"/>
      <c r="X523" s="221"/>
      <c r="Y523" s="87"/>
    </row>
    <row r="524" spans="1:25" ht="14.25" customHeight="1">
      <c r="A524" s="221"/>
      <c r="B524" s="87"/>
      <c r="C524" s="87"/>
      <c r="F524" s="221"/>
      <c r="J524" s="67"/>
      <c r="K524" s="67"/>
      <c r="L524" s="67"/>
      <c r="O524" s="221"/>
      <c r="Q524" s="221"/>
      <c r="R524" s="221"/>
      <c r="S524" s="221"/>
      <c r="T524" s="221"/>
      <c r="U524" s="221"/>
      <c r="V524" s="221"/>
      <c r="W524" s="221"/>
      <c r="X524" s="221"/>
      <c r="Y524" s="87"/>
    </row>
    <row r="525" spans="1:25" ht="14.25" customHeight="1">
      <c r="A525" s="221"/>
      <c r="B525" s="87"/>
      <c r="C525" s="87"/>
      <c r="F525" s="221"/>
      <c r="J525" s="67"/>
      <c r="K525" s="67"/>
      <c r="L525" s="67"/>
      <c r="O525" s="221"/>
      <c r="Q525" s="221"/>
      <c r="R525" s="221"/>
      <c r="S525" s="221"/>
      <c r="T525" s="221"/>
      <c r="U525" s="221"/>
      <c r="V525" s="221"/>
      <c r="W525" s="221"/>
      <c r="X525" s="221"/>
      <c r="Y525" s="87"/>
    </row>
    <row r="526" spans="1:25" ht="14.25" customHeight="1">
      <c r="A526" s="221"/>
      <c r="B526" s="87"/>
      <c r="C526" s="87"/>
      <c r="F526" s="221"/>
      <c r="J526" s="67"/>
      <c r="K526" s="67"/>
      <c r="L526" s="67"/>
      <c r="O526" s="221"/>
      <c r="Q526" s="221"/>
      <c r="R526" s="221"/>
      <c r="S526" s="221"/>
      <c r="T526" s="221"/>
      <c r="U526" s="221"/>
      <c r="V526" s="221"/>
      <c r="W526" s="221"/>
      <c r="X526" s="221"/>
      <c r="Y526" s="87"/>
    </row>
    <row r="527" spans="1:25" ht="14.25" customHeight="1">
      <c r="A527" s="221"/>
      <c r="B527" s="87"/>
      <c r="C527" s="87"/>
      <c r="F527" s="221"/>
      <c r="J527" s="67"/>
      <c r="K527" s="67"/>
      <c r="L527" s="67"/>
      <c r="O527" s="221"/>
      <c r="Q527" s="221"/>
      <c r="R527" s="221"/>
      <c r="S527" s="221"/>
      <c r="T527" s="221"/>
      <c r="U527" s="221"/>
      <c r="V527" s="221"/>
      <c r="W527" s="221"/>
      <c r="X527" s="221"/>
      <c r="Y527" s="87"/>
    </row>
    <row r="528" spans="1:25" ht="14.25" customHeight="1">
      <c r="A528" s="221"/>
      <c r="B528" s="87"/>
      <c r="C528" s="87"/>
      <c r="F528" s="221"/>
      <c r="J528" s="67"/>
      <c r="K528" s="67"/>
      <c r="L528" s="67"/>
      <c r="O528" s="221"/>
      <c r="Q528" s="221"/>
      <c r="R528" s="221"/>
      <c r="S528" s="221"/>
      <c r="T528" s="221"/>
      <c r="U528" s="221"/>
      <c r="V528" s="221"/>
      <c r="W528" s="221"/>
      <c r="X528" s="221"/>
      <c r="Y528" s="87"/>
    </row>
    <row r="529" spans="1:25" ht="14.25" customHeight="1">
      <c r="A529" s="221"/>
      <c r="B529" s="87"/>
      <c r="C529" s="87"/>
      <c r="F529" s="221"/>
      <c r="J529" s="67"/>
      <c r="K529" s="67"/>
      <c r="L529" s="67"/>
      <c r="O529" s="221"/>
      <c r="Q529" s="221"/>
      <c r="R529" s="221"/>
      <c r="S529" s="221"/>
      <c r="T529" s="221"/>
      <c r="U529" s="221"/>
      <c r="V529" s="221"/>
      <c r="W529" s="221"/>
      <c r="X529" s="221"/>
      <c r="Y529" s="87"/>
    </row>
    <row r="530" spans="1:25" ht="14.25" customHeight="1">
      <c r="A530" s="221"/>
      <c r="B530" s="87"/>
      <c r="C530" s="87"/>
      <c r="F530" s="221"/>
      <c r="J530" s="67"/>
      <c r="K530" s="67"/>
      <c r="L530" s="67"/>
      <c r="O530" s="221"/>
      <c r="Q530" s="221"/>
      <c r="R530" s="221"/>
      <c r="S530" s="221"/>
      <c r="T530" s="221"/>
      <c r="U530" s="221"/>
      <c r="V530" s="221"/>
      <c r="W530" s="221"/>
      <c r="X530" s="221"/>
      <c r="Y530" s="87"/>
    </row>
    <row r="531" spans="1:25" ht="14.25" customHeight="1">
      <c r="A531" s="221"/>
      <c r="B531" s="87"/>
      <c r="C531" s="87"/>
      <c r="F531" s="221"/>
      <c r="J531" s="67"/>
      <c r="K531" s="67"/>
      <c r="L531" s="67"/>
      <c r="O531" s="221"/>
      <c r="Q531" s="221"/>
      <c r="R531" s="221"/>
      <c r="S531" s="221"/>
      <c r="T531" s="221"/>
      <c r="U531" s="221"/>
      <c r="V531" s="221"/>
      <c r="W531" s="221"/>
      <c r="X531" s="221"/>
      <c r="Y531" s="87"/>
    </row>
    <row r="532" spans="1:25" ht="14.25" customHeight="1">
      <c r="A532" s="221"/>
      <c r="B532" s="87"/>
      <c r="C532" s="87"/>
      <c r="F532" s="221"/>
      <c r="J532" s="67"/>
      <c r="K532" s="67"/>
      <c r="L532" s="67"/>
      <c r="O532" s="221"/>
      <c r="Q532" s="221"/>
      <c r="R532" s="221"/>
      <c r="S532" s="221"/>
      <c r="T532" s="221"/>
      <c r="U532" s="221"/>
      <c r="V532" s="221"/>
      <c r="W532" s="221"/>
      <c r="X532" s="221"/>
      <c r="Y532" s="87"/>
    </row>
    <row r="533" spans="1:25" ht="14.25" customHeight="1">
      <c r="A533" s="221"/>
      <c r="B533" s="87"/>
      <c r="C533" s="87"/>
      <c r="F533" s="221"/>
      <c r="J533" s="67"/>
      <c r="K533" s="67"/>
      <c r="L533" s="67"/>
      <c r="O533" s="221"/>
      <c r="Q533" s="221"/>
      <c r="R533" s="221"/>
      <c r="S533" s="221"/>
      <c r="T533" s="221"/>
      <c r="U533" s="221"/>
      <c r="V533" s="221"/>
      <c r="W533" s="221"/>
      <c r="X533" s="221"/>
      <c r="Y533" s="87"/>
    </row>
    <row r="534" spans="1:25" ht="14.25" customHeight="1">
      <c r="A534" s="221"/>
      <c r="B534" s="87"/>
      <c r="C534" s="87"/>
      <c r="F534" s="221"/>
      <c r="J534" s="67"/>
      <c r="K534" s="67"/>
      <c r="L534" s="67"/>
      <c r="O534" s="221"/>
      <c r="Q534" s="221"/>
      <c r="R534" s="221"/>
      <c r="S534" s="221"/>
      <c r="T534" s="221"/>
      <c r="U534" s="221"/>
      <c r="V534" s="221"/>
      <c r="W534" s="221"/>
      <c r="X534" s="221"/>
      <c r="Y534" s="87"/>
    </row>
    <row r="535" spans="1:25" ht="14.25" customHeight="1">
      <c r="A535" s="221"/>
      <c r="B535" s="87"/>
      <c r="C535" s="87"/>
      <c r="F535" s="221"/>
      <c r="J535" s="67"/>
      <c r="K535" s="67"/>
      <c r="L535" s="67"/>
      <c r="O535" s="221"/>
      <c r="Q535" s="221"/>
      <c r="R535" s="221"/>
      <c r="S535" s="221"/>
      <c r="T535" s="221"/>
      <c r="U535" s="221"/>
      <c r="V535" s="221"/>
      <c r="W535" s="221"/>
      <c r="X535" s="221"/>
      <c r="Y535" s="87"/>
    </row>
    <row r="536" spans="1:25" ht="14.25" customHeight="1">
      <c r="A536" s="221"/>
      <c r="B536" s="87"/>
      <c r="C536" s="87"/>
      <c r="F536" s="221"/>
      <c r="J536" s="67"/>
      <c r="K536" s="67"/>
      <c r="L536" s="67"/>
      <c r="O536" s="221"/>
      <c r="Q536" s="221"/>
      <c r="R536" s="221"/>
      <c r="S536" s="221"/>
      <c r="T536" s="221"/>
      <c r="U536" s="221"/>
      <c r="V536" s="221"/>
      <c r="W536" s="221"/>
      <c r="X536" s="221"/>
      <c r="Y536" s="87"/>
    </row>
    <row r="537" spans="1:25" ht="14.25" customHeight="1">
      <c r="A537" s="221"/>
      <c r="B537" s="87"/>
      <c r="C537" s="87"/>
      <c r="F537" s="221"/>
      <c r="J537" s="67"/>
      <c r="K537" s="67"/>
      <c r="L537" s="67"/>
      <c r="O537" s="221"/>
      <c r="Q537" s="221"/>
      <c r="R537" s="221"/>
      <c r="S537" s="221"/>
      <c r="T537" s="221"/>
      <c r="U537" s="221"/>
      <c r="V537" s="221"/>
      <c r="W537" s="221"/>
      <c r="X537" s="221"/>
      <c r="Y537" s="87"/>
    </row>
    <row r="538" spans="1:25" ht="14.25" customHeight="1">
      <c r="A538" s="221"/>
      <c r="B538" s="87"/>
      <c r="C538" s="87"/>
      <c r="F538" s="221"/>
      <c r="J538" s="67"/>
      <c r="K538" s="67"/>
      <c r="L538" s="67"/>
      <c r="O538" s="221"/>
      <c r="Q538" s="221"/>
      <c r="R538" s="221"/>
      <c r="S538" s="221"/>
      <c r="T538" s="221"/>
      <c r="U538" s="221"/>
      <c r="V538" s="221"/>
      <c r="W538" s="221"/>
      <c r="X538" s="221"/>
      <c r="Y538" s="87"/>
    </row>
    <row r="539" spans="1:25" ht="14.25" customHeight="1">
      <c r="A539" s="221"/>
      <c r="B539" s="87"/>
      <c r="C539" s="87"/>
      <c r="F539" s="221"/>
      <c r="J539" s="67"/>
      <c r="K539" s="67"/>
      <c r="L539" s="67"/>
      <c r="O539" s="221"/>
      <c r="Q539" s="221"/>
      <c r="R539" s="221"/>
      <c r="S539" s="221"/>
      <c r="T539" s="221"/>
      <c r="U539" s="221"/>
      <c r="V539" s="221"/>
      <c r="W539" s="221"/>
      <c r="X539" s="221"/>
      <c r="Y539" s="87"/>
    </row>
    <row r="540" spans="1:25" ht="14.25" customHeight="1">
      <c r="A540" s="221"/>
      <c r="B540" s="87"/>
      <c r="C540" s="87"/>
      <c r="F540" s="221"/>
      <c r="J540" s="67"/>
      <c r="K540" s="67"/>
      <c r="L540" s="67"/>
      <c r="O540" s="221"/>
      <c r="Q540" s="221"/>
      <c r="R540" s="221"/>
      <c r="S540" s="221"/>
      <c r="T540" s="221"/>
      <c r="U540" s="221"/>
      <c r="V540" s="221"/>
      <c r="W540" s="221"/>
      <c r="X540" s="221"/>
      <c r="Y540" s="87"/>
    </row>
    <row r="541" spans="1:25" ht="14.25" customHeight="1">
      <c r="A541" s="221"/>
      <c r="B541" s="87"/>
      <c r="C541" s="87"/>
      <c r="F541" s="221"/>
      <c r="J541" s="67"/>
      <c r="K541" s="67"/>
      <c r="L541" s="67"/>
      <c r="O541" s="221"/>
      <c r="Q541" s="221"/>
      <c r="R541" s="221"/>
      <c r="S541" s="221"/>
      <c r="T541" s="221"/>
      <c r="U541" s="221"/>
      <c r="V541" s="221"/>
      <c r="W541" s="221"/>
      <c r="X541" s="221"/>
      <c r="Y541" s="87"/>
    </row>
    <row r="542" spans="1:25" ht="14.25" customHeight="1">
      <c r="A542" s="221"/>
      <c r="B542" s="87"/>
      <c r="C542" s="87"/>
      <c r="F542" s="221"/>
      <c r="J542" s="67"/>
      <c r="K542" s="67"/>
      <c r="L542" s="67"/>
      <c r="O542" s="221"/>
      <c r="Q542" s="221"/>
      <c r="R542" s="221"/>
      <c r="S542" s="221"/>
      <c r="T542" s="221"/>
      <c r="U542" s="221"/>
      <c r="V542" s="221"/>
      <c r="W542" s="221"/>
      <c r="X542" s="221"/>
      <c r="Y542" s="87"/>
    </row>
    <row r="543" spans="1:25" ht="14.25" customHeight="1">
      <c r="A543" s="221"/>
      <c r="B543" s="87"/>
      <c r="C543" s="87"/>
      <c r="F543" s="221"/>
      <c r="J543" s="67"/>
      <c r="K543" s="67"/>
      <c r="L543" s="67"/>
      <c r="O543" s="221"/>
      <c r="Q543" s="221"/>
      <c r="R543" s="221"/>
      <c r="S543" s="221"/>
      <c r="T543" s="221"/>
      <c r="U543" s="221"/>
      <c r="V543" s="221"/>
      <c r="W543" s="221"/>
      <c r="X543" s="221"/>
      <c r="Y543" s="87"/>
    </row>
    <row r="544" spans="1:25" ht="14.25" customHeight="1">
      <c r="A544" s="221"/>
      <c r="B544" s="87"/>
      <c r="C544" s="87"/>
      <c r="F544" s="221"/>
      <c r="J544" s="67"/>
      <c r="K544" s="67"/>
      <c r="L544" s="67"/>
      <c r="O544" s="221"/>
      <c r="Q544" s="221"/>
      <c r="R544" s="221"/>
      <c r="S544" s="221"/>
      <c r="T544" s="221"/>
      <c r="U544" s="221"/>
      <c r="V544" s="221"/>
      <c r="W544" s="221"/>
      <c r="X544" s="221"/>
      <c r="Y544" s="87"/>
    </row>
    <row r="545" spans="1:25" ht="14.25" customHeight="1">
      <c r="A545" s="221"/>
      <c r="B545" s="87"/>
      <c r="C545" s="87"/>
      <c r="F545" s="221"/>
      <c r="J545" s="67"/>
      <c r="K545" s="67"/>
      <c r="L545" s="67"/>
      <c r="O545" s="221"/>
      <c r="Q545" s="221"/>
      <c r="R545" s="221"/>
      <c r="S545" s="221"/>
      <c r="T545" s="221"/>
      <c r="U545" s="221"/>
      <c r="V545" s="221"/>
      <c r="W545" s="221"/>
      <c r="X545" s="221"/>
      <c r="Y545" s="87"/>
    </row>
    <row r="546" spans="1:25" ht="14.25" customHeight="1">
      <c r="A546" s="221"/>
      <c r="B546" s="87"/>
      <c r="C546" s="87"/>
      <c r="F546" s="221"/>
      <c r="J546" s="67"/>
      <c r="K546" s="67"/>
      <c r="L546" s="67"/>
      <c r="O546" s="221"/>
      <c r="Q546" s="221"/>
      <c r="R546" s="221"/>
      <c r="S546" s="221"/>
      <c r="T546" s="221"/>
      <c r="U546" s="221"/>
      <c r="V546" s="221"/>
      <c r="W546" s="221"/>
      <c r="X546" s="221"/>
      <c r="Y546" s="87"/>
    </row>
    <row r="547" spans="1:25" ht="14.25" customHeight="1">
      <c r="A547" s="221"/>
      <c r="B547" s="87"/>
      <c r="C547" s="87"/>
      <c r="F547" s="221"/>
      <c r="J547" s="67"/>
      <c r="K547" s="67"/>
      <c r="L547" s="67"/>
      <c r="O547" s="221"/>
      <c r="Q547" s="221"/>
      <c r="R547" s="221"/>
      <c r="S547" s="221"/>
      <c r="T547" s="221"/>
      <c r="U547" s="221"/>
      <c r="V547" s="221"/>
      <c r="W547" s="221"/>
      <c r="X547" s="221"/>
      <c r="Y547" s="87"/>
    </row>
    <row r="548" spans="1:25" ht="14.25" customHeight="1">
      <c r="A548" s="221"/>
      <c r="B548" s="87"/>
      <c r="C548" s="87"/>
      <c r="F548" s="221"/>
      <c r="J548" s="67"/>
      <c r="K548" s="67"/>
      <c r="L548" s="67"/>
      <c r="O548" s="221"/>
      <c r="Q548" s="221"/>
      <c r="R548" s="221"/>
      <c r="S548" s="221"/>
      <c r="T548" s="221"/>
      <c r="U548" s="221"/>
      <c r="V548" s="221"/>
      <c r="W548" s="221"/>
      <c r="X548" s="221"/>
      <c r="Y548" s="87"/>
    </row>
    <row r="549" spans="1:25" ht="14.25" customHeight="1">
      <c r="A549" s="221"/>
      <c r="B549" s="87"/>
      <c r="C549" s="87"/>
      <c r="F549" s="221"/>
      <c r="J549" s="67"/>
      <c r="K549" s="67"/>
      <c r="L549" s="67"/>
      <c r="O549" s="221"/>
      <c r="Q549" s="221"/>
      <c r="R549" s="221"/>
      <c r="S549" s="221"/>
      <c r="T549" s="221"/>
      <c r="U549" s="221"/>
      <c r="V549" s="221"/>
      <c r="W549" s="221"/>
      <c r="X549" s="221"/>
      <c r="Y549" s="87"/>
    </row>
    <row r="550" spans="1:25" ht="14.25" customHeight="1">
      <c r="A550" s="221"/>
      <c r="B550" s="87"/>
      <c r="C550" s="87"/>
      <c r="F550" s="221"/>
      <c r="J550" s="67"/>
      <c r="K550" s="67"/>
      <c r="L550" s="67"/>
      <c r="O550" s="221"/>
      <c r="Q550" s="221"/>
      <c r="R550" s="221"/>
      <c r="S550" s="221"/>
      <c r="T550" s="221"/>
      <c r="U550" s="221"/>
      <c r="V550" s="221"/>
      <c r="W550" s="221"/>
      <c r="X550" s="221"/>
      <c r="Y550" s="87"/>
    </row>
    <row r="551" spans="1:25" ht="14.25" customHeight="1">
      <c r="A551" s="221"/>
      <c r="B551" s="87"/>
      <c r="C551" s="87"/>
      <c r="F551" s="221"/>
      <c r="J551" s="67"/>
      <c r="K551" s="67"/>
      <c r="L551" s="67"/>
      <c r="O551" s="221"/>
      <c r="Q551" s="221"/>
      <c r="R551" s="221"/>
      <c r="S551" s="221"/>
      <c r="T551" s="221"/>
      <c r="U551" s="221"/>
      <c r="V551" s="221"/>
      <c r="W551" s="221"/>
      <c r="X551" s="221"/>
      <c r="Y551" s="87"/>
    </row>
    <row r="552" spans="1:25" ht="14.25" customHeight="1">
      <c r="A552" s="221"/>
      <c r="B552" s="87"/>
      <c r="C552" s="87"/>
      <c r="F552" s="221"/>
      <c r="J552" s="67"/>
      <c r="K552" s="67"/>
      <c r="L552" s="67"/>
      <c r="O552" s="221"/>
      <c r="Q552" s="221"/>
      <c r="R552" s="221"/>
      <c r="S552" s="221"/>
      <c r="T552" s="221"/>
      <c r="U552" s="221"/>
      <c r="V552" s="221"/>
      <c r="W552" s="221"/>
      <c r="X552" s="221"/>
      <c r="Y552" s="87"/>
    </row>
    <row r="553" spans="1:25" ht="14.25" customHeight="1">
      <c r="A553" s="221"/>
      <c r="B553" s="87"/>
      <c r="C553" s="87"/>
      <c r="F553" s="221"/>
      <c r="J553" s="67"/>
      <c r="K553" s="67"/>
      <c r="L553" s="67"/>
      <c r="O553" s="221"/>
      <c r="Q553" s="221"/>
      <c r="R553" s="221"/>
      <c r="S553" s="221"/>
      <c r="T553" s="221"/>
      <c r="U553" s="221"/>
      <c r="V553" s="221"/>
      <c r="W553" s="221"/>
      <c r="X553" s="221"/>
      <c r="Y553" s="87"/>
    </row>
    <row r="554" spans="1:25" ht="14.25" customHeight="1">
      <c r="A554" s="221"/>
      <c r="B554" s="87"/>
      <c r="C554" s="87"/>
      <c r="F554" s="221"/>
      <c r="J554" s="67"/>
      <c r="K554" s="67"/>
      <c r="L554" s="67"/>
      <c r="O554" s="221"/>
      <c r="Q554" s="221"/>
      <c r="R554" s="221"/>
      <c r="S554" s="221"/>
      <c r="T554" s="221"/>
      <c r="U554" s="221"/>
      <c r="V554" s="221"/>
      <c r="W554" s="221"/>
      <c r="X554" s="221"/>
      <c r="Y554" s="87"/>
    </row>
    <row r="555" spans="1:25" ht="14.25" customHeight="1">
      <c r="A555" s="221"/>
      <c r="B555" s="87"/>
      <c r="C555" s="87"/>
      <c r="F555" s="221"/>
      <c r="J555" s="67"/>
      <c r="K555" s="67"/>
      <c r="L555" s="67"/>
      <c r="O555" s="221"/>
      <c r="Q555" s="221"/>
      <c r="R555" s="221"/>
      <c r="S555" s="221"/>
      <c r="T555" s="221"/>
      <c r="U555" s="221"/>
      <c r="V555" s="221"/>
      <c r="W555" s="221"/>
      <c r="X555" s="221"/>
      <c r="Y555" s="87"/>
    </row>
    <row r="556" spans="1:25" ht="14.25" customHeight="1">
      <c r="A556" s="221"/>
      <c r="B556" s="87"/>
      <c r="C556" s="87"/>
      <c r="F556" s="221"/>
      <c r="J556" s="67"/>
      <c r="K556" s="67"/>
      <c r="L556" s="67"/>
      <c r="O556" s="221"/>
      <c r="Q556" s="221"/>
      <c r="R556" s="221"/>
      <c r="S556" s="221"/>
      <c r="T556" s="221"/>
      <c r="U556" s="221"/>
      <c r="V556" s="221"/>
      <c r="W556" s="221"/>
      <c r="X556" s="221"/>
      <c r="Y556" s="87"/>
    </row>
    <row r="557" spans="1:25" ht="14.25" customHeight="1">
      <c r="A557" s="221"/>
      <c r="B557" s="87"/>
      <c r="C557" s="87"/>
      <c r="F557" s="221"/>
      <c r="J557" s="67"/>
      <c r="K557" s="67"/>
      <c r="L557" s="67"/>
      <c r="O557" s="221"/>
      <c r="Q557" s="221"/>
      <c r="R557" s="221"/>
      <c r="S557" s="221"/>
      <c r="T557" s="221"/>
      <c r="U557" s="221"/>
      <c r="V557" s="221"/>
      <c r="W557" s="221"/>
      <c r="X557" s="221"/>
      <c r="Y557" s="87"/>
    </row>
    <row r="558" spans="1:25" ht="14.25" customHeight="1">
      <c r="A558" s="221"/>
      <c r="B558" s="87"/>
      <c r="C558" s="87"/>
      <c r="F558" s="221"/>
      <c r="J558" s="67"/>
      <c r="K558" s="67"/>
      <c r="L558" s="67"/>
      <c r="O558" s="221"/>
      <c r="Q558" s="221"/>
      <c r="R558" s="221"/>
      <c r="S558" s="221"/>
      <c r="T558" s="221"/>
      <c r="U558" s="221"/>
      <c r="V558" s="221"/>
      <c r="W558" s="221"/>
      <c r="X558" s="221"/>
      <c r="Y558" s="87"/>
    </row>
    <row r="559" spans="1:25" ht="14.25" customHeight="1">
      <c r="A559" s="221"/>
      <c r="B559" s="87"/>
      <c r="C559" s="87"/>
      <c r="F559" s="221"/>
      <c r="J559" s="67"/>
      <c r="K559" s="67"/>
      <c r="L559" s="67"/>
      <c r="O559" s="221"/>
      <c r="Q559" s="221"/>
      <c r="R559" s="221"/>
      <c r="S559" s="221"/>
      <c r="T559" s="221"/>
      <c r="U559" s="221"/>
      <c r="V559" s="221"/>
      <c r="W559" s="221"/>
      <c r="X559" s="221"/>
      <c r="Y559" s="87"/>
    </row>
    <row r="560" spans="1:25" ht="14.25" customHeight="1">
      <c r="A560" s="221"/>
      <c r="B560" s="87"/>
      <c r="C560" s="87"/>
      <c r="F560" s="221"/>
      <c r="J560" s="67"/>
      <c r="K560" s="67"/>
      <c r="L560" s="67"/>
      <c r="O560" s="221"/>
      <c r="Q560" s="221"/>
      <c r="R560" s="221"/>
      <c r="S560" s="221"/>
      <c r="T560" s="221"/>
      <c r="U560" s="221"/>
      <c r="V560" s="221"/>
      <c r="W560" s="221"/>
      <c r="X560" s="221"/>
      <c r="Y560" s="87"/>
    </row>
    <row r="561" spans="1:25" ht="14.25" customHeight="1">
      <c r="A561" s="221"/>
      <c r="B561" s="87"/>
      <c r="C561" s="87"/>
      <c r="F561" s="221"/>
      <c r="J561" s="67"/>
      <c r="K561" s="67"/>
      <c r="L561" s="67"/>
      <c r="O561" s="221"/>
      <c r="Q561" s="221"/>
      <c r="R561" s="221"/>
      <c r="S561" s="221"/>
      <c r="T561" s="221"/>
      <c r="U561" s="221"/>
      <c r="V561" s="221"/>
      <c r="W561" s="221"/>
      <c r="X561" s="221"/>
      <c r="Y561" s="87"/>
    </row>
    <row r="562" spans="1:25" ht="14.25" customHeight="1">
      <c r="A562" s="221"/>
      <c r="B562" s="87"/>
      <c r="C562" s="87"/>
      <c r="F562" s="221"/>
      <c r="J562" s="67"/>
      <c r="K562" s="67"/>
      <c r="L562" s="67"/>
      <c r="O562" s="221"/>
      <c r="Q562" s="221"/>
      <c r="R562" s="221"/>
      <c r="S562" s="221"/>
      <c r="T562" s="221"/>
      <c r="U562" s="221"/>
      <c r="V562" s="221"/>
      <c r="W562" s="221"/>
      <c r="X562" s="221"/>
      <c r="Y562" s="87"/>
    </row>
    <row r="563" spans="1:25" ht="14.25" customHeight="1">
      <c r="A563" s="221"/>
      <c r="B563" s="87"/>
      <c r="C563" s="87"/>
      <c r="F563" s="221"/>
      <c r="J563" s="67"/>
      <c r="K563" s="67"/>
      <c r="L563" s="67"/>
      <c r="O563" s="221"/>
      <c r="Q563" s="221"/>
      <c r="R563" s="221"/>
      <c r="S563" s="221"/>
      <c r="T563" s="221"/>
      <c r="U563" s="221"/>
      <c r="V563" s="221"/>
      <c r="W563" s="221"/>
      <c r="X563" s="221"/>
      <c r="Y563" s="87"/>
    </row>
    <row r="564" spans="1:25" ht="14.25" customHeight="1">
      <c r="A564" s="221"/>
      <c r="B564" s="87"/>
      <c r="C564" s="87"/>
      <c r="F564" s="221"/>
      <c r="J564" s="67"/>
      <c r="K564" s="67"/>
      <c r="L564" s="67"/>
      <c r="O564" s="221"/>
      <c r="Q564" s="221"/>
      <c r="R564" s="221"/>
      <c r="S564" s="221"/>
      <c r="T564" s="221"/>
      <c r="U564" s="221"/>
      <c r="V564" s="221"/>
      <c r="W564" s="221"/>
      <c r="X564" s="221"/>
      <c r="Y564" s="87"/>
    </row>
    <row r="565" spans="1:25" ht="14.25" customHeight="1">
      <c r="A565" s="221"/>
      <c r="B565" s="87"/>
      <c r="C565" s="87"/>
      <c r="F565" s="221"/>
      <c r="J565" s="67"/>
      <c r="K565" s="67"/>
      <c r="L565" s="67"/>
      <c r="O565" s="221"/>
      <c r="Q565" s="221"/>
      <c r="R565" s="221"/>
      <c r="S565" s="221"/>
      <c r="T565" s="221"/>
      <c r="U565" s="221"/>
      <c r="V565" s="221"/>
      <c r="W565" s="221"/>
      <c r="X565" s="221"/>
      <c r="Y565" s="87"/>
    </row>
    <row r="566" spans="1:25" ht="14.25" customHeight="1">
      <c r="A566" s="221"/>
      <c r="B566" s="87"/>
      <c r="C566" s="87"/>
      <c r="F566" s="221"/>
      <c r="J566" s="67"/>
      <c r="K566" s="67"/>
      <c r="L566" s="67"/>
      <c r="O566" s="221"/>
      <c r="Q566" s="221"/>
      <c r="R566" s="221"/>
      <c r="S566" s="221"/>
      <c r="T566" s="221"/>
      <c r="U566" s="221"/>
      <c r="V566" s="221"/>
      <c r="W566" s="221"/>
      <c r="X566" s="221"/>
      <c r="Y566" s="87"/>
    </row>
    <row r="567" spans="1:25" ht="14.25" customHeight="1">
      <c r="A567" s="221"/>
      <c r="B567" s="87"/>
      <c r="C567" s="87"/>
      <c r="F567" s="221"/>
      <c r="J567" s="67"/>
      <c r="K567" s="67"/>
      <c r="L567" s="67"/>
      <c r="O567" s="221"/>
      <c r="Q567" s="221"/>
      <c r="R567" s="221"/>
      <c r="S567" s="221"/>
      <c r="T567" s="221"/>
      <c r="U567" s="221"/>
      <c r="V567" s="221"/>
      <c r="W567" s="221"/>
      <c r="X567" s="221"/>
      <c r="Y567" s="87"/>
    </row>
    <row r="568" spans="1:25" ht="14.25" customHeight="1">
      <c r="A568" s="221"/>
      <c r="B568" s="87"/>
      <c r="C568" s="87"/>
      <c r="F568" s="221"/>
      <c r="J568" s="67"/>
      <c r="K568" s="67"/>
      <c r="L568" s="67"/>
      <c r="O568" s="221"/>
      <c r="Q568" s="221"/>
      <c r="R568" s="221"/>
      <c r="S568" s="221"/>
      <c r="T568" s="221"/>
      <c r="U568" s="221"/>
      <c r="V568" s="221"/>
      <c r="W568" s="221"/>
      <c r="X568" s="221"/>
      <c r="Y568" s="87"/>
    </row>
    <row r="569" spans="1:25" ht="14.25" customHeight="1">
      <c r="A569" s="221"/>
      <c r="B569" s="87"/>
      <c r="C569" s="87"/>
      <c r="F569" s="221"/>
      <c r="J569" s="67"/>
      <c r="K569" s="67"/>
      <c r="L569" s="67"/>
      <c r="O569" s="221"/>
      <c r="Q569" s="221"/>
      <c r="R569" s="221"/>
      <c r="S569" s="221"/>
      <c r="T569" s="221"/>
      <c r="U569" s="221"/>
      <c r="V569" s="221"/>
      <c r="W569" s="221"/>
      <c r="X569" s="221"/>
      <c r="Y569" s="87"/>
    </row>
    <row r="570" spans="1:25" ht="14.25" customHeight="1">
      <c r="A570" s="221"/>
      <c r="B570" s="87"/>
      <c r="C570" s="87"/>
      <c r="F570" s="221"/>
      <c r="J570" s="67"/>
      <c r="K570" s="67"/>
      <c r="L570" s="67"/>
      <c r="O570" s="221"/>
      <c r="Q570" s="221"/>
      <c r="R570" s="221"/>
      <c r="S570" s="221"/>
      <c r="T570" s="221"/>
      <c r="U570" s="221"/>
      <c r="V570" s="221"/>
      <c r="W570" s="221"/>
      <c r="X570" s="221"/>
      <c r="Y570" s="87"/>
    </row>
    <row r="571" spans="1:25" ht="14.25" customHeight="1">
      <c r="A571" s="221"/>
      <c r="B571" s="87"/>
      <c r="C571" s="87"/>
      <c r="F571" s="221"/>
      <c r="J571" s="67"/>
      <c r="K571" s="67"/>
      <c r="L571" s="67"/>
      <c r="O571" s="221"/>
      <c r="Q571" s="221"/>
      <c r="R571" s="221"/>
      <c r="S571" s="221"/>
      <c r="T571" s="221"/>
      <c r="U571" s="221"/>
      <c r="V571" s="221"/>
      <c r="W571" s="221"/>
      <c r="X571" s="221"/>
      <c r="Y571" s="87"/>
    </row>
    <row r="572" spans="1:25" ht="14.25" customHeight="1">
      <c r="A572" s="221"/>
      <c r="B572" s="87"/>
      <c r="C572" s="87"/>
      <c r="F572" s="221"/>
      <c r="J572" s="67"/>
      <c r="K572" s="67"/>
      <c r="L572" s="67"/>
      <c r="O572" s="221"/>
      <c r="Q572" s="221"/>
      <c r="R572" s="221"/>
      <c r="S572" s="221"/>
      <c r="T572" s="221"/>
      <c r="U572" s="221"/>
      <c r="V572" s="221"/>
      <c r="W572" s="221"/>
      <c r="X572" s="221"/>
      <c r="Y572" s="87"/>
    </row>
    <row r="573" spans="1:25" ht="14.25" customHeight="1">
      <c r="A573" s="221"/>
      <c r="B573" s="87"/>
      <c r="C573" s="87"/>
      <c r="F573" s="221"/>
      <c r="J573" s="67"/>
      <c r="K573" s="67"/>
      <c r="L573" s="67"/>
      <c r="O573" s="221"/>
      <c r="Q573" s="221"/>
      <c r="R573" s="221"/>
      <c r="S573" s="221"/>
      <c r="T573" s="221"/>
      <c r="U573" s="221"/>
      <c r="V573" s="221"/>
      <c r="W573" s="221"/>
      <c r="X573" s="221"/>
      <c r="Y573" s="87"/>
    </row>
    <row r="574" spans="1:25" ht="14.25" customHeight="1">
      <c r="A574" s="221"/>
      <c r="B574" s="87"/>
      <c r="C574" s="87"/>
      <c r="F574" s="221"/>
      <c r="J574" s="67"/>
      <c r="K574" s="67"/>
      <c r="L574" s="67"/>
      <c r="O574" s="221"/>
      <c r="Q574" s="221"/>
      <c r="R574" s="221"/>
      <c r="S574" s="221"/>
      <c r="T574" s="221"/>
      <c r="U574" s="221"/>
      <c r="V574" s="221"/>
      <c r="W574" s="221"/>
      <c r="X574" s="221"/>
      <c r="Y574" s="87"/>
    </row>
    <row r="575" spans="1:25" ht="14.25" customHeight="1">
      <c r="A575" s="221"/>
      <c r="B575" s="87"/>
      <c r="C575" s="87"/>
      <c r="F575" s="221"/>
      <c r="J575" s="67"/>
      <c r="K575" s="67"/>
      <c r="L575" s="67"/>
      <c r="O575" s="221"/>
      <c r="Q575" s="221"/>
      <c r="R575" s="221"/>
      <c r="S575" s="221"/>
      <c r="T575" s="221"/>
      <c r="U575" s="221"/>
      <c r="V575" s="221"/>
      <c r="W575" s="221"/>
      <c r="X575" s="221"/>
      <c r="Y575" s="87"/>
    </row>
    <row r="576" spans="1:25" ht="14.25" customHeight="1">
      <c r="A576" s="221"/>
      <c r="B576" s="87"/>
      <c r="C576" s="87"/>
      <c r="F576" s="221"/>
      <c r="J576" s="67"/>
      <c r="K576" s="67"/>
      <c r="L576" s="67"/>
      <c r="O576" s="221"/>
      <c r="Q576" s="221"/>
      <c r="R576" s="221"/>
      <c r="S576" s="221"/>
      <c r="T576" s="221"/>
      <c r="U576" s="221"/>
      <c r="V576" s="221"/>
      <c r="W576" s="221"/>
      <c r="X576" s="221"/>
      <c r="Y576" s="87"/>
    </row>
    <row r="577" spans="1:25" ht="14.25" customHeight="1">
      <c r="A577" s="221"/>
      <c r="B577" s="87"/>
      <c r="C577" s="87"/>
      <c r="F577" s="221"/>
      <c r="J577" s="67"/>
      <c r="K577" s="67"/>
      <c r="L577" s="67"/>
      <c r="O577" s="221"/>
      <c r="Q577" s="221"/>
      <c r="R577" s="221"/>
      <c r="S577" s="221"/>
      <c r="T577" s="221"/>
      <c r="U577" s="221"/>
      <c r="V577" s="221"/>
      <c r="W577" s="221"/>
      <c r="X577" s="221"/>
      <c r="Y577" s="87"/>
    </row>
    <row r="578" spans="1:25" ht="14.25" customHeight="1">
      <c r="A578" s="221"/>
      <c r="B578" s="87"/>
      <c r="C578" s="87"/>
      <c r="F578" s="221"/>
      <c r="J578" s="67"/>
      <c r="K578" s="67"/>
      <c r="L578" s="67"/>
      <c r="O578" s="221"/>
      <c r="Q578" s="221"/>
      <c r="R578" s="221"/>
      <c r="S578" s="221"/>
      <c r="T578" s="221"/>
      <c r="U578" s="221"/>
      <c r="V578" s="221"/>
      <c r="W578" s="221"/>
      <c r="X578" s="221"/>
      <c r="Y578" s="87"/>
    </row>
    <row r="579" spans="1:25" ht="14.25" customHeight="1">
      <c r="A579" s="221"/>
      <c r="B579" s="87"/>
      <c r="C579" s="87"/>
      <c r="F579" s="221"/>
      <c r="J579" s="67"/>
      <c r="K579" s="67"/>
      <c r="L579" s="67"/>
      <c r="O579" s="221"/>
      <c r="Q579" s="221"/>
      <c r="R579" s="221"/>
      <c r="S579" s="221"/>
      <c r="T579" s="221"/>
      <c r="U579" s="221"/>
      <c r="V579" s="221"/>
      <c r="W579" s="221"/>
      <c r="X579" s="221"/>
      <c r="Y579" s="87"/>
    </row>
    <row r="580" spans="1:25" ht="14.25" customHeight="1">
      <c r="A580" s="221"/>
      <c r="B580" s="87"/>
      <c r="C580" s="87"/>
      <c r="F580" s="221"/>
      <c r="J580" s="67"/>
      <c r="K580" s="67"/>
      <c r="L580" s="67"/>
      <c r="O580" s="221"/>
      <c r="Q580" s="221"/>
      <c r="R580" s="221"/>
      <c r="S580" s="221"/>
      <c r="T580" s="221"/>
      <c r="U580" s="221"/>
      <c r="V580" s="221"/>
      <c r="W580" s="221"/>
      <c r="X580" s="221"/>
      <c r="Y580" s="87"/>
    </row>
    <row r="581" spans="1:25" ht="14.25" customHeight="1">
      <c r="A581" s="221"/>
      <c r="B581" s="87"/>
      <c r="C581" s="87"/>
      <c r="F581" s="221"/>
      <c r="J581" s="67"/>
      <c r="K581" s="67"/>
      <c r="L581" s="67"/>
      <c r="O581" s="221"/>
      <c r="Q581" s="221"/>
      <c r="R581" s="221"/>
      <c r="S581" s="221"/>
      <c r="T581" s="221"/>
      <c r="U581" s="221"/>
      <c r="V581" s="221"/>
      <c r="W581" s="221"/>
      <c r="X581" s="221"/>
      <c r="Y581" s="87"/>
    </row>
    <row r="582" spans="1:25" ht="14.25" customHeight="1">
      <c r="A582" s="221"/>
      <c r="B582" s="87"/>
      <c r="C582" s="87"/>
      <c r="F582" s="221"/>
      <c r="J582" s="67"/>
      <c r="K582" s="67"/>
      <c r="L582" s="67"/>
      <c r="O582" s="221"/>
      <c r="Q582" s="221"/>
      <c r="R582" s="221"/>
      <c r="S582" s="221"/>
      <c r="T582" s="221"/>
      <c r="U582" s="221"/>
      <c r="V582" s="221"/>
      <c r="W582" s="221"/>
      <c r="X582" s="221"/>
      <c r="Y582" s="87"/>
    </row>
    <row r="583" spans="1:25" ht="14.25" customHeight="1">
      <c r="A583" s="221"/>
      <c r="B583" s="87"/>
      <c r="C583" s="87"/>
      <c r="F583" s="221"/>
      <c r="J583" s="67"/>
      <c r="K583" s="67"/>
      <c r="L583" s="67"/>
      <c r="O583" s="221"/>
      <c r="Q583" s="221"/>
      <c r="R583" s="221"/>
      <c r="S583" s="221"/>
      <c r="T583" s="221"/>
      <c r="U583" s="221"/>
      <c r="V583" s="221"/>
      <c r="W583" s="221"/>
      <c r="X583" s="221"/>
      <c r="Y583" s="87"/>
    </row>
    <row r="584" spans="1:25" ht="14.25" customHeight="1">
      <c r="A584" s="221"/>
      <c r="B584" s="87"/>
      <c r="C584" s="87"/>
      <c r="F584" s="221"/>
      <c r="J584" s="67"/>
      <c r="K584" s="67"/>
      <c r="L584" s="67"/>
      <c r="O584" s="221"/>
      <c r="Q584" s="221"/>
      <c r="R584" s="221"/>
      <c r="S584" s="221"/>
      <c r="T584" s="221"/>
      <c r="U584" s="221"/>
      <c r="V584" s="221"/>
      <c r="W584" s="221"/>
      <c r="X584" s="221"/>
      <c r="Y584" s="87"/>
    </row>
    <row r="585" spans="1:25" ht="14.25" customHeight="1">
      <c r="A585" s="221"/>
      <c r="B585" s="87"/>
      <c r="C585" s="87"/>
      <c r="F585" s="221"/>
      <c r="J585" s="67"/>
      <c r="K585" s="67"/>
      <c r="L585" s="67"/>
      <c r="O585" s="221"/>
      <c r="Q585" s="221"/>
      <c r="R585" s="221"/>
      <c r="S585" s="221"/>
      <c r="T585" s="221"/>
      <c r="U585" s="221"/>
      <c r="V585" s="221"/>
      <c r="W585" s="221"/>
      <c r="X585" s="221"/>
      <c r="Y585" s="87"/>
    </row>
    <row r="586" spans="1:25" ht="14.25" customHeight="1">
      <c r="A586" s="221"/>
      <c r="B586" s="87"/>
      <c r="C586" s="87"/>
      <c r="F586" s="221"/>
      <c r="J586" s="67"/>
      <c r="K586" s="67"/>
      <c r="L586" s="67"/>
      <c r="O586" s="221"/>
      <c r="Q586" s="221"/>
      <c r="R586" s="221"/>
      <c r="S586" s="221"/>
      <c r="T586" s="221"/>
      <c r="U586" s="221"/>
      <c r="V586" s="221"/>
      <c r="W586" s="221"/>
      <c r="X586" s="221"/>
      <c r="Y586" s="87"/>
    </row>
    <row r="587" spans="1:25" ht="14.25" customHeight="1">
      <c r="A587" s="221"/>
      <c r="B587" s="87"/>
      <c r="C587" s="87"/>
      <c r="F587" s="221"/>
      <c r="J587" s="67"/>
      <c r="K587" s="67"/>
      <c r="L587" s="67"/>
      <c r="O587" s="221"/>
      <c r="Q587" s="221"/>
      <c r="R587" s="221"/>
      <c r="S587" s="221"/>
      <c r="T587" s="221"/>
      <c r="U587" s="221"/>
      <c r="V587" s="221"/>
      <c r="W587" s="221"/>
      <c r="X587" s="221"/>
      <c r="Y587" s="87"/>
    </row>
    <row r="588" spans="1:25" ht="14.25" customHeight="1">
      <c r="A588" s="221"/>
      <c r="B588" s="87"/>
      <c r="C588" s="87"/>
      <c r="F588" s="221"/>
      <c r="J588" s="67"/>
      <c r="K588" s="67"/>
      <c r="L588" s="67"/>
      <c r="O588" s="221"/>
      <c r="Q588" s="221"/>
      <c r="R588" s="221"/>
      <c r="S588" s="221"/>
      <c r="T588" s="221"/>
      <c r="U588" s="221"/>
      <c r="V588" s="221"/>
      <c r="W588" s="221"/>
      <c r="X588" s="221"/>
      <c r="Y588" s="87"/>
    </row>
    <row r="589" spans="1:25" ht="14.25" customHeight="1">
      <c r="A589" s="221"/>
      <c r="B589" s="87"/>
      <c r="C589" s="87"/>
      <c r="F589" s="221"/>
      <c r="J589" s="67"/>
      <c r="K589" s="67"/>
      <c r="L589" s="67"/>
      <c r="O589" s="221"/>
      <c r="Q589" s="221"/>
      <c r="R589" s="221"/>
      <c r="S589" s="221"/>
      <c r="T589" s="221"/>
      <c r="U589" s="221"/>
      <c r="V589" s="221"/>
      <c r="W589" s="221"/>
      <c r="X589" s="221"/>
      <c r="Y589" s="87"/>
    </row>
    <row r="590" spans="1:25" ht="14.25" customHeight="1">
      <c r="A590" s="221"/>
      <c r="B590" s="87"/>
      <c r="C590" s="87"/>
      <c r="F590" s="221"/>
      <c r="J590" s="67"/>
      <c r="K590" s="67"/>
      <c r="L590" s="67"/>
      <c r="O590" s="221"/>
      <c r="Q590" s="221"/>
      <c r="R590" s="221"/>
      <c r="S590" s="221"/>
      <c r="T590" s="221"/>
      <c r="U590" s="221"/>
      <c r="V590" s="221"/>
      <c r="W590" s="221"/>
      <c r="X590" s="221"/>
      <c r="Y590" s="87"/>
    </row>
    <row r="591" spans="1:25" ht="14.25" customHeight="1">
      <c r="A591" s="221"/>
      <c r="B591" s="87"/>
      <c r="C591" s="87"/>
      <c r="F591" s="221"/>
      <c r="J591" s="67"/>
      <c r="K591" s="67"/>
      <c r="L591" s="67"/>
      <c r="O591" s="221"/>
      <c r="Q591" s="221"/>
      <c r="R591" s="221"/>
      <c r="S591" s="221"/>
      <c r="T591" s="221"/>
      <c r="U591" s="221"/>
      <c r="V591" s="221"/>
      <c r="W591" s="221"/>
      <c r="X591" s="221"/>
      <c r="Y591" s="87"/>
    </row>
    <row r="592" spans="1:25" ht="14.25" customHeight="1">
      <c r="A592" s="221"/>
      <c r="B592" s="87"/>
      <c r="C592" s="87"/>
      <c r="F592" s="221"/>
      <c r="J592" s="67"/>
      <c r="K592" s="67"/>
      <c r="L592" s="67"/>
      <c r="O592" s="221"/>
      <c r="Q592" s="221"/>
      <c r="R592" s="221"/>
      <c r="S592" s="221"/>
      <c r="T592" s="221"/>
      <c r="U592" s="221"/>
      <c r="V592" s="221"/>
      <c r="W592" s="221"/>
      <c r="X592" s="221"/>
      <c r="Y592" s="87"/>
    </row>
    <row r="593" spans="1:25" ht="14.25" customHeight="1">
      <c r="A593" s="221"/>
      <c r="B593" s="87"/>
      <c r="C593" s="87"/>
      <c r="F593" s="221"/>
      <c r="J593" s="67"/>
      <c r="K593" s="67"/>
      <c r="L593" s="67"/>
      <c r="O593" s="221"/>
      <c r="Q593" s="221"/>
      <c r="R593" s="221"/>
      <c r="S593" s="221"/>
      <c r="T593" s="221"/>
      <c r="U593" s="221"/>
      <c r="V593" s="221"/>
      <c r="W593" s="221"/>
      <c r="X593" s="221"/>
      <c r="Y593" s="87"/>
    </row>
    <row r="594" spans="1:25" ht="14.25" customHeight="1">
      <c r="A594" s="221"/>
      <c r="B594" s="87"/>
      <c r="C594" s="87"/>
      <c r="F594" s="221"/>
      <c r="J594" s="67"/>
      <c r="K594" s="67"/>
      <c r="L594" s="67"/>
      <c r="O594" s="221"/>
      <c r="Q594" s="221"/>
      <c r="R594" s="221"/>
      <c r="S594" s="221"/>
      <c r="T594" s="221"/>
      <c r="U594" s="221"/>
      <c r="V594" s="221"/>
      <c r="W594" s="221"/>
      <c r="X594" s="221"/>
      <c r="Y594" s="87"/>
    </row>
    <row r="595" spans="1:25" ht="14.25" customHeight="1">
      <c r="A595" s="221"/>
      <c r="B595" s="87"/>
      <c r="C595" s="87"/>
      <c r="F595" s="221"/>
      <c r="J595" s="67"/>
      <c r="K595" s="67"/>
      <c r="L595" s="67"/>
      <c r="O595" s="221"/>
      <c r="Q595" s="221"/>
      <c r="R595" s="221"/>
      <c r="S595" s="221"/>
      <c r="T595" s="221"/>
      <c r="U595" s="221"/>
      <c r="V595" s="221"/>
      <c r="W595" s="221"/>
      <c r="X595" s="221"/>
      <c r="Y595" s="87"/>
    </row>
    <row r="596" spans="1:25" ht="14.25" customHeight="1">
      <c r="A596" s="221"/>
      <c r="B596" s="87"/>
      <c r="C596" s="87"/>
      <c r="F596" s="221"/>
      <c r="J596" s="67"/>
      <c r="K596" s="67"/>
      <c r="L596" s="67"/>
      <c r="O596" s="221"/>
      <c r="Q596" s="221"/>
      <c r="R596" s="221"/>
      <c r="S596" s="221"/>
      <c r="T596" s="221"/>
      <c r="U596" s="221"/>
      <c r="V596" s="221"/>
      <c r="W596" s="221"/>
      <c r="X596" s="221"/>
      <c r="Y596" s="87"/>
    </row>
    <row r="597" spans="1:25" ht="14.25" customHeight="1">
      <c r="A597" s="221"/>
      <c r="B597" s="87"/>
      <c r="C597" s="87"/>
      <c r="F597" s="221"/>
      <c r="J597" s="67"/>
      <c r="K597" s="67"/>
      <c r="L597" s="67"/>
      <c r="O597" s="221"/>
      <c r="Q597" s="221"/>
      <c r="R597" s="221"/>
      <c r="S597" s="221"/>
      <c r="T597" s="221"/>
      <c r="U597" s="221"/>
      <c r="V597" s="221"/>
      <c r="W597" s="221"/>
      <c r="X597" s="221"/>
      <c r="Y597" s="87"/>
    </row>
    <row r="598" spans="1:25" ht="14.25" customHeight="1">
      <c r="A598" s="221"/>
      <c r="B598" s="87"/>
      <c r="C598" s="87"/>
      <c r="F598" s="221"/>
      <c r="J598" s="67"/>
      <c r="K598" s="67"/>
      <c r="L598" s="67"/>
      <c r="O598" s="221"/>
      <c r="Q598" s="221"/>
      <c r="R598" s="221"/>
      <c r="S598" s="221"/>
      <c r="T598" s="221"/>
      <c r="U598" s="221"/>
      <c r="V598" s="221"/>
      <c r="W598" s="221"/>
      <c r="X598" s="221"/>
      <c r="Y598" s="87"/>
    </row>
    <row r="599" spans="1:25" ht="14.25" customHeight="1">
      <c r="A599" s="221"/>
      <c r="B599" s="87"/>
      <c r="C599" s="87"/>
      <c r="F599" s="221"/>
      <c r="J599" s="67"/>
      <c r="K599" s="67"/>
      <c r="L599" s="67"/>
      <c r="O599" s="221"/>
      <c r="Q599" s="221"/>
      <c r="R599" s="221"/>
      <c r="S599" s="221"/>
      <c r="T599" s="221"/>
      <c r="U599" s="221"/>
      <c r="V599" s="221"/>
      <c r="W599" s="221"/>
      <c r="X599" s="221"/>
      <c r="Y599" s="87"/>
    </row>
    <row r="600" spans="1:25" ht="14.25" customHeight="1">
      <c r="A600" s="221"/>
      <c r="B600" s="87"/>
      <c r="C600" s="87"/>
      <c r="F600" s="221"/>
      <c r="J600" s="67"/>
      <c r="K600" s="67"/>
      <c r="L600" s="67"/>
      <c r="O600" s="221"/>
      <c r="Q600" s="221"/>
      <c r="R600" s="221"/>
      <c r="S600" s="221"/>
      <c r="T600" s="221"/>
      <c r="U600" s="221"/>
      <c r="V600" s="221"/>
      <c r="W600" s="221"/>
      <c r="X600" s="221"/>
      <c r="Y600" s="87"/>
    </row>
    <row r="601" spans="1:25" ht="14.25" customHeight="1">
      <c r="A601" s="221"/>
      <c r="B601" s="87"/>
      <c r="C601" s="87"/>
      <c r="F601" s="221"/>
      <c r="J601" s="67"/>
      <c r="K601" s="67"/>
      <c r="L601" s="67"/>
      <c r="O601" s="221"/>
      <c r="Q601" s="221"/>
      <c r="R601" s="221"/>
      <c r="S601" s="221"/>
      <c r="T601" s="221"/>
      <c r="U601" s="221"/>
      <c r="V601" s="221"/>
      <c r="W601" s="221"/>
      <c r="X601" s="221"/>
      <c r="Y601" s="87"/>
    </row>
    <row r="602" spans="1:25" ht="14.25" customHeight="1">
      <c r="A602" s="221"/>
      <c r="B602" s="87"/>
      <c r="C602" s="87"/>
      <c r="F602" s="221"/>
      <c r="J602" s="67"/>
      <c r="K602" s="67"/>
      <c r="L602" s="67"/>
      <c r="O602" s="221"/>
      <c r="Q602" s="221"/>
      <c r="R602" s="221"/>
      <c r="S602" s="221"/>
      <c r="T602" s="221"/>
      <c r="U602" s="221"/>
      <c r="V602" s="221"/>
      <c r="W602" s="221"/>
      <c r="X602" s="221"/>
      <c r="Y602" s="87"/>
    </row>
    <row r="603" spans="1:25" ht="14.25" customHeight="1">
      <c r="A603" s="221"/>
      <c r="B603" s="87"/>
      <c r="C603" s="87"/>
      <c r="F603" s="221"/>
      <c r="J603" s="67"/>
      <c r="K603" s="67"/>
      <c r="L603" s="67"/>
      <c r="O603" s="221"/>
      <c r="Q603" s="221"/>
      <c r="R603" s="221"/>
      <c r="S603" s="221"/>
      <c r="T603" s="221"/>
      <c r="U603" s="221"/>
      <c r="V603" s="221"/>
      <c r="W603" s="221"/>
      <c r="X603" s="221"/>
      <c r="Y603" s="87"/>
    </row>
    <row r="604" spans="1:25" ht="14.25" customHeight="1">
      <c r="A604" s="221"/>
      <c r="B604" s="87"/>
      <c r="C604" s="87"/>
      <c r="F604" s="221"/>
      <c r="J604" s="67"/>
      <c r="K604" s="67"/>
      <c r="L604" s="67"/>
      <c r="O604" s="221"/>
      <c r="Q604" s="221"/>
      <c r="R604" s="221"/>
      <c r="S604" s="221"/>
      <c r="T604" s="221"/>
      <c r="U604" s="221"/>
      <c r="V604" s="221"/>
      <c r="W604" s="221"/>
      <c r="X604" s="221"/>
      <c r="Y604" s="87"/>
    </row>
    <row r="605" spans="1:25" ht="14.25" customHeight="1">
      <c r="A605" s="221"/>
      <c r="B605" s="87"/>
      <c r="C605" s="87"/>
      <c r="F605" s="221"/>
      <c r="J605" s="67"/>
      <c r="K605" s="67"/>
      <c r="L605" s="67"/>
      <c r="O605" s="221"/>
      <c r="Q605" s="221"/>
      <c r="R605" s="221"/>
      <c r="S605" s="221"/>
      <c r="T605" s="221"/>
      <c r="U605" s="221"/>
      <c r="V605" s="221"/>
      <c r="W605" s="221"/>
      <c r="X605" s="221"/>
      <c r="Y605" s="87"/>
    </row>
    <row r="606" spans="1:25" ht="14.25" customHeight="1">
      <c r="A606" s="221"/>
      <c r="B606" s="87"/>
      <c r="C606" s="87"/>
      <c r="F606" s="221"/>
      <c r="J606" s="67"/>
      <c r="K606" s="67"/>
      <c r="L606" s="67"/>
      <c r="O606" s="221"/>
      <c r="Q606" s="221"/>
      <c r="R606" s="221"/>
      <c r="S606" s="221"/>
      <c r="T606" s="221"/>
      <c r="U606" s="221"/>
      <c r="V606" s="221"/>
      <c r="W606" s="221"/>
      <c r="X606" s="221"/>
      <c r="Y606" s="87"/>
    </row>
    <row r="607" spans="1:25" ht="14.25" customHeight="1">
      <c r="A607" s="221"/>
      <c r="B607" s="87"/>
      <c r="C607" s="87"/>
      <c r="F607" s="221"/>
      <c r="J607" s="67"/>
      <c r="K607" s="67"/>
      <c r="L607" s="67"/>
      <c r="O607" s="221"/>
      <c r="Q607" s="221"/>
      <c r="R607" s="221"/>
      <c r="S607" s="221"/>
      <c r="T607" s="221"/>
      <c r="U607" s="221"/>
      <c r="V607" s="221"/>
      <c r="W607" s="221"/>
      <c r="X607" s="221"/>
      <c r="Y607" s="87"/>
    </row>
    <row r="608" spans="1:25" ht="14.25" customHeight="1">
      <c r="A608" s="221"/>
      <c r="B608" s="87"/>
      <c r="C608" s="87"/>
      <c r="F608" s="221"/>
      <c r="J608" s="67"/>
      <c r="K608" s="67"/>
      <c r="L608" s="67"/>
      <c r="O608" s="221"/>
      <c r="Q608" s="221"/>
      <c r="R608" s="221"/>
      <c r="S608" s="221"/>
      <c r="T608" s="221"/>
      <c r="U608" s="221"/>
      <c r="V608" s="221"/>
      <c r="W608" s="221"/>
      <c r="X608" s="221"/>
      <c r="Y608" s="87"/>
    </row>
    <row r="609" spans="1:25" ht="14.25" customHeight="1">
      <c r="A609" s="221"/>
      <c r="B609" s="87"/>
      <c r="C609" s="87"/>
      <c r="F609" s="221"/>
      <c r="J609" s="67"/>
      <c r="K609" s="67"/>
      <c r="L609" s="67"/>
      <c r="O609" s="221"/>
      <c r="Q609" s="221"/>
      <c r="R609" s="221"/>
      <c r="S609" s="221"/>
      <c r="T609" s="221"/>
      <c r="U609" s="221"/>
      <c r="V609" s="221"/>
      <c r="W609" s="221"/>
      <c r="X609" s="221"/>
      <c r="Y609" s="87"/>
    </row>
    <row r="610" spans="1:25" ht="14.25" customHeight="1">
      <c r="A610" s="221"/>
      <c r="B610" s="87"/>
      <c r="C610" s="87"/>
      <c r="F610" s="221"/>
      <c r="J610" s="67"/>
      <c r="K610" s="67"/>
      <c r="L610" s="67"/>
      <c r="O610" s="221"/>
      <c r="Q610" s="221"/>
      <c r="R610" s="221"/>
      <c r="S610" s="221"/>
      <c r="T610" s="221"/>
      <c r="U610" s="221"/>
      <c r="V610" s="221"/>
      <c r="W610" s="221"/>
      <c r="X610" s="221"/>
      <c r="Y610" s="87"/>
    </row>
    <row r="611" spans="1:25" ht="14.25" customHeight="1">
      <c r="A611" s="221"/>
      <c r="B611" s="87"/>
      <c r="C611" s="87"/>
      <c r="F611" s="221"/>
      <c r="J611" s="67"/>
      <c r="K611" s="67"/>
      <c r="L611" s="67"/>
      <c r="O611" s="221"/>
      <c r="Q611" s="221"/>
      <c r="R611" s="221"/>
      <c r="S611" s="221"/>
      <c r="T611" s="221"/>
      <c r="U611" s="221"/>
      <c r="V611" s="221"/>
      <c r="W611" s="221"/>
      <c r="X611" s="221"/>
      <c r="Y611" s="87"/>
    </row>
    <row r="612" spans="1:25" ht="14.25" customHeight="1">
      <c r="A612" s="221"/>
      <c r="B612" s="87"/>
      <c r="C612" s="87"/>
      <c r="F612" s="221"/>
      <c r="J612" s="67"/>
      <c r="K612" s="67"/>
      <c r="L612" s="67"/>
      <c r="O612" s="221"/>
      <c r="Q612" s="221"/>
      <c r="R612" s="221"/>
      <c r="S612" s="221"/>
      <c r="T612" s="221"/>
      <c r="U612" s="221"/>
      <c r="V612" s="221"/>
      <c r="W612" s="221"/>
      <c r="X612" s="221"/>
      <c r="Y612" s="87"/>
    </row>
    <row r="613" spans="1:25" ht="14.25" customHeight="1">
      <c r="A613" s="221"/>
      <c r="B613" s="87"/>
      <c r="C613" s="87"/>
      <c r="F613" s="221"/>
      <c r="J613" s="67"/>
      <c r="K613" s="67"/>
      <c r="L613" s="67"/>
      <c r="O613" s="221"/>
      <c r="Q613" s="221"/>
      <c r="R613" s="221"/>
      <c r="S613" s="221"/>
      <c r="T613" s="221"/>
      <c r="U613" s="221"/>
      <c r="V613" s="221"/>
      <c r="W613" s="221"/>
      <c r="X613" s="221"/>
      <c r="Y613" s="87"/>
    </row>
    <row r="614" spans="1:25" ht="14.25" customHeight="1">
      <c r="A614" s="221"/>
      <c r="B614" s="87"/>
      <c r="C614" s="87"/>
      <c r="F614" s="221"/>
      <c r="J614" s="67"/>
      <c r="K614" s="67"/>
      <c r="L614" s="67"/>
      <c r="O614" s="221"/>
      <c r="Q614" s="221"/>
      <c r="R614" s="221"/>
      <c r="S614" s="221"/>
      <c r="T614" s="221"/>
      <c r="U614" s="221"/>
      <c r="V614" s="221"/>
      <c r="W614" s="221"/>
      <c r="X614" s="221"/>
      <c r="Y614" s="87"/>
    </row>
    <row r="615" spans="1:25" ht="14.25" customHeight="1">
      <c r="A615" s="221"/>
      <c r="B615" s="87"/>
      <c r="C615" s="87"/>
      <c r="F615" s="221"/>
      <c r="J615" s="67"/>
      <c r="K615" s="67"/>
      <c r="L615" s="67"/>
      <c r="O615" s="221"/>
      <c r="Q615" s="221"/>
      <c r="R615" s="221"/>
      <c r="S615" s="221"/>
      <c r="T615" s="221"/>
      <c r="U615" s="221"/>
      <c r="V615" s="221"/>
      <c r="W615" s="221"/>
      <c r="X615" s="221"/>
      <c r="Y615" s="87"/>
    </row>
    <row r="616" spans="1:25" ht="14.25" customHeight="1">
      <c r="A616" s="221"/>
      <c r="B616" s="87"/>
      <c r="C616" s="87"/>
      <c r="F616" s="221"/>
      <c r="J616" s="67"/>
      <c r="K616" s="67"/>
      <c r="L616" s="67"/>
      <c r="O616" s="221"/>
      <c r="Q616" s="221"/>
      <c r="R616" s="221"/>
      <c r="S616" s="221"/>
      <c r="T616" s="221"/>
      <c r="U616" s="221"/>
      <c r="V616" s="221"/>
      <c r="W616" s="221"/>
      <c r="X616" s="221"/>
      <c r="Y616" s="87"/>
    </row>
    <row r="617" spans="1:25" ht="14.25" customHeight="1">
      <c r="A617" s="221"/>
      <c r="B617" s="87"/>
      <c r="C617" s="87"/>
      <c r="F617" s="221"/>
      <c r="J617" s="67"/>
      <c r="K617" s="67"/>
      <c r="L617" s="67"/>
      <c r="O617" s="221"/>
      <c r="Q617" s="221"/>
      <c r="R617" s="221"/>
      <c r="S617" s="221"/>
      <c r="T617" s="221"/>
      <c r="U617" s="221"/>
      <c r="V617" s="221"/>
      <c r="W617" s="221"/>
      <c r="X617" s="221"/>
      <c r="Y617" s="87"/>
    </row>
    <row r="618" spans="1:25" ht="14.25" customHeight="1">
      <c r="A618" s="221"/>
      <c r="B618" s="87"/>
      <c r="C618" s="87"/>
      <c r="F618" s="221"/>
      <c r="J618" s="67"/>
      <c r="K618" s="67"/>
      <c r="L618" s="67"/>
      <c r="O618" s="221"/>
      <c r="Q618" s="221"/>
      <c r="R618" s="221"/>
      <c r="S618" s="221"/>
      <c r="T618" s="221"/>
      <c r="U618" s="221"/>
      <c r="V618" s="221"/>
      <c r="W618" s="221"/>
      <c r="X618" s="221"/>
      <c r="Y618" s="87"/>
    </row>
    <row r="619" spans="1:25" ht="14.25" customHeight="1">
      <c r="A619" s="221"/>
      <c r="B619" s="87"/>
      <c r="C619" s="87"/>
      <c r="F619" s="221"/>
      <c r="J619" s="67"/>
      <c r="K619" s="67"/>
      <c r="L619" s="67"/>
      <c r="O619" s="221"/>
      <c r="Q619" s="221"/>
      <c r="R619" s="221"/>
      <c r="S619" s="221"/>
      <c r="T619" s="221"/>
      <c r="U619" s="221"/>
      <c r="V619" s="221"/>
      <c r="W619" s="221"/>
      <c r="X619" s="221"/>
      <c r="Y619" s="87"/>
    </row>
    <row r="620" spans="1:25" ht="14.25" customHeight="1">
      <c r="A620" s="221"/>
      <c r="B620" s="87"/>
      <c r="C620" s="87"/>
      <c r="F620" s="221"/>
      <c r="J620" s="67"/>
      <c r="K620" s="67"/>
      <c r="L620" s="67"/>
      <c r="O620" s="221"/>
      <c r="Q620" s="221"/>
      <c r="R620" s="221"/>
      <c r="S620" s="221"/>
      <c r="T620" s="221"/>
      <c r="U620" s="221"/>
      <c r="V620" s="221"/>
      <c r="W620" s="221"/>
      <c r="X620" s="221"/>
      <c r="Y620" s="87"/>
    </row>
    <row r="621" spans="1:25" ht="14.25" customHeight="1">
      <c r="A621" s="221"/>
      <c r="B621" s="87"/>
      <c r="C621" s="87"/>
      <c r="F621" s="221"/>
      <c r="J621" s="67"/>
      <c r="K621" s="67"/>
      <c r="L621" s="67"/>
      <c r="O621" s="221"/>
      <c r="Q621" s="221"/>
      <c r="R621" s="221"/>
      <c r="S621" s="221"/>
      <c r="T621" s="221"/>
      <c r="U621" s="221"/>
      <c r="V621" s="221"/>
      <c r="W621" s="221"/>
      <c r="X621" s="221"/>
      <c r="Y621" s="87"/>
    </row>
    <row r="622" spans="1:25" ht="14.25" customHeight="1">
      <c r="A622" s="221"/>
      <c r="B622" s="87"/>
      <c r="C622" s="87"/>
      <c r="F622" s="221"/>
      <c r="J622" s="67"/>
      <c r="K622" s="67"/>
      <c r="L622" s="67"/>
      <c r="O622" s="221"/>
      <c r="Q622" s="221"/>
      <c r="R622" s="221"/>
      <c r="S622" s="221"/>
      <c r="T622" s="221"/>
      <c r="U622" s="221"/>
      <c r="V622" s="221"/>
      <c r="W622" s="221"/>
      <c r="X622" s="221"/>
      <c r="Y622" s="87"/>
    </row>
    <row r="623" spans="1:25" ht="14.25" customHeight="1">
      <c r="A623" s="221"/>
      <c r="B623" s="87"/>
      <c r="C623" s="87"/>
      <c r="F623" s="221"/>
      <c r="J623" s="67"/>
      <c r="K623" s="67"/>
      <c r="L623" s="67"/>
      <c r="O623" s="221"/>
      <c r="Q623" s="221"/>
      <c r="R623" s="221"/>
      <c r="S623" s="221"/>
      <c r="T623" s="221"/>
      <c r="U623" s="221"/>
      <c r="V623" s="221"/>
      <c r="W623" s="221"/>
      <c r="X623" s="221"/>
      <c r="Y623" s="87"/>
    </row>
    <row r="624" spans="1:25" ht="14.25" customHeight="1">
      <c r="A624" s="221"/>
      <c r="B624" s="87"/>
      <c r="C624" s="87"/>
      <c r="F624" s="221"/>
      <c r="J624" s="67"/>
      <c r="K624" s="67"/>
      <c r="L624" s="67"/>
      <c r="O624" s="221"/>
      <c r="Q624" s="221"/>
      <c r="R624" s="221"/>
      <c r="S624" s="221"/>
      <c r="T624" s="221"/>
      <c r="U624" s="221"/>
      <c r="V624" s="221"/>
      <c r="W624" s="221"/>
      <c r="X624" s="221"/>
      <c r="Y624" s="87"/>
    </row>
    <row r="625" spans="1:25" ht="14.25" customHeight="1">
      <c r="A625" s="221"/>
      <c r="B625" s="87"/>
      <c r="C625" s="87"/>
      <c r="F625" s="221"/>
      <c r="J625" s="67"/>
      <c r="K625" s="67"/>
      <c r="L625" s="67"/>
      <c r="O625" s="221"/>
      <c r="Q625" s="221"/>
      <c r="R625" s="221"/>
      <c r="S625" s="221"/>
      <c r="T625" s="221"/>
      <c r="U625" s="221"/>
      <c r="V625" s="221"/>
      <c r="W625" s="221"/>
      <c r="X625" s="221"/>
      <c r="Y625" s="87"/>
    </row>
    <row r="626" spans="1:25" ht="14.25" customHeight="1">
      <c r="A626" s="221"/>
      <c r="B626" s="87"/>
      <c r="C626" s="87"/>
      <c r="F626" s="221"/>
      <c r="J626" s="67"/>
      <c r="K626" s="67"/>
      <c r="L626" s="67"/>
      <c r="O626" s="221"/>
      <c r="Q626" s="221"/>
      <c r="R626" s="221"/>
      <c r="S626" s="221"/>
      <c r="T626" s="221"/>
      <c r="U626" s="221"/>
      <c r="V626" s="221"/>
      <c r="W626" s="221"/>
      <c r="X626" s="221"/>
      <c r="Y626" s="87"/>
    </row>
    <row r="627" spans="1:25" ht="14.25" customHeight="1">
      <c r="A627" s="221"/>
      <c r="B627" s="87"/>
      <c r="C627" s="87"/>
      <c r="F627" s="221"/>
      <c r="J627" s="67"/>
      <c r="K627" s="67"/>
      <c r="L627" s="67"/>
      <c r="O627" s="221"/>
      <c r="Q627" s="221"/>
      <c r="R627" s="221"/>
      <c r="S627" s="221"/>
      <c r="T627" s="221"/>
      <c r="U627" s="221"/>
      <c r="V627" s="221"/>
      <c r="W627" s="221"/>
      <c r="X627" s="221"/>
      <c r="Y627" s="87"/>
    </row>
    <row r="628" spans="1:25" ht="14.25" customHeight="1">
      <c r="A628" s="221"/>
      <c r="B628" s="87"/>
      <c r="C628" s="87"/>
      <c r="F628" s="221"/>
      <c r="J628" s="67"/>
      <c r="K628" s="67"/>
      <c r="L628" s="67"/>
      <c r="O628" s="221"/>
      <c r="Q628" s="221"/>
      <c r="R628" s="221"/>
      <c r="S628" s="221"/>
      <c r="T628" s="221"/>
      <c r="U628" s="221"/>
      <c r="V628" s="221"/>
      <c r="W628" s="221"/>
      <c r="X628" s="221"/>
      <c r="Y628" s="87"/>
    </row>
    <row r="629" spans="1:25" ht="14.25" customHeight="1">
      <c r="A629" s="221"/>
      <c r="B629" s="87"/>
      <c r="C629" s="87"/>
      <c r="F629" s="221"/>
      <c r="J629" s="67"/>
      <c r="K629" s="67"/>
      <c r="L629" s="67"/>
      <c r="O629" s="221"/>
      <c r="Q629" s="221"/>
      <c r="R629" s="221"/>
      <c r="S629" s="221"/>
      <c r="T629" s="221"/>
      <c r="U629" s="221"/>
      <c r="V629" s="221"/>
      <c r="W629" s="221"/>
      <c r="X629" s="221"/>
      <c r="Y629" s="87"/>
    </row>
    <row r="630" spans="1:25" ht="14.25" customHeight="1">
      <c r="A630" s="221"/>
      <c r="B630" s="87"/>
      <c r="C630" s="87"/>
      <c r="F630" s="221"/>
      <c r="J630" s="67"/>
      <c r="K630" s="67"/>
      <c r="L630" s="67"/>
      <c r="O630" s="221"/>
      <c r="Q630" s="221"/>
      <c r="R630" s="221"/>
      <c r="S630" s="221"/>
      <c r="T630" s="221"/>
      <c r="U630" s="221"/>
      <c r="V630" s="221"/>
      <c r="W630" s="221"/>
      <c r="X630" s="221"/>
      <c r="Y630" s="87"/>
    </row>
    <row r="631" spans="1:25" ht="14.25" customHeight="1">
      <c r="A631" s="221"/>
      <c r="B631" s="87"/>
      <c r="C631" s="87"/>
      <c r="F631" s="221"/>
      <c r="J631" s="67"/>
      <c r="K631" s="67"/>
      <c r="L631" s="67"/>
      <c r="O631" s="221"/>
      <c r="Q631" s="221"/>
      <c r="R631" s="221"/>
      <c r="S631" s="221"/>
      <c r="T631" s="221"/>
      <c r="U631" s="221"/>
      <c r="V631" s="221"/>
      <c r="W631" s="221"/>
      <c r="X631" s="221"/>
      <c r="Y631" s="87"/>
    </row>
    <row r="632" spans="1:25" ht="14.25" customHeight="1">
      <c r="A632" s="221"/>
      <c r="B632" s="87"/>
      <c r="C632" s="87"/>
      <c r="F632" s="221"/>
      <c r="J632" s="67"/>
      <c r="K632" s="67"/>
      <c r="L632" s="67"/>
      <c r="O632" s="221"/>
      <c r="Q632" s="221"/>
      <c r="R632" s="221"/>
      <c r="S632" s="221"/>
      <c r="T632" s="221"/>
      <c r="U632" s="221"/>
      <c r="V632" s="221"/>
      <c r="W632" s="221"/>
      <c r="X632" s="221"/>
      <c r="Y632" s="87"/>
    </row>
    <row r="633" spans="1:25" ht="14.25" customHeight="1">
      <c r="A633" s="221"/>
      <c r="B633" s="87"/>
      <c r="C633" s="87"/>
      <c r="F633" s="221"/>
      <c r="J633" s="67"/>
      <c r="K633" s="67"/>
      <c r="L633" s="67"/>
      <c r="O633" s="221"/>
      <c r="Q633" s="221"/>
      <c r="R633" s="221"/>
      <c r="S633" s="221"/>
      <c r="T633" s="221"/>
      <c r="U633" s="221"/>
      <c r="V633" s="221"/>
      <c r="W633" s="221"/>
      <c r="X633" s="221"/>
      <c r="Y633" s="87"/>
    </row>
    <row r="634" spans="1:25" ht="14.25" customHeight="1">
      <c r="A634" s="221"/>
      <c r="B634" s="87"/>
      <c r="C634" s="87"/>
      <c r="F634" s="221"/>
      <c r="J634" s="67"/>
      <c r="K634" s="67"/>
      <c r="L634" s="67"/>
      <c r="O634" s="221"/>
      <c r="Q634" s="221"/>
      <c r="R634" s="221"/>
      <c r="S634" s="221"/>
      <c r="T634" s="221"/>
      <c r="U634" s="221"/>
      <c r="V634" s="221"/>
      <c r="W634" s="221"/>
      <c r="X634" s="221"/>
      <c r="Y634" s="87"/>
    </row>
    <row r="635" spans="1:25" ht="14.25" customHeight="1">
      <c r="A635" s="221"/>
      <c r="B635" s="87"/>
      <c r="C635" s="87"/>
      <c r="F635" s="221"/>
      <c r="J635" s="67"/>
      <c r="K635" s="67"/>
      <c r="L635" s="67"/>
      <c r="O635" s="221"/>
      <c r="Q635" s="221"/>
      <c r="R635" s="221"/>
      <c r="S635" s="221"/>
      <c r="T635" s="221"/>
      <c r="U635" s="221"/>
      <c r="V635" s="221"/>
      <c r="W635" s="221"/>
      <c r="X635" s="221"/>
      <c r="Y635" s="87"/>
    </row>
    <row r="636" spans="1:25" ht="14.25" customHeight="1">
      <c r="A636" s="221"/>
      <c r="B636" s="87"/>
      <c r="C636" s="87"/>
      <c r="F636" s="221"/>
      <c r="J636" s="67"/>
      <c r="K636" s="67"/>
      <c r="L636" s="67"/>
      <c r="O636" s="221"/>
      <c r="Q636" s="221"/>
      <c r="R636" s="221"/>
      <c r="S636" s="221"/>
      <c r="T636" s="221"/>
      <c r="U636" s="221"/>
      <c r="V636" s="221"/>
      <c r="W636" s="221"/>
      <c r="X636" s="221"/>
      <c r="Y636" s="87"/>
    </row>
    <row r="637" spans="1:25" ht="14.25" customHeight="1">
      <c r="A637" s="221"/>
      <c r="B637" s="87"/>
      <c r="C637" s="87"/>
      <c r="F637" s="221"/>
      <c r="J637" s="67"/>
      <c r="K637" s="67"/>
      <c r="L637" s="67"/>
      <c r="O637" s="221"/>
      <c r="Q637" s="221"/>
      <c r="R637" s="221"/>
      <c r="S637" s="221"/>
      <c r="T637" s="221"/>
      <c r="U637" s="221"/>
      <c r="V637" s="221"/>
      <c r="W637" s="221"/>
      <c r="X637" s="221"/>
      <c r="Y637" s="87"/>
    </row>
    <row r="638" spans="1:25" ht="14.25" customHeight="1">
      <c r="A638" s="221"/>
      <c r="B638" s="87"/>
      <c r="C638" s="87"/>
      <c r="F638" s="221"/>
      <c r="J638" s="67"/>
      <c r="K638" s="67"/>
      <c r="L638" s="67"/>
      <c r="O638" s="221"/>
      <c r="Q638" s="221"/>
      <c r="R638" s="221"/>
      <c r="S638" s="221"/>
      <c r="T638" s="221"/>
      <c r="U638" s="221"/>
      <c r="V638" s="221"/>
      <c r="W638" s="221"/>
      <c r="X638" s="221"/>
      <c r="Y638" s="87"/>
    </row>
    <row r="639" spans="1:25" ht="14.25" customHeight="1">
      <c r="A639" s="221"/>
      <c r="B639" s="87"/>
      <c r="C639" s="87"/>
      <c r="F639" s="221"/>
      <c r="J639" s="67"/>
      <c r="K639" s="67"/>
      <c r="L639" s="67"/>
      <c r="O639" s="221"/>
      <c r="Q639" s="221"/>
      <c r="R639" s="221"/>
      <c r="S639" s="221"/>
      <c r="T639" s="221"/>
      <c r="U639" s="221"/>
      <c r="V639" s="221"/>
      <c r="W639" s="221"/>
      <c r="X639" s="221"/>
      <c r="Y639" s="87"/>
    </row>
    <row r="640" spans="1:25" ht="14.25" customHeight="1">
      <c r="A640" s="221"/>
      <c r="B640" s="87"/>
      <c r="C640" s="87"/>
      <c r="F640" s="221"/>
      <c r="J640" s="67"/>
      <c r="K640" s="67"/>
      <c r="L640" s="67"/>
      <c r="O640" s="221"/>
      <c r="Q640" s="221"/>
      <c r="R640" s="221"/>
      <c r="S640" s="221"/>
      <c r="T640" s="221"/>
      <c r="U640" s="221"/>
      <c r="V640" s="221"/>
      <c r="W640" s="221"/>
      <c r="X640" s="221"/>
      <c r="Y640" s="87"/>
    </row>
    <row r="641" spans="1:25" ht="14.25" customHeight="1">
      <c r="A641" s="221"/>
      <c r="B641" s="87"/>
      <c r="C641" s="87"/>
      <c r="F641" s="221"/>
      <c r="J641" s="67"/>
      <c r="K641" s="67"/>
      <c r="L641" s="67"/>
      <c r="O641" s="221"/>
      <c r="Q641" s="221"/>
      <c r="R641" s="221"/>
      <c r="S641" s="221"/>
      <c r="T641" s="221"/>
      <c r="U641" s="221"/>
      <c r="V641" s="221"/>
      <c r="W641" s="221"/>
      <c r="X641" s="221"/>
      <c r="Y641" s="87"/>
    </row>
    <row r="642" spans="1:25" ht="14.25" customHeight="1">
      <c r="A642" s="221"/>
      <c r="B642" s="87"/>
      <c r="C642" s="87"/>
      <c r="F642" s="221"/>
      <c r="J642" s="67"/>
      <c r="K642" s="67"/>
      <c r="L642" s="67"/>
      <c r="O642" s="221"/>
      <c r="Q642" s="221"/>
      <c r="R642" s="221"/>
      <c r="S642" s="221"/>
      <c r="T642" s="221"/>
      <c r="U642" s="221"/>
      <c r="V642" s="221"/>
      <c r="W642" s="221"/>
      <c r="X642" s="221"/>
      <c r="Y642" s="87"/>
    </row>
    <row r="643" spans="1:25" ht="14.25" customHeight="1">
      <c r="A643" s="221"/>
      <c r="B643" s="87"/>
      <c r="C643" s="87"/>
      <c r="F643" s="221"/>
      <c r="J643" s="67"/>
      <c r="K643" s="67"/>
      <c r="L643" s="67"/>
      <c r="O643" s="221"/>
      <c r="Q643" s="221"/>
      <c r="R643" s="221"/>
      <c r="S643" s="221"/>
      <c r="T643" s="221"/>
      <c r="U643" s="221"/>
      <c r="V643" s="221"/>
      <c r="W643" s="221"/>
      <c r="X643" s="221"/>
      <c r="Y643" s="87"/>
    </row>
    <row r="644" spans="1:25" ht="14.25" customHeight="1">
      <c r="A644" s="221"/>
      <c r="B644" s="87"/>
      <c r="C644" s="87"/>
      <c r="F644" s="221"/>
      <c r="J644" s="67"/>
      <c r="K644" s="67"/>
      <c r="L644" s="67"/>
      <c r="O644" s="221"/>
      <c r="Q644" s="221"/>
      <c r="R644" s="221"/>
      <c r="S644" s="221"/>
      <c r="T644" s="221"/>
      <c r="U644" s="221"/>
      <c r="V644" s="221"/>
      <c r="W644" s="221"/>
      <c r="X644" s="221"/>
      <c r="Y644" s="87"/>
    </row>
    <row r="645" spans="1:25" ht="14.25" customHeight="1">
      <c r="A645" s="221"/>
      <c r="B645" s="87"/>
      <c r="C645" s="87"/>
      <c r="F645" s="221"/>
      <c r="J645" s="67"/>
      <c r="K645" s="67"/>
      <c r="L645" s="67"/>
      <c r="O645" s="221"/>
      <c r="Q645" s="221"/>
      <c r="R645" s="221"/>
      <c r="S645" s="221"/>
      <c r="T645" s="221"/>
      <c r="U645" s="221"/>
      <c r="V645" s="221"/>
      <c r="W645" s="221"/>
      <c r="X645" s="221"/>
      <c r="Y645" s="87"/>
    </row>
    <row r="646" spans="1:25" ht="14.25" customHeight="1">
      <c r="A646" s="221"/>
      <c r="B646" s="87"/>
      <c r="C646" s="87"/>
      <c r="F646" s="221"/>
      <c r="J646" s="67"/>
      <c r="K646" s="67"/>
      <c r="L646" s="67"/>
      <c r="O646" s="221"/>
      <c r="Q646" s="221"/>
      <c r="R646" s="221"/>
      <c r="S646" s="221"/>
      <c r="T646" s="221"/>
      <c r="U646" s="221"/>
      <c r="V646" s="221"/>
      <c r="W646" s="221"/>
      <c r="X646" s="221"/>
      <c r="Y646" s="87"/>
    </row>
    <row r="647" spans="1:25" ht="14.25" customHeight="1">
      <c r="A647" s="221"/>
      <c r="B647" s="87"/>
      <c r="C647" s="87"/>
      <c r="F647" s="221"/>
      <c r="J647" s="67"/>
      <c r="K647" s="67"/>
      <c r="L647" s="67"/>
      <c r="O647" s="221"/>
      <c r="Q647" s="221"/>
      <c r="R647" s="221"/>
      <c r="S647" s="221"/>
      <c r="T647" s="221"/>
      <c r="U647" s="221"/>
      <c r="V647" s="221"/>
      <c r="W647" s="221"/>
      <c r="X647" s="221"/>
      <c r="Y647" s="87"/>
    </row>
    <row r="648" spans="1:25" ht="14.25" customHeight="1">
      <c r="A648" s="221"/>
      <c r="B648" s="87"/>
      <c r="C648" s="87"/>
      <c r="F648" s="221"/>
      <c r="J648" s="67"/>
      <c r="K648" s="67"/>
      <c r="L648" s="67"/>
      <c r="O648" s="221"/>
      <c r="Q648" s="221"/>
      <c r="R648" s="221"/>
      <c r="S648" s="221"/>
      <c r="T648" s="221"/>
      <c r="U648" s="221"/>
      <c r="V648" s="221"/>
      <c r="W648" s="221"/>
      <c r="X648" s="221"/>
      <c r="Y648" s="87"/>
    </row>
    <row r="649" spans="1:25" ht="14.25" customHeight="1">
      <c r="A649" s="221"/>
      <c r="B649" s="87"/>
      <c r="C649" s="87"/>
      <c r="F649" s="221"/>
      <c r="J649" s="67"/>
      <c r="K649" s="67"/>
      <c r="L649" s="67"/>
      <c r="O649" s="221"/>
      <c r="Q649" s="221"/>
      <c r="R649" s="221"/>
      <c r="S649" s="221"/>
      <c r="T649" s="221"/>
      <c r="U649" s="221"/>
      <c r="V649" s="221"/>
      <c r="W649" s="221"/>
      <c r="X649" s="221"/>
      <c r="Y649" s="87"/>
    </row>
    <row r="650" spans="1:25" ht="14.25" customHeight="1">
      <c r="A650" s="221"/>
      <c r="B650" s="87"/>
      <c r="C650" s="87"/>
      <c r="F650" s="221"/>
      <c r="J650" s="67"/>
      <c r="K650" s="67"/>
      <c r="L650" s="67"/>
      <c r="O650" s="221"/>
      <c r="Q650" s="221"/>
      <c r="R650" s="221"/>
      <c r="S650" s="221"/>
      <c r="T650" s="221"/>
      <c r="U650" s="221"/>
      <c r="V650" s="221"/>
      <c r="W650" s="221"/>
      <c r="X650" s="221"/>
      <c r="Y650" s="87"/>
    </row>
    <row r="651" spans="1:25" ht="14.25" customHeight="1">
      <c r="A651" s="221"/>
      <c r="B651" s="87"/>
      <c r="C651" s="87"/>
      <c r="F651" s="221"/>
      <c r="J651" s="67"/>
      <c r="K651" s="67"/>
      <c r="L651" s="67"/>
      <c r="O651" s="221"/>
      <c r="Q651" s="221"/>
      <c r="R651" s="221"/>
      <c r="S651" s="221"/>
      <c r="T651" s="221"/>
      <c r="U651" s="221"/>
      <c r="V651" s="221"/>
      <c r="W651" s="221"/>
      <c r="X651" s="221"/>
      <c r="Y651" s="87"/>
    </row>
    <row r="652" spans="1:25" ht="14.25" customHeight="1">
      <c r="A652" s="221"/>
      <c r="B652" s="87"/>
      <c r="C652" s="87"/>
      <c r="F652" s="221"/>
      <c r="J652" s="67"/>
      <c r="K652" s="67"/>
      <c r="L652" s="67"/>
      <c r="O652" s="221"/>
      <c r="Q652" s="221"/>
      <c r="R652" s="221"/>
      <c r="S652" s="221"/>
      <c r="T652" s="221"/>
      <c r="U652" s="221"/>
      <c r="V652" s="221"/>
      <c r="W652" s="221"/>
      <c r="X652" s="221"/>
      <c r="Y652" s="87"/>
    </row>
    <row r="653" spans="1:25" ht="14.25" customHeight="1">
      <c r="A653" s="221"/>
      <c r="B653" s="87"/>
      <c r="C653" s="87"/>
      <c r="F653" s="221"/>
      <c r="J653" s="67"/>
      <c r="K653" s="67"/>
      <c r="L653" s="67"/>
      <c r="O653" s="221"/>
      <c r="Q653" s="221"/>
      <c r="R653" s="221"/>
      <c r="S653" s="221"/>
      <c r="T653" s="221"/>
      <c r="U653" s="221"/>
      <c r="V653" s="221"/>
      <c r="W653" s="221"/>
      <c r="X653" s="221"/>
      <c r="Y653" s="87"/>
    </row>
    <row r="654" spans="1:25" ht="14.25" customHeight="1">
      <c r="A654" s="221"/>
      <c r="B654" s="87"/>
      <c r="C654" s="87"/>
      <c r="F654" s="221"/>
      <c r="J654" s="67"/>
      <c r="K654" s="67"/>
      <c r="L654" s="67"/>
      <c r="O654" s="221"/>
      <c r="Q654" s="221"/>
      <c r="R654" s="221"/>
      <c r="S654" s="221"/>
      <c r="T654" s="221"/>
      <c r="U654" s="221"/>
      <c r="V654" s="221"/>
      <c r="W654" s="221"/>
      <c r="X654" s="221"/>
      <c r="Y654" s="87"/>
    </row>
    <row r="655" spans="1:25" ht="14.25" customHeight="1">
      <c r="A655" s="221"/>
      <c r="B655" s="87"/>
      <c r="C655" s="87"/>
      <c r="F655" s="221"/>
      <c r="J655" s="67"/>
      <c r="K655" s="67"/>
      <c r="L655" s="67"/>
      <c r="O655" s="221"/>
      <c r="Q655" s="221"/>
      <c r="R655" s="221"/>
      <c r="S655" s="221"/>
      <c r="T655" s="221"/>
      <c r="U655" s="221"/>
      <c r="V655" s="221"/>
      <c r="W655" s="221"/>
      <c r="X655" s="221"/>
      <c r="Y655" s="87"/>
    </row>
    <row r="656" spans="1:25" ht="14.25" customHeight="1">
      <c r="A656" s="221"/>
      <c r="B656" s="87"/>
      <c r="C656" s="87"/>
      <c r="F656" s="221"/>
      <c r="J656" s="67"/>
      <c r="K656" s="67"/>
      <c r="L656" s="67"/>
      <c r="O656" s="221"/>
      <c r="Q656" s="221"/>
      <c r="R656" s="221"/>
      <c r="S656" s="221"/>
      <c r="T656" s="221"/>
      <c r="U656" s="221"/>
      <c r="V656" s="221"/>
      <c r="W656" s="221"/>
      <c r="X656" s="221"/>
      <c r="Y656" s="87"/>
    </row>
    <row r="657" spans="1:25" ht="14.25" customHeight="1">
      <c r="A657" s="221"/>
      <c r="B657" s="87"/>
      <c r="C657" s="87"/>
      <c r="F657" s="221"/>
      <c r="J657" s="67"/>
      <c r="K657" s="67"/>
      <c r="L657" s="67"/>
      <c r="O657" s="221"/>
      <c r="Q657" s="221"/>
      <c r="R657" s="221"/>
      <c r="S657" s="221"/>
      <c r="T657" s="221"/>
      <c r="U657" s="221"/>
      <c r="V657" s="221"/>
      <c r="W657" s="221"/>
      <c r="X657" s="221"/>
      <c r="Y657" s="87"/>
    </row>
    <row r="658" spans="1:25" ht="14.25" customHeight="1">
      <c r="A658" s="221"/>
      <c r="B658" s="87"/>
      <c r="C658" s="87"/>
      <c r="F658" s="221"/>
      <c r="J658" s="67"/>
      <c r="K658" s="67"/>
      <c r="L658" s="67"/>
      <c r="O658" s="221"/>
      <c r="Q658" s="221"/>
      <c r="R658" s="221"/>
      <c r="S658" s="221"/>
      <c r="T658" s="221"/>
      <c r="U658" s="221"/>
      <c r="V658" s="221"/>
      <c r="W658" s="221"/>
      <c r="X658" s="221"/>
      <c r="Y658" s="87"/>
    </row>
    <row r="659" spans="1:25" ht="14.25" customHeight="1">
      <c r="A659" s="221"/>
      <c r="B659" s="87"/>
      <c r="C659" s="87"/>
      <c r="F659" s="221"/>
      <c r="J659" s="67"/>
      <c r="K659" s="67"/>
      <c r="L659" s="67"/>
      <c r="O659" s="221"/>
      <c r="Q659" s="221"/>
      <c r="R659" s="221"/>
      <c r="S659" s="221"/>
      <c r="T659" s="221"/>
      <c r="U659" s="221"/>
      <c r="V659" s="221"/>
      <c r="W659" s="221"/>
      <c r="X659" s="221"/>
      <c r="Y659" s="87"/>
    </row>
    <row r="660" spans="1:25" ht="14.25" customHeight="1">
      <c r="A660" s="221"/>
      <c r="B660" s="87"/>
      <c r="C660" s="87"/>
      <c r="F660" s="221"/>
      <c r="J660" s="67"/>
      <c r="K660" s="67"/>
      <c r="L660" s="67"/>
      <c r="O660" s="221"/>
      <c r="Q660" s="221"/>
      <c r="R660" s="221"/>
      <c r="S660" s="221"/>
      <c r="T660" s="221"/>
      <c r="U660" s="221"/>
      <c r="V660" s="221"/>
      <c r="W660" s="221"/>
      <c r="X660" s="221"/>
      <c r="Y660" s="87"/>
    </row>
    <row r="661" spans="1:25" ht="14.25" customHeight="1">
      <c r="A661" s="221"/>
      <c r="B661" s="87"/>
      <c r="C661" s="87"/>
      <c r="F661" s="221"/>
      <c r="J661" s="67"/>
      <c r="K661" s="67"/>
      <c r="L661" s="67"/>
      <c r="O661" s="221"/>
      <c r="Q661" s="221"/>
      <c r="R661" s="221"/>
      <c r="S661" s="221"/>
      <c r="T661" s="221"/>
      <c r="U661" s="221"/>
      <c r="V661" s="221"/>
      <c r="W661" s="221"/>
      <c r="X661" s="221"/>
      <c r="Y661" s="87"/>
    </row>
    <row r="662" spans="1:25" ht="14.25" customHeight="1">
      <c r="A662" s="221"/>
      <c r="B662" s="87"/>
      <c r="C662" s="87"/>
      <c r="F662" s="221"/>
      <c r="J662" s="67"/>
      <c r="K662" s="67"/>
      <c r="L662" s="67"/>
      <c r="O662" s="221"/>
      <c r="Q662" s="221"/>
      <c r="R662" s="221"/>
      <c r="S662" s="221"/>
      <c r="T662" s="221"/>
      <c r="U662" s="221"/>
      <c r="V662" s="221"/>
      <c r="W662" s="221"/>
      <c r="X662" s="221"/>
      <c r="Y662" s="87"/>
    </row>
    <row r="663" spans="1:25" ht="14.25" customHeight="1">
      <c r="A663" s="221"/>
      <c r="B663" s="87"/>
      <c r="C663" s="87"/>
      <c r="F663" s="221"/>
      <c r="J663" s="67"/>
      <c r="K663" s="67"/>
      <c r="L663" s="67"/>
      <c r="O663" s="221"/>
      <c r="Q663" s="221"/>
      <c r="R663" s="221"/>
      <c r="S663" s="221"/>
      <c r="T663" s="221"/>
      <c r="U663" s="221"/>
      <c r="V663" s="221"/>
      <c r="W663" s="221"/>
      <c r="X663" s="221"/>
      <c r="Y663" s="87"/>
    </row>
    <row r="664" spans="1:25" ht="14.25" customHeight="1">
      <c r="A664" s="221"/>
      <c r="B664" s="87"/>
      <c r="C664" s="87"/>
      <c r="F664" s="221"/>
      <c r="J664" s="67"/>
      <c r="K664" s="67"/>
      <c r="L664" s="67"/>
      <c r="O664" s="221"/>
      <c r="Q664" s="221"/>
      <c r="R664" s="221"/>
      <c r="S664" s="221"/>
      <c r="T664" s="221"/>
      <c r="U664" s="221"/>
      <c r="V664" s="221"/>
      <c r="W664" s="221"/>
      <c r="X664" s="221"/>
      <c r="Y664" s="87"/>
    </row>
    <row r="665" spans="1:25" ht="14.25" customHeight="1">
      <c r="A665" s="221"/>
      <c r="B665" s="87"/>
      <c r="C665" s="87"/>
      <c r="F665" s="221"/>
      <c r="J665" s="67"/>
      <c r="K665" s="67"/>
      <c r="L665" s="67"/>
      <c r="O665" s="221"/>
      <c r="Q665" s="221"/>
      <c r="R665" s="221"/>
      <c r="S665" s="221"/>
      <c r="T665" s="221"/>
      <c r="U665" s="221"/>
      <c r="V665" s="221"/>
      <c r="W665" s="221"/>
      <c r="X665" s="221"/>
      <c r="Y665" s="87"/>
    </row>
    <row r="666" spans="1:25" ht="14.25" customHeight="1">
      <c r="A666" s="221"/>
      <c r="B666" s="87"/>
      <c r="C666" s="87"/>
      <c r="F666" s="221"/>
      <c r="J666" s="67"/>
      <c r="K666" s="67"/>
      <c r="L666" s="67"/>
      <c r="O666" s="221"/>
      <c r="Q666" s="221"/>
      <c r="R666" s="221"/>
      <c r="S666" s="221"/>
      <c r="T666" s="221"/>
      <c r="U666" s="221"/>
      <c r="V666" s="221"/>
      <c r="W666" s="221"/>
      <c r="X666" s="221"/>
      <c r="Y666" s="87"/>
    </row>
    <row r="667" spans="1:25" ht="14.25" customHeight="1">
      <c r="A667" s="221"/>
      <c r="B667" s="87"/>
      <c r="C667" s="87"/>
      <c r="F667" s="221"/>
      <c r="J667" s="67"/>
      <c r="K667" s="67"/>
      <c r="L667" s="67"/>
      <c r="O667" s="221"/>
      <c r="Q667" s="221"/>
      <c r="R667" s="221"/>
      <c r="S667" s="221"/>
      <c r="T667" s="221"/>
      <c r="U667" s="221"/>
      <c r="V667" s="221"/>
      <c r="W667" s="221"/>
      <c r="X667" s="221"/>
      <c r="Y667" s="87"/>
    </row>
    <row r="668" spans="1:25" ht="14.25" customHeight="1">
      <c r="A668" s="221"/>
      <c r="B668" s="87"/>
      <c r="C668" s="87"/>
      <c r="F668" s="221"/>
      <c r="J668" s="67"/>
      <c r="K668" s="67"/>
      <c r="L668" s="67"/>
      <c r="O668" s="221"/>
      <c r="Q668" s="221"/>
      <c r="R668" s="221"/>
      <c r="S668" s="221"/>
      <c r="T668" s="221"/>
      <c r="U668" s="221"/>
      <c r="V668" s="221"/>
      <c r="W668" s="221"/>
      <c r="X668" s="221"/>
      <c r="Y668" s="87"/>
    </row>
    <row r="669" spans="1:25" ht="14.25" customHeight="1">
      <c r="A669" s="221"/>
      <c r="B669" s="87"/>
      <c r="C669" s="87"/>
      <c r="F669" s="221"/>
      <c r="J669" s="67"/>
      <c r="K669" s="67"/>
      <c r="L669" s="67"/>
      <c r="O669" s="221"/>
      <c r="Q669" s="221"/>
      <c r="R669" s="221"/>
      <c r="S669" s="221"/>
      <c r="T669" s="221"/>
      <c r="U669" s="221"/>
      <c r="V669" s="221"/>
      <c r="W669" s="221"/>
      <c r="X669" s="221"/>
      <c r="Y669" s="87"/>
    </row>
    <row r="670" spans="1:25" ht="14.25" customHeight="1">
      <c r="A670" s="221"/>
      <c r="B670" s="87"/>
      <c r="C670" s="87"/>
      <c r="F670" s="221"/>
      <c r="J670" s="67"/>
      <c r="K670" s="67"/>
      <c r="L670" s="67"/>
      <c r="O670" s="221"/>
      <c r="Q670" s="221"/>
      <c r="R670" s="221"/>
      <c r="S670" s="221"/>
      <c r="T670" s="221"/>
      <c r="U670" s="221"/>
      <c r="V670" s="221"/>
      <c r="W670" s="221"/>
      <c r="X670" s="221"/>
      <c r="Y670" s="87"/>
    </row>
    <row r="671" spans="1:25" ht="14.25" customHeight="1">
      <c r="A671" s="221"/>
      <c r="B671" s="87"/>
      <c r="C671" s="87"/>
      <c r="F671" s="221"/>
      <c r="J671" s="67"/>
      <c r="K671" s="67"/>
      <c r="L671" s="67"/>
      <c r="O671" s="221"/>
      <c r="Q671" s="221"/>
      <c r="R671" s="221"/>
      <c r="S671" s="221"/>
      <c r="T671" s="221"/>
      <c r="U671" s="221"/>
      <c r="V671" s="221"/>
      <c r="W671" s="221"/>
      <c r="X671" s="221"/>
      <c r="Y671" s="87"/>
    </row>
    <row r="672" spans="1:25" ht="14.25" customHeight="1">
      <c r="A672" s="221"/>
      <c r="B672" s="87"/>
      <c r="C672" s="87"/>
      <c r="F672" s="221"/>
      <c r="J672" s="67"/>
      <c r="K672" s="67"/>
      <c r="L672" s="67"/>
      <c r="O672" s="221"/>
      <c r="Q672" s="221"/>
      <c r="R672" s="221"/>
      <c r="S672" s="221"/>
      <c r="T672" s="221"/>
      <c r="U672" s="221"/>
      <c r="V672" s="221"/>
      <c r="W672" s="221"/>
      <c r="X672" s="221"/>
      <c r="Y672" s="87"/>
    </row>
    <row r="673" spans="1:25" ht="14.25" customHeight="1">
      <c r="A673" s="221"/>
      <c r="B673" s="87"/>
      <c r="C673" s="87"/>
      <c r="F673" s="221"/>
      <c r="J673" s="67"/>
      <c r="K673" s="67"/>
      <c r="L673" s="67"/>
      <c r="O673" s="221"/>
      <c r="Q673" s="221"/>
      <c r="R673" s="221"/>
      <c r="S673" s="221"/>
      <c r="T673" s="221"/>
      <c r="U673" s="221"/>
      <c r="V673" s="221"/>
      <c r="W673" s="221"/>
      <c r="X673" s="221"/>
      <c r="Y673" s="87"/>
    </row>
    <row r="674" spans="1:25" ht="14.25" customHeight="1">
      <c r="A674" s="221"/>
      <c r="B674" s="87"/>
      <c r="C674" s="87"/>
      <c r="F674" s="221"/>
      <c r="J674" s="67"/>
      <c r="K674" s="67"/>
      <c r="L674" s="67"/>
      <c r="O674" s="221"/>
      <c r="Q674" s="221"/>
      <c r="R674" s="221"/>
      <c r="S674" s="221"/>
      <c r="T674" s="221"/>
      <c r="U674" s="221"/>
      <c r="V674" s="221"/>
      <c r="W674" s="221"/>
      <c r="X674" s="221"/>
      <c r="Y674" s="87"/>
    </row>
    <row r="675" spans="1:25" ht="14.25" customHeight="1">
      <c r="A675" s="221"/>
      <c r="B675" s="87"/>
      <c r="C675" s="87"/>
      <c r="F675" s="221"/>
      <c r="J675" s="67"/>
      <c r="K675" s="67"/>
      <c r="L675" s="67"/>
      <c r="O675" s="221"/>
      <c r="Q675" s="221"/>
      <c r="R675" s="221"/>
      <c r="S675" s="221"/>
      <c r="T675" s="221"/>
      <c r="U675" s="221"/>
      <c r="V675" s="221"/>
      <c r="W675" s="221"/>
      <c r="X675" s="221"/>
      <c r="Y675" s="87"/>
    </row>
    <row r="676" spans="1:25" ht="14.25" customHeight="1">
      <c r="A676" s="221"/>
      <c r="B676" s="87"/>
      <c r="C676" s="87"/>
      <c r="F676" s="221"/>
      <c r="J676" s="67"/>
      <c r="K676" s="67"/>
      <c r="L676" s="67"/>
      <c r="O676" s="221"/>
      <c r="Q676" s="221"/>
      <c r="R676" s="221"/>
      <c r="S676" s="221"/>
      <c r="T676" s="221"/>
      <c r="U676" s="221"/>
      <c r="V676" s="221"/>
      <c r="W676" s="221"/>
      <c r="X676" s="221"/>
      <c r="Y676" s="87"/>
    </row>
    <row r="677" spans="1:25" ht="14.25" customHeight="1">
      <c r="A677" s="221"/>
      <c r="B677" s="87"/>
      <c r="C677" s="87"/>
      <c r="F677" s="221"/>
      <c r="J677" s="67"/>
      <c r="K677" s="67"/>
      <c r="L677" s="67"/>
      <c r="O677" s="221"/>
      <c r="Q677" s="221"/>
      <c r="R677" s="221"/>
      <c r="S677" s="221"/>
      <c r="T677" s="221"/>
      <c r="U677" s="221"/>
      <c r="V677" s="221"/>
      <c r="W677" s="221"/>
      <c r="X677" s="221"/>
      <c r="Y677" s="87"/>
    </row>
    <row r="678" spans="1:25" ht="14.25" customHeight="1">
      <c r="A678" s="221"/>
      <c r="B678" s="87"/>
      <c r="C678" s="87"/>
      <c r="F678" s="221"/>
      <c r="J678" s="67"/>
      <c r="K678" s="67"/>
      <c r="L678" s="67"/>
      <c r="O678" s="221"/>
      <c r="Q678" s="221"/>
      <c r="R678" s="221"/>
      <c r="S678" s="221"/>
      <c r="T678" s="221"/>
      <c r="U678" s="221"/>
      <c r="V678" s="221"/>
      <c r="W678" s="221"/>
      <c r="X678" s="221"/>
      <c r="Y678" s="87"/>
    </row>
    <row r="679" spans="1:25" ht="14.25" customHeight="1">
      <c r="A679" s="221"/>
      <c r="B679" s="87"/>
      <c r="C679" s="87"/>
      <c r="F679" s="221"/>
      <c r="J679" s="67"/>
      <c r="K679" s="67"/>
      <c r="L679" s="67"/>
      <c r="O679" s="221"/>
      <c r="Q679" s="221"/>
      <c r="R679" s="221"/>
      <c r="S679" s="221"/>
      <c r="T679" s="221"/>
      <c r="U679" s="221"/>
      <c r="V679" s="221"/>
      <c r="W679" s="221"/>
      <c r="X679" s="221"/>
      <c r="Y679" s="87"/>
    </row>
    <row r="680" spans="1:25" ht="14.25" customHeight="1">
      <c r="A680" s="221"/>
      <c r="B680" s="87"/>
      <c r="C680" s="87"/>
      <c r="F680" s="221"/>
      <c r="J680" s="67"/>
      <c r="K680" s="67"/>
      <c r="L680" s="67"/>
      <c r="O680" s="221"/>
      <c r="Q680" s="221"/>
      <c r="R680" s="221"/>
      <c r="S680" s="221"/>
      <c r="T680" s="221"/>
      <c r="U680" s="221"/>
      <c r="V680" s="221"/>
      <c r="W680" s="221"/>
      <c r="X680" s="221"/>
      <c r="Y680" s="87"/>
    </row>
    <row r="681" spans="1:25" ht="14.25" customHeight="1">
      <c r="A681" s="221"/>
      <c r="B681" s="87"/>
      <c r="C681" s="87"/>
      <c r="F681" s="221"/>
      <c r="J681" s="67"/>
      <c r="K681" s="67"/>
      <c r="L681" s="67"/>
      <c r="O681" s="221"/>
      <c r="Q681" s="221"/>
      <c r="R681" s="221"/>
      <c r="S681" s="221"/>
      <c r="T681" s="221"/>
      <c r="U681" s="221"/>
      <c r="V681" s="221"/>
      <c r="W681" s="221"/>
      <c r="X681" s="221"/>
      <c r="Y681" s="87"/>
    </row>
    <row r="682" spans="1:25" ht="14.25" customHeight="1">
      <c r="A682" s="221"/>
      <c r="B682" s="87"/>
      <c r="C682" s="87"/>
      <c r="F682" s="221"/>
      <c r="J682" s="67"/>
      <c r="K682" s="67"/>
      <c r="L682" s="67"/>
      <c r="O682" s="221"/>
      <c r="Q682" s="221"/>
      <c r="R682" s="221"/>
      <c r="S682" s="221"/>
      <c r="T682" s="221"/>
      <c r="U682" s="221"/>
      <c r="V682" s="221"/>
      <c r="W682" s="221"/>
      <c r="X682" s="221"/>
      <c r="Y682" s="87"/>
    </row>
    <row r="683" spans="1:25" ht="14.25" customHeight="1">
      <c r="A683" s="221"/>
      <c r="B683" s="87"/>
      <c r="C683" s="87"/>
      <c r="F683" s="221"/>
      <c r="J683" s="67"/>
      <c r="K683" s="67"/>
      <c r="L683" s="67"/>
      <c r="O683" s="221"/>
      <c r="Q683" s="221"/>
      <c r="R683" s="221"/>
      <c r="S683" s="221"/>
      <c r="T683" s="221"/>
      <c r="U683" s="221"/>
      <c r="V683" s="221"/>
      <c r="W683" s="221"/>
      <c r="X683" s="221"/>
      <c r="Y683" s="87"/>
    </row>
    <row r="684" spans="1:25" ht="14.25" customHeight="1">
      <c r="A684" s="221"/>
      <c r="B684" s="87"/>
      <c r="C684" s="87"/>
      <c r="F684" s="221"/>
      <c r="J684" s="67"/>
      <c r="K684" s="67"/>
      <c r="L684" s="67"/>
      <c r="O684" s="221"/>
      <c r="Q684" s="221"/>
      <c r="R684" s="221"/>
      <c r="S684" s="221"/>
      <c r="T684" s="221"/>
      <c r="U684" s="221"/>
      <c r="V684" s="221"/>
      <c r="W684" s="221"/>
      <c r="X684" s="221"/>
      <c r="Y684" s="87"/>
    </row>
    <row r="685" spans="1:25" ht="14.25" customHeight="1">
      <c r="A685" s="221"/>
      <c r="B685" s="87"/>
      <c r="C685" s="87"/>
      <c r="F685" s="221"/>
      <c r="J685" s="67"/>
      <c r="K685" s="67"/>
      <c r="L685" s="67"/>
      <c r="O685" s="221"/>
      <c r="Q685" s="221"/>
      <c r="R685" s="221"/>
      <c r="S685" s="221"/>
      <c r="T685" s="221"/>
      <c r="U685" s="221"/>
      <c r="V685" s="221"/>
      <c r="W685" s="221"/>
      <c r="X685" s="221"/>
      <c r="Y685" s="87"/>
    </row>
    <row r="686" spans="1:25" ht="14.25" customHeight="1">
      <c r="A686" s="221"/>
      <c r="B686" s="87"/>
      <c r="C686" s="87"/>
      <c r="F686" s="221"/>
      <c r="J686" s="67"/>
      <c r="K686" s="67"/>
      <c r="L686" s="67"/>
      <c r="O686" s="221"/>
      <c r="Q686" s="221"/>
      <c r="R686" s="221"/>
      <c r="S686" s="221"/>
      <c r="T686" s="221"/>
      <c r="U686" s="221"/>
      <c r="V686" s="221"/>
      <c r="W686" s="221"/>
      <c r="X686" s="221"/>
      <c r="Y686" s="87"/>
    </row>
    <row r="687" spans="1:25" ht="14.25" customHeight="1">
      <c r="A687" s="221"/>
      <c r="B687" s="87"/>
      <c r="C687" s="87"/>
      <c r="F687" s="221"/>
      <c r="J687" s="67"/>
      <c r="K687" s="67"/>
      <c r="L687" s="67"/>
      <c r="O687" s="221"/>
      <c r="Q687" s="221"/>
      <c r="R687" s="221"/>
      <c r="S687" s="221"/>
      <c r="T687" s="221"/>
      <c r="U687" s="221"/>
      <c r="V687" s="221"/>
      <c r="W687" s="221"/>
      <c r="X687" s="221"/>
      <c r="Y687" s="87"/>
    </row>
    <row r="688" spans="1:25" ht="14.25" customHeight="1">
      <c r="A688" s="221"/>
      <c r="B688" s="87"/>
      <c r="C688" s="87"/>
      <c r="F688" s="221"/>
      <c r="J688" s="67"/>
      <c r="K688" s="67"/>
      <c r="L688" s="67"/>
      <c r="O688" s="221"/>
      <c r="Q688" s="221"/>
      <c r="R688" s="221"/>
      <c r="S688" s="221"/>
      <c r="T688" s="221"/>
      <c r="U688" s="221"/>
      <c r="V688" s="221"/>
      <c r="W688" s="221"/>
      <c r="X688" s="221"/>
      <c r="Y688" s="87"/>
    </row>
    <row r="689" spans="1:25" ht="14.25" customHeight="1">
      <c r="A689" s="221"/>
      <c r="B689" s="87"/>
      <c r="C689" s="87"/>
      <c r="F689" s="221"/>
      <c r="J689" s="67"/>
      <c r="K689" s="67"/>
      <c r="L689" s="67"/>
      <c r="O689" s="221"/>
      <c r="Q689" s="221"/>
      <c r="R689" s="221"/>
      <c r="S689" s="221"/>
      <c r="T689" s="221"/>
      <c r="U689" s="221"/>
      <c r="V689" s="221"/>
      <c r="W689" s="221"/>
      <c r="X689" s="221"/>
      <c r="Y689" s="87"/>
    </row>
    <row r="690" spans="1:25" ht="14.25" customHeight="1">
      <c r="A690" s="221"/>
      <c r="B690" s="87"/>
      <c r="C690" s="87"/>
      <c r="F690" s="221"/>
      <c r="J690" s="67"/>
      <c r="K690" s="67"/>
      <c r="L690" s="67"/>
      <c r="O690" s="221"/>
      <c r="Q690" s="221"/>
      <c r="R690" s="221"/>
      <c r="S690" s="221"/>
      <c r="T690" s="221"/>
      <c r="U690" s="221"/>
      <c r="V690" s="221"/>
      <c r="W690" s="221"/>
      <c r="X690" s="221"/>
      <c r="Y690" s="87"/>
    </row>
    <row r="691" spans="1:25" ht="14.25" customHeight="1">
      <c r="A691" s="221"/>
      <c r="B691" s="87"/>
      <c r="C691" s="87"/>
      <c r="F691" s="221"/>
      <c r="J691" s="67"/>
      <c r="K691" s="67"/>
      <c r="L691" s="67"/>
      <c r="O691" s="221"/>
      <c r="Q691" s="221"/>
      <c r="R691" s="221"/>
      <c r="S691" s="221"/>
      <c r="T691" s="221"/>
      <c r="U691" s="221"/>
      <c r="V691" s="221"/>
      <c r="W691" s="221"/>
      <c r="X691" s="221"/>
      <c r="Y691" s="87"/>
    </row>
    <row r="692" spans="1:25" ht="14.25" customHeight="1">
      <c r="A692" s="221"/>
      <c r="B692" s="87"/>
      <c r="C692" s="87"/>
      <c r="F692" s="221"/>
      <c r="J692" s="67"/>
      <c r="K692" s="67"/>
      <c r="L692" s="67"/>
      <c r="O692" s="221"/>
      <c r="Q692" s="221"/>
      <c r="R692" s="221"/>
      <c r="S692" s="221"/>
      <c r="T692" s="221"/>
      <c r="U692" s="221"/>
      <c r="V692" s="221"/>
      <c r="W692" s="221"/>
      <c r="X692" s="221"/>
      <c r="Y692" s="87"/>
    </row>
    <row r="693" spans="1:25" ht="14.25" customHeight="1">
      <c r="A693" s="221"/>
      <c r="B693" s="87"/>
      <c r="C693" s="87"/>
      <c r="F693" s="221"/>
      <c r="J693" s="67"/>
      <c r="K693" s="67"/>
      <c r="L693" s="67"/>
      <c r="O693" s="221"/>
      <c r="Q693" s="221"/>
      <c r="R693" s="221"/>
      <c r="S693" s="221"/>
      <c r="T693" s="221"/>
      <c r="U693" s="221"/>
      <c r="V693" s="221"/>
      <c r="W693" s="221"/>
      <c r="X693" s="221"/>
      <c r="Y693" s="87"/>
    </row>
    <row r="694" spans="1:25" ht="14.25" customHeight="1">
      <c r="A694" s="221"/>
      <c r="B694" s="87"/>
      <c r="C694" s="87"/>
      <c r="F694" s="221"/>
      <c r="J694" s="67"/>
      <c r="K694" s="67"/>
      <c r="L694" s="67"/>
      <c r="O694" s="221"/>
      <c r="Q694" s="221"/>
      <c r="R694" s="221"/>
      <c r="S694" s="221"/>
      <c r="T694" s="221"/>
      <c r="U694" s="221"/>
      <c r="V694" s="221"/>
      <c r="W694" s="221"/>
      <c r="X694" s="221"/>
      <c r="Y694" s="87"/>
    </row>
    <row r="695" spans="1:25" ht="14.25" customHeight="1">
      <c r="A695" s="221"/>
      <c r="B695" s="87"/>
      <c r="C695" s="87"/>
      <c r="F695" s="221"/>
      <c r="J695" s="67"/>
      <c r="K695" s="67"/>
      <c r="L695" s="67"/>
      <c r="O695" s="221"/>
      <c r="Q695" s="221"/>
      <c r="R695" s="221"/>
      <c r="S695" s="221"/>
      <c r="T695" s="221"/>
      <c r="U695" s="221"/>
      <c r="V695" s="221"/>
      <c r="W695" s="221"/>
      <c r="X695" s="221"/>
      <c r="Y695" s="87"/>
    </row>
    <row r="696" spans="1:25" ht="14.25" customHeight="1">
      <c r="A696" s="221"/>
      <c r="B696" s="87"/>
      <c r="C696" s="87"/>
      <c r="F696" s="221"/>
      <c r="J696" s="67"/>
      <c r="K696" s="67"/>
      <c r="L696" s="67"/>
      <c r="O696" s="221"/>
      <c r="Q696" s="221"/>
      <c r="R696" s="221"/>
      <c r="S696" s="221"/>
      <c r="T696" s="221"/>
      <c r="U696" s="221"/>
      <c r="V696" s="221"/>
      <c r="W696" s="221"/>
      <c r="X696" s="221"/>
      <c r="Y696" s="87"/>
    </row>
    <row r="697" spans="1:25" ht="14.25" customHeight="1">
      <c r="A697" s="221"/>
      <c r="B697" s="87"/>
      <c r="C697" s="87"/>
      <c r="F697" s="221"/>
      <c r="J697" s="67"/>
      <c r="K697" s="67"/>
      <c r="L697" s="67"/>
      <c r="O697" s="221"/>
      <c r="Q697" s="221"/>
      <c r="R697" s="221"/>
      <c r="S697" s="221"/>
      <c r="T697" s="221"/>
      <c r="U697" s="221"/>
      <c r="V697" s="221"/>
      <c r="W697" s="221"/>
      <c r="X697" s="221"/>
      <c r="Y697" s="87"/>
    </row>
    <row r="698" spans="1:25" ht="14.25" customHeight="1">
      <c r="A698" s="221"/>
      <c r="B698" s="87"/>
      <c r="C698" s="87"/>
      <c r="F698" s="221"/>
      <c r="J698" s="67"/>
      <c r="K698" s="67"/>
      <c r="L698" s="67"/>
      <c r="O698" s="221"/>
      <c r="Q698" s="221"/>
      <c r="R698" s="221"/>
      <c r="S698" s="221"/>
      <c r="T698" s="221"/>
      <c r="U698" s="221"/>
      <c r="V698" s="221"/>
      <c r="W698" s="221"/>
      <c r="X698" s="221"/>
      <c r="Y698" s="87"/>
    </row>
    <row r="699" spans="1:25" ht="14.25" customHeight="1">
      <c r="A699" s="221"/>
      <c r="B699" s="87"/>
      <c r="C699" s="87"/>
      <c r="F699" s="221"/>
      <c r="J699" s="67"/>
      <c r="K699" s="67"/>
      <c r="L699" s="67"/>
      <c r="O699" s="221"/>
      <c r="Q699" s="221"/>
      <c r="R699" s="221"/>
      <c r="S699" s="221"/>
      <c r="T699" s="221"/>
      <c r="U699" s="221"/>
      <c r="V699" s="221"/>
      <c r="W699" s="221"/>
      <c r="X699" s="221"/>
      <c r="Y699" s="87"/>
    </row>
    <row r="700" spans="1:25" ht="14.25" customHeight="1">
      <c r="A700" s="221"/>
      <c r="B700" s="87"/>
      <c r="C700" s="87"/>
      <c r="F700" s="221"/>
      <c r="J700" s="67"/>
      <c r="K700" s="67"/>
      <c r="L700" s="67"/>
      <c r="O700" s="221"/>
      <c r="Q700" s="221"/>
      <c r="R700" s="221"/>
      <c r="S700" s="221"/>
      <c r="T700" s="221"/>
      <c r="U700" s="221"/>
      <c r="V700" s="221"/>
      <c r="W700" s="221"/>
      <c r="X700" s="221"/>
      <c r="Y700" s="87"/>
    </row>
    <row r="701" spans="1:25" ht="14.25" customHeight="1">
      <c r="A701" s="221"/>
      <c r="B701" s="87"/>
      <c r="C701" s="87"/>
      <c r="F701" s="221"/>
      <c r="J701" s="67"/>
      <c r="K701" s="67"/>
      <c r="L701" s="67"/>
      <c r="O701" s="221"/>
      <c r="Q701" s="221"/>
      <c r="R701" s="221"/>
      <c r="S701" s="221"/>
      <c r="T701" s="221"/>
      <c r="U701" s="221"/>
      <c r="V701" s="221"/>
      <c r="W701" s="221"/>
      <c r="X701" s="221"/>
      <c r="Y701" s="87"/>
    </row>
    <row r="702" spans="1:25" ht="14.25" customHeight="1">
      <c r="A702" s="221"/>
      <c r="B702" s="87"/>
      <c r="C702" s="87"/>
      <c r="F702" s="221"/>
      <c r="J702" s="67"/>
      <c r="K702" s="67"/>
      <c r="L702" s="67"/>
      <c r="O702" s="221"/>
      <c r="Q702" s="221"/>
      <c r="R702" s="221"/>
      <c r="S702" s="221"/>
      <c r="T702" s="221"/>
      <c r="U702" s="221"/>
      <c r="V702" s="221"/>
      <c r="W702" s="221"/>
      <c r="X702" s="221"/>
      <c r="Y702" s="87"/>
    </row>
    <row r="703" spans="1:25" ht="14.25" customHeight="1">
      <c r="A703" s="221"/>
      <c r="B703" s="87"/>
      <c r="C703" s="87"/>
      <c r="F703" s="221"/>
      <c r="J703" s="67"/>
      <c r="K703" s="67"/>
      <c r="L703" s="67"/>
      <c r="O703" s="221"/>
      <c r="Q703" s="221"/>
      <c r="R703" s="221"/>
      <c r="S703" s="221"/>
      <c r="T703" s="221"/>
      <c r="U703" s="221"/>
      <c r="V703" s="221"/>
      <c r="W703" s="221"/>
      <c r="X703" s="221"/>
      <c r="Y703" s="87"/>
    </row>
    <row r="704" spans="1:25" ht="14.25" customHeight="1">
      <c r="A704" s="221"/>
      <c r="B704" s="87"/>
      <c r="C704" s="87"/>
      <c r="F704" s="221"/>
      <c r="J704" s="67"/>
      <c r="K704" s="67"/>
      <c r="L704" s="67"/>
      <c r="O704" s="221"/>
      <c r="Q704" s="221"/>
      <c r="R704" s="221"/>
      <c r="S704" s="221"/>
      <c r="T704" s="221"/>
      <c r="U704" s="221"/>
      <c r="V704" s="221"/>
      <c r="W704" s="221"/>
      <c r="X704" s="221"/>
      <c r="Y704" s="87"/>
    </row>
    <row r="705" spans="1:25" ht="14.25" customHeight="1">
      <c r="A705" s="221"/>
      <c r="B705" s="87"/>
      <c r="C705" s="87"/>
      <c r="F705" s="221"/>
      <c r="J705" s="67"/>
      <c r="K705" s="67"/>
      <c r="L705" s="67"/>
      <c r="O705" s="221"/>
      <c r="Q705" s="221"/>
      <c r="R705" s="221"/>
      <c r="S705" s="221"/>
      <c r="T705" s="221"/>
      <c r="U705" s="221"/>
      <c r="V705" s="221"/>
      <c r="W705" s="221"/>
      <c r="X705" s="221"/>
      <c r="Y705" s="87"/>
    </row>
    <row r="706" spans="1:25" ht="14.25" customHeight="1">
      <c r="A706" s="221"/>
      <c r="B706" s="87"/>
      <c r="C706" s="87"/>
      <c r="F706" s="221"/>
      <c r="J706" s="67"/>
      <c r="K706" s="67"/>
      <c r="L706" s="67"/>
      <c r="O706" s="221"/>
      <c r="Q706" s="221"/>
      <c r="R706" s="221"/>
      <c r="S706" s="221"/>
      <c r="T706" s="221"/>
      <c r="U706" s="221"/>
      <c r="V706" s="221"/>
      <c r="W706" s="221"/>
      <c r="X706" s="221"/>
      <c r="Y706" s="87"/>
    </row>
    <row r="707" spans="1:25" ht="14.25" customHeight="1">
      <c r="A707" s="221"/>
      <c r="B707" s="87"/>
      <c r="C707" s="87"/>
      <c r="F707" s="221"/>
      <c r="J707" s="67"/>
      <c r="K707" s="67"/>
      <c r="L707" s="67"/>
      <c r="O707" s="221"/>
      <c r="Q707" s="221"/>
      <c r="R707" s="221"/>
      <c r="S707" s="221"/>
      <c r="T707" s="221"/>
      <c r="U707" s="221"/>
      <c r="V707" s="221"/>
      <c r="W707" s="221"/>
      <c r="X707" s="221"/>
      <c r="Y707" s="87"/>
    </row>
    <row r="708" spans="1:25" ht="14.25" customHeight="1">
      <c r="A708" s="221"/>
      <c r="B708" s="87"/>
      <c r="C708" s="87"/>
      <c r="F708" s="221"/>
      <c r="J708" s="67"/>
      <c r="K708" s="67"/>
      <c r="L708" s="67"/>
      <c r="O708" s="221"/>
      <c r="Q708" s="221"/>
      <c r="R708" s="221"/>
      <c r="S708" s="221"/>
      <c r="T708" s="221"/>
      <c r="U708" s="221"/>
      <c r="V708" s="221"/>
      <c r="W708" s="221"/>
      <c r="X708" s="221"/>
      <c r="Y708" s="87"/>
    </row>
    <row r="709" spans="1:25" ht="14.25" customHeight="1">
      <c r="A709" s="221"/>
      <c r="B709" s="87"/>
      <c r="C709" s="87"/>
      <c r="F709" s="221"/>
      <c r="J709" s="67"/>
      <c r="K709" s="67"/>
      <c r="L709" s="67"/>
      <c r="O709" s="221"/>
      <c r="Q709" s="221"/>
      <c r="R709" s="221"/>
      <c r="S709" s="221"/>
      <c r="T709" s="221"/>
      <c r="U709" s="221"/>
      <c r="V709" s="221"/>
      <c r="W709" s="221"/>
      <c r="X709" s="221"/>
      <c r="Y709" s="87"/>
    </row>
    <row r="710" spans="1:25" ht="14.25" customHeight="1">
      <c r="A710" s="221"/>
      <c r="B710" s="87"/>
      <c r="C710" s="87"/>
      <c r="F710" s="221"/>
      <c r="J710" s="67"/>
      <c r="K710" s="67"/>
      <c r="L710" s="67"/>
      <c r="O710" s="221"/>
      <c r="Q710" s="221"/>
      <c r="R710" s="221"/>
      <c r="S710" s="221"/>
      <c r="T710" s="221"/>
      <c r="U710" s="221"/>
      <c r="V710" s="221"/>
      <c r="W710" s="221"/>
      <c r="X710" s="221"/>
      <c r="Y710" s="87"/>
    </row>
    <row r="711" spans="1:25" ht="14.25" customHeight="1">
      <c r="A711" s="221"/>
      <c r="B711" s="87"/>
      <c r="C711" s="87"/>
      <c r="F711" s="221"/>
      <c r="J711" s="67"/>
      <c r="K711" s="67"/>
      <c r="L711" s="67"/>
      <c r="O711" s="221"/>
      <c r="Q711" s="221"/>
      <c r="R711" s="221"/>
      <c r="S711" s="221"/>
      <c r="T711" s="221"/>
      <c r="U711" s="221"/>
      <c r="V711" s="221"/>
      <c r="W711" s="221"/>
      <c r="X711" s="221"/>
      <c r="Y711" s="87"/>
    </row>
    <row r="712" spans="1:25" ht="14.25" customHeight="1">
      <c r="A712" s="221"/>
      <c r="B712" s="87"/>
      <c r="C712" s="87"/>
      <c r="F712" s="221"/>
      <c r="J712" s="67"/>
      <c r="K712" s="67"/>
      <c r="L712" s="67"/>
      <c r="O712" s="221"/>
      <c r="Q712" s="221"/>
      <c r="R712" s="221"/>
      <c r="S712" s="221"/>
      <c r="T712" s="221"/>
      <c r="U712" s="221"/>
      <c r="V712" s="221"/>
      <c r="W712" s="221"/>
      <c r="X712" s="221"/>
      <c r="Y712" s="87"/>
    </row>
    <row r="713" spans="1:25" ht="14.25" customHeight="1">
      <c r="A713" s="221"/>
      <c r="B713" s="87"/>
      <c r="C713" s="87"/>
      <c r="F713" s="221"/>
      <c r="J713" s="67"/>
      <c r="K713" s="67"/>
      <c r="L713" s="67"/>
      <c r="O713" s="221"/>
      <c r="Q713" s="221"/>
      <c r="R713" s="221"/>
      <c r="S713" s="221"/>
      <c r="T713" s="221"/>
      <c r="U713" s="221"/>
      <c r="V713" s="221"/>
      <c r="W713" s="221"/>
      <c r="X713" s="221"/>
      <c r="Y713" s="87"/>
    </row>
    <row r="714" spans="1:25" ht="14.25" customHeight="1">
      <c r="A714" s="221"/>
      <c r="B714" s="87"/>
      <c r="C714" s="87"/>
      <c r="F714" s="221"/>
      <c r="J714" s="67"/>
      <c r="K714" s="67"/>
      <c r="L714" s="67"/>
      <c r="O714" s="221"/>
      <c r="Q714" s="221"/>
      <c r="R714" s="221"/>
      <c r="S714" s="221"/>
      <c r="T714" s="221"/>
      <c r="U714" s="221"/>
      <c r="V714" s="221"/>
      <c r="W714" s="221"/>
      <c r="X714" s="221"/>
      <c r="Y714" s="87"/>
    </row>
    <row r="715" spans="1:25" ht="14.25" customHeight="1">
      <c r="A715" s="221"/>
      <c r="B715" s="87"/>
      <c r="C715" s="87"/>
      <c r="F715" s="221"/>
      <c r="J715" s="67"/>
      <c r="K715" s="67"/>
      <c r="L715" s="67"/>
      <c r="O715" s="221"/>
      <c r="Q715" s="221"/>
      <c r="R715" s="221"/>
      <c r="S715" s="221"/>
      <c r="T715" s="221"/>
      <c r="U715" s="221"/>
      <c r="V715" s="221"/>
      <c r="W715" s="221"/>
      <c r="X715" s="221"/>
      <c r="Y715" s="87"/>
    </row>
    <row r="716" spans="1:25" ht="14.25" customHeight="1">
      <c r="A716" s="221"/>
      <c r="B716" s="87"/>
      <c r="C716" s="87"/>
      <c r="F716" s="221"/>
      <c r="J716" s="67"/>
      <c r="K716" s="67"/>
      <c r="L716" s="67"/>
      <c r="O716" s="221"/>
      <c r="Q716" s="221"/>
      <c r="R716" s="221"/>
      <c r="S716" s="221"/>
      <c r="T716" s="221"/>
      <c r="U716" s="221"/>
      <c r="V716" s="221"/>
      <c r="W716" s="221"/>
      <c r="X716" s="221"/>
      <c r="Y716" s="87"/>
    </row>
    <row r="717" spans="1:25" ht="14.25" customHeight="1">
      <c r="A717" s="221"/>
      <c r="B717" s="87"/>
      <c r="C717" s="87"/>
      <c r="F717" s="221"/>
      <c r="J717" s="67"/>
      <c r="K717" s="67"/>
      <c r="L717" s="67"/>
      <c r="O717" s="221"/>
      <c r="Q717" s="221"/>
      <c r="R717" s="221"/>
      <c r="S717" s="221"/>
      <c r="T717" s="221"/>
      <c r="U717" s="221"/>
      <c r="V717" s="221"/>
      <c r="W717" s="221"/>
      <c r="X717" s="221"/>
      <c r="Y717" s="87"/>
    </row>
    <row r="718" spans="1:25" ht="14.25" customHeight="1">
      <c r="A718" s="221"/>
      <c r="B718" s="87"/>
      <c r="C718" s="87"/>
      <c r="F718" s="221"/>
      <c r="J718" s="67"/>
      <c r="K718" s="67"/>
      <c r="L718" s="67"/>
      <c r="O718" s="221"/>
      <c r="Q718" s="221"/>
      <c r="R718" s="221"/>
      <c r="S718" s="221"/>
      <c r="T718" s="221"/>
      <c r="U718" s="221"/>
      <c r="V718" s="221"/>
      <c r="W718" s="221"/>
      <c r="X718" s="221"/>
      <c r="Y718" s="87"/>
    </row>
    <row r="719" spans="1:25" ht="14.25" customHeight="1">
      <c r="A719" s="221"/>
      <c r="B719" s="87"/>
      <c r="C719" s="87"/>
      <c r="F719" s="221"/>
      <c r="J719" s="67"/>
      <c r="K719" s="67"/>
      <c r="L719" s="67"/>
      <c r="O719" s="221"/>
      <c r="Q719" s="221"/>
      <c r="R719" s="221"/>
      <c r="S719" s="221"/>
      <c r="T719" s="221"/>
      <c r="U719" s="221"/>
      <c r="V719" s="221"/>
      <c r="W719" s="221"/>
      <c r="X719" s="221"/>
      <c r="Y719" s="87"/>
    </row>
    <row r="720" spans="1:25" ht="14.25" customHeight="1">
      <c r="A720" s="221"/>
      <c r="B720" s="87"/>
      <c r="C720" s="87"/>
      <c r="F720" s="221"/>
      <c r="J720" s="67"/>
      <c r="K720" s="67"/>
      <c r="L720" s="67"/>
      <c r="O720" s="221"/>
      <c r="Q720" s="221"/>
      <c r="R720" s="221"/>
      <c r="S720" s="221"/>
      <c r="T720" s="221"/>
      <c r="U720" s="221"/>
      <c r="V720" s="221"/>
      <c r="W720" s="221"/>
      <c r="X720" s="221"/>
      <c r="Y720" s="87"/>
    </row>
    <row r="721" spans="1:25" ht="14.25" customHeight="1">
      <c r="A721" s="221"/>
      <c r="B721" s="87"/>
      <c r="C721" s="87"/>
      <c r="F721" s="221"/>
      <c r="J721" s="67"/>
      <c r="K721" s="67"/>
      <c r="L721" s="67"/>
      <c r="O721" s="221"/>
      <c r="Q721" s="221"/>
      <c r="R721" s="221"/>
      <c r="S721" s="221"/>
      <c r="T721" s="221"/>
      <c r="U721" s="221"/>
      <c r="V721" s="221"/>
      <c r="W721" s="221"/>
      <c r="X721" s="221"/>
      <c r="Y721" s="87"/>
    </row>
    <row r="722" spans="1:25" ht="14.25" customHeight="1">
      <c r="A722" s="221"/>
      <c r="B722" s="87"/>
      <c r="C722" s="87"/>
      <c r="F722" s="221"/>
      <c r="J722" s="67"/>
      <c r="K722" s="67"/>
      <c r="L722" s="67"/>
      <c r="O722" s="221"/>
      <c r="Q722" s="221"/>
      <c r="R722" s="221"/>
      <c r="S722" s="221"/>
      <c r="T722" s="221"/>
      <c r="U722" s="221"/>
      <c r="V722" s="221"/>
      <c r="W722" s="221"/>
      <c r="X722" s="221"/>
      <c r="Y722" s="87"/>
    </row>
    <row r="723" spans="1:25" ht="14.25" customHeight="1">
      <c r="A723" s="221"/>
      <c r="B723" s="87"/>
      <c r="C723" s="87"/>
      <c r="F723" s="221"/>
      <c r="J723" s="67"/>
      <c r="K723" s="67"/>
      <c r="L723" s="67"/>
      <c r="O723" s="221"/>
      <c r="Q723" s="221"/>
      <c r="R723" s="221"/>
      <c r="S723" s="221"/>
      <c r="T723" s="221"/>
      <c r="U723" s="221"/>
      <c r="V723" s="221"/>
      <c r="W723" s="221"/>
      <c r="X723" s="221"/>
      <c r="Y723" s="87"/>
    </row>
    <row r="724" spans="1:25" ht="14.25" customHeight="1">
      <c r="A724" s="221"/>
      <c r="B724" s="87"/>
      <c r="C724" s="87"/>
      <c r="F724" s="221"/>
      <c r="J724" s="67"/>
      <c r="K724" s="67"/>
      <c r="L724" s="67"/>
      <c r="O724" s="221"/>
      <c r="Q724" s="221"/>
      <c r="R724" s="221"/>
      <c r="S724" s="221"/>
      <c r="T724" s="221"/>
      <c r="U724" s="221"/>
      <c r="V724" s="221"/>
      <c r="W724" s="221"/>
      <c r="X724" s="221"/>
      <c r="Y724" s="87"/>
    </row>
    <row r="725" spans="1:25" ht="14.25" customHeight="1">
      <c r="A725" s="221"/>
      <c r="B725" s="87"/>
      <c r="C725" s="87"/>
      <c r="F725" s="221"/>
      <c r="J725" s="67"/>
      <c r="K725" s="67"/>
      <c r="L725" s="67"/>
      <c r="O725" s="221"/>
      <c r="Q725" s="221"/>
      <c r="R725" s="221"/>
      <c r="S725" s="221"/>
      <c r="T725" s="221"/>
      <c r="U725" s="221"/>
      <c r="V725" s="221"/>
      <c r="W725" s="221"/>
      <c r="X725" s="221"/>
      <c r="Y725" s="87"/>
    </row>
    <row r="726" spans="1:25" ht="14.25" customHeight="1">
      <c r="A726" s="221"/>
      <c r="B726" s="87"/>
      <c r="C726" s="87"/>
      <c r="F726" s="221"/>
      <c r="J726" s="67"/>
      <c r="K726" s="67"/>
      <c r="L726" s="67"/>
      <c r="O726" s="221"/>
      <c r="Q726" s="221"/>
      <c r="R726" s="221"/>
      <c r="S726" s="221"/>
      <c r="T726" s="221"/>
      <c r="U726" s="221"/>
      <c r="V726" s="221"/>
      <c r="W726" s="221"/>
      <c r="X726" s="221"/>
      <c r="Y726" s="87"/>
    </row>
    <row r="727" spans="1:25" ht="14.25" customHeight="1">
      <c r="A727" s="221"/>
      <c r="B727" s="87"/>
      <c r="C727" s="87"/>
      <c r="F727" s="221"/>
      <c r="J727" s="67"/>
      <c r="K727" s="67"/>
      <c r="L727" s="67"/>
      <c r="O727" s="221"/>
      <c r="Q727" s="221"/>
      <c r="R727" s="221"/>
      <c r="S727" s="221"/>
      <c r="T727" s="221"/>
      <c r="U727" s="221"/>
      <c r="V727" s="221"/>
      <c r="W727" s="221"/>
      <c r="X727" s="221"/>
      <c r="Y727" s="87"/>
    </row>
    <row r="728" spans="1:25" ht="14.25" customHeight="1">
      <c r="A728" s="221"/>
      <c r="B728" s="87"/>
      <c r="C728" s="87"/>
      <c r="F728" s="221"/>
      <c r="J728" s="67"/>
      <c r="K728" s="67"/>
      <c r="L728" s="67"/>
      <c r="O728" s="221"/>
      <c r="Q728" s="221"/>
      <c r="R728" s="221"/>
      <c r="S728" s="221"/>
      <c r="T728" s="221"/>
      <c r="U728" s="221"/>
      <c r="V728" s="221"/>
      <c r="W728" s="221"/>
      <c r="X728" s="221"/>
      <c r="Y728" s="87"/>
    </row>
    <row r="729" spans="1:25" ht="14.25" customHeight="1">
      <c r="A729" s="221"/>
      <c r="B729" s="87"/>
      <c r="C729" s="87"/>
      <c r="F729" s="221"/>
      <c r="J729" s="67"/>
      <c r="K729" s="67"/>
      <c r="L729" s="67"/>
      <c r="O729" s="221"/>
      <c r="Q729" s="221"/>
      <c r="R729" s="221"/>
      <c r="S729" s="221"/>
      <c r="T729" s="221"/>
      <c r="U729" s="221"/>
      <c r="V729" s="221"/>
      <c r="W729" s="221"/>
      <c r="X729" s="221"/>
      <c r="Y729" s="87"/>
    </row>
    <row r="730" spans="1:25" ht="14.25" customHeight="1">
      <c r="A730" s="221"/>
      <c r="B730" s="87"/>
      <c r="C730" s="87"/>
      <c r="F730" s="221"/>
      <c r="J730" s="67"/>
      <c r="K730" s="67"/>
      <c r="L730" s="67"/>
      <c r="O730" s="221"/>
      <c r="Q730" s="221"/>
      <c r="R730" s="221"/>
      <c r="S730" s="221"/>
      <c r="T730" s="221"/>
      <c r="U730" s="221"/>
      <c r="V730" s="221"/>
      <c r="W730" s="221"/>
      <c r="X730" s="221"/>
      <c r="Y730" s="87"/>
    </row>
    <row r="731" spans="1:25" ht="14.25" customHeight="1">
      <c r="A731" s="221"/>
      <c r="B731" s="87"/>
      <c r="C731" s="87"/>
      <c r="F731" s="221"/>
      <c r="J731" s="67"/>
      <c r="K731" s="67"/>
      <c r="L731" s="67"/>
      <c r="O731" s="221"/>
      <c r="Q731" s="221"/>
      <c r="R731" s="221"/>
      <c r="S731" s="221"/>
      <c r="T731" s="221"/>
      <c r="U731" s="221"/>
      <c r="V731" s="221"/>
      <c r="W731" s="221"/>
      <c r="X731" s="221"/>
      <c r="Y731" s="87"/>
    </row>
    <row r="732" spans="1:25" ht="14.25" customHeight="1">
      <c r="A732" s="221"/>
      <c r="B732" s="87"/>
      <c r="C732" s="87"/>
      <c r="F732" s="221"/>
      <c r="J732" s="67"/>
      <c r="K732" s="67"/>
      <c r="L732" s="67"/>
      <c r="O732" s="221"/>
      <c r="Q732" s="221"/>
      <c r="R732" s="221"/>
      <c r="S732" s="221"/>
      <c r="T732" s="221"/>
      <c r="U732" s="221"/>
      <c r="V732" s="221"/>
      <c r="W732" s="221"/>
      <c r="X732" s="221"/>
      <c r="Y732" s="87"/>
    </row>
    <row r="733" spans="1:25" ht="14.25" customHeight="1">
      <c r="A733" s="221"/>
      <c r="B733" s="87"/>
      <c r="C733" s="87"/>
      <c r="F733" s="221"/>
      <c r="J733" s="67"/>
      <c r="K733" s="67"/>
      <c r="L733" s="67"/>
      <c r="O733" s="221"/>
      <c r="Q733" s="221"/>
      <c r="R733" s="221"/>
      <c r="S733" s="221"/>
      <c r="T733" s="221"/>
      <c r="U733" s="221"/>
      <c r="V733" s="221"/>
      <c r="W733" s="221"/>
      <c r="X733" s="221"/>
      <c r="Y733" s="87"/>
    </row>
    <row r="734" spans="1:25" ht="14.25" customHeight="1">
      <c r="A734" s="221"/>
      <c r="B734" s="87"/>
      <c r="C734" s="87"/>
      <c r="F734" s="221"/>
      <c r="J734" s="67"/>
      <c r="K734" s="67"/>
      <c r="L734" s="67"/>
      <c r="O734" s="221"/>
      <c r="Q734" s="221"/>
      <c r="R734" s="221"/>
      <c r="S734" s="221"/>
      <c r="T734" s="221"/>
      <c r="U734" s="221"/>
      <c r="V734" s="221"/>
      <c r="W734" s="221"/>
      <c r="X734" s="221"/>
      <c r="Y734" s="87"/>
    </row>
    <row r="735" spans="1:25" ht="14.25" customHeight="1">
      <c r="A735" s="221"/>
      <c r="B735" s="87"/>
      <c r="C735" s="87"/>
      <c r="F735" s="221"/>
      <c r="J735" s="67"/>
      <c r="K735" s="67"/>
      <c r="L735" s="67"/>
      <c r="O735" s="221"/>
      <c r="Q735" s="221"/>
      <c r="R735" s="221"/>
      <c r="S735" s="221"/>
      <c r="T735" s="221"/>
      <c r="U735" s="221"/>
      <c r="V735" s="221"/>
      <c r="W735" s="221"/>
      <c r="X735" s="221"/>
      <c r="Y735" s="87"/>
    </row>
    <row r="736" spans="1:25" ht="14.25" customHeight="1">
      <c r="A736" s="221"/>
      <c r="B736" s="87"/>
      <c r="C736" s="87"/>
      <c r="F736" s="221"/>
      <c r="J736" s="67"/>
      <c r="K736" s="67"/>
      <c r="L736" s="67"/>
      <c r="O736" s="221"/>
      <c r="Q736" s="221"/>
      <c r="R736" s="221"/>
      <c r="S736" s="221"/>
      <c r="T736" s="221"/>
      <c r="U736" s="221"/>
      <c r="V736" s="221"/>
      <c r="W736" s="221"/>
      <c r="X736" s="221"/>
      <c r="Y736" s="87"/>
    </row>
    <row r="737" spans="1:25" ht="14.25" customHeight="1">
      <c r="A737" s="221"/>
      <c r="B737" s="87"/>
      <c r="C737" s="87"/>
      <c r="F737" s="221"/>
      <c r="J737" s="67"/>
      <c r="K737" s="67"/>
      <c r="L737" s="67"/>
      <c r="O737" s="221"/>
      <c r="Q737" s="221"/>
      <c r="R737" s="221"/>
      <c r="S737" s="221"/>
      <c r="T737" s="221"/>
      <c r="U737" s="221"/>
      <c r="V737" s="221"/>
      <c r="W737" s="221"/>
      <c r="X737" s="221"/>
      <c r="Y737" s="87"/>
    </row>
    <row r="738" spans="1:25" ht="14.25" customHeight="1">
      <c r="A738" s="221"/>
      <c r="B738" s="87"/>
      <c r="C738" s="87"/>
      <c r="F738" s="221"/>
      <c r="J738" s="67"/>
      <c r="K738" s="67"/>
      <c r="L738" s="67"/>
      <c r="O738" s="221"/>
      <c r="Q738" s="221"/>
      <c r="R738" s="221"/>
      <c r="S738" s="221"/>
      <c r="T738" s="221"/>
      <c r="U738" s="221"/>
      <c r="V738" s="221"/>
      <c r="W738" s="221"/>
      <c r="X738" s="221"/>
      <c r="Y738" s="87"/>
    </row>
    <row r="739" spans="1:25" ht="14.25" customHeight="1">
      <c r="A739" s="221"/>
      <c r="B739" s="87"/>
      <c r="C739" s="87"/>
      <c r="F739" s="221"/>
      <c r="J739" s="67"/>
      <c r="K739" s="67"/>
      <c r="L739" s="67"/>
      <c r="O739" s="221"/>
      <c r="Q739" s="221"/>
      <c r="R739" s="221"/>
      <c r="S739" s="221"/>
      <c r="T739" s="221"/>
      <c r="U739" s="221"/>
      <c r="V739" s="221"/>
      <c r="W739" s="221"/>
      <c r="X739" s="221"/>
      <c r="Y739" s="87"/>
    </row>
    <row r="740" spans="1:25" ht="14.25" customHeight="1">
      <c r="A740" s="221"/>
      <c r="B740" s="87"/>
      <c r="C740" s="87"/>
      <c r="F740" s="221"/>
      <c r="J740" s="67"/>
      <c r="K740" s="67"/>
      <c r="L740" s="67"/>
      <c r="O740" s="221"/>
      <c r="Q740" s="221"/>
      <c r="R740" s="221"/>
      <c r="S740" s="221"/>
      <c r="T740" s="221"/>
      <c r="U740" s="221"/>
      <c r="V740" s="221"/>
      <c r="W740" s="221"/>
      <c r="X740" s="221"/>
      <c r="Y740" s="87"/>
    </row>
    <row r="741" spans="1:25" ht="14.25" customHeight="1">
      <c r="A741" s="221"/>
      <c r="B741" s="87"/>
      <c r="C741" s="87"/>
      <c r="F741" s="221"/>
      <c r="J741" s="67"/>
      <c r="K741" s="67"/>
      <c r="L741" s="67"/>
      <c r="O741" s="221"/>
      <c r="Q741" s="221"/>
      <c r="R741" s="221"/>
      <c r="S741" s="221"/>
      <c r="T741" s="221"/>
      <c r="U741" s="221"/>
      <c r="V741" s="221"/>
      <c r="W741" s="221"/>
      <c r="X741" s="221"/>
      <c r="Y741" s="87"/>
    </row>
    <row r="742" spans="1:25" ht="14.25" customHeight="1">
      <c r="A742" s="221"/>
      <c r="B742" s="87"/>
      <c r="C742" s="87"/>
      <c r="F742" s="221"/>
      <c r="J742" s="67"/>
      <c r="K742" s="67"/>
      <c r="L742" s="67"/>
      <c r="O742" s="221"/>
      <c r="Q742" s="221"/>
      <c r="R742" s="221"/>
      <c r="S742" s="221"/>
      <c r="T742" s="221"/>
      <c r="U742" s="221"/>
      <c r="V742" s="221"/>
      <c r="W742" s="221"/>
      <c r="X742" s="221"/>
      <c r="Y742" s="87"/>
    </row>
    <row r="743" spans="1:25" ht="14.25" customHeight="1">
      <c r="A743" s="221"/>
      <c r="B743" s="87"/>
      <c r="C743" s="87"/>
      <c r="F743" s="221"/>
      <c r="J743" s="67"/>
      <c r="K743" s="67"/>
      <c r="L743" s="67"/>
      <c r="O743" s="221"/>
      <c r="Q743" s="221"/>
      <c r="R743" s="221"/>
      <c r="S743" s="221"/>
      <c r="T743" s="221"/>
      <c r="U743" s="221"/>
      <c r="V743" s="221"/>
      <c r="W743" s="221"/>
      <c r="X743" s="221"/>
      <c r="Y743" s="87"/>
    </row>
    <row r="744" spans="1:25" ht="14.25" customHeight="1">
      <c r="A744" s="221"/>
      <c r="B744" s="87"/>
      <c r="C744" s="87"/>
      <c r="F744" s="221"/>
      <c r="J744" s="67"/>
      <c r="K744" s="67"/>
      <c r="L744" s="67"/>
      <c r="O744" s="221"/>
      <c r="Q744" s="221"/>
      <c r="R744" s="221"/>
      <c r="S744" s="221"/>
      <c r="T744" s="221"/>
      <c r="U744" s="221"/>
      <c r="V744" s="221"/>
      <c r="W744" s="221"/>
      <c r="X744" s="221"/>
      <c r="Y744" s="87"/>
    </row>
    <row r="745" spans="1:25" ht="14.25" customHeight="1">
      <c r="A745" s="221"/>
      <c r="B745" s="87"/>
      <c r="C745" s="87"/>
      <c r="F745" s="221"/>
      <c r="J745" s="67"/>
      <c r="K745" s="67"/>
      <c r="L745" s="67"/>
      <c r="O745" s="221"/>
      <c r="Q745" s="221"/>
      <c r="R745" s="221"/>
      <c r="S745" s="221"/>
      <c r="T745" s="221"/>
      <c r="U745" s="221"/>
      <c r="V745" s="221"/>
      <c r="W745" s="221"/>
      <c r="X745" s="221"/>
      <c r="Y745" s="87"/>
    </row>
    <row r="746" spans="1:25" ht="14.25" customHeight="1">
      <c r="A746" s="221"/>
      <c r="B746" s="87"/>
      <c r="C746" s="87"/>
      <c r="F746" s="221"/>
      <c r="J746" s="67"/>
      <c r="K746" s="67"/>
      <c r="L746" s="67"/>
      <c r="O746" s="221"/>
      <c r="Q746" s="221"/>
      <c r="R746" s="221"/>
      <c r="S746" s="221"/>
      <c r="T746" s="221"/>
      <c r="U746" s="221"/>
      <c r="V746" s="221"/>
      <c r="W746" s="221"/>
      <c r="X746" s="221"/>
      <c r="Y746" s="87"/>
    </row>
    <row r="747" spans="1:25" ht="14.25" customHeight="1">
      <c r="A747" s="221"/>
      <c r="B747" s="87"/>
      <c r="C747" s="87"/>
      <c r="F747" s="221"/>
      <c r="J747" s="67"/>
      <c r="K747" s="67"/>
      <c r="L747" s="67"/>
      <c r="O747" s="221"/>
      <c r="Q747" s="221"/>
      <c r="R747" s="221"/>
      <c r="S747" s="221"/>
      <c r="T747" s="221"/>
      <c r="U747" s="221"/>
      <c r="V747" s="221"/>
      <c r="W747" s="221"/>
      <c r="X747" s="221"/>
      <c r="Y747" s="87"/>
    </row>
    <row r="748" spans="1:25" ht="14.25" customHeight="1">
      <c r="A748" s="221"/>
      <c r="B748" s="87"/>
      <c r="C748" s="87"/>
      <c r="F748" s="221"/>
      <c r="J748" s="67"/>
      <c r="K748" s="67"/>
      <c r="L748" s="67"/>
      <c r="O748" s="221"/>
      <c r="Q748" s="221"/>
      <c r="R748" s="221"/>
      <c r="S748" s="221"/>
      <c r="T748" s="221"/>
      <c r="U748" s="221"/>
      <c r="V748" s="221"/>
      <c r="W748" s="221"/>
      <c r="X748" s="221"/>
      <c r="Y748" s="87"/>
    </row>
    <row r="749" spans="1:25" ht="14.25" customHeight="1">
      <c r="A749" s="221"/>
      <c r="B749" s="87"/>
      <c r="C749" s="87"/>
      <c r="F749" s="221"/>
      <c r="J749" s="67"/>
      <c r="K749" s="67"/>
      <c r="L749" s="67"/>
      <c r="O749" s="221"/>
      <c r="Q749" s="221"/>
      <c r="R749" s="221"/>
      <c r="S749" s="221"/>
      <c r="T749" s="221"/>
      <c r="U749" s="221"/>
      <c r="V749" s="221"/>
      <c r="W749" s="221"/>
      <c r="X749" s="221"/>
      <c r="Y749" s="87"/>
    </row>
    <row r="750" spans="1:25" ht="14.25" customHeight="1">
      <c r="A750" s="221"/>
      <c r="B750" s="87"/>
      <c r="C750" s="87"/>
      <c r="F750" s="221"/>
      <c r="J750" s="67"/>
      <c r="K750" s="67"/>
      <c r="L750" s="67"/>
      <c r="O750" s="221"/>
      <c r="Q750" s="221"/>
      <c r="R750" s="221"/>
      <c r="S750" s="221"/>
      <c r="T750" s="221"/>
      <c r="U750" s="221"/>
      <c r="V750" s="221"/>
      <c r="W750" s="221"/>
      <c r="X750" s="221"/>
      <c r="Y750" s="87"/>
    </row>
    <row r="751" spans="1:25" ht="14.25" customHeight="1">
      <c r="A751" s="221"/>
      <c r="B751" s="87"/>
      <c r="C751" s="87"/>
      <c r="F751" s="221"/>
      <c r="J751" s="67"/>
      <c r="K751" s="67"/>
      <c r="L751" s="67"/>
      <c r="O751" s="221"/>
      <c r="Q751" s="221"/>
      <c r="R751" s="221"/>
      <c r="S751" s="221"/>
      <c r="T751" s="221"/>
      <c r="U751" s="221"/>
      <c r="V751" s="221"/>
      <c r="W751" s="221"/>
      <c r="X751" s="221"/>
      <c r="Y751" s="87"/>
    </row>
    <row r="752" spans="1:25" ht="14.25" customHeight="1">
      <c r="A752" s="221"/>
      <c r="B752" s="87"/>
      <c r="C752" s="87"/>
      <c r="F752" s="221"/>
      <c r="J752" s="67"/>
      <c r="K752" s="67"/>
      <c r="L752" s="67"/>
      <c r="O752" s="221"/>
      <c r="Q752" s="221"/>
      <c r="R752" s="221"/>
      <c r="S752" s="221"/>
      <c r="T752" s="221"/>
      <c r="U752" s="221"/>
      <c r="V752" s="221"/>
      <c r="W752" s="221"/>
      <c r="X752" s="221"/>
      <c r="Y752" s="87"/>
    </row>
    <row r="753" spans="1:25" ht="14.25" customHeight="1">
      <c r="A753" s="221"/>
      <c r="B753" s="87"/>
      <c r="C753" s="87"/>
      <c r="F753" s="221"/>
      <c r="J753" s="67"/>
      <c r="K753" s="67"/>
      <c r="L753" s="67"/>
      <c r="O753" s="221"/>
      <c r="Q753" s="221"/>
      <c r="R753" s="221"/>
      <c r="S753" s="221"/>
      <c r="T753" s="221"/>
      <c r="U753" s="221"/>
      <c r="V753" s="221"/>
      <c r="W753" s="221"/>
      <c r="X753" s="221"/>
      <c r="Y753" s="87"/>
    </row>
    <row r="754" spans="1:25" ht="14.25" customHeight="1">
      <c r="A754" s="221"/>
      <c r="B754" s="87"/>
      <c r="C754" s="87"/>
      <c r="F754" s="221"/>
      <c r="J754" s="67"/>
      <c r="K754" s="67"/>
      <c r="L754" s="67"/>
      <c r="O754" s="221"/>
      <c r="Q754" s="221"/>
      <c r="R754" s="221"/>
      <c r="S754" s="221"/>
      <c r="T754" s="221"/>
      <c r="U754" s="221"/>
      <c r="V754" s="221"/>
      <c r="W754" s="221"/>
      <c r="X754" s="221"/>
      <c r="Y754" s="87"/>
    </row>
    <row r="755" spans="1:25" ht="14.25" customHeight="1">
      <c r="A755" s="221"/>
      <c r="B755" s="87"/>
      <c r="C755" s="87"/>
      <c r="F755" s="221"/>
      <c r="J755" s="67"/>
      <c r="K755" s="67"/>
      <c r="L755" s="67"/>
      <c r="O755" s="221"/>
      <c r="Q755" s="221"/>
      <c r="R755" s="221"/>
      <c r="S755" s="221"/>
      <c r="T755" s="221"/>
      <c r="U755" s="221"/>
      <c r="V755" s="221"/>
      <c r="W755" s="221"/>
      <c r="X755" s="221"/>
      <c r="Y755" s="87"/>
    </row>
    <row r="756" spans="1:25" ht="14.25" customHeight="1">
      <c r="A756" s="221"/>
      <c r="B756" s="87"/>
      <c r="C756" s="87"/>
      <c r="F756" s="221"/>
      <c r="J756" s="67"/>
      <c r="K756" s="67"/>
      <c r="L756" s="67"/>
      <c r="O756" s="221"/>
      <c r="Q756" s="221"/>
      <c r="R756" s="221"/>
      <c r="S756" s="221"/>
      <c r="T756" s="221"/>
      <c r="U756" s="221"/>
      <c r="V756" s="221"/>
      <c r="W756" s="221"/>
      <c r="X756" s="221"/>
      <c r="Y756" s="87"/>
    </row>
    <row r="757" spans="1:25" ht="14.25" customHeight="1">
      <c r="A757" s="221"/>
      <c r="B757" s="87"/>
      <c r="C757" s="87"/>
      <c r="F757" s="221"/>
      <c r="J757" s="67"/>
      <c r="K757" s="67"/>
      <c r="L757" s="67"/>
      <c r="O757" s="221"/>
      <c r="Q757" s="221"/>
      <c r="R757" s="221"/>
      <c r="S757" s="221"/>
      <c r="T757" s="221"/>
      <c r="U757" s="221"/>
      <c r="V757" s="221"/>
      <c r="W757" s="221"/>
      <c r="X757" s="221"/>
      <c r="Y757" s="87"/>
    </row>
    <row r="758" spans="1:25" ht="14.25" customHeight="1">
      <c r="A758" s="221"/>
      <c r="B758" s="87"/>
      <c r="C758" s="87"/>
      <c r="F758" s="221"/>
      <c r="J758" s="67"/>
      <c r="K758" s="67"/>
      <c r="L758" s="67"/>
      <c r="O758" s="221"/>
      <c r="Q758" s="221"/>
      <c r="R758" s="221"/>
      <c r="S758" s="221"/>
      <c r="T758" s="221"/>
      <c r="U758" s="221"/>
      <c r="V758" s="221"/>
      <c r="W758" s="221"/>
      <c r="X758" s="221"/>
      <c r="Y758" s="87"/>
    </row>
    <row r="759" spans="1:25" ht="14.25" customHeight="1">
      <c r="A759" s="221"/>
      <c r="B759" s="87"/>
      <c r="C759" s="87"/>
      <c r="F759" s="221"/>
      <c r="J759" s="67"/>
      <c r="K759" s="67"/>
      <c r="L759" s="67"/>
      <c r="O759" s="221"/>
      <c r="Q759" s="221"/>
      <c r="R759" s="221"/>
      <c r="S759" s="221"/>
      <c r="T759" s="221"/>
      <c r="U759" s="221"/>
      <c r="V759" s="221"/>
      <c r="W759" s="221"/>
      <c r="X759" s="221"/>
      <c r="Y759" s="87"/>
    </row>
    <row r="760" spans="1:25" ht="14.25" customHeight="1">
      <c r="A760" s="221"/>
      <c r="B760" s="87"/>
      <c r="C760" s="87"/>
      <c r="F760" s="221"/>
      <c r="J760" s="67"/>
      <c r="K760" s="67"/>
      <c r="L760" s="67"/>
      <c r="O760" s="221"/>
      <c r="Q760" s="221"/>
      <c r="R760" s="221"/>
      <c r="S760" s="221"/>
      <c r="T760" s="221"/>
      <c r="U760" s="221"/>
      <c r="V760" s="221"/>
      <c r="W760" s="221"/>
      <c r="X760" s="221"/>
      <c r="Y760" s="87"/>
    </row>
    <row r="761" spans="1:25" ht="14.25" customHeight="1">
      <c r="A761" s="221"/>
      <c r="B761" s="87"/>
      <c r="C761" s="87"/>
      <c r="F761" s="221"/>
      <c r="J761" s="67"/>
      <c r="K761" s="67"/>
      <c r="L761" s="67"/>
      <c r="O761" s="221"/>
      <c r="Q761" s="221"/>
      <c r="R761" s="221"/>
      <c r="S761" s="221"/>
      <c r="T761" s="221"/>
      <c r="U761" s="221"/>
      <c r="V761" s="221"/>
      <c r="W761" s="221"/>
      <c r="X761" s="221"/>
      <c r="Y761" s="87"/>
    </row>
    <row r="762" spans="1:25" ht="14.25" customHeight="1">
      <c r="A762" s="221"/>
      <c r="B762" s="87"/>
      <c r="C762" s="87"/>
      <c r="F762" s="221"/>
      <c r="J762" s="67"/>
      <c r="K762" s="67"/>
      <c r="L762" s="67"/>
      <c r="O762" s="221"/>
      <c r="Q762" s="221"/>
      <c r="R762" s="221"/>
      <c r="S762" s="221"/>
      <c r="T762" s="221"/>
      <c r="U762" s="221"/>
      <c r="V762" s="221"/>
      <c r="W762" s="221"/>
      <c r="X762" s="221"/>
      <c r="Y762" s="87"/>
    </row>
    <row r="763" spans="1:25" ht="14.25" customHeight="1">
      <c r="A763" s="221"/>
      <c r="B763" s="87"/>
      <c r="C763" s="87"/>
      <c r="F763" s="221"/>
      <c r="J763" s="67"/>
      <c r="K763" s="67"/>
      <c r="L763" s="67"/>
      <c r="O763" s="221"/>
      <c r="Q763" s="221"/>
      <c r="R763" s="221"/>
      <c r="S763" s="221"/>
      <c r="T763" s="221"/>
      <c r="U763" s="221"/>
      <c r="V763" s="221"/>
      <c r="W763" s="221"/>
      <c r="X763" s="221"/>
      <c r="Y763" s="87"/>
    </row>
    <row r="764" spans="1:25" ht="14.25" customHeight="1">
      <c r="A764" s="221"/>
      <c r="B764" s="87"/>
      <c r="C764" s="87"/>
      <c r="F764" s="221"/>
      <c r="J764" s="67"/>
      <c r="K764" s="67"/>
      <c r="L764" s="67"/>
      <c r="O764" s="221"/>
      <c r="Q764" s="221"/>
      <c r="R764" s="221"/>
      <c r="S764" s="221"/>
      <c r="T764" s="221"/>
      <c r="U764" s="221"/>
      <c r="V764" s="221"/>
      <c r="W764" s="221"/>
      <c r="X764" s="221"/>
      <c r="Y764" s="87"/>
    </row>
    <row r="765" spans="1:25" ht="14.25" customHeight="1">
      <c r="A765" s="221"/>
      <c r="B765" s="87"/>
      <c r="C765" s="87"/>
      <c r="F765" s="221"/>
      <c r="J765" s="67"/>
      <c r="K765" s="67"/>
      <c r="L765" s="67"/>
      <c r="O765" s="221"/>
      <c r="Q765" s="221"/>
      <c r="R765" s="221"/>
      <c r="S765" s="221"/>
      <c r="T765" s="221"/>
      <c r="U765" s="221"/>
      <c r="V765" s="221"/>
      <c r="W765" s="221"/>
      <c r="X765" s="221"/>
      <c r="Y765" s="87"/>
    </row>
    <row r="766" spans="1:25" ht="14.25" customHeight="1">
      <c r="A766" s="221"/>
      <c r="B766" s="87"/>
      <c r="C766" s="87"/>
      <c r="F766" s="221"/>
      <c r="J766" s="67"/>
      <c r="K766" s="67"/>
      <c r="L766" s="67"/>
      <c r="O766" s="221"/>
      <c r="Q766" s="221"/>
      <c r="R766" s="221"/>
      <c r="S766" s="221"/>
      <c r="T766" s="221"/>
      <c r="U766" s="221"/>
      <c r="V766" s="221"/>
      <c r="W766" s="221"/>
      <c r="X766" s="221"/>
      <c r="Y766" s="87"/>
    </row>
    <row r="767" spans="1:25" ht="14.25" customHeight="1">
      <c r="A767" s="221"/>
      <c r="B767" s="87"/>
      <c r="C767" s="87"/>
      <c r="F767" s="221"/>
      <c r="J767" s="67"/>
      <c r="K767" s="67"/>
      <c r="L767" s="67"/>
      <c r="O767" s="221"/>
      <c r="Q767" s="221"/>
      <c r="R767" s="221"/>
      <c r="S767" s="221"/>
      <c r="T767" s="221"/>
      <c r="U767" s="221"/>
      <c r="V767" s="221"/>
      <c r="W767" s="221"/>
      <c r="X767" s="221"/>
      <c r="Y767" s="87"/>
    </row>
    <row r="768" spans="1:25" ht="14.25" customHeight="1">
      <c r="A768" s="221"/>
      <c r="B768" s="87"/>
      <c r="C768" s="87"/>
      <c r="F768" s="221"/>
      <c r="J768" s="67"/>
      <c r="K768" s="67"/>
      <c r="L768" s="67"/>
      <c r="O768" s="221"/>
      <c r="Q768" s="221"/>
      <c r="R768" s="221"/>
      <c r="S768" s="221"/>
      <c r="T768" s="221"/>
      <c r="U768" s="221"/>
      <c r="V768" s="221"/>
      <c r="W768" s="221"/>
      <c r="X768" s="221"/>
      <c r="Y768" s="87"/>
    </row>
    <row r="769" spans="1:25" ht="14.25" customHeight="1">
      <c r="A769" s="221"/>
      <c r="B769" s="87"/>
      <c r="C769" s="87"/>
      <c r="F769" s="221"/>
      <c r="J769" s="67"/>
      <c r="K769" s="67"/>
      <c r="L769" s="67"/>
      <c r="O769" s="221"/>
      <c r="Q769" s="221"/>
      <c r="R769" s="221"/>
      <c r="S769" s="221"/>
      <c r="T769" s="221"/>
      <c r="U769" s="221"/>
      <c r="V769" s="221"/>
      <c r="W769" s="221"/>
      <c r="X769" s="221"/>
      <c r="Y769" s="87"/>
    </row>
    <row r="770" spans="1:25" ht="14.25" customHeight="1">
      <c r="A770" s="221"/>
      <c r="B770" s="87"/>
      <c r="C770" s="87"/>
      <c r="F770" s="221"/>
      <c r="J770" s="67"/>
      <c r="K770" s="67"/>
      <c r="L770" s="67"/>
      <c r="O770" s="221"/>
      <c r="Q770" s="221"/>
      <c r="R770" s="221"/>
      <c r="S770" s="221"/>
      <c r="T770" s="221"/>
      <c r="U770" s="221"/>
      <c r="V770" s="221"/>
      <c r="W770" s="221"/>
      <c r="X770" s="221"/>
      <c r="Y770" s="87"/>
    </row>
    <row r="771" spans="1:25" ht="14.25" customHeight="1">
      <c r="A771" s="221"/>
      <c r="B771" s="87"/>
      <c r="C771" s="87"/>
      <c r="F771" s="221"/>
      <c r="J771" s="67"/>
      <c r="K771" s="67"/>
      <c r="L771" s="67"/>
      <c r="O771" s="221"/>
      <c r="Q771" s="221"/>
      <c r="R771" s="221"/>
      <c r="S771" s="221"/>
      <c r="T771" s="221"/>
      <c r="U771" s="221"/>
      <c r="V771" s="221"/>
      <c r="W771" s="221"/>
      <c r="X771" s="221"/>
      <c r="Y771" s="87"/>
    </row>
    <row r="772" spans="1:25" ht="14.25" customHeight="1">
      <c r="A772" s="221"/>
      <c r="B772" s="87"/>
      <c r="C772" s="87"/>
      <c r="F772" s="221"/>
      <c r="J772" s="67"/>
      <c r="K772" s="67"/>
      <c r="L772" s="67"/>
      <c r="O772" s="221"/>
      <c r="Q772" s="221"/>
      <c r="R772" s="221"/>
      <c r="S772" s="221"/>
      <c r="T772" s="221"/>
      <c r="U772" s="221"/>
      <c r="V772" s="221"/>
      <c r="W772" s="221"/>
      <c r="X772" s="221"/>
      <c r="Y772" s="87"/>
    </row>
    <row r="773" spans="1:25" ht="14.25" customHeight="1">
      <c r="A773" s="221"/>
      <c r="B773" s="87"/>
      <c r="C773" s="87"/>
      <c r="F773" s="221"/>
      <c r="J773" s="67"/>
      <c r="K773" s="67"/>
      <c r="L773" s="67"/>
      <c r="O773" s="221"/>
      <c r="Q773" s="221"/>
      <c r="R773" s="221"/>
      <c r="S773" s="221"/>
      <c r="T773" s="221"/>
      <c r="U773" s="221"/>
      <c r="V773" s="221"/>
      <c r="W773" s="221"/>
      <c r="X773" s="221"/>
      <c r="Y773" s="87"/>
    </row>
    <row r="774" spans="1:25" ht="14.25" customHeight="1">
      <c r="A774" s="221"/>
      <c r="B774" s="87"/>
      <c r="C774" s="87"/>
      <c r="F774" s="221"/>
      <c r="J774" s="67"/>
      <c r="K774" s="67"/>
      <c r="L774" s="67"/>
      <c r="O774" s="221"/>
      <c r="Q774" s="221"/>
      <c r="R774" s="221"/>
      <c r="S774" s="221"/>
      <c r="T774" s="221"/>
      <c r="U774" s="221"/>
      <c r="V774" s="221"/>
      <c r="W774" s="221"/>
      <c r="X774" s="221"/>
      <c r="Y774" s="87"/>
    </row>
    <row r="775" spans="1:25" ht="14.25" customHeight="1">
      <c r="A775" s="221"/>
      <c r="B775" s="87"/>
      <c r="C775" s="87"/>
      <c r="F775" s="221"/>
      <c r="J775" s="67"/>
      <c r="K775" s="67"/>
      <c r="L775" s="67"/>
      <c r="O775" s="221"/>
      <c r="Q775" s="221"/>
      <c r="R775" s="221"/>
      <c r="S775" s="221"/>
      <c r="T775" s="221"/>
      <c r="U775" s="221"/>
      <c r="V775" s="221"/>
      <c r="W775" s="221"/>
      <c r="X775" s="221"/>
      <c r="Y775" s="87"/>
    </row>
    <row r="776" spans="1:25" ht="14.25" customHeight="1">
      <c r="A776" s="221"/>
      <c r="B776" s="87"/>
      <c r="C776" s="87"/>
      <c r="F776" s="221"/>
      <c r="J776" s="67"/>
      <c r="K776" s="67"/>
      <c r="L776" s="67"/>
      <c r="O776" s="221"/>
      <c r="Q776" s="221"/>
      <c r="R776" s="221"/>
      <c r="S776" s="221"/>
      <c r="T776" s="221"/>
      <c r="U776" s="221"/>
      <c r="V776" s="221"/>
      <c r="W776" s="221"/>
      <c r="X776" s="221"/>
      <c r="Y776" s="87"/>
    </row>
    <row r="777" spans="1:25" ht="14.25" customHeight="1">
      <c r="A777" s="221"/>
      <c r="B777" s="87"/>
      <c r="C777" s="87"/>
      <c r="F777" s="221"/>
      <c r="J777" s="67"/>
      <c r="K777" s="67"/>
      <c r="L777" s="67"/>
      <c r="O777" s="221"/>
      <c r="Q777" s="221"/>
      <c r="R777" s="221"/>
      <c r="S777" s="221"/>
      <c r="T777" s="221"/>
      <c r="U777" s="221"/>
      <c r="V777" s="221"/>
      <c r="W777" s="221"/>
      <c r="X777" s="221"/>
      <c r="Y777" s="87"/>
    </row>
    <row r="778" spans="1:25" ht="14.25" customHeight="1">
      <c r="A778" s="221"/>
      <c r="B778" s="87"/>
      <c r="C778" s="87"/>
      <c r="F778" s="221"/>
      <c r="J778" s="67"/>
      <c r="K778" s="67"/>
      <c r="L778" s="67"/>
      <c r="O778" s="221"/>
      <c r="Q778" s="221"/>
      <c r="R778" s="221"/>
      <c r="S778" s="221"/>
      <c r="T778" s="221"/>
      <c r="U778" s="221"/>
      <c r="V778" s="221"/>
      <c r="W778" s="221"/>
      <c r="X778" s="221"/>
      <c r="Y778" s="87"/>
    </row>
    <row r="779" spans="1:25" ht="14.25" customHeight="1">
      <c r="A779" s="221"/>
      <c r="B779" s="87"/>
      <c r="C779" s="87"/>
      <c r="F779" s="221"/>
      <c r="J779" s="67"/>
      <c r="K779" s="67"/>
      <c r="L779" s="67"/>
      <c r="O779" s="221"/>
      <c r="Q779" s="221"/>
      <c r="R779" s="221"/>
      <c r="S779" s="221"/>
      <c r="T779" s="221"/>
      <c r="U779" s="221"/>
      <c r="V779" s="221"/>
      <c r="W779" s="221"/>
      <c r="X779" s="221"/>
      <c r="Y779" s="87"/>
    </row>
    <row r="780" spans="1:25" ht="14.25" customHeight="1">
      <c r="A780" s="221"/>
      <c r="B780" s="87"/>
      <c r="C780" s="87"/>
      <c r="F780" s="221"/>
      <c r="J780" s="67"/>
      <c r="K780" s="67"/>
      <c r="L780" s="67"/>
      <c r="O780" s="221"/>
      <c r="Q780" s="221"/>
      <c r="R780" s="221"/>
      <c r="S780" s="221"/>
      <c r="T780" s="221"/>
      <c r="U780" s="221"/>
      <c r="V780" s="221"/>
      <c r="W780" s="221"/>
      <c r="X780" s="221"/>
      <c r="Y780" s="87"/>
    </row>
    <row r="781" spans="1:25" ht="14.25" customHeight="1">
      <c r="A781" s="221"/>
      <c r="B781" s="87"/>
      <c r="C781" s="87"/>
      <c r="F781" s="221"/>
      <c r="J781" s="67"/>
      <c r="K781" s="67"/>
      <c r="L781" s="67"/>
      <c r="O781" s="221"/>
      <c r="Q781" s="221"/>
      <c r="R781" s="221"/>
      <c r="S781" s="221"/>
      <c r="T781" s="221"/>
      <c r="U781" s="221"/>
      <c r="V781" s="221"/>
      <c r="W781" s="221"/>
      <c r="X781" s="221"/>
      <c r="Y781" s="87"/>
    </row>
    <row r="782" spans="1:25" ht="14.25" customHeight="1">
      <c r="A782" s="221"/>
      <c r="B782" s="87"/>
      <c r="C782" s="87"/>
      <c r="F782" s="221"/>
      <c r="J782" s="67"/>
      <c r="K782" s="67"/>
      <c r="L782" s="67"/>
      <c r="O782" s="221"/>
      <c r="Q782" s="221"/>
      <c r="R782" s="221"/>
      <c r="S782" s="221"/>
      <c r="T782" s="221"/>
      <c r="U782" s="221"/>
      <c r="V782" s="221"/>
      <c r="W782" s="221"/>
      <c r="X782" s="221"/>
      <c r="Y782" s="87"/>
    </row>
    <row r="783" spans="1:25" ht="14.25" customHeight="1">
      <c r="A783" s="221"/>
      <c r="B783" s="87"/>
      <c r="C783" s="87"/>
      <c r="F783" s="221"/>
      <c r="J783" s="67"/>
      <c r="K783" s="67"/>
      <c r="L783" s="67"/>
      <c r="O783" s="221"/>
      <c r="Q783" s="221"/>
      <c r="R783" s="221"/>
      <c r="S783" s="221"/>
      <c r="T783" s="221"/>
      <c r="U783" s="221"/>
      <c r="V783" s="221"/>
      <c r="W783" s="221"/>
      <c r="X783" s="221"/>
      <c r="Y783" s="87"/>
    </row>
    <row r="784" spans="1:25" ht="14.25" customHeight="1">
      <c r="A784" s="221"/>
      <c r="B784" s="87"/>
      <c r="C784" s="87"/>
      <c r="F784" s="221"/>
      <c r="J784" s="67"/>
      <c r="K784" s="67"/>
      <c r="L784" s="67"/>
      <c r="O784" s="221"/>
      <c r="Q784" s="221"/>
      <c r="R784" s="221"/>
      <c r="S784" s="221"/>
      <c r="T784" s="221"/>
      <c r="U784" s="221"/>
      <c r="V784" s="221"/>
      <c r="W784" s="221"/>
      <c r="X784" s="221"/>
      <c r="Y784" s="87"/>
    </row>
    <row r="785" spans="1:25" ht="14.25" customHeight="1">
      <c r="A785" s="221"/>
      <c r="B785" s="87"/>
      <c r="C785" s="87"/>
      <c r="F785" s="221"/>
      <c r="J785" s="67"/>
      <c r="K785" s="67"/>
      <c r="L785" s="67"/>
      <c r="O785" s="221"/>
      <c r="Q785" s="221"/>
      <c r="R785" s="221"/>
      <c r="S785" s="221"/>
      <c r="T785" s="221"/>
      <c r="U785" s="221"/>
      <c r="V785" s="221"/>
      <c r="W785" s="221"/>
      <c r="X785" s="221"/>
      <c r="Y785" s="87"/>
    </row>
    <row r="786" spans="1:25" ht="14.25" customHeight="1">
      <c r="A786" s="221"/>
      <c r="B786" s="87"/>
      <c r="C786" s="87"/>
      <c r="F786" s="221"/>
      <c r="J786" s="67"/>
      <c r="K786" s="67"/>
      <c r="L786" s="67"/>
      <c r="O786" s="221"/>
      <c r="Q786" s="221"/>
      <c r="R786" s="221"/>
      <c r="S786" s="221"/>
      <c r="T786" s="221"/>
      <c r="U786" s="221"/>
      <c r="V786" s="221"/>
      <c r="W786" s="221"/>
      <c r="X786" s="221"/>
      <c r="Y786" s="87"/>
    </row>
    <row r="787" spans="1:25" ht="14.25" customHeight="1">
      <c r="A787" s="221"/>
      <c r="B787" s="87"/>
      <c r="C787" s="87"/>
      <c r="F787" s="221"/>
      <c r="J787" s="67"/>
      <c r="K787" s="67"/>
      <c r="L787" s="67"/>
      <c r="O787" s="221"/>
      <c r="Q787" s="221"/>
      <c r="R787" s="221"/>
      <c r="S787" s="221"/>
      <c r="T787" s="221"/>
      <c r="U787" s="221"/>
      <c r="V787" s="221"/>
      <c r="W787" s="221"/>
      <c r="X787" s="221"/>
      <c r="Y787" s="87"/>
    </row>
    <row r="788" spans="1:25" ht="14.25" customHeight="1">
      <c r="A788" s="221"/>
      <c r="B788" s="87"/>
      <c r="C788" s="87"/>
      <c r="F788" s="221"/>
      <c r="J788" s="67"/>
      <c r="K788" s="67"/>
      <c r="L788" s="67"/>
      <c r="O788" s="221"/>
      <c r="Q788" s="221"/>
      <c r="R788" s="221"/>
      <c r="S788" s="221"/>
      <c r="T788" s="221"/>
      <c r="U788" s="221"/>
      <c r="V788" s="221"/>
      <c r="W788" s="221"/>
      <c r="X788" s="221"/>
      <c r="Y788" s="87"/>
    </row>
    <row r="789" spans="1:25" ht="14.25" customHeight="1">
      <c r="A789" s="221"/>
      <c r="B789" s="87"/>
      <c r="C789" s="87"/>
      <c r="F789" s="221"/>
      <c r="J789" s="67"/>
      <c r="K789" s="67"/>
      <c r="L789" s="67"/>
      <c r="O789" s="221"/>
      <c r="Q789" s="221"/>
      <c r="R789" s="221"/>
      <c r="S789" s="221"/>
      <c r="T789" s="221"/>
      <c r="U789" s="221"/>
      <c r="V789" s="221"/>
      <c r="W789" s="221"/>
      <c r="X789" s="221"/>
      <c r="Y789" s="87"/>
    </row>
    <row r="790" spans="1:25" ht="14.25" customHeight="1">
      <c r="A790" s="221"/>
      <c r="B790" s="87"/>
      <c r="C790" s="87"/>
      <c r="F790" s="221"/>
      <c r="J790" s="67"/>
      <c r="K790" s="67"/>
      <c r="L790" s="67"/>
      <c r="O790" s="221"/>
      <c r="Q790" s="221"/>
      <c r="R790" s="221"/>
      <c r="S790" s="221"/>
      <c r="T790" s="221"/>
      <c r="U790" s="221"/>
      <c r="V790" s="221"/>
      <c r="W790" s="221"/>
      <c r="X790" s="221"/>
      <c r="Y790" s="87"/>
    </row>
    <row r="791" spans="1:25" ht="14.25" customHeight="1">
      <c r="A791" s="221"/>
      <c r="B791" s="87"/>
      <c r="C791" s="87"/>
      <c r="F791" s="221"/>
      <c r="J791" s="67"/>
      <c r="K791" s="67"/>
      <c r="L791" s="67"/>
      <c r="O791" s="221"/>
      <c r="Q791" s="221"/>
      <c r="R791" s="221"/>
      <c r="S791" s="221"/>
      <c r="T791" s="221"/>
      <c r="U791" s="221"/>
      <c r="V791" s="221"/>
      <c r="W791" s="221"/>
      <c r="X791" s="221"/>
      <c r="Y791" s="87"/>
    </row>
    <row r="792" spans="1:25" ht="14.25" customHeight="1">
      <c r="A792" s="221"/>
      <c r="B792" s="87"/>
      <c r="C792" s="87"/>
      <c r="F792" s="221"/>
      <c r="J792" s="67"/>
      <c r="K792" s="67"/>
      <c r="L792" s="67"/>
      <c r="O792" s="221"/>
      <c r="Q792" s="221"/>
      <c r="R792" s="221"/>
      <c r="S792" s="221"/>
      <c r="T792" s="221"/>
      <c r="U792" s="221"/>
      <c r="V792" s="221"/>
      <c r="W792" s="221"/>
      <c r="X792" s="221"/>
      <c r="Y792" s="87"/>
    </row>
    <row r="793" spans="1:25" ht="14.25" customHeight="1">
      <c r="A793" s="221"/>
      <c r="B793" s="87"/>
      <c r="C793" s="87"/>
      <c r="F793" s="221"/>
      <c r="J793" s="67"/>
      <c r="K793" s="67"/>
      <c r="L793" s="67"/>
      <c r="O793" s="221"/>
      <c r="Q793" s="221"/>
      <c r="R793" s="221"/>
      <c r="S793" s="221"/>
      <c r="T793" s="221"/>
      <c r="U793" s="221"/>
      <c r="V793" s="221"/>
      <c r="W793" s="221"/>
      <c r="X793" s="221"/>
      <c r="Y793" s="87"/>
    </row>
    <row r="794" spans="1:25" ht="14.25" customHeight="1">
      <c r="A794" s="221"/>
      <c r="B794" s="87"/>
      <c r="C794" s="87"/>
      <c r="F794" s="221"/>
      <c r="J794" s="67"/>
      <c r="K794" s="67"/>
      <c r="L794" s="67"/>
      <c r="O794" s="221"/>
      <c r="Q794" s="221"/>
      <c r="R794" s="221"/>
      <c r="S794" s="221"/>
      <c r="T794" s="221"/>
      <c r="U794" s="221"/>
      <c r="V794" s="221"/>
      <c r="W794" s="221"/>
      <c r="X794" s="221"/>
      <c r="Y794" s="87"/>
    </row>
    <row r="795" spans="1:25" ht="14.25" customHeight="1">
      <c r="A795" s="221"/>
      <c r="B795" s="87"/>
      <c r="C795" s="87"/>
      <c r="F795" s="221"/>
      <c r="J795" s="67"/>
      <c r="K795" s="67"/>
      <c r="L795" s="67"/>
      <c r="O795" s="221"/>
      <c r="Q795" s="221"/>
      <c r="R795" s="221"/>
      <c r="S795" s="221"/>
      <c r="T795" s="221"/>
      <c r="U795" s="221"/>
      <c r="V795" s="221"/>
      <c r="W795" s="221"/>
      <c r="X795" s="221"/>
      <c r="Y795" s="87"/>
    </row>
    <row r="796" spans="1:25" ht="14.25" customHeight="1">
      <c r="A796" s="221"/>
      <c r="B796" s="87"/>
      <c r="C796" s="87"/>
      <c r="F796" s="221"/>
      <c r="J796" s="67"/>
      <c r="K796" s="67"/>
      <c r="L796" s="67"/>
      <c r="O796" s="221"/>
      <c r="Q796" s="221"/>
      <c r="R796" s="221"/>
      <c r="S796" s="221"/>
      <c r="T796" s="221"/>
      <c r="U796" s="221"/>
      <c r="V796" s="221"/>
      <c r="W796" s="221"/>
      <c r="X796" s="221"/>
      <c r="Y796" s="87"/>
    </row>
    <row r="797" spans="1:25" ht="14.25" customHeight="1">
      <c r="A797" s="221"/>
      <c r="B797" s="87"/>
      <c r="C797" s="87"/>
      <c r="F797" s="221"/>
      <c r="J797" s="67"/>
      <c r="K797" s="67"/>
      <c r="L797" s="67"/>
      <c r="O797" s="221"/>
      <c r="Q797" s="221"/>
      <c r="R797" s="221"/>
      <c r="S797" s="221"/>
      <c r="T797" s="221"/>
      <c r="U797" s="221"/>
      <c r="V797" s="221"/>
      <c r="W797" s="221"/>
      <c r="X797" s="221"/>
      <c r="Y797" s="87"/>
    </row>
    <row r="798" spans="1:25" ht="14.25" customHeight="1">
      <c r="A798" s="221"/>
      <c r="B798" s="87"/>
      <c r="C798" s="87"/>
      <c r="F798" s="221"/>
      <c r="J798" s="67"/>
      <c r="K798" s="67"/>
      <c r="L798" s="67"/>
      <c r="O798" s="221"/>
      <c r="Q798" s="221"/>
      <c r="R798" s="221"/>
      <c r="S798" s="221"/>
      <c r="T798" s="221"/>
      <c r="U798" s="221"/>
      <c r="V798" s="221"/>
      <c r="W798" s="221"/>
      <c r="X798" s="221"/>
      <c r="Y798" s="87"/>
    </row>
    <row r="799" spans="1:25" ht="14.25" customHeight="1">
      <c r="A799" s="221"/>
      <c r="B799" s="87"/>
      <c r="C799" s="87"/>
      <c r="F799" s="221"/>
      <c r="J799" s="67"/>
      <c r="K799" s="67"/>
      <c r="L799" s="67"/>
      <c r="O799" s="221"/>
      <c r="Q799" s="221"/>
      <c r="R799" s="221"/>
      <c r="S799" s="221"/>
      <c r="T799" s="221"/>
      <c r="U799" s="221"/>
      <c r="V799" s="221"/>
      <c r="W799" s="221"/>
      <c r="X799" s="221"/>
      <c r="Y799" s="87"/>
    </row>
    <row r="800" spans="1:25" ht="14.25" customHeight="1">
      <c r="A800" s="221"/>
      <c r="B800" s="87"/>
      <c r="C800" s="87"/>
      <c r="F800" s="221"/>
      <c r="J800" s="67"/>
      <c r="K800" s="67"/>
      <c r="L800" s="67"/>
      <c r="O800" s="221"/>
      <c r="Q800" s="221"/>
      <c r="R800" s="221"/>
      <c r="S800" s="221"/>
      <c r="T800" s="221"/>
      <c r="U800" s="221"/>
      <c r="V800" s="221"/>
      <c r="W800" s="221"/>
      <c r="X800" s="221"/>
      <c r="Y800" s="87"/>
    </row>
    <row r="801" spans="1:25" ht="14.25" customHeight="1">
      <c r="A801" s="221"/>
      <c r="B801" s="87"/>
      <c r="C801" s="87"/>
      <c r="F801" s="221"/>
      <c r="J801" s="67"/>
      <c r="K801" s="67"/>
      <c r="L801" s="67"/>
      <c r="O801" s="221"/>
      <c r="Q801" s="221"/>
      <c r="R801" s="221"/>
      <c r="S801" s="221"/>
      <c r="T801" s="221"/>
      <c r="U801" s="221"/>
      <c r="V801" s="221"/>
      <c r="W801" s="221"/>
      <c r="X801" s="221"/>
      <c r="Y801" s="87"/>
    </row>
    <row r="802" spans="1:25" ht="14.25" customHeight="1">
      <c r="A802" s="221"/>
      <c r="B802" s="87"/>
      <c r="C802" s="87"/>
      <c r="F802" s="221"/>
      <c r="J802" s="67"/>
      <c r="K802" s="67"/>
      <c r="L802" s="67"/>
      <c r="O802" s="221"/>
      <c r="Q802" s="221"/>
      <c r="R802" s="221"/>
      <c r="S802" s="221"/>
      <c r="T802" s="221"/>
      <c r="U802" s="221"/>
      <c r="V802" s="221"/>
      <c r="W802" s="221"/>
      <c r="X802" s="221"/>
      <c r="Y802" s="87"/>
    </row>
    <row r="803" spans="1:25" ht="14.25" customHeight="1">
      <c r="A803" s="221"/>
      <c r="B803" s="87"/>
      <c r="C803" s="87"/>
      <c r="F803" s="221"/>
      <c r="J803" s="67"/>
      <c r="K803" s="67"/>
      <c r="L803" s="67"/>
      <c r="O803" s="221"/>
      <c r="Q803" s="221"/>
      <c r="R803" s="221"/>
      <c r="S803" s="221"/>
      <c r="T803" s="221"/>
      <c r="U803" s="221"/>
      <c r="V803" s="221"/>
      <c r="W803" s="221"/>
      <c r="X803" s="221"/>
      <c r="Y803" s="87"/>
    </row>
    <row r="804" spans="1:25" ht="14.25" customHeight="1">
      <c r="A804" s="221"/>
      <c r="B804" s="87"/>
      <c r="C804" s="87"/>
      <c r="F804" s="221"/>
      <c r="J804" s="67"/>
      <c r="K804" s="67"/>
      <c r="L804" s="67"/>
      <c r="O804" s="221"/>
      <c r="Q804" s="221"/>
      <c r="R804" s="221"/>
      <c r="S804" s="221"/>
      <c r="T804" s="221"/>
      <c r="U804" s="221"/>
      <c r="V804" s="221"/>
      <c r="W804" s="221"/>
      <c r="X804" s="221"/>
      <c r="Y804" s="87"/>
    </row>
    <row r="805" spans="1:25" ht="14.25" customHeight="1">
      <c r="A805" s="221"/>
      <c r="B805" s="87"/>
      <c r="C805" s="87"/>
      <c r="F805" s="221"/>
      <c r="J805" s="67"/>
      <c r="K805" s="67"/>
      <c r="L805" s="67"/>
      <c r="O805" s="221"/>
      <c r="Q805" s="221"/>
      <c r="R805" s="221"/>
      <c r="S805" s="221"/>
      <c r="T805" s="221"/>
      <c r="U805" s="221"/>
      <c r="V805" s="221"/>
      <c r="W805" s="221"/>
      <c r="X805" s="221"/>
      <c r="Y805" s="87"/>
    </row>
    <row r="806" spans="1:25" ht="14.25" customHeight="1">
      <c r="A806" s="221"/>
      <c r="B806" s="87"/>
      <c r="C806" s="87"/>
      <c r="F806" s="221"/>
      <c r="J806" s="67"/>
      <c r="K806" s="67"/>
      <c r="L806" s="67"/>
      <c r="O806" s="221"/>
      <c r="Q806" s="221"/>
      <c r="R806" s="221"/>
      <c r="S806" s="221"/>
      <c r="T806" s="221"/>
      <c r="U806" s="221"/>
      <c r="V806" s="221"/>
      <c r="W806" s="221"/>
      <c r="X806" s="221"/>
      <c r="Y806" s="87"/>
    </row>
    <row r="807" spans="1:25" ht="14.25" customHeight="1">
      <c r="A807" s="221"/>
      <c r="B807" s="87"/>
      <c r="C807" s="87"/>
      <c r="F807" s="221"/>
      <c r="J807" s="67"/>
      <c r="K807" s="67"/>
      <c r="L807" s="67"/>
      <c r="O807" s="221"/>
      <c r="Q807" s="221"/>
      <c r="R807" s="221"/>
      <c r="S807" s="221"/>
      <c r="T807" s="221"/>
      <c r="U807" s="221"/>
      <c r="V807" s="221"/>
      <c r="W807" s="221"/>
      <c r="X807" s="221"/>
      <c r="Y807" s="87"/>
    </row>
    <row r="808" spans="1:25" ht="14.25" customHeight="1">
      <c r="A808" s="221"/>
      <c r="B808" s="87"/>
      <c r="C808" s="87"/>
      <c r="F808" s="221"/>
      <c r="J808" s="67"/>
      <c r="K808" s="67"/>
      <c r="L808" s="67"/>
      <c r="O808" s="221"/>
      <c r="Q808" s="221"/>
      <c r="R808" s="221"/>
      <c r="S808" s="221"/>
      <c r="T808" s="221"/>
      <c r="U808" s="221"/>
      <c r="V808" s="221"/>
      <c r="W808" s="221"/>
      <c r="X808" s="221"/>
      <c r="Y808" s="87"/>
    </row>
    <row r="809" spans="1:25" ht="14.25" customHeight="1">
      <c r="A809" s="221"/>
      <c r="B809" s="87"/>
      <c r="C809" s="87"/>
      <c r="F809" s="221"/>
      <c r="J809" s="67"/>
      <c r="K809" s="67"/>
      <c r="L809" s="67"/>
      <c r="O809" s="221"/>
      <c r="Q809" s="221"/>
      <c r="R809" s="221"/>
      <c r="S809" s="221"/>
      <c r="T809" s="221"/>
      <c r="U809" s="221"/>
      <c r="V809" s="221"/>
      <c r="W809" s="221"/>
      <c r="X809" s="221"/>
      <c r="Y809" s="87"/>
    </row>
    <row r="810" spans="1:25" ht="14.25" customHeight="1">
      <c r="A810" s="221"/>
      <c r="B810" s="87"/>
      <c r="C810" s="87"/>
      <c r="F810" s="221"/>
      <c r="J810" s="67"/>
      <c r="K810" s="67"/>
      <c r="L810" s="67"/>
      <c r="O810" s="221"/>
      <c r="Q810" s="221"/>
      <c r="R810" s="221"/>
      <c r="S810" s="221"/>
      <c r="T810" s="221"/>
      <c r="U810" s="221"/>
      <c r="V810" s="221"/>
      <c r="W810" s="221"/>
      <c r="X810" s="221"/>
      <c r="Y810" s="87"/>
    </row>
    <row r="811" spans="1:25" ht="14.25" customHeight="1">
      <c r="A811" s="221"/>
      <c r="B811" s="87"/>
      <c r="C811" s="87"/>
      <c r="F811" s="221"/>
      <c r="J811" s="67"/>
      <c r="K811" s="67"/>
      <c r="L811" s="67"/>
      <c r="O811" s="221"/>
      <c r="Q811" s="221"/>
      <c r="R811" s="221"/>
      <c r="S811" s="221"/>
      <c r="T811" s="221"/>
      <c r="U811" s="221"/>
      <c r="V811" s="221"/>
      <c r="W811" s="221"/>
      <c r="X811" s="221"/>
      <c r="Y811" s="87"/>
    </row>
    <row r="812" spans="1:25" ht="14.25" customHeight="1">
      <c r="A812" s="221"/>
      <c r="B812" s="87"/>
      <c r="C812" s="87"/>
      <c r="F812" s="221"/>
      <c r="J812" s="67"/>
      <c r="K812" s="67"/>
      <c r="L812" s="67"/>
      <c r="O812" s="221"/>
      <c r="Q812" s="221"/>
      <c r="R812" s="221"/>
      <c r="S812" s="221"/>
      <c r="T812" s="221"/>
      <c r="U812" s="221"/>
      <c r="V812" s="221"/>
      <c r="W812" s="221"/>
      <c r="X812" s="221"/>
      <c r="Y812" s="87"/>
    </row>
    <row r="813" spans="1:25" ht="14.25" customHeight="1">
      <c r="A813" s="221"/>
      <c r="B813" s="87"/>
      <c r="C813" s="87"/>
      <c r="F813" s="221"/>
      <c r="J813" s="67"/>
      <c r="K813" s="67"/>
      <c r="L813" s="67"/>
      <c r="O813" s="221"/>
      <c r="Q813" s="221"/>
      <c r="R813" s="221"/>
      <c r="S813" s="221"/>
      <c r="T813" s="221"/>
      <c r="U813" s="221"/>
      <c r="V813" s="221"/>
      <c r="W813" s="221"/>
      <c r="X813" s="221"/>
      <c r="Y813" s="87"/>
    </row>
    <row r="814" spans="1:25" ht="14.25" customHeight="1">
      <c r="A814" s="221"/>
      <c r="B814" s="87"/>
      <c r="C814" s="87"/>
      <c r="F814" s="221"/>
      <c r="J814" s="67"/>
      <c r="K814" s="67"/>
      <c r="L814" s="67"/>
      <c r="O814" s="221"/>
      <c r="Q814" s="221"/>
      <c r="R814" s="221"/>
      <c r="S814" s="221"/>
      <c r="T814" s="221"/>
      <c r="U814" s="221"/>
      <c r="V814" s="221"/>
      <c r="W814" s="221"/>
      <c r="X814" s="221"/>
      <c r="Y814" s="87"/>
    </row>
    <row r="815" spans="1:25" ht="14.25" customHeight="1">
      <c r="A815" s="221"/>
      <c r="B815" s="87"/>
      <c r="C815" s="87"/>
      <c r="F815" s="221"/>
      <c r="J815" s="67"/>
      <c r="K815" s="67"/>
      <c r="L815" s="67"/>
      <c r="O815" s="221"/>
      <c r="Q815" s="221"/>
      <c r="R815" s="221"/>
      <c r="S815" s="221"/>
      <c r="T815" s="221"/>
      <c r="U815" s="221"/>
      <c r="V815" s="221"/>
      <c r="W815" s="221"/>
      <c r="X815" s="221"/>
      <c r="Y815" s="87"/>
    </row>
    <row r="816" spans="1:25" ht="14.25" customHeight="1">
      <c r="A816" s="221"/>
      <c r="B816" s="87"/>
      <c r="C816" s="87"/>
      <c r="F816" s="221"/>
      <c r="J816" s="67"/>
      <c r="K816" s="67"/>
      <c r="L816" s="67"/>
      <c r="O816" s="221"/>
      <c r="Q816" s="221"/>
      <c r="R816" s="221"/>
      <c r="S816" s="221"/>
      <c r="T816" s="221"/>
      <c r="U816" s="221"/>
      <c r="V816" s="221"/>
      <c r="W816" s="221"/>
      <c r="X816" s="221"/>
      <c r="Y816" s="87"/>
    </row>
    <row r="817" spans="1:25" ht="14.25" customHeight="1">
      <c r="A817" s="221"/>
      <c r="B817" s="87"/>
      <c r="C817" s="87"/>
      <c r="F817" s="221"/>
      <c r="J817" s="67"/>
      <c r="K817" s="67"/>
      <c r="L817" s="67"/>
      <c r="O817" s="221"/>
      <c r="Q817" s="221"/>
      <c r="R817" s="221"/>
      <c r="S817" s="221"/>
      <c r="T817" s="221"/>
      <c r="U817" s="221"/>
      <c r="V817" s="221"/>
      <c r="W817" s="221"/>
      <c r="X817" s="221"/>
      <c r="Y817" s="87"/>
    </row>
    <row r="818" spans="1:25" ht="14.25" customHeight="1">
      <c r="A818" s="221"/>
      <c r="B818" s="87"/>
      <c r="C818" s="87"/>
      <c r="F818" s="221"/>
      <c r="J818" s="67"/>
      <c r="K818" s="67"/>
      <c r="L818" s="67"/>
      <c r="O818" s="221"/>
      <c r="Q818" s="221"/>
      <c r="R818" s="221"/>
      <c r="S818" s="221"/>
      <c r="T818" s="221"/>
      <c r="U818" s="221"/>
      <c r="V818" s="221"/>
      <c r="W818" s="221"/>
      <c r="X818" s="221"/>
      <c r="Y818" s="87"/>
    </row>
    <row r="819" spans="1:25" ht="14.25" customHeight="1">
      <c r="A819" s="221"/>
      <c r="B819" s="87"/>
      <c r="C819" s="87"/>
      <c r="F819" s="221"/>
      <c r="J819" s="67"/>
      <c r="K819" s="67"/>
      <c r="L819" s="67"/>
      <c r="O819" s="221"/>
      <c r="Q819" s="221"/>
      <c r="R819" s="221"/>
      <c r="S819" s="221"/>
      <c r="T819" s="221"/>
      <c r="U819" s="221"/>
      <c r="V819" s="221"/>
      <c r="W819" s="221"/>
      <c r="X819" s="221"/>
      <c r="Y819" s="87"/>
    </row>
    <row r="820" spans="1:25" ht="14.25" customHeight="1">
      <c r="A820" s="221"/>
      <c r="B820" s="87"/>
      <c r="C820" s="87"/>
      <c r="F820" s="221"/>
      <c r="J820" s="67"/>
      <c r="K820" s="67"/>
      <c r="L820" s="67"/>
      <c r="O820" s="221"/>
      <c r="Q820" s="221"/>
      <c r="R820" s="221"/>
      <c r="S820" s="221"/>
      <c r="T820" s="221"/>
      <c r="U820" s="221"/>
      <c r="V820" s="221"/>
      <c r="W820" s="221"/>
      <c r="X820" s="221"/>
      <c r="Y820" s="87"/>
    </row>
    <row r="821" spans="1:25" ht="14.25" customHeight="1">
      <c r="A821" s="221"/>
      <c r="B821" s="87"/>
      <c r="C821" s="87"/>
      <c r="F821" s="221"/>
      <c r="J821" s="67"/>
      <c r="K821" s="67"/>
      <c r="L821" s="67"/>
      <c r="O821" s="221"/>
      <c r="Q821" s="221"/>
      <c r="R821" s="221"/>
      <c r="S821" s="221"/>
      <c r="T821" s="221"/>
      <c r="U821" s="221"/>
      <c r="V821" s="221"/>
      <c r="W821" s="221"/>
      <c r="X821" s="221"/>
      <c r="Y821" s="87"/>
    </row>
    <row r="822" spans="1:25" ht="14.25" customHeight="1">
      <c r="A822" s="221"/>
      <c r="B822" s="87"/>
      <c r="C822" s="87"/>
      <c r="F822" s="221"/>
      <c r="J822" s="67"/>
      <c r="K822" s="67"/>
      <c r="L822" s="67"/>
      <c r="O822" s="221"/>
      <c r="Q822" s="221"/>
      <c r="R822" s="221"/>
      <c r="S822" s="221"/>
      <c r="T822" s="221"/>
      <c r="U822" s="221"/>
      <c r="V822" s="221"/>
      <c r="W822" s="221"/>
      <c r="X822" s="221"/>
      <c r="Y822" s="87"/>
    </row>
    <row r="823" spans="1:25" ht="14.25" customHeight="1">
      <c r="A823" s="221"/>
      <c r="B823" s="87"/>
      <c r="C823" s="87"/>
      <c r="F823" s="221"/>
      <c r="J823" s="67"/>
      <c r="K823" s="67"/>
      <c r="L823" s="67"/>
      <c r="O823" s="221"/>
      <c r="Q823" s="221"/>
      <c r="R823" s="221"/>
      <c r="S823" s="221"/>
      <c r="T823" s="221"/>
      <c r="U823" s="221"/>
      <c r="V823" s="221"/>
      <c r="W823" s="221"/>
      <c r="X823" s="221"/>
      <c r="Y823" s="87"/>
    </row>
    <row r="824" spans="1:25" ht="14.25" customHeight="1">
      <c r="A824" s="221"/>
      <c r="B824" s="87"/>
      <c r="C824" s="87"/>
      <c r="F824" s="221"/>
      <c r="J824" s="67"/>
      <c r="K824" s="67"/>
      <c r="L824" s="67"/>
      <c r="O824" s="221"/>
      <c r="Q824" s="221"/>
      <c r="R824" s="221"/>
      <c r="S824" s="221"/>
      <c r="T824" s="221"/>
      <c r="U824" s="221"/>
      <c r="V824" s="221"/>
      <c r="W824" s="221"/>
      <c r="X824" s="221"/>
      <c r="Y824" s="87"/>
    </row>
    <row r="825" spans="1:25" ht="14.25" customHeight="1">
      <c r="A825" s="221"/>
      <c r="B825" s="87"/>
      <c r="C825" s="87"/>
      <c r="F825" s="221"/>
      <c r="J825" s="67"/>
      <c r="K825" s="67"/>
      <c r="L825" s="67"/>
      <c r="O825" s="221"/>
      <c r="Q825" s="221"/>
      <c r="R825" s="221"/>
      <c r="S825" s="221"/>
      <c r="T825" s="221"/>
      <c r="U825" s="221"/>
      <c r="V825" s="221"/>
      <c r="W825" s="221"/>
      <c r="X825" s="221"/>
      <c r="Y825" s="87"/>
    </row>
    <row r="826" spans="1:25" ht="14.25" customHeight="1">
      <c r="A826" s="221"/>
      <c r="B826" s="87"/>
      <c r="C826" s="87"/>
      <c r="F826" s="221"/>
      <c r="J826" s="67"/>
      <c r="K826" s="67"/>
      <c r="L826" s="67"/>
      <c r="O826" s="221"/>
      <c r="Q826" s="221"/>
      <c r="R826" s="221"/>
      <c r="S826" s="221"/>
      <c r="T826" s="221"/>
      <c r="U826" s="221"/>
      <c r="V826" s="221"/>
      <c r="W826" s="221"/>
      <c r="X826" s="221"/>
      <c r="Y826" s="87"/>
    </row>
    <row r="827" spans="1:25" ht="14.25" customHeight="1">
      <c r="A827" s="221"/>
      <c r="B827" s="87"/>
      <c r="C827" s="87"/>
      <c r="F827" s="221"/>
      <c r="J827" s="67"/>
      <c r="K827" s="67"/>
      <c r="L827" s="67"/>
      <c r="O827" s="221"/>
      <c r="Q827" s="221"/>
      <c r="R827" s="221"/>
      <c r="S827" s="221"/>
      <c r="T827" s="221"/>
      <c r="U827" s="221"/>
      <c r="V827" s="221"/>
      <c r="W827" s="221"/>
      <c r="X827" s="221"/>
      <c r="Y827" s="87"/>
    </row>
    <row r="828" spans="1:25" ht="14.25" customHeight="1">
      <c r="A828" s="221"/>
      <c r="B828" s="87"/>
      <c r="C828" s="87"/>
      <c r="F828" s="221"/>
      <c r="J828" s="67"/>
      <c r="K828" s="67"/>
      <c r="L828" s="67"/>
      <c r="O828" s="221"/>
      <c r="Q828" s="221"/>
      <c r="R828" s="221"/>
      <c r="S828" s="221"/>
      <c r="T828" s="221"/>
      <c r="U828" s="221"/>
      <c r="V828" s="221"/>
      <c r="W828" s="221"/>
      <c r="X828" s="221"/>
      <c r="Y828" s="87"/>
    </row>
    <row r="829" spans="1:25" ht="14.25" customHeight="1">
      <c r="A829" s="221"/>
      <c r="B829" s="87"/>
      <c r="C829" s="87"/>
      <c r="F829" s="221"/>
      <c r="J829" s="67"/>
      <c r="K829" s="67"/>
      <c r="L829" s="67"/>
      <c r="O829" s="221"/>
      <c r="Q829" s="221"/>
      <c r="R829" s="221"/>
      <c r="S829" s="221"/>
      <c r="T829" s="221"/>
      <c r="U829" s="221"/>
      <c r="V829" s="221"/>
      <c r="W829" s="221"/>
      <c r="X829" s="221"/>
      <c r="Y829" s="87"/>
    </row>
    <row r="830" spans="1:25" ht="14.25" customHeight="1">
      <c r="A830" s="221"/>
      <c r="B830" s="87"/>
      <c r="C830" s="87"/>
      <c r="F830" s="221"/>
      <c r="J830" s="67"/>
      <c r="K830" s="67"/>
      <c r="L830" s="67"/>
      <c r="O830" s="221"/>
      <c r="Q830" s="221"/>
      <c r="R830" s="221"/>
      <c r="S830" s="221"/>
      <c r="T830" s="221"/>
      <c r="U830" s="221"/>
      <c r="V830" s="221"/>
      <c r="W830" s="221"/>
      <c r="X830" s="221"/>
      <c r="Y830" s="87"/>
    </row>
    <row r="831" spans="1:25" ht="14.25" customHeight="1">
      <c r="A831" s="221"/>
      <c r="B831" s="87"/>
      <c r="C831" s="87"/>
      <c r="F831" s="221"/>
      <c r="J831" s="67"/>
      <c r="K831" s="67"/>
      <c r="L831" s="67"/>
      <c r="O831" s="221"/>
      <c r="Q831" s="221"/>
      <c r="R831" s="221"/>
      <c r="S831" s="221"/>
      <c r="T831" s="221"/>
      <c r="U831" s="221"/>
      <c r="V831" s="221"/>
      <c r="W831" s="221"/>
      <c r="X831" s="221"/>
      <c r="Y831" s="87"/>
    </row>
    <row r="832" spans="1:25" ht="14.25" customHeight="1">
      <c r="A832" s="221"/>
      <c r="B832" s="87"/>
      <c r="C832" s="87"/>
      <c r="F832" s="221"/>
      <c r="J832" s="67"/>
      <c r="K832" s="67"/>
      <c r="L832" s="67"/>
      <c r="O832" s="221"/>
      <c r="Q832" s="221"/>
      <c r="R832" s="221"/>
      <c r="S832" s="221"/>
      <c r="T832" s="221"/>
      <c r="U832" s="221"/>
      <c r="V832" s="221"/>
      <c r="W832" s="221"/>
      <c r="X832" s="221"/>
      <c r="Y832" s="87"/>
    </row>
    <row r="833" spans="1:25" ht="14.25" customHeight="1">
      <c r="A833" s="221"/>
      <c r="B833" s="87"/>
      <c r="C833" s="87"/>
      <c r="F833" s="221"/>
      <c r="J833" s="67"/>
      <c r="K833" s="67"/>
      <c r="L833" s="67"/>
      <c r="O833" s="221"/>
      <c r="Q833" s="221"/>
      <c r="R833" s="221"/>
      <c r="S833" s="221"/>
      <c r="T833" s="221"/>
      <c r="U833" s="221"/>
      <c r="V833" s="221"/>
      <c r="W833" s="221"/>
      <c r="X833" s="221"/>
      <c r="Y833" s="87"/>
    </row>
    <row r="834" spans="1:25" ht="14.25" customHeight="1">
      <c r="A834" s="221"/>
      <c r="B834" s="87"/>
      <c r="C834" s="87"/>
      <c r="F834" s="221"/>
      <c r="J834" s="67"/>
      <c r="K834" s="67"/>
      <c r="L834" s="67"/>
      <c r="O834" s="221"/>
      <c r="Q834" s="221"/>
      <c r="R834" s="221"/>
      <c r="S834" s="221"/>
      <c r="T834" s="221"/>
      <c r="U834" s="221"/>
      <c r="V834" s="221"/>
      <c r="W834" s="221"/>
      <c r="X834" s="221"/>
      <c r="Y834" s="87"/>
    </row>
    <row r="835" spans="1:25" ht="14.25" customHeight="1">
      <c r="A835" s="221"/>
      <c r="B835" s="87"/>
      <c r="C835" s="87"/>
      <c r="F835" s="221"/>
      <c r="J835" s="67"/>
      <c r="K835" s="67"/>
      <c r="L835" s="67"/>
      <c r="O835" s="221"/>
      <c r="Q835" s="221"/>
      <c r="R835" s="221"/>
      <c r="S835" s="221"/>
      <c r="T835" s="221"/>
      <c r="U835" s="221"/>
      <c r="V835" s="221"/>
      <c r="W835" s="221"/>
      <c r="X835" s="221"/>
      <c r="Y835" s="87"/>
    </row>
    <row r="836" spans="1:25" ht="14.25" customHeight="1">
      <c r="A836" s="221"/>
      <c r="B836" s="87"/>
      <c r="C836" s="87"/>
      <c r="F836" s="221"/>
      <c r="J836" s="67"/>
      <c r="K836" s="67"/>
      <c r="L836" s="67"/>
      <c r="O836" s="221"/>
      <c r="Q836" s="221"/>
      <c r="R836" s="221"/>
      <c r="S836" s="221"/>
      <c r="T836" s="221"/>
      <c r="U836" s="221"/>
      <c r="V836" s="221"/>
      <c r="W836" s="221"/>
      <c r="X836" s="221"/>
      <c r="Y836" s="87"/>
    </row>
    <row r="837" spans="1:25" ht="14.25" customHeight="1">
      <c r="A837" s="221"/>
      <c r="B837" s="87"/>
      <c r="C837" s="87"/>
      <c r="F837" s="221"/>
      <c r="J837" s="67"/>
      <c r="K837" s="67"/>
      <c r="L837" s="67"/>
      <c r="O837" s="221"/>
      <c r="Q837" s="221"/>
      <c r="R837" s="221"/>
      <c r="S837" s="221"/>
      <c r="T837" s="221"/>
      <c r="U837" s="221"/>
      <c r="V837" s="221"/>
      <c r="W837" s="221"/>
      <c r="X837" s="221"/>
      <c r="Y837" s="87"/>
    </row>
    <row r="838" spans="1:25" ht="14.25" customHeight="1">
      <c r="A838" s="221"/>
      <c r="B838" s="87"/>
      <c r="C838" s="87"/>
      <c r="F838" s="221"/>
      <c r="J838" s="67"/>
      <c r="K838" s="67"/>
      <c r="L838" s="67"/>
      <c r="O838" s="221"/>
      <c r="Q838" s="221"/>
      <c r="R838" s="221"/>
      <c r="S838" s="221"/>
      <c r="T838" s="221"/>
      <c r="U838" s="221"/>
      <c r="V838" s="221"/>
      <c r="W838" s="221"/>
      <c r="X838" s="221"/>
      <c r="Y838" s="87"/>
    </row>
    <row r="839" spans="1:25" ht="14.25" customHeight="1">
      <c r="A839" s="221"/>
      <c r="B839" s="87"/>
      <c r="C839" s="87"/>
      <c r="F839" s="221"/>
      <c r="J839" s="67"/>
      <c r="K839" s="67"/>
      <c r="L839" s="67"/>
      <c r="O839" s="221"/>
      <c r="Q839" s="221"/>
      <c r="R839" s="221"/>
      <c r="S839" s="221"/>
      <c r="T839" s="221"/>
      <c r="U839" s="221"/>
      <c r="V839" s="221"/>
      <c r="W839" s="221"/>
      <c r="X839" s="221"/>
      <c r="Y839" s="87"/>
    </row>
    <row r="840" spans="1:25" ht="14.25" customHeight="1">
      <c r="A840" s="221"/>
      <c r="B840" s="87"/>
      <c r="C840" s="87"/>
      <c r="F840" s="221"/>
      <c r="J840" s="67"/>
      <c r="K840" s="67"/>
      <c r="L840" s="67"/>
      <c r="O840" s="221"/>
      <c r="Q840" s="221"/>
      <c r="R840" s="221"/>
      <c r="S840" s="221"/>
      <c r="T840" s="221"/>
      <c r="U840" s="221"/>
      <c r="V840" s="221"/>
      <c r="W840" s="221"/>
      <c r="X840" s="221"/>
      <c r="Y840" s="87"/>
    </row>
    <row r="841" spans="1:25" ht="14.25" customHeight="1">
      <c r="A841" s="221"/>
      <c r="B841" s="87"/>
      <c r="C841" s="87"/>
      <c r="F841" s="221"/>
      <c r="J841" s="67"/>
      <c r="K841" s="67"/>
      <c r="L841" s="67"/>
      <c r="O841" s="221"/>
      <c r="Q841" s="221"/>
      <c r="R841" s="221"/>
      <c r="S841" s="221"/>
      <c r="T841" s="221"/>
      <c r="U841" s="221"/>
      <c r="V841" s="221"/>
      <c r="W841" s="221"/>
      <c r="X841" s="221"/>
      <c r="Y841" s="87"/>
    </row>
    <row r="842" spans="1:25" ht="14.25" customHeight="1">
      <c r="A842" s="221"/>
      <c r="B842" s="87"/>
      <c r="C842" s="87"/>
      <c r="F842" s="221"/>
      <c r="J842" s="67"/>
      <c r="K842" s="67"/>
      <c r="L842" s="67"/>
      <c r="O842" s="221"/>
      <c r="Q842" s="221"/>
      <c r="R842" s="221"/>
      <c r="S842" s="221"/>
      <c r="T842" s="221"/>
      <c r="U842" s="221"/>
      <c r="V842" s="221"/>
      <c r="W842" s="221"/>
      <c r="X842" s="221"/>
      <c r="Y842" s="87"/>
    </row>
    <row r="843" spans="1:25" ht="14.25" customHeight="1">
      <c r="A843" s="221"/>
      <c r="B843" s="87"/>
      <c r="C843" s="87"/>
      <c r="F843" s="221"/>
      <c r="J843" s="67"/>
      <c r="K843" s="67"/>
      <c r="L843" s="67"/>
      <c r="O843" s="221"/>
      <c r="Q843" s="221"/>
      <c r="R843" s="221"/>
      <c r="S843" s="221"/>
      <c r="T843" s="221"/>
      <c r="U843" s="221"/>
      <c r="V843" s="221"/>
      <c r="W843" s="221"/>
      <c r="X843" s="221"/>
      <c r="Y843" s="87"/>
    </row>
    <row r="844" spans="1:25" ht="14.25" customHeight="1">
      <c r="A844" s="221"/>
      <c r="B844" s="87"/>
      <c r="C844" s="87"/>
      <c r="F844" s="221"/>
      <c r="J844" s="67"/>
      <c r="K844" s="67"/>
      <c r="L844" s="67"/>
      <c r="O844" s="221"/>
      <c r="Q844" s="221"/>
      <c r="R844" s="221"/>
      <c r="S844" s="221"/>
      <c r="T844" s="221"/>
      <c r="U844" s="221"/>
      <c r="V844" s="221"/>
      <c r="W844" s="221"/>
      <c r="X844" s="221"/>
      <c r="Y844" s="87"/>
    </row>
    <row r="845" spans="1:25" ht="14.25" customHeight="1">
      <c r="A845" s="221"/>
      <c r="B845" s="87"/>
      <c r="C845" s="87"/>
      <c r="F845" s="221"/>
      <c r="J845" s="67"/>
      <c r="K845" s="67"/>
      <c r="L845" s="67"/>
      <c r="O845" s="221"/>
      <c r="Q845" s="221"/>
      <c r="R845" s="221"/>
      <c r="S845" s="221"/>
      <c r="T845" s="221"/>
      <c r="U845" s="221"/>
      <c r="V845" s="221"/>
      <c r="W845" s="221"/>
      <c r="X845" s="221"/>
      <c r="Y845" s="87"/>
    </row>
    <row r="846" spans="1:25" ht="14.25" customHeight="1">
      <c r="A846" s="221"/>
      <c r="B846" s="87"/>
      <c r="C846" s="87"/>
      <c r="F846" s="221"/>
      <c r="J846" s="67"/>
      <c r="K846" s="67"/>
      <c r="L846" s="67"/>
      <c r="O846" s="221"/>
      <c r="Q846" s="221"/>
      <c r="R846" s="221"/>
      <c r="S846" s="221"/>
      <c r="T846" s="221"/>
      <c r="U846" s="221"/>
      <c r="V846" s="221"/>
      <c r="W846" s="221"/>
      <c r="X846" s="221"/>
      <c r="Y846" s="87"/>
    </row>
    <row r="847" spans="1:25" ht="14.25" customHeight="1">
      <c r="A847" s="221"/>
      <c r="B847" s="87"/>
      <c r="C847" s="87"/>
      <c r="F847" s="221"/>
      <c r="J847" s="67"/>
      <c r="K847" s="67"/>
      <c r="L847" s="67"/>
      <c r="O847" s="221"/>
      <c r="Q847" s="221"/>
      <c r="R847" s="221"/>
      <c r="S847" s="221"/>
      <c r="T847" s="221"/>
      <c r="U847" s="221"/>
      <c r="V847" s="221"/>
      <c r="W847" s="221"/>
      <c r="X847" s="221"/>
      <c r="Y847" s="87"/>
    </row>
    <row r="848" spans="1:25" ht="14.25" customHeight="1">
      <c r="A848" s="221"/>
      <c r="B848" s="87"/>
      <c r="C848" s="87"/>
      <c r="F848" s="221"/>
      <c r="J848" s="67"/>
      <c r="K848" s="67"/>
      <c r="L848" s="67"/>
      <c r="O848" s="221"/>
      <c r="Q848" s="221"/>
      <c r="R848" s="221"/>
      <c r="S848" s="221"/>
      <c r="T848" s="221"/>
      <c r="U848" s="221"/>
      <c r="V848" s="221"/>
      <c r="W848" s="221"/>
      <c r="X848" s="221"/>
      <c r="Y848" s="87"/>
    </row>
    <row r="849" spans="1:25" ht="14.25" customHeight="1">
      <c r="A849" s="221"/>
      <c r="B849" s="87"/>
      <c r="C849" s="87"/>
      <c r="F849" s="221"/>
      <c r="J849" s="67"/>
      <c r="K849" s="67"/>
      <c r="L849" s="67"/>
      <c r="O849" s="221"/>
      <c r="Q849" s="221"/>
      <c r="R849" s="221"/>
      <c r="S849" s="221"/>
      <c r="T849" s="221"/>
      <c r="U849" s="221"/>
      <c r="V849" s="221"/>
      <c r="W849" s="221"/>
      <c r="X849" s="221"/>
      <c r="Y849" s="87"/>
    </row>
    <row r="850" spans="1:25" ht="14.25" customHeight="1">
      <c r="A850" s="221"/>
      <c r="B850" s="87"/>
      <c r="C850" s="87"/>
      <c r="F850" s="221"/>
      <c r="J850" s="67"/>
      <c r="K850" s="67"/>
      <c r="L850" s="67"/>
      <c r="O850" s="221"/>
      <c r="Q850" s="221"/>
      <c r="R850" s="221"/>
      <c r="S850" s="221"/>
      <c r="T850" s="221"/>
      <c r="U850" s="221"/>
      <c r="V850" s="221"/>
      <c r="W850" s="221"/>
      <c r="X850" s="221"/>
      <c r="Y850" s="87"/>
    </row>
    <row r="851" spans="1:25" ht="14.25" customHeight="1">
      <c r="A851" s="221"/>
      <c r="B851" s="87"/>
      <c r="C851" s="87"/>
      <c r="F851" s="221"/>
      <c r="J851" s="67"/>
      <c r="K851" s="67"/>
      <c r="L851" s="67"/>
      <c r="O851" s="221"/>
      <c r="Q851" s="221"/>
      <c r="R851" s="221"/>
      <c r="S851" s="221"/>
      <c r="T851" s="221"/>
      <c r="U851" s="221"/>
      <c r="V851" s="221"/>
      <c r="W851" s="221"/>
      <c r="X851" s="221"/>
      <c r="Y851" s="87"/>
    </row>
    <row r="852" spans="1:25" ht="14.25" customHeight="1">
      <c r="A852" s="221"/>
      <c r="B852" s="87"/>
      <c r="C852" s="87"/>
      <c r="F852" s="221"/>
      <c r="J852" s="67"/>
      <c r="K852" s="67"/>
      <c r="L852" s="67"/>
      <c r="O852" s="221"/>
      <c r="Q852" s="221"/>
      <c r="R852" s="221"/>
      <c r="S852" s="221"/>
      <c r="T852" s="221"/>
      <c r="U852" s="221"/>
      <c r="V852" s="221"/>
      <c r="W852" s="221"/>
      <c r="X852" s="221"/>
      <c r="Y852" s="87"/>
    </row>
    <row r="853" spans="1:25" ht="14.25" customHeight="1">
      <c r="A853" s="221"/>
      <c r="B853" s="87"/>
      <c r="C853" s="87"/>
      <c r="F853" s="221"/>
      <c r="J853" s="67"/>
      <c r="K853" s="67"/>
      <c r="L853" s="67"/>
      <c r="O853" s="221"/>
      <c r="Q853" s="221"/>
      <c r="R853" s="221"/>
      <c r="S853" s="221"/>
      <c r="T853" s="221"/>
      <c r="U853" s="221"/>
      <c r="V853" s="221"/>
      <c r="W853" s="221"/>
      <c r="X853" s="221"/>
      <c r="Y853" s="87"/>
    </row>
    <row r="854" spans="1:25" ht="14.25" customHeight="1">
      <c r="A854" s="221"/>
      <c r="B854" s="87"/>
      <c r="C854" s="87"/>
      <c r="F854" s="221"/>
      <c r="J854" s="67"/>
      <c r="K854" s="67"/>
      <c r="L854" s="67"/>
      <c r="O854" s="221"/>
      <c r="Q854" s="221"/>
      <c r="R854" s="221"/>
      <c r="S854" s="221"/>
      <c r="T854" s="221"/>
      <c r="U854" s="221"/>
      <c r="V854" s="221"/>
      <c r="W854" s="221"/>
      <c r="X854" s="221"/>
      <c r="Y854" s="87"/>
    </row>
    <row r="855" spans="1:25" ht="14.25" customHeight="1">
      <c r="A855" s="221"/>
      <c r="B855" s="87"/>
      <c r="C855" s="87"/>
      <c r="F855" s="221"/>
      <c r="J855" s="67"/>
      <c r="K855" s="67"/>
      <c r="L855" s="67"/>
      <c r="O855" s="221"/>
      <c r="Q855" s="221"/>
      <c r="R855" s="221"/>
      <c r="S855" s="221"/>
      <c r="T855" s="221"/>
      <c r="U855" s="221"/>
      <c r="V855" s="221"/>
      <c r="W855" s="221"/>
      <c r="X855" s="221"/>
      <c r="Y855" s="87"/>
    </row>
    <row r="856" spans="1:25" ht="14.25" customHeight="1">
      <c r="A856" s="221"/>
      <c r="B856" s="87"/>
      <c r="C856" s="87"/>
      <c r="F856" s="221"/>
      <c r="J856" s="67"/>
      <c r="K856" s="67"/>
      <c r="L856" s="67"/>
      <c r="O856" s="221"/>
      <c r="Q856" s="221"/>
      <c r="R856" s="221"/>
      <c r="S856" s="221"/>
      <c r="T856" s="221"/>
      <c r="U856" s="221"/>
      <c r="V856" s="221"/>
      <c r="W856" s="221"/>
      <c r="X856" s="221"/>
      <c r="Y856" s="87"/>
    </row>
    <row r="857" spans="1:25" ht="14.25" customHeight="1">
      <c r="A857" s="221"/>
      <c r="B857" s="87"/>
      <c r="C857" s="87"/>
      <c r="F857" s="221"/>
      <c r="J857" s="67"/>
      <c r="K857" s="67"/>
      <c r="L857" s="67"/>
      <c r="O857" s="221"/>
      <c r="Q857" s="221"/>
      <c r="R857" s="221"/>
      <c r="S857" s="221"/>
      <c r="T857" s="221"/>
      <c r="U857" s="221"/>
      <c r="V857" s="221"/>
      <c r="W857" s="221"/>
      <c r="X857" s="221"/>
      <c r="Y857" s="87"/>
    </row>
    <row r="858" spans="1:25" ht="14.25" customHeight="1">
      <c r="A858" s="221"/>
      <c r="B858" s="87"/>
      <c r="C858" s="87"/>
      <c r="F858" s="221"/>
      <c r="J858" s="67"/>
      <c r="K858" s="67"/>
      <c r="L858" s="67"/>
      <c r="O858" s="221"/>
      <c r="Q858" s="221"/>
      <c r="R858" s="221"/>
      <c r="S858" s="221"/>
      <c r="T858" s="221"/>
      <c r="U858" s="221"/>
      <c r="V858" s="221"/>
      <c r="W858" s="221"/>
      <c r="X858" s="221"/>
      <c r="Y858" s="87"/>
    </row>
    <row r="859" spans="1:25" ht="14.25" customHeight="1">
      <c r="A859" s="221"/>
      <c r="B859" s="87"/>
      <c r="C859" s="87"/>
      <c r="F859" s="221"/>
      <c r="J859" s="67"/>
      <c r="K859" s="67"/>
      <c r="L859" s="67"/>
      <c r="O859" s="221"/>
      <c r="Q859" s="221"/>
      <c r="R859" s="221"/>
      <c r="S859" s="221"/>
      <c r="T859" s="221"/>
      <c r="U859" s="221"/>
      <c r="V859" s="221"/>
      <c r="W859" s="221"/>
      <c r="X859" s="221"/>
      <c r="Y859" s="87"/>
    </row>
    <row r="860" spans="1:25" ht="14.25" customHeight="1">
      <c r="A860" s="221"/>
      <c r="B860" s="87"/>
      <c r="C860" s="87"/>
      <c r="F860" s="221"/>
      <c r="J860" s="67"/>
      <c r="K860" s="67"/>
      <c r="L860" s="67"/>
      <c r="O860" s="221"/>
      <c r="Q860" s="221"/>
      <c r="R860" s="221"/>
      <c r="S860" s="221"/>
      <c r="T860" s="221"/>
      <c r="U860" s="221"/>
      <c r="V860" s="221"/>
      <c r="W860" s="221"/>
      <c r="X860" s="221"/>
      <c r="Y860" s="87"/>
    </row>
    <row r="861" spans="1:25" ht="14.25" customHeight="1">
      <c r="A861" s="221"/>
      <c r="B861" s="87"/>
      <c r="C861" s="87"/>
      <c r="F861" s="221"/>
      <c r="J861" s="67"/>
      <c r="K861" s="67"/>
      <c r="L861" s="67"/>
      <c r="O861" s="221"/>
      <c r="Q861" s="221"/>
      <c r="R861" s="221"/>
      <c r="S861" s="221"/>
      <c r="T861" s="221"/>
      <c r="U861" s="221"/>
      <c r="V861" s="221"/>
      <c r="W861" s="221"/>
      <c r="X861" s="221"/>
      <c r="Y861" s="87"/>
    </row>
    <row r="862" spans="1:25" ht="14.25" customHeight="1">
      <c r="A862" s="221"/>
      <c r="B862" s="87"/>
      <c r="C862" s="87"/>
      <c r="F862" s="221"/>
      <c r="J862" s="67"/>
      <c r="K862" s="67"/>
      <c r="L862" s="67"/>
      <c r="O862" s="221"/>
      <c r="Q862" s="221"/>
      <c r="R862" s="221"/>
      <c r="S862" s="221"/>
      <c r="T862" s="221"/>
      <c r="U862" s="221"/>
      <c r="V862" s="221"/>
      <c r="W862" s="221"/>
      <c r="X862" s="221"/>
      <c r="Y862" s="87"/>
    </row>
    <row r="863" spans="1:25" ht="14.25" customHeight="1">
      <c r="A863" s="221"/>
      <c r="B863" s="87"/>
      <c r="C863" s="87"/>
      <c r="F863" s="221"/>
      <c r="J863" s="67"/>
      <c r="K863" s="67"/>
      <c r="L863" s="67"/>
      <c r="O863" s="221"/>
      <c r="Q863" s="221"/>
      <c r="R863" s="221"/>
      <c r="S863" s="221"/>
      <c r="T863" s="221"/>
      <c r="U863" s="221"/>
      <c r="V863" s="221"/>
      <c r="W863" s="221"/>
      <c r="X863" s="221"/>
      <c r="Y863" s="87"/>
    </row>
    <row r="864" spans="1:25" ht="14.25" customHeight="1">
      <c r="A864" s="221"/>
      <c r="B864" s="87"/>
      <c r="C864" s="87"/>
      <c r="F864" s="221"/>
      <c r="J864" s="67"/>
      <c r="K864" s="67"/>
      <c r="L864" s="67"/>
      <c r="O864" s="221"/>
      <c r="Q864" s="221"/>
      <c r="R864" s="221"/>
      <c r="S864" s="221"/>
      <c r="T864" s="221"/>
      <c r="U864" s="221"/>
      <c r="V864" s="221"/>
      <c r="W864" s="221"/>
      <c r="X864" s="221"/>
      <c r="Y864" s="87"/>
    </row>
    <row r="865" spans="1:25" ht="14.25" customHeight="1">
      <c r="A865" s="221"/>
      <c r="B865" s="87"/>
      <c r="C865" s="87"/>
      <c r="F865" s="221"/>
      <c r="J865" s="67"/>
      <c r="K865" s="67"/>
      <c r="L865" s="67"/>
      <c r="O865" s="221"/>
      <c r="Q865" s="221"/>
      <c r="R865" s="221"/>
      <c r="S865" s="221"/>
      <c r="T865" s="221"/>
      <c r="U865" s="221"/>
      <c r="V865" s="221"/>
      <c r="W865" s="221"/>
      <c r="X865" s="221"/>
      <c r="Y865" s="87"/>
    </row>
    <row r="866" spans="1:25" ht="14.25" customHeight="1">
      <c r="A866" s="221"/>
      <c r="B866" s="87"/>
      <c r="C866" s="87"/>
      <c r="F866" s="221"/>
      <c r="J866" s="67"/>
      <c r="K866" s="67"/>
      <c r="L866" s="67"/>
      <c r="O866" s="221"/>
      <c r="Q866" s="221"/>
      <c r="R866" s="221"/>
      <c r="S866" s="221"/>
      <c r="T866" s="221"/>
      <c r="U866" s="221"/>
      <c r="V866" s="221"/>
      <c r="W866" s="221"/>
      <c r="X866" s="221"/>
      <c r="Y866" s="87"/>
    </row>
    <row r="867" spans="1:25" ht="14.25" customHeight="1">
      <c r="A867" s="221"/>
      <c r="B867" s="87"/>
      <c r="C867" s="87"/>
      <c r="F867" s="221"/>
      <c r="J867" s="67"/>
      <c r="K867" s="67"/>
      <c r="L867" s="67"/>
      <c r="O867" s="221"/>
      <c r="Q867" s="221"/>
      <c r="R867" s="221"/>
      <c r="S867" s="221"/>
      <c r="T867" s="221"/>
      <c r="U867" s="221"/>
      <c r="V867" s="221"/>
      <c r="W867" s="221"/>
      <c r="X867" s="221"/>
      <c r="Y867" s="87"/>
    </row>
    <row r="868" spans="1:25" ht="14.25" customHeight="1">
      <c r="A868" s="221"/>
      <c r="B868" s="87"/>
      <c r="C868" s="87"/>
      <c r="F868" s="221"/>
      <c r="J868" s="67"/>
      <c r="K868" s="67"/>
      <c r="L868" s="67"/>
      <c r="O868" s="221"/>
      <c r="Q868" s="221"/>
      <c r="R868" s="221"/>
      <c r="S868" s="221"/>
      <c r="T868" s="221"/>
      <c r="U868" s="221"/>
      <c r="V868" s="221"/>
      <c r="W868" s="221"/>
      <c r="X868" s="221"/>
      <c r="Y868" s="87"/>
    </row>
    <row r="869" spans="1:25" ht="14.25" customHeight="1">
      <c r="A869" s="221"/>
      <c r="B869" s="87"/>
      <c r="C869" s="87"/>
      <c r="F869" s="221"/>
      <c r="J869" s="67"/>
      <c r="K869" s="67"/>
      <c r="L869" s="67"/>
      <c r="O869" s="221"/>
      <c r="Q869" s="221"/>
      <c r="R869" s="221"/>
      <c r="S869" s="221"/>
      <c r="T869" s="221"/>
      <c r="U869" s="221"/>
      <c r="V869" s="221"/>
      <c r="W869" s="221"/>
      <c r="X869" s="221"/>
      <c r="Y869" s="87"/>
    </row>
    <row r="870" spans="1:25" ht="14.25" customHeight="1">
      <c r="A870" s="221"/>
      <c r="B870" s="87"/>
      <c r="C870" s="87"/>
      <c r="F870" s="221"/>
      <c r="J870" s="67"/>
      <c r="K870" s="67"/>
      <c r="L870" s="67"/>
      <c r="O870" s="221"/>
      <c r="Q870" s="221"/>
      <c r="R870" s="221"/>
      <c r="S870" s="221"/>
      <c r="T870" s="221"/>
      <c r="U870" s="221"/>
      <c r="V870" s="221"/>
      <c r="W870" s="221"/>
      <c r="X870" s="221"/>
      <c r="Y870" s="87"/>
    </row>
    <row r="871" spans="1:25" ht="14.25" customHeight="1">
      <c r="A871" s="221"/>
      <c r="B871" s="87"/>
      <c r="C871" s="87"/>
      <c r="F871" s="221"/>
      <c r="J871" s="67"/>
      <c r="K871" s="67"/>
      <c r="L871" s="67"/>
      <c r="O871" s="221"/>
      <c r="Q871" s="221"/>
      <c r="R871" s="221"/>
      <c r="S871" s="221"/>
      <c r="T871" s="221"/>
      <c r="U871" s="221"/>
      <c r="V871" s="221"/>
      <c r="W871" s="221"/>
      <c r="X871" s="221"/>
      <c r="Y871" s="87"/>
    </row>
    <row r="872" spans="1:25" ht="14.25" customHeight="1">
      <c r="A872" s="221"/>
      <c r="B872" s="87"/>
      <c r="C872" s="87"/>
      <c r="F872" s="221"/>
      <c r="J872" s="67"/>
      <c r="K872" s="67"/>
      <c r="L872" s="67"/>
      <c r="O872" s="221"/>
      <c r="Q872" s="221"/>
      <c r="R872" s="221"/>
      <c r="S872" s="221"/>
      <c r="T872" s="221"/>
      <c r="U872" s="221"/>
      <c r="V872" s="221"/>
      <c r="W872" s="221"/>
      <c r="X872" s="221"/>
      <c r="Y872" s="87"/>
    </row>
    <row r="873" spans="1:25" ht="14.25" customHeight="1">
      <c r="A873" s="221"/>
      <c r="B873" s="87"/>
      <c r="C873" s="87"/>
      <c r="F873" s="221"/>
      <c r="J873" s="67"/>
      <c r="K873" s="67"/>
      <c r="L873" s="67"/>
      <c r="O873" s="221"/>
      <c r="Q873" s="221"/>
      <c r="R873" s="221"/>
      <c r="S873" s="221"/>
      <c r="T873" s="221"/>
      <c r="U873" s="221"/>
      <c r="V873" s="221"/>
      <c r="W873" s="221"/>
      <c r="X873" s="221"/>
      <c r="Y873" s="87"/>
    </row>
    <row r="874" spans="1:25" ht="14.25" customHeight="1">
      <c r="A874" s="221"/>
      <c r="B874" s="87"/>
      <c r="C874" s="87"/>
      <c r="F874" s="221"/>
      <c r="J874" s="67"/>
      <c r="K874" s="67"/>
      <c r="L874" s="67"/>
      <c r="O874" s="221"/>
      <c r="Q874" s="221"/>
      <c r="R874" s="221"/>
      <c r="S874" s="221"/>
      <c r="T874" s="221"/>
      <c r="U874" s="221"/>
      <c r="V874" s="221"/>
      <c r="W874" s="221"/>
      <c r="X874" s="221"/>
      <c r="Y874" s="87"/>
    </row>
    <row r="875" spans="1:25" ht="14.25" customHeight="1">
      <c r="A875" s="221"/>
      <c r="B875" s="87"/>
      <c r="C875" s="87"/>
      <c r="F875" s="221"/>
      <c r="J875" s="67"/>
      <c r="K875" s="67"/>
      <c r="L875" s="67"/>
      <c r="O875" s="221"/>
      <c r="Q875" s="221"/>
      <c r="R875" s="221"/>
      <c r="S875" s="221"/>
      <c r="T875" s="221"/>
      <c r="U875" s="221"/>
      <c r="V875" s="221"/>
      <c r="W875" s="221"/>
      <c r="X875" s="221"/>
      <c r="Y875" s="87"/>
    </row>
    <row r="876" spans="1:25" ht="14.25" customHeight="1">
      <c r="A876" s="221"/>
      <c r="B876" s="87"/>
      <c r="C876" s="87"/>
      <c r="F876" s="221"/>
      <c r="J876" s="67"/>
      <c r="K876" s="67"/>
      <c r="L876" s="67"/>
      <c r="O876" s="221"/>
      <c r="Q876" s="221"/>
      <c r="R876" s="221"/>
      <c r="S876" s="221"/>
      <c r="T876" s="221"/>
      <c r="U876" s="221"/>
      <c r="V876" s="221"/>
      <c r="W876" s="221"/>
      <c r="X876" s="221"/>
      <c r="Y876" s="87"/>
    </row>
    <row r="877" spans="1:25" ht="14.25" customHeight="1">
      <c r="A877" s="221"/>
      <c r="B877" s="87"/>
      <c r="C877" s="87"/>
      <c r="F877" s="221"/>
      <c r="J877" s="67"/>
      <c r="K877" s="67"/>
      <c r="L877" s="67"/>
      <c r="O877" s="221"/>
      <c r="Q877" s="221"/>
      <c r="R877" s="221"/>
      <c r="S877" s="221"/>
      <c r="T877" s="221"/>
      <c r="U877" s="221"/>
      <c r="V877" s="221"/>
      <c r="W877" s="221"/>
      <c r="X877" s="221"/>
      <c r="Y877" s="87"/>
    </row>
    <row r="878" spans="1:25" ht="14.25" customHeight="1">
      <c r="A878" s="221"/>
      <c r="B878" s="87"/>
      <c r="C878" s="87"/>
      <c r="F878" s="221"/>
      <c r="J878" s="67"/>
      <c r="K878" s="67"/>
      <c r="L878" s="67"/>
      <c r="O878" s="221"/>
      <c r="Q878" s="221"/>
      <c r="R878" s="221"/>
      <c r="S878" s="221"/>
      <c r="T878" s="221"/>
      <c r="U878" s="221"/>
      <c r="V878" s="221"/>
      <c r="W878" s="221"/>
      <c r="X878" s="221"/>
      <c r="Y878" s="87"/>
    </row>
    <row r="879" spans="1:25" ht="14.25" customHeight="1">
      <c r="A879" s="221"/>
      <c r="B879" s="87"/>
      <c r="C879" s="87"/>
      <c r="F879" s="221"/>
      <c r="J879" s="67"/>
      <c r="K879" s="67"/>
      <c r="L879" s="67"/>
      <c r="O879" s="221"/>
      <c r="Q879" s="221"/>
      <c r="R879" s="221"/>
      <c r="S879" s="221"/>
      <c r="T879" s="221"/>
      <c r="U879" s="221"/>
      <c r="V879" s="221"/>
      <c r="W879" s="221"/>
      <c r="X879" s="221"/>
      <c r="Y879" s="87"/>
    </row>
    <row r="880" spans="1:25" ht="14.25" customHeight="1">
      <c r="A880" s="221"/>
      <c r="B880" s="87"/>
      <c r="C880" s="87"/>
      <c r="F880" s="221"/>
      <c r="J880" s="67"/>
      <c r="K880" s="67"/>
      <c r="L880" s="67"/>
      <c r="O880" s="221"/>
      <c r="Q880" s="221"/>
      <c r="R880" s="221"/>
      <c r="S880" s="221"/>
      <c r="T880" s="221"/>
      <c r="U880" s="221"/>
      <c r="V880" s="221"/>
      <c r="W880" s="221"/>
      <c r="X880" s="221"/>
      <c r="Y880" s="87"/>
    </row>
    <row r="881" spans="1:25" ht="14.25" customHeight="1">
      <c r="A881" s="221"/>
      <c r="B881" s="87"/>
      <c r="C881" s="87"/>
      <c r="F881" s="221"/>
      <c r="J881" s="67"/>
      <c r="K881" s="67"/>
      <c r="L881" s="67"/>
      <c r="O881" s="221"/>
      <c r="Q881" s="221"/>
      <c r="R881" s="221"/>
      <c r="S881" s="221"/>
      <c r="T881" s="221"/>
      <c r="U881" s="221"/>
      <c r="V881" s="221"/>
      <c r="W881" s="221"/>
      <c r="X881" s="221"/>
      <c r="Y881" s="87"/>
    </row>
    <row r="882" spans="1:25" ht="14.25" customHeight="1">
      <c r="A882" s="221"/>
      <c r="B882" s="87"/>
      <c r="C882" s="87"/>
      <c r="F882" s="221"/>
      <c r="J882" s="67"/>
      <c r="K882" s="67"/>
      <c r="L882" s="67"/>
      <c r="O882" s="221"/>
      <c r="Q882" s="221"/>
      <c r="R882" s="221"/>
      <c r="S882" s="221"/>
      <c r="T882" s="221"/>
      <c r="U882" s="221"/>
      <c r="V882" s="221"/>
      <c r="W882" s="221"/>
      <c r="X882" s="221"/>
      <c r="Y882" s="87"/>
    </row>
    <row r="883" spans="1:25" ht="14.25" customHeight="1">
      <c r="A883" s="221"/>
      <c r="B883" s="87"/>
      <c r="C883" s="87"/>
      <c r="F883" s="221"/>
      <c r="J883" s="67"/>
      <c r="K883" s="67"/>
      <c r="L883" s="67"/>
      <c r="O883" s="221"/>
      <c r="Q883" s="221"/>
      <c r="R883" s="221"/>
      <c r="S883" s="221"/>
      <c r="T883" s="221"/>
      <c r="U883" s="221"/>
      <c r="V883" s="221"/>
      <c r="W883" s="221"/>
      <c r="X883" s="221"/>
      <c r="Y883" s="87"/>
    </row>
    <row r="884" spans="1:25" ht="14.25" customHeight="1">
      <c r="A884" s="221"/>
      <c r="B884" s="87"/>
      <c r="C884" s="87"/>
      <c r="F884" s="221"/>
      <c r="J884" s="67"/>
      <c r="K884" s="67"/>
      <c r="L884" s="67"/>
      <c r="O884" s="221"/>
      <c r="Q884" s="221"/>
      <c r="R884" s="221"/>
      <c r="S884" s="221"/>
      <c r="T884" s="221"/>
      <c r="U884" s="221"/>
      <c r="V884" s="221"/>
      <c r="W884" s="221"/>
      <c r="X884" s="221"/>
      <c r="Y884" s="87"/>
    </row>
    <row r="885" spans="1:25" ht="14.25" customHeight="1">
      <c r="A885" s="221"/>
      <c r="B885" s="87"/>
      <c r="C885" s="87"/>
      <c r="F885" s="221"/>
      <c r="J885" s="67"/>
      <c r="K885" s="67"/>
      <c r="L885" s="67"/>
      <c r="O885" s="221"/>
      <c r="Q885" s="221"/>
      <c r="R885" s="221"/>
      <c r="S885" s="221"/>
      <c r="T885" s="221"/>
      <c r="U885" s="221"/>
      <c r="V885" s="221"/>
      <c r="W885" s="221"/>
      <c r="X885" s="221"/>
      <c r="Y885" s="87"/>
    </row>
    <row r="886" spans="1:25" ht="14.25" customHeight="1">
      <c r="A886" s="221"/>
      <c r="B886" s="87"/>
      <c r="C886" s="87"/>
      <c r="F886" s="221"/>
      <c r="J886" s="67"/>
      <c r="K886" s="67"/>
      <c r="L886" s="67"/>
      <c r="O886" s="221"/>
      <c r="Q886" s="221"/>
      <c r="R886" s="221"/>
      <c r="S886" s="221"/>
      <c r="T886" s="221"/>
      <c r="U886" s="221"/>
      <c r="V886" s="221"/>
      <c r="W886" s="221"/>
      <c r="X886" s="221"/>
      <c r="Y886" s="87"/>
    </row>
    <row r="887" spans="1:25" ht="14.25" customHeight="1">
      <c r="A887" s="221"/>
      <c r="B887" s="87"/>
      <c r="C887" s="87"/>
      <c r="F887" s="221"/>
      <c r="J887" s="67"/>
      <c r="K887" s="67"/>
      <c r="L887" s="67"/>
      <c r="O887" s="221"/>
      <c r="Q887" s="221"/>
      <c r="R887" s="221"/>
      <c r="S887" s="221"/>
      <c r="T887" s="221"/>
      <c r="U887" s="221"/>
      <c r="V887" s="221"/>
      <c r="W887" s="221"/>
      <c r="X887" s="221"/>
      <c r="Y887" s="87"/>
    </row>
    <row r="888" spans="1:25" ht="14.25" customHeight="1">
      <c r="A888" s="221"/>
      <c r="B888" s="87"/>
      <c r="C888" s="87"/>
      <c r="F888" s="221"/>
      <c r="J888" s="67"/>
      <c r="K888" s="67"/>
      <c r="L888" s="67"/>
      <c r="O888" s="221"/>
      <c r="Q888" s="221"/>
      <c r="R888" s="221"/>
      <c r="S888" s="221"/>
      <c r="T888" s="221"/>
      <c r="U888" s="221"/>
      <c r="V888" s="221"/>
      <c r="W888" s="221"/>
      <c r="X888" s="221"/>
      <c r="Y888" s="87"/>
    </row>
    <row r="889" spans="1:25" ht="14.25" customHeight="1">
      <c r="A889" s="221"/>
      <c r="B889" s="87"/>
      <c r="C889" s="87"/>
      <c r="F889" s="221"/>
      <c r="J889" s="67"/>
      <c r="K889" s="67"/>
      <c r="L889" s="67"/>
      <c r="O889" s="221"/>
      <c r="Q889" s="221"/>
      <c r="R889" s="221"/>
      <c r="S889" s="221"/>
      <c r="T889" s="221"/>
      <c r="U889" s="221"/>
      <c r="V889" s="221"/>
      <c r="W889" s="221"/>
      <c r="X889" s="221"/>
      <c r="Y889" s="87"/>
    </row>
    <row r="890" spans="1:25" ht="14.25" customHeight="1">
      <c r="A890" s="221"/>
      <c r="B890" s="87"/>
      <c r="C890" s="87"/>
      <c r="F890" s="221"/>
      <c r="J890" s="67"/>
      <c r="K890" s="67"/>
      <c r="L890" s="67"/>
      <c r="O890" s="221"/>
      <c r="Q890" s="221"/>
      <c r="R890" s="221"/>
      <c r="S890" s="221"/>
      <c r="T890" s="221"/>
      <c r="U890" s="221"/>
      <c r="V890" s="221"/>
      <c r="W890" s="221"/>
      <c r="X890" s="221"/>
      <c r="Y890" s="87"/>
    </row>
    <row r="891" spans="1:25" ht="14.25" customHeight="1">
      <c r="A891" s="221"/>
      <c r="B891" s="87"/>
      <c r="C891" s="87"/>
      <c r="F891" s="221"/>
      <c r="J891" s="67"/>
      <c r="K891" s="67"/>
      <c r="L891" s="67"/>
      <c r="O891" s="221"/>
      <c r="Q891" s="221"/>
      <c r="R891" s="221"/>
      <c r="S891" s="221"/>
      <c r="T891" s="221"/>
      <c r="U891" s="221"/>
      <c r="V891" s="221"/>
      <c r="W891" s="221"/>
      <c r="X891" s="221"/>
      <c r="Y891" s="87"/>
    </row>
    <row r="892" spans="1:25" ht="14.25" customHeight="1">
      <c r="A892" s="221"/>
      <c r="B892" s="87"/>
      <c r="C892" s="87"/>
      <c r="F892" s="221"/>
      <c r="J892" s="67"/>
      <c r="K892" s="67"/>
      <c r="L892" s="67"/>
      <c r="O892" s="221"/>
      <c r="Q892" s="221"/>
      <c r="R892" s="221"/>
      <c r="S892" s="221"/>
      <c r="T892" s="221"/>
      <c r="U892" s="221"/>
      <c r="V892" s="221"/>
      <c r="W892" s="221"/>
      <c r="X892" s="221"/>
      <c r="Y892" s="87"/>
    </row>
    <row r="893" spans="1:25" ht="14.25" customHeight="1">
      <c r="A893" s="221"/>
      <c r="B893" s="87"/>
      <c r="C893" s="87"/>
      <c r="F893" s="221"/>
      <c r="J893" s="67"/>
      <c r="K893" s="67"/>
      <c r="L893" s="67"/>
      <c r="O893" s="221"/>
      <c r="Q893" s="221"/>
      <c r="R893" s="221"/>
      <c r="S893" s="221"/>
      <c r="T893" s="221"/>
      <c r="U893" s="221"/>
      <c r="V893" s="221"/>
      <c r="W893" s="221"/>
      <c r="X893" s="221"/>
      <c r="Y893" s="87"/>
    </row>
    <row r="894" spans="1:25" ht="14.25" customHeight="1">
      <c r="A894" s="221"/>
      <c r="B894" s="87"/>
      <c r="C894" s="87"/>
      <c r="F894" s="221"/>
      <c r="J894" s="67"/>
      <c r="K894" s="67"/>
      <c r="L894" s="67"/>
      <c r="O894" s="221"/>
      <c r="Q894" s="221"/>
      <c r="R894" s="221"/>
      <c r="S894" s="221"/>
      <c r="T894" s="221"/>
      <c r="U894" s="221"/>
      <c r="V894" s="221"/>
      <c r="W894" s="221"/>
      <c r="X894" s="221"/>
      <c r="Y894" s="87"/>
    </row>
    <row r="895" spans="1:25" ht="14.25" customHeight="1">
      <c r="A895" s="221"/>
      <c r="B895" s="87"/>
      <c r="C895" s="87"/>
      <c r="F895" s="221"/>
      <c r="J895" s="67"/>
      <c r="K895" s="67"/>
      <c r="L895" s="67"/>
      <c r="O895" s="221"/>
      <c r="Q895" s="221"/>
      <c r="R895" s="221"/>
      <c r="S895" s="221"/>
      <c r="T895" s="221"/>
      <c r="U895" s="221"/>
      <c r="V895" s="221"/>
      <c r="W895" s="221"/>
      <c r="X895" s="221"/>
      <c r="Y895" s="87"/>
    </row>
    <row r="896" spans="1:25" ht="14.25" customHeight="1">
      <c r="A896" s="221"/>
      <c r="B896" s="87"/>
      <c r="C896" s="87"/>
      <c r="F896" s="221"/>
      <c r="J896" s="67"/>
      <c r="K896" s="67"/>
      <c r="L896" s="67"/>
      <c r="O896" s="221"/>
      <c r="Q896" s="221"/>
      <c r="R896" s="221"/>
      <c r="S896" s="221"/>
      <c r="T896" s="221"/>
      <c r="U896" s="221"/>
      <c r="V896" s="221"/>
      <c r="W896" s="221"/>
      <c r="X896" s="221"/>
      <c r="Y896" s="87"/>
    </row>
    <row r="897" spans="1:25" ht="14.25" customHeight="1">
      <c r="A897" s="221"/>
      <c r="B897" s="87"/>
      <c r="C897" s="87"/>
      <c r="F897" s="221"/>
      <c r="J897" s="67"/>
      <c r="K897" s="67"/>
      <c r="L897" s="67"/>
      <c r="O897" s="221"/>
      <c r="Q897" s="221"/>
      <c r="R897" s="221"/>
      <c r="S897" s="221"/>
      <c r="T897" s="221"/>
      <c r="U897" s="221"/>
      <c r="V897" s="221"/>
      <c r="W897" s="221"/>
      <c r="X897" s="221"/>
      <c r="Y897" s="87"/>
    </row>
    <row r="898" spans="1:25" ht="14.25" customHeight="1">
      <c r="A898" s="221"/>
      <c r="B898" s="87"/>
      <c r="C898" s="87"/>
      <c r="F898" s="221"/>
      <c r="J898" s="67"/>
      <c r="K898" s="67"/>
      <c r="L898" s="67"/>
      <c r="O898" s="221"/>
      <c r="Q898" s="221"/>
      <c r="R898" s="221"/>
      <c r="S898" s="221"/>
      <c r="T898" s="221"/>
      <c r="U898" s="221"/>
      <c r="V898" s="221"/>
      <c r="W898" s="221"/>
      <c r="X898" s="221"/>
      <c r="Y898" s="87"/>
    </row>
    <row r="899" spans="1:25" ht="14.25" customHeight="1">
      <c r="A899" s="221"/>
      <c r="B899" s="87"/>
      <c r="C899" s="87"/>
      <c r="F899" s="221"/>
      <c r="J899" s="67"/>
      <c r="K899" s="67"/>
      <c r="L899" s="67"/>
      <c r="O899" s="221"/>
      <c r="Q899" s="221"/>
      <c r="R899" s="221"/>
      <c r="S899" s="221"/>
      <c r="T899" s="221"/>
      <c r="U899" s="221"/>
      <c r="V899" s="221"/>
      <c r="W899" s="221"/>
      <c r="X899" s="221"/>
      <c r="Y899" s="87"/>
    </row>
    <row r="900" spans="1:25" ht="14.25" customHeight="1">
      <c r="A900" s="221"/>
      <c r="B900" s="87"/>
      <c r="C900" s="87"/>
      <c r="F900" s="221"/>
      <c r="J900" s="67"/>
      <c r="K900" s="67"/>
      <c r="L900" s="67"/>
      <c r="O900" s="221"/>
      <c r="Q900" s="221"/>
      <c r="R900" s="221"/>
      <c r="S900" s="221"/>
      <c r="T900" s="221"/>
      <c r="U900" s="221"/>
      <c r="V900" s="221"/>
      <c r="W900" s="221"/>
      <c r="X900" s="221"/>
      <c r="Y900" s="87"/>
    </row>
    <row r="901" spans="1:25" ht="14.25" customHeight="1">
      <c r="A901" s="221"/>
      <c r="B901" s="87"/>
      <c r="C901" s="87"/>
      <c r="F901" s="221"/>
      <c r="J901" s="67"/>
      <c r="K901" s="67"/>
      <c r="L901" s="67"/>
      <c r="O901" s="221"/>
      <c r="Q901" s="221"/>
      <c r="R901" s="221"/>
      <c r="S901" s="221"/>
      <c r="T901" s="221"/>
      <c r="U901" s="221"/>
      <c r="V901" s="221"/>
      <c r="W901" s="221"/>
      <c r="X901" s="221"/>
      <c r="Y901" s="87"/>
    </row>
    <row r="902" spans="1:25" ht="14.25" customHeight="1">
      <c r="A902" s="221"/>
      <c r="B902" s="87"/>
      <c r="C902" s="87"/>
      <c r="F902" s="221"/>
      <c r="J902" s="67"/>
      <c r="K902" s="67"/>
      <c r="L902" s="67"/>
      <c r="O902" s="221"/>
      <c r="Q902" s="221"/>
      <c r="R902" s="221"/>
      <c r="S902" s="221"/>
      <c r="T902" s="221"/>
      <c r="U902" s="221"/>
      <c r="V902" s="221"/>
      <c r="W902" s="221"/>
      <c r="X902" s="221"/>
      <c r="Y902" s="87"/>
    </row>
    <row r="903" spans="1:25" ht="14.25" customHeight="1">
      <c r="A903" s="221"/>
      <c r="B903" s="87"/>
      <c r="C903" s="87"/>
      <c r="F903" s="221"/>
      <c r="J903" s="67"/>
      <c r="K903" s="67"/>
      <c r="L903" s="67"/>
      <c r="O903" s="221"/>
      <c r="Q903" s="221"/>
      <c r="R903" s="221"/>
      <c r="S903" s="221"/>
      <c r="T903" s="221"/>
      <c r="U903" s="221"/>
      <c r="V903" s="221"/>
      <c r="W903" s="221"/>
      <c r="X903" s="221"/>
      <c r="Y903" s="87"/>
    </row>
    <row r="904" spans="1:25" ht="14.25" customHeight="1">
      <c r="A904" s="221"/>
      <c r="B904" s="87"/>
      <c r="C904" s="87"/>
      <c r="F904" s="221"/>
      <c r="J904" s="67"/>
      <c r="K904" s="67"/>
      <c r="L904" s="67"/>
      <c r="O904" s="221"/>
      <c r="Q904" s="221"/>
      <c r="R904" s="221"/>
      <c r="S904" s="221"/>
      <c r="T904" s="221"/>
      <c r="U904" s="221"/>
      <c r="V904" s="221"/>
      <c r="W904" s="221"/>
      <c r="X904" s="221"/>
      <c r="Y904" s="87"/>
    </row>
    <row r="905" spans="1:25" ht="14.25" customHeight="1">
      <c r="A905" s="221"/>
      <c r="B905" s="87"/>
      <c r="C905" s="87"/>
      <c r="F905" s="221"/>
      <c r="J905" s="67"/>
      <c r="K905" s="67"/>
      <c r="L905" s="67"/>
      <c r="O905" s="221"/>
      <c r="Q905" s="221"/>
      <c r="R905" s="221"/>
      <c r="S905" s="221"/>
      <c r="T905" s="221"/>
      <c r="U905" s="221"/>
      <c r="V905" s="221"/>
      <c r="W905" s="221"/>
      <c r="X905" s="221"/>
      <c r="Y905" s="87"/>
    </row>
    <row r="906" spans="1:25" ht="14.25" customHeight="1">
      <c r="A906" s="221"/>
      <c r="B906" s="87"/>
      <c r="C906" s="87"/>
      <c r="F906" s="221"/>
      <c r="J906" s="67"/>
      <c r="K906" s="67"/>
      <c r="L906" s="67"/>
      <c r="O906" s="221"/>
      <c r="Q906" s="221"/>
      <c r="R906" s="221"/>
      <c r="S906" s="221"/>
      <c r="T906" s="221"/>
      <c r="U906" s="221"/>
      <c r="V906" s="221"/>
      <c r="W906" s="221"/>
      <c r="X906" s="221"/>
      <c r="Y906" s="87"/>
    </row>
    <row r="907" spans="1:25" ht="14.25" customHeight="1">
      <c r="A907" s="221"/>
      <c r="B907" s="87"/>
      <c r="C907" s="87"/>
      <c r="F907" s="221"/>
      <c r="J907" s="67"/>
      <c r="K907" s="67"/>
      <c r="L907" s="67"/>
      <c r="O907" s="221"/>
      <c r="Q907" s="221"/>
      <c r="R907" s="221"/>
      <c r="S907" s="221"/>
      <c r="T907" s="221"/>
      <c r="U907" s="221"/>
      <c r="V907" s="221"/>
      <c r="W907" s="221"/>
      <c r="X907" s="221"/>
      <c r="Y907" s="87"/>
    </row>
    <row r="908" spans="1:25" ht="14.25" customHeight="1">
      <c r="A908" s="221"/>
      <c r="B908" s="87"/>
      <c r="C908" s="87"/>
      <c r="F908" s="221"/>
      <c r="J908" s="67"/>
      <c r="K908" s="67"/>
      <c r="L908" s="67"/>
      <c r="O908" s="221"/>
      <c r="Q908" s="221"/>
      <c r="R908" s="221"/>
      <c r="S908" s="221"/>
      <c r="T908" s="221"/>
      <c r="U908" s="221"/>
      <c r="V908" s="221"/>
      <c r="W908" s="221"/>
      <c r="X908" s="221"/>
      <c r="Y908" s="87"/>
    </row>
    <row r="909" spans="1:25" ht="14.25" customHeight="1">
      <c r="A909" s="221"/>
      <c r="B909" s="87"/>
      <c r="C909" s="87"/>
      <c r="F909" s="221"/>
      <c r="J909" s="67"/>
      <c r="K909" s="67"/>
      <c r="L909" s="67"/>
      <c r="O909" s="221"/>
      <c r="Q909" s="221"/>
      <c r="R909" s="221"/>
      <c r="S909" s="221"/>
      <c r="T909" s="221"/>
      <c r="U909" s="221"/>
      <c r="V909" s="221"/>
      <c r="W909" s="221"/>
      <c r="X909" s="221"/>
      <c r="Y909" s="87"/>
    </row>
    <row r="910" spans="1:25" ht="14.25" customHeight="1">
      <c r="A910" s="221"/>
      <c r="B910" s="87"/>
      <c r="C910" s="87"/>
      <c r="F910" s="221"/>
      <c r="J910" s="67"/>
      <c r="K910" s="67"/>
      <c r="L910" s="67"/>
      <c r="O910" s="221"/>
      <c r="Q910" s="221"/>
      <c r="R910" s="221"/>
      <c r="S910" s="221"/>
      <c r="T910" s="221"/>
      <c r="U910" s="221"/>
      <c r="V910" s="221"/>
      <c r="W910" s="221"/>
      <c r="X910" s="221"/>
      <c r="Y910" s="87"/>
    </row>
    <row r="911" spans="1:25" ht="14.25" customHeight="1">
      <c r="A911" s="221"/>
      <c r="B911" s="87"/>
      <c r="C911" s="87"/>
      <c r="F911" s="221"/>
      <c r="J911" s="67"/>
      <c r="K911" s="67"/>
      <c r="L911" s="67"/>
      <c r="O911" s="221"/>
      <c r="Q911" s="221"/>
      <c r="R911" s="221"/>
      <c r="S911" s="221"/>
      <c r="T911" s="221"/>
      <c r="U911" s="221"/>
      <c r="V911" s="221"/>
      <c r="W911" s="221"/>
      <c r="X911" s="221"/>
      <c r="Y911" s="87"/>
    </row>
    <row r="912" spans="1:25" ht="14.25" customHeight="1">
      <c r="A912" s="221"/>
      <c r="B912" s="87"/>
      <c r="C912" s="87"/>
      <c r="F912" s="221"/>
      <c r="J912" s="67"/>
      <c r="K912" s="67"/>
      <c r="L912" s="67"/>
      <c r="O912" s="221"/>
      <c r="Q912" s="221"/>
      <c r="R912" s="221"/>
      <c r="S912" s="221"/>
      <c r="T912" s="221"/>
      <c r="U912" s="221"/>
      <c r="V912" s="221"/>
      <c r="W912" s="221"/>
      <c r="X912" s="221"/>
      <c r="Y912" s="87"/>
    </row>
    <row r="913" spans="1:25" ht="14.25" customHeight="1">
      <c r="A913" s="221"/>
      <c r="B913" s="87"/>
      <c r="C913" s="87"/>
      <c r="F913" s="221"/>
      <c r="J913" s="67"/>
      <c r="K913" s="67"/>
      <c r="L913" s="67"/>
      <c r="O913" s="221"/>
      <c r="Q913" s="221"/>
      <c r="R913" s="221"/>
      <c r="S913" s="221"/>
      <c r="T913" s="221"/>
      <c r="U913" s="221"/>
      <c r="V913" s="221"/>
      <c r="W913" s="221"/>
      <c r="X913" s="221"/>
      <c r="Y913" s="87"/>
    </row>
    <row r="914" spans="1:25" ht="14.25" customHeight="1">
      <c r="A914" s="221"/>
      <c r="B914" s="87"/>
      <c r="C914" s="87"/>
      <c r="F914" s="221"/>
      <c r="J914" s="67"/>
      <c r="K914" s="67"/>
      <c r="L914" s="67"/>
      <c r="O914" s="221"/>
      <c r="Q914" s="221"/>
      <c r="R914" s="221"/>
      <c r="S914" s="221"/>
      <c r="T914" s="221"/>
      <c r="U914" s="221"/>
      <c r="V914" s="221"/>
      <c r="W914" s="221"/>
      <c r="X914" s="221"/>
      <c r="Y914" s="87"/>
    </row>
    <row r="915" spans="1:25" ht="14.25" customHeight="1">
      <c r="A915" s="221"/>
      <c r="B915" s="87"/>
      <c r="C915" s="87"/>
      <c r="F915" s="221"/>
      <c r="J915" s="67"/>
      <c r="K915" s="67"/>
      <c r="L915" s="67"/>
      <c r="O915" s="221"/>
      <c r="Q915" s="221"/>
      <c r="R915" s="221"/>
      <c r="S915" s="221"/>
      <c r="T915" s="221"/>
      <c r="U915" s="221"/>
      <c r="V915" s="221"/>
      <c r="W915" s="221"/>
      <c r="X915" s="221"/>
      <c r="Y915" s="87"/>
    </row>
    <row r="916" spans="1:25" ht="14.25" customHeight="1">
      <c r="A916" s="221"/>
      <c r="B916" s="87"/>
      <c r="C916" s="87"/>
      <c r="F916" s="221"/>
      <c r="J916" s="67"/>
      <c r="K916" s="67"/>
      <c r="L916" s="67"/>
      <c r="O916" s="221"/>
      <c r="Q916" s="221"/>
      <c r="R916" s="221"/>
      <c r="S916" s="221"/>
      <c r="T916" s="221"/>
      <c r="U916" s="221"/>
      <c r="V916" s="221"/>
      <c r="W916" s="221"/>
      <c r="X916" s="221"/>
      <c r="Y916" s="87"/>
    </row>
    <row r="917" spans="1:25" ht="14.25" customHeight="1">
      <c r="A917" s="221"/>
      <c r="B917" s="87"/>
      <c r="C917" s="87"/>
      <c r="F917" s="221"/>
      <c r="J917" s="67"/>
      <c r="K917" s="67"/>
      <c r="L917" s="67"/>
      <c r="O917" s="221"/>
      <c r="Q917" s="221"/>
      <c r="R917" s="221"/>
      <c r="S917" s="221"/>
      <c r="T917" s="221"/>
      <c r="U917" s="221"/>
      <c r="V917" s="221"/>
      <c r="W917" s="221"/>
      <c r="X917" s="221"/>
      <c r="Y917" s="87"/>
    </row>
    <row r="918" spans="1:25" ht="14.25" customHeight="1">
      <c r="A918" s="221"/>
      <c r="B918" s="87"/>
      <c r="C918" s="87"/>
      <c r="F918" s="221"/>
      <c r="J918" s="67"/>
      <c r="K918" s="67"/>
      <c r="L918" s="67"/>
      <c r="O918" s="221"/>
      <c r="Q918" s="221"/>
      <c r="R918" s="221"/>
      <c r="S918" s="221"/>
      <c r="T918" s="221"/>
      <c r="U918" s="221"/>
      <c r="V918" s="221"/>
      <c r="W918" s="221"/>
      <c r="X918" s="221"/>
      <c r="Y918" s="87"/>
    </row>
    <row r="919" spans="1:25" ht="14.25" customHeight="1">
      <c r="A919" s="221"/>
      <c r="B919" s="87"/>
      <c r="C919" s="87"/>
      <c r="F919" s="221"/>
      <c r="J919" s="67"/>
      <c r="K919" s="67"/>
      <c r="L919" s="67"/>
      <c r="O919" s="221"/>
      <c r="Q919" s="221"/>
      <c r="R919" s="221"/>
      <c r="S919" s="221"/>
      <c r="T919" s="221"/>
      <c r="U919" s="221"/>
      <c r="V919" s="221"/>
      <c r="W919" s="221"/>
      <c r="X919" s="221"/>
      <c r="Y919" s="87"/>
    </row>
    <row r="920" spans="1:25" ht="14.25" customHeight="1">
      <c r="A920" s="221"/>
      <c r="B920" s="87"/>
      <c r="C920" s="87"/>
      <c r="F920" s="221"/>
      <c r="J920" s="67"/>
      <c r="K920" s="67"/>
      <c r="L920" s="67"/>
      <c r="O920" s="221"/>
      <c r="Q920" s="221"/>
      <c r="R920" s="221"/>
      <c r="S920" s="221"/>
      <c r="T920" s="221"/>
      <c r="U920" s="221"/>
      <c r="V920" s="221"/>
      <c r="W920" s="221"/>
      <c r="X920" s="221"/>
      <c r="Y920" s="87"/>
    </row>
    <row r="921" spans="1:25" ht="14.25" customHeight="1">
      <c r="A921" s="221"/>
      <c r="B921" s="87"/>
      <c r="C921" s="87"/>
      <c r="F921" s="221"/>
      <c r="J921" s="67"/>
      <c r="K921" s="67"/>
      <c r="L921" s="67"/>
      <c r="O921" s="221"/>
      <c r="Q921" s="221"/>
      <c r="R921" s="221"/>
      <c r="S921" s="221"/>
      <c r="T921" s="221"/>
      <c r="U921" s="221"/>
      <c r="V921" s="221"/>
      <c r="W921" s="221"/>
      <c r="X921" s="221"/>
      <c r="Y921" s="87"/>
    </row>
    <row r="922" spans="1:25" ht="14.25" customHeight="1">
      <c r="A922" s="221"/>
      <c r="B922" s="87"/>
      <c r="C922" s="87"/>
      <c r="F922" s="221"/>
      <c r="J922" s="67"/>
      <c r="K922" s="67"/>
      <c r="L922" s="67"/>
      <c r="O922" s="221"/>
      <c r="Q922" s="221"/>
      <c r="R922" s="221"/>
      <c r="S922" s="221"/>
      <c r="T922" s="221"/>
      <c r="U922" s="221"/>
      <c r="V922" s="221"/>
      <c r="W922" s="221"/>
      <c r="X922" s="221"/>
      <c r="Y922" s="87"/>
    </row>
    <row r="923" spans="1:25" ht="14.25" customHeight="1">
      <c r="A923" s="221"/>
      <c r="B923" s="87"/>
      <c r="C923" s="87"/>
      <c r="F923" s="221"/>
      <c r="J923" s="67"/>
      <c r="K923" s="67"/>
      <c r="L923" s="67"/>
      <c r="O923" s="221"/>
      <c r="Q923" s="221"/>
      <c r="R923" s="221"/>
      <c r="S923" s="221"/>
      <c r="T923" s="221"/>
      <c r="U923" s="221"/>
      <c r="V923" s="221"/>
      <c r="W923" s="221"/>
      <c r="X923" s="221"/>
      <c r="Y923" s="87"/>
    </row>
    <row r="924" spans="1:25" ht="14.25" customHeight="1">
      <c r="A924" s="221"/>
      <c r="B924" s="87"/>
      <c r="C924" s="87"/>
      <c r="F924" s="221"/>
      <c r="J924" s="67"/>
      <c r="K924" s="67"/>
      <c r="L924" s="67"/>
      <c r="O924" s="221"/>
      <c r="Q924" s="221"/>
      <c r="R924" s="221"/>
      <c r="S924" s="221"/>
      <c r="T924" s="221"/>
      <c r="U924" s="221"/>
      <c r="V924" s="221"/>
      <c r="W924" s="221"/>
      <c r="X924" s="221"/>
      <c r="Y924" s="87"/>
    </row>
    <row r="925" spans="1:25" ht="14.25" customHeight="1">
      <c r="A925" s="221"/>
      <c r="B925" s="87"/>
      <c r="C925" s="87"/>
      <c r="F925" s="221"/>
      <c r="J925" s="67"/>
      <c r="K925" s="67"/>
      <c r="L925" s="67"/>
      <c r="O925" s="221"/>
      <c r="Q925" s="221"/>
      <c r="R925" s="221"/>
      <c r="S925" s="221"/>
      <c r="T925" s="221"/>
      <c r="U925" s="221"/>
      <c r="V925" s="221"/>
      <c r="W925" s="221"/>
      <c r="X925" s="221"/>
      <c r="Y925" s="87"/>
    </row>
    <row r="926" spans="1:25" ht="14.25" customHeight="1">
      <c r="A926" s="221"/>
      <c r="B926" s="87"/>
      <c r="C926" s="87"/>
      <c r="F926" s="221"/>
      <c r="J926" s="67"/>
      <c r="K926" s="67"/>
      <c r="L926" s="67"/>
      <c r="O926" s="221"/>
      <c r="Q926" s="221"/>
      <c r="R926" s="221"/>
      <c r="S926" s="221"/>
      <c r="T926" s="221"/>
      <c r="U926" s="221"/>
      <c r="V926" s="221"/>
      <c r="W926" s="221"/>
      <c r="X926" s="221"/>
      <c r="Y926" s="87"/>
    </row>
    <row r="927" spans="1:25" ht="14.25" customHeight="1">
      <c r="A927" s="221"/>
      <c r="B927" s="87"/>
      <c r="C927" s="87"/>
      <c r="F927" s="221"/>
      <c r="J927" s="67"/>
      <c r="K927" s="67"/>
      <c r="L927" s="67"/>
      <c r="O927" s="221"/>
      <c r="Q927" s="221"/>
      <c r="R927" s="221"/>
      <c r="S927" s="221"/>
      <c r="T927" s="221"/>
      <c r="U927" s="221"/>
      <c r="V927" s="221"/>
      <c r="W927" s="221"/>
      <c r="X927" s="221"/>
      <c r="Y927" s="87"/>
    </row>
    <row r="928" spans="1:25" ht="14.25" customHeight="1">
      <c r="A928" s="221"/>
      <c r="B928" s="87"/>
      <c r="C928" s="87"/>
      <c r="F928" s="221"/>
      <c r="J928" s="67"/>
      <c r="K928" s="67"/>
      <c r="L928" s="67"/>
      <c r="O928" s="221"/>
      <c r="Q928" s="221"/>
      <c r="R928" s="221"/>
      <c r="S928" s="221"/>
      <c r="T928" s="221"/>
      <c r="U928" s="221"/>
      <c r="V928" s="221"/>
      <c r="W928" s="221"/>
      <c r="X928" s="221"/>
      <c r="Y928" s="87"/>
    </row>
    <row r="929" spans="1:25" ht="14.25" customHeight="1">
      <c r="A929" s="221"/>
      <c r="B929" s="87"/>
      <c r="C929" s="87"/>
      <c r="F929" s="221"/>
      <c r="J929" s="67"/>
      <c r="K929" s="67"/>
      <c r="L929" s="67"/>
      <c r="O929" s="221"/>
      <c r="Q929" s="221"/>
      <c r="R929" s="221"/>
      <c r="S929" s="221"/>
      <c r="T929" s="221"/>
      <c r="U929" s="221"/>
      <c r="V929" s="221"/>
      <c r="W929" s="221"/>
      <c r="X929" s="221"/>
      <c r="Y929" s="87"/>
    </row>
    <row r="930" spans="1:25" ht="14.25" customHeight="1">
      <c r="A930" s="221"/>
      <c r="B930" s="87"/>
      <c r="C930" s="87"/>
      <c r="F930" s="221"/>
      <c r="J930" s="67"/>
      <c r="K930" s="67"/>
      <c r="L930" s="67"/>
      <c r="O930" s="221"/>
      <c r="Q930" s="221"/>
      <c r="R930" s="221"/>
      <c r="S930" s="221"/>
      <c r="T930" s="221"/>
      <c r="U930" s="221"/>
      <c r="V930" s="221"/>
      <c r="W930" s="221"/>
      <c r="X930" s="221"/>
      <c r="Y930" s="87"/>
    </row>
    <row r="931" spans="1:25" ht="14.25" customHeight="1">
      <c r="A931" s="221"/>
      <c r="B931" s="87"/>
      <c r="C931" s="87"/>
      <c r="F931" s="221"/>
      <c r="J931" s="67"/>
      <c r="K931" s="67"/>
      <c r="L931" s="67"/>
      <c r="O931" s="221"/>
      <c r="Q931" s="221"/>
      <c r="R931" s="221"/>
      <c r="S931" s="221"/>
      <c r="T931" s="221"/>
      <c r="U931" s="221"/>
      <c r="V931" s="221"/>
      <c r="W931" s="221"/>
      <c r="X931" s="221"/>
      <c r="Y931" s="87"/>
    </row>
    <row r="932" spans="1:25" ht="14.25" customHeight="1">
      <c r="A932" s="221"/>
      <c r="B932" s="87"/>
      <c r="C932" s="87"/>
      <c r="F932" s="221"/>
      <c r="J932" s="67"/>
      <c r="K932" s="67"/>
      <c r="L932" s="67"/>
      <c r="O932" s="221"/>
      <c r="Q932" s="221"/>
      <c r="R932" s="221"/>
      <c r="S932" s="221"/>
      <c r="T932" s="221"/>
      <c r="U932" s="221"/>
      <c r="V932" s="221"/>
      <c r="W932" s="221"/>
      <c r="X932" s="221"/>
      <c r="Y932" s="87"/>
    </row>
    <row r="933" spans="1:25" ht="14.25" customHeight="1">
      <c r="A933" s="221"/>
      <c r="B933" s="87"/>
      <c r="C933" s="87"/>
      <c r="F933" s="221"/>
      <c r="J933" s="67"/>
      <c r="K933" s="67"/>
      <c r="L933" s="67"/>
      <c r="O933" s="221"/>
      <c r="Q933" s="221"/>
      <c r="R933" s="221"/>
      <c r="S933" s="221"/>
      <c r="T933" s="221"/>
      <c r="U933" s="221"/>
      <c r="V933" s="221"/>
      <c r="W933" s="221"/>
      <c r="X933" s="221"/>
      <c r="Y933" s="87"/>
    </row>
    <row r="934" spans="1:25" ht="14.25" customHeight="1">
      <c r="A934" s="221"/>
      <c r="B934" s="87"/>
      <c r="C934" s="87"/>
      <c r="F934" s="221"/>
      <c r="J934" s="67"/>
      <c r="K934" s="67"/>
      <c r="L934" s="67"/>
      <c r="O934" s="221"/>
      <c r="Q934" s="221"/>
      <c r="R934" s="221"/>
      <c r="S934" s="221"/>
      <c r="T934" s="221"/>
      <c r="U934" s="221"/>
      <c r="V934" s="221"/>
      <c r="W934" s="221"/>
      <c r="X934" s="221"/>
      <c r="Y934" s="87"/>
    </row>
    <row r="935" spans="1:25" ht="14.25" customHeight="1">
      <c r="A935" s="221"/>
      <c r="B935" s="87"/>
      <c r="C935" s="87"/>
      <c r="F935" s="221"/>
      <c r="J935" s="67"/>
      <c r="K935" s="67"/>
      <c r="L935" s="67"/>
      <c r="O935" s="221"/>
      <c r="Q935" s="221"/>
      <c r="R935" s="221"/>
      <c r="S935" s="221"/>
      <c r="T935" s="221"/>
      <c r="U935" s="221"/>
      <c r="V935" s="221"/>
      <c r="W935" s="221"/>
      <c r="X935" s="221"/>
      <c r="Y935" s="87"/>
    </row>
    <row r="936" spans="1:25" ht="14.25" customHeight="1">
      <c r="A936" s="221"/>
      <c r="B936" s="87"/>
      <c r="C936" s="87"/>
      <c r="F936" s="221"/>
      <c r="J936" s="67"/>
      <c r="K936" s="67"/>
      <c r="L936" s="67"/>
      <c r="O936" s="221"/>
      <c r="Q936" s="221"/>
      <c r="R936" s="221"/>
      <c r="S936" s="221"/>
      <c r="T936" s="221"/>
      <c r="U936" s="221"/>
      <c r="V936" s="221"/>
      <c r="W936" s="221"/>
      <c r="X936" s="221"/>
      <c r="Y936" s="87"/>
    </row>
    <row r="937" spans="1:25" ht="14.25" customHeight="1">
      <c r="A937" s="221"/>
      <c r="B937" s="87"/>
      <c r="C937" s="87"/>
      <c r="F937" s="221"/>
      <c r="J937" s="67"/>
      <c r="K937" s="67"/>
      <c r="L937" s="67"/>
      <c r="O937" s="221"/>
      <c r="Q937" s="221"/>
      <c r="R937" s="221"/>
      <c r="S937" s="221"/>
      <c r="T937" s="221"/>
      <c r="U937" s="221"/>
      <c r="V937" s="221"/>
      <c r="W937" s="221"/>
      <c r="X937" s="221"/>
      <c r="Y937" s="87"/>
    </row>
    <row r="938" spans="1:25" ht="14.25" customHeight="1">
      <c r="A938" s="221"/>
      <c r="B938" s="87"/>
      <c r="C938" s="87"/>
      <c r="F938" s="221"/>
      <c r="J938" s="67"/>
      <c r="K938" s="67"/>
      <c r="L938" s="67"/>
      <c r="O938" s="221"/>
      <c r="Q938" s="221"/>
      <c r="R938" s="221"/>
      <c r="S938" s="221"/>
      <c r="T938" s="221"/>
      <c r="U938" s="221"/>
      <c r="V938" s="221"/>
      <c r="W938" s="221"/>
      <c r="X938" s="221"/>
      <c r="Y938" s="87"/>
    </row>
    <row r="939" spans="1:25" ht="14.25" customHeight="1">
      <c r="A939" s="221"/>
      <c r="B939" s="87"/>
      <c r="C939" s="87"/>
      <c r="F939" s="221"/>
      <c r="J939" s="67"/>
      <c r="K939" s="67"/>
      <c r="L939" s="67"/>
      <c r="O939" s="221"/>
      <c r="Q939" s="221"/>
      <c r="R939" s="221"/>
      <c r="S939" s="221"/>
      <c r="T939" s="221"/>
      <c r="U939" s="221"/>
      <c r="V939" s="221"/>
      <c r="W939" s="221"/>
      <c r="X939" s="221"/>
      <c r="Y939" s="87"/>
    </row>
    <row r="940" spans="1:25" ht="14.25" customHeight="1">
      <c r="A940" s="221"/>
      <c r="B940" s="87"/>
      <c r="C940" s="87"/>
      <c r="F940" s="221"/>
      <c r="J940" s="67"/>
      <c r="K940" s="67"/>
      <c r="L940" s="67"/>
      <c r="O940" s="221"/>
      <c r="Q940" s="221"/>
      <c r="R940" s="221"/>
      <c r="S940" s="221"/>
      <c r="T940" s="221"/>
      <c r="U940" s="221"/>
      <c r="V940" s="221"/>
      <c r="W940" s="221"/>
      <c r="X940" s="221"/>
      <c r="Y940" s="87"/>
    </row>
    <row r="941" spans="1:25" ht="14.25" customHeight="1">
      <c r="A941" s="221"/>
      <c r="B941" s="87"/>
      <c r="C941" s="87"/>
      <c r="F941" s="221"/>
      <c r="J941" s="67"/>
      <c r="K941" s="67"/>
      <c r="L941" s="67"/>
      <c r="O941" s="221"/>
      <c r="Q941" s="221"/>
      <c r="R941" s="221"/>
      <c r="S941" s="221"/>
      <c r="T941" s="221"/>
      <c r="U941" s="221"/>
      <c r="V941" s="221"/>
      <c r="W941" s="221"/>
      <c r="X941" s="221"/>
      <c r="Y941" s="87"/>
    </row>
    <row r="942" spans="1:25" ht="14.25" customHeight="1">
      <c r="A942" s="221"/>
      <c r="B942" s="87"/>
      <c r="C942" s="87"/>
      <c r="F942" s="221"/>
      <c r="J942" s="67"/>
      <c r="K942" s="67"/>
      <c r="L942" s="67"/>
      <c r="O942" s="221"/>
      <c r="Q942" s="221"/>
      <c r="R942" s="221"/>
      <c r="S942" s="221"/>
      <c r="T942" s="221"/>
      <c r="U942" s="221"/>
      <c r="V942" s="221"/>
      <c r="W942" s="221"/>
      <c r="X942" s="221"/>
      <c r="Y942" s="87"/>
    </row>
    <row r="943" spans="1:25" ht="14.25" customHeight="1">
      <c r="A943" s="221"/>
      <c r="B943" s="87"/>
      <c r="C943" s="87"/>
      <c r="F943" s="221"/>
      <c r="J943" s="67"/>
      <c r="K943" s="67"/>
      <c r="L943" s="67"/>
      <c r="O943" s="221"/>
      <c r="Q943" s="221"/>
      <c r="R943" s="221"/>
      <c r="S943" s="221"/>
      <c r="T943" s="221"/>
      <c r="U943" s="221"/>
      <c r="V943" s="221"/>
      <c r="W943" s="221"/>
      <c r="X943" s="221"/>
      <c r="Y943" s="87"/>
    </row>
    <row r="944" spans="1:25" ht="14.25" customHeight="1">
      <c r="A944" s="221"/>
      <c r="B944" s="87"/>
      <c r="C944" s="87"/>
      <c r="F944" s="221"/>
      <c r="J944" s="67"/>
      <c r="K944" s="67"/>
      <c r="L944" s="67"/>
      <c r="O944" s="221"/>
      <c r="Q944" s="221"/>
      <c r="R944" s="221"/>
      <c r="S944" s="221"/>
      <c r="T944" s="221"/>
      <c r="U944" s="221"/>
      <c r="V944" s="221"/>
      <c r="W944" s="221"/>
      <c r="X944" s="221"/>
      <c r="Y944" s="87"/>
    </row>
    <row r="945" spans="1:25" ht="14.25" customHeight="1">
      <c r="A945" s="221"/>
      <c r="B945" s="87"/>
      <c r="C945" s="87"/>
      <c r="F945" s="221"/>
      <c r="J945" s="67"/>
      <c r="K945" s="67"/>
      <c r="L945" s="67"/>
      <c r="O945" s="221"/>
      <c r="Q945" s="221"/>
      <c r="R945" s="221"/>
      <c r="S945" s="221"/>
      <c r="T945" s="221"/>
      <c r="U945" s="221"/>
      <c r="V945" s="221"/>
      <c r="W945" s="221"/>
      <c r="X945" s="221"/>
      <c r="Y945" s="87"/>
    </row>
    <row r="946" spans="1:25" ht="14.25" customHeight="1">
      <c r="A946" s="221"/>
      <c r="B946" s="87"/>
      <c r="C946" s="87"/>
      <c r="F946" s="221"/>
      <c r="J946" s="67"/>
      <c r="K946" s="67"/>
      <c r="L946" s="67"/>
      <c r="O946" s="221"/>
      <c r="Q946" s="221"/>
      <c r="R946" s="221"/>
      <c r="S946" s="221"/>
      <c r="T946" s="221"/>
      <c r="U946" s="221"/>
      <c r="V946" s="221"/>
      <c r="W946" s="221"/>
      <c r="X946" s="221"/>
      <c r="Y946" s="87"/>
    </row>
    <row r="947" spans="1:25" ht="14.25" customHeight="1">
      <c r="A947" s="221"/>
      <c r="B947" s="87"/>
      <c r="C947" s="87"/>
      <c r="F947" s="221"/>
      <c r="J947" s="67"/>
      <c r="K947" s="67"/>
      <c r="L947" s="67"/>
      <c r="O947" s="221"/>
      <c r="Q947" s="221"/>
      <c r="R947" s="221"/>
      <c r="S947" s="221"/>
      <c r="T947" s="221"/>
      <c r="U947" s="221"/>
      <c r="V947" s="221"/>
      <c r="W947" s="221"/>
      <c r="X947" s="221"/>
      <c r="Y947" s="87"/>
    </row>
    <row r="948" spans="1:25" ht="14.25" customHeight="1">
      <c r="A948" s="221"/>
      <c r="B948" s="87"/>
      <c r="C948" s="87"/>
      <c r="F948" s="221"/>
      <c r="J948" s="67"/>
      <c r="K948" s="67"/>
      <c r="L948" s="67"/>
      <c r="O948" s="221"/>
      <c r="Q948" s="221"/>
      <c r="R948" s="221"/>
      <c r="S948" s="221"/>
      <c r="T948" s="221"/>
      <c r="U948" s="221"/>
      <c r="V948" s="221"/>
      <c r="W948" s="221"/>
      <c r="X948" s="221"/>
      <c r="Y948" s="87"/>
    </row>
    <row r="949" spans="1:25" ht="14.25" customHeight="1">
      <c r="A949" s="221"/>
      <c r="B949" s="87"/>
      <c r="C949" s="87"/>
      <c r="F949" s="221"/>
      <c r="J949" s="67"/>
      <c r="K949" s="67"/>
      <c r="L949" s="67"/>
      <c r="O949" s="221"/>
      <c r="Q949" s="221"/>
      <c r="R949" s="221"/>
      <c r="S949" s="221"/>
      <c r="T949" s="221"/>
      <c r="U949" s="221"/>
      <c r="V949" s="221"/>
      <c r="W949" s="221"/>
      <c r="X949" s="221"/>
      <c r="Y949" s="87"/>
    </row>
    <row r="950" spans="1:25" ht="14.25" customHeight="1">
      <c r="A950" s="221"/>
      <c r="B950" s="87"/>
      <c r="C950" s="87"/>
      <c r="F950" s="221"/>
      <c r="J950" s="67"/>
      <c r="K950" s="67"/>
      <c r="L950" s="67"/>
      <c r="O950" s="221"/>
      <c r="Q950" s="221"/>
      <c r="R950" s="221"/>
      <c r="S950" s="221"/>
      <c r="T950" s="221"/>
      <c r="U950" s="221"/>
      <c r="V950" s="221"/>
      <c r="W950" s="221"/>
      <c r="X950" s="221"/>
      <c r="Y950" s="87"/>
    </row>
    <row r="951" spans="1:25" ht="14.25" customHeight="1">
      <c r="A951" s="221"/>
      <c r="B951" s="87"/>
      <c r="C951" s="87"/>
      <c r="F951" s="221"/>
      <c r="J951" s="67"/>
      <c r="K951" s="67"/>
      <c r="L951" s="67"/>
      <c r="O951" s="221"/>
      <c r="Q951" s="221"/>
      <c r="R951" s="221"/>
      <c r="S951" s="221"/>
      <c r="T951" s="221"/>
      <c r="U951" s="221"/>
      <c r="V951" s="221"/>
      <c r="W951" s="221"/>
      <c r="X951" s="221"/>
      <c r="Y951" s="87"/>
    </row>
    <row r="952" spans="1:25" ht="14.25" customHeight="1">
      <c r="A952" s="221"/>
      <c r="B952" s="87"/>
      <c r="C952" s="87"/>
      <c r="F952" s="221"/>
      <c r="J952" s="67"/>
      <c r="K952" s="67"/>
      <c r="L952" s="67"/>
      <c r="O952" s="221"/>
      <c r="Q952" s="221"/>
      <c r="R952" s="221"/>
      <c r="S952" s="221"/>
      <c r="T952" s="221"/>
      <c r="U952" s="221"/>
      <c r="V952" s="221"/>
      <c r="W952" s="221"/>
      <c r="X952" s="221"/>
      <c r="Y952" s="87"/>
    </row>
    <row r="953" spans="1:25" ht="14.25" customHeight="1">
      <c r="A953" s="221"/>
      <c r="B953" s="87"/>
      <c r="C953" s="87"/>
      <c r="F953" s="221"/>
      <c r="J953" s="67"/>
      <c r="K953" s="67"/>
      <c r="L953" s="67"/>
      <c r="O953" s="221"/>
      <c r="Q953" s="221"/>
      <c r="R953" s="221"/>
      <c r="S953" s="221"/>
      <c r="T953" s="221"/>
      <c r="U953" s="221"/>
      <c r="V953" s="221"/>
      <c r="W953" s="221"/>
      <c r="X953" s="221"/>
      <c r="Y953" s="87"/>
    </row>
    <row r="954" spans="1:25" ht="14.25" customHeight="1">
      <c r="A954" s="221"/>
      <c r="B954" s="87"/>
      <c r="C954" s="87"/>
      <c r="F954" s="221"/>
      <c r="J954" s="67"/>
      <c r="K954" s="67"/>
      <c r="L954" s="67"/>
      <c r="O954" s="221"/>
      <c r="Q954" s="221"/>
      <c r="R954" s="221"/>
      <c r="S954" s="221"/>
      <c r="T954" s="221"/>
      <c r="U954" s="221"/>
      <c r="V954" s="221"/>
      <c r="W954" s="221"/>
      <c r="X954" s="221"/>
      <c r="Y954" s="87"/>
    </row>
    <row r="955" spans="1:25" ht="14.25" customHeight="1">
      <c r="A955" s="221"/>
      <c r="B955" s="87"/>
      <c r="C955" s="87"/>
      <c r="F955" s="221"/>
      <c r="J955" s="67"/>
      <c r="K955" s="67"/>
      <c r="L955" s="67"/>
      <c r="O955" s="221"/>
      <c r="Q955" s="221"/>
      <c r="R955" s="221"/>
      <c r="S955" s="221"/>
      <c r="T955" s="221"/>
      <c r="U955" s="221"/>
      <c r="V955" s="221"/>
      <c r="W955" s="221"/>
      <c r="X955" s="221"/>
      <c r="Y955" s="87"/>
    </row>
    <row r="956" spans="1:25" ht="14.25" customHeight="1">
      <c r="A956" s="221"/>
      <c r="B956" s="87"/>
      <c r="C956" s="87"/>
      <c r="F956" s="221"/>
      <c r="J956" s="67"/>
      <c r="K956" s="67"/>
      <c r="L956" s="67"/>
      <c r="O956" s="221"/>
      <c r="Q956" s="221"/>
      <c r="R956" s="221"/>
      <c r="S956" s="221"/>
      <c r="T956" s="221"/>
      <c r="U956" s="221"/>
      <c r="V956" s="221"/>
      <c r="W956" s="221"/>
      <c r="X956" s="221"/>
      <c r="Y956" s="87"/>
    </row>
    <row r="957" spans="1:25" ht="14.25" customHeight="1">
      <c r="A957" s="221"/>
      <c r="B957" s="87"/>
      <c r="C957" s="87"/>
      <c r="F957" s="221"/>
      <c r="J957" s="67"/>
      <c r="K957" s="67"/>
      <c r="L957" s="67"/>
      <c r="O957" s="221"/>
      <c r="Q957" s="221"/>
      <c r="R957" s="221"/>
      <c r="S957" s="221"/>
      <c r="T957" s="221"/>
      <c r="U957" s="221"/>
      <c r="V957" s="221"/>
      <c r="W957" s="221"/>
      <c r="X957" s="221"/>
      <c r="Y957" s="87"/>
    </row>
    <row r="958" spans="1:25" ht="14.25" customHeight="1">
      <c r="A958" s="221"/>
      <c r="B958" s="87"/>
      <c r="C958" s="87"/>
      <c r="F958" s="221"/>
      <c r="J958" s="67"/>
      <c r="K958" s="67"/>
      <c r="L958" s="67"/>
      <c r="O958" s="221"/>
      <c r="Q958" s="221"/>
      <c r="R958" s="221"/>
      <c r="S958" s="221"/>
      <c r="T958" s="221"/>
      <c r="U958" s="221"/>
      <c r="V958" s="221"/>
      <c r="W958" s="221"/>
      <c r="X958" s="221"/>
      <c r="Y958" s="87"/>
    </row>
    <row r="959" spans="1:25" ht="14.25" customHeight="1">
      <c r="A959" s="221"/>
      <c r="B959" s="87"/>
      <c r="C959" s="87"/>
      <c r="F959" s="221"/>
      <c r="J959" s="67"/>
      <c r="K959" s="67"/>
      <c r="L959" s="67"/>
      <c r="O959" s="221"/>
      <c r="Q959" s="221"/>
      <c r="R959" s="221"/>
      <c r="S959" s="221"/>
      <c r="T959" s="221"/>
      <c r="U959" s="221"/>
      <c r="V959" s="221"/>
      <c r="W959" s="221"/>
      <c r="X959" s="221"/>
      <c r="Y959" s="87"/>
    </row>
    <row r="960" spans="1:25" ht="14.25" customHeight="1">
      <c r="A960" s="221"/>
      <c r="B960" s="87"/>
      <c r="C960" s="87"/>
      <c r="F960" s="221"/>
      <c r="J960" s="67"/>
      <c r="K960" s="67"/>
      <c r="L960" s="67"/>
      <c r="O960" s="221"/>
      <c r="Q960" s="221"/>
      <c r="R960" s="221"/>
      <c r="S960" s="221"/>
      <c r="T960" s="221"/>
      <c r="U960" s="221"/>
      <c r="V960" s="221"/>
      <c r="W960" s="221"/>
      <c r="X960" s="221"/>
      <c r="Y960" s="87"/>
    </row>
    <row r="961" spans="1:25" ht="14.25" customHeight="1">
      <c r="A961" s="221"/>
      <c r="B961" s="87"/>
      <c r="C961" s="87"/>
      <c r="F961" s="221"/>
      <c r="J961" s="67"/>
      <c r="K961" s="67"/>
      <c r="L961" s="67"/>
      <c r="O961" s="221"/>
      <c r="Q961" s="221"/>
      <c r="R961" s="221"/>
      <c r="S961" s="221"/>
      <c r="T961" s="221"/>
      <c r="U961" s="221"/>
      <c r="V961" s="221"/>
      <c r="W961" s="221"/>
      <c r="X961" s="221"/>
      <c r="Y961" s="87"/>
    </row>
    <row r="962" spans="1:25" ht="14.25" customHeight="1">
      <c r="A962" s="221"/>
      <c r="B962" s="87"/>
      <c r="C962" s="87"/>
      <c r="F962" s="221"/>
      <c r="J962" s="67"/>
      <c r="K962" s="67"/>
      <c r="L962" s="67"/>
      <c r="O962" s="221"/>
      <c r="Q962" s="221"/>
      <c r="R962" s="221"/>
      <c r="S962" s="221"/>
      <c r="T962" s="221"/>
      <c r="U962" s="221"/>
      <c r="V962" s="221"/>
      <c r="W962" s="221"/>
      <c r="X962" s="221"/>
      <c r="Y962" s="87"/>
    </row>
    <row r="963" spans="1:25" ht="14.25" customHeight="1">
      <c r="A963" s="221"/>
      <c r="B963" s="87"/>
      <c r="C963" s="87"/>
      <c r="F963" s="221"/>
      <c r="J963" s="67"/>
      <c r="K963" s="67"/>
      <c r="L963" s="67"/>
      <c r="O963" s="221"/>
      <c r="Q963" s="221"/>
      <c r="R963" s="221"/>
      <c r="S963" s="221"/>
      <c r="T963" s="221"/>
      <c r="U963" s="221"/>
      <c r="V963" s="221"/>
      <c r="W963" s="221"/>
      <c r="X963" s="221"/>
      <c r="Y963" s="87"/>
    </row>
    <row r="964" spans="1:25" ht="14.25" customHeight="1">
      <c r="A964" s="221"/>
      <c r="B964" s="87"/>
      <c r="C964" s="87"/>
      <c r="F964" s="221"/>
      <c r="J964" s="67"/>
      <c r="K964" s="67"/>
      <c r="L964" s="67"/>
      <c r="O964" s="221"/>
      <c r="Q964" s="221"/>
      <c r="R964" s="221"/>
      <c r="S964" s="221"/>
      <c r="T964" s="221"/>
      <c r="U964" s="221"/>
      <c r="V964" s="221"/>
      <c r="W964" s="221"/>
      <c r="X964" s="221"/>
      <c r="Y964" s="87"/>
    </row>
    <row r="965" spans="1:25" ht="14.25" customHeight="1">
      <c r="A965" s="221"/>
      <c r="B965" s="87"/>
      <c r="C965" s="87"/>
      <c r="F965" s="221"/>
      <c r="J965" s="67"/>
      <c r="K965" s="67"/>
      <c r="L965" s="67"/>
      <c r="O965" s="221"/>
      <c r="Q965" s="221"/>
      <c r="R965" s="221"/>
      <c r="S965" s="221"/>
      <c r="T965" s="221"/>
      <c r="U965" s="221"/>
      <c r="V965" s="221"/>
      <c r="W965" s="221"/>
      <c r="X965" s="221"/>
      <c r="Y965" s="87"/>
    </row>
    <row r="966" spans="1:25" ht="14.25" customHeight="1">
      <c r="A966" s="221"/>
      <c r="B966" s="87"/>
      <c r="C966" s="87"/>
      <c r="F966" s="221"/>
      <c r="J966" s="67"/>
      <c r="K966" s="67"/>
      <c r="L966" s="67"/>
      <c r="O966" s="221"/>
      <c r="Q966" s="221"/>
      <c r="R966" s="221"/>
      <c r="S966" s="221"/>
      <c r="T966" s="221"/>
      <c r="U966" s="221"/>
      <c r="V966" s="221"/>
      <c r="W966" s="221"/>
      <c r="X966" s="221"/>
      <c r="Y966" s="87"/>
    </row>
    <row r="967" spans="1:25" ht="14.25" customHeight="1">
      <c r="A967" s="221"/>
      <c r="B967" s="87"/>
      <c r="C967" s="87"/>
      <c r="F967" s="221"/>
      <c r="J967" s="67"/>
      <c r="K967" s="67"/>
      <c r="L967" s="67"/>
      <c r="O967" s="221"/>
      <c r="Q967" s="221"/>
      <c r="R967" s="221"/>
      <c r="S967" s="221"/>
      <c r="T967" s="221"/>
      <c r="U967" s="221"/>
      <c r="V967" s="221"/>
      <c r="W967" s="221"/>
      <c r="X967" s="221"/>
      <c r="Y967" s="87"/>
    </row>
    <row r="968" spans="1:25" ht="14.25" customHeight="1">
      <c r="A968" s="221"/>
      <c r="B968" s="87"/>
      <c r="C968" s="87"/>
      <c r="F968" s="221"/>
      <c r="J968" s="67"/>
      <c r="K968" s="67"/>
      <c r="L968" s="67"/>
      <c r="O968" s="221"/>
      <c r="Q968" s="221"/>
      <c r="R968" s="221"/>
      <c r="S968" s="221"/>
      <c r="T968" s="221"/>
      <c r="U968" s="221"/>
      <c r="V968" s="221"/>
      <c r="W968" s="221"/>
      <c r="X968" s="221"/>
      <c r="Y968" s="87"/>
    </row>
    <row r="969" spans="1:25" ht="14.25" customHeight="1">
      <c r="A969" s="221"/>
      <c r="B969" s="87"/>
      <c r="C969" s="87"/>
      <c r="F969" s="221"/>
      <c r="J969" s="67"/>
      <c r="K969" s="67"/>
      <c r="L969" s="67"/>
      <c r="O969" s="221"/>
      <c r="Q969" s="221"/>
      <c r="R969" s="221"/>
      <c r="S969" s="221"/>
      <c r="T969" s="221"/>
      <c r="U969" s="221"/>
      <c r="V969" s="221"/>
      <c r="W969" s="221"/>
      <c r="X969" s="221"/>
      <c r="Y969" s="87"/>
    </row>
    <row r="970" spans="1:25" ht="14.25" customHeight="1">
      <c r="A970" s="221"/>
      <c r="B970" s="87"/>
      <c r="C970" s="87"/>
      <c r="F970" s="221"/>
      <c r="J970" s="67"/>
      <c r="K970" s="67"/>
      <c r="L970" s="67"/>
      <c r="O970" s="221"/>
      <c r="Q970" s="221"/>
      <c r="R970" s="221"/>
      <c r="S970" s="221"/>
      <c r="T970" s="221"/>
      <c r="U970" s="221"/>
      <c r="V970" s="221"/>
      <c r="W970" s="221"/>
      <c r="X970" s="221"/>
      <c r="Y970" s="87"/>
    </row>
    <row r="971" spans="1:25" ht="14.25" customHeight="1">
      <c r="A971" s="221"/>
      <c r="B971" s="87"/>
      <c r="C971" s="87"/>
      <c r="F971" s="221"/>
      <c r="J971" s="67"/>
      <c r="K971" s="67"/>
      <c r="L971" s="67"/>
      <c r="O971" s="221"/>
      <c r="Q971" s="221"/>
      <c r="R971" s="221"/>
      <c r="S971" s="221"/>
      <c r="T971" s="221"/>
      <c r="U971" s="221"/>
      <c r="V971" s="221"/>
      <c r="W971" s="221"/>
      <c r="X971" s="221"/>
      <c r="Y971" s="87"/>
    </row>
    <row r="972" spans="1:25" ht="14.25" customHeight="1">
      <c r="A972" s="221"/>
      <c r="B972" s="87"/>
      <c r="C972" s="87"/>
      <c r="F972" s="221"/>
      <c r="J972" s="67"/>
      <c r="K972" s="67"/>
      <c r="L972" s="67"/>
      <c r="O972" s="221"/>
      <c r="Q972" s="221"/>
      <c r="R972" s="221"/>
      <c r="S972" s="221"/>
      <c r="T972" s="221"/>
      <c r="U972" s="221"/>
      <c r="V972" s="221"/>
      <c r="W972" s="221"/>
      <c r="X972" s="221"/>
      <c r="Y972" s="87"/>
    </row>
    <row r="973" spans="1:25" ht="14.25" customHeight="1">
      <c r="A973" s="221"/>
      <c r="B973" s="87"/>
      <c r="C973" s="87"/>
      <c r="F973" s="221"/>
      <c r="J973" s="67"/>
      <c r="K973" s="67"/>
      <c r="L973" s="67"/>
      <c r="O973" s="221"/>
      <c r="Q973" s="221"/>
      <c r="R973" s="221"/>
      <c r="S973" s="221"/>
      <c r="T973" s="221"/>
      <c r="U973" s="221"/>
      <c r="V973" s="221"/>
      <c r="W973" s="221"/>
      <c r="X973" s="221"/>
      <c r="Y973" s="87"/>
    </row>
    <row r="974" spans="1:25" ht="14.25" customHeight="1">
      <c r="A974" s="221"/>
      <c r="B974" s="87"/>
      <c r="C974" s="87"/>
      <c r="F974" s="221"/>
      <c r="J974" s="67"/>
      <c r="K974" s="67"/>
      <c r="L974" s="67"/>
      <c r="O974" s="221"/>
      <c r="Q974" s="221"/>
      <c r="R974" s="221"/>
      <c r="S974" s="221"/>
      <c r="T974" s="221"/>
      <c r="U974" s="221"/>
      <c r="V974" s="221"/>
      <c r="W974" s="221"/>
      <c r="X974" s="221"/>
      <c r="Y974" s="87"/>
    </row>
    <row r="975" spans="1:25" ht="14.25" customHeight="1">
      <c r="A975" s="221"/>
      <c r="B975" s="87"/>
      <c r="C975" s="87"/>
      <c r="F975" s="221"/>
      <c r="J975" s="67"/>
      <c r="K975" s="67"/>
      <c r="L975" s="67"/>
      <c r="O975" s="221"/>
      <c r="Q975" s="221"/>
      <c r="R975" s="221"/>
      <c r="S975" s="221"/>
      <c r="T975" s="221"/>
      <c r="U975" s="221"/>
      <c r="V975" s="221"/>
      <c r="W975" s="221"/>
      <c r="X975" s="221"/>
      <c r="Y975" s="87"/>
    </row>
    <row r="976" spans="1:25" ht="14.25" customHeight="1">
      <c r="A976" s="221"/>
      <c r="B976" s="87"/>
      <c r="C976" s="87"/>
      <c r="F976" s="221"/>
      <c r="J976" s="67"/>
      <c r="K976" s="67"/>
      <c r="L976" s="67"/>
      <c r="O976" s="221"/>
      <c r="Q976" s="221"/>
      <c r="R976" s="221"/>
      <c r="S976" s="221"/>
      <c r="T976" s="221"/>
      <c r="U976" s="221"/>
      <c r="V976" s="221"/>
      <c r="W976" s="221"/>
      <c r="X976" s="221"/>
      <c r="Y976" s="87"/>
    </row>
    <row r="977" spans="1:25" ht="14.25" customHeight="1">
      <c r="A977" s="221"/>
      <c r="B977" s="87"/>
      <c r="C977" s="87"/>
      <c r="F977" s="221"/>
      <c r="J977" s="67"/>
      <c r="K977" s="67"/>
      <c r="L977" s="67"/>
      <c r="O977" s="221"/>
      <c r="Q977" s="221"/>
      <c r="R977" s="221"/>
      <c r="S977" s="221"/>
      <c r="T977" s="221"/>
      <c r="U977" s="221"/>
      <c r="V977" s="221"/>
      <c r="W977" s="221"/>
      <c r="X977" s="221"/>
      <c r="Y977" s="87"/>
    </row>
    <row r="978" spans="1:25" ht="14.25" customHeight="1">
      <c r="A978" s="221"/>
      <c r="B978" s="87"/>
      <c r="C978" s="87"/>
      <c r="F978" s="221"/>
      <c r="J978" s="67"/>
      <c r="K978" s="67"/>
      <c r="L978" s="67"/>
      <c r="O978" s="221"/>
      <c r="Q978" s="221"/>
      <c r="R978" s="221"/>
      <c r="S978" s="221"/>
      <c r="T978" s="221"/>
      <c r="U978" s="221"/>
      <c r="V978" s="221"/>
      <c r="W978" s="221"/>
      <c r="X978" s="221"/>
      <c r="Y978" s="87"/>
    </row>
    <row r="979" spans="1:25" ht="14.25" customHeight="1">
      <c r="A979" s="221"/>
      <c r="B979" s="87"/>
      <c r="C979" s="87"/>
      <c r="F979" s="221"/>
      <c r="J979" s="67"/>
      <c r="K979" s="67"/>
      <c r="L979" s="67"/>
      <c r="O979" s="221"/>
      <c r="Q979" s="221"/>
      <c r="R979" s="221"/>
      <c r="S979" s="221"/>
      <c r="T979" s="221"/>
      <c r="U979" s="221"/>
      <c r="V979" s="221"/>
      <c r="W979" s="221"/>
      <c r="X979" s="221"/>
      <c r="Y979" s="87"/>
    </row>
    <row r="980" spans="1:25" ht="14.25" customHeight="1">
      <c r="A980" s="221"/>
      <c r="B980" s="87"/>
      <c r="C980" s="87"/>
      <c r="F980" s="221"/>
      <c r="J980" s="67"/>
      <c r="K980" s="67"/>
      <c r="L980" s="67"/>
      <c r="O980" s="221"/>
      <c r="Q980" s="221"/>
      <c r="R980" s="221"/>
      <c r="S980" s="221"/>
      <c r="T980" s="221"/>
      <c r="U980" s="221"/>
      <c r="V980" s="221"/>
      <c r="W980" s="221"/>
      <c r="X980" s="221"/>
      <c r="Y980" s="87"/>
    </row>
    <row r="981" spans="1:25" ht="14.25" customHeight="1">
      <c r="A981" s="221"/>
      <c r="B981" s="87"/>
      <c r="C981" s="87"/>
      <c r="F981" s="221"/>
      <c r="J981" s="67"/>
      <c r="K981" s="67"/>
      <c r="L981" s="67"/>
      <c r="O981" s="221"/>
      <c r="Q981" s="221"/>
      <c r="R981" s="221"/>
      <c r="S981" s="221"/>
      <c r="T981" s="221"/>
      <c r="U981" s="221"/>
      <c r="V981" s="221"/>
      <c r="W981" s="221"/>
      <c r="X981" s="221"/>
      <c r="Y981" s="87"/>
    </row>
    <row r="982" spans="1:25" ht="14.25" customHeight="1">
      <c r="A982" s="221"/>
      <c r="B982" s="87"/>
      <c r="C982" s="87"/>
      <c r="F982" s="221"/>
      <c r="J982" s="67"/>
      <c r="K982" s="67"/>
      <c r="L982" s="67"/>
      <c r="O982" s="221"/>
      <c r="Q982" s="221"/>
      <c r="R982" s="221"/>
      <c r="S982" s="221"/>
      <c r="T982" s="221"/>
      <c r="U982" s="221"/>
      <c r="V982" s="221"/>
      <c r="W982" s="221"/>
      <c r="X982" s="221"/>
      <c r="Y982" s="87"/>
    </row>
    <row r="983" spans="1:25" ht="14.25" customHeight="1">
      <c r="A983" s="221"/>
      <c r="B983" s="87"/>
      <c r="C983" s="87"/>
      <c r="F983" s="221"/>
      <c r="J983" s="67"/>
      <c r="K983" s="67"/>
      <c r="L983" s="67"/>
      <c r="O983" s="221"/>
      <c r="Q983" s="221"/>
      <c r="R983" s="221"/>
      <c r="S983" s="221"/>
      <c r="T983" s="221"/>
      <c r="U983" s="221"/>
      <c r="V983" s="221"/>
      <c r="W983" s="221"/>
      <c r="X983" s="221"/>
      <c r="Y983" s="87"/>
    </row>
    <row r="984" spans="1:25" ht="14.25" customHeight="1">
      <c r="A984" s="221"/>
      <c r="B984" s="87"/>
      <c r="C984" s="87"/>
      <c r="F984" s="221"/>
      <c r="J984" s="67"/>
      <c r="K984" s="67"/>
      <c r="L984" s="67"/>
      <c r="O984" s="221"/>
      <c r="Q984" s="221"/>
      <c r="R984" s="221"/>
      <c r="S984" s="221"/>
      <c r="T984" s="221"/>
      <c r="U984" s="221"/>
      <c r="V984" s="221"/>
      <c r="W984" s="221"/>
      <c r="X984" s="221"/>
      <c r="Y984" s="87"/>
    </row>
    <row r="985" spans="1:25" ht="14.25" customHeight="1">
      <c r="A985" s="221"/>
      <c r="B985" s="87"/>
      <c r="C985" s="87"/>
      <c r="F985" s="221"/>
      <c r="J985" s="67"/>
      <c r="K985" s="67"/>
      <c r="L985" s="67"/>
      <c r="O985" s="221"/>
      <c r="Q985" s="221"/>
      <c r="R985" s="221"/>
      <c r="S985" s="221"/>
      <c r="T985" s="221"/>
      <c r="U985" s="221"/>
      <c r="V985" s="221"/>
      <c r="W985" s="221"/>
      <c r="X985" s="221"/>
      <c r="Y985" s="87"/>
    </row>
    <row r="986" spans="1:25" ht="14.25" customHeight="1">
      <c r="A986" s="221"/>
      <c r="B986" s="87"/>
      <c r="C986" s="87"/>
      <c r="F986" s="221"/>
      <c r="J986" s="67"/>
      <c r="K986" s="67"/>
      <c r="L986" s="67"/>
      <c r="O986" s="221"/>
      <c r="Q986" s="221"/>
      <c r="R986" s="221"/>
      <c r="S986" s="221"/>
      <c r="T986" s="221"/>
      <c r="U986" s="221"/>
      <c r="V986" s="221"/>
      <c r="W986" s="221"/>
      <c r="X986" s="221"/>
      <c r="Y986" s="87"/>
    </row>
    <row r="987" spans="1:25" ht="14.25" customHeight="1">
      <c r="A987" s="221"/>
      <c r="B987" s="87"/>
      <c r="C987" s="87"/>
      <c r="F987" s="221"/>
      <c r="J987" s="67"/>
      <c r="K987" s="67"/>
      <c r="L987" s="67"/>
      <c r="O987" s="221"/>
      <c r="Q987" s="221"/>
      <c r="R987" s="221"/>
      <c r="S987" s="221"/>
      <c r="T987" s="221"/>
      <c r="U987" s="221"/>
      <c r="V987" s="221"/>
      <c r="W987" s="221"/>
      <c r="X987" s="221"/>
      <c r="Y987" s="87"/>
    </row>
    <row r="988" spans="1:25" ht="14.25" customHeight="1">
      <c r="A988" s="221"/>
      <c r="B988" s="87"/>
      <c r="C988" s="87"/>
      <c r="F988" s="221"/>
      <c r="J988" s="67"/>
      <c r="K988" s="67"/>
      <c r="L988" s="67"/>
      <c r="O988" s="221"/>
      <c r="Q988" s="221"/>
      <c r="R988" s="221"/>
      <c r="S988" s="221"/>
      <c r="T988" s="221"/>
      <c r="U988" s="221"/>
      <c r="V988" s="221"/>
      <c r="W988" s="221"/>
      <c r="X988" s="221"/>
      <c r="Y988" s="87"/>
    </row>
    <row r="989" spans="1:25" ht="14.25" customHeight="1">
      <c r="A989" s="221"/>
      <c r="B989" s="87"/>
      <c r="C989" s="87"/>
      <c r="F989" s="221"/>
      <c r="J989" s="67"/>
      <c r="K989" s="67"/>
      <c r="L989" s="67"/>
      <c r="O989" s="221"/>
      <c r="Q989" s="221"/>
      <c r="R989" s="221"/>
      <c r="S989" s="221"/>
      <c r="T989" s="221"/>
      <c r="U989" s="221"/>
      <c r="V989" s="221"/>
      <c r="W989" s="221"/>
      <c r="X989" s="221"/>
      <c r="Y989" s="87"/>
    </row>
    <row r="990" spans="1:25" ht="14.25" customHeight="1">
      <c r="A990" s="221"/>
      <c r="B990" s="87"/>
      <c r="C990" s="87"/>
      <c r="F990" s="221"/>
      <c r="J990" s="67"/>
      <c r="K990" s="67"/>
      <c r="L990" s="67"/>
      <c r="O990" s="221"/>
      <c r="Q990" s="221"/>
      <c r="R990" s="221"/>
      <c r="S990" s="221"/>
      <c r="T990" s="221"/>
      <c r="U990" s="221"/>
      <c r="V990" s="221"/>
      <c r="W990" s="221"/>
      <c r="X990" s="221"/>
      <c r="Y990" s="87"/>
    </row>
    <row r="991" spans="1:25" ht="14.25" customHeight="1">
      <c r="A991" s="221"/>
      <c r="B991" s="87"/>
      <c r="C991" s="87"/>
      <c r="F991" s="221"/>
      <c r="J991" s="67"/>
      <c r="K991" s="67"/>
      <c r="L991" s="67"/>
      <c r="O991" s="221"/>
      <c r="Q991" s="221"/>
      <c r="R991" s="221"/>
      <c r="S991" s="221"/>
      <c r="T991" s="221"/>
      <c r="U991" s="221"/>
      <c r="V991" s="221"/>
      <c r="W991" s="221"/>
      <c r="X991" s="221"/>
      <c r="Y991" s="87"/>
    </row>
    <row r="992" spans="1:25" ht="14.25" customHeight="1">
      <c r="A992" s="221"/>
      <c r="B992" s="87"/>
      <c r="C992" s="87"/>
      <c r="F992" s="221"/>
      <c r="J992" s="67"/>
      <c r="K992" s="67"/>
      <c r="L992" s="67"/>
      <c r="O992" s="221"/>
      <c r="Q992" s="221"/>
      <c r="R992" s="221"/>
      <c r="S992" s="221"/>
      <c r="T992" s="221"/>
      <c r="U992" s="221"/>
      <c r="V992" s="221"/>
      <c r="W992" s="221"/>
      <c r="X992" s="221"/>
      <c r="Y992" s="87"/>
    </row>
    <row r="993" spans="1:25" ht="14.25" customHeight="1">
      <c r="A993" s="221"/>
      <c r="B993" s="87"/>
      <c r="C993" s="87"/>
      <c r="F993" s="221"/>
      <c r="J993" s="67"/>
      <c r="K993" s="67"/>
      <c r="L993" s="67"/>
      <c r="O993" s="221"/>
      <c r="Q993" s="221"/>
      <c r="R993" s="221"/>
      <c r="S993" s="221"/>
      <c r="T993" s="221"/>
      <c r="U993" s="221"/>
      <c r="V993" s="221"/>
      <c r="W993" s="221"/>
      <c r="X993" s="221"/>
      <c r="Y993" s="87"/>
    </row>
    <row r="994" spans="1:25" ht="14.25" customHeight="1">
      <c r="A994" s="221"/>
      <c r="B994" s="87"/>
      <c r="C994" s="87"/>
      <c r="F994" s="221"/>
      <c r="J994" s="67"/>
      <c r="K994" s="67"/>
      <c r="L994" s="67"/>
      <c r="O994" s="221"/>
      <c r="Q994" s="221"/>
      <c r="R994" s="221"/>
      <c r="S994" s="221"/>
      <c r="T994" s="221"/>
      <c r="U994" s="221"/>
      <c r="V994" s="221"/>
      <c r="W994" s="221"/>
      <c r="X994" s="221"/>
      <c r="Y994" s="87"/>
    </row>
    <row r="995" spans="1:25" ht="14.25" customHeight="1">
      <c r="A995" s="221"/>
      <c r="B995" s="87"/>
      <c r="C995" s="87"/>
      <c r="F995" s="221"/>
      <c r="J995" s="67"/>
      <c r="K995" s="67"/>
      <c r="L995" s="67"/>
      <c r="O995" s="221"/>
      <c r="Q995" s="221"/>
      <c r="R995" s="221"/>
      <c r="S995" s="221"/>
      <c r="T995" s="221"/>
      <c r="U995" s="221"/>
      <c r="V995" s="221"/>
      <c r="W995" s="221"/>
      <c r="X995" s="221"/>
      <c r="Y995" s="87"/>
    </row>
    <row r="996" spans="1:25" ht="14.25" customHeight="1">
      <c r="A996" s="221"/>
      <c r="B996" s="87"/>
      <c r="C996" s="87"/>
      <c r="F996" s="221"/>
      <c r="J996" s="67"/>
      <c r="K996" s="67"/>
      <c r="L996" s="67"/>
      <c r="O996" s="221"/>
      <c r="Q996" s="221"/>
      <c r="R996" s="221"/>
      <c r="S996" s="221"/>
      <c r="T996" s="221"/>
      <c r="U996" s="221"/>
      <c r="V996" s="221"/>
      <c r="W996" s="221"/>
      <c r="X996" s="221"/>
      <c r="Y996" s="87"/>
    </row>
    <row r="997" spans="1:25" ht="14.25" customHeight="1">
      <c r="A997" s="221"/>
      <c r="B997" s="87"/>
      <c r="C997" s="87"/>
      <c r="F997" s="221"/>
      <c r="J997" s="67"/>
      <c r="K997" s="67"/>
      <c r="L997" s="67"/>
      <c r="O997" s="221"/>
      <c r="Q997" s="221"/>
      <c r="R997" s="221"/>
      <c r="S997" s="221"/>
      <c r="T997" s="221"/>
      <c r="U997" s="221"/>
      <c r="V997" s="221"/>
      <c r="W997" s="221"/>
      <c r="X997" s="221"/>
      <c r="Y997" s="87"/>
    </row>
    <row r="998" spans="1:25" ht="14.25" customHeight="1">
      <c r="A998" s="221"/>
      <c r="B998" s="87"/>
      <c r="C998" s="87"/>
      <c r="F998" s="221"/>
      <c r="J998" s="67"/>
      <c r="K998" s="67"/>
      <c r="L998" s="67"/>
      <c r="O998" s="221"/>
      <c r="Q998" s="221"/>
      <c r="R998" s="221"/>
      <c r="S998" s="221"/>
      <c r="T998" s="221"/>
      <c r="U998" s="221"/>
      <c r="V998" s="221"/>
      <c r="W998" s="221"/>
      <c r="X998" s="221"/>
      <c r="Y998" s="87"/>
    </row>
    <row r="999" spans="1:25" ht="14.25" customHeight="1">
      <c r="A999" s="221"/>
      <c r="B999" s="87"/>
      <c r="C999" s="87"/>
      <c r="F999" s="221"/>
      <c r="J999" s="67"/>
      <c r="K999" s="67"/>
      <c r="L999" s="67"/>
      <c r="O999" s="221"/>
      <c r="Q999" s="221"/>
      <c r="R999" s="221"/>
      <c r="S999" s="221"/>
      <c r="T999" s="221"/>
      <c r="U999" s="221"/>
      <c r="V999" s="221"/>
      <c r="W999" s="221"/>
      <c r="X999" s="221"/>
      <c r="Y999" s="87"/>
    </row>
    <row r="1000" spans="1:25" ht="14.25" customHeight="1">
      <c r="A1000" s="221"/>
      <c r="B1000" s="87"/>
      <c r="C1000" s="87"/>
      <c r="F1000" s="221"/>
      <c r="J1000" s="67"/>
      <c r="K1000" s="67"/>
      <c r="L1000" s="67"/>
      <c r="O1000" s="221"/>
      <c r="Q1000" s="221"/>
      <c r="R1000" s="221"/>
      <c r="S1000" s="221"/>
      <c r="T1000" s="221"/>
      <c r="U1000" s="221"/>
      <c r="V1000" s="221"/>
      <c r="W1000" s="221"/>
      <c r="X1000" s="221"/>
      <c r="Y1000" s="87"/>
    </row>
  </sheetData>
  <printOptions gridLines="1"/>
  <pageMargins left="0.25" right="0.25" top="0.75" bottom="0.75" header="0" footer="0"/>
  <pageSetup orientation="landscape"/>
  <headerFooter>
    <oddHeader>&amp;R&amp;P</oddHeader>
    <oddFooter>&amp;L_x000D_#000000 USAA Classification: Public</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1000"/>
  <sheetViews>
    <sheetView workbookViewId="0"/>
  </sheetViews>
  <sheetFormatPr defaultColWidth="14.44140625" defaultRowHeight="15" customHeight="1"/>
  <cols>
    <col min="1" max="1" width="17.88671875" customWidth="1"/>
    <col min="2" max="2" width="15.44140625" customWidth="1"/>
    <col min="3" max="3" width="9.109375" customWidth="1"/>
    <col min="4" max="4" width="8.6640625" customWidth="1"/>
    <col min="5" max="6" width="9.88671875" customWidth="1"/>
    <col min="7" max="10" width="8.6640625" customWidth="1"/>
    <col min="11" max="11" width="11.88671875" customWidth="1"/>
    <col min="12" max="12" width="8.6640625" customWidth="1"/>
    <col min="13" max="13" width="9.109375" customWidth="1"/>
    <col min="14" max="18" width="8.6640625" customWidth="1"/>
    <col min="19" max="19" width="11.44140625" customWidth="1"/>
    <col min="20" max="20" width="10.5546875" customWidth="1"/>
    <col min="21" max="26" width="8.6640625" customWidth="1"/>
  </cols>
  <sheetData>
    <row r="1" spans="1:20" ht="14.25" customHeight="1">
      <c r="B1" s="69" t="s">
        <v>3016</v>
      </c>
      <c r="C1" s="427" t="s">
        <v>382</v>
      </c>
      <c r="D1" s="427" t="s">
        <v>382</v>
      </c>
      <c r="E1" s="428" t="s">
        <v>379</v>
      </c>
      <c r="F1" s="428" t="s">
        <v>379</v>
      </c>
      <c r="G1" s="429" t="s">
        <v>367</v>
      </c>
      <c r="H1" s="429" t="s">
        <v>367</v>
      </c>
      <c r="I1" s="430" t="s">
        <v>373</v>
      </c>
      <c r="J1" s="430" t="s">
        <v>373</v>
      </c>
      <c r="K1" s="431" t="s">
        <v>368</v>
      </c>
      <c r="L1" s="431" t="s">
        <v>368</v>
      </c>
      <c r="M1" s="432" t="s">
        <v>3017</v>
      </c>
      <c r="N1" s="432" t="s">
        <v>3017</v>
      </c>
      <c r="O1" s="433" t="s">
        <v>3018</v>
      </c>
      <c r="P1" s="433" t="s">
        <v>3018</v>
      </c>
      <c r="Q1" s="434" t="s">
        <v>3019</v>
      </c>
      <c r="R1" s="434" t="s">
        <v>3019</v>
      </c>
      <c r="S1" s="435" t="s">
        <v>3020</v>
      </c>
      <c r="T1" s="435" t="s">
        <v>3020</v>
      </c>
    </row>
    <row r="2" spans="1:20" ht="14.25" customHeight="1">
      <c r="A2" s="1" t="s">
        <v>3020</v>
      </c>
      <c r="B2" s="67">
        <v>45</v>
      </c>
      <c r="C2" s="221">
        <v>8</v>
      </c>
      <c r="D2" s="67">
        <f t="shared" ref="D2:D7" si="0">$B2*C2</f>
        <v>360</v>
      </c>
      <c r="E2" s="221">
        <v>6</v>
      </c>
      <c r="F2" s="67">
        <f t="shared" ref="F2:F7" si="1">$B2*E2</f>
        <v>270</v>
      </c>
      <c r="G2" s="221">
        <v>4</v>
      </c>
      <c r="H2" s="67">
        <f t="shared" ref="H2:H7" si="2">$B2*G2</f>
        <v>180</v>
      </c>
      <c r="I2" s="221">
        <v>4</v>
      </c>
      <c r="J2" s="67">
        <f t="shared" ref="J2:J7" si="3">$B2*I2</f>
        <v>180</v>
      </c>
      <c r="K2" s="221">
        <v>2</v>
      </c>
      <c r="L2" s="67">
        <f t="shared" ref="L2:L7" si="4">$B2*K2</f>
        <v>90</v>
      </c>
      <c r="M2" s="221">
        <v>1</v>
      </c>
      <c r="N2" s="67">
        <f t="shared" ref="N2:N7" si="5">$B2*M2</f>
        <v>45</v>
      </c>
      <c r="O2" s="221">
        <v>4</v>
      </c>
      <c r="P2" s="67">
        <f t="shared" ref="P2:P7" si="6">$B2*O2</f>
        <v>180</v>
      </c>
      <c r="Q2" s="221">
        <v>4</v>
      </c>
      <c r="R2" s="67">
        <f t="shared" ref="R2:R7" si="7">$B2*Q2</f>
        <v>180</v>
      </c>
      <c r="S2" s="221">
        <v>4</v>
      </c>
      <c r="T2" s="67">
        <f t="shared" ref="T2:T7" si="8">$B2*S2</f>
        <v>180</v>
      </c>
    </row>
    <row r="3" spans="1:20" ht="14.25" customHeight="1">
      <c r="A3" s="1" t="s">
        <v>3021</v>
      </c>
      <c r="B3" s="67">
        <v>25</v>
      </c>
      <c r="C3" s="221">
        <v>4</v>
      </c>
      <c r="D3" s="67">
        <f t="shared" si="0"/>
        <v>100</v>
      </c>
      <c r="E3" s="221">
        <v>2</v>
      </c>
      <c r="F3" s="67">
        <f t="shared" si="1"/>
        <v>50</v>
      </c>
      <c r="G3" s="221">
        <v>2</v>
      </c>
      <c r="H3" s="67">
        <f t="shared" si="2"/>
        <v>50</v>
      </c>
      <c r="I3" s="221"/>
      <c r="J3" s="67">
        <f t="shared" si="3"/>
        <v>0</v>
      </c>
      <c r="K3" s="221"/>
      <c r="L3" s="67">
        <f t="shared" si="4"/>
        <v>0</v>
      </c>
      <c r="M3" s="221"/>
      <c r="N3" s="67">
        <f t="shared" si="5"/>
        <v>0</v>
      </c>
      <c r="O3" s="221">
        <v>2</v>
      </c>
      <c r="P3" s="67">
        <f t="shared" si="6"/>
        <v>50</v>
      </c>
      <c r="Q3" s="221">
        <v>2</v>
      </c>
      <c r="R3" s="67">
        <f t="shared" si="7"/>
        <v>50</v>
      </c>
      <c r="S3" s="221">
        <v>2</v>
      </c>
      <c r="T3" s="67">
        <f t="shared" si="8"/>
        <v>50</v>
      </c>
    </row>
    <row r="4" spans="1:20" ht="14.25" customHeight="1">
      <c r="A4" s="1" t="s">
        <v>3022</v>
      </c>
      <c r="B4" s="67">
        <v>15</v>
      </c>
      <c r="C4" s="221"/>
      <c r="D4" s="67">
        <f t="shared" si="0"/>
        <v>0</v>
      </c>
      <c r="E4" s="221"/>
      <c r="F4" s="67">
        <f t="shared" si="1"/>
        <v>0</v>
      </c>
      <c r="H4" s="67">
        <f t="shared" si="2"/>
        <v>0</v>
      </c>
      <c r="I4" s="221">
        <v>2</v>
      </c>
      <c r="J4" s="67">
        <f t="shared" si="3"/>
        <v>30</v>
      </c>
      <c r="K4" s="221">
        <v>2</v>
      </c>
      <c r="L4" s="67">
        <f t="shared" si="4"/>
        <v>30</v>
      </c>
      <c r="M4" s="221"/>
      <c r="N4" s="67">
        <f t="shared" si="5"/>
        <v>0</v>
      </c>
      <c r="P4" s="67">
        <f t="shared" si="6"/>
        <v>0</v>
      </c>
      <c r="R4" s="67">
        <f t="shared" si="7"/>
        <v>0</v>
      </c>
      <c r="T4" s="67">
        <f t="shared" si="8"/>
        <v>0</v>
      </c>
    </row>
    <row r="5" spans="1:20" ht="14.25" customHeight="1">
      <c r="A5" s="1" t="s">
        <v>3023</v>
      </c>
      <c r="B5" s="67">
        <v>25</v>
      </c>
      <c r="C5" s="221">
        <v>6</v>
      </c>
      <c r="D5" s="67">
        <f t="shared" si="0"/>
        <v>150</v>
      </c>
      <c r="E5" s="221">
        <v>4</v>
      </c>
      <c r="F5" s="67">
        <f t="shared" si="1"/>
        <v>100</v>
      </c>
      <c r="G5" s="221">
        <v>4</v>
      </c>
      <c r="H5" s="67">
        <f t="shared" si="2"/>
        <v>100</v>
      </c>
      <c r="I5" s="221">
        <v>2</v>
      </c>
      <c r="J5" s="67">
        <f t="shared" si="3"/>
        <v>50</v>
      </c>
      <c r="K5" s="221">
        <v>2</v>
      </c>
      <c r="L5" s="67">
        <f t="shared" si="4"/>
        <v>50</v>
      </c>
      <c r="M5" s="221">
        <v>1</v>
      </c>
      <c r="N5" s="67">
        <f t="shared" si="5"/>
        <v>25</v>
      </c>
      <c r="O5" s="221">
        <v>4</v>
      </c>
      <c r="P5" s="67">
        <f t="shared" si="6"/>
        <v>100</v>
      </c>
      <c r="Q5" s="221">
        <v>4</v>
      </c>
      <c r="R5" s="67">
        <f t="shared" si="7"/>
        <v>100</v>
      </c>
      <c r="S5" s="221">
        <v>4</v>
      </c>
      <c r="T5" s="67">
        <f t="shared" si="8"/>
        <v>100</v>
      </c>
    </row>
    <row r="6" spans="1:20" ht="14.25" customHeight="1">
      <c r="A6" s="1" t="s">
        <v>3024</v>
      </c>
      <c r="B6" s="67">
        <v>10</v>
      </c>
      <c r="C6" s="221"/>
      <c r="D6" s="67">
        <f t="shared" si="0"/>
        <v>0</v>
      </c>
      <c r="E6" s="221"/>
      <c r="F6" s="67">
        <f t="shared" si="1"/>
        <v>0</v>
      </c>
      <c r="H6" s="67">
        <f t="shared" si="2"/>
        <v>0</v>
      </c>
      <c r="J6" s="67">
        <f t="shared" si="3"/>
        <v>0</v>
      </c>
      <c r="L6" s="67">
        <f t="shared" si="4"/>
        <v>0</v>
      </c>
      <c r="M6" s="221"/>
      <c r="N6" s="67">
        <f t="shared" si="5"/>
        <v>0</v>
      </c>
      <c r="P6" s="67">
        <f t="shared" si="6"/>
        <v>0</v>
      </c>
      <c r="R6" s="67">
        <f t="shared" si="7"/>
        <v>0</v>
      </c>
      <c r="T6" s="67">
        <f t="shared" si="8"/>
        <v>0</v>
      </c>
    </row>
    <row r="7" spans="1:20" ht="14.25" customHeight="1">
      <c r="A7" s="1" t="s">
        <v>3025</v>
      </c>
      <c r="B7" s="67">
        <v>250</v>
      </c>
      <c r="C7" s="221"/>
      <c r="D7" s="67">
        <f t="shared" si="0"/>
        <v>0</v>
      </c>
      <c r="E7" s="221"/>
      <c r="F7" s="67">
        <f t="shared" si="1"/>
        <v>0</v>
      </c>
      <c r="H7" s="67">
        <f t="shared" si="2"/>
        <v>0</v>
      </c>
      <c r="J7" s="67">
        <f t="shared" si="3"/>
        <v>0</v>
      </c>
      <c r="L7" s="67">
        <f t="shared" si="4"/>
        <v>0</v>
      </c>
      <c r="M7" s="221"/>
      <c r="N7" s="67">
        <f t="shared" si="5"/>
        <v>0</v>
      </c>
      <c r="O7" s="221">
        <v>1</v>
      </c>
      <c r="P7" s="67">
        <f t="shared" si="6"/>
        <v>250</v>
      </c>
      <c r="R7" s="67">
        <f t="shared" si="7"/>
        <v>0</v>
      </c>
      <c r="T7" s="67">
        <f t="shared" si="8"/>
        <v>0</v>
      </c>
    </row>
    <row r="8" spans="1:20" ht="14.25" customHeight="1">
      <c r="B8" s="67"/>
      <c r="C8" s="221"/>
      <c r="D8" s="67"/>
      <c r="E8" s="221"/>
      <c r="F8" s="67"/>
      <c r="H8" s="67"/>
      <c r="J8" s="67"/>
      <c r="L8" s="67"/>
      <c r="M8" s="221"/>
      <c r="N8" s="67"/>
      <c r="O8" s="221"/>
      <c r="P8" s="67"/>
      <c r="R8" s="67"/>
      <c r="T8" s="67"/>
    </row>
    <row r="9" spans="1:20" ht="14.25" customHeight="1">
      <c r="B9" s="67"/>
      <c r="C9" s="221"/>
      <c r="D9" s="67">
        <f>SUM(D2:D7)</f>
        <v>610</v>
      </c>
      <c r="E9" s="221"/>
      <c r="F9" s="67">
        <f>SUM(F2:F7)</f>
        <v>420</v>
      </c>
      <c r="H9" s="67">
        <f>SUM(H2:H7)</f>
        <v>330</v>
      </c>
      <c r="J9" s="67">
        <f>SUM(J2:J7)</f>
        <v>260</v>
      </c>
      <c r="L9" s="67">
        <f>SUM(L2:L7)</f>
        <v>170</v>
      </c>
      <c r="M9" s="221"/>
      <c r="N9" s="67">
        <f>SUM(N2:N7)</f>
        <v>70</v>
      </c>
      <c r="P9" s="67">
        <f>SUM(P2:P7)</f>
        <v>580</v>
      </c>
      <c r="R9" s="67">
        <f>SUM(R2:R7)</f>
        <v>330</v>
      </c>
      <c r="T9" s="67">
        <f>SUM(T2:T7)</f>
        <v>330</v>
      </c>
    </row>
    <row r="10" spans="1:20" ht="14.25" customHeight="1">
      <c r="B10" s="67"/>
      <c r="C10" s="221"/>
      <c r="M10" s="221"/>
    </row>
    <row r="11" spans="1:20" ht="14.25" customHeight="1">
      <c r="B11" s="67"/>
      <c r="C11" s="221"/>
      <c r="M11" s="221"/>
    </row>
    <row r="12" spans="1:20" ht="14.25" customHeight="1">
      <c r="B12" s="67"/>
      <c r="C12" s="221"/>
      <c r="M12" s="221"/>
    </row>
    <row r="13" spans="1:20" ht="14.25" customHeight="1">
      <c r="B13" s="67"/>
      <c r="C13" s="221"/>
      <c r="M13" s="221"/>
    </row>
    <row r="14" spans="1:20" ht="14.25" customHeight="1">
      <c r="B14" s="67"/>
      <c r="C14" s="221"/>
      <c r="M14" s="221"/>
    </row>
    <row r="15" spans="1:20" ht="14.25" customHeight="1">
      <c r="B15" s="67"/>
      <c r="C15" s="221"/>
      <c r="M15" s="221"/>
    </row>
    <row r="16" spans="1:20" ht="14.25" customHeight="1">
      <c r="B16" s="67"/>
      <c r="C16" s="221"/>
      <c r="M16" s="221"/>
    </row>
    <row r="17" spans="2:16" ht="14.25" customHeight="1">
      <c r="B17" s="67"/>
      <c r="C17" s="221"/>
      <c r="M17" s="221"/>
    </row>
    <row r="18" spans="2:16" ht="14.25" customHeight="1">
      <c r="B18" s="67"/>
      <c r="C18" s="221"/>
      <c r="M18" s="221"/>
    </row>
    <row r="19" spans="2:16" ht="14.25" customHeight="1">
      <c r="B19" s="67"/>
      <c r="C19" s="221"/>
      <c r="M19" s="221"/>
    </row>
    <row r="20" spans="2:16" ht="14.25" customHeight="1">
      <c r="B20" s="67"/>
      <c r="C20" s="221"/>
      <c r="M20" s="221"/>
    </row>
    <row r="21" spans="2:16" ht="14.25" customHeight="1">
      <c r="B21" s="67"/>
      <c r="C21" s="221"/>
      <c r="M21" s="221"/>
    </row>
    <row r="22" spans="2:16" ht="14.25" customHeight="1">
      <c r="B22" s="67"/>
      <c r="C22" s="221"/>
      <c r="M22" s="221"/>
    </row>
    <row r="23" spans="2:16" ht="14.25" customHeight="1">
      <c r="B23" s="67"/>
      <c r="C23" s="221"/>
      <c r="M23" s="221"/>
      <c r="P23" s="1" t="s">
        <v>3026</v>
      </c>
    </row>
    <row r="24" spans="2:16" ht="14.25" customHeight="1">
      <c r="B24" s="67"/>
      <c r="C24" s="221"/>
      <c r="M24" s="221"/>
    </row>
    <row r="25" spans="2:16" ht="14.25" customHeight="1">
      <c r="B25" s="67"/>
      <c r="C25" s="221"/>
      <c r="M25" s="221"/>
    </row>
    <row r="26" spans="2:16" ht="14.25" customHeight="1">
      <c r="B26" s="67"/>
      <c r="C26" s="221"/>
      <c r="M26" s="221"/>
    </row>
    <row r="27" spans="2:16" ht="14.25" customHeight="1">
      <c r="B27" s="67"/>
      <c r="C27" s="221"/>
      <c r="M27" s="221"/>
    </row>
    <row r="28" spans="2:16" ht="14.25" customHeight="1">
      <c r="B28" s="67"/>
      <c r="C28" s="221"/>
      <c r="M28" s="221"/>
    </row>
    <row r="29" spans="2:16" ht="14.25" customHeight="1">
      <c r="B29" s="67"/>
      <c r="C29" s="221"/>
      <c r="M29" s="221"/>
    </row>
    <row r="30" spans="2:16" ht="14.25" customHeight="1">
      <c r="B30" s="67"/>
      <c r="C30" s="221"/>
      <c r="M30" s="221"/>
    </row>
    <row r="31" spans="2:16" ht="14.25" customHeight="1">
      <c r="B31" s="67"/>
      <c r="C31" s="221"/>
      <c r="M31" s="221"/>
    </row>
    <row r="32" spans="2:16" ht="14.25" customHeight="1">
      <c r="B32" s="67"/>
      <c r="C32" s="221"/>
      <c r="M32" s="221"/>
    </row>
    <row r="33" spans="2:13" ht="14.25" customHeight="1">
      <c r="B33" s="67"/>
      <c r="C33" s="221"/>
      <c r="M33" s="221"/>
    </row>
    <row r="34" spans="2:13" ht="14.25" customHeight="1">
      <c r="B34" s="67"/>
      <c r="C34" s="221"/>
      <c r="M34" s="221"/>
    </row>
    <row r="35" spans="2:13" ht="14.25" customHeight="1">
      <c r="B35" s="67"/>
      <c r="C35" s="221"/>
      <c r="M35" s="221"/>
    </row>
    <row r="36" spans="2:13" ht="14.25" customHeight="1">
      <c r="B36" s="67"/>
      <c r="C36" s="221"/>
      <c r="M36" s="221"/>
    </row>
    <row r="37" spans="2:13" ht="14.25" customHeight="1">
      <c r="B37" s="67"/>
      <c r="C37" s="221"/>
      <c r="M37" s="221"/>
    </row>
    <row r="38" spans="2:13" ht="14.25" customHeight="1">
      <c r="B38" s="67"/>
      <c r="C38" s="221"/>
      <c r="M38" s="221"/>
    </row>
    <row r="39" spans="2:13" ht="14.25" customHeight="1">
      <c r="B39" s="67"/>
      <c r="C39" s="221"/>
      <c r="M39" s="221"/>
    </row>
    <row r="40" spans="2:13" ht="14.25" customHeight="1">
      <c r="B40" s="67"/>
      <c r="C40" s="221"/>
      <c r="M40" s="221"/>
    </row>
    <row r="41" spans="2:13" ht="14.25" customHeight="1">
      <c r="B41" s="67"/>
      <c r="C41" s="221"/>
      <c r="M41" s="221"/>
    </row>
    <row r="42" spans="2:13" ht="14.25" customHeight="1">
      <c r="B42" s="67"/>
      <c r="C42" s="221"/>
      <c r="M42" s="221"/>
    </row>
    <row r="43" spans="2:13" ht="14.25" customHeight="1">
      <c r="B43" s="67"/>
      <c r="C43" s="221"/>
      <c r="M43" s="221"/>
    </row>
    <row r="44" spans="2:13" ht="14.25" customHeight="1">
      <c r="B44" s="67"/>
      <c r="C44" s="221"/>
      <c r="M44" s="221"/>
    </row>
    <row r="45" spans="2:13" ht="14.25" customHeight="1">
      <c r="B45" s="67"/>
      <c r="C45" s="221"/>
      <c r="M45" s="221"/>
    </row>
    <row r="46" spans="2:13" ht="14.25" customHeight="1">
      <c r="B46" s="67"/>
      <c r="C46" s="221"/>
      <c r="M46" s="221"/>
    </row>
    <row r="47" spans="2:13" ht="14.25" customHeight="1">
      <c r="B47" s="67"/>
      <c r="C47" s="221"/>
      <c r="M47" s="221"/>
    </row>
    <row r="48" spans="2:13" ht="14.25" customHeight="1">
      <c r="B48" s="67"/>
      <c r="C48" s="221"/>
      <c r="M48" s="221"/>
    </row>
    <row r="49" spans="2:13" ht="14.25" customHeight="1">
      <c r="B49" s="67"/>
      <c r="C49" s="221"/>
      <c r="M49" s="221"/>
    </row>
    <row r="50" spans="2:13" ht="14.25" customHeight="1">
      <c r="B50" s="67"/>
      <c r="C50" s="221"/>
      <c r="M50" s="221"/>
    </row>
    <row r="51" spans="2:13" ht="14.25" customHeight="1">
      <c r="B51" s="67"/>
      <c r="C51" s="221"/>
      <c r="M51" s="221"/>
    </row>
    <row r="52" spans="2:13" ht="14.25" customHeight="1">
      <c r="B52" s="67"/>
      <c r="C52" s="221"/>
      <c r="M52" s="221"/>
    </row>
    <row r="53" spans="2:13" ht="14.25" customHeight="1">
      <c r="B53" s="67"/>
      <c r="C53" s="221"/>
      <c r="M53" s="221"/>
    </row>
    <row r="54" spans="2:13" ht="14.25" customHeight="1">
      <c r="B54" s="67"/>
      <c r="C54" s="221"/>
      <c r="M54" s="221"/>
    </row>
    <row r="55" spans="2:13" ht="14.25" customHeight="1">
      <c r="B55" s="67"/>
      <c r="C55" s="221"/>
      <c r="M55" s="221"/>
    </row>
    <row r="56" spans="2:13" ht="14.25" customHeight="1">
      <c r="B56" s="67"/>
      <c r="C56" s="221"/>
      <c r="M56" s="221"/>
    </row>
    <row r="57" spans="2:13" ht="14.25" customHeight="1">
      <c r="B57" s="67"/>
      <c r="C57" s="221"/>
      <c r="M57" s="221"/>
    </row>
    <row r="58" spans="2:13" ht="14.25" customHeight="1">
      <c r="B58" s="67"/>
      <c r="C58" s="221"/>
      <c r="M58" s="221"/>
    </row>
    <row r="59" spans="2:13" ht="14.25" customHeight="1">
      <c r="B59" s="67"/>
      <c r="C59" s="221"/>
      <c r="M59" s="221"/>
    </row>
    <row r="60" spans="2:13" ht="14.25" customHeight="1">
      <c r="B60" s="67"/>
      <c r="C60" s="221"/>
      <c r="M60" s="221"/>
    </row>
    <row r="61" spans="2:13" ht="14.25" customHeight="1">
      <c r="B61" s="67"/>
      <c r="C61" s="221"/>
      <c r="M61" s="221"/>
    </row>
    <row r="62" spans="2:13" ht="14.25" customHeight="1">
      <c r="B62" s="67"/>
      <c r="C62" s="221"/>
      <c r="M62" s="221"/>
    </row>
    <row r="63" spans="2:13" ht="14.25" customHeight="1">
      <c r="B63" s="67"/>
      <c r="C63" s="221"/>
      <c r="M63" s="221"/>
    </row>
    <row r="64" spans="2:13" ht="14.25" customHeight="1">
      <c r="B64" s="67"/>
      <c r="C64" s="221"/>
      <c r="M64" s="221"/>
    </row>
    <row r="65" spans="2:13" ht="14.25" customHeight="1">
      <c r="B65" s="67"/>
      <c r="C65" s="221"/>
      <c r="M65" s="221"/>
    </row>
    <row r="66" spans="2:13" ht="14.25" customHeight="1">
      <c r="B66" s="67"/>
      <c r="C66" s="221"/>
      <c r="M66" s="221"/>
    </row>
    <row r="67" spans="2:13" ht="14.25" customHeight="1">
      <c r="B67" s="67"/>
      <c r="C67" s="221"/>
      <c r="M67" s="221"/>
    </row>
    <row r="68" spans="2:13" ht="14.25" customHeight="1">
      <c r="B68" s="67"/>
      <c r="C68" s="221"/>
      <c r="M68" s="221"/>
    </row>
    <row r="69" spans="2:13" ht="14.25" customHeight="1">
      <c r="B69" s="67"/>
      <c r="C69" s="221"/>
      <c r="M69" s="221"/>
    </row>
    <row r="70" spans="2:13" ht="14.25" customHeight="1">
      <c r="B70" s="67"/>
      <c r="C70" s="221"/>
      <c r="M70" s="221"/>
    </row>
    <row r="71" spans="2:13" ht="14.25" customHeight="1">
      <c r="B71" s="67"/>
      <c r="C71" s="221"/>
      <c r="M71" s="221"/>
    </row>
    <row r="72" spans="2:13" ht="14.25" customHeight="1">
      <c r="B72" s="67"/>
      <c r="C72" s="221"/>
      <c r="M72" s="221"/>
    </row>
    <row r="73" spans="2:13" ht="14.25" customHeight="1">
      <c r="B73" s="67"/>
      <c r="C73" s="221"/>
      <c r="M73" s="221"/>
    </row>
    <row r="74" spans="2:13" ht="14.25" customHeight="1">
      <c r="B74" s="67"/>
      <c r="C74" s="221"/>
      <c r="M74" s="221"/>
    </row>
    <row r="75" spans="2:13" ht="14.25" customHeight="1">
      <c r="B75" s="67"/>
      <c r="C75" s="221"/>
      <c r="M75" s="221"/>
    </row>
    <row r="76" spans="2:13" ht="14.25" customHeight="1">
      <c r="B76" s="67"/>
      <c r="C76" s="221"/>
      <c r="M76" s="221"/>
    </row>
    <row r="77" spans="2:13" ht="14.25" customHeight="1">
      <c r="B77" s="67"/>
      <c r="C77" s="221"/>
      <c r="M77" s="221"/>
    </row>
    <row r="78" spans="2:13" ht="14.25" customHeight="1">
      <c r="B78" s="67"/>
      <c r="C78" s="221"/>
      <c r="M78" s="221"/>
    </row>
    <row r="79" spans="2:13" ht="14.25" customHeight="1">
      <c r="B79" s="67"/>
      <c r="C79" s="221"/>
      <c r="M79" s="221"/>
    </row>
    <row r="80" spans="2:13" ht="14.25" customHeight="1">
      <c r="B80" s="67"/>
      <c r="C80" s="221"/>
      <c r="M80" s="221"/>
    </row>
    <row r="81" spans="2:13" ht="14.25" customHeight="1">
      <c r="B81" s="67"/>
      <c r="C81" s="221"/>
      <c r="M81" s="221"/>
    </row>
    <row r="82" spans="2:13" ht="14.25" customHeight="1">
      <c r="B82" s="67"/>
      <c r="C82" s="221"/>
      <c r="M82" s="221"/>
    </row>
    <row r="83" spans="2:13" ht="14.25" customHeight="1">
      <c r="B83" s="67"/>
      <c r="C83" s="221"/>
      <c r="M83" s="221"/>
    </row>
    <row r="84" spans="2:13" ht="14.25" customHeight="1">
      <c r="B84" s="67"/>
      <c r="C84" s="221"/>
      <c r="M84" s="221"/>
    </row>
    <row r="85" spans="2:13" ht="14.25" customHeight="1">
      <c r="B85" s="67"/>
      <c r="C85" s="221"/>
      <c r="M85" s="221"/>
    </row>
    <row r="86" spans="2:13" ht="14.25" customHeight="1">
      <c r="B86" s="67"/>
      <c r="C86" s="221"/>
      <c r="M86" s="221"/>
    </row>
    <row r="87" spans="2:13" ht="14.25" customHeight="1">
      <c r="B87" s="67"/>
      <c r="C87" s="221"/>
      <c r="M87" s="221"/>
    </row>
    <row r="88" spans="2:13" ht="14.25" customHeight="1">
      <c r="B88" s="67"/>
      <c r="C88" s="221"/>
      <c r="M88" s="221"/>
    </row>
    <row r="89" spans="2:13" ht="14.25" customHeight="1">
      <c r="B89" s="67"/>
      <c r="C89" s="221"/>
      <c r="M89" s="221"/>
    </row>
    <row r="90" spans="2:13" ht="14.25" customHeight="1">
      <c r="B90" s="67"/>
      <c r="C90" s="221"/>
      <c r="M90" s="221"/>
    </row>
    <row r="91" spans="2:13" ht="14.25" customHeight="1">
      <c r="B91" s="67"/>
      <c r="C91" s="221"/>
      <c r="M91" s="221"/>
    </row>
    <row r="92" spans="2:13" ht="14.25" customHeight="1">
      <c r="B92" s="67"/>
      <c r="C92" s="221"/>
      <c r="M92" s="221"/>
    </row>
    <row r="93" spans="2:13" ht="14.25" customHeight="1">
      <c r="B93" s="67"/>
      <c r="C93" s="221"/>
      <c r="M93" s="221"/>
    </row>
    <row r="94" spans="2:13" ht="14.25" customHeight="1">
      <c r="B94" s="67"/>
      <c r="C94" s="221"/>
      <c r="M94" s="221"/>
    </row>
    <row r="95" spans="2:13" ht="14.25" customHeight="1">
      <c r="B95" s="67"/>
      <c r="C95" s="221"/>
      <c r="M95" s="221"/>
    </row>
    <row r="96" spans="2:13" ht="14.25" customHeight="1">
      <c r="B96" s="67"/>
      <c r="C96" s="221"/>
      <c r="M96" s="221"/>
    </row>
    <row r="97" spans="2:13" ht="14.25" customHeight="1">
      <c r="B97" s="67"/>
      <c r="C97" s="221"/>
      <c r="M97" s="221"/>
    </row>
    <row r="98" spans="2:13" ht="14.25" customHeight="1">
      <c r="B98" s="67"/>
      <c r="C98" s="221"/>
      <c r="M98" s="221"/>
    </row>
    <row r="99" spans="2:13" ht="14.25" customHeight="1">
      <c r="B99" s="67"/>
      <c r="C99" s="221"/>
      <c r="M99" s="221"/>
    </row>
    <row r="100" spans="2:13" ht="14.25" customHeight="1">
      <c r="B100" s="67"/>
      <c r="C100" s="221"/>
      <c r="M100" s="221"/>
    </row>
    <row r="101" spans="2:13" ht="14.25" customHeight="1">
      <c r="B101" s="67"/>
      <c r="C101" s="221"/>
      <c r="M101" s="221"/>
    </row>
    <row r="102" spans="2:13" ht="14.25" customHeight="1">
      <c r="B102" s="67"/>
      <c r="C102" s="221"/>
      <c r="M102" s="221"/>
    </row>
    <row r="103" spans="2:13" ht="14.25" customHeight="1">
      <c r="B103" s="67"/>
      <c r="C103" s="221"/>
      <c r="M103" s="221"/>
    </row>
    <row r="104" spans="2:13" ht="14.25" customHeight="1">
      <c r="B104" s="67"/>
      <c r="C104" s="221"/>
      <c r="M104" s="221"/>
    </row>
    <row r="105" spans="2:13" ht="14.25" customHeight="1">
      <c r="B105" s="67"/>
      <c r="C105" s="221"/>
      <c r="M105" s="221"/>
    </row>
    <row r="106" spans="2:13" ht="14.25" customHeight="1">
      <c r="B106" s="67"/>
      <c r="C106" s="221"/>
      <c r="M106" s="221"/>
    </row>
    <row r="107" spans="2:13" ht="14.25" customHeight="1">
      <c r="B107" s="67"/>
      <c r="C107" s="221"/>
      <c r="M107" s="221"/>
    </row>
    <row r="108" spans="2:13" ht="14.25" customHeight="1">
      <c r="B108" s="67"/>
      <c r="C108" s="221"/>
      <c r="M108" s="221"/>
    </row>
    <row r="109" spans="2:13" ht="14.25" customHeight="1">
      <c r="B109" s="67"/>
      <c r="C109" s="221"/>
      <c r="M109" s="221"/>
    </row>
    <row r="110" spans="2:13" ht="14.25" customHeight="1">
      <c r="B110" s="67"/>
      <c r="C110" s="221"/>
      <c r="M110" s="221"/>
    </row>
    <row r="111" spans="2:13" ht="14.25" customHeight="1">
      <c r="B111" s="67"/>
      <c r="C111" s="221"/>
      <c r="M111" s="221"/>
    </row>
    <row r="112" spans="2:13" ht="14.25" customHeight="1">
      <c r="B112" s="67"/>
      <c r="C112" s="221"/>
      <c r="M112" s="221"/>
    </row>
    <row r="113" spans="2:13" ht="14.25" customHeight="1">
      <c r="B113" s="67"/>
      <c r="C113" s="221"/>
      <c r="M113" s="221"/>
    </row>
    <row r="114" spans="2:13" ht="14.25" customHeight="1">
      <c r="B114" s="67"/>
      <c r="C114" s="221"/>
      <c r="M114" s="221"/>
    </row>
    <row r="115" spans="2:13" ht="14.25" customHeight="1">
      <c r="B115" s="67"/>
      <c r="C115" s="221"/>
      <c r="M115" s="221"/>
    </row>
    <row r="116" spans="2:13" ht="14.25" customHeight="1">
      <c r="B116" s="67"/>
      <c r="C116" s="221"/>
      <c r="M116" s="221"/>
    </row>
    <row r="117" spans="2:13" ht="14.25" customHeight="1">
      <c r="B117" s="67"/>
      <c r="C117" s="221"/>
      <c r="M117" s="221"/>
    </row>
    <row r="118" spans="2:13" ht="14.25" customHeight="1">
      <c r="B118" s="67"/>
      <c r="C118" s="221"/>
      <c r="M118" s="221"/>
    </row>
    <row r="119" spans="2:13" ht="14.25" customHeight="1">
      <c r="B119" s="67"/>
      <c r="C119" s="221"/>
      <c r="M119" s="221"/>
    </row>
    <row r="120" spans="2:13" ht="14.25" customHeight="1">
      <c r="B120" s="67"/>
      <c r="C120" s="221"/>
      <c r="M120" s="221"/>
    </row>
    <row r="121" spans="2:13" ht="14.25" customHeight="1">
      <c r="B121" s="67"/>
      <c r="C121" s="221"/>
      <c r="M121" s="221"/>
    </row>
    <row r="122" spans="2:13" ht="14.25" customHeight="1">
      <c r="B122" s="67"/>
      <c r="C122" s="221"/>
      <c r="M122" s="221"/>
    </row>
    <row r="123" spans="2:13" ht="14.25" customHeight="1">
      <c r="B123" s="67"/>
      <c r="C123" s="221"/>
      <c r="M123" s="221"/>
    </row>
    <row r="124" spans="2:13" ht="14.25" customHeight="1">
      <c r="B124" s="67"/>
      <c r="C124" s="221"/>
      <c r="M124" s="221"/>
    </row>
    <row r="125" spans="2:13" ht="14.25" customHeight="1">
      <c r="B125" s="67"/>
      <c r="C125" s="221"/>
      <c r="M125" s="221"/>
    </row>
    <row r="126" spans="2:13" ht="14.25" customHeight="1">
      <c r="B126" s="67"/>
      <c r="C126" s="221"/>
      <c r="M126" s="221"/>
    </row>
    <row r="127" spans="2:13" ht="14.25" customHeight="1">
      <c r="B127" s="67"/>
      <c r="C127" s="221"/>
      <c r="M127" s="221"/>
    </row>
    <row r="128" spans="2:13" ht="14.25" customHeight="1">
      <c r="B128" s="67"/>
      <c r="C128" s="221"/>
      <c r="M128" s="221"/>
    </row>
    <row r="129" spans="2:13" ht="14.25" customHeight="1">
      <c r="B129" s="67"/>
      <c r="C129" s="221"/>
      <c r="M129" s="221"/>
    </row>
    <row r="130" spans="2:13" ht="14.25" customHeight="1">
      <c r="B130" s="67"/>
      <c r="C130" s="221"/>
      <c r="M130" s="221"/>
    </row>
    <row r="131" spans="2:13" ht="14.25" customHeight="1">
      <c r="B131" s="67"/>
      <c r="C131" s="221"/>
      <c r="M131" s="221"/>
    </row>
    <row r="132" spans="2:13" ht="14.25" customHeight="1">
      <c r="B132" s="67"/>
      <c r="C132" s="221"/>
      <c r="M132" s="221"/>
    </row>
    <row r="133" spans="2:13" ht="14.25" customHeight="1">
      <c r="B133" s="67"/>
      <c r="C133" s="221"/>
      <c r="M133" s="221"/>
    </row>
    <row r="134" spans="2:13" ht="14.25" customHeight="1">
      <c r="B134" s="67"/>
      <c r="C134" s="221"/>
      <c r="M134" s="221"/>
    </row>
    <row r="135" spans="2:13" ht="14.25" customHeight="1">
      <c r="B135" s="67"/>
      <c r="C135" s="221"/>
      <c r="M135" s="221"/>
    </row>
    <row r="136" spans="2:13" ht="14.25" customHeight="1">
      <c r="B136" s="67"/>
      <c r="C136" s="221"/>
      <c r="M136" s="221"/>
    </row>
    <row r="137" spans="2:13" ht="14.25" customHeight="1">
      <c r="B137" s="67"/>
      <c r="C137" s="221"/>
      <c r="M137" s="221"/>
    </row>
    <row r="138" spans="2:13" ht="14.25" customHeight="1">
      <c r="B138" s="67"/>
      <c r="C138" s="221"/>
      <c r="M138" s="221"/>
    </row>
    <row r="139" spans="2:13" ht="14.25" customHeight="1">
      <c r="B139" s="67"/>
      <c r="C139" s="221"/>
      <c r="M139" s="221"/>
    </row>
    <row r="140" spans="2:13" ht="14.25" customHeight="1">
      <c r="B140" s="67"/>
      <c r="C140" s="221"/>
      <c r="M140" s="221"/>
    </row>
    <row r="141" spans="2:13" ht="14.25" customHeight="1">
      <c r="B141" s="67"/>
      <c r="C141" s="221"/>
      <c r="M141" s="221"/>
    </row>
    <row r="142" spans="2:13" ht="14.25" customHeight="1">
      <c r="B142" s="67"/>
      <c r="C142" s="221"/>
      <c r="M142" s="221"/>
    </row>
    <row r="143" spans="2:13" ht="14.25" customHeight="1">
      <c r="B143" s="67"/>
      <c r="C143" s="221"/>
      <c r="M143" s="221"/>
    </row>
    <row r="144" spans="2:13" ht="14.25" customHeight="1">
      <c r="B144" s="67"/>
      <c r="C144" s="221"/>
      <c r="M144" s="221"/>
    </row>
    <row r="145" spans="2:13" ht="14.25" customHeight="1">
      <c r="B145" s="67"/>
      <c r="C145" s="221"/>
      <c r="M145" s="221"/>
    </row>
    <row r="146" spans="2:13" ht="14.25" customHeight="1">
      <c r="B146" s="67"/>
      <c r="C146" s="221"/>
      <c r="M146" s="221"/>
    </row>
    <row r="147" spans="2:13" ht="14.25" customHeight="1">
      <c r="B147" s="67"/>
      <c r="C147" s="221"/>
      <c r="M147" s="221"/>
    </row>
    <row r="148" spans="2:13" ht="14.25" customHeight="1">
      <c r="B148" s="67"/>
      <c r="C148" s="221"/>
      <c r="M148" s="221"/>
    </row>
    <row r="149" spans="2:13" ht="14.25" customHeight="1">
      <c r="B149" s="67"/>
      <c r="C149" s="221"/>
      <c r="M149" s="221"/>
    </row>
    <row r="150" spans="2:13" ht="14.25" customHeight="1">
      <c r="B150" s="67"/>
      <c r="C150" s="221"/>
      <c r="M150" s="221"/>
    </row>
    <row r="151" spans="2:13" ht="14.25" customHeight="1">
      <c r="B151" s="67"/>
      <c r="C151" s="221"/>
      <c r="M151" s="221"/>
    </row>
    <row r="152" spans="2:13" ht="14.25" customHeight="1">
      <c r="B152" s="67"/>
      <c r="C152" s="221"/>
      <c r="M152" s="221"/>
    </row>
    <row r="153" spans="2:13" ht="14.25" customHeight="1">
      <c r="B153" s="67"/>
      <c r="C153" s="221"/>
      <c r="M153" s="221"/>
    </row>
    <row r="154" spans="2:13" ht="14.25" customHeight="1">
      <c r="B154" s="67"/>
      <c r="C154" s="221"/>
      <c r="M154" s="221"/>
    </row>
    <row r="155" spans="2:13" ht="14.25" customHeight="1">
      <c r="B155" s="67"/>
      <c r="C155" s="221"/>
      <c r="M155" s="221"/>
    </row>
    <row r="156" spans="2:13" ht="14.25" customHeight="1">
      <c r="B156" s="67"/>
      <c r="C156" s="221"/>
      <c r="M156" s="221"/>
    </row>
    <row r="157" spans="2:13" ht="14.25" customHeight="1">
      <c r="B157" s="67"/>
      <c r="C157" s="221"/>
      <c r="M157" s="221"/>
    </row>
    <row r="158" spans="2:13" ht="14.25" customHeight="1">
      <c r="B158" s="67"/>
      <c r="C158" s="221"/>
      <c r="M158" s="221"/>
    </row>
    <row r="159" spans="2:13" ht="14.25" customHeight="1">
      <c r="B159" s="67"/>
      <c r="C159" s="221"/>
      <c r="M159" s="221"/>
    </row>
    <row r="160" spans="2:13" ht="14.25" customHeight="1">
      <c r="B160" s="67"/>
      <c r="C160" s="221"/>
      <c r="M160" s="221"/>
    </row>
    <row r="161" spans="2:13" ht="14.25" customHeight="1">
      <c r="B161" s="67"/>
      <c r="C161" s="221"/>
      <c r="M161" s="221"/>
    </row>
    <row r="162" spans="2:13" ht="14.25" customHeight="1">
      <c r="B162" s="67"/>
      <c r="C162" s="221"/>
      <c r="M162" s="221"/>
    </row>
    <row r="163" spans="2:13" ht="14.25" customHeight="1">
      <c r="B163" s="67"/>
      <c r="C163" s="221"/>
      <c r="M163" s="221"/>
    </row>
    <row r="164" spans="2:13" ht="14.25" customHeight="1">
      <c r="B164" s="67"/>
      <c r="C164" s="221"/>
      <c r="M164" s="221"/>
    </row>
    <row r="165" spans="2:13" ht="14.25" customHeight="1">
      <c r="B165" s="67"/>
      <c r="C165" s="221"/>
      <c r="M165" s="221"/>
    </row>
    <row r="166" spans="2:13" ht="14.25" customHeight="1">
      <c r="B166" s="67"/>
      <c r="C166" s="221"/>
      <c r="M166" s="221"/>
    </row>
    <row r="167" spans="2:13" ht="14.25" customHeight="1">
      <c r="B167" s="67"/>
      <c r="C167" s="221"/>
      <c r="M167" s="221"/>
    </row>
    <row r="168" spans="2:13" ht="14.25" customHeight="1">
      <c r="B168" s="67"/>
      <c r="C168" s="221"/>
      <c r="M168" s="221"/>
    </row>
    <row r="169" spans="2:13" ht="14.25" customHeight="1">
      <c r="B169" s="67"/>
      <c r="C169" s="221"/>
      <c r="M169" s="221"/>
    </row>
    <row r="170" spans="2:13" ht="14.25" customHeight="1">
      <c r="B170" s="67"/>
      <c r="C170" s="221"/>
      <c r="M170" s="221"/>
    </row>
    <row r="171" spans="2:13" ht="14.25" customHeight="1">
      <c r="B171" s="67"/>
      <c r="C171" s="221"/>
      <c r="M171" s="221"/>
    </row>
    <row r="172" spans="2:13" ht="14.25" customHeight="1">
      <c r="B172" s="67"/>
      <c r="C172" s="221"/>
      <c r="M172" s="221"/>
    </row>
    <row r="173" spans="2:13" ht="14.25" customHeight="1">
      <c r="B173" s="67"/>
      <c r="C173" s="221"/>
      <c r="M173" s="221"/>
    </row>
    <row r="174" spans="2:13" ht="14.25" customHeight="1">
      <c r="B174" s="67"/>
      <c r="C174" s="221"/>
      <c r="M174" s="221"/>
    </row>
    <row r="175" spans="2:13" ht="14.25" customHeight="1">
      <c r="B175" s="67"/>
      <c r="C175" s="221"/>
      <c r="M175" s="221"/>
    </row>
    <row r="176" spans="2:13" ht="14.25" customHeight="1">
      <c r="B176" s="67"/>
      <c r="C176" s="221"/>
      <c r="M176" s="221"/>
    </row>
    <row r="177" spans="2:13" ht="14.25" customHeight="1">
      <c r="B177" s="67"/>
      <c r="C177" s="221"/>
      <c r="M177" s="221"/>
    </row>
    <row r="178" spans="2:13" ht="14.25" customHeight="1">
      <c r="B178" s="67"/>
      <c r="C178" s="221"/>
      <c r="M178" s="221"/>
    </row>
    <row r="179" spans="2:13" ht="14.25" customHeight="1">
      <c r="B179" s="67"/>
      <c r="C179" s="221"/>
      <c r="M179" s="221"/>
    </row>
    <row r="180" spans="2:13" ht="14.25" customHeight="1">
      <c r="B180" s="67"/>
      <c r="C180" s="221"/>
      <c r="M180" s="221"/>
    </row>
    <row r="181" spans="2:13" ht="14.25" customHeight="1">
      <c r="B181" s="67"/>
      <c r="C181" s="221"/>
      <c r="M181" s="221"/>
    </row>
    <row r="182" spans="2:13" ht="14.25" customHeight="1">
      <c r="B182" s="67"/>
      <c r="C182" s="221"/>
      <c r="M182" s="221"/>
    </row>
    <row r="183" spans="2:13" ht="14.25" customHeight="1">
      <c r="B183" s="67"/>
      <c r="C183" s="221"/>
      <c r="M183" s="221"/>
    </row>
    <row r="184" spans="2:13" ht="14.25" customHeight="1">
      <c r="B184" s="67"/>
      <c r="C184" s="221"/>
      <c r="M184" s="221"/>
    </row>
    <row r="185" spans="2:13" ht="14.25" customHeight="1">
      <c r="B185" s="67"/>
      <c r="C185" s="221"/>
      <c r="M185" s="221"/>
    </row>
    <row r="186" spans="2:13" ht="14.25" customHeight="1">
      <c r="B186" s="67"/>
      <c r="C186" s="221"/>
      <c r="M186" s="221"/>
    </row>
    <row r="187" spans="2:13" ht="14.25" customHeight="1">
      <c r="B187" s="67"/>
      <c r="C187" s="221"/>
      <c r="M187" s="221"/>
    </row>
    <row r="188" spans="2:13" ht="14.25" customHeight="1">
      <c r="B188" s="67"/>
      <c r="C188" s="221"/>
      <c r="M188" s="221"/>
    </row>
    <row r="189" spans="2:13" ht="14.25" customHeight="1">
      <c r="B189" s="67"/>
      <c r="C189" s="221"/>
      <c r="M189" s="221"/>
    </row>
    <row r="190" spans="2:13" ht="14.25" customHeight="1">
      <c r="B190" s="67"/>
      <c r="C190" s="221"/>
      <c r="M190" s="221"/>
    </row>
    <row r="191" spans="2:13" ht="14.25" customHeight="1">
      <c r="B191" s="67"/>
      <c r="C191" s="221"/>
      <c r="M191" s="221"/>
    </row>
    <row r="192" spans="2:13" ht="14.25" customHeight="1">
      <c r="B192" s="67"/>
      <c r="C192" s="221"/>
      <c r="M192" s="221"/>
    </row>
    <row r="193" spans="2:13" ht="14.25" customHeight="1">
      <c r="B193" s="67"/>
      <c r="C193" s="221"/>
      <c r="M193" s="221"/>
    </row>
    <row r="194" spans="2:13" ht="14.25" customHeight="1">
      <c r="B194" s="67"/>
      <c r="C194" s="221"/>
      <c r="M194" s="221"/>
    </row>
    <row r="195" spans="2:13" ht="14.25" customHeight="1">
      <c r="B195" s="67"/>
      <c r="C195" s="221"/>
      <c r="M195" s="221"/>
    </row>
    <row r="196" spans="2:13" ht="14.25" customHeight="1">
      <c r="B196" s="67"/>
      <c r="C196" s="221"/>
      <c r="M196" s="221"/>
    </row>
    <row r="197" spans="2:13" ht="14.25" customHeight="1">
      <c r="B197" s="67"/>
      <c r="C197" s="221"/>
      <c r="M197" s="221"/>
    </row>
    <row r="198" spans="2:13" ht="14.25" customHeight="1">
      <c r="B198" s="67"/>
      <c r="C198" s="221"/>
      <c r="M198" s="221"/>
    </row>
    <row r="199" spans="2:13" ht="14.25" customHeight="1">
      <c r="B199" s="67"/>
      <c r="C199" s="221"/>
      <c r="M199" s="221"/>
    </row>
    <row r="200" spans="2:13" ht="14.25" customHeight="1">
      <c r="B200" s="67"/>
      <c r="C200" s="221"/>
      <c r="M200" s="221"/>
    </row>
    <row r="201" spans="2:13" ht="14.25" customHeight="1">
      <c r="B201" s="67"/>
      <c r="C201" s="221"/>
      <c r="M201" s="221"/>
    </row>
    <row r="202" spans="2:13" ht="14.25" customHeight="1">
      <c r="B202" s="67"/>
      <c r="C202" s="221"/>
      <c r="M202" s="221"/>
    </row>
    <row r="203" spans="2:13" ht="14.25" customHeight="1">
      <c r="B203" s="67"/>
      <c r="C203" s="221"/>
      <c r="M203" s="221"/>
    </row>
    <row r="204" spans="2:13" ht="14.25" customHeight="1">
      <c r="B204" s="67"/>
      <c r="C204" s="221"/>
      <c r="M204" s="221"/>
    </row>
    <row r="205" spans="2:13" ht="14.25" customHeight="1">
      <c r="B205" s="67"/>
      <c r="C205" s="221"/>
      <c r="M205" s="221"/>
    </row>
    <row r="206" spans="2:13" ht="14.25" customHeight="1">
      <c r="B206" s="67"/>
      <c r="C206" s="221"/>
      <c r="M206" s="221"/>
    </row>
    <row r="207" spans="2:13" ht="14.25" customHeight="1">
      <c r="B207" s="67"/>
      <c r="C207" s="221"/>
      <c r="M207" s="221"/>
    </row>
    <row r="208" spans="2:13" ht="14.25" customHeight="1">
      <c r="B208" s="67"/>
      <c r="C208" s="221"/>
      <c r="M208" s="221"/>
    </row>
    <row r="209" spans="2:13" ht="14.25" customHeight="1">
      <c r="B209" s="67"/>
      <c r="C209" s="221"/>
      <c r="M209" s="221"/>
    </row>
    <row r="210" spans="2:13" ht="14.25" customHeight="1">
      <c r="B210" s="67"/>
      <c r="C210" s="221"/>
      <c r="M210" s="221"/>
    </row>
    <row r="211" spans="2:13" ht="14.25" customHeight="1">
      <c r="B211" s="67"/>
      <c r="C211" s="221"/>
      <c r="M211" s="221"/>
    </row>
    <row r="212" spans="2:13" ht="14.25" customHeight="1">
      <c r="B212" s="67"/>
      <c r="C212" s="221"/>
      <c r="M212" s="221"/>
    </row>
    <row r="213" spans="2:13" ht="14.25" customHeight="1">
      <c r="B213" s="67"/>
      <c r="C213" s="221"/>
      <c r="M213" s="221"/>
    </row>
    <row r="214" spans="2:13" ht="14.25" customHeight="1">
      <c r="B214" s="67"/>
      <c r="C214" s="221"/>
      <c r="M214" s="221"/>
    </row>
    <row r="215" spans="2:13" ht="14.25" customHeight="1">
      <c r="B215" s="67"/>
      <c r="C215" s="221"/>
      <c r="M215" s="221"/>
    </row>
    <row r="216" spans="2:13" ht="14.25" customHeight="1">
      <c r="B216" s="67"/>
      <c r="C216" s="221"/>
      <c r="M216" s="221"/>
    </row>
    <row r="217" spans="2:13" ht="14.25" customHeight="1">
      <c r="B217" s="67"/>
      <c r="C217" s="221"/>
      <c r="M217" s="221"/>
    </row>
    <row r="218" spans="2:13" ht="14.25" customHeight="1">
      <c r="B218" s="67"/>
      <c r="C218" s="221"/>
      <c r="M218" s="221"/>
    </row>
    <row r="219" spans="2:13" ht="14.25" customHeight="1">
      <c r="B219" s="67"/>
      <c r="C219" s="221"/>
      <c r="M219" s="221"/>
    </row>
    <row r="220" spans="2:13" ht="14.25" customHeight="1">
      <c r="B220" s="67"/>
      <c r="C220" s="221"/>
      <c r="M220" s="221"/>
    </row>
    <row r="221" spans="2:13" ht="14.25" customHeight="1">
      <c r="B221" s="67"/>
      <c r="C221" s="221"/>
      <c r="M221" s="221"/>
    </row>
    <row r="222" spans="2:13" ht="14.25" customHeight="1">
      <c r="B222" s="67"/>
      <c r="C222" s="221"/>
      <c r="M222" s="221"/>
    </row>
    <row r="223" spans="2:13" ht="14.25" customHeight="1">
      <c r="B223" s="67"/>
      <c r="C223" s="221"/>
      <c r="M223" s="221"/>
    </row>
    <row r="224" spans="2:13" ht="14.25" customHeight="1">
      <c r="B224" s="67"/>
      <c r="C224" s="221"/>
      <c r="M224" s="221"/>
    </row>
    <row r="225" spans="2:13" ht="14.25" customHeight="1">
      <c r="B225" s="67"/>
      <c r="C225" s="221"/>
      <c r="M225" s="221"/>
    </row>
    <row r="226" spans="2:13" ht="14.25" customHeight="1">
      <c r="B226" s="67"/>
      <c r="C226" s="221"/>
      <c r="M226" s="221"/>
    </row>
    <row r="227" spans="2:13" ht="14.25" customHeight="1">
      <c r="B227" s="67"/>
      <c r="C227" s="221"/>
      <c r="M227" s="221"/>
    </row>
    <row r="228" spans="2:13" ht="14.25" customHeight="1">
      <c r="B228" s="67"/>
      <c r="C228" s="221"/>
      <c r="M228" s="221"/>
    </row>
    <row r="229" spans="2:13" ht="14.25" customHeight="1">
      <c r="B229" s="67"/>
      <c r="C229" s="221"/>
      <c r="M229" s="221"/>
    </row>
    <row r="230" spans="2:13" ht="14.25" customHeight="1">
      <c r="B230" s="67"/>
      <c r="C230" s="221"/>
      <c r="M230" s="221"/>
    </row>
    <row r="231" spans="2:13" ht="14.25" customHeight="1">
      <c r="B231" s="67"/>
      <c r="C231" s="221"/>
      <c r="M231" s="221"/>
    </row>
    <row r="232" spans="2:13" ht="14.25" customHeight="1">
      <c r="B232" s="67"/>
      <c r="C232" s="221"/>
      <c r="M232" s="221"/>
    </row>
    <row r="233" spans="2:13" ht="14.25" customHeight="1">
      <c r="B233" s="67"/>
      <c r="C233" s="221"/>
      <c r="M233" s="221"/>
    </row>
    <row r="234" spans="2:13" ht="14.25" customHeight="1">
      <c r="B234" s="67"/>
      <c r="C234" s="221"/>
      <c r="M234" s="221"/>
    </row>
    <row r="235" spans="2:13" ht="14.25" customHeight="1">
      <c r="B235" s="67"/>
      <c r="C235" s="221"/>
      <c r="M235" s="221"/>
    </row>
    <row r="236" spans="2:13" ht="14.25" customHeight="1">
      <c r="B236" s="67"/>
      <c r="C236" s="221"/>
      <c r="M236" s="221"/>
    </row>
    <row r="237" spans="2:13" ht="14.25" customHeight="1">
      <c r="B237" s="67"/>
      <c r="C237" s="221"/>
      <c r="M237" s="221"/>
    </row>
    <row r="238" spans="2:13" ht="14.25" customHeight="1">
      <c r="B238" s="67"/>
      <c r="C238" s="221"/>
      <c r="M238" s="221"/>
    </row>
    <row r="239" spans="2:13" ht="14.25" customHeight="1">
      <c r="B239" s="67"/>
      <c r="C239" s="221"/>
      <c r="M239" s="221"/>
    </row>
    <row r="240" spans="2:13" ht="14.25" customHeight="1">
      <c r="B240" s="67"/>
      <c r="C240" s="221"/>
      <c r="M240" s="221"/>
    </row>
    <row r="241" spans="2:13" ht="14.25" customHeight="1">
      <c r="B241" s="67"/>
      <c r="C241" s="221"/>
      <c r="M241" s="221"/>
    </row>
    <row r="242" spans="2:13" ht="14.25" customHeight="1">
      <c r="B242" s="67"/>
      <c r="C242" s="221"/>
      <c r="M242" s="221"/>
    </row>
    <row r="243" spans="2:13" ht="14.25" customHeight="1">
      <c r="B243" s="67"/>
      <c r="C243" s="221"/>
      <c r="M243" s="221"/>
    </row>
    <row r="244" spans="2:13" ht="14.25" customHeight="1">
      <c r="B244" s="67"/>
      <c r="C244" s="221"/>
      <c r="M244" s="221"/>
    </row>
    <row r="245" spans="2:13" ht="14.25" customHeight="1">
      <c r="B245" s="67"/>
      <c r="C245" s="221"/>
      <c r="M245" s="221"/>
    </row>
    <row r="246" spans="2:13" ht="14.25" customHeight="1">
      <c r="B246" s="67"/>
      <c r="C246" s="221"/>
      <c r="M246" s="221"/>
    </row>
    <row r="247" spans="2:13" ht="14.25" customHeight="1">
      <c r="B247" s="67"/>
      <c r="C247" s="221"/>
      <c r="M247" s="221"/>
    </row>
    <row r="248" spans="2:13" ht="14.25" customHeight="1">
      <c r="B248" s="67"/>
      <c r="C248" s="221"/>
      <c r="M248" s="221"/>
    </row>
    <row r="249" spans="2:13" ht="14.25" customHeight="1">
      <c r="B249" s="67"/>
      <c r="C249" s="221"/>
      <c r="M249" s="221"/>
    </row>
    <row r="250" spans="2:13" ht="14.25" customHeight="1">
      <c r="B250" s="67"/>
      <c r="C250" s="221"/>
      <c r="M250" s="221"/>
    </row>
    <row r="251" spans="2:13" ht="14.25" customHeight="1">
      <c r="B251" s="67"/>
      <c r="C251" s="221"/>
      <c r="M251" s="221"/>
    </row>
    <row r="252" spans="2:13" ht="14.25" customHeight="1">
      <c r="B252" s="67"/>
      <c r="C252" s="221"/>
      <c r="M252" s="221"/>
    </row>
    <row r="253" spans="2:13" ht="14.25" customHeight="1">
      <c r="B253" s="67"/>
      <c r="C253" s="221"/>
      <c r="M253" s="221"/>
    </row>
    <row r="254" spans="2:13" ht="14.25" customHeight="1">
      <c r="B254" s="67"/>
      <c r="C254" s="221"/>
      <c r="M254" s="221"/>
    </row>
    <row r="255" spans="2:13" ht="14.25" customHeight="1">
      <c r="B255" s="67"/>
      <c r="C255" s="221"/>
      <c r="M255" s="221"/>
    </row>
    <row r="256" spans="2:13" ht="14.25" customHeight="1">
      <c r="B256" s="67"/>
      <c r="C256" s="221"/>
      <c r="M256" s="221"/>
    </row>
    <row r="257" spans="2:13" ht="14.25" customHeight="1">
      <c r="B257" s="67"/>
      <c r="C257" s="221"/>
      <c r="M257" s="221"/>
    </row>
    <row r="258" spans="2:13" ht="14.25" customHeight="1">
      <c r="B258" s="67"/>
      <c r="C258" s="221"/>
      <c r="M258" s="221"/>
    </row>
    <row r="259" spans="2:13" ht="14.25" customHeight="1">
      <c r="B259" s="67"/>
      <c r="C259" s="221"/>
      <c r="M259" s="221"/>
    </row>
    <row r="260" spans="2:13" ht="14.25" customHeight="1">
      <c r="B260" s="67"/>
      <c r="C260" s="221"/>
      <c r="M260" s="221"/>
    </row>
    <row r="261" spans="2:13" ht="14.25" customHeight="1">
      <c r="B261" s="67"/>
      <c r="C261" s="221"/>
      <c r="M261" s="221"/>
    </row>
    <row r="262" spans="2:13" ht="14.25" customHeight="1">
      <c r="B262" s="67"/>
      <c r="C262" s="221"/>
      <c r="M262" s="221"/>
    </row>
    <row r="263" spans="2:13" ht="14.25" customHeight="1">
      <c r="B263" s="67"/>
      <c r="C263" s="221"/>
      <c r="M263" s="221"/>
    </row>
    <row r="264" spans="2:13" ht="14.25" customHeight="1">
      <c r="B264" s="67"/>
      <c r="C264" s="221"/>
      <c r="M264" s="221"/>
    </row>
    <row r="265" spans="2:13" ht="14.25" customHeight="1">
      <c r="B265" s="67"/>
      <c r="C265" s="221"/>
      <c r="M265" s="221"/>
    </row>
    <row r="266" spans="2:13" ht="14.25" customHeight="1">
      <c r="B266" s="67"/>
      <c r="C266" s="221"/>
      <c r="M266" s="221"/>
    </row>
    <row r="267" spans="2:13" ht="14.25" customHeight="1">
      <c r="B267" s="67"/>
      <c r="C267" s="221"/>
      <c r="M267" s="221"/>
    </row>
    <row r="268" spans="2:13" ht="14.25" customHeight="1">
      <c r="B268" s="67"/>
      <c r="C268" s="221"/>
      <c r="M268" s="221"/>
    </row>
    <row r="269" spans="2:13" ht="14.25" customHeight="1">
      <c r="B269" s="67"/>
      <c r="C269" s="221"/>
      <c r="M269" s="221"/>
    </row>
    <row r="270" spans="2:13" ht="14.25" customHeight="1">
      <c r="B270" s="67"/>
      <c r="C270" s="221"/>
      <c r="M270" s="221"/>
    </row>
    <row r="271" spans="2:13" ht="14.25" customHeight="1">
      <c r="B271" s="67"/>
      <c r="C271" s="221"/>
      <c r="M271" s="221"/>
    </row>
    <row r="272" spans="2:13" ht="14.25" customHeight="1">
      <c r="B272" s="67"/>
      <c r="C272" s="221"/>
      <c r="M272" s="221"/>
    </row>
    <row r="273" spans="2:13" ht="14.25" customHeight="1">
      <c r="B273" s="67"/>
      <c r="C273" s="221"/>
      <c r="M273" s="221"/>
    </row>
    <row r="274" spans="2:13" ht="14.25" customHeight="1">
      <c r="B274" s="67"/>
      <c r="C274" s="221"/>
      <c r="M274" s="221"/>
    </row>
    <row r="275" spans="2:13" ht="14.25" customHeight="1">
      <c r="B275" s="67"/>
      <c r="C275" s="221"/>
      <c r="M275" s="221"/>
    </row>
    <row r="276" spans="2:13" ht="14.25" customHeight="1">
      <c r="B276" s="67"/>
      <c r="C276" s="221"/>
      <c r="M276" s="221"/>
    </row>
    <row r="277" spans="2:13" ht="14.25" customHeight="1">
      <c r="B277" s="67"/>
      <c r="C277" s="221"/>
      <c r="M277" s="221"/>
    </row>
    <row r="278" spans="2:13" ht="14.25" customHeight="1">
      <c r="B278" s="67"/>
      <c r="C278" s="221"/>
      <c r="M278" s="221"/>
    </row>
    <row r="279" spans="2:13" ht="14.25" customHeight="1">
      <c r="B279" s="67"/>
      <c r="C279" s="221"/>
      <c r="M279" s="221"/>
    </row>
    <row r="280" spans="2:13" ht="14.25" customHeight="1">
      <c r="B280" s="67"/>
      <c r="C280" s="221"/>
      <c r="M280" s="221"/>
    </row>
    <row r="281" spans="2:13" ht="14.25" customHeight="1">
      <c r="B281" s="67"/>
      <c r="C281" s="221"/>
      <c r="M281" s="221"/>
    </row>
    <row r="282" spans="2:13" ht="14.25" customHeight="1">
      <c r="B282" s="67"/>
      <c r="C282" s="221"/>
      <c r="M282" s="221"/>
    </row>
    <row r="283" spans="2:13" ht="14.25" customHeight="1">
      <c r="B283" s="67"/>
      <c r="C283" s="221"/>
      <c r="M283" s="221"/>
    </row>
    <row r="284" spans="2:13" ht="14.25" customHeight="1">
      <c r="B284" s="67"/>
      <c r="C284" s="221"/>
      <c r="M284" s="221"/>
    </row>
    <row r="285" spans="2:13" ht="14.25" customHeight="1">
      <c r="B285" s="67"/>
      <c r="C285" s="221"/>
      <c r="M285" s="221"/>
    </row>
    <row r="286" spans="2:13" ht="14.25" customHeight="1">
      <c r="B286" s="67"/>
      <c r="C286" s="221"/>
      <c r="M286" s="221"/>
    </row>
    <row r="287" spans="2:13" ht="14.25" customHeight="1">
      <c r="B287" s="67"/>
      <c r="C287" s="221"/>
      <c r="M287" s="221"/>
    </row>
    <row r="288" spans="2:13" ht="14.25" customHeight="1">
      <c r="B288" s="67"/>
      <c r="C288" s="221"/>
      <c r="M288" s="221"/>
    </row>
    <row r="289" spans="2:13" ht="14.25" customHeight="1">
      <c r="B289" s="67"/>
      <c r="C289" s="221"/>
      <c r="M289" s="221"/>
    </row>
    <row r="290" spans="2:13" ht="14.25" customHeight="1">
      <c r="B290" s="67"/>
      <c r="C290" s="221"/>
      <c r="M290" s="221"/>
    </row>
    <row r="291" spans="2:13" ht="14.25" customHeight="1">
      <c r="B291" s="67"/>
      <c r="C291" s="221"/>
      <c r="M291" s="221"/>
    </row>
    <row r="292" spans="2:13" ht="14.25" customHeight="1">
      <c r="B292" s="67"/>
      <c r="C292" s="221"/>
      <c r="M292" s="221"/>
    </row>
    <row r="293" spans="2:13" ht="14.25" customHeight="1">
      <c r="B293" s="67"/>
      <c r="C293" s="221"/>
      <c r="M293" s="221"/>
    </row>
    <row r="294" spans="2:13" ht="14.25" customHeight="1">
      <c r="B294" s="67"/>
      <c r="C294" s="221"/>
      <c r="M294" s="221"/>
    </row>
    <row r="295" spans="2:13" ht="14.25" customHeight="1">
      <c r="B295" s="67"/>
      <c r="C295" s="221"/>
      <c r="M295" s="221"/>
    </row>
    <row r="296" spans="2:13" ht="14.25" customHeight="1">
      <c r="B296" s="67"/>
      <c r="C296" s="221"/>
      <c r="M296" s="221"/>
    </row>
    <row r="297" spans="2:13" ht="14.25" customHeight="1">
      <c r="B297" s="67"/>
      <c r="C297" s="221"/>
      <c r="M297" s="221"/>
    </row>
    <row r="298" spans="2:13" ht="14.25" customHeight="1">
      <c r="B298" s="67"/>
      <c r="C298" s="221"/>
      <c r="M298" s="221"/>
    </row>
    <row r="299" spans="2:13" ht="14.25" customHeight="1">
      <c r="B299" s="67"/>
      <c r="C299" s="221"/>
      <c r="M299" s="221"/>
    </row>
    <row r="300" spans="2:13" ht="14.25" customHeight="1">
      <c r="B300" s="67"/>
      <c r="C300" s="221"/>
      <c r="M300" s="221"/>
    </row>
    <row r="301" spans="2:13" ht="14.25" customHeight="1">
      <c r="B301" s="67"/>
      <c r="C301" s="221"/>
      <c r="M301" s="221"/>
    </row>
    <row r="302" spans="2:13" ht="14.25" customHeight="1">
      <c r="B302" s="67"/>
      <c r="C302" s="221"/>
      <c r="M302" s="221"/>
    </row>
    <row r="303" spans="2:13" ht="14.25" customHeight="1">
      <c r="B303" s="67"/>
      <c r="C303" s="221"/>
      <c r="M303" s="221"/>
    </row>
    <row r="304" spans="2:13" ht="14.25" customHeight="1">
      <c r="B304" s="67"/>
      <c r="C304" s="221"/>
      <c r="M304" s="221"/>
    </row>
    <row r="305" spans="2:13" ht="14.25" customHeight="1">
      <c r="B305" s="67"/>
      <c r="C305" s="221"/>
      <c r="M305" s="221"/>
    </row>
    <row r="306" spans="2:13" ht="14.25" customHeight="1">
      <c r="B306" s="67"/>
      <c r="C306" s="221"/>
      <c r="M306" s="221"/>
    </row>
    <row r="307" spans="2:13" ht="14.25" customHeight="1">
      <c r="B307" s="67"/>
      <c r="C307" s="221"/>
      <c r="M307" s="221"/>
    </row>
    <row r="308" spans="2:13" ht="14.25" customHeight="1">
      <c r="B308" s="67"/>
      <c r="C308" s="221"/>
      <c r="M308" s="221"/>
    </row>
    <row r="309" spans="2:13" ht="14.25" customHeight="1">
      <c r="B309" s="67"/>
      <c r="C309" s="221"/>
      <c r="M309" s="221"/>
    </row>
    <row r="310" spans="2:13" ht="14.25" customHeight="1">
      <c r="B310" s="67"/>
      <c r="C310" s="221"/>
      <c r="M310" s="221"/>
    </row>
    <row r="311" spans="2:13" ht="14.25" customHeight="1">
      <c r="B311" s="67"/>
      <c r="C311" s="221"/>
      <c r="M311" s="221"/>
    </row>
    <row r="312" spans="2:13" ht="14.25" customHeight="1">
      <c r="B312" s="67"/>
      <c r="C312" s="221"/>
      <c r="M312" s="221"/>
    </row>
    <row r="313" spans="2:13" ht="14.25" customHeight="1">
      <c r="B313" s="67"/>
      <c r="C313" s="221"/>
      <c r="M313" s="221"/>
    </row>
    <row r="314" spans="2:13" ht="14.25" customHeight="1">
      <c r="B314" s="67"/>
      <c r="C314" s="221"/>
      <c r="M314" s="221"/>
    </row>
    <row r="315" spans="2:13" ht="14.25" customHeight="1">
      <c r="B315" s="67"/>
      <c r="C315" s="221"/>
      <c r="M315" s="221"/>
    </row>
    <row r="316" spans="2:13" ht="14.25" customHeight="1">
      <c r="B316" s="67"/>
      <c r="C316" s="221"/>
      <c r="M316" s="221"/>
    </row>
    <row r="317" spans="2:13" ht="14.25" customHeight="1">
      <c r="B317" s="67"/>
      <c r="C317" s="221"/>
      <c r="M317" s="221"/>
    </row>
    <row r="318" spans="2:13" ht="14.25" customHeight="1">
      <c r="B318" s="67"/>
      <c r="C318" s="221"/>
      <c r="M318" s="221"/>
    </row>
    <row r="319" spans="2:13" ht="14.25" customHeight="1">
      <c r="B319" s="67"/>
      <c r="C319" s="221"/>
      <c r="M319" s="221"/>
    </row>
    <row r="320" spans="2:13" ht="14.25" customHeight="1">
      <c r="B320" s="67"/>
      <c r="C320" s="221"/>
      <c r="M320" s="221"/>
    </row>
    <row r="321" spans="2:13" ht="14.25" customHeight="1">
      <c r="B321" s="67"/>
      <c r="C321" s="221"/>
      <c r="M321" s="221"/>
    </row>
    <row r="322" spans="2:13" ht="14.25" customHeight="1">
      <c r="B322" s="67"/>
      <c r="C322" s="221"/>
      <c r="M322" s="221"/>
    </row>
    <row r="323" spans="2:13" ht="14.25" customHeight="1">
      <c r="B323" s="67"/>
      <c r="C323" s="221"/>
      <c r="M323" s="221"/>
    </row>
    <row r="324" spans="2:13" ht="14.25" customHeight="1">
      <c r="B324" s="67"/>
      <c r="C324" s="221"/>
      <c r="M324" s="221"/>
    </row>
    <row r="325" spans="2:13" ht="14.25" customHeight="1">
      <c r="B325" s="67"/>
      <c r="C325" s="221"/>
      <c r="M325" s="221"/>
    </row>
    <row r="326" spans="2:13" ht="14.25" customHeight="1">
      <c r="B326" s="67"/>
      <c r="C326" s="221"/>
      <c r="M326" s="221"/>
    </row>
    <row r="327" spans="2:13" ht="14.25" customHeight="1">
      <c r="B327" s="67"/>
      <c r="C327" s="221"/>
      <c r="M327" s="221"/>
    </row>
    <row r="328" spans="2:13" ht="14.25" customHeight="1">
      <c r="B328" s="67"/>
      <c r="C328" s="221"/>
      <c r="M328" s="221"/>
    </row>
    <row r="329" spans="2:13" ht="14.25" customHeight="1">
      <c r="B329" s="67"/>
      <c r="C329" s="221"/>
      <c r="M329" s="221"/>
    </row>
    <row r="330" spans="2:13" ht="14.25" customHeight="1">
      <c r="B330" s="67"/>
      <c r="C330" s="221"/>
      <c r="M330" s="221"/>
    </row>
    <row r="331" spans="2:13" ht="14.25" customHeight="1">
      <c r="B331" s="67"/>
      <c r="C331" s="221"/>
      <c r="M331" s="221"/>
    </row>
    <row r="332" spans="2:13" ht="14.25" customHeight="1">
      <c r="B332" s="67"/>
      <c r="C332" s="221"/>
      <c r="M332" s="221"/>
    </row>
    <row r="333" spans="2:13" ht="14.25" customHeight="1">
      <c r="B333" s="67"/>
      <c r="C333" s="221"/>
      <c r="M333" s="221"/>
    </row>
    <row r="334" spans="2:13" ht="14.25" customHeight="1">
      <c r="B334" s="67"/>
      <c r="C334" s="221"/>
      <c r="M334" s="221"/>
    </row>
    <row r="335" spans="2:13" ht="14.25" customHeight="1">
      <c r="B335" s="67"/>
      <c r="C335" s="221"/>
      <c r="M335" s="221"/>
    </row>
    <row r="336" spans="2:13" ht="14.25" customHeight="1">
      <c r="B336" s="67"/>
      <c r="C336" s="221"/>
      <c r="M336" s="221"/>
    </row>
    <row r="337" spans="2:13" ht="14.25" customHeight="1">
      <c r="B337" s="67"/>
      <c r="C337" s="221"/>
      <c r="M337" s="221"/>
    </row>
    <row r="338" spans="2:13" ht="14.25" customHeight="1">
      <c r="B338" s="67"/>
      <c r="C338" s="221"/>
      <c r="M338" s="221"/>
    </row>
    <row r="339" spans="2:13" ht="14.25" customHeight="1">
      <c r="B339" s="67"/>
      <c r="C339" s="221"/>
      <c r="M339" s="221"/>
    </row>
    <row r="340" spans="2:13" ht="14.25" customHeight="1">
      <c r="B340" s="67"/>
      <c r="C340" s="221"/>
      <c r="M340" s="221"/>
    </row>
    <row r="341" spans="2:13" ht="14.25" customHeight="1">
      <c r="B341" s="67"/>
      <c r="C341" s="221"/>
      <c r="M341" s="221"/>
    </row>
    <row r="342" spans="2:13" ht="14.25" customHeight="1">
      <c r="B342" s="67"/>
      <c r="C342" s="221"/>
      <c r="M342" s="221"/>
    </row>
    <row r="343" spans="2:13" ht="14.25" customHeight="1">
      <c r="B343" s="67"/>
      <c r="C343" s="221"/>
      <c r="M343" s="221"/>
    </row>
    <row r="344" spans="2:13" ht="14.25" customHeight="1">
      <c r="B344" s="67"/>
      <c r="C344" s="221"/>
      <c r="M344" s="221"/>
    </row>
    <row r="345" spans="2:13" ht="14.25" customHeight="1">
      <c r="B345" s="67"/>
      <c r="C345" s="221"/>
      <c r="M345" s="221"/>
    </row>
    <row r="346" spans="2:13" ht="14.25" customHeight="1">
      <c r="B346" s="67"/>
      <c r="C346" s="221"/>
      <c r="M346" s="221"/>
    </row>
    <row r="347" spans="2:13" ht="14.25" customHeight="1">
      <c r="B347" s="67"/>
      <c r="C347" s="221"/>
      <c r="M347" s="221"/>
    </row>
    <row r="348" spans="2:13" ht="14.25" customHeight="1">
      <c r="B348" s="67"/>
      <c r="C348" s="221"/>
      <c r="M348" s="221"/>
    </row>
    <row r="349" spans="2:13" ht="14.25" customHeight="1">
      <c r="B349" s="67"/>
      <c r="C349" s="221"/>
      <c r="M349" s="221"/>
    </row>
    <row r="350" spans="2:13" ht="14.25" customHeight="1">
      <c r="B350" s="67"/>
      <c r="C350" s="221"/>
      <c r="M350" s="221"/>
    </row>
    <row r="351" spans="2:13" ht="14.25" customHeight="1">
      <c r="B351" s="67"/>
      <c r="C351" s="221"/>
      <c r="M351" s="221"/>
    </row>
    <row r="352" spans="2:13" ht="14.25" customHeight="1">
      <c r="B352" s="67"/>
      <c r="C352" s="221"/>
      <c r="M352" s="221"/>
    </row>
    <row r="353" spans="2:13" ht="14.25" customHeight="1">
      <c r="B353" s="67"/>
      <c r="C353" s="221"/>
      <c r="M353" s="221"/>
    </row>
    <row r="354" spans="2:13" ht="14.25" customHeight="1">
      <c r="B354" s="67"/>
      <c r="C354" s="221"/>
      <c r="M354" s="221"/>
    </row>
    <row r="355" spans="2:13" ht="14.25" customHeight="1">
      <c r="B355" s="67"/>
      <c r="C355" s="221"/>
      <c r="M355" s="221"/>
    </row>
    <row r="356" spans="2:13" ht="14.25" customHeight="1">
      <c r="B356" s="67"/>
      <c r="C356" s="221"/>
      <c r="M356" s="221"/>
    </row>
    <row r="357" spans="2:13" ht="14.25" customHeight="1">
      <c r="B357" s="67"/>
      <c r="C357" s="221"/>
      <c r="M357" s="221"/>
    </row>
    <row r="358" spans="2:13" ht="14.25" customHeight="1">
      <c r="B358" s="67"/>
      <c r="C358" s="221"/>
      <c r="M358" s="221"/>
    </row>
    <row r="359" spans="2:13" ht="14.25" customHeight="1">
      <c r="B359" s="67"/>
      <c r="C359" s="221"/>
      <c r="M359" s="221"/>
    </row>
    <row r="360" spans="2:13" ht="14.25" customHeight="1">
      <c r="B360" s="67"/>
      <c r="C360" s="221"/>
      <c r="M360" s="221"/>
    </row>
    <row r="361" spans="2:13" ht="14.25" customHeight="1">
      <c r="B361" s="67"/>
      <c r="C361" s="221"/>
      <c r="M361" s="221"/>
    </row>
    <row r="362" spans="2:13" ht="14.25" customHeight="1">
      <c r="B362" s="67"/>
      <c r="C362" s="221"/>
      <c r="M362" s="221"/>
    </row>
    <row r="363" spans="2:13" ht="14.25" customHeight="1">
      <c r="B363" s="67"/>
      <c r="C363" s="221"/>
      <c r="M363" s="221"/>
    </row>
    <row r="364" spans="2:13" ht="14.25" customHeight="1">
      <c r="B364" s="67"/>
      <c r="C364" s="221"/>
      <c r="M364" s="221"/>
    </row>
    <row r="365" spans="2:13" ht="14.25" customHeight="1">
      <c r="B365" s="67"/>
      <c r="C365" s="221"/>
      <c r="M365" s="221"/>
    </row>
    <row r="366" spans="2:13" ht="14.25" customHeight="1">
      <c r="B366" s="67"/>
      <c r="C366" s="221"/>
      <c r="M366" s="221"/>
    </row>
    <row r="367" spans="2:13" ht="14.25" customHeight="1">
      <c r="B367" s="67"/>
      <c r="C367" s="221"/>
      <c r="M367" s="221"/>
    </row>
    <row r="368" spans="2:13" ht="14.25" customHeight="1">
      <c r="B368" s="67"/>
      <c r="C368" s="221"/>
      <c r="M368" s="221"/>
    </row>
    <row r="369" spans="2:13" ht="14.25" customHeight="1">
      <c r="B369" s="67"/>
      <c r="C369" s="221"/>
      <c r="M369" s="221"/>
    </row>
    <row r="370" spans="2:13" ht="14.25" customHeight="1">
      <c r="B370" s="67"/>
      <c r="C370" s="221"/>
      <c r="M370" s="221"/>
    </row>
    <row r="371" spans="2:13" ht="14.25" customHeight="1">
      <c r="B371" s="67"/>
      <c r="C371" s="221"/>
      <c r="M371" s="221"/>
    </row>
    <row r="372" spans="2:13" ht="14.25" customHeight="1">
      <c r="B372" s="67"/>
      <c r="C372" s="221"/>
      <c r="M372" s="221"/>
    </row>
    <row r="373" spans="2:13" ht="14.25" customHeight="1">
      <c r="B373" s="67"/>
      <c r="C373" s="221"/>
      <c r="M373" s="221"/>
    </row>
    <row r="374" spans="2:13" ht="14.25" customHeight="1">
      <c r="B374" s="67"/>
      <c r="C374" s="221"/>
      <c r="M374" s="221"/>
    </row>
    <row r="375" spans="2:13" ht="14.25" customHeight="1">
      <c r="B375" s="67"/>
      <c r="C375" s="221"/>
      <c r="M375" s="221"/>
    </row>
    <row r="376" spans="2:13" ht="14.25" customHeight="1">
      <c r="B376" s="67"/>
      <c r="C376" s="221"/>
      <c r="M376" s="221"/>
    </row>
    <row r="377" spans="2:13" ht="14.25" customHeight="1">
      <c r="B377" s="67"/>
      <c r="C377" s="221"/>
      <c r="M377" s="221"/>
    </row>
    <row r="378" spans="2:13" ht="14.25" customHeight="1">
      <c r="B378" s="67"/>
      <c r="C378" s="221"/>
      <c r="M378" s="221"/>
    </row>
    <row r="379" spans="2:13" ht="14.25" customHeight="1">
      <c r="B379" s="67"/>
      <c r="C379" s="221"/>
      <c r="M379" s="221"/>
    </row>
    <row r="380" spans="2:13" ht="14.25" customHeight="1">
      <c r="B380" s="67"/>
      <c r="C380" s="221"/>
      <c r="M380" s="221"/>
    </row>
    <row r="381" spans="2:13" ht="14.25" customHeight="1">
      <c r="B381" s="67"/>
      <c r="C381" s="221"/>
      <c r="M381" s="221"/>
    </row>
    <row r="382" spans="2:13" ht="14.25" customHeight="1">
      <c r="B382" s="67"/>
      <c r="C382" s="221"/>
      <c r="M382" s="221"/>
    </row>
    <row r="383" spans="2:13" ht="14.25" customHeight="1">
      <c r="B383" s="67"/>
      <c r="C383" s="221"/>
      <c r="M383" s="221"/>
    </row>
    <row r="384" spans="2:13" ht="14.25" customHeight="1">
      <c r="B384" s="67"/>
      <c r="C384" s="221"/>
      <c r="M384" s="221"/>
    </row>
    <row r="385" spans="2:13" ht="14.25" customHeight="1">
      <c r="B385" s="67"/>
      <c r="C385" s="221"/>
      <c r="M385" s="221"/>
    </row>
    <row r="386" spans="2:13" ht="14.25" customHeight="1">
      <c r="B386" s="67"/>
      <c r="C386" s="221"/>
      <c r="M386" s="221"/>
    </row>
    <row r="387" spans="2:13" ht="14.25" customHeight="1">
      <c r="B387" s="67"/>
      <c r="C387" s="221"/>
      <c r="M387" s="221"/>
    </row>
    <row r="388" spans="2:13" ht="14.25" customHeight="1">
      <c r="B388" s="67"/>
      <c r="C388" s="221"/>
      <c r="M388" s="221"/>
    </row>
    <row r="389" spans="2:13" ht="14.25" customHeight="1">
      <c r="B389" s="67"/>
      <c r="C389" s="221"/>
      <c r="M389" s="221"/>
    </row>
    <row r="390" spans="2:13" ht="14.25" customHeight="1">
      <c r="B390" s="67"/>
      <c r="C390" s="221"/>
      <c r="M390" s="221"/>
    </row>
    <row r="391" spans="2:13" ht="14.25" customHeight="1">
      <c r="B391" s="67"/>
      <c r="C391" s="221"/>
      <c r="M391" s="221"/>
    </row>
    <row r="392" spans="2:13" ht="14.25" customHeight="1">
      <c r="B392" s="67"/>
      <c r="C392" s="221"/>
      <c r="M392" s="221"/>
    </row>
    <row r="393" spans="2:13" ht="14.25" customHeight="1">
      <c r="B393" s="67"/>
      <c r="C393" s="221"/>
      <c r="M393" s="221"/>
    </row>
    <row r="394" spans="2:13" ht="14.25" customHeight="1">
      <c r="B394" s="67"/>
      <c r="C394" s="221"/>
      <c r="M394" s="221"/>
    </row>
    <row r="395" spans="2:13" ht="14.25" customHeight="1">
      <c r="B395" s="67"/>
      <c r="C395" s="221"/>
      <c r="M395" s="221"/>
    </row>
    <row r="396" spans="2:13" ht="14.25" customHeight="1">
      <c r="B396" s="67"/>
      <c r="C396" s="221"/>
      <c r="M396" s="221"/>
    </row>
    <row r="397" spans="2:13" ht="14.25" customHeight="1">
      <c r="B397" s="67"/>
      <c r="C397" s="221"/>
      <c r="M397" s="221"/>
    </row>
    <row r="398" spans="2:13" ht="14.25" customHeight="1">
      <c r="B398" s="67"/>
      <c r="C398" s="221"/>
      <c r="M398" s="221"/>
    </row>
    <row r="399" spans="2:13" ht="14.25" customHeight="1">
      <c r="B399" s="67"/>
      <c r="C399" s="221"/>
      <c r="M399" s="221"/>
    </row>
    <row r="400" spans="2:13" ht="14.25" customHeight="1">
      <c r="B400" s="67"/>
      <c r="C400" s="221"/>
      <c r="M400" s="221"/>
    </row>
    <row r="401" spans="2:13" ht="14.25" customHeight="1">
      <c r="B401" s="67"/>
      <c r="C401" s="221"/>
      <c r="M401" s="221"/>
    </row>
    <row r="402" spans="2:13" ht="14.25" customHeight="1">
      <c r="B402" s="67"/>
      <c r="C402" s="221"/>
      <c r="M402" s="221"/>
    </row>
    <row r="403" spans="2:13" ht="14.25" customHeight="1">
      <c r="B403" s="67"/>
      <c r="C403" s="221"/>
      <c r="M403" s="221"/>
    </row>
    <row r="404" spans="2:13" ht="14.25" customHeight="1">
      <c r="B404" s="67"/>
      <c r="C404" s="221"/>
      <c r="M404" s="221"/>
    </row>
    <row r="405" spans="2:13" ht="14.25" customHeight="1">
      <c r="B405" s="67"/>
      <c r="C405" s="221"/>
      <c r="M405" s="221"/>
    </row>
    <row r="406" spans="2:13" ht="14.25" customHeight="1">
      <c r="B406" s="67"/>
      <c r="C406" s="221"/>
      <c r="M406" s="221"/>
    </row>
    <row r="407" spans="2:13" ht="14.25" customHeight="1">
      <c r="B407" s="67"/>
      <c r="C407" s="221"/>
      <c r="M407" s="221"/>
    </row>
    <row r="408" spans="2:13" ht="14.25" customHeight="1">
      <c r="B408" s="67"/>
      <c r="C408" s="221"/>
      <c r="M408" s="221"/>
    </row>
    <row r="409" spans="2:13" ht="14.25" customHeight="1">
      <c r="B409" s="67"/>
      <c r="C409" s="221"/>
      <c r="M409" s="221"/>
    </row>
    <row r="410" spans="2:13" ht="14.25" customHeight="1">
      <c r="B410" s="67"/>
      <c r="C410" s="221"/>
      <c r="M410" s="221"/>
    </row>
    <row r="411" spans="2:13" ht="14.25" customHeight="1">
      <c r="B411" s="67"/>
      <c r="C411" s="221"/>
      <c r="M411" s="221"/>
    </row>
    <row r="412" spans="2:13" ht="14.25" customHeight="1">
      <c r="B412" s="67"/>
      <c r="C412" s="221"/>
      <c r="M412" s="221"/>
    </row>
    <row r="413" spans="2:13" ht="14.25" customHeight="1">
      <c r="B413" s="67"/>
      <c r="C413" s="221"/>
      <c r="M413" s="221"/>
    </row>
    <row r="414" spans="2:13" ht="14.25" customHeight="1">
      <c r="B414" s="67"/>
      <c r="C414" s="221"/>
      <c r="M414" s="221"/>
    </row>
    <row r="415" spans="2:13" ht="14.25" customHeight="1">
      <c r="B415" s="67"/>
      <c r="C415" s="221"/>
      <c r="M415" s="221"/>
    </row>
    <row r="416" spans="2:13" ht="14.25" customHeight="1">
      <c r="B416" s="67"/>
      <c r="C416" s="221"/>
      <c r="M416" s="221"/>
    </row>
    <row r="417" spans="2:13" ht="14.25" customHeight="1">
      <c r="B417" s="67"/>
      <c r="C417" s="221"/>
      <c r="M417" s="221"/>
    </row>
    <row r="418" spans="2:13" ht="14.25" customHeight="1">
      <c r="B418" s="67"/>
      <c r="C418" s="221"/>
      <c r="M418" s="221"/>
    </row>
    <row r="419" spans="2:13" ht="14.25" customHeight="1">
      <c r="B419" s="67"/>
      <c r="C419" s="221"/>
      <c r="M419" s="221"/>
    </row>
    <row r="420" spans="2:13" ht="14.25" customHeight="1">
      <c r="B420" s="67"/>
      <c r="C420" s="221"/>
      <c r="M420" s="221"/>
    </row>
    <row r="421" spans="2:13" ht="14.25" customHeight="1">
      <c r="B421" s="67"/>
      <c r="C421" s="221"/>
      <c r="M421" s="221"/>
    </row>
    <row r="422" spans="2:13" ht="14.25" customHeight="1">
      <c r="B422" s="67"/>
      <c r="C422" s="221"/>
      <c r="M422" s="221"/>
    </row>
    <row r="423" spans="2:13" ht="14.25" customHeight="1">
      <c r="B423" s="67"/>
      <c r="C423" s="221"/>
      <c r="M423" s="221"/>
    </row>
    <row r="424" spans="2:13" ht="14.25" customHeight="1">
      <c r="B424" s="67"/>
      <c r="C424" s="221"/>
      <c r="M424" s="221"/>
    </row>
    <row r="425" spans="2:13" ht="14.25" customHeight="1">
      <c r="B425" s="67"/>
      <c r="C425" s="221"/>
      <c r="M425" s="221"/>
    </row>
    <row r="426" spans="2:13" ht="14.25" customHeight="1">
      <c r="B426" s="67"/>
      <c r="C426" s="221"/>
      <c r="M426" s="221"/>
    </row>
    <row r="427" spans="2:13" ht="14.25" customHeight="1">
      <c r="B427" s="67"/>
      <c r="C427" s="221"/>
      <c r="M427" s="221"/>
    </row>
    <row r="428" spans="2:13" ht="14.25" customHeight="1">
      <c r="B428" s="67"/>
      <c r="C428" s="221"/>
      <c r="M428" s="221"/>
    </row>
    <row r="429" spans="2:13" ht="14.25" customHeight="1">
      <c r="B429" s="67"/>
      <c r="C429" s="221"/>
      <c r="M429" s="221"/>
    </row>
    <row r="430" spans="2:13" ht="14.25" customHeight="1">
      <c r="B430" s="67"/>
      <c r="C430" s="221"/>
      <c r="M430" s="221"/>
    </row>
    <row r="431" spans="2:13" ht="14.25" customHeight="1">
      <c r="B431" s="67"/>
      <c r="C431" s="221"/>
      <c r="M431" s="221"/>
    </row>
    <row r="432" spans="2:13" ht="14.25" customHeight="1">
      <c r="B432" s="67"/>
      <c r="C432" s="221"/>
      <c r="M432" s="221"/>
    </row>
    <row r="433" spans="2:13" ht="14.25" customHeight="1">
      <c r="B433" s="67"/>
      <c r="C433" s="221"/>
      <c r="M433" s="221"/>
    </row>
    <row r="434" spans="2:13" ht="14.25" customHeight="1">
      <c r="B434" s="67"/>
      <c r="C434" s="221"/>
      <c r="M434" s="221"/>
    </row>
    <row r="435" spans="2:13" ht="14.25" customHeight="1">
      <c r="B435" s="67"/>
      <c r="C435" s="221"/>
      <c r="M435" s="221"/>
    </row>
    <row r="436" spans="2:13" ht="14.25" customHeight="1">
      <c r="B436" s="67"/>
      <c r="C436" s="221"/>
      <c r="M436" s="221"/>
    </row>
    <row r="437" spans="2:13" ht="14.25" customHeight="1">
      <c r="B437" s="67"/>
      <c r="C437" s="221"/>
      <c r="M437" s="221"/>
    </row>
    <row r="438" spans="2:13" ht="14.25" customHeight="1">
      <c r="B438" s="67"/>
      <c r="C438" s="221"/>
      <c r="M438" s="221"/>
    </row>
    <row r="439" spans="2:13" ht="14.25" customHeight="1">
      <c r="B439" s="67"/>
      <c r="C439" s="221"/>
      <c r="M439" s="221"/>
    </row>
    <row r="440" spans="2:13" ht="14.25" customHeight="1">
      <c r="B440" s="67"/>
      <c r="C440" s="221"/>
      <c r="M440" s="221"/>
    </row>
    <row r="441" spans="2:13" ht="14.25" customHeight="1">
      <c r="B441" s="67"/>
      <c r="C441" s="221"/>
      <c r="M441" s="221"/>
    </row>
    <row r="442" spans="2:13" ht="14.25" customHeight="1">
      <c r="B442" s="67"/>
      <c r="C442" s="221"/>
      <c r="M442" s="221"/>
    </row>
    <row r="443" spans="2:13" ht="14.25" customHeight="1">
      <c r="B443" s="67"/>
      <c r="C443" s="221"/>
      <c r="M443" s="221"/>
    </row>
    <row r="444" spans="2:13" ht="14.25" customHeight="1">
      <c r="B444" s="67"/>
      <c r="C444" s="221"/>
      <c r="M444" s="221"/>
    </row>
    <row r="445" spans="2:13" ht="14.25" customHeight="1">
      <c r="B445" s="67"/>
      <c r="C445" s="221"/>
      <c r="M445" s="221"/>
    </row>
    <row r="446" spans="2:13" ht="14.25" customHeight="1">
      <c r="B446" s="67"/>
      <c r="C446" s="221"/>
      <c r="M446" s="221"/>
    </row>
    <row r="447" spans="2:13" ht="14.25" customHeight="1">
      <c r="B447" s="67"/>
      <c r="C447" s="221"/>
      <c r="M447" s="221"/>
    </row>
    <row r="448" spans="2:13" ht="14.25" customHeight="1">
      <c r="B448" s="67"/>
      <c r="C448" s="221"/>
      <c r="M448" s="221"/>
    </row>
    <row r="449" spans="2:13" ht="14.25" customHeight="1">
      <c r="B449" s="67"/>
      <c r="C449" s="221"/>
      <c r="M449" s="221"/>
    </row>
    <row r="450" spans="2:13" ht="14.25" customHeight="1">
      <c r="B450" s="67"/>
      <c r="C450" s="221"/>
      <c r="M450" s="221"/>
    </row>
    <row r="451" spans="2:13" ht="14.25" customHeight="1">
      <c r="B451" s="67"/>
      <c r="C451" s="221"/>
      <c r="M451" s="221"/>
    </row>
    <row r="452" spans="2:13" ht="14.25" customHeight="1">
      <c r="B452" s="67"/>
      <c r="C452" s="221"/>
      <c r="M452" s="221"/>
    </row>
    <row r="453" spans="2:13" ht="14.25" customHeight="1">
      <c r="B453" s="67"/>
      <c r="C453" s="221"/>
      <c r="M453" s="221"/>
    </row>
    <row r="454" spans="2:13" ht="14.25" customHeight="1">
      <c r="B454" s="67"/>
      <c r="C454" s="221"/>
      <c r="M454" s="221"/>
    </row>
    <row r="455" spans="2:13" ht="14.25" customHeight="1">
      <c r="B455" s="67"/>
      <c r="C455" s="221"/>
      <c r="M455" s="221"/>
    </row>
    <row r="456" spans="2:13" ht="14.25" customHeight="1">
      <c r="B456" s="67"/>
      <c r="C456" s="221"/>
      <c r="M456" s="221"/>
    </row>
    <row r="457" spans="2:13" ht="14.25" customHeight="1">
      <c r="B457" s="67"/>
      <c r="C457" s="221"/>
      <c r="M457" s="221"/>
    </row>
    <row r="458" spans="2:13" ht="14.25" customHeight="1">
      <c r="B458" s="67"/>
      <c r="C458" s="221"/>
      <c r="M458" s="221"/>
    </row>
    <row r="459" spans="2:13" ht="14.25" customHeight="1">
      <c r="B459" s="67"/>
      <c r="C459" s="221"/>
      <c r="M459" s="221"/>
    </row>
    <row r="460" spans="2:13" ht="14.25" customHeight="1">
      <c r="B460" s="67"/>
      <c r="C460" s="221"/>
      <c r="M460" s="221"/>
    </row>
    <row r="461" spans="2:13" ht="14.25" customHeight="1">
      <c r="B461" s="67"/>
      <c r="C461" s="221"/>
      <c r="M461" s="221"/>
    </row>
    <row r="462" spans="2:13" ht="14.25" customHeight="1">
      <c r="B462" s="67"/>
      <c r="C462" s="221"/>
      <c r="M462" s="221"/>
    </row>
    <row r="463" spans="2:13" ht="14.25" customHeight="1">
      <c r="B463" s="67"/>
      <c r="C463" s="221"/>
      <c r="M463" s="221"/>
    </row>
    <row r="464" spans="2:13" ht="14.25" customHeight="1">
      <c r="B464" s="67"/>
      <c r="C464" s="221"/>
      <c r="M464" s="221"/>
    </row>
    <row r="465" spans="2:13" ht="14.25" customHeight="1">
      <c r="B465" s="67"/>
      <c r="C465" s="221"/>
      <c r="M465" s="221"/>
    </row>
    <row r="466" spans="2:13" ht="14.25" customHeight="1">
      <c r="B466" s="67"/>
      <c r="C466" s="221"/>
      <c r="M466" s="221"/>
    </row>
    <row r="467" spans="2:13" ht="14.25" customHeight="1">
      <c r="B467" s="67"/>
      <c r="C467" s="221"/>
      <c r="M467" s="221"/>
    </row>
    <row r="468" spans="2:13" ht="14.25" customHeight="1">
      <c r="B468" s="67"/>
      <c r="C468" s="221"/>
      <c r="M468" s="221"/>
    </row>
    <row r="469" spans="2:13" ht="14.25" customHeight="1">
      <c r="B469" s="67"/>
      <c r="C469" s="221"/>
      <c r="M469" s="221"/>
    </row>
    <row r="470" spans="2:13" ht="14.25" customHeight="1">
      <c r="B470" s="67"/>
      <c r="C470" s="221"/>
      <c r="M470" s="221"/>
    </row>
    <row r="471" spans="2:13" ht="14.25" customHeight="1">
      <c r="B471" s="67"/>
      <c r="C471" s="221"/>
      <c r="M471" s="221"/>
    </row>
    <row r="472" spans="2:13" ht="14.25" customHeight="1">
      <c r="B472" s="67"/>
      <c r="C472" s="221"/>
      <c r="M472" s="221"/>
    </row>
    <row r="473" spans="2:13" ht="14.25" customHeight="1">
      <c r="B473" s="67"/>
      <c r="C473" s="221"/>
      <c r="M473" s="221"/>
    </row>
    <row r="474" spans="2:13" ht="14.25" customHeight="1">
      <c r="B474" s="67"/>
      <c r="C474" s="221"/>
      <c r="M474" s="221"/>
    </row>
    <row r="475" spans="2:13" ht="14.25" customHeight="1">
      <c r="B475" s="67"/>
      <c r="C475" s="221"/>
      <c r="M475" s="221"/>
    </row>
    <row r="476" spans="2:13" ht="14.25" customHeight="1">
      <c r="B476" s="67"/>
      <c r="C476" s="221"/>
      <c r="M476" s="221"/>
    </row>
    <row r="477" spans="2:13" ht="14.25" customHeight="1">
      <c r="B477" s="67"/>
      <c r="C477" s="221"/>
      <c r="M477" s="221"/>
    </row>
    <row r="478" spans="2:13" ht="14.25" customHeight="1">
      <c r="B478" s="67"/>
      <c r="C478" s="221"/>
      <c r="M478" s="221"/>
    </row>
    <row r="479" spans="2:13" ht="14.25" customHeight="1">
      <c r="B479" s="67"/>
      <c r="C479" s="221"/>
      <c r="M479" s="221"/>
    </row>
    <row r="480" spans="2:13" ht="14.25" customHeight="1">
      <c r="B480" s="67"/>
      <c r="C480" s="221"/>
      <c r="M480" s="221"/>
    </row>
    <row r="481" spans="2:13" ht="14.25" customHeight="1">
      <c r="B481" s="67"/>
      <c r="C481" s="221"/>
      <c r="M481" s="221"/>
    </row>
    <row r="482" spans="2:13" ht="14.25" customHeight="1">
      <c r="B482" s="67"/>
      <c r="C482" s="221"/>
      <c r="M482" s="221"/>
    </row>
    <row r="483" spans="2:13" ht="14.25" customHeight="1">
      <c r="B483" s="67"/>
      <c r="C483" s="221"/>
      <c r="M483" s="221"/>
    </row>
    <row r="484" spans="2:13" ht="14.25" customHeight="1">
      <c r="B484" s="67"/>
      <c r="C484" s="221"/>
      <c r="M484" s="221"/>
    </row>
    <row r="485" spans="2:13" ht="14.25" customHeight="1">
      <c r="B485" s="67"/>
      <c r="C485" s="221"/>
      <c r="M485" s="221"/>
    </row>
    <row r="486" spans="2:13" ht="14.25" customHeight="1">
      <c r="B486" s="67"/>
      <c r="C486" s="221"/>
      <c r="M486" s="221"/>
    </row>
    <row r="487" spans="2:13" ht="14.25" customHeight="1">
      <c r="B487" s="67"/>
      <c r="C487" s="221"/>
      <c r="M487" s="221"/>
    </row>
    <row r="488" spans="2:13" ht="14.25" customHeight="1">
      <c r="B488" s="67"/>
      <c r="C488" s="221"/>
      <c r="M488" s="221"/>
    </row>
    <row r="489" spans="2:13" ht="14.25" customHeight="1">
      <c r="B489" s="67"/>
      <c r="C489" s="221"/>
      <c r="M489" s="221"/>
    </row>
    <row r="490" spans="2:13" ht="14.25" customHeight="1">
      <c r="B490" s="67"/>
      <c r="C490" s="221"/>
      <c r="M490" s="221"/>
    </row>
    <row r="491" spans="2:13" ht="14.25" customHeight="1">
      <c r="B491" s="67"/>
      <c r="C491" s="221"/>
      <c r="M491" s="221"/>
    </row>
    <row r="492" spans="2:13" ht="14.25" customHeight="1">
      <c r="B492" s="67"/>
      <c r="C492" s="221"/>
      <c r="M492" s="221"/>
    </row>
    <row r="493" spans="2:13" ht="14.25" customHeight="1">
      <c r="B493" s="67"/>
      <c r="C493" s="221"/>
      <c r="M493" s="221"/>
    </row>
    <row r="494" spans="2:13" ht="14.25" customHeight="1">
      <c r="B494" s="67"/>
      <c r="C494" s="221"/>
      <c r="M494" s="221"/>
    </row>
    <row r="495" spans="2:13" ht="14.25" customHeight="1">
      <c r="B495" s="67"/>
      <c r="C495" s="221"/>
      <c r="M495" s="221"/>
    </row>
    <row r="496" spans="2:13" ht="14.25" customHeight="1">
      <c r="B496" s="67"/>
      <c r="C496" s="221"/>
      <c r="M496" s="221"/>
    </row>
    <row r="497" spans="2:13" ht="14.25" customHeight="1">
      <c r="B497" s="67"/>
      <c r="C497" s="221"/>
      <c r="M497" s="221"/>
    </row>
    <row r="498" spans="2:13" ht="14.25" customHeight="1">
      <c r="B498" s="67"/>
      <c r="C498" s="221"/>
      <c r="M498" s="221"/>
    </row>
    <row r="499" spans="2:13" ht="14.25" customHeight="1">
      <c r="B499" s="67"/>
      <c r="C499" s="221"/>
      <c r="M499" s="221"/>
    </row>
    <row r="500" spans="2:13" ht="14.25" customHeight="1">
      <c r="B500" s="67"/>
      <c r="C500" s="221"/>
      <c r="M500" s="221"/>
    </row>
    <row r="501" spans="2:13" ht="14.25" customHeight="1">
      <c r="B501" s="67"/>
      <c r="C501" s="221"/>
      <c r="M501" s="221"/>
    </row>
    <row r="502" spans="2:13" ht="14.25" customHeight="1">
      <c r="B502" s="67"/>
      <c r="C502" s="221"/>
      <c r="M502" s="221"/>
    </row>
    <row r="503" spans="2:13" ht="14.25" customHeight="1">
      <c r="B503" s="67"/>
      <c r="C503" s="221"/>
      <c r="M503" s="221"/>
    </row>
    <row r="504" spans="2:13" ht="14.25" customHeight="1">
      <c r="B504" s="67"/>
      <c r="C504" s="221"/>
      <c r="M504" s="221"/>
    </row>
    <row r="505" spans="2:13" ht="14.25" customHeight="1">
      <c r="B505" s="67"/>
      <c r="C505" s="221"/>
      <c r="M505" s="221"/>
    </row>
    <row r="506" spans="2:13" ht="14.25" customHeight="1">
      <c r="B506" s="67"/>
      <c r="C506" s="221"/>
      <c r="M506" s="221"/>
    </row>
    <row r="507" spans="2:13" ht="14.25" customHeight="1">
      <c r="B507" s="67"/>
      <c r="C507" s="221"/>
      <c r="M507" s="221"/>
    </row>
    <row r="508" spans="2:13" ht="14.25" customHeight="1">
      <c r="B508" s="67"/>
      <c r="C508" s="221"/>
      <c r="M508" s="221"/>
    </row>
    <row r="509" spans="2:13" ht="14.25" customHeight="1">
      <c r="B509" s="67"/>
      <c r="C509" s="221"/>
      <c r="M509" s="221"/>
    </row>
    <row r="510" spans="2:13" ht="14.25" customHeight="1">
      <c r="B510" s="67"/>
      <c r="C510" s="221"/>
      <c r="M510" s="221"/>
    </row>
    <row r="511" spans="2:13" ht="14.25" customHeight="1">
      <c r="B511" s="67"/>
      <c r="C511" s="221"/>
      <c r="M511" s="221"/>
    </row>
    <row r="512" spans="2:13" ht="14.25" customHeight="1">
      <c r="B512" s="67"/>
      <c r="C512" s="221"/>
      <c r="M512" s="221"/>
    </row>
    <row r="513" spans="2:13" ht="14.25" customHeight="1">
      <c r="B513" s="67"/>
      <c r="C513" s="221"/>
      <c r="M513" s="221"/>
    </row>
    <row r="514" spans="2:13" ht="14.25" customHeight="1">
      <c r="B514" s="67"/>
      <c r="C514" s="221"/>
      <c r="M514" s="221"/>
    </row>
    <row r="515" spans="2:13" ht="14.25" customHeight="1">
      <c r="B515" s="67"/>
      <c r="C515" s="221"/>
      <c r="M515" s="221"/>
    </row>
    <row r="516" spans="2:13" ht="14.25" customHeight="1">
      <c r="B516" s="67"/>
      <c r="C516" s="221"/>
      <c r="M516" s="221"/>
    </row>
    <row r="517" spans="2:13" ht="14.25" customHeight="1">
      <c r="B517" s="67"/>
      <c r="C517" s="221"/>
      <c r="M517" s="221"/>
    </row>
    <row r="518" spans="2:13" ht="14.25" customHeight="1">
      <c r="B518" s="67"/>
      <c r="C518" s="221"/>
      <c r="M518" s="221"/>
    </row>
    <row r="519" spans="2:13" ht="14.25" customHeight="1">
      <c r="B519" s="67"/>
      <c r="C519" s="221"/>
      <c r="M519" s="221"/>
    </row>
    <row r="520" spans="2:13" ht="14.25" customHeight="1">
      <c r="B520" s="67"/>
      <c r="C520" s="221"/>
      <c r="M520" s="221"/>
    </row>
    <row r="521" spans="2:13" ht="14.25" customHeight="1">
      <c r="B521" s="67"/>
      <c r="C521" s="221"/>
      <c r="M521" s="221"/>
    </row>
    <row r="522" spans="2:13" ht="14.25" customHeight="1">
      <c r="B522" s="67"/>
      <c r="C522" s="221"/>
      <c r="M522" s="221"/>
    </row>
    <row r="523" spans="2:13" ht="14.25" customHeight="1">
      <c r="B523" s="67"/>
      <c r="C523" s="221"/>
      <c r="M523" s="221"/>
    </row>
    <row r="524" spans="2:13" ht="14.25" customHeight="1">
      <c r="B524" s="67"/>
      <c r="C524" s="221"/>
      <c r="M524" s="221"/>
    </row>
    <row r="525" spans="2:13" ht="14.25" customHeight="1">
      <c r="B525" s="67"/>
      <c r="C525" s="221"/>
      <c r="M525" s="221"/>
    </row>
    <row r="526" spans="2:13" ht="14.25" customHeight="1">
      <c r="B526" s="67"/>
      <c r="C526" s="221"/>
      <c r="M526" s="221"/>
    </row>
    <row r="527" spans="2:13" ht="14.25" customHeight="1">
      <c r="B527" s="67"/>
      <c r="C527" s="221"/>
      <c r="M527" s="221"/>
    </row>
    <row r="528" spans="2:13" ht="14.25" customHeight="1">
      <c r="B528" s="67"/>
      <c r="C528" s="221"/>
      <c r="M528" s="221"/>
    </row>
    <row r="529" spans="2:13" ht="14.25" customHeight="1">
      <c r="B529" s="67"/>
      <c r="C529" s="221"/>
      <c r="M529" s="221"/>
    </row>
    <row r="530" spans="2:13" ht="14.25" customHeight="1">
      <c r="B530" s="67"/>
      <c r="C530" s="221"/>
      <c r="M530" s="221"/>
    </row>
    <row r="531" spans="2:13" ht="14.25" customHeight="1">
      <c r="B531" s="67"/>
      <c r="C531" s="221"/>
      <c r="M531" s="221"/>
    </row>
    <row r="532" spans="2:13" ht="14.25" customHeight="1">
      <c r="B532" s="67"/>
      <c r="C532" s="221"/>
      <c r="M532" s="221"/>
    </row>
    <row r="533" spans="2:13" ht="14.25" customHeight="1">
      <c r="B533" s="67"/>
      <c r="C533" s="221"/>
      <c r="M533" s="221"/>
    </row>
    <row r="534" spans="2:13" ht="14.25" customHeight="1">
      <c r="B534" s="67"/>
      <c r="C534" s="221"/>
      <c r="M534" s="221"/>
    </row>
    <row r="535" spans="2:13" ht="14.25" customHeight="1">
      <c r="B535" s="67"/>
      <c r="C535" s="221"/>
      <c r="M535" s="221"/>
    </row>
    <row r="536" spans="2:13" ht="14.25" customHeight="1">
      <c r="B536" s="67"/>
      <c r="C536" s="221"/>
      <c r="M536" s="221"/>
    </row>
    <row r="537" spans="2:13" ht="14.25" customHeight="1">
      <c r="B537" s="67"/>
      <c r="C537" s="221"/>
      <c r="M537" s="221"/>
    </row>
    <row r="538" spans="2:13" ht="14.25" customHeight="1">
      <c r="B538" s="67"/>
      <c r="C538" s="221"/>
      <c r="M538" s="221"/>
    </row>
    <row r="539" spans="2:13" ht="14.25" customHeight="1">
      <c r="B539" s="67"/>
      <c r="C539" s="221"/>
      <c r="M539" s="221"/>
    </row>
    <row r="540" spans="2:13" ht="14.25" customHeight="1">
      <c r="B540" s="67"/>
      <c r="C540" s="221"/>
      <c r="M540" s="221"/>
    </row>
    <row r="541" spans="2:13" ht="14.25" customHeight="1">
      <c r="B541" s="67"/>
      <c r="C541" s="221"/>
      <c r="M541" s="221"/>
    </row>
    <row r="542" spans="2:13" ht="14.25" customHeight="1">
      <c r="B542" s="67"/>
      <c r="C542" s="221"/>
      <c r="M542" s="221"/>
    </row>
    <row r="543" spans="2:13" ht="14.25" customHeight="1">
      <c r="B543" s="67"/>
      <c r="C543" s="221"/>
      <c r="M543" s="221"/>
    </row>
    <row r="544" spans="2:13" ht="14.25" customHeight="1">
      <c r="B544" s="67"/>
      <c r="C544" s="221"/>
      <c r="M544" s="221"/>
    </row>
    <row r="545" spans="2:13" ht="14.25" customHeight="1">
      <c r="B545" s="67"/>
      <c r="C545" s="221"/>
      <c r="M545" s="221"/>
    </row>
    <row r="546" spans="2:13" ht="14.25" customHeight="1">
      <c r="B546" s="67"/>
      <c r="C546" s="221"/>
      <c r="M546" s="221"/>
    </row>
    <row r="547" spans="2:13" ht="14.25" customHeight="1">
      <c r="B547" s="67"/>
      <c r="C547" s="221"/>
      <c r="M547" s="221"/>
    </row>
    <row r="548" spans="2:13" ht="14.25" customHeight="1">
      <c r="B548" s="67"/>
      <c r="C548" s="221"/>
      <c r="M548" s="221"/>
    </row>
    <row r="549" spans="2:13" ht="14.25" customHeight="1">
      <c r="B549" s="67"/>
      <c r="C549" s="221"/>
      <c r="M549" s="221"/>
    </row>
    <row r="550" spans="2:13" ht="14.25" customHeight="1">
      <c r="B550" s="67"/>
      <c r="C550" s="221"/>
      <c r="M550" s="221"/>
    </row>
    <row r="551" spans="2:13" ht="14.25" customHeight="1">
      <c r="B551" s="67"/>
      <c r="C551" s="221"/>
      <c r="M551" s="221"/>
    </row>
    <row r="552" spans="2:13" ht="14.25" customHeight="1">
      <c r="B552" s="67"/>
      <c r="C552" s="221"/>
      <c r="M552" s="221"/>
    </row>
    <row r="553" spans="2:13" ht="14.25" customHeight="1">
      <c r="B553" s="67"/>
      <c r="C553" s="221"/>
      <c r="M553" s="221"/>
    </row>
    <row r="554" spans="2:13" ht="14.25" customHeight="1">
      <c r="B554" s="67"/>
      <c r="C554" s="221"/>
      <c r="M554" s="221"/>
    </row>
    <row r="555" spans="2:13" ht="14.25" customHeight="1">
      <c r="B555" s="67"/>
      <c r="C555" s="221"/>
      <c r="M555" s="221"/>
    </row>
    <row r="556" spans="2:13" ht="14.25" customHeight="1">
      <c r="B556" s="67"/>
      <c r="C556" s="221"/>
      <c r="M556" s="221"/>
    </row>
    <row r="557" spans="2:13" ht="14.25" customHeight="1">
      <c r="B557" s="67"/>
      <c r="C557" s="221"/>
      <c r="M557" s="221"/>
    </row>
    <row r="558" spans="2:13" ht="14.25" customHeight="1">
      <c r="B558" s="67"/>
      <c r="C558" s="221"/>
      <c r="M558" s="221"/>
    </row>
    <row r="559" spans="2:13" ht="14.25" customHeight="1">
      <c r="B559" s="67"/>
      <c r="C559" s="221"/>
      <c r="M559" s="221"/>
    </row>
    <row r="560" spans="2:13" ht="14.25" customHeight="1">
      <c r="B560" s="67"/>
      <c r="C560" s="221"/>
      <c r="M560" s="221"/>
    </row>
    <row r="561" spans="2:13" ht="14.25" customHeight="1">
      <c r="B561" s="67"/>
      <c r="C561" s="221"/>
      <c r="M561" s="221"/>
    </row>
    <row r="562" spans="2:13" ht="14.25" customHeight="1">
      <c r="B562" s="67"/>
      <c r="C562" s="221"/>
      <c r="M562" s="221"/>
    </row>
    <row r="563" spans="2:13" ht="14.25" customHeight="1">
      <c r="B563" s="67"/>
      <c r="C563" s="221"/>
      <c r="M563" s="221"/>
    </row>
    <row r="564" spans="2:13" ht="14.25" customHeight="1">
      <c r="B564" s="67"/>
      <c r="C564" s="221"/>
      <c r="M564" s="221"/>
    </row>
    <row r="565" spans="2:13" ht="14.25" customHeight="1">
      <c r="B565" s="67"/>
      <c r="C565" s="221"/>
      <c r="M565" s="221"/>
    </row>
    <row r="566" spans="2:13" ht="14.25" customHeight="1">
      <c r="B566" s="67"/>
      <c r="C566" s="221"/>
      <c r="M566" s="221"/>
    </row>
    <row r="567" spans="2:13" ht="14.25" customHeight="1">
      <c r="B567" s="67"/>
      <c r="C567" s="221"/>
      <c r="M567" s="221"/>
    </row>
    <row r="568" spans="2:13" ht="14.25" customHeight="1">
      <c r="B568" s="67"/>
      <c r="C568" s="221"/>
      <c r="M568" s="221"/>
    </row>
    <row r="569" spans="2:13" ht="14.25" customHeight="1">
      <c r="B569" s="67"/>
      <c r="C569" s="221"/>
      <c r="M569" s="221"/>
    </row>
    <row r="570" spans="2:13" ht="14.25" customHeight="1">
      <c r="B570" s="67"/>
      <c r="C570" s="221"/>
      <c r="M570" s="221"/>
    </row>
    <row r="571" spans="2:13" ht="14.25" customHeight="1">
      <c r="B571" s="67"/>
      <c r="C571" s="221"/>
      <c r="M571" s="221"/>
    </row>
    <row r="572" spans="2:13" ht="14.25" customHeight="1">
      <c r="B572" s="67"/>
      <c r="C572" s="221"/>
      <c r="M572" s="221"/>
    </row>
    <row r="573" spans="2:13" ht="14.25" customHeight="1">
      <c r="B573" s="67"/>
      <c r="C573" s="221"/>
      <c r="M573" s="221"/>
    </row>
    <row r="574" spans="2:13" ht="14.25" customHeight="1">
      <c r="B574" s="67"/>
      <c r="C574" s="221"/>
      <c r="M574" s="221"/>
    </row>
    <row r="575" spans="2:13" ht="14.25" customHeight="1">
      <c r="B575" s="67"/>
      <c r="C575" s="221"/>
      <c r="M575" s="221"/>
    </row>
    <row r="576" spans="2:13" ht="14.25" customHeight="1">
      <c r="B576" s="67"/>
      <c r="C576" s="221"/>
      <c r="M576" s="221"/>
    </row>
    <row r="577" spans="2:13" ht="14.25" customHeight="1">
      <c r="B577" s="67"/>
      <c r="C577" s="221"/>
      <c r="M577" s="221"/>
    </row>
    <row r="578" spans="2:13" ht="14.25" customHeight="1">
      <c r="B578" s="67"/>
      <c r="C578" s="221"/>
      <c r="M578" s="221"/>
    </row>
    <row r="579" spans="2:13" ht="14.25" customHeight="1">
      <c r="B579" s="67"/>
      <c r="C579" s="221"/>
      <c r="M579" s="221"/>
    </row>
    <row r="580" spans="2:13" ht="14.25" customHeight="1">
      <c r="B580" s="67"/>
      <c r="C580" s="221"/>
      <c r="M580" s="221"/>
    </row>
    <row r="581" spans="2:13" ht="14.25" customHeight="1">
      <c r="B581" s="67"/>
      <c r="C581" s="221"/>
      <c r="M581" s="221"/>
    </row>
    <row r="582" spans="2:13" ht="14.25" customHeight="1">
      <c r="B582" s="67"/>
      <c r="C582" s="221"/>
      <c r="M582" s="221"/>
    </row>
    <row r="583" spans="2:13" ht="14.25" customHeight="1">
      <c r="B583" s="67"/>
      <c r="C583" s="221"/>
      <c r="M583" s="221"/>
    </row>
    <row r="584" spans="2:13" ht="14.25" customHeight="1">
      <c r="B584" s="67"/>
      <c r="C584" s="221"/>
      <c r="M584" s="221"/>
    </row>
    <row r="585" spans="2:13" ht="14.25" customHeight="1">
      <c r="B585" s="67"/>
      <c r="C585" s="221"/>
      <c r="M585" s="221"/>
    </row>
    <row r="586" spans="2:13" ht="14.25" customHeight="1">
      <c r="B586" s="67"/>
      <c r="C586" s="221"/>
      <c r="M586" s="221"/>
    </row>
    <row r="587" spans="2:13" ht="14.25" customHeight="1">
      <c r="B587" s="67"/>
      <c r="C587" s="221"/>
      <c r="M587" s="221"/>
    </row>
    <row r="588" spans="2:13" ht="14.25" customHeight="1">
      <c r="B588" s="67"/>
      <c r="C588" s="221"/>
      <c r="M588" s="221"/>
    </row>
    <row r="589" spans="2:13" ht="14.25" customHeight="1">
      <c r="B589" s="67"/>
      <c r="C589" s="221"/>
      <c r="M589" s="221"/>
    </row>
    <row r="590" spans="2:13" ht="14.25" customHeight="1">
      <c r="B590" s="67"/>
      <c r="C590" s="221"/>
      <c r="M590" s="221"/>
    </row>
    <row r="591" spans="2:13" ht="14.25" customHeight="1">
      <c r="B591" s="67"/>
      <c r="C591" s="221"/>
      <c r="M591" s="221"/>
    </row>
    <row r="592" spans="2:13" ht="14.25" customHeight="1">
      <c r="B592" s="67"/>
      <c r="C592" s="221"/>
      <c r="M592" s="221"/>
    </row>
    <row r="593" spans="2:13" ht="14.25" customHeight="1">
      <c r="B593" s="67"/>
      <c r="C593" s="221"/>
      <c r="M593" s="221"/>
    </row>
    <row r="594" spans="2:13" ht="14.25" customHeight="1">
      <c r="B594" s="67"/>
      <c r="C594" s="221"/>
      <c r="M594" s="221"/>
    </row>
    <row r="595" spans="2:13" ht="14.25" customHeight="1">
      <c r="B595" s="67"/>
      <c r="C595" s="221"/>
      <c r="M595" s="221"/>
    </row>
    <row r="596" spans="2:13" ht="14.25" customHeight="1">
      <c r="B596" s="67"/>
      <c r="C596" s="221"/>
      <c r="M596" s="221"/>
    </row>
    <row r="597" spans="2:13" ht="14.25" customHeight="1">
      <c r="B597" s="67"/>
      <c r="C597" s="221"/>
      <c r="M597" s="221"/>
    </row>
    <row r="598" spans="2:13" ht="14.25" customHeight="1">
      <c r="B598" s="67"/>
      <c r="C598" s="221"/>
      <c r="M598" s="221"/>
    </row>
    <row r="599" spans="2:13" ht="14.25" customHeight="1">
      <c r="B599" s="67"/>
      <c r="C599" s="221"/>
      <c r="M599" s="221"/>
    </row>
    <row r="600" spans="2:13" ht="14.25" customHeight="1">
      <c r="B600" s="67"/>
      <c r="C600" s="221"/>
      <c r="M600" s="221"/>
    </row>
    <row r="601" spans="2:13" ht="14.25" customHeight="1">
      <c r="B601" s="67"/>
      <c r="C601" s="221"/>
      <c r="M601" s="221"/>
    </row>
    <row r="602" spans="2:13" ht="14.25" customHeight="1">
      <c r="B602" s="67"/>
      <c r="C602" s="221"/>
      <c r="M602" s="221"/>
    </row>
    <row r="603" spans="2:13" ht="14.25" customHeight="1">
      <c r="B603" s="67"/>
      <c r="C603" s="221"/>
      <c r="M603" s="221"/>
    </row>
    <row r="604" spans="2:13" ht="14.25" customHeight="1">
      <c r="B604" s="67"/>
      <c r="C604" s="221"/>
      <c r="M604" s="221"/>
    </row>
    <row r="605" spans="2:13" ht="14.25" customHeight="1">
      <c r="B605" s="67"/>
      <c r="C605" s="221"/>
      <c r="M605" s="221"/>
    </row>
    <row r="606" spans="2:13" ht="14.25" customHeight="1">
      <c r="B606" s="67"/>
      <c r="C606" s="221"/>
      <c r="M606" s="221"/>
    </row>
    <row r="607" spans="2:13" ht="14.25" customHeight="1">
      <c r="B607" s="67"/>
      <c r="C607" s="221"/>
      <c r="M607" s="221"/>
    </row>
    <row r="608" spans="2:13" ht="14.25" customHeight="1">
      <c r="B608" s="67"/>
      <c r="C608" s="221"/>
      <c r="M608" s="221"/>
    </row>
    <row r="609" spans="2:13" ht="14.25" customHeight="1">
      <c r="B609" s="67"/>
      <c r="C609" s="221"/>
      <c r="M609" s="221"/>
    </row>
    <row r="610" spans="2:13" ht="14.25" customHeight="1">
      <c r="B610" s="67"/>
      <c r="C610" s="221"/>
      <c r="M610" s="221"/>
    </row>
    <row r="611" spans="2:13" ht="14.25" customHeight="1">
      <c r="B611" s="67"/>
      <c r="C611" s="221"/>
      <c r="M611" s="221"/>
    </row>
    <row r="612" spans="2:13" ht="14.25" customHeight="1">
      <c r="B612" s="67"/>
      <c r="C612" s="221"/>
      <c r="M612" s="221"/>
    </row>
    <row r="613" spans="2:13" ht="14.25" customHeight="1">
      <c r="B613" s="67"/>
      <c r="C613" s="221"/>
      <c r="M613" s="221"/>
    </row>
    <row r="614" spans="2:13" ht="14.25" customHeight="1">
      <c r="B614" s="67"/>
      <c r="C614" s="221"/>
      <c r="M614" s="221"/>
    </row>
    <row r="615" spans="2:13" ht="14.25" customHeight="1">
      <c r="B615" s="67"/>
      <c r="C615" s="221"/>
      <c r="M615" s="221"/>
    </row>
    <row r="616" spans="2:13" ht="14.25" customHeight="1">
      <c r="B616" s="67"/>
      <c r="C616" s="221"/>
      <c r="M616" s="221"/>
    </row>
    <row r="617" spans="2:13" ht="14.25" customHeight="1">
      <c r="B617" s="67"/>
      <c r="C617" s="221"/>
      <c r="M617" s="221"/>
    </row>
    <row r="618" spans="2:13" ht="14.25" customHeight="1">
      <c r="B618" s="67"/>
      <c r="C618" s="221"/>
      <c r="M618" s="221"/>
    </row>
    <row r="619" spans="2:13" ht="14.25" customHeight="1">
      <c r="B619" s="67"/>
      <c r="C619" s="221"/>
      <c r="M619" s="221"/>
    </row>
    <row r="620" spans="2:13" ht="14.25" customHeight="1">
      <c r="B620" s="67"/>
      <c r="C620" s="221"/>
      <c r="M620" s="221"/>
    </row>
    <row r="621" spans="2:13" ht="14.25" customHeight="1">
      <c r="B621" s="67"/>
      <c r="C621" s="221"/>
      <c r="M621" s="221"/>
    </row>
    <row r="622" spans="2:13" ht="14.25" customHeight="1">
      <c r="B622" s="67"/>
      <c r="C622" s="221"/>
      <c r="M622" s="221"/>
    </row>
    <row r="623" spans="2:13" ht="14.25" customHeight="1">
      <c r="B623" s="67"/>
      <c r="C623" s="221"/>
      <c r="M623" s="221"/>
    </row>
    <row r="624" spans="2:13" ht="14.25" customHeight="1">
      <c r="B624" s="67"/>
      <c r="C624" s="221"/>
      <c r="M624" s="221"/>
    </row>
    <row r="625" spans="2:13" ht="14.25" customHeight="1">
      <c r="B625" s="67"/>
      <c r="C625" s="221"/>
      <c r="M625" s="221"/>
    </row>
    <row r="626" spans="2:13" ht="14.25" customHeight="1">
      <c r="B626" s="67"/>
      <c r="C626" s="221"/>
      <c r="M626" s="221"/>
    </row>
    <row r="627" spans="2:13" ht="14.25" customHeight="1">
      <c r="B627" s="67"/>
      <c r="C627" s="221"/>
      <c r="M627" s="221"/>
    </row>
    <row r="628" spans="2:13" ht="14.25" customHeight="1">
      <c r="B628" s="67"/>
      <c r="C628" s="221"/>
      <c r="M628" s="221"/>
    </row>
    <row r="629" spans="2:13" ht="14.25" customHeight="1">
      <c r="B629" s="67"/>
      <c r="C629" s="221"/>
      <c r="M629" s="221"/>
    </row>
    <row r="630" spans="2:13" ht="14.25" customHeight="1">
      <c r="B630" s="67"/>
      <c r="C630" s="221"/>
      <c r="M630" s="221"/>
    </row>
    <row r="631" spans="2:13" ht="14.25" customHeight="1">
      <c r="B631" s="67"/>
      <c r="C631" s="221"/>
      <c r="M631" s="221"/>
    </row>
    <row r="632" spans="2:13" ht="14.25" customHeight="1">
      <c r="B632" s="67"/>
      <c r="C632" s="221"/>
      <c r="M632" s="221"/>
    </row>
    <row r="633" spans="2:13" ht="14.25" customHeight="1">
      <c r="B633" s="67"/>
      <c r="C633" s="221"/>
      <c r="M633" s="221"/>
    </row>
    <row r="634" spans="2:13" ht="14.25" customHeight="1">
      <c r="B634" s="67"/>
      <c r="C634" s="221"/>
      <c r="M634" s="221"/>
    </row>
    <row r="635" spans="2:13" ht="14.25" customHeight="1">
      <c r="B635" s="67"/>
      <c r="C635" s="221"/>
      <c r="M635" s="221"/>
    </row>
    <row r="636" spans="2:13" ht="14.25" customHeight="1">
      <c r="B636" s="67"/>
      <c r="C636" s="221"/>
      <c r="M636" s="221"/>
    </row>
    <row r="637" spans="2:13" ht="14.25" customHeight="1">
      <c r="B637" s="67"/>
      <c r="C637" s="221"/>
      <c r="M637" s="221"/>
    </row>
    <row r="638" spans="2:13" ht="14.25" customHeight="1">
      <c r="B638" s="67"/>
      <c r="C638" s="221"/>
      <c r="M638" s="221"/>
    </row>
    <row r="639" spans="2:13" ht="14.25" customHeight="1">
      <c r="B639" s="67"/>
      <c r="C639" s="221"/>
      <c r="M639" s="221"/>
    </row>
    <row r="640" spans="2:13" ht="14.25" customHeight="1">
      <c r="B640" s="67"/>
      <c r="C640" s="221"/>
      <c r="M640" s="221"/>
    </row>
    <row r="641" spans="2:13" ht="14.25" customHeight="1">
      <c r="B641" s="67"/>
      <c r="C641" s="221"/>
      <c r="M641" s="221"/>
    </row>
    <row r="642" spans="2:13" ht="14.25" customHeight="1">
      <c r="B642" s="67"/>
      <c r="C642" s="221"/>
      <c r="M642" s="221"/>
    </row>
    <row r="643" spans="2:13" ht="14.25" customHeight="1">
      <c r="B643" s="67"/>
      <c r="C643" s="221"/>
      <c r="M643" s="221"/>
    </row>
    <row r="644" spans="2:13" ht="14.25" customHeight="1">
      <c r="B644" s="67"/>
      <c r="C644" s="221"/>
      <c r="M644" s="221"/>
    </row>
    <row r="645" spans="2:13" ht="14.25" customHeight="1">
      <c r="B645" s="67"/>
      <c r="C645" s="221"/>
      <c r="M645" s="221"/>
    </row>
    <row r="646" spans="2:13" ht="14.25" customHeight="1">
      <c r="B646" s="67"/>
      <c r="C646" s="221"/>
      <c r="M646" s="221"/>
    </row>
    <row r="647" spans="2:13" ht="14.25" customHeight="1">
      <c r="B647" s="67"/>
      <c r="C647" s="221"/>
      <c r="M647" s="221"/>
    </row>
    <row r="648" spans="2:13" ht="14.25" customHeight="1">
      <c r="B648" s="67"/>
      <c r="C648" s="221"/>
      <c r="M648" s="221"/>
    </row>
    <row r="649" spans="2:13" ht="14.25" customHeight="1">
      <c r="B649" s="67"/>
      <c r="C649" s="221"/>
      <c r="M649" s="221"/>
    </row>
    <row r="650" spans="2:13" ht="14.25" customHeight="1">
      <c r="B650" s="67"/>
      <c r="C650" s="221"/>
      <c r="M650" s="221"/>
    </row>
    <row r="651" spans="2:13" ht="14.25" customHeight="1">
      <c r="B651" s="67"/>
      <c r="C651" s="221"/>
      <c r="M651" s="221"/>
    </row>
    <row r="652" spans="2:13" ht="14.25" customHeight="1">
      <c r="B652" s="67"/>
      <c r="C652" s="221"/>
      <c r="M652" s="221"/>
    </row>
    <row r="653" spans="2:13" ht="14.25" customHeight="1">
      <c r="B653" s="67"/>
      <c r="C653" s="221"/>
      <c r="M653" s="221"/>
    </row>
    <row r="654" spans="2:13" ht="14.25" customHeight="1">
      <c r="B654" s="67"/>
      <c r="C654" s="221"/>
      <c r="M654" s="221"/>
    </row>
    <row r="655" spans="2:13" ht="14.25" customHeight="1">
      <c r="B655" s="67"/>
      <c r="C655" s="221"/>
      <c r="M655" s="221"/>
    </row>
    <row r="656" spans="2:13" ht="14.25" customHeight="1">
      <c r="B656" s="67"/>
      <c r="C656" s="221"/>
      <c r="M656" s="221"/>
    </row>
    <row r="657" spans="2:13" ht="14.25" customHeight="1">
      <c r="B657" s="67"/>
      <c r="C657" s="221"/>
      <c r="M657" s="221"/>
    </row>
    <row r="658" spans="2:13" ht="14.25" customHeight="1">
      <c r="B658" s="67"/>
      <c r="C658" s="221"/>
      <c r="M658" s="221"/>
    </row>
    <row r="659" spans="2:13" ht="14.25" customHeight="1">
      <c r="B659" s="67"/>
      <c r="C659" s="221"/>
      <c r="M659" s="221"/>
    </row>
    <row r="660" spans="2:13" ht="14.25" customHeight="1">
      <c r="B660" s="67"/>
      <c r="C660" s="221"/>
      <c r="M660" s="221"/>
    </row>
    <row r="661" spans="2:13" ht="14.25" customHeight="1">
      <c r="B661" s="67"/>
      <c r="C661" s="221"/>
      <c r="M661" s="221"/>
    </row>
    <row r="662" spans="2:13" ht="14.25" customHeight="1">
      <c r="B662" s="67"/>
      <c r="C662" s="221"/>
      <c r="M662" s="221"/>
    </row>
    <row r="663" spans="2:13" ht="14.25" customHeight="1">
      <c r="B663" s="67"/>
      <c r="C663" s="221"/>
      <c r="M663" s="221"/>
    </row>
    <row r="664" spans="2:13" ht="14.25" customHeight="1">
      <c r="B664" s="67"/>
      <c r="C664" s="221"/>
      <c r="M664" s="221"/>
    </row>
    <row r="665" spans="2:13" ht="14.25" customHeight="1">
      <c r="B665" s="67"/>
      <c r="C665" s="221"/>
      <c r="M665" s="221"/>
    </row>
    <row r="666" spans="2:13" ht="14.25" customHeight="1">
      <c r="B666" s="67"/>
      <c r="C666" s="221"/>
      <c r="M666" s="221"/>
    </row>
    <row r="667" spans="2:13" ht="14.25" customHeight="1">
      <c r="B667" s="67"/>
      <c r="C667" s="221"/>
      <c r="M667" s="221"/>
    </row>
    <row r="668" spans="2:13" ht="14.25" customHeight="1">
      <c r="B668" s="67"/>
      <c r="C668" s="221"/>
      <c r="M668" s="221"/>
    </row>
    <row r="669" spans="2:13" ht="14.25" customHeight="1">
      <c r="B669" s="67"/>
      <c r="C669" s="221"/>
      <c r="M669" s="221"/>
    </row>
    <row r="670" spans="2:13" ht="14.25" customHeight="1">
      <c r="B670" s="67"/>
      <c r="C670" s="221"/>
      <c r="M670" s="221"/>
    </row>
    <row r="671" spans="2:13" ht="14.25" customHeight="1">
      <c r="B671" s="67"/>
      <c r="C671" s="221"/>
      <c r="M671" s="221"/>
    </row>
    <row r="672" spans="2:13" ht="14.25" customHeight="1">
      <c r="B672" s="67"/>
      <c r="C672" s="221"/>
      <c r="M672" s="221"/>
    </row>
    <row r="673" spans="2:13" ht="14.25" customHeight="1">
      <c r="B673" s="67"/>
      <c r="C673" s="221"/>
      <c r="M673" s="221"/>
    </row>
    <row r="674" spans="2:13" ht="14.25" customHeight="1">
      <c r="B674" s="67"/>
      <c r="C674" s="221"/>
      <c r="M674" s="221"/>
    </row>
    <row r="675" spans="2:13" ht="14.25" customHeight="1">
      <c r="B675" s="67"/>
      <c r="C675" s="221"/>
      <c r="M675" s="221"/>
    </row>
    <row r="676" spans="2:13" ht="14.25" customHeight="1">
      <c r="B676" s="67"/>
      <c r="C676" s="221"/>
      <c r="M676" s="221"/>
    </row>
    <row r="677" spans="2:13" ht="14.25" customHeight="1">
      <c r="B677" s="67"/>
      <c r="C677" s="221"/>
      <c r="M677" s="221"/>
    </row>
    <row r="678" spans="2:13" ht="14.25" customHeight="1">
      <c r="B678" s="67"/>
      <c r="C678" s="221"/>
      <c r="M678" s="221"/>
    </row>
    <row r="679" spans="2:13" ht="14.25" customHeight="1">
      <c r="B679" s="67"/>
      <c r="C679" s="221"/>
      <c r="M679" s="221"/>
    </row>
    <row r="680" spans="2:13" ht="14.25" customHeight="1">
      <c r="B680" s="67"/>
      <c r="C680" s="221"/>
      <c r="M680" s="221"/>
    </row>
    <row r="681" spans="2:13" ht="14.25" customHeight="1">
      <c r="B681" s="67"/>
      <c r="C681" s="221"/>
      <c r="M681" s="221"/>
    </row>
    <row r="682" spans="2:13" ht="14.25" customHeight="1">
      <c r="B682" s="67"/>
      <c r="C682" s="221"/>
      <c r="M682" s="221"/>
    </row>
    <row r="683" spans="2:13" ht="14.25" customHeight="1">
      <c r="B683" s="67"/>
      <c r="C683" s="221"/>
      <c r="M683" s="221"/>
    </row>
    <row r="684" spans="2:13" ht="14.25" customHeight="1">
      <c r="B684" s="67"/>
      <c r="C684" s="221"/>
      <c r="M684" s="221"/>
    </row>
    <row r="685" spans="2:13" ht="14.25" customHeight="1">
      <c r="B685" s="67"/>
      <c r="C685" s="221"/>
      <c r="M685" s="221"/>
    </row>
    <row r="686" spans="2:13" ht="14.25" customHeight="1">
      <c r="B686" s="67"/>
      <c r="C686" s="221"/>
      <c r="M686" s="221"/>
    </row>
    <row r="687" spans="2:13" ht="14.25" customHeight="1">
      <c r="B687" s="67"/>
      <c r="C687" s="221"/>
      <c r="M687" s="221"/>
    </row>
    <row r="688" spans="2:13" ht="14.25" customHeight="1">
      <c r="B688" s="67"/>
      <c r="C688" s="221"/>
      <c r="M688" s="221"/>
    </row>
    <row r="689" spans="2:13" ht="14.25" customHeight="1">
      <c r="B689" s="67"/>
      <c r="C689" s="221"/>
      <c r="M689" s="221"/>
    </row>
    <row r="690" spans="2:13" ht="14.25" customHeight="1">
      <c r="B690" s="67"/>
      <c r="C690" s="221"/>
      <c r="M690" s="221"/>
    </row>
    <row r="691" spans="2:13" ht="14.25" customHeight="1">
      <c r="B691" s="67"/>
      <c r="C691" s="221"/>
      <c r="M691" s="221"/>
    </row>
    <row r="692" spans="2:13" ht="14.25" customHeight="1">
      <c r="B692" s="67"/>
      <c r="C692" s="221"/>
      <c r="M692" s="221"/>
    </row>
    <row r="693" spans="2:13" ht="14.25" customHeight="1">
      <c r="B693" s="67"/>
      <c r="C693" s="221"/>
      <c r="M693" s="221"/>
    </row>
    <row r="694" spans="2:13" ht="14.25" customHeight="1">
      <c r="B694" s="67"/>
      <c r="C694" s="221"/>
      <c r="M694" s="221"/>
    </row>
    <row r="695" spans="2:13" ht="14.25" customHeight="1">
      <c r="B695" s="67"/>
      <c r="C695" s="221"/>
      <c r="M695" s="221"/>
    </row>
    <row r="696" spans="2:13" ht="14.25" customHeight="1">
      <c r="B696" s="67"/>
      <c r="C696" s="221"/>
      <c r="M696" s="221"/>
    </row>
    <row r="697" spans="2:13" ht="14.25" customHeight="1">
      <c r="B697" s="67"/>
      <c r="C697" s="221"/>
      <c r="M697" s="221"/>
    </row>
    <row r="698" spans="2:13" ht="14.25" customHeight="1">
      <c r="B698" s="67"/>
      <c r="C698" s="221"/>
      <c r="M698" s="221"/>
    </row>
    <row r="699" spans="2:13" ht="14.25" customHeight="1">
      <c r="B699" s="67"/>
      <c r="C699" s="221"/>
      <c r="M699" s="221"/>
    </row>
    <row r="700" spans="2:13" ht="14.25" customHeight="1">
      <c r="B700" s="67"/>
      <c r="C700" s="221"/>
      <c r="M700" s="221"/>
    </row>
    <row r="701" spans="2:13" ht="14.25" customHeight="1">
      <c r="B701" s="67"/>
      <c r="C701" s="221"/>
      <c r="M701" s="221"/>
    </row>
    <row r="702" spans="2:13" ht="14.25" customHeight="1">
      <c r="B702" s="67"/>
      <c r="C702" s="221"/>
      <c r="M702" s="221"/>
    </row>
    <row r="703" spans="2:13" ht="14.25" customHeight="1">
      <c r="B703" s="67"/>
      <c r="C703" s="221"/>
      <c r="M703" s="221"/>
    </row>
    <row r="704" spans="2:13" ht="14.25" customHeight="1">
      <c r="B704" s="67"/>
      <c r="C704" s="221"/>
      <c r="M704" s="221"/>
    </row>
    <row r="705" spans="2:13" ht="14.25" customHeight="1">
      <c r="B705" s="67"/>
      <c r="C705" s="221"/>
      <c r="M705" s="221"/>
    </row>
    <row r="706" spans="2:13" ht="14.25" customHeight="1">
      <c r="B706" s="67"/>
      <c r="C706" s="221"/>
      <c r="M706" s="221"/>
    </row>
    <row r="707" spans="2:13" ht="14.25" customHeight="1">
      <c r="B707" s="67"/>
      <c r="C707" s="221"/>
      <c r="M707" s="221"/>
    </row>
    <row r="708" spans="2:13" ht="14.25" customHeight="1">
      <c r="B708" s="67"/>
      <c r="C708" s="221"/>
      <c r="M708" s="221"/>
    </row>
    <row r="709" spans="2:13" ht="14.25" customHeight="1">
      <c r="B709" s="67"/>
      <c r="C709" s="221"/>
      <c r="M709" s="221"/>
    </row>
    <row r="710" spans="2:13" ht="14.25" customHeight="1">
      <c r="B710" s="67"/>
      <c r="C710" s="221"/>
      <c r="M710" s="221"/>
    </row>
    <row r="711" spans="2:13" ht="14.25" customHeight="1">
      <c r="B711" s="67"/>
      <c r="C711" s="221"/>
      <c r="M711" s="221"/>
    </row>
    <row r="712" spans="2:13" ht="14.25" customHeight="1">
      <c r="B712" s="67"/>
      <c r="C712" s="221"/>
      <c r="M712" s="221"/>
    </row>
    <row r="713" spans="2:13" ht="14.25" customHeight="1">
      <c r="B713" s="67"/>
      <c r="C713" s="221"/>
      <c r="M713" s="221"/>
    </row>
    <row r="714" spans="2:13" ht="14.25" customHeight="1">
      <c r="B714" s="67"/>
      <c r="C714" s="221"/>
      <c r="M714" s="221"/>
    </row>
    <row r="715" spans="2:13" ht="14.25" customHeight="1">
      <c r="B715" s="67"/>
      <c r="C715" s="221"/>
      <c r="M715" s="221"/>
    </row>
    <row r="716" spans="2:13" ht="14.25" customHeight="1">
      <c r="B716" s="67"/>
      <c r="C716" s="221"/>
      <c r="M716" s="221"/>
    </row>
    <row r="717" spans="2:13" ht="14.25" customHeight="1">
      <c r="B717" s="67"/>
      <c r="C717" s="221"/>
      <c r="M717" s="221"/>
    </row>
    <row r="718" spans="2:13" ht="14.25" customHeight="1">
      <c r="B718" s="67"/>
      <c r="C718" s="221"/>
      <c r="M718" s="221"/>
    </row>
    <row r="719" spans="2:13" ht="14.25" customHeight="1">
      <c r="B719" s="67"/>
      <c r="C719" s="221"/>
      <c r="M719" s="221"/>
    </row>
    <row r="720" spans="2:13" ht="14.25" customHeight="1">
      <c r="B720" s="67"/>
      <c r="C720" s="221"/>
      <c r="M720" s="221"/>
    </row>
    <row r="721" spans="2:13" ht="14.25" customHeight="1">
      <c r="B721" s="67"/>
      <c r="C721" s="221"/>
      <c r="M721" s="221"/>
    </row>
    <row r="722" spans="2:13" ht="14.25" customHeight="1">
      <c r="B722" s="67"/>
      <c r="C722" s="221"/>
      <c r="M722" s="221"/>
    </row>
    <row r="723" spans="2:13" ht="14.25" customHeight="1">
      <c r="B723" s="67"/>
      <c r="C723" s="221"/>
      <c r="M723" s="221"/>
    </row>
    <row r="724" spans="2:13" ht="14.25" customHeight="1">
      <c r="B724" s="67"/>
      <c r="C724" s="221"/>
      <c r="M724" s="221"/>
    </row>
    <row r="725" spans="2:13" ht="14.25" customHeight="1">
      <c r="B725" s="67"/>
      <c r="C725" s="221"/>
      <c r="M725" s="221"/>
    </row>
    <row r="726" spans="2:13" ht="14.25" customHeight="1">
      <c r="B726" s="67"/>
      <c r="C726" s="221"/>
      <c r="M726" s="221"/>
    </row>
    <row r="727" spans="2:13" ht="14.25" customHeight="1">
      <c r="B727" s="67"/>
      <c r="C727" s="221"/>
      <c r="M727" s="221"/>
    </row>
    <row r="728" spans="2:13" ht="14.25" customHeight="1">
      <c r="B728" s="67"/>
      <c r="C728" s="221"/>
      <c r="M728" s="221"/>
    </row>
    <row r="729" spans="2:13" ht="14.25" customHeight="1">
      <c r="B729" s="67"/>
      <c r="C729" s="221"/>
      <c r="M729" s="221"/>
    </row>
    <row r="730" spans="2:13" ht="14.25" customHeight="1">
      <c r="B730" s="67"/>
      <c r="C730" s="221"/>
      <c r="M730" s="221"/>
    </row>
    <row r="731" spans="2:13" ht="14.25" customHeight="1">
      <c r="B731" s="67"/>
      <c r="C731" s="221"/>
      <c r="M731" s="221"/>
    </row>
    <row r="732" spans="2:13" ht="14.25" customHeight="1">
      <c r="B732" s="67"/>
      <c r="C732" s="221"/>
      <c r="M732" s="221"/>
    </row>
    <row r="733" spans="2:13" ht="14.25" customHeight="1">
      <c r="B733" s="67"/>
      <c r="C733" s="221"/>
      <c r="M733" s="221"/>
    </row>
    <row r="734" spans="2:13" ht="14.25" customHeight="1">
      <c r="B734" s="67"/>
      <c r="C734" s="221"/>
      <c r="M734" s="221"/>
    </row>
    <row r="735" spans="2:13" ht="14.25" customHeight="1">
      <c r="B735" s="67"/>
      <c r="C735" s="221"/>
      <c r="M735" s="221"/>
    </row>
    <row r="736" spans="2:13" ht="14.25" customHeight="1">
      <c r="B736" s="67"/>
      <c r="C736" s="221"/>
      <c r="M736" s="221"/>
    </row>
    <row r="737" spans="2:13" ht="14.25" customHeight="1">
      <c r="B737" s="67"/>
      <c r="C737" s="221"/>
      <c r="M737" s="221"/>
    </row>
    <row r="738" spans="2:13" ht="14.25" customHeight="1">
      <c r="B738" s="67"/>
      <c r="C738" s="221"/>
      <c r="M738" s="221"/>
    </row>
    <row r="739" spans="2:13" ht="14.25" customHeight="1">
      <c r="B739" s="67"/>
      <c r="C739" s="221"/>
      <c r="M739" s="221"/>
    </row>
    <row r="740" spans="2:13" ht="14.25" customHeight="1">
      <c r="B740" s="67"/>
      <c r="C740" s="221"/>
      <c r="M740" s="221"/>
    </row>
    <row r="741" spans="2:13" ht="14.25" customHeight="1">
      <c r="B741" s="67"/>
      <c r="C741" s="221"/>
      <c r="M741" s="221"/>
    </row>
    <row r="742" spans="2:13" ht="14.25" customHeight="1">
      <c r="B742" s="67"/>
      <c r="C742" s="221"/>
      <c r="M742" s="221"/>
    </row>
    <row r="743" spans="2:13" ht="14.25" customHeight="1">
      <c r="B743" s="67"/>
      <c r="C743" s="221"/>
      <c r="M743" s="221"/>
    </row>
    <row r="744" spans="2:13" ht="14.25" customHeight="1">
      <c r="B744" s="67"/>
      <c r="C744" s="221"/>
      <c r="M744" s="221"/>
    </row>
    <row r="745" spans="2:13" ht="14.25" customHeight="1">
      <c r="B745" s="67"/>
      <c r="C745" s="221"/>
      <c r="M745" s="221"/>
    </row>
    <row r="746" spans="2:13" ht="14.25" customHeight="1">
      <c r="B746" s="67"/>
      <c r="C746" s="221"/>
      <c r="M746" s="221"/>
    </row>
    <row r="747" spans="2:13" ht="14.25" customHeight="1">
      <c r="B747" s="67"/>
      <c r="C747" s="221"/>
      <c r="M747" s="221"/>
    </row>
    <row r="748" spans="2:13" ht="14.25" customHeight="1">
      <c r="B748" s="67"/>
      <c r="C748" s="221"/>
      <c r="M748" s="221"/>
    </row>
    <row r="749" spans="2:13" ht="14.25" customHeight="1">
      <c r="B749" s="67"/>
      <c r="C749" s="221"/>
      <c r="M749" s="221"/>
    </row>
    <row r="750" spans="2:13" ht="14.25" customHeight="1">
      <c r="B750" s="67"/>
      <c r="C750" s="221"/>
      <c r="M750" s="221"/>
    </row>
    <row r="751" spans="2:13" ht="14.25" customHeight="1">
      <c r="B751" s="67"/>
      <c r="C751" s="221"/>
      <c r="M751" s="221"/>
    </row>
    <row r="752" spans="2:13" ht="14.25" customHeight="1">
      <c r="B752" s="67"/>
      <c r="C752" s="221"/>
      <c r="M752" s="221"/>
    </row>
    <row r="753" spans="2:13" ht="14.25" customHeight="1">
      <c r="B753" s="67"/>
      <c r="C753" s="221"/>
      <c r="M753" s="221"/>
    </row>
    <row r="754" spans="2:13" ht="14.25" customHeight="1">
      <c r="B754" s="67"/>
      <c r="C754" s="221"/>
      <c r="M754" s="221"/>
    </row>
    <row r="755" spans="2:13" ht="14.25" customHeight="1">
      <c r="B755" s="67"/>
      <c r="C755" s="221"/>
      <c r="M755" s="221"/>
    </row>
    <row r="756" spans="2:13" ht="14.25" customHeight="1">
      <c r="B756" s="67"/>
      <c r="C756" s="221"/>
      <c r="M756" s="221"/>
    </row>
    <row r="757" spans="2:13" ht="14.25" customHeight="1">
      <c r="B757" s="67"/>
      <c r="C757" s="221"/>
      <c r="M757" s="221"/>
    </row>
    <row r="758" spans="2:13" ht="14.25" customHeight="1">
      <c r="B758" s="67"/>
      <c r="C758" s="221"/>
      <c r="M758" s="221"/>
    </row>
    <row r="759" spans="2:13" ht="14.25" customHeight="1">
      <c r="B759" s="67"/>
      <c r="C759" s="221"/>
      <c r="M759" s="221"/>
    </row>
    <row r="760" spans="2:13" ht="14.25" customHeight="1">
      <c r="B760" s="67"/>
      <c r="C760" s="221"/>
      <c r="M760" s="221"/>
    </row>
    <row r="761" spans="2:13" ht="14.25" customHeight="1">
      <c r="B761" s="67"/>
      <c r="C761" s="221"/>
      <c r="M761" s="221"/>
    </row>
    <row r="762" spans="2:13" ht="14.25" customHeight="1">
      <c r="B762" s="67"/>
      <c r="C762" s="221"/>
      <c r="M762" s="221"/>
    </row>
    <row r="763" spans="2:13" ht="14.25" customHeight="1">
      <c r="B763" s="67"/>
      <c r="C763" s="221"/>
      <c r="M763" s="221"/>
    </row>
    <row r="764" spans="2:13" ht="14.25" customHeight="1">
      <c r="B764" s="67"/>
      <c r="C764" s="221"/>
      <c r="M764" s="221"/>
    </row>
    <row r="765" spans="2:13" ht="14.25" customHeight="1">
      <c r="B765" s="67"/>
      <c r="C765" s="221"/>
      <c r="M765" s="221"/>
    </row>
    <row r="766" spans="2:13" ht="14.25" customHeight="1">
      <c r="B766" s="67"/>
      <c r="C766" s="221"/>
      <c r="M766" s="221"/>
    </row>
    <row r="767" spans="2:13" ht="14.25" customHeight="1">
      <c r="B767" s="67"/>
      <c r="C767" s="221"/>
      <c r="M767" s="221"/>
    </row>
    <row r="768" spans="2:13" ht="14.25" customHeight="1">
      <c r="B768" s="67"/>
      <c r="C768" s="221"/>
      <c r="M768" s="221"/>
    </row>
    <row r="769" spans="2:13" ht="14.25" customHeight="1">
      <c r="B769" s="67"/>
      <c r="C769" s="221"/>
      <c r="M769" s="221"/>
    </row>
    <row r="770" spans="2:13" ht="14.25" customHeight="1">
      <c r="B770" s="67"/>
      <c r="C770" s="221"/>
      <c r="M770" s="221"/>
    </row>
    <row r="771" spans="2:13" ht="14.25" customHeight="1">
      <c r="B771" s="67"/>
      <c r="C771" s="221"/>
      <c r="M771" s="221"/>
    </row>
    <row r="772" spans="2:13" ht="14.25" customHeight="1">
      <c r="B772" s="67"/>
      <c r="C772" s="221"/>
      <c r="M772" s="221"/>
    </row>
    <row r="773" spans="2:13" ht="14.25" customHeight="1">
      <c r="B773" s="67"/>
      <c r="C773" s="221"/>
      <c r="M773" s="221"/>
    </row>
    <row r="774" spans="2:13" ht="14.25" customHeight="1">
      <c r="B774" s="67"/>
      <c r="C774" s="221"/>
      <c r="M774" s="221"/>
    </row>
    <row r="775" spans="2:13" ht="14.25" customHeight="1">
      <c r="B775" s="67"/>
      <c r="C775" s="221"/>
      <c r="M775" s="221"/>
    </row>
    <row r="776" spans="2:13" ht="14.25" customHeight="1">
      <c r="B776" s="67"/>
      <c r="C776" s="221"/>
      <c r="M776" s="221"/>
    </row>
    <row r="777" spans="2:13" ht="14.25" customHeight="1">
      <c r="B777" s="67"/>
      <c r="C777" s="221"/>
      <c r="M777" s="221"/>
    </row>
    <row r="778" spans="2:13" ht="14.25" customHeight="1">
      <c r="B778" s="67"/>
      <c r="C778" s="221"/>
      <c r="M778" s="221"/>
    </row>
    <row r="779" spans="2:13" ht="14.25" customHeight="1">
      <c r="B779" s="67"/>
      <c r="C779" s="221"/>
      <c r="M779" s="221"/>
    </row>
    <row r="780" spans="2:13" ht="14.25" customHeight="1">
      <c r="B780" s="67"/>
      <c r="C780" s="221"/>
      <c r="M780" s="221"/>
    </row>
    <row r="781" spans="2:13" ht="14.25" customHeight="1">
      <c r="B781" s="67"/>
      <c r="C781" s="221"/>
      <c r="M781" s="221"/>
    </row>
    <row r="782" spans="2:13" ht="14.25" customHeight="1">
      <c r="B782" s="67"/>
      <c r="C782" s="221"/>
      <c r="M782" s="221"/>
    </row>
    <row r="783" spans="2:13" ht="14.25" customHeight="1">
      <c r="B783" s="67"/>
      <c r="C783" s="221"/>
      <c r="M783" s="221"/>
    </row>
    <row r="784" spans="2:13" ht="14.25" customHeight="1">
      <c r="B784" s="67"/>
      <c r="C784" s="221"/>
      <c r="M784" s="221"/>
    </row>
    <row r="785" spans="2:13" ht="14.25" customHeight="1">
      <c r="B785" s="67"/>
      <c r="C785" s="221"/>
      <c r="M785" s="221"/>
    </row>
    <row r="786" spans="2:13" ht="14.25" customHeight="1">
      <c r="B786" s="67"/>
      <c r="C786" s="221"/>
      <c r="M786" s="221"/>
    </row>
    <row r="787" spans="2:13" ht="14.25" customHeight="1">
      <c r="B787" s="67"/>
      <c r="C787" s="221"/>
      <c r="M787" s="221"/>
    </row>
    <row r="788" spans="2:13" ht="14.25" customHeight="1">
      <c r="B788" s="67"/>
      <c r="C788" s="221"/>
      <c r="M788" s="221"/>
    </row>
    <row r="789" spans="2:13" ht="14.25" customHeight="1">
      <c r="B789" s="67"/>
      <c r="C789" s="221"/>
      <c r="M789" s="221"/>
    </row>
    <row r="790" spans="2:13" ht="14.25" customHeight="1">
      <c r="B790" s="67"/>
      <c r="C790" s="221"/>
      <c r="M790" s="221"/>
    </row>
    <row r="791" spans="2:13" ht="14.25" customHeight="1">
      <c r="B791" s="67"/>
      <c r="C791" s="221"/>
      <c r="M791" s="221"/>
    </row>
    <row r="792" spans="2:13" ht="14.25" customHeight="1">
      <c r="B792" s="67"/>
      <c r="C792" s="221"/>
      <c r="M792" s="221"/>
    </row>
    <row r="793" spans="2:13" ht="14.25" customHeight="1">
      <c r="B793" s="67"/>
      <c r="C793" s="221"/>
      <c r="M793" s="221"/>
    </row>
    <row r="794" spans="2:13" ht="14.25" customHeight="1">
      <c r="B794" s="67"/>
      <c r="C794" s="221"/>
      <c r="M794" s="221"/>
    </row>
    <row r="795" spans="2:13" ht="14.25" customHeight="1">
      <c r="B795" s="67"/>
      <c r="C795" s="221"/>
      <c r="M795" s="221"/>
    </row>
    <row r="796" spans="2:13" ht="14.25" customHeight="1">
      <c r="B796" s="67"/>
      <c r="C796" s="221"/>
      <c r="M796" s="221"/>
    </row>
    <row r="797" spans="2:13" ht="14.25" customHeight="1">
      <c r="B797" s="67"/>
      <c r="C797" s="221"/>
      <c r="M797" s="221"/>
    </row>
    <row r="798" spans="2:13" ht="14.25" customHeight="1">
      <c r="B798" s="67"/>
      <c r="C798" s="221"/>
      <c r="M798" s="221"/>
    </row>
    <row r="799" spans="2:13" ht="14.25" customHeight="1">
      <c r="B799" s="67"/>
      <c r="C799" s="221"/>
      <c r="M799" s="221"/>
    </row>
    <row r="800" spans="2:13" ht="14.25" customHeight="1">
      <c r="B800" s="67"/>
      <c r="C800" s="221"/>
      <c r="M800" s="221"/>
    </row>
    <row r="801" spans="2:13" ht="14.25" customHeight="1">
      <c r="B801" s="67"/>
      <c r="C801" s="221"/>
      <c r="M801" s="221"/>
    </row>
    <row r="802" spans="2:13" ht="14.25" customHeight="1">
      <c r="B802" s="67"/>
      <c r="C802" s="221"/>
      <c r="M802" s="221"/>
    </row>
    <row r="803" spans="2:13" ht="14.25" customHeight="1">
      <c r="B803" s="67"/>
      <c r="C803" s="221"/>
      <c r="M803" s="221"/>
    </row>
    <row r="804" spans="2:13" ht="14.25" customHeight="1">
      <c r="B804" s="67"/>
      <c r="C804" s="221"/>
      <c r="M804" s="221"/>
    </row>
    <row r="805" spans="2:13" ht="14.25" customHeight="1">
      <c r="B805" s="67"/>
      <c r="C805" s="221"/>
      <c r="M805" s="221"/>
    </row>
    <row r="806" spans="2:13" ht="14.25" customHeight="1">
      <c r="B806" s="67"/>
      <c r="C806" s="221"/>
      <c r="M806" s="221"/>
    </row>
    <row r="807" spans="2:13" ht="14.25" customHeight="1">
      <c r="B807" s="67"/>
      <c r="C807" s="221"/>
      <c r="M807" s="221"/>
    </row>
    <row r="808" spans="2:13" ht="14.25" customHeight="1">
      <c r="B808" s="67"/>
      <c r="C808" s="221"/>
      <c r="M808" s="221"/>
    </row>
    <row r="809" spans="2:13" ht="14.25" customHeight="1">
      <c r="B809" s="67"/>
      <c r="C809" s="221"/>
      <c r="M809" s="221"/>
    </row>
    <row r="810" spans="2:13" ht="14.25" customHeight="1">
      <c r="B810" s="67"/>
      <c r="C810" s="221"/>
      <c r="M810" s="221"/>
    </row>
    <row r="811" spans="2:13" ht="14.25" customHeight="1">
      <c r="B811" s="67"/>
      <c r="C811" s="221"/>
      <c r="M811" s="221"/>
    </row>
    <row r="812" spans="2:13" ht="14.25" customHeight="1">
      <c r="B812" s="67"/>
      <c r="C812" s="221"/>
      <c r="M812" s="221"/>
    </row>
    <row r="813" spans="2:13" ht="14.25" customHeight="1">
      <c r="B813" s="67"/>
      <c r="C813" s="221"/>
      <c r="M813" s="221"/>
    </row>
    <row r="814" spans="2:13" ht="14.25" customHeight="1">
      <c r="B814" s="67"/>
      <c r="C814" s="221"/>
      <c r="M814" s="221"/>
    </row>
    <row r="815" spans="2:13" ht="14.25" customHeight="1">
      <c r="B815" s="67"/>
      <c r="C815" s="221"/>
      <c r="M815" s="221"/>
    </row>
    <row r="816" spans="2:13" ht="14.25" customHeight="1">
      <c r="B816" s="67"/>
      <c r="C816" s="221"/>
      <c r="M816" s="221"/>
    </row>
    <row r="817" spans="2:13" ht="14.25" customHeight="1">
      <c r="B817" s="67"/>
      <c r="C817" s="221"/>
      <c r="M817" s="221"/>
    </row>
    <row r="818" spans="2:13" ht="14.25" customHeight="1">
      <c r="B818" s="67"/>
      <c r="C818" s="221"/>
      <c r="M818" s="221"/>
    </row>
    <row r="819" spans="2:13" ht="14.25" customHeight="1">
      <c r="B819" s="67"/>
      <c r="C819" s="221"/>
      <c r="M819" s="221"/>
    </row>
    <row r="820" spans="2:13" ht="14.25" customHeight="1">
      <c r="B820" s="67"/>
      <c r="C820" s="221"/>
      <c r="M820" s="221"/>
    </row>
    <row r="821" spans="2:13" ht="14.25" customHeight="1">
      <c r="B821" s="67"/>
      <c r="C821" s="221"/>
      <c r="M821" s="221"/>
    </row>
    <row r="822" spans="2:13" ht="14.25" customHeight="1">
      <c r="B822" s="67"/>
      <c r="C822" s="221"/>
      <c r="M822" s="221"/>
    </row>
    <row r="823" spans="2:13" ht="14.25" customHeight="1">
      <c r="B823" s="67"/>
      <c r="C823" s="221"/>
      <c r="M823" s="221"/>
    </row>
    <row r="824" spans="2:13" ht="14.25" customHeight="1">
      <c r="B824" s="67"/>
      <c r="C824" s="221"/>
      <c r="M824" s="221"/>
    </row>
    <row r="825" spans="2:13" ht="14.25" customHeight="1">
      <c r="B825" s="67"/>
      <c r="C825" s="221"/>
      <c r="M825" s="221"/>
    </row>
    <row r="826" spans="2:13" ht="14.25" customHeight="1">
      <c r="B826" s="67"/>
      <c r="C826" s="221"/>
      <c r="M826" s="221"/>
    </row>
    <row r="827" spans="2:13" ht="14.25" customHeight="1">
      <c r="B827" s="67"/>
      <c r="C827" s="221"/>
      <c r="M827" s="221"/>
    </row>
    <row r="828" spans="2:13" ht="14.25" customHeight="1">
      <c r="B828" s="67"/>
      <c r="C828" s="221"/>
      <c r="M828" s="221"/>
    </row>
    <row r="829" spans="2:13" ht="14.25" customHeight="1">
      <c r="B829" s="67"/>
      <c r="C829" s="221"/>
      <c r="M829" s="221"/>
    </row>
    <row r="830" spans="2:13" ht="14.25" customHeight="1">
      <c r="B830" s="67"/>
      <c r="C830" s="221"/>
      <c r="M830" s="221"/>
    </row>
    <row r="831" spans="2:13" ht="14.25" customHeight="1">
      <c r="B831" s="67"/>
      <c r="C831" s="221"/>
      <c r="M831" s="221"/>
    </row>
    <row r="832" spans="2:13" ht="14.25" customHeight="1">
      <c r="B832" s="67"/>
      <c r="C832" s="221"/>
      <c r="M832" s="221"/>
    </row>
    <row r="833" spans="2:13" ht="14.25" customHeight="1">
      <c r="B833" s="67"/>
      <c r="C833" s="221"/>
      <c r="M833" s="221"/>
    </row>
    <row r="834" spans="2:13" ht="14.25" customHeight="1">
      <c r="B834" s="67"/>
      <c r="C834" s="221"/>
      <c r="M834" s="221"/>
    </row>
    <row r="835" spans="2:13" ht="14.25" customHeight="1">
      <c r="B835" s="67"/>
      <c r="C835" s="221"/>
      <c r="M835" s="221"/>
    </row>
    <row r="836" spans="2:13" ht="14.25" customHeight="1">
      <c r="B836" s="67"/>
      <c r="C836" s="221"/>
      <c r="M836" s="221"/>
    </row>
    <row r="837" spans="2:13" ht="14.25" customHeight="1">
      <c r="B837" s="67"/>
      <c r="C837" s="221"/>
      <c r="M837" s="221"/>
    </row>
    <row r="838" spans="2:13" ht="14.25" customHeight="1">
      <c r="B838" s="67"/>
      <c r="C838" s="221"/>
      <c r="M838" s="221"/>
    </row>
    <row r="839" spans="2:13" ht="14.25" customHeight="1">
      <c r="B839" s="67"/>
      <c r="C839" s="221"/>
      <c r="M839" s="221"/>
    </row>
    <row r="840" spans="2:13" ht="14.25" customHeight="1">
      <c r="B840" s="67"/>
      <c r="C840" s="221"/>
      <c r="M840" s="221"/>
    </row>
    <row r="841" spans="2:13" ht="14.25" customHeight="1">
      <c r="B841" s="67"/>
      <c r="C841" s="221"/>
      <c r="M841" s="221"/>
    </row>
    <row r="842" spans="2:13" ht="14.25" customHeight="1">
      <c r="B842" s="67"/>
      <c r="C842" s="221"/>
      <c r="M842" s="221"/>
    </row>
    <row r="843" spans="2:13" ht="14.25" customHeight="1">
      <c r="B843" s="67"/>
      <c r="C843" s="221"/>
      <c r="M843" s="221"/>
    </row>
    <row r="844" spans="2:13" ht="14.25" customHeight="1">
      <c r="B844" s="67"/>
      <c r="C844" s="221"/>
      <c r="M844" s="221"/>
    </row>
    <row r="845" spans="2:13" ht="14.25" customHeight="1">
      <c r="B845" s="67"/>
      <c r="C845" s="221"/>
      <c r="M845" s="221"/>
    </row>
    <row r="846" spans="2:13" ht="14.25" customHeight="1">
      <c r="B846" s="67"/>
      <c r="C846" s="221"/>
      <c r="M846" s="221"/>
    </row>
    <row r="847" spans="2:13" ht="14.25" customHeight="1">
      <c r="B847" s="67"/>
      <c r="C847" s="221"/>
      <c r="M847" s="221"/>
    </row>
    <row r="848" spans="2:13" ht="14.25" customHeight="1">
      <c r="B848" s="67"/>
      <c r="C848" s="221"/>
      <c r="M848" s="221"/>
    </row>
    <row r="849" spans="2:13" ht="14.25" customHeight="1">
      <c r="B849" s="67"/>
      <c r="C849" s="221"/>
      <c r="M849" s="221"/>
    </row>
    <row r="850" spans="2:13" ht="14.25" customHeight="1">
      <c r="B850" s="67"/>
      <c r="C850" s="221"/>
      <c r="M850" s="221"/>
    </row>
    <row r="851" spans="2:13" ht="14.25" customHeight="1">
      <c r="B851" s="67"/>
      <c r="C851" s="221"/>
      <c r="M851" s="221"/>
    </row>
    <row r="852" spans="2:13" ht="14.25" customHeight="1">
      <c r="B852" s="67"/>
      <c r="C852" s="221"/>
      <c r="M852" s="221"/>
    </row>
    <row r="853" spans="2:13" ht="14.25" customHeight="1">
      <c r="B853" s="67"/>
      <c r="C853" s="221"/>
      <c r="M853" s="221"/>
    </row>
    <row r="854" spans="2:13" ht="14.25" customHeight="1">
      <c r="B854" s="67"/>
      <c r="C854" s="221"/>
      <c r="M854" s="221"/>
    </row>
    <row r="855" spans="2:13" ht="14.25" customHeight="1">
      <c r="B855" s="67"/>
      <c r="C855" s="221"/>
      <c r="M855" s="221"/>
    </row>
    <row r="856" spans="2:13" ht="14.25" customHeight="1">
      <c r="B856" s="67"/>
      <c r="C856" s="221"/>
      <c r="M856" s="221"/>
    </row>
    <row r="857" spans="2:13" ht="14.25" customHeight="1">
      <c r="B857" s="67"/>
      <c r="C857" s="221"/>
      <c r="M857" s="221"/>
    </row>
    <row r="858" spans="2:13" ht="14.25" customHeight="1">
      <c r="B858" s="67"/>
      <c r="C858" s="221"/>
      <c r="M858" s="221"/>
    </row>
    <row r="859" spans="2:13" ht="14.25" customHeight="1">
      <c r="B859" s="67"/>
      <c r="C859" s="221"/>
      <c r="M859" s="221"/>
    </row>
    <row r="860" spans="2:13" ht="14.25" customHeight="1">
      <c r="B860" s="67"/>
      <c r="C860" s="221"/>
      <c r="M860" s="221"/>
    </row>
    <row r="861" spans="2:13" ht="14.25" customHeight="1">
      <c r="B861" s="67"/>
      <c r="C861" s="221"/>
      <c r="M861" s="221"/>
    </row>
    <row r="862" spans="2:13" ht="14.25" customHeight="1">
      <c r="B862" s="67"/>
      <c r="C862" s="221"/>
      <c r="M862" s="221"/>
    </row>
    <row r="863" spans="2:13" ht="14.25" customHeight="1">
      <c r="B863" s="67"/>
      <c r="C863" s="221"/>
      <c r="M863" s="221"/>
    </row>
    <row r="864" spans="2:13" ht="14.25" customHeight="1">
      <c r="B864" s="67"/>
      <c r="C864" s="221"/>
      <c r="M864" s="221"/>
    </row>
    <row r="865" spans="2:13" ht="14.25" customHeight="1">
      <c r="B865" s="67"/>
      <c r="C865" s="221"/>
      <c r="M865" s="221"/>
    </row>
    <row r="866" spans="2:13" ht="14.25" customHeight="1">
      <c r="B866" s="67"/>
      <c r="C866" s="221"/>
      <c r="M866" s="221"/>
    </row>
    <row r="867" spans="2:13" ht="14.25" customHeight="1">
      <c r="B867" s="67"/>
      <c r="C867" s="221"/>
      <c r="M867" s="221"/>
    </row>
    <row r="868" spans="2:13" ht="14.25" customHeight="1">
      <c r="B868" s="67"/>
      <c r="C868" s="221"/>
      <c r="M868" s="221"/>
    </row>
    <row r="869" spans="2:13" ht="14.25" customHeight="1">
      <c r="B869" s="67"/>
      <c r="C869" s="221"/>
      <c r="M869" s="221"/>
    </row>
    <row r="870" spans="2:13" ht="14.25" customHeight="1">
      <c r="B870" s="67"/>
      <c r="C870" s="221"/>
      <c r="M870" s="221"/>
    </row>
    <row r="871" spans="2:13" ht="14.25" customHeight="1">
      <c r="B871" s="67"/>
      <c r="C871" s="221"/>
      <c r="M871" s="221"/>
    </row>
    <row r="872" spans="2:13" ht="14.25" customHeight="1">
      <c r="B872" s="67"/>
      <c r="C872" s="221"/>
      <c r="M872" s="221"/>
    </row>
    <row r="873" spans="2:13" ht="14.25" customHeight="1">
      <c r="B873" s="67"/>
      <c r="C873" s="221"/>
      <c r="M873" s="221"/>
    </row>
    <row r="874" spans="2:13" ht="14.25" customHeight="1">
      <c r="B874" s="67"/>
      <c r="C874" s="221"/>
      <c r="M874" s="221"/>
    </row>
    <row r="875" spans="2:13" ht="14.25" customHeight="1">
      <c r="B875" s="67"/>
      <c r="C875" s="221"/>
      <c r="M875" s="221"/>
    </row>
    <row r="876" spans="2:13" ht="14.25" customHeight="1">
      <c r="B876" s="67"/>
      <c r="C876" s="221"/>
      <c r="M876" s="221"/>
    </row>
    <row r="877" spans="2:13" ht="14.25" customHeight="1">
      <c r="B877" s="67"/>
      <c r="C877" s="221"/>
      <c r="M877" s="221"/>
    </row>
    <row r="878" spans="2:13" ht="14.25" customHeight="1">
      <c r="B878" s="67"/>
      <c r="C878" s="221"/>
      <c r="M878" s="221"/>
    </row>
    <row r="879" spans="2:13" ht="14.25" customHeight="1">
      <c r="B879" s="67"/>
      <c r="C879" s="221"/>
      <c r="M879" s="221"/>
    </row>
    <row r="880" spans="2:13" ht="14.25" customHeight="1">
      <c r="B880" s="67"/>
      <c r="C880" s="221"/>
      <c r="M880" s="221"/>
    </row>
    <row r="881" spans="2:13" ht="14.25" customHeight="1">
      <c r="B881" s="67"/>
      <c r="C881" s="221"/>
      <c r="M881" s="221"/>
    </row>
    <row r="882" spans="2:13" ht="14.25" customHeight="1">
      <c r="B882" s="67"/>
      <c r="C882" s="221"/>
      <c r="M882" s="221"/>
    </row>
    <row r="883" spans="2:13" ht="14.25" customHeight="1">
      <c r="B883" s="67"/>
      <c r="C883" s="221"/>
      <c r="M883" s="221"/>
    </row>
    <row r="884" spans="2:13" ht="14.25" customHeight="1">
      <c r="B884" s="67"/>
      <c r="C884" s="221"/>
      <c r="M884" s="221"/>
    </row>
    <row r="885" spans="2:13" ht="14.25" customHeight="1">
      <c r="B885" s="67"/>
      <c r="C885" s="221"/>
      <c r="M885" s="221"/>
    </row>
    <row r="886" spans="2:13" ht="14.25" customHeight="1">
      <c r="B886" s="67"/>
      <c r="C886" s="221"/>
      <c r="M886" s="221"/>
    </row>
    <row r="887" spans="2:13" ht="14.25" customHeight="1">
      <c r="B887" s="67"/>
      <c r="C887" s="221"/>
      <c r="M887" s="221"/>
    </row>
    <row r="888" spans="2:13" ht="14.25" customHeight="1">
      <c r="B888" s="67"/>
      <c r="C888" s="221"/>
      <c r="M888" s="221"/>
    </row>
    <row r="889" spans="2:13" ht="14.25" customHeight="1">
      <c r="B889" s="67"/>
      <c r="C889" s="221"/>
      <c r="M889" s="221"/>
    </row>
    <row r="890" spans="2:13" ht="14.25" customHeight="1">
      <c r="B890" s="67"/>
      <c r="C890" s="221"/>
      <c r="M890" s="221"/>
    </row>
    <row r="891" spans="2:13" ht="14.25" customHeight="1">
      <c r="B891" s="67"/>
      <c r="C891" s="221"/>
      <c r="M891" s="221"/>
    </row>
    <row r="892" spans="2:13" ht="14.25" customHeight="1">
      <c r="B892" s="67"/>
      <c r="C892" s="221"/>
      <c r="M892" s="221"/>
    </row>
    <row r="893" spans="2:13" ht="14.25" customHeight="1">
      <c r="B893" s="67"/>
      <c r="C893" s="221"/>
      <c r="M893" s="221"/>
    </row>
    <row r="894" spans="2:13" ht="14.25" customHeight="1">
      <c r="B894" s="67"/>
      <c r="C894" s="221"/>
      <c r="M894" s="221"/>
    </row>
    <row r="895" spans="2:13" ht="14.25" customHeight="1">
      <c r="B895" s="67"/>
      <c r="C895" s="221"/>
      <c r="M895" s="221"/>
    </row>
    <row r="896" spans="2:13" ht="14.25" customHeight="1">
      <c r="B896" s="67"/>
      <c r="C896" s="221"/>
      <c r="M896" s="221"/>
    </row>
    <row r="897" spans="2:13" ht="14.25" customHeight="1">
      <c r="B897" s="67"/>
      <c r="C897" s="221"/>
      <c r="M897" s="221"/>
    </row>
    <row r="898" spans="2:13" ht="14.25" customHeight="1">
      <c r="B898" s="67"/>
      <c r="C898" s="221"/>
      <c r="M898" s="221"/>
    </row>
    <row r="899" spans="2:13" ht="14.25" customHeight="1">
      <c r="B899" s="67"/>
      <c r="C899" s="221"/>
      <c r="M899" s="221"/>
    </row>
    <row r="900" spans="2:13" ht="14.25" customHeight="1">
      <c r="B900" s="67"/>
      <c r="C900" s="221"/>
      <c r="M900" s="221"/>
    </row>
    <row r="901" spans="2:13" ht="14.25" customHeight="1">
      <c r="B901" s="67"/>
      <c r="C901" s="221"/>
      <c r="M901" s="221"/>
    </row>
    <row r="902" spans="2:13" ht="14.25" customHeight="1">
      <c r="B902" s="67"/>
      <c r="C902" s="221"/>
      <c r="M902" s="221"/>
    </row>
    <row r="903" spans="2:13" ht="14.25" customHeight="1">
      <c r="B903" s="67"/>
      <c r="C903" s="221"/>
      <c r="M903" s="221"/>
    </row>
    <row r="904" spans="2:13" ht="14.25" customHeight="1">
      <c r="B904" s="67"/>
      <c r="C904" s="221"/>
      <c r="M904" s="221"/>
    </row>
    <row r="905" spans="2:13" ht="14.25" customHeight="1">
      <c r="B905" s="67"/>
      <c r="C905" s="221"/>
      <c r="M905" s="221"/>
    </row>
    <row r="906" spans="2:13" ht="14.25" customHeight="1">
      <c r="B906" s="67"/>
      <c r="C906" s="221"/>
      <c r="M906" s="221"/>
    </row>
    <row r="907" spans="2:13" ht="14.25" customHeight="1">
      <c r="B907" s="67"/>
      <c r="C907" s="221"/>
      <c r="M907" s="221"/>
    </row>
    <row r="908" spans="2:13" ht="14.25" customHeight="1">
      <c r="B908" s="67"/>
      <c r="C908" s="221"/>
      <c r="M908" s="221"/>
    </row>
    <row r="909" spans="2:13" ht="14.25" customHeight="1">
      <c r="B909" s="67"/>
      <c r="C909" s="221"/>
      <c r="M909" s="221"/>
    </row>
    <row r="910" spans="2:13" ht="14.25" customHeight="1">
      <c r="B910" s="67"/>
      <c r="C910" s="221"/>
      <c r="M910" s="221"/>
    </row>
    <row r="911" spans="2:13" ht="14.25" customHeight="1">
      <c r="B911" s="67"/>
      <c r="C911" s="221"/>
      <c r="M911" s="221"/>
    </row>
    <row r="912" spans="2:13" ht="14.25" customHeight="1">
      <c r="B912" s="67"/>
      <c r="C912" s="221"/>
      <c r="M912" s="221"/>
    </row>
    <row r="913" spans="2:13" ht="14.25" customHeight="1">
      <c r="B913" s="67"/>
      <c r="C913" s="221"/>
      <c r="M913" s="221"/>
    </row>
    <row r="914" spans="2:13" ht="14.25" customHeight="1">
      <c r="B914" s="67"/>
      <c r="C914" s="221"/>
      <c r="M914" s="221"/>
    </row>
    <row r="915" spans="2:13" ht="14.25" customHeight="1">
      <c r="B915" s="67"/>
      <c r="C915" s="221"/>
      <c r="M915" s="221"/>
    </row>
    <row r="916" spans="2:13" ht="14.25" customHeight="1">
      <c r="B916" s="67"/>
      <c r="C916" s="221"/>
      <c r="M916" s="221"/>
    </row>
    <row r="917" spans="2:13" ht="14.25" customHeight="1">
      <c r="B917" s="67"/>
      <c r="C917" s="221"/>
      <c r="M917" s="221"/>
    </row>
    <row r="918" spans="2:13" ht="14.25" customHeight="1">
      <c r="B918" s="67"/>
      <c r="C918" s="221"/>
      <c r="M918" s="221"/>
    </row>
    <row r="919" spans="2:13" ht="14.25" customHeight="1">
      <c r="B919" s="67"/>
      <c r="C919" s="221"/>
      <c r="M919" s="221"/>
    </row>
    <row r="920" spans="2:13" ht="14.25" customHeight="1">
      <c r="B920" s="67"/>
      <c r="C920" s="221"/>
      <c r="M920" s="221"/>
    </row>
    <row r="921" spans="2:13" ht="14.25" customHeight="1">
      <c r="B921" s="67"/>
      <c r="C921" s="221"/>
      <c r="M921" s="221"/>
    </row>
    <row r="922" spans="2:13" ht="14.25" customHeight="1">
      <c r="B922" s="67"/>
      <c r="C922" s="221"/>
      <c r="M922" s="221"/>
    </row>
    <row r="923" spans="2:13" ht="14.25" customHeight="1">
      <c r="B923" s="67"/>
      <c r="C923" s="221"/>
      <c r="M923" s="221"/>
    </row>
    <row r="924" spans="2:13" ht="14.25" customHeight="1">
      <c r="B924" s="67"/>
      <c r="C924" s="221"/>
      <c r="M924" s="221"/>
    </row>
    <row r="925" spans="2:13" ht="14.25" customHeight="1">
      <c r="B925" s="67"/>
      <c r="C925" s="221"/>
      <c r="M925" s="221"/>
    </row>
    <row r="926" spans="2:13" ht="14.25" customHeight="1">
      <c r="B926" s="67"/>
      <c r="C926" s="221"/>
      <c r="M926" s="221"/>
    </row>
    <row r="927" spans="2:13" ht="14.25" customHeight="1">
      <c r="B927" s="67"/>
      <c r="C927" s="221"/>
      <c r="M927" s="221"/>
    </row>
    <row r="928" spans="2:13" ht="14.25" customHeight="1">
      <c r="B928" s="67"/>
      <c r="C928" s="221"/>
      <c r="M928" s="221"/>
    </row>
    <row r="929" spans="2:13" ht="14.25" customHeight="1">
      <c r="B929" s="67"/>
      <c r="C929" s="221"/>
      <c r="M929" s="221"/>
    </row>
    <row r="930" spans="2:13" ht="14.25" customHeight="1">
      <c r="B930" s="67"/>
      <c r="C930" s="221"/>
      <c r="M930" s="221"/>
    </row>
    <row r="931" spans="2:13" ht="14.25" customHeight="1">
      <c r="B931" s="67"/>
      <c r="C931" s="221"/>
      <c r="M931" s="221"/>
    </row>
    <row r="932" spans="2:13" ht="14.25" customHeight="1">
      <c r="B932" s="67"/>
      <c r="C932" s="221"/>
      <c r="M932" s="221"/>
    </row>
    <row r="933" spans="2:13" ht="14.25" customHeight="1">
      <c r="B933" s="67"/>
      <c r="C933" s="221"/>
      <c r="M933" s="221"/>
    </row>
    <row r="934" spans="2:13" ht="14.25" customHeight="1">
      <c r="B934" s="67"/>
      <c r="C934" s="221"/>
      <c r="M934" s="221"/>
    </row>
    <row r="935" spans="2:13" ht="14.25" customHeight="1">
      <c r="B935" s="67"/>
      <c r="C935" s="221"/>
      <c r="M935" s="221"/>
    </row>
    <row r="936" spans="2:13" ht="14.25" customHeight="1">
      <c r="B936" s="67"/>
      <c r="C936" s="221"/>
      <c r="M936" s="221"/>
    </row>
    <row r="937" spans="2:13" ht="14.25" customHeight="1">
      <c r="B937" s="67"/>
      <c r="C937" s="221"/>
      <c r="M937" s="221"/>
    </row>
    <row r="938" spans="2:13" ht="14.25" customHeight="1">
      <c r="B938" s="67"/>
      <c r="C938" s="221"/>
      <c r="M938" s="221"/>
    </row>
    <row r="939" spans="2:13" ht="14.25" customHeight="1">
      <c r="B939" s="67"/>
      <c r="C939" s="221"/>
      <c r="M939" s="221"/>
    </row>
    <row r="940" spans="2:13" ht="14.25" customHeight="1">
      <c r="B940" s="67"/>
      <c r="C940" s="221"/>
      <c r="M940" s="221"/>
    </row>
    <row r="941" spans="2:13" ht="14.25" customHeight="1">
      <c r="B941" s="67"/>
      <c r="C941" s="221"/>
      <c r="M941" s="221"/>
    </row>
    <row r="942" spans="2:13" ht="14.25" customHeight="1">
      <c r="B942" s="67"/>
      <c r="C942" s="221"/>
      <c r="M942" s="221"/>
    </row>
    <row r="943" spans="2:13" ht="14.25" customHeight="1">
      <c r="B943" s="67"/>
      <c r="C943" s="221"/>
      <c r="M943" s="221"/>
    </row>
    <row r="944" spans="2:13" ht="14.25" customHeight="1">
      <c r="B944" s="67"/>
      <c r="C944" s="221"/>
      <c r="M944" s="221"/>
    </row>
    <row r="945" spans="2:13" ht="14.25" customHeight="1">
      <c r="B945" s="67"/>
      <c r="C945" s="221"/>
      <c r="M945" s="221"/>
    </row>
    <row r="946" spans="2:13" ht="14.25" customHeight="1">
      <c r="B946" s="67"/>
      <c r="C946" s="221"/>
      <c r="M946" s="221"/>
    </row>
    <row r="947" spans="2:13" ht="14.25" customHeight="1">
      <c r="B947" s="67"/>
      <c r="C947" s="221"/>
      <c r="M947" s="221"/>
    </row>
    <row r="948" spans="2:13" ht="14.25" customHeight="1">
      <c r="B948" s="67"/>
      <c r="C948" s="221"/>
      <c r="M948" s="221"/>
    </row>
    <row r="949" spans="2:13" ht="14.25" customHeight="1">
      <c r="B949" s="67"/>
      <c r="C949" s="221"/>
      <c r="M949" s="221"/>
    </row>
    <row r="950" spans="2:13" ht="14.25" customHeight="1">
      <c r="B950" s="67"/>
      <c r="C950" s="221"/>
      <c r="M950" s="221"/>
    </row>
    <row r="951" spans="2:13" ht="14.25" customHeight="1">
      <c r="B951" s="67"/>
      <c r="C951" s="221"/>
      <c r="M951" s="221"/>
    </row>
    <row r="952" spans="2:13" ht="14.25" customHeight="1">
      <c r="B952" s="67"/>
      <c r="C952" s="221"/>
      <c r="M952" s="221"/>
    </row>
    <row r="953" spans="2:13" ht="14.25" customHeight="1">
      <c r="B953" s="67"/>
      <c r="C953" s="221"/>
      <c r="M953" s="221"/>
    </row>
    <row r="954" spans="2:13" ht="14.25" customHeight="1">
      <c r="B954" s="67"/>
      <c r="C954" s="221"/>
      <c r="M954" s="221"/>
    </row>
    <row r="955" spans="2:13" ht="14.25" customHeight="1">
      <c r="B955" s="67"/>
      <c r="C955" s="221"/>
      <c r="M955" s="221"/>
    </row>
    <row r="956" spans="2:13" ht="14.25" customHeight="1">
      <c r="B956" s="67"/>
      <c r="C956" s="221"/>
      <c r="M956" s="221"/>
    </row>
    <row r="957" spans="2:13" ht="14.25" customHeight="1">
      <c r="B957" s="67"/>
      <c r="C957" s="221"/>
      <c r="M957" s="221"/>
    </row>
    <row r="958" spans="2:13" ht="14.25" customHeight="1">
      <c r="B958" s="67"/>
      <c r="C958" s="221"/>
      <c r="M958" s="221"/>
    </row>
    <row r="959" spans="2:13" ht="14.25" customHeight="1">
      <c r="B959" s="67"/>
      <c r="C959" s="221"/>
      <c r="M959" s="221"/>
    </row>
    <row r="960" spans="2:13" ht="14.25" customHeight="1">
      <c r="B960" s="67"/>
      <c r="C960" s="221"/>
      <c r="M960" s="221"/>
    </row>
    <row r="961" spans="2:13" ht="14.25" customHeight="1">
      <c r="B961" s="67"/>
      <c r="C961" s="221"/>
      <c r="M961" s="221"/>
    </row>
    <row r="962" spans="2:13" ht="14.25" customHeight="1">
      <c r="B962" s="67"/>
      <c r="C962" s="221"/>
      <c r="M962" s="221"/>
    </row>
    <row r="963" spans="2:13" ht="14.25" customHeight="1">
      <c r="B963" s="67"/>
      <c r="C963" s="221"/>
      <c r="M963" s="221"/>
    </row>
    <row r="964" spans="2:13" ht="14.25" customHeight="1">
      <c r="B964" s="67"/>
      <c r="C964" s="221"/>
      <c r="M964" s="221"/>
    </row>
    <row r="965" spans="2:13" ht="14.25" customHeight="1">
      <c r="B965" s="67"/>
      <c r="C965" s="221"/>
      <c r="M965" s="221"/>
    </row>
    <row r="966" spans="2:13" ht="14.25" customHeight="1">
      <c r="B966" s="67"/>
      <c r="C966" s="221"/>
      <c r="M966" s="221"/>
    </row>
    <row r="967" spans="2:13" ht="14.25" customHeight="1">
      <c r="B967" s="67"/>
      <c r="C967" s="221"/>
      <c r="M967" s="221"/>
    </row>
    <row r="968" spans="2:13" ht="14.25" customHeight="1">
      <c r="B968" s="67"/>
      <c r="C968" s="221"/>
      <c r="M968" s="221"/>
    </row>
    <row r="969" spans="2:13" ht="14.25" customHeight="1">
      <c r="B969" s="67"/>
      <c r="C969" s="221"/>
      <c r="M969" s="221"/>
    </row>
    <row r="970" spans="2:13" ht="14.25" customHeight="1">
      <c r="B970" s="67"/>
      <c r="C970" s="221"/>
      <c r="M970" s="221"/>
    </row>
    <row r="971" spans="2:13" ht="14.25" customHeight="1">
      <c r="B971" s="67"/>
      <c r="C971" s="221"/>
      <c r="M971" s="221"/>
    </row>
    <row r="972" spans="2:13" ht="14.25" customHeight="1">
      <c r="B972" s="67"/>
      <c r="C972" s="221"/>
      <c r="M972" s="221"/>
    </row>
    <row r="973" spans="2:13" ht="14.25" customHeight="1">
      <c r="B973" s="67"/>
      <c r="C973" s="221"/>
      <c r="M973" s="221"/>
    </row>
    <row r="974" spans="2:13" ht="14.25" customHeight="1">
      <c r="B974" s="67"/>
      <c r="C974" s="221"/>
      <c r="M974" s="221"/>
    </row>
    <row r="975" spans="2:13" ht="14.25" customHeight="1">
      <c r="B975" s="67"/>
      <c r="C975" s="221"/>
      <c r="M975" s="221"/>
    </row>
    <row r="976" spans="2:13" ht="14.25" customHeight="1">
      <c r="B976" s="67"/>
      <c r="C976" s="221"/>
      <c r="M976" s="221"/>
    </row>
    <row r="977" spans="2:13" ht="14.25" customHeight="1">
      <c r="B977" s="67"/>
      <c r="C977" s="221"/>
      <c r="M977" s="221"/>
    </row>
    <row r="978" spans="2:13" ht="14.25" customHeight="1">
      <c r="B978" s="67"/>
      <c r="C978" s="221"/>
      <c r="M978" s="221"/>
    </row>
    <row r="979" spans="2:13" ht="14.25" customHeight="1">
      <c r="B979" s="67"/>
      <c r="C979" s="221"/>
      <c r="M979" s="221"/>
    </row>
    <row r="980" spans="2:13" ht="14.25" customHeight="1">
      <c r="B980" s="67"/>
      <c r="C980" s="221"/>
      <c r="M980" s="221"/>
    </row>
    <row r="981" spans="2:13" ht="14.25" customHeight="1">
      <c r="B981" s="67"/>
      <c r="C981" s="221"/>
      <c r="M981" s="221"/>
    </row>
    <row r="982" spans="2:13" ht="14.25" customHeight="1">
      <c r="B982" s="67"/>
      <c r="C982" s="221"/>
      <c r="M982" s="221"/>
    </row>
    <row r="983" spans="2:13" ht="14.25" customHeight="1">
      <c r="B983" s="67"/>
      <c r="C983" s="221"/>
      <c r="M983" s="221"/>
    </row>
    <row r="984" spans="2:13" ht="14.25" customHeight="1">
      <c r="B984" s="67"/>
      <c r="C984" s="221"/>
      <c r="M984" s="221"/>
    </row>
    <row r="985" spans="2:13" ht="14.25" customHeight="1">
      <c r="B985" s="67"/>
      <c r="C985" s="221"/>
      <c r="M985" s="221"/>
    </row>
    <row r="986" spans="2:13" ht="14.25" customHeight="1">
      <c r="B986" s="67"/>
      <c r="C986" s="221"/>
      <c r="M986" s="221"/>
    </row>
    <row r="987" spans="2:13" ht="14.25" customHeight="1">
      <c r="B987" s="67"/>
      <c r="C987" s="221"/>
      <c r="M987" s="221"/>
    </row>
    <row r="988" spans="2:13" ht="14.25" customHeight="1">
      <c r="B988" s="67"/>
      <c r="C988" s="221"/>
      <c r="M988" s="221"/>
    </row>
    <row r="989" spans="2:13" ht="14.25" customHeight="1">
      <c r="B989" s="67"/>
      <c r="C989" s="221"/>
      <c r="M989" s="221"/>
    </row>
    <row r="990" spans="2:13" ht="14.25" customHeight="1">
      <c r="B990" s="67"/>
      <c r="C990" s="221"/>
      <c r="M990" s="221"/>
    </row>
    <row r="991" spans="2:13" ht="14.25" customHeight="1">
      <c r="B991" s="67"/>
      <c r="C991" s="221"/>
      <c r="M991" s="221"/>
    </row>
    <row r="992" spans="2:13" ht="14.25" customHeight="1">
      <c r="B992" s="67"/>
      <c r="C992" s="221"/>
      <c r="M992" s="221"/>
    </row>
    <row r="993" spans="2:13" ht="14.25" customHeight="1">
      <c r="B993" s="67"/>
      <c r="C993" s="221"/>
      <c r="M993" s="221"/>
    </row>
    <row r="994" spans="2:13" ht="14.25" customHeight="1">
      <c r="B994" s="67"/>
      <c r="C994" s="221"/>
      <c r="M994" s="221"/>
    </row>
    <row r="995" spans="2:13" ht="14.25" customHeight="1">
      <c r="B995" s="67"/>
      <c r="C995" s="221"/>
      <c r="M995" s="221"/>
    </row>
    <row r="996" spans="2:13" ht="14.25" customHeight="1">
      <c r="B996" s="67"/>
      <c r="C996" s="221"/>
      <c r="M996" s="221"/>
    </row>
    <row r="997" spans="2:13" ht="14.25" customHeight="1">
      <c r="B997" s="67"/>
      <c r="C997" s="221"/>
      <c r="M997" s="221"/>
    </row>
    <row r="998" spans="2:13" ht="14.25" customHeight="1">
      <c r="B998" s="67"/>
      <c r="C998" s="221"/>
      <c r="M998" s="221"/>
    </row>
    <row r="999" spans="2:13" ht="14.25" customHeight="1">
      <c r="B999" s="67"/>
      <c r="C999" s="221"/>
      <c r="M999" s="221"/>
    </row>
    <row r="1000" spans="2:13" ht="14.25" customHeight="1">
      <c r="B1000" s="67"/>
      <c r="C1000" s="221"/>
      <c r="M1000" s="221"/>
    </row>
  </sheetData>
  <pageMargins left="0.7" right="0.7" top="0.75" bottom="0.75" header="0" footer="0"/>
  <pageSetup orientation="landscape"/>
  <headerFooter>
    <oddFooter>&amp;L_x000D_#000000 USAA Classification: Public</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AB955"/>
  <sheetViews>
    <sheetView workbookViewId="0">
      <pane ySplit="1" topLeftCell="A2" activePane="bottomLeft" state="frozen"/>
      <selection pane="bottomLeft" activeCell="B3" sqref="B3"/>
    </sheetView>
  </sheetViews>
  <sheetFormatPr defaultColWidth="14.44140625" defaultRowHeight="15" customHeight="1"/>
  <cols>
    <col min="1" max="2" width="9.5546875" customWidth="1"/>
    <col min="3" max="3" width="5.88671875" customWidth="1"/>
    <col min="4" max="4" width="34.109375" customWidth="1"/>
    <col min="5" max="5" width="11.88671875" customWidth="1"/>
    <col min="6" max="6" width="17" customWidth="1"/>
    <col min="7" max="7" width="6.33203125" customWidth="1"/>
    <col min="8" max="8" width="7" customWidth="1"/>
    <col min="9" max="9" width="13" customWidth="1"/>
    <col min="10" max="10" width="30.5546875" customWidth="1"/>
    <col min="11" max="11" width="23.109375" customWidth="1"/>
    <col min="12" max="12" width="8.88671875" customWidth="1"/>
    <col min="13" max="13" width="8.6640625" customWidth="1"/>
    <col min="14" max="21" width="9.33203125" customWidth="1"/>
    <col min="22" max="22" width="16.88671875" customWidth="1"/>
    <col min="25" max="25" width="11" customWidth="1"/>
    <col min="26" max="26" width="9.88671875" customWidth="1"/>
    <col min="27" max="27" width="56.88671875" customWidth="1"/>
  </cols>
  <sheetData>
    <row r="1" spans="1:27">
      <c r="A1" s="4" t="s">
        <v>343</v>
      </c>
      <c r="B1" s="5" t="s">
        <v>344</v>
      </c>
      <c r="C1" s="3" t="s">
        <v>345</v>
      </c>
      <c r="D1" s="2" t="s">
        <v>30</v>
      </c>
      <c r="E1" s="3" t="s">
        <v>31</v>
      </c>
      <c r="F1" s="3" t="s">
        <v>32</v>
      </c>
      <c r="G1" s="3" t="s">
        <v>33</v>
      </c>
      <c r="H1" s="3" t="s">
        <v>34</v>
      </c>
      <c r="I1" s="3" t="s">
        <v>346</v>
      </c>
      <c r="J1" s="3" t="s">
        <v>347</v>
      </c>
      <c r="K1" s="3" t="s">
        <v>348</v>
      </c>
      <c r="L1" s="3" t="s">
        <v>349</v>
      </c>
      <c r="M1" s="3" t="s">
        <v>350</v>
      </c>
      <c r="N1" s="6" t="s">
        <v>351</v>
      </c>
      <c r="O1" s="7" t="s">
        <v>352</v>
      </c>
      <c r="P1" s="7" t="s">
        <v>353</v>
      </c>
      <c r="Q1" s="7" t="s">
        <v>354</v>
      </c>
      <c r="R1" s="7" t="s">
        <v>355</v>
      </c>
      <c r="S1" s="8" t="s">
        <v>356</v>
      </c>
      <c r="T1" s="8" t="s">
        <v>357</v>
      </c>
      <c r="U1" s="7" t="s">
        <v>358</v>
      </c>
      <c r="V1" s="8" t="s">
        <v>359</v>
      </c>
      <c r="W1" s="8" t="s">
        <v>360</v>
      </c>
      <c r="Y1" s="9"/>
      <c r="Z1" s="10"/>
      <c r="AA1" s="11" t="s">
        <v>361</v>
      </c>
    </row>
    <row r="2" spans="1:27">
      <c r="A2" s="12" t="s">
        <v>362</v>
      </c>
      <c r="B2" s="13"/>
      <c r="D2" s="1" t="s">
        <v>35</v>
      </c>
      <c r="E2" s="14" t="s">
        <v>36</v>
      </c>
      <c r="F2" s="14" t="s">
        <v>37</v>
      </c>
      <c r="G2" s="14" t="s">
        <v>38</v>
      </c>
      <c r="H2" s="15">
        <v>78279</v>
      </c>
      <c r="I2" s="15">
        <v>2103442821</v>
      </c>
      <c r="L2" s="16"/>
      <c r="N2" s="17"/>
      <c r="O2" s="18">
        <v>250</v>
      </c>
      <c r="P2" s="18"/>
      <c r="Q2" s="18"/>
      <c r="R2" s="18"/>
      <c r="S2" s="19">
        <f t="shared" ref="S2:S30" si="0">SUM(O2:P2)</f>
        <v>250</v>
      </c>
      <c r="T2" s="19"/>
      <c r="U2" s="18"/>
      <c r="V2" s="20">
        <f t="shared" ref="V2:V30" si="1">SUM(S2:U2)</f>
        <v>250</v>
      </c>
      <c r="W2" s="1" t="s">
        <v>363</v>
      </c>
      <c r="Y2" s="21">
        <v>250</v>
      </c>
      <c r="Z2" s="1" t="s">
        <v>363</v>
      </c>
      <c r="AA2" s="22" t="s">
        <v>364</v>
      </c>
    </row>
    <row r="3" spans="1:27">
      <c r="A3" s="12" t="s">
        <v>362</v>
      </c>
      <c r="B3" s="13" t="s">
        <v>362</v>
      </c>
      <c r="D3" s="2" t="s">
        <v>1</v>
      </c>
      <c r="E3" s="1" t="s">
        <v>39</v>
      </c>
      <c r="F3" s="1" t="s">
        <v>37</v>
      </c>
      <c r="G3" s="1" t="s">
        <v>40</v>
      </c>
      <c r="H3" s="1">
        <v>78209</v>
      </c>
      <c r="I3" s="1" t="s">
        <v>365</v>
      </c>
      <c r="J3" s="1" t="s">
        <v>366</v>
      </c>
      <c r="L3" s="16"/>
      <c r="M3" s="2"/>
      <c r="N3" s="17"/>
      <c r="O3" s="18">
        <v>2500</v>
      </c>
      <c r="P3" s="18"/>
      <c r="Q3" s="18"/>
      <c r="R3" s="18"/>
      <c r="S3" s="19">
        <f t="shared" si="0"/>
        <v>2500</v>
      </c>
      <c r="T3" s="19">
        <f t="shared" ref="T3:T6" si="2">SUM(Q3:R3)</f>
        <v>0</v>
      </c>
      <c r="U3" s="23"/>
      <c r="V3" s="20">
        <f t="shared" si="1"/>
        <v>2500</v>
      </c>
      <c r="W3" s="1" t="s">
        <v>367</v>
      </c>
      <c r="Y3" s="21">
        <v>500</v>
      </c>
      <c r="Z3" s="1" t="s">
        <v>368</v>
      </c>
      <c r="AA3" s="22" t="s">
        <v>369</v>
      </c>
    </row>
    <row r="4" spans="1:27">
      <c r="A4" s="12" t="s">
        <v>362</v>
      </c>
      <c r="B4" s="13" t="s">
        <v>362</v>
      </c>
      <c r="C4" s="2">
        <v>4762</v>
      </c>
      <c r="D4" s="2" t="s">
        <v>41</v>
      </c>
      <c r="E4" s="1" t="s">
        <v>42</v>
      </c>
      <c r="F4" s="1" t="s">
        <v>43</v>
      </c>
      <c r="G4" s="1" t="s">
        <v>40</v>
      </c>
      <c r="H4" s="1">
        <v>76689</v>
      </c>
      <c r="I4" s="1" t="s">
        <v>370</v>
      </c>
      <c r="J4" s="1" t="s">
        <v>371</v>
      </c>
      <c r="K4" s="1" t="s">
        <v>372</v>
      </c>
      <c r="L4" s="24">
        <v>45931</v>
      </c>
      <c r="M4" s="2"/>
      <c r="N4" s="17"/>
      <c r="O4" s="18">
        <v>250</v>
      </c>
      <c r="P4" s="18"/>
      <c r="Q4" s="18"/>
      <c r="R4" s="18"/>
      <c r="S4" s="19">
        <f t="shared" si="0"/>
        <v>250</v>
      </c>
      <c r="T4" s="19">
        <f t="shared" si="2"/>
        <v>0</v>
      </c>
      <c r="U4" s="23"/>
      <c r="V4" s="20">
        <f t="shared" si="1"/>
        <v>250</v>
      </c>
      <c r="W4" s="1" t="s">
        <v>363</v>
      </c>
      <c r="Y4" s="21">
        <v>1000</v>
      </c>
      <c r="Z4" s="1" t="s">
        <v>373</v>
      </c>
      <c r="AA4" s="22" t="s">
        <v>374</v>
      </c>
    </row>
    <row r="5" spans="1:27">
      <c r="A5" s="12"/>
      <c r="B5" s="13" t="s">
        <v>362</v>
      </c>
      <c r="C5" s="2"/>
      <c r="D5" s="2" t="s">
        <v>44</v>
      </c>
      <c r="L5" s="16"/>
      <c r="M5" s="2"/>
      <c r="N5" s="17"/>
      <c r="O5" s="18"/>
      <c r="P5" s="25">
        <v>2000</v>
      </c>
      <c r="Q5" s="18"/>
      <c r="R5" s="18"/>
      <c r="S5" s="19">
        <f t="shared" si="0"/>
        <v>2000</v>
      </c>
      <c r="T5" s="19">
        <f t="shared" si="2"/>
        <v>0</v>
      </c>
      <c r="U5" s="23"/>
      <c r="V5" s="20">
        <f t="shared" si="1"/>
        <v>2000</v>
      </c>
      <c r="W5" s="1" t="s">
        <v>373</v>
      </c>
      <c r="Y5" s="21">
        <v>2500</v>
      </c>
      <c r="Z5" s="1" t="s">
        <v>367</v>
      </c>
      <c r="AA5" s="22" t="s">
        <v>375</v>
      </c>
    </row>
    <row r="6" spans="1:27">
      <c r="A6" s="12" t="s">
        <v>362</v>
      </c>
      <c r="B6" s="13" t="s">
        <v>362</v>
      </c>
      <c r="C6" s="2"/>
      <c r="D6" s="2" t="s">
        <v>46</v>
      </c>
      <c r="E6" s="1" t="s">
        <v>47</v>
      </c>
      <c r="F6" s="1" t="s">
        <v>48</v>
      </c>
      <c r="G6" s="1" t="s">
        <v>40</v>
      </c>
      <c r="H6" s="1">
        <v>78023</v>
      </c>
      <c r="I6" s="1" t="s">
        <v>376</v>
      </c>
      <c r="J6" s="1" t="s">
        <v>377</v>
      </c>
      <c r="K6" s="2" t="s">
        <v>378</v>
      </c>
      <c r="L6" s="16"/>
      <c r="M6" s="2"/>
      <c r="N6" s="17"/>
      <c r="O6" s="18">
        <v>500</v>
      </c>
      <c r="P6" s="18"/>
      <c r="Q6" s="18"/>
      <c r="R6" s="18"/>
      <c r="S6" s="19">
        <f t="shared" si="0"/>
        <v>500</v>
      </c>
      <c r="T6" s="19">
        <f t="shared" si="2"/>
        <v>0</v>
      </c>
      <c r="U6" s="23"/>
      <c r="V6" s="20">
        <f t="shared" si="1"/>
        <v>500</v>
      </c>
      <c r="W6" s="1" t="s">
        <v>368</v>
      </c>
      <c r="Y6" s="21">
        <v>5000</v>
      </c>
      <c r="Z6" s="1" t="s">
        <v>379</v>
      </c>
      <c r="AA6" s="22" t="s">
        <v>380</v>
      </c>
    </row>
    <row r="7" spans="1:27">
      <c r="A7" s="12" t="s">
        <v>381</v>
      </c>
      <c r="B7" s="13"/>
      <c r="D7" s="1" t="s">
        <v>49</v>
      </c>
      <c r="E7" s="1"/>
      <c r="F7" s="1"/>
      <c r="G7" s="1"/>
      <c r="H7" s="1"/>
      <c r="I7" s="1"/>
      <c r="J7" s="1"/>
      <c r="L7" s="16"/>
      <c r="N7" s="17"/>
      <c r="O7" s="18"/>
      <c r="P7" s="18"/>
      <c r="Q7" s="18"/>
      <c r="R7" s="18"/>
      <c r="S7" s="19">
        <f t="shared" si="0"/>
        <v>0</v>
      </c>
      <c r="T7" s="19"/>
      <c r="U7" s="18">
        <v>1500</v>
      </c>
      <c r="V7" s="20">
        <f t="shared" si="1"/>
        <v>1500</v>
      </c>
      <c r="W7" s="1" t="s">
        <v>373</v>
      </c>
      <c r="Y7" s="26">
        <v>10000</v>
      </c>
      <c r="Z7" s="27" t="s">
        <v>382</v>
      </c>
      <c r="AA7" s="28" t="s">
        <v>383</v>
      </c>
    </row>
    <row r="8" spans="1:27">
      <c r="A8" s="12" t="s">
        <v>381</v>
      </c>
      <c r="B8" s="13" t="s">
        <v>362</v>
      </c>
      <c r="C8" s="2"/>
      <c r="D8" s="2" t="s">
        <v>9</v>
      </c>
      <c r="E8" s="1" t="s">
        <v>52</v>
      </c>
      <c r="F8" s="1" t="s">
        <v>37</v>
      </c>
      <c r="G8" s="1" t="s">
        <v>40</v>
      </c>
      <c r="H8" s="1">
        <v>78219</v>
      </c>
      <c r="I8" s="1" t="s">
        <v>384</v>
      </c>
      <c r="J8" s="1" t="s">
        <v>385</v>
      </c>
      <c r="K8" s="1" t="s">
        <v>99</v>
      </c>
      <c r="L8" s="16"/>
      <c r="M8" s="2"/>
      <c r="N8" s="17"/>
      <c r="O8" s="18"/>
      <c r="P8" s="18"/>
      <c r="Q8" s="18"/>
      <c r="R8" s="18"/>
      <c r="S8" s="19">
        <f t="shared" si="0"/>
        <v>0</v>
      </c>
      <c r="T8" s="19">
        <f t="shared" ref="T8:T13" si="3">SUM(Q8:R8)</f>
        <v>0</v>
      </c>
      <c r="U8" s="23">
        <v>10500</v>
      </c>
      <c r="V8" s="20">
        <f t="shared" si="1"/>
        <v>10500</v>
      </c>
      <c r="W8" s="1" t="s">
        <v>382</v>
      </c>
    </row>
    <row r="9" spans="1:27">
      <c r="A9" s="12" t="s">
        <v>362</v>
      </c>
      <c r="B9" s="13" t="s">
        <v>362</v>
      </c>
      <c r="C9" s="2"/>
      <c r="D9" s="2" t="s">
        <v>53</v>
      </c>
      <c r="L9" s="16"/>
      <c r="M9" s="2"/>
      <c r="N9" s="17"/>
      <c r="O9" s="18"/>
      <c r="P9" s="18">
        <v>1500</v>
      </c>
      <c r="Q9" s="18"/>
      <c r="R9" s="18"/>
      <c r="S9" s="19">
        <f t="shared" si="0"/>
        <v>1500</v>
      </c>
      <c r="T9" s="19">
        <f t="shared" si="3"/>
        <v>0</v>
      </c>
      <c r="U9" s="23"/>
      <c r="V9" s="20">
        <f t="shared" si="1"/>
        <v>1500</v>
      </c>
      <c r="W9" s="1" t="s">
        <v>373</v>
      </c>
    </row>
    <row r="10" spans="1:27">
      <c r="A10" s="12" t="s">
        <v>362</v>
      </c>
      <c r="B10" s="13"/>
      <c r="D10" s="1" t="s">
        <v>10</v>
      </c>
      <c r="E10" s="1" t="s">
        <v>55</v>
      </c>
      <c r="F10" s="1" t="s">
        <v>37</v>
      </c>
      <c r="G10" s="1" t="s">
        <v>40</v>
      </c>
      <c r="H10" s="1">
        <v>78263</v>
      </c>
      <c r="I10" s="1" t="s">
        <v>386</v>
      </c>
      <c r="J10" s="1" t="s">
        <v>387</v>
      </c>
      <c r="K10" s="1" t="s">
        <v>388</v>
      </c>
      <c r="L10" s="16"/>
      <c r="N10" s="17"/>
      <c r="O10" s="18">
        <v>5000</v>
      </c>
      <c r="P10" s="18"/>
      <c r="Q10" s="18"/>
      <c r="R10" s="18"/>
      <c r="S10" s="19">
        <f t="shared" si="0"/>
        <v>5000</v>
      </c>
      <c r="T10" s="19">
        <f t="shared" si="3"/>
        <v>0</v>
      </c>
      <c r="U10" s="18"/>
      <c r="V10" s="20">
        <f t="shared" si="1"/>
        <v>5000</v>
      </c>
      <c r="W10" s="1" t="s">
        <v>379</v>
      </c>
    </row>
    <row r="11" spans="1:27">
      <c r="A11" s="12" t="s">
        <v>362</v>
      </c>
      <c r="B11" s="13" t="s">
        <v>362</v>
      </c>
      <c r="C11" s="2"/>
      <c r="D11" s="2" t="s">
        <v>56</v>
      </c>
      <c r="E11" s="1" t="s">
        <v>57</v>
      </c>
      <c r="F11" s="1" t="s">
        <v>58</v>
      </c>
      <c r="G11" s="1" t="s">
        <v>40</v>
      </c>
      <c r="H11" s="1">
        <v>78233</v>
      </c>
      <c r="I11" s="1" t="s">
        <v>389</v>
      </c>
      <c r="J11" s="1" t="s">
        <v>390</v>
      </c>
      <c r="K11" s="1" t="s">
        <v>391</v>
      </c>
      <c r="L11" s="16">
        <v>46009</v>
      </c>
      <c r="M11" s="2"/>
      <c r="N11" s="17"/>
      <c r="O11" s="18"/>
      <c r="P11" s="18">
        <v>1500</v>
      </c>
      <c r="Q11" s="18"/>
      <c r="R11" s="18"/>
      <c r="S11" s="19">
        <f t="shared" si="0"/>
        <v>1500</v>
      </c>
      <c r="T11" s="19">
        <f t="shared" si="3"/>
        <v>0</v>
      </c>
      <c r="U11" s="23"/>
      <c r="V11" s="20">
        <f t="shared" si="1"/>
        <v>1500</v>
      </c>
      <c r="W11" s="1" t="s">
        <v>373</v>
      </c>
    </row>
    <row r="12" spans="1:27">
      <c r="A12" s="12" t="s">
        <v>362</v>
      </c>
      <c r="B12" s="12"/>
      <c r="C12" s="2"/>
      <c r="D12" s="2" t="s">
        <v>59</v>
      </c>
      <c r="E12" s="14" t="s">
        <v>60</v>
      </c>
      <c r="F12" s="14" t="s">
        <v>37</v>
      </c>
      <c r="G12" s="14" t="s">
        <v>38</v>
      </c>
      <c r="H12" s="15">
        <v>78211</v>
      </c>
      <c r="I12" s="2"/>
      <c r="J12" s="2"/>
      <c r="K12" s="2" t="s">
        <v>273</v>
      </c>
      <c r="L12" s="29"/>
      <c r="M12" s="2"/>
      <c r="N12" s="30"/>
      <c r="O12" s="23">
        <v>1000</v>
      </c>
      <c r="P12" s="18"/>
      <c r="Q12" s="18"/>
      <c r="R12" s="18"/>
      <c r="S12" s="19">
        <f t="shared" si="0"/>
        <v>1000</v>
      </c>
      <c r="T12" s="19">
        <f t="shared" si="3"/>
        <v>0</v>
      </c>
      <c r="U12" s="18"/>
      <c r="V12" s="20">
        <f t="shared" si="1"/>
        <v>1000</v>
      </c>
      <c r="W12" s="1" t="s">
        <v>373</v>
      </c>
    </row>
    <row r="13" spans="1:27">
      <c r="A13" s="12"/>
      <c r="B13" s="13" t="s">
        <v>362</v>
      </c>
      <c r="C13" s="2"/>
      <c r="D13" s="2" t="s">
        <v>61</v>
      </c>
      <c r="E13" s="1" t="s">
        <v>62</v>
      </c>
      <c r="F13" s="1" t="s">
        <v>63</v>
      </c>
      <c r="G13" s="1" t="s">
        <v>40</v>
      </c>
      <c r="H13" s="1">
        <v>78154</v>
      </c>
      <c r="J13" s="1" t="s">
        <v>392</v>
      </c>
      <c r="L13" s="16">
        <v>46029</v>
      </c>
      <c r="M13" s="2"/>
      <c r="N13" s="17"/>
      <c r="O13" s="18"/>
      <c r="P13" s="18"/>
      <c r="Q13" s="25"/>
      <c r="R13" s="18"/>
      <c r="S13" s="19">
        <f t="shared" si="0"/>
        <v>0</v>
      </c>
      <c r="T13" s="19">
        <f t="shared" si="3"/>
        <v>0</v>
      </c>
      <c r="U13" s="23"/>
      <c r="V13" s="20">
        <f t="shared" si="1"/>
        <v>0</v>
      </c>
      <c r="W13" s="1"/>
    </row>
    <row r="14" spans="1:27">
      <c r="A14" s="12" t="s">
        <v>362</v>
      </c>
      <c r="B14" s="13"/>
      <c r="D14" s="1" t="s">
        <v>64</v>
      </c>
      <c r="L14" s="16"/>
      <c r="N14" s="17"/>
      <c r="O14" s="18">
        <v>1000</v>
      </c>
      <c r="P14" s="18"/>
      <c r="Q14" s="18"/>
      <c r="R14" s="18"/>
      <c r="S14" s="19">
        <f t="shared" si="0"/>
        <v>1000</v>
      </c>
      <c r="T14" s="19"/>
      <c r="U14" s="18"/>
      <c r="V14" s="20">
        <f t="shared" si="1"/>
        <v>1000</v>
      </c>
      <c r="W14" s="1" t="s">
        <v>373</v>
      </c>
    </row>
    <row r="15" spans="1:27">
      <c r="A15" s="12" t="s">
        <v>362</v>
      </c>
      <c r="B15" s="13" t="s">
        <v>362</v>
      </c>
      <c r="C15" s="2"/>
      <c r="D15" s="2" t="s">
        <v>66</v>
      </c>
      <c r="E15" s="1" t="s">
        <v>67</v>
      </c>
      <c r="F15" s="1" t="s">
        <v>68</v>
      </c>
      <c r="G15" s="1" t="s">
        <v>40</v>
      </c>
      <c r="H15" s="1">
        <v>77088</v>
      </c>
      <c r="I15" s="1" t="s">
        <v>393</v>
      </c>
      <c r="J15" s="1" t="s">
        <v>394</v>
      </c>
      <c r="K15" s="31"/>
      <c r="L15" s="16">
        <v>46014</v>
      </c>
      <c r="M15" s="2"/>
      <c r="N15" s="17"/>
      <c r="O15" s="18"/>
      <c r="P15" s="18">
        <v>750</v>
      </c>
      <c r="Q15" s="18"/>
      <c r="R15" s="18"/>
      <c r="S15" s="19">
        <f t="shared" si="0"/>
        <v>750</v>
      </c>
      <c r="T15" s="19">
        <f>SUM(Q15:R15)</f>
        <v>0</v>
      </c>
      <c r="U15" s="23"/>
      <c r="V15" s="20">
        <f t="shared" si="1"/>
        <v>750</v>
      </c>
      <c r="W15" s="1" t="s">
        <v>368</v>
      </c>
    </row>
    <row r="16" spans="1:27">
      <c r="A16" s="12" t="s">
        <v>362</v>
      </c>
      <c r="B16" s="13"/>
      <c r="D16" s="1" t="s">
        <v>69</v>
      </c>
      <c r="E16" s="32" t="s">
        <v>70</v>
      </c>
      <c r="F16" s="14" t="s">
        <v>37</v>
      </c>
      <c r="G16" s="14" t="s">
        <v>38</v>
      </c>
      <c r="H16" s="15">
        <v>78216</v>
      </c>
      <c r="L16" s="16"/>
      <c r="N16" s="17"/>
      <c r="O16" s="18"/>
      <c r="P16" s="18">
        <v>2000</v>
      </c>
      <c r="Q16" s="18"/>
      <c r="R16" s="18"/>
      <c r="S16" s="19">
        <f t="shared" si="0"/>
        <v>2000</v>
      </c>
      <c r="T16" s="19"/>
      <c r="U16" s="18"/>
      <c r="V16" s="20">
        <f t="shared" si="1"/>
        <v>2000</v>
      </c>
      <c r="W16" s="1" t="s">
        <v>373</v>
      </c>
    </row>
    <row r="17" spans="1:23">
      <c r="A17" s="12" t="s">
        <v>362</v>
      </c>
      <c r="B17" s="13" t="s">
        <v>362</v>
      </c>
      <c r="C17" s="2"/>
      <c r="D17" s="2" t="s">
        <v>71</v>
      </c>
      <c r="E17" s="1" t="s">
        <v>72</v>
      </c>
      <c r="F17" s="1" t="s">
        <v>37</v>
      </c>
      <c r="G17" s="1" t="s">
        <v>40</v>
      </c>
      <c r="H17" s="1">
        <v>78266</v>
      </c>
      <c r="I17" s="1" t="s">
        <v>395</v>
      </c>
      <c r="J17" s="1" t="s">
        <v>396</v>
      </c>
      <c r="L17" s="16">
        <v>46035</v>
      </c>
      <c r="M17" s="2"/>
      <c r="N17" s="17"/>
      <c r="O17" s="23">
        <v>2500</v>
      </c>
      <c r="P17" s="18">
        <v>1500</v>
      </c>
      <c r="Q17" s="18"/>
      <c r="R17" s="18"/>
      <c r="S17" s="19">
        <f t="shared" si="0"/>
        <v>4000</v>
      </c>
      <c r="T17" s="19">
        <f t="shared" ref="T17:T20" si="4">SUM(Q17:R17)</f>
        <v>0</v>
      </c>
      <c r="U17" s="23"/>
      <c r="V17" s="20">
        <f t="shared" si="1"/>
        <v>4000</v>
      </c>
      <c r="W17" s="1" t="s">
        <v>367</v>
      </c>
    </row>
    <row r="18" spans="1:23">
      <c r="A18" s="12" t="s">
        <v>362</v>
      </c>
      <c r="B18" s="13" t="s">
        <v>362</v>
      </c>
      <c r="C18" s="2"/>
      <c r="D18" s="2" t="s">
        <v>11</v>
      </c>
      <c r="E18" s="1" t="s">
        <v>73</v>
      </c>
      <c r="F18" s="1" t="s">
        <v>37</v>
      </c>
      <c r="G18" s="1" t="s">
        <v>40</v>
      </c>
      <c r="H18" s="1">
        <v>78217</v>
      </c>
      <c r="I18" s="1" t="s">
        <v>397</v>
      </c>
      <c r="J18" s="1" t="s">
        <v>398</v>
      </c>
      <c r="K18" s="1" t="s">
        <v>399</v>
      </c>
      <c r="L18" s="16">
        <v>46043</v>
      </c>
      <c r="M18" s="2"/>
      <c r="N18" s="17"/>
      <c r="O18" s="18">
        <v>2500</v>
      </c>
      <c r="P18" s="18"/>
      <c r="Q18" s="18">
        <v>300</v>
      </c>
      <c r="R18" s="18"/>
      <c r="S18" s="19">
        <f t="shared" si="0"/>
        <v>2500</v>
      </c>
      <c r="T18" s="19">
        <f t="shared" si="4"/>
        <v>300</v>
      </c>
      <c r="U18" s="23"/>
      <c r="V18" s="20">
        <f t="shared" si="1"/>
        <v>2800</v>
      </c>
      <c r="W18" s="1" t="s">
        <v>367</v>
      </c>
    </row>
    <row r="19" spans="1:23">
      <c r="A19" s="12" t="s">
        <v>362</v>
      </c>
      <c r="B19" s="13" t="s">
        <v>362</v>
      </c>
      <c r="C19" s="2"/>
      <c r="D19" s="2" t="s">
        <v>76</v>
      </c>
      <c r="E19" s="1" t="s">
        <v>77</v>
      </c>
      <c r="F19" s="1" t="s">
        <v>37</v>
      </c>
      <c r="G19" s="1" t="s">
        <v>40</v>
      </c>
      <c r="H19" s="1">
        <v>78222</v>
      </c>
      <c r="I19" s="1" t="s">
        <v>400</v>
      </c>
      <c r="J19" s="1" t="s">
        <v>401</v>
      </c>
      <c r="K19" s="1" t="s">
        <v>402</v>
      </c>
      <c r="L19" s="16"/>
      <c r="M19" s="2"/>
      <c r="N19" s="17"/>
      <c r="O19" s="18">
        <v>500</v>
      </c>
      <c r="P19" s="18"/>
      <c r="Q19" s="18"/>
      <c r="R19" s="18"/>
      <c r="S19" s="19">
        <f t="shared" si="0"/>
        <v>500</v>
      </c>
      <c r="T19" s="19">
        <f t="shared" si="4"/>
        <v>0</v>
      </c>
      <c r="U19" s="23"/>
      <c r="V19" s="20">
        <f t="shared" si="1"/>
        <v>500</v>
      </c>
      <c r="W19" s="1" t="s">
        <v>368</v>
      </c>
    </row>
    <row r="20" spans="1:23">
      <c r="A20" s="12" t="s">
        <v>362</v>
      </c>
      <c r="B20" s="13" t="s">
        <v>362</v>
      </c>
      <c r="C20" s="2"/>
      <c r="D20" s="2" t="s">
        <v>78</v>
      </c>
      <c r="E20" s="1" t="s">
        <v>79</v>
      </c>
      <c r="F20" s="1" t="s">
        <v>37</v>
      </c>
      <c r="G20" s="1" t="s">
        <v>40</v>
      </c>
      <c r="H20" s="1">
        <v>78222</v>
      </c>
      <c r="L20" s="16">
        <v>46003</v>
      </c>
      <c r="M20" s="2"/>
      <c r="N20" s="17"/>
      <c r="O20" s="18"/>
      <c r="P20" s="23">
        <v>2000</v>
      </c>
      <c r="Q20" s="18"/>
      <c r="R20" s="18"/>
      <c r="S20" s="19">
        <f t="shared" si="0"/>
        <v>2000</v>
      </c>
      <c r="T20" s="19">
        <f t="shared" si="4"/>
        <v>0</v>
      </c>
      <c r="U20" s="23"/>
      <c r="V20" s="20">
        <f t="shared" si="1"/>
        <v>2000</v>
      </c>
      <c r="W20" s="1" t="s">
        <v>373</v>
      </c>
    </row>
    <row r="21" spans="1:23">
      <c r="A21" s="12" t="s">
        <v>362</v>
      </c>
      <c r="B21" s="13" t="s">
        <v>362</v>
      </c>
      <c r="D21" s="1" t="s">
        <v>80</v>
      </c>
      <c r="E21" s="1" t="s">
        <v>81</v>
      </c>
      <c r="F21" s="1" t="s">
        <v>37</v>
      </c>
      <c r="G21" s="1" t="s">
        <v>40</v>
      </c>
      <c r="H21" s="1">
        <v>78230</v>
      </c>
      <c r="I21" s="1">
        <v>2108879772</v>
      </c>
      <c r="J21" s="1" t="s">
        <v>403</v>
      </c>
      <c r="L21" s="16"/>
      <c r="N21" s="17"/>
      <c r="O21" s="18">
        <v>2500</v>
      </c>
      <c r="P21" s="18"/>
      <c r="Q21" s="18">
        <v>400</v>
      </c>
      <c r="R21" s="18"/>
      <c r="S21" s="19">
        <f t="shared" si="0"/>
        <v>2500</v>
      </c>
      <c r="T21" s="19"/>
      <c r="U21" s="18"/>
      <c r="V21" s="20">
        <f t="shared" si="1"/>
        <v>2500</v>
      </c>
      <c r="W21" s="1"/>
    </row>
    <row r="22" spans="1:23">
      <c r="A22" s="12" t="s">
        <v>362</v>
      </c>
      <c r="B22" s="13" t="s">
        <v>362</v>
      </c>
      <c r="C22" s="2">
        <v>4942</v>
      </c>
      <c r="D22" s="2" t="s">
        <v>85</v>
      </c>
      <c r="E22" s="1" t="s">
        <v>86</v>
      </c>
      <c r="F22" s="1" t="s">
        <v>87</v>
      </c>
      <c r="G22" s="1" t="s">
        <v>40</v>
      </c>
      <c r="H22" s="1">
        <v>78101</v>
      </c>
      <c r="I22" s="1" t="s">
        <v>404</v>
      </c>
      <c r="J22" s="1" t="s">
        <v>405</v>
      </c>
      <c r="K22" s="1" t="s">
        <v>406</v>
      </c>
      <c r="L22" s="16">
        <v>45972</v>
      </c>
      <c r="M22" s="2"/>
      <c r="N22" s="17"/>
      <c r="O22" s="18">
        <v>250</v>
      </c>
      <c r="P22" s="18"/>
      <c r="Q22" s="18"/>
      <c r="R22" s="18"/>
      <c r="S22" s="19">
        <f t="shared" si="0"/>
        <v>250</v>
      </c>
      <c r="T22" s="19">
        <f t="shared" ref="T22:T24" si="5">SUM(Q22:R22)</f>
        <v>0</v>
      </c>
      <c r="U22" s="23"/>
      <c r="V22" s="20">
        <f t="shared" si="1"/>
        <v>250</v>
      </c>
      <c r="W22" s="1" t="s">
        <v>363</v>
      </c>
    </row>
    <row r="23" spans="1:23">
      <c r="A23" s="12" t="s">
        <v>362</v>
      </c>
      <c r="B23" s="13" t="s">
        <v>362</v>
      </c>
      <c r="D23" s="2" t="s">
        <v>12</v>
      </c>
      <c r="E23" s="1" t="s">
        <v>88</v>
      </c>
      <c r="F23" s="1" t="s">
        <v>89</v>
      </c>
      <c r="G23" s="1" t="s">
        <v>40</v>
      </c>
      <c r="H23" s="1">
        <v>78114</v>
      </c>
      <c r="I23" s="1" t="s">
        <v>407</v>
      </c>
      <c r="J23" s="1" t="s">
        <v>408</v>
      </c>
      <c r="K23" s="1" t="s">
        <v>409</v>
      </c>
      <c r="L23" s="16"/>
      <c r="M23" s="2"/>
      <c r="N23" s="17"/>
      <c r="O23" s="18">
        <v>2500</v>
      </c>
      <c r="P23" s="18"/>
      <c r="Q23" s="18"/>
      <c r="R23" s="18"/>
      <c r="S23" s="19">
        <f t="shared" si="0"/>
        <v>2500</v>
      </c>
      <c r="T23" s="19">
        <f t="shared" si="5"/>
        <v>0</v>
      </c>
      <c r="U23" s="23"/>
      <c r="V23" s="20">
        <f t="shared" si="1"/>
        <v>2500</v>
      </c>
      <c r="W23" s="1" t="s">
        <v>367</v>
      </c>
    </row>
    <row r="24" spans="1:23">
      <c r="A24" s="12" t="s">
        <v>362</v>
      </c>
      <c r="B24" s="13"/>
      <c r="D24" s="1" t="s">
        <v>90</v>
      </c>
      <c r="E24" s="33" t="s">
        <v>91</v>
      </c>
      <c r="F24" s="33" t="s">
        <v>37</v>
      </c>
      <c r="G24" s="33" t="s">
        <v>40</v>
      </c>
      <c r="H24" s="34">
        <v>78209</v>
      </c>
      <c r="I24" s="34">
        <v>2102402811</v>
      </c>
      <c r="J24" s="33" t="s">
        <v>410</v>
      </c>
      <c r="L24" s="16"/>
      <c r="N24" s="17"/>
      <c r="O24" s="18"/>
      <c r="P24" s="18"/>
      <c r="Q24" s="18">
        <v>300</v>
      </c>
      <c r="R24" s="18"/>
      <c r="S24" s="19">
        <f t="shared" si="0"/>
        <v>0</v>
      </c>
      <c r="T24" s="19">
        <f t="shared" si="5"/>
        <v>300</v>
      </c>
      <c r="U24" s="18"/>
      <c r="V24" s="20">
        <f t="shared" si="1"/>
        <v>300</v>
      </c>
      <c r="W24" s="1" t="s">
        <v>363</v>
      </c>
    </row>
    <row r="25" spans="1:23">
      <c r="A25" s="12" t="s">
        <v>362</v>
      </c>
      <c r="B25" s="13"/>
      <c r="D25" s="1" t="s">
        <v>94</v>
      </c>
      <c r="E25" s="14" t="s">
        <v>95</v>
      </c>
      <c r="F25" s="14" t="s">
        <v>96</v>
      </c>
      <c r="G25" s="14" t="s">
        <v>38</v>
      </c>
      <c r="H25" s="15">
        <v>76531</v>
      </c>
      <c r="I25" s="15">
        <v>2543868847</v>
      </c>
      <c r="J25" s="35" t="s">
        <v>411</v>
      </c>
      <c r="L25" s="16"/>
      <c r="N25" s="17"/>
      <c r="O25" s="18">
        <v>250</v>
      </c>
      <c r="P25" s="18"/>
      <c r="Q25" s="18"/>
      <c r="R25" s="18"/>
      <c r="S25" s="19">
        <f t="shared" si="0"/>
        <v>250</v>
      </c>
      <c r="T25" s="19"/>
      <c r="U25" s="18"/>
      <c r="V25" s="20">
        <f t="shared" si="1"/>
        <v>250</v>
      </c>
      <c r="W25" s="1" t="s">
        <v>363</v>
      </c>
    </row>
    <row r="26" spans="1:23">
      <c r="A26" s="12" t="s">
        <v>362</v>
      </c>
      <c r="B26" s="13" t="s">
        <v>362</v>
      </c>
      <c r="C26" s="2"/>
      <c r="D26" s="2" t="s">
        <v>412</v>
      </c>
      <c r="L26" s="16">
        <v>46032</v>
      </c>
      <c r="M26" s="2"/>
      <c r="N26" s="17"/>
      <c r="O26" s="18"/>
      <c r="P26" s="18"/>
      <c r="Q26" s="18">
        <v>300</v>
      </c>
      <c r="R26" s="18"/>
      <c r="S26" s="19">
        <f t="shared" si="0"/>
        <v>0</v>
      </c>
      <c r="T26" s="19">
        <f t="shared" ref="T26:T28" si="6">SUM(Q26:R26)</f>
        <v>300</v>
      </c>
      <c r="U26" s="23"/>
      <c r="V26" s="20">
        <f t="shared" si="1"/>
        <v>300</v>
      </c>
      <c r="W26" s="1" t="s">
        <v>363</v>
      </c>
    </row>
    <row r="27" spans="1:23">
      <c r="A27" s="12" t="s">
        <v>362</v>
      </c>
      <c r="B27" s="13" t="s">
        <v>362</v>
      </c>
      <c r="C27" s="2"/>
      <c r="D27" s="2" t="s">
        <v>97</v>
      </c>
      <c r="E27" s="1" t="s">
        <v>98</v>
      </c>
      <c r="F27" s="1" t="s">
        <v>37</v>
      </c>
      <c r="G27" s="1" t="s">
        <v>40</v>
      </c>
      <c r="H27" s="1">
        <v>78114</v>
      </c>
      <c r="I27" s="1" t="s">
        <v>413</v>
      </c>
      <c r="J27" s="1" t="s">
        <v>414</v>
      </c>
      <c r="K27" s="1" t="s">
        <v>415</v>
      </c>
      <c r="L27" s="16">
        <v>46007</v>
      </c>
      <c r="M27" s="2"/>
      <c r="N27" s="17"/>
      <c r="O27" s="18"/>
      <c r="P27" s="18">
        <v>1500</v>
      </c>
      <c r="Q27" s="18"/>
      <c r="R27" s="18"/>
      <c r="S27" s="19">
        <f t="shared" si="0"/>
        <v>1500</v>
      </c>
      <c r="T27" s="19">
        <f t="shared" si="6"/>
        <v>0</v>
      </c>
      <c r="U27" s="23"/>
      <c r="V27" s="20">
        <f t="shared" si="1"/>
        <v>1500</v>
      </c>
      <c r="W27" s="1" t="s">
        <v>373</v>
      </c>
    </row>
    <row r="28" spans="1:23">
      <c r="A28" s="12" t="s">
        <v>362</v>
      </c>
      <c r="B28" s="13" t="s">
        <v>362</v>
      </c>
      <c r="C28" s="2">
        <v>4942</v>
      </c>
      <c r="D28" s="2" t="s">
        <v>99</v>
      </c>
      <c r="E28" s="1" t="s">
        <v>100</v>
      </c>
      <c r="F28" s="1" t="s">
        <v>101</v>
      </c>
      <c r="G28" s="1" t="s">
        <v>40</v>
      </c>
      <c r="H28" s="1">
        <v>78121</v>
      </c>
      <c r="I28" s="1" t="s">
        <v>416</v>
      </c>
      <c r="J28" s="1" t="s">
        <v>417</v>
      </c>
      <c r="K28" s="1" t="s">
        <v>99</v>
      </c>
      <c r="L28" s="16">
        <v>45972</v>
      </c>
      <c r="M28" s="2"/>
      <c r="N28" s="17"/>
      <c r="O28" s="18">
        <v>250</v>
      </c>
      <c r="P28" s="18"/>
      <c r="Q28" s="18"/>
      <c r="R28" s="18"/>
      <c r="S28" s="19">
        <f t="shared" si="0"/>
        <v>250</v>
      </c>
      <c r="T28" s="19">
        <f t="shared" si="6"/>
        <v>0</v>
      </c>
      <c r="U28" s="23"/>
      <c r="V28" s="20">
        <f t="shared" si="1"/>
        <v>250</v>
      </c>
      <c r="W28" s="1" t="s">
        <v>363</v>
      </c>
    </row>
    <row r="29" spans="1:23">
      <c r="A29" s="12" t="s">
        <v>362</v>
      </c>
      <c r="B29" s="13"/>
      <c r="D29" s="1" t="s">
        <v>418</v>
      </c>
      <c r="E29" s="14" t="s">
        <v>419</v>
      </c>
      <c r="F29" s="14" t="s">
        <v>115</v>
      </c>
      <c r="G29" s="14" t="s">
        <v>38</v>
      </c>
      <c r="H29" s="15">
        <v>78064</v>
      </c>
      <c r="L29" s="16"/>
      <c r="N29" s="17"/>
      <c r="O29" s="18">
        <v>250</v>
      </c>
      <c r="P29" s="18"/>
      <c r="Q29" s="18"/>
      <c r="R29" s="18"/>
      <c r="S29" s="19">
        <f t="shared" si="0"/>
        <v>250</v>
      </c>
      <c r="T29" s="19"/>
      <c r="U29" s="18"/>
      <c r="V29" s="20">
        <f t="shared" si="1"/>
        <v>250</v>
      </c>
      <c r="W29" s="1" t="s">
        <v>363</v>
      </c>
    </row>
    <row r="30" spans="1:23">
      <c r="A30" s="36" t="s">
        <v>362</v>
      </c>
      <c r="B30" s="13" t="s">
        <v>362</v>
      </c>
      <c r="C30" s="2"/>
      <c r="D30" s="2" t="s">
        <v>102</v>
      </c>
      <c r="E30" s="1" t="s">
        <v>103</v>
      </c>
      <c r="F30" s="1" t="s">
        <v>87</v>
      </c>
      <c r="G30" s="1" t="s">
        <v>40</v>
      </c>
      <c r="H30" s="1">
        <v>78101</v>
      </c>
      <c r="J30" s="1" t="s">
        <v>420</v>
      </c>
      <c r="K30" s="1" t="s">
        <v>102</v>
      </c>
      <c r="L30" s="16"/>
      <c r="M30" s="2"/>
      <c r="N30" s="17"/>
      <c r="O30" s="18">
        <v>5000</v>
      </c>
      <c r="P30" s="18"/>
      <c r="Q30" s="18"/>
      <c r="R30" s="18"/>
      <c r="S30" s="19">
        <f t="shared" si="0"/>
        <v>5000</v>
      </c>
      <c r="T30" s="19">
        <f>SUM(Q30:R30)</f>
        <v>0</v>
      </c>
      <c r="U30" s="23"/>
      <c r="V30" s="20">
        <f t="shared" si="1"/>
        <v>5000</v>
      </c>
      <c r="W30" s="1" t="s">
        <v>379</v>
      </c>
    </row>
    <row r="31" spans="1:23">
      <c r="A31" s="36"/>
      <c r="B31" s="13"/>
      <c r="C31" s="2"/>
      <c r="D31" s="2" t="s">
        <v>108</v>
      </c>
      <c r="E31" s="1" t="s">
        <v>109</v>
      </c>
      <c r="F31" s="1" t="s">
        <v>37</v>
      </c>
      <c r="G31" s="1" t="s">
        <v>40</v>
      </c>
      <c r="H31" s="1">
        <v>78258</v>
      </c>
      <c r="I31" s="1"/>
      <c r="J31" s="1"/>
      <c r="K31" s="1"/>
      <c r="L31" s="16"/>
      <c r="M31" s="2"/>
      <c r="N31" s="17"/>
      <c r="O31" s="23"/>
      <c r="P31" s="18"/>
      <c r="Q31" s="18"/>
      <c r="R31" s="18"/>
      <c r="S31" s="19"/>
      <c r="T31" s="19"/>
      <c r="U31" s="23"/>
      <c r="V31" s="20"/>
      <c r="W31" s="1"/>
    </row>
    <row r="32" spans="1:23">
      <c r="A32" s="36"/>
      <c r="B32" s="13"/>
      <c r="C32" s="2"/>
      <c r="D32" s="2" t="s">
        <v>227</v>
      </c>
      <c r="E32" s="14" t="s">
        <v>228</v>
      </c>
      <c r="F32" s="14" t="s">
        <v>229</v>
      </c>
      <c r="G32" s="14" t="s">
        <v>38</v>
      </c>
      <c r="H32" s="15">
        <v>78014</v>
      </c>
      <c r="I32" s="1"/>
      <c r="J32" s="1"/>
      <c r="K32" s="1"/>
      <c r="L32" s="16"/>
      <c r="M32" s="2"/>
      <c r="N32" s="17"/>
      <c r="O32" s="23"/>
      <c r="P32" s="18"/>
      <c r="Q32" s="18"/>
      <c r="R32" s="18"/>
      <c r="S32" s="19"/>
      <c r="T32" s="19"/>
      <c r="U32" s="23"/>
      <c r="V32" s="20"/>
      <c r="W32" s="1"/>
    </row>
    <row r="33" spans="1:23">
      <c r="A33" s="12" t="s">
        <v>381</v>
      </c>
      <c r="B33" s="13" t="s">
        <v>362</v>
      </c>
      <c r="C33" s="2"/>
      <c r="D33" s="2" t="s">
        <v>3</v>
      </c>
      <c r="E33" s="1" t="s">
        <v>104</v>
      </c>
      <c r="F33" s="1" t="s">
        <v>37</v>
      </c>
      <c r="G33" s="1" t="s">
        <v>40</v>
      </c>
      <c r="H33" s="1">
        <v>78219</v>
      </c>
      <c r="I33" s="1" t="s">
        <v>421</v>
      </c>
      <c r="J33" s="1" t="s">
        <v>422</v>
      </c>
      <c r="K33" s="1" t="s">
        <v>423</v>
      </c>
      <c r="L33" s="16"/>
      <c r="M33" s="2"/>
      <c r="N33" s="17"/>
      <c r="O33" s="23"/>
      <c r="P33" s="18"/>
      <c r="Q33" s="18"/>
      <c r="R33" s="18"/>
      <c r="S33" s="19">
        <f t="shared" ref="S33:S143" si="7">SUM(O33:P33)</f>
        <v>0</v>
      </c>
      <c r="T33" s="19">
        <f t="shared" ref="T33:T35" si="8">SUM(Q33:R33)</f>
        <v>0</v>
      </c>
      <c r="U33" s="23">
        <v>3000</v>
      </c>
      <c r="V33" s="20">
        <f t="shared" ref="V33:V143" si="9">SUM(S33:U33)</f>
        <v>3000</v>
      </c>
      <c r="W33" s="1" t="s">
        <v>367</v>
      </c>
    </row>
    <row r="34" spans="1:23">
      <c r="A34" s="12"/>
      <c r="B34" s="13"/>
      <c r="D34" s="37" t="s">
        <v>424</v>
      </c>
      <c r="E34" s="37"/>
      <c r="F34" s="37"/>
      <c r="G34" s="37"/>
      <c r="H34" s="37"/>
      <c r="I34" s="37"/>
      <c r="J34" s="37"/>
      <c r="K34" s="37" t="s">
        <v>273</v>
      </c>
      <c r="L34" s="38"/>
      <c r="M34" s="37"/>
      <c r="N34" s="39"/>
      <c r="O34" s="25">
        <v>250</v>
      </c>
      <c r="P34" s="18"/>
      <c r="Q34" s="18"/>
      <c r="R34" s="18"/>
      <c r="S34" s="19">
        <f t="shared" si="7"/>
        <v>250</v>
      </c>
      <c r="T34" s="19">
        <f t="shared" si="8"/>
        <v>0</v>
      </c>
      <c r="U34" s="18"/>
      <c r="V34" s="20">
        <f t="shared" si="9"/>
        <v>250</v>
      </c>
      <c r="W34" s="1" t="s">
        <v>363</v>
      </c>
    </row>
    <row r="35" spans="1:23">
      <c r="A35" s="12" t="s">
        <v>362</v>
      </c>
      <c r="B35" s="13" t="s">
        <v>362</v>
      </c>
      <c r="C35" s="2"/>
      <c r="D35" s="2" t="s">
        <v>105</v>
      </c>
      <c r="E35" s="1" t="s">
        <v>106</v>
      </c>
      <c r="F35" s="1" t="s">
        <v>107</v>
      </c>
      <c r="G35" s="1" t="s">
        <v>40</v>
      </c>
      <c r="H35" s="1">
        <v>78016</v>
      </c>
      <c r="I35" s="1" t="s">
        <v>425</v>
      </c>
      <c r="K35" s="1" t="s">
        <v>426</v>
      </c>
      <c r="L35" s="16"/>
      <c r="M35" s="2"/>
      <c r="N35" s="17"/>
      <c r="O35" s="18">
        <v>500</v>
      </c>
      <c r="P35" s="18"/>
      <c r="Q35" s="18"/>
      <c r="R35" s="18"/>
      <c r="S35" s="19">
        <f t="shared" si="7"/>
        <v>500</v>
      </c>
      <c r="T35" s="19">
        <f t="shared" si="8"/>
        <v>0</v>
      </c>
      <c r="U35" s="23"/>
      <c r="V35" s="20">
        <f t="shared" si="9"/>
        <v>500</v>
      </c>
      <c r="W35" s="1" t="s">
        <v>368</v>
      </c>
    </row>
    <row r="36" spans="1:23">
      <c r="A36" s="12" t="s">
        <v>362</v>
      </c>
      <c r="B36" s="13" t="s">
        <v>362</v>
      </c>
      <c r="D36" s="1" t="s">
        <v>13</v>
      </c>
      <c r="E36" s="14" t="s">
        <v>110</v>
      </c>
      <c r="F36" s="14" t="s">
        <v>37</v>
      </c>
      <c r="G36" s="14" t="s">
        <v>38</v>
      </c>
      <c r="H36" s="15">
        <v>78279</v>
      </c>
      <c r="K36" s="1" t="s">
        <v>427</v>
      </c>
      <c r="L36" s="16"/>
      <c r="N36" s="17"/>
      <c r="O36" s="18">
        <v>5000</v>
      </c>
      <c r="P36" s="18"/>
      <c r="Q36" s="18"/>
      <c r="R36" s="18"/>
      <c r="S36" s="19">
        <f t="shared" si="7"/>
        <v>5000</v>
      </c>
      <c r="T36" s="19"/>
      <c r="U36" s="18"/>
      <c r="V36" s="20">
        <f t="shared" si="9"/>
        <v>5000</v>
      </c>
      <c r="W36" s="1" t="s">
        <v>379</v>
      </c>
    </row>
    <row r="37" spans="1:23">
      <c r="A37" s="12" t="s">
        <v>362</v>
      </c>
      <c r="B37" s="13" t="s">
        <v>362</v>
      </c>
      <c r="C37" s="2"/>
      <c r="D37" s="2" t="s">
        <v>4</v>
      </c>
      <c r="E37" s="1" t="s">
        <v>111</v>
      </c>
      <c r="F37" s="1" t="s">
        <v>37</v>
      </c>
      <c r="G37" s="1" t="s">
        <v>40</v>
      </c>
      <c r="H37" s="1">
        <v>78216</v>
      </c>
      <c r="I37" s="1" t="s">
        <v>428</v>
      </c>
      <c r="J37" s="1" t="s">
        <v>429</v>
      </c>
      <c r="L37" s="16">
        <v>46049</v>
      </c>
      <c r="M37" s="2"/>
      <c r="N37" s="17"/>
      <c r="O37" s="18">
        <v>2500</v>
      </c>
      <c r="P37" s="18"/>
      <c r="Q37" s="18"/>
      <c r="R37" s="18"/>
      <c r="S37" s="19">
        <f t="shared" si="7"/>
        <v>2500</v>
      </c>
      <c r="T37" s="19">
        <f t="shared" ref="T37:T44" si="10">SUM(Q37:R37)</f>
        <v>0</v>
      </c>
      <c r="U37" s="23"/>
      <c r="V37" s="20">
        <f t="shared" si="9"/>
        <v>2500</v>
      </c>
      <c r="W37" s="1" t="s">
        <v>367</v>
      </c>
    </row>
    <row r="38" spans="1:23">
      <c r="A38" s="12" t="s">
        <v>362</v>
      </c>
      <c r="B38" s="13" t="s">
        <v>362</v>
      </c>
      <c r="C38" s="2"/>
      <c r="D38" s="2" t="s">
        <v>112</v>
      </c>
      <c r="E38" s="1" t="s">
        <v>111</v>
      </c>
      <c r="F38" s="1" t="s">
        <v>37</v>
      </c>
      <c r="G38" s="1" t="s">
        <v>40</v>
      </c>
      <c r="H38" s="1">
        <v>78216</v>
      </c>
      <c r="I38" s="1" t="s">
        <v>430</v>
      </c>
      <c r="J38" s="1" t="s">
        <v>431</v>
      </c>
      <c r="L38" s="16">
        <v>46049</v>
      </c>
      <c r="M38" s="2"/>
      <c r="N38" s="17"/>
      <c r="O38" s="18"/>
      <c r="P38" s="18"/>
      <c r="Q38" s="18">
        <v>300</v>
      </c>
      <c r="R38" s="18"/>
      <c r="S38" s="19">
        <f t="shared" si="7"/>
        <v>0</v>
      </c>
      <c r="T38" s="19">
        <f t="shared" si="10"/>
        <v>300</v>
      </c>
      <c r="U38" s="23"/>
      <c r="V38" s="20">
        <f t="shared" si="9"/>
        <v>300</v>
      </c>
      <c r="W38" s="1" t="s">
        <v>363</v>
      </c>
    </row>
    <row r="39" spans="1:23">
      <c r="A39" s="12" t="s">
        <v>362</v>
      </c>
      <c r="B39" s="13" t="s">
        <v>362</v>
      </c>
      <c r="C39" s="2"/>
      <c r="D39" s="2" t="s">
        <v>113</v>
      </c>
      <c r="E39" s="1" t="s">
        <v>114</v>
      </c>
      <c r="F39" s="1" t="s">
        <v>115</v>
      </c>
      <c r="G39" s="1" t="s">
        <v>40</v>
      </c>
      <c r="I39" s="1" t="s">
        <v>432</v>
      </c>
      <c r="J39" s="1" t="s">
        <v>433</v>
      </c>
      <c r="K39" s="1" t="s">
        <v>434</v>
      </c>
      <c r="L39" s="16"/>
      <c r="M39" s="2"/>
      <c r="N39" s="17"/>
      <c r="O39" s="18">
        <v>250</v>
      </c>
      <c r="P39" s="18"/>
      <c r="Q39" s="18"/>
      <c r="R39" s="18"/>
      <c r="S39" s="19">
        <f t="shared" si="7"/>
        <v>250</v>
      </c>
      <c r="T39" s="19">
        <f t="shared" si="10"/>
        <v>0</v>
      </c>
      <c r="U39" s="23"/>
      <c r="V39" s="20">
        <f t="shared" si="9"/>
        <v>250</v>
      </c>
      <c r="W39" s="1" t="s">
        <v>363</v>
      </c>
    </row>
    <row r="40" spans="1:23">
      <c r="A40" s="12" t="s">
        <v>381</v>
      </c>
      <c r="B40" s="13" t="s">
        <v>362</v>
      </c>
      <c r="C40" s="2"/>
      <c r="D40" s="1" t="s">
        <v>116</v>
      </c>
      <c r="E40" s="1" t="s">
        <v>117</v>
      </c>
      <c r="F40" s="1" t="s">
        <v>118</v>
      </c>
      <c r="G40" s="1" t="s">
        <v>40</v>
      </c>
      <c r="H40" s="1">
        <v>78250</v>
      </c>
      <c r="I40" s="1" t="s">
        <v>435</v>
      </c>
      <c r="J40" s="1" t="s">
        <v>436</v>
      </c>
      <c r="K40" s="1" t="s">
        <v>434</v>
      </c>
      <c r="L40" s="16"/>
      <c r="M40" s="2"/>
      <c r="N40" s="17"/>
      <c r="O40" s="18"/>
      <c r="P40" s="18"/>
      <c r="Q40" s="18"/>
      <c r="R40" s="18"/>
      <c r="S40" s="19">
        <f t="shared" si="7"/>
        <v>0</v>
      </c>
      <c r="T40" s="19">
        <f t="shared" si="10"/>
        <v>0</v>
      </c>
      <c r="U40" s="23">
        <v>504</v>
      </c>
      <c r="V40" s="20">
        <f t="shared" si="9"/>
        <v>504</v>
      </c>
      <c r="W40" s="1" t="s">
        <v>368</v>
      </c>
    </row>
    <row r="41" spans="1:23">
      <c r="A41" s="12" t="s">
        <v>362</v>
      </c>
      <c r="B41" s="13" t="s">
        <v>362</v>
      </c>
      <c r="C41" s="2"/>
      <c r="D41" s="2" t="s">
        <v>121</v>
      </c>
      <c r="E41" s="1" t="s">
        <v>122</v>
      </c>
      <c r="F41" s="1" t="s">
        <v>123</v>
      </c>
      <c r="G41" s="1" t="s">
        <v>40</v>
      </c>
      <c r="H41" s="1">
        <v>78664</v>
      </c>
      <c r="I41" s="1" t="s">
        <v>437</v>
      </c>
      <c r="J41" s="1" t="s">
        <v>438</v>
      </c>
      <c r="L41" s="16">
        <v>46006</v>
      </c>
      <c r="M41" s="2"/>
      <c r="N41" s="17"/>
      <c r="O41" s="18"/>
      <c r="P41" s="18">
        <v>1500</v>
      </c>
      <c r="Q41" s="18"/>
      <c r="R41" s="18"/>
      <c r="S41" s="19">
        <f t="shared" si="7"/>
        <v>1500</v>
      </c>
      <c r="T41" s="19">
        <f t="shared" si="10"/>
        <v>0</v>
      </c>
      <c r="U41" s="23"/>
      <c r="V41" s="20">
        <f t="shared" si="9"/>
        <v>1500</v>
      </c>
      <c r="W41" s="1" t="s">
        <v>373</v>
      </c>
    </row>
    <row r="42" spans="1:23">
      <c r="A42" s="12" t="s">
        <v>362</v>
      </c>
      <c r="B42" s="13" t="s">
        <v>362</v>
      </c>
      <c r="C42" s="2"/>
      <c r="D42" s="2" t="s">
        <v>124</v>
      </c>
      <c r="E42" s="1" t="s">
        <v>125</v>
      </c>
      <c r="F42" s="1" t="s">
        <v>126</v>
      </c>
      <c r="G42" s="1" t="s">
        <v>40</v>
      </c>
      <c r="H42" s="1">
        <v>77396</v>
      </c>
      <c r="I42" s="1" t="s">
        <v>439</v>
      </c>
      <c r="J42" s="40" t="s">
        <v>440</v>
      </c>
      <c r="K42" s="1" t="s">
        <v>441</v>
      </c>
      <c r="L42" s="16"/>
      <c r="M42" s="2"/>
      <c r="N42" s="17"/>
      <c r="O42" s="18">
        <v>250</v>
      </c>
      <c r="P42" s="18"/>
      <c r="Q42" s="18"/>
      <c r="R42" s="18"/>
      <c r="S42" s="19">
        <f t="shared" si="7"/>
        <v>250</v>
      </c>
      <c r="T42" s="19">
        <f t="shared" si="10"/>
        <v>0</v>
      </c>
      <c r="U42" s="23"/>
      <c r="V42" s="20">
        <f t="shared" si="9"/>
        <v>250</v>
      </c>
      <c r="W42" s="1" t="s">
        <v>363</v>
      </c>
    </row>
    <row r="43" spans="1:23">
      <c r="A43" s="12" t="s">
        <v>362</v>
      </c>
      <c r="B43" s="13" t="s">
        <v>362</v>
      </c>
      <c r="C43" s="2"/>
      <c r="D43" s="2" t="s">
        <v>127</v>
      </c>
      <c r="E43" s="1" t="s">
        <v>128</v>
      </c>
      <c r="F43" s="1" t="s">
        <v>129</v>
      </c>
      <c r="G43" s="1" t="s">
        <v>40</v>
      </c>
      <c r="H43" s="1">
        <v>78155</v>
      </c>
      <c r="J43" s="1" t="s">
        <v>442</v>
      </c>
      <c r="K43" s="1" t="s">
        <v>434</v>
      </c>
      <c r="L43" s="16"/>
      <c r="M43" s="2"/>
      <c r="N43" s="17"/>
      <c r="O43" s="18"/>
      <c r="P43" s="18"/>
      <c r="Q43" s="18">
        <v>300</v>
      </c>
      <c r="R43" s="18"/>
      <c r="S43" s="19">
        <f t="shared" si="7"/>
        <v>0</v>
      </c>
      <c r="T43" s="19">
        <f t="shared" si="10"/>
        <v>300</v>
      </c>
      <c r="U43" s="23"/>
      <c r="V43" s="20">
        <f t="shared" si="9"/>
        <v>300</v>
      </c>
      <c r="W43" s="1" t="s">
        <v>363</v>
      </c>
    </row>
    <row r="44" spans="1:23">
      <c r="A44" s="12" t="s">
        <v>362</v>
      </c>
      <c r="B44" s="13" t="s">
        <v>362</v>
      </c>
      <c r="C44" s="2"/>
      <c r="D44" s="2" t="s">
        <v>130</v>
      </c>
      <c r="E44" s="1" t="s">
        <v>131</v>
      </c>
      <c r="F44" s="1" t="s">
        <v>37</v>
      </c>
      <c r="G44" s="1" t="s">
        <v>40</v>
      </c>
      <c r="H44" s="1">
        <v>78216</v>
      </c>
      <c r="I44" s="1" t="s">
        <v>443</v>
      </c>
      <c r="J44" s="1" t="s">
        <v>444</v>
      </c>
      <c r="L44" s="16">
        <v>46030</v>
      </c>
      <c r="M44" s="2"/>
      <c r="N44" s="17"/>
      <c r="O44" s="18">
        <v>1000</v>
      </c>
      <c r="P44" s="18"/>
      <c r="Q44" s="18"/>
      <c r="R44" s="18"/>
      <c r="S44" s="19">
        <f t="shared" si="7"/>
        <v>1000</v>
      </c>
      <c r="T44" s="19">
        <f t="shared" si="10"/>
        <v>0</v>
      </c>
      <c r="U44" s="23"/>
      <c r="V44" s="20">
        <f t="shared" si="9"/>
        <v>1000</v>
      </c>
      <c r="W44" s="1" t="s">
        <v>373</v>
      </c>
    </row>
    <row r="45" spans="1:23">
      <c r="A45" s="12" t="s">
        <v>362</v>
      </c>
      <c r="B45" s="13"/>
      <c r="D45" s="1" t="s">
        <v>132</v>
      </c>
      <c r="E45" s="14" t="s">
        <v>133</v>
      </c>
      <c r="F45" s="14" t="s">
        <v>134</v>
      </c>
      <c r="G45" s="14" t="s">
        <v>38</v>
      </c>
      <c r="H45" s="15">
        <v>78133</v>
      </c>
      <c r="L45" s="16"/>
      <c r="N45" s="17"/>
      <c r="O45" s="18">
        <v>700</v>
      </c>
      <c r="P45" s="18"/>
      <c r="Q45" s="18">
        <v>300</v>
      </c>
      <c r="R45" s="18"/>
      <c r="S45" s="19">
        <f t="shared" si="7"/>
        <v>700</v>
      </c>
      <c r="T45" s="19"/>
      <c r="U45" s="18"/>
      <c r="V45" s="20">
        <f t="shared" si="9"/>
        <v>700</v>
      </c>
      <c r="W45" s="1" t="s">
        <v>368</v>
      </c>
    </row>
    <row r="46" spans="1:23">
      <c r="A46" s="12" t="s">
        <v>362</v>
      </c>
      <c r="B46" s="13" t="s">
        <v>362</v>
      </c>
      <c r="C46" s="2"/>
      <c r="D46" s="2" t="s">
        <v>135</v>
      </c>
      <c r="E46" s="1" t="s">
        <v>136</v>
      </c>
      <c r="F46" s="14" t="s">
        <v>137</v>
      </c>
      <c r="G46" s="14" t="s">
        <v>38</v>
      </c>
      <c r="H46" s="15">
        <v>78624</v>
      </c>
      <c r="L46" s="16"/>
      <c r="M46" s="2"/>
      <c r="N46" s="17"/>
      <c r="O46" s="18">
        <v>1000</v>
      </c>
      <c r="P46" s="18"/>
      <c r="Q46" s="18"/>
      <c r="R46" s="18"/>
      <c r="S46" s="19">
        <f t="shared" si="7"/>
        <v>1000</v>
      </c>
      <c r="T46" s="19">
        <f t="shared" ref="T46:T47" si="11">SUM(Q46:R46)</f>
        <v>0</v>
      </c>
      <c r="U46" s="23"/>
      <c r="V46" s="20">
        <f t="shared" si="9"/>
        <v>1000</v>
      </c>
      <c r="W46" s="1" t="s">
        <v>373</v>
      </c>
    </row>
    <row r="47" spans="1:23">
      <c r="A47" s="12" t="s">
        <v>362</v>
      </c>
      <c r="B47" s="13" t="s">
        <v>362</v>
      </c>
      <c r="C47" s="2"/>
      <c r="D47" s="2" t="s">
        <v>138</v>
      </c>
      <c r="E47" s="1" t="s">
        <v>139</v>
      </c>
      <c r="F47" s="1" t="s">
        <v>140</v>
      </c>
      <c r="G47" s="1" t="s">
        <v>40</v>
      </c>
      <c r="H47" s="1">
        <v>75062</v>
      </c>
      <c r="I47" s="1" t="s">
        <v>445</v>
      </c>
      <c r="J47" s="1" t="s">
        <v>446</v>
      </c>
      <c r="L47" s="16">
        <v>46030</v>
      </c>
      <c r="M47" s="2"/>
      <c r="N47" s="17"/>
      <c r="O47" s="18"/>
      <c r="P47" s="18">
        <v>1500</v>
      </c>
      <c r="Q47" s="18"/>
      <c r="R47" s="18"/>
      <c r="S47" s="19">
        <f t="shared" si="7"/>
        <v>1500</v>
      </c>
      <c r="T47" s="19">
        <f t="shared" si="11"/>
        <v>0</v>
      </c>
      <c r="U47" s="23"/>
      <c r="V47" s="20">
        <f t="shared" si="9"/>
        <v>1500</v>
      </c>
      <c r="W47" s="1" t="s">
        <v>373</v>
      </c>
    </row>
    <row r="48" spans="1:23">
      <c r="A48" s="12" t="s">
        <v>362</v>
      </c>
      <c r="B48" s="13"/>
      <c r="D48" s="2" t="s">
        <v>141</v>
      </c>
      <c r="E48" s="41" t="s">
        <v>142</v>
      </c>
      <c r="F48" s="1" t="s">
        <v>37</v>
      </c>
      <c r="G48" s="1" t="s">
        <v>40</v>
      </c>
      <c r="H48" s="41">
        <v>78240</v>
      </c>
      <c r="I48" s="42">
        <v>2103369169</v>
      </c>
      <c r="J48" s="43" t="s">
        <v>447</v>
      </c>
      <c r="K48" s="1"/>
      <c r="L48" s="16"/>
      <c r="N48" s="17"/>
      <c r="O48" s="18">
        <v>250</v>
      </c>
      <c r="P48" s="18"/>
      <c r="Q48" s="18"/>
      <c r="R48" s="18"/>
      <c r="S48" s="19">
        <f t="shared" si="7"/>
        <v>250</v>
      </c>
      <c r="T48" s="19"/>
      <c r="U48" s="18"/>
      <c r="V48" s="20">
        <f t="shared" si="9"/>
        <v>250</v>
      </c>
      <c r="W48" s="1" t="s">
        <v>363</v>
      </c>
    </row>
    <row r="49" spans="1:23">
      <c r="A49" s="12" t="s">
        <v>362</v>
      </c>
      <c r="B49" s="13" t="s">
        <v>362</v>
      </c>
      <c r="C49" s="2"/>
      <c r="D49" s="2" t="s">
        <v>119</v>
      </c>
      <c r="E49" s="1" t="s">
        <v>120</v>
      </c>
      <c r="F49" s="1" t="s">
        <v>37</v>
      </c>
      <c r="G49" s="1" t="s">
        <v>40</v>
      </c>
      <c r="H49" s="1">
        <v>78250</v>
      </c>
      <c r="I49" s="1" t="s">
        <v>448</v>
      </c>
      <c r="J49" s="1" t="s">
        <v>449</v>
      </c>
      <c r="L49" s="16"/>
      <c r="M49" s="2"/>
      <c r="N49" s="17"/>
      <c r="O49" s="23"/>
      <c r="P49" s="18">
        <v>2000</v>
      </c>
      <c r="Q49" s="18"/>
      <c r="R49" s="18"/>
      <c r="S49" s="19">
        <f t="shared" si="7"/>
        <v>2000</v>
      </c>
      <c r="T49" s="19">
        <f t="shared" ref="T49:T55" si="12">SUM(Q49:R49)</f>
        <v>0</v>
      </c>
      <c r="U49" s="23"/>
      <c r="V49" s="20">
        <f t="shared" si="9"/>
        <v>2000</v>
      </c>
      <c r="W49" s="1" t="s">
        <v>373</v>
      </c>
    </row>
    <row r="50" spans="1:23">
      <c r="A50" s="12" t="s">
        <v>381</v>
      </c>
      <c r="B50" s="13"/>
      <c r="C50" s="2"/>
      <c r="D50" s="2" t="s">
        <v>14</v>
      </c>
      <c r="E50" s="1" t="s">
        <v>143</v>
      </c>
      <c r="F50" s="1" t="s">
        <v>144</v>
      </c>
      <c r="G50" s="1" t="s">
        <v>40</v>
      </c>
      <c r="H50" s="1">
        <v>78207</v>
      </c>
      <c r="I50" s="1" t="s">
        <v>450</v>
      </c>
      <c r="J50" s="1" t="s">
        <v>451</v>
      </c>
      <c r="K50" s="1" t="s">
        <v>452</v>
      </c>
      <c r="L50" s="16"/>
      <c r="M50" s="2"/>
      <c r="N50" s="17"/>
      <c r="O50" s="18"/>
      <c r="P50" s="18"/>
      <c r="Q50" s="18"/>
      <c r="R50" s="18"/>
      <c r="S50" s="19">
        <f t="shared" si="7"/>
        <v>0</v>
      </c>
      <c r="T50" s="19">
        <f t="shared" si="12"/>
        <v>0</v>
      </c>
      <c r="U50" s="23">
        <v>60000</v>
      </c>
      <c r="V50" s="20">
        <f t="shared" si="9"/>
        <v>60000</v>
      </c>
      <c r="W50" s="1" t="s">
        <v>382</v>
      </c>
    </row>
    <row r="51" spans="1:23">
      <c r="A51" s="12" t="s">
        <v>381</v>
      </c>
      <c r="B51" s="13" t="s">
        <v>362</v>
      </c>
      <c r="C51" s="2"/>
      <c r="D51" s="2" t="s">
        <v>145</v>
      </c>
      <c r="L51" s="16">
        <v>45971</v>
      </c>
      <c r="M51" s="2"/>
      <c r="N51" s="17"/>
      <c r="O51" s="18"/>
      <c r="P51" s="18"/>
      <c r="Q51" s="18"/>
      <c r="R51" s="18"/>
      <c r="S51" s="19">
        <f t="shared" si="7"/>
        <v>0</v>
      </c>
      <c r="T51" s="19">
        <f t="shared" si="12"/>
        <v>0</v>
      </c>
      <c r="U51" s="23">
        <v>5500</v>
      </c>
      <c r="V51" s="20">
        <f t="shared" si="9"/>
        <v>5500</v>
      </c>
      <c r="W51" s="1" t="s">
        <v>379</v>
      </c>
    </row>
    <row r="52" spans="1:23">
      <c r="A52" s="12" t="s">
        <v>381</v>
      </c>
      <c r="B52" s="13" t="s">
        <v>362</v>
      </c>
      <c r="C52" s="2"/>
      <c r="D52" s="2" t="s">
        <v>453</v>
      </c>
      <c r="L52" s="16">
        <v>45972</v>
      </c>
      <c r="M52" s="2"/>
      <c r="N52" s="17"/>
      <c r="O52" s="18"/>
      <c r="P52" s="18"/>
      <c r="Q52" s="18"/>
      <c r="R52" s="18"/>
      <c r="S52" s="19">
        <f t="shared" si="7"/>
        <v>0</v>
      </c>
      <c r="T52" s="19">
        <f t="shared" si="12"/>
        <v>0</v>
      </c>
      <c r="U52" s="23">
        <v>350</v>
      </c>
      <c r="V52" s="20">
        <f t="shared" si="9"/>
        <v>350</v>
      </c>
      <c r="W52" s="1" t="s">
        <v>363</v>
      </c>
    </row>
    <row r="53" spans="1:23">
      <c r="A53" s="12" t="s">
        <v>362</v>
      </c>
      <c r="B53" s="13" t="s">
        <v>362</v>
      </c>
      <c r="D53" s="1" t="s">
        <v>148</v>
      </c>
      <c r="J53" s="44" t="s">
        <v>454</v>
      </c>
      <c r="K53" s="1" t="s">
        <v>455</v>
      </c>
      <c r="L53" s="16"/>
      <c r="N53" s="17"/>
      <c r="O53" s="18">
        <v>250</v>
      </c>
      <c r="P53" s="18"/>
      <c r="Q53" s="18"/>
      <c r="R53" s="18"/>
      <c r="S53" s="19">
        <f t="shared" si="7"/>
        <v>250</v>
      </c>
      <c r="T53" s="19">
        <f t="shared" si="12"/>
        <v>0</v>
      </c>
      <c r="U53" s="18"/>
      <c r="V53" s="20">
        <f t="shared" si="9"/>
        <v>250</v>
      </c>
      <c r="W53" s="1" t="s">
        <v>363</v>
      </c>
    </row>
    <row r="54" spans="1:23">
      <c r="A54" s="12" t="s">
        <v>362</v>
      </c>
      <c r="B54" s="13" t="s">
        <v>362</v>
      </c>
      <c r="C54" s="2"/>
      <c r="D54" s="2" t="s">
        <v>151</v>
      </c>
      <c r="E54" s="1" t="s">
        <v>149</v>
      </c>
      <c r="F54" s="1" t="s">
        <v>150</v>
      </c>
      <c r="G54" s="1" t="s">
        <v>40</v>
      </c>
      <c r="H54" s="1">
        <v>78861</v>
      </c>
      <c r="I54" s="1" t="s">
        <v>456</v>
      </c>
      <c r="J54" s="1" t="s">
        <v>457</v>
      </c>
      <c r="K54" s="1" t="s">
        <v>458</v>
      </c>
      <c r="L54" s="16"/>
      <c r="M54" s="2"/>
      <c r="N54" s="17"/>
      <c r="O54" s="18">
        <v>500</v>
      </c>
      <c r="P54" s="18"/>
      <c r="Q54" s="18"/>
      <c r="R54" s="18"/>
      <c r="S54" s="19">
        <f t="shared" si="7"/>
        <v>500</v>
      </c>
      <c r="T54" s="19">
        <f t="shared" si="12"/>
        <v>0</v>
      </c>
      <c r="U54" s="23"/>
      <c r="V54" s="20">
        <f t="shared" si="9"/>
        <v>500</v>
      </c>
      <c r="W54" s="1" t="s">
        <v>368</v>
      </c>
    </row>
    <row r="55" spans="1:23">
      <c r="A55" s="12" t="s">
        <v>362</v>
      </c>
      <c r="B55" s="13" t="s">
        <v>362</v>
      </c>
      <c r="C55" s="2"/>
      <c r="D55" s="2" t="s">
        <v>152</v>
      </c>
      <c r="E55" s="1" t="s">
        <v>153</v>
      </c>
      <c r="F55" s="1" t="s">
        <v>37</v>
      </c>
      <c r="G55" s="1" t="s">
        <v>40</v>
      </c>
      <c r="H55" s="1">
        <v>78212</v>
      </c>
      <c r="I55" s="1" t="s">
        <v>459</v>
      </c>
      <c r="J55" s="1" t="s">
        <v>460</v>
      </c>
      <c r="K55" s="1" t="s">
        <v>152</v>
      </c>
      <c r="L55" s="16">
        <v>45994</v>
      </c>
      <c r="M55" s="2"/>
      <c r="N55" s="17"/>
      <c r="O55" s="18">
        <v>1000</v>
      </c>
      <c r="P55" s="18"/>
      <c r="Q55" s="18"/>
      <c r="R55" s="18"/>
      <c r="S55" s="19">
        <f t="shared" si="7"/>
        <v>1000</v>
      </c>
      <c r="T55" s="19">
        <f t="shared" si="12"/>
        <v>0</v>
      </c>
      <c r="U55" s="23"/>
      <c r="V55" s="20">
        <f t="shared" si="9"/>
        <v>1000</v>
      </c>
      <c r="W55" s="1" t="s">
        <v>373</v>
      </c>
    </row>
    <row r="56" spans="1:23">
      <c r="A56" s="12" t="s">
        <v>362</v>
      </c>
      <c r="B56" s="13"/>
      <c r="D56" s="37" t="s">
        <v>154</v>
      </c>
      <c r="E56" s="37" t="s">
        <v>155</v>
      </c>
      <c r="F56" s="37" t="s">
        <v>37</v>
      </c>
      <c r="G56" s="37" t="s">
        <v>40</v>
      </c>
      <c r="H56" s="37">
        <v>78222</v>
      </c>
      <c r="I56" s="37"/>
      <c r="J56" s="37"/>
      <c r="K56" s="37"/>
      <c r="L56" s="38"/>
      <c r="M56" s="37"/>
      <c r="N56" s="39"/>
      <c r="O56" s="25"/>
      <c r="P56" s="25">
        <v>2000</v>
      </c>
      <c r="Q56" s="25"/>
      <c r="R56" s="25"/>
      <c r="S56" s="19">
        <f t="shared" si="7"/>
        <v>2000</v>
      </c>
      <c r="T56" s="45"/>
      <c r="U56" s="25" t="s">
        <v>461</v>
      </c>
      <c r="V56" s="20">
        <f t="shared" si="9"/>
        <v>2000</v>
      </c>
      <c r="W56" s="1" t="s">
        <v>373</v>
      </c>
    </row>
    <row r="57" spans="1:23">
      <c r="A57" s="12" t="s">
        <v>362</v>
      </c>
      <c r="B57" s="13" t="s">
        <v>362</v>
      </c>
      <c r="C57" s="2">
        <v>4942</v>
      </c>
      <c r="D57" s="2" t="s">
        <v>156</v>
      </c>
      <c r="E57" s="1" t="s">
        <v>157</v>
      </c>
      <c r="F57" s="1" t="s">
        <v>158</v>
      </c>
      <c r="G57" s="1" t="s">
        <v>40</v>
      </c>
      <c r="H57" s="1">
        <v>78056</v>
      </c>
      <c r="I57" s="1" t="s">
        <v>462</v>
      </c>
      <c r="J57" s="1" t="s">
        <v>463</v>
      </c>
      <c r="K57" s="1" t="s">
        <v>464</v>
      </c>
      <c r="L57" s="16">
        <v>45972</v>
      </c>
      <c r="M57" s="2"/>
      <c r="N57" s="17"/>
      <c r="O57" s="18">
        <v>250</v>
      </c>
      <c r="P57" s="18"/>
      <c r="Q57" s="18"/>
      <c r="R57" s="18"/>
      <c r="S57" s="19">
        <f t="shared" si="7"/>
        <v>250</v>
      </c>
      <c r="T57" s="19">
        <f t="shared" ref="T57:T59" si="13">SUM(Q57:R57)</f>
        <v>0</v>
      </c>
      <c r="U57" s="23"/>
      <c r="V57" s="20">
        <f t="shared" si="9"/>
        <v>250</v>
      </c>
      <c r="W57" s="1" t="s">
        <v>363</v>
      </c>
    </row>
    <row r="58" spans="1:23">
      <c r="A58" s="12" t="s">
        <v>381</v>
      </c>
      <c r="B58" s="13" t="s">
        <v>362</v>
      </c>
      <c r="C58" s="2"/>
      <c r="D58" s="2" t="s">
        <v>15</v>
      </c>
      <c r="I58" s="1" t="s">
        <v>465</v>
      </c>
      <c r="J58" s="1" t="s">
        <v>466</v>
      </c>
      <c r="K58" s="1" t="s">
        <v>99</v>
      </c>
      <c r="L58" s="16"/>
      <c r="M58" s="2"/>
      <c r="N58" s="17"/>
      <c r="O58" s="18"/>
      <c r="P58" s="18"/>
      <c r="Q58" s="18"/>
      <c r="R58" s="18"/>
      <c r="S58" s="19">
        <f t="shared" si="7"/>
        <v>0</v>
      </c>
      <c r="T58" s="19">
        <f t="shared" si="13"/>
        <v>0</v>
      </c>
      <c r="U58" s="23">
        <v>10000</v>
      </c>
      <c r="V58" s="20">
        <f t="shared" si="9"/>
        <v>10000</v>
      </c>
      <c r="W58" s="1" t="s">
        <v>382</v>
      </c>
    </row>
    <row r="59" spans="1:23">
      <c r="A59" s="12" t="s">
        <v>381</v>
      </c>
      <c r="B59" s="13" t="s">
        <v>362</v>
      </c>
      <c r="C59" s="2"/>
      <c r="D59" s="2" t="s">
        <v>16</v>
      </c>
      <c r="F59" s="1" t="s">
        <v>160</v>
      </c>
      <c r="G59" s="1" t="s">
        <v>40</v>
      </c>
      <c r="I59" s="1" t="s">
        <v>467</v>
      </c>
      <c r="J59" s="1" t="s">
        <v>468</v>
      </c>
      <c r="K59" s="1" t="s">
        <v>469</v>
      </c>
      <c r="L59" s="16"/>
      <c r="M59" s="2"/>
      <c r="N59" s="17"/>
      <c r="O59" s="18"/>
      <c r="P59" s="18"/>
      <c r="Q59" s="18"/>
      <c r="R59" s="18"/>
      <c r="S59" s="19">
        <f t="shared" si="7"/>
        <v>0</v>
      </c>
      <c r="T59" s="19">
        <f t="shared" si="13"/>
        <v>0</v>
      </c>
      <c r="U59" s="23">
        <v>2500</v>
      </c>
      <c r="V59" s="20">
        <f t="shared" si="9"/>
        <v>2500</v>
      </c>
      <c r="W59" s="1" t="s">
        <v>367</v>
      </c>
    </row>
    <row r="60" spans="1:23">
      <c r="A60" s="12" t="s">
        <v>381</v>
      </c>
      <c r="B60" s="13"/>
      <c r="D60" s="37" t="s">
        <v>161</v>
      </c>
      <c r="E60" s="37"/>
      <c r="F60" s="37"/>
      <c r="G60" s="37"/>
      <c r="H60" s="37"/>
      <c r="I60" s="37"/>
      <c r="J60" s="37"/>
      <c r="K60" s="37"/>
      <c r="L60" s="38"/>
      <c r="M60" s="37"/>
      <c r="N60" s="39"/>
      <c r="O60" s="25"/>
      <c r="P60" s="25"/>
      <c r="Q60" s="25"/>
      <c r="R60" s="25"/>
      <c r="S60" s="19">
        <f t="shared" si="7"/>
        <v>0</v>
      </c>
      <c r="T60" s="45"/>
      <c r="U60" s="25" t="s">
        <v>461</v>
      </c>
      <c r="V60" s="20">
        <f t="shared" si="9"/>
        <v>0</v>
      </c>
      <c r="W60" s="1"/>
    </row>
    <row r="61" spans="1:23">
      <c r="A61" s="12" t="s">
        <v>362</v>
      </c>
      <c r="B61" s="13" t="s">
        <v>362</v>
      </c>
      <c r="C61" s="2"/>
      <c r="D61" s="2" t="s">
        <v>165</v>
      </c>
      <c r="E61" s="1" t="s">
        <v>166</v>
      </c>
      <c r="F61" s="1" t="s">
        <v>167</v>
      </c>
      <c r="G61" s="1" t="s">
        <v>40</v>
      </c>
      <c r="H61" s="1">
        <v>78163</v>
      </c>
      <c r="I61" s="1" t="s">
        <v>470</v>
      </c>
      <c r="J61" s="40" t="s">
        <v>471</v>
      </c>
      <c r="K61" s="1" t="s">
        <v>472</v>
      </c>
      <c r="L61" s="16"/>
      <c r="M61" s="2"/>
      <c r="N61" s="17"/>
      <c r="O61" s="18">
        <v>1000</v>
      </c>
      <c r="P61" s="18"/>
      <c r="Q61" s="18"/>
      <c r="R61" s="18"/>
      <c r="S61" s="19">
        <f t="shared" si="7"/>
        <v>1000</v>
      </c>
      <c r="T61" s="19">
        <f>SUM(Q61:R61)</f>
        <v>0</v>
      </c>
      <c r="U61" s="23"/>
      <c r="V61" s="20">
        <f t="shared" si="9"/>
        <v>1000</v>
      </c>
      <c r="W61" s="1" t="s">
        <v>373</v>
      </c>
    </row>
    <row r="62" spans="1:23">
      <c r="A62" s="12" t="s">
        <v>362</v>
      </c>
      <c r="B62" s="13"/>
      <c r="D62" s="1" t="s">
        <v>473</v>
      </c>
      <c r="L62" s="16"/>
      <c r="N62" s="17"/>
      <c r="O62" s="18">
        <v>500</v>
      </c>
      <c r="P62" s="18"/>
      <c r="Q62" s="18"/>
      <c r="R62" s="18"/>
      <c r="S62" s="19">
        <f t="shared" si="7"/>
        <v>500</v>
      </c>
      <c r="T62" s="19"/>
      <c r="U62" s="18"/>
      <c r="V62" s="20">
        <f t="shared" si="9"/>
        <v>500</v>
      </c>
      <c r="W62" s="1" t="s">
        <v>368</v>
      </c>
    </row>
    <row r="63" spans="1:23">
      <c r="A63" s="12" t="s">
        <v>362</v>
      </c>
      <c r="B63" s="13" t="s">
        <v>362</v>
      </c>
      <c r="C63" s="2"/>
      <c r="D63" s="2" t="s">
        <v>168</v>
      </c>
      <c r="E63" s="1" t="s">
        <v>169</v>
      </c>
      <c r="F63" s="1" t="s">
        <v>37</v>
      </c>
      <c r="G63" s="1" t="s">
        <v>40</v>
      </c>
      <c r="H63" s="1">
        <v>78216</v>
      </c>
      <c r="I63" s="1" t="s">
        <v>474</v>
      </c>
      <c r="J63" s="1" t="s">
        <v>475</v>
      </c>
      <c r="L63" s="16">
        <v>46031</v>
      </c>
      <c r="M63" s="2"/>
      <c r="N63" s="17"/>
      <c r="O63" s="18"/>
      <c r="P63" s="23">
        <v>2000</v>
      </c>
      <c r="Q63" s="18"/>
      <c r="R63" s="18"/>
      <c r="S63" s="19">
        <f t="shared" si="7"/>
        <v>2000</v>
      </c>
      <c r="T63" s="19">
        <f>SUM(Q63:R63)</f>
        <v>0</v>
      </c>
      <c r="U63" s="23">
        <v>12000</v>
      </c>
      <c r="V63" s="20">
        <f t="shared" si="9"/>
        <v>14000</v>
      </c>
      <c r="W63" s="1" t="s">
        <v>382</v>
      </c>
    </row>
    <row r="64" spans="1:23">
      <c r="A64" s="12" t="s">
        <v>362</v>
      </c>
      <c r="B64" s="13"/>
      <c r="D64" s="1" t="s">
        <v>170</v>
      </c>
      <c r="E64" s="14" t="s">
        <v>171</v>
      </c>
      <c r="F64" s="14" t="s">
        <v>37</v>
      </c>
      <c r="G64" s="14" t="s">
        <v>38</v>
      </c>
      <c r="H64" s="15">
        <v>78263</v>
      </c>
      <c r="L64" s="16"/>
      <c r="N64" s="17"/>
      <c r="O64" s="18">
        <v>5000</v>
      </c>
      <c r="P64" s="18"/>
      <c r="Q64" s="18"/>
      <c r="R64" s="18"/>
      <c r="S64" s="19">
        <f t="shared" si="7"/>
        <v>5000</v>
      </c>
      <c r="T64" s="19"/>
      <c r="U64" s="18"/>
      <c r="V64" s="20">
        <f t="shared" si="9"/>
        <v>5000</v>
      </c>
      <c r="W64" s="1" t="s">
        <v>379</v>
      </c>
    </row>
    <row r="65" spans="1:23">
      <c r="A65" s="12" t="s">
        <v>381</v>
      </c>
      <c r="B65" s="13" t="s">
        <v>362</v>
      </c>
      <c r="C65" s="2"/>
      <c r="D65" s="1" t="s">
        <v>18</v>
      </c>
      <c r="E65" s="1" t="s">
        <v>172</v>
      </c>
      <c r="F65" s="1" t="s">
        <v>63</v>
      </c>
      <c r="G65" s="1" t="s">
        <v>40</v>
      </c>
      <c r="H65" s="1">
        <v>78154</v>
      </c>
      <c r="J65" s="1" t="s">
        <v>476</v>
      </c>
      <c r="K65" s="1" t="s">
        <v>477</v>
      </c>
      <c r="L65" s="16"/>
      <c r="M65" s="2"/>
      <c r="N65" s="17"/>
      <c r="O65" s="18"/>
      <c r="P65" s="18"/>
      <c r="Q65" s="18"/>
      <c r="R65" s="18"/>
      <c r="S65" s="19">
        <f t="shared" si="7"/>
        <v>0</v>
      </c>
      <c r="T65" s="19">
        <f t="shared" ref="T65:T68" si="14">SUM(Q65:R65)</f>
        <v>0</v>
      </c>
      <c r="U65" s="23">
        <v>3000</v>
      </c>
      <c r="V65" s="20">
        <f t="shared" si="9"/>
        <v>3000</v>
      </c>
      <c r="W65" s="1" t="s">
        <v>367</v>
      </c>
    </row>
    <row r="66" spans="1:23">
      <c r="A66" s="12" t="s">
        <v>362</v>
      </c>
      <c r="B66" s="13" t="s">
        <v>362</v>
      </c>
      <c r="C66" s="2">
        <v>4942</v>
      </c>
      <c r="D66" s="2" t="s">
        <v>173</v>
      </c>
      <c r="E66" s="1" t="s">
        <v>174</v>
      </c>
      <c r="F66" s="1" t="s">
        <v>175</v>
      </c>
      <c r="G66" s="1" t="s">
        <v>40</v>
      </c>
      <c r="H66" s="1">
        <v>78063</v>
      </c>
      <c r="I66" s="1" t="s">
        <v>478</v>
      </c>
      <c r="J66" s="1" t="s">
        <v>479</v>
      </c>
      <c r="K66" s="1" t="s">
        <v>480</v>
      </c>
      <c r="L66" s="16">
        <v>45972</v>
      </c>
      <c r="M66" s="2"/>
      <c r="N66" s="17"/>
      <c r="O66" s="18">
        <v>2500</v>
      </c>
      <c r="P66" s="18"/>
      <c r="Q66" s="18"/>
      <c r="R66" s="18"/>
      <c r="S66" s="19">
        <f t="shared" si="7"/>
        <v>2500</v>
      </c>
      <c r="T66" s="19">
        <f t="shared" si="14"/>
        <v>0</v>
      </c>
      <c r="U66" s="23"/>
      <c r="V66" s="20">
        <f t="shared" si="9"/>
        <v>2500</v>
      </c>
      <c r="W66" s="1" t="s">
        <v>367</v>
      </c>
    </row>
    <row r="67" spans="1:23">
      <c r="A67" s="12" t="s">
        <v>362</v>
      </c>
      <c r="B67" s="13"/>
      <c r="D67" s="1" t="s">
        <v>176</v>
      </c>
      <c r="E67" s="1" t="s">
        <v>177</v>
      </c>
      <c r="F67" s="1" t="s">
        <v>178</v>
      </c>
      <c r="G67" s="1" t="s">
        <v>40</v>
      </c>
      <c r="H67" s="1">
        <v>78942</v>
      </c>
      <c r="I67" s="1" t="s">
        <v>481</v>
      </c>
      <c r="J67" s="1" t="s">
        <v>482</v>
      </c>
      <c r="K67" s="1" t="s">
        <v>434</v>
      </c>
      <c r="L67" s="16"/>
      <c r="M67" s="2"/>
      <c r="N67" s="17"/>
      <c r="O67" s="18">
        <v>250</v>
      </c>
      <c r="P67" s="18"/>
      <c r="Q67" s="18"/>
      <c r="R67" s="18"/>
      <c r="S67" s="19">
        <f t="shared" si="7"/>
        <v>250</v>
      </c>
      <c r="T67" s="19">
        <f t="shared" si="14"/>
        <v>0</v>
      </c>
      <c r="U67" s="23"/>
      <c r="V67" s="20">
        <f t="shared" si="9"/>
        <v>250</v>
      </c>
      <c r="W67" s="1" t="s">
        <v>363</v>
      </c>
    </row>
    <row r="68" spans="1:23">
      <c r="A68" s="12" t="s">
        <v>381</v>
      </c>
      <c r="B68" s="13" t="s">
        <v>362</v>
      </c>
      <c r="C68" s="2"/>
      <c r="D68" s="2" t="s">
        <v>19</v>
      </c>
      <c r="E68" s="1" t="s">
        <v>179</v>
      </c>
      <c r="F68" s="1" t="s">
        <v>37</v>
      </c>
      <c r="G68" s="1" t="s">
        <v>40</v>
      </c>
      <c r="H68" s="1">
        <v>78232</v>
      </c>
      <c r="I68" s="1" t="s">
        <v>483</v>
      </c>
      <c r="K68" s="1" t="s">
        <v>469</v>
      </c>
      <c r="L68" s="16"/>
      <c r="M68" s="2"/>
      <c r="N68" s="17"/>
      <c r="O68" s="18"/>
      <c r="P68" s="18"/>
      <c r="Q68" s="18"/>
      <c r="R68" s="18"/>
      <c r="S68" s="19">
        <f t="shared" si="7"/>
        <v>0</v>
      </c>
      <c r="T68" s="19">
        <f t="shared" si="14"/>
        <v>0</v>
      </c>
      <c r="U68" s="23">
        <v>2500</v>
      </c>
      <c r="V68" s="20">
        <f t="shared" si="9"/>
        <v>2500</v>
      </c>
      <c r="W68" s="1" t="s">
        <v>367</v>
      </c>
    </row>
    <row r="69" spans="1:23">
      <c r="A69" s="12"/>
      <c r="B69" s="13"/>
      <c r="D69" s="1" t="s">
        <v>180</v>
      </c>
      <c r="E69" s="1" t="s">
        <v>181</v>
      </c>
      <c r="F69" s="1" t="s">
        <v>182</v>
      </c>
      <c r="G69" s="1" t="s">
        <v>40</v>
      </c>
      <c r="H69" s="1">
        <v>78654</v>
      </c>
      <c r="K69" s="1" t="s">
        <v>484</v>
      </c>
      <c r="L69" s="16"/>
      <c r="N69" s="17"/>
      <c r="O69" s="18">
        <v>1000</v>
      </c>
      <c r="P69" s="18"/>
      <c r="Q69" s="18"/>
      <c r="R69" s="18"/>
      <c r="S69" s="19">
        <f t="shared" si="7"/>
        <v>1000</v>
      </c>
      <c r="T69" s="19"/>
      <c r="U69" s="18"/>
      <c r="V69" s="20">
        <f t="shared" si="9"/>
        <v>1000</v>
      </c>
      <c r="W69" s="1" t="s">
        <v>373</v>
      </c>
    </row>
    <row r="70" spans="1:23">
      <c r="A70" s="12" t="s">
        <v>362</v>
      </c>
      <c r="B70" s="13"/>
      <c r="D70" s="1" t="s">
        <v>183</v>
      </c>
      <c r="E70" s="1" t="s">
        <v>184</v>
      </c>
      <c r="F70" s="1" t="s">
        <v>185</v>
      </c>
      <c r="G70" s="1" t="s">
        <v>38</v>
      </c>
      <c r="H70" s="1">
        <v>78119</v>
      </c>
      <c r="L70" s="16"/>
      <c r="N70" s="17"/>
      <c r="O70" s="18">
        <v>1500</v>
      </c>
      <c r="P70" s="18"/>
      <c r="Q70" s="18"/>
      <c r="R70" s="18"/>
      <c r="S70" s="19">
        <f t="shared" si="7"/>
        <v>1500</v>
      </c>
      <c r="T70" s="19"/>
      <c r="U70" s="18"/>
      <c r="V70" s="20">
        <f t="shared" si="9"/>
        <v>1500</v>
      </c>
      <c r="W70" s="1" t="s">
        <v>373</v>
      </c>
    </row>
    <row r="71" spans="1:23">
      <c r="A71" s="12" t="s">
        <v>362</v>
      </c>
      <c r="B71" s="13"/>
      <c r="D71" s="1" t="s">
        <v>186</v>
      </c>
      <c r="E71" s="46" t="s">
        <v>187</v>
      </c>
      <c r="F71" s="1" t="s">
        <v>87</v>
      </c>
      <c r="J71" s="1" t="s">
        <v>485</v>
      </c>
      <c r="L71" s="16"/>
      <c r="N71" s="17"/>
      <c r="O71" s="18"/>
      <c r="P71" s="18"/>
      <c r="Q71" s="18"/>
      <c r="R71" s="18">
        <v>300</v>
      </c>
      <c r="S71" s="19">
        <f t="shared" si="7"/>
        <v>0</v>
      </c>
      <c r="T71" s="19"/>
      <c r="U71" s="18"/>
      <c r="V71" s="20">
        <f t="shared" si="9"/>
        <v>0</v>
      </c>
      <c r="W71" s="1"/>
    </row>
    <row r="72" spans="1:23">
      <c r="A72" s="12" t="s">
        <v>362</v>
      </c>
      <c r="B72" s="13" t="s">
        <v>362</v>
      </c>
      <c r="C72" s="2"/>
      <c r="D72" s="2" t="s">
        <v>5</v>
      </c>
      <c r="E72" s="1" t="s">
        <v>191</v>
      </c>
      <c r="F72" s="1" t="s">
        <v>192</v>
      </c>
      <c r="G72" s="1" t="s">
        <v>40</v>
      </c>
      <c r="H72" s="1">
        <v>78015</v>
      </c>
      <c r="I72" s="1" t="s">
        <v>486</v>
      </c>
      <c r="J72" s="40" t="s">
        <v>487</v>
      </c>
      <c r="K72" s="1" t="s">
        <v>488</v>
      </c>
      <c r="L72" s="16">
        <v>46049</v>
      </c>
      <c r="M72" s="2"/>
      <c r="N72" s="17"/>
      <c r="O72" s="18">
        <v>2500</v>
      </c>
      <c r="P72" s="18"/>
      <c r="Q72" s="18"/>
      <c r="R72" s="18"/>
      <c r="S72" s="19">
        <f t="shared" si="7"/>
        <v>2500</v>
      </c>
      <c r="T72" s="19">
        <f t="shared" ref="T72:T86" si="15">SUM(Q72:R72)</f>
        <v>0</v>
      </c>
      <c r="U72" s="23"/>
      <c r="V72" s="20">
        <f t="shared" si="9"/>
        <v>2500</v>
      </c>
      <c r="W72" s="1" t="s">
        <v>367</v>
      </c>
    </row>
    <row r="73" spans="1:23">
      <c r="A73" s="12" t="s">
        <v>381</v>
      </c>
      <c r="B73" s="13" t="s">
        <v>362</v>
      </c>
      <c r="C73" s="2"/>
      <c r="D73" s="2" t="s">
        <v>20</v>
      </c>
      <c r="E73" s="1" t="s">
        <v>193</v>
      </c>
      <c r="F73" s="1" t="s">
        <v>68</v>
      </c>
      <c r="G73" s="1" t="s">
        <v>40</v>
      </c>
      <c r="H73" s="1">
        <v>77086</v>
      </c>
      <c r="I73" s="1" t="s">
        <v>489</v>
      </c>
      <c r="J73" s="1" t="s">
        <v>490</v>
      </c>
      <c r="K73" s="1" t="s">
        <v>99</v>
      </c>
      <c r="L73" s="16"/>
      <c r="M73" s="2"/>
      <c r="N73" s="17"/>
      <c r="O73" s="18"/>
      <c r="P73" s="18"/>
      <c r="Q73" s="18"/>
      <c r="R73" s="18"/>
      <c r="S73" s="19">
        <f t="shared" si="7"/>
        <v>0</v>
      </c>
      <c r="T73" s="19">
        <f t="shared" si="15"/>
        <v>0</v>
      </c>
      <c r="U73" s="23">
        <v>35000</v>
      </c>
      <c r="V73" s="20">
        <f t="shared" si="9"/>
        <v>35000</v>
      </c>
      <c r="W73" s="1" t="s">
        <v>382</v>
      </c>
    </row>
    <row r="74" spans="1:23">
      <c r="A74" s="12" t="s">
        <v>362</v>
      </c>
      <c r="B74" s="13" t="s">
        <v>362</v>
      </c>
      <c r="C74" s="2"/>
      <c r="D74" s="2" t="s">
        <v>21</v>
      </c>
      <c r="E74" s="1" t="s">
        <v>194</v>
      </c>
      <c r="F74" s="1" t="s">
        <v>37</v>
      </c>
      <c r="G74" s="1" t="s">
        <v>40</v>
      </c>
      <c r="H74" s="1">
        <v>78219</v>
      </c>
      <c r="I74" s="1" t="s">
        <v>491</v>
      </c>
      <c r="J74" s="1" t="s">
        <v>492</v>
      </c>
      <c r="K74" s="1" t="s">
        <v>493</v>
      </c>
      <c r="L74" s="16"/>
      <c r="M74" s="2"/>
      <c r="N74" s="17"/>
      <c r="O74" s="18"/>
      <c r="P74" s="18">
        <v>2000</v>
      </c>
      <c r="Q74" s="18"/>
      <c r="R74" s="18"/>
      <c r="S74" s="19">
        <f t="shared" si="7"/>
        <v>2000</v>
      </c>
      <c r="T74" s="19">
        <f t="shared" si="15"/>
        <v>0</v>
      </c>
      <c r="U74" s="23">
        <v>25000</v>
      </c>
      <c r="V74" s="20">
        <f t="shared" si="9"/>
        <v>27000</v>
      </c>
      <c r="W74" s="1" t="s">
        <v>382</v>
      </c>
    </row>
    <row r="75" spans="1:23">
      <c r="A75" s="12" t="s">
        <v>362</v>
      </c>
      <c r="B75" s="13" t="s">
        <v>362</v>
      </c>
      <c r="D75" s="1" t="s">
        <v>195</v>
      </c>
      <c r="E75" s="1" t="s">
        <v>196</v>
      </c>
      <c r="F75" s="1" t="s">
        <v>150</v>
      </c>
      <c r="G75" s="1" t="s">
        <v>40</v>
      </c>
      <c r="H75" s="1">
        <v>78861</v>
      </c>
      <c r="I75" s="1" t="s">
        <v>494</v>
      </c>
      <c r="J75" s="1" t="s">
        <v>495</v>
      </c>
      <c r="L75" s="16"/>
      <c r="N75" s="17"/>
      <c r="O75" s="18"/>
      <c r="P75" s="18"/>
      <c r="Q75" s="18">
        <v>300</v>
      </c>
      <c r="R75" s="18"/>
      <c r="S75" s="19">
        <f t="shared" si="7"/>
        <v>0</v>
      </c>
      <c r="T75" s="19">
        <f t="shared" si="15"/>
        <v>300</v>
      </c>
      <c r="U75" s="18"/>
      <c r="V75" s="20">
        <f t="shared" si="9"/>
        <v>300</v>
      </c>
      <c r="W75" s="1" t="s">
        <v>363</v>
      </c>
    </row>
    <row r="76" spans="1:23">
      <c r="A76" s="12" t="s">
        <v>381</v>
      </c>
      <c r="B76" s="13" t="s">
        <v>362</v>
      </c>
      <c r="C76" s="2"/>
      <c r="D76" s="2" t="s">
        <v>197</v>
      </c>
      <c r="E76" s="1" t="s">
        <v>198</v>
      </c>
      <c r="F76" s="1" t="s">
        <v>199</v>
      </c>
      <c r="G76" s="1" t="s">
        <v>40</v>
      </c>
      <c r="H76" s="1">
        <v>78701</v>
      </c>
      <c r="I76" s="1" t="s">
        <v>496</v>
      </c>
      <c r="J76" s="1" t="s">
        <v>497</v>
      </c>
      <c r="K76" s="1" t="s">
        <v>498</v>
      </c>
      <c r="L76" s="16"/>
      <c r="M76" s="2"/>
      <c r="N76" s="17"/>
      <c r="O76" s="18"/>
      <c r="P76" s="18"/>
      <c r="Q76" s="18"/>
      <c r="R76" s="18"/>
      <c r="S76" s="19">
        <f t="shared" si="7"/>
        <v>0</v>
      </c>
      <c r="T76" s="19">
        <f t="shared" si="15"/>
        <v>0</v>
      </c>
      <c r="U76" s="23">
        <v>250</v>
      </c>
      <c r="V76" s="20">
        <f t="shared" si="9"/>
        <v>250</v>
      </c>
      <c r="W76" s="1" t="s">
        <v>363</v>
      </c>
    </row>
    <row r="77" spans="1:23">
      <c r="A77" s="12" t="s">
        <v>362</v>
      </c>
      <c r="B77" s="13" t="s">
        <v>362</v>
      </c>
      <c r="C77" s="2"/>
      <c r="D77" s="2" t="s">
        <v>200</v>
      </c>
      <c r="E77" s="1" t="s">
        <v>201</v>
      </c>
      <c r="F77" s="1" t="s">
        <v>37</v>
      </c>
      <c r="G77" s="1" t="s">
        <v>40</v>
      </c>
      <c r="H77" s="1">
        <v>78219</v>
      </c>
      <c r="I77" s="1" t="s">
        <v>499</v>
      </c>
      <c r="J77" s="1" t="s">
        <v>500</v>
      </c>
      <c r="L77" s="16">
        <v>46035</v>
      </c>
      <c r="M77" s="2"/>
      <c r="N77" s="17"/>
      <c r="O77" s="18"/>
      <c r="P77" s="18">
        <v>1500</v>
      </c>
      <c r="Q77" s="18"/>
      <c r="R77" s="18"/>
      <c r="S77" s="19">
        <f t="shared" si="7"/>
        <v>1500</v>
      </c>
      <c r="T77" s="19">
        <f t="shared" si="15"/>
        <v>0</v>
      </c>
      <c r="U77" s="23"/>
      <c r="V77" s="20">
        <f t="shared" si="9"/>
        <v>1500</v>
      </c>
      <c r="W77" s="1" t="s">
        <v>373</v>
      </c>
    </row>
    <row r="78" spans="1:23">
      <c r="A78" s="12" t="s">
        <v>362</v>
      </c>
      <c r="B78" s="13" t="s">
        <v>362</v>
      </c>
      <c r="C78" s="2"/>
      <c r="D78" s="2" t="s">
        <v>22</v>
      </c>
      <c r="E78" s="14" t="s">
        <v>202</v>
      </c>
      <c r="F78" s="14" t="s">
        <v>37</v>
      </c>
      <c r="G78" s="14" t="s">
        <v>38</v>
      </c>
      <c r="H78" s="15">
        <v>78231</v>
      </c>
      <c r="K78" s="1" t="s">
        <v>501</v>
      </c>
      <c r="L78" s="16">
        <v>46008</v>
      </c>
      <c r="M78" s="2"/>
      <c r="N78" s="17"/>
      <c r="O78" s="18">
        <v>3000</v>
      </c>
      <c r="P78" s="18"/>
      <c r="Q78" s="18"/>
      <c r="R78" s="18"/>
      <c r="S78" s="19">
        <f t="shared" si="7"/>
        <v>3000</v>
      </c>
      <c r="T78" s="19">
        <f t="shared" si="15"/>
        <v>0</v>
      </c>
      <c r="U78" s="23"/>
      <c r="V78" s="20">
        <f t="shared" si="9"/>
        <v>3000</v>
      </c>
      <c r="W78" s="1" t="s">
        <v>367</v>
      </c>
    </row>
    <row r="79" spans="1:23">
      <c r="A79" s="12" t="s">
        <v>362</v>
      </c>
      <c r="B79" s="13" t="s">
        <v>362</v>
      </c>
      <c r="C79" s="2"/>
      <c r="D79" s="2" t="s">
        <v>203</v>
      </c>
      <c r="E79" s="1" t="s">
        <v>204</v>
      </c>
      <c r="F79" s="1" t="s">
        <v>107</v>
      </c>
      <c r="G79" s="1" t="s">
        <v>40</v>
      </c>
      <c r="H79" s="1">
        <v>78016</v>
      </c>
      <c r="I79" s="1" t="s">
        <v>502</v>
      </c>
      <c r="J79" s="1" t="s">
        <v>503</v>
      </c>
      <c r="K79" s="1" t="s">
        <v>426</v>
      </c>
      <c r="L79" s="16"/>
      <c r="M79" s="2"/>
      <c r="N79" s="17"/>
      <c r="O79" s="18">
        <v>250</v>
      </c>
      <c r="P79" s="18"/>
      <c r="Q79" s="18"/>
      <c r="R79" s="18"/>
      <c r="S79" s="19">
        <f t="shared" si="7"/>
        <v>250</v>
      </c>
      <c r="T79" s="19">
        <f t="shared" si="15"/>
        <v>0</v>
      </c>
      <c r="U79" s="23"/>
      <c r="V79" s="20">
        <f t="shared" si="9"/>
        <v>250</v>
      </c>
      <c r="W79" s="1" t="s">
        <v>363</v>
      </c>
    </row>
    <row r="80" spans="1:23">
      <c r="A80" s="12"/>
      <c r="B80" s="13" t="s">
        <v>362</v>
      </c>
      <c r="C80" s="2"/>
      <c r="D80" s="2" t="s">
        <v>205</v>
      </c>
      <c r="E80" s="1" t="s">
        <v>206</v>
      </c>
      <c r="F80" s="1" t="s">
        <v>37</v>
      </c>
      <c r="G80" s="1" t="s">
        <v>40</v>
      </c>
      <c r="H80" s="1">
        <v>78247</v>
      </c>
      <c r="I80" s="1" t="s">
        <v>504</v>
      </c>
      <c r="J80" s="1" t="s">
        <v>505</v>
      </c>
      <c r="K80" s="1" t="s">
        <v>273</v>
      </c>
      <c r="L80" s="16">
        <v>46027</v>
      </c>
      <c r="M80" s="2"/>
      <c r="N80" s="17"/>
      <c r="O80" s="18"/>
      <c r="P80" s="18"/>
      <c r="Q80" s="18">
        <v>300</v>
      </c>
      <c r="R80" s="18"/>
      <c r="S80" s="19">
        <f t="shared" si="7"/>
        <v>0</v>
      </c>
      <c r="T80" s="19">
        <f t="shared" si="15"/>
        <v>300</v>
      </c>
      <c r="U80" s="23"/>
      <c r="V80" s="20">
        <f t="shared" si="9"/>
        <v>300</v>
      </c>
      <c r="W80" s="1" t="s">
        <v>363</v>
      </c>
    </row>
    <row r="81" spans="1:23">
      <c r="A81" s="12"/>
      <c r="B81" s="13" t="s">
        <v>362</v>
      </c>
      <c r="C81" s="2"/>
      <c r="D81" s="2" t="s">
        <v>207</v>
      </c>
      <c r="E81" s="1" t="s">
        <v>208</v>
      </c>
      <c r="F81" s="1" t="s">
        <v>37</v>
      </c>
      <c r="G81" s="1" t="s">
        <v>40</v>
      </c>
      <c r="H81" s="1">
        <v>78279</v>
      </c>
      <c r="L81" s="16">
        <v>46049</v>
      </c>
      <c r="M81" s="2"/>
      <c r="N81" s="17"/>
      <c r="O81" s="18">
        <v>5000</v>
      </c>
      <c r="P81" s="18"/>
      <c r="Q81" s="18"/>
      <c r="R81" s="18"/>
      <c r="S81" s="19">
        <f t="shared" si="7"/>
        <v>5000</v>
      </c>
      <c r="T81" s="19">
        <f t="shared" si="15"/>
        <v>0</v>
      </c>
      <c r="U81" s="23"/>
      <c r="V81" s="20">
        <f t="shared" si="9"/>
        <v>5000</v>
      </c>
      <c r="W81" s="1" t="s">
        <v>379</v>
      </c>
    </row>
    <row r="82" spans="1:23">
      <c r="A82" s="12"/>
      <c r="B82" s="13"/>
      <c r="C82" s="2">
        <v>5037</v>
      </c>
      <c r="D82" s="2" t="s">
        <v>209</v>
      </c>
      <c r="E82" s="1" t="s">
        <v>210</v>
      </c>
      <c r="F82" s="1" t="s">
        <v>37</v>
      </c>
      <c r="G82" s="1" t="s">
        <v>40</v>
      </c>
      <c r="H82" s="1">
        <v>78218</v>
      </c>
      <c r="I82" s="1" t="s">
        <v>506</v>
      </c>
      <c r="J82" s="1" t="s">
        <v>507</v>
      </c>
      <c r="L82" s="16">
        <v>46038</v>
      </c>
      <c r="M82" s="2"/>
      <c r="N82" s="17"/>
      <c r="O82" s="18"/>
      <c r="P82" s="18"/>
      <c r="Q82" s="18">
        <v>300</v>
      </c>
      <c r="R82" s="18"/>
      <c r="S82" s="19">
        <f t="shared" si="7"/>
        <v>0</v>
      </c>
      <c r="T82" s="19">
        <f t="shared" si="15"/>
        <v>300</v>
      </c>
      <c r="U82" s="23"/>
      <c r="V82" s="20">
        <f t="shared" si="9"/>
        <v>300</v>
      </c>
      <c r="W82" s="1" t="s">
        <v>363</v>
      </c>
    </row>
    <row r="83" spans="1:23">
      <c r="A83" s="12" t="s">
        <v>362</v>
      </c>
      <c r="B83" s="13" t="s">
        <v>362</v>
      </c>
      <c r="C83" s="2">
        <v>4942</v>
      </c>
      <c r="D83" s="2" t="s">
        <v>211</v>
      </c>
      <c r="E83" s="1" t="s">
        <v>212</v>
      </c>
      <c r="F83" s="1" t="s">
        <v>213</v>
      </c>
      <c r="G83" s="1" t="s">
        <v>40</v>
      </c>
      <c r="H83" s="1">
        <v>78005</v>
      </c>
      <c r="I83" s="1" t="s">
        <v>508</v>
      </c>
      <c r="J83" s="1" t="s">
        <v>509</v>
      </c>
      <c r="K83" s="1" t="s">
        <v>211</v>
      </c>
      <c r="L83" s="16">
        <v>45972</v>
      </c>
      <c r="M83" s="2"/>
      <c r="N83" s="17"/>
      <c r="O83" s="18">
        <v>500</v>
      </c>
      <c r="P83" s="18"/>
      <c r="Q83" s="18"/>
      <c r="R83" s="18"/>
      <c r="S83" s="19">
        <f t="shared" si="7"/>
        <v>500</v>
      </c>
      <c r="T83" s="19">
        <f t="shared" si="15"/>
        <v>0</v>
      </c>
      <c r="U83" s="23"/>
      <c r="V83" s="20">
        <f t="shared" si="9"/>
        <v>500</v>
      </c>
      <c r="W83" s="1" t="s">
        <v>368</v>
      </c>
    </row>
    <row r="84" spans="1:23">
      <c r="A84" s="12"/>
      <c r="B84" s="13"/>
      <c r="C84" s="2"/>
      <c r="D84" s="2" t="s">
        <v>214</v>
      </c>
      <c r="E84" s="1" t="s">
        <v>215</v>
      </c>
      <c r="F84" s="1" t="s">
        <v>216</v>
      </c>
      <c r="G84" s="1" t="s">
        <v>40</v>
      </c>
      <c r="H84" s="1">
        <v>75551</v>
      </c>
      <c r="I84" s="1" t="s">
        <v>510</v>
      </c>
      <c r="J84" s="1" t="s">
        <v>511</v>
      </c>
      <c r="K84" s="1" t="s">
        <v>99</v>
      </c>
      <c r="L84" s="16"/>
      <c r="M84" s="2"/>
      <c r="N84" s="17"/>
      <c r="O84" s="18"/>
      <c r="P84" s="18"/>
      <c r="Q84" s="18"/>
      <c r="R84" s="18"/>
      <c r="S84" s="19">
        <f t="shared" si="7"/>
        <v>0</v>
      </c>
      <c r="T84" s="19">
        <f t="shared" si="15"/>
        <v>0</v>
      </c>
      <c r="U84" s="23"/>
      <c r="V84" s="20">
        <f t="shared" si="9"/>
        <v>0</v>
      </c>
      <c r="W84" s="1"/>
    </row>
    <row r="85" spans="1:23">
      <c r="A85" s="12" t="s">
        <v>362</v>
      </c>
      <c r="B85" s="13" t="s">
        <v>362</v>
      </c>
      <c r="C85" s="2"/>
      <c r="D85" s="2" t="s">
        <v>217</v>
      </c>
      <c r="E85" s="1" t="s">
        <v>218</v>
      </c>
      <c r="F85" s="1" t="s">
        <v>219</v>
      </c>
      <c r="G85" s="1" t="s">
        <v>40</v>
      </c>
      <c r="H85" s="1">
        <v>78118</v>
      </c>
      <c r="I85" s="1" t="s">
        <v>512</v>
      </c>
      <c r="J85" s="1" t="s">
        <v>513</v>
      </c>
      <c r="K85" s="1" t="s">
        <v>434</v>
      </c>
      <c r="L85" s="16"/>
      <c r="M85" s="2"/>
      <c r="N85" s="17"/>
      <c r="O85" s="18">
        <v>300</v>
      </c>
      <c r="P85" s="18"/>
      <c r="Q85" s="18"/>
      <c r="R85" s="18"/>
      <c r="S85" s="19">
        <f t="shared" si="7"/>
        <v>300</v>
      </c>
      <c r="T85" s="19">
        <f t="shared" si="15"/>
        <v>0</v>
      </c>
      <c r="U85" s="23"/>
      <c r="V85" s="20">
        <f t="shared" si="9"/>
        <v>300</v>
      </c>
      <c r="W85" s="1" t="s">
        <v>363</v>
      </c>
    </row>
    <row r="86" spans="1:23">
      <c r="A86" s="12" t="s">
        <v>381</v>
      </c>
      <c r="B86" s="13" t="s">
        <v>362</v>
      </c>
      <c r="C86" s="2"/>
      <c r="D86" s="2" t="s">
        <v>23</v>
      </c>
      <c r="E86" s="1" t="s">
        <v>222</v>
      </c>
      <c r="F86" s="1" t="s">
        <v>68</v>
      </c>
      <c r="G86" s="1" t="s">
        <v>40</v>
      </c>
      <c r="H86" s="1">
        <v>77032</v>
      </c>
      <c r="I86" s="1" t="s">
        <v>514</v>
      </c>
      <c r="J86" s="1" t="s">
        <v>515</v>
      </c>
      <c r="K86" s="1" t="s">
        <v>99</v>
      </c>
      <c r="L86" s="16"/>
      <c r="M86" s="2"/>
      <c r="N86" s="17"/>
      <c r="O86" s="18"/>
      <c r="P86" s="18"/>
      <c r="Q86" s="18"/>
      <c r="R86" s="18"/>
      <c r="S86" s="19">
        <f t="shared" si="7"/>
        <v>0</v>
      </c>
      <c r="T86" s="19">
        <f t="shared" si="15"/>
        <v>0</v>
      </c>
      <c r="U86" s="23">
        <v>46177.440000000002</v>
      </c>
      <c r="V86" s="20">
        <f t="shared" si="9"/>
        <v>46177.440000000002</v>
      </c>
      <c r="W86" s="1" t="s">
        <v>382</v>
      </c>
    </row>
    <row r="87" spans="1:23">
      <c r="A87" s="12" t="s">
        <v>362</v>
      </c>
      <c r="B87" s="13"/>
      <c r="D87" s="1" t="s">
        <v>516</v>
      </c>
      <c r="L87" s="16"/>
      <c r="N87" s="17"/>
      <c r="O87" s="18">
        <v>20000</v>
      </c>
      <c r="P87" s="18"/>
      <c r="Q87" s="18"/>
      <c r="R87" s="18"/>
      <c r="S87" s="19">
        <f t="shared" si="7"/>
        <v>20000</v>
      </c>
      <c r="T87" s="19"/>
      <c r="U87" s="18"/>
      <c r="V87" s="20">
        <f t="shared" si="9"/>
        <v>20000</v>
      </c>
      <c r="W87" s="1" t="s">
        <v>382</v>
      </c>
    </row>
    <row r="88" spans="1:23">
      <c r="A88" s="12" t="s">
        <v>362</v>
      </c>
      <c r="B88" s="13" t="s">
        <v>362</v>
      </c>
      <c r="D88" s="1" t="s">
        <v>223</v>
      </c>
      <c r="E88" s="47" t="s">
        <v>224</v>
      </c>
      <c r="F88" s="47" t="s">
        <v>37</v>
      </c>
      <c r="G88" s="47" t="s">
        <v>40</v>
      </c>
      <c r="H88" s="48">
        <v>78216</v>
      </c>
      <c r="L88" s="16"/>
      <c r="N88" s="17"/>
      <c r="O88" s="18">
        <v>15000</v>
      </c>
      <c r="P88" s="18"/>
      <c r="Q88" s="18"/>
      <c r="R88" s="18"/>
      <c r="S88" s="19">
        <f t="shared" si="7"/>
        <v>15000</v>
      </c>
      <c r="T88" s="19"/>
      <c r="U88" s="18"/>
      <c r="V88" s="20">
        <f t="shared" si="9"/>
        <v>15000</v>
      </c>
      <c r="W88" s="1" t="s">
        <v>382</v>
      </c>
    </row>
    <row r="89" spans="1:23">
      <c r="A89" s="12" t="s">
        <v>362</v>
      </c>
      <c r="B89" s="13" t="s">
        <v>362</v>
      </c>
      <c r="C89" s="2"/>
      <c r="D89" s="2" t="s">
        <v>225</v>
      </c>
      <c r="E89" s="1" t="s">
        <v>226</v>
      </c>
      <c r="F89" s="1" t="s">
        <v>107</v>
      </c>
      <c r="G89" s="1" t="s">
        <v>40</v>
      </c>
      <c r="H89" s="1">
        <v>78016</v>
      </c>
      <c r="I89" s="1" t="s">
        <v>517</v>
      </c>
      <c r="J89" s="1" t="s">
        <v>518</v>
      </c>
      <c r="K89" s="1" t="s">
        <v>426</v>
      </c>
      <c r="L89" s="16"/>
      <c r="M89" s="2"/>
      <c r="N89" s="17"/>
      <c r="O89" s="18">
        <v>1000</v>
      </c>
      <c r="P89" s="18"/>
      <c r="Q89" s="18"/>
      <c r="R89" s="18"/>
      <c r="S89" s="19">
        <f t="shared" si="7"/>
        <v>1000</v>
      </c>
      <c r="T89" s="19">
        <f t="shared" ref="T89:T95" si="16">SUM(Q89:R89)</f>
        <v>0</v>
      </c>
      <c r="U89" s="23"/>
      <c r="V89" s="20">
        <f t="shared" si="9"/>
        <v>1000</v>
      </c>
      <c r="W89" s="1" t="s">
        <v>373</v>
      </c>
    </row>
    <row r="90" spans="1:23">
      <c r="A90" s="12" t="s">
        <v>362</v>
      </c>
      <c r="B90" s="13" t="s">
        <v>362</v>
      </c>
      <c r="C90" s="2">
        <v>4942</v>
      </c>
      <c r="D90" s="2" t="s">
        <v>230</v>
      </c>
      <c r="E90" s="1" t="s">
        <v>231</v>
      </c>
      <c r="F90" s="1" t="s">
        <v>232</v>
      </c>
      <c r="G90" s="1" t="s">
        <v>40</v>
      </c>
      <c r="H90" s="1">
        <v>78009</v>
      </c>
      <c r="I90" s="1" t="s">
        <v>519</v>
      </c>
      <c r="J90" s="1" t="s">
        <v>520</v>
      </c>
      <c r="L90" s="16">
        <v>45972</v>
      </c>
      <c r="M90" s="2"/>
      <c r="N90" s="17"/>
      <c r="O90" s="18">
        <v>500</v>
      </c>
      <c r="P90" s="18"/>
      <c r="Q90" s="18"/>
      <c r="R90" s="18"/>
      <c r="S90" s="19">
        <f t="shared" si="7"/>
        <v>500</v>
      </c>
      <c r="T90" s="19">
        <f t="shared" si="16"/>
        <v>0</v>
      </c>
      <c r="U90" s="23"/>
      <c r="V90" s="20">
        <f t="shared" si="9"/>
        <v>500</v>
      </c>
      <c r="W90" s="1" t="s">
        <v>368</v>
      </c>
    </row>
    <row r="91" spans="1:23">
      <c r="A91" s="12" t="s">
        <v>362</v>
      </c>
      <c r="B91" s="13" t="s">
        <v>362</v>
      </c>
      <c r="D91" s="2" t="s">
        <v>6</v>
      </c>
      <c r="E91" s="41" t="s">
        <v>233</v>
      </c>
      <c r="F91" s="1" t="s">
        <v>234</v>
      </c>
      <c r="G91" s="1" t="s">
        <v>40</v>
      </c>
      <c r="H91" s="41">
        <v>78130</v>
      </c>
      <c r="I91" s="41" t="s">
        <v>521</v>
      </c>
      <c r="J91" s="49" t="s">
        <v>522</v>
      </c>
      <c r="K91" s="1" t="s">
        <v>477</v>
      </c>
      <c r="L91" s="16"/>
      <c r="N91" s="17"/>
      <c r="O91" s="18">
        <v>2500</v>
      </c>
      <c r="P91" s="18"/>
      <c r="Q91" s="18"/>
      <c r="R91" s="18"/>
      <c r="S91" s="19">
        <f t="shared" si="7"/>
        <v>2500</v>
      </c>
      <c r="T91" s="19">
        <f t="shared" si="16"/>
        <v>0</v>
      </c>
      <c r="U91" s="18"/>
      <c r="V91" s="20">
        <f t="shared" si="9"/>
        <v>2500</v>
      </c>
      <c r="W91" s="1" t="s">
        <v>367</v>
      </c>
    </row>
    <row r="92" spans="1:23">
      <c r="A92" s="12" t="s">
        <v>381</v>
      </c>
      <c r="B92" s="13" t="s">
        <v>362</v>
      </c>
      <c r="C92" s="2"/>
      <c r="D92" s="2" t="s">
        <v>235</v>
      </c>
      <c r="E92" s="1" t="s">
        <v>236</v>
      </c>
      <c r="F92" s="1" t="s">
        <v>101</v>
      </c>
      <c r="G92" s="1" t="s">
        <v>40</v>
      </c>
      <c r="H92" s="1">
        <v>78121</v>
      </c>
      <c r="I92" s="1" t="s">
        <v>523</v>
      </c>
      <c r="J92" s="1" t="s">
        <v>524</v>
      </c>
      <c r="K92" s="1" t="s">
        <v>235</v>
      </c>
      <c r="L92" s="16"/>
      <c r="M92" s="2"/>
      <c r="N92" s="17"/>
      <c r="O92" s="18"/>
      <c r="P92" s="18"/>
      <c r="Q92" s="18"/>
      <c r="R92" s="18"/>
      <c r="S92" s="19">
        <f t="shared" si="7"/>
        <v>0</v>
      </c>
      <c r="T92" s="19">
        <f t="shared" si="16"/>
        <v>0</v>
      </c>
      <c r="U92" s="23">
        <v>500</v>
      </c>
      <c r="V92" s="20">
        <f t="shared" si="9"/>
        <v>500</v>
      </c>
      <c r="W92" s="1" t="s">
        <v>368</v>
      </c>
    </row>
    <row r="93" spans="1:23">
      <c r="A93" s="12" t="s">
        <v>381</v>
      </c>
      <c r="B93" s="13" t="s">
        <v>362</v>
      </c>
      <c r="C93" s="2"/>
      <c r="D93" s="2" t="s">
        <v>525</v>
      </c>
      <c r="L93" s="16">
        <v>45972</v>
      </c>
      <c r="M93" s="2"/>
      <c r="N93" s="17"/>
      <c r="O93" s="18"/>
      <c r="P93" s="18"/>
      <c r="Q93" s="18"/>
      <c r="R93" s="18"/>
      <c r="S93" s="19">
        <f t="shared" si="7"/>
        <v>0</v>
      </c>
      <c r="T93" s="19">
        <f t="shared" si="16"/>
        <v>0</v>
      </c>
      <c r="U93" s="23">
        <v>350</v>
      </c>
      <c r="V93" s="20">
        <f t="shared" si="9"/>
        <v>350</v>
      </c>
      <c r="W93" s="1" t="s">
        <v>363</v>
      </c>
    </row>
    <row r="94" spans="1:23">
      <c r="A94" s="12"/>
      <c r="B94" s="13"/>
      <c r="C94" s="2">
        <v>4945</v>
      </c>
      <c r="D94" s="50" t="s">
        <v>526</v>
      </c>
      <c r="L94" s="16">
        <v>45972</v>
      </c>
      <c r="M94" s="2"/>
      <c r="N94" s="17">
        <v>1140</v>
      </c>
      <c r="O94" s="18"/>
      <c r="P94" s="18"/>
      <c r="Q94" s="18"/>
      <c r="R94" s="18"/>
      <c r="S94" s="19">
        <f t="shared" si="7"/>
        <v>0</v>
      </c>
      <c r="T94" s="19">
        <f t="shared" si="16"/>
        <v>0</v>
      </c>
      <c r="U94" s="23"/>
      <c r="V94" s="20">
        <f t="shared" si="9"/>
        <v>0</v>
      </c>
      <c r="W94" s="1"/>
    </row>
    <row r="95" spans="1:23">
      <c r="A95" s="12" t="s">
        <v>362</v>
      </c>
      <c r="B95" s="13" t="s">
        <v>362</v>
      </c>
      <c r="C95" s="2">
        <v>2799</v>
      </c>
      <c r="D95" s="2" t="s">
        <v>7</v>
      </c>
      <c r="E95" s="1" t="s">
        <v>237</v>
      </c>
      <c r="F95" s="1" t="s">
        <v>238</v>
      </c>
      <c r="G95" s="1" t="s">
        <v>40</v>
      </c>
      <c r="H95" s="1">
        <v>78161</v>
      </c>
      <c r="I95" s="1" t="s">
        <v>527</v>
      </c>
      <c r="J95" s="1" t="s">
        <v>528</v>
      </c>
      <c r="K95" s="1" t="s">
        <v>529</v>
      </c>
      <c r="L95" s="16">
        <v>46014</v>
      </c>
      <c r="M95" s="2"/>
      <c r="N95" s="17"/>
      <c r="O95" s="18">
        <v>2500</v>
      </c>
      <c r="P95" s="18"/>
      <c r="Q95" s="18"/>
      <c r="R95" s="18"/>
      <c r="S95" s="19">
        <f t="shared" si="7"/>
        <v>2500</v>
      </c>
      <c r="T95" s="19">
        <f t="shared" si="16"/>
        <v>0</v>
      </c>
      <c r="U95" s="23"/>
      <c r="V95" s="20">
        <f t="shared" si="9"/>
        <v>2500</v>
      </c>
      <c r="W95" s="1" t="s">
        <v>367</v>
      </c>
    </row>
    <row r="96" spans="1:23">
      <c r="A96" s="12" t="s">
        <v>362</v>
      </c>
      <c r="B96" s="13"/>
      <c r="D96" s="1" t="s">
        <v>530</v>
      </c>
      <c r="L96" s="16"/>
      <c r="N96" s="17"/>
      <c r="O96" s="18"/>
      <c r="P96" s="18">
        <v>750</v>
      </c>
      <c r="Q96" s="18"/>
      <c r="R96" s="18"/>
      <c r="S96" s="19">
        <f t="shared" si="7"/>
        <v>750</v>
      </c>
      <c r="T96" s="19"/>
      <c r="U96" s="18"/>
      <c r="V96" s="20">
        <f t="shared" si="9"/>
        <v>750</v>
      </c>
      <c r="W96" s="1" t="s">
        <v>368</v>
      </c>
    </row>
    <row r="97" spans="1:23">
      <c r="A97" s="12" t="s">
        <v>381</v>
      </c>
      <c r="B97" s="13" t="s">
        <v>362</v>
      </c>
      <c r="C97" s="2"/>
      <c r="D97" s="2" t="s">
        <v>24</v>
      </c>
      <c r="E97" s="1" t="s">
        <v>239</v>
      </c>
      <c r="F97" s="1" t="s">
        <v>240</v>
      </c>
      <c r="G97" s="1" t="s">
        <v>40</v>
      </c>
      <c r="H97" s="1">
        <v>78071</v>
      </c>
      <c r="I97" s="1" t="s">
        <v>531</v>
      </c>
      <c r="J97" s="1" t="s">
        <v>532</v>
      </c>
      <c r="K97" s="1" t="s">
        <v>533</v>
      </c>
      <c r="L97" s="16"/>
      <c r="M97" s="2"/>
      <c r="N97" s="17"/>
      <c r="O97" s="18"/>
      <c r="P97" s="18"/>
      <c r="Q97" s="18"/>
      <c r="R97" s="18"/>
      <c r="S97" s="19">
        <f t="shared" si="7"/>
        <v>0</v>
      </c>
      <c r="T97" s="19">
        <f t="shared" ref="T97:T101" si="17">SUM(Q97:R97)</f>
        <v>0</v>
      </c>
      <c r="U97" s="23">
        <v>3234</v>
      </c>
      <c r="V97" s="20">
        <f t="shared" si="9"/>
        <v>3234</v>
      </c>
      <c r="W97" s="1" t="s">
        <v>367</v>
      </c>
    </row>
    <row r="98" spans="1:23">
      <c r="A98" s="12" t="s">
        <v>362</v>
      </c>
      <c r="B98" s="13" t="s">
        <v>362</v>
      </c>
      <c r="C98" s="2"/>
      <c r="D98" s="2" t="s">
        <v>241</v>
      </c>
      <c r="E98" s="1" t="s">
        <v>242</v>
      </c>
      <c r="F98" s="1" t="s">
        <v>243</v>
      </c>
      <c r="G98" s="1" t="s">
        <v>40</v>
      </c>
      <c r="H98" s="1">
        <v>78636</v>
      </c>
      <c r="I98" s="1" t="s">
        <v>534</v>
      </c>
      <c r="J98" s="1" t="s">
        <v>535</v>
      </c>
      <c r="L98" s="16">
        <v>46034</v>
      </c>
      <c r="M98" s="2"/>
      <c r="N98" s="17"/>
      <c r="O98" s="18"/>
      <c r="P98" s="18">
        <v>2000</v>
      </c>
      <c r="Q98" s="18"/>
      <c r="R98" s="18"/>
      <c r="S98" s="19">
        <f t="shared" si="7"/>
        <v>2000</v>
      </c>
      <c r="T98" s="19">
        <f t="shared" si="17"/>
        <v>0</v>
      </c>
      <c r="U98" s="23"/>
      <c r="V98" s="20">
        <f t="shared" si="9"/>
        <v>2000</v>
      </c>
      <c r="W98" s="1" t="s">
        <v>373</v>
      </c>
    </row>
    <row r="99" spans="1:23">
      <c r="A99" s="12" t="s">
        <v>362</v>
      </c>
      <c r="B99" s="13" t="s">
        <v>362</v>
      </c>
      <c r="C99" s="2"/>
      <c r="D99" s="2" t="s">
        <v>25</v>
      </c>
      <c r="E99" s="1" t="s">
        <v>244</v>
      </c>
      <c r="F99" s="1" t="s">
        <v>245</v>
      </c>
      <c r="G99" s="1" t="s">
        <v>40</v>
      </c>
      <c r="H99" s="1">
        <v>78026</v>
      </c>
      <c r="I99" s="1" t="s">
        <v>536</v>
      </c>
      <c r="J99" s="1" t="s">
        <v>537</v>
      </c>
      <c r="K99" s="1" t="s">
        <v>434</v>
      </c>
      <c r="L99" s="16"/>
      <c r="M99" s="2"/>
      <c r="N99" s="17"/>
      <c r="O99" s="18">
        <v>2500</v>
      </c>
      <c r="P99" s="18"/>
      <c r="Q99" s="18"/>
      <c r="R99" s="18"/>
      <c r="S99" s="19">
        <f t="shared" si="7"/>
        <v>2500</v>
      </c>
      <c r="T99" s="19">
        <f t="shared" si="17"/>
        <v>0</v>
      </c>
      <c r="U99" s="23"/>
      <c r="V99" s="20">
        <f t="shared" si="9"/>
        <v>2500</v>
      </c>
      <c r="W99" s="1" t="s">
        <v>367</v>
      </c>
    </row>
    <row r="100" spans="1:23">
      <c r="A100" s="12" t="s">
        <v>362</v>
      </c>
      <c r="B100" s="13" t="s">
        <v>362</v>
      </c>
      <c r="C100" s="2">
        <v>2799</v>
      </c>
      <c r="D100" s="2" t="s">
        <v>246</v>
      </c>
      <c r="E100" s="1" t="s">
        <v>247</v>
      </c>
      <c r="F100" s="1" t="s">
        <v>248</v>
      </c>
      <c r="G100" s="1" t="s">
        <v>40</v>
      </c>
      <c r="H100" s="1">
        <v>78942</v>
      </c>
      <c r="I100" s="1" t="s">
        <v>538</v>
      </c>
      <c r="J100" s="1" t="s">
        <v>539</v>
      </c>
      <c r="K100" s="1" t="s">
        <v>251</v>
      </c>
      <c r="L100" s="16">
        <v>46014</v>
      </c>
      <c r="M100" s="2"/>
      <c r="N100" s="17"/>
      <c r="O100" s="18">
        <v>1500</v>
      </c>
      <c r="P100" s="18"/>
      <c r="Q100" s="18"/>
      <c r="R100" s="18"/>
      <c r="S100" s="19">
        <f t="shared" si="7"/>
        <v>1500</v>
      </c>
      <c r="T100" s="19">
        <f t="shared" si="17"/>
        <v>0</v>
      </c>
      <c r="U100" s="23"/>
      <c r="V100" s="20">
        <f t="shared" si="9"/>
        <v>1500</v>
      </c>
      <c r="W100" s="1" t="s">
        <v>373</v>
      </c>
    </row>
    <row r="101" spans="1:23">
      <c r="A101" s="12" t="s">
        <v>381</v>
      </c>
      <c r="B101" s="13" t="s">
        <v>362</v>
      </c>
      <c r="C101" s="2"/>
      <c r="D101" s="2" t="s">
        <v>249</v>
      </c>
      <c r="E101" s="1" t="s">
        <v>250</v>
      </c>
      <c r="F101" s="1" t="s">
        <v>37</v>
      </c>
      <c r="G101" s="1" t="s">
        <v>40</v>
      </c>
      <c r="H101" s="1">
        <v>78233</v>
      </c>
      <c r="I101" s="1" t="s">
        <v>540</v>
      </c>
      <c r="J101" s="1" t="s">
        <v>541</v>
      </c>
      <c r="K101" s="1" t="s">
        <v>542</v>
      </c>
      <c r="L101" s="16"/>
      <c r="M101" s="2"/>
      <c r="N101" s="17"/>
      <c r="O101" s="18"/>
      <c r="P101" s="18"/>
      <c r="Q101" s="18"/>
      <c r="R101" s="18"/>
      <c r="S101" s="19">
        <f t="shared" si="7"/>
        <v>0</v>
      </c>
      <c r="T101" s="19">
        <f t="shared" si="17"/>
        <v>0</v>
      </c>
      <c r="U101" s="23">
        <v>453.89</v>
      </c>
      <c r="V101" s="20">
        <f t="shared" si="9"/>
        <v>453.89</v>
      </c>
      <c r="W101" s="1" t="s">
        <v>363</v>
      </c>
    </row>
    <row r="102" spans="1:23">
      <c r="A102" s="12" t="s">
        <v>362</v>
      </c>
      <c r="B102" s="13"/>
      <c r="D102" s="2" t="s">
        <v>251</v>
      </c>
      <c r="E102" s="1" t="s">
        <v>177</v>
      </c>
      <c r="F102" s="1" t="s">
        <v>178</v>
      </c>
      <c r="G102" s="1" t="s">
        <v>40</v>
      </c>
      <c r="H102" s="1">
        <v>78942</v>
      </c>
      <c r="I102" s="1" t="s">
        <v>481</v>
      </c>
      <c r="J102" s="1" t="s">
        <v>543</v>
      </c>
      <c r="K102" s="1" t="s">
        <v>544</v>
      </c>
      <c r="L102" s="16"/>
      <c r="N102" s="17"/>
      <c r="O102" s="18">
        <v>250</v>
      </c>
      <c r="P102" s="18"/>
      <c r="Q102" s="18"/>
      <c r="R102" s="18"/>
      <c r="S102" s="19">
        <f t="shared" si="7"/>
        <v>250</v>
      </c>
      <c r="T102" s="19"/>
      <c r="U102" s="18"/>
      <c r="V102" s="20">
        <f t="shared" si="9"/>
        <v>250</v>
      </c>
      <c r="W102" s="1" t="s">
        <v>363</v>
      </c>
    </row>
    <row r="103" spans="1:23">
      <c r="A103" s="12" t="s">
        <v>362</v>
      </c>
      <c r="B103" s="13" t="s">
        <v>362</v>
      </c>
      <c r="C103" s="2"/>
      <c r="D103" s="2" t="s">
        <v>252</v>
      </c>
      <c r="E103" s="1" t="s">
        <v>253</v>
      </c>
      <c r="F103" s="1" t="s">
        <v>118</v>
      </c>
      <c r="G103" s="1" t="s">
        <v>40</v>
      </c>
      <c r="H103" s="1">
        <v>78230</v>
      </c>
      <c r="I103" s="1" t="s">
        <v>545</v>
      </c>
      <c r="J103" s="1" t="s">
        <v>546</v>
      </c>
      <c r="K103" s="1" t="s">
        <v>544</v>
      </c>
      <c r="L103" s="16"/>
      <c r="M103" s="2"/>
      <c r="N103" s="17"/>
      <c r="O103" s="18">
        <v>500</v>
      </c>
      <c r="P103" s="18"/>
      <c r="Q103" s="18"/>
      <c r="R103" s="18"/>
      <c r="S103" s="19">
        <f t="shared" si="7"/>
        <v>500</v>
      </c>
      <c r="T103" s="19">
        <f t="shared" ref="T103:T106" si="18">SUM(Q103:R103)</f>
        <v>0</v>
      </c>
      <c r="U103" s="23"/>
      <c r="V103" s="20">
        <f t="shared" si="9"/>
        <v>500</v>
      </c>
      <c r="W103" s="1" t="s">
        <v>368</v>
      </c>
    </row>
    <row r="104" spans="1:23">
      <c r="A104" s="12" t="s">
        <v>362</v>
      </c>
      <c r="B104" s="13" t="s">
        <v>362</v>
      </c>
      <c r="C104" s="2"/>
      <c r="D104" s="2" t="s">
        <v>254</v>
      </c>
      <c r="E104" s="32" t="s">
        <v>255</v>
      </c>
      <c r="F104" s="14" t="s">
        <v>256</v>
      </c>
      <c r="G104" s="14" t="s">
        <v>38</v>
      </c>
      <c r="H104" s="15">
        <v>78660</v>
      </c>
      <c r="I104" s="1" t="s">
        <v>547</v>
      </c>
      <c r="J104" s="1" t="s">
        <v>548</v>
      </c>
      <c r="K104" s="1" t="s">
        <v>549</v>
      </c>
      <c r="L104" s="16">
        <v>46008</v>
      </c>
      <c r="M104" s="2"/>
      <c r="N104" s="17"/>
      <c r="O104" s="18"/>
      <c r="P104" s="18">
        <v>1500</v>
      </c>
      <c r="Q104" s="18"/>
      <c r="R104" s="18"/>
      <c r="S104" s="19">
        <f t="shared" si="7"/>
        <v>1500</v>
      </c>
      <c r="T104" s="19">
        <f t="shared" si="18"/>
        <v>0</v>
      </c>
      <c r="U104" s="23"/>
      <c r="V104" s="20">
        <f t="shared" si="9"/>
        <v>1500</v>
      </c>
      <c r="W104" s="1" t="s">
        <v>373</v>
      </c>
    </row>
    <row r="105" spans="1:23">
      <c r="A105" s="12" t="s">
        <v>362</v>
      </c>
      <c r="B105" s="13" t="s">
        <v>362</v>
      </c>
      <c r="C105" s="2">
        <v>4942</v>
      </c>
      <c r="D105" s="2" t="s">
        <v>257</v>
      </c>
      <c r="E105" s="1" t="s">
        <v>258</v>
      </c>
      <c r="F105" s="1" t="s">
        <v>259</v>
      </c>
      <c r="G105" s="1" t="s">
        <v>40</v>
      </c>
      <c r="H105" s="1">
        <v>78124</v>
      </c>
      <c r="I105" s="1" t="s">
        <v>550</v>
      </c>
      <c r="J105" s="1" t="s">
        <v>551</v>
      </c>
      <c r="K105" s="1" t="s">
        <v>552</v>
      </c>
      <c r="L105" s="16">
        <v>45972</v>
      </c>
      <c r="M105" s="2"/>
      <c r="N105" s="17"/>
      <c r="O105" s="18">
        <v>1000</v>
      </c>
      <c r="P105" s="18"/>
      <c r="Q105" s="18"/>
      <c r="R105" s="18"/>
      <c r="S105" s="19">
        <f t="shared" si="7"/>
        <v>1000</v>
      </c>
      <c r="T105" s="19">
        <f t="shared" si="18"/>
        <v>0</v>
      </c>
      <c r="U105" s="23"/>
      <c r="V105" s="20">
        <f t="shared" si="9"/>
        <v>1000</v>
      </c>
      <c r="W105" s="1" t="s">
        <v>373</v>
      </c>
    </row>
    <row r="106" spans="1:23">
      <c r="A106" s="12" t="s">
        <v>362</v>
      </c>
      <c r="B106" s="13"/>
      <c r="C106" s="2"/>
      <c r="D106" s="2" t="s">
        <v>260</v>
      </c>
      <c r="E106" s="2" t="s">
        <v>261</v>
      </c>
      <c r="F106" s="1" t="s">
        <v>129</v>
      </c>
      <c r="G106" s="1" t="s">
        <v>40</v>
      </c>
      <c r="H106" s="1">
        <v>78155</v>
      </c>
      <c r="I106" s="1" t="s">
        <v>553</v>
      </c>
      <c r="J106" s="1" t="s">
        <v>554</v>
      </c>
      <c r="K106" s="1" t="s">
        <v>434</v>
      </c>
      <c r="L106" s="16"/>
      <c r="M106" s="2"/>
      <c r="N106" s="17"/>
      <c r="O106" s="18"/>
      <c r="P106" s="18"/>
      <c r="Q106" s="18">
        <v>300</v>
      </c>
      <c r="R106" s="18"/>
      <c r="S106" s="19">
        <f t="shared" si="7"/>
        <v>0</v>
      </c>
      <c r="T106" s="19">
        <f t="shared" si="18"/>
        <v>300</v>
      </c>
      <c r="U106" s="23"/>
      <c r="V106" s="20">
        <f t="shared" si="9"/>
        <v>300</v>
      </c>
      <c r="W106" s="1" t="s">
        <v>363</v>
      </c>
    </row>
    <row r="107" spans="1:23">
      <c r="A107" s="12" t="s">
        <v>362</v>
      </c>
      <c r="B107" s="13"/>
      <c r="D107" s="1" t="s">
        <v>262</v>
      </c>
      <c r="E107" s="14" t="s">
        <v>263</v>
      </c>
      <c r="F107" s="14" t="s">
        <v>178</v>
      </c>
      <c r="G107" s="14" t="s">
        <v>38</v>
      </c>
      <c r="H107" s="15">
        <v>78948</v>
      </c>
      <c r="L107" s="16"/>
      <c r="N107" s="17"/>
      <c r="O107" s="18">
        <v>250</v>
      </c>
      <c r="P107" s="18"/>
      <c r="Q107" s="18"/>
      <c r="R107" s="18"/>
      <c r="S107" s="19">
        <f t="shared" si="7"/>
        <v>250</v>
      </c>
      <c r="T107" s="19"/>
      <c r="U107" s="18"/>
      <c r="V107" s="20">
        <f t="shared" si="9"/>
        <v>250</v>
      </c>
      <c r="W107" s="1" t="s">
        <v>363</v>
      </c>
    </row>
    <row r="108" spans="1:23">
      <c r="A108" s="12" t="s">
        <v>362</v>
      </c>
      <c r="B108" s="13" t="s">
        <v>362</v>
      </c>
      <c r="C108" s="2">
        <v>2799</v>
      </c>
      <c r="D108" s="2" t="s">
        <v>264</v>
      </c>
      <c r="E108" s="1" t="s">
        <v>265</v>
      </c>
      <c r="F108" s="1" t="s">
        <v>234</v>
      </c>
      <c r="G108" s="1" t="s">
        <v>40</v>
      </c>
      <c r="H108" s="1">
        <v>78132</v>
      </c>
      <c r="I108" s="1" t="s">
        <v>555</v>
      </c>
      <c r="J108" s="1" t="s">
        <v>556</v>
      </c>
      <c r="K108" s="1" t="s">
        <v>557</v>
      </c>
      <c r="L108" s="16">
        <v>46006</v>
      </c>
      <c r="M108" s="2"/>
      <c r="N108" s="17"/>
      <c r="O108" s="18">
        <v>250</v>
      </c>
      <c r="P108" s="18"/>
      <c r="Q108" s="18"/>
      <c r="R108" s="18"/>
      <c r="S108" s="19">
        <f t="shared" si="7"/>
        <v>250</v>
      </c>
      <c r="T108" s="19">
        <f t="shared" ref="T108:T110" si="19">SUM(Q108:R108)</f>
        <v>0</v>
      </c>
      <c r="U108" s="23"/>
      <c r="V108" s="20">
        <f t="shared" si="9"/>
        <v>250</v>
      </c>
      <c r="W108" s="1" t="s">
        <v>363</v>
      </c>
    </row>
    <row r="109" spans="1:23">
      <c r="A109" s="12" t="s">
        <v>362</v>
      </c>
      <c r="B109" s="13" t="s">
        <v>362</v>
      </c>
      <c r="C109" s="2">
        <v>2799</v>
      </c>
      <c r="D109" s="2" t="s">
        <v>266</v>
      </c>
      <c r="E109" s="1" t="s">
        <v>265</v>
      </c>
      <c r="F109" s="1" t="s">
        <v>234</v>
      </c>
      <c r="G109" s="1" t="s">
        <v>40</v>
      </c>
      <c r="H109" s="1">
        <v>78132</v>
      </c>
      <c r="I109" s="1" t="s">
        <v>558</v>
      </c>
      <c r="J109" s="1" t="s">
        <v>559</v>
      </c>
      <c r="K109" s="1" t="s">
        <v>560</v>
      </c>
      <c r="L109" s="16">
        <v>46006</v>
      </c>
      <c r="M109" s="2"/>
      <c r="N109" s="17"/>
      <c r="O109" s="18">
        <v>500</v>
      </c>
      <c r="P109" s="18"/>
      <c r="Q109" s="18"/>
      <c r="R109" s="18"/>
      <c r="S109" s="19">
        <f t="shared" si="7"/>
        <v>500</v>
      </c>
      <c r="T109" s="19">
        <f t="shared" si="19"/>
        <v>0</v>
      </c>
      <c r="U109" s="23"/>
      <c r="V109" s="20">
        <f t="shared" si="9"/>
        <v>500</v>
      </c>
      <c r="W109" s="1" t="s">
        <v>368</v>
      </c>
    </row>
    <row r="110" spans="1:23">
      <c r="A110" s="12" t="s">
        <v>381</v>
      </c>
      <c r="B110" s="13"/>
      <c r="C110" s="2"/>
      <c r="D110" s="2" t="s">
        <v>267</v>
      </c>
      <c r="E110" s="1" t="s">
        <v>268</v>
      </c>
      <c r="F110" s="1" t="s">
        <v>118</v>
      </c>
      <c r="G110" s="1" t="s">
        <v>40</v>
      </c>
      <c r="H110" s="1">
        <v>78247</v>
      </c>
      <c r="I110" s="1" t="s">
        <v>561</v>
      </c>
      <c r="J110" s="1" t="s">
        <v>562</v>
      </c>
      <c r="K110" s="1" t="s">
        <v>116</v>
      </c>
      <c r="L110" s="16"/>
      <c r="M110" s="2"/>
      <c r="N110" s="17"/>
      <c r="O110" s="18"/>
      <c r="P110" s="18"/>
      <c r="Q110" s="18"/>
      <c r="R110" s="18"/>
      <c r="S110" s="19">
        <f t="shared" si="7"/>
        <v>0</v>
      </c>
      <c r="T110" s="19">
        <f t="shared" si="19"/>
        <v>0</v>
      </c>
      <c r="U110" s="23">
        <v>250</v>
      </c>
      <c r="V110" s="20">
        <f t="shared" si="9"/>
        <v>250</v>
      </c>
      <c r="W110" s="1" t="s">
        <v>363</v>
      </c>
    </row>
    <row r="111" spans="1:23">
      <c r="A111" s="12" t="s">
        <v>362</v>
      </c>
      <c r="B111" s="13"/>
      <c r="D111" s="2" t="s">
        <v>269</v>
      </c>
      <c r="E111" s="41" t="s">
        <v>270</v>
      </c>
      <c r="F111" s="1" t="s">
        <v>192</v>
      </c>
      <c r="G111" s="1" t="s">
        <v>40</v>
      </c>
      <c r="H111" s="41">
        <v>78006</v>
      </c>
      <c r="I111" s="41">
        <v>2105597802</v>
      </c>
      <c r="J111" s="49" t="s">
        <v>563</v>
      </c>
      <c r="K111" s="1"/>
      <c r="L111" s="16"/>
      <c r="N111" s="17"/>
      <c r="O111" s="18"/>
      <c r="P111" s="18"/>
      <c r="Q111" s="18">
        <v>300</v>
      </c>
      <c r="R111" s="18"/>
      <c r="S111" s="19">
        <f t="shared" si="7"/>
        <v>0</v>
      </c>
      <c r="T111" s="19"/>
      <c r="U111" s="18"/>
      <c r="V111" s="20">
        <f t="shared" si="9"/>
        <v>0</v>
      </c>
      <c r="W111" s="1"/>
    </row>
    <row r="112" spans="1:23">
      <c r="A112" s="12" t="s">
        <v>381</v>
      </c>
      <c r="B112" s="13" t="s">
        <v>362</v>
      </c>
      <c r="C112" s="2"/>
      <c r="D112" s="2" t="s">
        <v>564</v>
      </c>
      <c r="L112" s="16">
        <v>45972</v>
      </c>
      <c r="M112" s="2"/>
      <c r="N112" s="17"/>
      <c r="O112" s="18"/>
      <c r="P112" s="18"/>
      <c r="Q112" s="18"/>
      <c r="R112" s="18"/>
      <c r="S112" s="19">
        <f t="shared" si="7"/>
        <v>0</v>
      </c>
      <c r="T112" s="19">
        <f>SUM(Q112:R112)</f>
        <v>0</v>
      </c>
      <c r="U112" s="23">
        <v>1917</v>
      </c>
      <c r="V112" s="20">
        <f t="shared" si="9"/>
        <v>1917</v>
      </c>
      <c r="W112" s="1" t="s">
        <v>373</v>
      </c>
    </row>
    <row r="113" spans="1:23">
      <c r="A113" s="12" t="s">
        <v>362</v>
      </c>
      <c r="B113" s="13"/>
      <c r="D113" s="2" t="s">
        <v>273</v>
      </c>
      <c r="E113" s="42" t="s">
        <v>274</v>
      </c>
      <c r="F113" s="1" t="s">
        <v>275</v>
      </c>
      <c r="G113" s="1" t="s">
        <v>40</v>
      </c>
      <c r="H113" s="41">
        <v>78013</v>
      </c>
      <c r="I113" s="41" t="s">
        <v>565</v>
      </c>
      <c r="J113" s="49" t="s">
        <v>566</v>
      </c>
      <c r="K113" s="1"/>
      <c r="L113" s="16"/>
      <c r="N113" s="17"/>
      <c r="O113" s="18">
        <v>250</v>
      </c>
      <c r="P113" s="18"/>
      <c r="Q113" s="18"/>
      <c r="R113" s="18"/>
      <c r="S113" s="19">
        <f t="shared" si="7"/>
        <v>250</v>
      </c>
      <c r="T113" s="19"/>
      <c r="U113" s="18"/>
      <c r="V113" s="20">
        <f t="shared" si="9"/>
        <v>250</v>
      </c>
      <c r="W113" s="1" t="s">
        <v>363</v>
      </c>
    </row>
    <row r="114" spans="1:23">
      <c r="A114" s="12" t="s">
        <v>381</v>
      </c>
      <c r="B114" s="13" t="s">
        <v>362</v>
      </c>
      <c r="C114" s="2"/>
      <c r="D114" s="2" t="s">
        <v>276</v>
      </c>
      <c r="E114" s="1" t="s">
        <v>277</v>
      </c>
      <c r="F114" s="1" t="s">
        <v>234</v>
      </c>
      <c r="G114" s="1" t="s">
        <v>40</v>
      </c>
      <c r="H114" s="1">
        <v>78132</v>
      </c>
      <c r="I114" s="1" t="s">
        <v>567</v>
      </c>
      <c r="J114" s="1" t="s">
        <v>568</v>
      </c>
      <c r="K114" s="1" t="s">
        <v>99</v>
      </c>
      <c r="L114" s="16"/>
      <c r="M114" s="2"/>
      <c r="N114" s="17"/>
      <c r="O114" s="18"/>
      <c r="P114" s="18"/>
      <c r="Q114" s="18"/>
      <c r="R114" s="18"/>
      <c r="S114" s="19">
        <f t="shared" si="7"/>
        <v>0</v>
      </c>
      <c r="T114" s="19">
        <f>SUM(Q114:R114)</f>
        <v>0</v>
      </c>
      <c r="U114" s="23">
        <v>700</v>
      </c>
      <c r="V114" s="20">
        <f t="shared" si="9"/>
        <v>700</v>
      </c>
      <c r="W114" s="1" t="s">
        <v>368</v>
      </c>
    </row>
    <row r="115" spans="1:23">
      <c r="A115" s="12" t="s">
        <v>362</v>
      </c>
      <c r="B115" s="13"/>
      <c r="D115" s="1" t="s">
        <v>278</v>
      </c>
      <c r="E115" s="14" t="s">
        <v>279</v>
      </c>
      <c r="F115" s="14" t="s">
        <v>37</v>
      </c>
      <c r="G115" s="14" t="s">
        <v>38</v>
      </c>
      <c r="L115" s="16"/>
      <c r="N115" s="17"/>
      <c r="O115" s="18"/>
      <c r="P115" s="18">
        <v>1500</v>
      </c>
      <c r="Q115" s="18"/>
      <c r="R115" s="18"/>
      <c r="S115" s="19">
        <f t="shared" si="7"/>
        <v>1500</v>
      </c>
      <c r="T115" s="19"/>
      <c r="U115" s="18"/>
      <c r="V115" s="20">
        <f t="shared" si="9"/>
        <v>1500</v>
      </c>
      <c r="W115" s="1" t="s">
        <v>373</v>
      </c>
    </row>
    <row r="116" spans="1:23">
      <c r="A116" s="12" t="s">
        <v>362</v>
      </c>
      <c r="B116" s="13" t="s">
        <v>362</v>
      </c>
      <c r="C116" s="2">
        <v>4942</v>
      </c>
      <c r="D116" s="2" t="s">
        <v>280</v>
      </c>
      <c r="E116" s="1" t="s">
        <v>281</v>
      </c>
      <c r="F116" s="1" t="s">
        <v>37</v>
      </c>
      <c r="G116" s="1" t="s">
        <v>569</v>
      </c>
      <c r="H116" s="1" t="s">
        <v>570</v>
      </c>
      <c r="I116" s="1" t="s">
        <v>571</v>
      </c>
      <c r="K116" s="1" t="s">
        <v>572</v>
      </c>
      <c r="L116" s="16">
        <v>45972</v>
      </c>
      <c r="M116" s="2"/>
      <c r="N116" s="17"/>
      <c r="O116" s="18">
        <v>1200</v>
      </c>
      <c r="P116" s="18"/>
      <c r="Q116" s="18"/>
      <c r="R116" s="18"/>
      <c r="S116" s="19">
        <f t="shared" si="7"/>
        <v>1200</v>
      </c>
      <c r="T116" s="19">
        <f t="shared" ref="T116:T118" si="20">SUM(Q116:R116)</f>
        <v>0</v>
      </c>
      <c r="U116" s="23"/>
      <c r="V116" s="20">
        <f t="shared" si="9"/>
        <v>1200</v>
      </c>
      <c r="W116" s="1" t="s">
        <v>373</v>
      </c>
    </row>
    <row r="117" spans="1:23">
      <c r="A117" s="12" t="s">
        <v>362</v>
      </c>
      <c r="B117" s="13"/>
      <c r="C117" s="2">
        <v>4762</v>
      </c>
      <c r="D117" s="2" t="s">
        <v>282</v>
      </c>
      <c r="E117" s="1" t="s">
        <v>283</v>
      </c>
      <c r="F117" s="1" t="s">
        <v>234</v>
      </c>
      <c r="G117" s="1" t="s">
        <v>40</v>
      </c>
      <c r="H117" s="1">
        <v>78131</v>
      </c>
      <c r="K117" s="1" t="s">
        <v>434</v>
      </c>
      <c r="L117" s="24">
        <v>45931</v>
      </c>
      <c r="M117" s="2"/>
      <c r="N117" s="17">
        <v>50</v>
      </c>
      <c r="O117" s="18"/>
      <c r="P117" s="18"/>
      <c r="Q117" s="18">
        <v>300</v>
      </c>
      <c r="R117" s="18"/>
      <c r="S117" s="19">
        <f t="shared" si="7"/>
        <v>0</v>
      </c>
      <c r="T117" s="19">
        <f t="shared" si="20"/>
        <v>300</v>
      </c>
      <c r="U117" s="23"/>
      <c r="V117" s="20">
        <f t="shared" si="9"/>
        <v>300</v>
      </c>
      <c r="W117" s="1" t="s">
        <v>363</v>
      </c>
    </row>
    <row r="118" spans="1:23">
      <c r="A118" s="12" t="s">
        <v>362</v>
      </c>
      <c r="B118" s="13" t="s">
        <v>362</v>
      </c>
      <c r="C118" s="2"/>
      <c r="D118" s="2" t="s">
        <v>284</v>
      </c>
      <c r="E118" s="1" t="s">
        <v>285</v>
      </c>
      <c r="F118" s="1" t="s">
        <v>37</v>
      </c>
      <c r="G118" s="1" t="s">
        <v>40</v>
      </c>
      <c r="H118" s="1">
        <v>78238</v>
      </c>
      <c r="I118" s="1" t="s">
        <v>573</v>
      </c>
      <c r="J118" s="1" t="s">
        <v>574</v>
      </c>
      <c r="L118" s="16">
        <v>46030</v>
      </c>
      <c r="M118" s="2"/>
      <c r="N118" s="17"/>
      <c r="O118" s="18"/>
      <c r="P118" s="18">
        <v>750</v>
      </c>
      <c r="Q118" s="18"/>
      <c r="R118" s="18"/>
      <c r="S118" s="19">
        <f t="shared" si="7"/>
        <v>750</v>
      </c>
      <c r="T118" s="19">
        <f t="shared" si="20"/>
        <v>0</v>
      </c>
      <c r="U118" s="23"/>
      <c r="V118" s="20">
        <f t="shared" si="9"/>
        <v>750</v>
      </c>
      <c r="W118" s="1" t="s">
        <v>368</v>
      </c>
    </row>
    <row r="119" spans="1:23">
      <c r="A119" s="12" t="s">
        <v>362</v>
      </c>
      <c r="B119" s="13"/>
      <c r="D119" s="1" t="s">
        <v>286</v>
      </c>
      <c r="E119" s="32" t="s">
        <v>287</v>
      </c>
      <c r="F119" s="14" t="s">
        <v>37</v>
      </c>
      <c r="G119" s="14" t="s">
        <v>38</v>
      </c>
      <c r="H119" s="15">
        <v>78227</v>
      </c>
      <c r="L119" s="16"/>
      <c r="N119" s="17"/>
      <c r="O119" s="18"/>
      <c r="P119" s="18">
        <v>1500</v>
      </c>
      <c r="Q119" s="18"/>
      <c r="R119" s="18"/>
      <c r="S119" s="19">
        <f t="shared" si="7"/>
        <v>1500</v>
      </c>
      <c r="T119" s="19"/>
      <c r="U119" s="18"/>
      <c r="V119" s="20">
        <f t="shared" si="9"/>
        <v>1500</v>
      </c>
      <c r="W119" s="1" t="s">
        <v>373</v>
      </c>
    </row>
    <row r="120" spans="1:23">
      <c r="A120" s="12" t="s">
        <v>362</v>
      </c>
      <c r="B120" s="13" t="s">
        <v>362</v>
      </c>
      <c r="C120" s="2"/>
      <c r="D120" s="2" t="s">
        <v>288</v>
      </c>
      <c r="E120" s="1" t="s">
        <v>289</v>
      </c>
      <c r="F120" s="1" t="s">
        <v>118</v>
      </c>
      <c r="G120" s="1" t="s">
        <v>40</v>
      </c>
      <c r="H120" s="1">
        <v>78248</v>
      </c>
      <c r="I120" s="1" t="s">
        <v>575</v>
      </c>
      <c r="J120" s="1" t="s">
        <v>576</v>
      </c>
      <c r="K120" s="1" t="s">
        <v>434</v>
      </c>
      <c r="L120" s="16"/>
      <c r="M120" s="2"/>
      <c r="N120" s="17"/>
      <c r="O120" s="18">
        <v>300</v>
      </c>
      <c r="P120" s="18"/>
      <c r="Q120" s="18"/>
      <c r="R120" s="18"/>
      <c r="S120" s="19">
        <f t="shared" si="7"/>
        <v>300</v>
      </c>
      <c r="T120" s="19">
        <f>SUM(Q120:R120)</f>
        <v>0</v>
      </c>
      <c r="U120" s="23"/>
      <c r="V120" s="20">
        <f t="shared" si="9"/>
        <v>300</v>
      </c>
      <c r="W120" s="1" t="s">
        <v>363</v>
      </c>
    </row>
    <row r="121" spans="1:23">
      <c r="A121" s="12" t="s">
        <v>362</v>
      </c>
      <c r="B121" s="13"/>
      <c r="D121" s="1" t="s">
        <v>577</v>
      </c>
      <c r="L121" s="16"/>
      <c r="N121" s="17"/>
      <c r="O121" s="18"/>
      <c r="P121" s="18">
        <v>750</v>
      </c>
      <c r="Q121" s="18"/>
      <c r="R121" s="18"/>
      <c r="S121" s="19">
        <f t="shared" si="7"/>
        <v>750</v>
      </c>
      <c r="T121" s="19"/>
      <c r="U121" s="18"/>
      <c r="V121" s="20">
        <f t="shared" si="9"/>
        <v>750</v>
      </c>
      <c r="W121" s="1" t="s">
        <v>368</v>
      </c>
    </row>
    <row r="122" spans="1:23">
      <c r="A122" s="12" t="s">
        <v>362</v>
      </c>
      <c r="B122" s="13" t="s">
        <v>362</v>
      </c>
      <c r="C122" s="2">
        <v>4942</v>
      </c>
      <c r="D122" s="2" t="s">
        <v>290</v>
      </c>
      <c r="E122" s="14" t="s">
        <v>291</v>
      </c>
      <c r="F122" s="14" t="s">
        <v>89</v>
      </c>
      <c r="G122" s="14" t="s">
        <v>38</v>
      </c>
      <c r="H122" s="15">
        <v>78114</v>
      </c>
      <c r="I122" s="1" t="s">
        <v>578</v>
      </c>
      <c r="J122" s="1" t="s">
        <v>579</v>
      </c>
      <c r="K122" s="1" t="s">
        <v>290</v>
      </c>
      <c r="L122" s="16">
        <v>45972</v>
      </c>
      <c r="M122" s="2"/>
      <c r="N122" s="17">
        <v>50</v>
      </c>
      <c r="O122" s="18">
        <v>500</v>
      </c>
      <c r="P122" s="18"/>
      <c r="Q122" s="18">
        <v>300</v>
      </c>
      <c r="R122" s="18"/>
      <c r="S122" s="19">
        <f t="shared" si="7"/>
        <v>500</v>
      </c>
      <c r="T122" s="19">
        <f t="shared" ref="T122:T125" si="21">SUM(Q122:R122)</f>
        <v>300</v>
      </c>
      <c r="U122" s="23"/>
      <c r="V122" s="20">
        <f t="shared" si="9"/>
        <v>800</v>
      </c>
      <c r="W122" s="1" t="s">
        <v>368</v>
      </c>
    </row>
    <row r="123" spans="1:23">
      <c r="A123" s="12" t="s">
        <v>362</v>
      </c>
      <c r="B123" s="13" t="s">
        <v>362</v>
      </c>
      <c r="C123" s="2"/>
      <c r="D123" s="2" t="s">
        <v>292</v>
      </c>
      <c r="E123" s="1" t="s">
        <v>293</v>
      </c>
      <c r="F123" s="1" t="s">
        <v>294</v>
      </c>
      <c r="G123" s="1" t="s">
        <v>40</v>
      </c>
      <c r="H123" s="1">
        <v>78160</v>
      </c>
      <c r="L123" s="16">
        <v>46049</v>
      </c>
      <c r="M123" s="2"/>
      <c r="N123" s="17"/>
      <c r="O123" s="18">
        <v>250</v>
      </c>
      <c r="P123" s="18"/>
      <c r="Q123" s="18"/>
      <c r="R123" s="18"/>
      <c r="S123" s="19">
        <f t="shared" si="7"/>
        <v>250</v>
      </c>
      <c r="T123" s="19">
        <f t="shared" si="21"/>
        <v>0</v>
      </c>
      <c r="U123" s="23"/>
      <c r="V123" s="20">
        <f t="shared" si="9"/>
        <v>250</v>
      </c>
      <c r="W123" s="1" t="s">
        <v>363</v>
      </c>
    </row>
    <row r="124" spans="1:23">
      <c r="A124" s="12" t="s">
        <v>362</v>
      </c>
      <c r="B124" s="13"/>
      <c r="C124" s="2"/>
      <c r="D124" s="2" t="s">
        <v>295</v>
      </c>
      <c r="E124" s="1" t="s">
        <v>296</v>
      </c>
      <c r="F124" s="1" t="s">
        <v>150</v>
      </c>
      <c r="G124" s="1" t="s">
        <v>40</v>
      </c>
      <c r="H124" s="1">
        <v>78861</v>
      </c>
      <c r="K124" s="1" t="s">
        <v>434</v>
      </c>
      <c r="L124" s="16"/>
      <c r="M124" s="2"/>
      <c r="N124" s="17"/>
      <c r="O124" s="18">
        <v>1500</v>
      </c>
      <c r="P124" s="18"/>
      <c r="Q124" s="18"/>
      <c r="R124" s="18"/>
      <c r="S124" s="19">
        <f t="shared" si="7"/>
        <v>1500</v>
      </c>
      <c r="T124" s="19">
        <f t="shared" si="21"/>
        <v>0</v>
      </c>
      <c r="U124" s="23"/>
      <c r="V124" s="20">
        <f t="shared" si="9"/>
        <v>1500</v>
      </c>
      <c r="W124" s="1" t="s">
        <v>373</v>
      </c>
    </row>
    <row r="125" spans="1:23">
      <c r="A125" s="12" t="s">
        <v>381</v>
      </c>
      <c r="B125" s="13"/>
      <c r="C125" s="2"/>
      <c r="D125" s="2" t="s">
        <v>297</v>
      </c>
      <c r="E125" s="1" t="s">
        <v>298</v>
      </c>
      <c r="F125" s="1" t="s">
        <v>118</v>
      </c>
      <c r="G125" s="1" t="s">
        <v>40</v>
      </c>
      <c r="H125" s="1">
        <v>78257</v>
      </c>
      <c r="I125" s="1" t="s">
        <v>580</v>
      </c>
      <c r="J125" s="1" t="s">
        <v>581</v>
      </c>
      <c r="K125" s="1" t="s">
        <v>582</v>
      </c>
      <c r="L125" s="16"/>
      <c r="M125" s="2"/>
      <c r="N125" s="17"/>
      <c r="O125" s="18"/>
      <c r="P125" s="18"/>
      <c r="Q125" s="18"/>
      <c r="R125" s="18"/>
      <c r="S125" s="19">
        <f t="shared" si="7"/>
        <v>0</v>
      </c>
      <c r="T125" s="19">
        <f t="shared" si="21"/>
        <v>0</v>
      </c>
      <c r="U125" s="23">
        <v>504.82</v>
      </c>
      <c r="V125" s="20">
        <f t="shared" si="9"/>
        <v>504.82</v>
      </c>
      <c r="W125" s="1" t="s">
        <v>368</v>
      </c>
    </row>
    <row r="126" spans="1:23">
      <c r="A126" s="12" t="s">
        <v>362</v>
      </c>
      <c r="B126" s="13" t="s">
        <v>362</v>
      </c>
      <c r="D126" s="1" t="s">
        <v>299</v>
      </c>
      <c r="E126" s="1" t="s">
        <v>300</v>
      </c>
      <c r="F126" s="1" t="s">
        <v>301</v>
      </c>
      <c r="G126" s="1" t="s">
        <v>40</v>
      </c>
      <c r="H126" s="1">
        <v>78113</v>
      </c>
      <c r="I126" s="1">
        <v>8303912423</v>
      </c>
      <c r="J126" s="44" t="s">
        <v>583</v>
      </c>
      <c r="L126" s="16"/>
      <c r="N126" s="17"/>
      <c r="O126" s="18"/>
      <c r="P126" s="18"/>
      <c r="Q126" s="18">
        <v>650</v>
      </c>
      <c r="R126" s="18"/>
      <c r="S126" s="19">
        <f t="shared" si="7"/>
        <v>0</v>
      </c>
      <c r="T126" s="19"/>
      <c r="U126" s="18"/>
      <c r="V126" s="20">
        <f t="shared" si="9"/>
        <v>0</v>
      </c>
      <c r="W126" s="1"/>
    </row>
    <row r="127" spans="1:23">
      <c r="A127" s="12" t="s">
        <v>362</v>
      </c>
      <c r="B127" s="13"/>
      <c r="D127" s="2" t="s">
        <v>302</v>
      </c>
      <c r="E127" s="1" t="s">
        <v>303</v>
      </c>
      <c r="F127" s="1" t="s">
        <v>37</v>
      </c>
      <c r="G127" s="1" t="s">
        <v>40</v>
      </c>
      <c r="H127" s="1">
        <v>78266</v>
      </c>
      <c r="I127" s="1" t="s">
        <v>584</v>
      </c>
      <c r="J127" s="1" t="s">
        <v>585</v>
      </c>
      <c r="L127" s="1">
        <v>2.04</v>
      </c>
      <c r="N127" s="17"/>
      <c r="O127" s="18"/>
      <c r="P127" s="18"/>
      <c r="Q127" s="18">
        <v>300</v>
      </c>
      <c r="R127" s="18"/>
      <c r="S127" s="19">
        <f t="shared" si="7"/>
        <v>0</v>
      </c>
      <c r="T127" s="19"/>
      <c r="U127" s="18"/>
      <c r="V127" s="20">
        <f t="shared" si="9"/>
        <v>0</v>
      </c>
      <c r="W127" s="1"/>
    </row>
    <row r="128" spans="1:23">
      <c r="A128" s="12" t="s">
        <v>362</v>
      </c>
      <c r="B128" s="13" t="s">
        <v>362</v>
      </c>
      <c r="D128" s="2" t="s">
        <v>26</v>
      </c>
      <c r="E128" s="1" t="s">
        <v>304</v>
      </c>
      <c r="F128" s="1" t="s">
        <v>305</v>
      </c>
      <c r="G128" s="1" t="s">
        <v>40</v>
      </c>
      <c r="H128" s="1">
        <v>76702</v>
      </c>
      <c r="L128" s="16"/>
      <c r="M128" s="2"/>
      <c r="N128" s="17"/>
      <c r="O128" s="25">
        <f>12000+21000</f>
        <v>33000</v>
      </c>
      <c r="P128" s="18"/>
      <c r="Q128" s="18"/>
      <c r="R128" s="18"/>
      <c r="S128" s="19">
        <f t="shared" si="7"/>
        <v>33000</v>
      </c>
      <c r="T128" s="19">
        <f>SUM(Q128:R128)</f>
        <v>0</v>
      </c>
      <c r="U128" s="23">
        <v>8000</v>
      </c>
      <c r="V128" s="20">
        <f t="shared" si="9"/>
        <v>41000</v>
      </c>
      <c r="W128" s="1" t="s">
        <v>382</v>
      </c>
    </row>
    <row r="129" spans="1:23">
      <c r="A129" s="12" t="s">
        <v>362</v>
      </c>
      <c r="B129" s="13"/>
      <c r="D129" s="1" t="s">
        <v>306</v>
      </c>
      <c r="E129" s="14" t="s">
        <v>307</v>
      </c>
      <c r="F129" s="14" t="s">
        <v>234</v>
      </c>
      <c r="G129" s="14" t="s">
        <v>38</v>
      </c>
      <c r="H129" s="15">
        <v>78130</v>
      </c>
      <c r="L129" s="16"/>
      <c r="N129" s="17"/>
      <c r="O129" s="18"/>
      <c r="P129" s="18">
        <v>750</v>
      </c>
      <c r="Q129" s="18"/>
      <c r="R129" s="18"/>
      <c r="S129" s="19">
        <f t="shared" si="7"/>
        <v>750</v>
      </c>
      <c r="T129" s="19"/>
      <c r="U129" s="18"/>
      <c r="V129" s="20">
        <f t="shared" si="9"/>
        <v>750</v>
      </c>
      <c r="W129" s="1" t="s">
        <v>368</v>
      </c>
    </row>
    <row r="130" spans="1:23">
      <c r="A130" s="12" t="s">
        <v>362</v>
      </c>
      <c r="B130" s="13" t="s">
        <v>362</v>
      </c>
      <c r="C130" s="2"/>
      <c r="D130" s="2" t="s">
        <v>27</v>
      </c>
      <c r="E130" s="14" t="s">
        <v>308</v>
      </c>
      <c r="F130" s="14" t="s">
        <v>309</v>
      </c>
      <c r="G130" s="14" t="s">
        <v>38</v>
      </c>
      <c r="H130" s="15">
        <v>78801</v>
      </c>
      <c r="J130" s="40" t="s">
        <v>586</v>
      </c>
      <c r="K130" s="1" t="s">
        <v>587</v>
      </c>
      <c r="L130" s="16"/>
      <c r="M130" s="2"/>
      <c r="N130" s="17"/>
      <c r="O130" s="18">
        <v>5000</v>
      </c>
      <c r="P130" s="18"/>
      <c r="Q130" s="18"/>
      <c r="R130" s="18"/>
      <c r="S130" s="19">
        <f t="shared" si="7"/>
        <v>5000</v>
      </c>
      <c r="T130" s="19">
        <f t="shared" ref="T130:T132" si="22">SUM(Q130:R130)</f>
        <v>0</v>
      </c>
      <c r="U130" s="23"/>
      <c r="V130" s="20">
        <f t="shared" si="9"/>
        <v>5000</v>
      </c>
      <c r="W130" s="1" t="s">
        <v>379</v>
      </c>
    </row>
    <row r="131" spans="1:23">
      <c r="A131" s="12" t="s">
        <v>362</v>
      </c>
      <c r="B131" s="13"/>
      <c r="C131" s="2"/>
      <c r="D131" s="2" t="s">
        <v>310</v>
      </c>
      <c r="E131" s="1" t="s">
        <v>311</v>
      </c>
      <c r="F131" s="1" t="s">
        <v>87</v>
      </c>
      <c r="G131" s="1" t="s">
        <v>40</v>
      </c>
      <c r="H131" s="1">
        <v>78101</v>
      </c>
      <c r="I131" s="1" t="s">
        <v>588</v>
      </c>
      <c r="J131" s="1" t="s">
        <v>589</v>
      </c>
      <c r="K131" s="1" t="s">
        <v>426</v>
      </c>
      <c r="L131" s="16"/>
      <c r="M131" s="2"/>
      <c r="N131" s="17"/>
      <c r="O131" s="18">
        <v>600</v>
      </c>
      <c r="P131" s="18"/>
      <c r="Q131" s="18"/>
      <c r="R131" s="18"/>
      <c r="S131" s="19">
        <f t="shared" si="7"/>
        <v>600</v>
      </c>
      <c r="T131" s="19">
        <f t="shared" si="22"/>
        <v>0</v>
      </c>
      <c r="U131" s="23"/>
      <c r="V131" s="20">
        <f t="shared" si="9"/>
        <v>600</v>
      </c>
      <c r="W131" s="1" t="s">
        <v>368</v>
      </c>
    </row>
    <row r="132" spans="1:23">
      <c r="A132" s="12"/>
      <c r="B132" s="13" t="s">
        <v>362</v>
      </c>
      <c r="C132" s="2"/>
      <c r="D132" s="2" t="s">
        <v>8</v>
      </c>
      <c r="E132" s="2" t="s">
        <v>312</v>
      </c>
      <c r="F132" s="2" t="s">
        <v>37</v>
      </c>
      <c r="G132" s="2" t="s">
        <v>40</v>
      </c>
      <c r="H132" s="2">
        <v>78263</v>
      </c>
      <c r="L132" s="16"/>
      <c r="M132" s="2"/>
      <c r="N132" s="17"/>
      <c r="O132" s="18">
        <v>2500</v>
      </c>
      <c r="P132" s="18"/>
      <c r="Q132" s="18"/>
      <c r="R132" s="18"/>
      <c r="S132" s="19">
        <f t="shared" si="7"/>
        <v>2500</v>
      </c>
      <c r="T132" s="19">
        <f t="shared" si="22"/>
        <v>0</v>
      </c>
      <c r="U132" s="23"/>
      <c r="V132" s="20">
        <f t="shared" si="9"/>
        <v>2500</v>
      </c>
      <c r="W132" s="1" t="s">
        <v>367</v>
      </c>
    </row>
    <row r="133" spans="1:23">
      <c r="A133" s="12" t="s">
        <v>362</v>
      </c>
      <c r="B133" s="13"/>
      <c r="D133" s="1" t="s">
        <v>313</v>
      </c>
      <c r="E133" s="14" t="s">
        <v>314</v>
      </c>
      <c r="F133" s="14" t="s">
        <v>315</v>
      </c>
      <c r="G133" s="14" t="s">
        <v>38</v>
      </c>
      <c r="H133" s="15">
        <v>78112</v>
      </c>
      <c r="L133" s="16"/>
      <c r="N133" s="17"/>
      <c r="O133" s="18">
        <v>250</v>
      </c>
      <c r="P133" s="18"/>
      <c r="Q133" s="18"/>
      <c r="R133" s="18"/>
      <c r="S133" s="19">
        <f t="shared" si="7"/>
        <v>250</v>
      </c>
      <c r="T133" s="19"/>
      <c r="U133" s="18"/>
      <c r="V133" s="20">
        <f t="shared" si="9"/>
        <v>250</v>
      </c>
      <c r="W133" s="1" t="s">
        <v>363</v>
      </c>
    </row>
    <row r="134" spans="1:23">
      <c r="A134" s="12" t="s">
        <v>362</v>
      </c>
      <c r="B134" s="13" t="s">
        <v>362</v>
      </c>
      <c r="C134" s="2"/>
      <c r="D134" s="2" t="s">
        <v>316</v>
      </c>
      <c r="E134" s="1" t="s">
        <v>317</v>
      </c>
      <c r="F134" s="1" t="s">
        <v>318</v>
      </c>
      <c r="G134" s="1" t="s">
        <v>319</v>
      </c>
      <c r="H134" s="1">
        <v>60532</v>
      </c>
      <c r="I134" s="1" t="s">
        <v>590</v>
      </c>
      <c r="J134" s="1" t="s">
        <v>591</v>
      </c>
      <c r="L134" s="16">
        <v>46031</v>
      </c>
      <c r="M134" s="2"/>
      <c r="N134" s="17"/>
      <c r="O134" s="18"/>
      <c r="P134" s="18">
        <v>2000</v>
      </c>
      <c r="Q134" s="18"/>
      <c r="R134" s="18"/>
      <c r="S134" s="19">
        <f t="shared" si="7"/>
        <v>2000</v>
      </c>
      <c r="T134" s="19">
        <f t="shared" ref="T134:T136" si="23">SUM(Q134:R134)</f>
        <v>0</v>
      </c>
      <c r="U134" s="23"/>
      <c r="V134" s="20">
        <f t="shared" si="9"/>
        <v>2000</v>
      </c>
      <c r="W134" s="1" t="s">
        <v>373</v>
      </c>
    </row>
    <row r="135" spans="1:23">
      <c r="A135" s="12" t="s">
        <v>362</v>
      </c>
      <c r="B135" s="13" t="s">
        <v>362</v>
      </c>
      <c r="C135" s="2"/>
      <c r="D135" s="2" t="s">
        <v>28</v>
      </c>
      <c r="E135" s="1" t="s">
        <v>320</v>
      </c>
      <c r="F135" s="1" t="s">
        <v>37</v>
      </c>
      <c r="G135" s="1" t="s">
        <v>40</v>
      </c>
      <c r="H135" s="1">
        <v>78260</v>
      </c>
      <c r="J135" s="1" t="s">
        <v>592</v>
      </c>
      <c r="L135" s="16"/>
      <c r="M135" s="2"/>
      <c r="N135" s="17"/>
      <c r="O135" s="18">
        <v>15000</v>
      </c>
      <c r="P135" s="18">
        <v>2500</v>
      </c>
      <c r="Q135" s="18"/>
      <c r="R135" s="18"/>
      <c r="S135" s="19">
        <f t="shared" si="7"/>
        <v>17500</v>
      </c>
      <c r="T135" s="19">
        <f t="shared" si="23"/>
        <v>0</v>
      </c>
      <c r="U135" s="23"/>
      <c r="V135" s="20">
        <f t="shared" si="9"/>
        <v>17500</v>
      </c>
      <c r="W135" s="1" t="s">
        <v>382</v>
      </c>
    </row>
    <row r="136" spans="1:23">
      <c r="A136" s="12" t="s">
        <v>362</v>
      </c>
      <c r="B136" s="13" t="s">
        <v>362</v>
      </c>
      <c r="C136" s="2"/>
      <c r="D136" s="2" t="s">
        <v>321</v>
      </c>
      <c r="E136" s="1" t="s">
        <v>322</v>
      </c>
      <c r="F136" s="1" t="s">
        <v>323</v>
      </c>
      <c r="G136" s="1" t="s">
        <v>40</v>
      </c>
      <c r="H136" s="1">
        <v>75244</v>
      </c>
      <c r="I136" s="1" t="s">
        <v>593</v>
      </c>
      <c r="J136" s="1" t="s">
        <v>594</v>
      </c>
      <c r="K136" s="1" t="s">
        <v>273</v>
      </c>
      <c r="L136" s="16"/>
      <c r="M136" s="2"/>
      <c r="N136" s="17"/>
      <c r="O136" s="18">
        <v>250</v>
      </c>
      <c r="P136" s="18"/>
      <c r="Q136" s="18"/>
      <c r="R136" s="18"/>
      <c r="S136" s="19">
        <f t="shared" si="7"/>
        <v>250</v>
      </c>
      <c r="T136" s="19">
        <f t="shared" si="23"/>
        <v>0</v>
      </c>
      <c r="U136" s="23"/>
      <c r="V136" s="20">
        <f t="shared" si="9"/>
        <v>250</v>
      </c>
      <c r="W136" s="1" t="s">
        <v>363</v>
      </c>
    </row>
    <row r="137" spans="1:23">
      <c r="A137" s="12" t="s">
        <v>362</v>
      </c>
      <c r="B137" s="13"/>
      <c r="D137" s="1" t="s">
        <v>324</v>
      </c>
      <c r="E137" s="1" t="s">
        <v>272</v>
      </c>
      <c r="F137" s="1" t="s">
        <v>234</v>
      </c>
      <c r="G137" s="1" t="s">
        <v>40</v>
      </c>
      <c r="H137" s="1">
        <v>78132</v>
      </c>
      <c r="I137" s="1">
        <v>4048594998</v>
      </c>
      <c r="J137" s="1" t="s">
        <v>595</v>
      </c>
      <c r="L137" s="16"/>
      <c r="N137" s="17"/>
      <c r="O137" s="18">
        <v>3000</v>
      </c>
      <c r="P137" s="18"/>
      <c r="Q137" s="18"/>
      <c r="R137" s="18"/>
      <c r="S137" s="19">
        <f t="shared" si="7"/>
        <v>3000</v>
      </c>
      <c r="T137" s="19"/>
      <c r="U137" s="18"/>
      <c r="V137" s="20">
        <f t="shared" si="9"/>
        <v>3000</v>
      </c>
      <c r="W137" s="1" t="s">
        <v>367</v>
      </c>
    </row>
    <row r="138" spans="1:23">
      <c r="A138" s="12" t="s">
        <v>381</v>
      </c>
      <c r="B138" s="13" t="s">
        <v>362</v>
      </c>
      <c r="C138" s="2"/>
      <c r="D138" s="2" t="s">
        <v>29</v>
      </c>
      <c r="E138" s="1" t="s">
        <v>327</v>
      </c>
      <c r="F138" s="1" t="s">
        <v>328</v>
      </c>
      <c r="G138" s="1" t="s">
        <v>40</v>
      </c>
      <c r="H138" s="1">
        <v>77477</v>
      </c>
      <c r="I138" s="1" t="s">
        <v>596</v>
      </c>
      <c r="J138" s="1" t="s">
        <v>597</v>
      </c>
      <c r="K138" s="1" t="s">
        <v>99</v>
      </c>
      <c r="L138" s="16"/>
      <c r="M138" s="2"/>
      <c r="N138" s="17"/>
      <c r="O138" s="18"/>
      <c r="P138" s="18"/>
      <c r="Q138" s="18"/>
      <c r="R138" s="18"/>
      <c r="S138" s="19">
        <f t="shared" si="7"/>
        <v>0</v>
      </c>
      <c r="T138" s="19">
        <f t="shared" ref="T138:T139" si="24">SUM(Q138:R138)</f>
        <v>0</v>
      </c>
      <c r="U138" s="23">
        <v>7000</v>
      </c>
      <c r="V138" s="20">
        <f t="shared" si="9"/>
        <v>7000</v>
      </c>
      <c r="W138" s="1" t="s">
        <v>379</v>
      </c>
    </row>
    <row r="139" spans="1:23">
      <c r="A139" s="12" t="s">
        <v>362</v>
      </c>
      <c r="B139" s="13" t="s">
        <v>362</v>
      </c>
      <c r="C139" s="2">
        <v>4717</v>
      </c>
      <c r="D139" s="2" t="s">
        <v>329</v>
      </c>
      <c r="E139" s="1" t="s">
        <v>330</v>
      </c>
      <c r="F139" s="1" t="s">
        <v>63</v>
      </c>
      <c r="G139" s="1" t="s">
        <v>40</v>
      </c>
      <c r="H139" s="1">
        <v>78154</v>
      </c>
      <c r="I139" s="1" t="s">
        <v>598</v>
      </c>
      <c r="J139" s="1" t="s">
        <v>599</v>
      </c>
      <c r="L139" s="24">
        <v>45919</v>
      </c>
      <c r="M139" s="2"/>
      <c r="N139" s="17"/>
      <c r="O139" s="18">
        <v>250</v>
      </c>
      <c r="P139" s="18"/>
      <c r="Q139" s="18"/>
      <c r="R139" s="18"/>
      <c r="S139" s="19">
        <f t="shared" si="7"/>
        <v>250</v>
      </c>
      <c r="T139" s="19">
        <f t="shared" si="24"/>
        <v>0</v>
      </c>
      <c r="U139" s="23"/>
      <c r="V139" s="20">
        <f t="shared" si="9"/>
        <v>250</v>
      </c>
      <c r="W139" s="1" t="s">
        <v>363</v>
      </c>
    </row>
    <row r="140" spans="1:23">
      <c r="A140" s="12" t="s">
        <v>362</v>
      </c>
      <c r="B140" s="13"/>
      <c r="D140" s="1" t="s">
        <v>331</v>
      </c>
      <c r="E140" s="1" t="s">
        <v>332</v>
      </c>
      <c r="F140" s="1" t="s">
        <v>333</v>
      </c>
      <c r="G140" s="1" t="s">
        <v>40</v>
      </c>
      <c r="H140" s="1">
        <v>78066</v>
      </c>
      <c r="I140" s="1" t="s">
        <v>600</v>
      </c>
      <c r="J140" s="44" t="s">
        <v>601</v>
      </c>
      <c r="L140" s="16"/>
      <c r="N140" s="17"/>
      <c r="O140" s="18"/>
      <c r="P140" s="18"/>
      <c r="Q140" s="18">
        <v>300</v>
      </c>
      <c r="R140" s="18"/>
      <c r="S140" s="19">
        <f t="shared" si="7"/>
        <v>0</v>
      </c>
      <c r="T140" s="19"/>
      <c r="U140" s="18"/>
      <c r="V140" s="20">
        <f t="shared" si="9"/>
        <v>0</v>
      </c>
      <c r="W140" s="1"/>
    </row>
    <row r="141" spans="1:23">
      <c r="A141" s="12" t="s">
        <v>362</v>
      </c>
      <c r="B141" s="13" t="s">
        <v>362</v>
      </c>
      <c r="C141" s="2"/>
      <c r="D141" s="2" t="s">
        <v>337</v>
      </c>
      <c r="E141" s="1" t="s">
        <v>338</v>
      </c>
      <c r="F141" s="1" t="s">
        <v>37</v>
      </c>
      <c r="G141" s="1" t="s">
        <v>40</v>
      </c>
      <c r="H141" s="1">
        <v>78207</v>
      </c>
      <c r="I141" s="1" t="s">
        <v>602</v>
      </c>
      <c r="J141" s="1" t="s">
        <v>603</v>
      </c>
      <c r="L141" s="16">
        <v>46036</v>
      </c>
      <c r="M141" s="2"/>
      <c r="N141" s="17"/>
      <c r="O141" s="18"/>
      <c r="P141" s="18">
        <v>1500</v>
      </c>
      <c r="Q141" s="18"/>
      <c r="R141" s="18"/>
      <c r="S141" s="19">
        <f t="shared" si="7"/>
        <v>1500</v>
      </c>
      <c r="T141" s="19">
        <f t="shared" ref="T141:T143" si="25">SUM(Q141:R141)</f>
        <v>0</v>
      </c>
      <c r="U141" s="23"/>
      <c r="V141" s="20">
        <f t="shared" si="9"/>
        <v>1500</v>
      </c>
      <c r="W141" s="1" t="s">
        <v>373</v>
      </c>
    </row>
    <row r="142" spans="1:23">
      <c r="A142" s="12" t="s">
        <v>362</v>
      </c>
      <c r="B142" s="13" t="s">
        <v>362</v>
      </c>
      <c r="C142" s="2"/>
      <c r="D142" s="2" t="s">
        <v>339</v>
      </c>
      <c r="E142" s="1" t="s">
        <v>340</v>
      </c>
      <c r="F142" s="1" t="s">
        <v>37</v>
      </c>
      <c r="G142" s="1" t="s">
        <v>40</v>
      </c>
      <c r="H142" s="1">
        <v>78216</v>
      </c>
      <c r="I142" s="1" t="s">
        <v>604</v>
      </c>
      <c r="J142" s="49" t="s">
        <v>605</v>
      </c>
      <c r="K142" s="1" t="s">
        <v>606</v>
      </c>
      <c r="L142" s="16">
        <v>46035</v>
      </c>
      <c r="M142" s="2"/>
      <c r="N142" s="17"/>
      <c r="O142" s="18"/>
      <c r="P142" s="18">
        <v>1500</v>
      </c>
      <c r="Q142" s="18"/>
      <c r="R142" s="18"/>
      <c r="S142" s="19">
        <f t="shared" si="7"/>
        <v>1500</v>
      </c>
      <c r="T142" s="19">
        <f t="shared" si="25"/>
        <v>0</v>
      </c>
      <c r="U142" s="23"/>
      <c r="V142" s="20">
        <f t="shared" si="9"/>
        <v>1500</v>
      </c>
      <c r="W142" s="1" t="s">
        <v>373</v>
      </c>
    </row>
    <row r="143" spans="1:23">
      <c r="A143" s="12"/>
      <c r="B143" s="13"/>
      <c r="D143" s="1" t="s">
        <v>341</v>
      </c>
      <c r="E143" s="1" t="s">
        <v>342</v>
      </c>
      <c r="F143" s="1" t="s">
        <v>101</v>
      </c>
      <c r="G143" s="1" t="s">
        <v>40</v>
      </c>
      <c r="H143" s="1">
        <v>78121</v>
      </c>
      <c r="I143" s="1" t="s">
        <v>607</v>
      </c>
      <c r="J143" s="1" t="s">
        <v>608</v>
      </c>
      <c r="K143" s="1" t="s">
        <v>341</v>
      </c>
      <c r="L143" s="16"/>
      <c r="N143" s="17"/>
      <c r="O143" s="18">
        <v>250</v>
      </c>
      <c r="P143" s="18"/>
      <c r="Q143" s="18"/>
      <c r="R143" s="18"/>
      <c r="S143" s="19">
        <f t="shared" si="7"/>
        <v>250</v>
      </c>
      <c r="T143" s="19">
        <f t="shared" si="25"/>
        <v>0</v>
      </c>
      <c r="U143" s="18"/>
      <c r="V143" s="20">
        <f t="shared" si="9"/>
        <v>250</v>
      </c>
      <c r="W143" s="1" t="s">
        <v>363</v>
      </c>
    </row>
    <row r="144" spans="1:23">
      <c r="A144" s="12"/>
      <c r="B144" s="13"/>
      <c r="D144" s="1" t="s">
        <v>92</v>
      </c>
      <c r="E144" s="14" t="s">
        <v>93</v>
      </c>
      <c r="F144" s="14" t="s">
        <v>37</v>
      </c>
      <c r="G144" s="14" t="s">
        <v>38</v>
      </c>
      <c r="H144" s="15">
        <v>78263</v>
      </c>
      <c r="L144" s="16"/>
      <c r="N144" s="17"/>
      <c r="O144" s="18"/>
      <c r="P144" s="18"/>
      <c r="Q144" s="18"/>
      <c r="R144" s="18"/>
      <c r="S144" s="19"/>
      <c r="T144" s="19"/>
      <c r="U144" s="18"/>
      <c r="V144" s="20"/>
      <c r="W144" s="1"/>
    </row>
    <row r="145" spans="1:28">
      <c r="A145" s="12"/>
      <c r="B145" s="13"/>
      <c r="D145" s="47" t="s">
        <v>163</v>
      </c>
      <c r="E145" s="14" t="s">
        <v>164</v>
      </c>
      <c r="F145" s="14" t="s">
        <v>48</v>
      </c>
      <c r="G145" s="14" t="s">
        <v>38</v>
      </c>
      <c r="H145" s="15">
        <v>78023</v>
      </c>
      <c r="I145" s="15">
        <v>2102191019</v>
      </c>
      <c r="J145" s="35" t="s">
        <v>609</v>
      </c>
      <c r="L145" s="16"/>
      <c r="N145" s="17"/>
      <c r="O145" s="18"/>
      <c r="P145" s="18"/>
      <c r="Q145" s="18"/>
      <c r="R145" s="18"/>
      <c r="S145" s="19"/>
      <c r="T145" s="19"/>
      <c r="U145" s="18"/>
      <c r="V145" s="20"/>
      <c r="W145" s="1"/>
    </row>
    <row r="146" spans="1:28">
      <c r="A146" s="12"/>
      <c r="B146" s="13"/>
      <c r="D146" s="47" t="s">
        <v>74</v>
      </c>
      <c r="E146" s="14" t="s">
        <v>75</v>
      </c>
      <c r="F146" s="14" t="s">
        <v>48</v>
      </c>
      <c r="G146" s="14" t="s">
        <v>38</v>
      </c>
      <c r="H146" s="15">
        <v>78023</v>
      </c>
      <c r="L146" s="16"/>
      <c r="N146" s="17"/>
      <c r="O146" s="18"/>
      <c r="P146" s="18"/>
      <c r="Q146" s="18"/>
      <c r="R146" s="18"/>
      <c r="S146" s="19"/>
      <c r="T146" s="19"/>
      <c r="U146" s="18"/>
      <c r="V146" s="20"/>
      <c r="W146" s="1"/>
    </row>
    <row r="147" spans="1:28">
      <c r="A147" s="12"/>
      <c r="B147" s="13"/>
      <c r="D147" s="14" t="s">
        <v>271</v>
      </c>
      <c r="E147" s="14" t="s">
        <v>272</v>
      </c>
      <c r="F147" s="33" t="s">
        <v>234</v>
      </c>
      <c r="G147" s="33" t="s">
        <v>40</v>
      </c>
      <c r="H147" s="34">
        <v>78132</v>
      </c>
      <c r="L147" s="16"/>
      <c r="N147" s="17"/>
      <c r="O147" s="18"/>
      <c r="P147" s="18"/>
      <c r="Q147" s="18"/>
      <c r="R147" s="18"/>
      <c r="S147" s="19"/>
      <c r="T147" s="19"/>
      <c r="U147" s="18"/>
      <c r="V147" s="20"/>
      <c r="W147" s="1"/>
    </row>
    <row r="148" spans="1:28">
      <c r="A148" s="12"/>
      <c r="B148" s="13"/>
      <c r="D148" s="33" t="s">
        <v>82</v>
      </c>
      <c r="E148" s="33" t="s">
        <v>83</v>
      </c>
      <c r="F148" s="33" t="s">
        <v>84</v>
      </c>
      <c r="G148" s="33" t="s">
        <v>40</v>
      </c>
      <c r="L148" s="16"/>
      <c r="N148" s="17"/>
      <c r="O148" s="18"/>
      <c r="P148" s="18"/>
      <c r="Q148" s="18"/>
      <c r="R148" s="18"/>
      <c r="S148" s="19"/>
      <c r="T148" s="19"/>
      <c r="U148" s="18"/>
      <c r="V148" s="20"/>
      <c r="W148" s="1"/>
    </row>
    <row r="149" spans="1:28">
      <c r="A149" s="12"/>
      <c r="B149" s="13"/>
      <c r="D149" s="1" t="s">
        <v>325</v>
      </c>
      <c r="E149" s="1" t="s">
        <v>326</v>
      </c>
      <c r="F149" s="1" t="s">
        <v>37</v>
      </c>
      <c r="G149" s="1" t="s">
        <v>40</v>
      </c>
      <c r="H149" s="1">
        <v>78240</v>
      </c>
      <c r="L149" s="16"/>
      <c r="N149" s="17"/>
      <c r="O149" s="18"/>
      <c r="P149" s="18"/>
      <c r="Q149" s="18"/>
      <c r="R149" s="18"/>
      <c r="S149" s="19"/>
      <c r="T149" s="19"/>
      <c r="U149" s="18"/>
      <c r="V149" s="20"/>
      <c r="W149" s="1"/>
    </row>
    <row r="150" spans="1:28">
      <c r="A150" s="12"/>
      <c r="B150" s="13"/>
      <c r="D150" s="1" t="s">
        <v>220</v>
      </c>
      <c r="E150" s="1" t="s">
        <v>221</v>
      </c>
      <c r="F150" s="1" t="s">
        <v>37</v>
      </c>
      <c r="G150" s="1" t="s">
        <v>40</v>
      </c>
      <c r="H150" s="1">
        <v>78209</v>
      </c>
      <c r="L150" s="16"/>
      <c r="N150" s="17"/>
      <c r="O150" s="18"/>
      <c r="P150" s="18"/>
      <c r="Q150" s="18"/>
      <c r="R150" s="18"/>
      <c r="S150" s="19"/>
      <c r="T150" s="19"/>
      <c r="U150" s="18"/>
      <c r="V150" s="20"/>
      <c r="W150" s="1"/>
    </row>
    <row r="151" spans="1:28">
      <c r="A151" s="12"/>
      <c r="B151" s="13"/>
      <c r="D151" s="1" t="s">
        <v>188</v>
      </c>
      <c r="E151" s="1" t="s">
        <v>189</v>
      </c>
      <c r="F151" s="1" t="s">
        <v>190</v>
      </c>
      <c r="G151" s="1" t="s">
        <v>40</v>
      </c>
      <c r="H151" s="1">
        <v>78152</v>
      </c>
      <c r="I151" s="1" t="s">
        <v>610</v>
      </c>
      <c r="L151" s="16"/>
      <c r="N151" s="17"/>
      <c r="O151" s="18"/>
      <c r="P151" s="18"/>
      <c r="Q151" s="18"/>
      <c r="R151" s="18"/>
      <c r="S151" s="19"/>
      <c r="T151" s="19"/>
      <c r="U151" s="18"/>
      <c r="V151" s="20"/>
      <c r="W151" s="1"/>
    </row>
    <row r="152" spans="1:28">
      <c r="A152" s="12"/>
      <c r="B152" s="13"/>
      <c r="D152" s="1"/>
      <c r="L152" s="16"/>
      <c r="N152" s="17"/>
      <c r="O152" s="18"/>
      <c r="P152" s="18"/>
      <c r="Q152" s="18"/>
      <c r="R152" s="18"/>
      <c r="S152" s="19"/>
      <c r="T152" s="19"/>
      <c r="U152" s="18"/>
      <c r="V152" s="20"/>
      <c r="W152" s="1"/>
    </row>
    <row r="153" spans="1:28">
      <c r="A153" s="12"/>
      <c r="B153" s="13"/>
      <c r="D153" s="1"/>
      <c r="L153" s="16"/>
      <c r="N153" s="17"/>
      <c r="O153" s="18"/>
      <c r="P153" s="18"/>
      <c r="Q153" s="18"/>
      <c r="R153" s="18"/>
      <c r="S153" s="19"/>
      <c r="T153" s="19"/>
      <c r="U153" s="18"/>
      <c r="V153" s="20"/>
      <c r="W153" s="1"/>
    </row>
    <row r="154" spans="1:28">
      <c r="A154" s="12"/>
      <c r="B154" s="13"/>
      <c r="D154" s="1"/>
      <c r="L154" s="16"/>
      <c r="N154" s="17"/>
      <c r="O154" s="18"/>
      <c r="P154" s="18"/>
      <c r="Q154" s="18"/>
      <c r="R154" s="18"/>
      <c r="S154" s="19"/>
      <c r="T154" s="19"/>
      <c r="U154" s="18"/>
      <c r="V154" s="20"/>
      <c r="W154" s="1"/>
    </row>
    <row r="155" spans="1:28">
      <c r="A155" s="12"/>
      <c r="B155" s="13"/>
      <c r="D155" s="1"/>
      <c r="L155" s="16"/>
      <c r="N155" s="17"/>
      <c r="O155" s="18"/>
      <c r="P155" s="18"/>
      <c r="Q155" s="18"/>
      <c r="R155" s="18"/>
      <c r="S155" s="19">
        <f>SUM(O155:P155)</f>
        <v>0</v>
      </c>
      <c r="T155" s="19">
        <f>SUM(Q155:R155)</f>
        <v>0</v>
      </c>
      <c r="U155" s="18"/>
      <c r="V155" s="20">
        <f>SUM(S155:U155)</f>
        <v>0</v>
      </c>
      <c r="W155" s="1"/>
    </row>
    <row r="156" spans="1:28">
      <c r="A156" s="51"/>
      <c r="B156" s="52"/>
      <c r="C156" s="52"/>
      <c r="D156" s="52"/>
      <c r="E156" s="52"/>
      <c r="F156" s="52"/>
      <c r="G156" s="52"/>
      <c r="H156" s="52"/>
      <c r="I156" s="52"/>
      <c r="J156" s="52"/>
      <c r="K156" s="52"/>
      <c r="L156" s="52"/>
      <c r="M156" s="52"/>
      <c r="N156" s="53">
        <f t="shared" ref="N156:V156" si="26">SUM(N2:N155)</f>
        <v>1240</v>
      </c>
      <c r="O156" s="53">
        <f t="shared" si="26"/>
        <v>176350</v>
      </c>
      <c r="P156" s="53">
        <f t="shared" si="26"/>
        <v>42250</v>
      </c>
      <c r="Q156" s="53">
        <f t="shared" si="26"/>
        <v>5550</v>
      </c>
      <c r="R156" s="53">
        <f t="shared" si="26"/>
        <v>300</v>
      </c>
      <c r="S156" s="53">
        <f t="shared" si="26"/>
        <v>218600</v>
      </c>
      <c r="T156" s="53">
        <f t="shared" si="26"/>
        <v>3300</v>
      </c>
      <c r="U156" s="53">
        <f t="shared" si="26"/>
        <v>240691.15000000002</v>
      </c>
      <c r="V156" s="53">
        <f t="shared" si="26"/>
        <v>462591.15</v>
      </c>
      <c r="W156" s="52"/>
      <c r="X156" s="52"/>
      <c r="Y156" s="52"/>
      <c r="Z156" s="52"/>
      <c r="AA156" s="52"/>
      <c r="AB156" s="52"/>
    </row>
    <row r="157" spans="1:28">
      <c r="A157" s="12"/>
      <c r="B157" s="13"/>
      <c r="N157" s="13"/>
      <c r="S157" s="13"/>
      <c r="T157" s="13"/>
      <c r="V157" s="13"/>
    </row>
    <row r="158" spans="1:28">
      <c r="A158" s="12"/>
      <c r="B158" s="13"/>
      <c r="N158" s="13"/>
      <c r="S158" s="13"/>
      <c r="T158" s="13"/>
      <c r="V158" s="13"/>
    </row>
    <row r="159" spans="1:28">
      <c r="A159" s="12"/>
      <c r="B159" s="13"/>
      <c r="N159" s="13"/>
      <c r="S159" s="13"/>
      <c r="T159" s="13"/>
      <c r="V159" s="13"/>
    </row>
    <row r="160" spans="1:28">
      <c r="A160" s="12"/>
      <c r="B160" s="13"/>
      <c r="N160" s="13"/>
      <c r="S160" s="13"/>
      <c r="T160" s="13"/>
      <c r="V160" s="13"/>
    </row>
    <row r="161" spans="1:22">
      <c r="A161" s="12"/>
      <c r="B161" s="13"/>
      <c r="N161" s="13"/>
      <c r="S161" s="13"/>
      <c r="T161" s="13"/>
      <c r="V161" s="13"/>
    </row>
    <row r="162" spans="1:22">
      <c r="A162" s="12"/>
      <c r="B162" s="13"/>
      <c r="N162" s="13"/>
      <c r="S162" s="13"/>
      <c r="T162" s="13"/>
      <c r="V162" s="13"/>
    </row>
    <row r="163" spans="1:22">
      <c r="A163" s="12"/>
      <c r="B163" s="13"/>
      <c r="N163" s="13"/>
      <c r="S163" s="13"/>
      <c r="T163" s="13"/>
      <c r="V163" s="13"/>
    </row>
    <row r="164" spans="1:22">
      <c r="A164" s="12"/>
      <c r="B164" s="13"/>
      <c r="N164" s="13"/>
      <c r="S164" s="13"/>
      <c r="T164" s="13"/>
      <c r="V164" s="13"/>
    </row>
    <row r="165" spans="1:22">
      <c r="A165" s="12"/>
      <c r="B165" s="13"/>
      <c r="N165" s="13"/>
      <c r="S165" s="13"/>
      <c r="T165" s="13"/>
      <c r="V165" s="13"/>
    </row>
    <row r="166" spans="1:22">
      <c r="A166" s="12"/>
      <c r="B166" s="13"/>
      <c r="N166" s="13"/>
      <c r="S166" s="13"/>
      <c r="T166" s="13"/>
      <c r="V166" s="13"/>
    </row>
    <row r="167" spans="1:22">
      <c r="A167" s="12"/>
      <c r="B167" s="13"/>
      <c r="N167" s="13"/>
      <c r="S167" s="13"/>
      <c r="T167" s="13"/>
      <c r="V167" s="13"/>
    </row>
    <row r="168" spans="1:22">
      <c r="A168" s="12"/>
      <c r="B168" s="13"/>
      <c r="N168" s="13"/>
      <c r="S168" s="13"/>
      <c r="T168" s="13"/>
      <c r="V168" s="13"/>
    </row>
    <row r="169" spans="1:22">
      <c r="A169" s="12"/>
      <c r="B169" s="13"/>
      <c r="N169" s="13"/>
      <c r="S169" s="13"/>
      <c r="T169" s="13"/>
      <c r="V169" s="13"/>
    </row>
    <row r="170" spans="1:22">
      <c r="A170" s="12"/>
      <c r="B170" s="13"/>
      <c r="N170" s="13"/>
      <c r="S170" s="13"/>
      <c r="T170" s="13"/>
      <c r="V170" s="13"/>
    </row>
    <row r="171" spans="1:22">
      <c r="A171" s="12"/>
      <c r="B171" s="13"/>
      <c r="N171" s="13"/>
      <c r="S171" s="13"/>
      <c r="T171" s="13"/>
      <c r="V171" s="13"/>
    </row>
    <row r="172" spans="1:22">
      <c r="A172" s="12"/>
      <c r="B172" s="13"/>
      <c r="N172" s="13"/>
      <c r="S172" s="13"/>
      <c r="T172" s="13"/>
      <c r="V172" s="13"/>
    </row>
    <row r="173" spans="1:22">
      <c r="A173" s="12"/>
      <c r="B173" s="13"/>
      <c r="N173" s="13"/>
      <c r="S173" s="13"/>
      <c r="T173" s="13"/>
      <c r="V173" s="13"/>
    </row>
    <row r="174" spans="1:22">
      <c r="A174" s="12"/>
      <c r="B174" s="13"/>
      <c r="N174" s="13"/>
      <c r="S174" s="13"/>
      <c r="T174" s="13"/>
      <c r="V174" s="13"/>
    </row>
    <row r="175" spans="1:22">
      <c r="A175" s="12"/>
      <c r="B175" s="13"/>
      <c r="N175" s="13"/>
      <c r="S175" s="13"/>
      <c r="T175" s="13"/>
      <c r="V175" s="13"/>
    </row>
    <row r="176" spans="1:22">
      <c r="A176" s="12"/>
      <c r="B176" s="13"/>
      <c r="N176" s="13"/>
      <c r="S176" s="13"/>
      <c r="T176" s="13"/>
      <c r="V176" s="13"/>
    </row>
    <row r="177" spans="1:22">
      <c r="A177" s="12"/>
      <c r="B177" s="13"/>
      <c r="N177" s="13"/>
      <c r="S177" s="13"/>
      <c r="T177" s="13"/>
      <c r="V177" s="13"/>
    </row>
    <row r="178" spans="1:22">
      <c r="A178" s="12"/>
      <c r="B178" s="13"/>
      <c r="N178" s="13"/>
      <c r="S178" s="13"/>
      <c r="T178" s="13"/>
      <c r="V178" s="13"/>
    </row>
    <row r="179" spans="1:22">
      <c r="A179" s="12"/>
      <c r="B179" s="13"/>
      <c r="N179" s="13"/>
      <c r="S179" s="13"/>
      <c r="T179" s="13"/>
      <c r="V179" s="13"/>
    </row>
    <row r="180" spans="1:22">
      <c r="A180" s="12"/>
      <c r="B180" s="13"/>
      <c r="N180" s="13"/>
      <c r="S180" s="13"/>
      <c r="T180" s="13"/>
      <c r="V180" s="13"/>
    </row>
    <row r="181" spans="1:22">
      <c r="A181" s="12"/>
      <c r="B181" s="13"/>
      <c r="N181" s="13"/>
      <c r="S181" s="13"/>
      <c r="T181" s="13"/>
      <c r="V181" s="13"/>
    </row>
    <row r="182" spans="1:22">
      <c r="A182" s="12"/>
      <c r="B182" s="13"/>
      <c r="N182" s="13"/>
      <c r="S182" s="13"/>
      <c r="T182" s="13"/>
      <c r="V182" s="13"/>
    </row>
    <row r="183" spans="1:22">
      <c r="A183" s="12"/>
      <c r="B183" s="13"/>
      <c r="N183" s="13"/>
      <c r="S183" s="13"/>
      <c r="T183" s="13"/>
      <c r="V183" s="13"/>
    </row>
    <row r="184" spans="1:22">
      <c r="A184" s="12"/>
      <c r="B184" s="13"/>
      <c r="N184" s="13"/>
      <c r="S184" s="13"/>
      <c r="T184" s="13"/>
      <c r="V184" s="13"/>
    </row>
    <row r="185" spans="1:22">
      <c r="A185" s="12"/>
      <c r="B185" s="13"/>
      <c r="N185" s="13"/>
      <c r="S185" s="13"/>
      <c r="T185" s="13"/>
      <c r="V185" s="13"/>
    </row>
    <row r="186" spans="1:22">
      <c r="A186" s="12"/>
      <c r="B186" s="13"/>
      <c r="N186" s="13"/>
      <c r="S186" s="13"/>
      <c r="T186" s="13"/>
      <c r="V186" s="13"/>
    </row>
    <row r="187" spans="1:22">
      <c r="A187" s="12"/>
      <c r="B187" s="13"/>
      <c r="N187" s="13"/>
      <c r="S187" s="13"/>
      <c r="T187" s="13"/>
      <c r="V187" s="13"/>
    </row>
    <row r="188" spans="1:22">
      <c r="A188" s="12"/>
      <c r="B188" s="13"/>
      <c r="N188" s="13"/>
      <c r="S188" s="13"/>
      <c r="T188" s="13"/>
      <c r="V188" s="13"/>
    </row>
    <row r="189" spans="1:22">
      <c r="A189" s="12"/>
      <c r="B189" s="13"/>
      <c r="N189" s="13"/>
      <c r="S189" s="13"/>
      <c r="T189" s="13"/>
      <c r="V189" s="13"/>
    </row>
    <row r="190" spans="1:22">
      <c r="A190" s="12"/>
      <c r="B190" s="13"/>
      <c r="N190" s="13"/>
      <c r="S190" s="13"/>
      <c r="T190" s="13"/>
      <c r="V190" s="13"/>
    </row>
    <row r="191" spans="1:22">
      <c r="A191" s="12"/>
      <c r="B191" s="13"/>
      <c r="N191" s="13"/>
      <c r="S191" s="13"/>
      <c r="T191" s="13"/>
      <c r="V191" s="13"/>
    </row>
    <row r="192" spans="1:22">
      <c r="A192" s="12"/>
      <c r="B192" s="13"/>
      <c r="N192" s="13"/>
      <c r="S192" s="13"/>
      <c r="T192" s="13"/>
      <c r="V192" s="13"/>
    </row>
    <row r="193" spans="1:22">
      <c r="A193" s="12"/>
      <c r="B193" s="13"/>
      <c r="N193" s="13"/>
      <c r="S193" s="13"/>
      <c r="T193" s="13"/>
      <c r="V193" s="13"/>
    </row>
    <row r="194" spans="1:22">
      <c r="A194" s="12"/>
      <c r="B194" s="13"/>
      <c r="N194" s="13"/>
      <c r="S194" s="13"/>
      <c r="T194" s="13"/>
      <c r="V194" s="13"/>
    </row>
    <row r="195" spans="1:22">
      <c r="A195" s="12"/>
      <c r="B195" s="13"/>
      <c r="N195" s="13"/>
      <c r="S195" s="13"/>
      <c r="T195" s="13"/>
      <c r="V195" s="13"/>
    </row>
    <row r="196" spans="1:22">
      <c r="A196" s="12"/>
      <c r="B196" s="13"/>
      <c r="N196" s="13"/>
      <c r="S196" s="13"/>
      <c r="T196" s="13"/>
      <c r="V196" s="13"/>
    </row>
    <row r="197" spans="1:22">
      <c r="A197" s="12"/>
      <c r="B197" s="13"/>
      <c r="N197" s="13"/>
      <c r="S197" s="13"/>
      <c r="T197" s="13"/>
      <c r="V197" s="13"/>
    </row>
    <row r="198" spans="1:22">
      <c r="A198" s="12"/>
      <c r="B198" s="13"/>
      <c r="N198" s="13"/>
      <c r="S198" s="13"/>
      <c r="T198" s="13"/>
      <c r="V198" s="13"/>
    </row>
    <row r="199" spans="1:22">
      <c r="A199" s="12"/>
      <c r="B199" s="13"/>
      <c r="N199" s="13"/>
      <c r="S199" s="13"/>
      <c r="T199" s="13"/>
      <c r="V199" s="13"/>
    </row>
    <row r="200" spans="1:22">
      <c r="A200" s="12"/>
      <c r="B200" s="13"/>
      <c r="N200" s="13"/>
      <c r="S200" s="13"/>
      <c r="T200" s="13"/>
      <c r="V200" s="13"/>
    </row>
    <row r="201" spans="1:22">
      <c r="A201" s="12"/>
      <c r="B201" s="13"/>
      <c r="N201" s="13"/>
      <c r="S201" s="13"/>
      <c r="T201" s="13"/>
      <c r="V201" s="13"/>
    </row>
    <row r="202" spans="1:22">
      <c r="A202" s="12"/>
      <c r="B202" s="13"/>
      <c r="N202" s="13"/>
      <c r="S202" s="13"/>
      <c r="T202" s="13"/>
      <c r="V202" s="13"/>
    </row>
    <row r="203" spans="1:22">
      <c r="A203" s="12"/>
      <c r="B203" s="13"/>
      <c r="N203" s="13"/>
      <c r="S203" s="13"/>
      <c r="T203" s="13"/>
      <c r="V203" s="13"/>
    </row>
    <row r="204" spans="1:22">
      <c r="A204" s="12"/>
      <c r="B204" s="13"/>
      <c r="N204" s="13"/>
      <c r="S204" s="13"/>
      <c r="T204" s="13"/>
      <c r="V204" s="13"/>
    </row>
    <row r="205" spans="1:22">
      <c r="A205" s="12"/>
      <c r="B205" s="13"/>
      <c r="N205" s="13"/>
      <c r="S205" s="13"/>
      <c r="T205" s="13"/>
      <c r="V205" s="13"/>
    </row>
    <row r="206" spans="1:22">
      <c r="A206" s="12"/>
      <c r="B206" s="13"/>
      <c r="N206" s="13"/>
      <c r="S206" s="13"/>
      <c r="T206" s="13"/>
      <c r="V206" s="13"/>
    </row>
    <row r="207" spans="1:22">
      <c r="A207" s="12"/>
      <c r="B207" s="13"/>
      <c r="N207" s="13"/>
      <c r="S207" s="13"/>
      <c r="T207" s="13"/>
      <c r="V207" s="13"/>
    </row>
    <row r="208" spans="1:22">
      <c r="A208" s="12"/>
      <c r="B208" s="13"/>
      <c r="N208" s="13"/>
      <c r="S208" s="13"/>
      <c r="T208" s="13"/>
      <c r="V208" s="13"/>
    </row>
    <row r="209" spans="1:22">
      <c r="A209" s="12"/>
      <c r="B209" s="13"/>
      <c r="N209" s="13"/>
      <c r="S209" s="13"/>
      <c r="T209" s="13"/>
      <c r="V209" s="13"/>
    </row>
    <row r="210" spans="1:22">
      <c r="A210" s="12"/>
      <c r="B210" s="13"/>
      <c r="N210" s="13"/>
      <c r="S210" s="13"/>
      <c r="T210" s="13"/>
      <c r="V210" s="13"/>
    </row>
    <row r="211" spans="1:22">
      <c r="A211" s="12"/>
      <c r="B211" s="13"/>
      <c r="N211" s="13"/>
      <c r="S211" s="13"/>
      <c r="T211" s="13"/>
      <c r="V211" s="13"/>
    </row>
    <row r="212" spans="1:22">
      <c r="A212" s="12"/>
      <c r="B212" s="13"/>
      <c r="N212" s="13"/>
      <c r="S212" s="13"/>
      <c r="T212" s="13"/>
      <c r="V212" s="13"/>
    </row>
    <row r="213" spans="1:22">
      <c r="A213" s="12"/>
      <c r="B213" s="13"/>
      <c r="N213" s="13"/>
      <c r="S213" s="13"/>
      <c r="T213" s="13"/>
      <c r="V213" s="13"/>
    </row>
    <row r="214" spans="1:22">
      <c r="A214" s="12"/>
      <c r="B214" s="13"/>
      <c r="N214" s="13"/>
      <c r="S214" s="13"/>
      <c r="T214" s="13"/>
      <c r="V214" s="13"/>
    </row>
    <row r="215" spans="1:22">
      <c r="A215" s="12"/>
      <c r="B215" s="13"/>
      <c r="N215" s="13"/>
      <c r="S215" s="13"/>
      <c r="T215" s="13"/>
      <c r="V215" s="13"/>
    </row>
    <row r="216" spans="1:22">
      <c r="A216" s="12"/>
      <c r="B216" s="13"/>
      <c r="N216" s="13"/>
      <c r="S216" s="13"/>
      <c r="T216" s="13"/>
      <c r="V216" s="13"/>
    </row>
    <row r="217" spans="1:22">
      <c r="A217" s="12"/>
      <c r="B217" s="13"/>
      <c r="N217" s="13"/>
      <c r="S217" s="13"/>
      <c r="T217" s="13"/>
      <c r="V217" s="13"/>
    </row>
    <row r="218" spans="1:22">
      <c r="A218" s="12"/>
      <c r="B218" s="13"/>
      <c r="N218" s="13"/>
      <c r="S218" s="13"/>
      <c r="T218" s="13"/>
      <c r="V218" s="13"/>
    </row>
    <row r="219" spans="1:22">
      <c r="A219" s="12"/>
      <c r="B219" s="13"/>
      <c r="N219" s="13"/>
      <c r="S219" s="13"/>
      <c r="T219" s="13"/>
      <c r="V219" s="13"/>
    </row>
    <row r="220" spans="1:22">
      <c r="A220" s="12"/>
      <c r="B220" s="13"/>
      <c r="N220" s="13"/>
      <c r="S220" s="13"/>
      <c r="T220" s="13"/>
      <c r="V220" s="13"/>
    </row>
    <row r="221" spans="1:22">
      <c r="A221" s="12"/>
      <c r="B221" s="13"/>
      <c r="N221" s="13"/>
      <c r="S221" s="13"/>
      <c r="T221" s="13"/>
      <c r="V221" s="13"/>
    </row>
    <row r="222" spans="1:22">
      <c r="A222" s="12"/>
      <c r="B222" s="13"/>
      <c r="N222" s="13"/>
      <c r="S222" s="13"/>
      <c r="T222" s="13"/>
      <c r="V222" s="13"/>
    </row>
    <row r="223" spans="1:22">
      <c r="A223" s="12"/>
      <c r="B223" s="13"/>
      <c r="N223" s="13"/>
      <c r="S223" s="13"/>
      <c r="T223" s="13"/>
      <c r="V223" s="13"/>
    </row>
    <row r="224" spans="1:22">
      <c r="A224" s="12"/>
      <c r="B224" s="13"/>
      <c r="N224" s="13"/>
      <c r="S224" s="13"/>
      <c r="T224" s="13"/>
      <c r="V224" s="13"/>
    </row>
    <row r="225" spans="1:22">
      <c r="A225" s="12"/>
      <c r="B225" s="13"/>
      <c r="N225" s="13"/>
      <c r="S225" s="13"/>
      <c r="T225" s="13"/>
      <c r="V225" s="13"/>
    </row>
    <row r="226" spans="1:22">
      <c r="A226" s="12"/>
      <c r="B226" s="13"/>
      <c r="N226" s="13"/>
      <c r="S226" s="13"/>
      <c r="T226" s="13"/>
      <c r="V226" s="13"/>
    </row>
    <row r="227" spans="1:22">
      <c r="A227" s="12"/>
      <c r="B227" s="13"/>
      <c r="N227" s="13"/>
      <c r="S227" s="13"/>
      <c r="T227" s="13"/>
      <c r="V227" s="13"/>
    </row>
    <row r="228" spans="1:22">
      <c r="A228" s="12"/>
      <c r="B228" s="13"/>
      <c r="N228" s="13"/>
      <c r="S228" s="13"/>
      <c r="T228" s="13"/>
      <c r="V228" s="13"/>
    </row>
    <row r="229" spans="1:22">
      <c r="A229" s="12"/>
      <c r="B229" s="13"/>
      <c r="N229" s="13"/>
      <c r="S229" s="13"/>
      <c r="T229" s="13"/>
      <c r="V229" s="13"/>
    </row>
    <row r="230" spans="1:22">
      <c r="A230" s="12"/>
      <c r="B230" s="13"/>
      <c r="N230" s="13"/>
      <c r="S230" s="13"/>
      <c r="T230" s="13"/>
      <c r="V230" s="13"/>
    </row>
    <row r="231" spans="1:22">
      <c r="A231" s="12"/>
      <c r="B231" s="13"/>
      <c r="N231" s="13"/>
      <c r="S231" s="13"/>
      <c r="T231" s="13"/>
      <c r="V231" s="13"/>
    </row>
    <row r="232" spans="1:22">
      <c r="A232" s="12"/>
      <c r="B232" s="13"/>
      <c r="N232" s="13"/>
      <c r="S232" s="13"/>
      <c r="T232" s="13"/>
      <c r="V232" s="13"/>
    </row>
    <row r="233" spans="1:22">
      <c r="A233" s="12"/>
      <c r="B233" s="13"/>
      <c r="N233" s="13"/>
      <c r="S233" s="13"/>
      <c r="T233" s="13"/>
      <c r="V233" s="13"/>
    </row>
    <row r="234" spans="1:22">
      <c r="A234" s="12"/>
      <c r="B234" s="13"/>
      <c r="N234" s="13"/>
      <c r="S234" s="13"/>
      <c r="T234" s="13"/>
      <c r="V234" s="13"/>
    </row>
    <row r="235" spans="1:22">
      <c r="A235" s="12"/>
      <c r="B235" s="13"/>
      <c r="N235" s="13"/>
      <c r="S235" s="13"/>
      <c r="T235" s="13"/>
      <c r="V235" s="13"/>
    </row>
    <row r="236" spans="1:22">
      <c r="A236" s="12"/>
      <c r="B236" s="13"/>
      <c r="N236" s="13"/>
      <c r="S236" s="13"/>
      <c r="T236" s="13"/>
      <c r="V236" s="13"/>
    </row>
    <row r="237" spans="1:22">
      <c r="A237" s="12"/>
      <c r="B237" s="13"/>
      <c r="N237" s="13"/>
      <c r="S237" s="13"/>
      <c r="T237" s="13"/>
      <c r="V237" s="13"/>
    </row>
    <row r="238" spans="1:22">
      <c r="A238" s="12"/>
      <c r="B238" s="13"/>
      <c r="N238" s="13"/>
      <c r="S238" s="13"/>
      <c r="T238" s="13"/>
      <c r="V238" s="13"/>
    </row>
    <row r="239" spans="1:22">
      <c r="A239" s="12"/>
      <c r="B239" s="13"/>
      <c r="N239" s="13"/>
      <c r="S239" s="13"/>
      <c r="T239" s="13"/>
      <c r="V239" s="13"/>
    </row>
    <row r="240" spans="1:22">
      <c r="A240" s="12"/>
      <c r="B240" s="13"/>
      <c r="N240" s="13"/>
      <c r="S240" s="13"/>
      <c r="T240" s="13"/>
      <c r="V240" s="13"/>
    </row>
    <row r="241" spans="1:22">
      <c r="A241" s="12"/>
      <c r="B241" s="13"/>
      <c r="N241" s="13"/>
      <c r="S241" s="13"/>
      <c r="T241" s="13"/>
      <c r="V241" s="13"/>
    </row>
    <row r="242" spans="1:22">
      <c r="A242" s="12"/>
      <c r="B242" s="13"/>
      <c r="N242" s="13"/>
      <c r="S242" s="13"/>
      <c r="T242" s="13"/>
      <c r="V242" s="13"/>
    </row>
    <row r="243" spans="1:22">
      <c r="A243" s="12"/>
      <c r="B243" s="13"/>
      <c r="N243" s="13"/>
      <c r="S243" s="13"/>
      <c r="T243" s="13"/>
      <c r="V243" s="13"/>
    </row>
    <row r="244" spans="1:22">
      <c r="A244" s="12"/>
      <c r="B244" s="13"/>
      <c r="N244" s="13"/>
      <c r="S244" s="13"/>
      <c r="T244" s="13"/>
      <c r="V244" s="13"/>
    </row>
    <row r="245" spans="1:22">
      <c r="A245" s="12"/>
      <c r="B245" s="13"/>
      <c r="N245" s="13"/>
      <c r="S245" s="13"/>
      <c r="T245" s="13"/>
      <c r="V245" s="13"/>
    </row>
    <row r="246" spans="1:22">
      <c r="A246" s="12"/>
      <c r="B246" s="13"/>
      <c r="N246" s="13"/>
      <c r="S246" s="13"/>
      <c r="T246" s="13"/>
      <c r="V246" s="13"/>
    </row>
    <row r="247" spans="1:22">
      <c r="A247" s="12"/>
      <c r="B247" s="13"/>
      <c r="N247" s="13"/>
      <c r="S247" s="13"/>
      <c r="T247" s="13"/>
      <c r="V247" s="13"/>
    </row>
    <row r="248" spans="1:22">
      <c r="A248" s="12"/>
      <c r="B248" s="13"/>
      <c r="N248" s="13"/>
      <c r="S248" s="13"/>
      <c r="T248" s="13"/>
      <c r="V248" s="13"/>
    </row>
    <row r="249" spans="1:22">
      <c r="A249" s="12"/>
      <c r="B249" s="13"/>
      <c r="N249" s="13"/>
      <c r="S249" s="13"/>
      <c r="T249" s="13"/>
      <c r="V249" s="13"/>
    </row>
    <row r="250" spans="1:22">
      <c r="A250" s="12"/>
      <c r="B250" s="13"/>
      <c r="N250" s="13"/>
      <c r="S250" s="13"/>
      <c r="T250" s="13"/>
      <c r="V250" s="13"/>
    </row>
    <row r="251" spans="1:22">
      <c r="A251" s="12"/>
      <c r="B251" s="13"/>
      <c r="N251" s="13"/>
      <c r="S251" s="13"/>
      <c r="T251" s="13"/>
      <c r="V251" s="13"/>
    </row>
    <row r="252" spans="1:22">
      <c r="A252" s="12"/>
      <c r="B252" s="13"/>
      <c r="N252" s="13"/>
      <c r="S252" s="13"/>
      <c r="T252" s="13"/>
      <c r="V252" s="13"/>
    </row>
    <row r="253" spans="1:22">
      <c r="A253" s="12"/>
      <c r="B253" s="13"/>
      <c r="N253" s="13"/>
      <c r="S253" s="13"/>
      <c r="T253" s="13"/>
      <c r="V253" s="13"/>
    </row>
    <row r="254" spans="1:22">
      <c r="A254" s="12"/>
      <c r="B254" s="13"/>
      <c r="N254" s="13"/>
      <c r="S254" s="13"/>
      <c r="T254" s="13"/>
      <c r="V254" s="13"/>
    </row>
    <row r="255" spans="1:22">
      <c r="A255" s="12"/>
      <c r="B255" s="13"/>
      <c r="N255" s="13"/>
      <c r="S255" s="13"/>
      <c r="T255" s="13"/>
      <c r="V255" s="13"/>
    </row>
    <row r="256" spans="1:22">
      <c r="A256" s="12"/>
      <c r="B256" s="13"/>
      <c r="N256" s="13"/>
      <c r="S256" s="13"/>
      <c r="T256" s="13"/>
      <c r="V256" s="13"/>
    </row>
    <row r="257" spans="1:22">
      <c r="A257" s="12"/>
      <c r="B257" s="13"/>
      <c r="N257" s="13"/>
      <c r="S257" s="13"/>
      <c r="T257" s="13"/>
      <c r="V257" s="13"/>
    </row>
    <row r="258" spans="1:22">
      <c r="A258" s="12"/>
      <c r="B258" s="13"/>
      <c r="N258" s="13"/>
      <c r="S258" s="13"/>
      <c r="T258" s="13"/>
      <c r="V258" s="13"/>
    </row>
    <row r="259" spans="1:22">
      <c r="A259" s="12"/>
      <c r="B259" s="13"/>
      <c r="N259" s="13"/>
      <c r="S259" s="13"/>
      <c r="T259" s="13"/>
      <c r="V259" s="13"/>
    </row>
    <row r="260" spans="1:22">
      <c r="A260" s="12"/>
      <c r="B260" s="13"/>
      <c r="N260" s="13"/>
      <c r="S260" s="13"/>
      <c r="T260" s="13"/>
      <c r="V260" s="13"/>
    </row>
    <row r="261" spans="1:22">
      <c r="A261" s="12"/>
      <c r="B261" s="13"/>
      <c r="N261" s="13"/>
      <c r="S261" s="13"/>
      <c r="T261" s="13"/>
      <c r="V261" s="13"/>
    </row>
    <row r="262" spans="1:22">
      <c r="A262" s="12"/>
      <c r="B262" s="13"/>
      <c r="N262" s="13"/>
      <c r="S262" s="13"/>
      <c r="T262" s="13"/>
      <c r="V262" s="13"/>
    </row>
    <row r="263" spans="1:22">
      <c r="A263" s="12"/>
      <c r="B263" s="13"/>
      <c r="N263" s="13"/>
      <c r="S263" s="13"/>
      <c r="T263" s="13"/>
      <c r="V263" s="13"/>
    </row>
    <row r="264" spans="1:22">
      <c r="A264" s="12"/>
      <c r="B264" s="13"/>
      <c r="N264" s="13"/>
      <c r="S264" s="13"/>
      <c r="T264" s="13"/>
      <c r="V264" s="13"/>
    </row>
    <row r="265" spans="1:22">
      <c r="A265" s="12"/>
      <c r="B265" s="13"/>
      <c r="N265" s="13"/>
      <c r="S265" s="13"/>
      <c r="T265" s="13"/>
      <c r="V265" s="13"/>
    </row>
    <row r="266" spans="1:22">
      <c r="A266" s="12"/>
      <c r="B266" s="13"/>
      <c r="N266" s="13"/>
      <c r="S266" s="13"/>
      <c r="T266" s="13"/>
      <c r="V266" s="13"/>
    </row>
    <row r="267" spans="1:22">
      <c r="A267" s="12"/>
      <c r="B267" s="13"/>
      <c r="N267" s="13"/>
      <c r="S267" s="13"/>
      <c r="T267" s="13"/>
      <c r="V267" s="13"/>
    </row>
    <row r="268" spans="1:22">
      <c r="A268" s="12"/>
      <c r="B268" s="13"/>
      <c r="N268" s="13"/>
      <c r="S268" s="13"/>
      <c r="T268" s="13"/>
      <c r="V268" s="13"/>
    </row>
    <row r="269" spans="1:22">
      <c r="A269" s="12"/>
      <c r="B269" s="13"/>
      <c r="N269" s="13"/>
      <c r="S269" s="13"/>
      <c r="T269" s="13"/>
      <c r="V269" s="13"/>
    </row>
    <row r="270" spans="1:22">
      <c r="A270" s="12"/>
      <c r="B270" s="13"/>
      <c r="N270" s="13"/>
      <c r="S270" s="13"/>
      <c r="T270" s="13"/>
      <c r="V270" s="13"/>
    </row>
    <row r="271" spans="1:22">
      <c r="A271" s="12"/>
      <c r="B271" s="13"/>
      <c r="N271" s="13"/>
      <c r="S271" s="13"/>
      <c r="T271" s="13"/>
      <c r="V271" s="13"/>
    </row>
    <row r="272" spans="1:22">
      <c r="A272" s="12"/>
      <c r="B272" s="13"/>
      <c r="N272" s="13"/>
      <c r="S272" s="13"/>
      <c r="T272" s="13"/>
      <c r="V272" s="13"/>
    </row>
    <row r="273" spans="1:22">
      <c r="A273" s="12"/>
      <c r="B273" s="13"/>
      <c r="N273" s="13"/>
      <c r="S273" s="13"/>
      <c r="T273" s="13"/>
      <c r="V273" s="13"/>
    </row>
    <row r="274" spans="1:22">
      <c r="A274" s="12"/>
      <c r="B274" s="13"/>
      <c r="N274" s="13"/>
      <c r="S274" s="13"/>
      <c r="T274" s="13"/>
      <c r="V274" s="13"/>
    </row>
    <row r="275" spans="1:22">
      <c r="A275" s="12"/>
      <c r="B275" s="13"/>
      <c r="N275" s="13"/>
      <c r="S275" s="13"/>
      <c r="T275" s="13"/>
      <c r="V275" s="13"/>
    </row>
    <row r="276" spans="1:22">
      <c r="A276" s="12"/>
      <c r="B276" s="13"/>
      <c r="N276" s="13"/>
      <c r="S276" s="13"/>
      <c r="T276" s="13"/>
      <c r="V276" s="13"/>
    </row>
    <row r="277" spans="1:22">
      <c r="A277" s="12"/>
      <c r="B277" s="13"/>
      <c r="N277" s="13"/>
      <c r="S277" s="13"/>
      <c r="T277" s="13"/>
      <c r="V277" s="13"/>
    </row>
    <row r="278" spans="1:22">
      <c r="A278" s="12"/>
      <c r="B278" s="13"/>
      <c r="N278" s="13"/>
      <c r="S278" s="13"/>
      <c r="T278" s="13"/>
      <c r="V278" s="13"/>
    </row>
    <row r="279" spans="1:22">
      <c r="A279" s="12"/>
      <c r="B279" s="13"/>
      <c r="N279" s="13"/>
      <c r="S279" s="13"/>
      <c r="T279" s="13"/>
      <c r="V279" s="13"/>
    </row>
    <row r="280" spans="1:22">
      <c r="A280" s="12"/>
      <c r="B280" s="13"/>
      <c r="N280" s="13"/>
      <c r="S280" s="13"/>
      <c r="T280" s="13"/>
      <c r="V280" s="13"/>
    </row>
    <row r="281" spans="1:22">
      <c r="A281" s="12"/>
      <c r="B281" s="13"/>
      <c r="N281" s="13"/>
      <c r="S281" s="13"/>
      <c r="T281" s="13"/>
      <c r="V281" s="13"/>
    </row>
    <row r="282" spans="1:22">
      <c r="A282" s="12"/>
      <c r="B282" s="13"/>
      <c r="N282" s="13"/>
      <c r="S282" s="13"/>
      <c r="T282" s="13"/>
      <c r="V282" s="13"/>
    </row>
    <row r="283" spans="1:22">
      <c r="A283" s="12"/>
      <c r="B283" s="13"/>
      <c r="N283" s="13"/>
      <c r="S283" s="13"/>
      <c r="T283" s="13"/>
      <c r="V283" s="13"/>
    </row>
    <row r="284" spans="1:22">
      <c r="A284" s="12"/>
      <c r="B284" s="13"/>
      <c r="N284" s="13"/>
      <c r="S284" s="13"/>
      <c r="T284" s="13"/>
      <c r="V284" s="13"/>
    </row>
    <row r="285" spans="1:22">
      <c r="A285" s="12"/>
      <c r="B285" s="13"/>
      <c r="N285" s="13"/>
      <c r="S285" s="13"/>
      <c r="T285" s="13"/>
      <c r="V285" s="13"/>
    </row>
    <row r="286" spans="1:22">
      <c r="A286" s="12"/>
      <c r="B286" s="13"/>
      <c r="N286" s="13"/>
      <c r="S286" s="13"/>
      <c r="T286" s="13"/>
      <c r="V286" s="13"/>
    </row>
    <row r="287" spans="1:22">
      <c r="A287" s="12"/>
      <c r="B287" s="13"/>
      <c r="N287" s="13"/>
      <c r="S287" s="13"/>
      <c r="T287" s="13"/>
      <c r="V287" s="13"/>
    </row>
    <row r="288" spans="1:22">
      <c r="A288" s="12"/>
      <c r="B288" s="13"/>
      <c r="N288" s="13"/>
      <c r="S288" s="13"/>
      <c r="T288" s="13"/>
      <c r="V288" s="13"/>
    </row>
    <row r="289" spans="1:22">
      <c r="A289" s="12"/>
      <c r="B289" s="13"/>
      <c r="N289" s="13"/>
      <c r="S289" s="13"/>
      <c r="T289" s="13"/>
      <c r="V289" s="13"/>
    </row>
    <row r="290" spans="1:22">
      <c r="A290" s="12"/>
      <c r="B290" s="13"/>
      <c r="N290" s="13"/>
      <c r="S290" s="13"/>
      <c r="T290" s="13"/>
      <c r="V290" s="13"/>
    </row>
    <row r="291" spans="1:22">
      <c r="A291" s="12"/>
      <c r="B291" s="13"/>
      <c r="N291" s="13"/>
      <c r="S291" s="13"/>
      <c r="T291" s="13"/>
      <c r="V291" s="13"/>
    </row>
    <row r="292" spans="1:22">
      <c r="A292" s="12"/>
      <c r="B292" s="13"/>
      <c r="N292" s="13"/>
      <c r="S292" s="13"/>
      <c r="T292" s="13"/>
      <c r="V292" s="13"/>
    </row>
    <row r="293" spans="1:22">
      <c r="A293" s="12"/>
      <c r="B293" s="13"/>
      <c r="N293" s="13"/>
      <c r="S293" s="13"/>
      <c r="T293" s="13"/>
      <c r="V293" s="13"/>
    </row>
    <row r="294" spans="1:22">
      <c r="A294" s="12"/>
      <c r="B294" s="13"/>
      <c r="N294" s="13"/>
      <c r="S294" s="13"/>
      <c r="T294" s="13"/>
      <c r="V294" s="13"/>
    </row>
    <row r="295" spans="1:22">
      <c r="A295" s="12"/>
      <c r="B295" s="13"/>
      <c r="N295" s="13"/>
      <c r="S295" s="13"/>
      <c r="T295" s="13"/>
      <c r="V295" s="13"/>
    </row>
    <row r="296" spans="1:22">
      <c r="A296" s="12"/>
      <c r="B296" s="13"/>
      <c r="N296" s="13"/>
      <c r="S296" s="13"/>
      <c r="T296" s="13"/>
      <c r="V296" s="13"/>
    </row>
    <row r="297" spans="1:22">
      <c r="A297" s="12"/>
      <c r="B297" s="13"/>
      <c r="N297" s="13"/>
      <c r="S297" s="13"/>
      <c r="T297" s="13"/>
      <c r="V297" s="13"/>
    </row>
    <row r="298" spans="1:22">
      <c r="A298" s="12"/>
      <c r="B298" s="13"/>
      <c r="N298" s="13"/>
      <c r="S298" s="13"/>
      <c r="T298" s="13"/>
      <c r="V298" s="13"/>
    </row>
    <row r="299" spans="1:22">
      <c r="A299" s="12"/>
      <c r="B299" s="13"/>
      <c r="N299" s="13"/>
      <c r="S299" s="13"/>
      <c r="T299" s="13"/>
      <c r="V299" s="13"/>
    </row>
    <row r="300" spans="1:22">
      <c r="A300" s="12"/>
      <c r="B300" s="13"/>
      <c r="N300" s="13"/>
      <c r="S300" s="13"/>
      <c r="T300" s="13"/>
      <c r="V300" s="13"/>
    </row>
    <row r="301" spans="1:22">
      <c r="A301" s="12"/>
      <c r="B301" s="13"/>
      <c r="N301" s="13"/>
      <c r="S301" s="13"/>
      <c r="T301" s="13"/>
      <c r="V301" s="13"/>
    </row>
    <row r="302" spans="1:22">
      <c r="A302" s="12"/>
      <c r="B302" s="13"/>
      <c r="N302" s="13"/>
      <c r="S302" s="13"/>
      <c r="T302" s="13"/>
      <c r="V302" s="13"/>
    </row>
    <row r="303" spans="1:22">
      <c r="A303" s="12"/>
      <c r="B303" s="13"/>
      <c r="N303" s="13"/>
      <c r="S303" s="13"/>
      <c r="T303" s="13"/>
      <c r="V303" s="13"/>
    </row>
    <row r="304" spans="1:22">
      <c r="A304" s="12"/>
      <c r="B304" s="13"/>
      <c r="N304" s="13"/>
      <c r="S304" s="13"/>
      <c r="T304" s="13"/>
      <c r="V304" s="13"/>
    </row>
    <row r="305" spans="1:22">
      <c r="A305" s="12"/>
      <c r="B305" s="13"/>
      <c r="N305" s="13"/>
      <c r="S305" s="13"/>
      <c r="T305" s="13"/>
      <c r="V305" s="13"/>
    </row>
    <row r="306" spans="1:22">
      <c r="A306" s="12"/>
      <c r="B306" s="13"/>
      <c r="N306" s="13"/>
      <c r="S306" s="13"/>
      <c r="T306" s="13"/>
      <c r="V306" s="13"/>
    </row>
    <row r="307" spans="1:22">
      <c r="A307" s="12"/>
      <c r="B307" s="13"/>
      <c r="N307" s="13"/>
      <c r="S307" s="13"/>
      <c r="T307" s="13"/>
      <c r="V307" s="13"/>
    </row>
    <row r="308" spans="1:22">
      <c r="A308" s="12"/>
      <c r="B308" s="13"/>
      <c r="N308" s="13"/>
      <c r="S308" s="13"/>
      <c r="T308" s="13"/>
      <c r="V308" s="13"/>
    </row>
    <row r="309" spans="1:22">
      <c r="A309" s="12"/>
      <c r="B309" s="13"/>
      <c r="N309" s="13"/>
      <c r="S309" s="13"/>
      <c r="T309" s="13"/>
      <c r="V309" s="13"/>
    </row>
    <row r="310" spans="1:22">
      <c r="A310" s="12"/>
      <c r="B310" s="13"/>
      <c r="N310" s="13"/>
      <c r="S310" s="13"/>
      <c r="T310" s="13"/>
      <c r="V310" s="13"/>
    </row>
    <row r="311" spans="1:22">
      <c r="A311" s="12"/>
      <c r="B311" s="13"/>
      <c r="N311" s="13"/>
      <c r="S311" s="13"/>
      <c r="T311" s="13"/>
      <c r="V311" s="13"/>
    </row>
    <row r="312" spans="1:22">
      <c r="A312" s="12"/>
      <c r="B312" s="13"/>
      <c r="N312" s="13"/>
      <c r="S312" s="13"/>
      <c r="T312" s="13"/>
      <c r="V312" s="13"/>
    </row>
    <row r="313" spans="1:22">
      <c r="A313" s="12"/>
      <c r="B313" s="13"/>
      <c r="N313" s="13"/>
      <c r="S313" s="13"/>
      <c r="T313" s="13"/>
      <c r="V313" s="13"/>
    </row>
    <row r="314" spans="1:22">
      <c r="A314" s="12"/>
      <c r="B314" s="13"/>
      <c r="N314" s="13"/>
      <c r="S314" s="13"/>
      <c r="T314" s="13"/>
      <c r="V314" s="13"/>
    </row>
    <row r="315" spans="1:22">
      <c r="A315" s="12"/>
      <c r="B315" s="13"/>
      <c r="N315" s="13"/>
      <c r="S315" s="13"/>
      <c r="T315" s="13"/>
      <c r="V315" s="13"/>
    </row>
    <row r="316" spans="1:22">
      <c r="A316" s="12"/>
      <c r="B316" s="13"/>
      <c r="N316" s="13"/>
      <c r="S316" s="13"/>
      <c r="T316" s="13"/>
      <c r="V316" s="13"/>
    </row>
    <row r="317" spans="1:22">
      <c r="A317" s="12"/>
      <c r="B317" s="13"/>
      <c r="N317" s="13"/>
      <c r="S317" s="13"/>
      <c r="T317" s="13"/>
      <c r="V317" s="13"/>
    </row>
    <row r="318" spans="1:22">
      <c r="A318" s="12"/>
      <c r="B318" s="13"/>
      <c r="N318" s="13"/>
      <c r="S318" s="13"/>
      <c r="T318" s="13"/>
      <c r="V318" s="13"/>
    </row>
    <row r="319" spans="1:22">
      <c r="A319" s="12"/>
      <c r="B319" s="13"/>
      <c r="N319" s="13"/>
      <c r="S319" s="13"/>
      <c r="T319" s="13"/>
      <c r="V319" s="13"/>
    </row>
    <row r="320" spans="1:22">
      <c r="A320" s="12"/>
      <c r="B320" s="13"/>
      <c r="N320" s="13"/>
      <c r="S320" s="13"/>
      <c r="T320" s="13"/>
      <c r="V320" s="13"/>
    </row>
    <row r="321" spans="1:22">
      <c r="A321" s="12"/>
      <c r="B321" s="13"/>
      <c r="N321" s="13"/>
      <c r="S321" s="13"/>
      <c r="T321" s="13"/>
      <c r="V321" s="13"/>
    </row>
    <row r="322" spans="1:22">
      <c r="A322" s="12"/>
      <c r="B322" s="13"/>
      <c r="N322" s="13"/>
      <c r="S322" s="13"/>
      <c r="T322" s="13"/>
      <c r="V322" s="13"/>
    </row>
    <row r="323" spans="1:22">
      <c r="A323" s="12"/>
      <c r="B323" s="13"/>
      <c r="N323" s="13"/>
      <c r="S323" s="13"/>
      <c r="T323" s="13"/>
      <c r="V323" s="13"/>
    </row>
    <row r="324" spans="1:22">
      <c r="A324" s="12"/>
      <c r="B324" s="13"/>
      <c r="N324" s="13"/>
      <c r="S324" s="13"/>
      <c r="T324" s="13"/>
      <c r="V324" s="13"/>
    </row>
    <row r="325" spans="1:22">
      <c r="A325" s="12"/>
      <c r="B325" s="13"/>
      <c r="N325" s="13"/>
      <c r="S325" s="13"/>
      <c r="T325" s="13"/>
      <c r="V325" s="13"/>
    </row>
    <row r="326" spans="1:22">
      <c r="A326" s="12"/>
      <c r="B326" s="13"/>
      <c r="N326" s="13"/>
      <c r="S326" s="13"/>
      <c r="T326" s="13"/>
      <c r="V326" s="13"/>
    </row>
    <row r="327" spans="1:22">
      <c r="A327" s="12"/>
      <c r="B327" s="13"/>
      <c r="N327" s="13"/>
      <c r="S327" s="13"/>
      <c r="T327" s="13"/>
      <c r="V327" s="13"/>
    </row>
    <row r="328" spans="1:22">
      <c r="A328" s="12"/>
      <c r="B328" s="13"/>
      <c r="N328" s="13"/>
      <c r="S328" s="13"/>
      <c r="T328" s="13"/>
      <c r="V328" s="13"/>
    </row>
    <row r="329" spans="1:22">
      <c r="A329" s="12"/>
      <c r="B329" s="13"/>
      <c r="N329" s="13"/>
      <c r="S329" s="13"/>
      <c r="T329" s="13"/>
      <c r="V329" s="13"/>
    </row>
    <row r="330" spans="1:22">
      <c r="A330" s="12"/>
      <c r="B330" s="13"/>
      <c r="N330" s="13"/>
      <c r="S330" s="13"/>
      <c r="T330" s="13"/>
      <c r="V330" s="13"/>
    </row>
    <row r="331" spans="1:22">
      <c r="A331" s="12"/>
      <c r="B331" s="13"/>
      <c r="N331" s="13"/>
      <c r="S331" s="13"/>
      <c r="T331" s="13"/>
      <c r="V331" s="13"/>
    </row>
    <row r="332" spans="1:22">
      <c r="A332" s="12"/>
      <c r="B332" s="13"/>
      <c r="N332" s="13"/>
      <c r="S332" s="13"/>
      <c r="T332" s="13"/>
      <c r="V332" s="13"/>
    </row>
    <row r="333" spans="1:22">
      <c r="A333" s="12"/>
      <c r="B333" s="13"/>
      <c r="N333" s="13"/>
      <c r="S333" s="13"/>
      <c r="T333" s="13"/>
      <c r="V333" s="13"/>
    </row>
    <row r="334" spans="1:22">
      <c r="A334" s="12"/>
      <c r="B334" s="13"/>
      <c r="N334" s="13"/>
      <c r="S334" s="13"/>
      <c r="T334" s="13"/>
      <c r="V334" s="13"/>
    </row>
    <row r="335" spans="1:22">
      <c r="A335" s="12"/>
      <c r="B335" s="13"/>
      <c r="N335" s="13"/>
      <c r="S335" s="13"/>
      <c r="T335" s="13"/>
      <c r="V335" s="13"/>
    </row>
    <row r="336" spans="1:22">
      <c r="A336" s="12"/>
      <c r="B336" s="13"/>
      <c r="N336" s="13"/>
      <c r="S336" s="13"/>
      <c r="T336" s="13"/>
      <c r="V336" s="13"/>
    </row>
    <row r="337" spans="1:22">
      <c r="A337" s="12"/>
      <c r="B337" s="13"/>
      <c r="N337" s="13"/>
      <c r="S337" s="13"/>
      <c r="T337" s="13"/>
      <c r="V337" s="13"/>
    </row>
    <row r="338" spans="1:22">
      <c r="A338" s="12"/>
      <c r="B338" s="13"/>
      <c r="N338" s="13"/>
      <c r="S338" s="13"/>
      <c r="T338" s="13"/>
      <c r="V338" s="13"/>
    </row>
    <row r="339" spans="1:22">
      <c r="A339" s="12"/>
      <c r="B339" s="13"/>
      <c r="N339" s="13"/>
      <c r="S339" s="13"/>
      <c r="T339" s="13"/>
      <c r="V339" s="13"/>
    </row>
    <row r="340" spans="1:22">
      <c r="A340" s="12"/>
      <c r="B340" s="13"/>
      <c r="N340" s="13"/>
      <c r="S340" s="13"/>
      <c r="T340" s="13"/>
      <c r="V340" s="13"/>
    </row>
    <row r="341" spans="1:22">
      <c r="A341" s="12"/>
      <c r="B341" s="13"/>
      <c r="N341" s="13"/>
      <c r="S341" s="13"/>
      <c r="T341" s="13"/>
      <c r="V341" s="13"/>
    </row>
    <row r="342" spans="1:22">
      <c r="A342" s="12"/>
      <c r="B342" s="13"/>
      <c r="N342" s="13"/>
      <c r="S342" s="13"/>
      <c r="T342" s="13"/>
      <c r="V342" s="13"/>
    </row>
    <row r="343" spans="1:22">
      <c r="A343" s="12"/>
      <c r="B343" s="13"/>
      <c r="N343" s="13"/>
      <c r="S343" s="13"/>
      <c r="T343" s="13"/>
      <c r="V343" s="13"/>
    </row>
    <row r="344" spans="1:22">
      <c r="A344" s="12"/>
      <c r="B344" s="13"/>
      <c r="N344" s="13"/>
      <c r="S344" s="13"/>
      <c r="T344" s="13"/>
      <c r="V344" s="13"/>
    </row>
    <row r="345" spans="1:22">
      <c r="A345" s="12"/>
      <c r="B345" s="13"/>
      <c r="N345" s="13"/>
      <c r="S345" s="13"/>
      <c r="T345" s="13"/>
      <c r="V345" s="13"/>
    </row>
    <row r="346" spans="1:22">
      <c r="A346" s="12"/>
      <c r="B346" s="13"/>
      <c r="N346" s="13"/>
      <c r="S346" s="13"/>
      <c r="T346" s="13"/>
      <c r="V346" s="13"/>
    </row>
    <row r="347" spans="1:22">
      <c r="A347" s="12"/>
      <c r="B347" s="13"/>
      <c r="N347" s="13"/>
      <c r="S347" s="13"/>
      <c r="T347" s="13"/>
      <c r="V347" s="13"/>
    </row>
    <row r="348" spans="1:22">
      <c r="A348" s="12"/>
      <c r="B348" s="13"/>
      <c r="N348" s="13"/>
      <c r="S348" s="13"/>
      <c r="T348" s="13"/>
      <c r="V348" s="13"/>
    </row>
    <row r="349" spans="1:22">
      <c r="A349" s="12"/>
      <c r="B349" s="13"/>
      <c r="N349" s="13"/>
      <c r="S349" s="13"/>
      <c r="T349" s="13"/>
      <c r="V349" s="13"/>
    </row>
    <row r="350" spans="1:22">
      <c r="A350" s="12"/>
      <c r="B350" s="13"/>
      <c r="N350" s="13"/>
      <c r="S350" s="13"/>
      <c r="T350" s="13"/>
      <c r="V350" s="13"/>
    </row>
    <row r="351" spans="1:22">
      <c r="A351" s="12"/>
      <c r="B351" s="13"/>
      <c r="N351" s="13"/>
      <c r="S351" s="13"/>
      <c r="T351" s="13"/>
      <c r="V351" s="13"/>
    </row>
    <row r="352" spans="1:22">
      <c r="A352" s="12"/>
      <c r="B352" s="13"/>
      <c r="N352" s="13"/>
      <c r="S352" s="13"/>
      <c r="T352" s="13"/>
      <c r="V352" s="13"/>
    </row>
    <row r="353" spans="1:22">
      <c r="A353" s="12"/>
      <c r="B353" s="13"/>
      <c r="N353" s="13"/>
      <c r="S353" s="13"/>
      <c r="T353" s="13"/>
      <c r="V353" s="13"/>
    </row>
    <row r="354" spans="1:22">
      <c r="A354" s="12"/>
      <c r="B354" s="13"/>
      <c r="N354" s="13"/>
      <c r="S354" s="13"/>
      <c r="T354" s="13"/>
      <c r="V354" s="13"/>
    </row>
    <row r="355" spans="1:22">
      <c r="A355" s="12"/>
      <c r="B355" s="13"/>
      <c r="N355" s="13"/>
      <c r="S355" s="13"/>
      <c r="T355" s="13"/>
      <c r="V355" s="13"/>
    </row>
    <row r="356" spans="1:22">
      <c r="A356" s="12"/>
      <c r="B356" s="13"/>
      <c r="N356" s="13"/>
      <c r="S356" s="13"/>
      <c r="T356" s="13"/>
      <c r="V356" s="13"/>
    </row>
    <row r="357" spans="1:22">
      <c r="A357" s="12"/>
      <c r="B357" s="13"/>
      <c r="N357" s="13"/>
      <c r="S357" s="13"/>
      <c r="T357" s="13"/>
      <c r="V357" s="13"/>
    </row>
    <row r="358" spans="1:22">
      <c r="A358" s="12"/>
      <c r="B358" s="13"/>
      <c r="N358" s="13"/>
      <c r="S358" s="13"/>
      <c r="T358" s="13"/>
      <c r="V358" s="13"/>
    </row>
    <row r="359" spans="1:22">
      <c r="A359" s="12"/>
      <c r="B359" s="13"/>
      <c r="N359" s="13"/>
      <c r="S359" s="13"/>
      <c r="T359" s="13"/>
      <c r="V359" s="13"/>
    </row>
    <row r="360" spans="1:22">
      <c r="A360" s="12"/>
      <c r="B360" s="13"/>
      <c r="N360" s="13"/>
      <c r="S360" s="13"/>
      <c r="T360" s="13"/>
      <c r="V360" s="13"/>
    </row>
    <row r="361" spans="1:22">
      <c r="A361" s="12"/>
      <c r="B361" s="13"/>
      <c r="N361" s="13"/>
      <c r="S361" s="13"/>
      <c r="T361" s="13"/>
      <c r="V361" s="13"/>
    </row>
    <row r="362" spans="1:22">
      <c r="A362" s="12"/>
      <c r="B362" s="13"/>
      <c r="N362" s="13"/>
      <c r="S362" s="13"/>
      <c r="T362" s="13"/>
      <c r="V362" s="13"/>
    </row>
    <row r="363" spans="1:22">
      <c r="A363" s="12"/>
      <c r="B363" s="13"/>
      <c r="N363" s="13"/>
      <c r="S363" s="13"/>
      <c r="T363" s="13"/>
      <c r="V363" s="13"/>
    </row>
    <row r="364" spans="1:22">
      <c r="A364" s="12"/>
      <c r="B364" s="13"/>
      <c r="N364" s="13"/>
      <c r="S364" s="13"/>
      <c r="T364" s="13"/>
      <c r="V364" s="13"/>
    </row>
    <row r="365" spans="1:22">
      <c r="A365" s="12"/>
      <c r="B365" s="13"/>
      <c r="N365" s="13"/>
      <c r="S365" s="13"/>
      <c r="T365" s="13"/>
      <c r="V365" s="13"/>
    </row>
    <row r="366" spans="1:22">
      <c r="A366" s="12"/>
      <c r="B366" s="13"/>
      <c r="N366" s="13"/>
      <c r="S366" s="13"/>
      <c r="T366" s="13"/>
      <c r="V366" s="13"/>
    </row>
    <row r="367" spans="1:22">
      <c r="A367" s="12"/>
      <c r="B367" s="13"/>
      <c r="N367" s="13"/>
      <c r="S367" s="13"/>
      <c r="T367" s="13"/>
      <c r="V367" s="13"/>
    </row>
    <row r="368" spans="1:22">
      <c r="A368" s="12"/>
      <c r="B368" s="13"/>
      <c r="N368" s="13"/>
      <c r="S368" s="13"/>
      <c r="T368" s="13"/>
      <c r="V368" s="13"/>
    </row>
    <row r="369" spans="1:22">
      <c r="A369" s="12"/>
      <c r="B369" s="13"/>
      <c r="N369" s="13"/>
      <c r="S369" s="13"/>
      <c r="T369" s="13"/>
      <c r="V369" s="13"/>
    </row>
    <row r="370" spans="1:22">
      <c r="A370" s="12"/>
      <c r="B370" s="13"/>
      <c r="N370" s="13"/>
      <c r="S370" s="13"/>
      <c r="T370" s="13"/>
      <c r="V370" s="13"/>
    </row>
    <row r="371" spans="1:22">
      <c r="A371" s="12"/>
      <c r="B371" s="13"/>
      <c r="N371" s="13"/>
      <c r="S371" s="13"/>
      <c r="T371" s="13"/>
      <c r="V371" s="13"/>
    </row>
    <row r="372" spans="1:22">
      <c r="A372" s="12"/>
      <c r="B372" s="13"/>
      <c r="N372" s="13"/>
      <c r="S372" s="13"/>
      <c r="T372" s="13"/>
      <c r="V372" s="13"/>
    </row>
    <row r="373" spans="1:22">
      <c r="A373" s="12"/>
      <c r="B373" s="13"/>
      <c r="N373" s="13"/>
      <c r="S373" s="13"/>
      <c r="T373" s="13"/>
      <c r="V373" s="13"/>
    </row>
    <row r="374" spans="1:22">
      <c r="A374" s="12"/>
      <c r="B374" s="13"/>
      <c r="N374" s="13"/>
      <c r="S374" s="13"/>
      <c r="T374" s="13"/>
      <c r="V374" s="13"/>
    </row>
    <row r="375" spans="1:22">
      <c r="A375" s="12"/>
      <c r="B375" s="13"/>
      <c r="N375" s="13"/>
      <c r="S375" s="13"/>
      <c r="T375" s="13"/>
      <c r="V375" s="13"/>
    </row>
    <row r="376" spans="1:22">
      <c r="A376" s="12"/>
      <c r="B376" s="13"/>
      <c r="N376" s="13"/>
      <c r="S376" s="13"/>
      <c r="T376" s="13"/>
      <c r="V376" s="13"/>
    </row>
    <row r="377" spans="1:22">
      <c r="A377" s="12"/>
      <c r="B377" s="13"/>
      <c r="N377" s="13"/>
      <c r="S377" s="13"/>
      <c r="T377" s="13"/>
      <c r="V377" s="13"/>
    </row>
    <row r="378" spans="1:22">
      <c r="A378" s="12"/>
      <c r="B378" s="13"/>
      <c r="N378" s="13"/>
      <c r="S378" s="13"/>
      <c r="T378" s="13"/>
      <c r="V378" s="13"/>
    </row>
    <row r="379" spans="1:22">
      <c r="A379" s="12"/>
      <c r="B379" s="13"/>
      <c r="N379" s="13"/>
      <c r="S379" s="13"/>
      <c r="T379" s="13"/>
      <c r="V379" s="13"/>
    </row>
    <row r="380" spans="1:22">
      <c r="A380" s="12"/>
      <c r="B380" s="13"/>
      <c r="N380" s="13"/>
      <c r="S380" s="13"/>
      <c r="T380" s="13"/>
      <c r="V380" s="13"/>
    </row>
    <row r="381" spans="1:22">
      <c r="A381" s="12"/>
      <c r="B381" s="13"/>
      <c r="N381" s="13"/>
      <c r="S381" s="13"/>
      <c r="T381" s="13"/>
      <c r="V381" s="13"/>
    </row>
    <row r="382" spans="1:22">
      <c r="A382" s="12"/>
      <c r="B382" s="13"/>
      <c r="N382" s="13"/>
      <c r="S382" s="13"/>
      <c r="T382" s="13"/>
      <c r="V382" s="13"/>
    </row>
    <row r="383" spans="1:22">
      <c r="A383" s="12"/>
      <c r="B383" s="13"/>
      <c r="N383" s="13"/>
      <c r="S383" s="13"/>
      <c r="T383" s="13"/>
      <c r="V383" s="13"/>
    </row>
    <row r="384" spans="1:22">
      <c r="A384" s="12"/>
      <c r="B384" s="13"/>
      <c r="N384" s="13"/>
      <c r="S384" s="13"/>
      <c r="T384" s="13"/>
      <c r="V384" s="13"/>
    </row>
    <row r="385" spans="1:22">
      <c r="A385" s="12"/>
      <c r="B385" s="13"/>
      <c r="N385" s="13"/>
      <c r="S385" s="13"/>
      <c r="T385" s="13"/>
      <c r="V385" s="13"/>
    </row>
    <row r="386" spans="1:22">
      <c r="A386" s="12"/>
      <c r="B386" s="13"/>
      <c r="N386" s="13"/>
      <c r="S386" s="13"/>
      <c r="T386" s="13"/>
      <c r="V386" s="13"/>
    </row>
    <row r="387" spans="1:22">
      <c r="A387" s="12"/>
      <c r="B387" s="13"/>
      <c r="N387" s="13"/>
      <c r="S387" s="13"/>
      <c r="T387" s="13"/>
      <c r="V387" s="13"/>
    </row>
    <row r="388" spans="1:22">
      <c r="A388" s="12"/>
      <c r="B388" s="13"/>
      <c r="N388" s="13"/>
      <c r="S388" s="13"/>
      <c r="T388" s="13"/>
      <c r="V388" s="13"/>
    </row>
    <row r="389" spans="1:22">
      <c r="A389" s="12"/>
      <c r="B389" s="13"/>
      <c r="N389" s="13"/>
      <c r="S389" s="13"/>
      <c r="T389" s="13"/>
      <c r="V389" s="13"/>
    </row>
    <row r="390" spans="1:22">
      <c r="A390" s="12"/>
      <c r="B390" s="13"/>
      <c r="N390" s="13"/>
      <c r="S390" s="13"/>
      <c r="T390" s="13"/>
      <c r="V390" s="13"/>
    </row>
    <row r="391" spans="1:22">
      <c r="A391" s="12"/>
      <c r="B391" s="13"/>
      <c r="N391" s="13"/>
      <c r="S391" s="13"/>
      <c r="T391" s="13"/>
      <c r="V391" s="13"/>
    </row>
    <row r="392" spans="1:22">
      <c r="A392" s="12"/>
      <c r="B392" s="13"/>
      <c r="N392" s="13"/>
      <c r="S392" s="13"/>
      <c r="T392" s="13"/>
      <c r="V392" s="13"/>
    </row>
    <row r="393" spans="1:22">
      <c r="A393" s="12"/>
      <c r="B393" s="13"/>
      <c r="N393" s="13"/>
      <c r="S393" s="13"/>
      <c r="T393" s="13"/>
      <c r="V393" s="13"/>
    </row>
    <row r="394" spans="1:22">
      <c r="A394" s="12"/>
      <c r="B394" s="13"/>
      <c r="N394" s="13"/>
      <c r="S394" s="13"/>
      <c r="T394" s="13"/>
      <c r="V394" s="13"/>
    </row>
    <row r="395" spans="1:22">
      <c r="A395" s="12"/>
      <c r="B395" s="13"/>
      <c r="N395" s="13"/>
      <c r="S395" s="13"/>
      <c r="T395" s="13"/>
      <c r="V395" s="13"/>
    </row>
    <row r="396" spans="1:22">
      <c r="A396" s="12"/>
      <c r="B396" s="13"/>
      <c r="N396" s="13"/>
      <c r="S396" s="13"/>
      <c r="T396" s="13"/>
      <c r="V396" s="13"/>
    </row>
    <row r="397" spans="1:22">
      <c r="A397" s="12"/>
      <c r="B397" s="13"/>
      <c r="N397" s="13"/>
      <c r="S397" s="13"/>
      <c r="T397" s="13"/>
      <c r="V397" s="13"/>
    </row>
    <row r="398" spans="1:22">
      <c r="A398" s="12"/>
      <c r="B398" s="13"/>
      <c r="N398" s="13"/>
      <c r="S398" s="13"/>
      <c r="T398" s="13"/>
      <c r="V398" s="13"/>
    </row>
    <row r="399" spans="1:22">
      <c r="A399" s="12"/>
      <c r="B399" s="13"/>
      <c r="N399" s="13"/>
      <c r="S399" s="13"/>
      <c r="T399" s="13"/>
      <c r="V399" s="13"/>
    </row>
    <row r="400" spans="1:22">
      <c r="A400" s="12"/>
      <c r="B400" s="13"/>
      <c r="N400" s="13"/>
      <c r="S400" s="13"/>
      <c r="T400" s="13"/>
      <c r="V400" s="13"/>
    </row>
    <row r="401" spans="1:22">
      <c r="A401" s="12"/>
      <c r="B401" s="13"/>
      <c r="N401" s="13"/>
      <c r="S401" s="13"/>
      <c r="T401" s="13"/>
      <c r="V401" s="13"/>
    </row>
    <row r="402" spans="1:22">
      <c r="A402" s="12"/>
      <c r="B402" s="13"/>
      <c r="N402" s="13"/>
      <c r="S402" s="13"/>
      <c r="T402" s="13"/>
      <c r="V402" s="13"/>
    </row>
    <row r="403" spans="1:22">
      <c r="A403" s="12"/>
      <c r="B403" s="13"/>
      <c r="N403" s="13"/>
      <c r="S403" s="13"/>
      <c r="T403" s="13"/>
      <c r="V403" s="13"/>
    </row>
    <row r="404" spans="1:22">
      <c r="A404" s="12"/>
      <c r="B404" s="13"/>
      <c r="N404" s="13"/>
      <c r="S404" s="13"/>
      <c r="T404" s="13"/>
      <c r="V404" s="13"/>
    </row>
    <row r="405" spans="1:22">
      <c r="A405" s="12"/>
      <c r="B405" s="13"/>
      <c r="N405" s="13"/>
      <c r="S405" s="13"/>
      <c r="T405" s="13"/>
      <c r="V405" s="13"/>
    </row>
    <row r="406" spans="1:22">
      <c r="A406" s="12"/>
      <c r="B406" s="13"/>
      <c r="N406" s="13"/>
      <c r="S406" s="13"/>
      <c r="T406" s="13"/>
      <c r="V406" s="13"/>
    </row>
    <row r="407" spans="1:22">
      <c r="A407" s="12"/>
      <c r="B407" s="13"/>
      <c r="N407" s="13"/>
      <c r="S407" s="13"/>
      <c r="T407" s="13"/>
      <c r="V407" s="13"/>
    </row>
    <row r="408" spans="1:22">
      <c r="A408" s="12"/>
      <c r="B408" s="13"/>
      <c r="N408" s="13"/>
      <c r="S408" s="13"/>
      <c r="T408" s="13"/>
      <c r="V408" s="13"/>
    </row>
    <row r="409" spans="1:22">
      <c r="A409" s="12"/>
      <c r="B409" s="13"/>
      <c r="N409" s="13"/>
      <c r="S409" s="13"/>
      <c r="T409" s="13"/>
      <c r="V409" s="13"/>
    </row>
    <row r="410" spans="1:22">
      <c r="A410" s="12"/>
      <c r="B410" s="13"/>
      <c r="N410" s="13"/>
      <c r="S410" s="13"/>
      <c r="T410" s="13"/>
      <c r="V410" s="13"/>
    </row>
    <row r="411" spans="1:22">
      <c r="A411" s="12"/>
      <c r="B411" s="13"/>
      <c r="N411" s="13"/>
      <c r="S411" s="13"/>
      <c r="T411" s="13"/>
      <c r="V411" s="13"/>
    </row>
    <row r="412" spans="1:22">
      <c r="A412" s="12"/>
      <c r="B412" s="13"/>
      <c r="N412" s="13"/>
      <c r="S412" s="13"/>
      <c r="T412" s="13"/>
      <c r="V412" s="13"/>
    </row>
    <row r="413" spans="1:22">
      <c r="A413" s="12"/>
      <c r="B413" s="13"/>
      <c r="N413" s="13"/>
      <c r="S413" s="13"/>
      <c r="T413" s="13"/>
      <c r="V413" s="13"/>
    </row>
    <row r="414" spans="1:22">
      <c r="A414" s="12"/>
      <c r="B414" s="13"/>
      <c r="N414" s="13"/>
      <c r="S414" s="13"/>
      <c r="T414" s="13"/>
      <c r="V414" s="13"/>
    </row>
    <row r="415" spans="1:22">
      <c r="A415" s="12"/>
      <c r="B415" s="13"/>
      <c r="N415" s="13"/>
      <c r="S415" s="13"/>
      <c r="T415" s="13"/>
      <c r="V415" s="13"/>
    </row>
    <row r="416" spans="1:22">
      <c r="A416" s="12"/>
      <c r="B416" s="13"/>
      <c r="N416" s="13"/>
      <c r="S416" s="13"/>
      <c r="T416" s="13"/>
      <c r="V416" s="13"/>
    </row>
    <row r="417" spans="1:22">
      <c r="A417" s="12"/>
      <c r="B417" s="13"/>
      <c r="N417" s="13"/>
      <c r="S417" s="13"/>
      <c r="T417" s="13"/>
      <c r="V417" s="13"/>
    </row>
    <row r="418" spans="1:22">
      <c r="A418" s="12"/>
      <c r="B418" s="13"/>
      <c r="N418" s="13"/>
      <c r="S418" s="13"/>
      <c r="T418" s="13"/>
      <c r="V418" s="13"/>
    </row>
    <row r="419" spans="1:22">
      <c r="A419" s="12"/>
      <c r="B419" s="13"/>
      <c r="N419" s="13"/>
      <c r="S419" s="13"/>
      <c r="T419" s="13"/>
      <c r="V419" s="13"/>
    </row>
    <row r="420" spans="1:22">
      <c r="A420" s="12"/>
      <c r="B420" s="13"/>
      <c r="N420" s="13"/>
      <c r="S420" s="13"/>
      <c r="T420" s="13"/>
      <c r="V420" s="13"/>
    </row>
    <row r="421" spans="1:22">
      <c r="A421" s="12"/>
      <c r="B421" s="13"/>
      <c r="N421" s="13"/>
      <c r="S421" s="13"/>
      <c r="T421" s="13"/>
      <c r="V421" s="13"/>
    </row>
    <row r="422" spans="1:22">
      <c r="A422" s="12"/>
      <c r="B422" s="13"/>
      <c r="N422" s="13"/>
      <c r="S422" s="13"/>
      <c r="T422" s="13"/>
      <c r="V422" s="13"/>
    </row>
    <row r="423" spans="1:22">
      <c r="A423" s="12"/>
      <c r="B423" s="13"/>
      <c r="N423" s="13"/>
      <c r="S423" s="13"/>
      <c r="T423" s="13"/>
      <c r="V423" s="13"/>
    </row>
    <row r="424" spans="1:22">
      <c r="A424" s="12"/>
      <c r="B424" s="13"/>
      <c r="N424" s="13"/>
      <c r="S424" s="13"/>
      <c r="T424" s="13"/>
      <c r="V424" s="13"/>
    </row>
    <row r="425" spans="1:22">
      <c r="A425" s="12"/>
      <c r="B425" s="13"/>
      <c r="N425" s="13"/>
      <c r="S425" s="13"/>
      <c r="T425" s="13"/>
      <c r="V425" s="13"/>
    </row>
    <row r="426" spans="1:22">
      <c r="A426" s="12"/>
      <c r="B426" s="13"/>
      <c r="N426" s="13"/>
      <c r="S426" s="13"/>
      <c r="T426" s="13"/>
      <c r="V426" s="13"/>
    </row>
    <row r="427" spans="1:22">
      <c r="A427" s="12"/>
      <c r="B427" s="13"/>
      <c r="N427" s="13"/>
      <c r="S427" s="13"/>
      <c r="T427" s="13"/>
      <c r="V427" s="13"/>
    </row>
    <row r="428" spans="1:22">
      <c r="A428" s="12"/>
      <c r="B428" s="13"/>
      <c r="N428" s="13"/>
      <c r="S428" s="13"/>
      <c r="T428" s="13"/>
      <c r="V428" s="13"/>
    </row>
    <row r="429" spans="1:22">
      <c r="A429" s="12"/>
      <c r="B429" s="13"/>
      <c r="N429" s="13"/>
      <c r="S429" s="13"/>
      <c r="T429" s="13"/>
      <c r="V429" s="13"/>
    </row>
    <row r="430" spans="1:22">
      <c r="A430" s="12"/>
      <c r="B430" s="13"/>
      <c r="N430" s="13"/>
      <c r="S430" s="13"/>
      <c r="T430" s="13"/>
      <c r="V430" s="13"/>
    </row>
    <row r="431" spans="1:22">
      <c r="A431" s="12"/>
      <c r="B431" s="13"/>
      <c r="N431" s="13"/>
      <c r="S431" s="13"/>
      <c r="T431" s="13"/>
      <c r="V431" s="13"/>
    </row>
    <row r="432" spans="1:22">
      <c r="A432" s="12"/>
      <c r="B432" s="13"/>
      <c r="N432" s="13"/>
      <c r="S432" s="13"/>
      <c r="T432" s="13"/>
      <c r="V432" s="13"/>
    </row>
    <row r="433" spans="1:22">
      <c r="A433" s="12"/>
      <c r="B433" s="13"/>
      <c r="N433" s="13"/>
      <c r="S433" s="13"/>
      <c r="T433" s="13"/>
      <c r="V433" s="13"/>
    </row>
    <row r="434" spans="1:22">
      <c r="A434" s="12"/>
      <c r="B434" s="13"/>
      <c r="N434" s="13"/>
      <c r="S434" s="13"/>
      <c r="T434" s="13"/>
      <c r="V434" s="13"/>
    </row>
    <row r="435" spans="1:22">
      <c r="A435" s="12"/>
      <c r="B435" s="13"/>
      <c r="N435" s="13"/>
      <c r="S435" s="13"/>
      <c r="T435" s="13"/>
      <c r="V435" s="13"/>
    </row>
    <row r="436" spans="1:22">
      <c r="A436" s="12"/>
      <c r="B436" s="13"/>
      <c r="N436" s="13"/>
      <c r="S436" s="13"/>
      <c r="T436" s="13"/>
      <c r="V436" s="13"/>
    </row>
    <row r="437" spans="1:22">
      <c r="A437" s="12"/>
      <c r="B437" s="13"/>
      <c r="N437" s="13"/>
      <c r="S437" s="13"/>
      <c r="T437" s="13"/>
      <c r="V437" s="13"/>
    </row>
    <row r="438" spans="1:22">
      <c r="A438" s="12"/>
      <c r="B438" s="13"/>
      <c r="N438" s="13"/>
      <c r="S438" s="13"/>
      <c r="T438" s="13"/>
      <c r="V438" s="13"/>
    </row>
    <row r="439" spans="1:22">
      <c r="A439" s="12"/>
      <c r="B439" s="13"/>
      <c r="N439" s="13"/>
      <c r="S439" s="13"/>
      <c r="T439" s="13"/>
      <c r="V439" s="13"/>
    </row>
    <row r="440" spans="1:22">
      <c r="A440" s="12"/>
      <c r="B440" s="13"/>
      <c r="N440" s="13"/>
      <c r="S440" s="13"/>
      <c r="T440" s="13"/>
      <c r="V440" s="13"/>
    </row>
    <row r="441" spans="1:22">
      <c r="A441" s="12"/>
      <c r="B441" s="13"/>
      <c r="N441" s="13"/>
      <c r="S441" s="13"/>
      <c r="T441" s="13"/>
      <c r="V441" s="13"/>
    </row>
    <row r="442" spans="1:22">
      <c r="A442" s="12"/>
      <c r="B442" s="13"/>
      <c r="N442" s="13"/>
      <c r="S442" s="13"/>
      <c r="T442" s="13"/>
      <c r="V442" s="13"/>
    </row>
    <row r="443" spans="1:22">
      <c r="A443" s="12"/>
      <c r="B443" s="13"/>
      <c r="N443" s="13"/>
      <c r="S443" s="13"/>
      <c r="T443" s="13"/>
      <c r="V443" s="13"/>
    </row>
    <row r="444" spans="1:22">
      <c r="A444" s="12"/>
      <c r="B444" s="13"/>
      <c r="N444" s="13"/>
      <c r="S444" s="13"/>
      <c r="T444" s="13"/>
      <c r="V444" s="13"/>
    </row>
    <row r="445" spans="1:22">
      <c r="A445" s="12"/>
      <c r="B445" s="13"/>
      <c r="N445" s="13"/>
      <c r="S445" s="13"/>
      <c r="T445" s="13"/>
      <c r="V445" s="13"/>
    </row>
    <row r="446" spans="1:22">
      <c r="A446" s="12"/>
      <c r="B446" s="13"/>
      <c r="N446" s="13"/>
      <c r="S446" s="13"/>
      <c r="T446" s="13"/>
      <c r="V446" s="13"/>
    </row>
    <row r="447" spans="1:22">
      <c r="A447" s="12"/>
      <c r="B447" s="13"/>
      <c r="N447" s="13"/>
      <c r="S447" s="13"/>
      <c r="T447" s="13"/>
      <c r="V447" s="13"/>
    </row>
    <row r="448" spans="1:22">
      <c r="A448" s="12"/>
      <c r="B448" s="13"/>
      <c r="N448" s="13"/>
      <c r="S448" s="13"/>
      <c r="T448" s="13"/>
      <c r="V448" s="13"/>
    </row>
    <row r="449" spans="1:22">
      <c r="A449" s="12"/>
      <c r="B449" s="13"/>
      <c r="N449" s="13"/>
      <c r="S449" s="13"/>
      <c r="T449" s="13"/>
      <c r="V449" s="13"/>
    </row>
    <row r="450" spans="1:22">
      <c r="A450" s="12"/>
      <c r="B450" s="13"/>
      <c r="N450" s="13"/>
      <c r="S450" s="13"/>
      <c r="T450" s="13"/>
      <c r="V450" s="13"/>
    </row>
    <row r="451" spans="1:22">
      <c r="A451" s="12"/>
      <c r="B451" s="13"/>
      <c r="N451" s="13"/>
      <c r="S451" s="13"/>
      <c r="T451" s="13"/>
      <c r="V451" s="13"/>
    </row>
    <row r="452" spans="1:22">
      <c r="A452" s="12"/>
      <c r="B452" s="13"/>
      <c r="N452" s="13"/>
      <c r="S452" s="13"/>
      <c r="T452" s="13"/>
      <c r="V452" s="13"/>
    </row>
    <row r="453" spans="1:22">
      <c r="A453" s="12"/>
      <c r="B453" s="13"/>
      <c r="N453" s="13"/>
      <c r="S453" s="13"/>
      <c r="T453" s="13"/>
      <c r="V453" s="13"/>
    </row>
    <row r="454" spans="1:22">
      <c r="A454" s="12"/>
      <c r="B454" s="13"/>
      <c r="N454" s="13"/>
      <c r="S454" s="13"/>
      <c r="T454" s="13"/>
      <c r="V454" s="13"/>
    </row>
    <row r="455" spans="1:22">
      <c r="A455" s="12"/>
      <c r="B455" s="13"/>
      <c r="N455" s="13"/>
      <c r="S455" s="13"/>
      <c r="T455" s="13"/>
      <c r="V455" s="13"/>
    </row>
    <row r="456" spans="1:22">
      <c r="A456" s="12"/>
      <c r="B456" s="13"/>
      <c r="N456" s="13"/>
      <c r="S456" s="13"/>
      <c r="T456" s="13"/>
      <c r="V456" s="13"/>
    </row>
    <row r="457" spans="1:22">
      <c r="A457" s="12"/>
      <c r="B457" s="13"/>
      <c r="N457" s="13"/>
      <c r="S457" s="13"/>
      <c r="T457" s="13"/>
      <c r="V457" s="13"/>
    </row>
    <row r="458" spans="1:22">
      <c r="A458" s="12"/>
      <c r="B458" s="13"/>
      <c r="N458" s="13"/>
      <c r="S458" s="13"/>
      <c r="T458" s="13"/>
      <c r="V458" s="13"/>
    </row>
    <row r="459" spans="1:22">
      <c r="A459" s="12"/>
      <c r="B459" s="13"/>
      <c r="N459" s="13"/>
      <c r="S459" s="13"/>
      <c r="T459" s="13"/>
      <c r="V459" s="13"/>
    </row>
    <row r="460" spans="1:22">
      <c r="A460" s="12"/>
      <c r="B460" s="13"/>
      <c r="N460" s="13"/>
      <c r="S460" s="13"/>
      <c r="T460" s="13"/>
      <c r="V460" s="13"/>
    </row>
    <row r="461" spans="1:22">
      <c r="A461" s="12"/>
      <c r="B461" s="13"/>
      <c r="N461" s="13"/>
      <c r="S461" s="13"/>
      <c r="T461" s="13"/>
      <c r="V461" s="13"/>
    </row>
    <row r="462" spans="1:22">
      <c r="A462" s="12"/>
      <c r="B462" s="13"/>
      <c r="N462" s="13"/>
      <c r="S462" s="13"/>
      <c r="T462" s="13"/>
      <c r="V462" s="13"/>
    </row>
    <row r="463" spans="1:22">
      <c r="A463" s="12"/>
      <c r="B463" s="13"/>
      <c r="N463" s="13"/>
      <c r="S463" s="13"/>
      <c r="T463" s="13"/>
      <c r="V463" s="13"/>
    </row>
    <row r="464" spans="1:22">
      <c r="A464" s="12"/>
      <c r="B464" s="13"/>
      <c r="N464" s="13"/>
      <c r="S464" s="13"/>
      <c r="T464" s="13"/>
      <c r="V464" s="13"/>
    </row>
    <row r="465" spans="1:22">
      <c r="A465" s="12"/>
      <c r="B465" s="13"/>
      <c r="N465" s="13"/>
      <c r="S465" s="13"/>
      <c r="T465" s="13"/>
      <c r="V465" s="13"/>
    </row>
    <row r="466" spans="1:22">
      <c r="A466" s="12"/>
      <c r="B466" s="13"/>
      <c r="N466" s="13"/>
      <c r="S466" s="13"/>
      <c r="T466" s="13"/>
      <c r="V466" s="13"/>
    </row>
    <row r="467" spans="1:22">
      <c r="A467" s="12"/>
      <c r="B467" s="13"/>
      <c r="N467" s="13"/>
      <c r="S467" s="13"/>
      <c r="T467" s="13"/>
      <c r="V467" s="13"/>
    </row>
    <row r="468" spans="1:22">
      <c r="A468" s="12"/>
      <c r="B468" s="13"/>
      <c r="N468" s="13"/>
      <c r="S468" s="13"/>
      <c r="T468" s="13"/>
      <c r="V468" s="13"/>
    </row>
    <row r="469" spans="1:22">
      <c r="A469" s="12"/>
      <c r="B469" s="13"/>
      <c r="N469" s="13"/>
      <c r="S469" s="13"/>
      <c r="T469" s="13"/>
      <c r="V469" s="13"/>
    </row>
    <row r="470" spans="1:22">
      <c r="A470" s="12"/>
      <c r="B470" s="13"/>
      <c r="N470" s="13"/>
      <c r="S470" s="13"/>
      <c r="T470" s="13"/>
      <c r="V470" s="13"/>
    </row>
    <row r="471" spans="1:22">
      <c r="A471" s="12"/>
      <c r="B471" s="13"/>
      <c r="N471" s="13"/>
      <c r="S471" s="13"/>
      <c r="T471" s="13"/>
      <c r="V471" s="13"/>
    </row>
    <row r="472" spans="1:22">
      <c r="A472" s="12"/>
      <c r="B472" s="13"/>
      <c r="N472" s="13"/>
      <c r="S472" s="13"/>
      <c r="T472" s="13"/>
      <c r="V472" s="13"/>
    </row>
    <row r="473" spans="1:22">
      <c r="A473" s="12"/>
      <c r="B473" s="13"/>
      <c r="N473" s="13"/>
      <c r="S473" s="13"/>
      <c r="T473" s="13"/>
      <c r="V473" s="13"/>
    </row>
    <row r="474" spans="1:22">
      <c r="A474" s="12"/>
      <c r="B474" s="13"/>
      <c r="N474" s="13"/>
      <c r="S474" s="13"/>
      <c r="T474" s="13"/>
      <c r="V474" s="13"/>
    </row>
    <row r="475" spans="1:22">
      <c r="A475" s="12"/>
      <c r="B475" s="13"/>
      <c r="N475" s="13"/>
      <c r="S475" s="13"/>
      <c r="T475" s="13"/>
      <c r="V475" s="13"/>
    </row>
    <row r="476" spans="1:22">
      <c r="A476" s="12"/>
      <c r="B476" s="13"/>
      <c r="N476" s="13"/>
      <c r="S476" s="13"/>
      <c r="T476" s="13"/>
      <c r="V476" s="13"/>
    </row>
    <row r="477" spans="1:22">
      <c r="A477" s="12"/>
      <c r="B477" s="13"/>
      <c r="N477" s="13"/>
      <c r="S477" s="13"/>
      <c r="T477" s="13"/>
      <c r="V477" s="13"/>
    </row>
    <row r="478" spans="1:22">
      <c r="A478" s="12"/>
      <c r="B478" s="13"/>
      <c r="N478" s="13"/>
      <c r="S478" s="13"/>
      <c r="T478" s="13"/>
      <c r="V478" s="13"/>
    </row>
    <row r="479" spans="1:22">
      <c r="A479" s="12"/>
      <c r="B479" s="13"/>
      <c r="N479" s="13"/>
      <c r="S479" s="13"/>
      <c r="T479" s="13"/>
      <c r="V479" s="13"/>
    </row>
    <row r="480" spans="1:22">
      <c r="A480" s="12"/>
      <c r="B480" s="13"/>
      <c r="N480" s="13"/>
      <c r="S480" s="13"/>
      <c r="T480" s="13"/>
      <c r="V480" s="13"/>
    </row>
    <row r="481" spans="1:22">
      <c r="A481" s="12"/>
      <c r="B481" s="13"/>
      <c r="N481" s="13"/>
      <c r="S481" s="13"/>
      <c r="T481" s="13"/>
      <c r="V481" s="13"/>
    </row>
    <row r="482" spans="1:22">
      <c r="A482" s="12"/>
      <c r="B482" s="13"/>
      <c r="N482" s="13"/>
      <c r="S482" s="13"/>
      <c r="T482" s="13"/>
      <c r="V482" s="13"/>
    </row>
    <row r="483" spans="1:22">
      <c r="A483" s="12"/>
      <c r="B483" s="13"/>
      <c r="N483" s="13"/>
      <c r="S483" s="13"/>
      <c r="T483" s="13"/>
      <c r="V483" s="13"/>
    </row>
    <row r="484" spans="1:22">
      <c r="A484" s="12"/>
      <c r="B484" s="13"/>
      <c r="N484" s="13"/>
      <c r="S484" s="13"/>
      <c r="T484" s="13"/>
      <c r="V484" s="13"/>
    </row>
    <row r="485" spans="1:22">
      <c r="A485" s="12"/>
      <c r="B485" s="13"/>
      <c r="N485" s="13"/>
      <c r="S485" s="13"/>
      <c r="T485" s="13"/>
      <c r="V485" s="13"/>
    </row>
    <row r="486" spans="1:22">
      <c r="A486" s="12"/>
      <c r="B486" s="13"/>
      <c r="N486" s="13"/>
      <c r="S486" s="13"/>
      <c r="T486" s="13"/>
      <c r="V486" s="13"/>
    </row>
    <row r="487" spans="1:22">
      <c r="A487" s="12"/>
      <c r="B487" s="13"/>
      <c r="N487" s="13"/>
      <c r="S487" s="13"/>
      <c r="T487" s="13"/>
      <c r="V487" s="13"/>
    </row>
    <row r="488" spans="1:22">
      <c r="A488" s="12"/>
      <c r="B488" s="13"/>
      <c r="N488" s="13"/>
      <c r="S488" s="13"/>
      <c r="T488" s="13"/>
      <c r="V488" s="13"/>
    </row>
    <row r="489" spans="1:22">
      <c r="A489" s="12"/>
      <c r="B489" s="13"/>
      <c r="N489" s="13"/>
      <c r="S489" s="13"/>
      <c r="T489" s="13"/>
      <c r="V489" s="13"/>
    </row>
    <row r="490" spans="1:22">
      <c r="A490" s="12"/>
      <c r="B490" s="13"/>
      <c r="N490" s="13"/>
      <c r="S490" s="13"/>
      <c r="T490" s="13"/>
      <c r="V490" s="13"/>
    </row>
    <row r="491" spans="1:22">
      <c r="A491" s="12"/>
      <c r="B491" s="13"/>
      <c r="N491" s="13"/>
      <c r="S491" s="13"/>
      <c r="T491" s="13"/>
      <c r="V491" s="13"/>
    </row>
    <row r="492" spans="1:22">
      <c r="A492" s="12"/>
      <c r="B492" s="13"/>
      <c r="N492" s="13"/>
      <c r="S492" s="13"/>
      <c r="T492" s="13"/>
      <c r="V492" s="13"/>
    </row>
    <row r="493" spans="1:22">
      <c r="A493" s="12"/>
      <c r="B493" s="13"/>
      <c r="N493" s="13"/>
      <c r="S493" s="13"/>
      <c r="T493" s="13"/>
      <c r="V493" s="13"/>
    </row>
    <row r="494" spans="1:22">
      <c r="A494" s="12"/>
      <c r="B494" s="13"/>
      <c r="N494" s="13"/>
      <c r="S494" s="13"/>
      <c r="T494" s="13"/>
      <c r="V494" s="13"/>
    </row>
    <row r="495" spans="1:22">
      <c r="A495" s="12"/>
      <c r="B495" s="13"/>
      <c r="N495" s="13"/>
      <c r="S495" s="13"/>
      <c r="T495" s="13"/>
      <c r="V495" s="13"/>
    </row>
    <row r="496" spans="1:22">
      <c r="A496" s="12"/>
      <c r="B496" s="13"/>
      <c r="N496" s="13"/>
      <c r="S496" s="13"/>
      <c r="T496" s="13"/>
      <c r="V496" s="13"/>
    </row>
    <row r="497" spans="1:22">
      <c r="A497" s="12"/>
      <c r="B497" s="13"/>
      <c r="N497" s="13"/>
      <c r="S497" s="13"/>
      <c r="T497" s="13"/>
      <c r="V497" s="13"/>
    </row>
    <row r="498" spans="1:22">
      <c r="A498" s="12"/>
      <c r="B498" s="13"/>
      <c r="N498" s="13"/>
      <c r="S498" s="13"/>
      <c r="T498" s="13"/>
      <c r="V498" s="13"/>
    </row>
    <row r="499" spans="1:22">
      <c r="A499" s="12"/>
      <c r="B499" s="13"/>
      <c r="N499" s="13"/>
      <c r="S499" s="13"/>
      <c r="T499" s="13"/>
      <c r="V499" s="13"/>
    </row>
    <row r="500" spans="1:22">
      <c r="A500" s="12"/>
      <c r="B500" s="13"/>
      <c r="N500" s="13"/>
      <c r="S500" s="13"/>
      <c r="T500" s="13"/>
      <c r="V500" s="13"/>
    </row>
    <row r="501" spans="1:22">
      <c r="A501" s="12"/>
      <c r="B501" s="13"/>
      <c r="N501" s="13"/>
      <c r="S501" s="13"/>
      <c r="T501" s="13"/>
      <c r="V501" s="13"/>
    </row>
    <row r="502" spans="1:22">
      <c r="A502" s="12"/>
      <c r="B502" s="13"/>
      <c r="N502" s="13"/>
      <c r="S502" s="13"/>
      <c r="T502" s="13"/>
      <c r="V502" s="13"/>
    </row>
    <row r="503" spans="1:22">
      <c r="A503" s="12"/>
      <c r="B503" s="13"/>
      <c r="N503" s="13"/>
      <c r="S503" s="13"/>
      <c r="T503" s="13"/>
      <c r="V503" s="13"/>
    </row>
    <row r="504" spans="1:22">
      <c r="A504" s="12"/>
      <c r="B504" s="13"/>
      <c r="N504" s="13"/>
      <c r="S504" s="13"/>
      <c r="T504" s="13"/>
      <c r="V504" s="13"/>
    </row>
    <row r="505" spans="1:22">
      <c r="A505" s="12"/>
      <c r="B505" s="13"/>
      <c r="N505" s="13"/>
      <c r="S505" s="13"/>
      <c r="T505" s="13"/>
      <c r="V505" s="13"/>
    </row>
    <row r="506" spans="1:22">
      <c r="A506" s="12"/>
      <c r="B506" s="13"/>
      <c r="N506" s="13"/>
      <c r="S506" s="13"/>
      <c r="T506" s="13"/>
      <c r="V506" s="13"/>
    </row>
    <row r="507" spans="1:22">
      <c r="A507" s="12"/>
      <c r="B507" s="13"/>
      <c r="N507" s="13"/>
      <c r="S507" s="13"/>
      <c r="T507" s="13"/>
      <c r="V507" s="13"/>
    </row>
    <row r="508" spans="1:22">
      <c r="A508" s="12"/>
      <c r="B508" s="13"/>
      <c r="N508" s="13"/>
      <c r="S508" s="13"/>
      <c r="T508" s="13"/>
      <c r="V508" s="13"/>
    </row>
    <row r="509" spans="1:22">
      <c r="A509" s="12"/>
      <c r="B509" s="13"/>
      <c r="N509" s="13"/>
      <c r="S509" s="13"/>
      <c r="T509" s="13"/>
      <c r="V509" s="13"/>
    </row>
    <row r="510" spans="1:22">
      <c r="A510" s="12"/>
      <c r="B510" s="13"/>
      <c r="N510" s="13"/>
      <c r="S510" s="13"/>
      <c r="T510" s="13"/>
      <c r="V510" s="13"/>
    </row>
    <row r="511" spans="1:22">
      <c r="A511" s="12"/>
      <c r="B511" s="13"/>
      <c r="N511" s="13"/>
      <c r="S511" s="13"/>
      <c r="T511" s="13"/>
      <c r="V511" s="13"/>
    </row>
    <row r="512" spans="1:22">
      <c r="A512" s="12"/>
      <c r="B512" s="13"/>
      <c r="N512" s="13"/>
      <c r="S512" s="13"/>
      <c r="T512" s="13"/>
      <c r="V512" s="13"/>
    </row>
    <row r="513" spans="1:22">
      <c r="A513" s="12"/>
      <c r="B513" s="13"/>
      <c r="N513" s="13"/>
      <c r="S513" s="13"/>
      <c r="T513" s="13"/>
      <c r="V513" s="13"/>
    </row>
    <row r="514" spans="1:22">
      <c r="A514" s="12"/>
      <c r="B514" s="13"/>
      <c r="N514" s="13"/>
      <c r="S514" s="13"/>
      <c r="T514" s="13"/>
      <c r="V514" s="13"/>
    </row>
    <row r="515" spans="1:22">
      <c r="A515" s="12"/>
      <c r="B515" s="13"/>
      <c r="N515" s="13"/>
      <c r="S515" s="13"/>
      <c r="T515" s="13"/>
      <c r="V515" s="13"/>
    </row>
    <row r="516" spans="1:22">
      <c r="A516" s="12"/>
      <c r="B516" s="13"/>
      <c r="N516" s="13"/>
      <c r="S516" s="13"/>
      <c r="T516" s="13"/>
      <c r="V516" s="13"/>
    </row>
    <row r="517" spans="1:22">
      <c r="A517" s="12"/>
      <c r="B517" s="13"/>
      <c r="N517" s="13"/>
      <c r="S517" s="13"/>
      <c r="T517" s="13"/>
      <c r="V517" s="13"/>
    </row>
    <row r="518" spans="1:22">
      <c r="A518" s="12"/>
      <c r="B518" s="13"/>
      <c r="N518" s="13"/>
      <c r="S518" s="13"/>
      <c r="T518" s="13"/>
      <c r="V518" s="13"/>
    </row>
    <row r="519" spans="1:22">
      <c r="A519" s="12"/>
      <c r="B519" s="13"/>
      <c r="N519" s="13"/>
      <c r="S519" s="13"/>
      <c r="T519" s="13"/>
      <c r="V519" s="13"/>
    </row>
    <row r="520" spans="1:22">
      <c r="A520" s="12"/>
      <c r="B520" s="13"/>
      <c r="N520" s="13"/>
      <c r="S520" s="13"/>
      <c r="T520" s="13"/>
      <c r="V520" s="13"/>
    </row>
    <row r="521" spans="1:22">
      <c r="A521" s="12"/>
      <c r="B521" s="13"/>
      <c r="N521" s="13"/>
      <c r="S521" s="13"/>
      <c r="T521" s="13"/>
      <c r="V521" s="13"/>
    </row>
    <row r="522" spans="1:22">
      <c r="A522" s="12"/>
      <c r="B522" s="13"/>
      <c r="N522" s="13"/>
      <c r="S522" s="13"/>
      <c r="T522" s="13"/>
      <c r="V522" s="13"/>
    </row>
    <row r="523" spans="1:22">
      <c r="A523" s="12"/>
      <c r="B523" s="13"/>
      <c r="N523" s="13"/>
      <c r="S523" s="13"/>
      <c r="T523" s="13"/>
      <c r="V523" s="13"/>
    </row>
    <row r="524" spans="1:22">
      <c r="A524" s="12"/>
      <c r="B524" s="13"/>
      <c r="N524" s="13"/>
      <c r="S524" s="13"/>
      <c r="T524" s="13"/>
      <c r="V524" s="13"/>
    </row>
    <row r="525" spans="1:22">
      <c r="A525" s="12"/>
      <c r="B525" s="13"/>
      <c r="N525" s="13"/>
      <c r="S525" s="13"/>
      <c r="T525" s="13"/>
      <c r="V525" s="13"/>
    </row>
    <row r="526" spans="1:22">
      <c r="A526" s="12"/>
      <c r="B526" s="13"/>
      <c r="N526" s="13"/>
      <c r="S526" s="13"/>
      <c r="T526" s="13"/>
      <c r="V526" s="13"/>
    </row>
    <row r="527" spans="1:22">
      <c r="A527" s="12"/>
      <c r="B527" s="13"/>
      <c r="N527" s="13"/>
      <c r="S527" s="13"/>
      <c r="T527" s="13"/>
      <c r="V527" s="13"/>
    </row>
    <row r="528" spans="1:22">
      <c r="A528" s="12"/>
      <c r="B528" s="13"/>
      <c r="N528" s="13"/>
      <c r="S528" s="13"/>
      <c r="T528" s="13"/>
      <c r="V528" s="13"/>
    </row>
    <row r="529" spans="1:22">
      <c r="A529" s="12"/>
      <c r="B529" s="13"/>
      <c r="N529" s="13"/>
      <c r="S529" s="13"/>
      <c r="T529" s="13"/>
      <c r="V529" s="13"/>
    </row>
    <row r="530" spans="1:22">
      <c r="A530" s="12"/>
      <c r="B530" s="13"/>
      <c r="N530" s="13"/>
      <c r="S530" s="13"/>
      <c r="T530" s="13"/>
      <c r="V530" s="13"/>
    </row>
    <row r="531" spans="1:22">
      <c r="A531" s="12"/>
      <c r="B531" s="13"/>
      <c r="N531" s="13"/>
      <c r="S531" s="13"/>
      <c r="T531" s="13"/>
      <c r="V531" s="13"/>
    </row>
    <row r="532" spans="1:22">
      <c r="A532" s="12"/>
      <c r="B532" s="13"/>
      <c r="N532" s="13"/>
      <c r="S532" s="13"/>
      <c r="T532" s="13"/>
      <c r="V532" s="13"/>
    </row>
    <row r="533" spans="1:22">
      <c r="A533" s="12"/>
      <c r="B533" s="13"/>
      <c r="N533" s="13"/>
      <c r="S533" s="13"/>
      <c r="T533" s="13"/>
      <c r="V533" s="13"/>
    </row>
    <row r="534" spans="1:22">
      <c r="A534" s="12"/>
      <c r="B534" s="13"/>
      <c r="N534" s="13"/>
      <c r="S534" s="13"/>
      <c r="T534" s="13"/>
      <c r="V534" s="13"/>
    </row>
    <row r="535" spans="1:22">
      <c r="A535" s="12"/>
      <c r="B535" s="13"/>
      <c r="N535" s="13"/>
      <c r="S535" s="13"/>
      <c r="T535" s="13"/>
      <c r="V535" s="13"/>
    </row>
    <row r="536" spans="1:22">
      <c r="A536" s="12"/>
      <c r="B536" s="13"/>
      <c r="N536" s="13"/>
      <c r="S536" s="13"/>
      <c r="T536" s="13"/>
      <c r="V536" s="13"/>
    </row>
    <row r="537" spans="1:22">
      <c r="A537" s="12"/>
      <c r="B537" s="13"/>
      <c r="N537" s="13"/>
      <c r="S537" s="13"/>
      <c r="T537" s="13"/>
      <c r="V537" s="13"/>
    </row>
    <row r="538" spans="1:22">
      <c r="A538" s="12"/>
      <c r="B538" s="13"/>
      <c r="N538" s="13"/>
      <c r="S538" s="13"/>
      <c r="T538" s="13"/>
      <c r="V538" s="13"/>
    </row>
    <row r="539" spans="1:22">
      <c r="A539" s="12"/>
      <c r="B539" s="13"/>
      <c r="N539" s="13"/>
      <c r="S539" s="13"/>
      <c r="T539" s="13"/>
      <c r="V539" s="13"/>
    </row>
    <row r="540" spans="1:22">
      <c r="A540" s="12"/>
      <c r="B540" s="13"/>
      <c r="N540" s="13"/>
      <c r="S540" s="13"/>
      <c r="T540" s="13"/>
      <c r="V540" s="13"/>
    </row>
    <row r="541" spans="1:22">
      <c r="A541" s="12"/>
      <c r="B541" s="13"/>
      <c r="N541" s="13"/>
      <c r="S541" s="13"/>
      <c r="T541" s="13"/>
      <c r="V541" s="13"/>
    </row>
    <row r="542" spans="1:22">
      <c r="A542" s="12"/>
      <c r="B542" s="13"/>
      <c r="N542" s="13"/>
      <c r="S542" s="13"/>
      <c r="T542" s="13"/>
      <c r="V542" s="13"/>
    </row>
    <row r="543" spans="1:22">
      <c r="A543" s="12"/>
      <c r="B543" s="13"/>
      <c r="N543" s="13"/>
      <c r="S543" s="13"/>
      <c r="T543" s="13"/>
      <c r="V543" s="13"/>
    </row>
    <row r="544" spans="1:22">
      <c r="A544" s="12"/>
      <c r="B544" s="13"/>
      <c r="N544" s="13"/>
      <c r="S544" s="13"/>
      <c r="T544" s="13"/>
      <c r="V544" s="13"/>
    </row>
    <row r="545" spans="1:22">
      <c r="A545" s="12"/>
      <c r="B545" s="13"/>
      <c r="N545" s="13"/>
      <c r="S545" s="13"/>
      <c r="T545" s="13"/>
      <c r="V545" s="13"/>
    </row>
    <row r="546" spans="1:22">
      <c r="A546" s="12"/>
      <c r="B546" s="13"/>
      <c r="N546" s="13"/>
      <c r="S546" s="13"/>
      <c r="T546" s="13"/>
      <c r="V546" s="13"/>
    </row>
    <row r="547" spans="1:22">
      <c r="A547" s="12"/>
      <c r="B547" s="13"/>
      <c r="N547" s="13"/>
      <c r="S547" s="13"/>
      <c r="T547" s="13"/>
      <c r="V547" s="13"/>
    </row>
    <row r="548" spans="1:22">
      <c r="A548" s="12"/>
      <c r="B548" s="13"/>
      <c r="N548" s="13"/>
      <c r="S548" s="13"/>
      <c r="T548" s="13"/>
      <c r="V548" s="13"/>
    </row>
    <row r="549" spans="1:22">
      <c r="A549" s="12"/>
      <c r="B549" s="13"/>
      <c r="N549" s="13"/>
      <c r="S549" s="13"/>
      <c r="T549" s="13"/>
      <c r="V549" s="13"/>
    </row>
    <row r="550" spans="1:22">
      <c r="A550" s="12"/>
      <c r="B550" s="13"/>
      <c r="N550" s="13"/>
      <c r="S550" s="13"/>
      <c r="T550" s="13"/>
      <c r="V550" s="13"/>
    </row>
    <row r="551" spans="1:22">
      <c r="A551" s="12"/>
      <c r="B551" s="13"/>
      <c r="N551" s="13"/>
      <c r="S551" s="13"/>
      <c r="T551" s="13"/>
      <c r="V551" s="13"/>
    </row>
    <row r="552" spans="1:22">
      <c r="A552" s="12"/>
      <c r="B552" s="13"/>
      <c r="N552" s="13"/>
      <c r="S552" s="13"/>
      <c r="T552" s="13"/>
      <c r="V552" s="13"/>
    </row>
    <row r="553" spans="1:22">
      <c r="A553" s="12"/>
      <c r="B553" s="13"/>
      <c r="N553" s="13"/>
      <c r="S553" s="13"/>
      <c r="T553" s="13"/>
      <c r="V553" s="13"/>
    </row>
    <row r="554" spans="1:22">
      <c r="A554" s="12"/>
      <c r="B554" s="13"/>
      <c r="N554" s="13"/>
      <c r="S554" s="13"/>
      <c r="T554" s="13"/>
      <c r="V554" s="13"/>
    </row>
    <row r="555" spans="1:22">
      <c r="A555" s="12"/>
      <c r="B555" s="13"/>
      <c r="N555" s="13"/>
      <c r="S555" s="13"/>
      <c r="T555" s="13"/>
      <c r="V555" s="13"/>
    </row>
    <row r="556" spans="1:22">
      <c r="A556" s="12"/>
      <c r="B556" s="13"/>
      <c r="N556" s="13"/>
      <c r="S556" s="13"/>
      <c r="T556" s="13"/>
      <c r="V556" s="13"/>
    </row>
    <row r="557" spans="1:22">
      <c r="A557" s="12"/>
      <c r="B557" s="13"/>
      <c r="N557" s="13"/>
      <c r="S557" s="13"/>
      <c r="T557" s="13"/>
      <c r="V557" s="13"/>
    </row>
    <row r="558" spans="1:22">
      <c r="A558" s="12"/>
      <c r="B558" s="13"/>
      <c r="N558" s="13"/>
      <c r="S558" s="13"/>
      <c r="T558" s="13"/>
      <c r="V558" s="13"/>
    </row>
    <row r="559" spans="1:22">
      <c r="A559" s="12"/>
      <c r="B559" s="13"/>
      <c r="N559" s="13"/>
      <c r="S559" s="13"/>
      <c r="T559" s="13"/>
      <c r="V559" s="13"/>
    </row>
    <row r="560" spans="1:22">
      <c r="A560" s="12"/>
      <c r="B560" s="13"/>
      <c r="N560" s="13"/>
      <c r="S560" s="13"/>
      <c r="T560" s="13"/>
      <c r="V560" s="13"/>
    </row>
    <row r="561" spans="1:22">
      <c r="A561" s="12"/>
      <c r="B561" s="13"/>
      <c r="N561" s="13"/>
      <c r="S561" s="13"/>
      <c r="T561" s="13"/>
      <c r="V561" s="13"/>
    </row>
    <row r="562" spans="1:22">
      <c r="A562" s="12"/>
      <c r="B562" s="13"/>
      <c r="N562" s="13"/>
      <c r="S562" s="13"/>
      <c r="T562" s="13"/>
      <c r="V562" s="13"/>
    </row>
    <row r="563" spans="1:22">
      <c r="A563" s="12"/>
      <c r="B563" s="13"/>
      <c r="N563" s="13"/>
      <c r="S563" s="13"/>
      <c r="T563" s="13"/>
      <c r="V563" s="13"/>
    </row>
    <row r="564" spans="1:22">
      <c r="A564" s="12"/>
      <c r="B564" s="13"/>
      <c r="N564" s="13"/>
      <c r="S564" s="13"/>
      <c r="T564" s="13"/>
      <c r="V564" s="13"/>
    </row>
    <row r="565" spans="1:22">
      <c r="A565" s="12"/>
      <c r="B565" s="13"/>
      <c r="N565" s="13"/>
      <c r="S565" s="13"/>
      <c r="T565" s="13"/>
      <c r="V565" s="13"/>
    </row>
    <row r="566" spans="1:22">
      <c r="A566" s="12"/>
      <c r="B566" s="13"/>
      <c r="N566" s="13"/>
      <c r="S566" s="13"/>
      <c r="T566" s="13"/>
      <c r="V566" s="13"/>
    </row>
    <row r="567" spans="1:22">
      <c r="A567" s="12"/>
      <c r="B567" s="13"/>
      <c r="N567" s="13"/>
      <c r="S567" s="13"/>
      <c r="T567" s="13"/>
      <c r="V567" s="13"/>
    </row>
    <row r="568" spans="1:22">
      <c r="A568" s="12"/>
      <c r="B568" s="13"/>
      <c r="N568" s="13"/>
      <c r="S568" s="13"/>
      <c r="T568" s="13"/>
      <c r="V568" s="13"/>
    </row>
    <row r="569" spans="1:22">
      <c r="A569" s="12"/>
      <c r="B569" s="13"/>
      <c r="N569" s="13"/>
      <c r="S569" s="13"/>
      <c r="T569" s="13"/>
      <c r="V569" s="13"/>
    </row>
    <row r="570" spans="1:22">
      <c r="A570" s="12"/>
      <c r="B570" s="13"/>
      <c r="N570" s="13"/>
      <c r="S570" s="13"/>
      <c r="T570" s="13"/>
      <c r="V570" s="13"/>
    </row>
    <row r="571" spans="1:22">
      <c r="A571" s="12"/>
      <c r="B571" s="13"/>
      <c r="N571" s="13"/>
      <c r="S571" s="13"/>
      <c r="T571" s="13"/>
      <c r="V571" s="13"/>
    </row>
    <row r="572" spans="1:22">
      <c r="A572" s="12"/>
      <c r="B572" s="13"/>
      <c r="N572" s="13"/>
      <c r="S572" s="13"/>
      <c r="T572" s="13"/>
      <c r="V572" s="13"/>
    </row>
    <row r="573" spans="1:22">
      <c r="A573" s="12"/>
      <c r="B573" s="13"/>
      <c r="N573" s="13"/>
      <c r="S573" s="13"/>
      <c r="T573" s="13"/>
      <c r="V573" s="13"/>
    </row>
    <row r="574" spans="1:22">
      <c r="A574" s="12"/>
      <c r="B574" s="13"/>
      <c r="N574" s="13"/>
      <c r="S574" s="13"/>
      <c r="T574" s="13"/>
      <c r="V574" s="13"/>
    </row>
    <row r="575" spans="1:22">
      <c r="A575" s="12"/>
      <c r="B575" s="13"/>
      <c r="N575" s="13"/>
      <c r="S575" s="13"/>
      <c r="T575" s="13"/>
      <c r="V575" s="13"/>
    </row>
    <row r="576" spans="1:22">
      <c r="A576" s="12"/>
      <c r="B576" s="13"/>
      <c r="N576" s="13"/>
      <c r="S576" s="13"/>
      <c r="T576" s="13"/>
      <c r="V576" s="13"/>
    </row>
    <row r="577" spans="1:22">
      <c r="A577" s="12"/>
      <c r="B577" s="13"/>
      <c r="N577" s="13"/>
      <c r="S577" s="13"/>
      <c r="T577" s="13"/>
      <c r="V577" s="13"/>
    </row>
    <row r="578" spans="1:22">
      <c r="A578" s="12"/>
      <c r="B578" s="13"/>
      <c r="N578" s="13"/>
      <c r="S578" s="13"/>
      <c r="T578" s="13"/>
      <c r="V578" s="13"/>
    </row>
    <row r="579" spans="1:22">
      <c r="A579" s="12"/>
      <c r="B579" s="13"/>
      <c r="N579" s="13"/>
      <c r="S579" s="13"/>
      <c r="T579" s="13"/>
      <c r="V579" s="13"/>
    </row>
    <row r="580" spans="1:22">
      <c r="A580" s="12"/>
      <c r="B580" s="13"/>
      <c r="N580" s="13"/>
      <c r="S580" s="13"/>
      <c r="T580" s="13"/>
      <c r="V580" s="13"/>
    </row>
    <row r="581" spans="1:22">
      <c r="A581" s="12"/>
      <c r="B581" s="13"/>
      <c r="N581" s="13"/>
      <c r="S581" s="13"/>
      <c r="T581" s="13"/>
      <c r="V581" s="13"/>
    </row>
    <row r="582" spans="1:22">
      <c r="A582" s="12"/>
      <c r="B582" s="13"/>
      <c r="N582" s="13"/>
      <c r="S582" s="13"/>
      <c r="T582" s="13"/>
      <c r="V582" s="13"/>
    </row>
    <row r="583" spans="1:22">
      <c r="A583" s="12"/>
      <c r="B583" s="13"/>
      <c r="N583" s="13"/>
      <c r="S583" s="13"/>
      <c r="T583" s="13"/>
      <c r="V583" s="13"/>
    </row>
    <row r="584" spans="1:22">
      <c r="A584" s="12"/>
      <c r="B584" s="13"/>
      <c r="N584" s="13"/>
      <c r="S584" s="13"/>
      <c r="T584" s="13"/>
      <c r="V584" s="13"/>
    </row>
    <row r="585" spans="1:22">
      <c r="A585" s="12"/>
      <c r="B585" s="13"/>
      <c r="N585" s="13"/>
      <c r="S585" s="13"/>
      <c r="T585" s="13"/>
      <c r="V585" s="13"/>
    </row>
    <row r="586" spans="1:22">
      <c r="A586" s="12"/>
      <c r="B586" s="13"/>
      <c r="N586" s="13"/>
      <c r="S586" s="13"/>
      <c r="T586" s="13"/>
      <c r="V586" s="13"/>
    </row>
    <row r="587" spans="1:22">
      <c r="A587" s="12"/>
      <c r="B587" s="13"/>
      <c r="N587" s="13"/>
      <c r="S587" s="13"/>
      <c r="T587" s="13"/>
      <c r="V587" s="13"/>
    </row>
    <row r="588" spans="1:22">
      <c r="A588" s="12"/>
      <c r="B588" s="13"/>
      <c r="N588" s="13"/>
      <c r="S588" s="13"/>
      <c r="T588" s="13"/>
      <c r="V588" s="13"/>
    </row>
    <row r="589" spans="1:22">
      <c r="A589" s="12"/>
      <c r="B589" s="13"/>
      <c r="N589" s="13"/>
      <c r="S589" s="13"/>
      <c r="T589" s="13"/>
      <c r="V589" s="13"/>
    </row>
    <row r="590" spans="1:22">
      <c r="A590" s="12"/>
      <c r="B590" s="13"/>
      <c r="N590" s="13"/>
      <c r="S590" s="13"/>
      <c r="T590" s="13"/>
      <c r="V590" s="13"/>
    </row>
    <row r="591" spans="1:22">
      <c r="A591" s="12"/>
      <c r="B591" s="13"/>
      <c r="N591" s="13"/>
      <c r="S591" s="13"/>
      <c r="T591" s="13"/>
      <c r="V591" s="13"/>
    </row>
    <row r="592" spans="1:22">
      <c r="A592" s="12"/>
      <c r="B592" s="13"/>
      <c r="N592" s="13"/>
      <c r="S592" s="13"/>
      <c r="T592" s="13"/>
      <c r="V592" s="13"/>
    </row>
    <row r="593" spans="1:22">
      <c r="A593" s="12"/>
      <c r="B593" s="13"/>
      <c r="N593" s="13"/>
      <c r="S593" s="13"/>
      <c r="T593" s="13"/>
      <c r="V593" s="13"/>
    </row>
    <row r="594" spans="1:22">
      <c r="A594" s="12"/>
      <c r="B594" s="13"/>
      <c r="N594" s="13"/>
      <c r="S594" s="13"/>
      <c r="T594" s="13"/>
      <c r="V594" s="13"/>
    </row>
    <row r="595" spans="1:22">
      <c r="A595" s="12"/>
      <c r="B595" s="13"/>
      <c r="N595" s="13"/>
      <c r="S595" s="13"/>
      <c r="T595" s="13"/>
      <c r="V595" s="13"/>
    </row>
    <row r="596" spans="1:22">
      <c r="A596" s="12"/>
      <c r="B596" s="13"/>
      <c r="N596" s="13"/>
      <c r="S596" s="13"/>
      <c r="T596" s="13"/>
      <c r="V596" s="13"/>
    </row>
    <row r="597" spans="1:22">
      <c r="A597" s="12"/>
      <c r="B597" s="13"/>
      <c r="N597" s="13"/>
      <c r="S597" s="13"/>
      <c r="T597" s="13"/>
      <c r="V597" s="13"/>
    </row>
    <row r="598" spans="1:22">
      <c r="A598" s="12"/>
      <c r="B598" s="13"/>
      <c r="N598" s="13"/>
      <c r="S598" s="13"/>
      <c r="T598" s="13"/>
      <c r="V598" s="13"/>
    </row>
    <row r="599" spans="1:22">
      <c r="A599" s="12"/>
      <c r="B599" s="13"/>
      <c r="N599" s="13"/>
      <c r="S599" s="13"/>
      <c r="T599" s="13"/>
      <c r="V599" s="13"/>
    </row>
    <row r="600" spans="1:22">
      <c r="A600" s="12"/>
      <c r="B600" s="13"/>
      <c r="N600" s="13"/>
      <c r="S600" s="13"/>
      <c r="T600" s="13"/>
      <c r="V600" s="13"/>
    </row>
    <row r="601" spans="1:22">
      <c r="A601" s="12"/>
      <c r="B601" s="13"/>
      <c r="N601" s="13"/>
      <c r="S601" s="13"/>
      <c r="T601" s="13"/>
      <c r="V601" s="13"/>
    </row>
    <row r="602" spans="1:22">
      <c r="A602" s="12"/>
      <c r="B602" s="13"/>
      <c r="N602" s="13"/>
      <c r="S602" s="13"/>
      <c r="T602" s="13"/>
      <c r="V602" s="13"/>
    </row>
    <row r="603" spans="1:22">
      <c r="A603" s="12"/>
      <c r="B603" s="13"/>
      <c r="N603" s="13"/>
      <c r="S603" s="13"/>
      <c r="T603" s="13"/>
      <c r="V603" s="13"/>
    </row>
    <row r="604" spans="1:22">
      <c r="A604" s="12"/>
      <c r="B604" s="13"/>
      <c r="N604" s="13"/>
      <c r="S604" s="13"/>
      <c r="T604" s="13"/>
      <c r="V604" s="13"/>
    </row>
    <row r="605" spans="1:22">
      <c r="A605" s="12"/>
      <c r="B605" s="13"/>
      <c r="N605" s="13"/>
      <c r="S605" s="13"/>
      <c r="T605" s="13"/>
      <c r="V605" s="13"/>
    </row>
    <row r="606" spans="1:22">
      <c r="A606" s="12"/>
      <c r="B606" s="13"/>
      <c r="N606" s="13"/>
      <c r="S606" s="13"/>
      <c r="T606" s="13"/>
      <c r="V606" s="13"/>
    </row>
    <row r="607" spans="1:22">
      <c r="A607" s="12"/>
      <c r="B607" s="13"/>
      <c r="N607" s="13"/>
      <c r="S607" s="13"/>
      <c r="T607" s="13"/>
      <c r="V607" s="13"/>
    </row>
    <row r="608" spans="1:22">
      <c r="A608" s="12"/>
      <c r="B608" s="13"/>
      <c r="N608" s="13"/>
      <c r="S608" s="13"/>
      <c r="T608" s="13"/>
      <c r="V608" s="13"/>
    </row>
    <row r="609" spans="1:22">
      <c r="A609" s="12"/>
      <c r="B609" s="13"/>
      <c r="N609" s="13"/>
      <c r="S609" s="13"/>
      <c r="T609" s="13"/>
      <c r="V609" s="13"/>
    </row>
    <row r="610" spans="1:22">
      <c r="A610" s="12"/>
      <c r="B610" s="13"/>
      <c r="N610" s="13"/>
      <c r="S610" s="13"/>
      <c r="T610" s="13"/>
      <c r="V610" s="13"/>
    </row>
    <row r="611" spans="1:22">
      <c r="A611" s="12"/>
      <c r="B611" s="13"/>
      <c r="N611" s="13"/>
      <c r="S611" s="13"/>
      <c r="T611" s="13"/>
      <c r="V611" s="13"/>
    </row>
    <row r="612" spans="1:22">
      <c r="A612" s="12"/>
      <c r="B612" s="13"/>
      <c r="N612" s="13"/>
      <c r="S612" s="13"/>
      <c r="T612" s="13"/>
      <c r="V612" s="13"/>
    </row>
    <row r="613" spans="1:22">
      <c r="A613" s="12"/>
      <c r="B613" s="13"/>
      <c r="N613" s="13"/>
      <c r="S613" s="13"/>
      <c r="T613" s="13"/>
      <c r="V613" s="13"/>
    </row>
    <row r="614" spans="1:22">
      <c r="A614" s="12"/>
      <c r="B614" s="13"/>
      <c r="N614" s="13"/>
      <c r="S614" s="13"/>
      <c r="T614" s="13"/>
      <c r="V614" s="13"/>
    </row>
    <row r="615" spans="1:22">
      <c r="A615" s="12"/>
      <c r="B615" s="13"/>
      <c r="N615" s="13"/>
      <c r="S615" s="13"/>
      <c r="T615" s="13"/>
      <c r="V615" s="13"/>
    </row>
    <row r="616" spans="1:22">
      <c r="A616" s="12"/>
      <c r="B616" s="13"/>
      <c r="N616" s="13"/>
      <c r="S616" s="13"/>
      <c r="T616" s="13"/>
      <c r="V616" s="13"/>
    </row>
    <row r="617" spans="1:22">
      <c r="A617" s="12"/>
      <c r="B617" s="13"/>
      <c r="N617" s="13"/>
      <c r="S617" s="13"/>
      <c r="T617" s="13"/>
      <c r="V617" s="13"/>
    </row>
    <row r="618" spans="1:22">
      <c r="A618" s="12"/>
      <c r="B618" s="13"/>
      <c r="N618" s="13"/>
      <c r="S618" s="13"/>
      <c r="T618" s="13"/>
      <c r="V618" s="13"/>
    </row>
    <row r="619" spans="1:22">
      <c r="A619" s="12"/>
      <c r="B619" s="13"/>
      <c r="N619" s="13"/>
      <c r="S619" s="13"/>
      <c r="T619" s="13"/>
      <c r="V619" s="13"/>
    </row>
    <row r="620" spans="1:22">
      <c r="A620" s="12"/>
      <c r="B620" s="13"/>
      <c r="N620" s="13"/>
      <c r="S620" s="13"/>
      <c r="T620" s="13"/>
      <c r="V620" s="13"/>
    </row>
    <row r="621" spans="1:22">
      <c r="A621" s="12"/>
      <c r="B621" s="13"/>
      <c r="N621" s="13"/>
      <c r="S621" s="13"/>
      <c r="T621" s="13"/>
      <c r="V621" s="13"/>
    </row>
    <row r="622" spans="1:22">
      <c r="A622" s="12"/>
      <c r="B622" s="13"/>
      <c r="N622" s="13"/>
      <c r="S622" s="13"/>
      <c r="T622" s="13"/>
      <c r="V622" s="13"/>
    </row>
    <row r="623" spans="1:22">
      <c r="A623" s="12"/>
      <c r="B623" s="13"/>
      <c r="N623" s="13"/>
      <c r="S623" s="13"/>
      <c r="T623" s="13"/>
      <c r="V623" s="13"/>
    </row>
    <row r="624" spans="1:22">
      <c r="A624" s="12"/>
      <c r="B624" s="13"/>
      <c r="N624" s="13"/>
      <c r="S624" s="13"/>
      <c r="T624" s="13"/>
      <c r="V624" s="13"/>
    </row>
    <row r="625" spans="1:22">
      <c r="A625" s="12"/>
      <c r="B625" s="13"/>
      <c r="N625" s="13"/>
      <c r="S625" s="13"/>
      <c r="T625" s="13"/>
      <c r="V625" s="13"/>
    </row>
    <row r="626" spans="1:22">
      <c r="A626" s="12"/>
      <c r="B626" s="13"/>
      <c r="N626" s="13"/>
      <c r="S626" s="13"/>
      <c r="T626" s="13"/>
      <c r="V626" s="13"/>
    </row>
    <row r="627" spans="1:22">
      <c r="A627" s="12"/>
      <c r="B627" s="13"/>
      <c r="N627" s="13"/>
      <c r="S627" s="13"/>
      <c r="T627" s="13"/>
      <c r="V627" s="13"/>
    </row>
    <row r="628" spans="1:22">
      <c r="A628" s="12"/>
      <c r="B628" s="13"/>
      <c r="N628" s="13"/>
      <c r="S628" s="13"/>
      <c r="T628" s="13"/>
      <c r="V628" s="13"/>
    </row>
    <row r="629" spans="1:22">
      <c r="A629" s="12"/>
      <c r="B629" s="13"/>
      <c r="N629" s="13"/>
      <c r="S629" s="13"/>
      <c r="T629" s="13"/>
      <c r="V629" s="13"/>
    </row>
    <row r="630" spans="1:22">
      <c r="A630" s="12"/>
      <c r="B630" s="13"/>
      <c r="N630" s="13"/>
      <c r="S630" s="13"/>
      <c r="T630" s="13"/>
      <c r="V630" s="13"/>
    </row>
    <row r="631" spans="1:22">
      <c r="A631" s="12"/>
      <c r="B631" s="13"/>
      <c r="N631" s="13"/>
      <c r="S631" s="13"/>
      <c r="T631" s="13"/>
      <c r="V631" s="13"/>
    </row>
    <row r="632" spans="1:22">
      <c r="A632" s="12"/>
      <c r="B632" s="13"/>
      <c r="N632" s="13"/>
      <c r="S632" s="13"/>
      <c r="T632" s="13"/>
      <c r="V632" s="13"/>
    </row>
    <row r="633" spans="1:22">
      <c r="A633" s="12"/>
      <c r="B633" s="13"/>
      <c r="N633" s="13"/>
      <c r="S633" s="13"/>
      <c r="T633" s="13"/>
      <c r="V633" s="13"/>
    </row>
    <row r="634" spans="1:22">
      <c r="A634" s="12"/>
      <c r="B634" s="13"/>
      <c r="N634" s="13"/>
      <c r="S634" s="13"/>
      <c r="T634" s="13"/>
      <c r="V634" s="13"/>
    </row>
    <row r="635" spans="1:22">
      <c r="A635" s="12"/>
      <c r="B635" s="13"/>
      <c r="N635" s="13"/>
      <c r="S635" s="13"/>
      <c r="T635" s="13"/>
      <c r="V635" s="13"/>
    </row>
    <row r="636" spans="1:22">
      <c r="A636" s="12"/>
      <c r="B636" s="13"/>
      <c r="N636" s="13"/>
      <c r="S636" s="13"/>
      <c r="T636" s="13"/>
      <c r="V636" s="13"/>
    </row>
    <row r="637" spans="1:22">
      <c r="A637" s="12"/>
      <c r="B637" s="13"/>
      <c r="N637" s="13"/>
      <c r="S637" s="13"/>
      <c r="T637" s="13"/>
      <c r="V637" s="13"/>
    </row>
    <row r="638" spans="1:22">
      <c r="A638" s="12"/>
      <c r="B638" s="13"/>
      <c r="N638" s="13"/>
      <c r="S638" s="13"/>
      <c r="T638" s="13"/>
      <c r="V638" s="13"/>
    </row>
    <row r="639" spans="1:22">
      <c r="A639" s="12"/>
      <c r="B639" s="13"/>
      <c r="N639" s="13"/>
      <c r="S639" s="13"/>
      <c r="T639" s="13"/>
      <c r="V639" s="13"/>
    </row>
    <row r="640" spans="1:22">
      <c r="A640" s="12"/>
      <c r="B640" s="13"/>
      <c r="N640" s="13"/>
      <c r="S640" s="13"/>
      <c r="T640" s="13"/>
      <c r="V640" s="13"/>
    </row>
    <row r="641" spans="1:22">
      <c r="A641" s="12"/>
      <c r="B641" s="13"/>
      <c r="N641" s="13"/>
      <c r="S641" s="13"/>
      <c r="T641" s="13"/>
      <c r="V641" s="13"/>
    </row>
    <row r="642" spans="1:22">
      <c r="A642" s="12"/>
      <c r="B642" s="13"/>
      <c r="N642" s="13"/>
      <c r="S642" s="13"/>
      <c r="T642" s="13"/>
      <c r="V642" s="13"/>
    </row>
    <row r="643" spans="1:22">
      <c r="A643" s="12"/>
      <c r="B643" s="13"/>
      <c r="N643" s="13"/>
      <c r="S643" s="13"/>
      <c r="T643" s="13"/>
      <c r="V643" s="13"/>
    </row>
    <row r="644" spans="1:22">
      <c r="A644" s="12"/>
      <c r="B644" s="13"/>
      <c r="N644" s="13"/>
      <c r="S644" s="13"/>
      <c r="T644" s="13"/>
      <c r="V644" s="13"/>
    </row>
    <row r="645" spans="1:22">
      <c r="A645" s="12"/>
      <c r="B645" s="13"/>
      <c r="N645" s="13"/>
      <c r="S645" s="13"/>
      <c r="T645" s="13"/>
      <c r="V645" s="13"/>
    </row>
    <row r="646" spans="1:22">
      <c r="A646" s="12"/>
      <c r="B646" s="13"/>
      <c r="N646" s="13"/>
      <c r="S646" s="13"/>
      <c r="T646" s="13"/>
      <c r="V646" s="13"/>
    </row>
    <row r="647" spans="1:22">
      <c r="A647" s="12"/>
      <c r="B647" s="13"/>
      <c r="N647" s="13"/>
      <c r="S647" s="13"/>
      <c r="T647" s="13"/>
      <c r="V647" s="13"/>
    </row>
    <row r="648" spans="1:22">
      <c r="A648" s="12"/>
      <c r="B648" s="13"/>
      <c r="N648" s="13"/>
      <c r="S648" s="13"/>
      <c r="T648" s="13"/>
      <c r="V648" s="13"/>
    </row>
    <row r="649" spans="1:22">
      <c r="A649" s="12"/>
      <c r="B649" s="13"/>
      <c r="N649" s="13"/>
      <c r="S649" s="13"/>
      <c r="T649" s="13"/>
      <c r="V649" s="13"/>
    </row>
    <row r="650" spans="1:22">
      <c r="A650" s="12"/>
      <c r="B650" s="13"/>
      <c r="N650" s="13"/>
      <c r="S650" s="13"/>
      <c r="T650" s="13"/>
      <c r="V650" s="13"/>
    </row>
    <row r="651" spans="1:22">
      <c r="A651" s="12"/>
      <c r="B651" s="13"/>
      <c r="N651" s="13"/>
      <c r="S651" s="13"/>
      <c r="T651" s="13"/>
      <c r="V651" s="13"/>
    </row>
    <row r="652" spans="1:22">
      <c r="A652" s="12"/>
      <c r="B652" s="13"/>
      <c r="N652" s="13"/>
      <c r="S652" s="13"/>
      <c r="T652" s="13"/>
      <c r="V652" s="13"/>
    </row>
    <row r="653" spans="1:22">
      <c r="A653" s="12"/>
      <c r="B653" s="13"/>
      <c r="N653" s="13"/>
      <c r="S653" s="13"/>
      <c r="T653" s="13"/>
      <c r="V653" s="13"/>
    </row>
    <row r="654" spans="1:22">
      <c r="A654" s="12"/>
      <c r="B654" s="13"/>
      <c r="N654" s="13"/>
      <c r="S654" s="13"/>
      <c r="T654" s="13"/>
      <c r="V654" s="13"/>
    </row>
    <row r="655" spans="1:22">
      <c r="A655" s="12"/>
      <c r="B655" s="13"/>
      <c r="N655" s="13"/>
      <c r="S655" s="13"/>
      <c r="T655" s="13"/>
      <c r="V655" s="13"/>
    </row>
    <row r="656" spans="1:22">
      <c r="A656" s="12"/>
      <c r="B656" s="13"/>
      <c r="N656" s="13"/>
      <c r="S656" s="13"/>
      <c r="T656" s="13"/>
      <c r="V656" s="13"/>
    </row>
    <row r="657" spans="1:22">
      <c r="A657" s="12"/>
      <c r="B657" s="13"/>
      <c r="N657" s="13"/>
      <c r="S657" s="13"/>
      <c r="T657" s="13"/>
      <c r="V657" s="13"/>
    </row>
    <row r="658" spans="1:22">
      <c r="A658" s="12"/>
      <c r="B658" s="13"/>
      <c r="N658" s="13"/>
      <c r="S658" s="13"/>
      <c r="T658" s="13"/>
      <c r="V658" s="13"/>
    </row>
    <row r="659" spans="1:22">
      <c r="A659" s="12"/>
      <c r="B659" s="13"/>
      <c r="N659" s="13"/>
      <c r="S659" s="13"/>
      <c r="T659" s="13"/>
      <c r="V659" s="13"/>
    </row>
    <row r="660" spans="1:22">
      <c r="A660" s="12"/>
      <c r="B660" s="13"/>
      <c r="N660" s="13"/>
      <c r="S660" s="13"/>
      <c r="T660" s="13"/>
      <c r="V660" s="13"/>
    </row>
    <row r="661" spans="1:22">
      <c r="A661" s="12"/>
      <c r="B661" s="13"/>
      <c r="N661" s="13"/>
      <c r="S661" s="13"/>
      <c r="T661" s="13"/>
      <c r="V661" s="13"/>
    </row>
    <row r="662" spans="1:22">
      <c r="A662" s="12"/>
      <c r="B662" s="13"/>
      <c r="N662" s="13"/>
      <c r="S662" s="13"/>
      <c r="T662" s="13"/>
      <c r="V662" s="13"/>
    </row>
    <row r="663" spans="1:22">
      <c r="A663" s="12"/>
      <c r="B663" s="13"/>
      <c r="N663" s="13"/>
      <c r="S663" s="13"/>
      <c r="T663" s="13"/>
      <c r="V663" s="13"/>
    </row>
    <row r="664" spans="1:22">
      <c r="A664" s="12"/>
      <c r="B664" s="13"/>
      <c r="N664" s="13"/>
      <c r="S664" s="13"/>
      <c r="T664" s="13"/>
      <c r="V664" s="13"/>
    </row>
    <row r="665" spans="1:22">
      <c r="A665" s="12"/>
      <c r="B665" s="13"/>
      <c r="N665" s="13"/>
      <c r="S665" s="13"/>
      <c r="T665" s="13"/>
      <c r="V665" s="13"/>
    </row>
    <row r="666" spans="1:22">
      <c r="A666" s="12"/>
      <c r="B666" s="13"/>
      <c r="N666" s="13"/>
      <c r="S666" s="13"/>
      <c r="T666" s="13"/>
      <c r="V666" s="13"/>
    </row>
    <row r="667" spans="1:22">
      <c r="A667" s="12"/>
      <c r="B667" s="13"/>
      <c r="N667" s="13"/>
      <c r="S667" s="13"/>
      <c r="T667" s="13"/>
      <c r="V667" s="13"/>
    </row>
    <row r="668" spans="1:22">
      <c r="A668" s="12"/>
      <c r="B668" s="13"/>
      <c r="N668" s="13"/>
      <c r="S668" s="13"/>
      <c r="T668" s="13"/>
      <c r="V668" s="13"/>
    </row>
    <row r="669" spans="1:22">
      <c r="A669" s="12"/>
      <c r="B669" s="13"/>
      <c r="N669" s="13"/>
      <c r="S669" s="13"/>
      <c r="T669" s="13"/>
      <c r="V669" s="13"/>
    </row>
    <row r="670" spans="1:22">
      <c r="A670" s="12"/>
      <c r="B670" s="13"/>
      <c r="N670" s="13"/>
      <c r="S670" s="13"/>
      <c r="T670" s="13"/>
      <c r="V670" s="13"/>
    </row>
    <row r="671" spans="1:22">
      <c r="A671" s="12"/>
      <c r="B671" s="13"/>
      <c r="N671" s="13"/>
      <c r="S671" s="13"/>
      <c r="T671" s="13"/>
      <c r="V671" s="13"/>
    </row>
    <row r="672" spans="1:22">
      <c r="A672" s="12"/>
      <c r="B672" s="13"/>
      <c r="N672" s="13"/>
      <c r="S672" s="13"/>
      <c r="T672" s="13"/>
      <c r="V672" s="13"/>
    </row>
    <row r="673" spans="1:22">
      <c r="A673" s="12"/>
      <c r="B673" s="13"/>
      <c r="N673" s="13"/>
      <c r="S673" s="13"/>
      <c r="T673" s="13"/>
      <c r="V673" s="13"/>
    </row>
    <row r="674" spans="1:22">
      <c r="A674" s="12"/>
      <c r="B674" s="13"/>
      <c r="N674" s="13"/>
      <c r="S674" s="13"/>
      <c r="T674" s="13"/>
      <c r="V674" s="13"/>
    </row>
    <row r="675" spans="1:22">
      <c r="A675" s="12"/>
      <c r="B675" s="13"/>
      <c r="N675" s="13"/>
      <c r="S675" s="13"/>
      <c r="T675" s="13"/>
      <c r="V675" s="13"/>
    </row>
    <row r="676" spans="1:22">
      <c r="A676" s="12"/>
      <c r="B676" s="13"/>
      <c r="N676" s="13"/>
      <c r="S676" s="13"/>
      <c r="T676" s="13"/>
      <c r="V676" s="13"/>
    </row>
    <row r="677" spans="1:22">
      <c r="A677" s="12"/>
      <c r="B677" s="13"/>
      <c r="N677" s="13"/>
      <c r="S677" s="13"/>
      <c r="T677" s="13"/>
      <c r="V677" s="13"/>
    </row>
    <row r="678" spans="1:22">
      <c r="A678" s="12"/>
      <c r="B678" s="13"/>
      <c r="N678" s="13"/>
      <c r="S678" s="13"/>
      <c r="T678" s="13"/>
      <c r="V678" s="13"/>
    </row>
    <row r="679" spans="1:22">
      <c r="A679" s="12"/>
      <c r="B679" s="13"/>
      <c r="N679" s="13"/>
      <c r="S679" s="13"/>
      <c r="T679" s="13"/>
      <c r="V679" s="13"/>
    </row>
    <row r="680" spans="1:22">
      <c r="A680" s="12"/>
      <c r="B680" s="13"/>
      <c r="N680" s="13"/>
      <c r="S680" s="13"/>
      <c r="T680" s="13"/>
      <c r="V680" s="13"/>
    </row>
    <row r="681" spans="1:22">
      <c r="A681" s="12"/>
      <c r="B681" s="13"/>
      <c r="N681" s="13"/>
      <c r="S681" s="13"/>
      <c r="T681" s="13"/>
      <c r="V681" s="13"/>
    </row>
    <row r="682" spans="1:22">
      <c r="A682" s="12"/>
      <c r="B682" s="13"/>
      <c r="N682" s="13"/>
      <c r="S682" s="13"/>
      <c r="T682" s="13"/>
      <c r="V682" s="13"/>
    </row>
    <row r="683" spans="1:22">
      <c r="A683" s="12"/>
      <c r="B683" s="13"/>
      <c r="N683" s="13"/>
      <c r="S683" s="13"/>
      <c r="T683" s="13"/>
      <c r="V683" s="13"/>
    </row>
    <row r="684" spans="1:22">
      <c r="A684" s="12"/>
      <c r="B684" s="13"/>
      <c r="N684" s="13"/>
      <c r="S684" s="13"/>
      <c r="T684" s="13"/>
      <c r="V684" s="13"/>
    </row>
    <row r="685" spans="1:22">
      <c r="A685" s="12"/>
      <c r="B685" s="13"/>
      <c r="N685" s="13"/>
      <c r="S685" s="13"/>
      <c r="T685" s="13"/>
      <c r="V685" s="13"/>
    </row>
    <row r="686" spans="1:22">
      <c r="A686" s="12"/>
      <c r="B686" s="13"/>
      <c r="N686" s="13"/>
      <c r="S686" s="13"/>
      <c r="T686" s="13"/>
      <c r="V686" s="13"/>
    </row>
    <row r="687" spans="1:22">
      <c r="A687" s="12"/>
      <c r="B687" s="13"/>
      <c r="N687" s="13"/>
      <c r="S687" s="13"/>
      <c r="T687" s="13"/>
      <c r="V687" s="13"/>
    </row>
    <row r="688" spans="1:22">
      <c r="A688" s="12"/>
      <c r="B688" s="13"/>
      <c r="N688" s="13"/>
      <c r="S688" s="13"/>
      <c r="T688" s="13"/>
      <c r="V688" s="13"/>
    </row>
    <row r="689" spans="1:22">
      <c r="A689" s="12"/>
      <c r="B689" s="13"/>
      <c r="N689" s="13"/>
      <c r="S689" s="13"/>
      <c r="T689" s="13"/>
      <c r="V689" s="13"/>
    </row>
    <row r="690" spans="1:22">
      <c r="A690" s="12"/>
      <c r="B690" s="13"/>
      <c r="N690" s="13"/>
      <c r="S690" s="13"/>
      <c r="T690" s="13"/>
      <c r="V690" s="13"/>
    </row>
    <row r="691" spans="1:22">
      <c r="A691" s="12"/>
      <c r="B691" s="13"/>
      <c r="N691" s="13"/>
      <c r="S691" s="13"/>
      <c r="T691" s="13"/>
      <c r="V691" s="13"/>
    </row>
    <row r="692" spans="1:22">
      <c r="A692" s="12"/>
      <c r="B692" s="13"/>
      <c r="N692" s="13"/>
      <c r="S692" s="13"/>
      <c r="T692" s="13"/>
      <c r="V692" s="13"/>
    </row>
    <row r="693" spans="1:22">
      <c r="A693" s="12"/>
      <c r="B693" s="13"/>
      <c r="N693" s="13"/>
      <c r="S693" s="13"/>
      <c r="T693" s="13"/>
      <c r="V693" s="13"/>
    </row>
    <row r="694" spans="1:22">
      <c r="A694" s="12"/>
      <c r="B694" s="13"/>
      <c r="N694" s="13"/>
      <c r="S694" s="13"/>
      <c r="T694" s="13"/>
      <c r="V694" s="13"/>
    </row>
    <row r="695" spans="1:22">
      <c r="A695" s="12"/>
      <c r="B695" s="13"/>
      <c r="N695" s="13"/>
      <c r="S695" s="13"/>
      <c r="T695" s="13"/>
      <c r="V695" s="13"/>
    </row>
    <row r="696" spans="1:22">
      <c r="A696" s="12"/>
      <c r="B696" s="13"/>
      <c r="N696" s="13"/>
      <c r="S696" s="13"/>
      <c r="T696" s="13"/>
      <c r="V696" s="13"/>
    </row>
    <row r="697" spans="1:22">
      <c r="A697" s="12"/>
      <c r="B697" s="13"/>
      <c r="N697" s="13"/>
      <c r="S697" s="13"/>
      <c r="T697" s="13"/>
      <c r="V697" s="13"/>
    </row>
    <row r="698" spans="1:22">
      <c r="A698" s="12"/>
      <c r="B698" s="13"/>
      <c r="N698" s="13"/>
      <c r="S698" s="13"/>
      <c r="T698" s="13"/>
      <c r="V698" s="13"/>
    </row>
    <row r="699" spans="1:22">
      <c r="A699" s="12"/>
      <c r="B699" s="13"/>
      <c r="N699" s="13"/>
      <c r="S699" s="13"/>
      <c r="T699" s="13"/>
      <c r="V699" s="13"/>
    </row>
    <row r="700" spans="1:22">
      <c r="A700" s="12"/>
      <c r="B700" s="13"/>
      <c r="N700" s="13"/>
      <c r="S700" s="13"/>
      <c r="T700" s="13"/>
      <c r="V700" s="13"/>
    </row>
    <row r="701" spans="1:22">
      <c r="A701" s="12"/>
      <c r="B701" s="13"/>
      <c r="N701" s="13"/>
      <c r="S701" s="13"/>
      <c r="T701" s="13"/>
      <c r="V701" s="13"/>
    </row>
    <row r="702" spans="1:22">
      <c r="A702" s="12"/>
      <c r="B702" s="13"/>
      <c r="N702" s="13"/>
      <c r="S702" s="13"/>
      <c r="T702" s="13"/>
      <c r="V702" s="13"/>
    </row>
    <row r="703" spans="1:22">
      <c r="A703" s="12"/>
      <c r="B703" s="13"/>
      <c r="N703" s="13"/>
      <c r="S703" s="13"/>
      <c r="T703" s="13"/>
      <c r="V703" s="13"/>
    </row>
    <row r="704" spans="1:22">
      <c r="A704" s="12"/>
      <c r="B704" s="13"/>
      <c r="N704" s="13"/>
      <c r="S704" s="13"/>
      <c r="T704" s="13"/>
      <c r="V704" s="13"/>
    </row>
    <row r="705" spans="1:22">
      <c r="A705" s="12"/>
      <c r="B705" s="13"/>
      <c r="N705" s="13"/>
      <c r="S705" s="13"/>
      <c r="T705" s="13"/>
      <c r="V705" s="13"/>
    </row>
    <row r="706" spans="1:22">
      <c r="A706" s="12"/>
      <c r="B706" s="13"/>
      <c r="N706" s="13"/>
      <c r="S706" s="13"/>
      <c r="T706" s="13"/>
      <c r="V706" s="13"/>
    </row>
    <row r="707" spans="1:22">
      <c r="A707" s="12"/>
      <c r="B707" s="13"/>
      <c r="N707" s="13"/>
      <c r="S707" s="13"/>
      <c r="T707" s="13"/>
      <c r="V707" s="13"/>
    </row>
    <row r="708" spans="1:22">
      <c r="A708" s="12"/>
      <c r="B708" s="13"/>
      <c r="N708" s="13"/>
      <c r="S708" s="13"/>
      <c r="T708" s="13"/>
      <c r="V708" s="13"/>
    </row>
    <row r="709" spans="1:22">
      <c r="A709" s="12"/>
      <c r="B709" s="13"/>
      <c r="N709" s="13"/>
      <c r="S709" s="13"/>
      <c r="T709" s="13"/>
      <c r="V709" s="13"/>
    </row>
    <row r="710" spans="1:22">
      <c r="A710" s="12"/>
      <c r="B710" s="13"/>
      <c r="N710" s="13"/>
      <c r="S710" s="13"/>
      <c r="T710" s="13"/>
      <c r="V710" s="13"/>
    </row>
    <row r="711" spans="1:22">
      <c r="A711" s="12"/>
      <c r="B711" s="13"/>
      <c r="N711" s="13"/>
      <c r="S711" s="13"/>
      <c r="T711" s="13"/>
      <c r="V711" s="13"/>
    </row>
    <row r="712" spans="1:22">
      <c r="A712" s="12"/>
      <c r="B712" s="13"/>
      <c r="N712" s="13"/>
      <c r="S712" s="13"/>
      <c r="T712" s="13"/>
      <c r="V712" s="13"/>
    </row>
    <row r="713" spans="1:22">
      <c r="A713" s="12"/>
      <c r="B713" s="13"/>
      <c r="N713" s="13"/>
      <c r="S713" s="13"/>
      <c r="T713" s="13"/>
      <c r="V713" s="13"/>
    </row>
    <row r="714" spans="1:22">
      <c r="A714" s="12"/>
      <c r="B714" s="13"/>
      <c r="N714" s="13"/>
      <c r="S714" s="13"/>
      <c r="T714" s="13"/>
      <c r="V714" s="13"/>
    </row>
    <row r="715" spans="1:22">
      <c r="A715" s="12"/>
      <c r="B715" s="13"/>
      <c r="N715" s="13"/>
      <c r="S715" s="13"/>
      <c r="T715" s="13"/>
      <c r="V715" s="13"/>
    </row>
    <row r="716" spans="1:22">
      <c r="A716" s="12"/>
      <c r="B716" s="13"/>
      <c r="N716" s="13"/>
      <c r="S716" s="13"/>
      <c r="T716" s="13"/>
      <c r="V716" s="13"/>
    </row>
    <row r="717" spans="1:22">
      <c r="A717" s="12"/>
      <c r="B717" s="13"/>
      <c r="N717" s="13"/>
      <c r="S717" s="13"/>
      <c r="T717" s="13"/>
      <c r="V717" s="13"/>
    </row>
    <row r="718" spans="1:22">
      <c r="A718" s="12"/>
      <c r="B718" s="13"/>
      <c r="N718" s="13"/>
      <c r="S718" s="13"/>
      <c r="T718" s="13"/>
      <c r="V718" s="13"/>
    </row>
    <row r="719" spans="1:22">
      <c r="A719" s="12"/>
      <c r="B719" s="13"/>
      <c r="N719" s="13"/>
      <c r="S719" s="13"/>
      <c r="T719" s="13"/>
      <c r="V719" s="13"/>
    </row>
    <row r="720" spans="1:22">
      <c r="A720" s="12"/>
      <c r="B720" s="13"/>
      <c r="N720" s="13"/>
      <c r="S720" s="13"/>
      <c r="T720" s="13"/>
      <c r="V720" s="13"/>
    </row>
    <row r="721" spans="1:22">
      <c r="A721" s="12"/>
      <c r="B721" s="13"/>
      <c r="N721" s="13"/>
      <c r="S721" s="13"/>
      <c r="T721" s="13"/>
      <c r="V721" s="13"/>
    </row>
    <row r="722" spans="1:22">
      <c r="A722" s="12"/>
      <c r="B722" s="13"/>
      <c r="N722" s="13"/>
      <c r="S722" s="13"/>
      <c r="T722" s="13"/>
      <c r="V722" s="13"/>
    </row>
    <row r="723" spans="1:22">
      <c r="A723" s="12"/>
      <c r="B723" s="13"/>
      <c r="N723" s="13"/>
      <c r="S723" s="13"/>
      <c r="T723" s="13"/>
      <c r="V723" s="13"/>
    </row>
    <row r="724" spans="1:22">
      <c r="A724" s="12"/>
      <c r="B724" s="13"/>
      <c r="N724" s="13"/>
      <c r="S724" s="13"/>
      <c r="T724" s="13"/>
      <c r="V724" s="13"/>
    </row>
    <row r="725" spans="1:22">
      <c r="A725" s="12"/>
      <c r="B725" s="13"/>
      <c r="N725" s="13"/>
      <c r="S725" s="13"/>
      <c r="T725" s="13"/>
      <c r="V725" s="13"/>
    </row>
    <row r="726" spans="1:22">
      <c r="A726" s="12"/>
      <c r="B726" s="13"/>
      <c r="N726" s="13"/>
      <c r="S726" s="13"/>
      <c r="T726" s="13"/>
      <c r="V726" s="13"/>
    </row>
    <row r="727" spans="1:22">
      <c r="A727" s="12"/>
      <c r="B727" s="13"/>
      <c r="N727" s="13"/>
      <c r="S727" s="13"/>
      <c r="T727" s="13"/>
      <c r="V727" s="13"/>
    </row>
    <row r="728" spans="1:22">
      <c r="A728" s="12"/>
      <c r="B728" s="13"/>
      <c r="N728" s="13"/>
      <c r="S728" s="13"/>
      <c r="T728" s="13"/>
      <c r="V728" s="13"/>
    </row>
    <row r="729" spans="1:22">
      <c r="A729" s="12"/>
      <c r="B729" s="13"/>
      <c r="N729" s="13"/>
      <c r="S729" s="13"/>
      <c r="T729" s="13"/>
      <c r="V729" s="13"/>
    </row>
    <row r="730" spans="1:22">
      <c r="A730" s="12"/>
      <c r="B730" s="13"/>
      <c r="N730" s="13"/>
      <c r="S730" s="13"/>
      <c r="T730" s="13"/>
      <c r="V730" s="13"/>
    </row>
    <row r="731" spans="1:22">
      <c r="A731" s="12"/>
      <c r="B731" s="13"/>
      <c r="N731" s="13"/>
      <c r="S731" s="13"/>
      <c r="T731" s="13"/>
      <c r="V731" s="13"/>
    </row>
    <row r="732" spans="1:22">
      <c r="A732" s="12"/>
      <c r="B732" s="13"/>
      <c r="N732" s="13"/>
      <c r="S732" s="13"/>
      <c r="T732" s="13"/>
      <c r="V732" s="13"/>
    </row>
    <row r="733" spans="1:22">
      <c r="A733" s="12"/>
      <c r="B733" s="13"/>
      <c r="N733" s="13"/>
      <c r="S733" s="13"/>
      <c r="T733" s="13"/>
      <c r="V733" s="13"/>
    </row>
    <row r="734" spans="1:22">
      <c r="A734" s="12"/>
      <c r="B734" s="13"/>
      <c r="N734" s="13"/>
      <c r="S734" s="13"/>
      <c r="T734" s="13"/>
      <c r="V734" s="13"/>
    </row>
    <row r="735" spans="1:22">
      <c r="A735" s="12"/>
      <c r="B735" s="13"/>
      <c r="N735" s="13"/>
      <c r="S735" s="13"/>
      <c r="T735" s="13"/>
      <c r="V735" s="13"/>
    </row>
    <row r="736" spans="1:22">
      <c r="A736" s="12"/>
      <c r="B736" s="13"/>
      <c r="N736" s="13"/>
      <c r="S736" s="13"/>
      <c r="T736" s="13"/>
      <c r="V736" s="13"/>
    </row>
    <row r="737" spans="1:22">
      <c r="A737" s="12"/>
      <c r="B737" s="13"/>
      <c r="N737" s="13"/>
      <c r="S737" s="13"/>
      <c r="T737" s="13"/>
      <c r="V737" s="13"/>
    </row>
    <row r="738" spans="1:22">
      <c r="A738" s="12"/>
      <c r="B738" s="13"/>
      <c r="N738" s="13"/>
      <c r="S738" s="13"/>
      <c r="T738" s="13"/>
      <c r="V738" s="13"/>
    </row>
    <row r="739" spans="1:22">
      <c r="A739" s="12"/>
      <c r="B739" s="13"/>
      <c r="N739" s="13"/>
      <c r="S739" s="13"/>
      <c r="T739" s="13"/>
      <c r="V739" s="13"/>
    </row>
    <row r="740" spans="1:22">
      <c r="A740" s="12"/>
      <c r="B740" s="13"/>
      <c r="N740" s="13"/>
      <c r="S740" s="13"/>
      <c r="T740" s="13"/>
      <c r="V740" s="13"/>
    </row>
    <row r="741" spans="1:22">
      <c r="A741" s="12"/>
      <c r="B741" s="13"/>
      <c r="N741" s="13"/>
      <c r="S741" s="13"/>
      <c r="T741" s="13"/>
      <c r="V741" s="13"/>
    </row>
    <row r="742" spans="1:22">
      <c r="A742" s="12"/>
      <c r="B742" s="13"/>
      <c r="N742" s="13"/>
      <c r="S742" s="13"/>
      <c r="T742" s="13"/>
      <c r="V742" s="13"/>
    </row>
    <row r="743" spans="1:22">
      <c r="A743" s="12"/>
      <c r="B743" s="13"/>
      <c r="N743" s="13"/>
      <c r="S743" s="13"/>
      <c r="T743" s="13"/>
      <c r="V743" s="13"/>
    </row>
    <row r="744" spans="1:22">
      <c r="A744" s="12"/>
      <c r="B744" s="13"/>
      <c r="N744" s="13"/>
      <c r="S744" s="13"/>
      <c r="T744" s="13"/>
      <c r="V744" s="13"/>
    </row>
    <row r="745" spans="1:22">
      <c r="A745" s="12"/>
      <c r="B745" s="13"/>
      <c r="N745" s="13"/>
      <c r="S745" s="13"/>
      <c r="T745" s="13"/>
      <c r="V745" s="13"/>
    </row>
    <row r="746" spans="1:22">
      <c r="A746" s="12"/>
      <c r="B746" s="13"/>
      <c r="N746" s="13"/>
      <c r="S746" s="13"/>
      <c r="T746" s="13"/>
      <c r="V746" s="13"/>
    </row>
    <row r="747" spans="1:22">
      <c r="A747" s="12"/>
      <c r="B747" s="13"/>
      <c r="N747" s="13"/>
      <c r="S747" s="13"/>
      <c r="T747" s="13"/>
      <c r="V747" s="13"/>
    </row>
    <row r="748" spans="1:22">
      <c r="A748" s="12"/>
      <c r="B748" s="13"/>
      <c r="N748" s="13"/>
      <c r="S748" s="13"/>
      <c r="T748" s="13"/>
      <c r="V748" s="13"/>
    </row>
    <row r="749" spans="1:22">
      <c r="A749" s="12"/>
      <c r="B749" s="13"/>
      <c r="N749" s="13"/>
      <c r="S749" s="13"/>
      <c r="T749" s="13"/>
      <c r="V749" s="13"/>
    </row>
    <row r="750" spans="1:22">
      <c r="A750" s="12"/>
      <c r="B750" s="13"/>
      <c r="N750" s="13"/>
      <c r="S750" s="13"/>
      <c r="T750" s="13"/>
      <c r="V750" s="13"/>
    </row>
    <row r="751" spans="1:22">
      <c r="A751" s="12"/>
      <c r="B751" s="13"/>
      <c r="N751" s="13"/>
      <c r="S751" s="13"/>
      <c r="T751" s="13"/>
      <c r="V751" s="13"/>
    </row>
    <row r="752" spans="1:22">
      <c r="A752" s="12"/>
      <c r="B752" s="13"/>
      <c r="N752" s="13"/>
      <c r="S752" s="13"/>
      <c r="T752" s="13"/>
      <c r="V752" s="13"/>
    </row>
    <row r="753" spans="1:22">
      <c r="A753" s="12"/>
      <c r="B753" s="13"/>
      <c r="N753" s="13"/>
      <c r="S753" s="13"/>
      <c r="T753" s="13"/>
      <c r="V753" s="13"/>
    </row>
    <row r="754" spans="1:22">
      <c r="A754" s="12"/>
      <c r="B754" s="13"/>
      <c r="N754" s="13"/>
      <c r="S754" s="13"/>
      <c r="T754" s="13"/>
      <c r="V754" s="13"/>
    </row>
    <row r="755" spans="1:22">
      <c r="A755" s="12"/>
      <c r="B755" s="13"/>
      <c r="N755" s="13"/>
      <c r="S755" s="13"/>
      <c r="T755" s="13"/>
      <c r="V755" s="13"/>
    </row>
    <row r="756" spans="1:22">
      <c r="A756" s="12"/>
      <c r="B756" s="13"/>
      <c r="N756" s="13"/>
      <c r="S756" s="13"/>
      <c r="T756" s="13"/>
      <c r="V756" s="13"/>
    </row>
    <row r="757" spans="1:22">
      <c r="A757" s="12"/>
      <c r="B757" s="13"/>
      <c r="N757" s="13"/>
      <c r="S757" s="13"/>
      <c r="T757" s="13"/>
      <c r="V757" s="13"/>
    </row>
    <row r="758" spans="1:22">
      <c r="A758" s="12"/>
      <c r="B758" s="13"/>
      <c r="N758" s="13"/>
      <c r="S758" s="13"/>
      <c r="T758" s="13"/>
      <c r="V758" s="13"/>
    </row>
    <row r="759" spans="1:22">
      <c r="A759" s="12"/>
      <c r="B759" s="13"/>
      <c r="N759" s="13"/>
      <c r="S759" s="13"/>
      <c r="T759" s="13"/>
      <c r="V759" s="13"/>
    </row>
    <row r="760" spans="1:22">
      <c r="A760" s="12"/>
      <c r="B760" s="13"/>
      <c r="N760" s="13"/>
      <c r="S760" s="13"/>
      <c r="T760" s="13"/>
      <c r="V760" s="13"/>
    </row>
    <row r="761" spans="1:22">
      <c r="A761" s="12"/>
      <c r="B761" s="13"/>
      <c r="N761" s="13"/>
      <c r="S761" s="13"/>
      <c r="T761" s="13"/>
      <c r="V761" s="13"/>
    </row>
    <row r="762" spans="1:22">
      <c r="A762" s="12"/>
      <c r="B762" s="13"/>
      <c r="N762" s="13"/>
      <c r="S762" s="13"/>
      <c r="T762" s="13"/>
      <c r="V762" s="13"/>
    </row>
    <row r="763" spans="1:22">
      <c r="A763" s="12"/>
      <c r="B763" s="13"/>
      <c r="N763" s="13"/>
      <c r="S763" s="13"/>
      <c r="T763" s="13"/>
      <c r="V763" s="13"/>
    </row>
    <row r="764" spans="1:22">
      <c r="A764" s="12"/>
      <c r="B764" s="13"/>
      <c r="N764" s="13"/>
      <c r="S764" s="13"/>
      <c r="T764" s="13"/>
      <c r="V764" s="13"/>
    </row>
    <row r="765" spans="1:22">
      <c r="A765" s="12"/>
      <c r="B765" s="13"/>
      <c r="N765" s="13"/>
      <c r="S765" s="13"/>
      <c r="T765" s="13"/>
      <c r="V765" s="13"/>
    </row>
    <row r="766" spans="1:22">
      <c r="A766" s="12"/>
      <c r="B766" s="13"/>
      <c r="N766" s="13"/>
      <c r="S766" s="13"/>
      <c r="T766" s="13"/>
      <c r="V766" s="13"/>
    </row>
    <row r="767" spans="1:22">
      <c r="A767" s="12"/>
      <c r="B767" s="13"/>
      <c r="N767" s="13"/>
      <c r="S767" s="13"/>
      <c r="T767" s="13"/>
      <c r="V767" s="13"/>
    </row>
    <row r="768" spans="1:22">
      <c r="A768" s="12"/>
      <c r="B768" s="13"/>
      <c r="N768" s="13"/>
      <c r="S768" s="13"/>
      <c r="T768" s="13"/>
      <c r="V768" s="13"/>
    </row>
    <row r="769" spans="1:22">
      <c r="A769" s="12"/>
      <c r="B769" s="13"/>
      <c r="N769" s="13"/>
      <c r="S769" s="13"/>
      <c r="T769" s="13"/>
      <c r="V769" s="13"/>
    </row>
    <row r="770" spans="1:22">
      <c r="A770" s="12"/>
      <c r="B770" s="13"/>
      <c r="N770" s="13"/>
      <c r="S770" s="13"/>
      <c r="T770" s="13"/>
      <c r="V770" s="13"/>
    </row>
    <row r="771" spans="1:22">
      <c r="A771" s="12"/>
      <c r="B771" s="13"/>
      <c r="N771" s="13"/>
      <c r="S771" s="13"/>
      <c r="T771" s="13"/>
      <c r="V771" s="13"/>
    </row>
    <row r="772" spans="1:22">
      <c r="A772" s="12"/>
      <c r="B772" s="13"/>
      <c r="N772" s="13"/>
      <c r="S772" s="13"/>
      <c r="T772" s="13"/>
      <c r="V772" s="13"/>
    </row>
    <row r="773" spans="1:22">
      <c r="A773" s="12"/>
      <c r="B773" s="13"/>
      <c r="N773" s="13"/>
      <c r="S773" s="13"/>
      <c r="T773" s="13"/>
      <c r="V773" s="13"/>
    </row>
    <row r="774" spans="1:22">
      <c r="A774" s="12"/>
      <c r="B774" s="13"/>
      <c r="N774" s="13"/>
      <c r="S774" s="13"/>
      <c r="T774" s="13"/>
      <c r="V774" s="13"/>
    </row>
    <row r="775" spans="1:22">
      <c r="A775" s="12"/>
      <c r="B775" s="13"/>
      <c r="N775" s="13"/>
      <c r="S775" s="13"/>
      <c r="T775" s="13"/>
      <c r="V775" s="13"/>
    </row>
    <row r="776" spans="1:22">
      <c r="A776" s="12"/>
      <c r="B776" s="13"/>
      <c r="N776" s="13"/>
      <c r="S776" s="13"/>
      <c r="T776" s="13"/>
      <c r="V776" s="13"/>
    </row>
    <row r="777" spans="1:22">
      <c r="A777" s="12"/>
      <c r="B777" s="13"/>
      <c r="N777" s="13"/>
      <c r="S777" s="13"/>
      <c r="T777" s="13"/>
      <c r="V777" s="13"/>
    </row>
    <row r="778" spans="1:22">
      <c r="A778" s="12"/>
      <c r="B778" s="13"/>
      <c r="N778" s="13"/>
      <c r="S778" s="13"/>
      <c r="T778" s="13"/>
      <c r="V778" s="13"/>
    </row>
    <row r="779" spans="1:22">
      <c r="A779" s="12"/>
      <c r="B779" s="13"/>
      <c r="N779" s="13"/>
      <c r="S779" s="13"/>
      <c r="T779" s="13"/>
      <c r="V779" s="13"/>
    </row>
    <row r="780" spans="1:22">
      <c r="A780" s="12"/>
      <c r="B780" s="13"/>
      <c r="N780" s="13"/>
      <c r="S780" s="13"/>
      <c r="T780" s="13"/>
      <c r="V780" s="13"/>
    </row>
    <row r="781" spans="1:22">
      <c r="A781" s="12"/>
      <c r="B781" s="13"/>
      <c r="N781" s="13"/>
      <c r="S781" s="13"/>
      <c r="T781" s="13"/>
      <c r="V781" s="13"/>
    </row>
    <row r="782" spans="1:22">
      <c r="A782" s="12"/>
      <c r="B782" s="13"/>
      <c r="N782" s="13"/>
      <c r="S782" s="13"/>
      <c r="T782" s="13"/>
      <c r="V782" s="13"/>
    </row>
    <row r="783" spans="1:22">
      <c r="A783" s="12"/>
      <c r="B783" s="13"/>
      <c r="N783" s="13"/>
      <c r="S783" s="13"/>
      <c r="T783" s="13"/>
      <c r="V783" s="13"/>
    </row>
    <row r="784" spans="1:22">
      <c r="A784" s="12"/>
      <c r="B784" s="13"/>
      <c r="N784" s="13"/>
      <c r="S784" s="13"/>
      <c r="T784" s="13"/>
      <c r="V784" s="13"/>
    </row>
    <row r="785" spans="1:22">
      <c r="A785" s="12"/>
      <c r="B785" s="13"/>
      <c r="N785" s="13"/>
      <c r="S785" s="13"/>
      <c r="T785" s="13"/>
      <c r="V785" s="13"/>
    </row>
    <row r="786" spans="1:22">
      <c r="A786" s="12"/>
      <c r="B786" s="13"/>
      <c r="N786" s="13"/>
      <c r="S786" s="13"/>
      <c r="T786" s="13"/>
      <c r="V786" s="13"/>
    </row>
    <row r="787" spans="1:22">
      <c r="A787" s="12"/>
      <c r="B787" s="13"/>
      <c r="N787" s="13"/>
      <c r="S787" s="13"/>
      <c r="T787" s="13"/>
      <c r="V787" s="13"/>
    </row>
    <row r="788" spans="1:22">
      <c r="A788" s="12"/>
      <c r="B788" s="13"/>
      <c r="N788" s="13"/>
      <c r="S788" s="13"/>
      <c r="T788" s="13"/>
      <c r="V788" s="13"/>
    </row>
    <row r="789" spans="1:22">
      <c r="A789" s="12"/>
      <c r="B789" s="13"/>
      <c r="N789" s="13"/>
      <c r="S789" s="13"/>
      <c r="T789" s="13"/>
      <c r="V789" s="13"/>
    </row>
    <row r="790" spans="1:22">
      <c r="A790" s="12"/>
      <c r="B790" s="13"/>
      <c r="N790" s="13"/>
      <c r="S790" s="13"/>
      <c r="T790" s="13"/>
      <c r="V790" s="13"/>
    </row>
    <row r="791" spans="1:22">
      <c r="A791" s="12"/>
      <c r="B791" s="13"/>
      <c r="N791" s="13"/>
      <c r="S791" s="13"/>
      <c r="T791" s="13"/>
      <c r="V791" s="13"/>
    </row>
    <row r="792" spans="1:22">
      <c r="A792" s="12"/>
      <c r="B792" s="13"/>
      <c r="N792" s="13"/>
      <c r="S792" s="13"/>
      <c r="T792" s="13"/>
      <c r="V792" s="13"/>
    </row>
    <row r="793" spans="1:22">
      <c r="A793" s="12"/>
      <c r="B793" s="13"/>
      <c r="N793" s="13"/>
      <c r="S793" s="13"/>
      <c r="T793" s="13"/>
      <c r="V793" s="13"/>
    </row>
    <row r="794" spans="1:22">
      <c r="A794" s="12"/>
      <c r="B794" s="13"/>
      <c r="N794" s="13"/>
      <c r="S794" s="13"/>
      <c r="T794" s="13"/>
      <c r="V794" s="13"/>
    </row>
    <row r="795" spans="1:22">
      <c r="A795" s="12"/>
      <c r="B795" s="13"/>
      <c r="N795" s="13"/>
      <c r="S795" s="13"/>
      <c r="T795" s="13"/>
      <c r="V795" s="13"/>
    </row>
    <row r="796" spans="1:22">
      <c r="A796" s="12"/>
      <c r="B796" s="13"/>
      <c r="N796" s="13"/>
      <c r="S796" s="13"/>
      <c r="T796" s="13"/>
      <c r="V796" s="13"/>
    </row>
    <row r="797" spans="1:22">
      <c r="A797" s="12"/>
      <c r="B797" s="13"/>
      <c r="N797" s="13"/>
      <c r="S797" s="13"/>
      <c r="T797" s="13"/>
      <c r="V797" s="13"/>
    </row>
    <row r="798" spans="1:22">
      <c r="A798" s="12"/>
      <c r="B798" s="13"/>
      <c r="N798" s="13"/>
      <c r="S798" s="13"/>
      <c r="T798" s="13"/>
      <c r="V798" s="13"/>
    </row>
    <row r="799" spans="1:22">
      <c r="A799" s="12"/>
      <c r="B799" s="13"/>
      <c r="N799" s="13"/>
      <c r="S799" s="13"/>
      <c r="T799" s="13"/>
      <c r="V799" s="13"/>
    </row>
    <row r="800" spans="1:22">
      <c r="A800" s="12"/>
      <c r="B800" s="13"/>
      <c r="N800" s="13"/>
      <c r="S800" s="13"/>
      <c r="T800" s="13"/>
      <c r="V800" s="13"/>
    </row>
    <row r="801" spans="1:22">
      <c r="A801" s="12"/>
      <c r="B801" s="13"/>
      <c r="N801" s="13"/>
      <c r="S801" s="13"/>
      <c r="T801" s="13"/>
      <c r="V801" s="13"/>
    </row>
    <row r="802" spans="1:22">
      <c r="A802" s="12"/>
      <c r="B802" s="13"/>
      <c r="N802" s="13"/>
      <c r="S802" s="13"/>
      <c r="T802" s="13"/>
      <c r="V802" s="13"/>
    </row>
    <row r="803" spans="1:22">
      <c r="A803" s="12"/>
      <c r="B803" s="13"/>
      <c r="N803" s="13"/>
      <c r="S803" s="13"/>
      <c r="T803" s="13"/>
      <c r="V803" s="13"/>
    </row>
    <row r="804" spans="1:22">
      <c r="A804" s="12"/>
      <c r="B804" s="13"/>
      <c r="N804" s="13"/>
      <c r="S804" s="13"/>
      <c r="T804" s="13"/>
      <c r="V804" s="13"/>
    </row>
    <row r="805" spans="1:22">
      <c r="A805" s="12"/>
      <c r="B805" s="13"/>
      <c r="N805" s="13"/>
      <c r="S805" s="13"/>
      <c r="T805" s="13"/>
      <c r="V805" s="13"/>
    </row>
    <row r="806" spans="1:22">
      <c r="A806" s="12"/>
      <c r="B806" s="13"/>
      <c r="N806" s="13"/>
      <c r="S806" s="13"/>
      <c r="T806" s="13"/>
      <c r="V806" s="13"/>
    </row>
    <row r="807" spans="1:22">
      <c r="A807" s="12"/>
      <c r="B807" s="13"/>
      <c r="N807" s="13"/>
      <c r="S807" s="13"/>
      <c r="T807" s="13"/>
      <c r="V807" s="13"/>
    </row>
    <row r="808" spans="1:22">
      <c r="A808" s="12"/>
      <c r="B808" s="13"/>
      <c r="N808" s="13"/>
      <c r="S808" s="13"/>
      <c r="T808" s="13"/>
      <c r="V808" s="13"/>
    </row>
    <row r="809" spans="1:22">
      <c r="A809" s="12"/>
      <c r="B809" s="13"/>
      <c r="N809" s="13"/>
      <c r="S809" s="13"/>
      <c r="T809" s="13"/>
      <c r="V809" s="13"/>
    </row>
    <row r="810" spans="1:22">
      <c r="A810" s="12"/>
      <c r="B810" s="13"/>
      <c r="N810" s="13"/>
      <c r="S810" s="13"/>
      <c r="T810" s="13"/>
      <c r="V810" s="13"/>
    </row>
    <row r="811" spans="1:22">
      <c r="A811" s="12"/>
      <c r="B811" s="13"/>
      <c r="N811" s="13"/>
      <c r="S811" s="13"/>
      <c r="T811" s="13"/>
      <c r="V811" s="13"/>
    </row>
    <row r="812" spans="1:22">
      <c r="A812" s="12"/>
      <c r="B812" s="13"/>
      <c r="N812" s="13"/>
      <c r="S812" s="13"/>
      <c r="T812" s="13"/>
      <c r="V812" s="13"/>
    </row>
    <row r="813" spans="1:22">
      <c r="A813" s="12"/>
      <c r="B813" s="13"/>
      <c r="N813" s="13"/>
      <c r="S813" s="13"/>
      <c r="T813" s="13"/>
      <c r="V813" s="13"/>
    </row>
    <row r="814" spans="1:22">
      <c r="A814" s="12"/>
      <c r="B814" s="13"/>
      <c r="N814" s="13"/>
      <c r="S814" s="13"/>
      <c r="T814" s="13"/>
      <c r="V814" s="13"/>
    </row>
    <row r="815" spans="1:22">
      <c r="A815" s="12"/>
      <c r="B815" s="13"/>
      <c r="N815" s="13"/>
      <c r="S815" s="13"/>
      <c r="T815" s="13"/>
      <c r="V815" s="13"/>
    </row>
    <row r="816" spans="1:22">
      <c r="A816" s="12"/>
      <c r="B816" s="13"/>
      <c r="N816" s="13"/>
      <c r="S816" s="13"/>
      <c r="T816" s="13"/>
      <c r="V816" s="13"/>
    </row>
    <row r="817" spans="1:22">
      <c r="A817" s="12"/>
      <c r="B817" s="13"/>
      <c r="N817" s="13"/>
      <c r="S817" s="13"/>
      <c r="T817" s="13"/>
      <c r="V817" s="13"/>
    </row>
    <row r="818" spans="1:22">
      <c r="A818" s="12"/>
      <c r="B818" s="13"/>
      <c r="N818" s="13"/>
      <c r="S818" s="13"/>
      <c r="T818" s="13"/>
      <c r="V818" s="13"/>
    </row>
    <row r="819" spans="1:22">
      <c r="A819" s="12"/>
      <c r="B819" s="13"/>
      <c r="N819" s="13"/>
      <c r="S819" s="13"/>
      <c r="T819" s="13"/>
      <c r="V819" s="13"/>
    </row>
    <row r="820" spans="1:22">
      <c r="A820" s="12"/>
      <c r="B820" s="13"/>
      <c r="N820" s="13"/>
      <c r="S820" s="13"/>
      <c r="T820" s="13"/>
      <c r="V820" s="13"/>
    </row>
    <row r="821" spans="1:22">
      <c r="A821" s="12"/>
      <c r="B821" s="13"/>
      <c r="N821" s="13"/>
      <c r="S821" s="13"/>
      <c r="T821" s="13"/>
      <c r="V821" s="13"/>
    </row>
    <row r="822" spans="1:22">
      <c r="A822" s="12"/>
      <c r="B822" s="13"/>
      <c r="N822" s="13"/>
      <c r="S822" s="13"/>
      <c r="T822" s="13"/>
      <c r="V822" s="13"/>
    </row>
    <row r="823" spans="1:22">
      <c r="A823" s="12"/>
      <c r="B823" s="13"/>
      <c r="N823" s="13"/>
      <c r="S823" s="13"/>
      <c r="T823" s="13"/>
      <c r="V823" s="13"/>
    </row>
    <row r="824" spans="1:22">
      <c r="A824" s="12"/>
      <c r="B824" s="13"/>
      <c r="N824" s="13"/>
      <c r="S824" s="13"/>
      <c r="T824" s="13"/>
      <c r="V824" s="13"/>
    </row>
    <row r="825" spans="1:22">
      <c r="A825" s="12"/>
      <c r="B825" s="13"/>
      <c r="N825" s="13"/>
      <c r="S825" s="13"/>
      <c r="T825" s="13"/>
      <c r="V825" s="13"/>
    </row>
    <row r="826" spans="1:22">
      <c r="A826" s="12"/>
      <c r="B826" s="13"/>
      <c r="N826" s="13"/>
      <c r="S826" s="13"/>
      <c r="T826" s="13"/>
      <c r="V826" s="13"/>
    </row>
    <row r="827" spans="1:22">
      <c r="A827" s="12"/>
      <c r="B827" s="13"/>
      <c r="N827" s="13"/>
      <c r="S827" s="13"/>
      <c r="T827" s="13"/>
      <c r="V827" s="13"/>
    </row>
    <row r="828" spans="1:22">
      <c r="A828" s="12"/>
      <c r="B828" s="13"/>
      <c r="N828" s="13"/>
      <c r="S828" s="13"/>
      <c r="T828" s="13"/>
      <c r="V828" s="13"/>
    </row>
    <row r="829" spans="1:22">
      <c r="A829" s="12"/>
      <c r="B829" s="13"/>
      <c r="N829" s="13"/>
      <c r="S829" s="13"/>
      <c r="T829" s="13"/>
      <c r="V829" s="13"/>
    </row>
    <row r="830" spans="1:22">
      <c r="A830" s="12"/>
      <c r="B830" s="13"/>
      <c r="N830" s="13"/>
      <c r="S830" s="13"/>
      <c r="T830" s="13"/>
      <c r="V830" s="13"/>
    </row>
    <row r="831" spans="1:22">
      <c r="A831" s="12"/>
      <c r="B831" s="13"/>
      <c r="N831" s="13"/>
      <c r="S831" s="13"/>
      <c r="T831" s="13"/>
      <c r="V831" s="13"/>
    </row>
    <row r="832" spans="1:22">
      <c r="A832" s="12"/>
      <c r="B832" s="13"/>
      <c r="N832" s="13"/>
      <c r="S832" s="13"/>
      <c r="T832" s="13"/>
      <c r="V832" s="13"/>
    </row>
    <row r="833" spans="1:22">
      <c r="A833" s="12"/>
      <c r="B833" s="13"/>
      <c r="N833" s="13"/>
      <c r="S833" s="13"/>
      <c r="T833" s="13"/>
      <c r="V833" s="13"/>
    </row>
    <row r="834" spans="1:22">
      <c r="A834" s="12"/>
      <c r="B834" s="13"/>
      <c r="N834" s="13"/>
      <c r="S834" s="13"/>
      <c r="T834" s="13"/>
      <c r="V834" s="13"/>
    </row>
    <row r="835" spans="1:22">
      <c r="A835" s="12"/>
      <c r="B835" s="13"/>
      <c r="N835" s="13"/>
      <c r="S835" s="13"/>
      <c r="T835" s="13"/>
      <c r="V835" s="13"/>
    </row>
    <row r="836" spans="1:22">
      <c r="A836" s="12"/>
      <c r="B836" s="13"/>
      <c r="N836" s="13"/>
      <c r="S836" s="13"/>
      <c r="T836" s="13"/>
      <c r="V836" s="13"/>
    </row>
    <row r="837" spans="1:22">
      <c r="A837" s="12"/>
      <c r="B837" s="13"/>
      <c r="N837" s="13"/>
      <c r="S837" s="13"/>
      <c r="T837" s="13"/>
      <c r="V837" s="13"/>
    </row>
    <row r="838" spans="1:22">
      <c r="A838" s="12"/>
      <c r="B838" s="13"/>
      <c r="N838" s="13"/>
      <c r="S838" s="13"/>
      <c r="T838" s="13"/>
      <c r="V838" s="13"/>
    </row>
    <row r="839" spans="1:22">
      <c r="A839" s="12"/>
      <c r="B839" s="13"/>
      <c r="N839" s="13"/>
      <c r="S839" s="13"/>
      <c r="T839" s="13"/>
      <c r="V839" s="13"/>
    </row>
    <row r="840" spans="1:22">
      <c r="A840" s="12"/>
      <c r="B840" s="13"/>
      <c r="N840" s="13"/>
      <c r="S840" s="13"/>
      <c r="T840" s="13"/>
      <c r="V840" s="13"/>
    </row>
    <row r="841" spans="1:22">
      <c r="A841" s="12"/>
      <c r="B841" s="13"/>
      <c r="N841" s="13"/>
      <c r="S841" s="13"/>
      <c r="T841" s="13"/>
      <c r="V841" s="13"/>
    </row>
    <row r="842" spans="1:22">
      <c r="A842" s="12"/>
      <c r="B842" s="13"/>
      <c r="N842" s="13"/>
      <c r="S842" s="13"/>
      <c r="T842" s="13"/>
      <c r="V842" s="13"/>
    </row>
    <row r="843" spans="1:22">
      <c r="A843" s="12"/>
      <c r="B843" s="13"/>
      <c r="N843" s="13"/>
      <c r="S843" s="13"/>
      <c r="T843" s="13"/>
      <c r="V843" s="13"/>
    </row>
    <row r="844" spans="1:22">
      <c r="A844" s="12"/>
      <c r="B844" s="13"/>
      <c r="N844" s="13"/>
      <c r="S844" s="13"/>
      <c r="T844" s="13"/>
      <c r="V844" s="13"/>
    </row>
    <row r="845" spans="1:22">
      <c r="A845" s="12"/>
      <c r="B845" s="13"/>
      <c r="N845" s="13"/>
      <c r="S845" s="13"/>
      <c r="T845" s="13"/>
      <c r="V845" s="13"/>
    </row>
    <row r="846" spans="1:22">
      <c r="A846" s="12"/>
      <c r="B846" s="13"/>
      <c r="N846" s="13"/>
      <c r="S846" s="13"/>
      <c r="T846" s="13"/>
      <c r="V846" s="13"/>
    </row>
    <row r="847" spans="1:22">
      <c r="A847" s="12"/>
      <c r="B847" s="13"/>
      <c r="N847" s="13"/>
      <c r="S847" s="13"/>
      <c r="T847" s="13"/>
      <c r="V847" s="13"/>
    </row>
    <row r="848" spans="1:22">
      <c r="A848" s="12"/>
      <c r="B848" s="13"/>
      <c r="N848" s="13"/>
      <c r="S848" s="13"/>
      <c r="T848" s="13"/>
      <c r="V848" s="13"/>
    </row>
    <row r="849" spans="1:22">
      <c r="A849" s="12"/>
      <c r="B849" s="13"/>
      <c r="N849" s="13"/>
      <c r="S849" s="13"/>
      <c r="T849" s="13"/>
      <c r="V849" s="13"/>
    </row>
    <row r="850" spans="1:22">
      <c r="A850" s="12"/>
      <c r="B850" s="13"/>
      <c r="N850" s="13"/>
      <c r="S850" s="13"/>
      <c r="T850" s="13"/>
      <c r="V850" s="13"/>
    </row>
    <row r="851" spans="1:22">
      <c r="A851" s="12"/>
      <c r="B851" s="13"/>
      <c r="N851" s="13"/>
      <c r="S851" s="13"/>
      <c r="T851" s="13"/>
      <c r="V851" s="13"/>
    </row>
    <row r="852" spans="1:22">
      <c r="A852" s="12"/>
      <c r="B852" s="13"/>
      <c r="N852" s="13"/>
      <c r="S852" s="13"/>
      <c r="T852" s="13"/>
      <c r="V852" s="13"/>
    </row>
    <row r="853" spans="1:22">
      <c r="A853" s="12"/>
      <c r="B853" s="13"/>
      <c r="N853" s="13"/>
      <c r="S853" s="13"/>
      <c r="T853" s="13"/>
      <c r="V853" s="13"/>
    </row>
    <row r="854" spans="1:22">
      <c r="A854" s="12"/>
      <c r="B854" s="13"/>
      <c r="N854" s="13"/>
      <c r="S854" s="13"/>
      <c r="T854" s="13"/>
      <c r="V854" s="13"/>
    </row>
    <row r="855" spans="1:22">
      <c r="A855" s="12"/>
      <c r="B855" s="13"/>
      <c r="N855" s="13"/>
      <c r="S855" s="13"/>
      <c r="T855" s="13"/>
      <c r="V855" s="13"/>
    </row>
    <row r="856" spans="1:22">
      <c r="A856" s="12"/>
      <c r="B856" s="13"/>
      <c r="N856" s="13"/>
      <c r="S856" s="13"/>
      <c r="T856" s="13"/>
      <c r="V856" s="13"/>
    </row>
    <row r="857" spans="1:22">
      <c r="A857" s="12"/>
      <c r="B857" s="13"/>
      <c r="N857" s="13"/>
      <c r="S857" s="13"/>
      <c r="T857" s="13"/>
      <c r="V857" s="13"/>
    </row>
    <row r="858" spans="1:22">
      <c r="A858" s="12"/>
      <c r="B858" s="13"/>
      <c r="N858" s="13"/>
      <c r="S858" s="13"/>
      <c r="T858" s="13"/>
      <c r="V858" s="13"/>
    </row>
    <row r="859" spans="1:22">
      <c r="A859" s="12"/>
      <c r="B859" s="13"/>
      <c r="N859" s="13"/>
      <c r="S859" s="13"/>
      <c r="T859" s="13"/>
      <c r="V859" s="13"/>
    </row>
    <row r="860" spans="1:22">
      <c r="A860" s="12"/>
      <c r="B860" s="13"/>
      <c r="N860" s="13"/>
      <c r="S860" s="13"/>
      <c r="T860" s="13"/>
      <c r="V860" s="13"/>
    </row>
    <row r="861" spans="1:22">
      <c r="A861" s="12"/>
      <c r="B861" s="13"/>
      <c r="N861" s="13"/>
      <c r="S861" s="13"/>
      <c r="T861" s="13"/>
      <c r="V861" s="13"/>
    </row>
    <row r="862" spans="1:22">
      <c r="A862" s="12"/>
      <c r="B862" s="13"/>
      <c r="N862" s="13"/>
      <c r="S862" s="13"/>
      <c r="T862" s="13"/>
      <c r="V862" s="13"/>
    </row>
    <row r="863" spans="1:22">
      <c r="A863" s="12"/>
      <c r="B863" s="13"/>
      <c r="N863" s="13"/>
      <c r="S863" s="13"/>
      <c r="T863" s="13"/>
      <c r="V863" s="13"/>
    </row>
    <row r="864" spans="1:22">
      <c r="A864" s="12"/>
      <c r="B864" s="13"/>
      <c r="N864" s="13"/>
      <c r="S864" s="13"/>
      <c r="T864" s="13"/>
      <c r="V864" s="13"/>
    </row>
    <row r="865" spans="1:22">
      <c r="A865" s="12"/>
      <c r="B865" s="13"/>
      <c r="N865" s="13"/>
      <c r="S865" s="13"/>
      <c r="T865" s="13"/>
      <c r="V865" s="13"/>
    </row>
    <row r="866" spans="1:22">
      <c r="A866" s="12"/>
      <c r="B866" s="13"/>
      <c r="N866" s="13"/>
      <c r="S866" s="13"/>
      <c r="T866" s="13"/>
      <c r="V866" s="13"/>
    </row>
    <row r="867" spans="1:22">
      <c r="A867" s="12"/>
      <c r="B867" s="13"/>
      <c r="N867" s="13"/>
      <c r="S867" s="13"/>
      <c r="T867" s="13"/>
      <c r="V867" s="13"/>
    </row>
    <row r="868" spans="1:22">
      <c r="A868" s="12"/>
      <c r="B868" s="13"/>
      <c r="N868" s="13"/>
      <c r="S868" s="13"/>
      <c r="T868" s="13"/>
      <c r="V868" s="13"/>
    </row>
    <row r="869" spans="1:22">
      <c r="A869" s="12"/>
      <c r="B869" s="13"/>
      <c r="N869" s="13"/>
      <c r="S869" s="13"/>
      <c r="T869" s="13"/>
      <c r="V869" s="13"/>
    </row>
    <row r="870" spans="1:22">
      <c r="A870" s="12"/>
      <c r="B870" s="13"/>
      <c r="N870" s="13"/>
      <c r="S870" s="13"/>
      <c r="T870" s="13"/>
      <c r="V870" s="13"/>
    </row>
    <row r="871" spans="1:22">
      <c r="A871" s="12"/>
      <c r="B871" s="13"/>
      <c r="N871" s="13"/>
      <c r="S871" s="13"/>
      <c r="T871" s="13"/>
      <c r="V871" s="13"/>
    </row>
    <row r="872" spans="1:22">
      <c r="A872" s="12"/>
      <c r="B872" s="13"/>
      <c r="N872" s="13"/>
      <c r="S872" s="13"/>
      <c r="T872" s="13"/>
      <c r="V872" s="13"/>
    </row>
    <row r="873" spans="1:22">
      <c r="A873" s="12"/>
      <c r="B873" s="13"/>
      <c r="N873" s="13"/>
      <c r="S873" s="13"/>
      <c r="T873" s="13"/>
      <c r="V873" s="13"/>
    </row>
    <row r="874" spans="1:22">
      <c r="A874" s="12"/>
      <c r="B874" s="13"/>
      <c r="N874" s="13"/>
      <c r="S874" s="13"/>
      <c r="T874" s="13"/>
      <c r="V874" s="13"/>
    </row>
    <row r="875" spans="1:22">
      <c r="A875" s="12"/>
      <c r="B875" s="13"/>
      <c r="N875" s="13"/>
      <c r="S875" s="13"/>
      <c r="T875" s="13"/>
      <c r="V875" s="13"/>
    </row>
    <row r="876" spans="1:22">
      <c r="A876" s="12"/>
      <c r="B876" s="13"/>
      <c r="N876" s="13"/>
      <c r="S876" s="13"/>
      <c r="T876" s="13"/>
      <c r="V876" s="13"/>
    </row>
    <row r="877" spans="1:22">
      <c r="A877" s="12"/>
      <c r="B877" s="13"/>
      <c r="N877" s="13"/>
      <c r="S877" s="13"/>
      <c r="T877" s="13"/>
      <c r="V877" s="13"/>
    </row>
    <row r="878" spans="1:22">
      <c r="A878" s="12"/>
      <c r="B878" s="13"/>
      <c r="N878" s="13"/>
      <c r="S878" s="13"/>
      <c r="T878" s="13"/>
      <c r="V878" s="13"/>
    </row>
    <row r="879" spans="1:22">
      <c r="A879" s="12"/>
      <c r="B879" s="13"/>
      <c r="N879" s="13"/>
      <c r="S879" s="13"/>
      <c r="T879" s="13"/>
      <c r="V879" s="13"/>
    </row>
    <row r="880" spans="1:22">
      <c r="A880" s="12"/>
      <c r="B880" s="13"/>
      <c r="N880" s="13"/>
      <c r="S880" s="13"/>
      <c r="T880" s="13"/>
      <c r="V880" s="13"/>
    </row>
    <row r="881" spans="1:22">
      <c r="A881" s="12"/>
      <c r="B881" s="13"/>
      <c r="N881" s="13"/>
      <c r="S881" s="13"/>
      <c r="T881" s="13"/>
      <c r="V881" s="13"/>
    </row>
    <row r="882" spans="1:22">
      <c r="A882" s="12"/>
      <c r="B882" s="13"/>
      <c r="N882" s="13"/>
      <c r="S882" s="13"/>
      <c r="T882" s="13"/>
      <c r="V882" s="13"/>
    </row>
    <row r="883" spans="1:22">
      <c r="A883" s="12"/>
      <c r="B883" s="13"/>
      <c r="N883" s="13"/>
      <c r="S883" s="13"/>
      <c r="T883" s="13"/>
      <c r="V883" s="13"/>
    </row>
    <row r="884" spans="1:22">
      <c r="A884" s="12"/>
      <c r="B884" s="13"/>
      <c r="N884" s="13"/>
      <c r="S884" s="13"/>
      <c r="T884" s="13"/>
      <c r="V884" s="13"/>
    </row>
    <row r="885" spans="1:22">
      <c r="A885" s="12"/>
      <c r="B885" s="13"/>
      <c r="N885" s="13"/>
      <c r="S885" s="13"/>
      <c r="T885" s="13"/>
      <c r="V885" s="13"/>
    </row>
    <row r="886" spans="1:22">
      <c r="A886" s="12"/>
      <c r="B886" s="13"/>
      <c r="N886" s="13"/>
      <c r="S886" s="13"/>
      <c r="T886" s="13"/>
      <c r="V886" s="13"/>
    </row>
    <row r="887" spans="1:22">
      <c r="A887" s="12"/>
      <c r="B887" s="13"/>
      <c r="N887" s="13"/>
      <c r="S887" s="13"/>
      <c r="T887" s="13"/>
      <c r="V887" s="13"/>
    </row>
    <row r="888" spans="1:22">
      <c r="A888" s="12"/>
      <c r="B888" s="13"/>
      <c r="N888" s="13"/>
      <c r="S888" s="13"/>
      <c r="T888" s="13"/>
      <c r="V888" s="13"/>
    </row>
    <row r="889" spans="1:22">
      <c r="A889" s="12"/>
      <c r="B889" s="13"/>
      <c r="N889" s="13"/>
      <c r="S889" s="13"/>
      <c r="T889" s="13"/>
      <c r="V889" s="13"/>
    </row>
    <row r="890" spans="1:22">
      <c r="A890" s="12"/>
      <c r="B890" s="13"/>
      <c r="N890" s="13"/>
      <c r="S890" s="13"/>
      <c r="T890" s="13"/>
      <c r="V890" s="13"/>
    </row>
    <row r="891" spans="1:22">
      <c r="A891" s="12"/>
      <c r="B891" s="13"/>
      <c r="N891" s="13"/>
      <c r="S891" s="13"/>
      <c r="T891" s="13"/>
      <c r="V891" s="13"/>
    </row>
    <row r="892" spans="1:22">
      <c r="A892" s="12"/>
      <c r="B892" s="13"/>
      <c r="N892" s="13"/>
      <c r="S892" s="13"/>
      <c r="T892" s="13"/>
      <c r="V892" s="13"/>
    </row>
    <row r="893" spans="1:22">
      <c r="A893" s="12"/>
      <c r="B893" s="13"/>
      <c r="N893" s="13"/>
      <c r="S893" s="13"/>
      <c r="T893" s="13"/>
      <c r="V893" s="13"/>
    </row>
    <row r="894" spans="1:22">
      <c r="A894" s="12"/>
      <c r="B894" s="13"/>
      <c r="N894" s="13"/>
      <c r="S894" s="13"/>
      <c r="T894" s="13"/>
      <c r="V894" s="13"/>
    </row>
    <row r="895" spans="1:22">
      <c r="A895" s="12"/>
      <c r="B895" s="13"/>
      <c r="N895" s="13"/>
      <c r="S895" s="13"/>
      <c r="T895" s="13"/>
      <c r="V895" s="13"/>
    </row>
    <row r="896" spans="1:22">
      <c r="A896" s="12"/>
      <c r="B896" s="13"/>
      <c r="N896" s="13"/>
      <c r="S896" s="13"/>
      <c r="T896" s="13"/>
      <c r="V896" s="13"/>
    </row>
    <row r="897" spans="1:22">
      <c r="A897" s="12"/>
      <c r="B897" s="13"/>
      <c r="N897" s="13"/>
      <c r="S897" s="13"/>
      <c r="T897" s="13"/>
      <c r="V897" s="13"/>
    </row>
    <row r="898" spans="1:22">
      <c r="A898" s="12"/>
      <c r="B898" s="13"/>
      <c r="N898" s="13"/>
      <c r="S898" s="13"/>
      <c r="T898" s="13"/>
      <c r="V898" s="13"/>
    </row>
    <row r="899" spans="1:22">
      <c r="A899" s="12"/>
      <c r="B899" s="13"/>
      <c r="N899" s="13"/>
      <c r="S899" s="13"/>
      <c r="T899" s="13"/>
      <c r="V899" s="13"/>
    </row>
    <row r="900" spans="1:22">
      <c r="A900" s="12"/>
      <c r="B900" s="13"/>
      <c r="N900" s="13"/>
      <c r="S900" s="13"/>
      <c r="T900" s="13"/>
      <c r="V900" s="13"/>
    </row>
    <row r="901" spans="1:22">
      <c r="A901" s="12"/>
      <c r="B901" s="13"/>
      <c r="N901" s="13"/>
      <c r="S901" s="13"/>
      <c r="T901" s="13"/>
      <c r="V901" s="13"/>
    </row>
    <row r="902" spans="1:22">
      <c r="A902" s="12"/>
      <c r="B902" s="13"/>
      <c r="N902" s="13"/>
      <c r="S902" s="13"/>
      <c r="T902" s="13"/>
      <c r="V902" s="13"/>
    </row>
    <row r="903" spans="1:22">
      <c r="A903" s="12"/>
      <c r="B903" s="13"/>
      <c r="N903" s="13"/>
      <c r="S903" s="13"/>
      <c r="T903" s="13"/>
      <c r="V903" s="13"/>
    </row>
    <row r="904" spans="1:22">
      <c r="A904" s="12"/>
      <c r="B904" s="13"/>
      <c r="N904" s="13"/>
      <c r="S904" s="13"/>
      <c r="T904" s="13"/>
      <c r="V904" s="13"/>
    </row>
    <row r="905" spans="1:22">
      <c r="A905" s="12"/>
      <c r="B905" s="13"/>
      <c r="N905" s="13"/>
      <c r="S905" s="13"/>
      <c r="T905" s="13"/>
      <c r="V905" s="13"/>
    </row>
    <row r="906" spans="1:22">
      <c r="A906" s="12"/>
      <c r="B906" s="13"/>
      <c r="N906" s="13"/>
      <c r="S906" s="13"/>
      <c r="T906" s="13"/>
      <c r="V906" s="13"/>
    </row>
    <row r="907" spans="1:22">
      <c r="A907" s="12"/>
      <c r="B907" s="13"/>
      <c r="N907" s="13"/>
      <c r="S907" s="13"/>
      <c r="T907" s="13"/>
      <c r="V907" s="13"/>
    </row>
    <row r="908" spans="1:22">
      <c r="A908" s="12"/>
      <c r="B908" s="13"/>
      <c r="N908" s="13"/>
      <c r="S908" s="13"/>
      <c r="T908" s="13"/>
      <c r="V908" s="13"/>
    </row>
    <row r="909" spans="1:22">
      <c r="A909" s="12"/>
      <c r="B909" s="13"/>
      <c r="N909" s="13"/>
      <c r="S909" s="13"/>
      <c r="T909" s="13"/>
      <c r="V909" s="13"/>
    </row>
    <row r="910" spans="1:22">
      <c r="A910" s="12"/>
      <c r="B910" s="13"/>
      <c r="N910" s="13"/>
      <c r="S910" s="13"/>
      <c r="T910" s="13"/>
      <c r="V910" s="13"/>
    </row>
    <row r="911" spans="1:22">
      <c r="A911" s="12"/>
      <c r="B911" s="13"/>
      <c r="N911" s="13"/>
      <c r="S911" s="13"/>
      <c r="T911" s="13"/>
      <c r="V911" s="13"/>
    </row>
    <row r="912" spans="1:22">
      <c r="A912" s="12"/>
      <c r="B912" s="13"/>
      <c r="N912" s="13"/>
      <c r="S912" s="13"/>
      <c r="T912" s="13"/>
      <c r="V912" s="13"/>
    </row>
    <row r="913" spans="1:22">
      <c r="A913" s="12"/>
      <c r="B913" s="13"/>
      <c r="N913" s="13"/>
      <c r="S913" s="13"/>
      <c r="T913" s="13"/>
      <c r="V913" s="13"/>
    </row>
    <row r="914" spans="1:22">
      <c r="A914" s="12"/>
      <c r="B914" s="13"/>
      <c r="N914" s="13"/>
      <c r="S914" s="13"/>
      <c r="T914" s="13"/>
      <c r="V914" s="13"/>
    </row>
    <row r="915" spans="1:22">
      <c r="A915" s="12"/>
      <c r="B915" s="13"/>
      <c r="N915" s="13"/>
      <c r="S915" s="13"/>
      <c r="T915" s="13"/>
      <c r="V915" s="13"/>
    </row>
    <row r="916" spans="1:22">
      <c r="A916" s="12"/>
      <c r="B916" s="13"/>
      <c r="N916" s="13"/>
      <c r="S916" s="13"/>
      <c r="T916" s="13"/>
      <c r="V916" s="13"/>
    </row>
    <row r="917" spans="1:22">
      <c r="A917" s="12"/>
      <c r="B917" s="13"/>
      <c r="N917" s="13"/>
      <c r="S917" s="13"/>
      <c r="T917" s="13"/>
      <c r="V917" s="13"/>
    </row>
    <row r="918" spans="1:22">
      <c r="A918" s="12"/>
      <c r="B918" s="13"/>
      <c r="N918" s="13"/>
      <c r="S918" s="13"/>
      <c r="T918" s="13"/>
      <c r="V918" s="13"/>
    </row>
    <row r="919" spans="1:22">
      <c r="A919" s="12"/>
      <c r="B919" s="13"/>
      <c r="N919" s="13"/>
      <c r="S919" s="13"/>
      <c r="T919" s="13"/>
      <c r="V919" s="13"/>
    </row>
    <row r="920" spans="1:22">
      <c r="A920" s="12"/>
      <c r="B920" s="13"/>
      <c r="N920" s="13"/>
      <c r="S920" s="13"/>
      <c r="T920" s="13"/>
      <c r="V920" s="13"/>
    </row>
    <row r="921" spans="1:22">
      <c r="A921" s="12"/>
      <c r="B921" s="13"/>
      <c r="N921" s="13"/>
      <c r="S921" s="13"/>
      <c r="T921" s="13"/>
      <c r="V921" s="13"/>
    </row>
    <row r="922" spans="1:22">
      <c r="A922" s="12"/>
      <c r="B922" s="13"/>
      <c r="N922" s="13"/>
      <c r="S922" s="13"/>
      <c r="T922" s="13"/>
      <c r="V922" s="13"/>
    </row>
    <row r="923" spans="1:22">
      <c r="A923" s="12"/>
      <c r="B923" s="13"/>
      <c r="N923" s="13"/>
      <c r="S923" s="13"/>
      <c r="T923" s="13"/>
      <c r="V923" s="13"/>
    </row>
    <row r="924" spans="1:22">
      <c r="A924" s="12"/>
      <c r="B924" s="13"/>
      <c r="N924" s="13"/>
      <c r="S924" s="13"/>
      <c r="T924" s="13"/>
      <c r="V924" s="13"/>
    </row>
    <row r="925" spans="1:22">
      <c r="A925" s="12"/>
      <c r="B925" s="13"/>
      <c r="N925" s="13"/>
      <c r="S925" s="13"/>
      <c r="T925" s="13"/>
      <c r="V925" s="13"/>
    </row>
    <row r="926" spans="1:22">
      <c r="A926" s="12"/>
      <c r="B926" s="13"/>
      <c r="N926" s="13"/>
      <c r="S926" s="13"/>
      <c r="T926" s="13"/>
      <c r="V926" s="13"/>
    </row>
    <row r="927" spans="1:22">
      <c r="A927" s="12"/>
      <c r="B927" s="13"/>
      <c r="N927" s="13"/>
      <c r="S927" s="13"/>
      <c r="T927" s="13"/>
      <c r="V927" s="13"/>
    </row>
    <row r="928" spans="1:22">
      <c r="A928" s="12"/>
      <c r="B928" s="13"/>
      <c r="N928" s="13"/>
      <c r="S928" s="13"/>
      <c r="T928" s="13"/>
      <c r="V928" s="13"/>
    </row>
    <row r="929" spans="1:22">
      <c r="A929" s="12"/>
      <c r="B929" s="13"/>
      <c r="N929" s="13"/>
      <c r="S929" s="13"/>
      <c r="T929" s="13"/>
      <c r="V929" s="13"/>
    </row>
    <row r="930" spans="1:22">
      <c r="A930" s="12"/>
      <c r="B930" s="13"/>
      <c r="N930" s="13"/>
      <c r="S930" s="13"/>
      <c r="T930" s="13"/>
      <c r="V930" s="13"/>
    </row>
    <row r="931" spans="1:22">
      <c r="A931" s="12"/>
      <c r="B931" s="13"/>
      <c r="N931" s="13"/>
      <c r="S931" s="13"/>
      <c r="T931" s="13"/>
      <c r="V931" s="13"/>
    </row>
    <row r="932" spans="1:22">
      <c r="A932" s="12"/>
      <c r="B932" s="13"/>
      <c r="N932" s="13"/>
      <c r="S932" s="13"/>
      <c r="T932" s="13"/>
      <c r="V932" s="13"/>
    </row>
    <row r="933" spans="1:22">
      <c r="A933" s="12"/>
      <c r="B933" s="13"/>
      <c r="N933" s="13"/>
      <c r="S933" s="13"/>
      <c r="T933" s="13"/>
      <c r="V933" s="13"/>
    </row>
    <row r="934" spans="1:22">
      <c r="A934" s="12"/>
      <c r="B934" s="13"/>
      <c r="N934" s="13"/>
      <c r="S934" s="13"/>
      <c r="T934" s="13"/>
      <c r="V934" s="13"/>
    </row>
    <row r="935" spans="1:22">
      <c r="A935" s="12"/>
      <c r="B935" s="13"/>
      <c r="N935" s="13"/>
      <c r="S935" s="13"/>
      <c r="T935" s="13"/>
      <c r="V935" s="13"/>
    </row>
    <row r="936" spans="1:22">
      <c r="A936" s="12"/>
      <c r="B936" s="13"/>
      <c r="N936" s="13"/>
      <c r="S936" s="13"/>
      <c r="T936" s="13"/>
      <c r="V936" s="13"/>
    </row>
    <row r="937" spans="1:22">
      <c r="A937" s="12"/>
      <c r="B937" s="13"/>
      <c r="N937" s="13"/>
      <c r="S937" s="13"/>
      <c r="T937" s="13"/>
      <c r="V937" s="13"/>
    </row>
    <row r="938" spans="1:22">
      <c r="A938" s="12"/>
      <c r="B938" s="13"/>
      <c r="N938" s="13"/>
      <c r="S938" s="13"/>
      <c r="T938" s="13"/>
      <c r="V938" s="13"/>
    </row>
    <row r="939" spans="1:22">
      <c r="A939" s="12"/>
      <c r="B939" s="13"/>
      <c r="N939" s="13"/>
      <c r="S939" s="13"/>
      <c r="T939" s="13"/>
      <c r="V939" s="13"/>
    </row>
    <row r="940" spans="1:22">
      <c r="A940" s="12"/>
      <c r="B940" s="13"/>
      <c r="N940" s="13"/>
      <c r="S940" s="13"/>
      <c r="T940" s="13"/>
      <c r="V940" s="13"/>
    </row>
    <row r="941" spans="1:22">
      <c r="A941" s="12"/>
      <c r="B941" s="13"/>
      <c r="N941" s="13"/>
      <c r="S941" s="13"/>
      <c r="T941" s="13"/>
      <c r="V941" s="13"/>
    </row>
    <row r="942" spans="1:22">
      <c r="A942" s="12"/>
      <c r="B942" s="13"/>
      <c r="N942" s="13"/>
      <c r="S942" s="13"/>
      <c r="T942" s="13"/>
      <c r="V942" s="13"/>
    </row>
    <row r="943" spans="1:22">
      <c r="A943" s="12"/>
      <c r="B943" s="13"/>
      <c r="N943" s="13"/>
      <c r="S943" s="13"/>
      <c r="T943" s="13"/>
      <c r="V943" s="13"/>
    </row>
    <row r="944" spans="1:22">
      <c r="A944" s="12"/>
      <c r="B944" s="13"/>
      <c r="N944" s="13"/>
      <c r="S944" s="13"/>
      <c r="T944" s="13"/>
      <c r="V944" s="13"/>
    </row>
    <row r="945" spans="1:22">
      <c r="A945" s="12"/>
      <c r="B945" s="13"/>
      <c r="N945" s="13"/>
      <c r="S945" s="13"/>
      <c r="T945" s="13"/>
      <c r="V945" s="13"/>
    </row>
    <row r="946" spans="1:22">
      <c r="A946" s="12"/>
      <c r="B946" s="13"/>
      <c r="N946" s="13"/>
      <c r="S946" s="13"/>
      <c r="T946" s="13"/>
      <c r="V946" s="13"/>
    </row>
    <row r="947" spans="1:22">
      <c r="A947" s="12"/>
      <c r="B947" s="13"/>
      <c r="N947" s="13"/>
      <c r="S947" s="13"/>
      <c r="T947" s="13"/>
      <c r="V947" s="13"/>
    </row>
    <row r="948" spans="1:22">
      <c r="A948" s="12"/>
      <c r="B948" s="13"/>
      <c r="N948" s="13"/>
      <c r="S948" s="13"/>
      <c r="T948" s="13"/>
      <c r="V948" s="13"/>
    </row>
    <row r="949" spans="1:22">
      <c r="A949" s="12"/>
      <c r="B949" s="13"/>
      <c r="N949" s="13"/>
      <c r="S949" s="13"/>
      <c r="T949" s="13"/>
      <c r="V949" s="13"/>
    </row>
    <row r="950" spans="1:22">
      <c r="A950" s="12"/>
      <c r="B950" s="13"/>
      <c r="N950" s="13"/>
      <c r="S950" s="13"/>
      <c r="T950" s="13"/>
      <c r="V950" s="13"/>
    </row>
    <row r="951" spans="1:22">
      <c r="A951" s="12"/>
      <c r="B951" s="13"/>
      <c r="N951" s="13"/>
      <c r="S951" s="13"/>
      <c r="T951" s="13"/>
      <c r="V951" s="13"/>
    </row>
    <row r="952" spans="1:22">
      <c r="A952" s="12"/>
      <c r="B952" s="13"/>
      <c r="N952" s="13"/>
      <c r="S952" s="13"/>
      <c r="T952" s="13"/>
      <c r="V952" s="13"/>
    </row>
    <row r="953" spans="1:22">
      <c r="A953" s="12"/>
      <c r="B953" s="13"/>
      <c r="N953" s="13"/>
      <c r="S953" s="13"/>
      <c r="T953" s="13"/>
      <c r="V953" s="13"/>
    </row>
    <row r="954" spans="1:22">
      <c r="A954" s="12"/>
      <c r="B954" s="13"/>
      <c r="N954" s="13"/>
      <c r="S954" s="13"/>
      <c r="T954" s="13"/>
      <c r="V954" s="13"/>
    </row>
    <row r="955" spans="1:22">
      <c r="A955" s="12"/>
      <c r="B955" s="13"/>
      <c r="N955" s="13"/>
      <c r="S955" s="13"/>
      <c r="T955" s="13"/>
      <c r="V955" s="13"/>
    </row>
  </sheetData>
  <autoFilter ref="A1:W156" xr:uid="{00000000-0009-0000-0000-000002000000}"/>
  <dataValidations count="1">
    <dataValidation type="list" allowBlank="1" showErrorMessage="1" sqref="W2:W156" xr:uid="{00000000-0002-0000-0200-000000000000}">
      <formula1>"Red,Trophy,Reserve,Blue,Champion,Silver"</formula1>
    </dataValidation>
  </dataValidations>
  <hyperlinks>
    <hyperlink ref="J25" r:id="rId1" xr:uid="{00000000-0004-0000-0200-000000000000}"/>
    <hyperlink ref="J42" r:id="rId2" xr:uid="{00000000-0004-0000-0200-000001000000}"/>
    <hyperlink ref="J48" r:id="rId3" xr:uid="{00000000-0004-0000-0200-000002000000}"/>
    <hyperlink ref="J53" r:id="rId4" xr:uid="{00000000-0004-0000-0200-000003000000}"/>
    <hyperlink ref="J61" r:id="rId5" xr:uid="{00000000-0004-0000-0200-000004000000}"/>
    <hyperlink ref="J72" r:id="rId6" xr:uid="{00000000-0004-0000-0200-000005000000}"/>
    <hyperlink ref="J126" r:id="rId7" xr:uid="{00000000-0004-0000-0200-000006000000}"/>
    <hyperlink ref="J130" r:id="rId8" xr:uid="{00000000-0004-0000-0200-000007000000}"/>
    <hyperlink ref="J140" r:id="rId9" xr:uid="{00000000-0004-0000-0200-000008000000}"/>
    <hyperlink ref="J145" r:id="rId10" xr:uid="{00000000-0004-0000-0200-000009000000}"/>
  </hyperlinks>
  <printOptions horizontalCentered="1" gridLines="1"/>
  <pageMargins left="0.2" right="0.2" top="0.5" bottom="0.2" header="0" footer="0"/>
  <pageSetup paperSize="3" fitToHeight="0" pageOrder="overThenDown" orientation="landscape"/>
  <legacyDrawing r:id="rId1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heetViews>
  <sheetFormatPr defaultColWidth="14.44140625" defaultRowHeight="15" customHeight="1"/>
  <cols>
    <col min="1" max="1" width="20.109375" customWidth="1"/>
    <col min="2" max="2" width="8.6640625" customWidth="1"/>
    <col min="3" max="3" width="16.44140625" customWidth="1"/>
    <col min="4" max="4" width="11.5546875" customWidth="1"/>
    <col min="5" max="5" width="13" customWidth="1"/>
    <col min="6" max="6" width="12.109375" customWidth="1"/>
    <col min="7" max="7" width="16.109375" customWidth="1"/>
    <col min="8" max="8" width="14.5546875" customWidth="1"/>
    <col min="9" max="9" width="15.44140625" customWidth="1"/>
    <col min="10" max="10" width="13.88671875" customWidth="1"/>
    <col min="11" max="11" width="12.5546875" customWidth="1"/>
    <col min="12" max="12" width="11.109375" customWidth="1"/>
    <col min="13" max="13" width="14.109375" customWidth="1"/>
    <col min="14" max="14" width="15.109375" customWidth="1"/>
    <col min="15" max="15" width="14.44140625" customWidth="1"/>
    <col min="16" max="16" width="14.109375" customWidth="1"/>
    <col min="17" max="17" width="11" customWidth="1"/>
    <col min="18" max="26" width="8.6640625" customWidth="1"/>
  </cols>
  <sheetData>
    <row r="1" spans="1:18" ht="14.25" customHeight="1">
      <c r="A1" s="61" t="s">
        <v>875</v>
      </c>
      <c r="B1" s="61" t="s">
        <v>875</v>
      </c>
      <c r="C1" s="61" t="s">
        <v>875</v>
      </c>
      <c r="D1" s="61" t="s">
        <v>876</v>
      </c>
      <c r="E1" s="61" t="s">
        <v>877</v>
      </c>
      <c r="F1" s="61" t="s">
        <v>878</v>
      </c>
      <c r="G1" s="61" t="s">
        <v>879</v>
      </c>
      <c r="H1" s="61" t="s">
        <v>880</v>
      </c>
      <c r="I1" s="61" t="s">
        <v>881</v>
      </c>
      <c r="J1" s="61" t="s">
        <v>882</v>
      </c>
      <c r="K1" s="61" t="s">
        <v>883</v>
      </c>
      <c r="L1" s="61" t="s">
        <v>884</v>
      </c>
      <c r="M1" s="61" t="s">
        <v>885</v>
      </c>
      <c r="N1" s="61" t="s">
        <v>886</v>
      </c>
      <c r="O1" s="61" t="s">
        <v>887</v>
      </c>
      <c r="P1" s="61" t="s">
        <v>888</v>
      </c>
      <c r="Q1" s="61" t="s">
        <v>889</v>
      </c>
    </row>
    <row r="2" spans="1:18" ht="14.25" customHeight="1">
      <c r="A2" s="62" t="s">
        <v>382</v>
      </c>
      <c r="B2" s="62" t="s">
        <v>890</v>
      </c>
      <c r="C2" s="62" t="s">
        <v>382</v>
      </c>
      <c r="D2" s="63">
        <v>10000</v>
      </c>
      <c r="E2" s="63">
        <v>34999</v>
      </c>
      <c r="F2" s="62" t="s">
        <v>891</v>
      </c>
      <c r="G2" s="65">
        <v>4</v>
      </c>
      <c r="H2" s="65">
        <v>6</v>
      </c>
      <c r="I2" s="65">
        <v>4</v>
      </c>
      <c r="J2" s="65">
        <v>8</v>
      </c>
      <c r="K2" s="65" t="s">
        <v>892</v>
      </c>
      <c r="L2" s="65" t="s">
        <v>893</v>
      </c>
      <c r="M2" s="65" t="s">
        <v>892</v>
      </c>
      <c r="N2" s="65" t="s">
        <v>892</v>
      </c>
      <c r="O2" s="66" t="s">
        <v>892</v>
      </c>
      <c r="P2" s="66">
        <v>4</v>
      </c>
      <c r="Q2" s="66">
        <v>4</v>
      </c>
      <c r="R2" s="67">
        <f t="shared" ref="R2:R8" si="0">(H2*H$11)+(I2*I$11)+(J2*J$11)</f>
        <v>570</v>
      </c>
    </row>
    <row r="3" spans="1:18" ht="14.25" customHeight="1">
      <c r="A3" s="62" t="s">
        <v>379</v>
      </c>
      <c r="B3" s="62" t="s">
        <v>894</v>
      </c>
      <c r="C3" s="62" t="s">
        <v>379</v>
      </c>
      <c r="D3" s="63">
        <v>5000</v>
      </c>
      <c r="E3" s="63">
        <v>9999</v>
      </c>
      <c r="F3" s="62" t="s">
        <v>891</v>
      </c>
      <c r="G3" s="65">
        <v>2</v>
      </c>
      <c r="H3" s="65">
        <v>4</v>
      </c>
      <c r="I3" s="65">
        <v>2</v>
      </c>
      <c r="J3" s="65">
        <v>6</v>
      </c>
      <c r="K3" s="65" t="s">
        <v>892</v>
      </c>
      <c r="L3" s="65" t="s">
        <v>893</v>
      </c>
      <c r="M3" s="65" t="s">
        <v>892</v>
      </c>
      <c r="N3" s="65"/>
      <c r="O3" s="62"/>
      <c r="P3" s="62"/>
      <c r="Q3" s="66">
        <v>4</v>
      </c>
      <c r="R3" s="67">
        <f t="shared" si="0"/>
        <v>400</v>
      </c>
    </row>
    <row r="4" spans="1:18" ht="14.25" customHeight="1">
      <c r="A4" s="62" t="s">
        <v>367</v>
      </c>
      <c r="B4" s="62" t="s">
        <v>895</v>
      </c>
      <c r="C4" s="62" t="s">
        <v>367</v>
      </c>
      <c r="D4" s="63">
        <v>2500</v>
      </c>
      <c r="E4" s="63">
        <v>4999</v>
      </c>
      <c r="F4" s="62" t="s">
        <v>891</v>
      </c>
      <c r="G4" s="65"/>
      <c r="H4" s="65">
        <v>4</v>
      </c>
      <c r="I4" s="65">
        <v>2</v>
      </c>
      <c r="J4" s="65">
        <v>4</v>
      </c>
      <c r="K4" s="65" t="s">
        <v>892</v>
      </c>
      <c r="L4" s="65" t="s">
        <v>896</v>
      </c>
      <c r="M4" s="65" t="s">
        <v>892</v>
      </c>
      <c r="N4" s="65"/>
      <c r="O4" s="62"/>
      <c r="P4" s="62"/>
      <c r="Q4" s="66">
        <v>2</v>
      </c>
      <c r="R4" s="67">
        <f t="shared" si="0"/>
        <v>310</v>
      </c>
    </row>
    <row r="5" spans="1:18" ht="14.25" customHeight="1">
      <c r="A5" s="62" t="s">
        <v>373</v>
      </c>
      <c r="B5" s="62" t="s">
        <v>897</v>
      </c>
      <c r="C5" s="62" t="s">
        <v>373</v>
      </c>
      <c r="D5" s="63">
        <v>1000</v>
      </c>
      <c r="E5" s="63">
        <v>2499</v>
      </c>
      <c r="F5" s="62" t="s">
        <v>891</v>
      </c>
      <c r="G5" s="65"/>
      <c r="H5" s="65">
        <v>2</v>
      </c>
      <c r="I5" s="65">
        <v>2</v>
      </c>
      <c r="J5" s="65">
        <v>4</v>
      </c>
      <c r="K5" s="65" t="s">
        <v>892</v>
      </c>
      <c r="L5" s="65"/>
      <c r="M5" s="65" t="s">
        <v>892</v>
      </c>
      <c r="N5" s="65"/>
      <c r="O5" s="62"/>
      <c r="P5" s="62"/>
      <c r="Q5" s="66">
        <v>2</v>
      </c>
      <c r="R5" s="67">
        <f t="shared" si="0"/>
        <v>260</v>
      </c>
    </row>
    <row r="6" spans="1:18" ht="14.25" customHeight="1">
      <c r="A6" s="62" t="s">
        <v>368</v>
      </c>
      <c r="B6" s="62" t="s">
        <v>898</v>
      </c>
      <c r="C6" s="62" t="s">
        <v>899</v>
      </c>
      <c r="D6" s="63">
        <v>500</v>
      </c>
      <c r="E6" s="63">
        <v>999</v>
      </c>
      <c r="F6" s="62" t="s">
        <v>900</v>
      </c>
      <c r="G6" s="65"/>
      <c r="H6" s="65">
        <v>2</v>
      </c>
      <c r="I6" s="65">
        <v>2</v>
      </c>
      <c r="J6" s="65">
        <v>2</v>
      </c>
      <c r="K6" s="65"/>
      <c r="L6" s="65"/>
      <c r="M6" s="65"/>
      <c r="N6" s="65"/>
      <c r="O6" s="62"/>
      <c r="P6" s="62"/>
      <c r="Q6" s="66">
        <v>1</v>
      </c>
      <c r="R6" s="67">
        <f t="shared" si="0"/>
        <v>170</v>
      </c>
    </row>
    <row r="7" spans="1:18" ht="14.25" customHeight="1">
      <c r="A7" s="62" t="s">
        <v>363</v>
      </c>
      <c r="B7" s="62" t="s">
        <v>901</v>
      </c>
      <c r="C7" s="62" t="s">
        <v>902</v>
      </c>
      <c r="D7" s="63">
        <v>250</v>
      </c>
      <c r="E7" s="63">
        <v>499</v>
      </c>
      <c r="F7" s="62" t="s">
        <v>900</v>
      </c>
      <c r="G7" s="65"/>
      <c r="H7" s="65">
        <v>1</v>
      </c>
      <c r="I7" s="65"/>
      <c r="J7" s="65">
        <v>2</v>
      </c>
      <c r="K7" s="65"/>
      <c r="L7" s="65"/>
      <c r="M7" s="65"/>
      <c r="N7" s="65"/>
      <c r="O7" s="62"/>
      <c r="P7" s="62"/>
      <c r="Q7" s="66">
        <v>1</v>
      </c>
      <c r="R7" s="67">
        <f t="shared" si="0"/>
        <v>115</v>
      </c>
    </row>
    <row r="8" spans="1:18" ht="14.25" customHeight="1">
      <c r="A8" s="62" t="s">
        <v>903</v>
      </c>
      <c r="B8" s="62" t="s">
        <v>904</v>
      </c>
      <c r="C8" s="62" t="s">
        <v>905</v>
      </c>
      <c r="D8" s="63">
        <v>100</v>
      </c>
      <c r="E8" s="63">
        <v>249</v>
      </c>
      <c r="F8" s="62" t="s">
        <v>900</v>
      </c>
      <c r="G8" s="65"/>
      <c r="H8" s="65">
        <v>1</v>
      </c>
      <c r="I8" s="65"/>
      <c r="J8" s="65"/>
      <c r="K8" s="65"/>
      <c r="L8" s="65"/>
      <c r="M8" s="65"/>
      <c r="N8" s="65"/>
      <c r="O8" s="62"/>
      <c r="P8" s="62"/>
      <c r="Q8" s="62"/>
      <c r="R8" s="67">
        <f t="shared" si="0"/>
        <v>25</v>
      </c>
    </row>
    <row r="9" spans="1:18" ht="14.25" customHeight="1">
      <c r="A9" s="62" t="s">
        <v>900</v>
      </c>
      <c r="B9" s="62" t="s">
        <v>906</v>
      </c>
      <c r="C9" s="62" t="s">
        <v>900</v>
      </c>
      <c r="D9" s="62"/>
      <c r="E9" s="62"/>
      <c r="F9" s="62" t="s">
        <v>907</v>
      </c>
      <c r="G9" s="65"/>
      <c r="H9" s="65"/>
      <c r="I9" s="65"/>
      <c r="J9" s="65"/>
      <c r="K9" s="65"/>
      <c r="L9" s="65"/>
      <c r="M9" s="65"/>
      <c r="N9" s="65"/>
      <c r="O9" s="62"/>
      <c r="P9" s="62"/>
      <c r="Q9" s="62"/>
    </row>
    <row r="10" spans="1:18" ht="14.25" customHeight="1"/>
    <row r="11" spans="1:18" ht="14.25" customHeight="1">
      <c r="H11" s="68">
        <v>25</v>
      </c>
      <c r="I11" s="69">
        <v>15</v>
      </c>
      <c r="J11" s="69">
        <v>45</v>
      </c>
    </row>
    <row r="12" spans="1:18" ht="14.25" customHeight="1"/>
    <row r="13" spans="1:18" ht="14.25" customHeight="1"/>
    <row r="14" spans="1:18" ht="14.25" customHeight="1"/>
    <row r="15" spans="1:18" ht="14.25" customHeight="1"/>
    <row r="16" spans="1:18" ht="14.25" customHeight="1"/>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headerFooter>
    <oddFooter>&amp;L_x000D_#000000 USAA Classification: Public</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CB458"/>
  <sheetViews>
    <sheetView workbookViewId="0">
      <pane xSplit="6" ySplit="6" topLeftCell="G7" activePane="bottomRight" state="frozen"/>
      <selection pane="topRight" activeCell="G1" sqref="G1"/>
      <selection pane="bottomLeft" activeCell="A7" sqref="A7"/>
      <selection pane="bottomRight" activeCell="G7" sqref="G7"/>
    </sheetView>
  </sheetViews>
  <sheetFormatPr defaultColWidth="14.44140625" defaultRowHeight="15" customHeight="1"/>
  <cols>
    <col min="1" max="1" width="17.44140625" customWidth="1"/>
    <col min="2" max="2" width="46.5546875" customWidth="1"/>
    <col min="3" max="3" width="33.88671875" hidden="1" customWidth="1"/>
    <col min="4" max="4" width="16.5546875" hidden="1" customWidth="1"/>
    <col min="5" max="5" width="6.5546875" hidden="1" customWidth="1"/>
    <col min="6" max="6" width="17.88671875" hidden="1" customWidth="1"/>
    <col min="7" max="7" width="20.88671875" hidden="1" customWidth="1"/>
    <col min="8" max="11" width="15.88671875" hidden="1" customWidth="1"/>
    <col min="12" max="17" width="17.88671875" customWidth="1"/>
    <col min="18" max="18" width="21.5546875" customWidth="1"/>
    <col min="19" max="19" width="14.5546875" customWidth="1"/>
    <col min="20" max="20" width="17.44140625" hidden="1" customWidth="1"/>
    <col min="21" max="21" width="15.5546875" hidden="1" customWidth="1"/>
    <col min="22" max="22" width="18.88671875" hidden="1" customWidth="1"/>
    <col min="23" max="25" width="20.5546875" customWidth="1"/>
    <col min="26" max="26" width="57.88671875" customWidth="1"/>
    <col min="27" max="28" width="17.88671875" customWidth="1"/>
    <col min="29" max="29" width="13.109375" customWidth="1"/>
    <col min="30" max="31" width="21.88671875" customWidth="1"/>
    <col min="32" max="32" width="20" customWidth="1"/>
    <col min="33" max="34" width="23" customWidth="1"/>
    <col min="35" max="35" width="19.44140625" customWidth="1"/>
    <col min="36" max="36" width="20.109375" customWidth="1"/>
    <col min="37" max="37" width="17.88671875" customWidth="1"/>
    <col min="38" max="38" width="14.109375" customWidth="1"/>
    <col min="39" max="42" width="18.5546875" customWidth="1"/>
    <col min="43" max="45" width="9.109375" customWidth="1"/>
    <col min="46" max="46" width="16.5546875" customWidth="1"/>
    <col min="47" max="47" width="8.88671875" customWidth="1"/>
    <col min="48" max="48" width="16.88671875" customWidth="1"/>
    <col min="49" max="58" width="15.88671875" customWidth="1"/>
    <col min="59" max="59" width="9.109375" hidden="1" customWidth="1"/>
    <col min="60" max="62" width="13.109375" hidden="1" customWidth="1"/>
    <col min="63" max="64" width="9.109375" hidden="1" customWidth="1"/>
    <col min="65" max="65" width="12.5546875" hidden="1" customWidth="1"/>
    <col min="66" max="66" width="22.88671875" customWidth="1"/>
    <col min="67" max="67" width="21.109375" customWidth="1"/>
    <col min="68" max="68" width="27.5546875" customWidth="1"/>
    <col min="69" max="69" width="27.44140625" customWidth="1"/>
    <col min="70" max="70" width="46.88671875" customWidth="1"/>
    <col min="71" max="73" width="9.109375" customWidth="1"/>
    <col min="74" max="74" width="26.5546875" customWidth="1"/>
    <col min="75" max="75" width="29.88671875" customWidth="1"/>
    <col min="76" max="76" width="23.5546875" customWidth="1"/>
    <col min="77" max="77" width="28.109375" customWidth="1"/>
    <col min="78" max="78" width="27" customWidth="1"/>
    <col min="79" max="79" width="30.109375" customWidth="1"/>
    <col min="80" max="80" width="28.5546875" customWidth="1"/>
  </cols>
  <sheetData>
    <row r="1" spans="1:80" ht="18.75" customHeight="1">
      <c r="A1" s="71"/>
      <c r="B1" s="740" t="s">
        <v>3027</v>
      </c>
      <c r="C1" s="91" t="s">
        <v>914</v>
      </c>
      <c r="D1" s="98">
        <f>SUMIF(S$8:$S498,"Auction Balance",$R$8:$R$501)</f>
        <v>0</v>
      </c>
      <c r="E1" s="370"/>
      <c r="F1" s="75"/>
      <c r="G1" s="76"/>
      <c r="H1" s="76"/>
      <c r="I1" s="76"/>
      <c r="J1" s="76"/>
      <c r="K1" s="76"/>
      <c r="L1" s="75"/>
      <c r="M1" s="75"/>
      <c r="N1" s="75"/>
      <c r="O1" s="75"/>
      <c r="P1" s="75"/>
      <c r="Q1" s="75"/>
      <c r="R1" s="76"/>
      <c r="S1" s="80"/>
      <c r="T1" s="81"/>
      <c r="U1" s="82"/>
      <c r="V1" s="82"/>
      <c r="W1" s="82"/>
      <c r="X1" s="82"/>
      <c r="Y1" s="82"/>
      <c r="Z1" s="75"/>
      <c r="AA1" s="83" t="s">
        <v>916</v>
      </c>
      <c r="AB1" s="82"/>
      <c r="AC1" s="82"/>
      <c r="AD1" s="82"/>
      <c r="AE1" s="84"/>
      <c r="AF1" s="82"/>
      <c r="AG1" s="82"/>
      <c r="AH1" s="82"/>
      <c r="AI1" s="82"/>
      <c r="AJ1" s="82"/>
      <c r="AK1" s="82"/>
      <c r="AL1" s="82"/>
      <c r="AM1" s="82"/>
      <c r="AN1" s="82"/>
      <c r="AO1" s="82"/>
      <c r="AP1" s="82"/>
      <c r="AQ1" s="82"/>
      <c r="AR1" s="82"/>
      <c r="AS1" s="82"/>
      <c r="AT1" s="82"/>
      <c r="AU1" s="85"/>
      <c r="AV1" s="85" t="s">
        <v>918</v>
      </c>
      <c r="AW1" s="85"/>
      <c r="AX1" s="85"/>
      <c r="AY1" s="85"/>
      <c r="AZ1" s="85"/>
      <c r="BA1" s="85"/>
      <c r="BB1" s="85"/>
      <c r="BC1" s="85"/>
      <c r="BD1" s="85"/>
      <c r="BE1" s="85"/>
      <c r="BF1" s="85"/>
      <c r="BG1" s="87"/>
      <c r="BH1" s="87"/>
      <c r="BI1" s="192"/>
      <c r="BJ1" s="192"/>
      <c r="BK1" s="87"/>
      <c r="BL1" s="87"/>
      <c r="BM1" s="87"/>
      <c r="BN1" s="148"/>
      <c r="BO1" s="148"/>
      <c r="BP1" s="87"/>
      <c r="BQ1" s="87"/>
      <c r="BR1" s="87"/>
      <c r="BS1" s="87"/>
      <c r="BT1" s="87"/>
      <c r="BU1" s="87"/>
      <c r="BV1" s="371"/>
      <c r="BW1" s="371"/>
      <c r="BX1" s="371"/>
      <c r="BY1" s="371"/>
      <c r="BZ1" s="371"/>
      <c r="CA1" s="371"/>
      <c r="CB1" s="371"/>
    </row>
    <row r="2" spans="1:80" ht="27.75" customHeight="1">
      <c r="A2" s="71"/>
      <c r="B2" s="741"/>
      <c r="C2" s="370"/>
      <c r="D2" s="80" t="s">
        <v>919</v>
      </c>
      <c r="E2" s="370"/>
      <c r="F2" s="75"/>
      <c r="G2" s="372" t="s">
        <v>920</v>
      </c>
      <c r="H2" s="76"/>
      <c r="I2" s="76"/>
      <c r="J2" s="76"/>
      <c r="K2" s="76"/>
      <c r="L2" s="75"/>
      <c r="M2" s="75"/>
      <c r="N2" s="75"/>
      <c r="O2" s="75"/>
      <c r="P2" s="75"/>
      <c r="Q2" s="75"/>
      <c r="R2" s="80" t="s">
        <v>923</v>
      </c>
      <c r="S2" s="80"/>
      <c r="T2" s="81" t="s">
        <v>924</v>
      </c>
      <c r="U2" s="80"/>
      <c r="V2" s="80" t="s">
        <v>925</v>
      </c>
      <c r="W2" s="80"/>
      <c r="X2" s="80"/>
      <c r="Y2" s="80"/>
      <c r="Z2" s="93" t="s">
        <v>926</v>
      </c>
      <c r="AA2" s="94">
        <v>45470</v>
      </c>
      <c r="AB2" s="82"/>
      <c r="AC2" s="82"/>
      <c r="AD2" s="82"/>
      <c r="AE2" s="84"/>
      <c r="AF2" s="82"/>
      <c r="AG2" s="82"/>
      <c r="AH2" s="82"/>
      <c r="AI2" s="82"/>
      <c r="AJ2" s="82"/>
      <c r="AK2" s="82"/>
      <c r="AL2" s="82"/>
      <c r="AM2" s="82"/>
      <c r="AN2" s="82"/>
      <c r="AO2" s="82"/>
      <c r="AP2" s="82"/>
      <c r="AQ2" s="82"/>
      <c r="AR2" s="82"/>
      <c r="AS2" s="82"/>
      <c r="AT2" s="82"/>
      <c r="AU2" s="85"/>
      <c r="AV2" s="85"/>
      <c r="AW2" s="85"/>
      <c r="AX2" s="85"/>
      <c r="AY2" s="85"/>
      <c r="AZ2" s="85"/>
      <c r="BA2" s="85"/>
      <c r="BB2" s="85"/>
      <c r="BC2" s="85"/>
      <c r="BD2" s="85"/>
      <c r="BE2" s="85"/>
      <c r="BF2" s="85"/>
      <c r="BG2" s="87"/>
      <c r="BH2" s="82">
        <f t="shared" ref="BH2:BK2" si="0">SUM(BH7:BH1277)</f>
        <v>0</v>
      </c>
      <c r="BI2" s="82">
        <f t="shared" si="0"/>
        <v>0</v>
      </c>
      <c r="BJ2" s="82">
        <f t="shared" si="0"/>
        <v>0</v>
      </c>
      <c r="BK2" s="82">
        <f t="shared" si="0"/>
        <v>1</v>
      </c>
      <c r="BL2" s="87"/>
      <c r="BM2" s="87"/>
      <c r="BN2" s="148"/>
      <c r="BO2" s="148"/>
      <c r="BP2" s="87"/>
      <c r="BQ2" s="87"/>
      <c r="BR2" s="87"/>
      <c r="BS2" s="87"/>
      <c r="BT2" s="87"/>
      <c r="BU2" s="87"/>
      <c r="BV2" s="371">
        <f t="shared" ref="BV2:CB2" si="1">BV4+BV3</f>
        <v>0</v>
      </c>
      <c r="BW2" s="371">
        <f t="shared" si="1"/>
        <v>-4405</v>
      </c>
      <c r="BX2" s="371">
        <f t="shared" si="1"/>
        <v>0</v>
      </c>
      <c r="BY2" s="371">
        <f t="shared" si="1"/>
        <v>-93175</v>
      </c>
      <c r="BZ2" s="371">
        <f t="shared" si="1"/>
        <v>-21500</v>
      </c>
      <c r="CA2" s="371">
        <f t="shared" si="1"/>
        <v>-61250</v>
      </c>
      <c r="CB2" s="371">
        <f t="shared" si="1"/>
        <v>-5668.11</v>
      </c>
    </row>
    <row r="3" spans="1:80" ht="27" customHeight="1">
      <c r="A3" s="71"/>
      <c r="B3" s="75"/>
      <c r="C3" s="91" t="s">
        <v>927</v>
      </c>
      <c r="D3" s="98">
        <f>SUMIF($S$8:$S$500,"Auction Received",$R$8:$R$500)</f>
        <v>0</v>
      </c>
      <c r="E3" s="370"/>
      <c r="F3" s="75"/>
      <c r="G3" s="140" t="s">
        <v>928</v>
      </c>
      <c r="H3" s="76"/>
      <c r="I3" s="76"/>
      <c r="J3" s="76"/>
      <c r="K3" s="91" t="s">
        <v>927</v>
      </c>
      <c r="L3" s="92">
        <f t="shared" ref="L3:Q3" si="2">SUMIF($S$7:$S$589,"Received",L$7:L$589)</f>
        <v>68351</v>
      </c>
      <c r="M3" s="92">
        <f t="shared" si="2"/>
        <v>46400</v>
      </c>
      <c r="N3" s="92">
        <f t="shared" si="2"/>
        <v>16000</v>
      </c>
      <c r="O3" s="92">
        <f t="shared" si="2"/>
        <v>1000</v>
      </c>
      <c r="P3" s="92">
        <f t="shared" si="2"/>
        <v>10300</v>
      </c>
      <c r="Q3" s="92">
        <f t="shared" si="2"/>
        <v>12000</v>
      </c>
      <c r="R3" s="98">
        <f>SUMIF($S$7:$S$500,"Received",$R$7:$R$500)</f>
        <v>154051</v>
      </c>
      <c r="S3" s="99" t="s">
        <v>927</v>
      </c>
      <c r="T3" s="98">
        <f>SUMIF($U$7:U500,"Received",$T$7:$T$500)</f>
        <v>280</v>
      </c>
      <c r="U3" s="99" t="s">
        <v>925</v>
      </c>
      <c r="V3" s="98">
        <f>SUM('Expenses 2019'!G3,'Expenses 2019'!I3)</f>
        <v>212992.95</v>
      </c>
      <c r="W3" s="371"/>
      <c r="X3" s="371"/>
      <c r="Y3" s="371"/>
      <c r="Z3" s="100" t="s">
        <v>930</v>
      </c>
      <c r="AA3" s="94">
        <f>SUM(D3:D4)+SUM(R3:R4)-V3</f>
        <v>-26941.950000000012</v>
      </c>
      <c r="AB3" s="373"/>
      <c r="AC3" s="373"/>
      <c r="AD3" s="82">
        <f>SUBTOTAL(9,AD7:AD521)</f>
        <v>74</v>
      </c>
      <c r="AE3" s="84"/>
      <c r="AF3" s="82">
        <f t="shared" ref="AF3:AG3" si="3">SUBTOTAL(9,AF7:AF521)</f>
        <v>325</v>
      </c>
      <c r="AG3" s="82">
        <f t="shared" si="3"/>
        <v>231</v>
      </c>
      <c r="AH3" s="82"/>
      <c r="AI3" s="82">
        <f>SUBTOTAL(9,AI7:AI521)</f>
        <v>478</v>
      </c>
      <c r="AJ3" s="82"/>
      <c r="AK3" s="82"/>
      <c r="AL3" s="82"/>
      <c r="AM3" s="82"/>
      <c r="AN3" s="82"/>
      <c r="AO3" s="82"/>
      <c r="AP3" s="82"/>
      <c r="AQ3" s="82"/>
      <c r="AR3" s="82"/>
      <c r="AS3" s="82"/>
      <c r="AT3" s="82"/>
      <c r="AU3" s="85"/>
      <c r="AV3" s="85"/>
      <c r="AW3" s="85"/>
      <c r="AX3" s="85"/>
      <c r="AY3" s="85"/>
      <c r="AZ3" s="85"/>
      <c r="BA3" s="85"/>
      <c r="BB3" s="85"/>
      <c r="BC3" s="85"/>
      <c r="BD3" s="85"/>
      <c r="BE3" s="85"/>
      <c r="BF3" s="85"/>
      <c r="BG3" s="87"/>
      <c r="BH3" s="75"/>
      <c r="BI3" s="82"/>
      <c r="BJ3" s="82"/>
      <c r="BK3" s="75"/>
      <c r="BL3" s="87"/>
      <c r="BM3" s="87"/>
      <c r="BN3" s="148"/>
      <c r="BO3" s="148"/>
      <c r="BP3" s="87"/>
      <c r="BQ3" s="87"/>
      <c r="BR3" s="87"/>
      <c r="BS3" s="87"/>
      <c r="BT3" s="87"/>
      <c r="BU3" s="87"/>
      <c r="BV3" s="371">
        <v>48930</v>
      </c>
      <c r="BW3" s="371">
        <f t="shared" ref="BW3:CB3" si="4">SUBTOTAL(9,BW7:BW4135)</f>
        <v>1000</v>
      </c>
      <c r="BX3" s="371">
        <f t="shared" si="4"/>
        <v>20541</v>
      </c>
      <c r="BY3" s="371">
        <f t="shared" si="4"/>
        <v>9000</v>
      </c>
      <c r="BZ3" s="371">
        <f t="shared" si="4"/>
        <v>0</v>
      </c>
      <c r="CA3" s="371">
        <f t="shared" si="4"/>
        <v>0</v>
      </c>
      <c r="CB3" s="371">
        <f t="shared" si="4"/>
        <v>0</v>
      </c>
    </row>
    <row r="4" spans="1:80" ht="18" customHeight="1">
      <c r="A4" s="71"/>
      <c r="B4" s="75"/>
      <c r="C4" s="91" t="s">
        <v>931</v>
      </c>
      <c r="D4" s="98">
        <f>SUMIF($S$8:S501,"Auction Committed",$R$8:$R$501)</f>
        <v>0</v>
      </c>
      <c r="E4" s="370"/>
      <c r="F4" s="75"/>
      <c r="G4" s="76"/>
      <c r="H4" s="76"/>
      <c r="I4" s="76"/>
      <c r="J4" s="76"/>
      <c r="K4" s="91" t="s">
        <v>931</v>
      </c>
      <c r="L4" s="92">
        <f t="shared" ref="L4:Q4" si="5">SUMIF($S$7:$S$589,"Committed",L$7:L$589)</f>
        <v>12500</v>
      </c>
      <c r="M4" s="92">
        <f t="shared" si="5"/>
        <v>750</v>
      </c>
      <c r="N4" s="92">
        <f t="shared" si="5"/>
        <v>4000</v>
      </c>
      <c r="O4" s="92">
        <f t="shared" si="5"/>
        <v>9500</v>
      </c>
      <c r="P4" s="92">
        <f t="shared" si="5"/>
        <v>5250</v>
      </c>
      <c r="Q4" s="92">
        <f t="shared" si="5"/>
        <v>0</v>
      </c>
      <c r="R4" s="98">
        <f>SUMIF($S$7:$S$501,"Committed",$R$7:$R$501)</f>
        <v>32000</v>
      </c>
      <c r="S4" s="91" t="s">
        <v>931</v>
      </c>
      <c r="T4" s="98">
        <f ca="1">SUMIF($U$7:U501,"Committed",$T$7:$T$500)</f>
        <v>103857.15</v>
      </c>
      <c r="U4" s="99" t="s">
        <v>934</v>
      </c>
      <c r="V4" s="98">
        <f>R3+D3-V3</f>
        <v>-58941.950000000012</v>
      </c>
      <c r="W4" s="371"/>
      <c r="X4" s="371"/>
      <c r="Y4" s="371"/>
      <c r="Z4" s="93" t="s">
        <v>935</v>
      </c>
      <c r="AA4" s="374">
        <f>AA2+AA3</f>
        <v>18528.049999999988</v>
      </c>
      <c r="AB4" s="107"/>
      <c r="AC4" s="107"/>
      <c r="AD4" s="82"/>
      <c r="AE4" s="84"/>
      <c r="AF4" s="82"/>
      <c r="AG4" s="82"/>
      <c r="AH4" s="82"/>
      <c r="AI4" s="82"/>
      <c r="AJ4" s="82"/>
      <c r="AK4" s="82"/>
      <c r="AL4" s="82"/>
      <c r="AM4" s="82"/>
      <c r="AN4" s="82"/>
      <c r="AO4" s="82"/>
      <c r="AP4" s="82"/>
      <c r="AQ4" s="82"/>
      <c r="AR4" s="82"/>
      <c r="AS4" s="82"/>
      <c r="AT4" s="82"/>
      <c r="AU4" s="85"/>
      <c r="AV4" s="85"/>
      <c r="AW4" s="85"/>
      <c r="AX4" s="85"/>
      <c r="AY4" s="85"/>
      <c r="AZ4" s="85"/>
      <c r="BA4" s="85"/>
      <c r="BB4" s="85"/>
      <c r="BC4" s="85"/>
      <c r="BD4" s="85"/>
      <c r="BE4" s="85"/>
      <c r="BF4" s="85"/>
      <c r="BG4" s="87"/>
      <c r="BH4" s="753" t="s">
        <v>2817</v>
      </c>
      <c r="BI4" s="743"/>
      <c r="BJ4" s="743"/>
      <c r="BK4" s="744"/>
      <c r="BL4" s="87"/>
      <c r="BM4" s="87"/>
      <c r="BN4" s="148"/>
      <c r="BO4" s="148"/>
      <c r="BP4" s="87"/>
      <c r="BQ4" s="87"/>
      <c r="BR4" s="87"/>
      <c r="BS4" s="87"/>
      <c r="BT4" s="87"/>
      <c r="BU4" s="87"/>
      <c r="BV4" s="371">
        <v>-48930</v>
      </c>
      <c r="BW4" s="371">
        <v>-5405</v>
      </c>
      <c r="BX4" s="371">
        <v>-20541</v>
      </c>
      <c r="BY4" s="371">
        <v>-102175</v>
      </c>
      <c r="BZ4" s="371">
        <v>-21500</v>
      </c>
      <c r="CA4" s="371">
        <v>-61250</v>
      </c>
      <c r="CB4" s="371">
        <v>-5668.11</v>
      </c>
    </row>
    <row r="5" spans="1:80" ht="27.75" customHeight="1">
      <c r="A5" s="71"/>
      <c r="B5" s="75"/>
      <c r="C5" s="375" t="s">
        <v>936</v>
      </c>
      <c r="D5" s="376">
        <f ca="1">SUMIF($S$8:S502,"Auction Purchase",$R$8:$R$501)</f>
        <v>0</v>
      </c>
      <c r="E5" s="370"/>
      <c r="F5" s="75"/>
      <c r="G5" s="76"/>
      <c r="H5" s="76"/>
      <c r="I5" s="76"/>
      <c r="J5" s="76"/>
      <c r="K5" s="76"/>
      <c r="L5" s="112" t="s">
        <v>938</v>
      </c>
      <c r="M5" s="112" t="s">
        <v>939</v>
      </c>
      <c r="N5" s="112" t="s">
        <v>940</v>
      </c>
      <c r="O5" s="112" t="s">
        <v>941</v>
      </c>
      <c r="P5" s="112" t="s">
        <v>942</v>
      </c>
      <c r="Q5" s="112" t="s">
        <v>943</v>
      </c>
      <c r="R5" s="203"/>
      <c r="S5" s="95"/>
      <c r="T5" s="203"/>
      <c r="U5" s="82"/>
      <c r="V5" s="82"/>
      <c r="W5" s="82"/>
      <c r="X5" s="82"/>
      <c r="Y5" s="82"/>
      <c r="Z5" s="75"/>
      <c r="AA5" s="82"/>
      <c r="AB5" s="82"/>
      <c r="AC5" s="82"/>
      <c r="AD5" s="82"/>
      <c r="AE5" s="84"/>
      <c r="AF5" s="82">
        <f>SUBTOTAL(9,AF7:AF1275)</f>
        <v>325</v>
      </c>
      <c r="AG5" s="82"/>
      <c r="AH5" s="82"/>
      <c r="AI5" s="82"/>
      <c r="AJ5" s="82"/>
      <c r="AK5" s="82"/>
      <c r="AL5" s="82"/>
      <c r="AM5" s="82"/>
      <c r="AN5" s="82"/>
      <c r="AO5" s="82"/>
      <c r="AP5" s="82"/>
      <c r="AQ5" s="82"/>
      <c r="AR5" s="82"/>
      <c r="AS5" s="82"/>
      <c r="AT5" s="82"/>
      <c r="AU5" s="85"/>
      <c r="AV5" s="85"/>
      <c r="AW5" s="85"/>
      <c r="AX5" s="85"/>
      <c r="AY5" s="85"/>
      <c r="AZ5" s="85"/>
      <c r="BA5" s="85"/>
      <c r="BB5" s="85"/>
      <c r="BC5" s="85"/>
      <c r="BD5" s="85"/>
      <c r="BE5" s="85"/>
      <c r="BF5" s="85"/>
      <c r="BG5" s="87"/>
      <c r="BH5" s="748"/>
      <c r="BI5" s="749"/>
      <c r="BJ5" s="749"/>
      <c r="BK5" s="750"/>
      <c r="BL5" s="87"/>
      <c r="BM5" s="87"/>
      <c r="BN5" s="148"/>
      <c r="BO5" s="148"/>
      <c r="BP5" s="87"/>
      <c r="BQ5" s="87"/>
      <c r="BR5" s="87"/>
      <c r="BS5" s="87"/>
      <c r="BT5" s="87"/>
      <c r="BU5" s="87"/>
      <c r="BV5" s="377" t="s">
        <v>2510</v>
      </c>
      <c r="BW5" s="377" t="s">
        <v>2512</v>
      </c>
      <c r="BX5" s="377" t="s">
        <v>2514</v>
      </c>
      <c r="BY5" s="377" t="s">
        <v>939</v>
      </c>
      <c r="BZ5" s="377" t="s">
        <v>941</v>
      </c>
      <c r="CA5" s="377" t="s">
        <v>943</v>
      </c>
      <c r="CB5" s="377" t="s">
        <v>943</v>
      </c>
    </row>
    <row r="6" spans="1:80" ht="18" customHeight="1">
      <c r="A6" s="116" t="s">
        <v>2528</v>
      </c>
      <c r="B6" s="116" t="s">
        <v>30</v>
      </c>
      <c r="C6" s="116" t="s">
        <v>31</v>
      </c>
      <c r="D6" s="116" t="s">
        <v>32</v>
      </c>
      <c r="E6" s="116" t="s">
        <v>33</v>
      </c>
      <c r="F6" s="116" t="s">
        <v>34</v>
      </c>
      <c r="G6" s="116" t="s">
        <v>346</v>
      </c>
      <c r="H6" s="116" t="s">
        <v>347</v>
      </c>
      <c r="I6" s="116" t="s">
        <v>944</v>
      </c>
      <c r="J6" s="116" t="s">
        <v>349</v>
      </c>
      <c r="K6" s="116" t="s">
        <v>945</v>
      </c>
      <c r="L6" s="118" t="s">
        <v>946</v>
      </c>
      <c r="M6" s="118" t="s">
        <v>947</v>
      </c>
      <c r="N6" s="118" t="s">
        <v>948</v>
      </c>
      <c r="O6" s="118" t="s">
        <v>949</v>
      </c>
      <c r="P6" s="118" t="s">
        <v>2448</v>
      </c>
      <c r="Q6" s="118" t="s">
        <v>953</v>
      </c>
      <c r="R6" s="119" t="s">
        <v>954</v>
      </c>
      <c r="S6" s="120" t="s">
        <v>955</v>
      </c>
      <c r="T6" s="120" t="s">
        <v>956</v>
      </c>
      <c r="U6" s="117" t="s">
        <v>957</v>
      </c>
      <c r="V6" s="117" t="s">
        <v>944</v>
      </c>
      <c r="W6" s="121"/>
      <c r="X6" s="121"/>
      <c r="Y6" s="121"/>
      <c r="Z6" s="121" t="s">
        <v>959</v>
      </c>
      <c r="AA6" s="122" t="s">
        <v>875</v>
      </c>
      <c r="AB6" s="122" t="s">
        <v>960</v>
      </c>
      <c r="AC6" s="122" t="s">
        <v>962</v>
      </c>
      <c r="AD6" s="122" t="s">
        <v>879</v>
      </c>
      <c r="AE6" s="123" t="s">
        <v>963</v>
      </c>
      <c r="AF6" s="122" t="s">
        <v>880</v>
      </c>
      <c r="AG6" s="122" t="s">
        <v>881</v>
      </c>
      <c r="AH6" s="124" t="s">
        <v>964</v>
      </c>
      <c r="AI6" s="122" t="s">
        <v>882</v>
      </c>
      <c r="AJ6" s="122" t="s">
        <v>883</v>
      </c>
      <c r="AK6" s="122" t="s">
        <v>884</v>
      </c>
      <c r="AL6" s="122" t="s">
        <v>885</v>
      </c>
      <c r="AM6" s="122" t="s">
        <v>886</v>
      </c>
      <c r="AN6" s="122" t="s">
        <v>887</v>
      </c>
      <c r="AO6" s="122" t="s">
        <v>888</v>
      </c>
      <c r="AP6" s="122" t="s">
        <v>889</v>
      </c>
      <c r="AQ6" s="122" t="s">
        <v>965</v>
      </c>
      <c r="AR6" s="122" t="s">
        <v>966</v>
      </c>
      <c r="AS6" s="122" t="s">
        <v>967</v>
      </c>
      <c r="AT6" s="122"/>
      <c r="AU6" s="85"/>
      <c r="AV6" s="85" t="s">
        <v>968</v>
      </c>
      <c r="AW6" s="85" t="s">
        <v>969</v>
      </c>
      <c r="AX6" s="85" t="s">
        <v>970</v>
      </c>
      <c r="AY6" s="85" t="s">
        <v>971</v>
      </c>
      <c r="AZ6" s="85" t="s">
        <v>972</v>
      </c>
      <c r="BA6" s="85" t="s">
        <v>973</v>
      </c>
      <c r="BB6" s="85" t="s">
        <v>974</v>
      </c>
      <c r="BC6" s="85" t="s">
        <v>975</v>
      </c>
      <c r="BD6" s="85" t="s">
        <v>976</v>
      </c>
      <c r="BE6" s="85" t="s">
        <v>977</v>
      </c>
      <c r="BF6" s="85" t="s">
        <v>978</v>
      </c>
      <c r="BG6" s="125"/>
      <c r="BH6" s="71" t="s">
        <v>2818</v>
      </c>
      <c r="BI6" s="71" t="s">
        <v>2819</v>
      </c>
      <c r="BJ6" s="71" t="s">
        <v>2820</v>
      </c>
      <c r="BK6" s="71" t="s">
        <v>2821</v>
      </c>
      <c r="BL6" s="125"/>
      <c r="BM6" s="125"/>
      <c r="BN6" s="85" t="s">
        <v>2822</v>
      </c>
      <c r="BO6" s="85" t="s">
        <v>2823</v>
      </c>
      <c r="BP6" s="125"/>
      <c r="BQ6" s="125"/>
      <c r="BR6" s="125"/>
      <c r="BS6" s="125"/>
      <c r="BT6" s="125"/>
      <c r="BU6" s="125"/>
      <c r="BV6" s="377" t="s">
        <v>2509</v>
      </c>
      <c r="BW6" s="377" t="s">
        <v>2511</v>
      </c>
      <c r="BX6" s="377" t="s">
        <v>2513</v>
      </c>
      <c r="BY6" s="377" t="s">
        <v>947</v>
      </c>
      <c r="BZ6" s="377" t="s">
        <v>949</v>
      </c>
      <c r="CA6" s="377" t="s">
        <v>2448</v>
      </c>
      <c r="CB6" s="377" t="s">
        <v>953</v>
      </c>
    </row>
    <row r="7" spans="1:80" ht="39.75" customHeight="1">
      <c r="A7" s="126" t="s">
        <v>3028</v>
      </c>
      <c r="B7" s="140" t="s">
        <v>3029</v>
      </c>
      <c r="C7" s="140" t="s">
        <v>1428</v>
      </c>
      <c r="D7" s="140" t="s">
        <v>1429</v>
      </c>
      <c r="E7" s="96" t="s">
        <v>40</v>
      </c>
      <c r="F7" s="96">
        <v>78073</v>
      </c>
      <c r="G7" s="129" t="s">
        <v>3030</v>
      </c>
      <c r="H7" s="130" t="s">
        <v>3031</v>
      </c>
      <c r="I7" s="129" t="s">
        <v>1432</v>
      </c>
      <c r="J7" s="129"/>
      <c r="K7" s="129"/>
      <c r="L7" s="94"/>
      <c r="M7" s="94"/>
      <c r="N7" s="94"/>
      <c r="O7" s="94"/>
      <c r="P7" s="94"/>
      <c r="Q7" s="94"/>
      <c r="R7" s="98"/>
      <c r="S7" s="129"/>
      <c r="T7" s="98"/>
      <c r="U7" s="129"/>
      <c r="V7" s="129"/>
      <c r="W7" s="133"/>
      <c r="X7" s="133"/>
      <c r="Y7" s="133"/>
      <c r="Z7" s="132" t="s">
        <v>3032</v>
      </c>
      <c r="AA7" s="133" t="str">
        <f t="shared" ref="AA7:AA11" si="6">IF(SUM($R7,$T7)=0,"",IF(SUM($R7,$T7)&gt;=10000,"Silver",IF(AND((SUM($R7,$T7)&lt;10000),(SUM($R7,$T7)&gt;=5000)),"Champion",IF(AND((SUM($R7,$T7)&lt;5000),(SUM($R7,$T7)&gt;=2500)),"Reserve",IF(AND((SUM($R7,$T7)&lt;2500),(SUM($R7,$T7)&gt;=1000)),"Trophy",IF(AND((SUM($R7,$T7)&lt;1000),(SUM($R7,$T7)&gt;=500)),"Blue",IF(AND((SUM($R7,$T7)&lt;500),(SUM($R7,$T7)&gt;=250)),"Red","White")))))))</f>
        <v/>
      </c>
      <c r="AB7" s="133" t="str">
        <f>IFERROR(VLOOKUP($AA7,Lookup!$A$1:$P$20,2,FALSE),"")</f>
        <v/>
      </c>
      <c r="AC7" s="133"/>
      <c r="AD7" s="133" t="str">
        <f>IFERROR(VLOOKUP($AA7,Lookup!$A$1:$P$20,7,FALSE),"")</f>
        <v/>
      </c>
      <c r="AE7" s="380"/>
      <c r="AF7" s="133" t="str">
        <f>IFERROR(VLOOKUP($AA7,Lookup!$A$1:$P$20,8,FALSE),"")</f>
        <v/>
      </c>
      <c r="AG7" s="133" t="str">
        <f>IFERROR(VLOOKUP($AA7,Lookup!$A$1:$P$20,9,FALSE),"")</f>
        <v/>
      </c>
      <c r="AH7" s="133"/>
      <c r="AI7" s="133" t="str">
        <f>IFERROR(VLOOKUP($AA7,Lookup!$A$1:$P$20,10,FALSE),"")</f>
        <v/>
      </c>
      <c r="AJ7" s="133" t="str">
        <f>IFERROR(VLOOKUP($AA7,Lookup!$A$1:$P$20,11,FALSE),"")</f>
        <v/>
      </c>
      <c r="AK7" s="133" t="str">
        <f>IFERROR(VLOOKUP($AA7,Lookup!$A$1:$P$20,12,FALSE),"")</f>
        <v/>
      </c>
      <c r="AL7" s="133" t="str">
        <f>IFERROR(VLOOKUP($AA7,Lookup!$A$1:$P$20,13,FALSE),"")</f>
        <v/>
      </c>
      <c r="AM7" s="133" t="str">
        <f>IFERROR(VLOOKUP($AA7,Lookup!$A$1:$P$20,14,FALSE),"")</f>
        <v/>
      </c>
      <c r="AN7" s="133" t="str">
        <f>IFERROR(VLOOKUP($AA7,Lookup!$A$1:$P$20,15,FALSE),"")</f>
        <v/>
      </c>
      <c r="AO7" s="133" t="str">
        <f>IFERROR(VLOOKUP($AA7,Lookup!$A$1:$P$20,16,FALSE),"")</f>
        <v/>
      </c>
      <c r="AP7" s="133" t="str">
        <f>IFERROR(VLOOKUP($AA7,Lookup!$A$1:$Q$20,17,FALSE),"")</f>
        <v/>
      </c>
      <c r="AQ7" s="129"/>
      <c r="AR7" s="129"/>
      <c r="AS7" s="135"/>
      <c r="AT7" s="135"/>
      <c r="AU7" s="135"/>
      <c r="AV7" s="135"/>
      <c r="AW7" s="138"/>
      <c r="AX7" s="135"/>
      <c r="AY7" s="135"/>
      <c r="AZ7" s="135"/>
      <c r="BA7" s="135"/>
      <c r="BB7" s="135"/>
      <c r="BC7" s="135"/>
      <c r="BD7" s="135"/>
      <c r="BE7" s="135"/>
      <c r="BF7" s="135"/>
      <c r="BG7" s="139"/>
      <c r="BH7" s="150"/>
      <c r="BI7" s="129"/>
      <c r="BJ7" s="129"/>
      <c r="BK7" s="150"/>
      <c r="BL7" s="139"/>
      <c r="BM7" s="139"/>
      <c r="BN7" s="148"/>
      <c r="BO7" s="148"/>
      <c r="BP7" s="139"/>
      <c r="BQ7" s="139"/>
      <c r="BR7" s="139"/>
      <c r="BS7" s="139"/>
      <c r="BT7" s="139"/>
      <c r="BU7" s="139"/>
      <c r="BV7" s="371"/>
      <c r="BW7" s="371"/>
      <c r="BX7" s="371"/>
      <c r="BY7" s="371"/>
      <c r="BZ7" s="371"/>
      <c r="CA7" s="371"/>
      <c r="CB7" s="371"/>
    </row>
    <row r="8" spans="1:80" ht="39.75" customHeight="1">
      <c r="A8" s="126" t="s">
        <v>2529</v>
      </c>
      <c r="B8" s="379" t="s">
        <v>2563</v>
      </c>
      <c r="C8" s="379" t="s">
        <v>304</v>
      </c>
      <c r="D8" s="379" t="s">
        <v>305</v>
      </c>
      <c r="E8" s="372" t="s">
        <v>40</v>
      </c>
      <c r="F8" s="372">
        <v>76702</v>
      </c>
      <c r="G8" s="129" t="s">
        <v>1272</v>
      </c>
      <c r="H8" s="130" t="s">
        <v>1273</v>
      </c>
      <c r="I8" s="129"/>
      <c r="J8" s="436"/>
      <c r="K8" s="437"/>
      <c r="L8" s="94">
        <v>20951</v>
      </c>
      <c r="M8" s="94"/>
      <c r="N8" s="94"/>
      <c r="O8" s="94"/>
      <c r="P8" s="94"/>
      <c r="Q8" s="94"/>
      <c r="R8" s="98">
        <f t="shared" ref="R8:R11" si="7">SUM(L8:Q8)</f>
        <v>20951</v>
      </c>
      <c r="S8" s="129" t="s">
        <v>927</v>
      </c>
      <c r="T8" s="98"/>
      <c r="U8" s="129"/>
      <c r="V8" s="129"/>
      <c r="W8" s="133" t="s">
        <v>2841</v>
      </c>
      <c r="X8" s="133" t="s">
        <v>3033</v>
      </c>
      <c r="Y8" s="133">
        <v>0.2</v>
      </c>
      <c r="Z8" s="132"/>
      <c r="AA8" s="438" t="str">
        <f t="shared" si="6"/>
        <v>Silver</v>
      </c>
      <c r="AB8" s="438" t="str">
        <f>IFERROR(VLOOKUP($AA8,Lookup!$A$1:$P$20,2,FALSE),"")</f>
        <v>Level 1</v>
      </c>
      <c r="AC8" s="134">
        <v>43497</v>
      </c>
      <c r="AD8" s="133">
        <f>IFERROR(VLOOKUP($AA8,Lookup!$A$1:$P$20,7,FALSE),"")</f>
        <v>4</v>
      </c>
      <c r="AE8" s="380"/>
      <c r="AF8" s="133">
        <f>IFERROR(VLOOKUP($AA8,Lookup!$A$1:$P$20,8,FALSE),"")</f>
        <v>6</v>
      </c>
      <c r="AG8" s="133">
        <f>IFERROR(VLOOKUP($AA8,Lookup!$A$1:$P$20,9,FALSE),"")</f>
        <v>4</v>
      </c>
      <c r="AH8" s="133" t="s">
        <v>3034</v>
      </c>
      <c r="AI8" s="133">
        <f>IFERROR(VLOOKUP($AA8,Lookup!$A$1:$P$20,10,FALSE),"")</f>
        <v>8</v>
      </c>
      <c r="AJ8" s="133" t="str">
        <f>IFERROR(VLOOKUP($AA8,Lookup!$A$1:$P$20,11,FALSE),"")</f>
        <v>Yes</v>
      </c>
      <c r="AK8" s="133"/>
      <c r="AL8" s="133" t="str">
        <f>IFERROR(VLOOKUP($AA8,Lookup!$A$1:$P$20,13,FALSE),"")</f>
        <v>Yes</v>
      </c>
      <c r="AM8" s="133" t="str">
        <f>IFERROR(VLOOKUP($AA8,Lookup!$A$1:$P$20,14,FALSE),"")</f>
        <v>Yes</v>
      </c>
      <c r="AN8" s="133" t="str">
        <f>IFERROR(VLOOKUP($AA8,Lookup!$A$1:$P$20,15,FALSE),"")</f>
        <v>Yes</v>
      </c>
      <c r="AO8" s="133">
        <f>IFERROR(VLOOKUP($AA8,Lookup!$A$1:$P$20,16,FALSE),"")</f>
        <v>4</v>
      </c>
      <c r="AP8" s="133">
        <f>IFERROR(VLOOKUP($AA8,Lookup!$A$1:$Q$20,17,FALSE),"")</f>
        <v>4</v>
      </c>
      <c r="AQ8" s="129"/>
      <c r="AR8" s="129"/>
      <c r="AS8" s="135"/>
      <c r="AT8" s="135"/>
      <c r="AU8" s="135"/>
      <c r="AV8" s="135"/>
      <c r="AW8" s="439">
        <v>2</v>
      </c>
      <c r="AX8" s="440">
        <v>2</v>
      </c>
      <c r="AY8" s="129"/>
      <c r="AZ8" s="441">
        <v>4</v>
      </c>
      <c r="BA8" s="129"/>
      <c r="BB8" s="129"/>
      <c r="BC8" s="135"/>
      <c r="BD8" s="135"/>
      <c r="BE8" s="135"/>
      <c r="BF8" s="135"/>
      <c r="BG8" s="143"/>
      <c r="BH8" s="150"/>
      <c r="BI8" s="129"/>
      <c r="BJ8" s="129"/>
      <c r="BK8" s="150"/>
      <c r="BL8" s="139"/>
      <c r="BM8" s="139"/>
      <c r="BN8" s="389">
        <v>2</v>
      </c>
      <c r="BO8" s="389" t="s">
        <v>971</v>
      </c>
      <c r="BP8" s="139" t="s">
        <v>3035</v>
      </c>
      <c r="BQ8" s="139"/>
      <c r="BR8" s="139" t="s">
        <v>2841</v>
      </c>
      <c r="BS8" s="139">
        <v>1</v>
      </c>
      <c r="BT8" s="139"/>
      <c r="BU8" s="139"/>
      <c r="BV8" s="371"/>
      <c r="BW8" s="371"/>
      <c r="BX8" s="371">
        <v>20541</v>
      </c>
      <c r="BY8" s="371"/>
      <c r="BZ8" s="371"/>
      <c r="CA8" s="371"/>
      <c r="CB8" s="371"/>
    </row>
    <row r="9" spans="1:80" ht="39.75" customHeight="1">
      <c r="A9" s="126" t="s">
        <v>362</v>
      </c>
      <c r="B9" s="379" t="s">
        <v>1271</v>
      </c>
      <c r="C9" s="379" t="s">
        <v>304</v>
      </c>
      <c r="D9" s="379" t="s">
        <v>305</v>
      </c>
      <c r="E9" s="372" t="s">
        <v>40</v>
      </c>
      <c r="F9" s="372">
        <v>76702</v>
      </c>
      <c r="G9" s="129" t="s">
        <v>1272</v>
      </c>
      <c r="H9" s="130" t="s">
        <v>1273</v>
      </c>
      <c r="I9" s="129"/>
      <c r="J9" s="442">
        <v>43505</v>
      </c>
      <c r="K9" s="437" t="s">
        <v>3036</v>
      </c>
      <c r="L9" s="94"/>
      <c r="M9" s="94"/>
      <c r="N9" s="94"/>
      <c r="O9" s="94"/>
      <c r="P9" s="94"/>
      <c r="Q9" s="94">
        <v>12000</v>
      </c>
      <c r="R9" s="98">
        <f t="shared" si="7"/>
        <v>12000</v>
      </c>
      <c r="S9" s="129" t="s">
        <v>927</v>
      </c>
      <c r="T9" s="98"/>
      <c r="U9" s="129"/>
      <c r="V9" s="129"/>
      <c r="W9" s="133"/>
      <c r="X9" s="133"/>
      <c r="Y9" s="133"/>
      <c r="Z9" s="132"/>
      <c r="AA9" s="133" t="str">
        <f t="shared" si="6"/>
        <v>Silver</v>
      </c>
      <c r="AB9" s="133" t="str">
        <f>IFERROR(VLOOKUP($AA9,Lookup!$A$1:$P$20,2,FALSE),"")</f>
        <v>Level 1</v>
      </c>
      <c r="AC9" s="133"/>
      <c r="AD9" s="133">
        <f>IFERROR(VLOOKUP($AA9,Lookup!$A$1:$P$20,7,FALSE),"")</f>
        <v>4</v>
      </c>
      <c r="AE9" s="380"/>
      <c r="AF9" s="133">
        <f>IFERROR(VLOOKUP($AA9,Lookup!$A$1:$P$20,8,FALSE),"")</f>
        <v>6</v>
      </c>
      <c r="AG9" s="133">
        <f>IFERROR(VLOOKUP($AA9,Lookup!$A$1:$P$20,9,FALSE),"")</f>
        <v>4</v>
      </c>
      <c r="AH9" s="133"/>
      <c r="AI9" s="133">
        <f>IFERROR(VLOOKUP($AA9,Lookup!$A$1:$P$20,10,FALSE),"")</f>
        <v>8</v>
      </c>
      <c r="AJ9" s="133" t="str">
        <f>IFERROR(VLOOKUP($AA9,Lookup!$A$1:$P$20,11,FALSE),"")</f>
        <v>Yes</v>
      </c>
      <c r="AK9" s="133"/>
      <c r="AL9" s="133" t="str">
        <f>IFERROR(VLOOKUP($AA9,Lookup!$A$1:$P$20,13,FALSE),"")</f>
        <v>Yes</v>
      </c>
      <c r="AM9" s="133" t="str">
        <f>IFERROR(VLOOKUP($AA9,Lookup!$A$1:$P$20,14,FALSE),"")</f>
        <v>Yes</v>
      </c>
      <c r="AN9" s="133" t="str">
        <f>IFERROR(VLOOKUP($AA9,Lookup!$A$1:$P$20,15,FALSE),"")</f>
        <v>Yes</v>
      </c>
      <c r="AO9" s="133">
        <f>IFERROR(VLOOKUP($AA9,Lookup!$A$1:$P$20,16,FALSE),"")</f>
        <v>4</v>
      </c>
      <c r="AP9" s="133">
        <f>IFERROR(VLOOKUP($AA9,Lookup!$A$1:$Q$20,17,FALSE),"")</f>
        <v>4</v>
      </c>
      <c r="AQ9" s="129"/>
      <c r="AR9" s="129"/>
      <c r="AS9" s="135"/>
      <c r="AT9" s="135"/>
      <c r="AU9" s="135"/>
      <c r="AV9" s="135"/>
      <c r="AW9" s="133"/>
      <c r="AX9" s="129"/>
      <c r="AY9" s="129"/>
      <c r="AZ9" s="147"/>
      <c r="BA9" s="129"/>
      <c r="BB9" s="148"/>
      <c r="BC9" s="135"/>
      <c r="BD9" s="135"/>
      <c r="BE9" s="135"/>
      <c r="BF9" s="135"/>
      <c r="BG9" s="143"/>
      <c r="BH9" s="150"/>
      <c r="BI9" s="129"/>
      <c r="BJ9" s="129"/>
      <c r="BK9" s="150"/>
      <c r="BL9" s="139"/>
      <c r="BM9" s="139"/>
      <c r="BN9" s="148"/>
      <c r="BO9" s="148"/>
      <c r="BP9" s="139"/>
      <c r="BQ9" s="139"/>
      <c r="BR9" s="139"/>
      <c r="BS9" s="139"/>
      <c r="BT9" s="139"/>
      <c r="BU9" s="139"/>
      <c r="BV9" s="371"/>
      <c r="BW9" s="371"/>
      <c r="BX9" s="371"/>
      <c r="BY9" s="371"/>
      <c r="BZ9" s="371"/>
      <c r="CA9" s="371"/>
      <c r="CB9" s="371"/>
    </row>
    <row r="10" spans="1:80" ht="18" customHeight="1">
      <c r="A10" s="126" t="s">
        <v>362</v>
      </c>
      <c r="B10" s="379" t="s">
        <v>3037</v>
      </c>
      <c r="C10" s="379" t="s">
        <v>2799</v>
      </c>
      <c r="D10" s="379" t="s">
        <v>37</v>
      </c>
      <c r="E10" s="372" t="s">
        <v>40</v>
      </c>
      <c r="F10" s="372">
        <v>78222</v>
      </c>
      <c r="G10" s="129" t="s">
        <v>3038</v>
      </c>
      <c r="H10" s="130" t="s">
        <v>2802</v>
      </c>
      <c r="I10" s="129"/>
      <c r="J10" s="436"/>
      <c r="K10" s="437"/>
      <c r="L10" s="94">
        <v>9000</v>
      </c>
      <c r="M10" s="94"/>
      <c r="N10" s="94">
        <v>1000</v>
      </c>
      <c r="O10" s="94"/>
      <c r="P10" s="94"/>
      <c r="Q10" s="94"/>
      <c r="R10" s="98">
        <f t="shared" si="7"/>
        <v>10000</v>
      </c>
      <c r="S10" s="129" t="s">
        <v>927</v>
      </c>
      <c r="T10" s="98"/>
      <c r="U10" s="129"/>
      <c r="V10" s="129"/>
      <c r="W10" s="133" t="s">
        <v>3039</v>
      </c>
      <c r="X10" s="133" t="s">
        <v>3033</v>
      </c>
      <c r="Y10" s="133"/>
      <c r="Z10" s="132" t="s">
        <v>3040</v>
      </c>
      <c r="AA10" s="443" t="str">
        <f t="shared" si="6"/>
        <v>Silver</v>
      </c>
      <c r="AB10" s="443" t="str">
        <f>IFERROR(VLOOKUP($AA10,Lookup!$A$1:$P$20,2,FALSE),"")</f>
        <v>Level 1</v>
      </c>
      <c r="AC10" s="134">
        <v>43497</v>
      </c>
      <c r="AD10" s="133">
        <f>IFERROR(VLOOKUP($AA10,Lookup!$A$1:$P$20,7,FALSE),"")</f>
        <v>4</v>
      </c>
      <c r="AE10" s="380"/>
      <c r="AF10" s="133">
        <f>IFERROR(VLOOKUP($AA10,Lookup!$A$1:$P$20,8,FALSE),"")</f>
        <v>6</v>
      </c>
      <c r="AG10" s="133">
        <f>IFERROR(VLOOKUP($AA10,Lookup!$A$1:$P$20,9,FALSE),"")</f>
        <v>4</v>
      </c>
      <c r="AH10" s="133" t="s">
        <v>3034</v>
      </c>
      <c r="AI10" s="133">
        <f>IFERROR(VLOOKUP($AA10,Lookup!$A$1:$P$20,10,FALSE),"")</f>
        <v>8</v>
      </c>
      <c r="AJ10" s="133" t="str">
        <f>IFERROR(VLOOKUP($AA10,Lookup!$A$1:$P$20,11,FALSE),"")</f>
        <v>Yes</v>
      </c>
      <c r="AK10" s="444" t="str">
        <f>IFERROR(VLOOKUP($AA10,Lookup!$A$1:$P$20,12,FALSE),"")</f>
        <v>10X20</v>
      </c>
      <c r="AL10" s="133" t="str">
        <f>IFERROR(VLOOKUP($AA10,Lookup!$A$1:$P$20,13,FALSE),"")</f>
        <v>Yes</v>
      </c>
      <c r="AM10" s="133" t="str">
        <f>IFERROR(VLOOKUP($AA10,Lookup!$A$1:$P$20,14,FALSE),"")</f>
        <v>Yes</v>
      </c>
      <c r="AN10" s="133" t="str">
        <f>IFERROR(VLOOKUP($AA10,Lookup!$A$1:$P$20,15,FALSE),"")</f>
        <v>Yes</v>
      </c>
      <c r="AO10" s="133">
        <f>IFERROR(VLOOKUP($AA10,Lookup!$A$1:$P$20,16,FALSE),"")</f>
        <v>4</v>
      </c>
      <c r="AP10" s="133">
        <f>IFERROR(VLOOKUP($AA10,Lookup!$A$1:$Q$20,17,FALSE),"")</f>
        <v>4</v>
      </c>
      <c r="AQ10" s="129"/>
      <c r="AR10" s="129"/>
      <c r="AS10" s="135"/>
      <c r="AT10" s="135"/>
      <c r="AU10" s="135"/>
      <c r="AV10" s="135"/>
      <c r="AW10" s="133"/>
      <c r="AX10" s="129"/>
      <c r="AY10" s="129"/>
      <c r="AZ10" s="445">
        <v>4</v>
      </c>
      <c r="BA10" s="129"/>
      <c r="BB10" s="147"/>
      <c r="BC10" s="135"/>
      <c r="BD10" s="135"/>
      <c r="BE10" s="135"/>
      <c r="BF10" s="135"/>
      <c r="BG10" s="139"/>
      <c r="BH10" s="150"/>
      <c r="BI10" s="129"/>
      <c r="BJ10" s="129"/>
      <c r="BK10" s="150"/>
      <c r="BL10" s="139"/>
      <c r="BM10" s="139"/>
      <c r="BN10" s="148"/>
      <c r="BO10" s="148" t="s">
        <v>2845</v>
      </c>
      <c r="BP10" s="139"/>
      <c r="BQ10" s="139"/>
      <c r="BR10" s="139" t="s">
        <v>2844</v>
      </c>
      <c r="BS10" s="139">
        <v>10</v>
      </c>
      <c r="BT10" s="139"/>
      <c r="BU10" s="139"/>
      <c r="BV10" s="371"/>
      <c r="BW10" s="371">
        <v>1000</v>
      </c>
      <c r="BX10" s="371"/>
      <c r="BY10" s="371">
        <v>9000</v>
      </c>
      <c r="BZ10" s="371"/>
      <c r="CA10" s="371"/>
      <c r="CB10" s="371"/>
    </row>
    <row r="11" spans="1:80" ht="39.75" customHeight="1">
      <c r="A11" s="126" t="s">
        <v>2830</v>
      </c>
      <c r="B11" s="140" t="s">
        <v>3041</v>
      </c>
      <c r="C11" s="140" t="s">
        <v>1290</v>
      </c>
      <c r="D11" s="140" t="s">
        <v>37</v>
      </c>
      <c r="E11" s="96" t="s">
        <v>40</v>
      </c>
      <c r="F11" s="96">
        <v>78258</v>
      </c>
      <c r="G11" s="129"/>
      <c r="H11" s="130" t="s">
        <v>1291</v>
      </c>
      <c r="I11" s="129" t="s">
        <v>996</v>
      </c>
      <c r="J11" s="436"/>
      <c r="K11" s="437" t="s">
        <v>3042</v>
      </c>
      <c r="L11" s="94">
        <v>5000</v>
      </c>
      <c r="M11" s="94"/>
      <c r="N11" s="94"/>
      <c r="O11" s="94">
        <v>4750</v>
      </c>
      <c r="P11" s="94">
        <v>250</v>
      </c>
      <c r="Q11" s="94"/>
      <c r="R11" s="98">
        <f t="shared" si="7"/>
        <v>10000</v>
      </c>
      <c r="S11" s="129" t="s">
        <v>931</v>
      </c>
      <c r="T11" s="98"/>
      <c r="U11" s="129"/>
      <c r="V11" s="129"/>
      <c r="W11" s="133" t="s">
        <v>3043</v>
      </c>
      <c r="X11" s="133" t="s">
        <v>3033</v>
      </c>
      <c r="Y11" s="133">
        <v>0.3</v>
      </c>
      <c r="Z11" s="132" t="s">
        <v>3044</v>
      </c>
      <c r="AA11" s="438" t="str">
        <f t="shared" si="6"/>
        <v>Silver</v>
      </c>
      <c r="AB11" s="438" t="str">
        <f>IFERROR(VLOOKUP($AA11,Lookup!$A$1:$P$20,2,FALSE),"")</f>
        <v>Level 1</v>
      </c>
      <c r="AC11" s="134">
        <v>43497</v>
      </c>
      <c r="AD11" s="133">
        <f>IFERROR(VLOOKUP($AA11,Lookup!$A$1:$P$20,7,FALSE),"")</f>
        <v>4</v>
      </c>
      <c r="AE11" s="380"/>
      <c r="AF11" s="133">
        <f>IFERROR(VLOOKUP($AA11,Lookup!$A$1:$P$20,8,FALSE),"")</f>
        <v>6</v>
      </c>
      <c r="AG11" s="133">
        <f>IFERROR(VLOOKUP($AA11,Lookup!$A$1:$P$20,9,FALSE),"")</f>
        <v>4</v>
      </c>
      <c r="AH11" s="133" t="s">
        <v>3045</v>
      </c>
      <c r="AI11" s="133">
        <f>IFERROR(VLOOKUP($AA11,Lookup!$A$1:$P$20,10,FALSE),"")</f>
        <v>8</v>
      </c>
      <c r="AJ11" s="133" t="str">
        <f>IFERROR(VLOOKUP($AA11,Lookup!$A$1:$P$20,11,FALSE),"")</f>
        <v>Yes</v>
      </c>
      <c r="AK11" s="444" t="str">
        <f>IFERROR(VLOOKUP($AA11,Lookup!$A$1:$P$20,12,FALSE),"")</f>
        <v>10X20</v>
      </c>
      <c r="AL11" s="133" t="str">
        <f>IFERROR(VLOOKUP($AA11,Lookup!$A$1:$P$20,13,FALSE),"")</f>
        <v>Yes</v>
      </c>
      <c r="AM11" s="133" t="str">
        <f>IFERROR(VLOOKUP($AA11,Lookup!$A$1:$P$20,14,FALSE),"")</f>
        <v>Yes</v>
      </c>
      <c r="AN11" s="133" t="str">
        <f>IFERROR(VLOOKUP($AA11,Lookup!$A$1:$P$20,15,FALSE),"")</f>
        <v>Yes</v>
      </c>
      <c r="AO11" s="133"/>
      <c r="AP11" s="133">
        <f>IFERROR(VLOOKUP($AA11,Lookup!$A$1:$Q$20,17,FALSE),"")</f>
        <v>4</v>
      </c>
      <c r="AQ11" s="129"/>
      <c r="AR11" s="129"/>
      <c r="AS11" s="135"/>
      <c r="AT11" s="135"/>
      <c r="AU11" s="135"/>
      <c r="AV11" s="135"/>
      <c r="AW11" s="446" t="s">
        <v>3046</v>
      </c>
      <c r="AX11" s="447" t="s">
        <v>3047</v>
      </c>
      <c r="AY11" s="447" t="s">
        <v>3048</v>
      </c>
      <c r="AZ11" s="447" t="s">
        <v>3049</v>
      </c>
      <c r="BA11" s="135"/>
      <c r="BB11" s="135"/>
      <c r="BC11" s="135"/>
      <c r="BD11" s="135"/>
      <c r="BE11" s="135"/>
      <c r="BF11" s="135"/>
      <c r="BG11" s="139"/>
      <c r="BH11" s="150"/>
      <c r="BI11" s="129"/>
      <c r="BJ11" s="129"/>
      <c r="BK11" s="150"/>
      <c r="BL11" s="139"/>
      <c r="BM11" s="139"/>
      <c r="BN11" s="148"/>
      <c r="BO11" s="148"/>
      <c r="BP11" s="139"/>
      <c r="BQ11" s="139"/>
      <c r="BR11" s="139"/>
      <c r="BS11" s="139"/>
      <c r="BT11" s="139"/>
      <c r="BU11" s="139"/>
      <c r="BV11" s="371"/>
      <c r="BW11" s="371"/>
      <c r="BX11" s="371"/>
      <c r="BY11" s="371"/>
      <c r="BZ11" s="371"/>
      <c r="CA11" s="371"/>
      <c r="CB11" s="371"/>
    </row>
    <row r="12" spans="1:80" ht="39.75" customHeight="1">
      <c r="A12" s="126"/>
      <c r="B12" s="140" t="s">
        <v>3050</v>
      </c>
      <c r="C12" s="140"/>
      <c r="D12" s="140"/>
      <c r="E12" s="96"/>
      <c r="F12" s="96"/>
      <c r="G12" s="129"/>
      <c r="H12" s="130"/>
      <c r="I12" s="129"/>
      <c r="J12" s="436"/>
      <c r="K12" s="437"/>
      <c r="L12" s="94"/>
      <c r="M12" s="94"/>
      <c r="N12" s="94"/>
      <c r="O12" s="94"/>
      <c r="P12" s="94"/>
      <c r="Q12" s="94"/>
      <c r="R12" s="98"/>
      <c r="S12" s="129"/>
      <c r="T12" s="98"/>
      <c r="U12" s="129"/>
      <c r="V12" s="129"/>
      <c r="W12" s="133" t="s">
        <v>3043</v>
      </c>
      <c r="X12" s="133" t="s">
        <v>3033</v>
      </c>
      <c r="Y12" s="133">
        <v>0.3</v>
      </c>
      <c r="Z12" s="132"/>
      <c r="AA12" s="438"/>
      <c r="AB12" s="438"/>
      <c r="AC12" s="134"/>
      <c r="AD12" s="133"/>
      <c r="AE12" s="380"/>
      <c r="AF12" s="133"/>
      <c r="AG12" s="133"/>
      <c r="AH12" s="133"/>
      <c r="AI12" s="133"/>
      <c r="AJ12" s="133"/>
      <c r="AK12" s="444"/>
      <c r="AL12" s="133"/>
      <c r="AM12" s="133"/>
      <c r="AN12" s="133"/>
      <c r="AO12" s="133"/>
      <c r="AP12" s="133"/>
      <c r="AQ12" s="129"/>
      <c r="AR12" s="129"/>
      <c r="AS12" s="135"/>
      <c r="AT12" s="135"/>
      <c r="AU12" s="135"/>
      <c r="AV12" s="135"/>
      <c r="AW12" s="446"/>
      <c r="AX12" s="447"/>
      <c r="AY12" s="447"/>
      <c r="AZ12" s="447"/>
      <c r="BA12" s="135"/>
      <c r="BB12" s="135"/>
      <c r="BC12" s="135"/>
      <c r="BD12" s="135"/>
      <c r="BE12" s="135"/>
      <c r="BF12" s="135"/>
      <c r="BG12" s="139"/>
      <c r="BH12" s="150"/>
      <c r="BI12" s="129"/>
      <c r="BJ12" s="129"/>
      <c r="BK12" s="150"/>
      <c r="BL12" s="139"/>
      <c r="BM12" s="139"/>
      <c r="BN12" s="148"/>
      <c r="BO12" s="148"/>
      <c r="BP12" s="139"/>
      <c r="BQ12" s="139"/>
      <c r="BR12" s="139"/>
      <c r="BS12" s="139"/>
      <c r="BT12" s="139"/>
      <c r="BU12" s="139"/>
      <c r="BV12" s="371"/>
      <c r="BW12" s="371"/>
      <c r="BX12" s="371"/>
      <c r="BY12" s="371"/>
      <c r="BZ12" s="371"/>
      <c r="CA12" s="371"/>
      <c r="CB12" s="371"/>
    </row>
    <row r="13" spans="1:80" ht="39.75" customHeight="1">
      <c r="A13" s="126" t="s">
        <v>3051</v>
      </c>
      <c r="B13" s="379" t="s">
        <v>3052</v>
      </c>
      <c r="C13" s="379" t="s">
        <v>1668</v>
      </c>
      <c r="D13" s="379" t="s">
        <v>37</v>
      </c>
      <c r="E13" s="372" t="s">
        <v>40</v>
      </c>
      <c r="F13" s="372">
        <v>78247</v>
      </c>
      <c r="G13" s="129" t="s">
        <v>3053</v>
      </c>
      <c r="H13" s="130" t="s">
        <v>3054</v>
      </c>
      <c r="I13" s="129" t="s">
        <v>996</v>
      </c>
      <c r="J13" s="130"/>
      <c r="K13" s="130"/>
      <c r="L13" s="94"/>
      <c r="M13" s="94"/>
      <c r="N13" s="94"/>
      <c r="O13" s="94"/>
      <c r="P13" s="94"/>
      <c r="Q13" s="94"/>
      <c r="R13" s="98"/>
      <c r="S13" s="129"/>
      <c r="T13" s="98"/>
      <c r="U13" s="129"/>
      <c r="V13" s="129"/>
      <c r="W13" s="133" t="s">
        <v>3055</v>
      </c>
      <c r="X13" s="133" t="s">
        <v>3033</v>
      </c>
      <c r="Y13" s="133">
        <v>0.4</v>
      </c>
      <c r="Z13" s="132"/>
      <c r="AA13" s="438" t="s">
        <v>382</v>
      </c>
      <c r="AB13" s="438" t="str">
        <f>IFERROR(VLOOKUP($AA13,Lookup!$A$1:$P$20,2,FALSE),"")</f>
        <v>Level 1</v>
      </c>
      <c r="AC13" s="134">
        <v>43497</v>
      </c>
      <c r="AD13" s="133">
        <v>2</v>
      </c>
      <c r="AE13" s="380"/>
      <c r="AF13" s="133">
        <v>4</v>
      </c>
      <c r="AG13" s="133">
        <v>2</v>
      </c>
      <c r="AH13" s="133" t="s">
        <v>3056</v>
      </c>
      <c r="AI13" s="133">
        <v>6</v>
      </c>
      <c r="AJ13" s="133" t="str">
        <f>IFERROR(VLOOKUP($AA13,Lookup!$A$1:$P$20,11,FALSE),"")</f>
        <v>Yes</v>
      </c>
      <c r="AK13" s="133"/>
      <c r="AL13" s="133" t="str">
        <f>IFERROR(VLOOKUP($AA13,Lookup!$A$1:$P$20,13,FALSE),"")</f>
        <v>Yes</v>
      </c>
      <c r="AM13" s="133" t="str">
        <f>IFERROR(VLOOKUP($AA13,Lookup!$A$1:$P$20,14,FALSE),"")</f>
        <v>Yes</v>
      </c>
      <c r="AN13" s="133" t="str">
        <f>IFERROR(VLOOKUP($AA13,Lookup!$A$1:$P$20,15,FALSE),"")</f>
        <v>Yes</v>
      </c>
      <c r="AO13" s="133">
        <f>IFERROR(VLOOKUP($AA13,Lookup!$A$1:$P$20,16,FALSE),"")</f>
        <v>4</v>
      </c>
      <c r="AP13" s="133">
        <f>IFERROR(VLOOKUP($AA13,Lookup!$A$1:$Q$20,17,FALSE),"")</f>
        <v>4</v>
      </c>
      <c r="AQ13" s="129"/>
      <c r="AR13" s="129"/>
      <c r="AS13" s="135"/>
      <c r="AT13" s="135"/>
      <c r="AU13" s="382"/>
      <c r="AV13" s="150"/>
      <c r="AW13" s="133"/>
      <c r="AX13" s="129"/>
      <c r="AY13" s="129"/>
      <c r="AZ13" s="129"/>
      <c r="BA13" s="129"/>
      <c r="BB13" s="448">
        <v>1</v>
      </c>
      <c r="BC13" s="129"/>
      <c r="BD13" s="129"/>
      <c r="BE13" s="129"/>
      <c r="BF13" s="129"/>
      <c r="BG13" s="148"/>
      <c r="BH13" s="150"/>
      <c r="BI13" s="147"/>
      <c r="BJ13" s="147"/>
      <c r="BK13" s="449">
        <v>1</v>
      </c>
      <c r="BL13" s="400" t="s">
        <v>974</v>
      </c>
      <c r="BM13" s="139"/>
      <c r="BN13" s="450">
        <v>1</v>
      </c>
      <c r="BO13" s="450" t="s">
        <v>3057</v>
      </c>
      <c r="BP13" s="139" t="s">
        <v>3058</v>
      </c>
      <c r="BQ13" s="139"/>
      <c r="BR13" s="139"/>
      <c r="BS13" s="371"/>
      <c r="BT13" s="371"/>
      <c r="BU13" s="371"/>
      <c r="BV13" s="371"/>
      <c r="BW13" s="371"/>
      <c r="BX13" s="371"/>
      <c r="BY13" s="371"/>
      <c r="BZ13" s="139"/>
      <c r="CA13" s="139"/>
      <c r="CB13" s="139"/>
    </row>
    <row r="14" spans="1:80" ht="39.75" customHeight="1">
      <c r="A14" s="126" t="s">
        <v>2830</v>
      </c>
      <c r="B14" s="140" t="s">
        <v>3041</v>
      </c>
      <c r="C14" s="140" t="s">
        <v>1290</v>
      </c>
      <c r="D14" s="140" t="s">
        <v>37</v>
      </c>
      <c r="E14" s="96" t="s">
        <v>40</v>
      </c>
      <c r="F14" s="96">
        <v>78258</v>
      </c>
      <c r="G14" s="129"/>
      <c r="H14" s="130" t="s">
        <v>1291</v>
      </c>
      <c r="I14" s="129" t="s">
        <v>996</v>
      </c>
      <c r="J14" s="436"/>
      <c r="K14" s="437" t="s">
        <v>3042</v>
      </c>
      <c r="L14" s="94">
        <v>5000</v>
      </c>
      <c r="M14" s="94"/>
      <c r="N14" s="94"/>
      <c r="O14" s="94">
        <v>4750</v>
      </c>
      <c r="P14" s="94">
        <v>250</v>
      </c>
      <c r="Q14" s="94"/>
      <c r="R14" s="98">
        <f>SUM(L14:Q14)</f>
        <v>10000</v>
      </c>
      <c r="S14" s="129" t="s">
        <v>931</v>
      </c>
      <c r="T14" s="98"/>
      <c r="U14" s="129"/>
      <c r="V14" s="129"/>
      <c r="W14" s="133" t="s">
        <v>3055</v>
      </c>
      <c r="X14" s="133" t="s">
        <v>3033</v>
      </c>
      <c r="Y14" s="133">
        <v>0.4</v>
      </c>
      <c r="Z14" s="132" t="s">
        <v>3044</v>
      </c>
      <c r="AA14" s="438" t="str">
        <f t="shared" ref="AA14:AA16" si="8">IF(SUM($R14,$T14)=0,"",IF(SUM($R14,$T14)&gt;=10000,"Silver",IF(AND((SUM($R14,$T14)&lt;10000),(SUM($R14,$T14)&gt;=5000)),"Champion",IF(AND((SUM($R14,$T14)&lt;5000),(SUM($R14,$T14)&gt;=2500)),"Reserve",IF(AND((SUM($R14,$T14)&lt;2500),(SUM($R14,$T14)&gt;=1000)),"Trophy",IF(AND((SUM($R14,$T14)&lt;1000),(SUM($R14,$T14)&gt;=500)),"Blue",IF(AND((SUM($R14,$T14)&lt;500),(SUM($R14,$T14)&gt;=250)),"Red","White")))))))</f>
        <v>Silver</v>
      </c>
      <c r="AB14" s="438" t="str">
        <f>IFERROR(VLOOKUP($AA14,Lookup!$A$1:$P$20,2,FALSE),"")</f>
        <v>Level 1</v>
      </c>
      <c r="AC14" s="134">
        <v>43497</v>
      </c>
      <c r="AD14" s="133">
        <f>IFERROR(VLOOKUP($AA14,Lookup!$A$1:$P$20,7,FALSE),"")</f>
        <v>4</v>
      </c>
      <c r="AE14" s="380"/>
      <c r="AF14" s="133">
        <f>IFERROR(VLOOKUP($AA14,Lookup!$A$1:$P$20,8,FALSE),"")</f>
        <v>6</v>
      </c>
      <c r="AG14" s="133">
        <f>IFERROR(VLOOKUP($AA14,Lookup!$A$1:$P$20,9,FALSE),"")</f>
        <v>4</v>
      </c>
      <c r="AH14" s="133" t="s">
        <v>3045</v>
      </c>
      <c r="AI14" s="133">
        <f>IFERROR(VLOOKUP($AA14,Lookup!$A$1:$P$20,10,FALSE),"")</f>
        <v>8</v>
      </c>
      <c r="AJ14" s="133" t="str">
        <f>IFERROR(VLOOKUP($AA14,Lookup!$A$1:$P$20,11,FALSE),"")</f>
        <v>Yes</v>
      </c>
      <c r="AK14" s="444" t="str">
        <f>IFERROR(VLOOKUP($AA14,Lookup!$A$1:$P$20,12,FALSE),"")</f>
        <v>10X20</v>
      </c>
      <c r="AL14" s="133" t="str">
        <f>IFERROR(VLOOKUP($AA14,Lookup!$A$1:$P$20,13,FALSE),"")</f>
        <v>Yes</v>
      </c>
      <c r="AM14" s="133" t="str">
        <f>IFERROR(VLOOKUP($AA14,Lookup!$A$1:$P$20,14,FALSE),"")</f>
        <v>Yes</v>
      </c>
      <c r="AN14" s="133" t="str">
        <f>IFERROR(VLOOKUP($AA14,Lookup!$A$1:$P$20,15,FALSE),"")</f>
        <v>Yes</v>
      </c>
      <c r="AO14" s="133"/>
      <c r="AP14" s="133">
        <f>IFERROR(VLOOKUP($AA14,Lookup!$A$1:$Q$20,17,FALSE),"")</f>
        <v>4</v>
      </c>
      <c r="AQ14" s="129"/>
      <c r="AR14" s="129"/>
      <c r="AS14" s="135"/>
      <c r="AT14" s="135"/>
      <c r="AU14" s="135"/>
      <c r="AV14" s="135"/>
      <c r="AW14" s="446" t="s">
        <v>3046</v>
      </c>
      <c r="AX14" s="447" t="s">
        <v>3047</v>
      </c>
      <c r="AY14" s="447" t="s">
        <v>3048</v>
      </c>
      <c r="AZ14" s="447" t="s">
        <v>3049</v>
      </c>
      <c r="BA14" s="135"/>
      <c r="BB14" s="135"/>
      <c r="BC14" s="135"/>
      <c r="BD14" s="135"/>
      <c r="BE14" s="135"/>
      <c r="BF14" s="135"/>
      <c r="BG14" s="139"/>
      <c r="BH14" s="150"/>
      <c r="BI14" s="129"/>
      <c r="BJ14" s="129"/>
      <c r="BK14" s="150"/>
      <c r="BL14" s="139"/>
      <c r="BM14" s="139"/>
      <c r="BN14" s="148"/>
      <c r="BO14" s="148"/>
      <c r="BP14" s="139"/>
      <c r="BQ14" s="139"/>
      <c r="BR14" s="139"/>
      <c r="BS14" s="139"/>
      <c r="BT14" s="139"/>
      <c r="BU14" s="139"/>
      <c r="BV14" s="371"/>
      <c r="BW14" s="371"/>
      <c r="BX14" s="371"/>
      <c r="BY14" s="371"/>
      <c r="BZ14" s="371"/>
      <c r="CA14" s="371"/>
      <c r="CB14" s="371"/>
    </row>
    <row r="15" spans="1:80" ht="39.75" customHeight="1">
      <c r="A15" s="126" t="s">
        <v>2531</v>
      </c>
      <c r="B15" s="379" t="s">
        <v>2570</v>
      </c>
      <c r="C15" s="379" t="s">
        <v>2571</v>
      </c>
      <c r="D15" s="379" t="s">
        <v>1630</v>
      </c>
      <c r="E15" s="372" t="s">
        <v>40</v>
      </c>
      <c r="F15" s="372">
        <v>78148</v>
      </c>
      <c r="G15" s="129" t="s">
        <v>2572</v>
      </c>
      <c r="H15" s="130" t="s">
        <v>2573</v>
      </c>
      <c r="I15" s="129" t="s">
        <v>587</v>
      </c>
      <c r="J15" s="129"/>
      <c r="K15" s="129"/>
      <c r="L15" s="94"/>
      <c r="M15" s="94"/>
      <c r="N15" s="94"/>
      <c r="O15" s="94"/>
      <c r="P15" s="94"/>
      <c r="Q15" s="94"/>
      <c r="R15" s="98"/>
      <c r="S15" s="129"/>
      <c r="T15" s="98">
        <v>16469.150000000001</v>
      </c>
      <c r="U15" s="129" t="s">
        <v>931</v>
      </c>
      <c r="V15" s="129"/>
      <c r="W15" s="133" t="s">
        <v>3039</v>
      </c>
      <c r="X15" s="133"/>
      <c r="Y15" s="133" t="str">
        <f t="shared" ref="Y15:Y28" si="9">RIGHT(AB15,1)</f>
        <v>1</v>
      </c>
      <c r="Z15" s="132"/>
      <c r="AA15" s="438" t="str">
        <f t="shared" si="8"/>
        <v>Silver</v>
      </c>
      <c r="AB15" s="438" t="str">
        <f>IFERROR(VLOOKUP($AA15,Lookup!$A$1:$P$20,2,FALSE),"")</f>
        <v>Level 1</v>
      </c>
      <c r="AC15" s="134">
        <v>43497</v>
      </c>
      <c r="AD15" s="133">
        <f>IFERROR(VLOOKUP($AA15,Lookup!$A$1:$P$20,7,FALSE),"")</f>
        <v>4</v>
      </c>
      <c r="AE15" s="380"/>
      <c r="AF15" s="133">
        <f>IFERROR(VLOOKUP($AA15,Lookup!$A$1:$P$20,8,FALSE),"")</f>
        <v>6</v>
      </c>
      <c r="AG15" s="133">
        <f>IFERROR(VLOOKUP($AA15,Lookup!$A$1:$P$20,9,FALSE),"")</f>
        <v>4</v>
      </c>
      <c r="AH15" s="133" t="s">
        <v>3059</v>
      </c>
      <c r="AI15" s="133">
        <f>IFERROR(VLOOKUP($AA15,Lookup!$A$1:$P$20,10,FALSE),"")</f>
        <v>8</v>
      </c>
      <c r="AJ15" s="133" t="str">
        <f>IFERROR(VLOOKUP($AA15,Lookup!$A$1:$P$20,11,FALSE),"")</f>
        <v>Yes</v>
      </c>
      <c r="AK15" s="133"/>
      <c r="AL15" s="133" t="str">
        <f>IFERROR(VLOOKUP($AA15,Lookup!$A$1:$P$20,13,FALSE),"")</f>
        <v>Yes</v>
      </c>
      <c r="AM15" s="133" t="str">
        <f>IFERROR(VLOOKUP($AA15,Lookup!$A$1:$P$20,14,FALSE),"")</f>
        <v>Yes</v>
      </c>
      <c r="AN15" s="133" t="str">
        <f>IFERROR(VLOOKUP($AA15,Lookup!$A$1:$P$20,15,FALSE),"")</f>
        <v>Yes</v>
      </c>
      <c r="AO15" s="133">
        <f>IFERROR(VLOOKUP($AA15,Lookup!$A$1:$P$20,16,FALSE),"")</f>
        <v>4</v>
      </c>
      <c r="AP15" s="451"/>
      <c r="AQ15" s="129"/>
      <c r="AR15" s="129"/>
      <c r="AS15" s="135"/>
      <c r="AT15" s="135"/>
      <c r="AU15" s="135"/>
      <c r="AV15" s="135"/>
      <c r="AW15" s="138"/>
      <c r="AX15" s="135"/>
      <c r="AY15" s="135"/>
      <c r="AZ15" s="448">
        <v>2</v>
      </c>
      <c r="BA15" s="135"/>
      <c r="BB15" s="135"/>
      <c r="BC15" s="135"/>
      <c r="BD15" s="448">
        <v>1</v>
      </c>
      <c r="BE15" s="135"/>
      <c r="BF15" s="135"/>
      <c r="BG15" s="139"/>
      <c r="BH15" s="150"/>
      <c r="BI15" s="129"/>
      <c r="BJ15" s="129"/>
      <c r="BK15" s="150"/>
      <c r="BL15" s="139"/>
      <c r="BM15" s="139"/>
      <c r="BN15" s="148"/>
      <c r="BO15" s="148" t="s">
        <v>2845</v>
      </c>
      <c r="BP15" s="139"/>
      <c r="BQ15" s="139"/>
      <c r="BR15" s="139"/>
      <c r="BS15" s="139"/>
      <c r="BT15" s="139"/>
      <c r="BU15" s="139"/>
      <c r="BV15" s="371"/>
      <c r="BW15" s="371"/>
      <c r="BX15" s="371"/>
      <c r="BY15" s="371"/>
      <c r="BZ15" s="371"/>
      <c r="CA15" s="371"/>
      <c r="CB15" s="371"/>
    </row>
    <row r="16" spans="1:80" ht="39.75" customHeight="1">
      <c r="A16" s="126" t="s">
        <v>2531</v>
      </c>
      <c r="B16" s="379" t="s">
        <v>2570</v>
      </c>
      <c r="C16" s="379" t="s">
        <v>2571</v>
      </c>
      <c r="D16" s="379" t="s">
        <v>1630</v>
      </c>
      <c r="E16" s="372" t="s">
        <v>40</v>
      </c>
      <c r="F16" s="372">
        <v>78148</v>
      </c>
      <c r="G16" s="129" t="s">
        <v>2572</v>
      </c>
      <c r="H16" s="130" t="s">
        <v>2573</v>
      </c>
      <c r="I16" s="129" t="s">
        <v>587</v>
      </c>
      <c r="J16" s="129"/>
      <c r="K16" s="129"/>
      <c r="L16" s="94"/>
      <c r="M16" s="94"/>
      <c r="N16" s="94"/>
      <c r="O16" s="94"/>
      <c r="P16" s="94"/>
      <c r="Q16" s="94"/>
      <c r="R16" s="98"/>
      <c r="S16" s="129"/>
      <c r="T16" s="98">
        <v>71196</v>
      </c>
      <c r="U16" s="129"/>
      <c r="V16" s="129"/>
      <c r="W16" s="129" t="s">
        <v>3039</v>
      </c>
      <c r="X16" s="129"/>
      <c r="Y16" s="133" t="str">
        <f t="shared" si="9"/>
        <v>1</v>
      </c>
      <c r="Z16" s="128" t="s">
        <v>3060</v>
      </c>
      <c r="AA16" s="133" t="str">
        <f t="shared" si="8"/>
        <v>Silver</v>
      </c>
      <c r="AB16" s="133" t="str">
        <f>IFERROR(VLOOKUP($AA16,Lookup!$A$1:$P$20,2,FALSE),"")</f>
        <v>Level 1</v>
      </c>
      <c r="AC16" s="134">
        <v>43497</v>
      </c>
      <c r="AD16" s="133">
        <f>IFERROR(VLOOKUP($AA16,Lookup!$A$1:$P$20,7,FALSE),"")</f>
        <v>4</v>
      </c>
      <c r="AE16" s="380"/>
      <c r="AF16" s="133">
        <f>IFERROR(VLOOKUP($AA16,Lookup!$A$1:$P$20,8,FALSE),"")</f>
        <v>6</v>
      </c>
      <c r="AG16" s="133">
        <f>IFERROR(VLOOKUP($AA16,Lookup!$A$1:$P$20,9,FALSE),"")</f>
        <v>4</v>
      </c>
      <c r="AH16" s="133"/>
      <c r="AI16" s="133">
        <f>IFERROR(VLOOKUP($AA16,Lookup!$A$1:$P$20,10,FALSE),"")</f>
        <v>8</v>
      </c>
      <c r="AJ16" s="133" t="str">
        <f>IFERROR(VLOOKUP($AA16,Lookup!$A$1:$P$20,11,FALSE),"")</f>
        <v>Yes</v>
      </c>
      <c r="AK16" s="133"/>
      <c r="AL16" s="133" t="str">
        <f>IFERROR(VLOOKUP($AA16,Lookup!$A$1:$P$20,13,FALSE),"")</f>
        <v>Yes</v>
      </c>
      <c r="AM16" s="133" t="str">
        <f>IFERROR(VLOOKUP($AA16,Lookup!$A$1:$P$20,14,FALSE),"")</f>
        <v>Yes</v>
      </c>
      <c r="AN16" s="133" t="str">
        <f>IFERROR(VLOOKUP($AA16,Lookup!$A$1:$P$20,15,FALSE),"")</f>
        <v>Yes</v>
      </c>
      <c r="AO16" s="133">
        <f>IFERROR(VLOOKUP($AA16,Lookup!$A$1:$P$20,16,FALSE),"")</f>
        <v>4</v>
      </c>
      <c r="AP16" s="451"/>
      <c r="AQ16" s="129"/>
      <c r="AR16" s="129"/>
      <c r="AS16" s="135"/>
      <c r="AT16" s="135"/>
      <c r="AU16" s="135"/>
      <c r="AV16" s="135"/>
      <c r="AW16" s="138"/>
      <c r="AX16" s="135"/>
      <c r="AY16" s="135"/>
      <c r="AZ16" s="135"/>
      <c r="BA16" s="135"/>
      <c r="BB16" s="135"/>
      <c r="BC16" s="135"/>
      <c r="BD16" s="135"/>
      <c r="BE16" s="135"/>
      <c r="BF16" s="135"/>
      <c r="BG16" s="139"/>
      <c r="BH16" s="150"/>
      <c r="BI16" s="129"/>
      <c r="BJ16" s="129"/>
      <c r="BK16" s="150"/>
      <c r="BL16" s="139"/>
      <c r="BM16" s="139"/>
      <c r="BN16" s="148"/>
      <c r="BO16" s="148"/>
      <c r="BP16" s="139"/>
      <c r="BQ16" s="139"/>
      <c r="BR16" s="139"/>
      <c r="BS16" s="139"/>
      <c r="BT16" s="139"/>
      <c r="BU16" s="139"/>
      <c r="BV16" s="371"/>
      <c r="BW16" s="371"/>
      <c r="BX16" s="371"/>
      <c r="BY16" s="371"/>
      <c r="BZ16" s="371"/>
      <c r="CA16" s="371"/>
      <c r="CB16" s="371"/>
    </row>
    <row r="17" spans="1:80" ht="39.75" customHeight="1">
      <c r="A17" s="126" t="s">
        <v>2531</v>
      </c>
      <c r="B17" s="379" t="s">
        <v>987</v>
      </c>
      <c r="C17" s="379" t="s">
        <v>52</v>
      </c>
      <c r="D17" s="379" t="s">
        <v>37</v>
      </c>
      <c r="E17" s="372" t="s">
        <v>40</v>
      </c>
      <c r="F17" s="372">
        <v>78219</v>
      </c>
      <c r="G17" s="148" t="s">
        <v>989</v>
      </c>
      <c r="H17" s="130" t="s">
        <v>2564</v>
      </c>
      <c r="I17" s="129" t="s">
        <v>99</v>
      </c>
      <c r="J17" s="130"/>
      <c r="K17" s="130"/>
      <c r="L17" s="94"/>
      <c r="M17" s="94"/>
      <c r="N17" s="94">
        <v>1</v>
      </c>
      <c r="O17" s="94"/>
      <c r="P17" s="94"/>
      <c r="Q17" s="94"/>
      <c r="R17" s="98"/>
      <c r="S17" s="129"/>
      <c r="T17" s="98">
        <v>3400</v>
      </c>
      <c r="U17" s="129" t="s">
        <v>931</v>
      </c>
      <c r="V17" s="129"/>
      <c r="W17" s="133" t="s">
        <v>3039</v>
      </c>
      <c r="X17" s="133"/>
      <c r="Y17" s="133" t="str">
        <f t="shared" si="9"/>
        <v>1</v>
      </c>
      <c r="Z17" s="132" t="s">
        <v>3061</v>
      </c>
      <c r="AA17" s="438" t="s">
        <v>382</v>
      </c>
      <c r="AB17" s="438" t="str">
        <f>IFERROR(VLOOKUP($AA17,Lookup!$A$1:$P$20,2,FALSE),"")</f>
        <v>Level 1</v>
      </c>
      <c r="AC17" s="134">
        <v>43497</v>
      </c>
      <c r="AD17" s="133">
        <f>IFERROR(VLOOKUP($AA17,Lookup!$A$1:$P$20,7,FALSE),"")</f>
        <v>4</v>
      </c>
      <c r="AE17" s="380"/>
      <c r="AF17" s="133">
        <f>IFERROR(VLOOKUP($AA17,Lookup!$A$1:$P$20,8,FALSE),"")</f>
        <v>6</v>
      </c>
      <c r="AG17" s="133">
        <f>IFERROR(VLOOKUP($AA17,Lookup!$A$1:$P$20,9,FALSE),"")</f>
        <v>4</v>
      </c>
      <c r="AH17" s="133" t="s">
        <v>3034</v>
      </c>
      <c r="AI17" s="133">
        <f>IFERROR(VLOOKUP($AA17,Lookup!$A$1:$P$20,10,FALSE),"")</f>
        <v>8</v>
      </c>
      <c r="AJ17" s="133" t="str">
        <f>IFERROR(VLOOKUP($AA17,Lookup!$A$1:$P$20,11,FALSE),"")</f>
        <v>Yes</v>
      </c>
      <c r="AK17" s="444" t="s">
        <v>896</v>
      </c>
      <c r="AL17" s="133" t="str">
        <f>IFERROR(VLOOKUP($AA17,Lookup!$A$1:$P$20,13,FALSE),"")</f>
        <v>Yes</v>
      </c>
      <c r="AM17" s="133" t="str">
        <f>IFERROR(VLOOKUP($AA17,Lookup!$A$1:$P$20,14,FALSE),"")</f>
        <v>Yes</v>
      </c>
      <c r="AN17" s="133" t="str">
        <f>IFERROR(VLOOKUP($AA17,Lookup!$A$1:$P$20,15,FALSE),"")</f>
        <v>Yes</v>
      </c>
      <c r="AO17" s="133">
        <f>IFERROR(VLOOKUP($AA17,Lookup!$A$1:$P$20,16,FALSE),"")</f>
        <v>4</v>
      </c>
      <c r="AP17" s="451"/>
      <c r="AQ17" s="129"/>
      <c r="AR17" s="129"/>
      <c r="AS17" s="135"/>
      <c r="AT17" s="135"/>
      <c r="AU17" s="135"/>
      <c r="AV17" s="135"/>
      <c r="AW17" s="138"/>
      <c r="AX17" s="135"/>
      <c r="AY17" s="135"/>
      <c r="AZ17" s="448">
        <v>2</v>
      </c>
      <c r="BA17" s="135"/>
      <c r="BB17" s="135"/>
      <c r="BC17" s="135"/>
      <c r="BD17" s="135"/>
      <c r="BE17" s="135"/>
      <c r="BF17" s="135"/>
      <c r="BG17" s="139"/>
      <c r="BH17" s="150"/>
      <c r="BI17" s="129"/>
      <c r="BJ17" s="129"/>
      <c r="BK17" s="150"/>
      <c r="BL17" s="139"/>
      <c r="BM17" s="139"/>
      <c r="BN17" s="450">
        <v>1</v>
      </c>
      <c r="BO17" s="450" t="s">
        <v>3057</v>
      </c>
      <c r="BP17" s="139" t="s">
        <v>3062</v>
      </c>
      <c r="BQ17" s="139"/>
      <c r="BR17" s="139" t="s">
        <v>2844</v>
      </c>
      <c r="BS17" s="139">
        <v>5</v>
      </c>
      <c r="BT17" s="139"/>
      <c r="BU17" s="139"/>
      <c r="BV17" s="371"/>
      <c r="BW17" s="371"/>
      <c r="BX17" s="371"/>
      <c r="BY17" s="371"/>
      <c r="BZ17" s="371"/>
      <c r="CA17" s="371"/>
      <c r="CB17" s="371"/>
    </row>
    <row r="18" spans="1:80" ht="39.75" customHeight="1">
      <c r="A18" s="126" t="s">
        <v>2531</v>
      </c>
      <c r="B18" s="379" t="s">
        <v>2978</v>
      </c>
      <c r="C18" s="379" t="s">
        <v>2979</v>
      </c>
      <c r="D18" s="379" t="s">
        <v>37</v>
      </c>
      <c r="E18" s="372" t="s">
        <v>40</v>
      </c>
      <c r="F18" s="372">
        <v>78240</v>
      </c>
      <c r="G18" s="129" t="s">
        <v>2809</v>
      </c>
      <c r="H18" s="130" t="s">
        <v>2980</v>
      </c>
      <c r="I18" s="129" t="s">
        <v>3063</v>
      </c>
      <c r="J18" s="130"/>
      <c r="K18" s="130"/>
      <c r="L18" s="94"/>
      <c r="M18" s="94"/>
      <c r="N18" s="94">
        <v>1</v>
      </c>
      <c r="O18" s="94"/>
      <c r="P18" s="94"/>
      <c r="Q18" s="94"/>
      <c r="R18" s="98"/>
      <c r="S18" s="94"/>
      <c r="T18" s="98">
        <v>19488</v>
      </c>
      <c r="U18" s="129" t="s">
        <v>931</v>
      </c>
      <c r="V18" s="129"/>
      <c r="W18" s="133" t="s">
        <v>3039</v>
      </c>
      <c r="X18" s="133"/>
      <c r="Y18" s="133" t="str">
        <f t="shared" si="9"/>
        <v>1</v>
      </c>
      <c r="Z18" s="132" t="s">
        <v>3064</v>
      </c>
      <c r="AA18" s="438" t="str">
        <f t="shared" ref="AA18:AA19" si="10">IF(SUM($R18,$T18)=0,"",IF(SUM($R18,$T18)&gt;=10000,"Silver",IF(AND((SUM($R18,$T18)&lt;10000),(SUM($R18,$T18)&gt;=5000)),"Champion",IF(AND((SUM($R18,$T18)&lt;5000),(SUM($R18,$T18)&gt;=2500)),"Reserve",IF(AND((SUM($R18,$T18)&lt;2500),(SUM($R18,$T18)&gt;=1000)),"Trophy",IF(AND((SUM($R18,$T18)&lt;1000),(SUM($R18,$T18)&gt;=500)),"Blue",IF(AND((SUM($R18,$T18)&lt;500),(SUM($R18,$T18)&gt;=250)),"Red","White")))))))</f>
        <v>Silver</v>
      </c>
      <c r="AB18" s="438" t="str">
        <f>IFERROR(VLOOKUP($AA18,Lookup!$A$1:$P$20,2,FALSE),"")</f>
        <v>Level 1</v>
      </c>
      <c r="AC18" s="134">
        <v>43497</v>
      </c>
      <c r="AD18" s="133">
        <f>IFERROR(VLOOKUP($AA18,Lookup!$A$1:$P$20,7,FALSE),"")</f>
        <v>4</v>
      </c>
      <c r="AE18" s="380"/>
      <c r="AF18" s="133">
        <f>IFERROR(VLOOKUP($AA18,Lookup!$A$1:$P$20,8,FALSE),"")</f>
        <v>6</v>
      </c>
      <c r="AG18" s="133">
        <f>IFERROR(VLOOKUP($AA18,Lookup!$A$1:$P$20,9,FALSE),"")</f>
        <v>4</v>
      </c>
      <c r="AH18" s="133" t="s">
        <v>3034</v>
      </c>
      <c r="AI18" s="133">
        <f>IFERROR(VLOOKUP($AA18,Lookup!$A$1:$P$20,10,FALSE),"")</f>
        <v>8</v>
      </c>
      <c r="AJ18" s="133" t="s">
        <v>2131</v>
      </c>
      <c r="AK18" s="444" t="s">
        <v>2707</v>
      </c>
      <c r="AL18" s="133" t="s">
        <v>2131</v>
      </c>
      <c r="AM18" s="133" t="s">
        <v>2131</v>
      </c>
      <c r="AN18" s="133" t="s">
        <v>2131</v>
      </c>
      <c r="AO18" s="133" t="s">
        <v>2131</v>
      </c>
      <c r="AP18" s="451"/>
      <c r="AQ18" s="129"/>
      <c r="AR18" s="129"/>
      <c r="AS18" s="135"/>
      <c r="AT18" s="135"/>
      <c r="AU18" s="135"/>
      <c r="AV18" s="135"/>
      <c r="AW18" s="138"/>
      <c r="AX18" s="135"/>
      <c r="AY18" s="135"/>
      <c r="AZ18" s="448">
        <v>2</v>
      </c>
      <c r="BA18" s="135"/>
      <c r="BB18" s="135"/>
      <c r="BC18" s="135"/>
      <c r="BD18" s="135"/>
      <c r="BE18" s="135"/>
      <c r="BF18" s="135"/>
      <c r="BG18" s="139"/>
      <c r="BH18" s="150"/>
      <c r="BI18" s="129"/>
      <c r="BJ18" s="129"/>
      <c r="BK18" s="150"/>
      <c r="BL18" s="139"/>
      <c r="BM18" s="139"/>
      <c r="BN18" s="148"/>
      <c r="BO18" s="148" t="s">
        <v>2845</v>
      </c>
      <c r="BP18" s="139"/>
      <c r="BQ18" s="139"/>
      <c r="BR18" s="139" t="s">
        <v>2844</v>
      </c>
      <c r="BS18" s="139">
        <v>6</v>
      </c>
      <c r="BT18" s="139"/>
      <c r="BU18" s="139"/>
      <c r="BV18" s="371"/>
      <c r="BW18" s="371"/>
      <c r="BX18" s="371"/>
      <c r="BY18" s="371"/>
      <c r="BZ18" s="371"/>
      <c r="CA18" s="371"/>
      <c r="CB18" s="371"/>
    </row>
    <row r="19" spans="1:80" ht="39.75" customHeight="1">
      <c r="A19" s="452" t="s">
        <v>2531</v>
      </c>
      <c r="B19" s="379" t="s">
        <v>2574</v>
      </c>
      <c r="C19" s="379" t="s">
        <v>2575</v>
      </c>
      <c r="D19" s="379" t="s">
        <v>37</v>
      </c>
      <c r="E19" s="372" t="s">
        <v>40</v>
      </c>
      <c r="F19" s="372">
        <v>78258</v>
      </c>
      <c r="G19" s="129" t="s">
        <v>2576</v>
      </c>
      <c r="H19" s="188" t="s">
        <v>2577</v>
      </c>
      <c r="I19" s="188"/>
      <c r="J19" s="188"/>
      <c r="K19" s="188"/>
      <c r="L19" s="94"/>
      <c r="M19" s="94"/>
      <c r="N19" s="94">
        <v>1</v>
      </c>
      <c r="O19" s="94"/>
      <c r="P19" s="94"/>
      <c r="Q19" s="94"/>
      <c r="R19" s="98"/>
      <c r="S19" s="94"/>
      <c r="T19" s="98">
        <v>15000</v>
      </c>
      <c r="U19" s="94" t="s">
        <v>931</v>
      </c>
      <c r="V19" s="129"/>
      <c r="W19" s="133" t="s">
        <v>3039</v>
      </c>
      <c r="X19" s="133"/>
      <c r="Y19" s="133" t="str">
        <f t="shared" si="9"/>
        <v>1</v>
      </c>
      <c r="Z19" s="132"/>
      <c r="AA19" s="411" t="str">
        <f t="shared" si="10"/>
        <v>Silver</v>
      </c>
      <c r="AB19" s="133" t="str">
        <f>IFERROR(VLOOKUP($AA19,Lookup!$A$1:$P$20,2,FALSE),"")</f>
        <v>Level 1</v>
      </c>
      <c r="AC19" s="134">
        <v>43500</v>
      </c>
      <c r="AD19" s="133">
        <f>IFERROR(VLOOKUP($AA19,Lookup!$A$1:$P$20,7,FALSE),"")</f>
        <v>4</v>
      </c>
      <c r="AE19" s="380"/>
      <c r="AF19" s="133">
        <f>IFERROR(VLOOKUP($AA19,Lookup!$A$1:$P$20,8,FALSE),"")</f>
        <v>6</v>
      </c>
      <c r="AG19" s="133">
        <f>IFERROR(VLOOKUP($AA19,Lookup!$A$1:$P$20,9,FALSE),"")</f>
        <v>4</v>
      </c>
      <c r="AH19" s="133" t="s">
        <v>3034</v>
      </c>
      <c r="AI19" s="133">
        <f>IFERROR(VLOOKUP($AA19,Lookup!$A$1:$P$20,10,FALSE),"")</f>
        <v>8</v>
      </c>
      <c r="AJ19" s="133" t="str">
        <f>IFERROR(VLOOKUP($AA19,Lookup!$A$1:$P$20,11,FALSE),"")</f>
        <v>Yes</v>
      </c>
      <c r="AK19" s="444" t="s">
        <v>2707</v>
      </c>
      <c r="AL19" s="133" t="str">
        <f>IFERROR(VLOOKUP($AA19,Lookup!$A$1:$P$20,13,FALSE),"")</f>
        <v>Yes</v>
      </c>
      <c r="AM19" s="133" t="str">
        <f>IFERROR(VLOOKUP($AA19,Lookup!$A$1:$P$20,14,FALSE),"")</f>
        <v>Yes</v>
      </c>
      <c r="AN19" s="133" t="str">
        <f>IFERROR(VLOOKUP($AA19,Lookup!$A$1:$P$20,15,FALSE),"")</f>
        <v>Yes</v>
      </c>
      <c r="AO19" s="133">
        <f>IFERROR(VLOOKUP($AA19,Lookup!$A$1:$P$20,16,FALSE),"")</f>
        <v>4</v>
      </c>
      <c r="AP19" s="133">
        <f>IFERROR(VLOOKUP($AA19,Lookup!$A$1:$Q$20,17,FALSE),"")</f>
        <v>4</v>
      </c>
      <c r="AQ19" s="129"/>
      <c r="AR19" s="129"/>
      <c r="AS19" s="135"/>
      <c r="AT19" s="135"/>
      <c r="AU19" s="135"/>
      <c r="AV19" s="135"/>
      <c r="AW19" s="138"/>
      <c r="AX19" s="135"/>
      <c r="AY19" s="135"/>
      <c r="AZ19" s="448">
        <v>3</v>
      </c>
      <c r="BA19" s="135"/>
      <c r="BB19" s="135"/>
      <c r="BC19" s="135"/>
      <c r="BD19" s="135"/>
      <c r="BE19" s="135"/>
      <c r="BF19" s="135"/>
      <c r="BG19" s="139"/>
      <c r="BH19" s="150"/>
      <c r="BI19" s="129"/>
      <c r="BJ19" s="129"/>
      <c r="BK19" s="150"/>
      <c r="BL19" s="139"/>
      <c r="BM19" s="139"/>
      <c r="BN19" s="148"/>
      <c r="BO19" s="148"/>
      <c r="BP19" s="139"/>
      <c r="BQ19" s="139"/>
      <c r="BR19" s="139" t="s">
        <v>2844</v>
      </c>
      <c r="BS19" s="139">
        <v>3</v>
      </c>
      <c r="BT19" s="139"/>
      <c r="BU19" s="139"/>
      <c r="BV19" s="371"/>
      <c r="BW19" s="371"/>
      <c r="BX19" s="371"/>
      <c r="BY19" s="371"/>
      <c r="BZ19" s="371"/>
      <c r="CA19" s="371"/>
      <c r="CB19" s="371"/>
    </row>
    <row r="20" spans="1:80" ht="39.75" customHeight="1">
      <c r="A20" s="452" t="s">
        <v>2531</v>
      </c>
      <c r="B20" s="379" t="s">
        <v>3065</v>
      </c>
      <c r="C20" s="379" t="s">
        <v>2731</v>
      </c>
      <c r="D20" s="379" t="s">
        <v>234</v>
      </c>
      <c r="E20" s="372" t="s">
        <v>40</v>
      </c>
      <c r="F20" s="372">
        <v>78130</v>
      </c>
      <c r="G20" s="129" t="s">
        <v>1853</v>
      </c>
      <c r="H20" s="130" t="s">
        <v>2569</v>
      </c>
      <c r="I20" s="130"/>
      <c r="J20" s="130"/>
      <c r="K20" s="130"/>
      <c r="L20" s="94"/>
      <c r="M20" s="94"/>
      <c r="N20" s="94">
        <v>1</v>
      </c>
      <c r="O20" s="94"/>
      <c r="P20" s="94"/>
      <c r="Q20" s="94"/>
      <c r="R20" s="98"/>
      <c r="S20" s="94"/>
      <c r="T20" s="98">
        <v>20000</v>
      </c>
      <c r="U20" s="94" t="s">
        <v>931</v>
      </c>
      <c r="V20" s="129"/>
      <c r="W20" s="133" t="s">
        <v>3039</v>
      </c>
      <c r="X20" s="133"/>
      <c r="Y20" s="133" t="str">
        <f t="shared" si="9"/>
        <v>1</v>
      </c>
      <c r="Z20" s="132"/>
      <c r="AA20" s="133" t="s">
        <v>382</v>
      </c>
      <c r="AB20" s="133" t="str">
        <f>IFERROR(VLOOKUP($AA20,Lookup!$A$1:$P$20,2,FALSE),"")</f>
        <v>Level 1</v>
      </c>
      <c r="AC20" s="134">
        <v>43505</v>
      </c>
      <c r="AD20" s="133">
        <f>IFERROR(VLOOKUP($AA20,Lookup!$A$1:$P$20,7,FALSE),"")</f>
        <v>4</v>
      </c>
      <c r="AE20" s="380"/>
      <c r="AF20" s="133">
        <f>IFERROR(VLOOKUP($AA20,Lookup!$A$1:$P$20,8,FALSE),"")</f>
        <v>6</v>
      </c>
      <c r="AG20" s="133">
        <f>IFERROR(VLOOKUP($AA20,Lookup!$A$1:$P$20,9,FALSE),"")</f>
        <v>4</v>
      </c>
      <c r="AH20" s="133" t="s">
        <v>3066</v>
      </c>
      <c r="AI20" s="133">
        <f>IFERROR(VLOOKUP($AA20,Lookup!$A$1:$P$20,10,FALSE),"")</f>
        <v>8</v>
      </c>
      <c r="AJ20" s="133" t="str">
        <f>IFERROR(VLOOKUP($AA20,Lookup!$A$1:$P$20,11,FALSE),"")</f>
        <v>Yes</v>
      </c>
      <c r="AK20" s="133" t="s">
        <v>896</v>
      </c>
      <c r="AL20" s="133" t="str">
        <f>IFERROR(VLOOKUP($AA20,Lookup!$A$1:$P$20,13,FALSE),"")</f>
        <v>Yes</v>
      </c>
      <c r="AM20" s="133" t="str">
        <f>IFERROR(VLOOKUP($AA20,Lookup!$A$1:$P$20,14,FALSE),"")</f>
        <v>Yes</v>
      </c>
      <c r="AN20" s="133" t="str">
        <f>IFERROR(VLOOKUP($AA20,Lookup!$A$1:$P$20,15,FALSE),"")</f>
        <v>Yes</v>
      </c>
      <c r="AO20" s="133">
        <f>IFERROR(VLOOKUP($AA20,Lookup!$A$1:$P$20,16,FALSE),"")</f>
        <v>4</v>
      </c>
      <c r="AP20" s="133"/>
      <c r="AQ20" s="129"/>
      <c r="AR20" s="129"/>
      <c r="AS20" s="135"/>
      <c r="AT20" s="135"/>
      <c r="AU20" s="135"/>
      <c r="AV20" s="135"/>
      <c r="AW20" s="138"/>
      <c r="AX20" s="135"/>
      <c r="AY20" s="135"/>
      <c r="AZ20" s="448">
        <v>3</v>
      </c>
      <c r="BA20" s="135"/>
      <c r="BB20" s="135"/>
      <c r="BC20" s="135"/>
      <c r="BD20" s="135"/>
      <c r="BE20" s="135"/>
      <c r="BF20" s="135"/>
      <c r="BG20" s="139"/>
      <c r="BH20" s="150"/>
      <c r="BI20" s="129"/>
      <c r="BJ20" s="129"/>
      <c r="BK20" s="150"/>
      <c r="BL20" s="143"/>
      <c r="BM20" s="143"/>
      <c r="BN20" s="148"/>
      <c r="BO20" s="148" t="s">
        <v>2845</v>
      </c>
      <c r="BP20" s="143"/>
      <c r="BQ20" s="143"/>
      <c r="BR20" s="143"/>
      <c r="BS20" s="143"/>
      <c r="BT20" s="143"/>
      <c r="BU20" s="143"/>
      <c r="BV20" s="371"/>
      <c r="BW20" s="371"/>
      <c r="BX20" s="371"/>
      <c r="BY20" s="371"/>
      <c r="BZ20" s="371"/>
      <c r="CA20" s="371"/>
      <c r="CB20" s="371"/>
    </row>
    <row r="21" spans="1:80" ht="39.75" customHeight="1">
      <c r="A21" s="126" t="s">
        <v>362</v>
      </c>
      <c r="B21" s="379" t="s">
        <v>3067</v>
      </c>
      <c r="C21" s="379" t="s">
        <v>3068</v>
      </c>
      <c r="D21" s="379" t="s">
        <v>37</v>
      </c>
      <c r="E21" s="372" t="s">
        <v>40</v>
      </c>
      <c r="F21" s="372">
        <v>78217</v>
      </c>
      <c r="G21" s="129" t="s">
        <v>663</v>
      </c>
      <c r="H21" s="130"/>
      <c r="I21" s="129" t="s">
        <v>427</v>
      </c>
      <c r="J21" s="453">
        <v>43444</v>
      </c>
      <c r="K21" s="437" t="s">
        <v>3069</v>
      </c>
      <c r="L21" s="94"/>
      <c r="M21" s="94">
        <v>4000</v>
      </c>
      <c r="N21" s="94"/>
      <c r="O21" s="94">
        <v>1000</v>
      </c>
      <c r="P21" s="94"/>
      <c r="Q21" s="94"/>
      <c r="R21" s="98">
        <f t="shared" ref="R21:R26" si="11">SUM(L21:Q21)</f>
        <v>5000</v>
      </c>
      <c r="S21" s="129" t="s">
        <v>927</v>
      </c>
      <c r="T21" s="98"/>
      <c r="U21" s="129"/>
      <c r="V21" s="129"/>
      <c r="W21" s="133" t="s">
        <v>3070</v>
      </c>
      <c r="X21" s="133"/>
      <c r="Y21" s="133" t="str">
        <f t="shared" si="9"/>
        <v>2</v>
      </c>
      <c r="Z21" s="132"/>
      <c r="AA21" s="438" t="str">
        <f t="shared" ref="AA21:AA27" si="12">IF(SUM($R21,$T21)=0,"",IF(SUM($R21,$T21)&gt;=10000,"Silver",IF(AND((SUM($R21,$T21)&lt;10000),(SUM($R21,$T21)&gt;=5000)),"Champion",IF(AND((SUM($R21,$T21)&lt;5000),(SUM($R21,$T21)&gt;=2500)),"Reserve",IF(AND((SUM($R21,$T21)&lt;2500),(SUM($R21,$T21)&gt;=1000)),"Trophy",IF(AND((SUM($R21,$T21)&lt;1000),(SUM($R21,$T21)&gt;=500)),"Blue",IF(AND((SUM($R21,$T21)&lt;500),(SUM($R21,$T21)&gt;=250)),"Red","White")))))))</f>
        <v>Champion</v>
      </c>
      <c r="AB21" s="438" t="str">
        <f>IFERROR(VLOOKUP($AA21,Lookup!$A$1:$P$20,2,FALSE),"")</f>
        <v>Level 2</v>
      </c>
      <c r="AC21" s="134">
        <v>43497</v>
      </c>
      <c r="AD21" s="454">
        <v>1</v>
      </c>
      <c r="AE21" s="380"/>
      <c r="AF21" s="133">
        <f>IFERROR(VLOOKUP($AA21,Lookup!$A$1:$P$20,8,FALSE),"")</f>
        <v>4</v>
      </c>
      <c r="AG21" s="133">
        <f>IFERROR(VLOOKUP($AA21,Lookup!$A$1:$P$20,9,FALSE),"")</f>
        <v>2</v>
      </c>
      <c r="AH21" s="133" t="s">
        <v>3034</v>
      </c>
      <c r="AI21" s="133">
        <f>IFERROR(VLOOKUP($AA21,Lookup!$A$1:$P$20,10,FALSE),"")</f>
        <v>6</v>
      </c>
      <c r="AJ21" s="133" t="str">
        <f>IFERROR(VLOOKUP($AA21,Lookup!$A$1:$P$20,11,FALSE),"")</f>
        <v>Yes</v>
      </c>
      <c r="AK21" s="133"/>
      <c r="AL21" s="133" t="str">
        <f>IFERROR(VLOOKUP($AA21,Lookup!$A$1:$P$20,13,FALSE),"")</f>
        <v>Yes</v>
      </c>
      <c r="AM21" s="133">
        <f>IFERROR(VLOOKUP($AA21,Lookup!$A$1:$P$20,14,FALSE),"")</f>
        <v>0</v>
      </c>
      <c r="AN21" s="133">
        <f>IFERROR(VLOOKUP($AA21,Lookup!$A$1:$P$20,15,FALSE),"")</f>
        <v>0</v>
      </c>
      <c r="AO21" s="133">
        <f>IFERROR(VLOOKUP($AA21,Lookup!$A$1:$P$20,16,FALSE),"")</f>
        <v>0</v>
      </c>
      <c r="AP21" s="133">
        <f>IFERROR(VLOOKUP($AA21,Lookup!$A$1:$Q$20,17,FALSE),"")</f>
        <v>4</v>
      </c>
      <c r="AQ21" s="129"/>
      <c r="AR21" s="129"/>
      <c r="AS21" s="135"/>
      <c r="AT21" s="135"/>
      <c r="AU21" s="135"/>
      <c r="AV21" s="135"/>
      <c r="AW21" s="138"/>
      <c r="AX21" s="135"/>
      <c r="AY21" s="135"/>
      <c r="AZ21" s="135"/>
      <c r="BA21" s="135"/>
      <c r="BB21" s="448">
        <v>2</v>
      </c>
      <c r="BC21" s="135"/>
      <c r="BD21" s="135"/>
      <c r="BE21" s="135"/>
      <c r="BF21" s="135"/>
      <c r="BG21" s="139"/>
      <c r="BH21" s="150"/>
      <c r="BI21" s="129"/>
      <c r="BJ21" s="129"/>
      <c r="BK21" s="150"/>
      <c r="BL21" s="139"/>
      <c r="BM21" s="139"/>
      <c r="BN21" s="148"/>
      <c r="BO21" s="148" t="s">
        <v>2845</v>
      </c>
      <c r="BP21" s="139"/>
      <c r="BQ21" s="139"/>
      <c r="BR21" s="139"/>
      <c r="BS21" s="139"/>
      <c r="BT21" s="139"/>
      <c r="BU21" s="139"/>
      <c r="BV21" s="371"/>
      <c r="BW21" s="371"/>
      <c r="BX21" s="371"/>
      <c r="BY21" s="371"/>
      <c r="BZ21" s="371"/>
      <c r="CA21" s="371"/>
      <c r="CB21" s="371"/>
    </row>
    <row r="22" spans="1:80" ht="39.75" customHeight="1">
      <c r="A22" s="126" t="s">
        <v>362</v>
      </c>
      <c r="B22" s="379" t="s">
        <v>2020</v>
      </c>
      <c r="C22" s="379" t="s">
        <v>2021</v>
      </c>
      <c r="D22" s="379" t="s">
        <v>1441</v>
      </c>
      <c r="E22" s="372" t="s">
        <v>40</v>
      </c>
      <c r="F22" s="372">
        <v>78108</v>
      </c>
      <c r="G22" s="129" t="s">
        <v>2022</v>
      </c>
      <c r="H22" s="130" t="s">
        <v>2578</v>
      </c>
      <c r="I22" s="129" t="s">
        <v>2024</v>
      </c>
      <c r="J22" s="453">
        <v>43461</v>
      </c>
      <c r="K22" s="129">
        <v>5648</v>
      </c>
      <c r="L22" s="94">
        <v>5000</v>
      </c>
      <c r="M22" s="94"/>
      <c r="N22" s="94"/>
      <c r="O22" s="94"/>
      <c r="P22" s="94"/>
      <c r="Q22" s="94"/>
      <c r="R22" s="98">
        <f t="shared" si="11"/>
        <v>5000</v>
      </c>
      <c r="S22" s="129" t="s">
        <v>927</v>
      </c>
      <c r="T22" s="98"/>
      <c r="U22" s="129"/>
      <c r="V22" s="129"/>
      <c r="W22" s="133" t="s">
        <v>3070</v>
      </c>
      <c r="X22" s="133"/>
      <c r="Y22" s="133" t="str">
        <f t="shared" si="9"/>
        <v>2</v>
      </c>
      <c r="Z22" s="132" t="s">
        <v>3071</v>
      </c>
      <c r="AA22" s="438" t="str">
        <f t="shared" si="12"/>
        <v>Champion</v>
      </c>
      <c r="AB22" s="438" t="str">
        <f>IFERROR(VLOOKUP($AA22,Lookup!$A$1:$P$20,2,FALSE),"")</f>
        <v>Level 2</v>
      </c>
      <c r="AC22" s="134">
        <v>43497</v>
      </c>
      <c r="AD22" s="133">
        <f>IFERROR(VLOOKUP($AA22,Lookup!$A$1:$P$20,7,FALSE),"")</f>
        <v>2</v>
      </c>
      <c r="AE22" s="380"/>
      <c r="AF22" s="133">
        <f>IFERROR(VLOOKUP($AA22,Lookup!$A$1:$P$20,8,FALSE),"")</f>
        <v>4</v>
      </c>
      <c r="AG22" s="133">
        <f>IFERROR(VLOOKUP($AA22,Lookup!$A$1:$P$20,9,FALSE),"")</f>
        <v>2</v>
      </c>
      <c r="AH22" s="133"/>
      <c r="AI22" s="133">
        <f>IFERROR(VLOOKUP($AA22,Lookup!$A$1:$P$20,10,FALSE),"")</f>
        <v>6</v>
      </c>
      <c r="AJ22" s="133" t="str">
        <f>IFERROR(VLOOKUP($AA22,Lookup!$A$1:$P$20,11,FALSE),"")</f>
        <v>Yes</v>
      </c>
      <c r="AK22" s="133"/>
      <c r="AL22" s="133" t="str">
        <f>IFERROR(VLOOKUP($AA22,Lookup!$A$1:$P$20,13,FALSE),"")</f>
        <v>Yes</v>
      </c>
      <c r="AM22" s="133">
        <f>IFERROR(VLOOKUP($AA22,Lookup!$A$1:$P$20,14,FALSE),"")</f>
        <v>0</v>
      </c>
      <c r="AN22" s="133">
        <f>IFERROR(VLOOKUP($AA22,Lookup!$A$1:$P$20,15,FALSE),"")</f>
        <v>0</v>
      </c>
      <c r="AO22" s="133">
        <f>IFERROR(VLOOKUP($AA22,Lookup!$A$1:$P$20,16,FALSE),"")</f>
        <v>0</v>
      </c>
      <c r="AP22" s="133">
        <v>2</v>
      </c>
      <c r="AQ22" s="129"/>
      <c r="AR22" s="129"/>
      <c r="AS22" s="135"/>
      <c r="AT22" s="135"/>
      <c r="AU22" s="135"/>
      <c r="AV22" s="135"/>
      <c r="AW22" s="138"/>
      <c r="AX22" s="135"/>
      <c r="AY22" s="135"/>
      <c r="AZ22" s="135"/>
      <c r="BA22" s="135"/>
      <c r="BB22" s="448" t="s">
        <v>3072</v>
      </c>
      <c r="BC22" s="135"/>
      <c r="BD22" s="135"/>
      <c r="BE22" s="135"/>
      <c r="BF22" s="135"/>
      <c r="BG22" s="139"/>
      <c r="BH22" s="150"/>
      <c r="BI22" s="129"/>
      <c r="BJ22" s="129"/>
      <c r="BK22" s="150"/>
      <c r="BL22" s="139"/>
      <c r="BM22" s="139"/>
      <c r="BN22" s="148"/>
      <c r="BO22" s="148" t="s">
        <v>2845</v>
      </c>
      <c r="BP22" s="139"/>
      <c r="BQ22" s="139"/>
      <c r="BR22" s="139"/>
      <c r="BS22" s="139"/>
      <c r="BT22" s="139"/>
      <c r="BU22" s="139"/>
      <c r="BV22" s="371"/>
      <c r="BW22" s="371"/>
      <c r="BX22" s="371"/>
      <c r="BY22" s="371"/>
      <c r="BZ22" s="371"/>
      <c r="CA22" s="371"/>
      <c r="CB22" s="371"/>
    </row>
    <row r="23" spans="1:80" ht="39.75" customHeight="1">
      <c r="A23" s="126" t="s">
        <v>362</v>
      </c>
      <c r="B23" s="379" t="s">
        <v>1197</v>
      </c>
      <c r="C23" s="379" t="s">
        <v>710</v>
      </c>
      <c r="D23" s="379" t="s">
        <v>245</v>
      </c>
      <c r="E23" s="372" t="s">
        <v>40</v>
      </c>
      <c r="F23" s="372">
        <v>78026</v>
      </c>
      <c r="G23" s="129" t="s">
        <v>3073</v>
      </c>
      <c r="H23" s="130" t="s">
        <v>2584</v>
      </c>
      <c r="I23" s="129" t="s">
        <v>25</v>
      </c>
      <c r="J23" s="453">
        <v>43480</v>
      </c>
      <c r="K23" s="129">
        <v>5743</v>
      </c>
      <c r="L23" s="94"/>
      <c r="M23" s="94">
        <v>5000</v>
      </c>
      <c r="N23" s="94"/>
      <c r="O23" s="94"/>
      <c r="P23" s="94"/>
      <c r="Q23" s="94"/>
      <c r="R23" s="98">
        <f t="shared" si="11"/>
        <v>5000</v>
      </c>
      <c r="S23" s="129" t="s">
        <v>927</v>
      </c>
      <c r="T23" s="98"/>
      <c r="U23" s="129"/>
      <c r="V23" s="129"/>
      <c r="W23" s="133" t="s">
        <v>3070</v>
      </c>
      <c r="X23" s="133"/>
      <c r="Y23" s="133" t="str">
        <f t="shared" si="9"/>
        <v>2</v>
      </c>
      <c r="Z23" s="132" t="s">
        <v>3074</v>
      </c>
      <c r="AA23" s="438" t="str">
        <f t="shared" si="12"/>
        <v>Champion</v>
      </c>
      <c r="AB23" s="438" t="str">
        <f>IFERROR(VLOOKUP($AA23,Lookup!$A$1:$P$20,2,FALSE),"")</f>
        <v>Level 2</v>
      </c>
      <c r="AC23" s="134">
        <v>43497</v>
      </c>
      <c r="AD23" s="133">
        <f>IFERROR(VLOOKUP($AA23,Lookup!$A$1:$P$20,7,FALSE),"")</f>
        <v>2</v>
      </c>
      <c r="AE23" s="380"/>
      <c r="AF23" s="133">
        <f>IFERROR(VLOOKUP($AA23,Lookup!$A$1:$P$20,8,FALSE),"")</f>
        <v>4</v>
      </c>
      <c r="AG23" s="133">
        <f>IFERROR(VLOOKUP($AA23,Lookup!$A$1:$P$20,9,FALSE),"")</f>
        <v>2</v>
      </c>
      <c r="AH23" s="133" t="s">
        <v>3034</v>
      </c>
      <c r="AI23" s="133">
        <f>IFERROR(VLOOKUP($AA23,Lookup!$A$1:$P$20,10,FALSE),"")</f>
        <v>6</v>
      </c>
      <c r="AJ23" s="133" t="str">
        <f>IFERROR(VLOOKUP($AA23,Lookup!$A$1:$P$20,11,FALSE),"")</f>
        <v>Yes</v>
      </c>
      <c r="AK23" s="133"/>
      <c r="AL23" s="133" t="str">
        <f>IFERROR(VLOOKUP($AA23,Lookup!$A$1:$P$20,13,FALSE),"")</f>
        <v>Yes</v>
      </c>
      <c r="AM23" s="133">
        <f>IFERROR(VLOOKUP($AA23,Lookup!$A$1:$P$20,14,FALSE),"")</f>
        <v>0</v>
      </c>
      <c r="AN23" s="133">
        <f>IFERROR(VLOOKUP($AA23,Lookup!$A$1:$P$20,15,FALSE),"")</f>
        <v>0</v>
      </c>
      <c r="AO23" s="133">
        <f>IFERROR(VLOOKUP($AA23,Lookup!$A$1:$P$20,16,FALSE),"")</f>
        <v>0</v>
      </c>
      <c r="AP23" s="133">
        <v>2</v>
      </c>
      <c r="AQ23" s="129"/>
      <c r="AR23" s="129"/>
      <c r="AS23" s="135"/>
      <c r="AT23" s="135"/>
      <c r="AU23" s="135"/>
      <c r="AV23" s="135"/>
      <c r="AW23" s="138"/>
      <c r="AX23" s="135"/>
      <c r="AY23" s="135"/>
      <c r="AZ23" s="135"/>
      <c r="BA23" s="135"/>
      <c r="BB23" s="448">
        <v>1</v>
      </c>
      <c r="BC23" s="135"/>
      <c r="BD23" s="135"/>
      <c r="BE23" s="135"/>
      <c r="BF23" s="448">
        <v>2</v>
      </c>
      <c r="BG23" s="139"/>
      <c r="BH23" s="150"/>
      <c r="BI23" s="129"/>
      <c r="BJ23" s="129"/>
      <c r="BK23" s="150"/>
      <c r="BL23" s="139"/>
      <c r="BM23" s="139"/>
      <c r="BN23" s="148"/>
      <c r="BO23" s="148" t="s">
        <v>2845</v>
      </c>
      <c r="BP23" s="139"/>
      <c r="BQ23" s="139"/>
      <c r="BR23" s="139"/>
      <c r="BS23" s="139"/>
      <c r="BT23" s="139"/>
      <c r="BU23" s="139"/>
      <c r="BV23" s="371"/>
      <c r="BW23" s="371"/>
      <c r="BX23" s="371"/>
      <c r="BY23" s="371"/>
      <c r="BZ23" s="371"/>
      <c r="CA23" s="371"/>
      <c r="CB23" s="371"/>
    </row>
    <row r="24" spans="1:80" ht="39.75" customHeight="1">
      <c r="A24" s="126" t="s">
        <v>362</v>
      </c>
      <c r="B24" s="379" t="s">
        <v>1797</v>
      </c>
      <c r="C24" s="379" t="s">
        <v>174</v>
      </c>
      <c r="D24" s="379" t="s">
        <v>175</v>
      </c>
      <c r="E24" s="372" t="s">
        <v>40</v>
      </c>
      <c r="F24" s="372">
        <v>78063</v>
      </c>
      <c r="G24" s="129" t="s">
        <v>1798</v>
      </c>
      <c r="H24" s="130" t="s">
        <v>479</v>
      </c>
      <c r="I24" s="129" t="s">
        <v>1799</v>
      </c>
      <c r="J24" s="455">
        <v>43494</v>
      </c>
      <c r="K24" s="129">
        <v>5865</v>
      </c>
      <c r="L24" s="94">
        <v>5000</v>
      </c>
      <c r="M24" s="94"/>
      <c r="N24" s="94"/>
      <c r="O24" s="94"/>
      <c r="P24" s="94"/>
      <c r="Q24" s="94"/>
      <c r="R24" s="98">
        <f t="shared" si="11"/>
        <v>5000</v>
      </c>
      <c r="S24" s="129" t="s">
        <v>927</v>
      </c>
      <c r="T24" s="98" t="s">
        <v>3075</v>
      </c>
      <c r="U24" s="129"/>
      <c r="V24" s="129"/>
      <c r="W24" s="133" t="s">
        <v>3070</v>
      </c>
      <c r="X24" s="133"/>
      <c r="Y24" s="133" t="str">
        <f t="shared" si="9"/>
        <v>2</v>
      </c>
      <c r="Z24" s="132" t="s">
        <v>3076</v>
      </c>
      <c r="AA24" s="438" t="str">
        <f t="shared" si="12"/>
        <v>Champion</v>
      </c>
      <c r="AB24" s="438" t="str">
        <f>IFERROR(VLOOKUP($AA24,Lookup!$A$1:$P$20,2,FALSE),"")</f>
        <v>Level 2</v>
      </c>
      <c r="AC24" s="134">
        <v>43497</v>
      </c>
      <c r="AD24" s="133">
        <f>IFERROR(VLOOKUP($AA24,Lookup!$A$1:$P$20,7,FALSE),"")</f>
        <v>2</v>
      </c>
      <c r="AE24" s="380"/>
      <c r="AF24" s="133">
        <f>IFERROR(VLOOKUP($AA24,Lookup!$A$1:$P$20,8,FALSE),"")</f>
        <v>4</v>
      </c>
      <c r="AG24" s="133">
        <f>IFERROR(VLOOKUP($AA24,Lookup!$A$1:$P$20,9,FALSE),"")</f>
        <v>2</v>
      </c>
      <c r="AH24" s="133" t="s">
        <v>3034</v>
      </c>
      <c r="AI24" s="133">
        <f>IFERROR(VLOOKUP($AA24,Lookup!$A$1:$P$20,10,FALSE),"")</f>
        <v>6</v>
      </c>
      <c r="AJ24" s="133" t="str">
        <f>IFERROR(VLOOKUP($AA24,Lookup!$A$1:$P$20,11,FALSE),"")</f>
        <v>Yes</v>
      </c>
      <c r="AK24" s="133"/>
      <c r="AL24" s="133" t="str">
        <f>IFERROR(VLOOKUP($AA24,Lookup!$A$1:$P$20,13,FALSE),"")</f>
        <v>Yes</v>
      </c>
      <c r="AM24" s="133">
        <f>IFERROR(VLOOKUP($AA24,Lookup!$A$1:$P$20,14,FALSE),"")</f>
        <v>0</v>
      </c>
      <c r="AN24" s="133">
        <f>IFERROR(VLOOKUP($AA24,Lookup!$A$1:$P$20,15,FALSE),"")</f>
        <v>0</v>
      </c>
      <c r="AO24" s="133">
        <f>IFERROR(VLOOKUP($AA24,Lookup!$A$1:$P$20,16,FALSE),"")</f>
        <v>0</v>
      </c>
      <c r="AP24" s="133">
        <v>2</v>
      </c>
      <c r="AQ24" s="129"/>
      <c r="AR24" s="129"/>
      <c r="AS24" s="135"/>
      <c r="AT24" s="135"/>
      <c r="AU24" s="135"/>
      <c r="AV24" s="135"/>
      <c r="AW24" s="138"/>
      <c r="AX24" s="135"/>
      <c r="AY24" s="135"/>
      <c r="AZ24" s="135"/>
      <c r="BA24" s="135"/>
      <c r="BB24" s="135"/>
      <c r="BC24" s="135"/>
      <c r="BD24" s="135"/>
      <c r="BE24" s="456">
        <v>1</v>
      </c>
      <c r="BF24" s="135"/>
      <c r="BG24" s="139"/>
      <c r="BH24" s="150"/>
      <c r="BI24" s="129"/>
      <c r="BJ24" s="129"/>
      <c r="BK24" s="150"/>
      <c r="BL24" s="139"/>
      <c r="BM24" s="139"/>
      <c r="BN24" s="450">
        <v>3</v>
      </c>
      <c r="BO24" s="450" t="s">
        <v>3057</v>
      </c>
      <c r="BP24" s="139" t="s">
        <v>3077</v>
      </c>
      <c r="BQ24" s="139"/>
      <c r="BR24" s="139" t="s">
        <v>2894</v>
      </c>
      <c r="BS24" s="139"/>
      <c r="BT24" s="139"/>
      <c r="BU24" s="139"/>
      <c r="BV24" s="371"/>
      <c r="BW24" s="371"/>
      <c r="BX24" s="371"/>
      <c r="BY24" s="371"/>
      <c r="BZ24" s="371"/>
      <c r="CA24" s="371"/>
      <c r="CB24" s="371"/>
    </row>
    <row r="25" spans="1:80" ht="39.75" customHeight="1">
      <c r="A25" s="126" t="s">
        <v>362</v>
      </c>
      <c r="B25" s="379" t="s">
        <v>1576</v>
      </c>
      <c r="C25" s="379" t="s">
        <v>1577</v>
      </c>
      <c r="D25" s="379" t="s">
        <v>2544</v>
      </c>
      <c r="E25" s="372" t="s">
        <v>40</v>
      </c>
      <c r="F25" s="372">
        <v>78113</v>
      </c>
      <c r="G25" s="129" t="s">
        <v>3078</v>
      </c>
      <c r="H25" s="130" t="s">
        <v>3079</v>
      </c>
      <c r="I25" s="129" t="s">
        <v>25</v>
      </c>
      <c r="J25" s="453">
        <v>43494</v>
      </c>
      <c r="K25" s="129">
        <v>5865</v>
      </c>
      <c r="L25" s="94"/>
      <c r="M25" s="94">
        <v>5000</v>
      </c>
      <c r="N25" s="94"/>
      <c r="O25" s="94"/>
      <c r="P25" s="94"/>
      <c r="Q25" s="94"/>
      <c r="R25" s="98">
        <f t="shared" si="11"/>
        <v>5000</v>
      </c>
      <c r="S25" s="129" t="s">
        <v>927</v>
      </c>
      <c r="T25" s="98" t="s">
        <v>3075</v>
      </c>
      <c r="U25" s="129"/>
      <c r="V25" s="129"/>
      <c r="W25" s="133" t="s">
        <v>3070</v>
      </c>
      <c r="X25" s="133"/>
      <c r="Y25" s="133" t="str">
        <f t="shared" si="9"/>
        <v>2</v>
      </c>
      <c r="Z25" s="132" t="s">
        <v>3080</v>
      </c>
      <c r="AA25" s="438" t="str">
        <f t="shared" si="12"/>
        <v>Champion</v>
      </c>
      <c r="AB25" s="438" t="str">
        <f>IFERROR(VLOOKUP($AA25,Lookup!$A$1:$P$20,2,FALSE),"")</f>
        <v>Level 2</v>
      </c>
      <c r="AC25" s="134">
        <v>43497</v>
      </c>
      <c r="AD25" s="133">
        <f>IFERROR(VLOOKUP($AA25,Lookup!$A$1:$P$20,7,FALSE),"")</f>
        <v>2</v>
      </c>
      <c r="AE25" s="380"/>
      <c r="AF25" s="133">
        <f>IFERROR(VLOOKUP($AA25,Lookup!$A$1:$P$20,8,FALSE),"")</f>
        <v>4</v>
      </c>
      <c r="AG25" s="133">
        <f>IFERROR(VLOOKUP($AA25,Lookup!$A$1:$P$20,9,FALSE),"")</f>
        <v>2</v>
      </c>
      <c r="AH25" s="133" t="s">
        <v>3034</v>
      </c>
      <c r="AI25" s="133">
        <f>IFERROR(VLOOKUP($AA25,Lookup!$A$1:$P$20,10,FALSE),"")</f>
        <v>6</v>
      </c>
      <c r="AJ25" s="133" t="str">
        <f>IFERROR(VLOOKUP($AA25,Lookup!$A$1:$P$20,11,FALSE),"")</f>
        <v>Yes</v>
      </c>
      <c r="AK25" s="133"/>
      <c r="AL25" s="133" t="str">
        <f>IFERROR(VLOOKUP($AA25,Lookup!$A$1:$P$20,13,FALSE),"")</f>
        <v>Yes</v>
      </c>
      <c r="AM25" s="133">
        <f>IFERROR(VLOOKUP($AA25,Lookup!$A$1:$P$20,14,FALSE),"")</f>
        <v>0</v>
      </c>
      <c r="AN25" s="133">
        <f>IFERROR(VLOOKUP($AA25,Lookup!$A$1:$P$20,15,FALSE),"")</f>
        <v>0</v>
      </c>
      <c r="AO25" s="133">
        <f>IFERROR(VLOOKUP($AA25,Lookup!$A$1:$P$20,16,FALSE),"")</f>
        <v>0</v>
      </c>
      <c r="AP25" s="133">
        <v>2</v>
      </c>
      <c r="AQ25" s="129"/>
      <c r="AR25" s="133"/>
      <c r="AS25" s="135"/>
      <c r="AT25" s="135"/>
      <c r="AU25" s="135"/>
      <c r="AV25" s="135"/>
      <c r="AW25" s="135"/>
      <c r="AX25" s="135"/>
      <c r="AY25" s="135"/>
      <c r="AZ25" s="135"/>
      <c r="BA25" s="135"/>
      <c r="BB25" s="85"/>
      <c r="BC25" s="135"/>
      <c r="BD25" s="135"/>
      <c r="BE25" s="135"/>
      <c r="BF25" s="135"/>
      <c r="BG25" s="139"/>
      <c r="BH25" s="143"/>
      <c r="BI25" s="148"/>
      <c r="BJ25" s="148"/>
      <c r="BK25" s="143"/>
      <c r="BL25" s="139"/>
      <c r="BM25" s="139"/>
      <c r="BN25" s="450">
        <v>1</v>
      </c>
      <c r="BO25" s="450" t="s">
        <v>3057</v>
      </c>
      <c r="BP25" s="139" t="s">
        <v>3081</v>
      </c>
      <c r="BQ25" s="139"/>
      <c r="BR25" s="139"/>
      <c r="BS25" s="139"/>
      <c r="BT25" s="139"/>
      <c r="BU25" s="139"/>
      <c r="BV25" s="371"/>
      <c r="BW25" s="371"/>
      <c r="BX25" s="371"/>
      <c r="BY25" s="371"/>
      <c r="BZ25" s="371"/>
      <c r="CA25" s="371"/>
      <c r="CB25" s="371"/>
    </row>
    <row r="26" spans="1:80" ht="39.75" customHeight="1">
      <c r="A26" s="126" t="s">
        <v>362</v>
      </c>
      <c r="B26" s="140" t="s">
        <v>1471</v>
      </c>
      <c r="C26" s="140" t="s">
        <v>3082</v>
      </c>
      <c r="D26" s="140" t="s">
        <v>3083</v>
      </c>
      <c r="E26" s="96" t="s">
        <v>40</v>
      </c>
      <c r="F26" s="96" t="s">
        <v>3084</v>
      </c>
      <c r="G26" s="129" t="s">
        <v>3085</v>
      </c>
      <c r="H26" s="130" t="s">
        <v>3086</v>
      </c>
      <c r="I26" s="129" t="s">
        <v>472</v>
      </c>
      <c r="J26" s="453">
        <v>43494</v>
      </c>
      <c r="K26" s="129">
        <v>5865</v>
      </c>
      <c r="L26" s="94">
        <v>5000</v>
      </c>
      <c r="M26" s="94"/>
      <c r="N26" s="94"/>
      <c r="O26" s="94"/>
      <c r="P26" s="94"/>
      <c r="Q26" s="94"/>
      <c r="R26" s="98">
        <f t="shared" si="11"/>
        <v>5000</v>
      </c>
      <c r="S26" s="94" t="s">
        <v>927</v>
      </c>
      <c r="T26" s="98" t="s">
        <v>3075</v>
      </c>
      <c r="U26" s="129"/>
      <c r="V26" s="129"/>
      <c r="W26" s="133" t="s">
        <v>3070</v>
      </c>
      <c r="X26" s="133"/>
      <c r="Y26" s="133" t="str">
        <f t="shared" si="9"/>
        <v>2</v>
      </c>
      <c r="Z26" s="132" t="s">
        <v>3087</v>
      </c>
      <c r="AA26" s="438" t="str">
        <f t="shared" si="12"/>
        <v>Champion</v>
      </c>
      <c r="AB26" s="438" t="str">
        <f>IFERROR(VLOOKUP($AA26,Lookup!$A$1:$P$20,2,FALSE),"")</f>
        <v>Level 2</v>
      </c>
      <c r="AC26" s="134">
        <v>43497</v>
      </c>
      <c r="AD26" s="133">
        <f>IFERROR(VLOOKUP($AA26,Lookup!$A$1:$P$20,7,FALSE),"")</f>
        <v>2</v>
      </c>
      <c r="AE26" s="380"/>
      <c r="AF26" s="133">
        <f>IFERROR(VLOOKUP($AA26,Lookup!$A$1:$P$20,8,FALSE),"")</f>
        <v>4</v>
      </c>
      <c r="AG26" s="133">
        <f>IFERROR(VLOOKUP($AA26,Lookup!$A$1:$P$20,9,FALSE),"")</f>
        <v>2</v>
      </c>
      <c r="AH26" s="133" t="s">
        <v>3034</v>
      </c>
      <c r="AI26" s="133">
        <f>IFERROR(VLOOKUP($AA26,Lookup!$A$1:$P$20,10,FALSE),"")</f>
        <v>6</v>
      </c>
      <c r="AJ26" s="133" t="str">
        <f>IFERROR(VLOOKUP($AA26,Lookup!$A$1:$P$20,11,FALSE),"")</f>
        <v>Yes</v>
      </c>
      <c r="AK26" s="133"/>
      <c r="AL26" s="133" t="str">
        <f>IFERROR(VLOOKUP($AA26,Lookup!$A$1:$P$20,13,FALSE),"")</f>
        <v>Yes</v>
      </c>
      <c r="AM26" s="133">
        <f>IFERROR(VLOOKUP($AA26,Lookup!$A$1:$P$20,14,FALSE),"")</f>
        <v>0</v>
      </c>
      <c r="AN26" s="133">
        <f>IFERROR(VLOOKUP($AA26,Lookup!$A$1:$P$20,15,FALSE),"")</f>
        <v>0</v>
      </c>
      <c r="AO26" s="133">
        <f>IFERROR(VLOOKUP($AA26,Lookup!$A$1:$P$20,16,FALSE),"")</f>
        <v>0</v>
      </c>
      <c r="AP26" s="451"/>
      <c r="AQ26" s="129"/>
      <c r="AR26" s="129"/>
      <c r="AS26" s="135"/>
      <c r="AT26" s="135"/>
      <c r="AU26" s="135"/>
      <c r="AV26" s="135"/>
      <c r="AW26" s="138"/>
      <c r="AX26" s="135"/>
      <c r="AY26" s="135"/>
      <c r="AZ26" s="135"/>
      <c r="BA26" s="135"/>
      <c r="BB26" s="448">
        <v>2</v>
      </c>
      <c r="BC26" s="135"/>
      <c r="BD26" s="135"/>
      <c r="BE26" s="135"/>
      <c r="BF26" s="135"/>
      <c r="BG26" s="143"/>
      <c r="BH26" s="150"/>
      <c r="BI26" s="129"/>
      <c r="BJ26" s="129"/>
      <c r="BK26" s="150"/>
      <c r="BL26" s="139"/>
      <c r="BM26" s="139"/>
      <c r="BN26" s="148"/>
      <c r="BO26" s="148" t="s">
        <v>2845</v>
      </c>
      <c r="BP26" s="139"/>
      <c r="BQ26" s="139"/>
      <c r="BR26" s="139" t="s">
        <v>2847</v>
      </c>
      <c r="BS26" s="139">
        <v>14</v>
      </c>
      <c r="BT26" s="139"/>
      <c r="BU26" s="139"/>
      <c r="BV26" s="371"/>
      <c r="BW26" s="371"/>
      <c r="BX26" s="371"/>
      <c r="BY26" s="371"/>
      <c r="BZ26" s="371"/>
      <c r="CA26" s="371"/>
      <c r="CB26" s="371"/>
    </row>
    <row r="27" spans="1:80" ht="39.75" customHeight="1">
      <c r="A27" s="126" t="s">
        <v>2531</v>
      </c>
      <c r="B27" s="140" t="s">
        <v>1106</v>
      </c>
      <c r="C27" s="140" t="s">
        <v>1107</v>
      </c>
      <c r="D27" s="140" t="s">
        <v>1108</v>
      </c>
      <c r="E27" s="96" t="s">
        <v>40</v>
      </c>
      <c r="F27" s="96">
        <v>78950</v>
      </c>
      <c r="G27" s="129" t="s">
        <v>1109</v>
      </c>
      <c r="H27" s="130" t="s">
        <v>466</v>
      </c>
      <c r="I27" s="129"/>
      <c r="J27" s="129"/>
      <c r="K27" s="129"/>
      <c r="L27" s="94"/>
      <c r="M27" s="94"/>
      <c r="N27" s="94">
        <v>1</v>
      </c>
      <c r="O27" s="94"/>
      <c r="P27" s="94"/>
      <c r="Q27" s="94"/>
      <c r="R27" s="98"/>
      <c r="S27" s="129"/>
      <c r="T27" s="98">
        <v>5500</v>
      </c>
      <c r="U27" s="129" t="s">
        <v>931</v>
      </c>
      <c r="V27" s="129"/>
      <c r="W27" s="133" t="s">
        <v>3070</v>
      </c>
      <c r="X27" s="133"/>
      <c r="Y27" s="133" t="str">
        <f t="shared" si="9"/>
        <v>2</v>
      </c>
      <c r="Z27" s="160" t="s">
        <v>3088</v>
      </c>
      <c r="AA27" s="438" t="str">
        <f t="shared" si="12"/>
        <v>Champion</v>
      </c>
      <c r="AB27" s="438" t="str">
        <f>IFERROR(VLOOKUP($AA27,Lookup!$A$1:$P$20,2,FALSE),"")</f>
        <v>Level 2</v>
      </c>
      <c r="AC27" s="134">
        <v>43497</v>
      </c>
      <c r="AD27" s="133">
        <f>IFERROR(VLOOKUP($AA27,Lookup!$A$1:$P$20,7,FALSE),"")</f>
        <v>2</v>
      </c>
      <c r="AE27" s="380"/>
      <c r="AF27" s="133">
        <f>IFERROR(VLOOKUP($AA27,Lookup!$A$1:$P$20,8,FALSE),"")</f>
        <v>4</v>
      </c>
      <c r="AG27" s="133">
        <f>IFERROR(VLOOKUP($AA27,Lookup!$A$1:$P$20,9,FALSE),"")</f>
        <v>2</v>
      </c>
      <c r="AH27" s="133" t="s">
        <v>3089</v>
      </c>
      <c r="AI27" s="133">
        <f>IFERROR(VLOOKUP($AA27,Lookup!$A$1:$P$20,10,FALSE),"")</f>
        <v>6</v>
      </c>
      <c r="AJ27" s="133" t="str">
        <f>IFERROR(VLOOKUP($AA27,Lookup!$A$1:$P$20,11,FALSE),"")</f>
        <v>Yes</v>
      </c>
      <c r="AK27" s="444" t="s">
        <v>896</v>
      </c>
      <c r="AL27" s="133" t="str">
        <f>IFERROR(VLOOKUP($AA27,Lookup!$A$1:$P$20,13,FALSE),"")</f>
        <v>Yes</v>
      </c>
      <c r="AM27" s="133">
        <f>IFERROR(VLOOKUP($AA27,Lookup!$A$1:$P$20,14,FALSE),"")</f>
        <v>0</v>
      </c>
      <c r="AN27" s="133">
        <f>IFERROR(VLOOKUP($AA27,Lookup!$A$1:$P$20,15,FALSE),"")</f>
        <v>0</v>
      </c>
      <c r="AO27" s="133">
        <f>IFERROR(VLOOKUP($AA27,Lookup!$A$1:$P$20,16,FALSE),"")</f>
        <v>0</v>
      </c>
      <c r="AP27" s="451"/>
      <c r="AQ27" s="129"/>
      <c r="AR27" s="129"/>
      <c r="AS27" s="135"/>
      <c r="AT27" s="135"/>
      <c r="AU27" s="135"/>
      <c r="AV27" s="135"/>
      <c r="AW27" s="138"/>
      <c r="AX27" s="135"/>
      <c r="AY27" s="135"/>
      <c r="AZ27" s="135"/>
      <c r="BA27" s="135"/>
      <c r="BB27" s="448">
        <v>1</v>
      </c>
      <c r="BC27" s="135"/>
      <c r="BD27" s="135"/>
      <c r="BE27" s="135"/>
      <c r="BF27" s="135"/>
      <c r="BG27" s="139"/>
      <c r="BH27" s="150"/>
      <c r="BI27" s="129"/>
      <c r="BJ27" s="129"/>
      <c r="BK27" s="150"/>
      <c r="BL27" s="139"/>
      <c r="BM27" s="139"/>
      <c r="BN27" s="450">
        <v>1</v>
      </c>
      <c r="BO27" s="450" t="s">
        <v>3057</v>
      </c>
      <c r="BP27" s="139" t="s">
        <v>3062</v>
      </c>
      <c r="BQ27" s="139"/>
      <c r="BR27" s="139"/>
      <c r="BS27" s="139"/>
      <c r="BT27" s="139"/>
      <c r="BU27" s="139"/>
      <c r="BV27" s="371"/>
      <c r="BW27" s="371"/>
      <c r="BX27" s="371"/>
      <c r="BY27" s="371"/>
      <c r="BZ27" s="371"/>
      <c r="CA27" s="371"/>
      <c r="CB27" s="371"/>
    </row>
    <row r="28" spans="1:80" ht="39.75" customHeight="1">
      <c r="A28" s="452" t="s">
        <v>2531</v>
      </c>
      <c r="B28" s="379" t="s">
        <v>2579</v>
      </c>
      <c r="C28" s="379" t="s">
        <v>2580</v>
      </c>
      <c r="D28" s="379" t="s">
        <v>68</v>
      </c>
      <c r="E28" s="372" t="s">
        <v>40</v>
      </c>
      <c r="F28" s="372">
        <v>77041</v>
      </c>
      <c r="G28" s="129" t="s">
        <v>2581</v>
      </c>
      <c r="H28" s="130" t="s">
        <v>2582</v>
      </c>
      <c r="I28" s="130"/>
      <c r="J28" s="130"/>
      <c r="K28" s="130"/>
      <c r="L28" s="94"/>
      <c r="M28" s="94"/>
      <c r="N28" s="94">
        <v>1</v>
      </c>
      <c r="O28" s="94"/>
      <c r="P28" s="94"/>
      <c r="Q28" s="94"/>
      <c r="R28" s="98"/>
      <c r="S28" s="129"/>
      <c r="T28" s="98">
        <v>7000</v>
      </c>
      <c r="U28" s="94" t="s">
        <v>931</v>
      </c>
      <c r="V28" s="129"/>
      <c r="W28" s="133" t="s">
        <v>3070</v>
      </c>
      <c r="X28" s="133"/>
      <c r="Y28" s="133" t="str">
        <f t="shared" si="9"/>
        <v>2</v>
      </c>
      <c r="Z28" s="132"/>
      <c r="AA28" s="133" t="s">
        <v>379</v>
      </c>
      <c r="AB28" s="133" t="str">
        <f>IFERROR(VLOOKUP($AA28,Lookup!$A$1:$P$20,2,FALSE),"")</f>
        <v>Level 2</v>
      </c>
      <c r="AC28" s="134">
        <v>43505</v>
      </c>
      <c r="AD28" s="133">
        <f>IFERROR(VLOOKUP($AA28,Lookup!$A$1:$P$20,7,FALSE),"")</f>
        <v>2</v>
      </c>
      <c r="AE28" s="380"/>
      <c r="AF28" s="133">
        <f>IFERROR(VLOOKUP($AA28,Lookup!$A$1:$P$20,8,FALSE),"")</f>
        <v>4</v>
      </c>
      <c r="AG28" s="133">
        <f>IFERROR(VLOOKUP($AA28,Lookup!$A$1:$P$20,9,FALSE),"")</f>
        <v>2</v>
      </c>
      <c r="AH28" s="133" t="s">
        <v>3089</v>
      </c>
      <c r="AI28" s="133">
        <f>IFERROR(VLOOKUP($AA28,Lookup!$A$1:$P$20,10,FALSE),"")</f>
        <v>6</v>
      </c>
      <c r="AJ28" s="133" t="str">
        <f>IFERROR(VLOOKUP($AA28,Lookup!$A$1:$P$20,11,FALSE),"")</f>
        <v>Yes</v>
      </c>
      <c r="AK28" s="133" t="s">
        <v>893</v>
      </c>
      <c r="AL28" s="133" t="str">
        <f>IFERROR(VLOOKUP($AA28,Lookup!$A$1:$P$20,13,FALSE),"")</f>
        <v>Yes</v>
      </c>
      <c r="AM28" s="133">
        <f>IFERROR(VLOOKUP($AA28,Lookup!$A$1:$P$20,14,FALSE),"")</f>
        <v>0</v>
      </c>
      <c r="AN28" s="133">
        <f>IFERROR(VLOOKUP($AA28,Lookup!$A$1:$P$20,15,FALSE),"")</f>
        <v>0</v>
      </c>
      <c r="AO28" s="133">
        <f>IFERROR(VLOOKUP($AA28,Lookup!$A$1:$P$20,16,FALSE),"")</f>
        <v>0</v>
      </c>
      <c r="AP28" s="133"/>
      <c r="AQ28" s="129"/>
      <c r="AR28" s="129"/>
      <c r="AS28" s="135"/>
      <c r="AT28" s="135"/>
      <c r="AU28" s="135"/>
      <c r="AV28" s="135"/>
      <c r="AW28" s="138"/>
      <c r="AX28" s="135"/>
      <c r="AY28" s="135"/>
      <c r="AZ28" s="448">
        <v>2</v>
      </c>
      <c r="BA28" s="135"/>
      <c r="BB28" s="135"/>
      <c r="BC28" s="135"/>
      <c r="BD28" s="135"/>
      <c r="BE28" s="135"/>
      <c r="BF28" s="135"/>
      <c r="BG28" s="139"/>
      <c r="BH28" s="150"/>
      <c r="BI28" s="129"/>
      <c r="BJ28" s="129"/>
      <c r="BK28" s="150"/>
      <c r="BL28" s="139"/>
      <c r="BM28" s="139"/>
      <c r="BN28" s="148"/>
      <c r="BO28" s="148" t="s">
        <v>2845</v>
      </c>
      <c r="BP28" s="139"/>
      <c r="BQ28" s="139"/>
      <c r="BR28" s="139" t="s">
        <v>2844</v>
      </c>
      <c r="BS28" s="139">
        <v>8</v>
      </c>
      <c r="BT28" s="139"/>
      <c r="BU28" s="139"/>
      <c r="BV28" s="371"/>
      <c r="BW28" s="371"/>
      <c r="BX28" s="371"/>
      <c r="BY28" s="371"/>
      <c r="BZ28" s="371"/>
      <c r="CA28" s="371"/>
      <c r="CB28" s="371"/>
    </row>
    <row r="29" spans="1:80" ht="39.75" customHeight="1">
      <c r="A29" s="126" t="s">
        <v>362</v>
      </c>
      <c r="B29" s="379" t="s">
        <v>1224</v>
      </c>
      <c r="C29" s="379" t="s">
        <v>1225</v>
      </c>
      <c r="D29" s="379" t="s">
        <v>234</v>
      </c>
      <c r="E29" s="372" t="s">
        <v>40</v>
      </c>
      <c r="F29" s="372">
        <v>78130</v>
      </c>
      <c r="G29" s="129" t="s">
        <v>1226</v>
      </c>
      <c r="H29" s="130" t="s">
        <v>2560</v>
      </c>
      <c r="I29" s="129" t="s">
        <v>996</v>
      </c>
      <c r="J29" s="457">
        <v>43494</v>
      </c>
      <c r="K29" s="437" t="s">
        <v>3090</v>
      </c>
      <c r="L29" s="94"/>
      <c r="M29" s="94">
        <v>3500</v>
      </c>
      <c r="N29" s="94">
        <v>1000</v>
      </c>
      <c r="O29" s="94"/>
      <c r="P29" s="94"/>
      <c r="Q29" s="94"/>
      <c r="R29" s="98">
        <f t="shared" ref="R29:R43" si="13">SUM(L29:Q29)</f>
        <v>4500</v>
      </c>
      <c r="S29" s="129" t="s">
        <v>927</v>
      </c>
      <c r="T29" s="98"/>
      <c r="U29" s="129"/>
      <c r="V29" s="129"/>
      <c r="W29" s="133" t="s">
        <v>3039</v>
      </c>
      <c r="X29" s="133" t="s">
        <v>3033</v>
      </c>
      <c r="Y29" s="133">
        <v>1</v>
      </c>
      <c r="Z29" s="132" t="s">
        <v>3091</v>
      </c>
      <c r="AA29" s="438" t="str">
        <f t="shared" ref="AA29:AA40" si="14">IF(SUM($R29,$T29)=0,"",IF(SUM($R29,$T29)&gt;=10000,"Silver",IF(AND((SUM($R29,$T29)&lt;10000),(SUM($R29,$T29)&gt;=5000)),"Champion",IF(AND((SUM($R29,$T29)&lt;5000),(SUM($R29,$T29)&gt;=2500)),"Reserve",IF(AND((SUM($R29,$T29)&lt;2500),(SUM($R29,$T29)&gt;=1000)),"Trophy",IF(AND((SUM($R29,$T29)&lt;1000),(SUM($R29,$T29)&gt;=500)),"Blue",IF(AND((SUM($R29,$T29)&lt;500),(SUM($R29,$T29)&gt;=250)),"Red","White")))))))</f>
        <v>Reserve</v>
      </c>
      <c r="AB29" s="438" t="str">
        <f>IFERROR(VLOOKUP($AA29,Lookup!$A$1:$P$20,2,FALSE),"")</f>
        <v>Level 3</v>
      </c>
      <c r="AC29" s="134">
        <v>43497</v>
      </c>
      <c r="AD29" s="454">
        <v>2</v>
      </c>
      <c r="AE29" s="380"/>
      <c r="AF29" s="133">
        <f>IFERROR(VLOOKUP($AA29,Lookup!$A$1:$P$20,8,FALSE),"")</f>
        <v>4</v>
      </c>
      <c r="AG29" s="133">
        <f>IFERROR(VLOOKUP($AA29,Lookup!$A$1:$P$20,9,FALSE),"")</f>
        <v>2</v>
      </c>
      <c r="AH29" s="133" t="s">
        <v>3034</v>
      </c>
      <c r="AI29" s="133">
        <f>IFERROR(VLOOKUP($AA29,Lookup!$A$1:$P$20,10,FALSE),"")</f>
        <v>4</v>
      </c>
      <c r="AJ29" s="133" t="str">
        <f>IFERROR(VLOOKUP($AA29,Lookup!$A$1:$P$20,11,FALSE),"")</f>
        <v>Yes</v>
      </c>
      <c r="AK29" s="444" t="str">
        <f>IFERROR(VLOOKUP($AA29,Lookup!$A$1:$P$20,12,FALSE),"")</f>
        <v>10X10</v>
      </c>
      <c r="AL29" s="133" t="str">
        <f>IFERROR(VLOOKUP($AA29,Lookup!$A$1:$P$20,13,FALSE),"")</f>
        <v>Yes</v>
      </c>
      <c r="AM29" s="133">
        <f>IFERROR(VLOOKUP($AA29,Lookup!$A$1:$P$20,14,FALSE),"")</f>
        <v>0</v>
      </c>
      <c r="AN29" s="133">
        <f>IFERROR(VLOOKUP($AA29,Lookup!$A$1:$P$20,15,FALSE),"")</f>
        <v>0</v>
      </c>
      <c r="AO29" s="133">
        <f>IFERROR(VLOOKUP($AA29,Lookup!$A$1:$P$20,16,FALSE),"")</f>
        <v>0</v>
      </c>
      <c r="AP29" s="133">
        <f>IFERROR(VLOOKUP($AA29,Lookup!$A$1:$Q$20,17,FALSE),"")</f>
        <v>2</v>
      </c>
      <c r="AQ29" s="129"/>
      <c r="AR29" s="129"/>
      <c r="AS29" s="135"/>
      <c r="AT29" s="135"/>
      <c r="AU29" s="135"/>
      <c r="AV29" s="135"/>
      <c r="AW29" s="133"/>
      <c r="AX29" s="129"/>
      <c r="AY29" s="129"/>
      <c r="AZ29" s="129">
        <v>2</v>
      </c>
      <c r="BA29" s="129"/>
      <c r="BB29" s="445">
        <v>2</v>
      </c>
      <c r="BC29" s="135"/>
      <c r="BD29" s="135"/>
      <c r="BE29" s="135"/>
      <c r="BF29" s="135"/>
      <c r="BG29" s="139"/>
      <c r="BH29" s="150"/>
      <c r="BI29" s="129"/>
      <c r="BJ29" s="129"/>
      <c r="BK29" s="150"/>
      <c r="BL29" s="139"/>
      <c r="BM29" s="139"/>
      <c r="BN29" s="450">
        <v>2</v>
      </c>
      <c r="BO29" s="450" t="s">
        <v>3092</v>
      </c>
      <c r="BP29" s="139" t="s">
        <v>3093</v>
      </c>
      <c r="BQ29" s="139"/>
      <c r="BR29" s="139" t="s">
        <v>2837</v>
      </c>
      <c r="BS29" s="139">
        <v>18</v>
      </c>
      <c r="BT29" s="139"/>
      <c r="BU29" s="139"/>
      <c r="BV29" s="371"/>
      <c r="BW29" s="371"/>
      <c r="BX29" s="371"/>
      <c r="BY29" s="371"/>
      <c r="BZ29" s="371"/>
      <c r="CA29" s="371"/>
      <c r="CB29" s="371"/>
    </row>
    <row r="30" spans="1:80" ht="39.75" customHeight="1">
      <c r="A30" s="126" t="s">
        <v>362</v>
      </c>
      <c r="B30" s="379" t="s">
        <v>1163</v>
      </c>
      <c r="C30" s="379" t="s">
        <v>1164</v>
      </c>
      <c r="D30" s="379" t="s">
        <v>37</v>
      </c>
      <c r="E30" s="372" t="s">
        <v>40</v>
      </c>
      <c r="F30" s="372">
        <v>78231</v>
      </c>
      <c r="G30" s="129" t="s">
        <v>1165</v>
      </c>
      <c r="H30" s="130" t="s">
        <v>748</v>
      </c>
      <c r="I30" s="129" t="s">
        <v>501</v>
      </c>
      <c r="J30" s="453">
        <v>43406</v>
      </c>
      <c r="K30" s="437" t="s">
        <v>3094</v>
      </c>
      <c r="L30" s="94">
        <v>2500</v>
      </c>
      <c r="M30" s="94"/>
      <c r="N30" s="94"/>
      <c r="O30" s="94"/>
      <c r="P30" s="94"/>
      <c r="Q30" s="94"/>
      <c r="R30" s="98">
        <f t="shared" si="13"/>
        <v>2500</v>
      </c>
      <c r="S30" s="129" t="s">
        <v>927</v>
      </c>
      <c r="T30" s="98"/>
      <c r="U30" s="129"/>
      <c r="V30" s="129"/>
      <c r="W30" s="133" t="s">
        <v>3095</v>
      </c>
      <c r="X30" s="133"/>
      <c r="Y30" s="133" t="str">
        <f t="shared" ref="Y30:Y167" si="15">RIGHT(AB30,1)</f>
        <v>3</v>
      </c>
      <c r="Z30" s="132" t="s">
        <v>3096</v>
      </c>
      <c r="AA30" s="438" t="str">
        <f t="shared" si="14"/>
        <v>Reserve</v>
      </c>
      <c r="AB30" s="438" t="str">
        <f>IFERROR(VLOOKUP($AA30,Lookup!$A$1:$P$20,2,FALSE),"")</f>
        <v>Level 3</v>
      </c>
      <c r="AC30" s="134">
        <v>43497</v>
      </c>
      <c r="AD30" s="454">
        <v>1</v>
      </c>
      <c r="AE30" s="380"/>
      <c r="AF30" s="133">
        <f>IFERROR(VLOOKUP($AA30,Lookup!$A$1:$P$20,8,FALSE),"")</f>
        <v>4</v>
      </c>
      <c r="AG30" s="133">
        <f>IFERROR(VLOOKUP($AA30,Lookup!$A$1:$P$20,9,FALSE),"")</f>
        <v>2</v>
      </c>
      <c r="AH30" s="133" t="s">
        <v>3034</v>
      </c>
      <c r="AI30" s="133">
        <f>IFERROR(VLOOKUP($AA30,Lookup!$A$1:$P$20,10,FALSE),"")</f>
        <v>4</v>
      </c>
      <c r="AJ30" s="133" t="str">
        <f>IFERROR(VLOOKUP($AA30,Lookup!$A$1:$P$20,11,FALSE),"")</f>
        <v>Yes</v>
      </c>
      <c r="AK30" s="133"/>
      <c r="AL30" s="133" t="str">
        <f>IFERROR(VLOOKUP($AA30,Lookup!$A$1:$P$20,13,FALSE),"")</f>
        <v>Yes</v>
      </c>
      <c r="AM30" s="133">
        <f>IFERROR(VLOOKUP($AA30,Lookup!$A$1:$P$20,14,FALSE),"")</f>
        <v>0</v>
      </c>
      <c r="AN30" s="133">
        <f>IFERROR(VLOOKUP($AA30,Lookup!$A$1:$P$20,15,FALSE),"")</f>
        <v>0</v>
      </c>
      <c r="AO30" s="133">
        <f>IFERROR(VLOOKUP($AA30,Lookup!$A$1:$P$20,16,FALSE),"")</f>
        <v>0</v>
      </c>
      <c r="AP30" s="133">
        <f>IFERROR(VLOOKUP($AA30,Lookup!$A$1:$Q$20,17,FALSE),"")</f>
        <v>2</v>
      </c>
      <c r="AQ30" s="129"/>
      <c r="AR30" s="129"/>
      <c r="AS30" s="135"/>
      <c r="AT30" s="135"/>
      <c r="AU30" s="135"/>
      <c r="AV30" s="135"/>
      <c r="AW30" s="138"/>
      <c r="AX30" s="135"/>
      <c r="AY30" s="135"/>
      <c r="AZ30" s="135"/>
      <c r="BA30" s="135"/>
      <c r="BB30" s="135"/>
      <c r="BC30" s="135"/>
      <c r="BD30" s="135"/>
      <c r="BE30" s="135"/>
      <c r="BF30" s="135"/>
      <c r="BG30" s="139"/>
      <c r="BH30" s="150"/>
      <c r="BI30" s="129"/>
      <c r="BJ30" s="129"/>
      <c r="BK30" s="150"/>
      <c r="BL30" s="139"/>
      <c r="BM30" s="139"/>
      <c r="BN30" s="450">
        <v>2</v>
      </c>
      <c r="BO30" s="450" t="s">
        <v>974</v>
      </c>
      <c r="BP30" s="139" t="s">
        <v>3093</v>
      </c>
      <c r="BQ30" s="139"/>
      <c r="BR30" s="139"/>
      <c r="BS30" s="139"/>
      <c r="BT30" s="139"/>
      <c r="BU30" s="139"/>
      <c r="BV30" s="371"/>
      <c r="BW30" s="371"/>
      <c r="BX30" s="371"/>
      <c r="BY30" s="371"/>
      <c r="BZ30" s="371"/>
      <c r="CA30" s="371"/>
      <c r="CB30" s="371"/>
    </row>
    <row r="31" spans="1:80" ht="39.75" customHeight="1">
      <c r="A31" s="126" t="s">
        <v>362</v>
      </c>
      <c r="B31" s="379" t="s">
        <v>2153</v>
      </c>
      <c r="C31" s="379" t="s">
        <v>2154</v>
      </c>
      <c r="D31" s="379" t="s">
        <v>37</v>
      </c>
      <c r="E31" s="372" t="s">
        <v>40</v>
      </c>
      <c r="F31" s="372">
        <v>78259</v>
      </c>
      <c r="G31" s="129" t="s">
        <v>2155</v>
      </c>
      <c r="H31" s="130" t="s">
        <v>2156</v>
      </c>
      <c r="I31" s="129" t="s">
        <v>1045</v>
      </c>
      <c r="J31" s="453">
        <v>43412</v>
      </c>
      <c r="K31" s="437" t="s">
        <v>3097</v>
      </c>
      <c r="L31" s="94">
        <v>2500</v>
      </c>
      <c r="M31" s="94"/>
      <c r="N31" s="94">
        <v>1000</v>
      </c>
      <c r="O31" s="94"/>
      <c r="P31" s="94"/>
      <c r="Q31" s="94"/>
      <c r="R31" s="98">
        <f t="shared" si="13"/>
        <v>3500</v>
      </c>
      <c r="S31" s="129" t="s">
        <v>927</v>
      </c>
      <c r="T31" s="98"/>
      <c r="U31" s="129"/>
      <c r="V31" s="129"/>
      <c r="W31" s="133" t="s">
        <v>3095</v>
      </c>
      <c r="X31" s="133"/>
      <c r="Y31" s="133" t="str">
        <f t="shared" si="15"/>
        <v>3</v>
      </c>
      <c r="Z31" s="132" t="s">
        <v>3098</v>
      </c>
      <c r="AA31" s="443" t="str">
        <f t="shared" si="14"/>
        <v>Reserve</v>
      </c>
      <c r="AB31" s="443" t="str">
        <f>IFERROR(VLOOKUP($AA31,Lookup!$A$1:$P$20,2,FALSE),"")</f>
        <v>Level 3</v>
      </c>
      <c r="AC31" s="134">
        <v>43497</v>
      </c>
      <c r="AD31" s="454">
        <v>1</v>
      </c>
      <c r="AE31" s="380"/>
      <c r="AF31" s="133">
        <f>IFERROR(VLOOKUP($AA31,Lookup!$A$1:$P$20,8,FALSE),"")</f>
        <v>4</v>
      </c>
      <c r="AG31" s="133">
        <f>IFERROR(VLOOKUP($AA31,Lookup!$A$1:$P$20,9,FALSE),"")</f>
        <v>2</v>
      </c>
      <c r="AH31" s="133" t="s">
        <v>3034</v>
      </c>
      <c r="AI31" s="133">
        <f>IFERROR(VLOOKUP($AA31,Lookup!$A$1:$P$20,10,FALSE),"")</f>
        <v>4</v>
      </c>
      <c r="AJ31" s="133" t="str">
        <f>IFERROR(VLOOKUP($AA31,Lookup!$A$1:$P$20,11,FALSE),"")</f>
        <v>Yes</v>
      </c>
      <c r="AK31" s="444" t="str">
        <f>IFERROR(VLOOKUP($AA31,Lookup!$A$1:$P$20,12,FALSE),"")</f>
        <v>10X10</v>
      </c>
      <c r="AL31" s="133" t="str">
        <f>IFERROR(VLOOKUP($AA31,Lookup!$A$1:$P$20,13,FALSE),"")</f>
        <v>Yes</v>
      </c>
      <c r="AM31" s="133">
        <f>IFERROR(VLOOKUP($AA31,Lookup!$A$1:$P$20,14,FALSE),"")</f>
        <v>0</v>
      </c>
      <c r="AN31" s="133">
        <f>IFERROR(VLOOKUP($AA31,Lookup!$A$1:$P$20,15,FALSE),"")</f>
        <v>0</v>
      </c>
      <c r="AO31" s="133">
        <f>IFERROR(VLOOKUP($AA31,Lookup!$A$1:$P$20,16,FALSE),"")</f>
        <v>0</v>
      </c>
      <c r="AP31" s="133">
        <f>IFERROR(VLOOKUP($AA31,Lookup!$A$1:$Q$20,17,FALSE),"")</f>
        <v>2</v>
      </c>
      <c r="AQ31" s="129"/>
      <c r="AR31" s="129"/>
      <c r="AS31" s="135"/>
      <c r="AT31" s="135"/>
      <c r="AU31" s="135"/>
      <c r="AV31" s="135"/>
      <c r="AW31" s="138"/>
      <c r="AX31" s="135"/>
      <c r="AY31" s="135"/>
      <c r="AZ31" s="135"/>
      <c r="BA31" s="135"/>
      <c r="BB31" s="135"/>
      <c r="BC31" s="135"/>
      <c r="BD31" s="135"/>
      <c r="BE31" s="135"/>
      <c r="BF31" s="135"/>
      <c r="BG31" s="139"/>
      <c r="BH31" s="150"/>
      <c r="BI31" s="129"/>
      <c r="BJ31" s="129"/>
      <c r="BK31" s="150"/>
      <c r="BL31" s="139"/>
      <c r="BM31" s="139"/>
      <c r="BN31" s="450">
        <v>2</v>
      </c>
      <c r="BO31" s="450" t="s">
        <v>3099</v>
      </c>
      <c r="BP31" s="139" t="s">
        <v>3093</v>
      </c>
      <c r="BQ31" s="139"/>
      <c r="BR31" s="139"/>
      <c r="BS31" s="139"/>
      <c r="BT31" s="139"/>
      <c r="BU31" s="139"/>
      <c r="BV31" s="371"/>
      <c r="BW31" s="371"/>
      <c r="BX31" s="371"/>
      <c r="BY31" s="371"/>
      <c r="BZ31" s="371"/>
      <c r="CA31" s="371"/>
      <c r="CB31" s="371"/>
    </row>
    <row r="32" spans="1:80" ht="39.75" customHeight="1">
      <c r="A32" s="126" t="s">
        <v>362</v>
      </c>
      <c r="B32" s="379" t="s">
        <v>2985</v>
      </c>
      <c r="C32" s="379" t="s">
        <v>1310</v>
      </c>
      <c r="D32" s="379" t="s">
        <v>37</v>
      </c>
      <c r="E32" s="372" t="s">
        <v>40</v>
      </c>
      <c r="F32" s="372">
        <v>78216</v>
      </c>
      <c r="G32" s="129" t="s">
        <v>1311</v>
      </c>
      <c r="H32" s="130" t="s">
        <v>1453</v>
      </c>
      <c r="I32" s="129" t="s">
        <v>2282</v>
      </c>
      <c r="J32" s="453">
        <v>43444</v>
      </c>
      <c r="K32" s="437" t="s">
        <v>3069</v>
      </c>
      <c r="L32" s="94"/>
      <c r="M32" s="94">
        <v>1500</v>
      </c>
      <c r="N32" s="94">
        <v>1000</v>
      </c>
      <c r="O32" s="94"/>
      <c r="P32" s="94"/>
      <c r="Q32" s="94"/>
      <c r="R32" s="98">
        <f t="shared" si="13"/>
        <v>2500</v>
      </c>
      <c r="S32" s="129" t="s">
        <v>927</v>
      </c>
      <c r="T32" s="98"/>
      <c r="U32" s="129"/>
      <c r="V32" s="129"/>
      <c r="W32" s="133" t="s">
        <v>3095</v>
      </c>
      <c r="X32" s="133"/>
      <c r="Y32" s="133" t="str">
        <f t="shared" si="15"/>
        <v>3</v>
      </c>
      <c r="Z32" s="132"/>
      <c r="AA32" s="438" t="str">
        <f t="shared" si="14"/>
        <v>Reserve</v>
      </c>
      <c r="AB32" s="438" t="str">
        <f>IFERROR(VLOOKUP($AA32,Lookup!$A$1:$P$20,2,FALSE),"")</f>
        <v>Level 3</v>
      </c>
      <c r="AC32" s="134">
        <v>43497</v>
      </c>
      <c r="AD32" s="454">
        <v>1</v>
      </c>
      <c r="AE32" s="380"/>
      <c r="AF32" s="133">
        <f>IFERROR(VLOOKUP($AA32,Lookup!$A$1:$P$20,8,FALSE),"")</f>
        <v>4</v>
      </c>
      <c r="AG32" s="133">
        <f>IFERROR(VLOOKUP($AA32,Lookup!$A$1:$P$20,9,FALSE),"")</f>
        <v>2</v>
      </c>
      <c r="AH32" s="133" t="s">
        <v>3034</v>
      </c>
      <c r="AI32" s="454">
        <v>6</v>
      </c>
      <c r="AJ32" s="133" t="str">
        <f>IFERROR(VLOOKUP($AA32,Lookup!$A$1:$P$20,11,FALSE),"")</f>
        <v>Yes</v>
      </c>
      <c r="AK32" s="444" t="s">
        <v>2707</v>
      </c>
      <c r="AL32" s="133" t="str">
        <f>IFERROR(VLOOKUP($AA32,Lookup!$A$1:$P$20,13,FALSE),"")</f>
        <v>Yes</v>
      </c>
      <c r="AM32" s="133">
        <f>IFERROR(VLOOKUP($AA32,Lookup!$A$1:$P$20,14,FALSE),"")</f>
        <v>0</v>
      </c>
      <c r="AN32" s="133">
        <f>IFERROR(VLOOKUP($AA32,Lookup!$A$1:$P$20,15,FALSE),"")</f>
        <v>0</v>
      </c>
      <c r="AO32" s="133">
        <f>IFERROR(VLOOKUP($AA32,Lookup!$A$1:$P$20,16,FALSE),"")</f>
        <v>0</v>
      </c>
      <c r="AP32" s="133">
        <f>IFERROR(VLOOKUP($AA32,Lookup!$A$1:$Q$20,17,FALSE),"")</f>
        <v>2</v>
      </c>
      <c r="AQ32" s="129"/>
      <c r="AR32" s="129"/>
      <c r="AS32" s="135"/>
      <c r="AT32" s="135"/>
      <c r="AU32" s="135"/>
      <c r="AV32" s="135"/>
      <c r="AW32" s="138"/>
      <c r="AX32" s="135"/>
      <c r="AY32" s="135"/>
      <c r="AZ32" s="135"/>
      <c r="BA32" s="135"/>
      <c r="BB32" s="448">
        <v>3</v>
      </c>
      <c r="BC32" s="135"/>
      <c r="BD32" s="135"/>
      <c r="BE32" s="135"/>
      <c r="BF32" s="135"/>
      <c r="BG32" s="139"/>
      <c r="BH32" s="150"/>
      <c r="BI32" s="129"/>
      <c r="BJ32" s="129"/>
      <c r="BK32" s="150"/>
      <c r="BL32" s="139"/>
      <c r="BM32" s="139"/>
      <c r="BN32" s="148"/>
      <c r="BO32" s="148" t="s">
        <v>2845</v>
      </c>
      <c r="BP32" s="139"/>
      <c r="BQ32" s="139"/>
      <c r="BR32" s="139"/>
      <c r="BS32" s="139"/>
      <c r="BT32" s="139"/>
      <c r="BU32" s="139"/>
      <c r="BV32" s="371"/>
      <c r="BW32" s="371"/>
      <c r="BX32" s="371"/>
      <c r="BY32" s="371"/>
      <c r="BZ32" s="371"/>
      <c r="CA32" s="371"/>
      <c r="CB32" s="371"/>
    </row>
    <row r="33" spans="1:80" ht="39.75" customHeight="1">
      <c r="A33" s="126" t="s">
        <v>362</v>
      </c>
      <c r="B33" s="140" t="s">
        <v>3100</v>
      </c>
      <c r="C33" s="140" t="s">
        <v>1428</v>
      </c>
      <c r="D33" s="140" t="s">
        <v>1429</v>
      </c>
      <c r="E33" s="96" t="s">
        <v>40</v>
      </c>
      <c r="F33" s="96">
        <v>78073</v>
      </c>
      <c r="G33" s="129" t="s">
        <v>1430</v>
      </c>
      <c r="H33" s="130" t="s">
        <v>1431</v>
      </c>
      <c r="I33" s="129" t="s">
        <v>1432</v>
      </c>
      <c r="J33" s="453">
        <v>43476</v>
      </c>
      <c r="K33" s="129">
        <v>5726</v>
      </c>
      <c r="L33" s="94">
        <v>2500</v>
      </c>
      <c r="M33" s="94"/>
      <c r="N33" s="94"/>
      <c r="O33" s="94"/>
      <c r="P33" s="94"/>
      <c r="Q33" s="94"/>
      <c r="R33" s="98">
        <f t="shared" si="13"/>
        <v>2500</v>
      </c>
      <c r="S33" s="129" t="s">
        <v>927</v>
      </c>
      <c r="T33" s="98"/>
      <c r="U33" s="129"/>
      <c r="V33" s="129"/>
      <c r="W33" s="133" t="s">
        <v>3095</v>
      </c>
      <c r="X33" s="133"/>
      <c r="Y33" s="133" t="str">
        <f t="shared" si="15"/>
        <v>3</v>
      </c>
      <c r="Z33" s="132" t="s">
        <v>3101</v>
      </c>
      <c r="AA33" s="443" t="str">
        <f t="shared" si="14"/>
        <v>Reserve</v>
      </c>
      <c r="AB33" s="443" t="str">
        <f>IFERROR(VLOOKUP($AA33,Lookup!$A$1:$P$20,2,FALSE),"")</f>
        <v>Level 3</v>
      </c>
      <c r="AC33" s="134">
        <v>43497</v>
      </c>
      <c r="AD33" s="133">
        <v>1</v>
      </c>
      <c r="AE33" s="380"/>
      <c r="AF33" s="133">
        <f>IFERROR(VLOOKUP($AA33,Lookup!$A$1:$P$20,8,FALSE),"")</f>
        <v>4</v>
      </c>
      <c r="AG33" s="133">
        <f>IFERROR(VLOOKUP($AA33,Lookup!$A$1:$P$20,9,FALSE),"")</f>
        <v>2</v>
      </c>
      <c r="AH33" s="133" t="s">
        <v>2821</v>
      </c>
      <c r="AI33" s="133">
        <f>IFERROR(VLOOKUP($AA33,Lookup!$A$1:$P$20,10,FALSE),"")</f>
        <v>4</v>
      </c>
      <c r="AJ33" s="133" t="str">
        <f>IFERROR(VLOOKUP($AA33,Lookup!$A$1:$P$20,11,FALSE),"")</f>
        <v>Yes</v>
      </c>
      <c r="AK33" s="133"/>
      <c r="AL33" s="133" t="str">
        <f>IFERROR(VLOOKUP($AA33,Lookup!$A$1:$P$20,13,FALSE),"")</f>
        <v>Yes</v>
      </c>
      <c r="AM33" s="133">
        <f>IFERROR(VLOOKUP($AA33,Lookup!$A$1:$P$20,14,FALSE),"")</f>
        <v>0</v>
      </c>
      <c r="AN33" s="133">
        <f>IFERROR(VLOOKUP($AA33,Lookup!$A$1:$P$20,15,FALSE),"")</f>
        <v>0</v>
      </c>
      <c r="AO33" s="133">
        <f>IFERROR(VLOOKUP($AA33,Lookup!$A$1:$P$20,16,FALSE),"")</f>
        <v>0</v>
      </c>
      <c r="AP33" s="133">
        <f>IFERROR(VLOOKUP($AA33,Lookup!$A$1:$Q$20,17,FALSE),"")</f>
        <v>2</v>
      </c>
      <c r="AQ33" s="129"/>
      <c r="AR33" s="129"/>
      <c r="AS33" s="135"/>
      <c r="AT33" s="135"/>
      <c r="AU33" s="135"/>
      <c r="AV33" s="135"/>
      <c r="AW33" s="138"/>
      <c r="AX33" s="135"/>
      <c r="AY33" s="135"/>
      <c r="AZ33" s="135"/>
      <c r="BA33" s="135"/>
      <c r="BB33" s="448" t="s">
        <v>3102</v>
      </c>
      <c r="BC33" s="135"/>
      <c r="BD33" s="135"/>
      <c r="BE33" s="135"/>
      <c r="BF33" s="135"/>
      <c r="BG33" s="139"/>
      <c r="BH33" s="150"/>
      <c r="BI33" s="129"/>
      <c r="BJ33" s="129"/>
      <c r="BK33" s="150"/>
      <c r="BL33" s="139"/>
      <c r="BM33" s="139"/>
      <c r="BN33" s="148"/>
      <c r="BO33" s="148" t="s">
        <v>2845</v>
      </c>
      <c r="BP33" s="139"/>
      <c r="BQ33" s="139"/>
      <c r="BR33" s="139"/>
      <c r="BS33" s="139"/>
      <c r="BT33" s="139"/>
      <c r="BU33" s="139"/>
      <c r="BV33" s="371"/>
      <c r="BW33" s="371"/>
      <c r="BX33" s="371"/>
      <c r="BY33" s="371"/>
      <c r="BZ33" s="371"/>
      <c r="CA33" s="371"/>
      <c r="CB33" s="371"/>
    </row>
    <row r="34" spans="1:80" ht="39.75" customHeight="1">
      <c r="A34" s="126" t="s">
        <v>362</v>
      </c>
      <c r="B34" s="379" t="s">
        <v>2858</v>
      </c>
      <c r="C34" s="379" t="s">
        <v>3103</v>
      </c>
      <c r="D34" s="379" t="s">
        <v>37</v>
      </c>
      <c r="E34" s="372" t="s">
        <v>40</v>
      </c>
      <c r="F34" s="372">
        <v>78263</v>
      </c>
      <c r="G34" s="129" t="s">
        <v>981</v>
      </c>
      <c r="H34" s="130" t="s">
        <v>387</v>
      </c>
      <c r="I34" s="129" t="s">
        <v>996</v>
      </c>
      <c r="J34" s="453">
        <v>43480</v>
      </c>
      <c r="K34" s="129">
        <v>5742</v>
      </c>
      <c r="L34" s="94">
        <v>2500</v>
      </c>
      <c r="M34" s="94"/>
      <c r="N34" s="94"/>
      <c r="O34" s="94"/>
      <c r="P34" s="94"/>
      <c r="Q34" s="94"/>
      <c r="R34" s="98">
        <f t="shared" si="13"/>
        <v>2500</v>
      </c>
      <c r="S34" s="129" t="s">
        <v>927</v>
      </c>
      <c r="T34" s="98"/>
      <c r="U34" s="129"/>
      <c r="V34" s="129"/>
      <c r="W34" s="133" t="s">
        <v>3095</v>
      </c>
      <c r="X34" s="133"/>
      <c r="Y34" s="133" t="str">
        <f t="shared" si="15"/>
        <v>3</v>
      </c>
      <c r="Z34" s="132" t="s">
        <v>3101</v>
      </c>
      <c r="AA34" s="438" t="str">
        <f t="shared" si="14"/>
        <v>Reserve</v>
      </c>
      <c r="AB34" s="438" t="str">
        <f>IFERROR(VLOOKUP($AA34,Lookup!$A$1:$P$20,2,FALSE),"")</f>
        <v>Level 3</v>
      </c>
      <c r="AC34" s="134">
        <v>43497</v>
      </c>
      <c r="AD34" s="133">
        <v>1</v>
      </c>
      <c r="AE34" s="380"/>
      <c r="AF34" s="133">
        <f>IFERROR(VLOOKUP($AA34,Lookup!$A$1:$P$20,8,FALSE),"")</f>
        <v>4</v>
      </c>
      <c r="AG34" s="133">
        <f>IFERROR(VLOOKUP($AA34,Lookup!$A$1:$P$20,9,FALSE),"")</f>
        <v>2</v>
      </c>
      <c r="AH34" s="133" t="s">
        <v>3034</v>
      </c>
      <c r="AI34" s="133">
        <f>IFERROR(VLOOKUP($AA34,Lookup!$A$1:$P$20,10,FALSE),"")</f>
        <v>4</v>
      </c>
      <c r="AJ34" s="133" t="str">
        <f>IFERROR(VLOOKUP($AA34,Lookup!$A$1:$P$20,11,FALSE),"")</f>
        <v>Yes</v>
      </c>
      <c r="AK34" s="133"/>
      <c r="AL34" s="133" t="str">
        <f>IFERROR(VLOOKUP($AA34,Lookup!$A$1:$P$20,13,FALSE),"")</f>
        <v>Yes</v>
      </c>
      <c r="AM34" s="133">
        <f>IFERROR(VLOOKUP($AA34,Lookup!$A$1:$P$20,14,FALSE),"")</f>
        <v>0</v>
      </c>
      <c r="AN34" s="133">
        <f>IFERROR(VLOOKUP($AA34,Lookup!$A$1:$P$20,15,FALSE),"")</f>
        <v>0</v>
      </c>
      <c r="AO34" s="133">
        <f>IFERROR(VLOOKUP($AA34,Lookup!$A$1:$P$20,16,FALSE),"")</f>
        <v>0</v>
      </c>
      <c r="AP34" s="133">
        <f>IFERROR(VLOOKUP($AA34,Lookup!$A$1:$Q$20,17,FALSE),"")</f>
        <v>2</v>
      </c>
      <c r="AQ34" s="129"/>
      <c r="AR34" s="129"/>
      <c r="AS34" s="135"/>
      <c r="AT34" s="135"/>
      <c r="AU34" s="135"/>
      <c r="AV34" s="135"/>
      <c r="AW34" s="138"/>
      <c r="AX34" s="135"/>
      <c r="AY34" s="135"/>
      <c r="AZ34" s="135"/>
      <c r="BA34" s="135"/>
      <c r="BB34" s="448">
        <v>2</v>
      </c>
      <c r="BC34" s="135"/>
      <c r="BD34" s="135"/>
      <c r="BE34" s="135"/>
      <c r="BF34" s="135"/>
      <c r="BG34" s="139"/>
      <c r="BH34" s="150"/>
      <c r="BI34" s="129"/>
      <c r="BJ34" s="129"/>
      <c r="BK34" s="150"/>
      <c r="BL34" s="139"/>
      <c r="BM34" s="139"/>
      <c r="BN34" s="148"/>
      <c r="BO34" s="148" t="s">
        <v>2845</v>
      </c>
      <c r="BP34" s="139"/>
      <c r="BQ34" s="139"/>
      <c r="BR34" s="139"/>
      <c r="BS34" s="139"/>
      <c r="BT34" s="139"/>
      <c r="BU34" s="139"/>
      <c r="BV34" s="371"/>
      <c r="BW34" s="371"/>
      <c r="BX34" s="371"/>
      <c r="BY34" s="371"/>
      <c r="BZ34" s="371"/>
      <c r="CA34" s="371"/>
      <c r="CB34" s="371"/>
    </row>
    <row r="35" spans="1:80" ht="39.75" customHeight="1">
      <c r="A35" s="126" t="s">
        <v>362</v>
      </c>
      <c r="B35" s="379" t="s">
        <v>1445</v>
      </c>
      <c r="C35" s="379" t="s">
        <v>3104</v>
      </c>
      <c r="D35" s="379" t="s">
        <v>37</v>
      </c>
      <c r="E35" s="372" t="s">
        <v>40</v>
      </c>
      <c r="F35" s="372">
        <v>78263</v>
      </c>
      <c r="G35" s="129" t="s">
        <v>1448</v>
      </c>
      <c r="H35" s="130" t="s">
        <v>1449</v>
      </c>
      <c r="I35" s="129" t="s">
        <v>996</v>
      </c>
      <c r="J35" s="453">
        <v>43480</v>
      </c>
      <c r="K35" s="129">
        <v>5743</v>
      </c>
      <c r="L35" s="94">
        <v>2500</v>
      </c>
      <c r="M35" s="94"/>
      <c r="N35" s="94"/>
      <c r="O35" s="94"/>
      <c r="P35" s="94"/>
      <c r="Q35" s="94"/>
      <c r="R35" s="98">
        <f t="shared" si="13"/>
        <v>2500</v>
      </c>
      <c r="S35" s="129" t="s">
        <v>927</v>
      </c>
      <c r="T35" s="98"/>
      <c r="U35" s="129"/>
      <c r="V35" s="129"/>
      <c r="W35" s="133" t="s">
        <v>3095</v>
      </c>
      <c r="X35" s="133"/>
      <c r="Y35" s="133" t="str">
        <f t="shared" si="15"/>
        <v>3</v>
      </c>
      <c r="Z35" s="132" t="s">
        <v>3105</v>
      </c>
      <c r="AA35" s="438" t="str">
        <f t="shared" si="14"/>
        <v>Reserve</v>
      </c>
      <c r="AB35" s="438" t="str">
        <f>IFERROR(VLOOKUP($AA35,Lookup!$A$1:$P$20,2,FALSE),"")</f>
        <v>Level 3</v>
      </c>
      <c r="AC35" s="134">
        <v>43497</v>
      </c>
      <c r="AD35" s="133">
        <v>1</v>
      </c>
      <c r="AE35" s="380"/>
      <c r="AF35" s="133">
        <f>IFERROR(VLOOKUP($AA35,Lookup!$A$1:$P$20,8,FALSE),"")</f>
        <v>4</v>
      </c>
      <c r="AG35" s="133">
        <f>IFERROR(VLOOKUP($AA35,Lookup!$A$1:$P$20,9,FALSE),"")</f>
        <v>2</v>
      </c>
      <c r="AH35" s="133" t="s">
        <v>3034</v>
      </c>
      <c r="AI35" s="133">
        <f>IFERROR(VLOOKUP($AA35,Lookup!$A$1:$P$20,10,FALSE),"")</f>
        <v>4</v>
      </c>
      <c r="AJ35" s="133" t="str">
        <f>IFERROR(VLOOKUP($AA35,Lookup!$A$1:$P$20,11,FALSE),"")</f>
        <v>Yes</v>
      </c>
      <c r="AK35" s="133"/>
      <c r="AL35" s="133" t="str">
        <f>IFERROR(VLOOKUP($AA35,Lookup!$A$1:$P$20,13,FALSE),"")</f>
        <v>Yes</v>
      </c>
      <c r="AM35" s="133">
        <f>IFERROR(VLOOKUP($AA35,Lookup!$A$1:$P$20,14,FALSE),"")</f>
        <v>0</v>
      </c>
      <c r="AN35" s="133">
        <f>IFERROR(VLOOKUP($AA35,Lookup!$A$1:$P$20,15,FALSE),"")</f>
        <v>0</v>
      </c>
      <c r="AO35" s="133">
        <f>IFERROR(VLOOKUP($AA35,Lookup!$A$1:$P$20,16,FALSE),"")</f>
        <v>0</v>
      </c>
      <c r="AP35" s="133">
        <f>IFERROR(VLOOKUP($AA35,Lookup!$A$1:$Q$20,17,FALSE),"")</f>
        <v>2</v>
      </c>
      <c r="AQ35" s="129"/>
      <c r="AR35" s="129"/>
      <c r="AS35" s="135"/>
      <c r="AT35" s="135"/>
      <c r="AU35" s="135"/>
      <c r="AV35" s="135"/>
      <c r="AW35" s="138"/>
      <c r="AX35" s="135"/>
      <c r="AY35" s="135"/>
      <c r="AZ35" s="135"/>
      <c r="BA35" s="135"/>
      <c r="BB35" s="448">
        <v>2</v>
      </c>
      <c r="BC35" s="135"/>
      <c r="BD35" s="135"/>
      <c r="BE35" s="135"/>
      <c r="BF35" s="135"/>
      <c r="BG35" s="139"/>
      <c r="BH35" s="150"/>
      <c r="BI35" s="129"/>
      <c r="BJ35" s="129"/>
      <c r="BK35" s="150"/>
      <c r="BL35" s="139"/>
      <c r="BM35" s="139"/>
      <c r="BN35" s="148"/>
      <c r="BO35" s="148" t="s">
        <v>2845</v>
      </c>
      <c r="BP35" s="139"/>
      <c r="BQ35" s="139"/>
      <c r="BR35" s="139"/>
      <c r="BS35" s="139"/>
      <c r="BT35" s="139"/>
      <c r="BU35" s="139"/>
      <c r="BV35" s="371"/>
      <c r="BW35" s="371"/>
      <c r="BX35" s="371"/>
      <c r="BY35" s="371"/>
      <c r="BZ35" s="371"/>
      <c r="CA35" s="371"/>
      <c r="CB35" s="371"/>
    </row>
    <row r="36" spans="1:80" ht="39.75" customHeight="1">
      <c r="A36" s="126" t="s">
        <v>362</v>
      </c>
      <c r="B36" s="140" t="s">
        <v>3106</v>
      </c>
      <c r="C36" s="140"/>
      <c r="D36" s="140"/>
      <c r="E36" s="96"/>
      <c r="F36" s="96"/>
      <c r="G36" s="129"/>
      <c r="H36" s="130"/>
      <c r="I36" s="129" t="s">
        <v>1347</v>
      </c>
      <c r="J36" s="453">
        <v>43488</v>
      </c>
      <c r="K36" s="129">
        <v>5801</v>
      </c>
      <c r="L36" s="94">
        <v>2500</v>
      </c>
      <c r="M36" s="94"/>
      <c r="N36" s="94"/>
      <c r="O36" s="94"/>
      <c r="P36" s="94"/>
      <c r="Q36" s="94"/>
      <c r="R36" s="98">
        <f t="shared" si="13"/>
        <v>2500</v>
      </c>
      <c r="S36" s="129" t="s">
        <v>927</v>
      </c>
      <c r="T36" s="98"/>
      <c r="U36" s="129"/>
      <c r="V36" s="129"/>
      <c r="W36" s="133" t="s">
        <v>3095</v>
      </c>
      <c r="X36" s="133"/>
      <c r="Y36" s="133" t="str">
        <f t="shared" si="15"/>
        <v>3</v>
      </c>
      <c r="Z36" s="132" t="s">
        <v>3107</v>
      </c>
      <c r="AA36" s="133" t="str">
        <f t="shared" si="14"/>
        <v>Reserve</v>
      </c>
      <c r="AB36" s="133" t="str">
        <f>IFERROR(VLOOKUP($AA36,Lookup!$A$1:$P$20,2,FALSE),"")</f>
        <v>Level 3</v>
      </c>
      <c r="AC36" s="133"/>
      <c r="AD36" s="133">
        <v>1</v>
      </c>
      <c r="AE36" s="380"/>
      <c r="AF36" s="133">
        <f>IFERROR(VLOOKUP($AA36,Lookup!$A$1:$P$20,8,FALSE),"")</f>
        <v>4</v>
      </c>
      <c r="AG36" s="133">
        <f>IFERROR(VLOOKUP($AA36,Lookup!$A$1:$P$20,9,FALSE),"")</f>
        <v>2</v>
      </c>
      <c r="AH36" s="133"/>
      <c r="AI36" s="133">
        <f>IFERROR(VLOOKUP($AA36,Lookup!$A$1:$P$20,10,FALSE),"")</f>
        <v>4</v>
      </c>
      <c r="AJ36" s="133" t="str">
        <f>IFERROR(VLOOKUP($AA36,Lookup!$A$1:$P$20,11,FALSE),"")</f>
        <v>Yes</v>
      </c>
      <c r="AK36" s="133"/>
      <c r="AL36" s="133" t="str">
        <f>IFERROR(VLOOKUP($AA36,Lookup!$A$1:$P$20,13,FALSE),"")</f>
        <v>Yes</v>
      </c>
      <c r="AM36" s="133">
        <f>IFERROR(VLOOKUP($AA36,Lookup!$A$1:$P$20,14,FALSE),"")</f>
        <v>0</v>
      </c>
      <c r="AN36" s="133">
        <f>IFERROR(VLOOKUP($AA36,Lookup!$A$1:$P$20,15,FALSE),"")</f>
        <v>0</v>
      </c>
      <c r="AO36" s="133">
        <f>IFERROR(VLOOKUP($AA36,Lookup!$A$1:$P$20,16,FALSE),"")</f>
        <v>0</v>
      </c>
      <c r="AP36" s="451"/>
      <c r="AQ36" s="129"/>
      <c r="AR36" s="129"/>
      <c r="AS36" s="135"/>
      <c r="AT36" s="135"/>
      <c r="AU36" s="135"/>
      <c r="AV36" s="135"/>
      <c r="AW36" s="138"/>
      <c r="AX36" s="135"/>
      <c r="AY36" s="135"/>
      <c r="AZ36" s="135"/>
      <c r="BA36" s="135"/>
      <c r="BB36" s="135"/>
      <c r="BC36" s="135"/>
      <c r="BD36" s="135"/>
      <c r="BE36" s="135"/>
      <c r="BF36" s="135"/>
      <c r="BG36" s="139"/>
      <c r="BH36" s="150"/>
      <c r="BI36" s="129"/>
      <c r="BJ36" s="129"/>
      <c r="BK36" s="150"/>
      <c r="BL36" s="139"/>
      <c r="BM36" s="139"/>
      <c r="BN36" s="450">
        <v>2</v>
      </c>
      <c r="BO36" s="450" t="s">
        <v>3057</v>
      </c>
      <c r="BP36" s="139" t="s">
        <v>3077</v>
      </c>
      <c r="BQ36" s="139"/>
      <c r="BR36" s="139"/>
      <c r="BS36" s="139"/>
      <c r="BT36" s="139"/>
      <c r="BU36" s="139"/>
      <c r="BV36" s="371"/>
      <c r="BW36" s="371"/>
      <c r="BX36" s="371"/>
      <c r="BY36" s="371"/>
      <c r="BZ36" s="371"/>
      <c r="CA36" s="371"/>
      <c r="CB36" s="371"/>
    </row>
    <row r="37" spans="1:80" ht="39.75" customHeight="1">
      <c r="A37" s="126" t="s">
        <v>362</v>
      </c>
      <c r="B37" s="140" t="s">
        <v>3108</v>
      </c>
      <c r="C37" s="140" t="s">
        <v>3109</v>
      </c>
      <c r="D37" s="140" t="s">
        <v>3110</v>
      </c>
      <c r="E37" s="96" t="s">
        <v>40</v>
      </c>
      <c r="F37" s="96">
        <v>77571</v>
      </c>
      <c r="G37" s="129" t="s">
        <v>3111</v>
      </c>
      <c r="H37" s="130" t="s">
        <v>3112</v>
      </c>
      <c r="I37" s="129" t="s">
        <v>996</v>
      </c>
      <c r="J37" s="453">
        <v>43494</v>
      </c>
      <c r="K37" s="129">
        <v>5865</v>
      </c>
      <c r="L37" s="94">
        <v>2900</v>
      </c>
      <c r="M37" s="94"/>
      <c r="N37" s="94"/>
      <c r="O37" s="94"/>
      <c r="P37" s="94"/>
      <c r="Q37" s="94"/>
      <c r="R37" s="98">
        <f t="shared" si="13"/>
        <v>2900</v>
      </c>
      <c r="S37" s="129" t="s">
        <v>927</v>
      </c>
      <c r="T37" s="98"/>
      <c r="U37" s="129"/>
      <c r="V37" s="129"/>
      <c r="W37" s="133" t="s">
        <v>3095</v>
      </c>
      <c r="X37" s="133"/>
      <c r="Y37" s="133" t="str">
        <f t="shared" si="15"/>
        <v>3</v>
      </c>
      <c r="Z37" s="132" t="s">
        <v>3113</v>
      </c>
      <c r="AA37" s="438" t="str">
        <f t="shared" si="14"/>
        <v>Reserve</v>
      </c>
      <c r="AB37" s="438" t="str">
        <f>IFERROR(VLOOKUP($AA37,Lookup!$A$1:$P$20,2,FALSE),"")</f>
        <v>Level 3</v>
      </c>
      <c r="AC37" s="134">
        <v>43497</v>
      </c>
      <c r="AD37" s="133">
        <v>1</v>
      </c>
      <c r="AE37" s="380"/>
      <c r="AF37" s="133">
        <f>IFERROR(VLOOKUP($AA37,Lookup!$A$1:$P$20,8,FALSE),"")</f>
        <v>4</v>
      </c>
      <c r="AG37" s="133">
        <f>IFERROR(VLOOKUP($AA37,Lookup!$A$1:$P$20,9,FALSE),"")</f>
        <v>2</v>
      </c>
      <c r="AH37" s="133" t="s">
        <v>3034</v>
      </c>
      <c r="AI37" s="133">
        <f>IFERROR(VLOOKUP($AA37,Lookup!$A$1:$P$20,10,FALSE),"")</f>
        <v>4</v>
      </c>
      <c r="AJ37" s="133" t="str">
        <f>IFERROR(VLOOKUP($AA37,Lookup!$A$1:$P$20,11,FALSE),"")</f>
        <v>Yes</v>
      </c>
      <c r="AK37" s="133"/>
      <c r="AL37" s="133" t="str">
        <f>IFERROR(VLOOKUP($AA37,Lookup!$A$1:$P$20,13,FALSE),"")</f>
        <v>Yes</v>
      </c>
      <c r="AM37" s="133">
        <f>IFERROR(VLOOKUP($AA37,Lookup!$A$1:$P$20,14,FALSE),"")</f>
        <v>0</v>
      </c>
      <c r="AN37" s="133">
        <f>IFERROR(VLOOKUP($AA37,Lookup!$A$1:$P$20,15,FALSE),"")</f>
        <v>0</v>
      </c>
      <c r="AO37" s="133">
        <f>IFERROR(VLOOKUP($AA37,Lookup!$A$1:$P$20,16,FALSE),"")</f>
        <v>0</v>
      </c>
      <c r="AP37" s="451"/>
      <c r="AQ37" s="129"/>
      <c r="AR37" s="129"/>
      <c r="AS37" s="135"/>
      <c r="AT37" s="135"/>
      <c r="AU37" s="135"/>
      <c r="AV37" s="135"/>
      <c r="AW37" s="138"/>
      <c r="AX37" s="135"/>
      <c r="AY37" s="135"/>
      <c r="AZ37" s="135"/>
      <c r="BA37" s="135"/>
      <c r="BB37" s="135"/>
      <c r="BC37" s="135"/>
      <c r="BD37" s="448">
        <v>3</v>
      </c>
      <c r="BE37" s="135"/>
      <c r="BF37" s="135"/>
      <c r="BG37" s="139"/>
      <c r="BH37" s="150"/>
      <c r="BI37" s="129"/>
      <c r="BJ37" s="129"/>
      <c r="BK37" s="150"/>
      <c r="BL37" s="139"/>
      <c r="BM37" s="139"/>
      <c r="BN37" s="450">
        <v>1</v>
      </c>
      <c r="BO37" s="450" t="s">
        <v>3057</v>
      </c>
      <c r="BP37" s="139" t="s">
        <v>3077</v>
      </c>
      <c r="BQ37" s="139"/>
      <c r="BR37" s="139"/>
      <c r="BS37" s="139"/>
      <c r="BT37" s="139"/>
      <c r="BU37" s="139"/>
      <c r="BV37" s="371"/>
      <c r="BW37" s="371"/>
      <c r="BX37" s="371"/>
      <c r="BY37" s="371"/>
      <c r="BZ37" s="371"/>
      <c r="CA37" s="371"/>
      <c r="CB37" s="371"/>
    </row>
    <row r="38" spans="1:80" ht="39.75" customHeight="1">
      <c r="A38" s="126" t="s">
        <v>362</v>
      </c>
      <c r="B38" s="379" t="s">
        <v>2601</v>
      </c>
      <c r="C38" s="379" t="s">
        <v>1243</v>
      </c>
      <c r="D38" s="379" t="s">
        <v>1024</v>
      </c>
      <c r="E38" s="372" t="s">
        <v>40</v>
      </c>
      <c r="F38" s="372">
        <v>78121</v>
      </c>
      <c r="G38" s="129" t="s">
        <v>1244</v>
      </c>
      <c r="H38" s="129"/>
      <c r="I38" s="129" t="s">
        <v>290</v>
      </c>
      <c r="J38" s="453">
        <v>43494</v>
      </c>
      <c r="K38" s="129">
        <v>5865</v>
      </c>
      <c r="L38" s="94">
        <v>2500</v>
      </c>
      <c r="M38" s="94"/>
      <c r="N38" s="94"/>
      <c r="O38" s="94"/>
      <c r="P38" s="94"/>
      <c r="Q38" s="94"/>
      <c r="R38" s="98">
        <f t="shared" si="13"/>
        <v>2500</v>
      </c>
      <c r="S38" s="129" t="s">
        <v>927</v>
      </c>
      <c r="T38" s="98" t="s">
        <v>3075</v>
      </c>
      <c r="U38" s="129"/>
      <c r="V38" s="129"/>
      <c r="W38" s="133" t="s">
        <v>3095</v>
      </c>
      <c r="X38" s="133"/>
      <c r="Y38" s="133" t="str">
        <f t="shared" si="15"/>
        <v>3</v>
      </c>
      <c r="Z38" s="132" t="s">
        <v>3114</v>
      </c>
      <c r="AA38" s="438" t="str">
        <f t="shared" si="14"/>
        <v>Reserve</v>
      </c>
      <c r="AB38" s="438" t="str">
        <f>IFERROR(VLOOKUP($AA38,Lookup!$A$1:$P$20,2,FALSE),"")</f>
        <v>Level 3</v>
      </c>
      <c r="AC38" s="134">
        <v>43497</v>
      </c>
      <c r="AD38" s="133">
        <v>1</v>
      </c>
      <c r="AE38" s="380"/>
      <c r="AF38" s="133">
        <f>IFERROR(VLOOKUP($AA38,Lookup!$A$1:$P$20,8,FALSE),"")</f>
        <v>4</v>
      </c>
      <c r="AG38" s="133">
        <f>IFERROR(VLOOKUP($AA38,Lookup!$A$1:$P$20,9,FALSE),"")</f>
        <v>2</v>
      </c>
      <c r="AH38" s="133" t="s">
        <v>3034</v>
      </c>
      <c r="AI38" s="133">
        <f>IFERROR(VLOOKUP($AA38,Lookup!$A$1:$P$20,10,FALSE),"")</f>
        <v>4</v>
      </c>
      <c r="AJ38" s="133" t="str">
        <f>IFERROR(VLOOKUP($AA38,Lookup!$A$1:$P$20,11,FALSE),"")</f>
        <v>Yes</v>
      </c>
      <c r="AK38" s="133"/>
      <c r="AL38" s="133" t="str">
        <f>IFERROR(VLOOKUP($AA38,Lookup!$A$1:$P$20,13,FALSE),"")</f>
        <v>Yes</v>
      </c>
      <c r="AM38" s="133">
        <f>IFERROR(VLOOKUP($AA38,Lookup!$A$1:$P$20,14,FALSE),"")</f>
        <v>0</v>
      </c>
      <c r="AN38" s="133">
        <f>IFERROR(VLOOKUP($AA38,Lookup!$A$1:$P$20,15,FALSE),"")</f>
        <v>0</v>
      </c>
      <c r="AO38" s="133">
        <f>IFERROR(VLOOKUP($AA38,Lookup!$A$1:$P$20,16,FALSE),"")</f>
        <v>0</v>
      </c>
      <c r="AP38" s="133">
        <f>IFERROR(VLOOKUP($AA38,Lookup!$A$1:$Q$20,17,FALSE),"")</f>
        <v>2</v>
      </c>
      <c r="AQ38" s="129"/>
      <c r="AR38" s="129"/>
      <c r="AS38" s="135"/>
      <c r="AT38" s="135"/>
      <c r="AU38" s="135"/>
      <c r="AV38" s="135"/>
      <c r="AW38" s="138"/>
      <c r="AX38" s="135"/>
      <c r="AY38" s="135"/>
      <c r="AZ38" s="135"/>
      <c r="BA38" s="135"/>
      <c r="BB38" s="448">
        <v>2</v>
      </c>
      <c r="BC38" s="135"/>
      <c r="BD38" s="448">
        <v>1</v>
      </c>
      <c r="BE38" s="135"/>
      <c r="BF38" s="135"/>
      <c r="BG38" s="143"/>
      <c r="BH38" s="150"/>
      <c r="BI38" s="129"/>
      <c r="BJ38" s="129"/>
      <c r="BK38" s="150"/>
      <c r="BL38" s="139"/>
      <c r="BM38" s="139"/>
      <c r="BN38" s="148"/>
      <c r="BO38" s="148" t="s">
        <v>2845</v>
      </c>
      <c r="BP38" s="195"/>
      <c r="BQ38" s="156"/>
      <c r="BR38" s="139"/>
      <c r="BS38" s="139"/>
      <c r="BT38" s="139"/>
      <c r="BU38" s="139"/>
      <c r="BV38" s="371"/>
      <c r="BW38" s="371"/>
      <c r="BX38" s="371"/>
      <c r="BY38" s="371"/>
      <c r="BZ38" s="371"/>
      <c r="CA38" s="371"/>
      <c r="CB38" s="371"/>
    </row>
    <row r="39" spans="1:80" ht="39.75" customHeight="1">
      <c r="A39" s="126" t="s">
        <v>362</v>
      </c>
      <c r="B39" s="379" t="s">
        <v>2536</v>
      </c>
      <c r="C39" s="379" t="s">
        <v>1513</v>
      </c>
      <c r="D39" s="379" t="s">
        <v>37</v>
      </c>
      <c r="E39" s="372" t="s">
        <v>40</v>
      </c>
      <c r="F39" s="372">
        <v>78258</v>
      </c>
      <c r="G39" s="129" t="s">
        <v>1514</v>
      </c>
      <c r="H39" s="130" t="s">
        <v>1515</v>
      </c>
      <c r="I39" s="129" t="s">
        <v>102</v>
      </c>
      <c r="J39" s="453">
        <v>43494</v>
      </c>
      <c r="K39" s="129">
        <v>5865</v>
      </c>
      <c r="L39" s="94">
        <v>2500</v>
      </c>
      <c r="M39" s="94"/>
      <c r="N39" s="94"/>
      <c r="O39" s="94"/>
      <c r="P39" s="94"/>
      <c r="Q39" s="94"/>
      <c r="R39" s="98">
        <f t="shared" si="13"/>
        <v>2500</v>
      </c>
      <c r="S39" s="129" t="s">
        <v>927</v>
      </c>
      <c r="T39" s="98" t="s">
        <v>3075</v>
      </c>
      <c r="U39" s="129"/>
      <c r="V39" s="129"/>
      <c r="W39" s="133" t="s">
        <v>3095</v>
      </c>
      <c r="X39" s="133"/>
      <c r="Y39" s="133" t="str">
        <f t="shared" si="15"/>
        <v>3</v>
      </c>
      <c r="Z39" s="132" t="s">
        <v>3115</v>
      </c>
      <c r="AA39" s="438" t="str">
        <f t="shared" si="14"/>
        <v>Reserve</v>
      </c>
      <c r="AB39" s="438" t="str">
        <f>IFERROR(VLOOKUP($AA39,Lookup!$A$1:$P$20,2,FALSE),"")</f>
        <v>Level 3</v>
      </c>
      <c r="AC39" s="134">
        <v>43497</v>
      </c>
      <c r="AD39" s="133">
        <v>1</v>
      </c>
      <c r="AE39" s="380"/>
      <c r="AF39" s="133">
        <f>IFERROR(VLOOKUP($AA39,Lookup!$A$1:$P$20,8,FALSE),"")</f>
        <v>4</v>
      </c>
      <c r="AG39" s="133">
        <f>IFERROR(VLOOKUP($AA39,Lookup!$A$1:$P$20,9,FALSE),"")</f>
        <v>2</v>
      </c>
      <c r="AH39" s="133" t="s">
        <v>3034</v>
      </c>
      <c r="AI39" s="133">
        <f>IFERROR(VLOOKUP($AA39,Lookup!$A$1:$P$20,10,FALSE),"")</f>
        <v>4</v>
      </c>
      <c r="AJ39" s="133" t="str">
        <f>IFERROR(VLOOKUP($AA39,Lookup!$A$1:$P$20,11,FALSE),"")</f>
        <v>Yes</v>
      </c>
      <c r="AK39" s="133"/>
      <c r="AL39" s="133" t="str">
        <f>IFERROR(VLOOKUP($AA39,Lookup!$A$1:$P$20,13,FALSE),"")</f>
        <v>Yes</v>
      </c>
      <c r="AM39" s="133">
        <f>IFERROR(VLOOKUP($AA39,Lookup!$A$1:$P$20,14,FALSE),"")</f>
        <v>0</v>
      </c>
      <c r="AN39" s="133">
        <f>IFERROR(VLOOKUP($AA39,Lookup!$A$1:$P$20,15,FALSE),"")</f>
        <v>0</v>
      </c>
      <c r="AO39" s="133">
        <f>IFERROR(VLOOKUP($AA39,Lookup!$A$1:$P$20,16,FALSE),"")</f>
        <v>0</v>
      </c>
      <c r="AP39" s="133">
        <f>IFERROR(VLOOKUP($AA39,Lookup!$A$1:$Q$20,17,FALSE),"")</f>
        <v>2</v>
      </c>
      <c r="AQ39" s="129"/>
      <c r="AR39" s="129"/>
      <c r="AS39" s="135"/>
      <c r="AT39" s="135"/>
      <c r="AU39" s="135"/>
      <c r="AV39" s="135"/>
      <c r="AW39" s="138"/>
      <c r="AX39" s="135"/>
      <c r="AY39" s="135"/>
      <c r="AZ39" s="135"/>
      <c r="BA39" s="135"/>
      <c r="BB39" s="135"/>
      <c r="BC39" s="135"/>
      <c r="BD39" s="135"/>
      <c r="BE39" s="135"/>
      <c r="BF39" s="135"/>
      <c r="BG39" s="139"/>
      <c r="BH39" s="150"/>
      <c r="BI39" s="129"/>
      <c r="BJ39" s="129"/>
      <c r="BK39" s="150"/>
      <c r="BL39" s="139"/>
      <c r="BM39" s="139"/>
      <c r="BN39" s="450">
        <v>2</v>
      </c>
      <c r="BO39" s="450" t="s">
        <v>3057</v>
      </c>
      <c r="BP39" s="139" t="s">
        <v>3116</v>
      </c>
      <c r="BQ39" s="139"/>
      <c r="BR39" s="139"/>
      <c r="BS39" s="139"/>
      <c r="BT39" s="139"/>
      <c r="BU39" s="139"/>
      <c r="BV39" s="371"/>
      <c r="BW39" s="371"/>
      <c r="BX39" s="371"/>
      <c r="BY39" s="371"/>
      <c r="BZ39" s="371"/>
      <c r="CA39" s="371"/>
      <c r="CB39" s="371"/>
    </row>
    <row r="40" spans="1:80" ht="39.75" customHeight="1">
      <c r="A40" s="126" t="s">
        <v>362</v>
      </c>
      <c r="B40" s="140" t="s">
        <v>3117</v>
      </c>
      <c r="C40" s="140" t="s">
        <v>3118</v>
      </c>
      <c r="D40" s="140" t="s">
        <v>3119</v>
      </c>
      <c r="E40" s="96" t="s">
        <v>40</v>
      </c>
      <c r="F40" s="96">
        <v>77515</v>
      </c>
      <c r="G40" s="129" t="s">
        <v>2870</v>
      </c>
      <c r="H40" s="130" t="s">
        <v>3120</v>
      </c>
      <c r="I40" s="129" t="s">
        <v>1085</v>
      </c>
      <c r="J40" s="453">
        <v>43505</v>
      </c>
      <c r="K40" s="129">
        <v>5979</v>
      </c>
      <c r="L40" s="94"/>
      <c r="M40" s="94">
        <v>2500</v>
      </c>
      <c r="N40" s="94"/>
      <c r="O40" s="94"/>
      <c r="P40" s="94"/>
      <c r="Q40" s="94"/>
      <c r="R40" s="98">
        <f t="shared" si="13"/>
        <v>2500</v>
      </c>
      <c r="S40" s="129" t="s">
        <v>927</v>
      </c>
      <c r="T40" s="98"/>
      <c r="U40" s="129"/>
      <c r="V40" s="129"/>
      <c r="W40" s="133" t="s">
        <v>3095</v>
      </c>
      <c r="X40" s="133"/>
      <c r="Y40" s="133" t="str">
        <f t="shared" si="15"/>
        <v>3</v>
      </c>
      <c r="Z40" s="132" t="s">
        <v>3121</v>
      </c>
      <c r="AA40" s="438" t="str">
        <f t="shared" si="14"/>
        <v>Reserve</v>
      </c>
      <c r="AB40" s="438" t="str">
        <f>IFERROR(VLOOKUP($AA40,Lookup!$A$1:$P$20,2,FALSE),"")</f>
        <v>Level 3</v>
      </c>
      <c r="AC40" s="134">
        <v>43497</v>
      </c>
      <c r="AD40" s="133">
        <v>1</v>
      </c>
      <c r="AE40" s="380"/>
      <c r="AF40" s="133">
        <f>IFERROR(VLOOKUP($AA40,Lookup!$A$1:$P$20,8,FALSE),"")</f>
        <v>4</v>
      </c>
      <c r="AG40" s="133">
        <f>IFERROR(VLOOKUP($AA40,Lookup!$A$1:$P$20,9,FALSE),"")</f>
        <v>2</v>
      </c>
      <c r="AH40" s="133" t="s">
        <v>3034</v>
      </c>
      <c r="AI40" s="133">
        <f>IFERROR(VLOOKUP($AA40,Lookup!$A$1:$P$20,10,FALSE),"")</f>
        <v>4</v>
      </c>
      <c r="AJ40" s="133" t="str">
        <f>IFERROR(VLOOKUP($AA40,Lookup!$A$1:$P$20,11,FALSE),"")</f>
        <v>Yes</v>
      </c>
      <c r="AK40" s="133"/>
      <c r="AL40" s="133" t="str">
        <f>IFERROR(VLOOKUP($AA40,Lookup!$A$1:$P$20,13,FALSE),"")</f>
        <v>Yes</v>
      </c>
      <c r="AM40" s="133">
        <f>IFERROR(VLOOKUP($AA40,Lookup!$A$1:$P$20,14,FALSE),"")</f>
        <v>0</v>
      </c>
      <c r="AN40" s="133">
        <f>IFERROR(VLOOKUP($AA40,Lookup!$A$1:$P$20,15,FALSE),"")</f>
        <v>0</v>
      </c>
      <c r="AO40" s="133">
        <f>IFERROR(VLOOKUP($AA40,Lookup!$A$1:$P$20,16,FALSE),"")</f>
        <v>0</v>
      </c>
      <c r="AP40" s="451"/>
      <c r="AQ40" s="129"/>
      <c r="AR40" s="129"/>
      <c r="AS40" s="135"/>
      <c r="AT40" s="135"/>
      <c r="AU40" s="135"/>
      <c r="AV40" s="135"/>
      <c r="AW40" s="138"/>
      <c r="AX40" s="135"/>
      <c r="AY40" s="135"/>
      <c r="AZ40" s="135"/>
      <c r="BA40" s="135"/>
      <c r="BB40" s="448">
        <v>2</v>
      </c>
      <c r="BC40" s="135"/>
      <c r="BD40" s="135"/>
      <c r="BE40" s="135"/>
      <c r="BF40" s="135"/>
      <c r="BG40" s="139"/>
      <c r="BH40" s="150"/>
      <c r="BI40" s="129"/>
      <c r="BJ40" s="129"/>
      <c r="BK40" s="150"/>
      <c r="BL40" s="139"/>
      <c r="BM40" s="139"/>
      <c r="BN40" s="148"/>
      <c r="BO40" s="148" t="s">
        <v>2845</v>
      </c>
      <c r="BP40" s="139"/>
      <c r="BQ40" s="139"/>
      <c r="BR40" s="139"/>
      <c r="BS40" s="139"/>
      <c r="BT40" s="139"/>
      <c r="BU40" s="139"/>
      <c r="BV40" s="371"/>
      <c r="BW40" s="371"/>
      <c r="BX40" s="371"/>
      <c r="BY40" s="371"/>
      <c r="BZ40" s="371"/>
      <c r="CA40" s="371"/>
      <c r="CB40" s="371"/>
    </row>
    <row r="41" spans="1:80" ht="39.75" customHeight="1">
      <c r="A41" s="126" t="s">
        <v>362</v>
      </c>
      <c r="B41" s="379" t="s">
        <v>3122</v>
      </c>
      <c r="C41" s="379" t="s">
        <v>3123</v>
      </c>
      <c r="D41" s="379" t="s">
        <v>68</v>
      </c>
      <c r="E41" s="372" t="s">
        <v>40</v>
      </c>
      <c r="F41" s="372">
        <v>77002</v>
      </c>
      <c r="G41" s="129" t="s">
        <v>2717</v>
      </c>
      <c r="H41" s="130" t="s">
        <v>2718</v>
      </c>
      <c r="I41" s="130"/>
      <c r="J41" s="183">
        <v>43515</v>
      </c>
      <c r="K41" s="437" t="s">
        <v>3124</v>
      </c>
      <c r="L41" s="94"/>
      <c r="M41" s="94"/>
      <c r="N41" s="94">
        <v>3000</v>
      </c>
      <c r="O41" s="94"/>
      <c r="P41" s="94"/>
      <c r="Q41" s="94"/>
      <c r="R41" s="98">
        <f t="shared" si="13"/>
        <v>3000</v>
      </c>
      <c r="S41" s="129" t="s">
        <v>927</v>
      </c>
      <c r="T41" s="98"/>
      <c r="U41" s="129"/>
      <c r="V41" s="129"/>
      <c r="W41" s="133" t="s">
        <v>3095</v>
      </c>
      <c r="X41" s="133"/>
      <c r="Y41" s="133" t="str">
        <f t="shared" si="15"/>
        <v>3</v>
      </c>
      <c r="Z41" s="132"/>
      <c r="AA41" s="133" t="s">
        <v>367</v>
      </c>
      <c r="AB41" s="133" t="str">
        <f>IFERROR(VLOOKUP($AA41,Lookup!$A$1:$P$20,2,FALSE),"")</f>
        <v>Level 3</v>
      </c>
      <c r="AC41" s="134">
        <v>43505</v>
      </c>
      <c r="AD41" s="133">
        <f>IFERROR(VLOOKUP($AA41,Lookup!$A$1:$P$20,7,FALSE),"")</f>
        <v>0</v>
      </c>
      <c r="AE41" s="380"/>
      <c r="AF41" s="133">
        <f>IFERROR(VLOOKUP($AA41,Lookup!$A$1:$P$20,8,FALSE),"")</f>
        <v>4</v>
      </c>
      <c r="AG41" s="133">
        <f>IFERROR(VLOOKUP($AA41,Lookup!$A$1:$P$20,9,FALSE),"")</f>
        <v>2</v>
      </c>
      <c r="AH41" s="133" t="s">
        <v>3089</v>
      </c>
      <c r="AI41" s="133">
        <f>IFERROR(VLOOKUP($AA41,Lookup!$A$1:$P$20,10,FALSE),"")</f>
        <v>4</v>
      </c>
      <c r="AJ41" s="133" t="str">
        <f>IFERROR(VLOOKUP($AA41,Lookup!$A$1:$P$20,11,FALSE),"")</f>
        <v>Yes</v>
      </c>
      <c r="AK41" s="133" t="s">
        <v>893</v>
      </c>
      <c r="AL41" s="133" t="str">
        <f>IFERROR(VLOOKUP($AA41,Lookup!$A$1:$P$20,13,FALSE),"")</f>
        <v>Yes</v>
      </c>
      <c r="AM41" s="133">
        <f>IFERROR(VLOOKUP($AA41,Lookup!$A$1:$P$20,14,FALSE),"")</f>
        <v>0</v>
      </c>
      <c r="AN41" s="133">
        <f>IFERROR(VLOOKUP($AA41,Lookup!$A$1:$P$20,15,FALSE),"")</f>
        <v>0</v>
      </c>
      <c r="AO41" s="133">
        <f>IFERROR(VLOOKUP($AA41,Lookup!$A$1:$P$20,16,FALSE),"")</f>
        <v>0</v>
      </c>
      <c r="AP41" s="133"/>
      <c r="AQ41" s="129"/>
      <c r="AR41" s="129"/>
      <c r="AS41" s="135"/>
      <c r="AT41" s="135"/>
      <c r="AU41" s="135"/>
      <c r="AV41" s="135"/>
      <c r="AW41" s="138"/>
      <c r="AX41" s="135"/>
      <c r="AY41" s="135"/>
      <c r="AZ41" s="135"/>
      <c r="BA41" s="135"/>
      <c r="BB41" s="135"/>
      <c r="BC41" s="135"/>
      <c r="BD41" s="135"/>
      <c r="BE41" s="135"/>
      <c r="BF41" s="135"/>
      <c r="BG41" s="143"/>
      <c r="BH41" s="150"/>
      <c r="BI41" s="129"/>
      <c r="BJ41" s="129"/>
      <c r="BK41" s="150"/>
      <c r="BL41" s="139"/>
      <c r="BM41" s="139"/>
      <c r="BN41" s="450">
        <v>2</v>
      </c>
      <c r="BO41" s="450" t="s">
        <v>3057</v>
      </c>
      <c r="BP41" s="139" t="s">
        <v>3058</v>
      </c>
      <c r="BQ41" s="139"/>
      <c r="BR41" s="139" t="s">
        <v>2840</v>
      </c>
      <c r="BS41" s="139"/>
      <c r="BT41" s="139"/>
      <c r="BU41" s="139"/>
      <c r="BV41" s="371"/>
      <c r="BW41" s="371"/>
      <c r="BX41" s="371"/>
      <c r="BY41" s="371"/>
      <c r="BZ41" s="371"/>
      <c r="CA41" s="371"/>
      <c r="CB41" s="371"/>
    </row>
    <row r="42" spans="1:80" ht="39.75" customHeight="1">
      <c r="A42" s="126" t="s">
        <v>2529</v>
      </c>
      <c r="B42" s="379" t="s">
        <v>3125</v>
      </c>
      <c r="C42" s="379" t="s">
        <v>3126</v>
      </c>
      <c r="D42" s="379" t="s">
        <v>37</v>
      </c>
      <c r="E42" s="372" t="s">
        <v>40</v>
      </c>
      <c r="F42" s="372">
        <v>78212</v>
      </c>
      <c r="G42" s="129" t="s">
        <v>3127</v>
      </c>
      <c r="H42" s="130" t="s">
        <v>3128</v>
      </c>
      <c r="I42" s="129" t="s">
        <v>3129</v>
      </c>
      <c r="J42" s="129"/>
      <c r="K42" s="129"/>
      <c r="L42" s="94">
        <v>2500</v>
      </c>
      <c r="M42" s="94"/>
      <c r="N42" s="94"/>
      <c r="O42" s="94"/>
      <c r="P42" s="94"/>
      <c r="Q42" s="94"/>
      <c r="R42" s="98">
        <f t="shared" si="13"/>
        <v>2500</v>
      </c>
      <c r="S42" s="129" t="s">
        <v>931</v>
      </c>
      <c r="T42" s="98"/>
      <c r="U42" s="129"/>
      <c r="V42" s="129"/>
      <c r="W42" s="133" t="s">
        <v>3095</v>
      </c>
      <c r="X42" s="133"/>
      <c r="Y42" s="133" t="str">
        <f t="shared" si="15"/>
        <v>3</v>
      </c>
      <c r="Z42" s="132" t="s">
        <v>3130</v>
      </c>
      <c r="AA42" s="133" t="str">
        <f t="shared" ref="AA42:AA43" si="16">IF(SUM($R42,$T42)=0,"",IF(SUM($R42,$T42)&gt;=10000,"Silver",IF(AND((SUM($R42,$T42)&lt;10000),(SUM($R42,$T42)&gt;=5000)),"Champion",IF(AND((SUM($R42,$T42)&lt;5000),(SUM($R42,$T42)&gt;=2500)),"Reserve",IF(AND((SUM($R42,$T42)&lt;2500),(SUM($R42,$T42)&gt;=1000)),"Trophy",IF(AND((SUM($R42,$T42)&lt;1000),(SUM($R42,$T42)&gt;=500)),"Blue",IF(AND((SUM($R42,$T42)&lt;500),(SUM($R42,$T42)&gt;=250)),"Red","White")))))))</f>
        <v>Reserve</v>
      </c>
      <c r="AB42" s="133" t="str">
        <f>IFERROR(VLOOKUP($AA42,Lookup!$A$1:$P$20,2,FALSE),"")</f>
        <v>Level 3</v>
      </c>
      <c r="AC42" s="134">
        <v>43500</v>
      </c>
      <c r="AD42" s="133">
        <f>IFERROR(VLOOKUP($AA42,Lookup!$A$1:$P$20,7,FALSE),"")</f>
        <v>0</v>
      </c>
      <c r="AE42" s="380"/>
      <c r="AF42" s="133">
        <f>IFERROR(VLOOKUP($AA42,Lookup!$A$1:$P$20,8,FALSE),"")</f>
        <v>4</v>
      </c>
      <c r="AG42" s="133">
        <f>IFERROR(VLOOKUP($AA42,Lookup!$A$1:$P$20,9,FALSE),"")</f>
        <v>2</v>
      </c>
      <c r="AH42" s="133" t="s">
        <v>3034</v>
      </c>
      <c r="AI42" s="133">
        <f>IFERROR(VLOOKUP($AA42,Lookup!$A$1:$P$20,10,FALSE),"")</f>
        <v>4</v>
      </c>
      <c r="AJ42" s="133" t="str">
        <f>IFERROR(VLOOKUP($AA42,Lookup!$A$1:$P$20,11,FALSE),"")</f>
        <v>Yes</v>
      </c>
      <c r="AK42" s="133"/>
      <c r="AL42" s="133" t="str">
        <f>IFERROR(VLOOKUP($AA42,Lookup!$A$1:$P$20,13,FALSE),"")</f>
        <v>Yes</v>
      </c>
      <c r="AM42" s="133">
        <f>IFERROR(VLOOKUP($AA42,Lookup!$A$1:$P$20,14,FALSE),"")</f>
        <v>0</v>
      </c>
      <c r="AN42" s="133">
        <f>IFERROR(VLOOKUP($AA42,Lookup!$A$1:$P$20,15,FALSE),"")</f>
        <v>0</v>
      </c>
      <c r="AO42" s="133">
        <f>IFERROR(VLOOKUP($AA42,Lookup!$A$1:$P$20,16,FALSE),"")</f>
        <v>0</v>
      </c>
      <c r="AP42" s="451"/>
      <c r="AQ42" s="129"/>
      <c r="AR42" s="129"/>
      <c r="AS42" s="135"/>
      <c r="AT42" s="135"/>
      <c r="AU42" s="135"/>
      <c r="AV42" s="135"/>
      <c r="AW42" s="138"/>
      <c r="AX42" s="135"/>
      <c r="AY42" s="135"/>
      <c r="AZ42" s="135"/>
      <c r="BA42" s="135"/>
      <c r="BB42" s="135"/>
      <c r="BC42" s="135"/>
      <c r="BD42" s="135"/>
      <c r="BE42" s="135"/>
      <c r="BF42" s="135"/>
      <c r="BG42" s="139"/>
      <c r="BH42" s="150"/>
      <c r="BI42" s="129"/>
      <c r="BJ42" s="129"/>
      <c r="BK42" s="150"/>
      <c r="BL42" s="139"/>
      <c r="BM42" s="139"/>
      <c r="BN42" s="450">
        <v>2</v>
      </c>
      <c r="BO42" s="450" t="s">
        <v>3057</v>
      </c>
      <c r="BP42" s="139"/>
      <c r="BQ42" s="139"/>
      <c r="BR42" s="139"/>
      <c r="BS42" s="139"/>
      <c r="BT42" s="139"/>
      <c r="BU42" s="139"/>
      <c r="BV42" s="371"/>
      <c r="BW42" s="371"/>
      <c r="BX42" s="371"/>
      <c r="BY42" s="371"/>
      <c r="BZ42" s="371"/>
      <c r="CA42" s="371"/>
      <c r="CB42" s="371"/>
    </row>
    <row r="43" spans="1:80" ht="39.75" customHeight="1">
      <c r="A43" s="126" t="s">
        <v>2529</v>
      </c>
      <c r="B43" s="140" t="s">
        <v>2237</v>
      </c>
      <c r="C43" s="140"/>
      <c r="D43" s="140"/>
      <c r="E43" s="96"/>
      <c r="F43" s="96"/>
      <c r="G43" s="129" t="s">
        <v>2239</v>
      </c>
      <c r="H43" s="130" t="s">
        <v>2240</v>
      </c>
      <c r="I43" s="129"/>
      <c r="J43" s="129"/>
      <c r="K43" s="129"/>
      <c r="L43" s="94"/>
      <c r="M43" s="94"/>
      <c r="N43" s="94">
        <v>3000</v>
      </c>
      <c r="O43" s="94"/>
      <c r="P43" s="94"/>
      <c r="Q43" s="94"/>
      <c r="R43" s="98">
        <f t="shared" si="13"/>
        <v>3000</v>
      </c>
      <c r="S43" s="129" t="s">
        <v>931</v>
      </c>
      <c r="T43" s="98"/>
      <c r="U43" s="129"/>
      <c r="V43" s="129"/>
      <c r="W43" s="133" t="s">
        <v>3095</v>
      </c>
      <c r="X43" s="133"/>
      <c r="Y43" s="133" t="str">
        <f t="shared" si="15"/>
        <v>3</v>
      </c>
      <c r="Z43" s="132"/>
      <c r="AA43" s="133" t="str">
        <f t="shared" si="16"/>
        <v>Reserve</v>
      </c>
      <c r="AB43" s="133" t="str">
        <f>IFERROR(VLOOKUP($AA43,Lookup!$A$1:$P$20,2,FALSE),"")</f>
        <v>Level 3</v>
      </c>
      <c r="AC43" s="134">
        <v>43507</v>
      </c>
      <c r="AD43" s="133">
        <f>IFERROR(VLOOKUP($AA43,Lookup!$A$1:$P$20,7,FALSE),"")</f>
        <v>0</v>
      </c>
      <c r="AE43" s="380"/>
      <c r="AF43" s="133">
        <f>IFERROR(VLOOKUP($AA43,Lookup!$A$1:$P$20,8,FALSE),"")</f>
        <v>4</v>
      </c>
      <c r="AG43" s="133">
        <f>IFERROR(VLOOKUP($AA43,Lookup!$A$1:$P$20,9,FALSE),"")</f>
        <v>2</v>
      </c>
      <c r="AH43" s="133" t="s">
        <v>3089</v>
      </c>
      <c r="AI43" s="133">
        <f>IFERROR(VLOOKUP($AA43,Lookup!$A$1:$P$20,10,FALSE),"")</f>
        <v>4</v>
      </c>
      <c r="AJ43" s="133"/>
      <c r="AK43" s="133"/>
      <c r="AL43" s="133"/>
      <c r="AM43" s="133"/>
      <c r="AN43" s="133"/>
      <c r="AO43" s="133"/>
      <c r="AP43" s="133"/>
      <c r="AQ43" s="129"/>
      <c r="AR43" s="129"/>
      <c r="AS43" s="135"/>
      <c r="AT43" s="135"/>
      <c r="AU43" s="135"/>
      <c r="AV43" s="135"/>
      <c r="AW43" s="138"/>
      <c r="AX43" s="135"/>
      <c r="AY43" s="135"/>
      <c r="AZ43" s="135"/>
      <c r="BA43" s="135"/>
      <c r="BB43" s="135"/>
      <c r="BC43" s="135"/>
      <c r="BD43" s="135"/>
      <c r="BE43" s="135"/>
      <c r="BF43" s="135"/>
      <c r="BG43" s="139"/>
      <c r="BH43" s="150"/>
      <c r="BI43" s="129"/>
      <c r="BJ43" s="129"/>
      <c r="BK43" s="150"/>
      <c r="BL43" s="139"/>
      <c r="BM43" s="139"/>
      <c r="BN43" s="450">
        <v>2</v>
      </c>
      <c r="BO43" s="450" t="s">
        <v>3057</v>
      </c>
      <c r="BP43" s="139" t="s">
        <v>3058</v>
      </c>
      <c r="BQ43" s="139"/>
      <c r="BR43" s="139"/>
      <c r="BS43" s="139"/>
      <c r="BT43" s="139"/>
      <c r="BU43" s="139"/>
      <c r="BV43" s="371"/>
      <c r="BW43" s="371"/>
      <c r="BX43" s="371"/>
      <c r="BY43" s="371"/>
      <c r="BZ43" s="371"/>
      <c r="CA43" s="371"/>
      <c r="CB43" s="371"/>
    </row>
    <row r="44" spans="1:80" ht="39.75" customHeight="1">
      <c r="A44" s="452" t="s">
        <v>2531</v>
      </c>
      <c r="B44" s="379" t="s">
        <v>1254</v>
      </c>
      <c r="C44" s="379" t="s">
        <v>1255</v>
      </c>
      <c r="D44" s="379" t="s">
        <v>1213</v>
      </c>
      <c r="E44" s="372" t="s">
        <v>40</v>
      </c>
      <c r="F44" s="372">
        <v>77807</v>
      </c>
      <c r="G44" s="129" t="s">
        <v>1256</v>
      </c>
      <c r="H44" s="130" t="s">
        <v>1257</v>
      </c>
      <c r="I44" s="129" t="s">
        <v>1258</v>
      </c>
      <c r="J44" s="129"/>
      <c r="K44" s="129"/>
      <c r="L44" s="94"/>
      <c r="M44" s="94"/>
      <c r="N44" s="94">
        <v>1</v>
      </c>
      <c r="O44" s="94"/>
      <c r="P44" s="94"/>
      <c r="Q44" s="94"/>
      <c r="R44" s="98"/>
      <c r="S44" s="129"/>
      <c r="T44" s="98">
        <v>2000</v>
      </c>
      <c r="U44" s="129" t="s">
        <v>931</v>
      </c>
      <c r="V44" s="129"/>
      <c r="W44" s="133" t="s">
        <v>379</v>
      </c>
      <c r="X44" s="133"/>
      <c r="Y44" s="133" t="str">
        <f t="shared" si="15"/>
        <v>3</v>
      </c>
      <c r="Z44" s="132" t="s">
        <v>3131</v>
      </c>
      <c r="AA44" s="133" t="s">
        <v>367</v>
      </c>
      <c r="AB44" s="133" t="str">
        <f>IFERROR(VLOOKUP($AA44,Lookup!$A$1:$P$20,2,FALSE),"")</f>
        <v>Level 3</v>
      </c>
      <c r="AC44" s="134">
        <v>43503</v>
      </c>
      <c r="AD44" s="133">
        <f>IFERROR(VLOOKUP($AA44,Lookup!$A$1:$P$20,7,FALSE),"")</f>
        <v>0</v>
      </c>
      <c r="AE44" s="380"/>
      <c r="AF44" s="133">
        <f>IFERROR(VLOOKUP($AA44,Lookup!$A$1:$P$20,8,FALSE),"")</f>
        <v>4</v>
      </c>
      <c r="AG44" s="133">
        <f>IFERROR(VLOOKUP($AA44,Lookup!$A$1:$P$20,9,FALSE),"")</f>
        <v>2</v>
      </c>
      <c r="AH44" s="133" t="s">
        <v>3089</v>
      </c>
      <c r="AI44" s="133">
        <f>IFERROR(VLOOKUP($AA44,Lookup!$A$1:$P$20,10,FALSE),"")</f>
        <v>4</v>
      </c>
      <c r="AJ44" s="133"/>
      <c r="AK44" s="133"/>
      <c r="AL44" s="133"/>
      <c r="AM44" s="133"/>
      <c r="AN44" s="133"/>
      <c r="AO44" s="133"/>
      <c r="AP44" s="133"/>
      <c r="AQ44" s="129"/>
      <c r="AR44" s="129"/>
      <c r="AS44" s="135"/>
      <c r="AT44" s="135"/>
      <c r="AU44" s="135"/>
      <c r="AV44" s="135"/>
      <c r="AW44" s="138"/>
      <c r="AX44" s="135"/>
      <c r="AY44" s="135"/>
      <c r="AZ44" s="135"/>
      <c r="BA44" s="135"/>
      <c r="BB44" s="135"/>
      <c r="BC44" s="135"/>
      <c r="BD44" s="135"/>
      <c r="BE44" s="135"/>
      <c r="BF44" s="135"/>
      <c r="BG44" s="139"/>
      <c r="BH44" s="150"/>
      <c r="BI44" s="129"/>
      <c r="BJ44" s="129"/>
      <c r="BK44" s="150"/>
      <c r="BL44" s="139"/>
      <c r="BM44" s="139"/>
      <c r="BN44" s="450">
        <v>2</v>
      </c>
      <c r="BO44" s="450" t="s">
        <v>3057</v>
      </c>
      <c r="BP44" s="139" t="s">
        <v>3062</v>
      </c>
      <c r="BQ44" s="139"/>
      <c r="BR44" s="139"/>
      <c r="BS44" s="139"/>
      <c r="BT44" s="139"/>
      <c r="BU44" s="139"/>
      <c r="BV44" s="371"/>
      <c r="BW44" s="371"/>
      <c r="BX44" s="371"/>
      <c r="BY44" s="371"/>
      <c r="BZ44" s="371"/>
      <c r="CA44" s="371"/>
      <c r="CB44" s="371"/>
    </row>
    <row r="45" spans="1:80" ht="39.75" customHeight="1">
      <c r="A45" s="126" t="s">
        <v>362</v>
      </c>
      <c r="B45" s="379" t="s">
        <v>3132</v>
      </c>
      <c r="C45" s="379" t="s">
        <v>2534</v>
      </c>
      <c r="D45" s="379" t="s">
        <v>129</v>
      </c>
      <c r="E45" s="372" t="s">
        <v>40</v>
      </c>
      <c r="F45" s="372">
        <v>78155</v>
      </c>
      <c r="G45" s="129" t="s">
        <v>1186</v>
      </c>
      <c r="H45" s="130" t="s">
        <v>3133</v>
      </c>
      <c r="I45" s="129"/>
      <c r="J45" s="453">
        <v>43413</v>
      </c>
      <c r="K45" s="437" t="s">
        <v>3134</v>
      </c>
      <c r="L45" s="94"/>
      <c r="M45" s="94"/>
      <c r="N45" s="94">
        <v>1000</v>
      </c>
      <c r="O45" s="94"/>
      <c r="P45" s="94"/>
      <c r="Q45" s="94"/>
      <c r="R45" s="98">
        <f t="shared" ref="R45:R64" si="17">SUM(L45:Q45)</f>
        <v>1000</v>
      </c>
      <c r="S45" s="129" t="s">
        <v>927</v>
      </c>
      <c r="T45" s="98"/>
      <c r="U45" s="129"/>
      <c r="V45" s="129"/>
      <c r="W45" s="133" t="s">
        <v>3135</v>
      </c>
      <c r="X45" s="133"/>
      <c r="Y45" s="133" t="str">
        <f t="shared" si="15"/>
        <v>4</v>
      </c>
      <c r="Z45" s="132"/>
      <c r="AA45" s="438" t="str">
        <f t="shared" ref="AA45:AA77" si="18">IF(SUM($R45,$T45)=0,"",IF(SUM($R45,$T45)&gt;=10000,"Silver",IF(AND((SUM($R45,$T45)&lt;10000),(SUM($R45,$T45)&gt;=5000)),"Champion",IF(AND((SUM($R45,$T45)&lt;5000),(SUM($R45,$T45)&gt;=2500)),"Reserve",IF(AND((SUM($R45,$T45)&lt;2500),(SUM($R45,$T45)&gt;=1000)),"Trophy",IF(AND((SUM($R45,$T45)&lt;1000),(SUM($R45,$T45)&gt;=500)),"Blue",IF(AND((SUM($R45,$T45)&lt;500),(SUM($R45,$T45)&gt;=250)),"Red","White")))))))</f>
        <v>Trophy</v>
      </c>
      <c r="AB45" s="438" t="str">
        <f>IFERROR(VLOOKUP($AA45,Lookup!$A$1:$P$20,2,FALSE),"")</f>
        <v>Level 4</v>
      </c>
      <c r="AC45" s="134">
        <v>43497</v>
      </c>
      <c r="AD45" s="133">
        <f>IFERROR(VLOOKUP($AA45,Lookup!$A$1:$P$20,7,FALSE),"")</f>
        <v>0</v>
      </c>
      <c r="AE45" s="380"/>
      <c r="AF45" s="133">
        <f>IFERROR(VLOOKUP($AA45,Lookup!$A$1:$P$20,8,FALSE),"")</f>
        <v>2</v>
      </c>
      <c r="AG45" s="133">
        <f>IFERROR(VLOOKUP($AA45,Lookup!$A$1:$P$20,9,FALSE),"")</f>
        <v>2</v>
      </c>
      <c r="AH45" s="133" t="s">
        <v>3136</v>
      </c>
      <c r="AI45" s="133">
        <f>IFERROR(VLOOKUP($AA45,Lookup!$A$1:$P$20,10,FALSE),"")</f>
        <v>4</v>
      </c>
      <c r="AJ45" s="133" t="str">
        <f>IFERROR(VLOOKUP($AA45,Lookup!$A$1:$P$20,11,FALSE),"")</f>
        <v>Yes</v>
      </c>
      <c r="AK45" s="444" t="s">
        <v>2707</v>
      </c>
      <c r="AL45" s="133" t="str">
        <f>IFERROR(VLOOKUP($AA45,Lookup!$A$1:$P$20,13,FALSE),"")</f>
        <v>Yes</v>
      </c>
      <c r="AM45" s="133">
        <f>IFERROR(VLOOKUP($AA45,Lookup!$A$1:$P$20,14,FALSE),"")</f>
        <v>0</v>
      </c>
      <c r="AN45" s="133">
        <f>IFERROR(VLOOKUP($AA45,Lookup!$A$1:$P$20,15,FALSE),"")</f>
        <v>0</v>
      </c>
      <c r="AO45" s="133">
        <f>IFERROR(VLOOKUP($AA45,Lookup!$A$1:$P$20,16,FALSE),"")</f>
        <v>0</v>
      </c>
      <c r="AP45" s="451"/>
      <c r="AQ45" s="129"/>
      <c r="AR45" s="129"/>
      <c r="AS45" s="135"/>
      <c r="AT45" s="135"/>
      <c r="AU45" s="135"/>
      <c r="AV45" s="135"/>
      <c r="AW45" s="138"/>
      <c r="AX45" s="135"/>
      <c r="AY45" s="135"/>
      <c r="AZ45" s="135"/>
      <c r="BA45" s="135"/>
      <c r="BB45" s="135"/>
      <c r="BC45" s="135"/>
      <c r="BD45" s="135"/>
      <c r="BE45" s="135"/>
      <c r="BF45" s="135"/>
      <c r="BG45" s="139"/>
      <c r="BH45" s="150"/>
      <c r="BI45" s="129"/>
      <c r="BJ45" s="129"/>
      <c r="BK45" s="150"/>
      <c r="BL45" s="139"/>
      <c r="BM45" s="139"/>
      <c r="BN45" s="450">
        <v>2</v>
      </c>
      <c r="BO45" s="450" t="s">
        <v>977</v>
      </c>
      <c r="BP45" s="139" t="s">
        <v>3093</v>
      </c>
      <c r="BQ45" s="139"/>
      <c r="BR45" s="139" t="s">
        <v>2840</v>
      </c>
      <c r="BS45" s="139"/>
      <c r="BT45" s="139"/>
      <c r="BU45" s="139"/>
      <c r="BV45" s="371"/>
      <c r="BW45" s="371"/>
      <c r="BX45" s="371"/>
      <c r="BY45" s="371"/>
      <c r="BZ45" s="371"/>
      <c r="CA45" s="371"/>
      <c r="CB45" s="371"/>
    </row>
    <row r="46" spans="1:80" ht="39.75" customHeight="1">
      <c r="A46" s="126" t="s">
        <v>362</v>
      </c>
      <c r="B46" s="379" t="s">
        <v>3137</v>
      </c>
      <c r="C46" s="379" t="s">
        <v>1481</v>
      </c>
      <c r="D46" s="379" t="s">
        <v>37</v>
      </c>
      <c r="E46" s="372" t="s">
        <v>40</v>
      </c>
      <c r="F46" s="372">
        <v>78257</v>
      </c>
      <c r="G46" s="129" t="s">
        <v>1482</v>
      </c>
      <c r="H46" s="130" t="s">
        <v>1483</v>
      </c>
      <c r="I46" s="129"/>
      <c r="J46" s="453">
        <v>43418</v>
      </c>
      <c r="K46" s="129">
        <v>5442</v>
      </c>
      <c r="L46" s="94"/>
      <c r="M46" s="94">
        <v>1000</v>
      </c>
      <c r="N46" s="94"/>
      <c r="O46" s="94"/>
      <c r="P46" s="94"/>
      <c r="Q46" s="94"/>
      <c r="R46" s="98">
        <f t="shared" si="17"/>
        <v>1000</v>
      </c>
      <c r="S46" s="129" t="s">
        <v>927</v>
      </c>
      <c r="T46" s="98"/>
      <c r="U46" s="129"/>
      <c r="V46" s="129"/>
      <c r="W46" s="133" t="s">
        <v>3135</v>
      </c>
      <c r="X46" s="133"/>
      <c r="Y46" s="133" t="str">
        <f t="shared" si="15"/>
        <v>4</v>
      </c>
      <c r="Z46" s="132" t="s">
        <v>3138</v>
      </c>
      <c r="AA46" s="438" t="str">
        <f t="shared" si="18"/>
        <v>Trophy</v>
      </c>
      <c r="AB46" s="438" t="str">
        <f>IFERROR(VLOOKUP($AA46,Lookup!$A$1:$P$20,2,FALSE),"")</f>
        <v>Level 4</v>
      </c>
      <c r="AC46" s="134">
        <v>43497</v>
      </c>
      <c r="AD46" s="133">
        <f>IFERROR(VLOOKUP($AA46,Lookup!$A$1:$P$20,7,FALSE),"")</f>
        <v>0</v>
      </c>
      <c r="AE46" s="380"/>
      <c r="AF46" s="133">
        <f>IFERROR(VLOOKUP($AA46,Lookup!$A$1:$P$20,8,FALSE),"")</f>
        <v>2</v>
      </c>
      <c r="AG46" s="133">
        <f>IFERROR(VLOOKUP($AA46,Lookup!$A$1:$P$20,9,FALSE),"")</f>
        <v>2</v>
      </c>
      <c r="AH46" s="133" t="s">
        <v>2821</v>
      </c>
      <c r="AI46" s="133">
        <f>IFERROR(VLOOKUP($AA46,Lookup!$A$1:$P$20,10,FALSE),"")</f>
        <v>4</v>
      </c>
      <c r="AJ46" s="133" t="str">
        <f>IFERROR(VLOOKUP($AA46,Lookup!$A$1:$P$20,11,FALSE),"")</f>
        <v>Yes</v>
      </c>
      <c r="AK46" s="133">
        <f>IFERROR(VLOOKUP($AA46,Lookup!$A$1:$P$20,12,FALSE),"")</f>
        <v>0</v>
      </c>
      <c r="AL46" s="133" t="str">
        <f>IFERROR(VLOOKUP($AA46,Lookup!$A$1:$P$20,13,FALSE),"")</f>
        <v>Yes</v>
      </c>
      <c r="AM46" s="133">
        <f>IFERROR(VLOOKUP($AA46,Lookup!$A$1:$P$20,14,FALSE),"")</f>
        <v>0</v>
      </c>
      <c r="AN46" s="133">
        <f>IFERROR(VLOOKUP($AA46,Lookup!$A$1:$P$20,15,FALSE),"")</f>
        <v>0</v>
      </c>
      <c r="AO46" s="133">
        <f>IFERROR(VLOOKUP($AA46,Lookup!$A$1:$P$20,16,FALSE),"")</f>
        <v>0</v>
      </c>
      <c r="AP46" s="451"/>
      <c r="AQ46" s="129"/>
      <c r="AR46" s="129"/>
      <c r="AS46" s="135"/>
      <c r="AT46" s="135"/>
      <c r="AU46" s="135"/>
      <c r="AV46" s="135"/>
      <c r="AW46" s="138"/>
      <c r="AX46" s="135"/>
      <c r="AY46" s="135"/>
      <c r="AZ46" s="135"/>
      <c r="BA46" s="135"/>
      <c r="BB46" s="135"/>
      <c r="BC46" s="135"/>
      <c r="BD46" s="135"/>
      <c r="BE46" s="135"/>
      <c r="BF46" s="135"/>
      <c r="BG46" s="139"/>
      <c r="BH46" s="150"/>
      <c r="BI46" s="129"/>
      <c r="BJ46" s="129"/>
      <c r="BK46" s="150"/>
      <c r="BL46" s="139"/>
      <c r="BM46" s="139"/>
      <c r="BN46" s="450">
        <v>1</v>
      </c>
      <c r="BO46" s="450" t="s">
        <v>977</v>
      </c>
      <c r="BP46" s="139" t="s">
        <v>3093</v>
      </c>
      <c r="BQ46" s="139"/>
      <c r="BR46" s="139"/>
      <c r="BS46" s="139"/>
      <c r="BT46" s="139"/>
      <c r="BU46" s="139"/>
      <c r="BV46" s="371"/>
      <c r="BW46" s="371"/>
      <c r="BX46" s="371"/>
      <c r="BY46" s="371"/>
      <c r="BZ46" s="371"/>
      <c r="CA46" s="371"/>
      <c r="CB46" s="371"/>
    </row>
    <row r="47" spans="1:80" ht="39.75" customHeight="1">
      <c r="A47" s="126" t="s">
        <v>362</v>
      </c>
      <c r="B47" s="379" t="s">
        <v>1809</v>
      </c>
      <c r="C47" s="379" t="s">
        <v>3139</v>
      </c>
      <c r="D47" s="379" t="s">
        <v>37</v>
      </c>
      <c r="E47" s="372" t="s">
        <v>40</v>
      </c>
      <c r="F47" s="372">
        <v>78296</v>
      </c>
      <c r="G47" s="129" t="s">
        <v>1812</v>
      </c>
      <c r="H47" s="130" t="s">
        <v>1813</v>
      </c>
      <c r="I47" s="129" t="s">
        <v>1814</v>
      </c>
      <c r="J47" s="453">
        <v>43420</v>
      </c>
      <c r="K47" s="129">
        <v>5451</v>
      </c>
      <c r="L47" s="94"/>
      <c r="M47" s="94">
        <v>1000</v>
      </c>
      <c r="N47" s="94"/>
      <c r="O47" s="94"/>
      <c r="P47" s="94">
        <v>0</v>
      </c>
      <c r="Q47" s="94"/>
      <c r="R47" s="98">
        <f t="shared" si="17"/>
        <v>1000</v>
      </c>
      <c r="S47" s="129" t="s">
        <v>927</v>
      </c>
      <c r="T47" s="98"/>
      <c r="U47" s="129"/>
      <c r="V47" s="129"/>
      <c r="W47" s="133" t="s">
        <v>3135</v>
      </c>
      <c r="X47" s="133"/>
      <c r="Y47" s="133" t="str">
        <f t="shared" si="15"/>
        <v>4</v>
      </c>
      <c r="Z47" s="132"/>
      <c r="AA47" s="438" t="str">
        <f t="shared" si="18"/>
        <v>Trophy</v>
      </c>
      <c r="AB47" s="438" t="str">
        <f>IFERROR(VLOOKUP($AA47,Lookup!$A$1:$P$20,2,FALSE),"")</f>
        <v>Level 4</v>
      </c>
      <c r="AC47" s="134">
        <v>43497</v>
      </c>
      <c r="AD47" s="133">
        <f>IFERROR(VLOOKUP($AA47,Lookup!$A$1:$P$20,7,FALSE),"")</f>
        <v>0</v>
      </c>
      <c r="AE47" s="380"/>
      <c r="AF47" s="133">
        <f>IFERROR(VLOOKUP($AA47,Lookup!$A$1:$P$20,8,FALSE),"")</f>
        <v>2</v>
      </c>
      <c r="AG47" s="133">
        <f>IFERROR(VLOOKUP($AA47,Lookup!$A$1:$P$20,9,FALSE),"")</f>
        <v>2</v>
      </c>
      <c r="AH47" s="133" t="s">
        <v>2821</v>
      </c>
      <c r="AI47" s="133">
        <f>IFERROR(VLOOKUP($AA47,Lookup!$A$1:$P$20,10,FALSE),"")</f>
        <v>4</v>
      </c>
      <c r="AJ47" s="133" t="str">
        <f>IFERROR(VLOOKUP($AA47,Lookup!$A$1:$P$20,11,FALSE),"")</f>
        <v>Yes</v>
      </c>
      <c r="AK47" s="133">
        <f>IFERROR(VLOOKUP($AA47,Lookup!$A$1:$P$20,12,FALSE),"")</f>
        <v>0</v>
      </c>
      <c r="AL47" s="133" t="str">
        <f>IFERROR(VLOOKUP($AA47,Lookup!$A$1:$P$20,13,FALSE),"")</f>
        <v>Yes</v>
      </c>
      <c r="AM47" s="133">
        <f>IFERROR(VLOOKUP($AA47,Lookup!$A$1:$P$20,14,FALSE),"")</f>
        <v>0</v>
      </c>
      <c r="AN47" s="133">
        <f>IFERROR(VLOOKUP($AA47,Lookup!$A$1:$P$20,15,FALSE),"")</f>
        <v>0</v>
      </c>
      <c r="AO47" s="133">
        <f>IFERROR(VLOOKUP($AA47,Lookup!$A$1:$P$20,16,FALSE),"")</f>
        <v>0</v>
      </c>
      <c r="AP47" s="133">
        <f>IFERROR(VLOOKUP($AA47,Lookup!$A$1:$Q$20,17,FALSE),"")</f>
        <v>2</v>
      </c>
      <c r="AQ47" s="129"/>
      <c r="AR47" s="129"/>
      <c r="AS47" s="135"/>
      <c r="AT47" s="135"/>
      <c r="AU47" s="135"/>
      <c r="AV47" s="135"/>
      <c r="AW47" s="138"/>
      <c r="AX47" s="135"/>
      <c r="AY47" s="135"/>
      <c r="AZ47" s="135"/>
      <c r="BA47" s="135"/>
      <c r="BB47" s="135"/>
      <c r="BC47" s="135"/>
      <c r="BD47" s="135"/>
      <c r="BE47" s="135"/>
      <c r="BF47" s="135"/>
      <c r="BG47" s="143"/>
      <c r="BH47" s="150"/>
      <c r="BI47" s="129"/>
      <c r="BJ47" s="129"/>
      <c r="BK47" s="150"/>
      <c r="BL47" s="156"/>
      <c r="BM47" s="156"/>
      <c r="BN47" s="450">
        <v>1</v>
      </c>
      <c r="BO47" s="450" t="s">
        <v>977</v>
      </c>
      <c r="BP47" s="139" t="s">
        <v>3093</v>
      </c>
      <c r="BQ47" s="156"/>
      <c r="BR47" s="139" t="s">
        <v>2882</v>
      </c>
      <c r="BS47" s="139"/>
      <c r="BT47" s="139"/>
      <c r="BU47" s="139"/>
      <c r="BV47" s="371"/>
      <c r="BW47" s="371"/>
      <c r="BX47" s="371"/>
      <c r="BY47" s="371"/>
      <c r="BZ47" s="371"/>
      <c r="CA47" s="371"/>
      <c r="CB47" s="371"/>
    </row>
    <row r="48" spans="1:80" ht="39.75" customHeight="1">
      <c r="A48" s="126" t="s">
        <v>362</v>
      </c>
      <c r="B48" s="379" t="s">
        <v>2599</v>
      </c>
      <c r="C48" s="379" t="s">
        <v>3140</v>
      </c>
      <c r="D48" s="379" t="s">
        <v>234</v>
      </c>
      <c r="E48" s="372" t="s">
        <v>40</v>
      </c>
      <c r="F48" s="372">
        <v>78132</v>
      </c>
      <c r="G48" s="129" t="s">
        <v>1057</v>
      </c>
      <c r="H48" s="130" t="s">
        <v>595</v>
      </c>
      <c r="I48" s="129" t="s">
        <v>996</v>
      </c>
      <c r="J48" s="453">
        <v>43429</v>
      </c>
      <c r="K48" s="146" t="s">
        <v>3141</v>
      </c>
      <c r="L48" s="94"/>
      <c r="M48" s="94">
        <v>1000</v>
      </c>
      <c r="N48" s="94"/>
      <c r="O48" s="94"/>
      <c r="P48" s="94">
        <v>250</v>
      </c>
      <c r="Q48" s="94"/>
      <c r="R48" s="98">
        <f t="shared" si="17"/>
        <v>1250</v>
      </c>
      <c r="S48" s="129" t="s">
        <v>927</v>
      </c>
      <c r="T48" s="98"/>
      <c r="U48" s="129"/>
      <c r="V48" s="129"/>
      <c r="W48" s="133" t="s">
        <v>3135</v>
      </c>
      <c r="X48" s="133"/>
      <c r="Y48" s="133" t="str">
        <f t="shared" si="15"/>
        <v>4</v>
      </c>
      <c r="Z48" s="132"/>
      <c r="AA48" s="438" t="str">
        <f t="shared" si="18"/>
        <v>Trophy</v>
      </c>
      <c r="AB48" s="438" t="str">
        <f>IFERROR(VLOOKUP($AA48,Lookup!$A$1:$P$20,2,FALSE),"")</f>
        <v>Level 4</v>
      </c>
      <c r="AC48" s="134">
        <v>43497</v>
      </c>
      <c r="AD48" s="133">
        <f>IFERROR(VLOOKUP($AA48,Lookup!$A$1:$P$20,7,FALSE),"")</f>
        <v>0</v>
      </c>
      <c r="AE48" s="380"/>
      <c r="AF48" s="133">
        <f>IFERROR(VLOOKUP($AA48,Lookup!$A$1:$P$20,8,FALSE),"")</f>
        <v>2</v>
      </c>
      <c r="AG48" s="133">
        <f>IFERROR(VLOOKUP($AA48,Lookup!$A$1:$P$20,9,FALSE),"")</f>
        <v>2</v>
      </c>
      <c r="AH48" s="133" t="s">
        <v>2821</v>
      </c>
      <c r="AI48" s="133">
        <f>IFERROR(VLOOKUP($AA48,Lookup!$A$1:$P$20,10,FALSE),"")</f>
        <v>4</v>
      </c>
      <c r="AJ48" s="133" t="str">
        <f>IFERROR(VLOOKUP($AA48,Lookup!$A$1:$P$20,11,FALSE),"")</f>
        <v>Yes</v>
      </c>
      <c r="AK48" s="133">
        <f>IFERROR(VLOOKUP($AA48,Lookup!$A$1:$P$20,12,FALSE),"")</f>
        <v>0</v>
      </c>
      <c r="AL48" s="133" t="str">
        <f>IFERROR(VLOOKUP($AA48,Lookup!$A$1:$P$20,13,FALSE),"")</f>
        <v>Yes</v>
      </c>
      <c r="AM48" s="133">
        <f>IFERROR(VLOOKUP($AA48,Lookup!$A$1:$P$20,14,FALSE),"")</f>
        <v>0</v>
      </c>
      <c r="AN48" s="133">
        <f>IFERROR(VLOOKUP($AA48,Lookup!$A$1:$P$20,15,FALSE),"")</f>
        <v>0</v>
      </c>
      <c r="AO48" s="133">
        <f>IFERROR(VLOOKUP($AA48,Lookup!$A$1:$P$20,16,FALSE),"")</f>
        <v>0</v>
      </c>
      <c r="AP48" s="133">
        <f>IFERROR(VLOOKUP($AA48,Lookup!$A$1:$Q$20,17,FALSE),"")</f>
        <v>2</v>
      </c>
      <c r="AQ48" s="129"/>
      <c r="AR48" s="129"/>
      <c r="AS48" s="135"/>
      <c r="AT48" s="135"/>
      <c r="AU48" s="135"/>
      <c r="AV48" s="135"/>
      <c r="AW48" s="138"/>
      <c r="AX48" s="135"/>
      <c r="AY48" s="135"/>
      <c r="AZ48" s="135"/>
      <c r="BA48" s="135"/>
      <c r="BB48" s="135"/>
      <c r="BC48" s="135"/>
      <c r="BD48" s="135"/>
      <c r="BE48" s="448">
        <v>1</v>
      </c>
      <c r="BF48" s="135"/>
      <c r="BG48" s="139"/>
      <c r="BH48" s="150"/>
      <c r="BI48" s="129"/>
      <c r="BJ48" s="129"/>
      <c r="BK48" s="150"/>
      <c r="BL48" s="139"/>
      <c r="BM48" s="139"/>
      <c r="BN48" s="148"/>
      <c r="BO48" s="148" t="s">
        <v>2845</v>
      </c>
      <c r="BP48" s="139"/>
      <c r="BQ48" s="139"/>
      <c r="BR48" s="139"/>
      <c r="BS48" s="139"/>
      <c r="BT48" s="139"/>
      <c r="BU48" s="139"/>
      <c r="BV48" s="371"/>
      <c r="BW48" s="371"/>
      <c r="BX48" s="371"/>
      <c r="BY48" s="371"/>
      <c r="BZ48" s="371"/>
      <c r="CA48" s="371"/>
      <c r="CB48" s="371"/>
    </row>
    <row r="49" spans="1:80" ht="39.75" customHeight="1">
      <c r="A49" s="126" t="s">
        <v>362</v>
      </c>
      <c r="B49" s="379" t="s">
        <v>2594</v>
      </c>
      <c r="C49" s="379" t="s">
        <v>166</v>
      </c>
      <c r="D49" s="379" t="s">
        <v>167</v>
      </c>
      <c r="E49" s="372" t="s">
        <v>40</v>
      </c>
      <c r="F49" s="372">
        <v>78163</v>
      </c>
      <c r="G49" s="129" t="s">
        <v>1117</v>
      </c>
      <c r="H49" s="130" t="s">
        <v>471</v>
      </c>
      <c r="I49" s="129" t="s">
        <v>472</v>
      </c>
      <c r="J49" s="453">
        <v>43430</v>
      </c>
      <c r="K49" s="146" t="s">
        <v>3142</v>
      </c>
      <c r="L49" s="94"/>
      <c r="M49" s="94">
        <v>1000</v>
      </c>
      <c r="N49" s="94"/>
      <c r="O49" s="94"/>
      <c r="P49" s="94"/>
      <c r="Q49" s="94"/>
      <c r="R49" s="98">
        <f t="shared" si="17"/>
        <v>1000</v>
      </c>
      <c r="S49" s="129" t="s">
        <v>927</v>
      </c>
      <c r="T49" s="98"/>
      <c r="U49" s="129"/>
      <c r="V49" s="129"/>
      <c r="W49" s="133" t="s">
        <v>3135</v>
      </c>
      <c r="X49" s="133"/>
      <c r="Y49" s="133" t="str">
        <f t="shared" si="15"/>
        <v>4</v>
      </c>
      <c r="Z49" s="132"/>
      <c r="AA49" s="438" t="str">
        <f t="shared" si="18"/>
        <v>Trophy</v>
      </c>
      <c r="AB49" s="438" t="str">
        <f>IFERROR(VLOOKUP($AA49,Lookup!$A$1:$P$20,2,FALSE),"")</f>
        <v>Level 4</v>
      </c>
      <c r="AC49" s="134">
        <v>43497</v>
      </c>
      <c r="AD49" s="133">
        <f>IFERROR(VLOOKUP($AA49,Lookup!$A$1:$P$20,7,FALSE),"")</f>
        <v>0</v>
      </c>
      <c r="AE49" s="380"/>
      <c r="AF49" s="133">
        <f>IFERROR(VLOOKUP($AA49,Lookup!$A$1:$P$20,8,FALSE),"")</f>
        <v>2</v>
      </c>
      <c r="AG49" s="133">
        <f>IFERROR(VLOOKUP($AA49,Lookup!$A$1:$P$20,9,FALSE),"")</f>
        <v>2</v>
      </c>
      <c r="AH49" s="133" t="s">
        <v>2821</v>
      </c>
      <c r="AI49" s="133">
        <f>IFERROR(VLOOKUP($AA49,Lookup!$A$1:$P$20,10,FALSE),"")</f>
        <v>4</v>
      </c>
      <c r="AJ49" s="133" t="str">
        <f>IFERROR(VLOOKUP($AA49,Lookup!$A$1:$P$20,11,FALSE),"")</f>
        <v>Yes</v>
      </c>
      <c r="AK49" s="133">
        <f>IFERROR(VLOOKUP($AA49,Lookup!$A$1:$P$20,12,FALSE),"")</f>
        <v>0</v>
      </c>
      <c r="AL49" s="133" t="str">
        <f>IFERROR(VLOOKUP($AA49,Lookup!$A$1:$P$20,13,FALSE),"")</f>
        <v>Yes</v>
      </c>
      <c r="AM49" s="133">
        <f>IFERROR(VLOOKUP($AA49,Lookup!$A$1:$P$20,14,FALSE),"")</f>
        <v>0</v>
      </c>
      <c r="AN49" s="133">
        <f>IFERROR(VLOOKUP($AA49,Lookup!$A$1:$P$20,15,FALSE),"")</f>
        <v>0</v>
      </c>
      <c r="AO49" s="133">
        <f>IFERROR(VLOOKUP($AA49,Lookup!$A$1:$P$20,16,FALSE),"")</f>
        <v>0</v>
      </c>
      <c r="AP49" s="451"/>
      <c r="AQ49" s="129"/>
      <c r="AR49" s="129"/>
      <c r="AS49" s="135"/>
      <c r="AT49" s="135"/>
      <c r="AU49" s="135"/>
      <c r="AV49" s="135"/>
      <c r="AW49" s="138"/>
      <c r="AX49" s="135"/>
      <c r="AY49" s="135"/>
      <c r="AZ49" s="135"/>
      <c r="BA49" s="135"/>
      <c r="BB49" s="135"/>
      <c r="BC49" s="135"/>
      <c r="BD49" s="448">
        <v>1</v>
      </c>
      <c r="BE49" s="135"/>
      <c r="BF49" s="135"/>
      <c r="BG49" s="139"/>
      <c r="BH49" s="150"/>
      <c r="BI49" s="129"/>
      <c r="BJ49" s="129"/>
      <c r="BK49" s="150"/>
      <c r="BL49" s="139"/>
      <c r="BM49" s="139"/>
      <c r="BN49" s="148"/>
      <c r="BO49" s="148" t="s">
        <v>2845</v>
      </c>
      <c r="BP49" s="139"/>
      <c r="BQ49" s="139"/>
      <c r="BR49" s="139"/>
      <c r="BS49" s="139"/>
      <c r="BT49" s="139"/>
      <c r="BU49" s="139"/>
      <c r="BV49" s="371"/>
      <c r="BW49" s="371"/>
      <c r="BX49" s="371"/>
      <c r="BY49" s="371"/>
      <c r="BZ49" s="371"/>
      <c r="CA49" s="371"/>
      <c r="CB49" s="371"/>
    </row>
    <row r="50" spans="1:80" ht="39.75" customHeight="1">
      <c r="A50" s="126" t="s">
        <v>362</v>
      </c>
      <c r="B50" s="379" t="s">
        <v>227</v>
      </c>
      <c r="C50" s="379" t="s">
        <v>1931</v>
      </c>
      <c r="D50" s="379" t="s">
        <v>229</v>
      </c>
      <c r="E50" s="372" t="s">
        <v>40</v>
      </c>
      <c r="F50" s="372">
        <v>78014</v>
      </c>
      <c r="G50" s="129" t="s">
        <v>1932</v>
      </c>
      <c r="H50" s="130" t="s">
        <v>1933</v>
      </c>
      <c r="I50" s="129" t="s">
        <v>102</v>
      </c>
      <c r="J50" s="453">
        <v>43433</v>
      </c>
      <c r="K50" s="437" t="s">
        <v>3143</v>
      </c>
      <c r="L50" s="94"/>
      <c r="M50" s="94">
        <v>1000</v>
      </c>
      <c r="N50" s="94"/>
      <c r="O50" s="94"/>
      <c r="P50" s="94"/>
      <c r="Q50" s="94"/>
      <c r="R50" s="98">
        <f t="shared" si="17"/>
        <v>1000</v>
      </c>
      <c r="S50" s="129" t="s">
        <v>927</v>
      </c>
      <c r="T50" s="98"/>
      <c r="U50" s="129"/>
      <c r="V50" s="129"/>
      <c r="W50" s="133" t="s">
        <v>3135</v>
      </c>
      <c r="X50" s="133"/>
      <c r="Y50" s="133" t="str">
        <f t="shared" si="15"/>
        <v>4</v>
      </c>
      <c r="Z50" s="132"/>
      <c r="AA50" s="438" t="str">
        <f t="shared" si="18"/>
        <v>Trophy</v>
      </c>
      <c r="AB50" s="438" t="str">
        <f>IFERROR(VLOOKUP($AA50,Lookup!$A$1:$P$20,2,FALSE),"")</f>
        <v>Level 4</v>
      </c>
      <c r="AC50" s="134">
        <v>43497</v>
      </c>
      <c r="AD50" s="133">
        <f>IFERROR(VLOOKUP($AA50,Lookup!$A$1:$P$20,7,FALSE),"")</f>
        <v>0</v>
      </c>
      <c r="AE50" s="380"/>
      <c r="AF50" s="133">
        <f>IFERROR(VLOOKUP($AA50,Lookup!$A$1:$P$20,8,FALSE),"")</f>
        <v>2</v>
      </c>
      <c r="AG50" s="133">
        <f>IFERROR(VLOOKUP($AA50,Lookup!$A$1:$P$20,9,FALSE),"")</f>
        <v>2</v>
      </c>
      <c r="AH50" s="133" t="s">
        <v>2821</v>
      </c>
      <c r="AI50" s="133">
        <f>IFERROR(VLOOKUP($AA50,Lookup!$A$1:$P$20,10,FALSE),"")</f>
        <v>4</v>
      </c>
      <c r="AJ50" s="133" t="str">
        <f>IFERROR(VLOOKUP($AA50,Lookup!$A$1:$P$20,11,FALSE),"")</f>
        <v>Yes</v>
      </c>
      <c r="AK50" s="133">
        <f>IFERROR(VLOOKUP($AA50,Lookup!$A$1:$P$20,12,FALSE),"")</f>
        <v>0</v>
      </c>
      <c r="AL50" s="133" t="str">
        <f>IFERROR(VLOOKUP($AA50,Lookup!$A$1:$P$20,13,FALSE),"")</f>
        <v>Yes</v>
      </c>
      <c r="AM50" s="133">
        <f>IFERROR(VLOOKUP($AA50,Lookup!$A$1:$P$20,14,FALSE),"")</f>
        <v>0</v>
      </c>
      <c r="AN50" s="133">
        <f>IFERROR(VLOOKUP($AA50,Lookup!$A$1:$P$20,15,FALSE),"")</f>
        <v>0</v>
      </c>
      <c r="AO50" s="133">
        <f>IFERROR(VLOOKUP($AA50,Lookup!$A$1:$P$20,16,FALSE),"")</f>
        <v>0</v>
      </c>
      <c r="AP50" s="451"/>
      <c r="AQ50" s="129"/>
      <c r="AR50" s="129"/>
      <c r="AS50" s="135"/>
      <c r="AT50" s="135"/>
      <c r="AU50" s="135"/>
      <c r="AV50" s="135"/>
      <c r="AW50" s="138"/>
      <c r="AX50" s="135"/>
      <c r="AY50" s="135"/>
      <c r="AZ50" s="135"/>
      <c r="BA50" s="135"/>
      <c r="BB50" s="135"/>
      <c r="BC50" s="135"/>
      <c r="BD50" s="135"/>
      <c r="BE50" s="135"/>
      <c r="BF50" s="135"/>
      <c r="BG50" s="139"/>
      <c r="BH50" s="150"/>
      <c r="BI50" s="129"/>
      <c r="BJ50" s="129"/>
      <c r="BK50" s="150"/>
      <c r="BL50" s="139"/>
      <c r="BM50" s="139"/>
      <c r="BN50" s="450">
        <v>1</v>
      </c>
      <c r="BO50" s="450" t="s">
        <v>977</v>
      </c>
      <c r="BP50" s="139" t="s">
        <v>3093</v>
      </c>
      <c r="BQ50" s="139"/>
      <c r="BR50" s="139"/>
      <c r="BS50" s="139"/>
      <c r="BT50" s="139"/>
      <c r="BU50" s="139"/>
      <c r="BV50" s="371"/>
      <c r="BW50" s="371"/>
      <c r="BX50" s="371"/>
      <c r="BY50" s="371"/>
      <c r="BZ50" s="371"/>
      <c r="CA50" s="371"/>
      <c r="CB50" s="371"/>
    </row>
    <row r="51" spans="1:80" ht="39.75" customHeight="1">
      <c r="A51" s="126" t="s">
        <v>3051</v>
      </c>
      <c r="B51" s="379" t="s">
        <v>3144</v>
      </c>
      <c r="C51" s="379" t="s">
        <v>3145</v>
      </c>
      <c r="D51" s="379" t="s">
        <v>37</v>
      </c>
      <c r="E51" s="372" t="s">
        <v>40</v>
      </c>
      <c r="F51" s="372">
        <v>78228</v>
      </c>
      <c r="G51" s="129" t="s">
        <v>3146</v>
      </c>
      <c r="H51" s="130" t="s">
        <v>3147</v>
      </c>
      <c r="I51" s="129" t="s">
        <v>996</v>
      </c>
      <c r="J51" s="453">
        <v>43438</v>
      </c>
      <c r="K51" s="437" t="s">
        <v>3148</v>
      </c>
      <c r="L51" s="94"/>
      <c r="M51" s="94">
        <v>500</v>
      </c>
      <c r="N51" s="94"/>
      <c r="O51" s="94"/>
      <c r="P51" s="94">
        <v>1000</v>
      </c>
      <c r="Q51" s="94"/>
      <c r="R51" s="98">
        <f t="shared" si="17"/>
        <v>1500</v>
      </c>
      <c r="S51" s="129" t="s">
        <v>927</v>
      </c>
      <c r="T51" s="98"/>
      <c r="U51" s="129"/>
      <c r="V51" s="129"/>
      <c r="W51" s="133" t="s">
        <v>3135</v>
      </c>
      <c r="X51" s="133"/>
      <c r="Y51" s="133" t="str">
        <f t="shared" si="15"/>
        <v>4</v>
      </c>
      <c r="Z51" s="132" t="s">
        <v>3149</v>
      </c>
      <c r="AA51" s="438" t="str">
        <f t="shared" si="18"/>
        <v>Trophy</v>
      </c>
      <c r="AB51" s="438" t="str">
        <f>IFERROR(VLOOKUP($AA51,Lookup!$A$1:$P$20,2,FALSE),"")</f>
        <v>Level 4</v>
      </c>
      <c r="AC51" s="134">
        <v>43497</v>
      </c>
      <c r="AD51" s="133">
        <f>IFERROR(VLOOKUP($AA51,Lookup!$A$1:$P$20,7,FALSE),"")</f>
        <v>0</v>
      </c>
      <c r="AE51" s="380"/>
      <c r="AF51" s="133">
        <f>IFERROR(VLOOKUP($AA51,Lookup!$A$1:$P$20,8,FALSE),"")</f>
        <v>2</v>
      </c>
      <c r="AG51" s="133">
        <f>IFERROR(VLOOKUP($AA51,Lookup!$A$1:$P$20,9,FALSE),"")</f>
        <v>2</v>
      </c>
      <c r="AH51" s="133" t="s">
        <v>2821</v>
      </c>
      <c r="AI51" s="133">
        <f>IFERROR(VLOOKUP($AA51,Lookup!$A$1:$P$20,10,FALSE),"")</f>
        <v>4</v>
      </c>
      <c r="AJ51" s="133" t="str">
        <f>IFERROR(VLOOKUP($AA51,Lookup!$A$1:$P$20,11,FALSE),"")</f>
        <v>Yes</v>
      </c>
      <c r="AK51" s="133">
        <f>IFERROR(VLOOKUP($AA51,Lookup!$A$1:$P$20,12,FALSE),"")</f>
        <v>0</v>
      </c>
      <c r="AL51" s="133" t="str">
        <f>IFERROR(VLOOKUP($AA51,Lookup!$A$1:$P$20,13,FALSE),"")</f>
        <v>Yes</v>
      </c>
      <c r="AM51" s="133">
        <f>IFERROR(VLOOKUP($AA51,Lookup!$A$1:$P$20,14,FALSE),"")</f>
        <v>0</v>
      </c>
      <c r="AN51" s="133">
        <f>IFERROR(VLOOKUP($AA51,Lookup!$A$1:$P$20,15,FALSE),"")</f>
        <v>0</v>
      </c>
      <c r="AO51" s="133">
        <f>IFERROR(VLOOKUP($AA51,Lookup!$A$1:$P$20,16,FALSE),"")</f>
        <v>0</v>
      </c>
      <c r="AP51" s="133">
        <f>IFERROR(VLOOKUP($AA51,Lookup!$A$1:$Q$20,17,FALSE),"")</f>
        <v>2</v>
      </c>
      <c r="AQ51" s="129"/>
      <c r="AR51" s="129"/>
      <c r="AS51" s="135"/>
      <c r="AT51" s="135"/>
      <c r="AU51" s="135"/>
      <c r="AV51" s="135"/>
      <c r="AW51" s="138"/>
      <c r="AX51" s="135"/>
      <c r="AY51" s="135"/>
      <c r="AZ51" s="135"/>
      <c r="BA51" s="135"/>
      <c r="BB51" s="135"/>
      <c r="BC51" s="135"/>
      <c r="BD51" s="135"/>
      <c r="BE51" s="448">
        <v>3</v>
      </c>
      <c r="BF51" s="135"/>
      <c r="BG51" s="139"/>
      <c r="BH51" s="150"/>
      <c r="BI51" s="129"/>
      <c r="BJ51" s="129"/>
      <c r="BK51" s="150"/>
      <c r="BL51" s="139"/>
      <c r="BM51" s="139"/>
      <c r="BN51" s="148"/>
      <c r="BO51" s="148" t="s">
        <v>2845</v>
      </c>
      <c r="BP51" s="139"/>
      <c r="BQ51" s="139"/>
      <c r="BR51" s="139"/>
      <c r="BS51" s="139"/>
      <c r="BT51" s="139"/>
      <c r="BU51" s="139"/>
      <c r="BV51" s="371"/>
      <c r="BW51" s="371"/>
      <c r="BX51" s="371"/>
      <c r="BY51" s="371"/>
      <c r="BZ51" s="371"/>
      <c r="CA51" s="371"/>
      <c r="CB51" s="371"/>
    </row>
    <row r="52" spans="1:80" ht="39.75" customHeight="1">
      <c r="A52" s="126" t="s">
        <v>362</v>
      </c>
      <c r="B52" s="140" t="s">
        <v>2002</v>
      </c>
      <c r="C52" s="140" t="s">
        <v>2003</v>
      </c>
      <c r="D52" s="140" t="s">
        <v>37</v>
      </c>
      <c r="E52" s="96" t="s">
        <v>40</v>
      </c>
      <c r="F52" s="96">
        <v>78217</v>
      </c>
      <c r="G52" s="129" t="s">
        <v>2004</v>
      </c>
      <c r="H52" s="130" t="s">
        <v>2005</v>
      </c>
      <c r="I52" s="129" t="s">
        <v>996</v>
      </c>
      <c r="J52" s="453">
        <v>43451</v>
      </c>
      <c r="K52" s="437" t="s">
        <v>3150</v>
      </c>
      <c r="L52" s="94"/>
      <c r="M52" s="94"/>
      <c r="N52" s="94">
        <v>1000</v>
      </c>
      <c r="O52" s="94"/>
      <c r="P52" s="94"/>
      <c r="Q52" s="94"/>
      <c r="R52" s="98">
        <f t="shared" si="17"/>
        <v>1000</v>
      </c>
      <c r="S52" s="129" t="s">
        <v>927</v>
      </c>
      <c r="T52" s="98"/>
      <c r="U52" s="129"/>
      <c r="V52" s="129"/>
      <c r="W52" s="133" t="s">
        <v>3135</v>
      </c>
      <c r="X52" s="133"/>
      <c r="Y52" s="133" t="str">
        <f t="shared" si="15"/>
        <v>4</v>
      </c>
      <c r="Z52" s="132" t="s">
        <v>3151</v>
      </c>
      <c r="AA52" s="438" t="str">
        <f t="shared" si="18"/>
        <v>Trophy</v>
      </c>
      <c r="AB52" s="438" t="str">
        <f>IFERROR(VLOOKUP($AA52,Lookup!$A$1:$P$20,2,FALSE),"")</f>
        <v>Level 4</v>
      </c>
      <c r="AC52" s="134">
        <v>43497</v>
      </c>
      <c r="AD52" s="133">
        <f>IFERROR(VLOOKUP($AA52,Lookup!$A$1:$P$20,7,FALSE),"")</f>
        <v>0</v>
      </c>
      <c r="AE52" s="380"/>
      <c r="AF52" s="133">
        <f>IFERROR(VLOOKUP($AA52,Lookup!$A$1:$P$20,8,FALSE),"")</f>
        <v>2</v>
      </c>
      <c r="AG52" s="133">
        <f>IFERROR(VLOOKUP($AA52,Lookup!$A$1:$P$20,9,FALSE),"")</f>
        <v>2</v>
      </c>
      <c r="AH52" s="133" t="s">
        <v>3152</v>
      </c>
      <c r="AI52" s="133">
        <f>IFERROR(VLOOKUP($AA52,Lookup!$A$1:$P$20,10,FALSE),"")</f>
        <v>4</v>
      </c>
      <c r="AJ52" s="133" t="str">
        <f>IFERROR(VLOOKUP($AA52,Lookup!$A$1:$P$20,11,FALSE),"")</f>
        <v>Yes</v>
      </c>
      <c r="AK52" s="444" t="s">
        <v>2707</v>
      </c>
      <c r="AL52" s="133" t="str">
        <f>IFERROR(VLOOKUP($AA52,Lookup!$A$1:$P$20,13,FALSE),"")</f>
        <v>Yes</v>
      </c>
      <c r="AM52" s="133">
        <f>IFERROR(VLOOKUP($AA52,Lookup!$A$1:$P$20,14,FALSE),"")</f>
        <v>0</v>
      </c>
      <c r="AN52" s="133">
        <f>IFERROR(VLOOKUP($AA52,Lookup!$A$1:$P$20,15,FALSE),"")</f>
        <v>0</v>
      </c>
      <c r="AO52" s="133">
        <f>IFERROR(VLOOKUP($AA52,Lookup!$A$1:$P$20,16,FALSE),"")</f>
        <v>0</v>
      </c>
      <c r="AP52" s="451"/>
      <c r="AQ52" s="129"/>
      <c r="AR52" s="129"/>
      <c r="AS52" s="135"/>
      <c r="AT52" s="135"/>
      <c r="AU52" s="135"/>
      <c r="AV52" s="135"/>
      <c r="AW52" s="138"/>
      <c r="AX52" s="135"/>
      <c r="AY52" s="135"/>
      <c r="AZ52" s="135"/>
      <c r="BA52" s="135"/>
      <c r="BB52" s="135"/>
      <c r="BC52" s="135"/>
      <c r="BD52" s="135"/>
      <c r="BE52" s="448">
        <v>2</v>
      </c>
      <c r="BF52" s="135"/>
      <c r="BG52" s="139"/>
      <c r="BH52" s="150"/>
      <c r="BI52" s="129"/>
      <c r="BJ52" s="129"/>
      <c r="BK52" s="150"/>
      <c r="BL52" s="139"/>
      <c r="BM52" s="139"/>
      <c r="BN52" s="148"/>
      <c r="BO52" s="148" t="s">
        <v>2845</v>
      </c>
      <c r="BP52" s="139"/>
      <c r="BQ52" s="139"/>
      <c r="BR52" s="139"/>
      <c r="BS52" s="139"/>
      <c r="BT52" s="139"/>
      <c r="BU52" s="139"/>
      <c r="BV52" s="371"/>
      <c r="BW52" s="371"/>
      <c r="BX52" s="371"/>
      <c r="BY52" s="371"/>
      <c r="BZ52" s="371"/>
      <c r="CA52" s="371"/>
      <c r="CB52" s="371"/>
    </row>
    <row r="53" spans="1:80" ht="39.75" customHeight="1">
      <c r="A53" s="126" t="s">
        <v>362</v>
      </c>
      <c r="B53" s="379" t="s">
        <v>1888</v>
      </c>
      <c r="C53" s="379" t="s">
        <v>1889</v>
      </c>
      <c r="D53" s="379" t="s">
        <v>1564</v>
      </c>
      <c r="E53" s="372" t="s">
        <v>40</v>
      </c>
      <c r="F53" s="372">
        <v>78070</v>
      </c>
      <c r="G53" s="129" t="s">
        <v>1890</v>
      </c>
      <c r="H53" s="130" t="s">
        <v>1891</v>
      </c>
      <c r="I53" s="129" t="s">
        <v>996</v>
      </c>
      <c r="J53" s="453">
        <v>43453</v>
      </c>
      <c r="K53" s="437" t="s">
        <v>3153</v>
      </c>
      <c r="L53" s="94"/>
      <c r="M53" s="94">
        <v>1000</v>
      </c>
      <c r="N53" s="94"/>
      <c r="O53" s="94"/>
      <c r="P53" s="94"/>
      <c r="Q53" s="94"/>
      <c r="R53" s="98">
        <f t="shared" si="17"/>
        <v>1000</v>
      </c>
      <c r="S53" s="129" t="s">
        <v>927</v>
      </c>
      <c r="T53" s="98"/>
      <c r="U53" s="129"/>
      <c r="V53" s="129"/>
      <c r="W53" s="133" t="s">
        <v>3135</v>
      </c>
      <c r="X53" s="133"/>
      <c r="Y53" s="133" t="str">
        <f t="shared" si="15"/>
        <v>4</v>
      </c>
      <c r="Z53" s="132"/>
      <c r="AA53" s="438" t="str">
        <f t="shared" si="18"/>
        <v>Trophy</v>
      </c>
      <c r="AB53" s="438" t="str">
        <f>IFERROR(VLOOKUP($AA53,Lookup!$A$1:$P$20,2,FALSE),"")</f>
        <v>Level 4</v>
      </c>
      <c r="AC53" s="134">
        <v>43497</v>
      </c>
      <c r="AD53" s="133">
        <f>IFERROR(VLOOKUP($AA53,Lookup!$A$1:$P$20,7,FALSE),"")</f>
        <v>0</v>
      </c>
      <c r="AE53" s="380"/>
      <c r="AF53" s="133">
        <f>IFERROR(VLOOKUP($AA53,Lookup!$A$1:$P$20,8,FALSE),"")</f>
        <v>2</v>
      </c>
      <c r="AG53" s="133">
        <f>IFERROR(VLOOKUP($AA53,Lookup!$A$1:$P$20,9,FALSE),"")</f>
        <v>2</v>
      </c>
      <c r="AH53" s="133" t="s">
        <v>2821</v>
      </c>
      <c r="AI53" s="133">
        <f>IFERROR(VLOOKUP($AA53,Lookup!$A$1:$P$20,10,FALSE),"")</f>
        <v>4</v>
      </c>
      <c r="AJ53" s="133" t="str">
        <f>IFERROR(VLOOKUP($AA53,Lookup!$A$1:$P$20,11,FALSE),"")</f>
        <v>Yes</v>
      </c>
      <c r="AK53" s="133">
        <f>IFERROR(VLOOKUP($AA53,Lookup!$A$1:$P$20,12,FALSE),"")</f>
        <v>0</v>
      </c>
      <c r="AL53" s="133" t="str">
        <f>IFERROR(VLOOKUP($AA53,Lookup!$A$1:$P$20,13,FALSE),"")</f>
        <v>Yes</v>
      </c>
      <c r="AM53" s="133">
        <f>IFERROR(VLOOKUP($AA53,Lookup!$A$1:$P$20,14,FALSE),"")</f>
        <v>0</v>
      </c>
      <c r="AN53" s="133">
        <f>IFERROR(VLOOKUP($AA53,Lookup!$A$1:$P$20,15,FALSE),"")</f>
        <v>0</v>
      </c>
      <c r="AO53" s="133">
        <f>IFERROR(VLOOKUP($AA53,Lookup!$A$1:$P$20,16,FALSE),"")</f>
        <v>0</v>
      </c>
      <c r="AP53" s="451"/>
      <c r="AQ53" s="129"/>
      <c r="AR53" s="129"/>
      <c r="AS53" s="135"/>
      <c r="AT53" s="135"/>
      <c r="AU53" s="135"/>
      <c r="AV53" s="135"/>
      <c r="AW53" s="138"/>
      <c r="AX53" s="135"/>
      <c r="AY53" s="135"/>
      <c r="AZ53" s="135"/>
      <c r="BA53" s="135"/>
      <c r="BB53" s="135"/>
      <c r="BC53" s="135"/>
      <c r="BD53" s="135"/>
      <c r="BE53" s="448">
        <v>1</v>
      </c>
      <c r="BF53" s="135"/>
      <c r="BG53" s="139"/>
      <c r="BH53" s="150"/>
      <c r="BI53" s="129"/>
      <c r="BJ53" s="129"/>
      <c r="BK53" s="150"/>
      <c r="BL53" s="139"/>
      <c r="BM53" s="139"/>
      <c r="BN53" s="148"/>
      <c r="BO53" s="148" t="s">
        <v>2845</v>
      </c>
      <c r="BP53" s="139"/>
      <c r="BQ53" s="139"/>
      <c r="BR53" s="139"/>
      <c r="BS53" s="139"/>
      <c r="BT53" s="139"/>
      <c r="BU53" s="139"/>
      <c r="BV53" s="371"/>
      <c r="BW53" s="371"/>
      <c r="BX53" s="371"/>
      <c r="BY53" s="371"/>
      <c r="BZ53" s="371"/>
      <c r="CA53" s="371"/>
      <c r="CB53" s="371"/>
    </row>
    <row r="54" spans="1:80" ht="39.75" customHeight="1">
      <c r="A54" s="126" t="s">
        <v>362</v>
      </c>
      <c r="B54" s="379" t="str">
        <f t="shared" ref="B54:H54" si="19">B254</f>
        <v>Eddie &amp; Linda Lee</v>
      </c>
      <c r="C54" s="379" t="str">
        <f t="shared" si="19"/>
        <v>PO Box 986</v>
      </c>
      <c r="D54" s="379" t="str">
        <f t="shared" si="19"/>
        <v>Poteet</v>
      </c>
      <c r="E54" s="372" t="str">
        <f t="shared" si="19"/>
        <v>TX</v>
      </c>
      <c r="F54" s="372">
        <f t="shared" si="19"/>
        <v>78065</v>
      </c>
      <c r="G54" s="129" t="str">
        <f t="shared" si="19"/>
        <v>210-669-5621</v>
      </c>
      <c r="H54" s="130" t="str">
        <f t="shared" si="19"/>
        <v>elee@rkci.com</v>
      </c>
      <c r="I54" s="129" t="s">
        <v>560</v>
      </c>
      <c r="J54" s="453">
        <v>43465</v>
      </c>
      <c r="K54" s="129">
        <v>5664</v>
      </c>
      <c r="L54" s="94"/>
      <c r="M54" s="94"/>
      <c r="N54" s="94">
        <v>1000</v>
      </c>
      <c r="O54" s="94"/>
      <c r="P54" s="94">
        <v>250</v>
      </c>
      <c r="Q54" s="94"/>
      <c r="R54" s="98">
        <f t="shared" si="17"/>
        <v>1250</v>
      </c>
      <c r="S54" s="129" t="s">
        <v>927</v>
      </c>
      <c r="T54" s="98"/>
      <c r="U54" s="129"/>
      <c r="V54" s="129"/>
      <c r="W54" s="133" t="s">
        <v>3135</v>
      </c>
      <c r="X54" s="133"/>
      <c r="Y54" s="133" t="str">
        <f t="shared" si="15"/>
        <v>4</v>
      </c>
      <c r="Z54" s="132"/>
      <c r="AA54" s="438" t="str">
        <f t="shared" si="18"/>
        <v>Trophy</v>
      </c>
      <c r="AB54" s="438" t="str">
        <f>IFERROR(VLOOKUP($AA54,Lookup!$A$1:$P$20,2,FALSE),"")</f>
        <v>Level 4</v>
      </c>
      <c r="AC54" s="134">
        <v>43497</v>
      </c>
      <c r="AD54" s="133">
        <f>IFERROR(VLOOKUP($AA54,Lookup!$A$1:$P$20,7,FALSE),"")</f>
        <v>0</v>
      </c>
      <c r="AE54" s="380"/>
      <c r="AF54" s="133">
        <f>IFERROR(VLOOKUP($AA54,Lookup!$A$1:$P$20,8,FALSE),"")</f>
        <v>2</v>
      </c>
      <c r="AG54" s="133">
        <f>IFERROR(VLOOKUP($AA54,Lookup!$A$1:$P$20,9,FALSE),"")</f>
        <v>2</v>
      </c>
      <c r="AH54" s="133" t="s">
        <v>3154</v>
      </c>
      <c r="AI54" s="133">
        <f>IFERROR(VLOOKUP($AA54,Lookup!$A$1:$P$20,10,FALSE),"")</f>
        <v>4</v>
      </c>
      <c r="AJ54" s="133" t="str">
        <f>IFERROR(VLOOKUP($AA54,Lookup!$A$1:$P$20,11,FALSE),"")</f>
        <v>Yes</v>
      </c>
      <c r="AK54" s="444" t="s">
        <v>2707</v>
      </c>
      <c r="AL54" s="133" t="str">
        <f>IFERROR(VLOOKUP($AA54,Lookup!$A$1:$P$20,13,FALSE),"")</f>
        <v>Yes</v>
      </c>
      <c r="AM54" s="133">
        <f>IFERROR(VLOOKUP($AA54,Lookup!$A$1:$P$20,14,FALSE),"")</f>
        <v>0</v>
      </c>
      <c r="AN54" s="133">
        <f>IFERROR(VLOOKUP($AA54,Lookup!$A$1:$P$20,15,FALSE),"")</f>
        <v>0</v>
      </c>
      <c r="AO54" s="133">
        <f>IFERROR(VLOOKUP($AA54,Lookup!$A$1:$P$20,16,FALSE),"")</f>
        <v>0</v>
      </c>
      <c r="AP54" s="133">
        <f>IFERROR(VLOOKUP($AA54,Lookup!$A$1:$Q$20,17,FALSE),"")</f>
        <v>2</v>
      </c>
      <c r="AQ54" s="129"/>
      <c r="AR54" s="129"/>
      <c r="AS54" s="135"/>
      <c r="AT54" s="135"/>
      <c r="AU54" s="135"/>
      <c r="AV54" s="135"/>
      <c r="AW54" s="138"/>
      <c r="AX54" s="135"/>
      <c r="AY54" s="135"/>
      <c r="AZ54" s="135"/>
      <c r="BA54" s="135"/>
      <c r="BB54" s="135"/>
      <c r="BC54" s="135"/>
      <c r="BD54" s="135"/>
      <c r="BE54" s="448">
        <v>2</v>
      </c>
      <c r="BF54" s="135"/>
      <c r="BG54" s="139"/>
      <c r="BH54" s="150"/>
      <c r="BI54" s="129"/>
      <c r="BJ54" s="129"/>
      <c r="BK54" s="150"/>
      <c r="BL54" s="139"/>
      <c r="BM54" s="139"/>
      <c r="BN54" s="148"/>
      <c r="BO54" s="148" t="s">
        <v>2845</v>
      </c>
      <c r="BP54" s="139"/>
      <c r="BQ54" s="139"/>
      <c r="BR54" s="139"/>
      <c r="BS54" s="139"/>
      <c r="BT54" s="139"/>
      <c r="BU54" s="139"/>
      <c r="BV54" s="371"/>
      <c r="BW54" s="371"/>
      <c r="BX54" s="371"/>
      <c r="BY54" s="371"/>
      <c r="BZ54" s="371"/>
      <c r="CA54" s="371"/>
      <c r="CB54" s="371"/>
    </row>
    <row r="55" spans="1:80" ht="39.75" customHeight="1">
      <c r="A55" s="126" t="s">
        <v>362</v>
      </c>
      <c r="B55" s="379" t="s">
        <v>1710</v>
      </c>
      <c r="C55" s="395" t="s">
        <v>1372</v>
      </c>
      <c r="D55" s="395" t="s">
        <v>37</v>
      </c>
      <c r="E55" s="395" t="s">
        <v>40</v>
      </c>
      <c r="F55" s="396">
        <v>78228</v>
      </c>
      <c r="G55" s="129" t="s">
        <v>1373</v>
      </c>
      <c r="H55" s="130" t="s">
        <v>1711</v>
      </c>
      <c r="I55" s="129" t="s">
        <v>996</v>
      </c>
      <c r="J55" s="453">
        <v>43476</v>
      </c>
      <c r="K55" s="129">
        <v>5724</v>
      </c>
      <c r="L55" s="94"/>
      <c r="M55" s="94"/>
      <c r="N55" s="94">
        <v>1000</v>
      </c>
      <c r="O55" s="94"/>
      <c r="P55" s="94"/>
      <c r="Q55" s="94"/>
      <c r="R55" s="98">
        <f t="shared" si="17"/>
        <v>1000</v>
      </c>
      <c r="S55" s="129" t="s">
        <v>927</v>
      </c>
      <c r="T55" s="98"/>
      <c r="U55" s="129"/>
      <c r="V55" s="129"/>
      <c r="W55" s="133" t="s">
        <v>3135</v>
      </c>
      <c r="X55" s="133"/>
      <c r="Y55" s="133" t="str">
        <f t="shared" si="15"/>
        <v>4</v>
      </c>
      <c r="Z55" s="132"/>
      <c r="AA55" s="438" t="str">
        <f t="shared" si="18"/>
        <v>Trophy</v>
      </c>
      <c r="AB55" s="438" t="str">
        <f>IFERROR(VLOOKUP($AA55,Lookup!$A$1:$P$20,2,FALSE),"")</f>
        <v>Level 4</v>
      </c>
      <c r="AC55" s="134">
        <v>43497</v>
      </c>
      <c r="AD55" s="133">
        <f>IFERROR(VLOOKUP($AA55,Lookup!$A$1:$P$20,7,FALSE),"")</f>
        <v>0</v>
      </c>
      <c r="AE55" s="380"/>
      <c r="AF55" s="133">
        <f>IFERROR(VLOOKUP($AA55,Lookup!$A$1:$P$20,8,FALSE),"")</f>
        <v>2</v>
      </c>
      <c r="AG55" s="133">
        <f>IFERROR(VLOOKUP($AA55,Lookup!$A$1:$P$20,9,FALSE),"")</f>
        <v>2</v>
      </c>
      <c r="AH55" s="133" t="s">
        <v>3152</v>
      </c>
      <c r="AI55" s="133">
        <f>IFERROR(VLOOKUP($AA55,Lookup!$A$1:$P$20,10,FALSE),"")</f>
        <v>4</v>
      </c>
      <c r="AJ55" s="133" t="str">
        <f>IFERROR(VLOOKUP($AA55,Lookup!$A$1:$P$20,11,FALSE),"")</f>
        <v>Yes</v>
      </c>
      <c r="AK55" s="133">
        <f>IFERROR(VLOOKUP($AA55,Lookup!$A$1:$P$20,12,FALSE),"")</f>
        <v>0</v>
      </c>
      <c r="AL55" s="133" t="str">
        <f>IFERROR(VLOOKUP($AA55,Lookup!$A$1:$P$20,13,FALSE),"")</f>
        <v>Yes</v>
      </c>
      <c r="AM55" s="133">
        <f>IFERROR(VLOOKUP($AA55,Lookup!$A$1:$P$20,14,FALSE),"")</f>
        <v>0</v>
      </c>
      <c r="AN55" s="133">
        <f>IFERROR(VLOOKUP($AA55,Lookup!$A$1:$P$20,15,FALSE),"")</f>
        <v>0</v>
      </c>
      <c r="AO55" s="133">
        <f>IFERROR(VLOOKUP($AA55,Lookup!$A$1:$P$20,16,FALSE),"")</f>
        <v>0</v>
      </c>
      <c r="AP55" s="451"/>
      <c r="AQ55" s="129"/>
      <c r="AR55" s="129"/>
      <c r="AS55" s="135"/>
      <c r="AT55" s="135"/>
      <c r="AU55" s="135"/>
      <c r="AV55" s="135"/>
      <c r="AW55" s="138"/>
      <c r="AX55" s="135"/>
      <c r="AY55" s="135"/>
      <c r="AZ55" s="135"/>
      <c r="BA55" s="135"/>
      <c r="BB55" s="135"/>
      <c r="BC55" s="135"/>
      <c r="BD55" s="135"/>
      <c r="BE55" s="448">
        <v>3</v>
      </c>
      <c r="BF55" s="135"/>
      <c r="BG55" s="139"/>
      <c r="BH55" s="150"/>
      <c r="BI55" s="129"/>
      <c r="BJ55" s="129"/>
      <c r="BK55" s="150"/>
      <c r="BL55" s="139"/>
      <c r="BM55" s="139"/>
      <c r="BN55" s="148"/>
      <c r="BO55" s="148" t="s">
        <v>2845</v>
      </c>
      <c r="BP55" s="139"/>
      <c r="BQ55" s="139"/>
      <c r="BR55" s="139"/>
      <c r="BS55" s="139"/>
      <c r="BT55" s="139"/>
      <c r="BU55" s="139"/>
      <c r="BV55" s="371"/>
      <c r="BW55" s="371"/>
      <c r="BX55" s="371"/>
      <c r="BY55" s="371"/>
      <c r="BZ55" s="371"/>
      <c r="CA55" s="371"/>
      <c r="CB55" s="371"/>
    </row>
    <row r="56" spans="1:80" ht="39.75" customHeight="1">
      <c r="A56" s="126" t="s">
        <v>362</v>
      </c>
      <c r="B56" s="379" t="s">
        <v>2160</v>
      </c>
      <c r="C56" s="379" t="s">
        <v>762</v>
      </c>
      <c r="D56" s="379" t="s">
        <v>219</v>
      </c>
      <c r="E56" s="372" t="s">
        <v>40</v>
      </c>
      <c r="F56" s="372">
        <v>78118</v>
      </c>
      <c r="G56" s="129" t="s">
        <v>763</v>
      </c>
      <c r="H56" s="130" t="s">
        <v>2919</v>
      </c>
      <c r="I56" s="129" t="s">
        <v>217</v>
      </c>
      <c r="J56" s="453">
        <v>43480</v>
      </c>
      <c r="K56" s="129">
        <v>5743</v>
      </c>
      <c r="L56" s="94"/>
      <c r="M56" s="94">
        <v>1000</v>
      </c>
      <c r="N56" s="94"/>
      <c r="O56" s="94"/>
      <c r="P56" s="94"/>
      <c r="Q56" s="94"/>
      <c r="R56" s="98">
        <f t="shared" si="17"/>
        <v>1000</v>
      </c>
      <c r="S56" s="129" t="s">
        <v>927</v>
      </c>
      <c r="T56" s="98"/>
      <c r="U56" s="129"/>
      <c r="V56" s="129"/>
      <c r="W56" s="133" t="s">
        <v>3135</v>
      </c>
      <c r="X56" s="133"/>
      <c r="Y56" s="133" t="str">
        <f t="shared" si="15"/>
        <v>4</v>
      </c>
      <c r="Z56" s="132" t="s">
        <v>3074</v>
      </c>
      <c r="AA56" s="438" t="str">
        <f t="shared" si="18"/>
        <v>Trophy</v>
      </c>
      <c r="AB56" s="438" t="str">
        <f>IFERROR(VLOOKUP($AA56,Lookup!$A$1:$P$20,2,FALSE),"")</f>
        <v>Level 4</v>
      </c>
      <c r="AC56" s="134">
        <v>43497</v>
      </c>
      <c r="AD56" s="133">
        <f>IFERROR(VLOOKUP($AA56,Lookup!$A$1:$P$20,7,FALSE),"")</f>
        <v>0</v>
      </c>
      <c r="AE56" s="380"/>
      <c r="AF56" s="133">
        <f>IFERROR(VLOOKUP($AA56,Lookup!$A$1:$P$20,8,FALSE),"")</f>
        <v>2</v>
      </c>
      <c r="AG56" s="133">
        <f>IFERROR(VLOOKUP($AA56,Lookup!$A$1:$P$20,9,FALSE),"")</f>
        <v>2</v>
      </c>
      <c r="AH56" s="133" t="s">
        <v>2821</v>
      </c>
      <c r="AI56" s="133">
        <f>IFERROR(VLOOKUP($AA56,Lookup!$A$1:$P$20,10,FALSE),"")</f>
        <v>4</v>
      </c>
      <c r="AJ56" s="133" t="str">
        <f>IFERROR(VLOOKUP($AA56,Lookup!$A$1:$P$20,11,FALSE),"")</f>
        <v>Yes</v>
      </c>
      <c r="AK56" s="133">
        <f>IFERROR(VLOOKUP($AA56,Lookup!$A$1:$P$20,12,FALSE),"")</f>
        <v>0</v>
      </c>
      <c r="AL56" s="133" t="str">
        <f>IFERROR(VLOOKUP($AA56,Lookup!$A$1:$P$20,13,FALSE),"")</f>
        <v>Yes</v>
      </c>
      <c r="AM56" s="133">
        <f>IFERROR(VLOOKUP($AA56,Lookup!$A$1:$P$20,14,FALSE),"")</f>
        <v>0</v>
      </c>
      <c r="AN56" s="133">
        <f>IFERROR(VLOOKUP($AA56,Lookup!$A$1:$P$20,15,FALSE),"")</f>
        <v>0</v>
      </c>
      <c r="AO56" s="133">
        <f>IFERROR(VLOOKUP($AA56,Lookup!$A$1:$P$20,16,FALSE),"")</f>
        <v>0</v>
      </c>
      <c r="AP56" s="451"/>
      <c r="AQ56" s="129"/>
      <c r="AR56" s="129"/>
      <c r="AS56" s="135"/>
      <c r="AT56" s="135"/>
      <c r="AU56" s="135"/>
      <c r="AV56" s="135"/>
      <c r="AW56" s="138"/>
      <c r="AX56" s="135"/>
      <c r="AY56" s="135"/>
      <c r="AZ56" s="135"/>
      <c r="BA56" s="135"/>
      <c r="BB56" s="135"/>
      <c r="BC56" s="135"/>
      <c r="BD56" s="135"/>
      <c r="BE56" s="456">
        <v>1</v>
      </c>
      <c r="BF56" s="135"/>
      <c r="BG56" s="139"/>
      <c r="BH56" s="150"/>
      <c r="BI56" s="129"/>
      <c r="BJ56" s="129"/>
      <c r="BK56" s="150"/>
      <c r="BL56" s="139"/>
      <c r="BM56" s="139"/>
      <c r="BN56" s="450">
        <v>1</v>
      </c>
      <c r="BO56" s="450" t="s">
        <v>977</v>
      </c>
      <c r="BP56" s="139" t="s">
        <v>3077</v>
      </c>
      <c r="BQ56" s="139"/>
      <c r="BR56" s="139"/>
      <c r="BS56" s="139"/>
      <c r="BT56" s="139"/>
      <c r="BU56" s="139"/>
      <c r="BV56" s="371"/>
      <c r="BW56" s="371"/>
      <c r="BX56" s="371"/>
      <c r="BY56" s="371"/>
      <c r="BZ56" s="371"/>
      <c r="CA56" s="371"/>
      <c r="CB56" s="371"/>
    </row>
    <row r="57" spans="1:80" ht="39.75" customHeight="1">
      <c r="A57" s="126" t="s">
        <v>362</v>
      </c>
      <c r="B57" s="379" t="s">
        <v>1689</v>
      </c>
      <c r="C57" s="379" t="s">
        <v>1690</v>
      </c>
      <c r="D57" s="379" t="s">
        <v>37</v>
      </c>
      <c r="E57" s="372" t="s">
        <v>40</v>
      </c>
      <c r="F57" s="372">
        <v>78213</v>
      </c>
      <c r="G57" s="129" t="s">
        <v>1691</v>
      </c>
      <c r="H57" s="130" t="s">
        <v>3155</v>
      </c>
      <c r="I57" s="129" t="s">
        <v>560</v>
      </c>
      <c r="J57" s="453">
        <v>43480</v>
      </c>
      <c r="K57" s="129">
        <v>5743</v>
      </c>
      <c r="L57" s="94"/>
      <c r="M57" s="94">
        <v>1000</v>
      </c>
      <c r="N57" s="94"/>
      <c r="O57" s="94"/>
      <c r="P57" s="94"/>
      <c r="Q57" s="94"/>
      <c r="R57" s="98">
        <f t="shared" si="17"/>
        <v>1000</v>
      </c>
      <c r="S57" s="129" t="s">
        <v>927</v>
      </c>
      <c r="T57" s="98"/>
      <c r="U57" s="129"/>
      <c r="V57" s="129"/>
      <c r="W57" s="133" t="s">
        <v>3135</v>
      </c>
      <c r="X57" s="133"/>
      <c r="Y57" s="133" t="str">
        <f t="shared" si="15"/>
        <v>4</v>
      </c>
      <c r="Z57" s="132" t="s">
        <v>3074</v>
      </c>
      <c r="AA57" s="438" t="str">
        <f t="shared" si="18"/>
        <v>Trophy</v>
      </c>
      <c r="AB57" s="438" t="str">
        <f>IFERROR(VLOOKUP($AA57,Lookup!$A$1:$P$20,2,FALSE),"")</f>
        <v>Level 4</v>
      </c>
      <c r="AC57" s="134">
        <v>43497</v>
      </c>
      <c r="AD57" s="133">
        <f>IFERROR(VLOOKUP($AA57,Lookup!$A$1:$P$20,7,FALSE),"")</f>
        <v>0</v>
      </c>
      <c r="AE57" s="380"/>
      <c r="AF57" s="133">
        <f>IFERROR(VLOOKUP($AA57,Lookup!$A$1:$P$20,8,FALSE),"")</f>
        <v>2</v>
      </c>
      <c r="AG57" s="133">
        <f>IFERROR(VLOOKUP($AA57,Lookup!$A$1:$P$20,9,FALSE),"")</f>
        <v>2</v>
      </c>
      <c r="AH57" s="133" t="s">
        <v>2821</v>
      </c>
      <c r="AI57" s="133">
        <f>IFERROR(VLOOKUP($AA57,Lookup!$A$1:$P$20,10,FALSE),"")</f>
        <v>4</v>
      </c>
      <c r="AJ57" s="133" t="str">
        <f>IFERROR(VLOOKUP($AA57,Lookup!$A$1:$P$20,11,FALSE),"")</f>
        <v>Yes</v>
      </c>
      <c r="AK57" s="133">
        <f>IFERROR(VLOOKUP($AA57,Lookup!$A$1:$P$20,12,FALSE),"")</f>
        <v>0</v>
      </c>
      <c r="AL57" s="133" t="str">
        <f>IFERROR(VLOOKUP($AA57,Lookup!$A$1:$P$20,13,FALSE),"")</f>
        <v>Yes</v>
      </c>
      <c r="AM57" s="133">
        <f>IFERROR(VLOOKUP($AA57,Lookup!$A$1:$P$20,14,FALSE),"")</f>
        <v>0</v>
      </c>
      <c r="AN57" s="133">
        <f>IFERROR(VLOOKUP($AA57,Lookup!$A$1:$P$20,15,FALSE),"")</f>
        <v>0</v>
      </c>
      <c r="AO57" s="133">
        <f>IFERROR(VLOOKUP($AA57,Lookup!$A$1:$P$20,16,FALSE),"")</f>
        <v>0</v>
      </c>
      <c r="AP57" s="451">
        <v>2</v>
      </c>
      <c r="AQ57" s="129"/>
      <c r="AR57" s="129"/>
      <c r="AS57" s="135"/>
      <c r="AT57" s="135"/>
      <c r="AU57" s="135"/>
      <c r="AV57" s="135"/>
      <c r="AW57" s="138"/>
      <c r="AX57" s="135"/>
      <c r="AY57" s="135"/>
      <c r="AZ57" s="135"/>
      <c r="BA57" s="135"/>
      <c r="BB57" s="135"/>
      <c r="BC57" s="135"/>
      <c r="BD57" s="135"/>
      <c r="BE57" s="135"/>
      <c r="BF57" s="135"/>
      <c r="BG57" s="139"/>
      <c r="BH57" s="150"/>
      <c r="BI57" s="129"/>
      <c r="BJ57" s="129"/>
      <c r="BK57" s="150"/>
      <c r="BL57" s="139"/>
      <c r="BM57" s="139"/>
      <c r="BN57" s="450">
        <v>1</v>
      </c>
      <c r="BO57" s="450" t="s">
        <v>977</v>
      </c>
      <c r="BP57" s="139" t="s">
        <v>3077</v>
      </c>
      <c r="BQ57" s="139"/>
      <c r="BR57" s="139"/>
      <c r="BS57" s="139"/>
      <c r="BT57" s="139"/>
      <c r="BU57" s="139"/>
      <c r="BV57" s="371"/>
      <c r="BW57" s="371"/>
      <c r="BX57" s="371"/>
      <c r="BY57" s="371"/>
      <c r="BZ57" s="371"/>
      <c r="CA57" s="371"/>
      <c r="CB57" s="371"/>
    </row>
    <row r="58" spans="1:80" ht="39.75" customHeight="1">
      <c r="A58" s="126" t="s">
        <v>362</v>
      </c>
      <c r="B58" s="379" t="s">
        <v>2317</v>
      </c>
      <c r="C58" s="379" t="s">
        <v>2789</v>
      </c>
      <c r="D58" s="379" t="s">
        <v>37</v>
      </c>
      <c r="E58" s="372" t="s">
        <v>40</v>
      </c>
      <c r="F58" s="372">
        <v>78221</v>
      </c>
      <c r="G58" s="129" t="s">
        <v>2319</v>
      </c>
      <c r="H58" s="130" t="s">
        <v>2320</v>
      </c>
      <c r="I58" s="129" t="s">
        <v>996</v>
      </c>
      <c r="J58" s="453">
        <v>43482</v>
      </c>
      <c r="K58" s="129">
        <v>5757</v>
      </c>
      <c r="L58" s="94"/>
      <c r="M58" s="94"/>
      <c r="N58" s="94">
        <v>1500</v>
      </c>
      <c r="O58" s="94"/>
      <c r="P58" s="94"/>
      <c r="Q58" s="94"/>
      <c r="R58" s="98">
        <f t="shared" si="17"/>
        <v>1500</v>
      </c>
      <c r="S58" s="129" t="s">
        <v>927</v>
      </c>
      <c r="T58" s="98"/>
      <c r="U58" s="129"/>
      <c r="V58" s="129"/>
      <c r="W58" s="133" t="s">
        <v>3135</v>
      </c>
      <c r="X58" s="133"/>
      <c r="Y58" s="133" t="str">
        <f t="shared" si="15"/>
        <v>4</v>
      </c>
      <c r="Z58" s="132" t="s">
        <v>3074</v>
      </c>
      <c r="AA58" s="438" t="str">
        <f t="shared" si="18"/>
        <v>Trophy</v>
      </c>
      <c r="AB58" s="438" t="str">
        <f>IFERROR(VLOOKUP($AA58,Lookup!$A$1:$P$20,2,FALSE),"")</f>
        <v>Level 4</v>
      </c>
      <c r="AC58" s="134">
        <v>43497</v>
      </c>
      <c r="AD58" s="133">
        <f>IFERROR(VLOOKUP($AA58,Lookup!$A$1:$P$20,7,FALSE),"")</f>
        <v>0</v>
      </c>
      <c r="AE58" s="380"/>
      <c r="AF58" s="133">
        <f>IFERROR(VLOOKUP($AA58,Lookup!$A$1:$P$20,8,FALSE),"")</f>
        <v>2</v>
      </c>
      <c r="AG58" s="133">
        <f>IFERROR(VLOOKUP($AA58,Lookup!$A$1:$P$20,9,FALSE),"")</f>
        <v>2</v>
      </c>
      <c r="AH58" s="133" t="s">
        <v>3034</v>
      </c>
      <c r="AI58" s="133">
        <f>IFERROR(VLOOKUP($AA58,Lookup!$A$1:$P$20,10,FALSE),"")</f>
        <v>4</v>
      </c>
      <c r="AJ58" s="133" t="str">
        <f>IFERROR(VLOOKUP($AA58,Lookup!$A$1:$P$20,11,FALSE),"")</f>
        <v>Yes</v>
      </c>
      <c r="AK58" s="133">
        <f>IFERROR(VLOOKUP($AA58,Lookup!$A$1:$P$20,12,FALSE),"")</f>
        <v>0</v>
      </c>
      <c r="AL58" s="133" t="str">
        <f>IFERROR(VLOOKUP($AA58,Lookup!$A$1:$P$20,13,FALSE),"")</f>
        <v>Yes</v>
      </c>
      <c r="AM58" s="133">
        <f>IFERROR(VLOOKUP($AA58,Lookup!$A$1:$P$20,14,FALSE),"")</f>
        <v>0</v>
      </c>
      <c r="AN58" s="133">
        <f>IFERROR(VLOOKUP($AA58,Lookup!$A$1:$P$20,15,FALSE),"")</f>
        <v>0</v>
      </c>
      <c r="AO58" s="133">
        <f>IFERROR(VLOOKUP($AA58,Lookup!$A$1:$P$20,16,FALSE),"")</f>
        <v>0</v>
      </c>
      <c r="AP58" s="451"/>
      <c r="AQ58" s="129"/>
      <c r="AR58" s="129"/>
      <c r="AS58" s="135"/>
      <c r="AT58" s="135"/>
      <c r="AU58" s="135"/>
      <c r="AV58" s="135"/>
      <c r="AW58" s="138"/>
      <c r="AX58" s="135"/>
      <c r="AY58" s="135"/>
      <c r="AZ58" s="135"/>
      <c r="BA58" s="135"/>
      <c r="BB58" s="448">
        <v>1</v>
      </c>
      <c r="BC58" s="135"/>
      <c r="BD58" s="135"/>
      <c r="BE58" s="147"/>
      <c r="BF58" s="135"/>
      <c r="BG58" s="139"/>
      <c r="BH58" s="150"/>
      <c r="BI58" s="129"/>
      <c r="BJ58" s="129"/>
      <c r="BK58" s="150"/>
      <c r="BL58" s="139"/>
      <c r="BM58" s="139"/>
      <c r="BN58" s="450">
        <v>1</v>
      </c>
      <c r="BO58" s="450" t="s">
        <v>977</v>
      </c>
      <c r="BP58" s="139" t="s">
        <v>3077</v>
      </c>
      <c r="BQ58" s="139"/>
      <c r="BR58" s="139"/>
      <c r="BS58" s="139"/>
      <c r="BT58" s="139"/>
      <c r="BU58" s="139"/>
      <c r="BV58" s="371"/>
      <c r="BW58" s="371"/>
      <c r="BX58" s="371"/>
      <c r="BY58" s="371"/>
      <c r="BZ58" s="371"/>
      <c r="CA58" s="371"/>
      <c r="CB58" s="371"/>
    </row>
    <row r="59" spans="1:80" ht="39.75" customHeight="1">
      <c r="A59" s="126" t="s">
        <v>362</v>
      </c>
      <c r="B59" s="379" t="s">
        <v>3156</v>
      </c>
      <c r="C59" s="379" t="s">
        <v>3157</v>
      </c>
      <c r="D59" s="379" t="s">
        <v>37</v>
      </c>
      <c r="E59" s="372" t="s">
        <v>40</v>
      </c>
      <c r="F59" s="372">
        <v>78216</v>
      </c>
      <c r="G59" s="129" t="s">
        <v>3158</v>
      </c>
      <c r="H59" s="130" t="s">
        <v>3159</v>
      </c>
      <c r="I59" s="129" t="s">
        <v>3160</v>
      </c>
      <c r="J59" s="453">
        <v>43489</v>
      </c>
      <c r="K59" s="129">
        <v>5820</v>
      </c>
      <c r="L59" s="94"/>
      <c r="M59" s="94"/>
      <c r="N59" s="94">
        <v>1000</v>
      </c>
      <c r="O59" s="94"/>
      <c r="P59" s="94"/>
      <c r="Q59" s="94"/>
      <c r="R59" s="98">
        <f t="shared" si="17"/>
        <v>1000</v>
      </c>
      <c r="S59" s="129" t="s">
        <v>927</v>
      </c>
      <c r="T59" s="98"/>
      <c r="U59" s="129"/>
      <c r="V59" s="129"/>
      <c r="W59" s="133" t="s">
        <v>3135</v>
      </c>
      <c r="X59" s="133"/>
      <c r="Y59" s="133" t="str">
        <f t="shared" si="15"/>
        <v>4</v>
      </c>
      <c r="Z59" s="132"/>
      <c r="AA59" s="438" t="str">
        <f t="shared" si="18"/>
        <v>Trophy</v>
      </c>
      <c r="AB59" s="438" t="str">
        <f>IFERROR(VLOOKUP($AA59,Lookup!$A$1:$P$20,2,FALSE),"")</f>
        <v>Level 4</v>
      </c>
      <c r="AC59" s="134">
        <v>43497</v>
      </c>
      <c r="AD59" s="133">
        <f>IFERROR(VLOOKUP($AA59,Lookup!$A$1:$P$20,7,FALSE),"")</f>
        <v>0</v>
      </c>
      <c r="AE59" s="380"/>
      <c r="AF59" s="133">
        <f>IFERROR(VLOOKUP($AA59,Lookup!$A$1:$P$20,8,FALSE),"")</f>
        <v>2</v>
      </c>
      <c r="AG59" s="133">
        <f>IFERROR(VLOOKUP($AA59,Lookup!$A$1:$P$20,9,FALSE),"")</f>
        <v>2</v>
      </c>
      <c r="AH59" s="133" t="s">
        <v>3152</v>
      </c>
      <c r="AI59" s="133">
        <f>IFERROR(VLOOKUP($AA59,Lookup!$A$1:$P$20,10,FALSE),"")</f>
        <v>4</v>
      </c>
      <c r="AJ59" s="133" t="str">
        <f>IFERROR(VLOOKUP($AA59,Lookup!$A$1:$P$20,11,FALSE),"")</f>
        <v>Yes</v>
      </c>
      <c r="AK59" s="444" t="s">
        <v>2707</v>
      </c>
      <c r="AL59" s="133" t="str">
        <f>IFERROR(VLOOKUP($AA59,Lookup!$A$1:$P$20,13,FALSE),"")</f>
        <v>Yes</v>
      </c>
      <c r="AM59" s="133">
        <f>IFERROR(VLOOKUP($AA59,Lookup!$A$1:$P$20,14,FALSE),"")</f>
        <v>0</v>
      </c>
      <c r="AN59" s="133">
        <f>IFERROR(VLOOKUP($AA59,Lookup!$A$1:$P$20,15,FALSE),"")</f>
        <v>0</v>
      </c>
      <c r="AO59" s="133">
        <f>IFERROR(VLOOKUP($AA59,Lookup!$A$1:$P$20,16,FALSE),"")</f>
        <v>0</v>
      </c>
      <c r="AP59" s="451"/>
      <c r="AQ59" s="129"/>
      <c r="AR59" s="129"/>
      <c r="AS59" s="135"/>
      <c r="AT59" s="135"/>
      <c r="AU59" s="135"/>
      <c r="AV59" s="135"/>
      <c r="AW59" s="138"/>
      <c r="AX59" s="135"/>
      <c r="AY59" s="135"/>
      <c r="AZ59" s="135"/>
      <c r="BA59" s="135"/>
      <c r="BB59" s="135"/>
      <c r="BC59" s="135"/>
      <c r="BD59" s="135"/>
      <c r="BE59" s="135"/>
      <c r="BF59" s="135"/>
      <c r="BG59" s="139"/>
      <c r="BH59" s="150"/>
      <c r="BI59" s="129"/>
      <c r="BJ59" s="129"/>
      <c r="BK59" s="150"/>
      <c r="BL59" s="139"/>
      <c r="BM59" s="139"/>
      <c r="BN59" s="450">
        <v>2</v>
      </c>
      <c r="BO59" s="450" t="s">
        <v>977</v>
      </c>
      <c r="BP59" s="139" t="s">
        <v>3077</v>
      </c>
      <c r="BQ59" s="139"/>
      <c r="BR59" s="139"/>
      <c r="BS59" s="139"/>
      <c r="BT59" s="139"/>
      <c r="BU59" s="139"/>
      <c r="BV59" s="371"/>
      <c r="BW59" s="371"/>
      <c r="BX59" s="371"/>
      <c r="BY59" s="371"/>
      <c r="BZ59" s="371"/>
      <c r="CA59" s="371"/>
      <c r="CB59" s="371"/>
    </row>
    <row r="60" spans="1:80" ht="39.75" customHeight="1">
      <c r="A60" s="126" t="s">
        <v>362</v>
      </c>
      <c r="B60" s="379" t="s">
        <v>2595</v>
      </c>
      <c r="C60" s="379" t="s">
        <v>247</v>
      </c>
      <c r="D60" s="379" t="s">
        <v>248</v>
      </c>
      <c r="E60" s="372" t="s">
        <v>40</v>
      </c>
      <c r="F60" s="372">
        <v>78942</v>
      </c>
      <c r="G60" s="129" t="s">
        <v>1206</v>
      </c>
      <c r="H60" s="130" t="s">
        <v>2884</v>
      </c>
      <c r="I60" s="129" t="s">
        <v>712</v>
      </c>
      <c r="J60" s="453">
        <v>43490</v>
      </c>
      <c r="K60" s="129">
        <v>5838</v>
      </c>
      <c r="L60" s="94"/>
      <c r="M60" s="94">
        <v>1000</v>
      </c>
      <c r="N60" s="94"/>
      <c r="O60" s="94"/>
      <c r="P60" s="94"/>
      <c r="Q60" s="94"/>
      <c r="R60" s="98">
        <f t="shared" si="17"/>
        <v>1000</v>
      </c>
      <c r="S60" s="129" t="s">
        <v>927</v>
      </c>
      <c r="T60" s="98"/>
      <c r="U60" s="129"/>
      <c r="V60" s="129"/>
      <c r="W60" s="133" t="s">
        <v>3135</v>
      </c>
      <c r="X60" s="129"/>
      <c r="Y60" s="133" t="str">
        <f t="shared" si="15"/>
        <v>4</v>
      </c>
      <c r="Z60" s="128"/>
      <c r="AA60" s="438" t="str">
        <f t="shared" si="18"/>
        <v>Trophy</v>
      </c>
      <c r="AB60" s="438" t="str">
        <f>IFERROR(VLOOKUP($AA60,Lookup!$A$1:$P$20,2,FALSE),"")</f>
        <v>Level 4</v>
      </c>
      <c r="AC60" s="134">
        <v>43497</v>
      </c>
      <c r="AD60" s="133">
        <f>IFERROR(VLOOKUP($AA60,Lookup!$A$1:$P$20,7,FALSE),"")</f>
        <v>0</v>
      </c>
      <c r="AE60" s="380"/>
      <c r="AF60" s="133">
        <f>IFERROR(VLOOKUP($AA60,Lookup!$A$1:$P$20,8,FALSE),"")</f>
        <v>2</v>
      </c>
      <c r="AG60" s="133">
        <f>IFERROR(VLOOKUP($AA60,Lookup!$A$1:$P$20,9,FALSE),"")</f>
        <v>2</v>
      </c>
      <c r="AH60" s="133" t="s">
        <v>2821</v>
      </c>
      <c r="AI60" s="133">
        <f>IFERROR(VLOOKUP($AA60,Lookup!$A$1:$P$20,10,FALSE),"")</f>
        <v>4</v>
      </c>
      <c r="AJ60" s="133" t="str">
        <f>IFERROR(VLOOKUP($AA60,Lookup!$A$1:$P$20,11,FALSE),"")</f>
        <v>Yes</v>
      </c>
      <c r="AK60" s="133">
        <f>IFERROR(VLOOKUP($AA60,Lookup!$A$1:$P$20,12,FALSE),"")</f>
        <v>0</v>
      </c>
      <c r="AL60" s="133" t="str">
        <f>IFERROR(VLOOKUP($AA60,Lookup!$A$1:$P$20,13,FALSE),"")</f>
        <v>Yes</v>
      </c>
      <c r="AM60" s="133">
        <f>IFERROR(VLOOKUP($AA60,Lookup!$A$1:$P$20,14,FALSE),"")</f>
        <v>0</v>
      </c>
      <c r="AN60" s="133">
        <f>IFERROR(VLOOKUP($AA60,Lookup!$A$1:$P$20,15,FALSE),"")</f>
        <v>0</v>
      </c>
      <c r="AO60" s="133">
        <f>IFERROR(VLOOKUP($AA60,Lookup!$A$1:$P$20,16,FALSE),"")</f>
        <v>0</v>
      </c>
      <c r="AP60" s="451"/>
      <c r="AQ60" s="129"/>
      <c r="AR60" s="129"/>
      <c r="AS60" s="135"/>
      <c r="AT60" s="135"/>
      <c r="AU60" s="135"/>
      <c r="AV60" s="135"/>
      <c r="AW60" s="138"/>
      <c r="AX60" s="135"/>
      <c r="AY60" s="135"/>
      <c r="AZ60" s="135"/>
      <c r="BA60" s="135"/>
      <c r="BB60" s="135"/>
      <c r="BC60" s="135"/>
      <c r="BD60" s="448">
        <v>2</v>
      </c>
      <c r="BE60" s="135"/>
      <c r="BF60" s="135"/>
      <c r="BG60" s="139"/>
      <c r="BH60" s="150"/>
      <c r="BI60" s="129"/>
      <c r="BJ60" s="129"/>
      <c r="BK60" s="150"/>
      <c r="BL60" s="139"/>
      <c r="BM60" s="139"/>
      <c r="BN60" s="148"/>
      <c r="BO60" s="148" t="s">
        <v>2845</v>
      </c>
      <c r="BP60" s="139"/>
      <c r="BQ60" s="139"/>
      <c r="BR60" s="139"/>
      <c r="BS60" s="139"/>
      <c r="BT60" s="139"/>
      <c r="BU60" s="139"/>
      <c r="BV60" s="371"/>
      <c r="BW60" s="371"/>
      <c r="BX60" s="371"/>
      <c r="BY60" s="371"/>
      <c r="BZ60" s="371"/>
      <c r="CA60" s="371"/>
      <c r="CB60" s="371"/>
    </row>
    <row r="61" spans="1:80" ht="39.75" customHeight="1">
      <c r="A61" s="126" t="s">
        <v>362</v>
      </c>
      <c r="B61" s="379" t="s">
        <v>3161</v>
      </c>
      <c r="C61" s="379" t="s">
        <v>3162</v>
      </c>
      <c r="D61" s="379" t="s">
        <v>37</v>
      </c>
      <c r="E61" s="372" t="s">
        <v>40</v>
      </c>
      <c r="F61" s="372">
        <v>78217</v>
      </c>
      <c r="G61" s="129"/>
      <c r="H61" s="130"/>
      <c r="I61" s="129"/>
      <c r="J61" s="183">
        <v>43515</v>
      </c>
      <c r="K61" s="437" t="s">
        <v>3163</v>
      </c>
      <c r="L61" s="94"/>
      <c r="M61" s="94">
        <v>1000</v>
      </c>
      <c r="N61" s="94"/>
      <c r="O61" s="94"/>
      <c r="P61" s="94"/>
      <c r="Q61" s="94"/>
      <c r="R61" s="98">
        <f t="shared" si="17"/>
        <v>1000</v>
      </c>
      <c r="S61" s="129" t="s">
        <v>927</v>
      </c>
      <c r="T61" s="98"/>
      <c r="U61" s="129"/>
      <c r="V61" s="129"/>
      <c r="W61" s="133" t="s">
        <v>3135</v>
      </c>
      <c r="X61" s="133"/>
      <c r="Y61" s="133" t="str">
        <f t="shared" si="15"/>
        <v>4</v>
      </c>
      <c r="Z61" s="132"/>
      <c r="AA61" s="133" t="str">
        <f t="shared" si="18"/>
        <v>Trophy</v>
      </c>
      <c r="AB61" s="438" t="str">
        <f>IFERROR(VLOOKUP($AA61,Lookup!$A$1:$P$20,2,FALSE),"")</f>
        <v>Level 4</v>
      </c>
      <c r="AC61" s="458"/>
      <c r="AD61" s="133"/>
      <c r="AE61" s="380"/>
      <c r="AF61" s="133"/>
      <c r="AG61" s="133"/>
      <c r="AH61" s="133"/>
      <c r="AI61" s="133"/>
      <c r="AJ61" s="133"/>
      <c r="AK61" s="133"/>
      <c r="AL61" s="133"/>
      <c r="AM61" s="133"/>
      <c r="AN61" s="133"/>
      <c r="AO61" s="133"/>
      <c r="AP61" s="133"/>
      <c r="AQ61" s="129"/>
      <c r="AR61" s="129"/>
      <c r="AS61" s="135"/>
      <c r="AT61" s="135"/>
      <c r="AU61" s="135"/>
      <c r="AV61" s="135"/>
      <c r="AW61" s="138"/>
      <c r="AX61" s="135"/>
      <c r="AY61" s="135"/>
      <c r="AZ61" s="135"/>
      <c r="BA61" s="135"/>
      <c r="BB61" s="135"/>
      <c r="BC61" s="135"/>
      <c r="BD61" s="135"/>
      <c r="BE61" s="135"/>
      <c r="BF61" s="135"/>
      <c r="BG61" s="139"/>
      <c r="BH61" s="150"/>
      <c r="BI61" s="129"/>
      <c r="BJ61" s="129"/>
      <c r="BK61" s="150"/>
      <c r="BL61" s="139"/>
      <c r="BM61" s="139"/>
      <c r="BN61" s="148"/>
      <c r="BO61" s="148"/>
      <c r="BP61" s="139"/>
      <c r="BQ61" s="139"/>
      <c r="BR61" s="139"/>
      <c r="BS61" s="139"/>
      <c r="BT61" s="139"/>
      <c r="BU61" s="139"/>
      <c r="BV61" s="371"/>
      <c r="BW61" s="371"/>
      <c r="BX61" s="371"/>
      <c r="BY61" s="371"/>
      <c r="BZ61" s="371"/>
      <c r="CA61" s="371"/>
      <c r="CB61" s="371"/>
    </row>
    <row r="62" spans="1:80" ht="39.75" customHeight="1">
      <c r="A62" s="126" t="s">
        <v>362</v>
      </c>
      <c r="B62" s="379" t="s">
        <v>1897</v>
      </c>
      <c r="C62" s="379" t="s">
        <v>1898</v>
      </c>
      <c r="D62" s="379" t="s">
        <v>37</v>
      </c>
      <c r="E62" s="372" t="s">
        <v>40</v>
      </c>
      <c r="F62" s="372">
        <v>78232</v>
      </c>
      <c r="G62" s="148" t="s">
        <v>1899</v>
      </c>
      <c r="H62" s="130" t="s">
        <v>1900</v>
      </c>
      <c r="I62" s="129" t="s">
        <v>996</v>
      </c>
      <c r="J62" s="183">
        <v>43515</v>
      </c>
      <c r="K62" s="437" t="s">
        <v>3124</v>
      </c>
      <c r="L62" s="94"/>
      <c r="M62" s="94">
        <v>1000</v>
      </c>
      <c r="N62" s="94">
        <v>1000</v>
      </c>
      <c r="O62" s="94"/>
      <c r="P62" s="94"/>
      <c r="Q62" s="94"/>
      <c r="R62" s="98">
        <f t="shared" si="17"/>
        <v>2000</v>
      </c>
      <c r="S62" s="129" t="s">
        <v>927</v>
      </c>
      <c r="T62" s="98"/>
      <c r="U62" s="129"/>
      <c r="V62" s="129"/>
      <c r="W62" s="133" t="s">
        <v>3135</v>
      </c>
      <c r="X62" s="133"/>
      <c r="Y62" s="133" t="str">
        <f t="shared" si="15"/>
        <v>4</v>
      </c>
      <c r="Z62" s="132"/>
      <c r="AA62" s="438" t="str">
        <f t="shared" si="18"/>
        <v>Trophy</v>
      </c>
      <c r="AB62" s="438" t="str">
        <f>IFERROR(VLOOKUP($AA62,Lookup!$A$1:$P$20,2,FALSE),"")</f>
        <v>Level 4</v>
      </c>
      <c r="AC62" s="134">
        <v>43497</v>
      </c>
      <c r="AD62" s="133">
        <f>IFERROR(VLOOKUP($AA62,Lookup!$A$1:$P$20,7,FALSE),"")</f>
        <v>0</v>
      </c>
      <c r="AE62" s="380"/>
      <c r="AF62" s="133">
        <f>IFERROR(VLOOKUP($AA62,Lookup!$A$1:$P$20,8,FALSE),"")</f>
        <v>2</v>
      </c>
      <c r="AG62" s="133">
        <f>IFERROR(VLOOKUP($AA62,Lookup!$A$1:$P$20,9,FALSE),"")</f>
        <v>2</v>
      </c>
      <c r="AH62" s="133" t="s">
        <v>3089</v>
      </c>
      <c r="AI62" s="133">
        <f>IFERROR(VLOOKUP($AA62,Lookup!$A$1:$P$20,10,FALSE),"")</f>
        <v>4</v>
      </c>
      <c r="AJ62" s="133" t="str">
        <f>IFERROR(VLOOKUP($AA62,Lookup!$A$1:$P$20,11,FALSE),"")</f>
        <v>Yes</v>
      </c>
      <c r="AK62" s="133"/>
      <c r="AL62" s="133" t="str">
        <f>IFERROR(VLOOKUP($AA62,Lookup!$A$1:$P$20,13,FALSE),"")</f>
        <v>Yes</v>
      </c>
      <c r="AM62" s="133">
        <f>IFERROR(VLOOKUP($AA62,Lookup!$A$1:$P$20,14,FALSE),"")</f>
        <v>0</v>
      </c>
      <c r="AN62" s="133">
        <f>IFERROR(VLOOKUP($AA62,Lookup!$A$1:$P$20,15,FALSE),"")</f>
        <v>0</v>
      </c>
      <c r="AO62" s="133">
        <f>IFERROR(VLOOKUP($AA62,Lookup!$A$1:$P$20,16,FALSE),"")</f>
        <v>0</v>
      </c>
      <c r="AP62" s="451"/>
      <c r="AQ62" s="129"/>
      <c r="AR62" s="129"/>
      <c r="AS62" s="135"/>
      <c r="AT62" s="135"/>
      <c r="AU62" s="135"/>
      <c r="AV62" s="135"/>
      <c r="AW62" s="138"/>
      <c r="AX62" s="135"/>
      <c r="AY62" s="135"/>
      <c r="AZ62" s="135"/>
      <c r="BA62" s="135"/>
      <c r="BB62" s="135"/>
      <c r="BC62" s="135"/>
      <c r="BD62" s="135"/>
      <c r="BE62" s="135"/>
      <c r="BF62" s="135"/>
      <c r="BG62" s="139"/>
      <c r="BH62" s="150"/>
      <c r="BI62" s="129"/>
      <c r="BJ62" s="129"/>
      <c r="BK62" s="150"/>
      <c r="BL62" s="139"/>
      <c r="BM62" s="139"/>
      <c r="BN62" s="450">
        <v>2</v>
      </c>
      <c r="BO62" s="450" t="s">
        <v>3057</v>
      </c>
      <c r="BP62" s="139" t="s">
        <v>3164</v>
      </c>
      <c r="BQ62" s="139"/>
      <c r="BR62" s="139"/>
      <c r="BS62" s="139"/>
      <c r="BT62" s="139"/>
      <c r="BU62" s="139"/>
      <c r="BV62" s="371"/>
      <c r="BW62" s="371"/>
      <c r="BX62" s="371"/>
      <c r="BY62" s="371"/>
      <c r="BZ62" s="371"/>
      <c r="CA62" s="371"/>
      <c r="CB62" s="371"/>
    </row>
    <row r="63" spans="1:80" ht="39.75" customHeight="1">
      <c r="A63" s="126" t="s">
        <v>362</v>
      </c>
      <c r="B63" s="379" t="s">
        <v>2873</v>
      </c>
      <c r="C63" s="379" t="s">
        <v>2698</v>
      </c>
      <c r="D63" s="379" t="s">
        <v>37</v>
      </c>
      <c r="E63" s="372" t="s">
        <v>40</v>
      </c>
      <c r="F63" s="372">
        <v>78216</v>
      </c>
      <c r="G63" s="148" t="s">
        <v>994</v>
      </c>
      <c r="H63" s="130" t="s">
        <v>2702</v>
      </c>
      <c r="I63" s="130" t="s">
        <v>996</v>
      </c>
      <c r="J63" s="183">
        <v>43515</v>
      </c>
      <c r="K63" s="437" t="s">
        <v>3165</v>
      </c>
      <c r="L63" s="94"/>
      <c r="M63" s="94"/>
      <c r="N63" s="94">
        <v>1500</v>
      </c>
      <c r="O63" s="94"/>
      <c r="P63" s="94"/>
      <c r="Q63" s="94"/>
      <c r="R63" s="98">
        <f t="shared" si="17"/>
        <v>1500</v>
      </c>
      <c r="S63" s="129" t="s">
        <v>927</v>
      </c>
      <c r="T63" s="98"/>
      <c r="U63" s="129"/>
      <c r="V63" s="129"/>
      <c r="W63" s="133" t="s">
        <v>3135</v>
      </c>
      <c r="X63" s="133"/>
      <c r="Y63" s="133" t="str">
        <f t="shared" si="15"/>
        <v>4</v>
      </c>
      <c r="Z63" s="132"/>
      <c r="AA63" s="133" t="str">
        <f t="shared" si="18"/>
        <v>Trophy</v>
      </c>
      <c r="AB63" s="133" t="str">
        <f>IFERROR(VLOOKUP($AA63,Lookup!$A$1:$P$20,2,FALSE),"")</f>
        <v>Level 4</v>
      </c>
      <c r="AC63" s="133"/>
      <c r="AD63" s="133">
        <f>IFERROR(VLOOKUP($AA63,Lookup!$A$1:$P$20,7,FALSE),"")</f>
        <v>0</v>
      </c>
      <c r="AE63" s="380"/>
      <c r="AF63" s="133">
        <f>IFERROR(VLOOKUP($AA63,Lookup!$A$1:$P$20,8,FALSE),"")</f>
        <v>2</v>
      </c>
      <c r="AG63" s="133">
        <f>IFERROR(VLOOKUP($AA63,Lookup!$A$1:$P$20,9,FALSE),"")</f>
        <v>2</v>
      </c>
      <c r="AH63" s="133"/>
      <c r="AI63" s="133">
        <f>IFERROR(VLOOKUP($AA63,Lookup!$A$1:$P$20,10,FALSE),"")</f>
        <v>4</v>
      </c>
      <c r="AJ63" s="133" t="str">
        <f>IFERROR(VLOOKUP($AA63,Lookup!$A$1:$P$20,11,FALSE),"")</f>
        <v>Yes</v>
      </c>
      <c r="AK63" s="133">
        <f>IFERROR(VLOOKUP($AA63,Lookup!$A$1:$P$20,12,FALSE),"")</f>
        <v>0</v>
      </c>
      <c r="AL63" s="133" t="str">
        <f>IFERROR(VLOOKUP($AA63,Lookup!$A$1:$P$20,13,FALSE),"")</f>
        <v>Yes</v>
      </c>
      <c r="AM63" s="133">
        <f>IFERROR(VLOOKUP($AA63,Lookup!$A$1:$P$20,14,FALSE),"")</f>
        <v>0</v>
      </c>
      <c r="AN63" s="133">
        <f>IFERROR(VLOOKUP($AA63,Lookup!$A$1:$P$20,15,FALSE),"")</f>
        <v>0</v>
      </c>
      <c r="AO63" s="133">
        <f>IFERROR(VLOOKUP($AA63,Lookup!$A$1:$P$20,16,FALSE),"")</f>
        <v>0</v>
      </c>
      <c r="AP63" s="133">
        <f>IFERROR(VLOOKUP($AA63,Lookup!$A$1:$Q$20,17,FALSE),"")</f>
        <v>2</v>
      </c>
      <c r="AQ63" s="129"/>
      <c r="AR63" s="129"/>
      <c r="AS63" s="135"/>
      <c r="AT63" s="135"/>
      <c r="AU63" s="135"/>
      <c r="AV63" s="135"/>
      <c r="AW63" s="138"/>
      <c r="AX63" s="135"/>
      <c r="AY63" s="135"/>
      <c r="AZ63" s="135"/>
      <c r="BA63" s="135"/>
      <c r="BB63" s="135"/>
      <c r="BC63" s="135"/>
      <c r="BD63" s="135"/>
      <c r="BE63" s="135"/>
      <c r="BF63" s="135"/>
      <c r="BG63" s="143"/>
      <c r="BH63" s="150"/>
      <c r="BI63" s="129"/>
      <c r="BJ63" s="129"/>
      <c r="BK63" s="150"/>
      <c r="BL63" s="139"/>
      <c r="BM63" s="139"/>
      <c r="BN63" s="400">
        <v>2</v>
      </c>
      <c r="BO63" s="400" t="s">
        <v>977</v>
      </c>
      <c r="BP63" s="139"/>
      <c r="BQ63" s="139"/>
      <c r="BR63" s="139" t="s">
        <v>2840</v>
      </c>
      <c r="BS63" s="139"/>
      <c r="BT63" s="139"/>
      <c r="BU63" s="139"/>
      <c r="BV63" s="371"/>
      <c r="BW63" s="371"/>
      <c r="BX63" s="371"/>
      <c r="BY63" s="371"/>
      <c r="BZ63" s="371"/>
      <c r="CA63" s="371"/>
      <c r="CB63" s="371"/>
    </row>
    <row r="64" spans="1:80" ht="39.75" customHeight="1">
      <c r="A64" s="126" t="s">
        <v>2529</v>
      </c>
      <c r="B64" s="379" t="s">
        <v>1712</v>
      </c>
      <c r="C64" s="379" t="s">
        <v>1713</v>
      </c>
      <c r="D64" s="379" t="s">
        <v>37</v>
      </c>
      <c r="E64" s="372" t="s">
        <v>40</v>
      </c>
      <c r="F64" s="372">
        <v>78233</v>
      </c>
      <c r="G64" s="129" t="s">
        <v>1714</v>
      </c>
      <c r="H64" s="130" t="s">
        <v>1715</v>
      </c>
      <c r="I64" s="129" t="s">
        <v>1716</v>
      </c>
      <c r="J64" s="130"/>
      <c r="K64" s="130"/>
      <c r="L64" s="94"/>
      <c r="M64" s="94"/>
      <c r="N64" s="94">
        <v>1000</v>
      </c>
      <c r="O64" s="94"/>
      <c r="P64" s="94"/>
      <c r="Q64" s="94"/>
      <c r="R64" s="98">
        <f t="shared" si="17"/>
        <v>1000</v>
      </c>
      <c r="S64" s="129" t="s">
        <v>931</v>
      </c>
      <c r="T64" s="98"/>
      <c r="U64" s="129"/>
      <c r="V64" s="129"/>
      <c r="W64" s="133" t="s">
        <v>3135</v>
      </c>
      <c r="X64" s="133"/>
      <c r="Y64" s="133" t="str">
        <f t="shared" si="15"/>
        <v>4</v>
      </c>
      <c r="Z64" s="132" t="s">
        <v>3166</v>
      </c>
      <c r="AA64" s="438" t="str">
        <f t="shared" si="18"/>
        <v>Trophy</v>
      </c>
      <c r="AB64" s="438" t="str">
        <f>IFERROR(VLOOKUP($AA64,Lookup!$A$1:$P$20,2,FALSE),"")</f>
        <v>Level 4</v>
      </c>
      <c r="AC64" s="134">
        <v>43497</v>
      </c>
      <c r="AD64" s="133">
        <f>IFERROR(VLOOKUP($AA64,Lookup!$A$1:$P$20,7,FALSE),"")</f>
        <v>0</v>
      </c>
      <c r="AE64" s="380"/>
      <c r="AF64" s="133">
        <f>IFERROR(VLOOKUP($AA64,Lookup!$A$1:$P$20,8,FALSE),"")</f>
        <v>2</v>
      </c>
      <c r="AG64" s="133">
        <f>IFERROR(VLOOKUP($AA64,Lookup!$A$1:$P$20,9,FALSE),"")</f>
        <v>2</v>
      </c>
      <c r="AH64" s="133" t="s">
        <v>3089</v>
      </c>
      <c r="AI64" s="133">
        <f>IFERROR(VLOOKUP($AA64,Lookup!$A$1:$P$20,10,FALSE),"")</f>
        <v>4</v>
      </c>
      <c r="AJ64" s="133" t="str">
        <f>IFERROR(VLOOKUP($AA64,Lookup!$A$1:$P$20,11,FALSE),"")</f>
        <v>Yes</v>
      </c>
      <c r="AK64" s="133"/>
      <c r="AL64" s="133" t="str">
        <f>IFERROR(VLOOKUP($AA64,Lookup!$A$1:$P$20,13,FALSE),"")</f>
        <v>Yes</v>
      </c>
      <c r="AM64" s="133">
        <f>IFERROR(VLOOKUP($AA64,Lookup!$A$1:$P$20,14,FALSE),"")</f>
        <v>0</v>
      </c>
      <c r="AN64" s="133">
        <f>IFERROR(VLOOKUP($AA64,Lookup!$A$1:$P$20,15,FALSE),"")</f>
        <v>0</v>
      </c>
      <c r="AO64" s="133">
        <f>IFERROR(VLOOKUP($AA64,Lookup!$A$1:$P$20,16,FALSE),"")</f>
        <v>0</v>
      </c>
      <c r="AP64" s="451"/>
      <c r="AQ64" s="129"/>
      <c r="AR64" s="129"/>
      <c r="AS64" s="135"/>
      <c r="AT64" s="135"/>
      <c r="AU64" s="135"/>
      <c r="AV64" s="135"/>
      <c r="AW64" s="138"/>
      <c r="AX64" s="135"/>
      <c r="AY64" s="135"/>
      <c r="AZ64" s="135"/>
      <c r="BA64" s="135"/>
      <c r="BB64" s="135"/>
      <c r="BC64" s="135"/>
      <c r="BD64" s="135"/>
      <c r="BE64" s="448">
        <v>2</v>
      </c>
      <c r="BF64" s="135"/>
      <c r="BG64" s="143"/>
      <c r="BH64" s="150"/>
      <c r="BI64" s="129"/>
      <c r="BJ64" s="129"/>
      <c r="BK64" s="150"/>
      <c r="BL64" s="139"/>
      <c r="BM64" s="139"/>
      <c r="BN64" s="148"/>
      <c r="BO64" s="148" t="s">
        <v>2845</v>
      </c>
      <c r="BP64" s="139"/>
      <c r="BQ64" s="139"/>
      <c r="BR64" s="139" t="s">
        <v>2840</v>
      </c>
      <c r="BS64" s="139"/>
      <c r="BT64" s="139"/>
      <c r="BU64" s="139"/>
      <c r="BV64" s="371"/>
      <c r="BW64" s="371"/>
      <c r="BX64" s="371"/>
      <c r="BY64" s="371"/>
      <c r="BZ64" s="371"/>
      <c r="CA64" s="371"/>
      <c r="CB64" s="371"/>
    </row>
    <row r="65" spans="1:80" ht="39.75" customHeight="1">
      <c r="A65" s="126" t="s">
        <v>2531</v>
      </c>
      <c r="B65" s="379" t="s">
        <v>3167</v>
      </c>
      <c r="C65" s="379" t="s">
        <v>3168</v>
      </c>
      <c r="D65" s="379" t="s">
        <v>3169</v>
      </c>
      <c r="E65" s="372" t="s">
        <v>3170</v>
      </c>
      <c r="F65" s="372">
        <v>38017</v>
      </c>
      <c r="G65" s="129" t="s">
        <v>3171</v>
      </c>
      <c r="H65" s="130"/>
      <c r="I65" s="129" t="s">
        <v>99</v>
      </c>
      <c r="J65" s="129"/>
      <c r="K65" s="129"/>
      <c r="L65" s="94"/>
      <c r="M65" s="94"/>
      <c r="N65" s="94"/>
      <c r="O65" s="94"/>
      <c r="P65" s="94"/>
      <c r="Q65" s="94"/>
      <c r="R65" s="98"/>
      <c r="S65" s="129"/>
      <c r="T65" s="98">
        <v>1900</v>
      </c>
      <c r="U65" s="129" t="s">
        <v>931</v>
      </c>
      <c r="V65" s="129"/>
      <c r="W65" s="133" t="s">
        <v>3135</v>
      </c>
      <c r="X65" s="133"/>
      <c r="Y65" s="133" t="str">
        <f t="shared" si="15"/>
        <v>4</v>
      </c>
      <c r="Z65" s="132" t="s">
        <v>3172</v>
      </c>
      <c r="AA65" s="438" t="str">
        <f t="shared" si="18"/>
        <v>Trophy</v>
      </c>
      <c r="AB65" s="438" t="str">
        <f>IFERROR(VLOOKUP($AA65,Lookup!$A$1:$P$20,2,FALSE),"")</f>
        <v>Level 4</v>
      </c>
      <c r="AC65" s="134">
        <v>43497</v>
      </c>
      <c r="AD65" s="133">
        <f>IFERROR(VLOOKUP($AA65,Lookup!$A$1:$P$20,7,FALSE),"")</f>
        <v>0</v>
      </c>
      <c r="AE65" s="380"/>
      <c r="AF65" s="133">
        <f>IFERROR(VLOOKUP($AA65,Lookup!$A$1:$P$20,8,FALSE),"")</f>
        <v>2</v>
      </c>
      <c r="AG65" s="133">
        <f>IFERROR(VLOOKUP($AA65,Lookup!$A$1:$P$20,9,FALSE),"")</f>
        <v>2</v>
      </c>
      <c r="AH65" s="133" t="s">
        <v>2821</v>
      </c>
      <c r="AI65" s="133">
        <f>IFERROR(VLOOKUP($AA65,Lookup!$A$1:$P$20,10,FALSE),"")</f>
        <v>4</v>
      </c>
      <c r="AJ65" s="133" t="str">
        <f>IFERROR(VLOOKUP($AA65,Lookup!$A$1:$P$20,11,FALSE),"")</f>
        <v>Yes</v>
      </c>
      <c r="AK65" s="133"/>
      <c r="AL65" s="133" t="str">
        <f>IFERROR(VLOOKUP($AA65,Lookup!$A$1:$P$20,13,FALSE),"")</f>
        <v>Yes</v>
      </c>
      <c r="AM65" s="133">
        <f>IFERROR(VLOOKUP($AA65,Lookup!$A$1:$P$20,14,FALSE),"")</f>
        <v>0</v>
      </c>
      <c r="AN65" s="133">
        <f>IFERROR(VLOOKUP($AA65,Lookup!$A$1:$P$20,15,FALSE),"")</f>
        <v>0</v>
      </c>
      <c r="AO65" s="133">
        <f>IFERROR(VLOOKUP($AA65,Lookup!$A$1:$P$20,16,FALSE),"")</f>
        <v>0</v>
      </c>
      <c r="AP65" s="451"/>
      <c r="AQ65" s="129"/>
      <c r="AR65" s="129"/>
      <c r="AS65" s="135"/>
      <c r="AT65" s="135"/>
      <c r="AU65" s="135"/>
      <c r="AV65" s="135"/>
      <c r="AW65" s="138"/>
      <c r="AX65" s="135"/>
      <c r="AY65" s="135"/>
      <c r="AZ65" s="135"/>
      <c r="BA65" s="135"/>
      <c r="BB65" s="135"/>
      <c r="BC65" s="135"/>
      <c r="BD65" s="448">
        <v>2</v>
      </c>
      <c r="BE65" s="135"/>
      <c r="BF65" s="135"/>
      <c r="BG65" s="139"/>
      <c r="BH65" s="150"/>
      <c r="BI65" s="129"/>
      <c r="BJ65" s="129"/>
      <c r="BK65" s="150"/>
      <c r="BL65" s="139"/>
      <c r="BM65" s="139"/>
      <c r="BN65" s="148"/>
      <c r="BO65" s="148" t="s">
        <v>2845</v>
      </c>
      <c r="BP65" s="139"/>
      <c r="BQ65" s="139"/>
      <c r="BR65" s="139"/>
      <c r="BS65" s="139"/>
      <c r="BT65" s="139"/>
      <c r="BU65" s="139"/>
      <c r="BV65" s="371"/>
      <c r="BW65" s="371"/>
      <c r="BX65" s="371"/>
      <c r="BY65" s="371"/>
      <c r="BZ65" s="371"/>
      <c r="CA65" s="371"/>
      <c r="CB65" s="371"/>
    </row>
    <row r="66" spans="1:80" ht="39.75" customHeight="1">
      <c r="A66" s="126" t="s">
        <v>2531</v>
      </c>
      <c r="B66" s="379" t="s">
        <v>3173</v>
      </c>
      <c r="C66" s="379" t="s">
        <v>2606</v>
      </c>
      <c r="D66" s="379" t="s">
        <v>234</v>
      </c>
      <c r="E66" s="372" t="s">
        <v>40</v>
      </c>
      <c r="F66" s="372">
        <v>78132</v>
      </c>
      <c r="G66" s="129" t="s">
        <v>800</v>
      </c>
      <c r="H66" s="130"/>
      <c r="I66" s="129" t="s">
        <v>99</v>
      </c>
      <c r="J66" s="129"/>
      <c r="K66" s="129"/>
      <c r="L66" s="94"/>
      <c r="M66" s="94"/>
      <c r="N66" s="94"/>
      <c r="O66" s="94"/>
      <c r="P66" s="94"/>
      <c r="Q66" s="94"/>
      <c r="R66" s="98"/>
      <c r="S66" s="129"/>
      <c r="T66" s="98">
        <v>1500</v>
      </c>
      <c r="U66" s="129" t="s">
        <v>931</v>
      </c>
      <c r="V66" s="129"/>
      <c r="W66" s="133" t="s">
        <v>3135</v>
      </c>
      <c r="X66" s="133"/>
      <c r="Y66" s="133" t="str">
        <f t="shared" si="15"/>
        <v>4</v>
      </c>
      <c r="Z66" s="132" t="s">
        <v>3174</v>
      </c>
      <c r="AA66" s="438" t="str">
        <f t="shared" si="18"/>
        <v>Trophy</v>
      </c>
      <c r="AB66" s="438" t="str">
        <f>IFERROR(VLOOKUP($AA66,Lookup!$A$1:$P$20,2,FALSE),"")</f>
        <v>Level 4</v>
      </c>
      <c r="AC66" s="134">
        <v>43497</v>
      </c>
      <c r="AD66" s="133">
        <f>IFERROR(VLOOKUP($AA66,Lookup!$A$1:$P$20,7,FALSE),"")</f>
        <v>0</v>
      </c>
      <c r="AE66" s="380"/>
      <c r="AF66" s="133">
        <f>IFERROR(VLOOKUP($AA66,Lookup!$A$1:$P$20,8,FALSE),"")</f>
        <v>2</v>
      </c>
      <c r="AG66" s="133">
        <f>IFERROR(VLOOKUP($AA66,Lookup!$A$1:$P$20,9,FALSE),"")</f>
        <v>2</v>
      </c>
      <c r="AH66" s="133" t="s">
        <v>2821</v>
      </c>
      <c r="AI66" s="133">
        <f>IFERROR(VLOOKUP($AA66,Lookup!$A$1:$P$20,10,FALSE),"")</f>
        <v>4</v>
      </c>
      <c r="AJ66" s="133" t="str">
        <f>IFERROR(VLOOKUP($AA66,Lookup!$A$1:$P$20,11,FALSE),"")</f>
        <v>Yes</v>
      </c>
      <c r="AK66" s="133"/>
      <c r="AL66" s="133" t="str">
        <f>IFERROR(VLOOKUP($AA66,Lookup!$A$1:$P$20,13,FALSE),"")</f>
        <v>Yes</v>
      </c>
      <c r="AM66" s="133">
        <f>IFERROR(VLOOKUP($AA66,Lookup!$A$1:$P$20,14,FALSE),"")</f>
        <v>0</v>
      </c>
      <c r="AN66" s="133">
        <f>IFERROR(VLOOKUP($AA66,Lookup!$A$1:$P$20,15,FALSE),"")</f>
        <v>0</v>
      </c>
      <c r="AO66" s="133">
        <f>IFERROR(VLOOKUP($AA66,Lookup!$A$1:$P$20,16,FALSE),"")</f>
        <v>0</v>
      </c>
      <c r="AP66" s="451"/>
      <c r="AQ66" s="129"/>
      <c r="AR66" s="129"/>
      <c r="AS66" s="135"/>
      <c r="AT66" s="135"/>
      <c r="AU66" s="135"/>
      <c r="AV66" s="135"/>
      <c r="AW66" s="138"/>
      <c r="AX66" s="135"/>
      <c r="AY66" s="135"/>
      <c r="AZ66" s="135"/>
      <c r="BA66" s="135"/>
      <c r="BB66" s="135"/>
      <c r="BC66" s="135"/>
      <c r="BD66" s="135"/>
      <c r="BE66" s="135"/>
      <c r="BF66" s="135"/>
      <c r="BG66" s="139"/>
      <c r="BH66" s="150"/>
      <c r="BI66" s="129"/>
      <c r="BJ66" s="129"/>
      <c r="BK66" s="150"/>
      <c r="BL66" s="139"/>
      <c r="BM66" s="139"/>
      <c r="BN66" s="450">
        <v>1</v>
      </c>
      <c r="BO66" s="450" t="s">
        <v>977</v>
      </c>
      <c r="BP66" s="139" t="s">
        <v>3062</v>
      </c>
      <c r="BQ66" s="139"/>
      <c r="BR66" s="139"/>
      <c r="BS66" s="139"/>
      <c r="BT66" s="139"/>
      <c r="BU66" s="139"/>
      <c r="BV66" s="371"/>
      <c r="BW66" s="371"/>
      <c r="BX66" s="371"/>
      <c r="BY66" s="371"/>
      <c r="BZ66" s="371"/>
      <c r="CA66" s="371"/>
      <c r="CB66" s="371"/>
    </row>
    <row r="67" spans="1:80" ht="39.75" customHeight="1">
      <c r="A67" s="126" t="s">
        <v>2531</v>
      </c>
      <c r="B67" s="379" t="s">
        <v>3175</v>
      </c>
      <c r="C67" s="379" t="s">
        <v>1601</v>
      </c>
      <c r="D67" s="379" t="s">
        <v>37</v>
      </c>
      <c r="E67" s="372" t="s">
        <v>40</v>
      </c>
      <c r="F67" s="372">
        <v>78216</v>
      </c>
      <c r="G67" s="129" t="s">
        <v>3176</v>
      </c>
      <c r="H67" s="130" t="s">
        <v>3177</v>
      </c>
      <c r="I67" s="129" t="s">
        <v>99</v>
      </c>
      <c r="J67" s="130"/>
      <c r="K67" s="130"/>
      <c r="L67" s="94"/>
      <c r="M67" s="94"/>
      <c r="N67" s="94"/>
      <c r="O67" s="94"/>
      <c r="P67" s="94"/>
      <c r="Q67" s="94"/>
      <c r="R67" s="98"/>
      <c r="S67" s="94"/>
      <c r="T67" s="98">
        <v>2000</v>
      </c>
      <c r="U67" s="129" t="s">
        <v>931</v>
      </c>
      <c r="V67" s="129"/>
      <c r="W67" s="133" t="s">
        <v>3135</v>
      </c>
      <c r="X67" s="133"/>
      <c r="Y67" s="133" t="str">
        <f t="shared" si="15"/>
        <v>4</v>
      </c>
      <c r="Z67" s="132" t="s">
        <v>3178</v>
      </c>
      <c r="AA67" s="438" t="str">
        <f t="shared" si="18"/>
        <v>Trophy</v>
      </c>
      <c r="AB67" s="438" t="str">
        <f>IFERROR(VLOOKUP($AA67,Lookup!$A$1:$P$20,2,FALSE),"")</f>
        <v>Level 4</v>
      </c>
      <c r="AC67" s="134">
        <v>43497</v>
      </c>
      <c r="AD67" s="133">
        <f>IFERROR(VLOOKUP($AA67,Lookup!$A$1:$P$20,7,FALSE),"")</f>
        <v>0</v>
      </c>
      <c r="AE67" s="380"/>
      <c r="AF67" s="133">
        <f>IFERROR(VLOOKUP($AA67,Lookup!$A$1:$P$20,8,FALSE),"")</f>
        <v>2</v>
      </c>
      <c r="AG67" s="133">
        <f>IFERROR(VLOOKUP($AA67,Lookup!$A$1:$P$20,9,FALSE),"")</f>
        <v>2</v>
      </c>
      <c r="AH67" s="133" t="s">
        <v>2821</v>
      </c>
      <c r="AI67" s="133">
        <f>IFERROR(VLOOKUP($AA67,Lookup!$A$1:$P$20,10,FALSE),"")</f>
        <v>4</v>
      </c>
      <c r="AJ67" s="133" t="str">
        <f>IFERROR(VLOOKUP($AA67,Lookup!$A$1:$P$20,11,FALSE),"")</f>
        <v>Yes</v>
      </c>
      <c r="AK67" s="133"/>
      <c r="AL67" s="133" t="str">
        <f>IFERROR(VLOOKUP($AA67,Lookup!$A$1:$P$20,13,FALSE),"")</f>
        <v>Yes</v>
      </c>
      <c r="AM67" s="133">
        <f>IFERROR(VLOOKUP($AA67,Lookup!$A$1:$P$20,14,FALSE),"")</f>
        <v>0</v>
      </c>
      <c r="AN67" s="133">
        <f>IFERROR(VLOOKUP($AA67,Lookup!$A$1:$P$20,15,FALSE),"")</f>
        <v>0</v>
      </c>
      <c r="AO67" s="133">
        <f>IFERROR(VLOOKUP($AA67,Lookup!$A$1:$P$20,16,FALSE),"")</f>
        <v>0</v>
      </c>
      <c r="AP67" s="451"/>
      <c r="AQ67" s="129"/>
      <c r="AR67" s="129"/>
      <c r="AS67" s="135"/>
      <c r="AT67" s="135"/>
      <c r="AU67" s="135"/>
      <c r="AV67" s="135"/>
      <c r="AW67" s="138"/>
      <c r="AX67" s="135"/>
      <c r="AY67" s="135"/>
      <c r="AZ67" s="135"/>
      <c r="BA67" s="135"/>
      <c r="BB67" s="135"/>
      <c r="BC67" s="135"/>
      <c r="BD67" s="135"/>
      <c r="BE67" s="448">
        <v>2</v>
      </c>
      <c r="BF67" s="135"/>
      <c r="BG67" s="139"/>
      <c r="BH67" s="150"/>
      <c r="BI67" s="129"/>
      <c r="BJ67" s="129"/>
      <c r="BK67" s="150"/>
      <c r="BL67" s="139"/>
      <c r="BM67" s="139"/>
      <c r="BN67" s="148"/>
      <c r="BO67" s="148" t="s">
        <v>2845</v>
      </c>
      <c r="BP67" s="139"/>
      <c r="BQ67" s="139"/>
      <c r="BR67" s="139" t="s">
        <v>3179</v>
      </c>
      <c r="BS67" s="139"/>
      <c r="BT67" s="139"/>
      <c r="BU67" s="139"/>
      <c r="BV67" s="371"/>
      <c r="BW67" s="371"/>
      <c r="BX67" s="371"/>
      <c r="BY67" s="371"/>
      <c r="BZ67" s="371"/>
      <c r="CA67" s="371"/>
      <c r="CB67" s="371"/>
    </row>
    <row r="68" spans="1:80" ht="39.75" customHeight="1">
      <c r="A68" s="452" t="s">
        <v>2531</v>
      </c>
      <c r="B68" s="379" t="s">
        <v>1721</v>
      </c>
      <c r="C68" s="379" t="s">
        <v>1722</v>
      </c>
      <c r="D68" s="379" t="s">
        <v>160</v>
      </c>
      <c r="E68" s="372" t="s">
        <v>40</v>
      </c>
      <c r="F68" s="372">
        <v>78959</v>
      </c>
      <c r="G68" s="129" t="s">
        <v>1723</v>
      </c>
      <c r="H68" s="130" t="s">
        <v>1724</v>
      </c>
      <c r="I68" s="129" t="s">
        <v>469</v>
      </c>
      <c r="J68" s="130"/>
      <c r="K68" s="130"/>
      <c r="L68" s="94"/>
      <c r="M68" s="94"/>
      <c r="N68" s="94"/>
      <c r="O68" s="94"/>
      <c r="P68" s="94"/>
      <c r="Q68" s="94"/>
      <c r="R68" s="98"/>
      <c r="S68" s="94"/>
      <c r="T68" s="98">
        <v>2000</v>
      </c>
      <c r="U68" s="94" t="s">
        <v>931</v>
      </c>
      <c r="V68" s="129"/>
      <c r="W68" s="133" t="s">
        <v>3135</v>
      </c>
      <c r="X68" s="133"/>
      <c r="Y68" s="133" t="str">
        <f t="shared" si="15"/>
        <v>4</v>
      </c>
      <c r="Z68" s="132" t="s">
        <v>3180</v>
      </c>
      <c r="AA68" s="133" t="str">
        <f t="shared" si="18"/>
        <v>Trophy</v>
      </c>
      <c r="AB68" s="133" t="str">
        <f>IFERROR(VLOOKUP($AA68,Lookup!$A$1:$P$20,2,FALSE),"")</f>
        <v>Level 4</v>
      </c>
      <c r="AC68" s="134">
        <v>43502</v>
      </c>
      <c r="AD68" s="133">
        <f>IFERROR(VLOOKUP($AA68,Lookup!$A$1:$P$20,7,FALSE),"")</f>
        <v>0</v>
      </c>
      <c r="AE68" s="380"/>
      <c r="AF68" s="133">
        <f>IFERROR(VLOOKUP($AA68,Lookup!$A$1:$P$20,8,FALSE),"")</f>
        <v>2</v>
      </c>
      <c r="AG68" s="133">
        <f>IFERROR(VLOOKUP($AA68,Lookup!$A$1:$P$20,9,FALSE),"")</f>
        <v>2</v>
      </c>
      <c r="AH68" s="133" t="s">
        <v>2821</v>
      </c>
      <c r="AI68" s="133">
        <f>IFERROR(VLOOKUP($AA68,Lookup!$A$1:$P$20,10,FALSE),"")</f>
        <v>4</v>
      </c>
      <c r="AJ68" s="133" t="str">
        <f>IFERROR(VLOOKUP($AA68,Lookup!$A$1:$P$20,11,FALSE),"")</f>
        <v>Yes</v>
      </c>
      <c r="AK68" s="133"/>
      <c r="AL68" s="133" t="str">
        <f>IFERROR(VLOOKUP($AA68,Lookup!$A$1:$P$20,13,FALSE),"")</f>
        <v>Yes</v>
      </c>
      <c r="AM68" s="133">
        <f>IFERROR(VLOOKUP($AA68,Lookup!$A$1:$P$20,14,FALSE),"")</f>
        <v>0</v>
      </c>
      <c r="AN68" s="133">
        <f>IFERROR(VLOOKUP($AA68,Lookup!$A$1:$P$20,15,FALSE),"")</f>
        <v>0</v>
      </c>
      <c r="AO68" s="133">
        <f>IFERROR(VLOOKUP($AA68,Lookup!$A$1:$P$20,16,FALSE),"")</f>
        <v>0</v>
      </c>
      <c r="AP68" s="133"/>
      <c r="AQ68" s="129"/>
      <c r="AR68" s="129"/>
      <c r="AS68" s="135"/>
      <c r="AT68" s="135"/>
      <c r="AU68" s="135"/>
      <c r="AV68" s="135"/>
      <c r="AW68" s="138"/>
      <c r="AX68" s="135"/>
      <c r="AY68" s="135"/>
      <c r="AZ68" s="135"/>
      <c r="BA68" s="135"/>
      <c r="BB68" s="135"/>
      <c r="BC68" s="135"/>
      <c r="BD68" s="135"/>
      <c r="BE68" s="448">
        <v>2</v>
      </c>
      <c r="BF68" s="135"/>
      <c r="BG68" s="139"/>
      <c r="BH68" s="150"/>
      <c r="BI68" s="129"/>
      <c r="BJ68" s="129"/>
      <c r="BK68" s="150"/>
      <c r="BL68" s="139"/>
      <c r="BM68" s="139"/>
      <c r="BN68" s="148"/>
      <c r="BO68" s="148" t="s">
        <v>2845</v>
      </c>
      <c r="BP68" s="139"/>
      <c r="BQ68" s="139"/>
      <c r="BR68" s="139" t="s">
        <v>2894</v>
      </c>
      <c r="BS68" s="139"/>
      <c r="BT68" s="139"/>
      <c r="BU68" s="139"/>
      <c r="BV68" s="371"/>
      <c r="BW68" s="371"/>
      <c r="BX68" s="371"/>
      <c r="BY68" s="371"/>
      <c r="BZ68" s="371"/>
      <c r="CA68" s="371"/>
      <c r="CB68" s="371"/>
    </row>
    <row r="69" spans="1:80" ht="39.75" customHeight="1">
      <c r="A69" s="452" t="s">
        <v>2531</v>
      </c>
      <c r="B69" s="379" t="s">
        <v>1828</v>
      </c>
      <c r="C69" s="379" t="s">
        <v>1829</v>
      </c>
      <c r="D69" s="379" t="s">
        <v>37</v>
      </c>
      <c r="E69" s="372" t="s">
        <v>40</v>
      </c>
      <c r="F69" s="372">
        <v>78267</v>
      </c>
      <c r="G69" s="129" t="s">
        <v>1830</v>
      </c>
      <c r="H69" s="130" t="s">
        <v>1831</v>
      </c>
      <c r="I69" s="129" t="s">
        <v>469</v>
      </c>
      <c r="J69" s="130"/>
      <c r="K69" s="130"/>
      <c r="L69" s="94"/>
      <c r="M69" s="94"/>
      <c r="N69" s="94"/>
      <c r="O69" s="94"/>
      <c r="P69" s="94"/>
      <c r="Q69" s="94"/>
      <c r="R69" s="98"/>
      <c r="S69" s="94"/>
      <c r="T69" s="98">
        <v>1500</v>
      </c>
      <c r="U69" s="94" t="s">
        <v>931</v>
      </c>
      <c r="V69" s="129"/>
      <c r="W69" s="133" t="s">
        <v>3135</v>
      </c>
      <c r="X69" s="133"/>
      <c r="Y69" s="133" t="str">
        <f t="shared" si="15"/>
        <v>4</v>
      </c>
      <c r="Z69" s="132" t="s">
        <v>3181</v>
      </c>
      <c r="AA69" s="133" t="str">
        <f t="shared" si="18"/>
        <v>Trophy</v>
      </c>
      <c r="AB69" s="133" t="str">
        <f>IFERROR(VLOOKUP($AA69,Lookup!$A$1:$P$20,2,FALSE),"")</f>
        <v>Level 4</v>
      </c>
      <c r="AC69" s="134">
        <v>43502</v>
      </c>
      <c r="AD69" s="133">
        <f>IFERROR(VLOOKUP($AA69,Lookup!$A$1:$P$20,7,FALSE),"")</f>
        <v>0</v>
      </c>
      <c r="AE69" s="380"/>
      <c r="AF69" s="133">
        <f>IFERROR(VLOOKUP($AA69,Lookup!$A$1:$P$20,8,FALSE),"")</f>
        <v>2</v>
      </c>
      <c r="AG69" s="133">
        <f>IFERROR(VLOOKUP($AA69,Lookup!$A$1:$P$20,9,FALSE),"")</f>
        <v>2</v>
      </c>
      <c r="AH69" s="133" t="s">
        <v>2821</v>
      </c>
      <c r="AI69" s="133">
        <f>IFERROR(VLOOKUP($AA69,Lookup!$A$1:$P$20,10,FALSE),"")</f>
        <v>4</v>
      </c>
      <c r="AJ69" s="133" t="str">
        <f>IFERROR(VLOOKUP($AA69,Lookup!$A$1:$P$20,11,FALSE),"")</f>
        <v>Yes</v>
      </c>
      <c r="AK69" s="133"/>
      <c r="AL69" s="133" t="str">
        <f>IFERROR(VLOOKUP($AA69,Lookup!$A$1:$P$20,13,FALSE),"")</f>
        <v>Yes</v>
      </c>
      <c r="AM69" s="133">
        <f>IFERROR(VLOOKUP($AA69,Lookup!$A$1:$P$20,14,FALSE),"")</f>
        <v>0</v>
      </c>
      <c r="AN69" s="133">
        <f>IFERROR(VLOOKUP($AA69,Lookup!$A$1:$P$20,15,FALSE),"")</f>
        <v>0</v>
      </c>
      <c r="AO69" s="133">
        <f>IFERROR(VLOOKUP($AA69,Lookup!$A$1:$P$20,16,FALSE),"")</f>
        <v>0</v>
      </c>
      <c r="AP69" s="133"/>
      <c r="AQ69" s="129"/>
      <c r="AR69" s="129"/>
      <c r="AS69" s="135"/>
      <c r="AT69" s="135"/>
      <c r="AU69" s="135"/>
      <c r="AV69" s="135"/>
      <c r="AW69" s="138"/>
      <c r="AX69" s="135"/>
      <c r="AY69" s="135"/>
      <c r="AZ69" s="135"/>
      <c r="BA69" s="135"/>
      <c r="BB69" s="135"/>
      <c r="BC69" s="135"/>
      <c r="BD69" s="135"/>
      <c r="BE69" s="448">
        <v>2</v>
      </c>
      <c r="BF69" s="135"/>
      <c r="BG69" s="139"/>
      <c r="BH69" s="150"/>
      <c r="BI69" s="129"/>
      <c r="BJ69" s="129"/>
      <c r="BK69" s="150"/>
      <c r="BL69" s="139"/>
      <c r="BM69" s="139"/>
      <c r="BN69" s="148"/>
      <c r="BO69" s="148" t="s">
        <v>2845</v>
      </c>
      <c r="BP69" s="139"/>
      <c r="BQ69" s="139"/>
      <c r="BR69" s="139" t="s">
        <v>2894</v>
      </c>
      <c r="BS69" s="139"/>
      <c r="BT69" s="139"/>
      <c r="BU69" s="139"/>
      <c r="BV69" s="371"/>
      <c r="BW69" s="371"/>
      <c r="BX69" s="371"/>
      <c r="BY69" s="371"/>
      <c r="BZ69" s="371"/>
      <c r="CA69" s="371"/>
      <c r="CB69" s="371"/>
    </row>
    <row r="70" spans="1:80" ht="39.75" customHeight="1">
      <c r="A70" s="452" t="s">
        <v>2531</v>
      </c>
      <c r="B70" s="379" t="s">
        <v>2072</v>
      </c>
      <c r="C70" s="379" t="s">
        <v>2073</v>
      </c>
      <c r="D70" s="379" t="s">
        <v>2074</v>
      </c>
      <c r="E70" s="372" t="s">
        <v>40</v>
      </c>
      <c r="F70" s="372">
        <v>78616</v>
      </c>
      <c r="G70" s="129" t="s">
        <v>2075</v>
      </c>
      <c r="H70" s="130" t="s">
        <v>2076</v>
      </c>
      <c r="I70" s="129" t="s">
        <v>469</v>
      </c>
      <c r="J70" s="130"/>
      <c r="K70" s="130"/>
      <c r="L70" s="94"/>
      <c r="M70" s="94"/>
      <c r="N70" s="94"/>
      <c r="O70" s="94"/>
      <c r="P70" s="94"/>
      <c r="Q70" s="94"/>
      <c r="R70" s="98"/>
      <c r="S70" s="94"/>
      <c r="T70" s="98">
        <v>1000</v>
      </c>
      <c r="U70" s="129" t="s">
        <v>931</v>
      </c>
      <c r="V70" s="129"/>
      <c r="W70" s="133" t="s">
        <v>3135</v>
      </c>
      <c r="X70" s="133"/>
      <c r="Y70" s="133" t="str">
        <f t="shared" si="15"/>
        <v>4</v>
      </c>
      <c r="Z70" s="132" t="s">
        <v>3182</v>
      </c>
      <c r="AA70" s="133" t="str">
        <f t="shared" si="18"/>
        <v>Trophy</v>
      </c>
      <c r="AB70" s="133" t="str">
        <f>IFERROR(VLOOKUP($AA70,Lookup!$A$1:$P$20,2,FALSE),"")</f>
        <v>Level 4</v>
      </c>
      <c r="AC70" s="134">
        <v>43502</v>
      </c>
      <c r="AD70" s="133">
        <f>IFERROR(VLOOKUP($AA70,Lookup!$A$1:$P$20,7,FALSE),"")</f>
        <v>0</v>
      </c>
      <c r="AE70" s="380"/>
      <c r="AF70" s="133">
        <f>IFERROR(VLOOKUP($AA70,Lookup!$A$1:$P$20,8,FALSE),"")</f>
        <v>2</v>
      </c>
      <c r="AG70" s="133">
        <f>IFERROR(VLOOKUP($AA70,Lookup!$A$1:$P$20,9,FALSE),"")</f>
        <v>2</v>
      </c>
      <c r="AH70" s="133" t="s">
        <v>2821</v>
      </c>
      <c r="AI70" s="133">
        <f>IFERROR(VLOOKUP($AA70,Lookup!$A$1:$P$20,10,FALSE),"")</f>
        <v>4</v>
      </c>
      <c r="AJ70" s="133" t="str">
        <f>IFERROR(VLOOKUP($AA70,Lookup!$A$1:$P$20,11,FALSE),"")</f>
        <v>Yes</v>
      </c>
      <c r="AK70" s="133">
        <f>IFERROR(VLOOKUP($AA70,Lookup!$A$1:$P$20,12,FALSE),"")</f>
        <v>0</v>
      </c>
      <c r="AL70" s="133" t="str">
        <f>IFERROR(VLOOKUP($AA70,Lookup!$A$1:$P$20,13,FALSE),"")</f>
        <v>Yes</v>
      </c>
      <c r="AM70" s="133">
        <f>IFERROR(VLOOKUP($AA70,Lookup!$A$1:$P$20,14,FALSE),"")</f>
        <v>0</v>
      </c>
      <c r="AN70" s="133">
        <f>IFERROR(VLOOKUP($AA70,Lookup!$A$1:$P$20,15,FALSE),"")</f>
        <v>0</v>
      </c>
      <c r="AO70" s="133">
        <f>IFERROR(VLOOKUP($AA70,Lookup!$A$1:$P$20,16,FALSE),"")</f>
        <v>0</v>
      </c>
      <c r="AP70" s="133"/>
      <c r="AQ70" s="129"/>
      <c r="AR70" s="129"/>
      <c r="AS70" s="135"/>
      <c r="AT70" s="135"/>
      <c r="AU70" s="135"/>
      <c r="AV70" s="135"/>
      <c r="AW70" s="138"/>
      <c r="AX70" s="135"/>
      <c r="AY70" s="135"/>
      <c r="AZ70" s="135"/>
      <c r="BA70" s="135"/>
      <c r="BB70" s="135"/>
      <c r="BC70" s="135"/>
      <c r="BD70" s="135"/>
      <c r="BE70" s="448">
        <v>1</v>
      </c>
      <c r="BF70" s="135"/>
      <c r="BG70" s="139"/>
      <c r="BH70" s="150"/>
      <c r="BI70" s="129"/>
      <c r="BJ70" s="129"/>
      <c r="BK70" s="150"/>
      <c r="BL70" s="139"/>
      <c r="BM70" s="139"/>
      <c r="BN70" s="450">
        <v>1</v>
      </c>
      <c r="BO70" s="450" t="s">
        <v>977</v>
      </c>
      <c r="BP70" s="139" t="s">
        <v>3062</v>
      </c>
      <c r="BQ70" s="139"/>
      <c r="BR70" s="139" t="s">
        <v>2894</v>
      </c>
      <c r="BS70" s="139"/>
      <c r="BT70" s="139"/>
      <c r="BU70" s="139"/>
      <c r="BV70" s="371"/>
      <c r="BW70" s="371"/>
      <c r="BX70" s="371"/>
      <c r="BY70" s="371"/>
      <c r="BZ70" s="371"/>
      <c r="CA70" s="371"/>
      <c r="CB70" s="371"/>
    </row>
    <row r="71" spans="1:80" ht="39.75" customHeight="1">
      <c r="A71" s="452" t="s">
        <v>2531</v>
      </c>
      <c r="B71" s="379" t="s">
        <v>3183</v>
      </c>
      <c r="C71" s="379" t="s">
        <v>2616</v>
      </c>
      <c r="D71" s="379" t="s">
        <v>2617</v>
      </c>
      <c r="E71" s="372" t="s">
        <v>40</v>
      </c>
      <c r="F71" s="372">
        <v>77478</v>
      </c>
      <c r="G71" s="129" t="s">
        <v>2618</v>
      </c>
      <c r="H71" s="130" t="s">
        <v>3184</v>
      </c>
      <c r="I71" s="130" t="s">
        <v>99</v>
      </c>
      <c r="J71" s="130"/>
      <c r="K71" s="130"/>
      <c r="L71" s="94"/>
      <c r="M71" s="94"/>
      <c r="N71" s="94"/>
      <c r="O71" s="94"/>
      <c r="P71" s="94"/>
      <c r="Q71" s="94"/>
      <c r="R71" s="98"/>
      <c r="S71" s="94"/>
      <c r="T71" s="98">
        <v>2000</v>
      </c>
      <c r="U71" s="94" t="s">
        <v>931</v>
      </c>
      <c r="V71" s="129"/>
      <c r="W71" s="133" t="s">
        <v>3135</v>
      </c>
      <c r="X71" s="133"/>
      <c r="Y71" s="133" t="str">
        <f t="shared" si="15"/>
        <v>4</v>
      </c>
      <c r="Z71" s="132"/>
      <c r="AA71" s="133" t="str">
        <f t="shared" si="18"/>
        <v>Trophy</v>
      </c>
      <c r="AB71" s="133" t="str">
        <f>IFERROR(VLOOKUP($AA71,Lookup!$A$1:$P$20,2,FALSE),"")</f>
        <v>Level 4</v>
      </c>
      <c r="AC71" s="134">
        <v>43509</v>
      </c>
      <c r="AD71" s="133">
        <f>IFERROR(VLOOKUP($AA71,Lookup!$A$1:$P$20,7,FALSE),"")</f>
        <v>0</v>
      </c>
      <c r="AE71" s="380"/>
      <c r="AF71" s="133">
        <f>IFERROR(VLOOKUP($AA71,Lookup!$A$1:$P$20,8,FALSE),"")</f>
        <v>2</v>
      </c>
      <c r="AG71" s="133">
        <f>IFERROR(VLOOKUP($AA71,Lookup!$A$1:$P$20,9,FALSE),"")</f>
        <v>2</v>
      </c>
      <c r="AH71" s="133" t="s">
        <v>2821</v>
      </c>
      <c r="AI71" s="133">
        <f>IFERROR(VLOOKUP($AA71,Lookup!$A$1:$P$20,10,FALSE),"")</f>
        <v>4</v>
      </c>
      <c r="AJ71" s="133" t="str">
        <f>IFERROR(VLOOKUP($AA71,Lookup!$A$1:$P$20,11,FALSE),"")</f>
        <v>Yes</v>
      </c>
      <c r="AK71" s="133" t="s">
        <v>3185</v>
      </c>
      <c r="AL71" s="133" t="str">
        <f>IFERROR(VLOOKUP($AA71,Lookup!$A$1:$P$20,13,FALSE),"")</f>
        <v>Yes</v>
      </c>
      <c r="AM71" s="133">
        <f>IFERROR(VLOOKUP($AA71,Lookup!$A$1:$P$20,14,FALSE),"")</f>
        <v>0</v>
      </c>
      <c r="AN71" s="133">
        <f>IFERROR(VLOOKUP($AA71,Lookup!$A$1:$P$20,15,FALSE),"")</f>
        <v>0</v>
      </c>
      <c r="AO71" s="133"/>
      <c r="AP71" s="133"/>
      <c r="AQ71" s="129"/>
      <c r="AR71" s="129"/>
      <c r="AS71" s="135"/>
      <c r="AT71" s="135"/>
      <c r="AU71" s="135"/>
      <c r="AV71" s="135"/>
      <c r="AW71" s="138"/>
      <c r="AX71" s="135"/>
      <c r="AY71" s="135"/>
      <c r="AZ71" s="135"/>
      <c r="BA71" s="135"/>
      <c r="BB71" s="135"/>
      <c r="BC71" s="135"/>
      <c r="BD71" s="135"/>
      <c r="BE71" s="135"/>
      <c r="BF71" s="135"/>
      <c r="BG71" s="139"/>
      <c r="BH71" s="150"/>
      <c r="BI71" s="129"/>
      <c r="BJ71" s="129"/>
      <c r="BK71" s="150"/>
      <c r="BL71" s="143"/>
      <c r="BM71" s="143"/>
      <c r="BN71" s="450">
        <v>2</v>
      </c>
      <c r="BO71" s="450" t="s">
        <v>977</v>
      </c>
      <c r="BP71" s="139" t="s">
        <v>3062</v>
      </c>
      <c r="BQ71" s="143"/>
      <c r="BR71" s="143"/>
      <c r="BS71" s="143"/>
      <c r="BT71" s="143"/>
      <c r="BU71" s="143"/>
      <c r="BV71" s="371"/>
      <c r="BW71" s="371"/>
      <c r="BX71" s="371"/>
      <c r="BY71" s="371"/>
      <c r="BZ71" s="371"/>
      <c r="CA71" s="371"/>
      <c r="CB71" s="371"/>
    </row>
    <row r="72" spans="1:80" ht="39.75" customHeight="1">
      <c r="A72" s="452" t="s">
        <v>2531</v>
      </c>
      <c r="B72" s="379" t="s">
        <v>3186</v>
      </c>
      <c r="C72" s="379" t="s">
        <v>3187</v>
      </c>
      <c r="D72" s="379" t="s">
        <v>68</v>
      </c>
      <c r="E72" s="372" t="s">
        <v>40</v>
      </c>
      <c r="F72" s="372">
        <v>77092</v>
      </c>
      <c r="G72" s="129" t="s">
        <v>3188</v>
      </c>
      <c r="H72" s="130" t="s">
        <v>3189</v>
      </c>
      <c r="I72" s="129"/>
      <c r="J72" s="129"/>
      <c r="K72" s="129"/>
      <c r="L72" s="94"/>
      <c r="M72" s="94"/>
      <c r="N72" s="94"/>
      <c r="O72" s="94"/>
      <c r="P72" s="94"/>
      <c r="Q72" s="94"/>
      <c r="R72" s="98"/>
      <c r="S72" s="129"/>
      <c r="T72" s="98">
        <v>1400</v>
      </c>
      <c r="U72" s="129" t="s">
        <v>931</v>
      </c>
      <c r="V72" s="129"/>
      <c r="W72" s="133" t="s">
        <v>3135</v>
      </c>
      <c r="X72" s="133"/>
      <c r="Y72" s="133" t="str">
        <f t="shared" si="15"/>
        <v>4</v>
      </c>
      <c r="Z72" s="132"/>
      <c r="AA72" s="133" t="str">
        <f t="shared" si="18"/>
        <v>Trophy</v>
      </c>
      <c r="AB72" s="133" t="str">
        <f>IFERROR(VLOOKUP($AA72,Lookup!$A$1:$P$20,2,FALSE),"")</f>
        <v>Level 4</v>
      </c>
      <c r="AC72" s="134">
        <v>43505</v>
      </c>
      <c r="AD72" s="133">
        <f>IFERROR(VLOOKUP($AA72,Lookup!$A$1:$P$20,7,FALSE),"")</f>
        <v>0</v>
      </c>
      <c r="AE72" s="380"/>
      <c r="AF72" s="133">
        <f>IFERROR(VLOOKUP($AA72,Lookup!$A$1:$P$20,8,FALSE),"")</f>
        <v>2</v>
      </c>
      <c r="AG72" s="133">
        <f>IFERROR(VLOOKUP($AA72,Lookup!$A$1:$P$20,9,FALSE),"")</f>
        <v>2</v>
      </c>
      <c r="AH72" s="133" t="s">
        <v>2821</v>
      </c>
      <c r="AI72" s="133">
        <f>IFERROR(VLOOKUP($AA72,Lookup!$A$1:$P$20,10,FALSE),"")</f>
        <v>4</v>
      </c>
      <c r="AJ72" s="133" t="str">
        <f>IFERROR(VLOOKUP($AA72,Lookup!$A$1:$P$20,11,FALSE),"")</f>
        <v>Yes</v>
      </c>
      <c r="AK72" s="133">
        <f>IFERROR(VLOOKUP($AA72,Lookup!$A$1:$P$20,12,FALSE),"")</f>
        <v>0</v>
      </c>
      <c r="AL72" s="133" t="str">
        <f>IFERROR(VLOOKUP($AA72,Lookup!$A$1:$P$20,13,FALSE),"")</f>
        <v>Yes</v>
      </c>
      <c r="AM72" s="133">
        <f>IFERROR(VLOOKUP($AA72,Lookup!$A$1:$P$20,14,FALSE),"")</f>
        <v>0</v>
      </c>
      <c r="AN72" s="133">
        <f>IFERROR(VLOOKUP($AA72,Lookup!$A$1:$P$20,15,FALSE),"")</f>
        <v>0</v>
      </c>
      <c r="AO72" s="133">
        <f>IFERROR(VLOOKUP($AA72,Lookup!$A$1:$P$20,16,FALSE),"")</f>
        <v>0</v>
      </c>
      <c r="AP72" s="133"/>
      <c r="AQ72" s="129"/>
      <c r="AR72" s="129"/>
      <c r="AS72" s="135"/>
      <c r="AT72" s="135"/>
      <c r="AU72" s="135"/>
      <c r="AV72" s="135"/>
      <c r="AW72" s="138"/>
      <c r="AX72" s="135"/>
      <c r="AY72" s="135"/>
      <c r="AZ72" s="135"/>
      <c r="BA72" s="135"/>
      <c r="BB72" s="135"/>
      <c r="BC72" s="135"/>
      <c r="BD72" s="135"/>
      <c r="BE72" s="135"/>
      <c r="BF72" s="135"/>
      <c r="BG72" s="139"/>
      <c r="BH72" s="150"/>
      <c r="BI72" s="129"/>
      <c r="BJ72" s="129"/>
      <c r="BK72" s="150"/>
      <c r="BL72" s="139"/>
      <c r="BM72" s="139"/>
      <c r="BN72" s="148"/>
      <c r="BO72" s="148"/>
      <c r="BP72" s="139"/>
      <c r="BQ72" s="139"/>
      <c r="BR72" s="139"/>
      <c r="BS72" s="139"/>
      <c r="BT72" s="139"/>
      <c r="BU72" s="139"/>
      <c r="BV72" s="371"/>
      <c r="BW72" s="371"/>
      <c r="BX72" s="371"/>
      <c r="BY72" s="371"/>
      <c r="BZ72" s="371"/>
      <c r="CA72" s="371"/>
      <c r="CB72" s="371"/>
    </row>
    <row r="73" spans="1:80" ht="39.75" customHeight="1">
      <c r="A73" s="452" t="s">
        <v>2531</v>
      </c>
      <c r="B73" s="140" t="s">
        <v>3190</v>
      </c>
      <c r="C73" s="140" t="s">
        <v>3191</v>
      </c>
      <c r="D73" s="140" t="s">
        <v>37</v>
      </c>
      <c r="E73" s="96" t="s">
        <v>40</v>
      </c>
      <c r="F73" s="96">
        <v>78216</v>
      </c>
      <c r="G73" s="129" t="s">
        <v>3192</v>
      </c>
      <c r="H73" s="130" t="s">
        <v>3177</v>
      </c>
      <c r="I73" s="130"/>
      <c r="J73" s="130"/>
      <c r="K73" s="130"/>
      <c r="L73" s="94"/>
      <c r="M73" s="94"/>
      <c r="N73" s="94"/>
      <c r="O73" s="94"/>
      <c r="P73" s="94"/>
      <c r="Q73" s="94"/>
      <c r="R73" s="98"/>
      <c r="S73" s="94"/>
      <c r="T73" s="98">
        <v>1200</v>
      </c>
      <c r="U73" s="129" t="s">
        <v>931</v>
      </c>
      <c r="V73" s="129"/>
      <c r="W73" s="133" t="s">
        <v>3135</v>
      </c>
      <c r="X73" s="133"/>
      <c r="Y73" s="133" t="str">
        <f t="shared" si="15"/>
        <v>4</v>
      </c>
      <c r="Z73" s="132"/>
      <c r="AA73" s="133" t="str">
        <f t="shared" si="18"/>
        <v>Trophy</v>
      </c>
      <c r="AB73" s="133" t="str">
        <f>IFERROR(VLOOKUP($AA73,Lookup!$A$1:$P$20,2,FALSE),"")</f>
        <v>Level 4</v>
      </c>
      <c r="AC73" s="134">
        <v>43505</v>
      </c>
      <c r="AD73" s="133">
        <f>IFERROR(VLOOKUP($AA73,Lookup!$A$1:$P$20,7,FALSE),"")</f>
        <v>0</v>
      </c>
      <c r="AE73" s="380"/>
      <c r="AF73" s="133">
        <f>IFERROR(VLOOKUP($AA73,Lookup!$A$1:$P$20,8,FALSE),"")</f>
        <v>2</v>
      </c>
      <c r="AG73" s="133">
        <f>IFERROR(VLOOKUP($AA73,Lookup!$A$1:$P$20,9,FALSE),"")</f>
        <v>2</v>
      </c>
      <c r="AH73" s="133" t="s">
        <v>2821</v>
      </c>
      <c r="AI73" s="133">
        <f>IFERROR(VLOOKUP($AA73,Lookup!$A$1:$P$20,10,FALSE),"")</f>
        <v>4</v>
      </c>
      <c r="AJ73" s="133" t="str">
        <f>IFERROR(VLOOKUP($AA73,Lookup!$A$1:$P$20,11,FALSE),"")</f>
        <v>Yes</v>
      </c>
      <c r="AK73" s="133">
        <f>IFERROR(VLOOKUP($AA73,Lookup!$A$1:$P$20,12,FALSE),"")</f>
        <v>0</v>
      </c>
      <c r="AL73" s="133" t="str">
        <f>IFERROR(VLOOKUP($AA73,Lookup!$A$1:$P$20,13,FALSE),"")</f>
        <v>Yes</v>
      </c>
      <c r="AM73" s="133">
        <f>IFERROR(VLOOKUP($AA73,Lookup!$A$1:$P$20,14,FALSE),"")</f>
        <v>0</v>
      </c>
      <c r="AN73" s="133">
        <f>IFERROR(VLOOKUP($AA73,Lookup!$A$1:$P$20,15,FALSE),"")</f>
        <v>0</v>
      </c>
      <c r="AO73" s="133">
        <f>IFERROR(VLOOKUP($AA73,Lookup!$A$1:$P$20,16,FALSE),"")</f>
        <v>0</v>
      </c>
      <c r="AP73" s="133"/>
      <c r="AQ73" s="129"/>
      <c r="AR73" s="129"/>
      <c r="AS73" s="135"/>
      <c r="AT73" s="135"/>
      <c r="AU73" s="135"/>
      <c r="AV73" s="135"/>
      <c r="AW73" s="138"/>
      <c r="AX73" s="135"/>
      <c r="AY73" s="135"/>
      <c r="AZ73" s="135"/>
      <c r="BA73" s="135"/>
      <c r="BB73" s="135"/>
      <c r="BC73" s="135"/>
      <c r="BD73" s="135"/>
      <c r="BE73" s="135"/>
      <c r="BF73" s="135"/>
      <c r="BG73" s="139"/>
      <c r="BH73" s="150"/>
      <c r="BI73" s="129"/>
      <c r="BJ73" s="129"/>
      <c r="BK73" s="150"/>
      <c r="BL73" s="139"/>
      <c r="BM73" s="139"/>
      <c r="BN73" s="148"/>
      <c r="BO73" s="148"/>
      <c r="BP73" s="139"/>
      <c r="BQ73" s="139"/>
      <c r="BR73" s="139" t="s">
        <v>3179</v>
      </c>
      <c r="BS73" s="139"/>
      <c r="BT73" s="139"/>
      <c r="BU73" s="139"/>
      <c r="BV73" s="371"/>
      <c r="BW73" s="371"/>
      <c r="BX73" s="371"/>
      <c r="BY73" s="371"/>
      <c r="BZ73" s="371"/>
      <c r="CA73" s="371"/>
      <c r="CB73" s="371"/>
    </row>
    <row r="74" spans="1:80" ht="39.75" customHeight="1">
      <c r="A74" s="126"/>
      <c r="B74" s="128" t="s">
        <v>3193</v>
      </c>
      <c r="C74" s="128" t="s">
        <v>3194</v>
      </c>
      <c r="D74" s="128" t="s">
        <v>37</v>
      </c>
      <c r="E74" s="129" t="s">
        <v>40</v>
      </c>
      <c r="F74" s="129">
        <v>78228</v>
      </c>
      <c r="G74" s="148" t="s">
        <v>3195</v>
      </c>
      <c r="H74" s="130" t="s">
        <v>3196</v>
      </c>
      <c r="I74" s="130"/>
      <c r="J74" s="130"/>
      <c r="K74" s="130"/>
      <c r="L74" s="94"/>
      <c r="M74" s="94"/>
      <c r="N74" s="94"/>
      <c r="O74" s="94"/>
      <c r="P74" s="94"/>
      <c r="Q74" s="94"/>
      <c r="R74" s="98"/>
      <c r="S74" s="94"/>
      <c r="T74" s="98">
        <v>1000</v>
      </c>
      <c r="U74" s="129"/>
      <c r="V74" s="129"/>
      <c r="W74" s="133" t="s">
        <v>3135</v>
      </c>
      <c r="X74" s="133"/>
      <c r="Y74" s="133" t="str">
        <f t="shared" si="15"/>
        <v>4</v>
      </c>
      <c r="Z74" s="132"/>
      <c r="AA74" s="133" t="str">
        <f t="shared" si="18"/>
        <v>Trophy</v>
      </c>
      <c r="AB74" s="133" t="str">
        <f>IFERROR(VLOOKUP($AA74,Lookup!$A$1:$P$20,2,FALSE),"")</f>
        <v>Level 4</v>
      </c>
      <c r="AC74" s="133"/>
      <c r="AD74" s="133">
        <f>IFERROR(VLOOKUP($AA74,Lookup!$A$1:$P$20,7,FALSE),"")</f>
        <v>0</v>
      </c>
      <c r="AE74" s="380"/>
      <c r="AF74" s="133">
        <f>IFERROR(VLOOKUP($AA74,Lookup!$A$1:$P$20,8,FALSE),"")</f>
        <v>2</v>
      </c>
      <c r="AG74" s="133">
        <f>IFERROR(VLOOKUP($AA74,Lookup!$A$1:$P$20,9,FALSE),"")</f>
        <v>2</v>
      </c>
      <c r="AH74" s="133"/>
      <c r="AI74" s="133">
        <f>IFERROR(VLOOKUP($AA74,Lookup!$A$1:$P$20,10,FALSE),"")</f>
        <v>4</v>
      </c>
      <c r="AJ74" s="133" t="str">
        <f>IFERROR(VLOOKUP($AA74,Lookup!$A$1:$P$20,11,FALSE),"")</f>
        <v>Yes</v>
      </c>
      <c r="AK74" s="133">
        <f>IFERROR(VLOOKUP($AA74,Lookup!$A$1:$P$20,12,FALSE),"")</f>
        <v>0</v>
      </c>
      <c r="AL74" s="133" t="str">
        <f>IFERROR(VLOOKUP($AA74,Lookup!$A$1:$P$20,13,FALSE),"")</f>
        <v>Yes</v>
      </c>
      <c r="AM74" s="133">
        <f>IFERROR(VLOOKUP($AA74,Lookup!$A$1:$P$20,14,FALSE),"")</f>
        <v>0</v>
      </c>
      <c r="AN74" s="133">
        <f>IFERROR(VLOOKUP($AA74,Lookup!$A$1:$P$20,15,FALSE),"")</f>
        <v>0</v>
      </c>
      <c r="AO74" s="133">
        <f>IFERROR(VLOOKUP($AA74,Lookup!$A$1:$P$20,16,FALSE),"")</f>
        <v>0</v>
      </c>
      <c r="AP74" s="133">
        <f>IFERROR(VLOOKUP($AA74,Lookup!$A$1:$Q$20,17,FALSE),"")</f>
        <v>2</v>
      </c>
      <c r="AQ74" s="129"/>
      <c r="AR74" s="129"/>
      <c r="AS74" s="135"/>
      <c r="AT74" s="135"/>
      <c r="AU74" s="135"/>
      <c r="AV74" s="135"/>
      <c r="AW74" s="138"/>
      <c r="AX74" s="135"/>
      <c r="AY74" s="135"/>
      <c r="AZ74" s="135"/>
      <c r="BA74" s="135"/>
      <c r="BB74" s="135"/>
      <c r="BC74" s="135"/>
      <c r="BD74" s="135"/>
      <c r="BE74" s="135"/>
      <c r="BF74" s="135"/>
      <c r="BG74" s="139"/>
      <c r="BH74" s="150"/>
      <c r="BI74" s="129"/>
      <c r="BJ74" s="129"/>
      <c r="BK74" s="150"/>
      <c r="BL74" s="139"/>
      <c r="BM74" s="139"/>
      <c r="BN74" s="400">
        <v>2</v>
      </c>
      <c r="BO74" s="400" t="s">
        <v>977</v>
      </c>
      <c r="BP74" s="139"/>
      <c r="BQ74" s="139"/>
      <c r="BR74" s="139" t="s">
        <v>900</v>
      </c>
      <c r="BS74" s="143"/>
      <c r="BT74" s="143"/>
      <c r="BU74" s="143"/>
      <c r="BV74" s="371"/>
      <c r="BW74" s="371"/>
      <c r="BX74" s="371"/>
      <c r="BY74" s="371"/>
      <c r="BZ74" s="371"/>
      <c r="CA74" s="371"/>
      <c r="CB74" s="371"/>
    </row>
    <row r="75" spans="1:80" ht="39.75" customHeight="1">
      <c r="A75" s="126"/>
      <c r="B75" s="128" t="s">
        <v>1818</v>
      </c>
      <c r="C75" s="128" t="s">
        <v>1819</v>
      </c>
      <c r="D75" s="128" t="s">
        <v>37</v>
      </c>
      <c r="E75" s="129" t="s">
        <v>40</v>
      </c>
      <c r="F75" s="129">
        <v>78219</v>
      </c>
      <c r="G75" s="129" t="s">
        <v>1820</v>
      </c>
      <c r="H75" s="188" t="s">
        <v>1821</v>
      </c>
      <c r="I75" s="188"/>
      <c r="J75" s="188"/>
      <c r="K75" s="188"/>
      <c r="L75" s="94"/>
      <c r="M75" s="94"/>
      <c r="N75" s="94"/>
      <c r="O75" s="94"/>
      <c r="P75" s="94"/>
      <c r="Q75" s="94"/>
      <c r="R75" s="98"/>
      <c r="S75" s="94"/>
      <c r="T75" s="98">
        <v>1000</v>
      </c>
      <c r="U75" s="129"/>
      <c r="V75" s="129"/>
      <c r="W75" s="133" t="s">
        <v>3135</v>
      </c>
      <c r="X75" s="133"/>
      <c r="Y75" s="133" t="str">
        <f t="shared" si="15"/>
        <v>4</v>
      </c>
      <c r="Z75" s="132"/>
      <c r="AA75" s="133" t="str">
        <f t="shared" si="18"/>
        <v>Trophy</v>
      </c>
      <c r="AB75" s="133" t="str">
        <f>IFERROR(VLOOKUP($AA75,Lookup!$A$1:$P$20,2,FALSE),"")</f>
        <v>Level 4</v>
      </c>
      <c r="AC75" s="133"/>
      <c r="AD75" s="133">
        <f>IFERROR(VLOOKUP($AA75,Lookup!$A$1:$P$20,7,FALSE),"")</f>
        <v>0</v>
      </c>
      <c r="AE75" s="380"/>
      <c r="AF75" s="133">
        <f>IFERROR(VLOOKUP($AA75,Lookup!$A$1:$P$20,8,FALSE),"")</f>
        <v>2</v>
      </c>
      <c r="AG75" s="133">
        <f>IFERROR(VLOOKUP($AA75,Lookup!$A$1:$P$20,9,FALSE),"")</f>
        <v>2</v>
      </c>
      <c r="AH75" s="133"/>
      <c r="AI75" s="133">
        <f>IFERROR(VLOOKUP($AA75,Lookup!$A$1:$P$20,10,FALSE),"")</f>
        <v>4</v>
      </c>
      <c r="AJ75" s="133" t="str">
        <f>IFERROR(VLOOKUP($AA75,Lookup!$A$1:$P$20,11,FALSE),"")</f>
        <v>Yes</v>
      </c>
      <c r="AK75" s="133">
        <f>IFERROR(VLOOKUP($AA75,Lookup!$A$1:$P$20,12,FALSE),"")</f>
        <v>0</v>
      </c>
      <c r="AL75" s="133" t="str">
        <f>IFERROR(VLOOKUP($AA75,Lookup!$A$1:$P$20,13,FALSE),"")</f>
        <v>Yes</v>
      </c>
      <c r="AM75" s="133">
        <f>IFERROR(VLOOKUP($AA75,Lookup!$A$1:$P$20,14,FALSE),"")</f>
        <v>0</v>
      </c>
      <c r="AN75" s="133">
        <f>IFERROR(VLOOKUP($AA75,Lookup!$A$1:$P$20,15,FALSE),"")</f>
        <v>0</v>
      </c>
      <c r="AO75" s="133">
        <f>IFERROR(VLOOKUP($AA75,Lookup!$A$1:$P$20,16,FALSE),"")</f>
        <v>0</v>
      </c>
      <c r="AP75" s="133">
        <f>IFERROR(VLOOKUP($AA75,Lookup!$A$1:$Q$20,17,FALSE),"")</f>
        <v>2</v>
      </c>
      <c r="AQ75" s="129"/>
      <c r="AR75" s="129"/>
      <c r="AS75" s="135"/>
      <c r="AT75" s="135"/>
      <c r="AU75" s="135"/>
      <c r="AV75" s="135"/>
      <c r="AW75" s="138"/>
      <c r="AX75" s="135"/>
      <c r="AY75" s="135"/>
      <c r="AZ75" s="135"/>
      <c r="BA75" s="135"/>
      <c r="BB75" s="135"/>
      <c r="BC75" s="135"/>
      <c r="BD75" s="135"/>
      <c r="BE75" s="135"/>
      <c r="BF75" s="135"/>
      <c r="BG75" s="139"/>
      <c r="BH75" s="150"/>
      <c r="BI75" s="129"/>
      <c r="BJ75" s="129"/>
      <c r="BK75" s="150"/>
      <c r="BL75" s="139"/>
      <c r="BM75" s="139"/>
      <c r="BN75" s="148"/>
      <c r="BO75" s="148"/>
      <c r="BP75" s="139"/>
      <c r="BQ75" s="139"/>
      <c r="BR75" s="139"/>
      <c r="BS75" s="143"/>
      <c r="BT75" s="143"/>
      <c r="BU75" s="143"/>
      <c r="BV75" s="371"/>
      <c r="BW75" s="371"/>
      <c r="BX75" s="371"/>
      <c r="BY75" s="371"/>
      <c r="BZ75" s="371"/>
      <c r="CA75" s="371"/>
      <c r="CB75" s="371"/>
    </row>
    <row r="76" spans="1:80" ht="39.75" customHeight="1">
      <c r="A76" s="126" t="s">
        <v>362</v>
      </c>
      <c r="B76" s="379" t="s">
        <v>2253</v>
      </c>
      <c r="C76" s="379" t="s">
        <v>2254</v>
      </c>
      <c r="D76" s="379" t="s">
        <v>37</v>
      </c>
      <c r="E76" s="372" t="s">
        <v>40</v>
      </c>
      <c r="F76" s="372">
        <v>78260</v>
      </c>
      <c r="G76" s="129" t="s">
        <v>2255</v>
      </c>
      <c r="H76" s="130"/>
      <c r="I76" s="129" t="s">
        <v>2256</v>
      </c>
      <c r="J76" s="457">
        <v>43227</v>
      </c>
      <c r="K76" s="437" t="s">
        <v>3197</v>
      </c>
      <c r="L76" s="94"/>
      <c r="M76" s="94">
        <v>750</v>
      </c>
      <c r="N76" s="94"/>
      <c r="O76" s="94"/>
      <c r="P76" s="94"/>
      <c r="Q76" s="94"/>
      <c r="R76" s="98">
        <f t="shared" ref="R76:R143" si="20">SUM(L76:Q76)</f>
        <v>750</v>
      </c>
      <c r="S76" s="129" t="s">
        <v>927</v>
      </c>
      <c r="T76" s="98"/>
      <c r="U76" s="129"/>
      <c r="V76" s="129"/>
      <c r="W76" s="133" t="s">
        <v>2907</v>
      </c>
      <c r="X76" s="133"/>
      <c r="Y76" s="133" t="str">
        <f t="shared" si="15"/>
        <v>5</v>
      </c>
      <c r="Z76" s="132"/>
      <c r="AA76" s="133" t="str">
        <f t="shared" si="18"/>
        <v>Blue</v>
      </c>
      <c r="AB76" s="133" t="str">
        <f>IFERROR(VLOOKUP($AA76,Lookup!$A$1:$P$20,2,FALSE),"")</f>
        <v>Level 5</v>
      </c>
      <c r="AC76" s="134" t="s">
        <v>3198</v>
      </c>
      <c r="AD76" s="133">
        <f>IFERROR(VLOOKUP($AA76,Lookup!$A$1:$P$20,7,FALSE),"")</f>
        <v>0</v>
      </c>
      <c r="AE76" s="380"/>
      <c r="AF76" s="133">
        <f>IFERROR(VLOOKUP($AA76,Lookup!$A$1:$P$20,8,FALSE),"")</f>
        <v>2</v>
      </c>
      <c r="AG76" s="133">
        <f>IFERROR(VLOOKUP($AA76,Lookup!$A$1:$P$20,9,FALSE),"")</f>
        <v>2</v>
      </c>
      <c r="AH76" s="133" t="s">
        <v>2821</v>
      </c>
      <c r="AI76" s="133">
        <f>IFERROR(VLOOKUP($AA76,Lookup!$A$1:$P$20,10,FALSE),"")</f>
        <v>2</v>
      </c>
      <c r="AJ76" s="133">
        <f>IFERROR(VLOOKUP($AA76,Lookup!$A$1:$P$20,11,FALSE),"")</f>
        <v>0</v>
      </c>
      <c r="AK76" s="133">
        <f>IFERROR(VLOOKUP($AA76,Lookup!$A$1:$P$20,12,FALSE),"")</f>
        <v>0</v>
      </c>
      <c r="AL76" s="133">
        <f>IFERROR(VLOOKUP($AA76,Lookup!$A$1:$P$20,13,FALSE),"")</f>
        <v>0</v>
      </c>
      <c r="AM76" s="133">
        <f>IFERROR(VLOOKUP($AA76,Lookup!$A$1:$P$20,14,FALSE),"")</f>
        <v>0</v>
      </c>
      <c r="AN76" s="133">
        <f>IFERROR(VLOOKUP($AA76,Lookup!$A$1:$P$20,15,FALSE),"")</f>
        <v>0</v>
      </c>
      <c r="AO76" s="133">
        <f>IFERROR(VLOOKUP($AA76,Lookup!$A$1:$P$20,16,FALSE),"")</f>
        <v>0</v>
      </c>
      <c r="AP76" s="451"/>
      <c r="AQ76" s="129"/>
      <c r="AR76" s="129"/>
      <c r="AS76" s="135"/>
      <c r="AT76" s="135"/>
      <c r="AU76" s="135"/>
      <c r="AV76" s="135"/>
      <c r="AW76" s="138"/>
      <c r="AX76" s="135"/>
      <c r="AY76" s="135"/>
      <c r="AZ76" s="135"/>
      <c r="BA76" s="135"/>
      <c r="BB76" s="135"/>
      <c r="BC76" s="135"/>
      <c r="BD76" s="135"/>
      <c r="BE76" s="135"/>
      <c r="BF76" s="135"/>
      <c r="BG76" s="139"/>
      <c r="BH76" s="150"/>
      <c r="BI76" s="129"/>
      <c r="BJ76" s="129"/>
      <c r="BK76" s="150"/>
      <c r="BL76" s="139"/>
      <c r="BM76" s="139"/>
      <c r="BN76" s="148"/>
      <c r="BO76" s="148"/>
      <c r="BP76" s="139"/>
      <c r="BQ76" s="139"/>
      <c r="BR76" s="139"/>
      <c r="BS76" s="139"/>
      <c r="BT76" s="139"/>
      <c r="BU76" s="139"/>
      <c r="BV76" s="371"/>
      <c r="BW76" s="371"/>
      <c r="BX76" s="371"/>
      <c r="BY76" s="371"/>
      <c r="BZ76" s="371"/>
      <c r="CA76" s="371"/>
      <c r="CB76" s="371"/>
    </row>
    <row r="77" spans="1:80" ht="39.75" customHeight="1">
      <c r="A77" s="126" t="s">
        <v>362</v>
      </c>
      <c r="B77" s="140" t="s">
        <v>3199</v>
      </c>
      <c r="C77" s="140" t="s">
        <v>3200</v>
      </c>
      <c r="D77" s="140" t="s">
        <v>3201</v>
      </c>
      <c r="E77" s="96" t="s">
        <v>40</v>
      </c>
      <c r="F77" s="96">
        <v>78738</v>
      </c>
      <c r="G77" s="129" t="s">
        <v>3202</v>
      </c>
      <c r="H77" s="414" t="s">
        <v>3203</v>
      </c>
      <c r="I77" s="129"/>
      <c r="J77" s="457">
        <v>43236</v>
      </c>
      <c r="K77" s="437" t="s">
        <v>3204</v>
      </c>
      <c r="L77" s="94"/>
      <c r="M77" s="94">
        <v>500</v>
      </c>
      <c r="N77" s="94"/>
      <c r="O77" s="94"/>
      <c r="P77" s="94"/>
      <c r="Q77" s="94"/>
      <c r="R77" s="98">
        <f t="shared" si="20"/>
        <v>500</v>
      </c>
      <c r="S77" s="129" t="s">
        <v>927</v>
      </c>
      <c r="T77" s="98"/>
      <c r="U77" s="129"/>
      <c r="V77" s="129"/>
      <c r="W77" s="133" t="s">
        <v>2907</v>
      </c>
      <c r="X77" s="133"/>
      <c r="Y77" s="133" t="str">
        <f t="shared" si="15"/>
        <v>5</v>
      </c>
      <c r="Z77" s="132"/>
      <c r="AA77" s="438" t="str">
        <f t="shared" si="18"/>
        <v>Blue</v>
      </c>
      <c r="AB77" s="438" t="str">
        <f>IFERROR(VLOOKUP($AA77,Lookup!$A$1:$P$20,2,FALSE),"")</f>
        <v>Level 5</v>
      </c>
      <c r="AC77" s="134">
        <v>43497</v>
      </c>
      <c r="AD77" s="133">
        <f>IFERROR(VLOOKUP($AA77,Lookup!$A$1:$P$20,7,FALSE),"")</f>
        <v>0</v>
      </c>
      <c r="AE77" s="380"/>
      <c r="AF77" s="133">
        <f>IFERROR(VLOOKUP($AA77,Lookup!$A$1:$P$20,8,FALSE),"")</f>
        <v>2</v>
      </c>
      <c r="AG77" s="133">
        <f>IFERROR(VLOOKUP($AA77,Lookup!$A$1:$P$20,9,FALSE),"")</f>
        <v>2</v>
      </c>
      <c r="AH77" s="133" t="s">
        <v>2821</v>
      </c>
      <c r="AI77" s="133">
        <f>IFERROR(VLOOKUP($AA77,Lookup!$A$1:$P$20,10,FALSE),"")</f>
        <v>2</v>
      </c>
      <c r="AJ77" s="133">
        <f>IFERROR(VLOOKUP($AA77,Lookup!$A$1:$P$20,11,FALSE),"")</f>
        <v>0</v>
      </c>
      <c r="AK77" s="133">
        <f>IFERROR(VLOOKUP($AA77,Lookup!$A$1:$P$20,12,FALSE),"")</f>
        <v>0</v>
      </c>
      <c r="AL77" s="133">
        <f>IFERROR(VLOOKUP($AA77,Lookup!$A$1:$P$20,13,FALSE),"")</f>
        <v>0</v>
      </c>
      <c r="AM77" s="133">
        <f>IFERROR(VLOOKUP($AA77,Lookup!$A$1:$P$20,14,FALSE),"")</f>
        <v>0</v>
      </c>
      <c r="AN77" s="133">
        <f>IFERROR(VLOOKUP($AA77,Lookup!$A$1:$P$20,15,FALSE),"")</f>
        <v>0</v>
      </c>
      <c r="AO77" s="133">
        <f>IFERROR(VLOOKUP($AA77,Lookup!$A$1:$P$20,16,FALSE),"")</f>
        <v>0</v>
      </c>
      <c r="AP77" s="133">
        <f>IFERROR(VLOOKUP($AA77,Lookup!$A$1:$Q$20,17,FALSE),"")</f>
        <v>1</v>
      </c>
      <c r="AQ77" s="129"/>
      <c r="AR77" s="129"/>
      <c r="AS77" s="135"/>
      <c r="AT77" s="135"/>
      <c r="AU77" s="85"/>
      <c r="AV77" s="135"/>
      <c r="AW77" s="138"/>
      <c r="AX77" s="135"/>
      <c r="AY77" s="135"/>
      <c r="AZ77" s="135"/>
      <c r="BA77" s="135"/>
      <c r="BB77" s="135"/>
      <c r="BC77" s="135"/>
      <c r="BD77" s="135"/>
      <c r="BE77" s="135"/>
      <c r="BF77" s="135"/>
      <c r="BG77" s="139"/>
      <c r="BH77" s="150"/>
      <c r="BI77" s="148"/>
      <c r="BJ77" s="148"/>
      <c r="BK77" s="143"/>
      <c r="BL77" s="139"/>
      <c r="BM77" s="139"/>
      <c r="BN77" s="148"/>
      <c r="BO77" s="148"/>
      <c r="BP77" s="139"/>
      <c r="BQ77" s="139"/>
      <c r="BR77" s="139"/>
      <c r="BS77" s="139"/>
      <c r="BT77" s="139"/>
      <c r="BU77" s="139"/>
      <c r="BV77" s="371"/>
      <c r="BW77" s="371"/>
      <c r="BX77" s="371"/>
      <c r="BY77" s="371"/>
      <c r="BZ77" s="371"/>
      <c r="CA77" s="371"/>
      <c r="CB77" s="371"/>
    </row>
    <row r="78" spans="1:80" ht="39.75" customHeight="1">
      <c r="A78" s="126" t="s">
        <v>362</v>
      </c>
      <c r="B78" s="140" t="s">
        <v>3205</v>
      </c>
      <c r="C78" s="140" t="s">
        <v>1069</v>
      </c>
      <c r="D78" s="140" t="s">
        <v>68</v>
      </c>
      <c r="E78" s="96" t="s">
        <v>40</v>
      </c>
      <c r="F78" s="96">
        <v>77005</v>
      </c>
      <c r="G78" s="129" t="s">
        <v>797</v>
      </c>
      <c r="H78" s="129"/>
      <c r="I78" s="129" t="s">
        <v>1045</v>
      </c>
      <c r="J78" s="453">
        <v>43402</v>
      </c>
      <c r="K78" s="437">
        <v>5363</v>
      </c>
      <c r="L78" s="94"/>
      <c r="M78" s="94">
        <v>500</v>
      </c>
      <c r="N78" s="94"/>
      <c r="O78" s="94"/>
      <c r="P78" s="94"/>
      <c r="Q78" s="94"/>
      <c r="R78" s="98">
        <f t="shared" si="20"/>
        <v>500</v>
      </c>
      <c r="S78" s="129" t="s">
        <v>927</v>
      </c>
      <c r="T78" s="98"/>
      <c r="U78" s="129"/>
      <c r="V78" s="129"/>
      <c r="W78" s="133" t="s">
        <v>2907</v>
      </c>
      <c r="X78" s="133"/>
      <c r="Y78" s="133" t="str">
        <f t="shared" si="15"/>
        <v>5</v>
      </c>
      <c r="Z78" s="132" t="s">
        <v>3206</v>
      </c>
      <c r="AA78" s="438" t="s">
        <v>368</v>
      </c>
      <c r="AB78" s="438" t="str">
        <f>IFERROR(VLOOKUP($AA78,Lookup!$A$1:$P$20,2,FALSE),"")</f>
        <v>Level 5</v>
      </c>
      <c r="AC78" s="134">
        <v>43497</v>
      </c>
      <c r="AD78" s="133">
        <f>IFERROR(VLOOKUP($AA78,Lookup!$A$1:$P$20,7,FALSE),"")</f>
        <v>0</v>
      </c>
      <c r="AE78" s="380"/>
      <c r="AF78" s="133">
        <f>IFERROR(VLOOKUP($AA78,Lookup!$A$1:$P$20,8,FALSE),"")</f>
        <v>2</v>
      </c>
      <c r="AG78" s="133">
        <f>IFERROR(VLOOKUP($AA78,Lookup!$A$1:$P$20,9,FALSE),"")</f>
        <v>2</v>
      </c>
      <c r="AH78" s="133" t="s">
        <v>2821</v>
      </c>
      <c r="AI78" s="133">
        <f>IFERROR(VLOOKUP($AA78,Lookup!$A$1:$P$20,10,FALSE),"")</f>
        <v>2</v>
      </c>
      <c r="AJ78" s="133">
        <f>IFERROR(VLOOKUP($AA78,Lookup!$A$1:$P$20,11,FALSE),"")</f>
        <v>0</v>
      </c>
      <c r="AK78" s="133">
        <f>IFERROR(VLOOKUP($AA78,Lookup!$A$1:$P$20,12,FALSE),"")</f>
        <v>0</v>
      </c>
      <c r="AL78" s="133">
        <f>IFERROR(VLOOKUP($AA78,Lookup!$A$1:$P$20,13,FALSE),"")</f>
        <v>0</v>
      </c>
      <c r="AM78" s="133">
        <f>IFERROR(VLOOKUP($AA78,Lookup!$A$1:$P$20,14,FALSE),"")</f>
        <v>0</v>
      </c>
      <c r="AN78" s="133">
        <f>IFERROR(VLOOKUP($AA78,Lookup!$A$1:$P$20,15,FALSE),"")</f>
        <v>0</v>
      </c>
      <c r="AO78" s="133">
        <f>IFERROR(VLOOKUP($AA78,Lookup!$A$1:$P$20,16,FALSE),"")</f>
        <v>0</v>
      </c>
      <c r="AP78" s="451"/>
      <c r="AQ78" s="129"/>
      <c r="AR78" s="129"/>
      <c r="AS78" s="135"/>
      <c r="AT78" s="135"/>
      <c r="AU78" s="135"/>
      <c r="AV78" s="135"/>
      <c r="AW78" s="138"/>
      <c r="AX78" s="135"/>
      <c r="AY78" s="135"/>
      <c r="AZ78" s="135"/>
      <c r="BA78" s="135"/>
      <c r="BB78" s="135"/>
      <c r="BC78" s="135"/>
      <c r="BD78" s="135"/>
      <c r="BE78" s="135"/>
      <c r="BF78" s="135"/>
      <c r="BG78" s="139"/>
      <c r="BH78" s="150"/>
      <c r="BI78" s="129"/>
      <c r="BJ78" s="129"/>
      <c r="BK78" s="150"/>
      <c r="BL78" s="139"/>
      <c r="BM78" s="139"/>
      <c r="BN78" s="148"/>
      <c r="BO78" s="148"/>
      <c r="BP78" s="139"/>
      <c r="BQ78" s="139"/>
      <c r="BR78" s="139" t="s">
        <v>2907</v>
      </c>
      <c r="BS78" s="139"/>
      <c r="BT78" s="139"/>
      <c r="BU78" s="139"/>
      <c r="BV78" s="371"/>
      <c r="BW78" s="371"/>
      <c r="BX78" s="371"/>
      <c r="BY78" s="371"/>
      <c r="BZ78" s="371"/>
      <c r="CA78" s="371"/>
      <c r="CB78" s="371"/>
    </row>
    <row r="79" spans="1:80" ht="39.75" customHeight="1">
      <c r="A79" s="126" t="s">
        <v>362</v>
      </c>
      <c r="B79" s="379" t="s">
        <v>2908</v>
      </c>
      <c r="C79" s="379" t="s">
        <v>2302</v>
      </c>
      <c r="D79" s="379" t="s">
        <v>1671</v>
      </c>
      <c r="E79" s="372" t="s">
        <v>40</v>
      </c>
      <c r="F79" s="372">
        <v>78072</v>
      </c>
      <c r="G79" s="129" t="s">
        <v>2303</v>
      </c>
      <c r="H79" s="130" t="s">
        <v>2304</v>
      </c>
      <c r="I79" s="129"/>
      <c r="J79" s="453">
        <v>43789</v>
      </c>
      <c r="K79" s="129">
        <v>5469</v>
      </c>
      <c r="L79" s="94">
        <v>500</v>
      </c>
      <c r="M79" s="94"/>
      <c r="N79" s="94"/>
      <c r="O79" s="94"/>
      <c r="P79" s="94"/>
      <c r="Q79" s="94"/>
      <c r="R79" s="98">
        <f t="shared" si="20"/>
        <v>500</v>
      </c>
      <c r="S79" s="129" t="s">
        <v>927</v>
      </c>
      <c r="T79" s="98"/>
      <c r="U79" s="129"/>
      <c r="V79" s="129"/>
      <c r="W79" s="133" t="s">
        <v>2907</v>
      </c>
      <c r="X79" s="133"/>
      <c r="Y79" s="133" t="str">
        <f t="shared" si="15"/>
        <v>5</v>
      </c>
      <c r="Z79" s="132" t="s">
        <v>3207</v>
      </c>
      <c r="AA79" s="438" t="s">
        <v>368</v>
      </c>
      <c r="AB79" s="438" t="s">
        <v>898</v>
      </c>
      <c r="AC79" s="134">
        <v>43497</v>
      </c>
      <c r="AD79" s="133">
        <f>IFERROR(VLOOKUP($AA79,Lookup!$A$1:$P$20,7,FALSE),"")</f>
        <v>0</v>
      </c>
      <c r="AE79" s="380"/>
      <c r="AF79" s="133">
        <f>IFERROR(VLOOKUP($AA79,Lookup!$A$1:$P$20,8,FALSE),"")</f>
        <v>2</v>
      </c>
      <c r="AG79" s="133">
        <f>IFERROR(VLOOKUP($AA79,Lookup!$A$1:$P$20,9,FALSE),"")</f>
        <v>2</v>
      </c>
      <c r="AH79" s="133" t="s">
        <v>2821</v>
      </c>
      <c r="AI79" s="133">
        <f>IFERROR(VLOOKUP($AA79,Lookup!$A$1:$P$20,10,FALSE),"")</f>
        <v>2</v>
      </c>
      <c r="AJ79" s="133">
        <f>IFERROR(VLOOKUP($AA79,Lookup!$A$1:$P$20,11,FALSE),"")</f>
        <v>0</v>
      </c>
      <c r="AK79" s="133">
        <f>IFERROR(VLOOKUP($AA79,Lookup!$A$1:$P$20,12,FALSE),"")</f>
        <v>0</v>
      </c>
      <c r="AL79" s="133">
        <f>IFERROR(VLOOKUP($AA79,Lookup!$A$1:$P$20,13,FALSE),"")</f>
        <v>0</v>
      </c>
      <c r="AM79" s="133">
        <f>IFERROR(VLOOKUP($AA79,Lookup!$A$1:$P$20,14,FALSE),"")</f>
        <v>0</v>
      </c>
      <c r="AN79" s="133">
        <f>IFERROR(VLOOKUP($AA79,Lookup!$A$1:$P$20,15,FALSE),"")</f>
        <v>0</v>
      </c>
      <c r="AO79" s="133">
        <f>IFERROR(VLOOKUP($AA79,Lookup!$A$1:$P$20,16,FALSE),"")</f>
        <v>0</v>
      </c>
      <c r="AP79" s="133">
        <v>2</v>
      </c>
      <c r="AQ79" s="135"/>
      <c r="AR79" s="135"/>
      <c r="AS79" s="135"/>
      <c r="AT79" s="135"/>
      <c r="AU79" s="135"/>
      <c r="AV79" s="135"/>
      <c r="AW79" s="138"/>
      <c r="AX79" s="135"/>
      <c r="AY79" s="135"/>
      <c r="AZ79" s="135"/>
      <c r="BA79" s="135"/>
      <c r="BB79" s="147"/>
      <c r="BC79" s="150"/>
      <c r="BD79" s="129"/>
      <c r="BE79" s="129"/>
      <c r="BF79" s="150"/>
      <c r="BG79" s="139"/>
      <c r="BH79" s="147"/>
      <c r="BI79" s="449"/>
      <c r="BJ79" s="449"/>
      <c r="BK79" s="147"/>
      <c r="BL79" s="139"/>
      <c r="BM79" s="139"/>
      <c r="BN79" s="139"/>
      <c r="BO79" s="139"/>
      <c r="BP79" s="139"/>
      <c r="BQ79" s="371"/>
      <c r="BR79" s="371"/>
      <c r="BS79" s="371"/>
      <c r="BT79" s="371"/>
      <c r="BU79" s="371"/>
      <c r="BV79" s="371"/>
      <c r="BW79" s="371"/>
      <c r="BX79" s="139"/>
      <c r="BY79" s="139"/>
      <c r="BZ79" s="139"/>
      <c r="CA79" s="139"/>
      <c r="CB79" s="139"/>
    </row>
    <row r="80" spans="1:80" ht="39.75" customHeight="1">
      <c r="A80" s="126" t="s">
        <v>362</v>
      </c>
      <c r="B80" s="379" t="s">
        <v>3208</v>
      </c>
      <c r="C80" s="379" t="s">
        <v>3209</v>
      </c>
      <c r="D80" s="379" t="s">
        <v>167</v>
      </c>
      <c r="E80" s="372" t="s">
        <v>40</v>
      </c>
      <c r="F80" s="372">
        <v>78163</v>
      </c>
      <c r="G80" s="129" t="s">
        <v>3210</v>
      </c>
      <c r="H80" s="130" t="s">
        <v>1279</v>
      </c>
      <c r="I80" s="129" t="s">
        <v>472</v>
      </c>
      <c r="J80" s="453">
        <v>43430</v>
      </c>
      <c r="K80" s="146" t="s">
        <v>3142</v>
      </c>
      <c r="L80" s="94"/>
      <c r="M80" s="94">
        <v>500</v>
      </c>
      <c r="N80" s="94"/>
      <c r="O80" s="94"/>
      <c r="P80" s="94"/>
      <c r="Q80" s="94"/>
      <c r="R80" s="98">
        <f t="shared" si="20"/>
        <v>500</v>
      </c>
      <c r="S80" s="129" t="s">
        <v>927</v>
      </c>
      <c r="T80" s="98"/>
      <c r="U80" s="129"/>
      <c r="V80" s="129"/>
      <c r="W80" s="133" t="s">
        <v>2907</v>
      </c>
      <c r="X80" s="133"/>
      <c r="Y80" s="133" t="str">
        <f t="shared" si="15"/>
        <v>5</v>
      </c>
      <c r="Z80" s="132"/>
      <c r="AA80" s="438" t="str">
        <f t="shared" ref="AA80:AA99" si="21">IF(SUM($R80,$T80)=0,"",IF(SUM($R80,$T80)&gt;=10000,"Silver",IF(AND((SUM($R80,$T80)&lt;10000),(SUM($R80,$T80)&gt;=5000)),"Champion",IF(AND((SUM($R80,$T80)&lt;5000),(SUM($R80,$T80)&gt;=2500)),"Reserve",IF(AND((SUM($R80,$T80)&lt;2500),(SUM($R80,$T80)&gt;=1000)),"Trophy",IF(AND((SUM($R80,$T80)&lt;1000),(SUM($R80,$T80)&gt;=500)),"Blue",IF(AND((SUM($R80,$T80)&lt;500),(SUM($R80,$T80)&gt;=250)),"Red","White")))))))</f>
        <v>Blue</v>
      </c>
      <c r="AB80" s="438" t="str">
        <f>IFERROR(VLOOKUP($AA80,Lookup!$A$1:$P$20,2,FALSE),"")</f>
        <v>Level 5</v>
      </c>
      <c r="AC80" s="134">
        <v>43497</v>
      </c>
      <c r="AD80" s="133">
        <f>IFERROR(VLOOKUP($AA80,Lookup!$A$1:$P$20,7,FALSE),"")</f>
        <v>0</v>
      </c>
      <c r="AE80" s="380"/>
      <c r="AF80" s="133">
        <f>IFERROR(VLOOKUP($AA80,Lookup!$A$1:$P$20,8,FALSE),"")</f>
        <v>2</v>
      </c>
      <c r="AG80" s="133">
        <f>IFERROR(VLOOKUP($AA80,Lookup!$A$1:$P$20,9,FALSE),"")</f>
        <v>2</v>
      </c>
      <c r="AH80" s="133" t="s">
        <v>2821</v>
      </c>
      <c r="AI80" s="133">
        <f>IFERROR(VLOOKUP($AA80,Lookup!$A$1:$P$20,10,FALSE),"")</f>
        <v>2</v>
      </c>
      <c r="AJ80" s="133">
        <f>IFERROR(VLOOKUP($AA80,Lookup!$A$1:$P$20,11,FALSE),"")</f>
        <v>0</v>
      </c>
      <c r="AK80" s="133">
        <f>IFERROR(VLOOKUP($AA80,Lookup!$A$1:$P$20,12,FALSE),"")</f>
        <v>0</v>
      </c>
      <c r="AL80" s="133">
        <f>IFERROR(VLOOKUP($AA80,Lookup!$A$1:$P$20,13,FALSE),"")</f>
        <v>0</v>
      </c>
      <c r="AM80" s="133">
        <f>IFERROR(VLOOKUP($AA80,Lookup!$A$1:$P$20,14,FALSE),"")</f>
        <v>0</v>
      </c>
      <c r="AN80" s="133">
        <f>IFERROR(VLOOKUP($AA80,Lookup!$A$1:$P$20,15,FALSE),"")</f>
        <v>0</v>
      </c>
      <c r="AO80" s="133">
        <f>IFERROR(VLOOKUP($AA80,Lookup!$A$1:$P$20,16,FALSE),"")</f>
        <v>0</v>
      </c>
      <c r="AP80" s="451"/>
      <c r="AQ80" s="129"/>
      <c r="AR80" s="129"/>
      <c r="AS80" s="135"/>
      <c r="AT80" s="135"/>
      <c r="AU80" s="135"/>
      <c r="AV80" s="135"/>
      <c r="AW80" s="138"/>
      <c r="AX80" s="135"/>
      <c r="AY80" s="135"/>
      <c r="AZ80" s="135"/>
      <c r="BA80" s="135"/>
      <c r="BB80" s="448">
        <v>1</v>
      </c>
      <c r="BC80" s="135"/>
      <c r="BD80" s="135"/>
      <c r="BE80" s="448">
        <v>1</v>
      </c>
      <c r="BF80" s="135"/>
      <c r="BG80" s="139"/>
      <c r="BH80" s="150"/>
      <c r="BI80" s="129"/>
      <c r="BJ80" s="129"/>
      <c r="BK80" s="150"/>
      <c r="BL80" s="139"/>
      <c r="BM80" s="139"/>
      <c r="BN80" s="148"/>
      <c r="BO80" s="148" t="s">
        <v>2845</v>
      </c>
      <c r="BP80" s="139"/>
      <c r="BQ80" s="139"/>
      <c r="BR80" s="139"/>
      <c r="BS80" s="139"/>
      <c r="BT80" s="139"/>
      <c r="BU80" s="139"/>
      <c r="BV80" s="371"/>
      <c r="BW80" s="371"/>
      <c r="BX80" s="371"/>
      <c r="BY80" s="371"/>
      <c r="BZ80" s="371"/>
      <c r="CA80" s="371"/>
      <c r="CB80" s="371"/>
    </row>
    <row r="81" spans="1:80" ht="39.75" customHeight="1">
      <c r="A81" s="126" t="s">
        <v>362</v>
      </c>
      <c r="B81" s="379" t="s">
        <v>2287</v>
      </c>
      <c r="C81" s="379" t="s">
        <v>2288</v>
      </c>
      <c r="D81" s="379" t="s">
        <v>37</v>
      </c>
      <c r="E81" s="372" t="s">
        <v>40</v>
      </c>
      <c r="F81" s="372">
        <v>78201</v>
      </c>
      <c r="G81" s="129" t="s">
        <v>3211</v>
      </c>
      <c r="H81" s="130" t="s">
        <v>2290</v>
      </c>
      <c r="I81" s="129" t="s">
        <v>2094</v>
      </c>
      <c r="J81" s="453">
        <v>43441</v>
      </c>
      <c r="K81" s="437" t="s">
        <v>3212</v>
      </c>
      <c r="L81" s="94"/>
      <c r="M81" s="94">
        <v>500</v>
      </c>
      <c r="N81" s="94"/>
      <c r="O81" s="94"/>
      <c r="P81" s="94"/>
      <c r="Q81" s="94"/>
      <c r="R81" s="98">
        <f t="shared" si="20"/>
        <v>500</v>
      </c>
      <c r="S81" s="129" t="s">
        <v>927</v>
      </c>
      <c r="T81" s="98"/>
      <c r="U81" s="129"/>
      <c r="V81" s="129"/>
      <c r="W81" s="133" t="s">
        <v>2907</v>
      </c>
      <c r="X81" s="133"/>
      <c r="Y81" s="133" t="str">
        <f t="shared" si="15"/>
        <v>5</v>
      </c>
      <c r="Z81" s="132"/>
      <c r="AA81" s="438" t="str">
        <f t="shared" si="21"/>
        <v>Blue</v>
      </c>
      <c r="AB81" s="438" t="str">
        <f>IFERROR(VLOOKUP($AA81,Lookup!$A$1:$P$20,2,FALSE),"")</f>
        <v>Level 5</v>
      </c>
      <c r="AC81" s="134">
        <v>43497</v>
      </c>
      <c r="AD81" s="133">
        <f>IFERROR(VLOOKUP($AA81,Lookup!$A$1:$P$20,7,FALSE),"")</f>
        <v>0</v>
      </c>
      <c r="AE81" s="380"/>
      <c r="AF81" s="133">
        <f>IFERROR(VLOOKUP($AA81,Lookup!$A$1:$P$20,8,FALSE),"")</f>
        <v>2</v>
      </c>
      <c r="AG81" s="133">
        <f>IFERROR(VLOOKUP($AA81,Lookup!$A$1:$P$20,9,FALSE),"")</f>
        <v>2</v>
      </c>
      <c r="AH81" s="133" t="s">
        <v>2821</v>
      </c>
      <c r="AI81" s="133">
        <f>IFERROR(VLOOKUP($AA81,Lookup!$A$1:$P$20,10,FALSE),"")</f>
        <v>2</v>
      </c>
      <c r="AJ81" s="133">
        <f>IFERROR(VLOOKUP($AA81,Lookup!$A$1:$P$20,11,FALSE),"")</f>
        <v>0</v>
      </c>
      <c r="AK81" s="133">
        <f>IFERROR(VLOOKUP($AA81,Lookup!$A$1:$P$20,12,FALSE),"")</f>
        <v>0</v>
      </c>
      <c r="AL81" s="133">
        <f>IFERROR(VLOOKUP($AA81,Lookup!$A$1:$P$20,13,FALSE),"")</f>
        <v>0</v>
      </c>
      <c r="AM81" s="133">
        <f>IFERROR(VLOOKUP($AA81,Lookup!$A$1:$P$20,14,FALSE),"")</f>
        <v>0</v>
      </c>
      <c r="AN81" s="133">
        <f>IFERROR(VLOOKUP($AA81,Lookup!$A$1:$P$20,15,FALSE),"")</f>
        <v>0</v>
      </c>
      <c r="AO81" s="133">
        <f>IFERROR(VLOOKUP($AA81,Lookup!$A$1:$P$20,16,FALSE),"")</f>
        <v>0</v>
      </c>
      <c r="AP81" s="451"/>
      <c r="AQ81" s="129"/>
      <c r="AR81" s="129"/>
      <c r="AS81" s="135"/>
      <c r="AT81" s="135"/>
      <c r="AU81" s="135"/>
      <c r="AV81" s="135"/>
      <c r="AW81" s="138"/>
      <c r="AX81" s="135"/>
      <c r="AY81" s="135"/>
      <c r="AZ81" s="135"/>
      <c r="BA81" s="135"/>
      <c r="BB81" s="135"/>
      <c r="BC81" s="135"/>
      <c r="BD81" s="135"/>
      <c r="BE81" s="135"/>
      <c r="BF81" s="135"/>
      <c r="BG81" s="139"/>
      <c r="BH81" s="150"/>
      <c r="BI81" s="129"/>
      <c r="BJ81" s="129"/>
      <c r="BK81" s="150"/>
      <c r="BL81" s="139"/>
      <c r="BM81" s="139"/>
      <c r="BN81" s="148"/>
      <c r="BO81" s="148"/>
      <c r="BP81" s="139"/>
      <c r="BQ81" s="139"/>
      <c r="BR81" s="139"/>
      <c r="BS81" s="139"/>
      <c r="BT81" s="139"/>
      <c r="BU81" s="139"/>
      <c r="BV81" s="371"/>
      <c r="BW81" s="371"/>
      <c r="BX81" s="371"/>
      <c r="BY81" s="371"/>
      <c r="BZ81" s="371"/>
      <c r="CA81" s="371"/>
      <c r="CB81" s="371"/>
    </row>
    <row r="82" spans="1:80" ht="39.75" customHeight="1">
      <c r="A82" s="126" t="s">
        <v>362</v>
      </c>
      <c r="B82" s="379" t="s">
        <v>473</v>
      </c>
      <c r="C82" s="379" t="s">
        <v>1121</v>
      </c>
      <c r="D82" s="379" t="s">
        <v>37</v>
      </c>
      <c r="E82" s="372" t="s">
        <v>40</v>
      </c>
      <c r="F82" s="372">
        <v>78261</v>
      </c>
      <c r="G82" s="129" t="s">
        <v>1122</v>
      </c>
      <c r="H82" s="130" t="s">
        <v>1123</v>
      </c>
      <c r="I82" s="129" t="s">
        <v>472</v>
      </c>
      <c r="J82" s="453">
        <v>43451</v>
      </c>
      <c r="K82" s="437" t="s">
        <v>3213</v>
      </c>
      <c r="L82" s="94"/>
      <c r="M82" s="94">
        <v>500</v>
      </c>
      <c r="N82" s="94"/>
      <c r="O82" s="94"/>
      <c r="P82" s="94"/>
      <c r="Q82" s="94"/>
      <c r="R82" s="98">
        <f t="shared" si="20"/>
        <v>500</v>
      </c>
      <c r="S82" s="129" t="s">
        <v>927</v>
      </c>
      <c r="T82" s="98"/>
      <c r="U82" s="129"/>
      <c r="V82" s="129"/>
      <c r="W82" s="133" t="s">
        <v>2907</v>
      </c>
      <c r="X82" s="133"/>
      <c r="Y82" s="133" t="str">
        <f t="shared" si="15"/>
        <v>5</v>
      </c>
      <c r="Z82" s="132"/>
      <c r="AA82" s="438" t="str">
        <f t="shared" si="21"/>
        <v>Blue</v>
      </c>
      <c r="AB82" s="438" t="str">
        <f>IFERROR(VLOOKUP($AA82,Lookup!$A$1:$P$20,2,FALSE),"")</f>
        <v>Level 5</v>
      </c>
      <c r="AC82" s="134">
        <v>43497</v>
      </c>
      <c r="AD82" s="133">
        <f>IFERROR(VLOOKUP($AA82,Lookup!$A$1:$P$20,7,FALSE),"")</f>
        <v>0</v>
      </c>
      <c r="AE82" s="380"/>
      <c r="AF82" s="133">
        <f>IFERROR(VLOOKUP($AA82,Lookup!$A$1:$P$20,8,FALSE),"")</f>
        <v>2</v>
      </c>
      <c r="AG82" s="133">
        <f>IFERROR(VLOOKUP($AA82,Lookup!$A$1:$P$20,9,FALSE),"")</f>
        <v>2</v>
      </c>
      <c r="AH82" s="133" t="s">
        <v>2821</v>
      </c>
      <c r="AI82" s="133">
        <f>IFERROR(VLOOKUP($AA82,Lookup!$A$1:$P$20,10,FALSE),"")</f>
        <v>2</v>
      </c>
      <c r="AJ82" s="133">
        <f>IFERROR(VLOOKUP($AA82,Lookup!$A$1:$P$20,11,FALSE),"")</f>
        <v>0</v>
      </c>
      <c r="AK82" s="133">
        <f>IFERROR(VLOOKUP($AA82,Lookup!$A$1:$P$20,12,FALSE),"")</f>
        <v>0</v>
      </c>
      <c r="AL82" s="133">
        <f>IFERROR(VLOOKUP($AA82,Lookup!$A$1:$P$20,13,FALSE),"")</f>
        <v>0</v>
      </c>
      <c r="AM82" s="133">
        <f>IFERROR(VLOOKUP($AA82,Lookup!$A$1:$P$20,14,FALSE),"")</f>
        <v>0</v>
      </c>
      <c r="AN82" s="133">
        <f>IFERROR(VLOOKUP($AA82,Lookup!$A$1:$P$20,15,FALSE),"")</f>
        <v>0</v>
      </c>
      <c r="AO82" s="133">
        <f>IFERROR(VLOOKUP($AA82,Lookup!$A$1:$P$20,16,FALSE),"")</f>
        <v>0</v>
      </c>
      <c r="AP82" s="451"/>
      <c r="AQ82" s="129"/>
      <c r="AR82" s="129"/>
      <c r="AS82" s="135"/>
      <c r="AT82" s="135"/>
      <c r="AU82" s="85"/>
      <c r="AV82" s="135"/>
      <c r="AW82" s="138"/>
      <c r="AX82" s="135"/>
      <c r="AY82" s="135"/>
      <c r="AZ82" s="135"/>
      <c r="BA82" s="135"/>
      <c r="BB82" s="135"/>
      <c r="BC82" s="135"/>
      <c r="BD82" s="135"/>
      <c r="BE82" s="135"/>
      <c r="BF82" s="135"/>
      <c r="BG82" s="139"/>
      <c r="BH82" s="150"/>
      <c r="BI82" s="148"/>
      <c r="BJ82" s="148"/>
      <c r="BK82" s="143"/>
      <c r="BL82" s="139"/>
      <c r="BM82" s="139"/>
      <c r="BN82" s="148"/>
      <c r="BO82" s="148"/>
      <c r="BP82" s="139"/>
      <c r="BQ82" s="139"/>
      <c r="BR82" s="139"/>
      <c r="BS82" s="139"/>
      <c r="BT82" s="139"/>
      <c r="BU82" s="139"/>
      <c r="BV82" s="371"/>
      <c r="BW82" s="371"/>
      <c r="BX82" s="371"/>
      <c r="BY82" s="371"/>
      <c r="BZ82" s="371"/>
      <c r="CA82" s="371"/>
      <c r="CB82" s="371"/>
    </row>
    <row r="83" spans="1:80" ht="39.75" customHeight="1">
      <c r="A83" s="126" t="s">
        <v>362</v>
      </c>
      <c r="B83" s="379" t="s">
        <v>1008</v>
      </c>
      <c r="C83" s="379" t="s">
        <v>1009</v>
      </c>
      <c r="D83" s="379" t="s">
        <v>1010</v>
      </c>
      <c r="E83" s="372" t="s">
        <v>40</v>
      </c>
      <c r="F83" s="372">
        <v>61257</v>
      </c>
      <c r="G83" s="129" t="s">
        <v>1011</v>
      </c>
      <c r="H83" s="130" t="s">
        <v>1012</v>
      </c>
      <c r="I83" s="129" t="s">
        <v>1013</v>
      </c>
      <c r="J83" s="453">
        <v>43453</v>
      </c>
      <c r="K83" s="129">
        <v>5613</v>
      </c>
      <c r="L83" s="94"/>
      <c r="M83" s="94">
        <v>500</v>
      </c>
      <c r="N83" s="94"/>
      <c r="O83" s="94"/>
      <c r="P83" s="94"/>
      <c r="Q83" s="94"/>
      <c r="R83" s="98">
        <f t="shared" si="20"/>
        <v>500</v>
      </c>
      <c r="S83" s="129" t="s">
        <v>927</v>
      </c>
      <c r="T83" s="98"/>
      <c r="U83" s="129"/>
      <c r="V83" s="129"/>
      <c r="W83" s="133" t="s">
        <v>2907</v>
      </c>
      <c r="X83" s="133"/>
      <c r="Y83" s="133" t="str">
        <f t="shared" si="15"/>
        <v>5</v>
      </c>
      <c r="Z83" s="132"/>
      <c r="AA83" s="438" t="str">
        <f t="shared" si="21"/>
        <v>Blue</v>
      </c>
      <c r="AB83" s="438" t="str">
        <f>IFERROR(VLOOKUP($AA83,Lookup!$A$1:$P$20,2,FALSE),"")</f>
        <v>Level 5</v>
      </c>
      <c r="AC83" s="134">
        <v>43497</v>
      </c>
      <c r="AD83" s="133">
        <f>IFERROR(VLOOKUP($AA83,Lookup!$A$1:$P$20,7,FALSE),"")</f>
        <v>0</v>
      </c>
      <c r="AE83" s="380"/>
      <c r="AF83" s="133">
        <f>IFERROR(VLOOKUP($AA83,Lookup!$A$1:$P$20,8,FALSE),"")</f>
        <v>2</v>
      </c>
      <c r="AG83" s="133">
        <f>IFERROR(VLOOKUP($AA83,Lookup!$A$1:$P$20,9,FALSE),"")</f>
        <v>2</v>
      </c>
      <c r="AH83" s="133" t="s">
        <v>2821</v>
      </c>
      <c r="AI83" s="133">
        <f>IFERROR(VLOOKUP($AA83,Lookup!$A$1:$P$20,10,FALSE),"")</f>
        <v>2</v>
      </c>
      <c r="AJ83" s="133">
        <f>IFERROR(VLOOKUP($AA83,Lookup!$A$1:$P$20,11,FALSE),"")</f>
        <v>0</v>
      </c>
      <c r="AK83" s="133">
        <f>IFERROR(VLOOKUP($AA83,Lookup!$A$1:$P$20,12,FALSE),"")</f>
        <v>0</v>
      </c>
      <c r="AL83" s="133">
        <f>IFERROR(VLOOKUP($AA83,Lookup!$A$1:$P$20,13,FALSE),"")</f>
        <v>0</v>
      </c>
      <c r="AM83" s="133">
        <f>IFERROR(VLOOKUP($AA83,Lookup!$A$1:$P$20,14,FALSE),"")</f>
        <v>0</v>
      </c>
      <c r="AN83" s="133">
        <f>IFERROR(VLOOKUP($AA83,Lookup!$A$1:$P$20,15,FALSE),"")</f>
        <v>0</v>
      </c>
      <c r="AO83" s="133">
        <f>IFERROR(VLOOKUP($AA83,Lookup!$A$1:$P$20,16,FALSE),"")</f>
        <v>0</v>
      </c>
      <c r="AP83" s="451"/>
      <c r="AQ83" s="129"/>
      <c r="AR83" s="129"/>
      <c r="AS83" s="135"/>
      <c r="AT83" s="135"/>
      <c r="AU83" s="135"/>
      <c r="AV83" s="135"/>
      <c r="AW83" s="138"/>
      <c r="AX83" s="135"/>
      <c r="AY83" s="135"/>
      <c r="AZ83" s="135"/>
      <c r="BA83" s="135"/>
      <c r="BB83" s="135"/>
      <c r="BC83" s="135"/>
      <c r="BD83" s="135"/>
      <c r="BE83" s="135"/>
      <c r="BF83" s="135"/>
      <c r="BG83" s="139"/>
      <c r="BH83" s="150"/>
      <c r="BI83" s="129"/>
      <c r="BJ83" s="129"/>
      <c r="BK83" s="150"/>
      <c r="BL83" s="139"/>
      <c r="BM83" s="139"/>
      <c r="BN83" s="450">
        <v>1</v>
      </c>
      <c r="BO83" s="450" t="s">
        <v>977</v>
      </c>
      <c r="BP83" s="139" t="s">
        <v>3077</v>
      </c>
      <c r="BQ83" s="139"/>
      <c r="BR83" s="139"/>
      <c r="BS83" s="139"/>
      <c r="BT83" s="139"/>
      <c r="BU83" s="139"/>
      <c r="BV83" s="371"/>
      <c r="BW83" s="371"/>
      <c r="BX83" s="371"/>
      <c r="BY83" s="371"/>
      <c r="BZ83" s="371"/>
      <c r="CA83" s="371"/>
      <c r="CB83" s="371"/>
    </row>
    <row r="84" spans="1:80" ht="39.75" customHeight="1">
      <c r="A84" s="126" t="s">
        <v>362</v>
      </c>
      <c r="B84" s="379" t="s">
        <v>1681</v>
      </c>
      <c r="C84" s="379" t="s">
        <v>3214</v>
      </c>
      <c r="D84" s="379" t="s">
        <v>37</v>
      </c>
      <c r="E84" s="372" t="s">
        <v>40</v>
      </c>
      <c r="F84" s="372">
        <v>78229</v>
      </c>
      <c r="G84" s="129" t="s">
        <v>1683</v>
      </c>
      <c r="H84" s="130" t="s">
        <v>1684</v>
      </c>
      <c r="I84" s="129" t="s">
        <v>996</v>
      </c>
      <c r="J84" s="453">
        <v>43475</v>
      </c>
      <c r="K84" s="129">
        <v>5710</v>
      </c>
      <c r="L84" s="94"/>
      <c r="M84" s="94"/>
      <c r="N84" s="94"/>
      <c r="O84" s="94"/>
      <c r="P84" s="94">
        <v>750</v>
      </c>
      <c r="Q84" s="94"/>
      <c r="R84" s="98">
        <f t="shared" si="20"/>
        <v>750</v>
      </c>
      <c r="S84" s="129" t="s">
        <v>927</v>
      </c>
      <c r="T84" s="98"/>
      <c r="U84" s="129"/>
      <c r="V84" s="129"/>
      <c r="W84" s="133" t="s">
        <v>2907</v>
      </c>
      <c r="X84" s="133"/>
      <c r="Y84" s="133" t="str">
        <f t="shared" si="15"/>
        <v>5</v>
      </c>
      <c r="Z84" s="132" t="s">
        <v>3215</v>
      </c>
      <c r="AA84" s="438" t="str">
        <f t="shared" si="21"/>
        <v>Blue</v>
      </c>
      <c r="AB84" s="438" t="str">
        <f>IFERROR(VLOOKUP($AA84,Lookup!$A$1:$P$20,2,FALSE),"")</f>
        <v>Level 5</v>
      </c>
      <c r="AC84" s="134">
        <v>43497</v>
      </c>
      <c r="AD84" s="133">
        <f>IFERROR(VLOOKUP($AA84,Lookup!$A$1:$P$20,7,FALSE),"")</f>
        <v>0</v>
      </c>
      <c r="AE84" s="380"/>
      <c r="AF84" s="133">
        <f>IFERROR(VLOOKUP($AA84,Lookup!$A$1:$P$20,8,FALSE),"")</f>
        <v>2</v>
      </c>
      <c r="AG84" s="133">
        <f>IFERROR(VLOOKUP($AA84,Lookup!$A$1:$P$20,9,FALSE),"")</f>
        <v>2</v>
      </c>
      <c r="AH84" s="133" t="s">
        <v>2635</v>
      </c>
      <c r="AI84" s="133">
        <v>6</v>
      </c>
      <c r="AJ84" s="133">
        <f>IFERROR(VLOOKUP($AA84,Lookup!$A$1:$P$20,11,FALSE),"")</f>
        <v>0</v>
      </c>
      <c r="AK84" s="133">
        <f>IFERROR(VLOOKUP($AA84,Lookup!$A$1:$P$20,12,FALSE),"")</f>
        <v>0</v>
      </c>
      <c r="AL84" s="133">
        <f>IFERROR(VLOOKUP($AA84,Lookup!$A$1:$P$20,13,FALSE),"")</f>
        <v>0</v>
      </c>
      <c r="AM84" s="133">
        <f>IFERROR(VLOOKUP($AA84,Lookup!$A$1:$P$20,14,FALSE),"")</f>
        <v>0</v>
      </c>
      <c r="AN84" s="133">
        <f>IFERROR(VLOOKUP($AA84,Lookup!$A$1:$P$20,15,FALSE),"")</f>
        <v>0</v>
      </c>
      <c r="AO84" s="133">
        <f>IFERROR(VLOOKUP($AA84,Lookup!$A$1:$P$20,16,FALSE),"")</f>
        <v>0</v>
      </c>
      <c r="AP84" s="133">
        <v>6</v>
      </c>
      <c r="AQ84" s="129"/>
      <c r="AR84" s="129"/>
      <c r="AS84" s="135"/>
      <c r="AT84" s="135"/>
      <c r="AU84" s="135"/>
      <c r="AV84" s="135"/>
      <c r="AW84" s="138"/>
      <c r="AX84" s="135"/>
      <c r="AY84" s="135"/>
      <c r="AZ84" s="135"/>
      <c r="BA84" s="135"/>
      <c r="BB84" s="135"/>
      <c r="BC84" s="135"/>
      <c r="BD84" s="135"/>
      <c r="BE84" s="135"/>
      <c r="BF84" s="135"/>
      <c r="BG84" s="139"/>
      <c r="BH84" s="150"/>
      <c r="BI84" s="129"/>
      <c r="BJ84" s="129"/>
      <c r="BK84" s="150"/>
      <c r="BL84" s="139"/>
      <c r="BM84" s="139"/>
      <c r="BN84" s="148"/>
      <c r="BO84" s="148"/>
      <c r="BP84" s="139"/>
      <c r="BQ84" s="139"/>
      <c r="BR84" s="139"/>
      <c r="BS84" s="139"/>
      <c r="BT84" s="139"/>
      <c r="BU84" s="139"/>
      <c r="BV84" s="371"/>
      <c r="BW84" s="371"/>
      <c r="BX84" s="371"/>
      <c r="BY84" s="371"/>
      <c r="BZ84" s="371"/>
      <c r="CA84" s="371"/>
      <c r="CB84" s="371"/>
    </row>
    <row r="85" spans="1:80" ht="39.75" customHeight="1">
      <c r="A85" s="126" t="s">
        <v>362</v>
      </c>
      <c r="B85" s="379" t="s">
        <v>1484</v>
      </c>
      <c r="C85" s="379" t="s">
        <v>1485</v>
      </c>
      <c r="D85" s="379" t="s">
        <v>234</v>
      </c>
      <c r="E85" s="372" t="s">
        <v>40</v>
      </c>
      <c r="F85" s="372">
        <v>787130</v>
      </c>
      <c r="G85" s="129" t="s">
        <v>1486</v>
      </c>
      <c r="H85" s="130" t="s">
        <v>1487</v>
      </c>
      <c r="I85" s="129" t="s">
        <v>1488</v>
      </c>
      <c r="J85" s="453">
        <v>43479</v>
      </c>
      <c r="K85" s="129">
        <v>5741</v>
      </c>
      <c r="L85" s="94"/>
      <c r="M85" s="94">
        <v>500</v>
      </c>
      <c r="N85" s="94"/>
      <c r="O85" s="94"/>
      <c r="P85" s="94"/>
      <c r="Q85" s="94"/>
      <c r="R85" s="98">
        <f t="shared" si="20"/>
        <v>500</v>
      </c>
      <c r="S85" s="129" t="s">
        <v>927</v>
      </c>
      <c r="T85" s="98"/>
      <c r="U85" s="129"/>
      <c r="V85" s="129"/>
      <c r="W85" s="133" t="s">
        <v>2907</v>
      </c>
      <c r="X85" s="133"/>
      <c r="Y85" s="133" t="str">
        <f t="shared" si="15"/>
        <v>5</v>
      </c>
      <c r="Z85" s="132"/>
      <c r="AA85" s="438" t="str">
        <f t="shared" si="21"/>
        <v>Blue</v>
      </c>
      <c r="AB85" s="438" t="str">
        <f>IFERROR(VLOOKUP($AA85,Lookup!$A$1:$P$20,2,FALSE),"")</f>
        <v>Level 5</v>
      </c>
      <c r="AC85" s="134">
        <v>43497</v>
      </c>
      <c r="AD85" s="133">
        <f>IFERROR(VLOOKUP($AA85,Lookup!$A$1:$P$20,7,FALSE),"")</f>
        <v>0</v>
      </c>
      <c r="AE85" s="380"/>
      <c r="AF85" s="133">
        <f>IFERROR(VLOOKUP($AA85,Lookup!$A$1:$P$20,8,FALSE),"")</f>
        <v>2</v>
      </c>
      <c r="AG85" s="133">
        <f>IFERROR(VLOOKUP($AA85,Lookup!$A$1:$P$20,9,FALSE),"")</f>
        <v>2</v>
      </c>
      <c r="AH85" s="133" t="s">
        <v>2821</v>
      </c>
      <c r="AI85" s="133">
        <f>IFERROR(VLOOKUP($AA85,Lookup!$A$1:$P$20,10,FALSE),"")</f>
        <v>2</v>
      </c>
      <c r="AJ85" s="133">
        <f>IFERROR(VLOOKUP($AA85,Lookup!$A$1:$P$20,11,FALSE),"")</f>
        <v>0</v>
      </c>
      <c r="AK85" s="133">
        <f>IFERROR(VLOOKUP($AA85,Lookup!$A$1:$P$20,12,FALSE),"")</f>
        <v>0</v>
      </c>
      <c r="AL85" s="133">
        <f>IFERROR(VLOOKUP($AA85,Lookup!$A$1:$P$20,13,FALSE),"")</f>
        <v>0</v>
      </c>
      <c r="AM85" s="133">
        <f>IFERROR(VLOOKUP($AA85,Lookup!$A$1:$P$20,14,FALSE),"")</f>
        <v>0</v>
      </c>
      <c r="AN85" s="133">
        <f>IFERROR(VLOOKUP($AA85,Lookup!$A$1:$P$20,15,FALSE),"")</f>
        <v>0</v>
      </c>
      <c r="AO85" s="133">
        <f>IFERROR(VLOOKUP($AA85,Lookup!$A$1:$P$20,16,FALSE),"")</f>
        <v>0</v>
      </c>
      <c r="AP85" s="451"/>
      <c r="AQ85" s="129"/>
      <c r="AR85" s="129"/>
      <c r="AS85" s="85"/>
      <c r="AT85" s="135"/>
      <c r="AU85" s="135"/>
      <c r="AV85" s="135"/>
      <c r="AW85" s="138"/>
      <c r="AX85" s="135"/>
      <c r="AY85" s="135"/>
      <c r="AZ85" s="135"/>
      <c r="BA85" s="135"/>
      <c r="BB85" s="135"/>
      <c r="BC85" s="135"/>
      <c r="BD85" s="135"/>
      <c r="BE85" s="135"/>
      <c r="BF85" s="135"/>
      <c r="BG85" s="139"/>
      <c r="BH85" s="143"/>
      <c r="BI85" s="148"/>
      <c r="BJ85" s="148"/>
      <c r="BK85" s="143"/>
      <c r="BL85" s="139"/>
      <c r="BM85" s="139"/>
      <c r="BN85" s="450">
        <v>1</v>
      </c>
      <c r="BO85" s="450" t="s">
        <v>977</v>
      </c>
      <c r="BP85" s="139"/>
      <c r="BQ85" s="139"/>
      <c r="BR85" s="139"/>
      <c r="BS85" s="139"/>
      <c r="BT85" s="139"/>
      <c r="BU85" s="139"/>
      <c r="BV85" s="371"/>
      <c r="BW85" s="371"/>
      <c r="BX85" s="371"/>
      <c r="BY85" s="371"/>
      <c r="BZ85" s="371"/>
      <c r="CA85" s="371"/>
      <c r="CB85" s="371"/>
    </row>
    <row r="86" spans="1:80" ht="39.75" customHeight="1">
      <c r="A86" s="126" t="s">
        <v>362</v>
      </c>
      <c r="B86" s="379" t="s">
        <v>3216</v>
      </c>
      <c r="C86" s="379" t="s">
        <v>1992</v>
      </c>
      <c r="D86" s="379" t="s">
        <v>2544</v>
      </c>
      <c r="E86" s="372" t="s">
        <v>40</v>
      </c>
      <c r="F86" s="372">
        <v>78113</v>
      </c>
      <c r="G86" s="129"/>
      <c r="H86" s="130"/>
      <c r="I86" s="129" t="s">
        <v>217</v>
      </c>
      <c r="J86" s="453">
        <v>43480</v>
      </c>
      <c r="K86" s="129">
        <v>5743</v>
      </c>
      <c r="L86" s="94"/>
      <c r="M86" s="94">
        <v>500</v>
      </c>
      <c r="N86" s="94"/>
      <c r="O86" s="94"/>
      <c r="P86" s="94"/>
      <c r="Q86" s="94"/>
      <c r="R86" s="98">
        <f t="shared" si="20"/>
        <v>500</v>
      </c>
      <c r="S86" s="129" t="s">
        <v>927</v>
      </c>
      <c r="T86" s="98"/>
      <c r="U86" s="129"/>
      <c r="V86" s="129"/>
      <c r="W86" s="133" t="s">
        <v>2907</v>
      </c>
      <c r="X86" s="133"/>
      <c r="Y86" s="133" t="str">
        <f t="shared" si="15"/>
        <v>5</v>
      </c>
      <c r="Z86" s="132" t="s">
        <v>3074</v>
      </c>
      <c r="AA86" s="438" t="str">
        <f t="shared" si="21"/>
        <v>Blue</v>
      </c>
      <c r="AB86" s="438" t="str">
        <f>IFERROR(VLOOKUP($AA86,Lookup!$A$1:$P$20,2,FALSE),"")</f>
        <v>Level 5</v>
      </c>
      <c r="AC86" s="134">
        <v>43497</v>
      </c>
      <c r="AD86" s="133">
        <f>IFERROR(VLOOKUP($AA86,Lookup!$A$1:$P$20,7,FALSE),"")</f>
        <v>0</v>
      </c>
      <c r="AE86" s="380"/>
      <c r="AF86" s="133">
        <f>IFERROR(VLOOKUP($AA86,Lookup!$A$1:$P$20,8,FALSE),"")</f>
        <v>2</v>
      </c>
      <c r="AG86" s="133">
        <f>IFERROR(VLOOKUP($AA86,Lookup!$A$1:$P$20,9,FALSE),"")</f>
        <v>2</v>
      </c>
      <c r="AH86" s="133"/>
      <c r="AI86" s="133">
        <f>IFERROR(VLOOKUP($AA86,Lookup!$A$1:$P$20,10,FALSE),"")</f>
        <v>2</v>
      </c>
      <c r="AJ86" s="133">
        <f>IFERROR(VLOOKUP($AA86,Lookup!$A$1:$P$20,11,FALSE),"")</f>
        <v>0</v>
      </c>
      <c r="AK86" s="133">
        <f>IFERROR(VLOOKUP($AA86,Lookup!$A$1:$P$20,12,FALSE),"")</f>
        <v>0</v>
      </c>
      <c r="AL86" s="133">
        <f>IFERROR(VLOOKUP($AA86,Lookup!$A$1:$P$20,13,FALSE),"")</f>
        <v>0</v>
      </c>
      <c r="AM86" s="133">
        <f>IFERROR(VLOOKUP($AA86,Lookup!$A$1:$P$20,14,FALSE),"")</f>
        <v>0</v>
      </c>
      <c r="AN86" s="133">
        <f>IFERROR(VLOOKUP($AA86,Lookup!$A$1:$P$20,15,FALSE),"")</f>
        <v>0</v>
      </c>
      <c r="AO86" s="133">
        <f>IFERROR(VLOOKUP($AA86,Lookup!$A$1:$P$20,16,FALSE),"")</f>
        <v>0</v>
      </c>
      <c r="AP86" s="451"/>
      <c r="AQ86" s="129"/>
      <c r="AR86" s="129"/>
      <c r="AS86" s="135"/>
      <c r="AT86" s="135"/>
      <c r="AU86" s="135"/>
      <c r="AV86" s="135"/>
      <c r="AW86" s="138"/>
      <c r="AX86" s="135"/>
      <c r="AY86" s="135"/>
      <c r="AZ86" s="135"/>
      <c r="BA86" s="135"/>
      <c r="BB86" s="135"/>
      <c r="BC86" s="135"/>
      <c r="BD86" s="135"/>
      <c r="BE86" s="135"/>
      <c r="BF86" s="135"/>
      <c r="BG86" s="139"/>
      <c r="BH86" s="150"/>
      <c r="BI86" s="129"/>
      <c r="BJ86" s="129"/>
      <c r="BK86" s="150"/>
      <c r="BL86" s="139"/>
      <c r="BM86" s="139"/>
      <c r="BN86" s="148"/>
      <c r="BO86" s="148"/>
      <c r="BP86" s="139"/>
      <c r="BQ86" s="139"/>
      <c r="BR86" s="139"/>
      <c r="BS86" s="139"/>
      <c r="BT86" s="139"/>
      <c r="BU86" s="139"/>
      <c r="BV86" s="371"/>
      <c r="BW86" s="371"/>
      <c r="BX86" s="371"/>
      <c r="BY86" s="371"/>
      <c r="BZ86" s="371"/>
      <c r="CA86" s="371"/>
      <c r="CB86" s="371"/>
    </row>
    <row r="87" spans="1:80" ht="39.75" customHeight="1">
      <c r="A87" s="126" t="s">
        <v>362</v>
      </c>
      <c r="B87" s="379" t="s">
        <v>3217</v>
      </c>
      <c r="C87" s="379" t="s">
        <v>1621</v>
      </c>
      <c r="D87" s="379" t="s">
        <v>185</v>
      </c>
      <c r="E87" s="372" t="s">
        <v>40</v>
      </c>
      <c r="F87" s="372">
        <v>78119</v>
      </c>
      <c r="G87" s="129" t="s">
        <v>1622</v>
      </c>
      <c r="H87" s="130"/>
      <c r="I87" s="129" t="s">
        <v>217</v>
      </c>
      <c r="J87" s="453">
        <v>43480</v>
      </c>
      <c r="K87" s="129">
        <v>5743</v>
      </c>
      <c r="L87" s="94"/>
      <c r="M87" s="94">
        <v>500</v>
      </c>
      <c r="N87" s="94"/>
      <c r="O87" s="94"/>
      <c r="P87" s="94"/>
      <c r="Q87" s="94"/>
      <c r="R87" s="98">
        <f t="shared" si="20"/>
        <v>500</v>
      </c>
      <c r="S87" s="129" t="s">
        <v>927</v>
      </c>
      <c r="T87" s="98"/>
      <c r="U87" s="129"/>
      <c r="V87" s="129"/>
      <c r="W87" s="133" t="s">
        <v>2907</v>
      </c>
      <c r="X87" s="133"/>
      <c r="Y87" s="133" t="str">
        <f t="shared" si="15"/>
        <v>5</v>
      </c>
      <c r="Z87" s="132" t="s">
        <v>3074</v>
      </c>
      <c r="AA87" s="438" t="str">
        <f t="shared" si="21"/>
        <v>Blue</v>
      </c>
      <c r="AB87" s="438" t="str">
        <f>IFERROR(VLOOKUP($AA87,Lookup!$A$1:$P$20,2,FALSE),"")</f>
        <v>Level 5</v>
      </c>
      <c r="AC87" s="134">
        <v>43497</v>
      </c>
      <c r="AD87" s="133">
        <f>IFERROR(VLOOKUP($AA87,Lookup!$A$1:$P$20,7,FALSE),"")</f>
        <v>0</v>
      </c>
      <c r="AE87" s="380"/>
      <c r="AF87" s="133">
        <f>IFERROR(VLOOKUP($AA87,Lookup!$A$1:$P$20,8,FALSE),"")</f>
        <v>2</v>
      </c>
      <c r="AG87" s="133">
        <f>IFERROR(VLOOKUP($AA87,Lookup!$A$1:$P$20,9,FALSE),"")</f>
        <v>2</v>
      </c>
      <c r="AH87" s="133" t="s">
        <v>2821</v>
      </c>
      <c r="AI87" s="133">
        <f>IFERROR(VLOOKUP($AA87,Lookup!$A$1:$P$20,10,FALSE),"")</f>
        <v>2</v>
      </c>
      <c r="AJ87" s="133">
        <f>IFERROR(VLOOKUP($AA87,Lookup!$A$1:$P$20,11,FALSE),"")</f>
        <v>0</v>
      </c>
      <c r="AK87" s="133">
        <f>IFERROR(VLOOKUP($AA87,Lookup!$A$1:$P$20,12,FALSE),"")</f>
        <v>0</v>
      </c>
      <c r="AL87" s="133">
        <f>IFERROR(VLOOKUP($AA87,Lookup!$A$1:$P$20,13,FALSE),"")</f>
        <v>0</v>
      </c>
      <c r="AM87" s="133">
        <f>IFERROR(VLOOKUP($AA87,Lookup!$A$1:$P$20,14,FALSE),"")</f>
        <v>0</v>
      </c>
      <c r="AN87" s="133">
        <f>IFERROR(VLOOKUP($AA87,Lookup!$A$1:$P$20,15,FALSE),"")</f>
        <v>0</v>
      </c>
      <c r="AO87" s="133">
        <f>IFERROR(VLOOKUP($AA87,Lookup!$A$1:$P$20,16,FALSE),"")</f>
        <v>0</v>
      </c>
      <c r="AP87" s="451"/>
      <c r="AQ87" s="129"/>
      <c r="AR87" s="129"/>
      <c r="AS87" s="135"/>
      <c r="AT87" s="135"/>
      <c r="AU87" s="135"/>
      <c r="AV87" s="135"/>
      <c r="AW87" s="138"/>
      <c r="AX87" s="135"/>
      <c r="AY87" s="135"/>
      <c r="AZ87" s="135"/>
      <c r="BA87" s="135"/>
      <c r="BB87" s="135"/>
      <c r="BC87" s="135"/>
      <c r="BD87" s="135"/>
      <c r="BE87" s="135"/>
      <c r="BF87" s="135"/>
      <c r="BG87" s="139"/>
      <c r="BH87" s="150"/>
      <c r="BI87" s="129"/>
      <c r="BJ87" s="129"/>
      <c r="BK87" s="150"/>
      <c r="BL87" s="139"/>
      <c r="BM87" s="139"/>
      <c r="BN87" s="148"/>
      <c r="BO87" s="148"/>
      <c r="BP87" s="139"/>
      <c r="BQ87" s="139"/>
      <c r="BR87" s="139"/>
      <c r="BS87" s="139"/>
      <c r="BT87" s="139"/>
      <c r="BU87" s="139"/>
      <c r="BV87" s="371"/>
      <c r="BW87" s="371"/>
      <c r="BX87" s="371"/>
      <c r="BY87" s="371"/>
      <c r="BZ87" s="371"/>
      <c r="CA87" s="371"/>
      <c r="CB87" s="371"/>
    </row>
    <row r="88" spans="1:80" ht="42" customHeight="1">
      <c r="A88" s="126" t="s">
        <v>362</v>
      </c>
      <c r="B88" s="379" t="s">
        <v>2283</v>
      </c>
      <c r="C88" s="379" t="s">
        <v>2284</v>
      </c>
      <c r="D88" s="379" t="s">
        <v>37</v>
      </c>
      <c r="E88" s="372" t="s">
        <v>40</v>
      </c>
      <c r="F88" s="372">
        <v>78253</v>
      </c>
      <c r="G88" s="129" t="s">
        <v>2285</v>
      </c>
      <c r="H88" s="130" t="s">
        <v>2286</v>
      </c>
      <c r="I88" s="129" t="s">
        <v>996</v>
      </c>
      <c r="J88" s="453">
        <v>43489</v>
      </c>
      <c r="K88" s="129">
        <v>5814</v>
      </c>
      <c r="L88" s="94"/>
      <c r="M88" s="94">
        <v>250</v>
      </c>
      <c r="N88" s="94"/>
      <c r="O88" s="94"/>
      <c r="P88" s="94">
        <v>250</v>
      </c>
      <c r="Q88" s="94"/>
      <c r="R88" s="98">
        <f t="shared" si="20"/>
        <v>500</v>
      </c>
      <c r="S88" s="129" t="s">
        <v>927</v>
      </c>
      <c r="T88" s="98"/>
      <c r="U88" s="129"/>
      <c r="V88" s="129"/>
      <c r="W88" s="133" t="s">
        <v>2907</v>
      </c>
      <c r="X88" s="133"/>
      <c r="Y88" s="133" t="str">
        <f t="shared" si="15"/>
        <v>5</v>
      </c>
      <c r="Z88" s="132"/>
      <c r="AA88" s="438" t="str">
        <f t="shared" si="21"/>
        <v>Blue</v>
      </c>
      <c r="AB88" s="438" t="str">
        <f>IFERROR(VLOOKUP($AA88,Lookup!$A$1:$P$20,2,FALSE),"")</f>
        <v>Level 5</v>
      </c>
      <c r="AC88" s="134">
        <v>43497</v>
      </c>
      <c r="AD88" s="133">
        <f>IFERROR(VLOOKUP($AA88,Lookup!$A$1:$P$20,7,FALSE),"")</f>
        <v>0</v>
      </c>
      <c r="AE88" s="380"/>
      <c r="AF88" s="133">
        <f>IFERROR(VLOOKUP($AA88,Lookup!$A$1:$P$20,8,FALSE),"")</f>
        <v>2</v>
      </c>
      <c r="AG88" s="133">
        <f>IFERROR(VLOOKUP($AA88,Lookup!$A$1:$P$20,9,FALSE),"")</f>
        <v>2</v>
      </c>
      <c r="AH88" s="133" t="s">
        <v>3218</v>
      </c>
      <c r="AI88" s="133">
        <f>IFERROR(VLOOKUP($AA88,Lookup!$A$1:$P$20,10,FALSE),"")</f>
        <v>2</v>
      </c>
      <c r="AJ88" s="133">
        <f>IFERROR(VLOOKUP($AA88,Lookup!$A$1:$P$20,11,FALSE),"")</f>
        <v>0</v>
      </c>
      <c r="AK88" s="133">
        <f>IFERROR(VLOOKUP($AA88,Lookup!$A$1:$P$20,12,FALSE),"")</f>
        <v>0</v>
      </c>
      <c r="AL88" s="133">
        <f>IFERROR(VLOOKUP($AA88,Lookup!$A$1:$P$20,13,FALSE),"")</f>
        <v>0</v>
      </c>
      <c r="AM88" s="133">
        <f>IFERROR(VLOOKUP($AA88,Lookup!$A$1:$P$20,14,FALSE),"")</f>
        <v>0</v>
      </c>
      <c r="AN88" s="133">
        <f>IFERROR(VLOOKUP($AA88,Lookup!$A$1:$P$20,15,FALSE),"")</f>
        <v>0</v>
      </c>
      <c r="AO88" s="133">
        <f>IFERROR(VLOOKUP($AA88,Lookup!$A$1:$P$20,16,FALSE),"")</f>
        <v>0</v>
      </c>
      <c r="AP88" s="133">
        <v>2</v>
      </c>
      <c r="AQ88" s="129"/>
      <c r="AR88" s="129"/>
      <c r="AS88" s="135"/>
      <c r="AT88" s="135"/>
      <c r="AU88" s="135"/>
      <c r="AV88" s="135"/>
      <c r="AW88" s="138"/>
      <c r="AX88" s="135"/>
      <c r="AY88" s="135"/>
      <c r="AZ88" s="135"/>
      <c r="BA88" s="135"/>
      <c r="BB88" s="135"/>
      <c r="BC88" s="135"/>
      <c r="BD88" s="135"/>
      <c r="BE88" s="135"/>
      <c r="BF88" s="135"/>
      <c r="BG88" s="143"/>
      <c r="BH88" s="150"/>
      <c r="BI88" s="129"/>
      <c r="BJ88" s="129"/>
      <c r="BK88" s="150"/>
      <c r="BL88" s="143"/>
      <c r="BM88" s="143"/>
      <c r="BN88" s="148"/>
      <c r="BO88" s="148"/>
      <c r="BP88" s="143"/>
      <c r="BQ88" s="143"/>
      <c r="BR88" s="143"/>
      <c r="BS88" s="143"/>
      <c r="BT88" s="143"/>
      <c r="BU88" s="143"/>
      <c r="BV88" s="371"/>
      <c r="BW88" s="371"/>
      <c r="BX88" s="371"/>
      <c r="BY88" s="371"/>
      <c r="BZ88" s="371"/>
      <c r="CA88" s="371"/>
      <c r="CB88" s="371"/>
    </row>
    <row r="89" spans="1:80" ht="39.75" customHeight="1">
      <c r="A89" s="126" t="s">
        <v>362</v>
      </c>
      <c r="B89" s="379" t="s">
        <v>2034</v>
      </c>
      <c r="C89" s="379" t="s">
        <v>247</v>
      </c>
      <c r="D89" s="379" t="s">
        <v>248</v>
      </c>
      <c r="E89" s="372" t="s">
        <v>40</v>
      </c>
      <c r="F89" s="372">
        <v>78942</v>
      </c>
      <c r="G89" s="129"/>
      <c r="H89" s="130"/>
      <c r="I89" s="129" t="s">
        <v>712</v>
      </c>
      <c r="J89" s="453">
        <v>43490</v>
      </c>
      <c r="K89" s="129">
        <v>5838</v>
      </c>
      <c r="L89" s="94"/>
      <c r="M89" s="94">
        <v>500</v>
      </c>
      <c r="N89" s="94"/>
      <c r="O89" s="94"/>
      <c r="P89" s="94"/>
      <c r="Q89" s="94"/>
      <c r="R89" s="98">
        <f t="shared" si="20"/>
        <v>500</v>
      </c>
      <c r="S89" s="129" t="s">
        <v>927</v>
      </c>
      <c r="T89" s="98"/>
      <c r="U89" s="129"/>
      <c r="V89" s="129"/>
      <c r="W89" s="133" t="s">
        <v>2907</v>
      </c>
      <c r="X89" s="133"/>
      <c r="Y89" s="133" t="str">
        <f t="shared" si="15"/>
        <v>5</v>
      </c>
      <c r="Z89" s="132"/>
      <c r="AA89" s="133" t="str">
        <f t="shared" si="21"/>
        <v>Blue</v>
      </c>
      <c r="AB89" s="133" t="str">
        <f>IFERROR(VLOOKUP($AA89,Lookup!$A$1:$P$20,2,FALSE),"")</f>
        <v>Level 5</v>
      </c>
      <c r="AC89" s="134" t="s">
        <v>3198</v>
      </c>
      <c r="AD89" s="133">
        <f>IFERROR(VLOOKUP($AA89,Lookup!$A$1:$P$20,7,FALSE),"")</f>
        <v>0</v>
      </c>
      <c r="AE89" s="380"/>
      <c r="AF89" s="133">
        <f>IFERROR(VLOOKUP($AA89,Lookup!$A$1:$P$20,8,FALSE),"")</f>
        <v>2</v>
      </c>
      <c r="AG89" s="133">
        <f>IFERROR(VLOOKUP($AA89,Lookup!$A$1:$P$20,9,FALSE),"")</f>
        <v>2</v>
      </c>
      <c r="AH89" s="133" t="s">
        <v>2821</v>
      </c>
      <c r="AI89" s="133">
        <f>IFERROR(VLOOKUP($AA89,Lookup!$A$1:$P$20,10,FALSE),"")</f>
        <v>2</v>
      </c>
      <c r="AJ89" s="133">
        <f>IFERROR(VLOOKUP($AA89,Lookup!$A$1:$P$20,11,FALSE),"")</f>
        <v>0</v>
      </c>
      <c r="AK89" s="133">
        <f>IFERROR(VLOOKUP($AA89,Lookup!$A$1:$P$20,12,FALSE),"")</f>
        <v>0</v>
      </c>
      <c r="AL89" s="133">
        <f>IFERROR(VLOOKUP($AA89,Lookup!$A$1:$P$20,13,FALSE),"")</f>
        <v>0</v>
      </c>
      <c r="AM89" s="133">
        <f>IFERROR(VLOOKUP($AA89,Lookup!$A$1:$P$20,14,FALSE),"")</f>
        <v>0</v>
      </c>
      <c r="AN89" s="133">
        <f>IFERROR(VLOOKUP($AA89,Lookup!$A$1:$P$20,15,FALSE),"")</f>
        <v>0</v>
      </c>
      <c r="AO89" s="133">
        <f>IFERROR(VLOOKUP($AA89,Lookup!$A$1:$P$20,16,FALSE),"")</f>
        <v>0</v>
      </c>
      <c r="AP89" s="133">
        <f>IFERROR(VLOOKUP($AA89,Lookup!$A$1:$Q$20,17,FALSE),"")</f>
        <v>1</v>
      </c>
      <c r="AQ89" s="129"/>
      <c r="AR89" s="129"/>
      <c r="AS89" s="135"/>
      <c r="AT89" s="135"/>
      <c r="AU89" s="135"/>
      <c r="AV89" s="135"/>
      <c r="AW89" s="138"/>
      <c r="AX89" s="135"/>
      <c r="AY89" s="135"/>
      <c r="AZ89" s="135"/>
      <c r="BA89" s="135"/>
      <c r="BB89" s="135"/>
      <c r="BC89" s="135"/>
      <c r="BD89" s="135"/>
      <c r="BE89" s="135"/>
      <c r="BF89" s="135"/>
      <c r="BG89" s="139"/>
      <c r="BH89" s="150"/>
      <c r="BI89" s="129"/>
      <c r="BJ89" s="129"/>
      <c r="BK89" s="150"/>
      <c r="BL89" s="139"/>
      <c r="BM89" s="139"/>
      <c r="BN89" s="148"/>
      <c r="BO89" s="148"/>
      <c r="BP89" s="139"/>
      <c r="BQ89" s="139"/>
      <c r="BR89" s="139"/>
      <c r="BS89" s="139"/>
      <c r="BT89" s="139"/>
      <c r="BU89" s="139"/>
      <c r="BV89" s="371"/>
      <c r="BW89" s="371"/>
      <c r="BX89" s="371"/>
      <c r="BY89" s="371"/>
      <c r="BZ89" s="371"/>
      <c r="CA89" s="371"/>
      <c r="CB89" s="371"/>
    </row>
    <row r="90" spans="1:80" ht="39.75" customHeight="1">
      <c r="A90" s="126" t="s">
        <v>362</v>
      </c>
      <c r="B90" s="379" t="s">
        <v>299</v>
      </c>
      <c r="C90" s="379" t="s">
        <v>2543</v>
      </c>
      <c r="D90" s="379" t="s">
        <v>2544</v>
      </c>
      <c r="E90" s="372" t="s">
        <v>40</v>
      </c>
      <c r="F90" s="372">
        <v>78113</v>
      </c>
      <c r="G90" s="129" t="s">
        <v>1266</v>
      </c>
      <c r="H90" s="130" t="s">
        <v>1267</v>
      </c>
      <c r="I90" s="129" t="s">
        <v>217</v>
      </c>
      <c r="J90" s="455">
        <v>43494</v>
      </c>
      <c r="K90" s="129">
        <v>5865</v>
      </c>
      <c r="L90" s="94"/>
      <c r="M90" s="94">
        <v>650</v>
      </c>
      <c r="N90" s="94"/>
      <c r="O90" s="94"/>
      <c r="P90" s="94"/>
      <c r="Q90" s="94"/>
      <c r="R90" s="98">
        <f t="shared" si="20"/>
        <v>650</v>
      </c>
      <c r="S90" s="129" t="s">
        <v>927</v>
      </c>
      <c r="T90" s="98" t="s">
        <v>3075</v>
      </c>
      <c r="U90" s="129"/>
      <c r="V90" s="129"/>
      <c r="W90" s="133" t="s">
        <v>2907</v>
      </c>
      <c r="X90" s="133"/>
      <c r="Y90" s="133" t="str">
        <f t="shared" si="15"/>
        <v>5</v>
      </c>
      <c r="Z90" s="132"/>
      <c r="AA90" s="438" t="str">
        <f t="shared" si="21"/>
        <v>Blue</v>
      </c>
      <c r="AB90" s="438" t="str">
        <f>IFERROR(VLOOKUP($AA90,Lookup!$A$1:$P$20,2,FALSE),"")</f>
        <v>Level 5</v>
      </c>
      <c r="AC90" s="134">
        <v>43497</v>
      </c>
      <c r="AD90" s="133">
        <f>IFERROR(VLOOKUP($AA90,Lookup!$A$1:$P$20,7,FALSE),"")</f>
        <v>0</v>
      </c>
      <c r="AE90" s="380"/>
      <c r="AF90" s="133">
        <f>IFERROR(VLOOKUP($AA90,Lookup!$A$1:$P$20,8,FALSE),"")</f>
        <v>2</v>
      </c>
      <c r="AG90" s="133">
        <f>IFERROR(VLOOKUP($AA90,Lookup!$A$1:$P$20,9,FALSE),"")</f>
        <v>2</v>
      </c>
      <c r="AH90" s="133" t="s">
        <v>2821</v>
      </c>
      <c r="AI90" s="133">
        <f>IFERROR(VLOOKUP($AA90,Lookup!$A$1:$P$20,10,FALSE),"")</f>
        <v>2</v>
      </c>
      <c r="AJ90" s="133">
        <f>IFERROR(VLOOKUP($AA90,Lookup!$A$1:$P$20,11,FALSE),"")</f>
        <v>0</v>
      </c>
      <c r="AK90" s="133">
        <f>IFERROR(VLOOKUP($AA90,Lookup!$A$1:$P$20,12,FALSE),"")</f>
        <v>0</v>
      </c>
      <c r="AL90" s="133">
        <f>IFERROR(VLOOKUP($AA90,Lookup!$A$1:$P$20,13,FALSE),"")</f>
        <v>0</v>
      </c>
      <c r="AM90" s="133">
        <f>IFERROR(VLOOKUP($AA90,Lookup!$A$1:$P$20,14,FALSE),"")</f>
        <v>0</v>
      </c>
      <c r="AN90" s="133">
        <f>IFERROR(VLOOKUP($AA90,Lookup!$A$1:$P$20,15,FALSE),"")</f>
        <v>0</v>
      </c>
      <c r="AO90" s="133">
        <f>IFERROR(VLOOKUP($AA90,Lookup!$A$1:$P$20,16,FALSE),"")</f>
        <v>0</v>
      </c>
      <c r="AP90" s="451"/>
      <c r="AQ90" s="129"/>
      <c r="AR90" s="129"/>
      <c r="AS90" s="135"/>
      <c r="AT90" s="135"/>
      <c r="AU90" s="135"/>
      <c r="AV90" s="135"/>
      <c r="AW90" s="138"/>
      <c r="AX90" s="135"/>
      <c r="AY90" s="402"/>
      <c r="AZ90" s="135"/>
      <c r="BA90" s="135"/>
      <c r="BB90" s="135"/>
      <c r="BC90" s="135"/>
      <c r="BD90" s="135"/>
      <c r="BE90" s="135"/>
      <c r="BF90" s="135"/>
      <c r="BG90" s="143"/>
      <c r="BH90" s="150"/>
      <c r="BI90" s="129"/>
      <c r="BJ90" s="129"/>
      <c r="BK90" s="150"/>
      <c r="BL90" s="139"/>
      <c r="BM90" s="139"/>
      <c r="BN90" s="148"/>
      <c r="BO90" s="148"/>
      <c r="BP90" s="139"/>
      <c r="BQ90" s="139"/>
      <c r="BR90" s="139" t="s">
        <v>2907</v>
      </c>
      <c r="BS90" s="139"/>
      <c r="BT90" s="139"/>
      <c r="BU90" s="139"/>
      <c r="BV90" s="371"/>
      <c r="BW90" s="371"/>
      <c r="BX90" s="371"/>
      <c r="BY90" s="371"/>
      <c r="BZ90" s="371"/>
      <c r="CA90" s="371"/>
      <c r="CB90" s="371"/>
    </row>
    <row r="91" spans="1:80" ht="39.75" customHeight="1">
      <c r="A91" s="126" t="s">
        <v>362</v>
      </c>
      <c r="B91" s="140" t="s">
        <v>3219</v>
      </c>
      <c r="C91" s="140" t="s">
        <v>3220</v>
      </c>
      <c r="D91" s="140" t="s">
        <v>68</v>
      </c>
      <c r="E91" s="96" t="s">
        <v>40</v>
      </c>
      <c r="F91" s="96">
        <v>77249</v>
      </c>
      <c r="G91" s="129" t="s">
        <v>3221</v>
      </c>
      <c r="H91" s="130" t="s">
        <v>3222</v>
      </c>
      <c r="I91" s="129" t="s">
        <v>472</v>
      </c>
      <c r="J91" s="455">
        <v>43494</v>
      </c>
      <c r="K91" s="129">
        <v>5865</v>
      </c>
      <c r="L91" s="94"/>
      <c r="M91" s="94">
        <v>500</v>
      </c>
      <c r="N91" s="94"/>
      <c r="O91" s="94"/>
      <c r="P91" s="94"/>
      <c r="Q91" s="94"/>
      <c r="R91" s="98">
        <f t="shared" si="20"/>
        <v>500</v>
      </c>
      <c r="S91" s="94" t="s">
        <v>927</v>
      </c>
      <c r="T91" s="98" t="s">
        <v>3075</v>
      </c>
      <c r="U91" s="129"/>
      <c r="V91" s="129"/>
      <c r="W91" s="133" t="s">
        <v>2907</v>
      </c>
      <c r="X91" s="133"/>
      <c r="Y91" s="133" t="str">
        <f t="shared" si="15"/>
        <v>5</v>
      </c>
      <c r="Z91" s="132"/>
      <c r="AA91" s="438" t="str">
        <f t="shared" si="21"/>
        <v>Blue</v>
      </c>
      <c r="AB91" s="438" t="str">
        <f>IFERROR(VLOOKUP($AA91,Lookup!$A$1:$P$20,2,FALSE),"")</f>
        <v>Level 5</v>
      </c>
      <c r="AC91" s="134">
        <v>43497</v>
      </c>
      <c r="AD91" s="133">
        <f>IFERROR(VLOOKUP($AA91,Lookup!$A$1:$P$20,7,FALSE),"")</f>
        <v>0</v>
      </c>
      <c r="AE91" s="380"/>
      <c r="AF91" s="133">
        <f>IFERROR(VLOOKUP($AA91,Lookup!$A$1:$P$20,8,FALSE),"")</f>
        <v>2</v>
      </c>
      <c r="AG91" s="133">
        <f>IFERROR(VLOOKUP($AA91,Lookup!$A$1:$P$20,9,FALSE),"")</f>
        <v>2</v>
      </c>
      <c r="AH91" s="133" t="s">
        <v>2821</v>
      </c>
      <c r="AI91" s="133">
        <f>IFERROR(VLOOKUP($AA91,Lookup!$A$1:$P$20,10,FALSE),"")</f>
        <v>2</v>
      </c>
      <c r="AJ91" s="133">
        <f>IFERROR(VLOOKUP($AA91,Lookup!$A$1:$P$20,11,FALSE),"")</f>
        <v>0</v>
      </c>
      <c r="AK91" s="133">
        <f>IFERROR(VLOOKUP($AA91,Lookup!$A$1:$P$20,12,FALSE),"")</f>
        <v>0</v>
      </c>
      <c r="AL91" s="133">
        <f>IFERROR(VLOOKUP($AA91,Lookup!$A$1:$P$20,13,FALSE),"")</f>
        <v>0</v>
      </c>
      <c r="AM91" s="133">
        <f>IFERROR(VLOOKUP($AA91,Lookup!$A$1:$P$20,14,FALSE),"")</f>
        <v>0</v>
      </c>
      <c r="AN91" s="133">
        <f>IFERROR(VLOOKUP($AA91,Lookup!$A$1:$P$20,15,FALSE),"")</f>
        <v>0</v>
      </c>
      <c r="AO91" s="133">
        <f>IFERROR(VLOOKUP($AA91,Lookup!$A$1:$P$20,16,FALSE),"")</f>
        <v>0</v>
      </c>
      <c r="AP91" s="451"/>
      <c r="AQ91" s="129"/>
      <c r="AR91" s="129"/>
      <c r="AS91" s="135"/>
      <c r="AT91" s="135"/>
      <c r="AU91" s="135"/>
      <c r="AV91" s="135"/>
      <c r="AW91" s="138"/>
      <c r="AX91" s="135"/>
      <c r="AY91" s="135"/>
      <c r="AZ91" s="135"/>
      <c r="BA91" s="135"/>
      <c r="BB91" s="135"/>
      <c r="BC91" s="135"/>
      <c r="BD91" s="135"/>
      <c r="BE91" s="135"/>
      <c r="BF91" s="135"/>
      <c r="BG91" s="139"/>
      <c r="BH91" s="150"/>
      <c r="BI91" s="129"/>
      <c r="BJ91" s="129"/>
      <c r="BK91" s="150"/>
      <c r="BL91" s="139"/>
      <c r="BM91" s="139"/>
      <c r="BN91" s="148"/>
      <c r="BO91" s="148"/>
      <c r="BP91" s="139"/>
      <c r="BQ91" s="139"/>
      <c r="BR91" s="139" t="s">
        <v>2907</v>
      </c>
      <c r="BS91" s="139"/>
      <c r="BT91" s="139"/>
      <c r="BU91" s="139"/>
      <c r="BV91" s="371"/>
      <c r="BW91" s="371"/>
      <c r="BX91" s="371"/>
      <c r="BY91" s="371"/>
      <c r="BZ91" s="371"/>
      <c r="CA91" s="371"/>
      <c r="CB91" s="371"/>
    </row>
    <row r="92" spans="1:80" ht="39.75" customHeight="1">
      <c r="A92" s="126" t="s">
        <v>362</v>
      </c>
      <c r="B92" s="379" t="s">
        <v>1922</v>
      </c>
      <c r="C92" s="379" t="s">
        <v>1923</v>
      </c>
      <c r="D92" s="379" t="s">
        <v>1564</v>
      </c>
      <c r="E92" s="372" t="s">
        <v>40</v>
      </c>
      <c r="F92" s="372">
        <v>78070</v>
      </c>
      <c r="G92" s="129" t="s">
        <v>1924</v>
      </c>
      <c r="H92" s="130" t="s">
        <v>1925</v>
      </c>
      <c r="I92" s="129" t="s">
        <v>996</v>
      </c>
      <c r="J92" s="453">
        <v>43497</v>
      </c>
      <c r="K92" s="129">
        <v>5899</v>
      </c>
      <c r="L92" s="94"/>
      <c r="M92" s="94">
        <v>500</v>
      </c>
      <c r="N92" s="94"/>
      <c r="O92" s="94"/>
      <c r="P92" s="94"/>
      <c r="Q92" s="94"/>
      <c r="R92" s="98">
        <f t="shared" si="20"/>
        <v>500</v>
      </c>
      <c r="S92" s="129" t="s">
        <v>927</v>
      </c>
      <c r="T92" s="98"/>
      <c r="U92" s="129"/>
      <c r="V92" s="129"/>
      <c r="W92" s="133" t="s">
        <v>2907</v>
      </c>
      <c r="X92" s="133"/>
      <c r="Y92" s="133" t="str">
        <f t="shared" si="15"/>
        <v>5</v>
      </c>
      <c r="Z92" s="132"/>
      <c r="AA92" s="438" t="str">
        <f t="shared" si="21"/>
        <v>Blue</v>
      </c>
      <c r="AB92" s="438" t="str">
        <f>IFERROR(VLOOKUP($AA92,Lookup!$A$1:$P$20,2,FALSE),"")</f>
        <v>Level 5</v>
      </c>
      <c r="AC92" s="134">
        <v>43497</v>
      </c>
      <c r="AD92" s="133">
        <f>IFERROR(VLOOKUP($AA92,Lookup!$A$1:$P$20,7,FALSE),"")</f>
        <v>0</v>
      </c>
      <c r="AE92" s="380"/>
      <c r="AF92" s="133">
        <f>IFERROR(VLOOKUP($AA92,Lookup!$A$1:$P$20,8,FALSE),"")</f>
        <v>2</v>
      </c>
      <c r="AG92" s="133">
        <f>IFERROR(VLOOKUP($AA92,Lookup!$A$1:$P$20,9,FALSE),"")</f>
        <v>2</v>
      </c>
      <c r="AH92" s="133" t="s">
        <v>3089</v>
      </c>
      <c r="AI92" s="133">
        <f>IFERROR(VLOOKUP($AA92,Lookup!$A$1:$P$20,10,FALSE),"")</f>
        <v>2</v>
      </c>
      <c r="AJ92" s="133">
        <f>IFERROR(VLOOKUP($AA92,Lookup!$A$1:$P$20,11,FALSE),"")</f>
        <v>0</v>
      </c>
      <c r="AK92" s="133"/>
      <c r="AL92" s="133">
        <f>IFERROR(VLOOKUP($AA92,Lookup!$A$1:$P$20,13,FALSE),"")</f>
        <v>0</v>
      </c>
      <c r="AM92" s="133">
        <f>IFERROR(VLOOKUP($AA92,Lookup!$A$1:$P$20,14,FALSE),"")</f>
        <v>0</v>
      </c>
      <c r="AN92" s="133">
        <f>IFERROR(VLOOKUP($AA92,Lookup!$A$1:$P$20,15,FALSE),"")</f>
        <v>0</v>
      </c>
      <c r="AO92" s="133">
        <f>IFERROR(VLOOKUP($AA92,Lookup!$A$1:$P$20,16,FALSE),"")</f>
        <v>0</v>
      </c>
      <c r="AP92" s="451"/>
      <c r="AQ92" s="129"/>
      <c r="AR92" s="129"/>
      <c r="AS92" s="135"/>
      <c r="AT92" s="135"/>
      <c r="AU92" s="135"/>
      <c r="AV92" s="135"/>
      <c r="AW92" s="138"/>
      <c r="AX92" s="135"/>
      <c r="AY92" s="135"/>
      <c r="AZ92" s="135"/>
      <c r="BA92" s="135"/>
      <c r="BB92" s="135"/>
      <c r="BC92" s="135"/>
      <c r="BD92" s="135"/>
      <c r="BE92" s="135"/>
      <c r="BF92" s="135"/>
      <c r="BG92" s="139"/>
      <c r="BH92" s="150"/>
      <c r="BI92" s="129"/>
      <c r="BJ92" s="129"/>
      <c r="BK92" s="150"/>
      <c r="BL92" s="139"/>
      <c r="BM92" s="139"/>
      <c r="BN92" s="148"/>
      <c r="BO92" s="148"/>
      <c r="BP92" s="139"/>
      <c r="BQ92" s="139"/>
      <c r="BR92" s="139"/>
      <c r="BS92" s="139"/>
      <c r="BT92" s="139"/>
      <c r="BU92" s="139"/>
      <c r="BV92" s="371"/>
      <c r="BW92" s="371"/>
      <c r="BX92" s="371"/>
      <c r="BY92" s="371"/>
      <c r="BZ92" s="371"/>
      <c r="CA92" s="371"/>
      <c r="CB92" s="371"/>
    </row>
    <row r="93" spans="1:80" ht="39.75" customHeight="1">
      <c r="A93" s="126" t="s">
        <v>362</v>
      </c>
      <c r="B93" s="379" t="s">
        <v>1938</v>
      </c>
      <c r="C93" s="379" t="s">
        <v>1939</v>
      </c>
      <c r="D93" s="379" t="s">
        <v>150</v>
      </c>
      <c r="E93" s="372" t="s">
        <v>40</v>
      </c>
      <c r="F93" s="372">
        <v>78861</v>
      </c>
      <c r="G93" s="148" t="s">
        <v>1940</v>
      </c>
      <c r="H93" s="130" t="s">
        <v>1941</v>
      </c>
      <c r="I93" s="129" t="s">
        <v>1038</v>
      </c>
      <c r="J93" s="453">
        <v>43497</v>
      </c>
      <c r="K93" s="129">
        <v>5899</v>
      </c>
      <c r="L93" s="94"/>
      <c r="M93" s="94"/>
      <c r="N93" s="94"/>
      <c r="O93" s="94"/>
      <c r="P93" s="94">
        <v>500</v>
      </c>
      <c r="Q93" s="94"/>
      <c r="R93" s="98">
        <f t="shared" si="20"/>
        <v>500</v>
      </c>
      <c r="S93" s="129" t="s">
        <v>927</v>
      </c>
      <c r="T93" s="98"/>
      <c r="U93" s="129"/>
      <c r="V93" s="129"/>
      <c r="W93" s="133" t="s">
        <v>2907</v>
      </c>
      <c r="X93" s="133"/>
      <c r="Y93" s="133" t="str">
        <f t="shared" si="15"/>
        <v>5</v>
      </c>
      <c r="Z93" s="132"/>
      <c r="AA93" s="411" t="str">
        <f t="shared" si="21"/>
        <v>Blue</v>
      </c>
      <c r="AB93" s="133" t="str">
        <f>IFERROR(VLOOKUP($AA93,Lookup!$A$1:$P$20,2,FALSE),"")</f>
        <v>Level 5</v>
      </c>
      <c r="AC93" s="134">
        <v>43500</v>
      </c>
      <c r="AD93" s="133" t="s">
        <v>2131</v>
      </c>
      <c r="AE93" s="380"/>
      <c r="AF93" s="133">
        <v>2</v>
      </c>
      <c r="AG93" s="133">
        <v>1</v>
      </c>
      <c r="AH93" s="133" t="s">
        <v>2635</v>
      </c>
      <c r="AI93" s="133">
        <v>2</v>
      </c>
      <c r="AJ93" s="133" t="s">
        <v>2131</v>
      </c>
      <c r="AK93" s="133" t="s">
        <v>2131</v>
      </c>
      <c r="AL93" s="133"/>
      <c r="AM93" s="133"/>
      <c r="AN93" s="133"/>
      <c r="AO93" s="133"/>
      <c r="AP93" s="133">
        <v>2</v>
      </c>
      <c r="AQ93" s="129"/>
      <c r="AR93" s="129"/>
      <c r="AS93" s="135"/>
      <c r="AT93" s="135"/>
      <c r="AU93" s="135"/>
      <c r="AV93" s="135"/>
      <c r="AW93" s="138"/>
      <c r="AX93" s="135"/>
      <c r="AY93" s="135"/>
      <c r="AZ93" s="135"/>
      <c r="BA93" s="135"/>
      <c r="BB93" s="135"/>
      <c r="BC93" s="135"/>
      <c r="BD93" s="135"/>
      <c r="BE93" s="135"/>
      <c r="BF93" s="135"/>
      <c r="BG93" s="139"/>
      <c r="BH93" s="150"/>
      <c r="BI93" s="129"/>
      <c r="BJ93" s="129"/>
      <c r="BK93" s="150"/>
      <c r="BL93" s="139"/>
      <c r="BM93" s="139" t="s">
        <v>2882</v>
      </c>
      <c r="BN93" s="148"/>
      <c r="BO93" s="148"/>
      <c r="BP93" s="139"/>
      <c r="BQ93" s="139"/>
      <c r="BR93" s="139"/>
      <c r="BS93" s="139"/>
      <c r="BT93" s="139"/>
      <c r="BU93" s="139"/>
      <c r="BV93" s="371"/>
      <c r="BW93" s="371"/>
      <c r="BX93" s="371"/>
      <c r="BY93" s="371"/>
      <c r="BZ93" s="371"/>
      <c r="CA93" s="371"/>
      <c r="CB93" s="371"/>
    </row>
    <row r="94" spans="1:80" ht="39.75" customHeight="1">
      <c r="A94" s="126" t="s">
        <v>362</v>
      </c>
      <c r="B94" s="379" t="s">
        <v>3223</v>
      </c>
      <c r="C94" s="379" t="s">
        <v>1573</v>
      </c>
      <c r="D94" s="379" t="s">
        <v>192</v>
      </c>
      <c r="E94" s="372" t="s">
        <v>40</v>
      </c>
      <c r="F94" s="372">
        <v>78006</v>
      </c>
      <c r="G94" s="129" t="s">
        <v>1574</v>
      </c>
      <c r="H94" s="130" t="s">
        <v>1575</v>
      </c>
      <c r="I94" s="130"/>
      <c r="J94" s="453">
        <v>43503</v>
      </c>
      <c r="K94" s="129">
        <v>5943</v>
      </c>
      <c r="L94" s="94"/>
      <c r="M94" s="94"/>
      <c r="N94" s="94"/>
      <c r="O94" s="94"/>
      <c r="P94" s="94">
        <v>500</v>
      </c>
      <c r="Q94" s="94"/>
      <c r="R94" s="98">
        <f t="shared" si="20"/>
        <v>500</v>
      </c>
      <c r="S94" s="129" t="s">
        <v>927</v>
      </c>
      <c r="T94" s="98"/>
      <c r="U94" s="129"/>
      <c r="V94" s="129"/>
      <c r="W94" s="133" t="s">
        <v>2907</v>
      </c>
      <c r="X94" s="133"/>
      <c r="Y94" s="133" t="str">
        <f t="shared" si="15"/>
        <v>5</v>
      </c>
      <c r="Z94" s="132"/>
      <c r="AA94" s="133" t="str">
        <f t="shared" si="21"/>
        <v>Blue</v>
      </c>
      <c r="AB94" s="133" t="str">
        <f>IFERROR(VLOOKUP($AA94,Lookup!$A$1:$P$20,2,FALSE),"")</f>
        <v>Level 5</v>
      </c>
      <c r="AC94" s="134">
        <v>43505</v>
      </c>
      <c r="AD94" s="133">
        <f>IFERROR(VLOOKUP($AA94,Lookup!$A$1:$P$20,7,FALSE),"")</f>
        <v>0</v>
      </c>
      <c r="AE94" s="380"/>
      <c r="AF94" s="133">
        <v>1</v>
      </c>
      <c r="AG94" s="133">
        <v>1</v>
      </c>
      <c r="AH94" s="133" t="s">
        <v>2635</v>
      </c>
      <c r="AI94" s="133">
        <f>IFERROR(VLOOKUP($AA94,Lookup!$A$1:$P$20,10,FALSE),"")</f>
        <v>2</v>
      </c>
      <c r="AJ94" s="133">
        <f>IFERROR(VLOOKUP($AA94,Lookup!$A$1:$P$20,11,FALSE),"")</f>
        <v>0</v>
      </c>
      <c r="AK94" s="133">
        <f>IFERROR(VLOOKUP($AA94,Lookup!$A$1:$P$20,12,FALSE),"")</f>
        <v>0</v>
      </c>
      <c r="AL94" s="133">
        <f>IFERROR(VLOOKUP($AA94,Lookup!$A$1:$P$20,13,FALSE),"")</f>
        <v>0</v>
      </c>
      <c r="AM94" s="133">
        <f>IFERROR(VLOOKUP($AA94,Lookup!$A$1:$P$20,14,FALSE),"")</f>
        <v>0</v>
      </c>
      <c r="AN94" s="133">
        <f>IFERROR(VLOOKUP($AA94,Lookup!$A$1:$P$20,15,FALSE),"")</f>
        <v>0</v>
      </c>
      <c r="AO94" s="133">
        <f>IFERROR(VLOOKUP($AA94,Lookup!$A$1:$P$20,16,FALSE),"")</f>
        <v>0</v>
      </c>
      <c r="AP94" s="133">
        <v>2</v>
      </c>
      <c r="AQ94" s="129"/>
      <c r="AR94" s="129"/>
      <c r="AS94" s="135"/>
      <c r="AT94" s="135"/>
      <c r="AU94" s="135"/>
      <c r="AV94" s="135"/>
      <c r="AW94" s="138"/>
      <c r="AX94" s="135"/>
      <c r="AY94" s="135"/>
      <c r="AZ94" s="135"/>
      <c r="BA94" s="135"/>
      <c r="BB94" s="135"/>
      <c r="BC94" s="135"/>
      <c r="BD94" s="135"/>
      <c r="BE94" s="135"/>
      <c r="BF94" s="135"/>
      <c r="BG94" s="143"/>
      <c r="BH94" s="150"/>
      <c r="BI94" s="129"/>
      <c r="BJ94" s="129"/>
      <c r="BK94" s="150"/>
      <c r="BL94" s="139"/>
      <c r="BM94" s="139"/>
      <c r="BN94" s="148"/>
      <c r="BO94" s="148"/>
      <c r="BP94" s="139"/>
      <c r="BQ94" s="139"/>
      <c r="BR94" s="139" t="s">
        <v>2882</v>
      </c>
      <c r="BS94" s="139"/>
      <c r="BT94" s="139"/>
      <c r="BU94" s="139"/>
      <c r="BV94" s="371"/>
      <c r="BW94" s="371"/>
      <c r="BX94" s="371"/>
      <c r="BY94" s="371"/>
      <c r="BZ94" s="371"/>
      <c r="CA94" s="371"/>
      <c r="CB94" s="371"/>
    </row>
    <row r="95" spans="1:80" ht="39.75" customHeight="1">
      <c r="A95" s="126" t="s">
        <v>362</v>
      </c>
      <c r="B95" s="140" t="s">
        <v>2137</v>
      </c>
      <c r="C95" s="140" t="s">
        <v>1485</v>
      </c>
      <c r="D95" s="140" t="s">
        <v>234</v>
      </c>
      <c r="E95" s="96" t="s">
        <v>40</v>
      </c>
      <c r="F95" s="96">
        <v>787130</v>
      </c>
      <c r="G95" s="129" t="s">
        <v>1486</v>
      </c>
      <c r="H95" s="130" t="s">
        <v>1487</v>
      </c>
      <c r="I95" s="129" t="s">
        <v>1488</v>
      </c>
      <c r="J95" s="453">
        <v>43495</v>
      </c>
      <c r="K95" s="129">
        <v>5955</v>
      </c>
      <c r="L95" s="94"/>
      <c r="M95" s="94">
        <v>500</v>
      </c>
      <c r="N95" s="94"/>
      <c r="O95" s="94"/>
      <c r="P95" s="94"/>
      <c r="Q95" s="94"/>
      <c r="R95" s="98">
        <f t="shared" si="20"/>
        <v>500</v>
      </c>
      <c r="S95" s="129" t="s">
        <v>927</v>
      </c>
      <c r="T95" s="98"/>
      <c r="U95" s="129"/>
      <c r="V95" s="129"/>
      <c r="W95" s="133" t="s">
        <v>2907</v>
      </c>
      <c r="X95" s="133"/>
      <c r="Y95" s="133" t="str">
        <f t="shared" si="15"/>
        <v>5</v>
      </c>
      <c r="Z95" s="132"/>
      <c r="AA95" s="438" t="str">
        <f t="shared" si="21"/>
        <v>Blue</v>
      </c>
      <c r="AB95" s="438" t="str">
        <f>IFERROR(VLOOKUP($AA95,Lookup!$A$1:$P$20,2,FALSE),"")</f>
        <v>Level 5</v>
      </c>
      <c r="AC95" s="134">
        <v>43507</v>
      </c>
      <c r="AD95" s="133">
        <f>IFERROR(VLOOKUP($AA95,Lookup!$A$1:$P$20,7,FALSE),"")</f>
        <v>0</v>
      </c>
      <c r="AE95" s="380"/>
      <c r="AF95" s="133">
        <f>IFERROR(VLOOKUP($AA95,Lookup!$A$1:$P$20,8,FALSE),"")</f>
        <v>2</v>
      </c>
      <c r="AG95" s="133">
        <f>IFERROR(VLOOKUP($AA95,Lookup!$A$1:$P$20,9,FALSE),"")</f>
        <v>2</v>
      </c>
      <c r="AH95" s="133" t="s">
        <v>2821</v>
      </c>
      <c r="AI95" s="133">
        <f>IFERROR(VLOOKUP($AA95,Lookup!$A$1:$P$20,10,FALSE),"")</f>
        <v>2</v>
      </c>
      <c r="AJ95" s="133">
        <f>IFERROR(VLOOKUP($AA95,Lookup!$A$1:$P$20,11,FALSE),"")</f>
        <v>0</v>
      </c>
      <c r="AK95" s="133">
        <f>IFERROR(VLOOKUP($AA95,Lookup!$A$1:$P$20,12,FALSE),"")</f>
        <v>0</v>
      </c>
      <c r="AL95" s="133">
        <f>IFERROR(VLOOKUP($AA95,Lookup!$A$1:$P$20,13,FALSE),"")</f>
        <v>0</v>
      </c>
      <c r="AM95" s="133">
        <f>IFERROR(VLOOKUP($AA95,Lookup!$A$1:$P$20,14,FALSE),"")</f>
        <v>0</v>
      </c>
      <c r="AN95" s="133">
        <f>IFERROR(VLOOKUP($AA95,Lookup!$A$1:$P$20,15,FALSE),"")</f>
        <v>0</v>
      </c>
      <c r="AO95" s="133">
        <f>IFERROR(VLOOKUP($AA95,Lookup!$A$1:$P$20,16,FALSE),"")</f>
        <v>0</v>
      </c>
      <c r="AP95" s="451"/>
      <c r="AQ95" s="129"/>
      <c r="AR95" s="129"/>
      <c r="AS95" s="135"/>
      <c r="AT95" s="135"/>
      <c r="AU95" s="135"/>
      <c r="AV95" s="135"/>
      <c r="AW95" s="138"/>
      <c r="AX95" s="135"/>
      <c r="AY95" s="135"/>
      <c r="AZ95" s="135"/>
      <c r="BA95" s="135"/>
      <c r="BB95" s="135"/>
      <c r="BC95" s="135"/>
      <c r="BD95" s="135"/>
      <c r="BE95" s="135"/>
      <c r="BF95" s="135"/>
      <c r="BG95" s="139"/>
      <c r="BH95" s="150"/>
      <c r="BI95" s="129"/>
      <c r="BJ95" s="129"/>
      <c r="BK95" s="150"/>
      <c r="BL95" s="139"/>
      <c r="BM95" s="139"/>
      <c r="BN95" s="139"/>
      <c r="BO95" s="139"/>
      <c r="BP95" s="139"/>
      <c r="BQ95" s="139"/>
      <c r="BR95" s="139"/>
      <c r="BS95" s="139"/>
      <c r="BT95" s="139"/>
      <c r="BU95" s="139"/>
      <c r="BV95" s="371"/>
      <c r="BW95" s="371"/>
      <c r="BX95" s="371"/>
      <c r="BY95" s="371"/>
      <c r="BZ95" s="371"/>
      <c r="CA95" s="371"/>
      <c r="CB95" s="371"/>
    </row>
    <row r="96" spans="1:80" ht="39.75" customHeight="1">
      <c r="A96" s="126" t="s">
        <v>362</v>
      </c>
      <c r="B96" s="379" t="s">
        <v>2885</v>
      </c>
      <c r="C96" s="379" t="s">
        <v>2886</v>
      </c>
      <c r="D96" s="379" t="s">
        <v>234</v>
      </c>
      <c r="E96" s="372" t="s">
        <v>40</v>
      </c>
      <c r="F96" s="372">
        <v>78132</v>
      </c>
      <c r="G96" s="129" t="s">
        <v>2887</v>
      </c>
      <c r="H96" s="130" t="s">
        <v>2888</v>
      </c>
      <c r="I96" s="129" t="s">
        <v>996</v>
      </c>
      <c r="J96" s="453">
        <v>43505</v>
      </c>
      <c r="K96" s="129">
        <v>5979</v>
      </c>
      <c r="L96" s="94"/>
      <c r="M96" s="94">
        <v>500</v>
      </c>
      <c r="N96" s="94"/>
      <c r="O96" s="94"/>
      <c r="P96" s="94"/>
      <c r="Q96" s="94"/>
      <c r="R96" s="98">
        <f t="shared" si="20"/>
        <v>500</v>
      </c>
      <c r="S96" s="129" t="s">
        <v>927</v>
      </c>
      <c r="T96" s="98"/>
      <c r="U96" s="129"/>
      <c r="V96" s="129"/>
      <c r="W96" s="133" t="s">
        <v>2907</v>
      </c>
      <c r="X96" s="133"/>
      <c r="Y96" s="133" t="str">
        <f t="shared" si="15"/>
        <v>5</v>
      </c>
      <c r="Z96" s="132" t="s">
        <v>3224</v>
      </c>
      <c r="AA96" s="133" t="str">
        <f t="shared" si="21"/>
        <v>Blue</v>
      </c>
      <c r="AB96" s="133" t="str">
        <f>IFERROR(VLOOKUP($AA96,Lookup!$A$1:$P$20,2,FALSE),"")</f>
        <v>Level 5</v>
      </c>
      <c r="AC96" s="134">
        <v>43502</v>
      </c>
      <c r="AD96" s="133">
        <f>IFERROR(VLOOKUP($AA96,Lookup!$A$1:$P$20,7,FALSE),"")</f>
        <v>0</v>
      </c>
      <c r="AE96" s="380"/>
      <c r="AF96" s="133">
        <f>IFERROR(VLOOKUP($AA96,Lookup!$A$1:$P$20,8,FALSE),"")</f>
        <v>2</v>
      </c>
      <c r="AG96" s="133">
        <f>IFERROR(VLOOKUP($AA96,Lookup!$A$1:$P$20,9,FALSE),"")</f>
        <v>2</v>
      </c>
      <c r="AH96" s="133" t="s">
        <v>3089</v>
      </c>
      <c r="AI96" s="133">
        <f>IFERROR(VLOOKUP($AA96,Lookup!$A$1:$P$20,10,FALSE),"")</f>
        <v>2</v>
      </c>
      <c r="AJ96" s="133">
        <f>IFERROR(VLOOKUP($AA96,Lookup!$A$1:$P$20,11,FALSE),"")</f>
        <v>0</v>
      </c>
      <c r="AK96" s="133">
        <f>IFERROR(VLOOKUP($AA96,Lookup!$A$1:$P$20,12,FALSE),"")</f>
        <v>0</v>
      </c>
      <c r="AL96" s="133">
        <f>IFERROR(VLOOKUP($AA96,Lookup!$A$1:$P$20,13,FALSE),"")</f>
        <v>0</v>
      </c>
      <c r="AM96" s="133">
        <f>IFERROR(VLOOKUP($AA96,Lookup!$A$1:$P$20,14,FALSE),"")</f>
        <v>0</v>
      </c>
      <c r="AN96" s="133">
        <f>IFERROR(VLOOKUP($AA96,Lookup!$A$1:$P$20,15,FALSE),"")</f>
        <v>0</v>
      </c>
      <c r="AO96" s="133">
        <f>IFERROR(VLOOKUP($AA96,Lookup!$A$1:$P$20,16,FALSE),"")</f>
        <v>0</v>
      </c>
      <c r="AP96" s="133"/>
      <c r="AQ96" s="129"/>
      <c r="AR96" s="129"/>
      <c r="AS96" s="135"/>
      <c r="AT96" s="135"/>
      <c r="AU96" s="135"/>
      <c r="AV96" s="135"/>
      <c r="AW96" s="138"/>
      <c r="AX96" s="135"/>
      <c r="AY96" s="135"/>
      <c r="AZ96" s="135"/>
      <c r="BA96" s="135"/>
      <c r="BB96" s="448">
        <v>1</v>
      </c>
      <c r="BC96" s="135"/>
      <c r="BD96" s="135"/>
      <c r="BE96" s="135"/>
      <c r="BF96" s="135"/>
      <c r="BG96" s="139"/>
      <c r="BH96" s="150"/>
      <c r="BI96" s="129"/>
      <c r="BJ96" s="129"/>
      <c r="BK96" s="150"/>
      <c r="BL96" s="139"/>
      <c r="BM96" s="139"/>
      <c r="BN96" s="148"/>
      <c r="BO96" s="148" t="s">
        <v>2845</v>
      </c>
      <c r="BP96" s="139"/>
      <c r="BQ96" s="139"/>
      <c r="BR96" s="139" t="s">
        <v>2889</v>
      </c>
      <c r="BS96" s="139"/>
      <c r="BT96" s="139"/>
      <c r="BU96" s="139"/>
      <c r="BV96" s="371"/>
      <c r="BW96" s="371"/>
      <c r="BX96" s="371"/>
      <c r="BY96" s="371"/>
      <c r="BZ96" s="371"/>
      <c r="CA96" s="371"/>
      <c r="CB96" s="371"/>
    </row>
    <row r="97" spans="1:80" ht="39.75" customHeight="1">
      <c r="A97" s="126" t="s">
        <v>362</v>
      </c>
      <c r="B97" s="379" t="s">
        <v>1220</v>
      </c>
      <c r="C97" s="379" t="s">
        <v>2935</v>
      </c>
      <c r="D97" s="379" t="s">
        <v>37</v>
      </c>
      <c r="E97" s="372" t="s">
        <v>40</v>
      </c>
      <c r="F97" s="372">
        <v>78250</v>
      </c>
      <c r="G97" s="129" t="s">
        <v>1222</v>
      </c>
      <c r="H97" s="130" t="s">
        <v>1223</v>
      </c>
      <c r="I97" s="129" t="s">
        <v>217</v>
      </c>
      <c r="J97" s="459">
        <v>43505</v>
      </c>
      <c r="K97" s="129">
        <v>5979</v>
      </c>
      <c r="L97" s="94"/>
      <c r="M97" s="94">
        <v>500</v>
      </c>
      <c r="N97" s="94"/>
      <c r="O97" s="94"/>
      <c r="P97" s="94"/>
      <c r="Q97" s="94"/>
      <c r="R97" s="98">
        <f t="shared" si="20"/>
        <v>500</v>
      </c>
      <c r="S97" s="129" t="s">
        <v>927</v>
      </c>
      <c r="T97" s="98"/>
      <c r="U97" s="129"/>
      <c r="V97" s="129"/>
      <c r="W97" s="133" t="s">
        <v>2907</v>
      </c>
      <c r="X97" s="133"/>
      <c r="Y97" s="133" t="str">
        <f t="shared" si="15"/>
        <v>5</v>
      </c>
      <c r="Z97" s="132" t="s">
        <v>3225</v>
      </c>
      <c r="AA97" s="133" t="str">
        <f t="shared" si="21"/>
        <v>Blue</v>
      </c>
      <c r="AB97" s="133" t="str">
        <f>IFERROR(VLOOKUP($AA97,Lookup!$A$1:$P$20,2,FALSE),"")</f>
        <v>Level 5</v>
      </c>
      <c r="AC97" s="134">
        <v>43507</v>
      </c>
      <c r="AD97" s="133"/>
      <c r="AE97" s="380"/>
      <c r="AF97" s="133">
        <f>IFERROR(VLOOKUP($AA97,Lookup!$A$1:$P$20,8,FALSE),"")</f>
        <v>2</v>
      </c>
      <c r="AG97" s="133">
        <f>IFERROR(VLOOKUP($AA97,Lookup!$A$1:$P$20,9,FALSE),"")</f>
        <v>2</v>
      </c>
      <c r="AH97" s="133" t="s">
        <v>3226</v>
      </c>
      <c r="AI97" s="133">
        <f>IFERROR(VLOOKUP($AA97,Lookup!$A$1:$P$20,10,FALSE),"")</f>
        <v>2</v>
      </c>
      <c r="AJ97" s="133"/>
      <c r="AK97" s="133"/>
      <c r="AL97" s="133"/>
      <c r="AM97" s="133"/>
      <c r="AN97" s="133"/>
      <c r="AO97" s="133"/>
      <c r="AP97" s="133"/>
      <c r="AQ97" s="129"/>
      <c r="AR97" s="129"/>
      <c r="AS97" s="135"/>
      <c r="AT97" s="135"/>
      <c r="AU97" s="135"/>
      <c r="AV97" s="135"/>
      <c r="AW97" s="138"/>
      <c r="AX97" s="135"/>
      <c r="AY97" s="135"/>
      <c r="AZ97" s="135"/>
      <c r="BA97" s="135"/>
      <c r="BB97" s="135"/>
      <c r="BC97" s="135"/>
      <c r="BD97" s="135"/>
      <c r="BE97" s="135"/>
      <c r="BF97" s="135"/>
      <c r="BG97" s="139"/>
      <c r="BH97" s="150"/>
      <c r="BI97" s="129"/>
      <c r="BJ97" s="129"/>
      <c r="BK97" s="150"/>
      <c r="BL97" s="139"/>
      <c r="BM97" s="139"/>
      <c r="BN97" s="148"/>
      <c r="BO97" s="148"/>
      <c r="BP97" s="139"/>
      <c r="BQ97" s="139"/>
      <c r="BR97" s="139"/>
      <c r="BS97" s="139"/>
      <c r="BT97" s="139"/>
      <c r="BU97" s="139"/>
      <c r="BV97" s="371"/>
      <c r="BW97" s="371"/>
      <c r="BX97" s="371"/>
      <c r="BY97" s="371"/>
      <c r="BZ97" s="371"/>
      <c r="CA97" s="371"/>
      <c r="CB97" s="371"/>
    </row>
    <row r="98" spans="1:80" ht="39.75" customHeight="1">
      <c r="A98" s="126" t="s">
        <v>362</v>
      </c>
      <c r="B98" s="379" t="s">
        <v>3227</v>
      </c>
      <c r="C98" s="379" t="s">
        <v>3228</v>
      </c>
      <c r="D98" s="379" t="s">
        <v>755</v>
      </c>
      <c r="E98" s="372" t="s">
        <v>40</v>
      </c>
      <c r="F98" s="372">
        <v>78666</v>
      </c>
      <c r="G98" s="129" t="s">
        <v>3229</v>
      </c>
      <c r="H98" s="130" t="s">
        <v>2848</v>
      </c>
      <c r="I98" s="129" t="s">
        <v>996</v>
      </c>
      <c r="J98" s="131">
        <v>43512</v>
      </c>
      <c r="K98" s="129">
        <v>6116</v>
      </c>
      <c r="L98" s="94"/>
      <c r="M98" s="94">
        <v>500</v>
      </c>
      <c r="N98" s="94"/>
      <c r="O98" s="94"/>
      <c r="P98" s="94"/>
      <c r="Q98" s="94"/>
      <c r="R98" s="98">
        <f t="shared" si="20"/>
        <v>500</v>
      </c>
      <c r="S98" s="129" t="s">
        <v>927</v>
      </c>
      <c r="T98" s="98"/>
      <c r="U98" s="129"/>
      <c r="V98" s="129"/>
      <c r="W98" s="133" t="s">
        <v>2907</v>
      </c>
      <c r="X98" s="133"/>
      <c r="Y98" s="133" t="str">
        <f t="shared" si="15"/>
        <v>5</v>
      </c>
      <c r="Z98" s="132"/>
      <c r="AA98" s="438" t="str">
        <f t="shared" si="21"/>
        <v>Blue</v>
      </c>
      <c r="AB98" s="438" t="str">
        <f>IFERROR(VLOOKUP($AA98,Lookup!$A$1:$P$20,2,FALSE),"")</f>
        <v>Level 5</v>
      </c>
      <c r="AC98" s="134">
        <v>43503</v>
      </c>
      <c r="AD98" s="133">
        <f>IFERROR(VLOOKUP($AA98,Lookup!$A$1:$P$20,7,FALSE),"")</f>
        <v>0</v>
      </c>
      <c r="AE98" s="380"/>
      <c r="AF98" s="133">
        <f>IFERROR(VLOOKUP($AA98,Lookup!$A$1:$P$20,8,FALSE),"")</f>
        <v>2</v>
      </c>
      <c r="AG98" s="133">
        <v>1</v>
      </c>
      <c r="AH98" s="133" t="s">
        <v>2635</v>
      </c>
      <c r="AI98" s="133">
        <v>4</v>
      </c>
      <c r="AJ98" s="133">
        <f>IFERROR(VLOOKUP($AA98,Lookup!$A$1:$P$20,11,FALSE),"")</f>
        <v>0</v>
      </c>
      <c r="AK98" s="133">
        <f>IFERROR(VLOOKUP($AA98,Lookup!$A$1:$P$20,12,FALSE),"")</f>
        <v>0</v>
      </c>
      <c r="AL98" s="133"/>
      <c r="AM98" s="133"/>
      <c r="AN98" s="133"/>
      <c r="AO98" s="133"/>
      <c r="AP98" s="133">
        <v>4</v>
      </c>
      <c r="AQ98" s="129"/>
      <c r="AR98" s="129"/>
      <c r="AS98" s="135"/>
      <c r="AT98" s="135"/>
      <c r="AU98" s="135"/>
      <c r="AV98" s="135"/>
      <c r="AW98" s="138"/>
      <c r="AX98" s="135"/>
      <c r="AY98" s="135"/>
      <c r="AZ98" s="135"/>
      <c r="BA98" s="135"/>
      <c r="BB98" s="135"/>
      <c r="BC98" s="135"/>
      <c r="BD98" s="135"/>
      <c r="BE98" s="135"/>
      <c r="BF98" s="135"/>
      <c r="BG98" s="139"/>
      <c r="BH98" s="150"/>
      <c r="BI98" s="129"/>
      <c r="BJ98" s="129"/>
      <c r="BK98" s="150"/>
      <c r="BL98" s="139"/>
      <c r="BM98" s="139"/>
      <c r="BN98" s="148"/>
      <c r="BO98" s="148"/>
      <c r="BP98" s="139"/>
      <c r="BQ98" s="139"/>
      <c r="BR98" s="139"/>
      <c r="BS98" s="139"/>
      <c r="BT98" s="139"/>
      <c r="BU98" s="139"/>
      <c r="BV98" s="371"/>
      <c r="BW98" s="371"/>
      <c r="BX98" s="371"/>
      <c r="BY98" s="371"/>
      <c r="BZ98" s="371"/>
      <c r="CA98" s="371"/>
      <c r="CB98" s="371"/>
    </row>
    <row r="99" spans="1:80" ht="39.75" customHeight="1">
      <c r="A99" s="126" t="s">
        <v>3051</v>
      </c>
      <c r="B99" s="140" t="s">
        <v>3230</v>
      </c>
      <c r="C99" s="140" t="s">
        <v>3231</v>
      </c>
      <c r="D99" s="140" t="s">
        <v>37</v>
      </c>
      <c r="E99" s="96" t="s">
        <v>40</v>
      </c>
      <c r="F99" s="96">
        <v>78250</v>
      </c>
      <c r="G99" s="129"/>
      <c r="H99" s="130"/>
      <c r="I99" s="129"/>
      <c r="J99" s="457">
        <v>43222</v>
      </c>
      <c r="K99" s="437" t="s">
        <v>3232</v>
      </c>
      <c r="L99" s="94"/>
      <c r="M99" s="94"/>
      <c r="N99" s="94"/>
      <c r="O99" s="94"/>
      <c r="P99" s="158">
        <v>250</v>
      </c>
      <c r="Q99" s="94"/>
      <c r="R99" s="98">
        <f t="shared" si="20"/>
        <v>250</v>
      </c>
      <c r="S99" s="129" t="s">
        <v>927</v>
      </c>
      <c r="T99" s="98"/>
      <c r="U99" s="129"/>
      <c r="V99" s="129"/>
      <c r="W99" s="133" t="s">
        <v>902</v>
      </c>
      <c r="X99" s="133"/>
      <c r="Y99" s="133" t="str">
        <f t="shared" si="15"/>
        <v>6</v>
      </c>
      <c r="Z99" s="132" t="s">
        <v>3233</v>
      </c>
      <c r="AA99" s="133" t="str">
        <f t="shared" si="21"/>
        <v>Red</v>
      </c>
      <c r="AB99" s="133" t="str">
        <f>IFERROR(VLOOKUP($AA99,Lookup!$A$1:$P$20,2,FALSE),"")</f>
        <v>Level 6</v>
      </c>
      <c r="AC99" s="134"/>
      <c r="AD99" s="133">
        <f>IFERROR(VLOOKUP($AA99,Lookup!$A$1:$P$20,7,FALSE),"")</f>
        <v>0</v>
      </c>
      <c r="AE99" s="380"/>
      <c r="AF99" s="133">
        <f>IFERROR(VLOOKUP($AA99,Lookup!$A$1:$P$20,8,FALSE),"")</f>
        <v>1</v>
      </c>
      <c r="AG99" s="133">
        <f>IFERROR(VLOOKUP($AA99,Lookup!$A$1:$P$20,9,FALSE),"")</f>
        <v>0</v>
      </c>
      <c r="AH99" s="133"/>
      <c r="AI99" s="133">
        <f>IFERROR(VLOOKUP($AA99,Lookup!$A$1:$P$20,10,FALSE),"")</f>
        <v>2</v>
      </c>
      <c r="AJ99" s="133">
        <f>IFERROR(VLOOKUP($AA99,Lookup!$A$1:$P$20,11,FALSE),"")</f>
        <v>0</v>
      </c>
      <c r="AK99" s="133">
        <f>IFERROR(VLOOKUP($AA99,Lookup!$A$1:$P$20,12,FALSE),"")</f>
        <v>0</v>
      </c>
      <c r="AL99" s="133">
        <f>IFERROR(VLOOKUP($AA99,Lookup!$A$1:$P$20,13,FALSE),"")</f>
        <v>0</v>
      </c>
      <c r="AM99" s="133">
        <f>IFERROR(VLOOKUP($AA99,Lookup!$A$1:$P$20,14,FALSE),"")</f>
        <v>0</v>
      </c>
      <c r="AN99" s="133">
        <f>IFERROR(VLOOKUP($AA99,Lookup!$A$1:$P$20,15,FALSE),"")</f>
        <v>0</v>
      </c>
      <c r="AO99" s="133">
        <f>IFERROR(VLOOKUP($AA99,Lookup!$A$1:$P$20,16,FALSE),"")</f>
        <v>0</v>
      </c>
      <c r="AP99" s="133">
        <f>IFERROR(VLOOKUP($AA99,Lookup!$A$1:$Q$20,17,FALSE),"")</f>
        <v>1</v>
      </c>
      <c r="AQ99" s="129"/>
      <c r="AR99" s="129"/>
      <c r="AS99" s="135"/>
      <c r="AT99" s="135"/>
      <c r="AU99" s="85"/>
      <c r="AV99" s="135"/>
      <c r="AW99" s="138"/>
      <c r="AX99" s="135"/>
      <c r="AY99" s="135"/>
      <c r="AZ99" s="135"/>
      <c r="BA99" s="135"/>
      <c r="BB99" s="135"/>
      <c r="BC99" s="135"/>
      <c r="BD99" s="135"/>
      <c r="BE99" s="135"/>
      <c r="BF99" s="135"/>
      <c r="BG99" s="139"/>
      <c r="BH99" s="150"/>
      <c r="BI99" s="148"/>
      <c r="BJ99" s="148"/>
      <c r="BK99" s="143"/>
      <c r="BL99" s="139"/>
      <c r="BM99" s="139"/>
      <c r="BN99" s="148"/>
      <c r="BO99" s="148"/>
      <c r="BP99" s="139"/>
      <c r="BQ99" s="139"/>
      <c r="BR99" s="139"/>
      <c r="BS99" s="139"/>
      <c r="BT99" s="139"/>
      <c r="BU99" s="139"/>
      <c r="BV99" s="371"/>
      <c r="BW99" s="371"/>
      <c r="BX99" s="371"/>
      <c r="BY99" s="371"/>
      <c r="BZ99" s="371"/>
      <c r="CA99" s="371"/>
      <c r="CB99" s="371"/>
    </row>
    <row r="100" spans="1:80" ht="42" customHeight="1">
      <c r="A100" s="126" t="s">
        <v>362</v>
      </c>
      <c r="B100" s="140" t="s">
        <v>2132</v>
      </c>
      <c r="C100" s="140" t="s">
        <v>2133</v>
      </c>
      <c r="D100" s="140" t="s">
        <v>134</v>
      </c>
      <c r="E100" s="96" t="s">
        <v>40</v>
      </c>
      <c r="F100" s="96">
        <v>78133</v>
      </c>
      <c r="G100" s="129" t="s">
        <v>3234</v>
      </c>
      <c r="H100" s="130" t="s">
        <v>3235</v>
      </c>
      <c r="I100" s="129" t="s">
        <v>2136</v>
      </c>
      <c r="J100" s="453">
        <v>43297</v>
      </c>
      <c r="K100" s="129">
        <v>3311</v>
      </c>
      <c r="L100" s="94"/>
      <c r="M100" s="94">
        <v>200</v>
      </c>
      <c r="N100" s="94"/>
      <c r="O100" s="94"/>
      <c r="P100" s="94"/>
      <c r="Q100" s="94"/>
      <c r="R100" s="98">
        <f t="shared" si="20"/>
        <v>200</v>
      </c>
      <c r="S100" s="129" t="s">
        <v>927</v>
      </c>
      <c r="T100" s="98"/>
      <c r="U100" s="129"/>
      <c r="V100" s="129"/>
      <c r="W100" s="133" t="s">
        <v>902</v>
      </c>
      <c r="X100" s="133"/>
      <c r="Y100" s="133" t="str">
        <f t="shared" si="15"/>
        <v>6</v>
      </c>
      <c r="Z100" s="132" t="s">
        <v>3236</v>
      </c>
      <c r="AA100" s="460" t="s">
        <v>363</v>
      </c>
      <c r="AB100" s="443" t="str">
        <f>IFERROR(VLOOKUP($AA100,Lookup!$A$1:$P$20,2,FALSE),"")</f>
        <v>Level 6</v>
      </c>
      <c r="AC100" s="134">
        <v>43497</v>
      </c>
      <c r="AD100" s="133">
        <f>IFERROR(VLOOKUP($AA100,Lookup!$A$1:$P$20,7,FALSE),"")</f>
        <v>0</v>
      </c>
      <c r="AE100" s="380"/>
      <c r="AF100" s="133">
        <f>IFERROR(VLOOKUP($AA100,Lookup!$A$1:$P$20,8,FALSE),"")</f>
        <v>1</v>
      </c>
      <c r="AG100" s="133">
        <v>1</v>
      </c>
      <c r="AH100" s="133"/>
      <c r="AI100" s="133">
        <f>IFERROR(VLOOKUP($AA100,Lookup!$A$1:$P$20,10,FALSE),"")</f>
        <v>2</v>
      </c>
      <c r="AJ100" s="133">
        <f>IFERROR(VLOOKUP($AA100,Lookup!$A$1:$P$20,11,FALSE),"")</f>
        <v>0</v>
      </c>
      <c r="AK100" s="133">
        <f>IFERROR(VLOOKUP($AA100,Lookup!$A$1:$P$20,12,FALSE),"")</f>
        <v>0</v>
      </c>
      <c r="AL100" s="133">
        <f>IFERROR(VLOOKUP($AA100,Lookup!$A$1:$P$20,13,FALSE),"")</f>
        <v>0</v>
      </c>
      <c r="AM100" s="133">
        <f>IFERROR(VLOOKUP($AA100,Lookup!$A$1:$P$20,14,FALSE),"")</f>
        <v>0</v>
      </c>
      <c r="AN100" s="133">
        <f>IFERROR(VLOOKUP($AA100,Lookup!$A$1:$P$20,15,FALSE),"")</f>
        <v>0</v>
      </c>
      <c r="AO100" s="133">
        <f>IFERROR(VLOOKUP($AA100,Lookup!$A$1:$P$20,16,FALSE),"")</f>
        <v>0</v>
      </c>
      <c r="AP100" s="451"/>
      <c r="AQ100" s="129"/>
      <c r="AR100" s="129"/>
      <c r="AS100" s="135"/>
      <c r="AT100" s="135"/>
      <c r="AU100" s="85"/>
      <c r="AV100" s="135"/>
      <c r="AW100" s="138"/>
      <c r="AX100" s="135"/>
      <c r="AY100" s="135"/>
      <c r="AZ100" s="135"/>
      <c r="BA100" s="135"/>
      <c r="BB100" s="135"/>
      <c r="BC100" s="135"/>
      <c r="BD100" s="135"/>
      <c r="BE100" s="135"/>
      <c r="BF100" s="135"/>
      <c r="BG100" s="143"/>
      <c r="BH100" s="150"/>
      <c r="BI100" s="148"/>
      <c r="BJ100" s="148"/>
      <c r="BK100" s="143"/>
      <c r="BL100" s="143"/>
      <c r="BM100" s="143"/>
      <c r="BN100" s="148"/>
      <c r="BO100" s="148"/>
      <c r="BP100" s="143"/>
      <c r="BQ100" s="143"/>
      <c r="BR100" s="143"/>
      <c r="BS100" s="143"/>
      <c r="BT100" s="143"/>
      <c r="BU100" s="143"/>
      <c r="BV100" s="371"/>
      <c r="BW100" s="371"/>
      <c r="BX100" s="371"/>
      <c r="BY100" s="371"/>
      <c r="BZ100" s="371"/>
      <c r="CA100" s="371"/>
      <c r="CB100" s="371"/>
    </row>
    <row r="101" spans="1:80" ht="39.75" customHeight="1">
      <c r="A101" s="126" t="s">
        <v>362</v>
      </c>
      <c r="B101" s="379" t="s">
        <v>1917</v>
      </c>
      <c r="C101" s="379" t="s">
        <v>1918</v>
      </c>
      <c r="D101" s="379" t="s">
        <v>309</v>
      </c>
      <c r="E101" s="372" t="s">
        <v>40</v>
      </c>
      <c r="F101" s="372">
        <v>78801</v>
      </c>
      <c r="G101" s="129" t="s">
        <v>1919</v>
      </c>
      <c r="H101" s="130" t="s">
        <v>3237</v>
      </c>
      <c r="I101" s="129" t="s">
        <v>1921</v>
      </c>
      <c r="J101" s="453">
        <v>43423</v>
      </c>
      <c r="K101" s="129">
        <v>5462</v>
      </c>
      <c r="L101" s="94"/>
      <c r="M101" s="94"/>
      <c r="N101" s="94"/>
      <c r="O101" s="94"/>
      <c r="P101" s="94">
        <v>250</v>
      </c>
      <c r="Q101" s="94"/>
      <c r="R101" s="98">
        <f t="shared" si="20"/>
        <v>250</v>
      </c>
      <c r="S101" s="129" t="s">
        <v>927</v>
      </c>
      <c r="T101" s="98"/>
      <c r="U101" s="129"/>
      <c r="V101" s="129"/>
      <c r="W101" s="133" t="s">
        <v>902</v>
      </c>
      <c r="X101" s="133"/>
      <c r="Y101" s="133" t="str">
        <f t="shared" si="15"/>
        <v>6</v>
      </c>
      <c r="Z101" s="132" t="s">
        <v>3238</v>
      </c>
      <c r="AA101" s="438" t="str">
        <f t="shared" ref="AA101:AA165" si="22">IF(SUM($R101,$T101)=0,"",IF(SUM($R101,$T101)&gt;=10000,"Silver",IF(AND((SUM($R101,$T101)&lt;10000),(SUM($R101,$T101)&gt;=5000)),"Champion",IF(AND((SUM($R101,$T101)&lt;5000),(SUM($R101,$T101)&gt;=2500)),"Reserve",IF(AND((SUM($R101,$T101)&lt;2500),(SUM($R101,$T101)&gt;=1000)),"Trophy",IF(AND((SUM($R101,$T101)&lt;1000),(SUM($R101,$T101)&gt;=500)),"Blue",IF(AND((SUM($R101,$T101)&lt;500),(SUM($R101,$T101)&gt;=250)),"Red","White")))))))</f>
        <v>Red</v>
      </c>
      <c r="AB101" s="438" t="str">
        <f>IFERROR(VLOOKUP($AA101,Lookup!$A$1:$P$20,2,FALSE),"")</f>
        <v>Level 6</v>
      </c>
      <c r="AC101" s="134">
        <v>43497</v>
      </c>
      <c r="AD101" s="133">
        <f>IFERROR(VLOOKUP($AA101,Lookup!$A$1:$P$20,7,FALSE),"")</f>
        <v>0</v>
      </c>
      <c r="AE101" s="380"/>
      <c r="AF101" s="133">
        <f>IFERROR(VLOOKUP($AA101,Lookup!$A$1:$P$20,8,FALSE),"")</f>
        <v>1</v>
      </c>
      <c r="AG101" s="133">
        <f>IFERROR(VLOOKUP($AA101,Lookup!$A$1:$P$20,9,FALSE),"")</f>
        <v>0</v>
      </c>
      <c r="AH101" s="133"/>
      <c r="AI101" s="133">
        <f>IFERROR(VLOOKUP($AA101,Lookup!$A$1:$P$20,10,FALSE),"")</f>
        <v>2</v>
      </c>
      <c r="AJ101" s="133">
        <f>IFERROR(VLOOKUP($AA101,Lookup!$A$1:$P$20,11,FALSE),"")</f>
        <v>0</v>
      </c>
      <c r="AK101" s="133">
        <f>IFERROR(VLOOKUP($AA101,Lookup!$A$1:$P$20,12,FALSE),"")</f>
        <v>0</v>
      </c>
      <c r="AL101" s="133">
        <f>IFERROR(VLOOKUP($AA101,Lookup!$A$1:$P$20,13,FALSE),"")</f>
        <v>0</v>
      </c>
      <c r="AM101" s="133">
        <f>IFERROR(VLOOKUP($AA101,Lookup!$A$1:$P$20,14,FALSE),"")</f>
        <v>0</v>
      </c>
      <c r="AN101" s="133">
        <f>IFERROR(VLOOKUP($AA101,Lookup!$A$1:$P$20,15,FALSE),"")</f>
        <v>0</v>
      </c>
      <c r="AO101" s="133">
        <f>IFERROR(VLOOKUP($AA101,Lookup!$A$1:$P$20,16,FALSE),"")</f>
        <v>0</v>
      </c>
      <c r="AP101" s="451"/>
      <c r="AQ101" s="129"/>
      <c r="AR101" s="129"/>
      <c r="AS101" s="135"/>
      <c r="AT101" s="135"/>
      <c r="AU101" s="85"/>
      <c r="AV101" s="135"/>
      <c r="AW101" s="138"/>
      <c r="AX101" s="135"/>
      <c r="AY101" s="135"/>
      <c r="AZ101" s="135"/>
      <c r="BA101" s="135"/>
      <c r="BB101" s="135"/>
      <c r="BC101" s="135"/>
      <c r="BD101" s="135"/>
      <c r="BE101" s="147"/>
      <c r="BF101" s="135"/>
      <c r="BG101" s="139"/>
      <c r="BH101" s="150"/>
      <c r="BI101" s="148"/>
      <c r="BJ101" s="148"/>
      <c r="BK101" s="143"/>
      <c r="BL101" s="139"/>
      <c r="BM101" s="139"/>
      <c r="BN101" s="148"/>
      <c r="BO101" s="148"/>
      <c r="BP101" s="139"/>
      <c r="BQ101" s="139"/>
      <c r="BR101" s="139"/>
      <c r="BS101" s="139"/>
      <c r="BT101" s="139"/>
      <c r="BU101" s="139"/>
      <c r="BV101" s="371"/>
      <c r="BW101" s="371"/>
      <c r="BX101" s="371"/>
      <c r="BY101" s="371"/>
      <c r="BZ101" s="371"/>
      <c r="CA101" s="371"/>
      <c r="CB101" s="371"/>
    </row>
    <row r="102" spans="1:80" ht="39.75" customHeight="1">
      <c r="A102" s="126" t="s">
        <v>362</v>
      </c>
      <c r="B102" s="379" t="s">
        <v>2932</v>
      </c>
      <c r="C102" s="379" t="s">
        <v>1088</v>
      </c>
      <c r="D102" s="379" t="s">
        <v>137</v>
      </c>
      <c r="E102" s="372" t="s">
        <v>40</v>
      </c>
      <c r="F102" s="372">
        <v>78624</v>
      </c>
      <c r="G102" s="129" t="s">
        <v>1089</v>
      </c>
      <c r="H102" s="130" t="s">
        <v>1090</v>
      </c>
      <c r="I102" s="129" t="s">
        <v>1045</v>
      </c>
      <c r="J102" s="453">
        <v>43429</v>
      </c>
      <c r="K102" s="146" t="s">
        <v>3141</v>
      </c>
      <c r="L102" s="94"/>
      <c r="M102" s="94">
        <v>250</v>
      </c>
      <c r="N102" s="94"/>
      <c r="O102" s="94"/>
      <c r="P102" s="94"/>
      <c r="Q102" s="94"/>
      <c r="R102" s="98">
        <f t="shared" si="20"/>
        <v>250</v>
      </c>
      <c r="S102" s="129" t="s">
        <v>927</v>
      </c>
      <c r="T102" s="98"/>
      <c r="U102" s="129"/>
      <c r="V102" s="129"/>
      <c r="W102" s="133" t="s">
        <v>902</v>
      </c>
      <c r="X102" s="133"/>
      <c r="Y102" s="133" t="str">
        <f t="shared" si="15"/>
        <v>6</v>
      </c>
      <c r="Z102" s="132" t="s">
        <v>3238</v>
      </c>
      <c r="AA102" s="438" t="str">
        <f t="shared" si="22"/>
        <v>Red</v>
      </c>
      <c r="AB102" s="438" t="str">
        <f>IFERROR(VLOOKUP($AA102,Lookup!$A$1:$P$20,2,FALSE),"")</f>
        <v>Level 6</v>
      </c>
      <c r="AC102" s="134">
        <v>43497</v>
      </c>
      <c r="AD102" s="133">
        <f>IFERROR(VLOOKUP($AA102,Lookup!$A$1:$P$20,7,FALSE),"")</f>
        <v>0</v>
      </c>
      <c r="AE102" s="380"/>
      <c r="AF102" s="454">
        <v>2</v>
      </c>
      <c r="AG102" s="454">
        <v>1</v>
      </c>
      <c r="AH102" s="133" t="s">
        <v>2821</v>
      </c>
      <c r="AI102" s="133">
        <f>IFERROR(VLOOKUP($AA102,Lookup!$A$1:$P$20,10,FALSE),"")</f>
        <v>2</v>
      </c>
      <c r="AJ102" s="133">
        <f>IFERROR(VLOOKUP($AA102,Lookup!$A$1:$P$20,11,FALSE),"")</f>
        <v>0</v>
      </c>
      <c r="AK102" s="133">
        <f>IFERROR(VLOOKUP($AA102,Lookup!$A$1:$P$20,12,FALSE),"")</f>
        <v>0</v>
      </c>
      <c r="AL102" s="133">
        <f>IFERROR(VLOOKUP($AA102,Lookup!$A$1:$P$20,13,FALSE),"")</f>
        <v>0</v>
      </c>
      <c r="AM102" s="133">
        <f>IFERROR(VLOOKUP($AA102,Lookup!$A$1:$P$20,14,FALSE),"")</f>
        <v>0</v>
      </c>
      <c r="AN102" s="133">
        <f>IFERROR(VLOOKUP($AA102,Lookup!$A$1:$P$20,15,FALSE),"")</f>
        <v>0</v>
      </c>
      <c r="AO102" s="133">
        <f>IFERROR(VLOOKUP($AA102,Lookup!$A$1:$P$20,16,FALSE),"")</f>
        <v>0</v>
      </c>
      <c r="AP102" s="451"/>
      <c r="AQ102" s="129"/>
      <c r="AR102" s="129"/>
      <c r="AS102" s="135"/>
      <c r="AT102" s="135"/>
      <c r="AU102" s="85"/>
      <c r="AV102" s="135"/>
      <c r="AW102" s="138"/>
      <c r="AX102" s="135"/>
      <c r="AY102" s="135"/>
      <c r="AZ102" s="135"/>
      <c r="BA102" s="135"/>
      <c r="BB102" s="135"/>
      <c r="BC102" s="135"/>
      <c r="BD102" s="135"/>
      <c r="BE102" s="135"/>
      <c r="BF102" s="135"/>
      <c r="BG102" s="139"/>
      <c r="BH102" s="150"/>
      <c r="BI102" s="148"/>
      <c r="BJ102" s="148"/>
      <c r="BK102" s="143"/>
      <c r="BL102" s="139"/>
      <c r="BM102" s="139"/>
      <c r="BN102" s="148"/>
      <c r="BO102" s="148"/>
      <c r="BP102" s="139"/>
      <c r="BQ102" s="139"/>
      <c r="BR102" s="139"/>
      <c r="BS102" s="139"/>
      <c r="BT102" s="139"/>
      <c r="BU102" s="139"/>
      <c r="BV102" s="371"/>
      <c r="BW102" s="371"/>
      <c r="BX102" s="371"/>
      <c r="BY102" s="371"/>
      <c r="BZ102" s="371"/>
      <c r="CA102" s="371"/>
      <c r="CB102" s="371"/>
    </row>
    <row r="103" spans="1:80" ht="39.75" customHeight="1">
      <c r="A103" s="126" t="s">
        <v>362</v>
      </c>
      <c r="B103" s="379" t="s">
        <v>1041</v>
      </c>
      <c r="C103" s="379" t="s">
        <v>1088</v>
      </c>
      <c r="D103" s="379" t="s">
        <v>137</v>
      </c>
      <c r="E103" s="372" t="s">
        <v>40</v>
      </c>
      <c r="F103" s="372">
        <v>78624</v>
      </c>
      <c r="G103" s="129" t="s">
        <v>1089</v>
      </c>
      <c r="H103" s="130" t="s">
        <v>1090</v>
      </c>
      <c r="I103" s="129" t="s">
        <v>1045</v>
      </c>
      <c r="J103" s="453">
        <v>43429</v>
      </c>
      <c r="K103" s="146" t="s">
        <v>3141</v>
      </c>
      <c r="L103" s="94"/>
      <c r="M103" s="94">
        <v>250</v>
      </c>
      <c r="N103" s="94"/>
      <c r="O103" s="94"/>
      <c r="P103" s="94"/>
      <c r="Q103" s="94"/>
      <c r="R103" s="98">
        <f t="shared" si="20"/>
        <v>250</v>
      </c>
      <c r="S103" s="129" t="s">
        <v>927</v>
      </c>
      <c r="T103" s="98"/>
      <c r="U103" s="129"/>
      <c r="V103" s="129"/>
      <c r="W103" s="133" t="s">
        <v>902</v>
      </c>
      <c r="X103" s="133"/>
      <c r="Y103" s="133" t="str">
        <f t="shared" si="15"/>
        <v>6</v>
      </c>
      <c r="Z103" s="132" t="s">
        <v>3238</v>
      </c>
      <c r="AA103" s="438" t="str">
        <f t="shared" si="22"/>
        <v>Red</v>
      </c>
      <c r="AB103" s="438" t="str">
        <f>IFERROR(VLOOKUP($AA103,Lookup!$A$1:$P$20,2,FALSE),"")</f>
        <v>Level 6</v>
      </c>
      <c r="AC103" s="134">
        <v>43497</v>
      </c>
      <c r="AD103" s="133">
        <f>IFERROR(VLOOKUP($AA103,Lookup!$A$1:$P$20,7,FALSE),"")</f>
        <v>0</v>
      </c>
      <c r="AE103" s="380"/>
      <c r="AF103" s="133">
        <f>IFERROR(VLOOKUP($AA103,Lookup!$A$1:$P$20,8,FALSE),"")</f>
        <v>1</v>
      </c>
      <c r="AG103" s="454">
        <v>1</v>
      </c>
      <c r="AH103" s="133" t="s">
        <v>2821</v>
      </c>
      <c r="AI103" s="133">
        <f>IFERROR(VLOOKUP($AA103,Lookup!$A$1:$P$20,10,FALSE),"")</f>
        <v>2</v>
      </c>
      <c r="AJ103" s="133">
        <f>IFERROR(VLOOKUP($AA103,Lookup!$A$1:$P$20,11,FALSE),"")</f>
        <v>0</v>
      </c>
      <c r="AK103" s="133">
        <f>IFERROR(VLOOKUP($AA103,Lookup!$A$1:$P$20,12,FALSE),"")</f>
        <v>0</v>
      </c>
      <c r="AL103" s="133">
        <f>IFERROR(VLOOKUP($AA103,Lookup!$A$1:$P$20,13,FALSE),"")</f>
        <v>0</v>
      </c>
      <c r="AM103" s="133">
        <f>IFERROR(VLOOKUP($AA103,Lookup!$A$1:$P$20,14,FALSE),"")</f>
        <v>0</v>
      </c>
      <c r="AN103" s="133">
        <f>IFERROR(VLOOKUP($AA103,Lookup!$A$1:$P$20,15,FALSE),"")</f>
        <v>0</v>
      </c>
      <c r="AO103" s="133">
        <f>IFERROR(VLOOKUP($AA103,Lookup!$A$1:$P$20,16,FALSE),"")</f>
        <v>0</v>
      </c>
      <c r="AP103" s="451"/>
      <c r="AQ103" s="129"/>
      <c r="AR103" s="129"/>
      <c r="AS103" s="135"/>
      <c r="AT103" s="135"/>
      <c r="AU103" s="85"/>
      <c r="AV103" s="135"/>
      <c r="AW103" s="138"/>
      <c r="AX103" s="135"/>
      <c r="AY103" s="135"/>
      <c r="AZ103" s="135"/>
      <c r="BA103" s="135"/>
      <c r="BB103" s="135"/>
      <c r="BC103" s="135"/>
      <c r="BD103" s="135"/>
      <c r="BE103" s="135"/>
      <c r="BF103" s="135"/>
      <c r="BG103" s="139"/>
      <c r="BH103" s="150"/>
      <c r="BI103" s="148"/>
      <c r="BJ103" s="148"/>
      <c r="BK103" s="143"/>
      <c r="BL103" s="139"/>
      <c r="BM103" s="139"/>
      <c r="BN103" s="148"/>
      <c r="BO103" s="148"/>
      <c r="BP103" s="139"/>
      <c r="BQ103" s="139"/>
      <c r="BR103" s="139"/>
      <c r="BS103" s="139"/>
      <c r="BT103" s="139"/>
      <c r="BU103" s="139"/>
      <c r="BV103" s="371"/>
      <c r="BW103" s="371"/>
      <c r="BX103" s="371"/>
      <c r="BY103" s="371"/>
      <c r="BZ103" s="371"/>
      <c r="CA103" s="371"/>
      <c r="CB103" s="371"/>
    </row>
    <row r="104" spans="1:80" ht="39.75" customHeight="1">
      <c r="A104" s="126" t="s">
        <v>362</v>
      </c>
      <c r="B104" s="379" t="s">
        <v>3239</v>
      </c>
      <c r="C104" s="379" t="s">
        <v>636</v>
      </c>
      <c r="D104" s="379" t="s">
        <v>96</v>
      </c>
      <c r="E104" s="372" t="s">
        <v>40</v>
      </c>
      <c r="F104" s="372">
        <v>76531</v>
      </c>
      <c r="G104" s="129" t="s">
        <v>637</v>
      </c>
      <c r="H104" s="130" t="s">
        <v>3240</v>
      </c>
      <c r="I104" s="129"/>
      <c r="J104" s="453">
        <v>43472</v>
      </c>
      <c r="K104" s="129">
        <v>5687</v>
      </c>
      <c r="L104" s="94"/>
      <c r="M104" s="94">
        <v>250</v>
      </c>
      <c r="N104" s="94"/>
      <c r="O104" s="94"/>
      <c r="P104" s="94"/>
      <c r="Q104" s="94"/>
      <c r="R104" s="98">
        <f t="shared" si="20"/>
        <v>250</v>
      </c>
      <c r="S104" s="129" t="s">
        <v>927</v>
      </c>
      <c r="T104" s="98"/>
      <c r="U104" s="129"/>
      <c r="V104" s="129"/>
      <c r="W104" s="133" t="s">
        <v>902</v>
      </c>
      <c r="X104" s="133"/>
      <c r="Y104" s="133" t="str">
        <f t="shared" si="15"/>
        <v>6</v>
      </c>
      <c r="Z104" s="132"/>
      <c r="AA104" s="438" t="str">
        <f t="shared" si="22"/>
        <v>Red</v>
      </c>
      <c r="AB104" s="438" t="str">
        <f>IFERROR(VLOOKUP($AA104,Lookup!$A$1:$P$20,2,FALSE),"")</f>
        <v>Level 6</v>
      </c>
      <c r="AC104" s="134">
        <v>43497</v>
      </c>
      <c r="AD104" s="133">
        <f>IFERROR(VLOOKUP($AA104,Lookup!$A$1:$P$20,7,FALSE),"")</f>
        <v>0</v>
      </c>
      <c r="AE104" s="380"/>
      <c r="AF104" s="133">
        <f>IFERROR(VLOOKUP($AA104,Lookup!$A$1:$P$20,8,FALSE),"")</f>
        <v>1</v>
      </c>
      <c r="AG104" s="133">
        <f>IFERROR(VLOOKUP($AA104,Lookup!$A$1:$P$20,9,FALSE),"")</f>
        <v>0</v>
      </c>
      <c r="AH104" s="133"/>
      <c r="AI104" s="133">
        <f>IFERROR(VLOOKUP($AA104,Lookup!$A$1:$P$20,10,FALSE),"")</f>
        <v>2</v>
      </c>
      <c r="AJ104" s="133">
        <f>IFERROR(VLOOKUP($AA104,Lookup!$A$1:$P$20,11,FALSE),"")</f>
        <v>0</v>
      </c>
      <c r="AK104" s="133">
        <f>IFERROR(VLOOKUP($AA104,Lookup!$A$1:$P$20,12,FALSE),"")</f>
        <v>0</v>
      </c>
      <c r="AL104" s="133">
        <f>IFERROR(VLOOKUP($AA104,Lookup!$A$1:$P$20,13,FALSE),"")</f>
        <v>0</v>
      </c>
      <c r="AM104" s="133">
        <f>IFERROR(VLOOKUP($AA104,Lookup!$A$1:$P$20,14,FALSE),"")</f>
        <v>0</v>
      </c>
      <c r="AN104" s="133">
        <f>IFERROR(VLOOKUP($AA104,Lookup!$A$1:$P$20,15,FALSE),"")</f>
        <v>0</v>
      </c>
      <c r="AO104" s="133">
        <f>IFERROR(VLOOKUP($AA104,Lookup!$A$1:$P$20,16,FALSE),"")</f>
        <v>0</v>
      </c>
      <c r="AP104" s="451"/>
      <c r="AQ104" s="129"/>
      <c r="AR104" s="129"/>
      <c r="AS104" s="135"/>
      <c r="AT104" s="135"/>
      <c r="AU104" s="85"/>
      <c r="AV104" s="135"/>
      <c r="AW104" s="138"/>
      <c r="AX104" s="135"/>
      <c r="AY104" s="135"/>
      <c r="AZ104" s="135"/>
      <c r="BA104" s="135"/>
      <c r="BB104" s="135"/>
      <c r="BC104" s="135"/>
      <c r="BD104" s="135"/>
      <c r="BE104" s="135"/>
      <c r="BF104" s="135"/>
      <c r="BG104" s="139"/>
      <c r="BH104" s="150"/>
      <c r="BI104" s="148"/>
      <c r="BJ104" s="148"/>
      <c r="BK104" s="143"/>
      <c r="BL104" s="139"/>
      <c r="BM104" s="139"/>
      <c r="BN104" s="148"/>
      <c r="BO104" s="148"/>
      <c r="BP104" s="139"/>
      <c r="BQ104" s="139"/>
      <c r="BR104" s="139"/>
      <c r="BS104" s="139"/>
      <c r="BT104" s="139"/>
      <c r="BU104" s="139"/>
      <c r="BV104" s="371"/>
      <c r="BW104" s="371"/>
      <c r="BX104" s="371"/>
      <c r="BY104" s="371"/>
      <c r="BZ104" s="371"/>
      <c r="CA104" s="371"/>
      <c r="CB104" s="371"/>
    </row>
    <row r="105" spans="1:80" ht="39.75" customHeight="1">
      <c r="A105" s="126" t="s">
        <v>362</v>
      </c>
      <c r="B105" s="379" t="s">
        <v>2614</v>
      </c>
      <c r="C105" s="379" t="s">
        <v>1023</v>
      </c>
      <c r="D105" s="379" t="s">
        <v>1024</v>
      </c>
      <c r="E105" s="372" t="s">
        <v>40</v>
      </c>
      <c r="F105" s="372">
        <v>78121</v>
      </c>
      <c r="G105" s="129" t="s">
        <v>1025</v>
      </c>
      <c r="H105" s="130" t="s">
        <v>3241</v>
      </c>
      <c r="I105" s="129" t="s">
        <v>99</v>
      </c>
      <c r="J105" s="453">
        <v>43480</v>
      </c>
      <c r="K105" s="129">
        <v>5743</v>
      </c>
      <c r="L105" s="94"/>
      <c r="M105" s="94">
        <v>250</v>
      </c>
      <c r="N105" s="94"/>
      <c r="O105" s="94"/>
      <c r="P105" s="94"/>
      <c r="Q105" s="94"/>
      <c r="R105" s="98">
        <f t="shared" si="20"/>
        <v>250</v>
      </c>
      <c r="S105" s="129" t="s">
        <v>927</v>
      </c>
      <c r="T105" s="98"/>
      <c r="U105" s="129"/>
      <c r="V105" s="129"/>
      <c r="W105" s="133" t="s">
        <v>902</v>
      </c>
      <c r="X105" s="133"/>
      <c r="Y105" s="133" t="str">
        <f t="shared" si="15"/>
        <v>6</v>
      </c>
      <c r="Z105" s="132" t="s">
        <v>3074</v>
      </c>
      <c r="AA105" s="438" t="str">
        <f t="shared" si="22"/>
        <v>Red</v>
      </c>
      <c r="AB105" s="438" t="str">
        <f>IFERROR(VLOOKUP($AA105,Lookup!$A$1:$P$20,2,FALSE),"")</f>
        <v>Level 6</v>
      </c>
      <c r="AC105" s="134">
        <v>43497</v>
      </c>
      <c r="AD105" s="133">
        <f>IFERROR(VLOOKUP($AA105,Lookup!$A$1:$P$20,7,FALSE),"")</f>
        <v>0</v>
      </c>
      <c r="AE105" s="380"/>
      <c r="AF105" s="133">
        <f>IFERROR(VLOOKUP($AA105,Lookup!$A$1:$P$20,8,FALSE),"")</f>
        <v>1</v>
      </c>
      <c r="AG105" s="133">
        <f>IFERROR(VLOOKUP($AA105,Lookup!$A$1:$P$20,9,FALSE),"")</f>
        <v>0</v>
      </c>
      <c r="AH105" s="133"/>
      <c r="AI105" s="133">
        <f>IFERROR(VLOOKUP($AA105,Lookup!$A$1:$P$20,10,FALSE),"")</f>
        <v>2</v>
      </c>
      <c r="AJ105" s="133">
        <f>IFERROR(VLOOKUP($AA105,Lookup!$A$1:$P$20,11,FALSE),"")</f>
        <v>0</v>
      </c>
      <c r="AK105" s="133">
        <f>IFERROR(VLOOKUP($AA105,Lookup!$A$1:$P$20,12,FALSE),"")</f>
        <v>0</v>
      </c>
      <c r="AL105" s="133">
        <f>IFERROR(VLOOKUP($AA105,Lookup!$A$1:$P$20,13,FALSE),"")</f>
        <v>0</v>
      </c>
      <c r="AM105" s="133">
        <f>IFERROR(VLOOKUP($AA105,Lookup!$A$1:$P$20,14,FALSE),"")</f>
        <v>0</v>
      </c>
      <c r="AN105" s="133">
        <f>IFERROR(VLOOKUP($AA105,Lookup!$A$1:$P$20,15,FALSE),"")</f>
        <v>0</v>
      </c>
      <c r="AO105" s="133">
        <f>IFERROR(VLOOKUP($AA105,Lookup!$A$1:$P$20,16,FALSE),"")</f>
        <v>0</v>
      </c>
      <c r="AP105" s="451"/>
      <c r="AQ105" s="129"/>
      <c r="AR105" s="129"/>
      <c r="AS105" s="135"/>
      <c r="AT105" s="135"/>
      <c r="AU105" s="85"/>
      <c r="AV105" s="135"/>
      <c r="AW105" s="138"/>
      <c r="AX105" s="135"/>
      <c r="AY105" s="135"/>
      <c r="AZ105" s="135"/>
      <c r="BA105" s="135"/>
      <c r="BB105" s="135"/>
      <c r="BC105" s="135"/>
      <c r="BD105" s="135"/>
      <c r="BE105" s="135"/>
      <c r="BF105" s="135"/>
      <c r="BG105" s="139"/>
      <c r="BH105" s="150"/>
      <c r="BI105" s="148"/>
      <c r="BJ105" s="148"/>
      <c r="BK105" s="143"/>
      <c r="BL105" s="139"/>
      <c r="BM105" s="139"/>
      <c r="BN105" s="450">
        <v>1</v>
      </c>
      <c r="BO105" s="450" t="s">
        <v>977</v>
      </c>
      <c r="BP105" s="139" t="s">
        <v>3077</v>
      </c>
      <c r="BQ105" s="139"/>
      <c r="BR105" s="139"/>
      <c r="BS105" s="139"/>
      <c r="BT105" s="139"/>
      <c r="BU105" s="139"/>
      <c r="BV105" s="371"/>
      <c r="BW105" s="371"/>
      <c r="BX105" s="371"/>
      <c r="BY105" s="371"/>
      <c r="BZ105" s="371"/>
      <c r="CA105" s="371"/>
      <c r="CB105" s="371"/>
    </row>
    <row r="106" spans="1:80" ht="39.75" customHeight="1">
      <c r="A106" s="126" t="s">
        <v>362</v>
      </c>
      <c r="B106" s="379" t="s">
        <v>3242</v>
      </c>
      <c r="C106" s="379" t="s">
        <v>3243</v>
      </c>
      <c r="D106" s="379" t="s">
        <v>234</v>
      </c>
      <c r="E106" s="372" t="s">
        <v>40</v>
      </c>
      <c r="F106" s="372">
        <v>78130</v>
      </c>
      <c r="G106" s="129" t="s">
        <v>3244</v>
      </c>
      <c r="H106" s="130" t="s">
        <v>3245</v>
      </c>
      <c r="I106" s="129" t="s">
        <v>1488</v>
      </c>
      <c r="J106" s="453">
        <v>43487</v>
      </c>
      <c r="K106" s="129">
        <v>5801</v>
      </c>
      <c r="L106" s="94"/>
      <c r="M106" s="94">
        <v>250</v>
      </c>
      <c r="N106" s="94"/>
      <c r="O106" s="94"/>
      <c r="P106" s="94"/>
      <c r="Q106" s="94"/>
      <c r="R106" s="98">
        <f t="shared" si="20"/>
        <v>250</v>
      </c>
      <c r="S106" s="129" t="s">
        <v>927</v>
      </c>
      <c r="T106" s="98"/>
      <c r="U106" s="129"/>
      <c r="V106" s="129"/>
      <c r="W106" s="133" t="s">
        <v>902</v>
      </c>
      <c r="X106" s="133"/>
      <c r="Y106" s="133" t="str">
        <f t="shared" si="15"/>
        <v>6</v>
      </c>
      <c r="Z106" s="132"/>
      <c r="AA106" s="438" t="str">
        <f t="shared" si="22"/>
        <v>Red</v>
      </c>
      <c r="AB106" s="438" t="str">
        <f>IFERROR(VLOOKUP($AA106,Lookup!$A$1:$P$20,2,FALSE),"")</f>
        <v>Level 6</v>
      </c>
      <c r="AC106" s="134">
        <v>43497</v>
      </c>
      <c r="AD106" s="133">
        <f>IFERROR(VLOOKUP($AA106,Lookup!$A$1:$P$20,7,FALSE),"")</f>
        <v>0</v>
      </c>
      <c r="AE106" s="380"/>
      <c r="AF106" s="133">
        <v>2</v>
      </c>
      <c r="AG106" s="133">
        <v>1</v>
      </c>
      <c r="AH106" s="133" t="s">
        <v>2821</v>
      </c>
      <c r="AI106" s="133">
        <f>IFERROR(VLOOKUP($AA106,Lookup!$A$1:$P$20,10,FALSE),"")</f>
        <v>2</v>
      </c>
      <c r="AJ106" s="133">
        <f>IFERROR(VLOOKUP($AA106,Lookup!$A$1:$P$20,11,FALSE),"")</f>
        <v>0</v>
      </c>
      <c r="AK106" s="133">
        <f>IFERROR(VLOOKUP($AA106,Lookup!$A$1:$P$20,12,FALSE),"")</f>
        <v>0</v>
      </c>
      <c r="AL106" s="133">
        <f>IFERROR(VLOOKUP($AA106,Lookup!$A$1:$P$20,13,FALSE),"")</f>
        <v>0</v>
      </c>
      <c r="AM106" s="133">
        <f>IFERROR(VLOOKUP($AA106,Lookup!$A$1:$P$20,14,FALSE),"")</f>
        <v>0</v>
      </c>
      <c r="AN106" s="133">
        <f>IFERROR(VLOOKUP($AA106,Lookup!$A$1:$P$20,15,FALSE),"")</f>
        <v>0</v>
      </c>
      <c r="AO106" s="133">
        <f>IFERROR(VLOOKUP($AA106,Lookup!$A$1:$P$20,16,FALSE),"")</f>
        <v>0</v>
      </c>
      <c r="AP106" s="451"/>
      <c r="AQ106" s="129"/>
      <c r="AR106" s="129"/>
      <c r="AS106" s="135"/>
      <c r="AT106" s="135"/>
      <c r="AU106" s="85"/>
      <c r="AV106" s="135"/>
      <c r="AW106" s="138"/>
      <c r="AX106" s="135"/>
      <c r="AY106" s="135"/>
      <c r="AZ106" s="135"/>
      <c r="BA106" s="135"/>
      <c r="BB106" s="135"/>
      <c r="BC106" s="135"/>
      <c r="BD106" s="135"/>
      <c r="BE106" s="135"/>
      <c r="BF106" s="135"/>
      <c r="BG106" s="139"/>
      <c r="BH106" s="150"/>
      <c r="BI106" s="148"/>
      <c r="BJ106" s="148"/>
      <c r="BK106" s="143"/>
      <c r="BL106" s="139"/>
      <c r="BM106" s="139"/>
      <c r="BN106" s="148"/>
      <c r="BO106" s="148"/>
      <c r="BP106" s="139"/>
      <c r="BQ106" s="139"/>
      <c r="BR106" s="139"/>
      <c r="BS106" s="139"/>
      <c r="BT106" s="139"/>
      <c r="BU106" s="139"/>
      <c r="BV106" s="371"/>
      <c r="BW106" s="371"/>
      <c r="BX106" s="371"/>
      <c r="BY106" s="371"/>
      <c r="BZ106" s="371"/>
      <c r="CA106" s="371"/>
      <c r="CB106" s="371"/>
    </row>
    <row r="107" spans="1:80" ht="48" customHeight="1">
      <c r="A107" s="126" t="s">
        <v>362</v>
      </c>
      <c r="B107" s="379" t="s">
        <v>1119</v>
      </c>
      <c r="C107" s="379" t="s">
        <v>1120</v>
      </c>
      <c r="D107" s="379" t="s">
        <v>178</v>
      </c>
      <c r="E107" s="372" t="s">
        <v>40</v>
      </c>
      <c r="F107" s="372">
        <v>78948</v>
      </c>
      <c r="G107" s="129" t="s">
        <v>716</v>
      </c>
      <c r="H107" s="130" t="s">
        <v>786</v>
      </c>
      <c r="I107" s="129" t="s">
        <v>785</v>
      </c>
      <c r="J107" s="453">
        <v>43487</v>
      </c>
      <c r="K107" s="129">
        <v>5801</v>
      </c>
      <c r="L107" s="94"/>
      <c r="M107" s="94">
        <v>250</v>
      </c>
      <c r="N107" s="94"/>
      <c r="O107" s="94"/>
      <c r="P107" s="94"/>
      <c r="Q107" s="94"/>
      <c r="R107" s="98">
        <f t="shared" si="20"/>
        <v>250</v>
      </c>
      <c r="S107" s="129" t="s">
        <v>927</v>
      </c>
      <c r="T107" s="98"/>
      <c r="U107" s="129"/>
      <c r="V107" s="129"/>
      <c r="W107" s="133" t="s">
        <v>902</v>
      </c>
      <c r="X107" s="133"/>
      <c r="Y107" s="133" t="str">
        <f t="shared" si="15"/>
        <v>6</v>
      </c>
      <c r="Z107" s="132"/>
      <c r="AA107" s="438" t="str">
        <f t="shared" si="22"/>
        <v>Red</v>
      </c>
      <c r="AB107" s="438" t="str">
        <f>IFERROR(VLOOKUP($AA107,Lookup!$A$1:$P$20,2,FALSE),"")</f>
        <v>Level 6</v>
      </c>
      <c r="AC107" s="134">
        <v>43497</v>
      </c>
      <c r="AD107" s="133">
        <f>IFERROR(VLOOKUP($AA107,Lookup!$A$1:$P$20,7,FALSE),"")</f>
        <v>0</v>
      </c>
      <c r="AE107" s="380"/>
      <c r="AF107" s="133">
        <v>2</v>
      </c>
      <c r="AG107" s="133">
        <f>IFERROR(VLOOKUP($AA107,Lookup!$A$1:$P$20,9,FALSE),"")</f>
        <v>0</v>
      </c>
      <c r="AH107" s="133"/>
      <c r="AI107" s="133">
        <f>IFERROR(VLOOKUP($AA107,Lookup!$A$1:$P$20,10,FALSE),"")</f>
        <v>2</v>
      </c>
      <c r="AJ107" s="133">
        <f>IFERROR(VLOOKUP($AA107,Lookup!$A$1:$P$20,11,FALSE),"")</f>
        <v>0</v>
      </c>
      <c r="AK107" s="133">
        <f>IFERROR(VLOOKUP($AA107,Lookup!$A$1:$P$20,12,FALSE),"")</f>
        <v>0</v>
      </c>
      <c r="AL107" s="133">
        <f>IFERROR(VLOOKUP($AA107,Lookup!$A$1:$P$20,13,FALSE),"")</f>
        <v>0</v>
      </c>
      <c r="AM107" s="133">
        <f>IFERROR(VLOOKUP($AA107,Lookup!$A$1:$P$20,14,FALSE),"")</f>
        <v>0</v>
      </c>
      <c r="AN107" s="133">
        <f>IFERROR(VLOOKUP($AA107,Lookup!$A$1:$P$20,15,FALSE),"")</f>
        <v>0</v>
      </c>
      <c r="AO107" s="133">
        <f>IFERROR(VLOOKUP($AA107,Lookup!$A$1:$P$20,16,FALSE),"")</f>
        <v>0</v>
      </c>
      <c r="AP107" s="451"/>
      <c r="AQ107" s="129"/>
      <c r="AR107" s="129"/>
      <c r="AS107" s="135"/>
      <c r="AT107" s="135"/>
      <c r="AU107" s="135"/>
      <c r="AV107" s="135"/>
      <c r="AW107" s="138"/>
      <c r="AX107" s="135"/>
      <c r="AY107" s="135"/>
      <c r="AZ107" s="135"/>
      <c r="BA107" s="135"/>
      <c r="BB107" s="135"/>
      <c r="BC107" s="135"/>
      <c r="BD107" s="135"/>
      <c r="BE107" s="135"/>
      <c r="BF107" s="135"/>
      <c r="BG107" s="139"/>
      <c r="BH107" s="150"/>
      <c r="BI107" s="129"/>
      <c r="BJ107" s="129"/>
      <c r="BK107" s="150"/>
      <c r="BL107" s="139"/>
      <c r="BM107" s="139"/>
      <c r="BN107" s="148"/>
      <c r="BO107" s="148"/>
      <c r="BP107" s="139"/>
      <c r="BQ107" s="139"/>
      <c r="BR107" s="139" t="s">
        <v>2923</v>
      </c>
      <c r="BS107" s="139"/>
      <c r="BT107" s="139"/>
      <c r="BU107" s="139"/>
      <c r="BV107" s="371"/>
      <c r="BW107" s="371"/>
      <c r="BX107" s="371"/>
      <c r="BY107" s="371"/>
      <c r="BZ107" s="371"/>
      <c r="CA107" s="371"/>
      <c r="CB107" s="371"/>
    </row>
    <row r="108" spans="1:80" ht="39.75" customHeight="1">
      <c r="A108" s="126" t="s">
        <v>362</v>
      </c>
      <c r="B108" s="379" t="s">
        <v>3246</v>
      </c>
      <c r="C108" s="379" t="s">
        <v>3247</v>
      </c>
      <c r="D108" s="379" t="s">
        <v>87</v>
      </c>
      <c r="E108" s="372" t="s">
        <v>40</v>
      </c>
      <c r="F108" s="372">
        <v>78101</v>
      </c>
      <c r="G108" s="129" t="s">
        <v>3248</v>
      </c>
      <c r="H108" s="130" t="s">
        <v>3249</v>
      </c>
      <c r="I108" s="129" t="s">
        <v>3246</v>
      </c>
      <c r="J108" s="461">
        <v>43494</v>
      </c>
      <c r="K108" s="129">
        <v>5865</v>
      </c>
      <c r="L108" s="94"/>
      <c r="M108" s="94">
        <v>250</v>
      </c>
      <c r="N108" s="94"/>
      <c r="O108" s="94"/>
      <c r="P108" s="94"/>
      <c r="Q108" s="94"/>
      <c r="R108" s="98">
        <f t="shared" si="20"/>
        <v>250</v>
      </c>
      <c r="S108" s="129" t="s">
        <v>927</v>
      </c>
      <c r="T108" s="98" t="s">
        <v>3075</v>
      </c>
      <c r="U108" s="129"/>
      <c r="V108" s="129"/>
      <c r="W108" s="133" t="s">
        <v>902</v>
      </c>
      <c r="X108" s="133"/>
      <c r="Y108" s="133" t="str">
        <f t="shared" si="15"/>
        <v>6</v>
      </c>
      <c r="Z108" s="132" t="s">
        <v>3250</v>
      </c>
      <c r="AA108" s="438" t="str">
        <f t="shared" si="22"/>
        <v>Red</v>
      </c>
      <c r="AB108" s="438" t="str">
        <f>IFERROR(VLOOKUP($AA108,Lookup!$A$1:$P$20,2,FALSE),"")</f>
        <v>Level 6</v>
      </c>
      <c r="AC108" s="134">
        <v>43497</v>
      </c>
      <c r="AD108" s="133">
        <f>IFERROR(VLOOKUP($AA108,Lookup!$A$1:$P$20,7,FALSE),"")</f>
        <v>0</v>
      </c>
      <c r="AE108" s="380"/>
      <c r="AF108" s="133">
        <f>IFERROR(VLOOKUP($AA108,Lookup!$A$1:$P$20,8,FALSE),"")</f>
        <v>1</v>
      </c>
      <c r="AG108" s="133">
        <f>IFERROR(VLOOKUP($AA108,Lookup!$A$1:$P$20,9,FALSE),"")</f>
        <v>0</v>
      </c>
      <c r="AH108" s="133"/>
      <c r="AI108" s="133">
        <f>IFERROR(VLOOKUP($AA108,Lookup!$A$1:$P$20,10,FALSE),"")</f>
        <v>2</v>
      </c>
      <c r="AJ108" s="133">
        <f>IFERROR(VLOOKUP($AA108,Lookup!$A$1:$P$20,11,FALSE),"")</f>
        <v>0</v>
      </c>
      <c r="AK108" s="133">
        <f>IFERROR(VLOOKUP($AA108,Lookup!$A$1:$P$20,12,FALSE),"")</f>
        <v>0</v>
      </c>
      <c r="AL108" s="133">
        <f>IFERROR(VLOOKUP($AA108,Lookup!$A$1:$P$20,13,FALSE),"")</f>
        <v>0</v>
      </c>
      <c r="AM108" s="133">
        <f>IFERROR(VLOOKUP($AA108,Lookup!$A$1:$P$20,14,FALSE),"")</f>
        <v>0</v>
      </c>
      <c r="AN108" s="133">
        <f>IFERROR(VLOOKUP($AA108,Lookup!$A$1:$P$20,15,FALSE),"")</f>
        <v>0</v>
      </c>
      <c r="AO108" s="133">
        <f>IFERROR(VLOOKUP($AA108,Lookup!$A$1:$P$20,16,FALSE),"")</f>
        <v>0</v>
      </c>
      <c r="AP108" s="451"/>
      <c r="AQ108" s="129"/>
      <c r="AR108" s="129"/>
      <c r="AS108" s="135"/>
      <c r="AT108" s="135"/>
      <c r="AU108" s="135"/>
      <c r="AV108" s="135"/>
      <c r="AW108" s="138"/>
      <c r="AX108" s="135"/>
      <c r="AY108" s="135"/>
      <c r="AZ108" s="135"/>
      <c r="BA108" s="135"/>
      <c r="BB108" s="135"/>
      <c r="BC108" s="135"/>
      <c r="BD108" s="135"/>
      <c r="BE108" s="135"/>
      <c r="BF108" s="135"/>
      <c r="BG108" s="139"/>
      <c r="BH108" s="150"/>
      <c r="BI108" s="129"/>
      <c r="BJ108" s="129"/>
      <c r="BK108" s="150"/>
      <c r="BL108" s="139"/>
      <c r="BM108" s="139"/>
      <c r="BN108" s="148"/>
      <c r="BO108" s="148"/>
      <c r="BP108" s="139"/>
      <c r="BQ108" s="139"/>
      <c r="BR108" s="139"/>
      <c r="BS108" s="139"/>
      <c r="BT108" s="139"/>
      <c r="BU108" s="139"/>
      <c r="BV108" s="371"/>
      <c r="BW108" s="371"/>
      <c r="BX108" s="371"/>
      <c r="BY108" s="371"/>
      <c r="BZ108" s="371"/>
      <c r="CA108" s="371"/>
      <c r="CB108" s="371"/>
    </row>
    <row r="109" spans="1:80" ht="49.5" customHeight="1">
      <c r="A109" s="126" t="s">
        <v>362</v>
      </c>
      <c r="B109" s="379" t="s">
        <v>1628</v>
      </c>
      <c r="C109" s="379" t="s">
        <v>1629</v>
      </c>
      <c r="D109" s="379" t="s">
        <v>1630</v>
      </c>
      <c r="E109" s="372" t="s">
        <v>40</v>
      </c>
      <c r="F109" s="372">
        <v>78148</v>
      </c>
      <c r="G109" s="129" t="s">
        <v>1631</v>
      </c>
      <c r="H109" s="130" t="s">
        <v>1632</v>
      </c>
      <c r="I109" s="129" t="s">
        <v>1628</v>
      </c>
      <c r="J109" s="461">
        <v>43494</v>
      </c>
      <c r="K109" s="129">
        <v>5865</v>
      </c>
      <c r="L109" s="94"/>
      <c r="M109" s="94">
        <v>250</v>
      </c>
      <c r="N109" s="94"/>
      <c r="O109" s="94"/>
      <c r="P109" s="94"/>
      <c r="Q109" s="94"/>
      <c r="R109" s="98">
        <f t="shared" si="20"/>
        <v>250</v>
      </c>
      <c r="S109" s="129" t="s">
        <v>927</v>
      </c>
      <c r="T109" s="98" t="s">
        <v>3075</v>
      </c>
      <c r="U109" s="129"/>
      <c r="V109" s="129"/>
      <c r="W109" s="133" t="s">
        <v>902</v>
      </c>
      <c r="X109" s="133"/>
      <c r="Y109" s="133" t="str">
        <f t="shared" si="15"/>
        <v>6</v>
      </c>
      <c r="Z109" s="132"/>
      <c r="AA109" s="438" t="str">
        <f t="shared" si="22"/>
        <v>Red</v>
      </c>
      <c r="AB109" s="438" t="str">
        <f>IFERROR(VLOOKUP($AA109,Lookup!$A$1:$P$20,2,FALSE),"")</f>
        <v>Level 6</v>
      </c>
      <c r="AC109" s="134">
        <v>43497</v>
      </c>
      <c r="AD109" s="133">
        <f>IFERROR(VLOOKUP($AA109,Lookup!$A$1:$P$20,7,FALSE),"")</f>
        <v>0</v>
      </c>
      <c r="AE109" s="380"/>
      <c r="AF109" s="133">
        <f>IFERROR(VLOOKUP($AA109,Lookup!$A$1:$P$20,8,FALSE),"")</f>
        <v>1</v>
      </c>
      <c r="AG109" s="133">
        <f>IFERROR(VLOOKUP($AA109,Lookup!$A$1:$P$20,9,FALSE),"")</f>
        <v>0</v>
      </c>
      <c r="AH109" s="133"/>
      <c r="AI109" s="133">
        <f>IFERROR(VLOOKUP($AA109,Lookup!$A$1:$P$20,10,FALSE),"")</f>
        <v>2</v>
      </c>
      <c r="AJ109" s="133">
        <f>IFERROR(VLOOKUP($AA109,Lookup!$A$1:$P$20,11,FALSE),"")</f>
        <v>0</v>
      </c>
      <c r="AK109" s="133">
        <f>IFERROR(VLOOKUP($AA109,Lookup!$A$1:$P$20,12,FALSE),"")</f>
        <v>0</v>
      </c>
      <c r="AL109" s="133">
        <f>IFERROR(VLOOKUP($AA109,Lookup!$A$1:$P$20,13,FALSE),"")</f>
        <v>0</v>
      </c>
      <c r="AM109" s="133">
        <f>IFERROR(VLOOKUP($AA109,Lookup!$A$1:$P$20,14,FALSE),"")</f>
        <v>0</v>
      </c>
      <c r="AN109" s="133">
        <f>IFERROR(VLOOKUP($AA109,Lookup!$A$1:$P$20,15,FALSE),"")</f>
        <v>0</v>
      </c>
      <c r="AO109" s="133">
        <f>IFERROR(VLOOKUP($AA109,Lookup!$A$1:$P$20,16,FALSE),"")</f>
        <v>0</v>
      </c>
      <c r="AP109" s="451"/>
      <c r="AQ109" s="129"/>
      <c r="AR109" s="129"/>
      <c r="AS109" s="135"/>
      <c r="AT109" s="135"/>
      <c r="AU109" s="135"/>
      <c r="AV109" s="135"/>
      <c r="AW109" s="138"/>
      <c r="AX109" s="135"/>
      <c r="AY109" s="135"/>
      <c r="AZ109" s="135"/>
      <c r="BA109" s="135"/>
      <c r="BB109" s="135"/>
      <c r="BC109" s="135"/>
      <c r="BD109" s="135"/>
      <c r="BE109" s="135"/>
      <c r="BF109" s="135"/>
      <c r="BG109" s="143"/>
      <c r="BH109" s="150"/>
      <c r="BI109" s="129"/>
      <c r="BJ109" s="129"/>
      <c r="BK109" s="150"/>
      <c r="BL109" s="139"/>
      <c r="BM109" s="139"/>
      <c r="BN109" s="148"/>
      <c r="BO109" s="148"/>
      <c r="BP109" s="139"/>
      <c r="BQ109" s="139"/>
      <c r="BR109" s="139" t="s">
        <v>2907</v>
      </c>
      <c r="BS109" s="139"/>
      <c r="BT109" s="139"/>
      <c r="BU109" s="139"/>
      <c r="BV109" s="371"/>
      <c r="BW109" s="371"/>
      <c r="BX109" s="371"/>
      <c r="BY109" s="371"/>
      <c r="BZ109" s="371"/>
      <c r="CA109" s="371"/>
      <c r="CB109" s="371"/>
    </row>
    <row r="110" spans="1:80" ht="39.75" customHeight="1">
      <c r="A110" s="126" t="s">
        <v>362</v>
      </c>
      <c r="B110" s="379" t="s">
        <v>3251</v>
      </c>
      <c r="C110" s="379" t="s">
        <v>3252</v>
      </c>
      <c r="D110" s="379" t="s">
        <v>129</v>
      </c>
      <c r="E110" s="372" t="s">
        <v>40</v>
      </c>
      <c r="F110" s="372" t="s">
        <v>3253</v>
      </c>
      <c r="G110" s="129" t="s">
        <v>3254</v>
      </c>
      <c r="H110" s="130"/>
      <c r="I110" s="129" t="s">
        <v>560</v>
      </c>
      <c r="J110" s="455">
        <v>43494</v>
      </c>
      <c r="K110" s="129">
        <v>5865</v>
      </c>
      <c r="L110" s="94"/>
      <c r="M110" s="94">
        <v>250</v>
      </c>
      <c r="N110" s="94"/>
      <c r="O110" s="94"/>
      <c r="P110" s="94"/>
      <c r="Q110" s="94"/>
      <c r="R110" s="98">
        <f t="shared" si="20"/>
        <v>250</v>
      </c>
      <c r="S110" s="129" t="s">
        <v>927</v>
      </c>
      <c r="T110" s="98" t="s">
        <v>3075</v>
      </c>
      <c r="U110" s="129"/>
      <c r="V110" s="129"/>
      <c r="W110" s="133" t="s">
        <v>902</v>
      </c>
      <c r="X110" s="133"/>
      <c r="Y110" s="133" t="str">
        <f t="shared" si="15"/>
        <v>6</v>
      </c>
      <c r="Z110" s="132" t="s">
        <v>3080</v>
      </c>
      <c r="AA110" s="438" t="str">
        <f t="shared" si="22"/>
        <v>Red</v>
      </c>
      <c r="AB110" s="438" t="str">
        <f>IFERROR(VLOOKUP($AA110,Lookup!$A$1:$P$20,2,FALSE),"")</f>
        <v>Level 6</v>
      </c>
      <c r="AC110" s="134">
        <v>43497</v>
      </c>
      <c r="AD110" s="133">
        <f>IFERROR(VLOOKUP($AA110,Lookup!$A$1:$P$20,7,FALSE),"")</f>
        <v>0</v>
      </c>
      <c r="AE110" s="380"/>
      <c r="AF110" s="133">
        <f>IFERROR(VLOOKUP($AA110,Lookup!$A$1:$P$20,8,FALSE),"")</f>
        <v>1</v>
      </c>
      <c r="AG110" s="133">
        <f>IFERROR(VLOOKUP($AA110,Lookup!$A$1:$P$20,9,FALSE),"")</f>
        <v>0</v>
      </c>
      <c r="AH110" s="133"/>
      <c r="AI110" s="133">
        <f>IFERROR(VLOOKUP($AA110,Lookup!$A$1:$P$20,10,FALSE),"")</f>
        <v>2</v>
      </c>
      <c r="AJ110" s="133">
        <f>IFERROR(VLOOKUP($AA110,Lookup!$A$1:$P$20,11,FALSE),"")</f>
        <v>0</v>
      </c>
      <c r="AK110" s="133">
        <f>IFERROR(VLOOKUP($AA110,Lookup!$A$1:$P$20,12,FALSE),"")</f>
        <v>0</v>
      </c>
      <c r="AL110" s="133">
        <f>IFERROR(VLOOKUP($AA110,Lookup!$A$1:$P$20,13,FALSE),"")</f>
        <v>0</v>
      </c>
      <c r="AM110" s="133">
        <f>IFERROR(VLOOKUP($AA110,Lookup!$A$1:$P$20,14,FALSE),"")</f>
        <v>0</v>
      </c>
      <c r="AN110" s="133">
        <f>IFERROR(VLOOKUP($AA110,Lookup!$A$1:$P$20,15,FALSE),"")</f>
        <v>0</v>
      </c>
      <c r="AO110" s="133">
        <f>IFERROR(VLOOKUP($AA110,Lookup!$A$1:$P$20,16,FALSE),"")</f>
        <v>0</v>
      </c>
      <c r="AP110" s="451"/>
      <c r="AQ110" s="129"/>
      <c r="AR110" s="129"/>
      <c r="AS110" s="135"/>
      <c r="AT110" s="135"/>
      <c r="AU110" s="85"/>
      <c r="AV110" s="135"/>
      <c r="AW110" s="138"/>
      <c r="AX110" s="135"/>
      <c r="AY110" s="135"/>
      <c r="AZ110" s="135"/>
      <c r="BA110" s="135"/>
      <c r="BB110" s="135"/>
      <c r="BC110" s="135"/>
      <c r="BD110" s="135"/>
      <c r="BE110" s="135"/>
      <c r="BF110" s="135"/>
      <c r="BG110" s="139"/>
      <c r="BH110" s="150"/>
      <c r="BI110" s="148"/>
      <c r="BJ110" s="148"/>
      <c r="BK110" s="143"/>
      <c r="BL110" s="139"/>
      <c r="BM110" s="139"/>
      <c r="BN110" s="148"/>
      <c r="BO110" s="148"/>
      <c r="BP110" s="139"/>
      <c r="BQ110" s="139"/>
      <c r="BR110" s="139"/>
      <c r="BS110" s="139"/>
      <c r="BT110" s="139"/>
      <c r="BU110" s="139"/>
      <c r="BV110" s="371"/>
      <c r="BW110" s="371"/>
      <c r="BX110" s="371"/>
      <c r="BY110" s="371"/>
      <c r="BZ110" s="371"/>
      <c r="CA110" s="371"/>
      <c r="CB110" s="371"/>
    </row>
    <row r="111" spans="1:80" ht="39.75" customHeight="1">
      <c r="A111" s="126" t="s">
        <v>362</v>
      </c>
      <c r="B111" s="379" t="s">
        <v>3255</v>
      </c>
      <c r="C111" s="379" t="s">
        <v>3256</v>
      </c>
      <c r="D111" s="379" t="s">
        <v>37</v>
      </c>
      <c r="E111" s="372" t="s">
        <v>40</v>
      </c>
      <c r="F111" s="372">
        <v>78210</v>
      </c>
      <c r="G111" s="129" t="s">
        <v>3257</v>
      </c>
      <c r="H111" s="130" t="s">
        <v>3258</v>
      </c>
      <c r="I111" s="129" t="s">
        <v>1045</v>
      </c>
      <c r="J111" s="453">
        <v>43494</v>
      </c>
      <c r="K111" s="129">
        <v>5865</v>
      </c>
      <c r="L111" s="94"/>
      <c r="M111" s="94"/>
      <c r="N111" s="94"/>
      <c r="O111" s="94"/>
      <c r="P111" s="94">
        <v>250</v>
      </c>
      <c r="Q111" s="94"/>
      <c r="R111" s="98">
        <f t="shared" si="20"/>
        <v>250</v>
      </c>
      <c r="S111" s="129" t="s">
        <v>927</v>
      </c>
      <c r="T111" s="98"/>
      <c r="U111" s="129"/>
      <c r="V111" s="129"/>
      <c r="W111" s="133" t="s">
        <v>902</v>
      </c>
      <c r="X111" s="133"/>
      <c r="Y111" s="133" t="str">
        <f t="shared" si="15"/>
        <v>6</v>
      </c>
      <c r="Z111" s="132" t="s">
        <v>3259</v>
      </c>
      <c r="AA111" s="438" t="str">
        <f t="shared" si="22"/>
        <v>Red</v>
      </c>
      <c r="AB111" s="438" t="str">
        <f>IFERROR(VLOOKUP($AA111,Lookup!$A$1:$P$20,2,FALSE),"")</f>
        <v>Level 6</v>
      </c>
      <c r="AC111" s="134">
        <v>43497</v>
      </c>
      <c r="AD111" s="133">
        <f>IFERROR(VLOOKUP($AA111,Lookup!$A$1:$P$20,7,FALSE),"")</f>
        <v>0</v>
      </c>
      <c r="AE111" s="380"/>
      <c r="AF111" s="133">
        <f>IFERROR(VLOOKUP($AA111,Lookup!$A$1:$P$20,8,FALSE),"")</f>
        <v>1</v>
      </c>
      <c r="AG111" s="133">
        <v>1</v>
      </c>
      <c r="AH111" s="133" t="s">
        <v>2635</v>
      </c>
      <c r="AI111" s="133">
        <f>IFERROR(VLOOKUP($AA111,Lookup!$A$1:$P$20,10,FALSE),"")</f>
        <v>2</v>
      </c>
      <c r="AJ111" s="133">
        <f>IFERROR(VLOOKUP($AA111,Lookup!$A$1:$P$20,11,FALSE),"")</f>
        <v>0</v>
      </c>
      <c r="AK111" s="133">
        <f>IFERROR(VLOOKUP($AA111,Lookup!$A$1:$P$20,12,FALSE),"")</f>
        <v>0</v>
      </c>
      <c r="AL111" s="133">
        <f>IFERROR(VLOOKUP($AA111,Lookup!$A$1:$P$20,13,FALSE),"")</f>
        <v>0</v>
      </c>
      <c r="AM111" s="133">
        <f>IFERROR(VLOOKUP($AA111,Lookup!$A$1:$P$20,14,FALSE),"")</f>
        <v>0</v>
      </c>
      <c r="AN111" s="133">
        <f>IFERROR(VLOOKUP($AA111,Lookup!$A$1:$P$20,15,FALSE),"")</f>
        <v>0</v>
      </c>
      <c r="AO111" s="133">
        <f>IFERROR(VLOOKUP($AA111,Lookup!$A$1:$P$20,16,FALSE),"")</f>
        <v>0</v>
      </c>
      <c r="AP111" s="133">
        <f>IFERROR(VLOOKUP($AA111,Lookup!$A$1:$Q$20,17,FALSE),"")</f>
        <v>1</v>
      </c>
      <c r="AQ111" s="129"/>
      <c r="AR111" s="129"/>
      <c r="AS111" s="135"/>
      <c r="AT111" s="135"/>
      <c r="AU111" s="85"/>
      <c r="AV111" s="135"/>
      <c r="AW111" s="138"/>
      <c r="AX111" s="135"/>
      <c r="AY111" s="135"/>
      <c r="AZ111" s="135"/>
      <c r="BA111" s="135"/>
      <c r="BB111" s="135"/>
      <c r="BC111" s="135"/>
      <c r="BD111" s="135"/>
      <c r="BE111" s="135"/>
      <c r="BF111" s="135"/>
      <c r="BG111" s="139"/>
      <c r="BH111" s="150"/>
      <c r="BI111" s="148"/>
      <c r="BJ111" s="148"/>
      <c r="BK111" s="143"/>
      <c r="BL111" s="139"/>
      <c r="BM111" s="139"/>
      <c r="BN111" s="148"/>
      <c r="BO111" s="148"/>
      <c r="BP111" s="139"/>
      <c r="BQ111" s="139"/>
      <c r="BR111" s="139"/>
      <c r="BS111" s="139"/>
      <c r="BT111" s="139"/>
      <c r="BU111" s="139"/>
      <c r="BV111" s="371"/>
      <c r="BW111" s="371"/>
      <c r="BX111" s="371"/>
      <c r="BY111" s="371"/>
      <c r="BZ111" s="371"/>
      <c r="CA111" s="371"/>
      <c r="CB111" s="371"/>
    </row>
    <row r="112" spans="1:80" ht="39.75" customHeight="1">
      <c r="A112" s="126" t="s">
        <v>362</v>
      </c>
      <c r="B112" s="379" t="s">
        <v>1176</v>
      </c>
      <c r="C112" s="379" t="s">
        <v>1177</v>
      </c>
      <c r="D112" s="379" t="s">
        <v>129</v>
      </c>
      <c r="E112" s="372" t="s">
        <v>40</v>
      </c>
      <c r="F112" s="372">
        <v>78155</v>
      </c>
      <c r="G112" s="129" t="s">
        <v>2658</v>
      </c>
      <c r="H112" s="130" t="s">
        <v>2659</v>
      </c>
      <c r="I112" s="129" t="s">
        <v>1038</v>
      </c>
      <c r="J112" s="459">
        <v>43500</v>
      </c>
      <c r="K112" s="129">
        <v>5905</v>
      </c>
      <c r="L112" s="94"/>
      <c r="M112" s="94"/>
      <c r="N112" s="94"/>
      <c r="O112" s="94"/>
      <c r="P112" s="94">
        <v>250</v>
      </c>
      <c r="Q112" s="94"/>
      <c r="R112" s="98">
        <f t="shared" si="20"/>
        <v>250</v>
      </c>
      <c r="S112" s="129" t="s">
        <v>927</v>
      </c>
      <c r="T112" s="98"/>
      <c r="U112" s="129"/>
      <c r="V112" s="129"/>
      <c r="W112" s="133" t="s">
        <v>902</v>
      </c>
      <c r="X112" s="133"/>
      <c r="Y112" s="133" t="str">
        <f t="shared" si="15"/>
        <v>6</v>
      </c>
      <c r="Z112" s="132"/>
      <c r="AA112" s="411" t="str">
        <f t="shared" si="22"/>
        <v>Red</v>
      </c>
      <c r="AB112" s="133" t="str">
        <f>IFERROR(VLOOKUP($AA112,Lookup!$A$1:$P$20,2,FALSE),"")</f>
        <v>Level 6</v>
      </c>
      <c r="AC112" s="134">
        <v>43500</v>
      </c>
      <c r="AD112" s="133"/>
      <c r="AE112" s="380"/>
      <c r="AF112" s="133">
        <f>IFERROR(VLOOKUP($AA112,Lookup!$A$1:$P$20,8,FALSE),"")</f>
        <v>1</v>
      </c>
      <c r="AG112" s="133">
        <v>1</v>
      </c>
      <c r="AH112" s="133" t="s">
        <v>2635</v>
      </c>
      <c r="AI112" s="133">
        <f>IFERROR(VLOOKUP($AA112,Lookup!$A$1:$P$20,10,FALSE),"")</f>
        <v>2</v>
      </c>
      <c r="AJ112" s="133"/>
      <c r="AK112" s="133"/>
      <c r="AL112" s="133"/>
      <c r="AM112" s="133"/>
      <c r="AN112" s="133"/>
      <c r="AO112" s="133"/>
      <c r="AP112" s="133">
        <v>2</v>
      </c>
      <c r="AQ112" s="129"/>
      <c r="AR112" s="129"/>
      <c r="AS112" s="135"/>
      <c r="AT112" s="135"/>
      <c r="AU112" s="85"/>
      <c r="AV112" s="135"/>
      <c r="AW112" s="138"/>
      <c r="AX112" s="135"/>
      <c r="AY112" s="135"/>
      <c r="AZ112" s="135"/>
      <c r="BA112" s="135"/>
      <c r="BB112" s="135"/>
      <c r="BC112" s="135"/>
      <c r="BD112" s="135"/>
      <c r="BE112" s="135"/>
      <c r="BF112" s="135"/>
      <c r="BG112" s="139"/>
      <c r="BH112" s="150"/>
      <c r="BI112" s="148"/>
      <c r="BJ112" s="148"/>
      <c r="BK112" s="143"/>
      <c r="BL112" s="143"/>
      <c r="BM112" s="143"/>
      <c r="BN112" s="400">
        <v>1</v>
      </c>
      <c r="BO112" s="400" t="s">
        <v>977</v>
      </c>
      <c r="BP112" s="143"/>
      <c r="BQ112" s="143"/>
      <c r="BR112" s="143" t="s">
        <v>3260</v>
      </c>
      <c r="BS112" s="139"/>
      <c r="BT112" s="139"/>
      <c r="BU112" s="139"/>
      <c r="BV112" s="371"/>
      <c r="BW112" s="371"/>
      <c r="BX112" s="371"/>
      <c r="BY112" s="371"/>
      <c r="BZ112" s="371"/>
      <c r="CA112" s="371"/>
      <c r="CB112" s="371"/>
    </row>
    <row r="113" spans="1:80" ht="39.75" customHeight="1">
      <c r="A113" s="126" t="s">
        <v>362</v>
      </c>
      <c r="B113" s="379" t="s">
        <v>1584</v>
      </c>
      <c r="C113" s="379" t="s">
        <v>1585</v>
      </c>
      <c r="D113" s="379" t="s">
        <v>1586</v>
      </c>
      <c r="E113" s="372" t="s">
        <v>40</v>
      </c>
      <c r="F113" s="372">
        <v>78109</v>
      </c>
      <c r="G113" s="129"/>
      <c r="H113" s="130" t="s">
        <v>3261</v>
      </c>
      <c r="I113" s="129" t="s">
        <v>1700</v>
      </c>
      <c r="J113" s="453">
        <v>43500</v>
      </c>
      <c r="K113" s="129">
        <v>5905</v>
      </c>
      <c r="L113" s="94"/>
      <c r="M113" s="94"/>
      <c r="N113" s="94"/>
      <c r="O113" s="94"/>
      <c r="P113" s="94">
        <v>250</v>
      </c>
      <c r="Q113" s="94"/>
      <c r="R113" s="98">
        <f t="shared" si="20"/>
        <v>250</v>
      </c>
      <c r="S113" s="129" t="s">
        <v>927</v>
      </c>
      <c r="T113" s="98"/>
      <c r="U113" s="129"/>
      <c r="V113" s="129"/>
      <c r="W113" s="133" t="s">
        <v>902</v>
      </c>
      <c r="X113" s="133"/>
      <c r="Y113" s="133" t="str">
        <f t="shared" si="15"/>
        <v>6</v>
      </c>
      <c r="Z113" s="132"/>
      <c r="AA113" s="438" t="str">
        <f t="shared" si="22"/>
        <v>Red</v>
      </c>
      <c r="AB113" s="438" t="str">
        <f>IFERROR(VLOOKUP($AA113,Lookup!$A$1:$P$20,2,FALSE),"")</f>
        <v>Level 6</v>
      </c>
      <c r="AC113" s="134">
        <v>43497</v>
      </c>
      <c r="AD113" s="133"/>
      <c r="AE113" s="380"/>
      <c r="AF113" s="133">
        <f>IFERROR(VLOOKUP($AA113,Lookup!$A$1:$P$20,8,FALSE),"")</f>
        <v>1</v>
      </c>
      <c r="AG113" s="133">
        <v>1</v>
      </c>
      <c r="AH113" s="133" t="s">
        <v>2635</v>
      </c>
      <c r="AI113" s="133">
        <f>IFERROR(VLOOKUP($AA113,Lookup!$A$1:$P$20,10,FALSE),"")</f>
        <v>2</v>
      </c>
      <c r="AJ113" s="133">
        <f>IFERROR(VLOOKUP($AA113,Lookup!$A$1:$P$20,11,FALSE),"")</f>
        <v>0</v>
      </c>
      <c r="AK113" s="133">
        <f>IFERROR(VLOOKUP($AA113,Lookup!$A$1:$P$20,12,FALSE),"")</f>
        <v>0</v>
      </c>
      <c r="AL113" s="133">
        <f>IFERROR(VLOOKUP($AA113,Lookup!$A$1:$P$20,13,FALSE),"")</f>
        <v>0</v>
      </c>
      <c r="AM113" s="133">
        <f>IFERROR(VLOOKUP($AA113,Lookup!$A$1:$P$20,14,FALSE),"")</f>
        <v>0</v>
      </c>
      <c r="AN113" s="133">
        <f>IFERROR(VLOOKUP($AA113,Lookup!$A$1:$P$20,15,FALSE),"")</f>
        <v>0</v>
      </c>
      <c r="AO113" s="133">
        <f>IFERROR(VLOOKUP($AA113,Lookup!$A$1:$P$20,16,FALSE),"")</f>
        <v>0</v>
      </c>
      <c r="AP113" s="133">
        <v>2</v>
      </c>
      <c r="AQ113" s="129"/>
      <c r="AR113" s="129"/>
      <c r="AS113" s="135"/>
      <c r="AT113" s="135"/>
      <c r="AU113" s="85"/>
      <c r="AV113" s="135"/>
      <c r="AW113" s="138"/>
      <c r="AX113" s="135"/>
      <c r="AY113" s="135"/>
      <c r="AZ113" s="135"/>
      <c r="BA113" s="135"/>
      <c r="BB113" s="135"/>
      <c r="BC113" s="135"/>
      <c r="BD113" s="135"/>
      <c r="BE113" s="135"/>
      <c r="BF113" s="135"/>
      <c r="BG113" s="143"/>
      <c r="BH113" s="150"/>
      <c r="BI113" s="148"/>
      <c r="BJ113" s="148"/>
      <c r="BK113" s="143"/>
      <c r="BL113" s="139"/>
      <c r="BM113" s="139"/>
      <c r="BN113" s="148"/>
      <c r="BO113" s="148"/>
      <c r="BP113" s="148"/>
      <c r="BQ113" s="148"/>
      <c r="BR113" s="139"/>
      <c r="BS113" s="139"/>
      <c r="BT113" s="139"/>
      <c r="BU113" s="139"/>
      <c r="BV113" s="371"/>
      <c r="BW113" s="371"/>
      <c r="BX113" s="371"/>
      <c r="BY113" s="371"/>
      <c r="BZ113" s="371"/>
      <c r="CA113" s="371"/>
      <c r="CB113" s="371"/>
    </row>
    <row r="114" spans="1:80" ht="39.75" customHeight="1">
      <c r="A114" s="126" t="s">
        <v>362</v>
      </c>
      <c r="B114" s="379" t="s">
        <v>1639</v>
      </c>
      <c r="C114" s="379" t="s">
        <v>3262</v>
      </c>
      <c r="D114" s="379" t="s">
        <v>1981</v>
      </c>
      <c r="E114" s="372" t="s">
        <v>40</v>
      </c>
      <c r="F114" s="372">
        <v>78002</v>
      </c>
      <c r="G114" s="129" t="s">
        <v>3263</v>
      </c>
      <c r="H114" s="130" t="s">
        <v>1642</v>
      </c>
      <c r="I114" s="129" t="s">
        <v>1700</v>
      </c>
      <c r="J114" s="453">
        <v>43500</v>
      </c>
      <c r="K114" s="129">
        <v>5905</v>
      </c>
      <c r="L114" s="94"/>
      <c r="M114" s="94"/>
      <c r="N114" s="94"/>
      <c r="O114" s="94"/>
      <c r="P114" s="94">
        <v>250</v>
      </c>
      <c r="Q114" s="94"/>
      <c r="R114" s="98">
        <f t="shared" si="20"/>
        <v>250</v>
      </c>
      <c r="S114" s="129" t="s">
        <v>927</v>
      </c>
      <c r="T114" s="98"/>
      <c r="U114" s="129"/>
      <c r="V114" s="129"/>
      <c r="W114" s="133" t="s">
        <v>902</v>
      </c>
      <c r="X114" s="133"/>
      <c r="Y114" s="133" t="str">
        <f t="shared" si="15"/>
        <v>6</v>
      </c>
      <c r="Z114" s="132"/>
      <c r="AA114" s="438" t="str">
        <f t="shared" si="22"/>
        <v>Red</v>
      </c>
      <c r="AB114" s="438" t="str">
        <f>IFERROR(VLOOKUP($AA114,Lookup!$A$1:$P$20,2,FALSE),"")</f>
        <v>Level 6</v>
      </c>
      <c r="AC114" s="134">
        <v>43497</v>
      </c>
      <c r="AD114" s="133"/>
      <c r="AE114" s="380"/>
      <c r="AF114" s="133">
        <f>IFERROR(VLOOKUP($AA114,Lookup!$A$1:$P$20,8,FALSE),"")</f>
        <v>1</v>
      </c>
      <c r="AG114" s="133">
        <v>1</v>
      </c>
      <c r="AH114" s="133" t="s">
        <v>2635</v>
      </c>
      <c r="AI114" s="133">
        <f>IFERROR(VLOOKUP($AA114,Lookup!$A$1:$P$20,10,FALSE),"")</f>
        <v>2</v>
      </c>
      <c r="AJ114" s="133"/>
      <c r="AK114" s="133"/>
      <c r="AL114" s="133"/>
      <c r="AM114" s="133"/>
      <c r="AN114" s="133"/>
      <c r="AO114" s="133"/>
      <c r="AP114" s="133">
        <v>2</v>
      </c>
      <c r="AQ114" s="129"/>
      <c r="AR114" s="129"/>
      <c r="AS114" s="135"/>
      <c r="AT114" s="135"/>
      <c r="AU114" s="85"/>
      <c r="AV114" s="135"/>
      <c r="AW114" s="138"/>
      <c r="AX114" s="135"/>
      <c r="AY114" s="135"/>
      <c r="AZ114" s="135"/>
      <c r="BA114" s="135"/>
      <c r="BB114" s="135"/>
      <c r="BC114" s="135"/>
      <c r="BD114" s="135"/>
      <c r="BE114" s="135"/>
      <c r="BF114" s="135"/>
      <c r="BG114" s="143"/>
      <c r="BH114" s="150"/>
      <c r="BI114" s="148"/>
      <c r="BJ114" s="148"/>
      <c r="BK114" s="143"/>
      <c r="BL114" s="139"/>
      <c r="BM114" s="139"/>
      <c r="BN114" s="148"/>
      <c r="BO114" s="148"/>
      <c r="BP114" s="148"/>
      <c r="BQ114" s="148"/>
      <c r="BR114" s="139"/>
      <c r="BS114" s="139"/>
      <c r="BT114" s="139"/>
      <c r="BU114" s="139"/>
      <c r="BV114" s="371"/>
      <c r="BW114" s="371"/>
      <c r="BX114" s="371"/>
      <c r="BY114" s="371"/>
      <c r="BZ114" s="371"/>
      <c r="CA114" s="371"/>
      <c r="CB114" s="371"/>
    </row>
    <row r="115" spans="1:80" ht="39.75" customHeight="1">
      <c r="A115" s="126" t="s">
        <v>362</v>
      </c>
      <c r="B115" s="379" t="s">
        <v>3264</v>
      </c>
      <c r="C115" s="379" t="s">
        <v>1698</v>
      </c>
      <c r="D115" s="379" t="s">
        <v>158</v>
      </c>
      <c r="E115" s="372" t="s">
        <v>40</v>
      </c>
      <c r="F115" s="372">
        <v>78056</v>
      </c>
      <c r="G115" s="129" t="s">
        <v>3265</v>
      </c>
      <c r="H115" s="130" t="s">
        <v>3266</v>
      </c>
      <c r="I115" s="129" t="s">
        <v>1700</v>
      </c>
      <c r="J115" s="453">
        <v>43500</v>
      </c>
      <c r="K115" s="129">
        <v>5905</v>
      </c>
      <c r="L115" s="94"/>
      <c r="M115" s="94"/>
      <c r="N115" s="94"/>
      <c r="O115" s="94"/>
      <c r="P115" s="94">
        <v>250</v>
      </c>
      <c r="Q115" s="94"/>
      <c r="R115" s="98">
        <f t="shared" si="20"/>
        <v>250</v>
      </c>
      <c r="S115" s="129" t="s">
        <v>927</v>
      </c>
      <c r="T115" s="98"/>
      <c r="U115" s="129"/>
      <c r="V115" s="129"/>
      <c r="W115" s="133" t="s">
        <v>902</v>
      </c>
      <c r="X115" s="133"/>
      <c r="Y115" s="133" t="str">
        <f t="shared" si="15"/>
        <v>6</v>
      </c>
      <c r="Z115" s="132"/>
      <c r="AA115" s="438" t="str">
        <f t="shared" si="22"/>
        <v>Red</v>
      </c>
      <c r="AB115" s="438" t="str">
        <f>IFERROR(VLOOKUP($AA115,Lookup!$A$1:$P$20,2,FALSE),"")</f>
        <v>Level 6</v>
      </c>
      <c r="AC115" s="134">
        <v>43497</v>
      </c>
      <c r="AD115" s="133"/>
      <c r="AE115" s="380"/>
      <c r="AF115" s="133">
        <f>IFERROR(VLOOKUP($AA115,Lookup!$A$1:$P$20,8,FALSE),"")</f>
        <v>1</v>
      </c>
      <c r="AG115" s="133">
        <v>1</v>
      </c>
      <c r="AH115" s="133" t="s">
        <v>2635</v>
      </c>
      <c r="AI115" s="133">
        <f>IFERROR(VLOOKUP($AA115,Lookup!$A$1:$P$20,10,FALSE),"")</f>
        <v>2</v>
      </c>
      <c r="AJ115" s="133"/>
      <c r="AK115" s="133"/>
      <c r="AL115" s="133"/>
      <c r="AM115" s="133"/>
      <c r="AN115" s="133"/>
      <c r="AO115" s="133"/>
      <c r="AP115" s="133">
        <v>2</v>
      </c>
      <c r="AQ115" s="129"/>
      <c r="AR115" s="129"/>
      <c r="AS115" s="135"/>
      <c r="AT115" s="135"/>
      <c r="AU115" s="85"/>
      <c r="AV115" s="135"/>
      <c r="AW115" s="138"/>
      <c r="AX115" s="135"/>
      <c r="AY115" s="135"/>
      <c r="AZ115" s="135"/>
      <c r="BA115" s="135"/>
      <c r="BB115" s="135"/>
      <c r="BC115" s="135"/>
      <c r="BD115" s="135"/>
      <c r="BE115" s="135"/>
      <c r="BF115" s="135"/>
      <c r="BG115" s="143"/>
      <c r="BH115" s="150"/>
      <c r="BI115" s="148"/>
      <c r="BJ115" s="148"/>
      <c r="BK115" s="143"/>
      <c r="BL115" s="139"/>
      <c r="BM115" s="139"/>
      <c r="BN115" s="148"/>
      <c r="BO115" s="148"/>
      <c r="BP115" s="148"/>
      <c r="BQ115" s="148"/>
      <c r="BR115" s="139"/>
      <c r="BS115" s="139"/>
      <c r="BT115" s="139"/>
      <c r="BU115" s="139"/>
      <c r="BV115" s="371"/>
      <c r="BW115" s="371"/>
      <c r="BX115" s="371"/>
      <c r="BY115" s="371"/>
      <c r="BZ115" s="371"/>
      <c r="CA115" s="371"/>
      <c r="CB115" s="371"/>
    </row>
    <row r="116" spans="1:80" ht="39.75" customHeight="1">
      <c r="A116" s="126" t="s">
        <v>362</v>
      </c>
      <c r="B116" s="379" t="s">
        <v>1674</v>
      </c>
      <c r="C116" s="379" t="s">
        <v>1675</v>
      </c>
      <c r="D116" s="379" t="s">
        <v>37</v>
      </c>
      <c r="E116" s="372" t="s">
        <v>40</v>
      </c>
      <c r="F116" s="372">
        <v>78232</v>
      </c>
      <c r="G116" s="129" t="s">
        <v>1676</v>
      </c>
      <c r="H116" s="130" t="s">
        <v>1677</v>
      </c>
      <c r="I116" s="129" t="s">
        <v>1038</v>
      </c>
      <c r="J116" s="453">
        <v>43500</v>
      </c>
      <c r="K116" s="129">
        <v>5905</v>
      </c>
      <c r="L116" s="94"/>
      <c r="M116" s="94"/>
      <c r="N116" s="94"/>
      <c r="O116" s="94"/>
      <c r="P116" s="94">
        <v>250</v>
      </c>
      <c r="Q116" s="94"/>
      <c r="R116" s="98">
        <f t="shared" si="20"/>
        <v>250</v>
      </c>
      <c r="S116" s="129" t="s">
        <v>927</v>
      </c>
      <c r="T116" s="98"/>
      <c r="U116" s="129"/>
      <c r="V116" s="129"/>
      <c r="W116" s="133" t="s">
        <v>902</v>
      </c>
      <c r="X116" s="133"/>
      <c r="Y116" s="133" t="str">
        <f t="shared" si="15"/>
        <v>6</v>
      </c>
      <c r="Z116" s="132"/>
      <c r="AA116" s="411" t="str">
        <f t="shared" si="22"/>
        <v>Red</v>
      </c>
      <c r="AB116" s="133" t="str">
        <f>IFERROR(VLOOKUP($AA116,Lookup!$A$1:$P$20,2,FALSE),"")</f>
        <v>Level 6</v>
      </c>
      <c r="AC116" s="134">
        <v>43500</v>
      </c>
      <c r="AD116" s="133"/>
      <c r="AE116" s="380"/>
      <c r="AF116" s="133">
        <f>IFERROR(VLOOKUP($AA116,Lookup!$A$1:$P$20,8,FALSE),"")</f>
        <v>1</v>
      </c>
      <c r="AG116" s="133">
        <v>1</v>
      </c>
      <c r="AH116" s="133" t="s">
        <v>2635</v>
      </c>
      <c r="AI116" s="133">
        <f>IFERROR(VLOOKUP($AA116,Lookup!$A$1:$P$20,10,FALSE),"")</f>
        <v>2</v>
      </c>
      <c r="AJ116" s="133"/>
      <c r="AK116" s="133"/>
      <c r="AL116" s="133"/>
      <c r="AM116" s="133"/>
      <c r="AN116" s="133"/>
      <c r="AO116" s="133"/>
      <c r="AP116" s="133">
        <v>2</v>
      </c>
      <c r="AQ116" s="129"/>
      <c r="AR116" s="129"/>
      <c r="AS116" s="135"/>
      <c r="AT116" s="135"/>
      <c r="AU116" s="85"/>
      <c r="AV116" s="135"/>
      <c r="AW116" s="138"/>
      <c r="AX116" s="135"/>
      <c r="AY116" s="135"/>
      <c r="AZ116" s="135"/>
      <c r="BA116" s="135"/>
      <c r="BB116" s="135"/>
      <c r="BC116" s="135"/>
      <c r="BD116" s="135"/>
      <c r="BE116" s="135"/>
      <c r="BF116" s="135"/>
      <c r="BG116" s="139"/>
      <c r="BH116" s="150"/>
      <c r="BI116" s="148"/>
      <c r="BJ116" s="148"/>
      <c r="BK116" s="143"/>
      <c r="BL116" s="139"/>
      <c r="BM116" s="139" t="s">
        <v>2922</v>
      </c>
      <c r="BN116" s="148"/>
      <c r="BO116" s="148"/>
      <c r="BP116" s="148"/>
      <c r="BQ116" s="148"/>
      <c r="BR116" s="139"/>
      <c r="BS116" s="139"/>
      <c r="BT116" s="139"/>
      <c r="BU116" s="139"/>
      <c r="BV116" s="371"/>
      <c r="BW116" s="371"/>
      <c r="BX116" s="371"/>
      <c r="BY116" s="371"/>
      <c r="BZ116" s="371"/>
      <c r="CA116" s="371"/>
      <c r="CB116" s="371"/>
    </row>
    <row r="117" spans="1:80" ht="39.75" customHeight="1">
      <c r="A117" s="126" t="s">
        <v>362</v>
      </c>
      <c r="B117" s="379" t="s">
        <v>2601</v>
      </c>
      <c r="C117" s="379" t="s">
        <v>1243</v>
      </c>
      <c r="D117" s="379" t="s">
        <v>1024</v>
      </c>
      <c r="E117" s="372" t="s">
        <v>40</v>
      </c>
      <c r="F117" s="372">
        <v>78121</v>
      </c>
      <c r="G117" s="129" t="s">
        <v>1244</v>
      </c>
      <c r="H117" s="130" t="s">
        <v>1245</v>
      </c>
      <c r="I117" s="129" t="s">
        <v>290</v>
      </c>
      <c r="J117" s="453">
        <v>43500</v>
      </c>
      <c r="K117" s="129">
        <v>5905</v>
      </c>
      <c r="L117" s="94"/>
      <c r="M117" s="94"/>
      <c r="N117" s="94"/>
      <c r="O117" s="94"/>
      <c r="P117" s="94">
        <v>250</v>
      </c>
      <c r="Q117" s="94"/>
      <c r="R117" s="98">
        <f t="shared" si="20"/>
        <v>250</v>
      </c>
      <c r="S117" s="129" t="s">
        <v>927</v>
      </c>
      <c r="T117" s="98"/>
      <c r="U117" s="129"/>
      <c r="V117" s="129"/>
      <c r="W117" s="133" t="s">
        <v>902</v>
      </c>
      <c r="X117" s="133"/>
      <c r="Y117" s="133" t="str">
        <f t="shared" si="15"/>
        <v>6</v>
      </c>
      <c r="Z117" s="132" t="s">
        <v>3114</v>
      </c>
      <c r="AA117" s="438" t="str">
        <f t="shared" si="22"/>
        <v>Red</v>
      </c>
      <c r="AB117" s="438" t="str">
        <f>IFERROR(VLOOKUP($AA117,Lookup!$A$1:$P$20,2,FALSE),"")</f>
        <v>Level 6</v>
      </c>
      <c r="AC117" s="134">
        <v>43497</v>
      </c>
      <c r="AD117" s="133">
        <f>IFERROR(VLOOKUP($AA117,Lookup!$A$1:$P$20,7,FALSE),"")</f>
        <v>0</v>
      </c>
      <c r="AE117" s="380"/>
      <c r="AF117" s="133">
        <f>IFERROR(VLOOKUP($AA117,Lookup!$A$1:$P$20,8,FALSE),"")</f>
        <v>1</v>
      </c>
      <c r="AG117" s="133">
        <v>1</v>
      </c>
      <c r="AH117" s="133" t="s">
        <v>2635</v>
      </c>
      <c r="AI117" s="133">
        <f>IFERROR(VLOOKUP($AA117,Lookup!$A$1:$P$20,10,FALSE),"")</f>
        <v>2</v>
      </c>
      <c r="AJ117" s="133">
        <f>IFERROR(VLOOKUP($AA117,Lookup!$A$1:$P$20,11,FALSE),"")</f>
        <v>0</v>
      </c>
      <c r="AK117" s="133">
        <f>IFERROR(VLOOKUP($AA117,Lookup!$A$1:$P$20,12,FALSE),"")</f>
        <v>0</v>
      </c>
      <c r="AL117" s="133">
        <f>IFERROR(VLOOKUP($AA117,Lookup!$A$1:$P$20,13,FALSE),"")</f>
        <v>0</v>
      </c>
      <c r="AM117" s="133">
        <f>IFERROR(VLOOKUP($AA117,Lookup!$A$1:$P$20,14,FALSE),"")</f>
        <v>0</v>
      </c>
      <c r="AN117" s="133">
        <f>IFERROR(VLOOKUP($AA117,Lookup!$A$1:$P$20,15,FALSE),"")</f>
        <v>0</v>
      </c>
      <c r="AO117" s="133">
        <f>IFERROR(VLOOKUP($AA117,Lookup!$A$1:$P$20,16,FALSE),"")</f>
        <v>0</v>
      </c>
      <c r="AP117" s="133">
        <f>IFERROR(VLOOKUP($AA117,Lookup!$A$1:$Q$20,17,FALSE),"")</f>
        <v>1</v>
      </c>
      <c r="AQ117" s="129"/>
      <c r="AR117" s="129"/>
      <c r="AS117" s="135"/>
      <c r="AT117" s="135"/>
      <c r="AU117" s="85"/>
      <c r="AV117" s="135"/>
      <c r="AW117" s="138"/>
      <c r="AX117" s="135"/>
      <c r="AY117" s="135"/>
      <c r="AZ117" s="135"/>
      <c r="BA117" s="135"/>
      <c r="BB117" s="135"/>
      <c r="BC117" s="135"/>
      <c r="BD117" s="135"/>
      <c r="BE117" s="135"/>
      <c r="BF117" s="135"/>
      <c r="BG117" s="143"/>
      <c r="BH117" s="150"/>
      <c r="BI117" s="148"/>
      <c r="BJ117" s="148"/>
      <c r="BK117" s="143"/>
      <c r="BL117" s="139"/>
      <c r="BM117" s="139"/>
      <c r="BN117" s="148"/>
      <c r="BO117" s="148"/>
      <c r="BP117" s="148"/>
      <c r="BQ117" s="148"/>
      <c r="BR117" s="139"/>
      <c r="BS117" s="139"/>
      <c r="BT117" s="139"/>
      <c r="BU117" s="139"/>
      <c r="BV117" s="371"/>
      <c r="BW117" s="371"/>
      <c r="BX117" s="371"/>
      <c r="BY117" s="371"/>
      <c r="BZ117" s="371"/>
      <c r="CA117" s="371"/>
      <c r="CB117" s="371"/>
    </row>
    <row r="118" spans="1:80" ht="39.75" customHeight="1">
      <c r="A118" s="126" t="s">
        <v>362</v>
      </c>
      <c r="B118" s="379" t="s">
        <v>2546</v>
      </c>
      <c r="C118" s="379" t="s">
        <v>2672</v>
      </c>
      <c r="D118" s="379" t="s">
        <v>1000</v>
      </c>
      <c r="E118" s="372" t="s">
        <v>40</v>
      </c>
      <c r="F118" s="372">
        <v>78061</v>
      </c>
      <c r="G118" s="129" t="s">
        <v>1001</v>
      </c>
      <c r="H118" s="130" t="s">
        <v>1002</v>
      </c>
      <c r="I118" s="129" t="s">
        <v>1003</v>
      </c>
      <c r="J118" s="453">
        <v>43500</v>
      </c>
      <c r="K118" s="129">
        <v>5905</v>
      </c>
      <c r="L118" s="94"/>
      <c r="M118" s="94"/>
      <c r="N118" s="94"/>
      <c r="O118" s="94"/>
      <c r="P118" s="94">
        <v>250</v>
      </c>
      <c r="Q118" s="94"/>
      <c r="R118" s="98">
        <f t="shared" si="20"/>
        <v>250</v>
      </c>
      <c r="S118" s="129" t="s">
        <v>927</v>
      </c>
      <c r="T118" s="98"/>
      <c r="U118" s="129"/>
      <c r="V118" s="129"/>
      <c r="W118" s="133" t="s">
        <v>902</v>
      </c>
      <c r="X118" s="133"/>
      <c r="Y118" s="133" t="str">
        <f t="shared" si="15"/>
        <v>6</v>
      </c>
      <c r="Z118" s="132"/>
      <c r="AA118" s="438" t="str">
        <f t="shared" si="22"/>
        <v>Red</v>
      </c>
      <c r="AB118" s="438" t="str">
        <f>IFERROR(VLOOKUP($AA118,Lookup!$A$1:$P$20,2,FALSE),"")</f>
        <v>Level 6</v>
      </c>
      <c r="AC118" s="134">
        <v>43497</v>
      </c>
      <c r="AD118" s="133"/>
      <c r="AE118" s="380"/>
      <c r="AF118" s="133">
        <f>IFERROR(VLOOKUP($AA118,Lookup!$A$1:$P$20,8,FALSE),"")</f>
        <v>1</v>
      </c>
      <c r="AG118" s="133">
        <v>1</v>
      </c>
      <c r="AH118" s="133" t="s">
        <v>2635</v>
      </c>
      <c r="AI118" s="133">
        <f>IFERROR(VLOOKUP($AA118,Lookup!$A$1:$P$20,10,FALSE),"")</f>
        <v>2</v>
      </c>
      <c r="AJ118" s="133"/>
      <c r="AK118" s="133"/>
      <c r="AL118" s="133"/>
      <c r="AM118" s="133"/>
      <c r="AN118" s="133"/>
      <c r="AO118" s="133"/>
      <c r="AP118" s="133">
        <v>2</v>
      </c>
      <c r="AQ118" s="129"/>
      <c r="AR118" s="129"/>
      <c r="AS118" s="135"/>
      <c r="AT118" s="135"/>
      <c r="AU118" s="85"/>
      <c r="AV118" s="135"/>
      <c r="AW118" s="138"/>
      <c r="AX118" s="135"/>
      <c r="AY118" s="135"/>
      <c r="AZ118" s="135"/>
      <c r="BA118" s="135"/>
      <c r="BB118" s="135"/>
      <c r="BC118" s="135"/>
      <c r="BD118" s="135"/>
      <c r="BE118" s="135"/>
      <c r="BF118" s="135"/>
      <c r="BG118" s="143"/>
      <c r="BH118" s="150"/>
      <c r="BI118" s="148"/>
      <c r="BJ118" s="148"/>
      <c r="BK118" s="143"/>
      <c r="BL118" s="139"/>
      <c r="BM118" s="139"/>
      <c r="BN118" s="148"/>
      <c r="BO118" s="148"/>
      <c r="BP118" s="148"/>
      <c r="BQ118" s="148"/>
      <c r="BR118" s="139"/>
      <c r="BS118" s="139"/>
      <c r="BT118" s="139"/>
      <c r="BU118" s="139"/>
      <c r="BV118" s="371"/>
      <c r="BW118" s="371"/>
      <c r="BX118" s="371"/>
      <c r="BY118" s="371"/>
      <c r="BZ118" s="371"/>
      <c r="CA118" s="371"/>
      <c r="CB118" s="371"/>
    </row>
    <row r="119" spans="1:80" ht="39.75" customHeight="1">
      <c r="A119" s="126" t="s">
        <v>362</v>
      </c>
      <c r="B119" s="379" t="s">
        <v>3267</v>
      </c>
      <c r="C119" s="379" t="s">
        <v>3268</v>
      </c>
      <c r="D119" s="379" t="s">
        <v>37</v>
      </c>
      <c r="E119" s="372" t="s">
        <v>40</v>
      </c>
      <c r="F119" s="372">
        <v>78253</v>
      </c>
      <c r="G119" s="129" t="s">
        <v>3269</v>
      </c>
      <c r="H119" s="130" t="s">
        <v>3270</v>
      </c>
      <c r="I119" s="129" t="s">
        <v>1038</v>
      </c>
      <c r="J119" s="453">
        <v>43500</v>
      </c>
      <c r="K119" s="129">
        <v>5905</v>
      </c>
      <c r="L119" s="94"/>
      <c r="M119" s="94"/>
      <c r="N119" s="94"/>
      <c r="O119" s="94"/>
      <c r="P119" s="94">
        <v>250</v>
      </c>
      <c r="Q119" s="94"/>
      <c r="R119" s="98">
        <f t="shared" si="20"/>
        <v>250</v>
      </c>
      <c r="S119" s="129" t="s">
        <v>927</v>
      </c>
      <c r="T119" s="98"/>
      <c r="U119" s="129"/>
      <c r="V119" s="129"/>
      <c r="W119" s="133" t="s">
        <v>902</v>
      </c>
      <c r="X119" s="133"/>
      <c r="Y119" s="133" t="str">
        <f t="shared" si="15"/>
        <v>6</v>
      </c>
      <c r="Z119" s="132"/>
      <c r="AA119" s="411" t="str">
        <f t="shared" si="22"/>
        <v>Red</v>
      </c>
      <c r="AB119" s="133" t="str">
        <f>IFERROR(VLOOKUP($AA119,Lookup!$A$1:$P$20,2,FALSE),"")</f>
        <v>Level 6</v>
      </c>
      <c r="AC119" s="134">
        <v>43500</v>
      </c>
      <c r="AD119" s="133"/>
      <c r="AE119" s="380"/>
      <c r="AF119" s="133">
        <f>IFERROR(VLOOKUP($AA119,Lookup!$A$1:$P$20,8,FALSE),"")</f>
        <v>1</v>
      </c>
      <c r="AG119" s="133">
        <v>1</v>
      </c>
      <c r="AH119" s="133" t="s">
        <v>2635</v>
      </c>
      <c r="AI119" s="133">
        <f>IFERROR(VLOOKUP($AA119,Lookup!$A$1:$P$20,10,FALSE),"")</f>
        <v>2</v>
      </c>
      <c r="AJ119" s="133"/>
      <c r="AK119" s="133"/>
      <c r="AL119" s="133"/>
      <c r="AM119" s="133"/>
      <c r="AN119" s="133"/>
      <c r="AO119" s="133"/>
      <c r="AP119" s="133">
        <v>2</v>
      </c>
      <c r="AQ119" s="135"/>
      <c r="AR119" s="135"/>
      <c r="AS119" s="147"/>
      <c r="AT119" s="150"/>
      <c r="AU119" s="148"/>
      <c r="AV119" s="129"/>
      <c r="AW119" s="160"/>
      <c r="AX119" s="150"/>
      <c r="AY119" s="150"/>
      <c r="AZ119" s="150"/>
      <c r="BA119" s="150"/>
      <c r="BB119" s="150"/>
      <c r="BC119" s="150"/>
      <c r="BD119" s="150"/>
      <c r="BE119" s="150"/>
      <c r="BF119" s="150"/>
      <c r="BG119" s="139"/>
      <c r="BH119" s="147"/>
      <c r="BI119" s="148"/>
      <c r="BJ119" s="148"/>
      <c r="BK119" s="139"/>
      <c r="BL119" s="139"/>
      <c r="BM119" s="139" t="s">
        <v>2922</v>
      </c>
      <c r="BN119" s="139"/>
      <c r="BO119" s="139"/>
      <c r="BP119" s="139"/>
      <c r="BQ119" s="371"/>
      <c r="BR119" s="371"/>
      <c r="BS119" s="371"/>
      <c r="BT119" s="371"/>
      <c r="BU119" s="371"/>
      <c r="BV119" s="371"/>
      <c r="BW119" s="371"/>
      <c r="BX119" s="139"/>
      <c r="BY119" s="139"/>
      <c r="BZ119" s="139"/>
      <c r="CA119" s="139"/>
      <c r="CB119" s="139"/>
    </row>
    <row r="120" spans="1:80" ht="39.75" customHeight="1">
      <c r="A120" s="126" t="s">
        <v>362</v>
      </c>
      <c r="B120" s="379" t="s">
        <v>1643</v>
      </c>
      <c r="C120" s="379" t="s">
        <v>1644</v>
      </c>
      <c r="D120" s="379" t="s">
        <v>232</v>
      </c>
      <c r="E120" s="372" t="s">
        <v>40</v>
      </c>
      <c r="F120" s="372">
        <v>78009</v>
      </c>
      <c r="G120" s="129" t="s">
        <v>1645</v>
      </c>
      <c r="H120" s="130" t="s">
        <v>1646</v>
      </c>
      <c r="I120" s="129" t="s">
        <v>1038</v>
      </c>
      <c r="J120" s="453">
        <v>43500</v>
      </c>
      <c r="K120" s="129">
        <v>5905</v>
      </c>
      <c r="L120" s="94"/>
      <c r="M120" s="94"/>
      <c r="N120" s="94"/>
      <c r="O120" s="94"/>
      <c r="P120" s="94">
        <v>250</v>
      </c>
      <c r="Q120" s="94"/>
      <c r="R120" s="98">
        <f t="shared" si="20"/>
        <v>250</v>
      </c>
      <c r="S120" s="129" t="s">
        <v>927</v>
      </c>
      <c r="T120" s="98"/>
      <c r="U120" s="129"/>
      <c r="V120" s="129"/>
      <c r="W120" s="133" t="s">
        <v>902</v>
      </c>
      <c r="X120" s="133"/>
      <c r="Y120" s="133" t="str">
        <f t="shared" si="15"/>
        <v>6</v>
      </c>
      <c r="Z120" s="132" t="s">
        <v>3271</v>
      </c>
      <c r="AA120" s="438" t="str">
        <f t="shared" si="22"/>
        <v>Red</v>
      </c>
      <c r="AB120" s="438" t="str">
        <f>IFERROR(VLOOKUP($AA120,Lookup!$A$1:$P$20,2,FALSE),"")</f>
        <v>Level 6</v>
      </c>
      <c r="AC120" s="134">
        <v>43497</v>
      </c>
      <c r="AD120" s="133"/>
      <c r="AE120" s="380"/>
      <c r="AF120" s="133">
        <v>1</v>
      </c>
      <c r="AG120" s="133">
        <v>1</v>
      </c>
      <c r="AH120" s="133" t="s">
        <v>2635</v>
      </c>
      <c r="AI120" s="133">
        <f>IFERROR(VLOOKUP($AA120,Lookup!$A$1:$P$20,10,FALSE),"")</f>
        <v>2</v>
      </c>
      <c r="AJ120" s="133">
        <f>IFERROR(VLOOKUP($AA120,Lookup!$A$1:$P$20,11,FALSE),"")</f>
        <v>0</v>
      </c>
      <c r="AK120" s="133">
        <f>IFERROR(VLOOKUP($AA120,Lookup!$A$1:$P$20,12,FALSE),"")</f>
        <v>0</v>
      </c>
      <c r="AL120" s="133">
        <f>IFERROR(VLOOKUP($AA120,Lookup!$A$1:$P$20,13,FALSE),"")</f>
        <v>0</v>
      </c>
      <c r="AM120" s="133">
        <f>IFERROR(VLOOKUP($AA120,Lookup!$A$1:$P$20,14,FALSE),"")</f>
        <v>0</v>
      </c>
      <c r="AN120" s="133">
        <f>IFERROR(VLOOKUP($AA120,Lookup!$A$1:$P$20,15,FALSE),"")</f>
        <v>0</v>
      </c>
      <c r="AO120" s="133">
        <f>IFERROR(VLOOKUP($AA120,Lookup!$A$1:$P$20,16,FALSE),"")</f>
        <v>0</v>
      </c>
      <c r="AP120" s="133">
        <v>2</v>
      </c>
      <c r="AQ120" s="129"/>
      <c r="AR120" s="129"/>
      <c r="AS120" s="135"/>
      <c r="AT120" s="135"/>
      <c r="AU120" s="85"/>
      <c r="AV120" s="135"/>
      <c r="AW120" s="138"/>
      <c r="AX120" s="135"/>
      <c r="AY120" s="135"/>
      <c r="AZ120" s="135"/>
      <c r="BA120" s="135"/>
      <c r="BB120" s="135"/>
      <c r="BC120" s="135"/>
      <c r="BD120" s="135"/>
      <c r="BE120" s="135"/>
      <c r="BF120" s="135"/>
      <c r="BG120" s="143"/>
      <c r="BH120" s="150"/>
      <c r="BI120" s="148"/>
      <c r="BJ120" s="148"/>
      <c r="BK120" s="143"/>
      <c r="BL120" s="139"/>
      <c r="BM120" s="139"/>
      <c r="BN120" s="148"/>
      <c r="BO120" s="148"/>
      <c r="BP120" s="148"/>
      <c r="BQ120" s="148"/>
      <c r="BR120" s="139"/>
      <c r="BS120" s="139"/>
      <c r="BT120" s="139"/>
      <c r="BU120" s="139"/>
      <c r="BV120" s="371"/>
      <c r="BW120" s="371"/>
      <c r="BX120" s="371"/>
      <c r="BY120" s="371"/>
      <c r="BZ120" s="371"/>
      <c r="CA120" s="371"/>
      <c r="CB120" s="371"/>
    </row>
    <row r="121" spans="1:80" ht="39.75" customHeight="1">
      <c r="A121" s="126" t="s">
        <v>362</v>
      </c>
      <c r="B121" s="379" t="s">
        <v>3272</v>
      </c>
      <c r="C121" s="379" t="s">
        <v>2061</v>
      </c>
      <c r="D121" s="379" t="s">
        <v>192</v>
      </c>
      <c r="E121" s="372" t="s">
        <v>40</v>
      </c>
      <c r="F121" s="372">
        <v>78006</v>
      </c>
      <c r="G121" s="129" t="s">
        <v>2062</v>
      </c>
      <c r="H121" s="130" t="s">
        <v>2063</v>
      </c>
      <c r="I121" s="129" t="s">
        <v>1038</v>
      </c>
      <c r="J121" s="453">
        <v>43500</v>
      </c>
      <c r="K121" s="129">
        <v>5905</v>
      </c>
      <c r="L121" s="94"/>
      <c r="M121" s="94"/>
      <c r="N121" s="94"/>
      <c r="O121" s="94"/>
      <c r="P121" s="94">
        <v>250</v>
      </c>
      <c r="Q121" s="94"/>
      <c r="R121" s="98">
        <f t="shared" si="20"/>
        <v>250</v>
      </c>
      <c r="S121" s="129" t="s">
        <v>927</v>
      </c>
      <c r="T121" s="98"/>
      <c r="U121" s="129"/>
      <c r="V121" s="129"/>
      <c r="W121" s="133" t="s">
        <v>902</v>
      </c>
      <c r="X121" s="133"/>
      <c r="Y121" s="133" t="str">
        <f t="shared" si="15"/>
        <v>6</v>
      </c>
      <c r="Z121" s="132"/>
      <c r="AA121" s="411" t="str">
        <f t="shared" si="22"/>
        <v>Red</v>
      </c>
      <c r="AB121" s="133" t="str">
        <f>IFERROR(VLOOKUP($AA121,Lookup!$A$1:$P$20,2,FALSE),"")</f>
        <v>Level 6</v>
      </c>
      <c r="AC121" s="134">
        <v>43500</v>
      </c>
      <c r="AD121" s="133"/>
      <c r="AE121" s="380"/>
      <c r="AF121" s="133">
        <f>IFERROR(VLOOKUP($AA121,Lookup!$A$1:$P$20,8,FALSE),"")</f>
        <v>1</v>
      </c>
      <c r="AG121" s="133">
        <v>1</v>
      </c>
      <c r="AH121" s="133" t="s">
        <v>2635</v>
      </c>
      <c r="AI121" s="133">
        <f>IFERROR(VLOOKUP($AA121,Lookup!$A$1:$P$20,10,FALSE),"")</f>
        <v>2</v>
      </c>
      <c r="AJ121" s="133"/>
      <c r="AK121" s="133"/>
      <c r="AL121" s="133"/>
      <c r="AM121" s="133"/>
      <c r="AN121" s="133"/>
      <c r="AO121" s="133"/>
      <c r="AP121" s="133">
        <v>2</v>
      </c>
      <c r="AQ121" s="129"/>
      <c r="AR121" s="129"/>
      <c r="AS121" s="135"/>
      <c r="AT121" s="135"/>
      <c r="AU121" s="135"/>
      <c r="AV121" s="135"/>
      <c r="AW121" s="138"/>
      <c r="AX121" s="135"/>
      <c r="AY121" s="135"/>
      <c r="AZ121" s="135"/>
      <c r="BA121" s="135"/>
      <c r="BB121" s="135"/>
      <c r="BC121" s="135"/>
      <c r="BD121" s="135"/>
      <c r="BE121" s="135"/>
      <c r="BF121" s="135"/>
      <c r="BG121" s="139"/>
      <c r="BH121" s="150"/>
      <c r="BI121" s="129"/>
      <c r="BJ121" s="129"/>
      <c r="BK121" s="150"/>
      <c r="BL121" s="139"/>
      <c r="BM121" s="139"/>
      <c r="BN121" s="139"/>
      <c r="BO121" s="139"/>
      <c r="BP121" s="139"/>
      <c r="BQ121" s="371"/>
      <c r="BR121" s="139" t="s">
        <v>2922</v>
      </c>
      <c r="BS121" s="139"/>
      <c r="BT121" s="139"/>
      <c r="BU121" s="139"/>
      <c r="BV121" s="371"/>
      <c r="BW121" s="371"/>
      <c r="BX121" s="371"/>
      <c r="BY121" s="371"/>
      <c r="BZ121" s="371"/>
      <c r="CA121" s="371"/>
      <c r="CB121" s="371"/>
    </row>
    <row r="122" spans="1:80" ht="39.75" customHeight="1">
      <c r="A122" s="126" t="s">
        <v>362</v>
      </c>
      <c r="B122" s="379" t="s">
        <v>3273</v>
      </c>
      <c r="C122" s="379" t="s">
        <v>1035</v>
      </c>
      <c r="D122" s="379" t="s">
        <v>37</v>
      </c>
      <c r="E122" s="372" t="s">
        <v>40</v>
      </c>
      <c r="F122" s="372">
        <v>78216</v>
      </c>
      <c r="G122" s="129" t="s">
        <v>2011</v>
      </c>
      <c r="H122" s="130" t="s">
        <v>1037</v>
      </c>
      <c r="I122" s="129" t="s">
        <v>1038</v>
      </c>
      <c r="J122" s="453">
        <v>43500</v>
      </c>
      <c r="K122" s="129">
        <v>5909</v>
      </c>
      <c r="L122" s="94"/>
      <c r="M122" s="94">
        <v>250</v>
      </c>
      <c r="N122" s="94"/>
      <c r="O122" s="94"/>
      <c r="P122" s="94"/>
      <c r="Q122" s="94"/>
      <c r="R122" s="98">
        <f t="shared" si="20"/>
        <v>250</v>
      </c>
      <c r="S122" s="129" t="s">
        <v>927</v>
      </c>
      <c r="T122" s="98"/>
      <c r="U122" s="129"/>
      <c r="V122" s="129"/>
      <c r="W122" s="133" t="s">
        <v>902</v>
      </c>
      <c r="X122" s="133"/>
      <c r="Y122" s="133" t="str">
        <f t="shared" si="15"/>
        <v>6</v>
      </c>
      <c r="Z122" s="132" t="s">
        <v>3274</v>
      </c>
      <c r="AA122" s="438" t="str">
        <f t="shared" si="22"/>
        <v>Red</v>
      </c>
      <c r="AB122" s="438" t="str">
        <f>IFERROR(VLOOKUP($AA122,Lookup!$A$1:$P$20,2,FALSE),"")</f>
        <v>Level 6</v>
      </c>
      <c r="AC122" s="134">
        <v>43497</v>
      </c>
      <c r="AD122" s="133"/>
      <c r="AE122" s="380"/>
      <c r="AF122" s="133">
        <f>IFERROR(VLOOKUP($AA122,Lookup!$A$1:$P$20,8,FALSE),"")</f>
        <v>1</v>
      </c>
      <c r="AG122" s="133">
        <v>1</v>
      </c>
      <c r="AH122" s="133" t="s">
        <v>2635</v>
      </c>
      <c r="AI122" s="133">
        <f>IFERROR(VLOOKUP($AA122,Lookup!$A$1:$P$20,10,FALSE),"")</f>
        <v>2</v>
      </c>
      <c r="AJ122" s="133"/>
      <c r="AK122" s="133"/>
      <c r="AL122" s="133"/>
      <c r="AM122" s="133"/>
      <c r="AN122" s="133"/>
      <c r="AO122" s="133"/>
      <c r="AP122" s="133">
        <v>2</v>
      </c>
      <c r="AQ122" s="129"/>
      <c r="AR122" s="129"/>
      <c r="AS122" s="135"/>
      <c r="AT122" s="135"/>
      <c r="AU122" s="135"/>
      <c r="AV122" s="135"/>
      <c r="AW122" s="138"/>
      <c r="AX122" s="135"/>
      <c r="AY122" s="135"/>
      <c r="AZ122" s="135"/>
      <c r="BA122" s="135"/>
      <c r="BB122" s="135"/>
      <c r="BC122" s="135"/>
      <c r="BD122" s="135"/>
      <c r="BE122" s="135"/>
      <c r="BF122" s="135"/>
      <c r="BG122" s="143"/>
      <c r="BH122" s="150"/>
      <c r="BI122" s="129"/>
      <c r="BJ122" s="129"/>
      <c r="BK122" s="150"/>
      <c r="BL122" s="139"/>
      <c r="BM122" s="139"/>
      <c r="BN122" s="148"/>
      <c r="BO122" s="148"/>
      <c r="BP122" s="148"/>
      <c r="BQ122" s="148"/>
      <c r="BR122" s="139"/>
      <c r="BS122" s="139"/>
      <c r="BT122" s="139"/>
      <c r="BU122" s="139"/>
      <c r="BV122" s="371"/>
      <c r="BW122" s="371"/>
      <c r="BX122" s="371"/>
      <c r="BY122" s="371"/>
      <c r="BZ122" s="371"/>
      <c r="CA122" s="371"/>
      <c r="CB122" s="371"/>
    </row>
    <row r="123" spans="1:80" ht="39.75" customHeight="1">
      <c r="A123" s="126" t="s">
        <v>362</v>
      </c>
      <c r="B123" s="379" t="s">
        <v>3275</v>
      </c>
      <c r="C123" s="379" t="s">
        <v>1035</v>
      </c>
      <c r="D123" s="379" t="s">
        <v>37</v>
      </c>
      <c r="E123" s="372" t="s">
        <v>40</v>
      </c>
      <c r="F123" s="372">
        <v>78216</v>
      </c>
      <c r="G123" s="129" t="s">
        <v>1036</v>
      </c>
      <c r="H123" s="130" t="s">
        <v>1037</v>
      </c>
      <c r="I123" s="129" t="s">
        <v>1038</v>
      </c>
      <c r="J123" s="453">
        <v>43500</v>
      </c>
      <c r="K123" s="129">
        <v>5909</v>
      </c>
      <c r="L123" s="94"/>
      <c r="M123" s="94"/>
      <c r="N123" s="94"/>
      <c r="O123" s="94"/>
      <c r="P123" s="94">
        <v>250</v>
      </c>
      <c r="Q123" s="94"/>
      <c r="R123" s="98">
        <f t="shared" si="20"/>
        <v>250</v>
      </c>
      <c r="S123" s="129" t="s">
        <v>927</v>
      </c>
      <c r="T123" s="98"/>
      <c r="U123" s="129"/>
      <c r="V123" s="129"/>
      <c r="W123" s="133" t="s">
        <v>902</v>
      </c>
      <c r="X123" s="133"/>
      <c r="Y123" s="133" t="str">
        <f t="shared" si="15"/>
        <v>6</v>
      </c>
      <c r="Z123" s="132"/>
      <c r="AA123" s="438" t="str">
        <f t="shared" si="22"/>
        <v>Red</v>
      </c>
      <c r="AB123" s="438" t="str">
        <f>IFERROR(VLOOKUP($AA123,Lookup!$A$1:$P$20,2,FALSE),"")</f>
        <v>Level 6</v>
      </c>
      <c r="AC123" s="134">
        <v>43497</v>
      </c>
      <c r="AD123" s="133">
        <f>IFERROR(VLOOKUP($AA123,Lookup!$A$1:$P$20,7,FALSE),"")</f>
        <v>0</v>
      </c>
      <c r="AE123" s="380"/>
      <c r="AF123" s="133">
        <f>IFERROR(VLOOKUP($AA123,Lookup!$A$1:$P$20,8,FALSE),"")</f>
        <v>1</v>
      </c>
      <c r="AG123" s="133">
        <v>1</v>
      </c>
      <c r="AH123" s="133" t="s">
        <v>2635</v>
      </c>
      <c r="AI123" s="133">
        <f>IFERROR(VLOOKUP($AA123,Lookup!$A$1:$P$20,10,FALSE),"")</f>
        <v>2</v>
      </c>
      <c r="AJ123" s="133">
        <f>IFERROR(VLOOKUP($AA123,Lookup!$A$1:$P$20,11,FALSE),"")</f>
        <v>0</v>
      </c>
      <c r="AK123" s="133">
        <f>IFERROR(VLOOKUP($AA123,Lookup!$A$1:$P$20,12,FALSE),"")</f>
        <v>0</v>
      </c>
      <c r="AL123" s="133">
        <f>IFERROR(VLOOKUP($AA123,Lookup!$A$1:$P$20,13,FALSE),"")</f>
        <v>0</v>
      </c>
      <c r="AM123" s="133">
        <f>IFERROR(VLOOKUP($AA123,Lookup!$A$1:$P$20,14,FALSE),"")</f>
        <v>0</v>
      </c>
      <c r="AN123" s="133">
        <f>IFERROR(VLOOKUP($AA123,Lookup!$A$1:$P$20,15,FALSE),"")</f>
        <v>0</v>
      </c>
      <c r="AO123" s="133">
        <f>IFERROR(VLOOKUP($AA123,Lookup!$A$1:$P$20,16,FALSE),"")</f>
        <v>0</v>
      </c>
      <c r="AP123" s="133">
        <v>2</v>
      </c>
      <c r="AQ123" s="129"/>
      <c r="AR123" s="129"/>
      <c r="AS123" s="135"/>
      <c r="AT123" s="135"/>
      <c r="AU123" s="135"/>
      <c r="AV123" s="135"/>
      <c r="AW123" s="138"/>
      <c r="AX123" s="135"/>
      <c r="AY123" s="135"/>
      <c r="AZ123" s="135"/>
      <c r="BA123" s="135"/>
      <c r="BB123" s="135"/>
      <c r="BC123" s="135"/>
      <c r="BD123" s="135"/>
      <c r="BE123" s="135"/>
      <c r="BF123" s="135"/>
      <c r="BG123" s="139"/>
      <c r="BH123" s="150"/>
      <c r="BI123" s="129"/>
      <c r="BJ123" s="129"/>
      <c r="BK123" s="150"/>
      <c r="BL123" s="139"/>
      <c r="BM123" s="139"/>
      <c r="BN123" s="139"/>
      <c r="BO123" s="139"/>
      <c r="BP123" s="139"/>
      <c r="BQ123" s="371"/>
      <c r="BR123" s="139" t="s">
        <v>2882</v>
      </c>
      <c r="BS123" s="139"/>
      <c r="BT123" s="139"/>
      <c r="BU123" s="139"/>
      <c r="BV123" s="371"/>
      <c r="BW123" s="371"/>
      <c r="BX123" s="371"/>
      <c r="BY123" s="371"/>
      <c r="BZ123" s="371"/>
      <c r="CA123" s="371"/>
      <c r="CB123" s="371"/>
    </row>
    <row r="124" spans="1:80" ht="39.75" customHeight="1">
      <c r="A124" s="126" t="s">
        <v>362</v>
      </c>
      <c r="B124" s="379" t="s">
        <v>1283</v>
      </c>
      <c r="C124" s="379" t="s">
        <v>1284</v>
      </c>
      <c r="D124" s="379" t="s">
        <v>37</v>
      </c>
      <c r="E124" s="372" t="s">
        <v>40</v>
      </c>
      <c r="F124" s="372">
        <v>78213</v>
      </c>
      <c r="G124" s="129" t="s">
        <v>2930</v>
      </c>
      <c r="H124" s="130" t="s">
        <v>3276</v>
      </c>
      <c r="I124" s="129" t="s">
        <v>1038</v>
      </c>
      <c r="J124" s="459">
        <v>43500</v>
      </c>
      <c r="K124" s="129">
        <v>5912</v>
      </c>
      <c r="L124" s="94"/>
      <c r="M124" s="94"/>
      <c r="N124" s="94"/>
      <c r="O124" s="94"/>
      <c r="P124" s="94">
        <v>250</v>
      </c>
      <c r="Q124" s="94"/>
      <c r="R124" s="98">
        <f t="shared" si="20"/>
        <v>250</v>
      </c>
      <c r="S124" s="129" t="s">
        <v>927</v>
      </c>
      <c r="T124" s="98"/>
      <c r="U124" s="129"/>
      <c r="V124" s="129"/>
      <c r="W124" s="133" t="s">
        <v>902</v>
      </c>
      <c r="X124" s="133"/>
      <c r="Y124" s="133" t="str">
        <f t="shared" si="15"/>
        <v>6</v>
      </c>
      <c r="Z124" s="132"/>
      <c r="AA124" s="411" t="str">
        <f t="shared" si="22"/>
        <v>Red</v>
      </c>
      <c r="AB124" s="133" t="str">
        <f>IFERROR(VLOOKUP($AA124,Lookup!$A$1:$P$20,2,FALSE),"")</f>
        <v>Level 6</v>
      </c>
      <c r="AC124" s="134">
        <v>43500</v>
      </c>
      <c r="AD124" s="133"/>
      <c r="AE124" s="380"/>
      <c r="AF124" s="133">
        <f>IFERROR(VLOOKUP($AA124,Lookup!$A$1:$P$20,8,FALSE),"")</f>
        <v>1</v>
      </c>
      <c r="AG124" s="133">
        <v>1</v>
      </c>
      <c r="AH124" s="133" t="s">
        <v>2635</v>
      </c>
      <c r="AI124" s="133">
        <f>IFERROR(VLOOKUP($AA124,Lookup!$A$1:$P$20,10,FALSE),"")</f>
        <v>2</v>
      </c>
      <c r="AJ124" s="133"/>
      <c r="AK124" s="133"/>
      <c r="AL124" s="133"/>
      <c r="AM124" s="133"/>
      <c r="AN124" s="133"/>
      <c r="AO124" s="133"/>
      <c r="AP124" s="133">
        <v>2</v>
      </c>
      <c r="AQ124" s="129"/>
      <c r="AR124" s="129"/>
      <c r="AS124" s="135"/>
      <c r="AT124" s="135"/>
      <c r="AU124" s="135"/>
      <c r="AV124" s="135"/>
      <c r="AW124" s="138"/>
      <c r="AX124" s="135"/>
      <c r="AY124" s="135"/>
      <c r="AZ124" s="135"/>
      <c r="BA124" s="135"/>
      <c r="BB124" s="135"/>
      <c r="BC124" s="135"/>
      <c r="BD124" s="135"/>
      <c r="BE124" s="135"/>
      <c r="BF124" s="135"/>
      <c r="BG124" s="143"/>
      <c r="BH124" s="150"/>
      <c r="BI124" s="129"/>
      <c r="BJ124" s="129"/>
      <c r="BK124" s="150"/>
      <c r="BL124" s="139"/>
      <c r="BM124" s="139"/>
      <c r="BN124" s="148"/>
      <c r="BO124" s="148"/>
      <c r="BP124" s="139"/>
      <c r="BQ124" s="139"/>
      <c r="BR124" s="139" t="s">
        <v>2922</v>
      </c>
      <c r="BS124" s="139"/>
      <c r="BT124" s="139"/>
      <c r="BU124" s="139"/>
      <c r="BV124" s="371"/>
      <c r="BW124" s="371"/>
      <c r="BX124" s="371"/>
      <c r="BY124" s="371"/>
      <c r="BZ124" s="371"/>
      <c r="CA124" s="371"/>
      <c r="CB124" s="371"/>
    </row>
    <row r="125" spans="1:80" ht="39.75" customHeight="1">
      <c r="A125" s="126" t="s">
        <v>3051</v>
      </c>
      <c r="B125" s="379" t="s">
        <v>2908</v>
      </c>
      <c r="C125" s="379" t="s">
        <v>2302</v>
      </c>
      <c r="D125" s="379" t="s">
        <v>1671</v>
      </c>
      <c r="E125" s="372" t="s">
        <v>40</v>
      </c>
      <c r="F125" s="372">
        <v>78072</v>
      </c>
      <c r="G125" s="129" t="s">
        <v>2303</v>
      </c>
      <c r="H125" s="130" t="s">
        <v>2304</v>
      </c>
      <c r="I125" s="129"/>
      <c r="J125" s="453">
        <v>43500</v>
      </c>
      <c r="K125" s="129">
        <v>5912</v>
      </c>
      <c r="L125" s="94"/>
      <c r="M125" s="94"/>
      <c r="N125" s="94"/>
      <c r="O125" s="94"/>
      <c r="P125" s="94">
        <v>250</v>
      </c>
      <c r="Q125" s="94"/>
      <c r="R125" s="98">
        <f t="shared" si="20"/>
        <v>250</v>
      </c>
      <c r="S125" s="129" t="s">
        <v>927</v>
      </c>
      <c r="T125" s="98"/>
      <c r="U125" s="129"/>
      <c r="V125" s="129"/>
      <c r="W125" s="133" t="s">
        <v>902</v>
      </c>
      <c r="X125" s="133"/>
      <c r="Y125" s="133" t="str">
        <f t="shared" si="15"/>
        <v>6</v>
      </c>
      <c r="Z125" s="132" t="s">
        <v>3207</v>
      </c>
      <c r="AA125" s="438" t="str">
        <f t="shared" si="22"/>
        <v>Red</v>
      </c>
      <c r="AB125" s="438" t="str">
        <f>IFERROR(VLOOKUP($AA125,Lookup!$A$1:$P$20,2,FALSE),"")</f>
        <v>Level 6</v>
      </c>
      <c r="AC125" s="134">
        <v>43507</v>
      </c>
      <c r="AD125" s="133">
        <f>IFERROR(VLOOKUP($AA125,Lookup!$A$1:$P$20,7,FALSE),"")</f>
        <v>0</v>
      </c>
      <c r="AE125" s="380"/>
      <c r="AF125" s="133">
        <f>IFERROR(VLOOKUP($AA125,Lookup!$A$1:$P$20,8,FALSE),"")</f>
        <v>1</v>
      </c>
      <c r="AG125" s="133">
        <v>1</v>
      </c>
      <c r="AH125" s="133" t="s">
        <v>2635</v>
      </c>
      <c r="AI125" s="133">
        <f>IFERROR(VLOOKUP($AA125,Lookup!$A$1:$P$20,10,FALSE),"")</f>
        <v>2</v>
      </c>
      <c r="AJ125" s="133">
        <f>IFERROR(VLOOKUP($AA125,Lookup!$A$1:$P$20,11,FALSE),"")</f>
        <v>0</v>
      </c>
      <c r="AK125" s="133">
        <f>IFERROR(VLOOKUP($AA125,Lookup!$A$1:$P$20,12,FALSE),"")</f>
        <v>0</v>
      </c>
      <c r="AL125" s="133">
        <f>IFERROR(VLOOKUP($AA125,Lookup!$A$1:$P$20,13,FALSE),"")</f>
        <v>0</v>
      </c>
      <c r="AM125" s="133">
        <f>IFERROR(VLOOKUP($AA125,Lookup!$A$1:$P$20,14,FALSE),"")</f>
        <v>0</v>
      </c>
      <c r="AN125" s="133">
        <f>IFERROR(VLOOKUP($AA125,Lookup!$A$1:$P$20,15,FALSE),"")</f>
        <v>0</v>
      </c>
      <c r="AO125" s="133">
        <f>IFERROR(VLOOKUP($AA125,Lookup!$A$1:$P$20,16,FALSE),"")</f>
        <v>0</v>
      </c>
      <c r="AP125" s="133">
        <v>1</v>
      </c>
      <c r="AQ125" s="129"/>
      <c r="AR125" s="129"/>
      <c r="AS125" s="135"/>
      <c r="AT125" s="135"/>
      <c r="AU125" s="135"/>
      <c r="AV125" s="135"/>
      <c r="AW125" s="138"/>
      <c r="AX125" s="135"/>
      <c r="AY125" s="135"/>
      <c r="AZ125" s="135"/>
      <c r="BA125" s="135"/>
      <c r="BB125" s="135"/>
      <c r="BC125" s="135"/>
      <c r="BD125" s="135"/>
      <c r="BE125" s="135"/>
      <c r="BF125" s="135"/>
      <c r="BG125" s="139"/>
      <c r="BH125" s="150"/>
      <c r="BI125" s="129"/>
      <c r="BJ125" s="129"/>
      <c r="BK125" s="150"/>
      <c r="BL125" s="139"/>
      <c r="BM125" s="139"/>
      <c r="BN125" s="139"/>
      <c r="BO125" s="139"/>
      <c r="BP125" s="139"/>
      <c r="BQ125" s="139"/>
      <c r="BR125" s="139"/>
      <c r="BS125" s="139"/>
      <c r="BT125" s="139"/>
      <c r="BU125" s="139"/>
      <c r="BV125" s="371"/>
      <c r="BW125" s="371"/>
      <c r="BX125" s="371"/>
      <c r="BY125" s="371"/>
      <c r="BZ125" s="371"/>
      <c r="CA125" s="371"/>
      <c r="CB125" s="371"/>
    </row>
    <row r="126" spans="1:80" ht="39.75" customHeight="1">
      <c r="A126" s="126" t="s">
        <v>362</v>
      </c>
      <c r="B126" s="379" t="s">
        <v>1139</v>
      </c>
      <c r="C126" s="379" t="s">
        <v>1140</v>
      </c>
      <c r="D126" s="379" t="s">
        <v>37</v>
      </c>
      <c r="E126" s="372" t="s">
        <v>40</v>
      </c>
      <c r="F126" s="372">
        <v>78248</v>
      </c>
      <c r="G126" s="129" t="s">
        <v>1141</v>
      </c>
      <c r="H126" s="130" t="s">
        <v>1142</v>
      </c>
      <c r="I126" s="130"/>
      <c r="J126" s="453">
        <v>47154</v>
      </c>
      <c r="K126" s="129">
        <v>5920</v>
      </c>
      <c r="L126" s="94"/>
      <c r="M126" s="94"/>
      <c r="N126" s="94"/>
      <c r="O126" s="94"/>
      <c r="P126" s="94">
        <v>250</v>
      </c>
      <c r="Q126" s="94"/>
      <c r="R126" s="98">
        <f t="shared" si="20"/>
        <v>250</v>
      </c>
      <c r="S126" s="129" t="s">
        <v>927</v>
      </c>
      <c r="T126" s="98"/>
      <c r="U126" s="129"/>
      <c r="V126" s="129"/>
      <c r="W126" s="133" t="s">
        <v>902</v>
      </c>
      <c r="X126" s="133"/>
      <c r="Y126" s="133" t="str">
        <f t="shared" si="15"/>
        <v>6</v>
      </c>
      <c r="Z126" s="132"/>
      <c r="AA126" s="133" t="str">
        <f t="shared" si="22"/>
        <v>Red</v>
      </c>
      <c r="AB126" s="133" t="str">
        <f>IFERROR(VLOOKUP($AA126,Lookup!$A$1:$P$20,2,FALSE),"")</f>
        <v>Level 6</v>
      </c>
      <c r="AC126" s="134">
        <v>43502</v>
      </c>
      <c r="AD126" s="133">
        <f>IFERROR(VLOOKUP($AA126,Lookup!$A$1:$P$20,7,FALSE),"")</f>
        <v>0</v>
      </c>
      <c r="AE126" s="380"/>
      <c r="AF126" s="133">
        <v>1</v>
      </c>
      <c r="AG126" s="133">
        <v>1</v>
      </c>
      <c r="AH126" s="133" t="s">
        <v>2635</v>
      </c>
      <c r="AI126" s="133">
        <f>IFERROR(VLOOKUP($AA126,Lookup!$A$1:$P$20,10,FALSE),"")</f>
        <v>2</v>
      </c>
      <c r="AJ126" s="133">
        <f>IFERROR(VLOOKUP($AA126,Lookup!$A$1:$P$20,11,FALSE),"")</f>
        <v>0</v>
      </c>
      <c r="AK126" s="133">
        <f>IFERROR(VLOOKUP($AA126,Lookup!$A$1:$P$20,12,FALSE),"")</f>
        <v>0</v>
      </c>
      <c r="AL126" s="133">
        <f>IFERROR(VLOOKUP($AA126,Lookup!$A$1:$P$20,13,FALSE),"")</f>
        <v>0</v>
      </c>
      <c r="AM126" s="133">
        <f>IFERROR(VLOOKUP($AA126,Lookup!$A$1:$P$20,14,FALSE),"")</f>
        <v>0</v>
      </c>
      <c r="AN126" s="133">
        <f>IFERROR(VLOOKUP($AA126,Lookup!$A$1:$P$20,15,FALSE),"")</f>
        <v>0</v>
      </c>
      <c r="AO126" s="133">
        <f>IFERROR(VLOOKUP($AA126,Lookup!$A$1:$P$20,16,FALSE),"")</f>
        <v>0</v>
      </c>
      <c r="AP126" s="133">
        <v>2</v>
      </c>
      <c r="AQ126" s="129"/>
      <c r="AR126" s="129"/>
      <c r="AS126" s="135"/>
      <c r="AT126" s="135"/>
      <c r="AU126" s="135"/>
      <c r="AV126" s="135"/>
      <c r="AW126" s="138"/>
      <c r="AX126" s="135"/>
      <c r="AY126" s="135"/>
      <c r="AZ126" s="135"/>
      <c r="BA126" s="135"/>
      <c r="BB126" s="135"/>
      <c r="BC126" s="135"/>
      <c r="BD126" s="135"/>
      <c r="BE126" s="135"/>
      <c r="BF126" s="135"/>
      <c r="BG126" s="139"/>
      <c r="BH126" s="150"/>
      <c r="BI126" s="129"/>
      <c r="BJ126" s="129"/>
      <c r="BK126" s="150"/>
      <c r="BL126" s="139"/>
      <c r="BM126" s="139"/>
      <c r="BN126" s="148"/>
      <c r="BO126" s="148"/>
      <c r="BP126" s="139"/>
      <c r="BQ126" s="139"/>
      <c r="BR126" s="139" t="s">
        <v>2882</v>
      </c>
      <c r="BS126" s="139"/>
      <c r="BT126" s="139"/>
      <c r="BU126" s="139"/>
      <c r="BV126" s="371"/>
      <c r="BW126" s="371"/>
      <c r="BX126" s="371"/>
      <c r="BY126" s="371"/>
      <c r="BZ126" s="371"/>
      <c r="CA126" s="371"/>
      <c r="CB126" s="371"/>
    </row>
    <row r="127" spans="1:80" ht="39.75" customHeight="1">
      <c r="A127" s="126" t="s">
        <v>362</v>
      </c>
      <c r="B127" s="379" t="s">
        <v>2608</v>
      </c>
      <c r="C127" s="379" t="s">
        <v>2609</v>
      </c>
      <c r="D127" s="379" t="s">
        <v>37</v>
      </c>
      <c r="E127" s="372" t="s">
        <v>40</v>
      </c>
      <c r="F127" s="372">
        <v>78209</v>
      </c>
      <c r="G127" s="65" t="s">
        <v>1062</v>
      </c>
      <c r="H127" s="130" t="s">
        <v>1063</v>
      </c>
      <c r="I127" s="130"/>
      <c r="J127" s="453">
        <v>43503</v>
      </c>
      <c r="K127" s="129">
        <v>5943</v>
      </c>
      <c r="L127" s="94"/>
      <c r="M127" s="94">
        <v>250</v>
      </c>
      <c r="N127" s="94"/>
      <c r="O127" s="94"/>
      <c r="P127" s="94"/>
      <c r="Q127" s="94"/>
      <c r="R127" s="98">
        <f t="shared" si="20"/>
        <v>250</v>
      </c>
      <c r="S127" s="129" t="s">
        <v>927</v>
      </c>
      <c r="T127" s="98"/>
      <c r="U127" s="129"/>
      <c r="V127" s="129"/>
      <c r="W127" s="133" t="s">
        <v>902</v>
      </c>
      <c r="X127" s="133"/>
      <c r="Y127" s="133" t="str">
        <f t="shared" si="15"/>
        <v>6</v>
      </c>
      <c r="Z127" s="132"/>
      <c r="AA127" s="133" t="str">
        <f t="shared" si="22"/>
        <v>Red</v>
      </c>
      <c r="AB127" s="133" t="str">
        <f>IFERROR(VLOOKUP($AA127,Lookup!$A$1:$P$20,2,FALSE),"")</f>
        <v>Level 6</v>
      </c>
      <c r="AC127" s="134">
        <v>43505</v>
      </c>
      <c r="AD127" s="133">
        <f>IFERROR(VLOOKUP($AA127,Lookup!$A$1:$P$20,7,FALSE),"")</f>
        <v>0</v>
      </c>
      <c r="AE127" s="380"/>
      <c r="AF127" s="133">
        <f>IFERROR(VLOOKUP($AA127,Lookup!$A$1:$P$20,8,FALSE),"")</f>
        <v>1</v>
      </c>
      <c r="AG127" s="133">
        <f>IFERROR(VLOOKUP($AA127,Lookup!$A$1:$P$20,9,FALSE),"")</f>
        <v>0</v>
      </c>
      <c r="AH127" s="133"/>
      <c r="AI127" s="133">
        <f>IFERROR(VLOOKUP($AA127,Lookup!$A$1:$P$20,10,FALSE),"")</f>
        <v>2</v>
      </c>
      <c r="AJ127" s="133">
        <f>IFERROR(VLOOKUP($AA127,Lookup!$A$1:$P$20,11,FALSE),"")</f>
        <v>0</v>
      </c>
      <c r="AK127" s="133">
        <f>IFERROR(VLOOKUP($AA127,Lookup!$A$1:$P$20,12,FALSE),"")</f>
        <v>0</v>
      </c>
      <c r="AL127" s="133">
        <f>IFERROR(VLOOKUP($AA127,Lookup!$A$1:$P$20,13,FALSE),"")</f>
        <v>0</v>
      </c>
      <c r="AM127" s="133">
        <f>IFERROR(VLOOKUP($AA127,Lookup!$A$1:$P$20,14,FALSE),"")</f>
        <v>0</v>
      </c>
      <c r="AN127" s="133">
        <f>IFERROR(VLOOKUP($AA127,Lookup!$A$1:$P$20,15,FALSE),"")</f>
        <v>0</v>
      </c>
      <c r="AO127" s="133">
        <f>IFERROR(VLOOKUP($AA127,Lookup!$A$1:$P$20,16,FALSE),"")</f>
        <v>0</v>
      </c>
      <c r="AP127" s="133"/>
      <c r="AQ127" s="129"/>
      <c r="AR127" s="129"/>
      <c r="AS127" s="135"/>
      <c r="AT127" s="135"/>
      <c r="AU127" s="85"/>
      <c r="AV127" s="135"/>
      <c r="AW127" s="138"/>
      <c r="AX127" s="135"/>
      <c r="AY127" s="135"/>
      <c r="AZ127" s="135"/>
      <c r="BA127" s="135"/>
      <c r="BB127" s="135"/>
      <c r="BC127" s="135"/>
      <c r="BD127" s="135"/>
      <c r="BE127" s="135"/>
      <c r="BF127" s="135"/>
      <c r="BG127" s="143"/>
      <c r="BH127" s="150"/>
      <c r="BI127" s="148"/>
      <c r="BJ127" s="148"/>
      <c r="BK127" s="143"/>
      <c r="BL127" s="139"/>
      <c r="BM127" s="139"/>
      <c r="BN127" s="148"/>
      <c r="BO127" s="148"/>
      <c r="BP127" s="139"/>
      <c r="BQ127" s="139"/>
      <c r="BR127" s="139" t="s">
        <v>2923</v>
      </c>
      <c r="BS127" s="139"/>
      <c r="BT127" s="139"/>
      <c r="BU127" s="139"/>
      <c r="BV127" s="371"/>
      <c r="BW127" s="371"/>
      <c r="BX127" s="371"/>
      <c r="BY127" s="371"/>
      <c r="BZ127" s="371"/>
      <c r="CA127" s="371"/>
      <c r="CB127" s="371"/>
    </row>
    <row r="128" spans="1:80" ht="39.75" customHeight="1">
      <c r="A128" s="126" t="s">
        <v>362</v>
      </c>
      <c r="B128" s="379" t="s">
        <v>2185</v>
      </c>
      <c r="C128" s="379" t="s">
        <v>2186</v>
      </c>
      <c r="D128" s="379" t="s">
        <v>333</v>
      </c>
      <c r="E128" s="372" t="s">
        <v>40</v>
      </c>
      <c r="F128" s="372">
        <v>78066</v>
      </c>
      <c r="G128" s="129" t="s">
        <v>2187</v>
      </c>
      <c r="H128" s="130"/>
      <c r="I128" s="129" t="s">
        <v>2188</v>
      </c>
      <c r="J128" s="453">
        <v>43509</v>
      </c>
      <c r="K128" s="129">
        <v>6058</v>
      </c>
      <c r="L128" s="94"/>
      <c r="M128" s="94">
        <v>400</v>
      </c>
      <c r="N128" s="94"/>
      <c r="O128" s="94"/>
      <c r="P128" s="94"/>
      <c r="Q128" s="94"/>
      <c r="R128" s="98">
        <f t="shared" si="20"/>
        <v>400</v>
      </c>
      <c r="S128" s="129" t="s">
        <v>927</v>
      </c>
      <c r="T128" s="98"/>
      <c r="U128" s="129"/>
      <c r="V128" s="129"/>
      <c r="W128" s="133" t="s">
        <v>902</v>
      </c>
      <c r="X128" s="133"/>
      <c r="Y128" s="133" t="str">
        <f t="shared" si="15"/>
        <v>6</v>
      </c>
      <c r="Z128" s="132"/>
      <c r="AA128" s="411" t="str">
        <f t="shared" si="22"/>
        <v>Red</v>
      </c>
      <c r="AB128" s="133" t="str">
        <f>IFERROR(VLOOKUP($AA128,Lookup!$A$1:$P$20,2,FALSE),"")</f>
        <v>Level 6</v>
      </c>
      <c r="AC128" s="134">
        <v>43511</v>
      </c>
      <c r="AD128" s="133"/>
      <c r="AE128" s="380"/>
      <c r="AF128" s="133">
        <v>1</v>
      </c>
      <c r="AG128" s="133">
        <f>IFERROR(VLOOKUP($AA128,Lookup!$A$1:$P$20,9,FALSE),"")</f>
        <v>0</v>
      </c>
      <c r="AH128" s="133"/>
      <c r="AI128" s="133">
        <f>IFERROR(VLOOKUP($AA128,Lookup!$A$1:$P$20,10,FALSE),"")</f>
        <v>2</v>
      </c>
      <c r="AJ128" s="133"/>
      <c r="AK128" s="133"/>
      <c r="AL128" s="133"/>
      <c r="AM128" s="133"/>
      <c r="AN128" s="133"/>
      <c r="AO128" s="133"/>
      <c r="AP128" s="133"/>
      <c r="AQ128" s="129"/>
      <c r="AR128" s="129"/>
      <c r="AS128" s="135"/>
      <c r="AT128" s="135"/>
      <c r="AU128" s="135"/>
      <c r="AV128" s="135"/>
      <c r="AW128" s="138"/>
      <c r="AX128" s="135"/>
      <c r="AY128" s="135"/>
      <c r="AZ128" s="135"/>
      <c r="BA128" s="135"/>
      <c r="BB128" s="135"/>
      <c r="BC128" s="135"/>
      <c r="BD128" s="135"/>
      <c r="BE128" s="135"/>
      <c r="BF128" s="135"/>
      <c r="BG128" s="143"/>
      <c r="BH128" s="150"/>
      <c r="BI128" s="129"/>
      <c r="BJ128" s="129"/>
      <c r="BK128" s="150"/>
      <c r="BL128" s="139"/>
      <c r="BM128" s="139"/>
      <c r="BN128" s="148"/>
      <c r="BO128" s="148"/>
      <c r="BP128" s="139"/>
      <c r="BQ128" s="139"/>
      <c r="BR128" s="139"/>
      <c r="BS128" s="139"/>
      <c r="BT128" s="139"/>
      <c r="BU128" s="139"/>
      <c r="BV128" s="371"/>
      <c r="BW128" s="371"/>
      <c r="BX128" s="371"/>
      <c r="BY128" s="371"/>
      <c r="BZ128" s="371"/>
      <c r="CA128" s="371"/>
      <c r="CB128" s="371"/>
    </row>
    <row r="129" spans="1:80" ht="39.75" customHeight="1">
      <c r="A129" s="126" t="s">
        <v>362</v>
      </c>
      <c r="B129" s="379" t="s">
        <v>1776</v>
      </c>
      <c r="C129" s="379" t="s">
        <v>3277</v>
      </c>
      <c r="D129" s="379" t="s">
        <v>232</v>
      </c>
      <c r="E129" s="372" t="s">
        <v>40</v>
      </c>
      <c r="F129" s="372">
        <v>78009</v>
      </c>
      <c r="G129" s="129"/>
      <c r="H129" s="130" t="s">
        <v>1779</v>
      </c>
      <c r="I129" s="129" t="s">
        <v>1780</v>
      </c>
      <c r="J129" s="453">
        <v>43509</v>
      </c>
      <c r="K129" s="129">
        <v>6058</v>
      </c>
      <c r="L129" s="94"/>
      <c r="M129" s="94">
        <v>250</v>
      </c>
      <c r="N129" s="94"/>
      <c r="O129" s="94"/>
      <c r="P129" s="94"/>
      <c r="Q129" s="94"/>
      <c r="R129" s="98">
        <f t="shared" si="20"/>
        <v>250</v>
      </c>
      <c r="S129" s="129" t="s">
        <v>927</v>
      </c>
      <c r="T129" s="98"/>
      <c r="U129" s="129"/>
      <c r="V129" s="129"/>
      <c r="W129" s="133" t="s">
        <v>902</v>
      </c>
      <c r="X129" s="129"/>
      <c r="Y129" s="133" t="str">
        <f t="shared" si="15"/>
        <v>6</v>
      </c>
      <c r="Z129" s="128"/>
      <c r="AA129" s="411" t="str">
        <f t="shared" si="22"/>
        <v>Red</v>
      </c>
      <c r="AB129" s="133" t="str">
        <f>IFERROR(VLOOKUP($AA129,Lookup!$A$1:$P$20,2,FALSE),"")</f>
        <v>Level 6</v>
      </c>
      <c r="AC129" s="134">
        <v>43511</v>
      </c>
      <c r="AD129" s="133"/>
      <c r="AE129" s="380"/>
      <c r="AF129" s="133">
        <v>1</v>
      </c>
      <c r="AG129" s="133">
        <f>IFERROR(VLOOKUP($AA129,Lookup!$A$1:$P$20,9,FALSE),"")</f>
        <v>0</v>
      </c>
      <c r="AH129" s="133"/>
      <c r="AI129" s="133">
        <f>IFERROR(VLOOKUP($AA129,Lookup!$A$1:$P$20,10,FALSE),"")</f>
        <v>2</v>
      </c>
      <c r="AJ129" s="133"/>
      <c r="AK129" s="133"/>
      <c r="AL129" s="133"/>
      <c r="AM129" s="133"/>
      <c r="AN129" s="133"/>
      <c r="AO129" s="133"/>
      <c r="AP129" s="133"/>
      <c r="AQ129" s="129"/>
      <c r="AR129" s="129"/>
      <c r="AS129" s="85"/>
      <c r="AT129" s="135"/>
      <c r="AU129" s="135"/>
      <c r="AV129" s="135"/>
      <c r="AW129" s="138"/>
      <c r="AX129" s="135"/>
      <c r="AY129" s="135"/>
      <c r="AZ129" s="135"/>
      <c r="BA129" s="135"/>
      <c r="BB129" s="135"/>
      <c r="BC129" s="135"/>
      <c r="BD129" s="135"/>
      <c r="BE129" s="135"/>
      <c r="BF129" s="135"/>
      <c r="BG129" s="143"/>
      <c r="BH129" s="143"/>
      <c r="BI129" s="148"/>
      <c r="BJ129" s="148"/>
      <c r="BK129" s="143"/>
      <c r="BL129" s="139"/>
      <c r="BM129" s="139"/>
      <c r="BN129" s="148"/>
      <c r="BO129" s="148"/>
      <c r="BP129" s="139"/>
      <c r="BQ129" s="139"/>
      <c r="BR129" s="139"/>
      <c r="BS129" s="139"/>
      <c r="BT129" s="139"/>
      <c r="BU129" s="139"/>
      <c r="BV129" s="371"/>
      <c r="BW129" s="371"/>
      <c r="BX129" s="371"/>
      <c r="BY129" s="371"/>
      <c r="BZ129" s="371"/>
      <c r="CA129" s="371"/>
      <c r="CB129" s="371"/>
    </row>
    <row r="130" spans="1:80" ht="39.75" customHeight="1">
      <c r="A130" s="126" t="s">
        <v>362</v>
      </c>
      <c r="B130" s="379" t="s">
        <v>195</v>
      </c>
      <c r="C130" s="379" t="s">
        <v>3278</v>
      </c>
      <c r="D130" s="379" t="s">
        <v>37</v>
      </c>
      <c r="E130" s="372" t="s">
        <v>40</v>
      </c>
      <c r="F130" s="372">
        <v>78252</v>
      </c>
      <c r="G130" s="129" t="s">
        <v>3279</v>
      </c>
      <c r="H130" s="130" t="s">
        <v>3280</v>
      </c>
      <c r="I130" s="129" t="s">
        <v>1444</v>
      </c>
      <c r="J130" s="453">
        <v>43509</v>
      </c>
      <c r="K130" s="129">
        <v>6058</v>
      </c>
      <c r="L130" s="94"/>
      <c r="M130" s="94"/>
      <c r="N130" s="94"/>
      <c r="O130" s="94"/>
      <c r="P130" s="94">
        <v>250</v>
      </c>
      <c r="Q130" s="94"/>
      <c r="R130" s="98">
        <f t="shared" si="20"/>
        <v>250</v>
      </c>
      <c r="S130" s="129" t="s">
        <v>927</v>
      </c>
      <c r="T130" s="98"/>
      <c r="U130" s="129"/>
      <c r="V130" s="129"/>
      <c r="W130" s="133" t="s">
        <v>902</v>
      </c>
      <c r="X130" s="133"/>
      <c r="Y130" s="133" t="str">
        <f t="shared" si="15"/>
        <v>6</v>
      </c>
      <c r="Z130" s="132"/>
      <c r="AA130" s="411" t="str">
        <f t="shared" si="22"/>
        <v>Red</v>
      </c>
      <c r="AB130" s="133" t="str">
        <f>IFERROR(VLOOKUP($AA130,Lookup!$A$1:$P$20,2,FALSE),"")</f>
        <v>Level 6</v>
      </c>
      <c r="AC130" s="134">
        <v>43500</v>
      </c>
      <c r="AD130" s="133"/>
      <c r="AE130" s="380"/>
      <c r="AF130" s="133">
        <f>IFERROR(VLOOKUP($AA130,Lookup!$A$1:$P$20,8,FALSE),"")</f>
        <v>1</v>
      </c>
      <c r="AG130" s="133">
        <v>1</v>
      </c>
      <c r="AH130" s="133" t="s">
        <v>2635</v>
      </c>
      <c r="AI130" s="133">
        <f>IFERROR(VLOOKUP($AA130,Lookup!$A$1:$P$20,10,FALSE),"")</f>
        <v>2</v>
      </c>
      <c r="AJ130" s="133"/>
      <c r="AK130" s="133"/>
      <c r="AL130" s="133"/>
      <c r="AM130" s="133"/>
      <c r="AN130" s="133"/>
      <c r="AO130" s="133"/>
      <c r="AP130" s="133">
        <v>2</v>
      </c>
      <c r="AQ130" s="129"/>
      <c r="AR130" s="129"/>
      <c r="AS130" s="135"/>
      <c r="AT130" s="135"/>
      <c r="AU130" s="135"/>
      <c r="AV130" s="135"/>
      <c r="AW130" s="138"/>
      <c r="AX130" s="135"/>
      <c r="AY130" s="135"/>
      <c r="AZ130" s="135"/>
      <c r="BA130" s="135"/>
      <c r="BB130" s="135"/>
      <c r="BC130" s="135"/>
      <c r="BD130" s="135"/>
      <c r="BE130" s="135"/>
      <c r="BF130" s="135"/>
      <c r="BG130" s="143"/>
      <c r="BH130" s="150"/>
      <c r="BI130" s="129"/>
      <c r="BJ130" s="129"/>
      <c r="BK130" s="150"/>
      <c r="BL130" s="139"/>
      <c r="BM130" s="139"/>
      <c r="BN130" s="148"/>
      <c r="BO130" s="148"/>
      <c r="BP130" s="139"/>
      <c r="BQ130" s="139"/>
      <c r="BR130" s="139"/>
      <c r="BS130" s="139"/>
      <c r="BT130" s="139"/>
      <c r="BU130" s="139"/>
      <c r="BV130" s="371"/>
      <c r="BW130" s="371"/>
      <c r="BX130" s="371"/>
      <c r="BY130" s="371"/>
      <c r="BZ130" s="371"/>
      <c r="CA130" s="371"/>
      <c r="CB130" s="371"/>
    </row>
    <row r="131" spans="1:80" ht="39.75" customHeight="1">
      <c r="A131" s="126" t="s">
        <v>3051</v>
      </c>
      <c r="B131" s="379" t="s">
        <v>3281</v>
      </c>
      <c r="C131" s="379" t="s">
        <v>3282</v>
      </c>
      <c r="D131" s="379" t="s">
        <v>37</v>
      </c>
      <c r="E131" s="372" t="s">
        <v>40</v>
      </c>
      <c r="F131" s="372">
        <v>78249</v>
      </c>
      <c r="G131" s="129"/>
      <c r="H131" s="130" t="s">
        <v>3283</v>
      </c>
      <c r="I131" s="129"/>
      <c r="J131" s="183">
        <v>43514</v>
      </c>
      <c r="K131" s="437" t="s">
        <v>3284</v>
      </c>
      <c r="L131" s="94"/>
      <c r="M131" s="94"/>
      <c r="N131" s="94"/>
      <c r="O131" s="94"/>
      <c r="P131" s="158">
        <v>250</v>
      </c>
      <c r="Q131" s="94"/>
      <c r="R131" s="98">
        <f t="shared" si="20"/>
        <v>250</v>
      </c>
      <c r="S131" s="129" t="s">
        <v>927</v>
      </c>
      <c r="T131" s="98"/>
      <c r="U131" s="129"/>
      <c r="V131" s="129"/>
      <c r="W131" s="133" t="s">
        <v>902</v>
      </c>
      <c r="X131" s="133"/>
      <c r="Y131" s="133" t="str">
        <f t="shared" si="15"/>
        <v>6</v>
      </c>
      <c r="Z131" s="132"/>
      <c r="AA131" s="133" t="str">
        <f t="shared" si="22"/>
        <v>Red</v>
      </c>
      <c r="AB131" s="438" t="str">
        <f>IFERROR(VLOOKUP($AA131,Lookup!$A$1:$P$20,2,FALSE),"")</f>
        <v>Level 6</v>
      </c>
      <c r="AC131" s="458"/>
      <c r="AD131" s="133"/>
      <c r="AE131" s="380"/>
      <c r="AF131" s="133"/>
      <c r="AG131" s="133"/>
      <c r="AH131" s="133"/>
      <c r="AI131" s="133"/>
      <c r="AJ131" s="133"/>
      <c r="AK131" s="133"/>
      <c r="AL131" s="133"/>
      <c r="AM131" s="133"/>
      <c r="AN131" s="133"/>
      <c r="AO131" s="133"/>
      <c r="AP131" s="133"/>
      <c r="AQ131" s="129"/>
      <c r="AR131" s="129"/>
      <c r="AS131" s="135"/>
      <c r="AT131" s="135"/>
      <c r="AU131" s="85"/>
      <c r="AV131" s="135"/>
      <c r="AW131" s="138"/>
      <c r="AX131" s="135"/>
      <c r="AY131" s="135"/>
      <c r="AZ131" s="135"/>
      <c r="BA131" s="135"/>
      <c r="BB131" s="135"/>
      <c r="BC131" s="135"/>
      <c r="BD131" s="135"/>
      <c r="BE131" s="135"/>
      <c r="BF131" s="135"/>
      <c r="BG131" s="139"/>
      <c r="BH131" s="150"/>
      <c r="BI131" s="148"/>
      <c r="BJ131" s="148"/>
      <c r="BK131" s="143"/>
      <c r="BL131" s="139"/>
      <c r="BM131" s="139"/>
      <c r="BN131" s="148"/>
      <c r="BO131" s="148"/>
      <c r="BP131" s="139"/>
      <c r="BQ131" s="139"/>
      <c r="BR131" s="139"/>
      <c r="BS131" s="139"/>
      <c r="BT131" s="139"/>
      <c r="BU131" s="139"/>
      <c r="BV131" s="371"/>
      <c r="BW131" s="371"/>
      <c r="BX131" s="371"/>
      <c r="BY131" s="371"/>
      <c r="BZ131" s="371"/>
      <c r="CA131" s="371"/>
      <c r="CB131" s="371"/>
    </row>
    <row r="132" spans="1:80" ht="39.75" customHeight="1">
      <c r="A132" s="126" t="s">
        <v>3285</v>
      </c>
      <c r="B132" s="379" t="s">
        <v>3286</v>
      </c>
      <c r="C132" s="379" t="s">
        <v>2139</v>
      </c>
      <c r="D132" s="379" t="s">
        <v>192</v>
      </c>
      <c r="E132" s="372" t="s">
        <v>40</v>
      </c>
      <c r="F132" s="372">
        <v>78006</v>
      </c>
      <c r="G132" s="129" t="s">
        <v>3287</v>
      </c>
      <c r="H132" s="130" t="s">
        <v>3288</v>
      </c>
      <c r="I132" s="129"/>
      <c r="J132" s="130"/>
      <c r="K132" s="437"/>
      <c r="L132" s="94"/>
      <c r="M132" s="94"/>
      <c r="N132" s="94"/>
      <c r="O132" s="94"/>
      <c r="P132" s="158">
        <v>250</v>
      </c>
      <c r="Q132" s="94"/>
      <c r="R132" s="98">
        <f t="shared" si="20"/>
        <v>250</v>
      </c>
      <c r="S132" s="129" t="s">
        <v>927</v>
      </c>
      <c r="T132" s="98"/>
      <c r="U132" s="129"/>
      <c r="V132" s="129"/>
      <c r="W132" s="133" t="s">
        <v>902</v>
      </c>
      <c r="X132" s="133"/>
      <c r="Y132" s="133" t="str">
        <f t="shared" si="15"/>
        <v>6</v>
      </c>
      <c r="Z132" s="132"/>
      <c r="AA132" s="133" t="str">
        <f t="shared" si="22"/>
        <v>Red</v>
      </c>
      <c r="AB132" s="438" t="str">
        <f>IFERROR(VLOOKUP($AA132,Lookup!$A$1:$P$20,2,FALSE),"")</f>
        <v>Level 6</v>
      </c>
      <c r="AC132" s="458"/>
      <c r="AD132" s="133"/>
      <c r="AE132" s="380"/>
      <c r="AF132" s="133"/>
      <c r="AG132" s="133"/>
      <c r="AH132" s="133"/>
      <c r="AI132" s="133"/>
      <c r="AJ132" s="133"/>
      <c r="AK132" s="133"/>
      <c r="AL132" s="133"/>
      <c r="AM132" s="133"/>
      <c r="AN132" s="133"/>
      <c r="AO132" s="133"/>
      <c r="AP132" s="133"/>
      <c r="AQ132" s="129"/>
      <c r="AR132" s="129"/>
      <c r="AS132" s="135"/>
      <c r="AT132" s="135"/>
      <c r="AU132" s="85"/>
      <c r="AV132" s="135"/>
      <c r="AW132" s="138"/>
      <c r="AX132" s="135"/>
      <c r="AY132" s="135"/>
      <c r="AZ132" s="135"/>
      <c r="BA132" s="135"/>
      <c r="BB132" s="135"/>
      <c r="BC132" s="135"/>
      <c r="BD132" s="135"/>
      <c r="BE132" s="135"/>
      <c r="BF132" s="135"/>
      <c r="BG132" s="139"/>
      <c r="BH132" s="150"/>
      <c r="BI132" s="148"/>
      <c r="BJ132" s="148"/>
      <c r="BK132" s="143"/>
      <c r="BL132" s="139"/>
      <c r="BM132" s="139"/>
      <c r="BN132" s="148"/>
      <c r="BO132" s="148"/>
      <c r="BP132" s="139"/>
      <c r="BQ132" s="139"/>
      <c r="BR132" s="139"/>
      <c r="BS132" s="139"/>
      <c r="BT132" s="139"/>
      <c r="BU132" s="139"/>
      <c r="BV132" s="371"/>
      <c r="BW132" s="371"/>
      <c r="BX132" s="371"/>
      <c r="BY132" s="371"/>
      <c r="BZ132" s="371"/>
      <c r="CA132" s="371"/>
      <c r="CB132" s="371"/>
    </row>
    <row r="133" spans="1:80" ht="39.75" customHeight="1">
      <c r="A133" s="126" t="s">
        <v>362</v>
      </c>
      <c r="B133" s="379" t="s">
        <v>2111</v>
      </c>
      <c r="C133" s="379" t="s">
        <v>2653</v>
      </c>
      <c r="D133" s="379" t="s">
        <v>309</v>
      </c>
      <c r="E133" s="372" t="s">
        <v>40</v>
      </c>
      <c r="F133" s="372">
        <v>78801</v>
      </c>
      <c r="G133" s="129" t="s">
        <v>2113</v>
      </c>
      <c r="H133" s="130" t="s">
        <v>2114</v>
      </c>
      <c r="I133" s="129"/>
      <c r="J133" s="183">
        <v>43515</v>
      </c>
      <c r="K133" s="437" t="s">
        <v>3124</v>
      </c>
      <c r="L133" s="94"/>
      <c r="M133" s="94"/>
      <c r="N133" s="94"/>
      <c r="O133" s="94"/>
      <c r="P133" s="94">
        <v>250</v>
      </c>
      <c r="Q133" s="94"/>
      <c r="R133" s="98">
        <f t="shared" si="20"/>
        <v>250</v>
      </c>
      <c r="S133" s="129" t="s">
        <v>927</v>
      </c>
      <c r="T133" s="98"/>
      <c r="U133" s="129"/>
      <c r="V133" s="129"/>
      <c r="W133" s="133" t="s">
        <v>902</v>
      </c>
      <c r="X133" s="133"/>
      <c r="Y133" s="133" t="str">
        <f t="shared" si="15"/>
        <v>6</v>
      </c>
      <c r="Z133" s="132"/>
      <c r="AA133" s="133" t="str">
        <f t="shared" si="22"/>
        <v>Red</v>
      </c>
      <c r="AB133" s="438" t="str">
        <f>IFERROR(VLOOKUP($AA133,Lookup!$A$1:$P$20,2,FALSE),"")</f>
        <v>Level 6</v>
      </c>
      <c r="AC133" s="458"/>
      <c r="AD133" s="133"/>
      <c r="AE133" s="380"/>
      <c r="AF133" s="133"/>
      <c r="AG133" s="133"/>
      <c r="AH133" s="133"/>
      <c r="AI133" s="133"/>
      <c r="AJ133" s="133"/>
      <c r="AK133" s="133"/>
      <c r="AL133" s="133"/>
      <c r="AM133" s="133"/>
      <c r="AN133" s="133"/>
      <c r="AO133" s="133"/>
      <c r="AP133" s="133"/>
      <c r="AQ133" s="129"/>
      <c r="AR133" s="129"/>
      <c r="AS133" s="135"/>
      <c r="AT133" s="135"/>
      <c r="AU133" s="135"/>
      <c r="AV133" s="135"/>
      <c r="AW133" s="138"/>
      <c r="AX133" s="135"/>
      <c r="AY133" s="135"/>
      <c r="AZ133" s="135"/>
      <c r="BA133" s="135"/>
      <c r="BB133" s="135"/>
      <c r="BC133" s="135"/>
      <c r="BD133" s="135"/>
      <c r="BE133" s="135"/>
      <c r="BF133" s="135"/>
      <c r="BG133" s="139"/>
      <c r="BH133" s="150"/>
      <c r="BI133" s="129"/>
      <c r="BJ133" s="129"/>
      <c r="BK133" s="150"/>
      <c r="BL133" s="139"/>
      <c r="BM133" s="139"/>
      <c r="BN133" s="148"/>
      <c r="BO133" s="148"/>
      <c r="BP133" s="139"/>
      <c r="BQ133" s="139"/>
      <c r="BR133" s="139"/>
      <c r="BS133" s="139"/>
      <c r="BT133" s="139"/>
      <c r="BU133" s="139"/>
      <c r="BV133" s="371"/>
      <c r="BW133" s="371"/>
      <c r="BX133" s="371"/>
      <c r="BY133" s="371"/>
      <c r="BZ133" s="371"/>
      <c r="CA133" s="371"/>
      <c r="CB133" s="371"/>
    </row>
    <row r="134" spans="1:80" ht="39.75" customHeight="1">
      <c r="A134" s="126" t="s">
        <v>362</v>
      </c>
      <c r="B134" s="379" t="s">
        <v>1734</v>
      </c>
      <c r="C134" s="379" t="s">
        <v>3289</v>
      </c>
      <c r="D134" s="379" t="s">
        <v>37</v>
      </c>
      <c r="E134" s="372" t="s">
        <v>40</v>
      </c>
      <c r="F134" s="372">
        <v>78217</v>
      </c>
      <c r="G134" s="129" t="s">
        <v>1736</v>
      </c>
      <c r="H134" s="130" t="s">
        <v>1737</v>
      </c>
      <c r="I134" s="129" t="s">
        <v>1444</v>
      </c>
      <c r="J134" s="130"/>
      <c r="K134" s="437"/>
      <c r="L134" s="94"/>
      <c r="M134" s="94"/>
      <c r="N134" s="94"/>
      <c r="O134" s="94"/>
      <c r="P134" s="94">
        <v>250</v>
      </c>
      <c r="Q134" s="94"/>
      <c r="R134" s="98">
        <f t="shared" si="20"/>
        <v>250</v>
      </c>
      <c r="S134" s="129" t="s">
        <v>927</v>
      </c>
      <c r="T134" s="98"/>
      <c r="U134" s="129"/>
      <c r="V134" s="129"/>
      <c r="W134" s="133" t="s">
        <v>902</v>
      </c>
      <c r="X134" s="133"/>
      <c r="Y134" s="133" t="str">
        <f t="shared" si="15"/>
        <v>6</v>
      </c>
      <c r="Z134" s="132"/>
      <c r="AA134" s="133" t="str">
        <f t="shared" si="22"/>
        <v>Red</v>
      </c>
      <c r="AB134" s="133" t="str">
        <f>IFERROR(VLOOKUP($AA134,Lookup!$A$1:$P$20,2,FALSE),"")</f>
        <v>Level 6</v>
      </c>
      <c r="AC134" s="458"/>
      <c r="AD134" s="133"/>
      <c r="AE134" s="380"/>
      <c r="AF134" s="133"/>
      <c r="AG134" s="133"/>
      <c r="AH134" s="133"/>
      <c r="AI134" s="133"/>
      <c r="AJ134" s="133"/>
      <c r="AK134" s="133"/>
      <c r="AL134" s="133"/>
      <c r="AM134" s="133"/>
      <c r="AN134" s="133"/>
      <c r="AO134" s="133"/>
      <c r="AP134" s="133"/>
      <c r="AQ134" s="129"/>
      <c r="AR134" s="129"/>
      <c r="AS134" s="135"/>
      <c r="AT134" s="135"/>
      <c r="AU134" s="85"/>
      <c r="AV134" s="135"/>
      <c r="AW134" s="138"/>
      <c r="AX134" s="135"/>
      <c r="AY134" s="135"/>
      <c r="AZ134" s="135"/>
      <c r="BA134" s="135"/>
      <c r="BB134" s="135"/>
      <c r="BC134" s="135"/>
      <c r="BD134" s="135"/>
      <c r="BE134" s="135"/>
      <c r="BF134" s="135"/>
      <c r="BG134" s="139"/>
      <c r="BH134" s="150"/>
      <c r="BI134" s="148"/>
      <c r="BJ134" s="148"/>
      <c r="BK134" s="143"/>
      <c r="BL134" s="139"/>
      <c r="BM134" s="139"/>
      <c r="BN134" s="148"/>
      <c r="BO134" s="148"/>
      <c r="BP134" s="139"/>
      <c r="BQ134" s="139"/>
      <c r="BR134" s="139"/>
      <c r="BS134" s="139"/>
      <c r="BT134" s="139"/>
      <c r="BU134" s="139"/>
      <c r="BV134" s="371"/>
      <c r="BW134" s="371"/>
      <c r="BX134" s="371"/>
      <c r="BY134" s="371"/>
      <c r="BZ134" s="371"/>
      <c r="CA134" s="371"/>
      <c r="CB134" s="371"/>
    </row>
    <row r="135" spans="1:80" ht="39.75" customHeight="1">
      <c r="A135" s="126" t="s">
        <v>362</v>
      </c>
      <c r="B135" s="379" t="s">
        <v>1979</v>
      </c>
      <c r="C135" s="379" t="s">
        <v>1980</v>
      </c>
      <c r="D135" s="379" t="s">
        <v>1981</v>
      </c>
      <c r="E135" s="372" t="s">
        <v>40</v>
      </c>
      <c r="F135" s="372">
        <v>78002</v>
      </c>
      <c r="G135" s="129" t="s">
        <v>1982</v>
      </c>
      <c r="H135" s="130" t="s">
        <v>1983</v>
      </c>
      <c r="I135" s="130" t="s">
        <v>1444</v>
      </c>
      <c r="J135" s="183">
        <v>43517</v>
      </c>
      <c r="K135" s="130">
        <v>6241</v>
      </c>
      <c r="L135" s="94"/>
      <c r="M135" s="94"/>
      <c r="N135" s="94"/>
      <c r="O135" s="94"/>
      <c r="P135" s="94">
        <v>250</v>
      </c>
      <c r="Q135" s="94"/>
      <c r="R135" s="98">
        <f t="shared" si="20"/>
        <v>250</v>
      </c>
      <c r="S135" s="129" t="s">
        <v>927</v>
      </c>
      <c r="T135" s="98"/>
      <c r="U135" s="129"/>
      <c r="V135" s="129"/>
      <c r="W135" s="133" t="s">
        <v>902</v>
      </c>
      <c r="X135" s="133"/>
      <c r="Y135" s="133" t="str">
        <f t="shared" si="15"/>
        <v>6</v>
      </c>
      <c r="Z135" s="132" t="s">
        <v>3290</v>
      </c>
      <c r="AA135" s="411" t="str">
        <f t="shared" si="22"/>
        <v>Red</v>
      </c>
      <c r="AB135" s="133" t="str">
        <f>IFERROR(VLOOKUP($AA135,Lookup!$A$1:$P$20,2,FALSE),"")</f>
        <v>Level 6</v>
      </c>
      <c r="AC135" s="458" t="s">
        <v>3291</v>
      </c>
      <c r="AD135" s="133"/>
      <c r="AE135" s="380"/>
      <c r="AF135" s="133">
        <v>1</v>
      </c>
      <c r="AG135" s="133">
        <v>1</v>
      </c>
      <c r="AH135" s="133" t="s">
        <v>2635</v>
      </c>
      <c r="AI135" s="133">
        <f>IFERROR(VLOOKUP($AA135,Lookup!$A$1:$P$20,10,FALSE),"")</f>
        <v>2</v>
      </c>
      <c r="AJ135" s="133"/>
      <c r="AK135" s="133"/>
      <c r="AL135" s="133"/>
      <c r="AM135" s="133"/>
      <c r="AN135" s="133"/>
      <c r="AO135" s="133"/>
      <c r="AP135" s="133">
        <v>2</v>
      </c>
      <c r="AQ135" s="129"/>
      <c r="AR135" s="129"/>
      <c r="AS135" s="135"/>
      <c r="AT135" s="135"/>
      <c r="AU135" s="85"/>
      <c r="AV135" s="135"/>
      <c r="AW135" s="138"/>
      <c r="AX135" s="135"/>
      <c r="AY135" s="135"/>
      <c r="AZ135" s="135"/>
      <c r="BA135" s="135"/>
      <c r="BB135" s="135"/>
      <c r="BC135" s="135"/>
      <c r="BD135" s="135"/>
      <c r="BE135" s="135"/>
      <c r="BF135" s="135"/>
      <c r="BG135" s="143"/>
      <c r="BH135" s="150"/>
      <c r="BI135" s="148"/>
      <c r="BJ135" s="148"/>
      <c r="BK135" s="143"/>
      <c r="BL135" s="139"/>
      <c r="BM135" s="139"/>
      <c r="BN135" s="148"/>
      <c r="BO135" s="148"/>
      <c r="BP135" s="139"/>
      <c r="BQ135" s="139"/>
      <c r="BR135" s="139"/>
      <c r="BS135" s="139"/>
      <c r="BT135" s="139"/>
      <c r="BU135" s="139"/>
      <c r="BV135" s="371"/>
      <c r="BW135" s="371"/>
      <c r="BX135" s="371"/>
      <c r="BY135" s="371"/>
      <c r="BZ135" s="371"/>
      <c r="CA135" s="371"/>
      <c r="CB135" s="371"/>
    </row>
    <row r="136" spans="1:80" ht="39.75" customHeight="1">
      <c r="A136" s="126" t="s">
        <v>362</v>
      </c>
      <c r="B136" s="379" t="s">
        <v>3292</v>
      </c>
      <c r="C136" s="379" t="s">
        <v>3293</v>
      </c>
      <c r="D136" s="379" t="s">
        <v>48</v>
      </c>
      <c r="E136" s="372" t="s">
        <v>40</v>
      </c>
      <c r="F136" s="372">
        <v>78023</v>
      </c>
      <c r="G136" s="129" t="s">
        <v>3294</v>
      </c>
      <c r="H136" s="130"/>
      <c r="I136" s="129" t="s">
        <v>1444</v>
      </c>
      <c r="J136" s="183">
        <v>43517</v>
      </c>
      <c r="K136" s="130">
        <v>6241</v>
      </c>
      <c r="L136" s="94"/>
      <c r="M136" s="94"/>
      <c r="N136" s="94"/>
      <c r="O136" s="94"/>
      <c r="P136" s="94">
        <v>250</v>
      </c>
      <c r="Q136" s="94"/>
      <c r="R136" s="98">
        <f t="shared" si="20"/>
        <v>250</v>
      </c>
      <c r="S136" s="129" t="s">
        <v>927</v>
      </c>
      <c r="T136" s="98"/>
      <c r="U136" s="129"/>
      <c r="V136" s="129"/>
      <c r="W136" s="133" t="s">
        <v>902</v>
      </c>
      <c r="X136" s="133"/>
      <c r="Y136" s="133" t="str">
        <f t="shared" si="15"/>
        <v>6</v>
      </c>
      <c r="Z136" s="132"/>
      <c r="AA136" s="133" t="str">
        <f t="shared" si="22"/>
        <v>Red</v>
      </c>
      <c r="AB136" s="133" t="str">
        <f>IFERROR(VLOOKUP($AA136,Lookup!$A$1:$P$20,2,FALSE),"")</f>
        <v>Level 6</v>
      </c>
      <c r="AC136" s="458"/>
      <c r="AD136" s="133"/>
      <c r="AE136" s="380"/>
      <c r="AF136" s="133"/>
      <c r="AG136" s="133"/>
      <c r="AH136" s="133"/>
      <c r="AI136" s="133"/>
      <c r="AJ136" s="133"/>
      <c r="AK136" s="133"/>
      <c r="AL136" s="133"/>
      <c r="AM136" s="133"/>
      <c r="AN136" s="133"/>
      <c r="AO136" s="133"/>
      <c r="AP136" s="133"/>
      <c r="AQ136" s="129"/>
      <c r="AR136" s="129"/>
      <c r="AS136" s="135"/>
      <c r="AT136" s="135"/>
      <c r="AU136" s="85"/>
      <c r="AV136" s="135"/>
      <c r="AW136" s="138"/>
      <c r="AX136" s="135"/>
      <c r="AY136" s="135"/>
      <c r="AZ136" s="135"/>
      <c r="BA136" s="135"/>
      <c r="BB136" s="135"/>
      <c r="BC136" s="135"/>
      <c r="BD136" s="135"/>
      <c r="BE136" s="135"/>
      <c r="BF136" s="135"/>
      <c r="BG136" s="139"/>
      <c r="BH136" s="150"/>
      <c r="BI136" s="148"/>
      <c r="BJ136" s="148"/>
      <c r="BK136" s="143"/>
      <c r="BL136" s="139"/>
      <c r="BM136" s="139"/>
      <c r="BN136" s="148"/>
      <c r="BO136" s="148"/>
      <c r="BP136" s="139"/>
      <c r="BQ136" s="139"/>
      <c r="BR136" s="139"/>
      <c r="BS136" s="139"/>
      <c r="BT136" s="139"/>
      <c r="BU136" s="139"/>
      <c r="BV136" s="371"/>
      <c r="BW136" s="371"/>
      <c r="BX136" s="371"/>
      <c r="BY136" s="371"/>
      <c r="BZ136" s="371"/>
      <c r="CA136" s="371"/>
      <c r="CB136" s="371"/>
    </row>
    <row r="137" spans="1:80" ht="39.75" customHeight="1">
      <c r="A137" s="126" t="s">
        <v>362</v>
      </c>
      <c r="B137" s="379" t="s">
        <v>3295</v>
      </c>
      <c r="C137" s="379" t="s">
        <v>1111</v>
      </c>
      <c r="D137" s="379" t="s">
        <v>48</v>
      </c>
      <c r="E137" s="372" t="s">
        <v>40</v>
      </c>
      <c r="F137" s="372">
        <v>78023</v>
      </c>
      <c r="G137" s="129" t="s">
        <v>1112</v>
      </c>
      <c r="H137" s="130"/>
      <c r="I137" s="129" t="s">
        <v>1444</v>
      </c>
      <c r="J137" s="183">
        <v>43517</v>
      </c>
      <c r="K137" s="130">
        <v>6241</v>
      </c>
      <c r="L137" s="94"/>
      <c r="M137" s="94"/>
      <c r="N137" s="94"/>
      <c r="O137" s="94"/>
      <c r="P137" s="94">
        <v>250</v>
      </c>
      <c r="Q137" s="94"/>
      <c r="R137" s="98">
        <f t="shared" si="20"/>
        <v>250</v>
      </c>
      <c r="S137" s="129" t="s">
        <v>927</v>
      </c>
      <c r="T137" s="98"/>
      <c r="U137" s="129"/>
      <c r="V137" s="129"/>
      <c r="W137" s="133" t="s">
        <v>902</v>
      </c>
      <c r="X137" s="133"/>
      <c r="Y137" s="133" t="str">
        <f t="shared" si="15"/>
        <v>6</v>
      </c>
      <c r="Z137" s="132"/>
      <c r="AA137" s="133" t="str">
        <f t="shared" si="22"/>
        <v>Red</v>
      </c>
      <c r="AB137" s="133" t="str">
        <f>IFERROR(VLOOKUP($AA137,Lookup!$A$1:$P$20,2,FALSE),"")</f>
        <v>Level 6</v>
      </c>
      <c r="AC137" s="458"/>
      <c r="AD137" s="133"/>
      <c r="AE137" s="380"/>
      <c r="AF137" s="133"/>
      <c r="AG137" s="133"/>
      <c r="AH137" s="133"/>
      <c r="AI137" s="133"/>
      <c r="AJ137" s="133"/>
      <c r="AK137" s="133"/>
      <c r="AL137" s="133"/>
      <c r="AM137" s="133"/>
      <c r="AN137" s="133"/>
      <c r="AO137" s="133"/>
      <c r="AP137" s="133"/>
      <c r="AQ137" s="129"/>
      <c r="AR137" s="129"/>
      <c r="AS137" s="135"/>
      <c r="AT137" s="135"/>
      <c r="AU137" s="85"/>
      <c r="AV137" s="135"/>
      <c r="AW137" s="138"/>
      <c r="AX137" s="135"/>
      <c r="AY137" s="135"/>
      <c r="AZ137" s="135"/>
      <c r="BA137" s="135"/>
      <c r="BB137" s="135"/>
      <c r="BC137" s="135"/>
      <c r="BD137" s="135"/>
      <c r="BE137" s="135"/>
      <c r="BF137" s="135"/>
      <c r="BG137" s="139"/>
      <c r="BH137" s="150"/>
      <c r="BI137" s="148"/>
      <c r="BJ137" s="148"/>
      <c r="BK137" s="143"/>
      <c r="BL137" s="139"/>
      <c r="BM137" s="139"/>
      <c r="BN137" s="148"/>
      <c r="BO137" s="148"/>
      <c r="BP137" s="139"/>
      <c r="BQ137" s="139"/>
      <c r="BR137" s="139"/>
      <c r="BS137" s="139"/>
      <c r="BT137" s="139"/>
      <c r="BU137" s="139"/>
      <c r="BV137" s="371"/>
      <c r="BW137" s="371"/>
      <c r="BX137" s="371"/>
      <c r="BY137" s="371"/>
      <c r="BZ137" s="371"/>
      <c r="CA137" s="371"/>
      <c r="CB137" s="371"/>
    </row>
    <row r="138" spans="1:80" ht="39.75" customHeight="1">
      <c r="A138" s="126" t="s">
        <v>362</v>
      </c>
      <c r="B138" s="379" t="s">
        <v>2312</v>
      </c>
      <c r="C138" s="379" t="s">
        <v>2308</v>
      </c>
      <c r="D138" s="379" t="s">
        <v>48</v>
      </c>
      <c r="E138" s="372" t="s">
        <v>40</v>
      </c>
      <c r="F138" s="372">
        <v>78023</v>
      </c>
      <c r="G138" s="129" t="s">
        <v>2313</v>
      </c>
      <c r="H138" s="130" t="s">
        <v>2314</v>
      </c>
      <c r="I138" s="129" t="s">
        <v>1444</v>
      </c>
      <c r="J138" s="183">
        <v>43517</v>
      </c>
      <c r="K138" s="130">
        <v>6241</v>
      </c>
      <c r="L138" s="94"/>
      <c r="M138" s="94"/>
      <c r="N138" s="94"/>
      <c r="O138" s="94"/>
      <c r="P138" s="94">
        <v>300</v>
      </c>
      <c r="Q138" s="94"/>
      <c r="R138" s="98">
        <f t="shared" si="20"/>
        <v>300</v>
      </c>
      <c r="S138" s="129" t="s">
        <v>927</v>
      </c>
      <c r="T138" s="98"/>
      <c r="U138" s="129"/>
      <c r="V138" s="129"/>
      <c r="W138" s="133" t="s">
        <v>902</v>
      </c>
      <c r="X138" s="133"/>
      <c r="Y138" s="133" t="str">
        <f t="shared" si="15"/>
        <v>6</v>
      </c>
      <c r="Z138" s="132"/>
      <c r="AA138" s="133" t="str">
        <f t="shared" si="22"/>
        <v>Red</v>
      </c>
      <c r="AB138" s="133" t="str">
        <f>IFERROR(VLOOKUP($AA138,Lookup!$A$1:$P$20,2,FALSE),"")</f>
        <v>Level 6</v>
      </c>
      <c r="AC138" s="458"/>
      <c r="AD138" s="133"/>
      <c r="AE138" s="380"/>
      <c r="AF138" s="133"/>
      <c r="AG138" s="133"/>
      <c r="AH138" s="133"/>
      <c r="AI138" s="133"/>
      <c r="AJ138" s="133"/>
      <c r="AK138" s="133"/>
      <c r="AL138" s="133"/>
      <c r="AM138" s="133"/>
      <c r="AN138" s="133"/>
      <c r="AO138" s="133"/>
      <c r="AP138" s="133"/>
      <c r="AQ138" s="129"/>
      <c r="AR138" s="129"/>
      <c r="AS138" s="135"/>
      <c r="AT138" s="135"/>
      <c r="AU138" s="135"/>
      <c r="AV138" s="135"/>
      <c r="AW138" s="138"/>
      <c r="AX138" s="135"/>
      <c r="AY138" s="135"/>
      <c r="AZ138" s="135"/>
      <c r="BA138" s="135"/>
      <c r="BB138" s="135"/>
      <c r="BC138" s="135"/>
      <c r="BD138" s="135"/>
      <c r="BE138" s="135"/>
      <c r="BF138" s="135"/>
      <c r="BG138" s="139"/>
      <c r="BH138" s="150"/>
      <c r="BI138" s="129"/>
      <c r="BJ138" s="129"/>
      <c r="BK138" s="150"/>
      <c r="BL138" s="139"/>
      <c r="BM138" s="139"/>
      <c r="BN138" s="148"/>
      <c r="BO138" s="148"/>
      <c r="BP138" s="139"/>
      <c r="BQ138" s="139"/>
      <c r="BR138" s="139"/>
      <c r="BS138" s="139"/>
      <c r="BT138" s="139"/>
      <c r="BU138" s="139"/>
      <c r="BV138" s="371"/>
      <c r="BW138" s="371"/>
      <c r="BX138" s="371"/>
      <c r="BY138" s="371"/>
      <c r="BZ138" s="371"/>
      <c r="CA138" s="371"/>
      <c r="CB138" s="371"/>
    </row>
    <row r="139" spans="1:80" ht="39.75" customHeight="1">
      <c r="A139" s="126" t="s">
        <v>362</v>
      </c>
      <c r="B139" s="379" t="s">
        <v>3296</v>
      </c>
      <c r="C139" s="379" t="s">
        <v>3297</v>
      </c>
      <c r="D139" s="379" t="s">
        <v>309</v>
      </c>
      <c r="E139" s="372" t="s">
        <v>40</v>
      </c>
      <c r="F139" s="372">
        <v>78802</v>
      </c>
      <c r="G139" s="129" t="s">
        <v>3298</v>
      </c>
      <c r="H139" s="130" t="s">
        <v>3299</v>
      </c>
      <c r="I139" s="129" t="s">
        <v>3300</v>
      </c>
      <c r="J139" s="183">
        <v>43517</v>
      </c>
      <c r="K139" s="130">
        <v>6241</v>
      </c>
      <c r="L139" s="94"/>
      <c r="M139" s="94"/>
      <c r="N139" s="94"/>
      <c r="O139" s="94"/>
      <c r="P139" s="94">
        <v>250</v>
      </c>
      <c r="Q139" s="94"/>
      <c r="R139" s="98">
        <f t="shared" si="20"/>
        <v>250</v>
      </c>
      <c r="S139" s="129" t="s">
        <v>927</v>
      </c>
      <c r="T139" s="98"/>
      <c r="U139" s="129"/>
      <c r="V139" s="129"/>
      <c r="W139" s="133" t="s">
        <v>902</v>
      </c>
      <c r="X139" s="133"/>
      <c r="Y139" s="133" t="str">
        <f t="shared" si="15"/>
        <v>6</v>
      </c>
      <c r="Z139" s="132"/>
      <c r="AA139" s="133" t="str">
        <f t="shared" si="22"/>
        <v>Red</v>
      </c>
      <c r="AB139" s="133" t="str">
        <f>IFERROR(VLOOKUP($AA139,Lookup!$A$1:$P$20,2,FALSE),"")</f>
        <v>Level 6</v>
      </c>
      <c r="AC139" s="458"/>
      <c r="AD139" s="133"/>
      <c r="AE139" s="380"/>
      <c r="AF139" s="133"/>
      <c r="AG139" s="133"/>
      <c r="AH139" s="133"/>
      <c r="AI139" s="133"/>
      <c r="AJ139" s="133"/>
      <c r="AK139" s="133"/>
      <c r="AL139" s="133"/>
      <c r="AM139" s="133"/>
      <c r="AN139" s="133"/>
      <c r="AO139" s="133"/>
      <c r="AP139" s="133"/>
      <c r="AQ139" s="129"/>
      <c r="AR139" s="129"/>
      <c r="AS139" s="135"/>
      <c r="AT139" s="135"/>
      <c r="AU139" s="85"/>
      <c r="AV139" s="135"/>
      <c r="AW139" s="138"/>
      <c r="AX139" s="135"/>
      <c r="AY139" s="135"/>
      <c r="AZ139" s="135"/>
      <c r="BA139" s="135"/>
      <c r="BB139" s="135"/>
      <c r="BC139" s="135"/>
      <c r="BD139" s="135"/>
      <c r="BE139" s="135"/>
      <c r="BF139" s="135"/>
      <c r="BG139" s="139"/>
      <c r="BH139" s="150"/>
      <c r="BI139" s="148"/>
      <c r="BJ139" s="148"/>
      <c r="BK139" s="143"/>
      <c r="BL139" s="139"/>
      <c r="BM139" s="139"/>
      <c r="BN139" s="148"/>
      <c r="BO139" s="148"/>
      <c r="BP139" s="139"/>
      <c r="BQ139" s="139"/>
      <c r="BR139" s="139"/>
      <c r="BS139" s="139"/>
      <c r="BT139" s="139"/>
      <c r="BU139" s="139"/>
      <c r="BV139" s="371"/>
      <c r="BW139" s="371"/>
      <c r="BX139" s="371"/>
      <c r="BY139" s="371"/>
      <c r="BZ139" s="371"/>
      <c r="CA139" s="371"/>
      <c r="CB139" s="371"/>
    </row>
    <row r="140" spans="1:80" ht="39.75" customHeight="1">
      <c r="A140" s="126" t="s">
        <v>2529</v>
      </c>
      <c r="B140" s="379" t="s">
        <v>1172</v>
      </c>
      <c r="C140" s="379" t="s">
        <v>2610</v>
      </c>
      <c r="D140" s="379" t="s">
        <v>107</v>
      </c>
      <c r="E140" s="372" t="s">
        <v>40</v>
      </c>
      <c r="F140" s="372">
        <v>78016</v>
      </c>
      <c r="G140" s="129" t="s">
        <v>3301</v>
      </c>
      <c r="H140" s="130"/>
      <c r="I140" s="129" t="s">
        <v>1172</v>
      </c>
      <c r="J140" s="183"/>
      <c r="K140" s="130"/>
      <c r="L140" s="94"/>
      <c r="M140" s="94">
        <v>250</v>
      </c>
      <c r="N140" s="94"/>
      <c r="O140" s="94"/>
      <c r="P140" s="94"/>
      <c r="Q140" s="94"/>
      <c r="R140" s="98">
        <f t="shared" si="20"/>
        <v>250</v>
      </c>
      <c r="S140" s="129" t="s">
        <v>931</v>
      </c>
      <c r="T140" s="98"/>
      <c r="U140" s="129"/>
      <c r="V140" s="129"/>
      <c r="W140" s="133" t="s">
        <v>902</v>
      </c>
      <c r="X140" s="133"/>
      <c r="Y140" s="133" t="str">
        <f t="shared" si="15"/>
        <v>6</v>
      </c>
      <c r="Z140" s="132"/>
      <c r="AA140" s="133" t="str">
        <f t="shared" si="22"/>
        <v>Red</v>
      </c>
      <c r="AB140" s="133" t="str">
        <f>IFERROR(VLOOKUP($AA140,Lookup!$A$1:$P$20,2,FALSE),"")</f>
        <v>Level 6</v>
      </c>
      <c r="AC140" s="458"/>
      <c r="AD140" s="133"/>
      <c r="AE140" s="380"/>
      <c r="AF140" s="133"/>
      <c r="AG140" s="133"/>
      <c r="AH140" s="133"/>
      <c r="AI140" s="133"/>
      <c r="AJ140" s="133"/>
      <c r="AK140" s="133"/>
      <c r="AL140" s="133"/>
      <c r="AM140" s="133"/>
      <c r="AN140" s="133"/>
      <c r="AO140" s="133"/>
      <c r="AP140" s="133"/>
      <c r="AQ140" s="129"/>
      <c r="AR140" s="129"/>
      <c r="AS140" s="135"/>
      <c r="AT140" s="135"/>
      <c r="AU140" s="85"/>
      <c r="AV140" s="135"/>
      <c r="AW140" s="138"/>
      <c r="AX140" s="135"/>
      <c r="AY140" s="135"/>
      <c r="AZ140" s="135"/>
      <c r="BA140" s="135"/>
      <c r="BB140" s="135"/>
      <c r="BC140" s="135"/>
      <c r="BD140" s="135"/>
      <c r="BE140" s="135"/>
      <c r="BF140" s="135"/>
      <c r="BG140" s="139"/>
      <c r="BH140" s="150"/>
      <c r="BI140" s="148"/>
      <c r="BJ140" s="148"/>
      <c r="BK140" s="143"/>
      <c r="BL140" s="139"/>
      <c r="BM140" s="139"/>
      <c r="BN140" s="148"/>
      <c r="BO140" s="148"/>
      <c r="BP140" s="139"/>
      <c r="BQ140" s="139"/>
      <c r="BR140" s="139"/>
      <c r="BS140" s="139"/>
      <c r="BT140" s="139"/>
      <c r="BU140" s="139"/>
      <c r="BV140" s="371"/>
      <c r="BW140" s="371"/>
      <c r="BX140" s="371"/>
      <c r="BY140" s="371"/>
      <c r="BZ140" s="371"/>
      <c r="CA140" s="371"/>
      <c r="CB140" s="371"/>
    </row>
    <row r="141" spans="1:80" ht="39.75" customHeight="1">
      <c r="A141" s="126" t="s">
        <v>2529</v>
      </c>
      <c r="B141" s="379" t="s">
        <v>3302</v>
      </c>
      <c r="C141" s="379" t="s">
        <v>1801</v>
      </c>
      <c r="D141" s="379" t="s">
        <v>37</v>
      </c>
      <c r="E141" s="372" t="s">
        <v>40</v>
      </c>
      <c r="F141" s="372">
        <v>78261</v>
      </c>
      <c r="G141" s="129" t="s">
        <v>3303</v>
      </c>
      <c r="H141" s="130"/>
      <c r="I141" s="129" t="s">
        <v>1804</v>
      </c>
      <c r="J141" s="183"/>
      <c r="K141" s="130"/>
      <c r="L141" s="94"/>
      <c r="M141" s="94"/>
      <c r="N141" s="94"/>
      <c r="O141" s="94"/>
      <c r="P141" s="94">
        <v>250</v>
      </c>
      <c r="Q141" s="94"/>
      <c r="R141" s="98">
        <f t="shared" si="20"/>
        <v>250</v>
      </c>
      <c r="S141" s="129" t="s">
        <v>931</v>
      </c>
      <c r="T141" s="98"/>
      <c r="U141" s="129"/>
      <c r="V141" s="129"/>
      <c r="W141" s="133" t="s">
        <v>902</v>
      </c>
      <c r="X141" s="133"/>
      <c r="Y141" s="133" t="str">
        <f t="shared" si="15"/>
        <v>6</v>
      </c>
      <c r="Z141" s="132"/>
      <c r="AA141" s="133" t="str">
        <f t="shared" si="22"/>
        <v>Red</v>
      </c>
      <c r="AB141" s="133" t="str">
        <f>IFERROR(VLOOKUP($AA141,Lookup!$A$1:$P$20,2,FALSE),"")</f>
        <v>Level 6</v>
      </c>
      <c r="AC141" s="458"/>
      <c r="AD141" s="133"/>
      <c r="AE141" s="380"/>
      <c r="AF141" s="133"/>
      <c r="AG141" s="133"/>
      <c r="AH141" s="133"/>
      <c r="AI141" s="133"/>
      <c r="AJ141" s="133"/>
      <c r="AK141" s="133"/>
      <c r="AL141" s="133"/>
      <c r="AM141" s="133"/>
      <c r="AN141" s="133"/>
      <c r="AO141" s="133"/>
      <c r="AP141" s="133"/>
      <c r="AQ141" s="129"/>
      <c r="AR141" s="129"/>
      <c r="AS141" s="135"/>
      <c r="AT141" s="135"/>
      <c r="AU141" s="85"/>
      <c r="AV141" s="135"/>
      <c r="AW141" s="138"/>
      <c r="AX141" s="135"/>
      <c r="AY141" s="135"/>
      <c r="AZ141" s="135"/>
      <c r="BA141" s="135"/>
      <c r="BB141" s="135"/>
      <c r="BC141" s="135"/>
      <c r="BD141" s="135"/>
      <c r="BE141" s="135"/>
      <c r="BF141" s="135"/>
      <c r="BG141" s="139"/>
      <c r="BH141" s="150"/>
      <c r="BI141" s="148"/>
      <c r="BJ141" s="148"/>
      <c r="BK141" s="143"/>
      <c r="BL141" s="139"/>
      <c r="BM141" s="139"/>
      <c r="BN141" s="148"/>
      <c r="BO141" s="148"/>
      <c r="BP141" s="139"/>
      <c r="BQ141" s="139"/>
      <c r="BR141" s="139"/>
      <c r="BS141" s="139"/>
      <c r="BT141" s="139"/>
      <c r="BU141" s="139"/>
      <c r="BV141" s="371"/>
      <c r="BW141" s="371"/>
      <c r="BX141" s="371"/>
      <c r="BY141" s="371"/>
      <c r="BZ141" s="371"/>
      <c r="CA141" s="371"/>
      <c r="CB141" s="371"/>
    </row>
    <row r="142" spans="1:80" ht="39.75" customHeight="1">
      <c r="A142" s="126" t="s">
        <v>2529</v>
      </c>
      <c r="B142" s="379" t="s">
        <v>3304</v>
      </c>
      <c r="C142" s="379" t="s">
        <v>3305</v>
      </c>
      <c r="D142" s="379" t="s">
        <v>37</v>
      </c>
      <c r="E142" s="372" t="s">
        <v>40</v>
      </c>
      <c r="F142" s="372">
        <v>78209</v>
      </c>
      <c r="G142" s="129" t="s">
        <v>3306</v>
      </c>
      <c r="H142" s="130" t="s">
        <v>3307</v>
      </c>
      <c r="I142" s="129" t="s">
        <v>427</v>
      </c>
      <c r="J142" s="183"/>
      <c r="K142" s="130"/>
      <c r="L142" s="94"/>
      <c r="M142" s="94"/>
      <c r="N142" s="94"/>
      <c r="O142" s="94"/>
      <c r="P142" s="94">
        <v>250</v>
      </c>
      <c r="Q142" s="94"/>
      <c r="R142" s="98">
        <f t="shared" si="20"/>
        <v>250</v>
      </c>
      <c r="S142" s="129" t="s">
        <v>931</v>
      </c>
      <c r="T142" s="98"/>
      <c r="U142" s="129"/>
      <c r="V142" s="129"/>
      <c r="W142" s="133" t="s">
        <v>902</v>
      </c>
      <c r="X142" s="133"/>
      <c r="Y142" s="133" t="str">
        <f t="shared" si="15"/>
        <v>6</v>
      </c>
      <c r="Z142" s="132"/>
      <c r="AA142" s="133" t="str">
        <f t="shared" si="22"/>
        <v>Red</v>
      </c>
      <c r="AB142" s="133" t="str">
        <f>IFERROR(VLOOKUP($AA142,Lookup!$A$1:$P$20,2,FALSE),"")</f>
        <v>Level 6</v>
      </c>
      <c r="AC142" s="458"/>
      <c r="AD142" s="133"/>
      <c r="AE142" s="380"/>
      <c r="AF142" s="133"/>
      <c r="AG142" s="133"/>
      <c r="AH142" s="133"/>
      <c r="AI142" s="133"/>
      <c r="AJ142" s="133"/>
      <c r="AK142" s="133"/>
      <c r="AL142" s="133"/>
      <c r="AM142" s="133"/>
      <c r="AN142" s="133"/>
      <c r="AO142" s="133"/>
      <c r="AP142" s="133"/>
      <c r="AQ142" s="129"/>
      <c r="AR142" s="129"/>
      <c r="AS142" s="135"/>
      <c r="AT142" s="135"/>
      <c r="AU142" s="85"/>
      <c r="AV142" s="135"/>
      <c r="AW142" s="138"/>
      <c r="AX142" s="135"/>
      <c r="AY142" s="135"/>
      <c r="AZ142" s="135"/>
      <c r="BA142" s="135"/>
      <c r="BB142" s="135"/>
      <c r="BC142" s="135"/>
      <c r="BD142" s="135"/>
      <c r="BE142" s="135"/>
      <c r="BF142" s="135"/>
      <c r="BG142" s="401"/>
      <c r="BH142" s="150"/>
      <c r="BI142" s="148"/>
      <c r="BJ142" s="148"/>
      <c r="BK142" s="143"/>
      <c r="BL142" s="139"/>
      <c r="BM142" s="139"/>
      <c r="BN142" s="148"/>
      <c r="BO142" s="148"/>
      <c r="BP142" s="139"/>
      <c r="BQ142" s="139"/>
      <c r="BR142" s="139"/>
      <c r="BS142" s="139"/>
      <c r="BT142" s="139"/>
      <c r="BU142" s="139"/>
      <c r="BV142" s="371"/>
      <c r="BW142" s="371"/>
      <c r="BX142" s="371"/>
      <c r="BY142" s="371"/>
      <c r="BZ142" s="371"/>
      <c r="CA142" s="371"/>
      <c r="CB142" s="371"/>
    </row>
    <row r="143" spans="1:80" ht="39.75" customHeight="1">
      <c r="A143" s="126" t="s">
        <v>2529</v>
      </c>
      <c r="B143" s="379" t="s">
        <v>3308</v>
      </c>
      <c r="C143" s="379" t="s">
        <v>3309</v>
      </c>
      <c r="D143" s="379" t="s">
        <v>37</v>
      </c>
      <c r="E143" s="372" t="s">
        <v>40</v>
      </c>
      <c r="F143" s="372">
        <v>78209</v>
      </c>
      <c r="G143" s="129" t="s">
        <v>3310</v>
      </c>
      <c r="H143" s="130"/>
      <c r="I143" s="129" t="s">
        <v>427</v>
      </c>
      <c r="J143" s="183"/>
      <c r="K143" s="130"/>
      <c r="L143" s="94"/>
      <c r="M143" s="94"/>
      <c r="N143" s="94"/>
      <c r="O143" s="94"/>
      <c r="P143" s="94">
        <v>250</v>
      </c>
      <c r="Q143" s="94"/>
      <c r="R143" s="98">
        <f t="shared" si="20"/>
        <v>250</v>
      </c>
      <c r="S143" s="129" t="s">
        <v>931</v>
      </c>
      <c r="T143" s="98"/>
      <c r="U143" s="129"/>
      <c r="V143" s="129"/>
      <c r="W143" s="133" t="s">
        <v>902</v>
      </c>
      <c r="X143" s="133"/>
      <c r="Y143" s="133" t="str">
        <f t="shared" si="15"/>
        <v>6</v>
      </c>
      <c r="Z143" s="132"/>
      <c r="AA143" s="133" t="str">
        <f t="shared" si="22"/>
        <v>Red</v>
      </c>
      <c r="AB143" s="133" t="str">
        <f>IFERROR(VLOOKUP($AA143,Lookup!$A$1:$P$20,2,FALSE),"")</f>
        <v>Level 6</v>
      </c>
      <c r="AC143" s="458"/>
      <c r="AD143" s="133"/>
      <c r="AE143" s="380"/>
      <c r="AF143" s="133"/>
      <c r="AG143" s="133"/>
      <c r="AH143" s="133"/>
      <c r="AI143" s="133"/>
      <c r="AJ143" s="133"/>
      <c r="AK143" s="133"/>
      <c r="AL143" s="133"/>
      <c r="AM143" s="133"/>
      <c r="AN143" s="133"/>
      <c r="AO143" s="133"/>
      <c r="AP143" s="133"/>
      <c r="AQ143" s="129"/>
      <c r="AR143" s="129"/>
      <c r="AS143" s="135"/>
      <c r="AT143" s="135"/>
      <c r="AU143" s="135"/>
      <c r="AV143" s="135"/>
      <c r="AW143" s="138"/>
      <c r="AX143" s="135"/>
      <c r="AY143" s="135"/>
      <c r="AZ143" s="135"/>
      <c r="BA143" s="135"/>
      <c r="BB143" s="135"/>
      <c r="BC143" s="135"/>
      <c r="BD143" s="135"/>
      <c r="BE143" s="135"/>
      <c r="BF143" s="135"/>
      <c r="BG143" s="139"/>
      <c r="BH143" s="150"/>
      <c r="BI143" s="129"/>
      <c r="BJ143" s="129"/>
      <c r="BK143" s="150"/>
      <c r="BL143" s="139"/>
      <c r="BM143" s="139"/>
      <c r="BN143" s="148"/>
      <c r="BO143" s="148"/>
      <c r="BP143" s="139"/>
      <c r="BQ143" s="139"/>
      <c r="BR143" s="139"/>
      <c r="BS143" s="139"/>
      <c r="BT143" s="139"/>
      <c r="BU143" s="139"/>
      <c r="BV143" s="371"/>
      <c r="BW143" s="371"/>
      <c r="BX143" s="371"/>
      <c r="BY143" s="371"/>
      <c r="BZ143" s="371"/>
      <c r="CA143" s="371"/>
      <c r="CB143" s="371"/>
    </row>
    <row r="144" spans="1:80" ht="39.75" customHeight="1">
      <c r="A144" s="126" t="s">
        <v>2531</v>
      </c>
      <c r="B144" s="379" t="s">
        <v>3311</v>
      </c>
      <c r="C144" s="379" t="s">
        <v>3312</v>
      </c>
      <c r="D144" s="379" t="s">
        <v>37</v>
      </c>
      <c r="E144" s="372" t="s">
        <v>40</v>
      </c>
      <c r="F144" s="372">
        <v>78209</v>
      </c>
      <c r="G144" s="129" t="s">
        <v>3313</v>
      </c>
      <c r="H144" s="130"/>
      <c r="I144" s="129" t="s">
        <v>220</v>
      </c>
      <c r="J144" s="183"/>
      <c r="K144" s="130"/>
      <c r="L144" s="94"/>
      <c r="M144" s="94"/>
      <c r="N144" s="94"/>
      <c r="O144" s="94"/>
      <c r="P144" s="94"/>
      <c r="Q144" s="94"/>
      <c r="R144" s="98"/>
      <c r="S144" s="129"/>
      <c r="T144" s="98">
        <v>300</v>
      </c>
      <c r="U144" s="129"/>
      <c r="V144" s="129"/>
      <c r="W144" s="133" t="s">
        <v>902</v>
      </c>
      <c r="X144" s="133"/>
      <c r="Y144" s="133" t="str">
        <f t="shared" si="15"/>
        <v>6</v>
      </c>
      <c r="Z144" s="132" t="s">
        <v>3314</v>
      </c>
      <c r="AA144" s="133" t="str">
        <f t="shared" si="22"/>
        <v>Red</v>
      </c>
      <c r="AB144" s="133" t="str">
        <f>IFERROR(VLOOKUP($AA144,Lookup!$A$1:$P$20,2,FALSE),"")</f>
        <v>Level 6</v>
      </c>
      <c r="AC144" s="458"/>
      <c r="AD144" s="133"/>
      <c r="AE144" s="380"/>
      <c r="AF144" s="133"/>
      <c r="AG144" s="133"/>
      <c r="AH144" s="133"/>
      <c r="AI144" s="133"/>
      <c r="AJ144" s="133"/>
      <c r="AK144" s="133"/>
      <c r="AL144" s="133"/>
      <c r="AM144" s="133"/>
      <c r="AN144" s="133"/>
      <c r="AO144" s="133"/>
      <c r="AP144" s="133"/>
      <c r="AQ144" s="129"/>
      <c r="AR144" s="129"/>
      <c r="AS144" s="135"/>
      <c r="AT144" s="135"/>
      <c r="AU144" s="135"/>
      <c r="AV144" s="135"/>
      <c r="AW144" s="138"/>
      <c r="AX144" s="135"/>
      <c r="AY144" s="135"/>
      <c r="AZ144" s="135"/>
      <c r="BA144" s="135"/>
      <c r="BB144" s="135"/>
      <c r="BC144" s="135"/>
      <c r="BD144" s="135"/>
      <c r="BE144" s="135"/>
      <c r="BF144" s="135"/>
      <c r="BG144" s="139"/>
      <c r="BH144" s="150"/>
      <c r="BI144" s="129"/>
      <c r="BJ144" s="129"/>
      <c r="BK144" s="150"/>
      <c r="BL144" s="139"/>
      <c r="BM144" s="139"/>
      <c r="BN144" s="148"/>
      <c r="BO144" s="148"/>
      <c r="BP144" s="139"/>
      <c r="BQ144" s="139"/>
      <c r="BR144" s="139"/>
      <c r="BS144" s="139"/>
      <c r="BT144" s="139"/>
      <c r="BU144" s="139"/>
      <c r="BV144" s="371"/>
      <c r="BW144" s="371"/>
      <c r="BX144" s="371"/>
      <c r="BY144" s="371"/>
      <c r="BZ144" s="371"/>
      <c r="CA144" s="371"/>
      <c r="CB144" s="371"/>
    </row>
    <row r="145" spans="1:80" ht="39.75" customHeight="1">
      <c r="A145" s="126" t="s">
        <v>2830</v>
      </c>
      <c r="B145" s="140" t="s">
        <v>3315</v>
      </c>
      <c r="C145" s="140"/>
      <c r="D145" s="140"/>
      <c r="E145" s="96"/>
      <c r="F145" s="96"/>
      <c r="G145" s="129"/>
      <c r="H145" s="130"/>
      <c r="I145" s="129" t="s">
        <v>1347</v>
      </c>
      <c r="J145" s="129"/>
      <c r="K145" s="129" t="s">
        <v>929</v>
      </c>
      <c r="L145" s="94"/>
      <c r="M145" s="94">
        <v>250</v>
      </c>
      <c r="N145" s="94"/>
      <c r="O145" s="94"/>
      <c r="P145" s="94"/>
      <c r="Q145" s="94"/>
      <c r="R145" s="98">
        <f t="shared" ref="R145:R162" si="23">SUM(L145:Q145)</f>
        <v>250</v>
      </c>
      <c r="S145" s="129" t="s">
        <v>931</v>
      </c>
      <c r="T145" s="98"/>
      <c r="U145" s="129"/>
      <c r="V145" s="129"/>
      <c r="W145" s="133" t="s">
        <v>902</v>
      </c>
      <c r="X145" s="148"/>
      <c r="Y145" s="133" t="str">
        <f t="shared" si="15"/>
        <v>6</v>
      </c>
      <c r="Z145" s="151"/>
      <c r="AA145" s="133" t="str">
        <f t="shared" si="22"/>
        <v>Red</v>
      </c>
      <c r="AB145" s="133" t="str">
        <f>IFERROR(VLOOKUP($AA145,Lookup!$A$1:$P$20,2,FALSE),"")</f>
        <v>Level 6</v>
      </c>
      <c r="AC145" s="133"/>
      <c r="AD145" s="133">
        <f>IFERROR(VLOOKUP($AA145,Lookup!$A$1:$P$20,7,FALSE),"")</f>
        <v>0</v>
      </c>
      <c r="AE145" s="380"/>
      <c r="AF145" s="133">
        <f>IFERROR(VLOOKUP($AA145,Lookup!$A$1:$P$20,8,FALSE),"")</f>
        <v>1</v>
      </c>
      <c r="AG145" s="133">
        <f>IFERROR(VLOOKUP($AA145,Lookup!$A$1:$P$20,9,FALSE),"")</f>
        <v>0</v>
      </c>
      <c r="AH145" s="133"/>
      <c r="AI145" s="133">
        <f>IFERROR(VLOOKUP($AA145,Lookup!$A$1:$P$20,10,FALSE),"")</f>
        <v>2</v>
      </c>
      <c r="AJ145" s="133">
        <f>IFERROR(VLOOKUP($AA145,Lookup!$A$1:$P$20,11,FALSE),"")</f>
        <v>0</v>
      </c>
      <c r="AK145" s="133">
        <f>IFERROR(VLOOKUP($AA145,Lookup!$A$1:$P$20,12,FALSE),"")</f>
        <v>0</v>
      </c>
      <c r="AL145" s="133">
        <f>IFERROR(VLOOKUP($AA145,Lookup!$A$1:$P$20,13,FALSE),"")</f>
        <v>0</v>
      </c>
      <c r="AM145" s="133">
        <f>IFERROR(VLOOKUP($AA145,Lookup!$A$1:$P$20,14,FALSE),"")</f>
        <v>0</v>
      </c>
      <c r="AN145" s="133">
        <f>IFERROR(VLOOKUP($AA145,Lookup!$A$1:$P$20,15,FALSE),"")</f>
        <v>0</v>
      </c>
      <c r="AO145" s="133">
        <f>IFERROR(VLOOKUP($AA145,Lookup!$A$1:$P$20,16,FALSE),"")</f>
        <v>0</v>
      </c>
      <c r="AP145" s="133">
        <f>IFERROR(VLOOKUP($AA145,Lookup!$A$1:$Q$20,17,FALSE),"")</f>
        <v>1</v>
      </c>
      <c r="AQ145" s="129"/>
      <c r="AR145" s="129"/>
      <c r="AS145" s="135"/>
      <c r="AT145" s="135"/>
      <c r="AU145" s="135"/>
      <c r="AV145" s="135"/>
      <c r="AW145" s="138"/>
      <c r="AX145" s="135"/>
      <c r="AY145" s="135"/>
      <c r="AZ145" s="135"/>
      <c r="BA145" s="135"/>
      <c r="BB145" s="135"/>
      <c r="BC145" s="135"/>
      <c r="BD145" s="135"/>
      <c r="BE145" s="135"/>
      <c r="BF145" s="135"/>
      <c r="BG145" s="139"/>
      <c r="BH145" s="150"/>
      <c r="BI145" s="129"/>
      <c r="BJ145" s="129"/>
      <c r="BK145" s="150"/>
      <c r="BL145" s="139"/>
      <c r="BM145" s="139"/>
      <c r="BN145" s="148"/>
      <c r="BO145" s="148"/>
      <c r="BP145" s="139"/>
      <c r="BQ145" s="139"/>
      <c r="BR145" s="139"/>
      <c r="BS145" s="139"/>
      <c r="BT145" s="139"/>
      <c r="BU145" s="139"/>
      <c r="BV145" s="371"/>
      <c r="BW145" s="371"/>
      <c r="BX145" s="371"/>
      <c r="BY145" s="371"/>
      <c r="BZ145" s="371"/>
      <c r="CA145" s="371"/>
      <c r="CB145" s="371"/>
    </row>
    <row r="146" spans="1:80" ht="39.75" customHeight="1">
      <c r="A146" s="126" t="s">
        <v>2529</v>
      </c>
      <c r="B146" s="379" t="s">
        <v>3316</v>
      </c>
      <c r="C146" s="379" t="s">
        <v>2014</v>
      </c>
      <c r="D146" s="379" t="s">
        <v>37</v>
      </c>
      <c r="E146" s="372" t="s">
        <v>40</v>
      </c>
      <c r="F146" s="372">
        <v>78245</v>
      </c>
      <c r="G146" s="129" t="s">
        <v>2638</v>
      </c>
      <c r="H146" s="130" t="s">
        <v>2016</v>
      </c>
      <c r="I146" s="129" t="s">
        <v>1444</v>
      </c>
      <c r="J146" s="130"/>
      <c r="K146" s="130"/>
      <c r="L146" s="94"/>
      <c r="M146" s="94"/>
      <c r="N146" s="94"/>
      <c r="O146" s="94"/>
      <c r="P146" s="94">
        <v>250</v>
      </c>
      <c r="Q146" s="94"/>
      <c r="R146" s="98">
        <f t="shared" si="23"/>
        <v>250</v>
      </c>
      <c r="S146" s="129" t="s">
        <v>931</v>
      </c>
      <c r="T146" s="98"/>
      <c r="U146" s="129"/>
      <c r="V146" s="129"/>
      <c r="W146" s="133" t="s">
        <v>902</v>
      </c>
      <c r="X146" s="133"/>
      <c r="Y146" s="133" t="str">
        <f t="shared" si="15"/>
        <v>6</v>
      </c>
      <c r="Z146" s="132"/>
      <c r="AA146" s="438" t="str">
        <f t="shared" si="22"/>
        <v>Red</v>
      </c>
      <c r="AB146" s="438" t="str">
        <f>IFERROR(VLOOKUP($AA146,Lookup!$A$1:$P$20,2,FALSE),"")</f>
        <v>Level 6</v>
      </c>
      <c r="AC146" s="134">
        <v>43497</v>
      </c>
      <c r="AD146" s="133">
        <f>IFERROR(VLOOKUP($AA146,Lookup!$A$1:$P$20,7,FALSE),"")</f>
        <v>0</v>
      </c>
      <c r="AE146" s="380"/>
      <c r="AF146" s="133">
        <f>IFERROR(VLOOKUP($AA146,Lookup!$A$1:$P$20,8,FALSE),"")</f>
        <v>1</v>
      </c>
      <c r="AG146" s="133">
        <v>1</v>
      </c>
      <c r="AH146" s="133" t="s">
        <v>2635</v>
      </c>
      <c r="AI146" s="133">
        <f>IFERROR(VLOOKUP($AA146,Lookup!$A$1:$P$20,10,FALSE),"")</f>
        <v>2</v>
      </c>
      <c r="AJ146" s="133">
        <f>IFERROR(VLOOKUP($AA146,Lookup!$A$1:$P$20,11,FALSE),"")</f>
        <v>0</v>
      </c>
      <c r="AK146" s="133">
        <f>IFERROR(VLOOKUP($AA146,Lookup!$A$1:$P$20,12,FALSE),"")</f>
        <v>0</v>
      </c>
      <c r="AL146" s="133">
        <f>IFERROR(VLOOKUP($AA146,Lookup!$A$1:$P$20,13,FALSE),"")</f>
        <v>0</v>
      </c>
      <c r="AM146" s="133">
        <f>IFERROR(VLOOKUP($AA146,Lookup!$A$1:$P$20,14,FALSE),"")</f>
        <v>0</v>
      </c>
      <c r="AN146" s="133">
        <f>IFERROR(VLOOKUP($AA146,Lookup!$A$1:$P$20,15,FALSE),"")</f>
        <v>0</v>
      </c>
      <c r="AO146" s="133">
        <f>IFERROR(VLOOKUP($AA146,Lookup!$A$1:$P$20,16,FALSE),"")</f>
        <v>0</v>
      </c>
      <c r="AP146" s="133">
        <v>2</v>
      </c>
      <c r="AQ146" s="129"/>
      <c r="AR146" s="129"/>
      <c r="AS146" s="135"/>
      <c r="AT146" s="135"/>
      <c r="AU146" s="135"/>
      <c r="AV146" s="135"/>
      <c r="AW146" s="138"/>
      <c r="AX146" s="135"/>
      <c r="AY146" s="135"/>
      <c r="AZ146" s="135"/>
      <c r="BA146" s="135"/>
      <c r="BB146" s="135"/>
      <c r="BC146" s="135"/>
      <c r="BD146" s="135"/>
      <c r="BE146" s="135"/>
      <c r="BF146" s="135"/>
      <c r="BG146" s="139"/>
      <c r="BH146" s="150"/>
      <c r="BI146" s="129"/>
      <c r="BJ146" s="129"/>
      <c r="BK146" s="150"/>
      <c r="BL146" s="139"/>
      <c r="BM146" s="139"/>
      <c r="BN146" s="148"/>
      <c r="BO146" s="148"/>
      <c r="BP146" s="139"/>
      <c r="BQ146" s="139"/>
      <c r="BR146" s="139" t="s">
        <v>2922</v>
      </c>
      <c r="BS146" s="139"/>
      <c r="BT146" s="139"/>
      <c r="BU146" s="139"/>
      <c r="BV146" s="371"/>
      <c r="BW146" s="371"/>
      <c r="BX146" s="371"/>
      <c r="BY146" s="371"/>
      <c r="BZ146" s="371"/>
      <c r="CA146" s="371"/>
      <c r="CB146" s="371"/>
    </row>
    <row r="147" spans="1:80" ht="39.75" customHeight="1">
      <c r="A147" s="126" t="s">
        <v>2529</v>
      </c>
      <c r="B147" s="379" t="s">
        <v>2296</v>
      </c>
      <c r="C147" s="379" t="s">
        <v>2297</v>
      </c>
      <c r="D147" s="379" t="s">
        <v>37</v>
      </c>
      <c r="E147" s="372" t="s">
        <v>40</v>
      </c>
      <c r="F147" s="372">
        <v>78223</v>
      </c>
      <c r="G147" s="129" t="s">
        <v>1308</v>
      </c>
      <c r="H147" s="130" t="s">
        <v>1309</v>
      </c>
      <c r="I147" s="129" t="s">
        <v>1444</v>
      </c>
      <c r="J147" s="130"/>
      <c r="K147" s="130"/>
      <c r="L147" s="94"/>
      <c r="M147" s="94"/>
      <c r="N147" s="94"/>
      <c r="O147" s="94"/>
      <c r="P147" s="94">
        <v>250</v>
      </c>
      <c r="Q147" s="94"/>
      <c r="R147" s="98">
        <f t="shared" si="23"/>
        <v>250</v>
      </c>
      <c r="S147" s="129" t="s">
        <v>931</v>
      </c>
      <c r="T147" s="98"/>
      <c r="U147" s="129"/>
      <c r="V147" s="129"/>
      <c r="W147" s="133" t="s">
        <v>902</v>
      </c>
      <c r="X147" s="133"/>
      <c r="Y147" s="133" t="str">
        <f t="shared" si="15"/>
        <v>6</v>
      </c>
      <c r="Z147" s="132"/>
      <c r="AA147" s="438" t="str">
        <f t="shared" si="22"/>
        <v>Red</v>
      </c>
      <c r="AB147" s="438" t="str">
        <f>IFERROR(VLOOKUP($AA147,Lookup!$A$1:$P$20,2,FALSE),"")</f>
        <v>Level 6</v>
      </c>
      <c r="AC147" s="134">
        <v>43497</v>
      </c>
      <c r="AD147" s="133">
        <f>IFERROR(VLOOKUP($AA147,Lookup!$A$1:$P$20,7,FALSE),"")</f>
        <v>0</v>
      </c>
      <c r="AE147" s="380"/>
      <c r="AF147" s="133">
        <f>IFERROR(VLOOKUP($AA147,Lookup!$A$1:$P$20,8,FALSE),"")</f>
        <v>1</v>
      </c>
      <c r="AG147" s="133">
        <v>1</v>
      </c>
      <c r="AH147" s="133" t="s">
        <v>2635</v>
      </c>
      <c r="AI147" s="133">
        <f>IFERROR(VLOOKUP($AA147,Lookup!$A$1:$P$20,10,FALSE),"")</f>
        <v>2</v>
      </c>
      <c r="AJ147" s="133">
        <f>IFERROR(VLOOKUP($AA147,Lookup!$A$1:$P$20,11,FALSE),"")</f>
        <v>0</v>
      </c>
      <c r="AK147" s="133">
        <f>IFERROR(VLOOKUP($AA147,Lookup!$A$1:$P$20,12,FALSE),"")</f>
        <v>0</v>
      </c>
      <c r="AL147" s="133">
        <f>IFERROR(VLOOKUP($AA147,Lookup!$A$1:$P$20,13,FALSE),"")</f>
        <v>0</v>
      </c>
      <c r="AM147" s="133">
        <f>IFERROR(VLOOKUP($AA147,Lookup!$A$1:$P$20,14,FALSE),"")</f>
        <v>0</v>
      </c>
      <c r="AN147" s="133">
        <f>IFERROR(VLOOKUP($AA147,Lookup!$A$1:$P$20,15,FALSE),"")</f>
        <v>0</v>
      </c>
      <c r="AO147" s="133">
        <f>IFERROR(VLOOKUP($AA147,Lookup!$A$1:$P$20,16,FALSE),"")</f>
        <v>0</v>
      </c>
      <c r="AP147" s="133">
        <v>2</v>
      </c>
      <c r="AQ147" s="129"/>
      <c r="AR147" s="129"/>
      <c r="AS147" s="135"/>
      <c r="AT147" s="135"/>
      <c r="AU147" s="135"/>
      <c r="AV147" s="135"/>
      <c r="AW147" s="138"/>
      <c r="AX147" s="135"/>
      <c r="AY147" s="135"/>
      <c r="AZ147" s="135"/>
      <c r="BA147" s="135"/>
      <c r="BB147" s="135"/>
      <c r="BC147" s="135"/>
      <c r="BD147" s="135"/>
      <c r="BE147" s="135"/>
      <c r="BF147" s="135"/>
      <c r="BG147" s="143"/>
      <c r="BH147" s="150"/>
      <c r="BI147" s="129"/>
      <c r="BJ147" s="129"/>
      <c r="BK147" s="150"/>
      <c r="BL147" s="139"/>
      <c r="BM147" s="139"/>
      <c r="BN147" s="148"/>
      <c r="BO147" s="148"/>
      <c r="BP147" s="139"/>
      <c r="BQ147" s="139"/>
      <c r="BR147" s="139" t="s">
        <v>2949</v>
      </c>
      <c r="BS147" s="139"/>
      <c r="BT147" s="139"/>
      <c r="BU147" s="139"/>
      <c r="BV147" s="371"/>
      <c r="BW147" s="371"/>
      <c r="BX147" s="371"/>
      <c r="BY147" s="371"/>
      <c r="BZ147" s="371"/>
      <c r="CA147" s="371"/>
      <c r="CB147" s="371"/>
    </row>
    <row r="148" spans="1:80" ht="39.75" customHeight="1">
      <c r="A148" s="126" t="s">
        <v>2529</v>
      </c>
      <c r="B148" s="379" t="s">
        <v>1901</v>
      </c>
      <c r="C148" s="379" t="s">
        <v>3317</v>
      </c>
      <c r="D148" s="379" t="s">
        <v>192</v>
      </c>
      <c r="E148" s="372" t="s">
        <v>40</v>
      </c>
      <c r="F148" s="372">
        <v>78006</v>
      </c>
      <c r="G148" s="129" t="s">
        <v>1903</v>
      </c>
      <c r="H148" s="129"/>
      <c r="I148" s="129" t="s">
        <v>1444</v>
      </c>
      <c r="J148" s="129"/>
      <c r="K148" s="129"/>
      <c r="L148" s="94"/>
      <c r="M148" s="94"/>
      <c r="N148" s="94"/>
      <c r="O148" s="94"/>
      <c r="P148" s="94">
        <v>250</v>
      </c>
      <c r="Q148" s="94"/>
      <c r="R148" s="98">
        <f t="shared" si="23"/>
        <v>250</v>
      </c>
      <c r="S148" s="129" t="s">
        <v>931</v>
      </c>
      <c r="T148" s="98"/>
      <c r="U148" s="129"/>
      <c r="V148" s="129"/>
      <c r="W148" s="133" t="s">
        <v>902</v>
      </c>
      <c r="X148" s="133"/>
      <c r="Y148" s="133" t="str">
        <f t="shared" si="15"/>
        <v>6</v>
      </c>
      <c r="Z148" s="132"/>
      <c r="AA148" s="438" t="str">
        <f t="shared" si="22"/>
        <v>Red</v>
      </c>
      <c r="AB148" s="438" t="str">
        <f>IFERROR(VLOOKUP($AA148,Lookup!$A$1:$P$20,2,FALSE),"")</f>
        <v>Level 6</v>
      </c>
      <c r="AC148" s="134">
        <v>43497</v>
      </c>
      <c r="AD148" s="133">
        <f>IFERROR(VLOOKUP($AA148,Lookup!$A$1:$P$20,7,FALSE),"")</f>
        <v>0</v>
      </c>
      <c r="AE148" s="380"/>
      <c r="AF148" s="133">
        <f>IFERROR(VLOOKUP($AA148,Lookup!$A$1:$P$20,8,FALSE),"")</f>
        <v>1</v>
      </c>
      <c r="AG148" s="133">
        <v>1</v>
      </c>
      <c r="AH148" s="133" t="s">
        <v>2635</v>
      </c>
      <c r="AI148" s="133">
        <f>IFERROR(VLOOKUP($AA148,Lookup!$A$1:$P$20,10,FALSE),"")</f>
        <v>2</v>
      </c>
      <c r="AJ148" s="133">
        <f>IFERROR(VLOOKUP($AA148,Lookup!$A$1:$P$20,11,FALSE),"")</f>
        <v>0</v>
      </c>
      <c r="AK148" s="133">
        <f>IFERROR(VLOOKUP($AA148,Lookup!$A$1:$P$20,12,FALSE),"")</f>
        <v>0</v>
      </c>
      <c r="AL148" s="133">
        <f>IFERROR(VLOOKUP($AA148,Lookup!$A$1:$P$20,13,FALSE),"")</f>
        <v>0</v>
      </c>
      <c r="AM148" s="133">
        <f>IFERROR(VLOOKUP($AA148,Lookup!$A$1:$P$20,14,FALSE),"")</f>
        <v>0</v>
      </c>
      <c r="AN148" s="133">
        <f>IFERROR(VLOOKUP($AA148,Lookup!$A$1:$P$20,15,FALSE),"")</f>
        <v>0</v>
      </c>
      <c r="AO148" s="133">
        <f>IFERROR(VLOOKUP($AA148,Lookup!$A$1:$P$20,16,FALSE),"")</f>
        <v>0</v>
      </c>
      <c r="AP148" s="133">
        <v>2</v>
      </c>
      <c r="AQ148" s="129"/>
      <c r="AR148" s="129"/>
      <c r="AS148" s="135"/>
      <c r="AT148" s="135"/>
      <c r="AU148" s="135"/>
      <c r="AV148" s="135"/>
      <c r="AW148" s="138"/>
      <c r="AX148" s="135"/>
      <c r="AY148" s="135"/>
      <c r="AZ148" s="135"/>
      <c r="BA148" s="135"/>
      <c r="BB148" s="135"/>
      <c r="BC148" s="135"/>
      <c r="BD148" s="135"/>
      <c r="BE148" s="135"/>
      <c r="BF148" s="135"/>
      <c r="BG148" s="139"/>
      <c r="BH148" s="150"/>
      <c r="BI148" s="129"/>
      <c r="BJ148" s="129"/>
      <c r="BK148" s="150"/>
      <c r="BL148" s="143"/>
      <c r="BM148" s="143"/>
      <c r="BN148" s="148"/>
      <c r="BO148" s="148"/>
      <c r="BP148" s="143"/>
      <c r="BQ148" s="143"/>
      <c r="BR148" s="143"/>
      <c r="BS148" s="139"/>
      <c r="BT148" s="139"/>
      <c r="BU148" s="139"/>
      <c r="BV148" s="371"/>
      <c r="BW148" s="371"/>
      <c r="BX148" s="371"/>
      <c r="BY148" s="371"/>
      <c r="BZ148" s="371"/>
      <c r="CA148" s="371"/>
      <c r="CB148" s="371"/>
    </row>
    <row r="149" spans="1:80" ht="39.75" customHeight="1">
      <c r="A149" s="126" t="s">
        <v>2529</v>
      </c>
      <c r="B149" s="379" t="s">
        <v>3318</v>
      </c>
      <c r="C149" s="379" t="s">
        <v>3319</v>
      </c>
      <c r="D149" s="379" t="s">
        <v>48</v>
      </c>
      <c r="E149" s="372" t="s">
        <v>40</v>
      </c>
      <c r="F149" s="372">
        <v>78023</v>
      </c>
      <c r="G149" s="129" t="s">
        <v>3320</v>
      </c>
      <c r="H149" s="129" t="s">
        <v>3321</v>
      </c>
      <c r="I149" s="129" t="s">
        <v>1444</v>
      </c>
      <c r="J149" s="129"/>
      <c r="K149" s="129"/>
      <c r="L149" s="94"/>
      <c r="M149" s="94"/>
      <c r="N149" s="94"/>
      <c r="O149" s="94"/>
      <c r="P149" s="94">
        <v>250</v>
      </c>
      <c r="Q149" s="94"/>
      <c r="R149" s="98">
        <f t="shared" si="23"/>
        <v>250</v>
      </c>
      <c r="S149" s="129" t="s">
        <v>931</v>
      </c>
      <c r="T149" s="98"/>
      <c r="U149" s="129"/>
      <c r="V149" s="129"/>
      <c r="W149" s="133" t="s">
        <v>902</v>
      </c>
      <c r="X149" s="133"/>
      <c r="Y149" s="133" t="str">
        <f t="shared" si="15"/>
        <v>6</v>
      </c>
      <c r="Z149" s="132"/>
      <c r="AA149" s="438" t="str">
        <f t="shared" si="22"/>
        <v>Red</v>
      </c>
      <c r="AB149" s="438" t="str">
        <f>IFERROR(VLOOKUP($AA149,Lookup!$A$1:$P$20,2,FALSE),"")</f>
        <v>Level 6</v>
      </c>
      <c r="AC149" s="134">
        <v>43497</v>
      </c>
      <c r="AD149" s="133" t="s">
        <v>2131</v>
      </c>
      <c r="AE149" s="380"/>
      <c r="AF149" s="133">
        <f>IFERROR(VLOOKUP($AA149,Lookup!$A$1:$P$20,8,FALSE),"")</f>
        <v>1</v>
      </c>
      <c r="AG149" s="133">
        <v>1</v>
      </c>
      <c r="AH149" s="133" t="s">
        <v>2635</v>
      </c>
      <c r="AI149" s="133">
        <f>IFERROR(VLOOKUP($AA149,Lookup!$A$1:$P$20,10,FALSE),"")</f>
        <v>2</v>
      </c>
      <c r="AJ149" s="133" t="s">
        <v>2131</v>
      </c>
      <c r="AK149" s="133" t="s">
        <v>2131</v>
      </c>
      <c r="AL149" s="133"/>
      <c r="AM149" s="133"/>
      <c r="AN149" s="133"/>
      <c r="AO149" s="133"/>
      <c r="AP149" s="133">
        <v>2</v>
      </c>
      <c r="AQ149" s="129"/>
      <c r="AR149" s="129"/>
      <c r="AS149" s="135"/>
      <c r="AT149" s="135"/>
      <c r="AU149" s="135"/>
      <c r="AV149" s="135"/>
      <c r="AW149" s="138"/>
      <c r="AX149" s="135"/>
      <c r="AY149" s="135"/>
      <c r="AZ149" s="135"/>
      <c r="BA149" s="135"/>
      <c r="BB149" s="135"/>
      <c r="BC149" s="135"/>
      <c r="BD149" s="135"/>
      <c r="BE149" s="135"/>
      <c r="BF149" s="135"/>
      <c r="BG149" s="139"/>
      <c r="BH149" s="150"/>
      <c r="BI149" s="129"/>
      <c r="BJ149" s="129"/>
      <c r="BK149" s="150"/>
      <c r="BL149" s="143"/>
      <c r="BM149" s="143" t="s">
        <v>2922</v>
      </c>
      <c r="BN149" s="148"/>
      <c r="BO149" s="148"/>
      <c r="BP149" s="143"/>
      <c r="BQ149" s="143"/>
      <c r="BR149" s="143"/>
      <c r="BS149" s="139"/>
      <c r="BT149" s="139"/>
      <c r="BU149" s="139"/>
      <c r="BV149" s="371"/>
      <c r="BW149" s="371"/>
      <c r="BX149" s="371"/>
      <c r="BY149" s="371"/>
      <c r="BZ149" s="371"/>
      <c r="CA149" s="371"/>
      <c r="CB149" s="371"/>
    </row>
    <row r="150" spans="1:80" ht="39.75" customHeight="1">
      <c r="A150" s="126" t="s">
        <v>2529</v>
      </c>
      <c r="B150" s="379" t="s">
        <v>3322</v>
      </c>
      <c r="C150" s="379" t="s">
        <v>3323</v>
      </c>
      <c r="D150" s="379" t="s">
        <v>37</v>
      </c>
      <c r="E150" s="372" t="s">
        <v>40</v>
      </c>
      <c r="F150" s="372">
        <v>78229</v>
      </c>
      <c r="G150" s="129" t="s">
        <v>1531</v>
      </c>
      <c r="H150" s="129"/>
      <c r="I150" s="129" t="s">
        <v>1444</v>
      </c>
      <c r="J150" s="129"/>
      <c r="K150" s="129"/>
      <c r="L150" s="94"/>
      <c r="M150" s="94"/>
      <c r="N150" s="94"/>
      <c r="O150" s="94"/>
      <c r="P150" s="94">
        <v>250</v>
      </c>
      <c r="Q150" s="94"/>
      <c r="R150" s="98">
        <f t="shared" si="23"/>
        <v>250</v>
      </c>
      <c r="S150" s="129" t="s">
        <v>931</v>
      </c>
      <c r="T150" s="98"/>
      <c r="U150" s="129"/>
      <c r="V150" s="129"/>
      <c r="W150" s="133" t="s">
        <v>902</v>
      </c>
      <c r="X150" s="133"/>
      <c r="Y150" s="133" t="str">
        <f t="shared" si="15"/>
        <v>6</v>
      </c>
      <c r="Z150" s="132"/>
      <c r="AA150" s="438" t="str">
        <f t="shared" si="22"/>
        <v>Red</v>
      </c>
      <c r="AB150" s="438" t="str">
        <f>IFERROR(VLOOKUP($AA150,Lookup!$A$1:$P$20,2,FALSE),"")</f>
        <v>Level 6</v>
      </c>
      <c r="AC150" s="134">
        <v>43497</v>
      </c>
      <c r="AD150" s="133">
        <f>IFERROR(VLOOKUP($AA150,Lookup!$A$1:$P$20,7,FALSE),"")</f>
        <v>0</v>
      </c>
      <c r="AE150" s="380"/>
      <c r="AF150" s="133">
        <f>IFERROR(VLOOKUP($AA150,Lookup!$A$1:$P$20,8,FALSE),"")</f>
        <v>1</v>
      </c>
      <c r="AG150" s="133">
        <v>1</v>
      </c>
      <c r="AH150" s="133" t="s">
        <v>2635</v>
      </c>
      <c r="AI150" s="133">
        <f>IFERROR(VLOOKUP($AA150,Lookup!$A$1:$P$20,10,FALSE),"")</f>
        <v>2</v>
      </c>
      <c r="AJ150" s="133" t="s">
        <v>2131</v>
      </c>
      <c r="AK150" s="133" t="s">
        <v>2131</v>
      </c>
      <c r="AL150" s="133"/>
      <c r="AM150" s="133"/>
      <c r="AN150" s="133"/>
      <c r="AO150" s="133"/>
      <c r="AP150" s="133">
        <v>3</v>
      </c>
      <c r="AQ150" s="129"/>
      <c r="AR150" s="129"/>
      <c r="AS150" s="135"/>
      <c r="AT150" s="135"/>
      <c r="AU150" s="135"/>
      <c r="AV150" s="135"/>
      <c r="AW150" s="138"/>
      <c r="AX150" s="135"/>
      <c r="AY150" s="135"/>
      <c r="AZ150" s="135"/>
      <c r="BA150" s="135"/>
      <c r="BB150" s="135"/>
      <c r="BC150" s="135"/>
      <c r="BD150" s="135"/>
      <c r="BE150" s="135"/>
      <c r="BF150" s="135"/>
      <c r="BG150" s="139"/>
      <c r="BH150" s="150"/>
      <c r="BI150" s="129"/>
      <c r="BJ150" s="129"/>
      <c r="BK150" s="150"/>
      <c r="BL150" s="143"/>
      <c r="BM150" s="143"/>
      <c r="BN150" s="148"/>
      <c r="BO150" s="148"/>
      <c r="BP150" s="143"/>
      <c r="BQ150" s="143"/>
      <c r="BR150" s="143"/>
      <c r="BS150" s="139"/>
      <c r="BT150" s="139"/>
      <c r="BU150" s="139"/>
      <c r="BV150" s="371"/>
      <c r="BW150" s="371"/>
      <c r="BX150" s="371"/>
      <c r="BY150" s="371"/>
      <c r="BZ150" s="371"/>
      <c r="CA150" s="371"/>
      <c r="CB150" s="371"/>
    </row>
    <row r="151" spans="1:80" ht="39.75" customHeight="1">
      <c r="A151" s="126" t="s">
        <v>2529</v>
      </c>
      <c r="B151" s="379" t="s">
        <v>3324</v>
      </c>
      <c r="C151" s="379" t="s">
        <v>3325</v>
      </c>
      <c r="D151" s="379" t="s">
        <v>129</v>
      </c>
      <c r="E151" s="372" t="s">
        <v>40</v>
      </c>
      <c r="F151" s="372">
        <v>78155</v>
      </c>
      <c r="G151" s="129" t="s">
        <v>3326</v>
      </c>
      <c r="H151" s="130" t="s">
        <v>3327</v>
      </c>
      <c r="I151" s="129" t="s">
        <v>1038</v>
      </c>
      <c r="J151" s="129"/>
      <c r="K151" s="129"/>
      <c r="L151" s="94"/>
      <c r="M151" s="94"/>
      <c r="N151" s="94"/>
      <c r="O151" s="94"/>
      <c r="P151" s="94">
        <v>250</v>
      </c>
      <c r="Q151" s="94"/>
      <c r="R151" s="98">
        <f t="shared" si="23"/>
        <v>250</v>
      </c>
      <c r="S151" s="129" t="s">
        <v>931</v>
      </c>
      <c r="T151" s="98"/>
      <c r="U151" s="129"/>
      <c r="V151" s="129"/>
      <c r="W151" s="133" t="s">
        <v>902</v>
      </c>
      <c r="X151" s="133"/>
      <c r="Y151" s="133" t="str">
        <f t="shared" si="15"/>
        <v>6</v>
      </c>
      <c r="Z151" s="132"/>
      <c r="AA151" s="411" t="str">
        <f t="shared" si="22"/>
        <v>Red</v>
      </c>
      <c r="AB151" s="133" t="str">
        <f>IFERROR(VLOOKUP($AA151,Lookup!$A$1:$P$20,2,FALSE),"")</f>
        <v>Level 6</v>
      </c>
      <c r="AC151" s="134">
        <v>43500</v>
      </c>
      <c r="AD151" s="133"/>
      <c r="AE151" s="380"/>
      <c r="AF151" s="133">
        <f>IFERROR(VLOOKUP($AA151,Lookup!$A$1:$P$20,8,FALSE),"")</f>
        <v>1</v>
      </c>
      <c r="AG151" s="133">
        <v>1</v>
      </c>
      <c r="AH151" s="133" t="s">
        <v>2635</v>
      </c>
      <c r="AI151" s="133">
        <f>IFERROR(VLOOKUP($AA151,Lookup!$A$1:$P$20,10,FALSE),"")</f>
        <v>2</v>
      </c>
      <c r="AJ151" s="133"/>
      <c r="AK151" s="133"/>
      <c r="AL151" s="133"/>
      <c r="AM151" s="133"/>
      <c r="AN151" s="133"/>
      <c r="AO151" s="133"/>
      <c r="AP151" s="133">
        <v>2</v>
      </c>
      <c r="AQ151" s="135"/>
      <c r="AR151" s="135"/>
      <c r="AS151" s="147"/>
      <c r="AT151" s="150"/>
      <c r="AU151" s="129"/>
      <c r="AV151" s="129"/>
      <c r="AW151" s="160"/>
      <c r="AX151" s="150"/>
      <c r="AY151" s="150"/>
      <c r="AZ151" s="150"/>
      <c r="BA151" s="150"/>
      <c r="BB151" s="150"/>
      <c r="BC151" s="150"/>
      <c r="BD151" s="150"/>
      <c r="BE151" s="150"/>
      <c r="BF151" s="150"/>
      <c r="BG151" s="143"/>
      <c r="BH151" s="150"/>
      <c r="BI151" s="129"/>
      <c r="BJ151" s="129"/>
      <c r="BK151" s="150"/>
      <c r="BL151" s="143"/>
      <c r="BM151" s="143"/>
      <c r="BN151" s="143"/>
      <c r="BO151" s="143"/>
      <c r="BP151" s="143"/>
      <c r="BQ151" s="371"/>
      <c r="BR151" s="371"/>
      <c r="BS151" s="371"/>
      <c r="BT151" s="371"/>
      <c r="BU151" s="371"/>
      <c r="BV151" s="371"/>
      <c r="BW151" s="371"/>
      <c r="BX151" s="143"/>
      <c r="BY151" s="143"/>
      <c r="BZ151" s="143"/>
      <c r="CA151" s="143"/>
      <c r="CB151" s="143"/>
    </row>
    <row r="152" spans="1:80" ht="39.75" customHeight="1">
      <c r="A152" s="126" t="s">
        <v>2529</v>
      </c>
      <c r="B152" s="379" t="s">
        <v>2673</v>
      </c>
      <c r="C152" s="379" t="s">
        <v>2558</v>
      </c>
      <c r="D152" s="379" t="s">
        <v>37</v>
      </c>
      <c r="E152" s="372" t="s">
        <v>40</v>
      </c>
      <c r="F152" s="372">
        <v>78266</v>
      </c>
      <c r="G152" s="129" t="s">
        <v>3328</v>
      </c>
      <c r="H152" s="130"/>
      <c r="I152" s="129" t="s">
        <v>996</v>
      </c>
      <c r="J152" s="130"/>
      <c r="K152" s="130"/>
      <c r="L152" s="94"/>
      <c r="M152" s="94"/>
      <c r="N152" s="94"/>
      <c r="O152" s="94"/>
      <c r="P152" s="94">
        <v>250</v>
      </c>
      <c r="Q152" s="94"/>
      <c r="R152" s="98">
        <f t="shared" si="23"/>
        <v>250</v>
      </c>
      <c r="S152" s="129" t="s">
        <v>931</v>
      </c>
      <c r="T152" s="98"/>
      <c r="U152" s="129"/>
      <c r="V152" s="129"/>
      <c r="W152" s="133" t="s">
        <v>902</v>
      </c>
      <c r="X152" s="133"/>
      <c r="Y152" s="133" t="str">
        <f t="shared" si="15"/>
        <v>6</v>
      </c>
      <c r="Z152" s="132"/>
      <c r="AA152" s="411" t="str">
        <f t="shared" si="22"/>
        <v>Red</v>
      </c>
      <c r="AB152" s="133" t="str">
        <f>IFERROR(VLOOKUP($AA152,Lookup!$A$1:$P$20,2,FALSE),"")</f>
        <v>Level 6</v>
      </c>
      <c r="AC152" s="134">
        <v>43500</v>
      </c>
      <c r="AD152" s="133"/>
      <c r="AE152" s="380"/>
      <c r="AF152" s="133">
        <f>IFERROR(VLOOKUP($AA152,Lookup!$A$1:$P$20,8,FALSE),"")</f>
        <v>1</v>
      </c>
      <c r="AG152" s="133">
        <v>1</v>
      </c>
      <c r="AH152" s="133" t="s">
        <v>2635</v>
      </c>
      <c r="AI152" s="133">
        <f>IFERROR(VLOOKUP($AA152,Lookup!$A$1:$P$20,10,FALSE),"")</f>
        <v>2</v>
      </c>
      <c r="AJ152" s="133"/>
      <c r="AK152" s="133"/>
      <c r="AL152" s="133"/>
      <c r="AM152" s="133"/>
      <c r="AN152" s="133"/>
      <c r="AO152" s="133"/>
      <c r="AP152" s="133">
        <v>2</v>
      </c>
      <c r="AQ152" s="129"/>
      <c r="AR152" s="129"/>
      <c r="AS152" s="135"/>
      <c r="AT152" s="135"/>
      <c r="AU152" s="135"/>
      <c r="AV152" s="135"/>
      <c r="AW152" s="138"/>
      <c r="AX152" s="135"/>
      <c r="AY152" s="135"/>
      <c r="AZ152" s="135"/>
      <c r="BA152" s="135"/>
      <c r="BB152" s="135"/>
      <c r="BC152" s="135"/>
      <c r="BD152" s="135"/>
      <c r="BE152" s="135"/>
      <c r="BF152" s="135"/>
      <c r="BG152" s="143"/>
      <c r="BH152" s="150"/>
      <c r="BI152" s="129"/>
      <c r="BJ152" s="129"/>
      <c r="BK152" s="150"/>
      <c r="BL152" s="139"/>
      <c r="BM152" s="139"/>
      <c r="BN152" s="148"/>
      <c r="BO152" s="148"/>
      <c r="BP152" s="139"/>
      <c r="BQ152" s="139"/>
      <c r="BR152" s="139" t="s">
        <v>2922</v>
      </c>
      <c r="BS152" s="139"/>
      <c r="BT152" s="139"/>
      <c r="BU152" s="139"/>
      <c r="BV152" s="371"/>
      <c r="BW152" s="371"/>
      <c r="BX152" s="371"/>
      <c r="BY152" s="371"/>
      <c r="BZ152" s="371"/>
      <c r="CA152" s="371"/>
      <c r="CB152" s="371"/>
    </row>
    <row r="153" spans="1:80" ht="39.75" customHeight="1">
      <c r="A153" s="126" t="s">
        <v>2529</v>
      </c>
      <c r="B153" s="379" t="s">
        <v>2654</v>
      </c>
      <c r="C153" s="379" t="s">
        <v>1269</v>
      </c>
      <c r="D153" s="379" t="s">
        <v>37</v>
      </c>
      <c r="E153" s="372" t="s">
        <v>40</v>
      </c>
      <c r="F153" s="372">
        <v>78266</v>
      </c>
      <c r="G153" s="129" t="s">
        <v>3329</v>
      </c>
      <c r="H153" s="130"/>
      <c r="I153" s="129" t="s">
        <v>1038</v>
      </c>
      <c r="J153" s="130"/>
      <c r="K153" s="130"/>
      <c r="L153" s="94"/>
      <c r="M153" s="94"/>
      <c r="N153" s="94"/>
      <c r="O153" s="94"/>
      <c r="P153" s="94">
        <v>250</v>
      </c>
      <c r="Q153" s="94"/>
      <c r="R153" s="98">
        <f t="shared" si="23"/>
        <v>250</v>
      </c>
      <c r="S153" s="129" t="s">
        <v>931</v>
      </c>
      <c r="T153" s="98"/>
      <c r="U153" s="129"/>
      <c r="V153" s="129"/>
      <c r="W153" s="133" t="s">
        <v>902</v>
      </c>
      <c r="X153" s="133"/>
      <c r="Y153" s="133" t="str">
        <f t="shared" si="15"/>
        <v>6</v>
      </c>
      <c r="Z153" s="132" t="s">
        <v>3330</v>
      </c>
      <c r="AA153" s="411" t="str">
        <f t="shared" si="22"/>
        <v>Red</v>
      </c>
      <c r="AB153" s="133" t="str">
        <f>IFERROR(VLOOKUP($AA153,Lookup!$A$1:$P$20,2,FALSE),"")</f>
        <v>Level 6</v>
      </c>
      <c r="AC153" s="458" t="s">
        <v>3331</v>
      </c>
      <c r="AD153" s="133"/>
      <c r="AE153" s="380"/>
      <c r="AF153" s="133">
        <v>1</v>
      </c>
      <c r="AG153" s="133">
        <v>1</v>
      </c>
      <c r="AH153" s="133" t="s">
        <v>2635</v>
      </c>
      <c r="AI153" s="133">
        <f>IFERROR(VLOOKUP($AA153,Lookup!$A$1:$P$20,10,FALSE),"")</f>
        <v>2</v>
      </c>
      <c r="AJ153" s="133"/>
      <c r="AK153" s="133"/>
      <c r="AL153" s="133"/>
      <c r="AM153" s="133"/>
      <c r="AN153" s="133"/>
      <c r="AO153" s="133"/>
      <c r="AP153" s="133">
        <v>2</v>
      </c>
      <c r="AQ153" s="129"/>
      <c r="AR153" s="129"/>
      <c r="AS153" s="135"/>
      <c r="AT153" s="135"/>
      <c r="AU153" s="135"/>
      <c r="AV153" s="135"/>
      <c r="AW153" s="138"/>
      <c r="AX153" s="135"/>
      <c r="AY153" s="135"/>
      <c r="AZ153" s="135"/>
      <c r="BA153" s="135"/>
      <c r="BB153" s="135"/>
      <c r="BC153" s="135"/>
      <c r="BD153" s="135"/>
      <c r="BE153" s="135"/>
      <c r="BF153" s="135"/>
      <c r="BG153" s="143"/>
      <c r="BH153" s="150"/>
      <c r="BI153" s="129"/>
      <c r="BJ153" s="129"/>
      <c r="BK153" s="150"/>
      <c r="BL153" s="139"/>
      <c r="BM153" s="139"/>
      <c r="BN153" s="148"/>
      <c r="BO153" s="148"/>
      <c r="BP153" s="139"/>
      <c r="BQ153" s="139"/>
      <c r="BR153" s="139"/>
      <c r="BS153" s="139"/>
      <c r="BT153" s="139"/>
      <c r="BU153" s="139"/>
      <c r="BV153" s="371"/>
      <c r="BW153" s="371"/>
      <c r="BX153" s="371"/>
      <c r="BY153" s="371"/>
      <c r="BZ153" s="371"/>
      <c r="CA153" s="371"/>
      <c r="CB153" s="371"/>
    </row>
    <row r="154" spans="1:80" ht="39.75" customHeight="1">
      <c r="A154" s="126" t="s">
        <v>2529</v>
      </c>
      <c r="B154" s="379" t="s">
        <v>3230</v>
      </c>
      <c r="C154" s="379" t="s">
        <v>3231</v>
      </c>
      <c r="D154" s="379" t="s">
        <v>37</v>
      </c>
      <c r="E154" s="372" t="s">
        <v>40</v>
      </c>
      <c r="F154" s="372">
        <v>78250</v>
      </c>
      <c r="G154" s="129" t="s">
        <v>3332</v>
      </c>
      <c r="H154" s="130"/>
      <c r="I154" s="129" t="s">
        <v>427</v>
      </c>
      <c r="J154" s="130"/>
      <c r="K154" s="437"/>
      <c r="L154" s="94"/>
      <c r="M154" s="94"/>
      <c r="N154" s="94"/>
      <c r="O154" s="94"/>
      <c r="P154" s="158">
        <v>250</v>
      </c>
      <c r="Q154" s="94"/>
      <c r="R154" s="98">
        <f t="shared" si="23"/>
        <v>250</v>
      </c>
      <c r="S154" s="129" t="s">
        <v>931</v>
      </c>
      <c r="T154" s="98"/>
      <c r="U154" s="129"/>
      <c r="V154" s="129"/>
      <c r="W154" s="133" t="s">
        <v>902</v>
      </c>
      <c r="X154" s="133"/>
      <c r="Y154" s="133" t="str">
        <f t="shared" si="15"/>
        <v>6</v>
      </c>
      <c r="Z154" s="132" t="s">
        <v>3233</v>
      </c>
      <c r="AA154" s="133" t="str">
        <f t="shared" si="22"/>
        <v>Red</v>
      </c>
      <c r="AB154" s="133" t="str">
        <f>IFERROR(VLOOKUP($AA154,Lookup!$A$1:$P$20,2,FALSE),"")</f>
        <v>Level 6</v>
      </c>
      <c r="AC154" s="458" t="s">
        <v>3333</v>
      </c>
      <c r="AD154" s="133">
        <f>IFERROR(VLOOKUP($AA154,Lookup!$A$1:$P$20,7,FALSE),"")</f>
        <v>0</v>
      </c>
      <c r="AE154" s="380"/>
      <c r="AF154" s="133">
        <v>1</v>
      </c>
      <c r="AG154" s="133">
        <v>1</v>
      </c>
      <c r="AH154" s="133" t="s">
        <v>2635</v>
      </c>
      <c r="AI154" s="133">
        <f>IFERROR(VLOOKUP($AA154,Lookup!$A$1:$P$20,10,FALSE),"")</f>
        <v>2</v>
      </c>
      <c r="AJ154" s="133"/>
      <c r="AK154" s="133"/>
      <c r="AL154" s="133"/>
      <c r="AM154" s="133"/>
      <c r="AN154" s="133"/>
      <c r="AO154" s="133"/>
      <c r="AP154" s="133">
        <v>2</v>
      </c>
      <c r="AQ154" s="129"/>
      <c r="AR154" s="129"/>
      <c r="AS154" s="135"/>
      <c r="AT154" s="135"/>
      <c r="AU154" s="135"/>
      <c r="AV154" s="135"/>
      <c r="AW154" s="138"/>
      <c r="AX154" s="135"/>
      <c r="AY154" s="135"/>
      <c r="AZ154" s="135"/>
      <c r="BA154" s="135"/>
      <c r="BB154" s="135"/>
      <c r="BC154" s="135"/>
      <c r="BD154" s="135"/>
      <c r="BE154" s="135"/>
      <c r="BF154" s="135"/>
      <c r="BG154" s="139"/>
      <c r="BH154" s="150"/>
      <c r="BI154" s="129"/>
      <c r="BJ154" s="129"/>
      <c r="BK154" s="150"/>
      <c r="BL154" s="139"/>
      <c r="BM154" s="139"/>
      <c r="BN154" s="148"/>
      <c r="BO154" s="148"/>
      <c r="BP154" s="139"/>
      <c r="BQ154" s="139"/>
      <c r="BR154" s="139"/>
      <c r="BS154" s="139"/>
      <c r="BT154" s="139"/>
      <c r="BU154" s="139"/>
      <c r="BV154" s="371"/>
      <c r="BW154" s="371"/>
      <c r="BX154" s="371"/>
      <c r="BY154" s="371"/>
      <c r="BZ154" s="371"/>
      <c r="CA154" s="371"/>
      <c r="CB154" s="371"/>
    </row>
    <row r="155" spans="1:80" ht="39.75" customHeight="1">
      <c r="A155" s="126" t="s">
        <v>2529</v>
      </c>
      <c r="B155" s="379" t="s">
        <v>3334</v>
      </c>
      <c r="C155" s="379" t="s">
        <v>3068</v>
      </c>
      <c r="D155" s="379" t="s">
        <v>37</v>
      </c>
      <c r="E155" s="372" t="s">
        <v>40</v>
      </c>
      <c r="F155" s="372">
        <v>78217</v>
      </c>
      <c r="G155" s="129" t="s">
        <v>663</v>
      </c>
      <c r="H155" s="172"/>
      <c r="I155" s="129" t="s">
        <v>427</v>
      </c>
      <c r="J155" s="130"/>
      <c r="K155" s="437"/>
      <c r="L155" s="94"/>
      <c r="M155" s="94"/>
      <c r="N155" s="94"/>
      <c r="O155" s="94"/>
      <c r="P155" s="94">
        <v>250</v>
      </c>
      <c r="Q155" s="94"/>
      <c r="R155" s="98">
        <f t="shared" si="23"/>
        <v>250</v>
      </c>
      <c r="S155" s="129" t="s">
        <v>931</v>
      </c>
      <c r="T155" s="98"/>
      <c r="U155" s="129"/>
      <c r="V155" s="129"/>
      <c r="W155" s="133" t="s">
        <v>902</v>
      </c>
      <c r="X155" s="133"/>
      <c r="Y155" s="133" t="str">
        <f t="shared" si="15"/>
        <v>6</v>
      </c>
      <c r="Z155" s="132"/>
      <c r="AA155" s="133" t="str">
        <f t="shared" si="22"/>
        <v>Red</v>
      </c>
      <c r="AB155" s="133" t="str">
        <f>IFERROR(VLOOKUP($AA155,Lookup!$A$1:$P$20,2,FALSE),"")</f>
        <v>Level 6</v>
      </c>
      <c r="AC155" s="458" t="s">
        <v>3333</v>
      </c>
      <c r="AD155" s="133"/>
      <c r="AE155" s="380"/>
      <c r="AF155" s="133">
        <v>1</v>
      </c>
      <c r="AG155" s="133">
        <v>1</v>
      </c>
      <c r="AH155" s="133" t="s">
        <v>2635</v>
      </c>
      <c r="AI155" s="133">
        <f>IFERROR(VLOOKUP($AA155,Lookup!$A$1:$P$20,10,FALSE),"")</f>
        <v>2</v>
      </c>
      <c r="AJ155" s="133"/>
      <c r="AK155" s="133"/>
      <c r="AL155" s="133"/>
      <c r="AM155" s="133"/>
      <c r="AN155" s="133"/>
      <c r="AO155" s="133"/>
      <c r="AP155" s="133">
        <v>2</v>
      </c>
      <c r="AQ155" s="129"/>
      <c r="AR155" s="129"/>
      <c r="AS155" s="135"/>
      <c r="AT155" s="135"/>
      <c r="AU155" s="135"/>
      <c r="AV155" s="135"/>
      <c r="AW155" s="138"/>
      <c r="AX155" s="135"/>
      <c r="AY155" s="135"/>
      <c r="AZ155" s="135"/>
      <c r="BA155" s="135"/>
      <c r="BB155" s="135"/>
      <c r="BC155" s="135"/>
      <c r="BD155" s="135"/>
      <c r="BE155" s="135"/>
      <c r="BF155" s="135"/>
      <c r="BG155" s="139"/>
      <c r="BH155" s="150"/>
      <c r="BI155" s="129"/>
      <c r="BJ155" s="129"/>
      <c r="BK155" s="150"/>
      <c r="BL155" s="139"/>
      <c r="BM155" s="139"/>
      <c r="BN155" s="148"/>
      <c r="BO155" s="148"/>
      <c r="BP155" s="139"/>
      <c r="BQ155" s="139"/>
      <c r="BR155" s="139"/>
      <c r="BS155" s="139"/>
      <c r="BT155" s="139"/>
      <c r="BU155" s="139"/>
      <c r="BV155" s="371"/>
      <c r="BW155" s="371"/>
      <c r="BX155" s="371"/>
      <c r="BY155" s="371"/>
      <c r="BZ155" s="371"/>
      <c r="CA155" s="371"/>
      <c r="CB155" s="371"/>
    </row>
    <row r="156" spans="1:80" ht="39.75" customHeight="1">
      <c r="A156" s="126" t="s">
        <v>2529</v>
      </c>
      <c r="B156" s="379" t="s">
        <v>3335</v>
      </c>
      <c r="C156" s="379" t="s">
        <v>3336</v>
      </c>
      <c r="D156" s="379" t="s">
        <v>37</v>
      </c>
      <c r="E156" s="372" t="s">
        <v>40</v>
      </c>
      <c r="F156" s="372">
        <v>78252</v>
      </c>
      <c r="G156" s="129" t="s">
        <v>3337</v>
      </c>
      <c r="H156" s="130"/>
      <c r="I156" s="129" t="s">
        <v>427</v>
      </c>
      <c r="J156" s="130"/>
      <c r="K156" s="437"/>
      <c r="L156" s="94"/>
      <c r="M156" s="94"/>
      <c r="N156" s="94"/>
      <c r="O156" s="94"/>
      <c r="P156" s="94">
        <v>250</v>
      </c>
      <c r="Q156" s="94"/>
      <c r="R156" s="98">
        <f t="shared" si="23"/>
        <v>250</v>
      </c>
      <c r="S156" s="129" t="s">
        <v>931</v>
      </c>
      <c r="T156" s="98"/>
      <c r="U156" s="129"/>
      <c r="V156" s="129"/>
      <c r="W156" s="133" t="s">
        <v>902</v>
      </c>
      <c r="X156" s="133"/>
      <c r="Y156" s="133" t="str">
        <f t="shared" si="15"/>
        <v>6</v>
      </c>
      <c r="Z156" s="132"/>
      <c r="AA156" s="133" t="str">
        <f t="shared" si="22"/>
        <v>Red</v>
      </c>
      <c r="AB156" s="133" t="str">
        <f>IFERROR(VLOOKUP($AA156,Lookup!$A$1:$P$20,2,FALSE),"")</f>
        <v>Level 6</v>
      </c>
      <c r="AC156" s="458" t="s">
        <v>3333</v>
      </c>
      <c r="AD156" s="133"/>
      <c r="AE156" s="380"/>
      <c r="AF156" s="133">
        <v>1</v>
      </c>
      <c r="AG156" s="133">
        <v>1</v>
      </c>
      <c r="AH156" s="133" t="s">
        <v>2635</v>
      </c>
      <c r="AI156" s="133">
        <f>IFERROR(VLOOKUP($AA156,Lookup!$A$1:$P$20,10,FALSE),"")</f>
        <v>2</v>
      </c>
      <c r="AJ156" s="133"/>
      <c r="AK156" s="133"/>
      <c r="AL156" s="133"/>
      <c r="AM156" s="133"/>
      <c r="AN156" s="133"/>
      <c r="AO156" s="133"/>
      <c r="AP156" s="133">
        <v>3</v>
      </c>
      <c r="AQ156" s="129"/>
      <c r="AR156" s="129"/>
      <c r="AS156" s="135"/>
      <c r="AT156" s="135"/>
      <c r="AU156" s="135"/>
      <c r="AV156" s="135"/>
      <c r="AW156" s="138"/>
      <c r="AX156" s="135"/>
      <c r="AY156" s="135"/>
      <c r="AZ156" s="135"/>
      <c r="BA156" s="135"/>
      <c r="BB156" s="135"/>
      <c r="BC156" s="135"/>
      <c r="BD156" s="135"/>
      <c r="BE156" s="135"/>
      <c r="BF156" s="135"/>
      <c r="BG156" s="139"/>
      <c r="BH156" s="150"/>
      <c r="BI156" s="129"/>
      <c r="BJ156" s="129"/>
      <c r="BK156" s="150"/>
      <c r="BL156" s="139"/>
      <c r="BM156" s="139"/>
      <c r="BN156" s="148"/>
      <c r="BO156" s="148"/>
      <c r="BP156" s="139"/>
      <c r="BQ156" s="139"/>
      <c r="BR156" s="139"/>
      <c r="BS156" s="139"/>
      <c r="BT156" s="139"/>
      <c r="BU156" s="139"/>
      <c r="BV156" s="371"/>
      <c r="BW156" s="371"/>
      <c r="BX156" s="371"/>
      <c r="BY156" s="371"/>
      <c r="BZ156" s="371"/>
      <c r="CA156" s="371"/>
      <c r="CB156" s="371"/>
    </row>
    <row r="157" spans="1:80" ht="39.75" customHeight="1">
      <c r="A157" s="126" t="s">
        <v>2529</v>
      </c>
      <c r="B157" s="379" t="s">
        <v>2101</v>
      </c>
      <c r="C157" s="379" t="s">
        <v>2102</v>
      </c>
      <c r="D157" s="379" t="s">
        <v>48</v>
      </c>
      <c r="E157" s="372" t="s">
        <v>40</v>
      </c>
      <c r="F157" s="372">
        <v>78023</v>
      </c>
      <c r="G157" s="129" t="s">
        <v>3338</v>
      </c>
      <c r="H157" s="130" t="s">
        <v>3339</v>
      </c>
      <c r="I157" s="129" t="s">
        <v>2105</v>
      </c>
      <c r="J157" s="130"/>
      <c r="K157" s="437"/>
      <c r="L157" s="94"/>
      <c r="M157" s="94"/>
      <c r="N157" s="94"/>
      <c r="O157" s="94"/>
      <c r="P157" s="94">
        <v>250</v>
      </c>
      <c r="Q157" s="94"/>
      <c r="R157" s="98">
        <f t="shared" si="23"/>
        <v>250</v>
      </c>
      <c r="S157" s="129" t="s">
        <v>931</v>
      </c>
      <c r="T157" s="98"/>
      <c r="U157" s="129"/>
      <c r="V157" s="129"/>
      <c r="W157" s="133" t="s">
        <v>902</v>
      </c>
      <c r="X157" s="133"/>
      <c r="Y157" s="133" t="str">
        <f t="shared" si="15"/>
        <v>6</v>
      </c>
      <c r="Z157" s="132"/>
      <c r="AA157" s="133" t="str">
        <f t="shared" si="22"/>
        <v>Red</v>
      </c>
      <c r="AB157" s="133" t="str">
        <f>IFERROR(VLOOKUP($AA157,Lookup!$A$1:$P$20,2,FALSE),"")</f>
        <v>Level 6</v>
      </c>
      <c r="AC157" s="458"/>
      <c r="AD157" s="133"/>
      <c r="AE157" s="380"/>
      <c r="AF157" s="133"/>
      <c r="AG157" s="133"/>
      <c r="AH157" s="133"/>
      <c r="AI157" s="133"/>
      <c r="AJ157" s="133"/>
      <c r="AK157" s="133"/>
      <c r="AL157" s="133"/>
      <c r="AM157" s="133"/>
      <c r="AN157" s="133"/>
      <c r="AO157" s="133"/>
      <c r="AP157" s="133"/>
      <c r="AQ157" s="129"/>
      <c r="AR157" s="129"/>
      <c r="AS157" s="135"/>
      <c r="AT157" s="135"/>
      <c r="AU157" s="135"/>
      <c r="AV157" s="135"/>
      <c r="AW157" s="138"/>
      <c r="AX157" s="135"/>
      <c r="AY157" s="135"/>
      <c r="AZ157" s="135"/>
      <c r="BA157" s="135"/>
      <c r="BB157" s="135"/>
      <c r="BC157" s="135"/>
      <c r="BD157" s="135"/>
      <c r="BE157" s="135"/>
      <c r="BF157" s="135"/>
      <c r="BG157" s="139"/>
      <c r="BH157" s="150"/>
      <c r="BI157" s="129"/>
      <c r="BJ157" s="129"/>
      <c r="BK157" s="150"/>
      <c r="BL157" s="139"/>
      <c r="BM157" s="139"/>
      <c r="BN157" s="148"/>
      <c r="BO157" s="148"/>
      <c r="BP157" s="139"/>
      <c r="BQ157" s="139"/>
      <c r="BR157" s="139"/>
      <c r="BS157" s="139"/>
      <c r="BT157" s="139"/>
      <c r="BU157" s="139"/>
      <c r="BV157" s="371"/>
      <c r="BW157" s="371"/>
      <c r="BX157" s="371"/>
      <c r="BY157" s="371"/>
      <c r="BZ157" s="371"/>
      <c r="CA157" s="371"/>
      <c r="CB157" s="371"/>
    </row>
    <row r="158" spans="1:80" ht="39.75" customHeight="1">
      <c r="A158" s="126" t="s">
        <v>2529</v>
      </c>
      <c r="B158" s="379" t="s">
        <v>3340</v>
      </c>
      <c r="C158" s="379" t="s">
        <v>1440</v>
      </c>
      <c r="D158" s="379" t="s">
        <v>1441</v>
      </c>
      <c r="E158" s="372" t="s">
        <v>40</v>
      </c>
      <c r="F158" s="372">
        <v>78108</v>
      </c>
      <c r="G158" s="129" t="s">
        <v>3341</v>
      </c>
      <c r="H158" s="130" t="s">
        <v>3342</v>
      </c>
      <c r="I158" s="129" t="s">
        <v>1444</v>
      </c>
      <c r="J158" s="130"/>
      <c r="K158" s="437"/>
      <c r="L158" s="94"/>
      <c r="M158" s="94"/>
      <c r="N158" s="94"/>
      <c r="O158" s="94"/>
      <c r="P158" s="94">
        <v>250</v>
      </c>
      <c r="Q158" s="94"/>
      <c r="R158" s="98">
        <f t="shared" si="23"/>
        <v>250</v>
      </c>
      <c r="S158" s="129" t="s">
        <v>931</v>
      </c>
      <c r="T158" s="98"/>
      <c r="U158" s="129"/>
      <c r="V158" s="129"/>
      <c r="W158" s="133" t="s">
        <v>902</v>
      </c>
      <c r="X158" s="133"/>
      <c r="Y158" s="133" t="str">
        <f t="shared" si="15"/>
        <v>6</v>
      </c>
      <c r="Z158" s="132"/>
      <c r="AA158" s="133" t="str">
        <f t="shared" si="22"/>
        <v>Red</v>
      </c>
      <c r="AB158" s="133" t="str">
        <f>IFERROR(VLOOKUP($AA158,Lookup!$A$1:$P$20,2,FALSE),"")</f>
        <v>Level 6</v>
      </c>
      <c r="AC158" s="458"/>
      <c r="AD158" s="133"/>
      <c r="AE158" s="380"/>
      <c r="AF158" s="133"/>
      <c r="AG158" s="133"/>
      <c r="AH158" s="133"/>
      <c r="AI158" s="133"/>
      <c r="AJ158" s="133"/>
      <c r="AK158" s="133"/>
      <c r="AL158" s="133"/>
      <c r="AM158" s="133"/>
      <c r="AN158" s="133"/>
      <c r="AO158" s="133"/>
      <c r="AP158" s="133"/>
      <c r="AQ158" s="129"/>
      <c r="AR158" s="129"/>
      <c r="AS158" s="135"/>
      <c r="AT158" s="135"/>
      <c r="AU158" s="135"/>
      <c r="AV158" s="135"/>
      <c r="AW158" s="138"/>
      <c r="AX158" s="135"/>
      <c r="AY158" s="135"/>
      <c r="AZ158" s="135"/>
      <c r="BA158" s="135"/>
      <c r="BB158" s="135"/>
      <c r="BC158" s="135"/>
      <c r="BD158" s="135"/>
      <c r="BE158" s="135"/>
      <c r="BF158" s="135"/>
      <c r="BG158" s="139"/>
      <c r="BH158" s="150"/>
      <c r="BI158" s="129"/>
      <c r="BJ158" s="129"/>
      <c r="BK158" s="150"/>
      <c r="BL158" s="139"/>
      <c r="BM158" s="139"/>
      <c r="BN158" s="148"/>
      <c r="BO158" s="148"/>
      <c r="BP158" s="139"/>
      <c r="BQ158" s="139"/>
      <c r="BR158" s="139"/>
      <c r="BS158" s="139"/>
      <c r="BT158" s="139"/>
      <c r="BU158" s="139"/>
      <c r="BV158" s="371"/>
      <c r="BW158" s="371"/>
      <c r="BX158" s="371"/>
      <c r="BY158" s="371"/>
      <c r="BZ158" s="371"/>
      <c r="CA158" s="371"/>
      <c r="CB158" s="371"/>
    </row>
    <row r="159" spans="1:80" ht="39.75" customHeight="1">
      <c r="A159" s="126" t="s">
        <v>2529</v>
      </c>
      <c r="B159" s="379" t="s">
        <v>3343</v>
      </c>
      <c r="C159" s="379" t="s">
        <v>3344</v>
      </c>
      <c r="D159" s="379" t="s">
        <v>37</v>
      </c>
      <c r="E159" s="372" t="s">
        <v>40</v>
      </c>
      <c r="F159" s="372" t="s">
        <v>3345</v>
      </c>
      <c r="G159" s="129" t="s">
        <v>3346</v>
      </c>
      <c r="H159" s="130" t="s">
        <v>3347</v>
      </c>
      <c r="I159" s="130" t="s">
        <v>1105</v>
      </c>
      <c r="J159" s="130"/>
      <c r="K159" s="130"/>
      <c r="L159" s="94"/>
      <c r="M159" s="94">
        <v>250</v>
      </c>
      <c r="N159" s="94"/>
      <c r="O159" s="94"/>
      <c r="P159" s="94"/>
      <c r="Q159" s="94"/>
      <c r="R159" s="98">
        <f t="shared" si="23"/>
        <v>250</v>
      </c>
      <c r="S159" s="129" t="s">
        <v>931</v>
      </c>
      <c r="T159" s="98"/>
      <c r="U159" s="129"/>
      <c r="V159" s="129"/>
      <c r="W159" s="133" t="s">
        <v>902</v>
      </c>
      <c r="X159" s="129"/>
      <c r="Y159" s="133" t="str">
        <f t="shared" si="15"/>
        <v>6</v>
      </c>
      <c r="Z159" s="128"/>
      <c r="AA159" s="133" t="str">
        <f t="shared" si="22"/>
        <v>Red</v>
      </c>
      <c r="AB159" s="133" t="str">
        <f>IFERROR(VLOOKUP($AA159,Lookup!$A$1:$P$20,2,FALSE),"")</f>
        <v>Level 6</v>
      </c>
      <c r="AC159" s="133"/>
      <c r="AD159" s="133">
        <f>IFERROR(VLOOKUP($AA159,Lookup!$A$1:$P$20,7,FALSE),"")</f>
        <v>0</v>
      </c>
      <c r="AE159" s="380"/>
      <c r="AF159" s="133">
        <f>IFERROR(VLOOKUP($AA159,Lookup!$A$1:$P$20,8,FALSE),"")</f>
        <v>1</v>
      </c>
      <c r="AG159" s="133">
        <f>IFERROR(VLOOKUP($AA159,Lookup!$A$1:$P$20,9,FALSE),"")</f>
        <v>0</v>
      </c>
      <c r="AH159" s="133"/>
      <c r="AI159" s="133">
        <f>IFERROR(VLOOKUP($AA159,Lookup!$A$1:$P$20,10,FALSE),"")</f>
        <v>2</v>
      </c>
      <c r="AJ159" s="133">
        <f>IFERROR(VLOOKUP($AA159,Lookup!$A$1:$P$20,11,FALSE),"")</f>
        <v>0</v>
      </c>
      <c r="AK159" s="133">
        <f>IFERROR(VLOOKUP($AA159,Lookup!$A$1:$P$20,12,FALSE),"")</f>
        <v>0</v>
      </c>
      <c r="AL159" s="133">
        <f>IFERROR(VLOOKUP($AA159,Lookup!$A$1:$P$20,13,FALSE),"")</f>
        <v>0</v>
      </c>
      <c r="AM159" s="133">
        <f>IFERROR(VLOOKUP($AA159,Lookup!$A$1:$P$20,14,FALSE),"")</f>
        <v>0</v>
      </c>
      <c r="AN159" s="133">
        <f>IFERROR(VLOOKUP($AA159,Lookup!$A$1:$P$20,15,FALSE),"")</f>
        <v>0</v>
      </c>
      <c r="AO159" s="133">
        <f>IFERROR(VLOOKUP($AA159,Lookup!$A$1:$P$20,16,FALSE),"")</f>
        <v>0</v>
      </c>
      <c r="AP159" s="133">
        <f>IFERROR(VLOOKUP($AA159,Lookup!$A$1:$Q$20,17,FALSE),"")</f>
        <v>1</v>
      </c>
      <c r="AQ159" s="129"/>
      <c r="AR159" s="129"/>
      <c r="AS159" s="135"/>
      <c r="AT159" s="135"/>
      <c r="AU159" s="135"/>
      <c r="AV159" s="135"/>
      <c r="AW159" s="138"/>
      <c r="AX159" s="135"/>
      <c r="AY159" s="135"/>
      <c r="AZ159" s="135"/>
      <c r="BA159" s="135"/>
      <c r="BB159" s="135"/>
      <c r="BC159" s="135"/>
      <c r="BD159" s="135"/>
      <c r="BE159" s="135"/>
      <c r="BF159" s="135"/>
      <c r="BG159" s="143"/>
      <c r="BH159" s="150"/>
      <c r="BI159" s="129"/>
      <c r="BJ159" s="129"/>
      <c r="BK159" s="150"/>
      <c r="BL159" s="139"/>
      <c r="BM159" s="139"/>
      <c r="BN159" s="148"/>
      <c r="BO159" s="148"/>
      <c r="BP159" s="139"/>
      <c r="BQ159" s="139"/>
      <c r="BR159" s="139" t="s">
        <v>2923</v>
      </c>
      <c r="BS159" s="139"/>
      <c r="BT159" s="139"/>
      <c r="BU159" s="139"/>
      <c r="BV159" s="371"/>
      <c r="BW159" s="371"/>
      <c r="BX159" s="371"/>
      <c r="BY159" s="371"/>
      <c r="BZ159" s="371"/>
      <c r="CA159" s="371"/>
      <c r="CB159" s="371"/>
    </row>
    <row r="160" spans="1:80" ht="39.75" customHeight="1">
      <c r="A160" s="126" t="s">
        <v>2529</v>
      </c>
      <c r="B160" s="379" t="s">
        <v>3348</v>
      </c>
      <c r="C160" s="379" t="s">
        <v>3349</v>
      </c>
      <c r="D160" s="379" t="s">
        <v>137</v>
      </c>
      <c r="E160" s="372" t="s">
        <v>40</v>
      </c>
      <c r="F160" s="372">
        <v>78264</v>
      </c>
      <c r="G160" s="129"/>
      <c r="H160" s="130"/>
      <c r="I160" s="130"/>
      <c r="J160" s="130"/>
      <c r="K160" s="130"/>
      <c r="L160" s="94"/>
      <c r="M160" s="94"/>
      <c r="N160" s="94"/>
      <c r="O160" s="94"/>
      <c r="P160" s="94">
        <v>250</v>
      </c>
      <c r="Q160" s="94"/>
      <c r="R160" s="98">
        <f t="shared" si="23"/>
        <v>250</v>
      </c>
      <c r="S160" s="129" t="s">
        <v>931</v>
      </c>
      <c r="T160" s="98"/>
      <c r="U160" s="129"/>
      <c r="V160" s="129"/>
      <c r="W160" s="133" t="s">
        <v>902</v>
      </c>
      <c r="X160" s="133"/>
      <c r="Y160" s="133" t="str">
        <f t="shared" si="15"/>
        <v>6</v>
      </c>
      <c r="Z160" s="132"/>
      <c r="AA160" s="133" t="str">
        <f t="shared" si="22"/>
        <v>Red</v>
      </c>
      <c r="AB160" s="133" t="str">
        <f>IFERROR(VLOOKUP($AA160,Lookup!$A$1:$P$20,2,FALSE),"")</f>
        <v>Level 6</v>
      </c>
      <c r="AC160" s="133"/>
      <c r="AD160" s="133"/>
      <c r="AE160" s="380"/>
      <c r="AF160" s="133"/>
      <c r="AG160" s="133"/>
      <c r="AH160" s="133"/>
      <c r="AI160" s="133"/>
      <c r="AJ160" s="133"/>
      <c r="AK160" s="133"/>
      <c r="AL160" s="133"/>
      <c r="AM160" s="133"/>
      <c r="AN160" s="133"/>
      <c r="AO160" s="133"/>
      <c r="AP160" s="133"/>
      <c r="AQ160" s="129"/>
      <c r="AR160" s="129"/>
      <c r="AS160" s="135"/>
      <c r="AT160" s="135"/>
      <c r="AU160" s="135"/>
      <c r="AV160" s="135"/>
      <c r="AW160" s="138"/>
      <c r="AX160" s="135"/>
      <c r="AY160" s="135"/>
      <c r="AZ160" s="135"/>
      <c r="BA160" s="135"/>
      <c r="BB160" s="135"/>
      <c r="BC160" s="135"/>
      <c r="BD160" s="135"/>
      <c r="BE160" s="135"/>
      <c r="BF160" s="135"/>
      <c r="BG160" s="143"/>
      <c r="BH160" s="150"/>
      <c r="BI160" s="129"/>
      <c r="BJ160" s="129"/>
      <c r="BK160" s="150"/>
      <c r="BL160" s="139"/>
      <c r="BM160" s="139"/>
      <c r="BN160" s="148"/>
      <c r="BO160" s="148"/>
      <c r="BP160" s="139"/>
      <c r="BQ160" s="139"/>
      <c r="BR160" s="139"/>
      <c r="BS160" s="139"/>
      <c r="BT160" s="139"/>
      <c r="BU160" s="139"/>
      <c r="BV160" s="371"/>
      <c r="BW160" s="371"/>
      <c r="BX160" s="371"/>
      <c r="BY160" s="371"/>
      <c r="BZ160" s="371"/>
      <c r="CA160" s="371"/>
      <c r="CB160" s="371"/>
    </row>
    <row r="161" spans="1:80" ht="39.75" customHeight="1">
      <c r="A161" s="126" t="s">
        <v>2529</v>
      </c>
      <c r="B161" s="379" t="s">
        <v>3350</v>
      </c>
      <c r="C161" s="379" t="s">
        <v>3351</v>
      </c>
      <c r="D161" s="379" t="s">
        <v>3352</v>
      </c>
      <c r="E161" s="372" t="s">
        <v>40</v>
      </c>
      <c r="F161" s="372">
        <v>79831</v>
      </c>
      <c r="G161" s="129" t="s">
        <v>3353</v>
      </c>
      <c r="H161" s="130" t="s">
        <v>3354</v>
      </c>
      <c r="I161" s="130"/>
      <c r="J161" s="130"/>
      <c r="K161" s="130"/>
      <c r="L161" s="94"/>
      <c r="M161" s="94"/>
      <c r="N161" s="94"/>
      <c r="O161" s="94"/>
      <c r="P161" s="94">
        <v>250</v>
      </c>
      <c r="Q161" s="94"/>
      <c r="R161" s="98">
        <f t="shared" si="23"/>
        <v>250</v>
      </c>
      <c r="S161" s="129" t="s">
        <v>931</v>
      </c>
      <c r="T161" s="98"/>
      <c r="U161" s="129"/>
      <c r="V161" s="129"/>
      <c r="W161" s="133" t="s">
        <v>902</v>
      </c>
      <c r="X161" s="133"/>
      <c r="Y161" s="133" t="str">
        <f t="shared" si="15"/>
        <v>6</v>
      </c>
      <c r="Z161" s="132"/>
      <c r="AA161" s="133" t="str">
        <f t="shared" si="22"/>
        <v>Red</v>
      </c>
      <c r="AB161" s="133" t="str">
        <f>IFERROR(VLOOKUP($AA161,Lookup!$A$1:$P$20,2,FALSE),"")</f>
        <v>Level 6</v>
      </c>
      <c r="AC161" s="133"/>
      <c r="AD161" s="133"/>
      <c r="AE161" s="380"/>
      <c r="AF161" s="133"/>
      <c r="AG161" s="133"/>
      <c r="AH161" s="133"/>
      <c r="AI161" s="133"/>
      <c r="AJ161" s="133"/>
      <c r="AK161" s="133"/>
      <c r="AL161" s="133"/>
      <c r="AM161" s="133"/>
      <c r="AN161" s="133"/>
      <c r="AO161" s="133"/>
      <c r="AP161" s="133"/>
      <c r="AQ161" s="129"/>
      <c r="AR161" s="129"/>
      <c r="AS161" s="135"/>
      <c r="AT161" s="135"/>
      <c r="AU161" s="135"/>
      <c r="AV161" s="135"/>
      <c r="AW161" s="138"/>
      <c r="AX161" s="135"/>
      <c r="AY161" s="135"/>
      <c r="AZ161" s="135"/>
      <c r="BA161" s="135"/>
      <c r="BB161" s="135"/>
      <c r="BC161" s="135"/>
      <c r="BD161" s="135"/>
      <c r="BE161" s="135"/>
      <c r="BF161" s="135"/>
      <c r="BG161" s="143"/>
      <c r="BH161" s="150"/>
      <c r="BI161" s="129"/>
      <c r="BJ161" s="129"/>
      <c r="BK161" s="150"/>
      <c r="BL161" s="139"/>
      <c r="BM161" s="139"/>
      <c r="BN161" s="148"/>
      <c r="BO161" s="148"/>
      <c r="BP161" s="139"/>
      <c r="BQ161" s="139"/>
      <c r="BR161" s="139"/>
      <c r="BS161" s="139"/>
      <c r="BT161" s="139"/>
      <c r="BU161" s="139"/>
      <c r="BV161" s="371"/>
      <c r="BW161" s="371"/>
      <c r="BX161" s="371"/>
      <c r="BY161" s="371"/>
      <c r="BZ161" s="371"/>
      <c r="CA161" s="371"/>
      <c r="CB161" s="371"/>
    </row>
    <row r="162" spans="1:80" ht="39.75" customHeight="1">
      <c r="A162" s="126" t="s">
        <v>2529</v>
      </c>
      <c r="B162" s="379" t="s">
        <v>3304</v>
      </c>
      <c r="C162" s="379" t="s">
        <v>3305</v>
      </c>
      <c r="D162" s="379" t="s">
        <v>37</v>
      </c>
      <c r="E162" s="372" t="s">
        <v>40</v>
      </c>
      <c r="F162" s="372">
        <v>78209</v>
      </c>
      <c r="G162" s="129" t="s">
        <v>3306</v>
      </c>
      <c r="H162" s="130" t="s">
        <v>3307</v>
      </c>
      <c r="I162" s="130" t="s">
        <v>427</v>
      </c>
      <c r="J162" s="130"/>
      <c r="K162" s="130"/>
      <c r="L162" s="94"/>
      <c r="M162" s="94"/>
      <c r="N162" s="94"/>
      <c r="O162" s="94"/>
      <c r="P162" s="94">
        <v>250</v>
      </c>
      <c r="Q162" s="94"/>
      <c r="R162" s="98">
        <f t="shared" si="23"/>
        <v>250</v>
      </c>
      <c r="S162" s="129" t="s">
        <v>931</v>
      </c>
      <c r="T162" s="98"/>
      <c r="U162" s="129"/>
      <c r="V162" s="129"/>
      <c r="W162" s="133" t="s">
        <v>902</v>
      </c>
      <c r="X162" s="133"/>
      <c r="Y162" s="133" t="str">
        <f t="shared" si="15"/>
        <v>6</v>
      </c>
      <c r="Z162" s="132"/>
      <c r="AA162" s="133" t="str">
        <f t="shared" si="22"/>
        <v>Red</v>
      </c>
      <c r="AB162" s="133" t="str">
        <f>IFERROR(VLOOKUP($AA162,Lookup!$A$1:$P$20,2,FALSE),"")</f>
        <v>Level 6</v>
      </c>
      <c r="AC162" s="133"/>
      <c r="AD162" s="133"/>
      <c r="AE162" s="380"/>
      <c r="AF162" s="133"/>
      <c r="AG162" s="133"/>
      <c r="AH162" s="133"/>
      <c r="AI162" s="133"/>
      <c r="AJ162" s="133"/>
      <c r="AK162" s="133"/>
      <c r="AL162" s="133"/>
      <c r="AM162" s="133"/>
      <c r="AN162" s="133"/>
      <c r="AO162" s="133"/>
      <c r="AP162" s="133"/>
      <c r="AQ162" s="129"/>
      <c r="AR162" s="129"/>
      <c r="AS162" s="135"/>
      <c r="AT162" s="135"/>
      <c r="AU162" s="135"/>
      <c r="AV162" s="135"/>
      <c r="AW162" s="138"/>
      <c r="AX162" s="135"/>
      <c r="AY162" s="135"/>
      <c r="AZ162" s="135"/>
      <c r="BA162" s="135"/>
      <c r="BB162" s="135"/>
      <c r="BC162" s="135"/>
      <c r="BD162" s="135"/>
      <c r="BE162" s="135"/>
      <c r="BF162" s="135"/>
      <c r="BG162" s="143"/>
      <c r="BH162" s="150"/>
      <c r="BI162" s="129"/>
      <c r="BJ162" s="129"/>
      <c r="BK162" s="150"/>
      <c r="BL162" s="139"/>
      <c r="BM162" s="139"/>
      <c r="BN162" s="148"/>
      <c r="BO162" s="148"/>
      <c r="BP162" s="139"/>
      <c r="BQ162" s="139"/>
      <c r="BR162" s="139"/>
      <c r="BS162" s="139"/>
      <c r="BT162" s="139"/>
      <c r="BU162" s="139"/>
      <c r="BV162" s="371"/>
      <c r="BW162" s="371"/>
      <c r="BX162" s="371"/>
      <c r="BY162" s="371"/>
      <c r="BZ162" s="371"/>
      <c r="CA162" s="371"/>
      <c r="CB162" s="371"/>
    </row>
    <row r="163" spans="1:80" ht="39.75" customHeight="1">
      <c r="A163" s="126" t="s">
        <v>2531</v>
      </c>
      <c r="B163" s="379" t="s">
        <v>3355</v>
      </c>
      <c r="C163" s="379" t="s">
        <v>2373</v>
      </c>
      <c r="D163" s="379" t="s">
        <v>1429</v>
      </c>
      <c r="E163" s="372" t="s">
        <v>40</v>
      </c>
      <c r="F163" s="372">
        <v>78073</v>
      </c>
      <c r="G163" s="129" t="s">
        <v>3356</v>
      </c>
      <c r="H163" s="130"/>
      <c r="I163" s="129"/>
      <c r="J163" s="129"/>
      <c r="K163" s="129"/>
      <c r="L163" s="94"/>
      <c r="M163" s="94"/>
      <c r="N163" s="94"/>
      <c r="O163" s="94"/>
      <c r="P163" s="94"/>
      <c r="Q163" s="94"/>
      <c r="R163" s="98"/>
      <c r="S163" s="129"/>
      <c r="T163" s="98">
        <v>250</v>
      </c>
      <c r="U163" s="129" t="s">
        <v>931</v>
      </c>
      <c r="V163" s="129"/>
      <c r="W163" s="133" t="s">
        <v>902</v>
      </c>
      <c r="X163" s="133"/>
      <c r="Y163" s="133" t="str">
        <f t="shared" si="15"/>
        <v>6</v>
      </c>
      <c r="Z163" s="132" t="s">
        <v>3357</v>
      </c>
      <c r="AA163" s="438" t="str">
        <f t="shared" si="22"/>
        <v>Red</v>
      </c>
      <c r="AB163" s="438" t="str">
        <f>IFERROR(VLOOKUP($AA163,Lookup!$A$1:$P$20,2,FALSE),"")</f>
        <v>Level 6</v>
      </c>
      <c r="AC163" s="134">
        <v>43497</v>
      </c>
      <c r="AD163" s="133">
        <f>IFERROR(VLOOKUP($AA163,Lookup!$A$1:$P$20,7,FALSE),"")</f>
        <v>0</v>
      </c>
      <c r="AE163" s="380"/>
      <c r="AF163" s="133">
        <f>IFERROR(VLOOKUP($AA163,Lookup!$A$1:$P$20,8,FALSE),"")</f>
        <v>1</v>
      </c>
      <c r="AG163" s="133">
        <f>IFERROR(VLOOKUP($AA163,Lookup!$A$1:$P$20,9,FALSE),"")</f>
        <v>0</v>
      </c>
      <c r="AH163" s="133"/>
      <c r="AI163" s="133">
        <f>IFERROR(VLOOKUP($AA163,Lookup!$A$1:$P$20,10,FALSE),"")</f>
        <v>2</v>
      </c>
      <c r="AJ163" s="133">
        <f>IFERROR(VLOOKUP($AA163,Lookup!$A$1:$P$20,11,FALSE),"")</f>
        <v>0</v>
      </c>
      <c r="AK163" s="133">
        <f>IFERROR(VLOOKUP($AA163,Lookup!$A$1:$P$20,12,FALSE),"")</f>
        <v>0</v>
      </c>
      <c r="AL163" s="133">
        <f>IFERROR(VLOOKUP($AA163,Lookup!$A$1:$P$20,13,FALSE),"")</f>
        <v>0</v>
      </c>
      <c r="AM163" s="133">
        <f>IFERROR(VLOOKUP($AA163,Lookup!$A$1:$P$20,14,FALSE),"")</f>
        <v>0</v>
      </c>
      <c r="AN163" s="133">
        <f>IFERROR(VLOOKUP($AA163,Lookup!$A$1:$P$20,15,FALSE),"")</f>
        <v>0</v>
      </c>
      <c r="AO163" s="133">
        <f>IFERROR(VLOOKUP($AA163,Lookup!$A$1:$P$20,16,FALSE),"")</f>
        <v>0</v>
      </c>
      <c r="AP163" s="133">
        <f>IFERROR(VLOOKUP($AA163,Lookup!$A$1:$Q$20,17,FALSE),"")</f>
        <v>1</v>
      </c>
      <c r="AQ163" s="129"/>
      <c r="AR163" s="129"/>
      <c r="AS163" s="135"/>
      <c r="AT163" s="135"/>
      <c r="AU163" s="85"/>
      <c r="AV163" s="135"/>
      <c r="AW163" s="138"/>
      <c r="AX163" s="135"/>
      <c r="AY163" s="135"/>
      <c r="AZ163" s="135"/>
      <c r="BA163" s="135"/>
      <c r="BB163" s="135"/>
      <c r="BC163" s="135"/>
      <c r="BD163" s="135"/>
      <c r="BE163" s="135"/>
      <c r="BF163" s="135"/>
      <c r="BG163" s="139"/>
      <c r="BH163" s="150"/>
      <c r="BI163" s="148"/>
      <c r="BJ163" s="148"/>
      <c r="BK163" s="143"/>
      <c r="BL163" s="139"/>
      <c r="BM163" s="139"/>
      <c r="BN163" s="148"/>
      <c r="BO163" s="148"/>
      <c r="BP163" s="139"/>
      <c r="BQ163" s="139"/>
      <c r="BR163" s="139"/>
      <c r="BS163" s="139"/>
      <c r="BT163" s="139"/>
      <c r="BU163" s="139"/>
      <c r="BV163" s="371"/>
      <c r="BW163" s="371"/>
      <c r="BX163" s="371"/>
      <c r="BY163" s="371"/>
      <c r="BZ163" s="371"/>
      <c r="CA163" s="371"/>
      <c r="CB163" s="371"/>
    </row>
    <row r="164" spans="1:80" ht="39.75" customHeight="1">
      <c r="A164" s="452" t="s">
        <v>2531</v>
      </c>
      <c r="B164" s="379" t="s">
        <v>3358</v>
      </c>
      <c r="C164" s="379" t="s">
        <v>3359</v>
      </c>
      <c r="D164" s="379" t="s">
        <v>3360</v>
      </c>
      <c r="E164" s="372" t="s">
        <v>40</v>
      </c>
      <c r="F164" s="372">
        <v>78941</v>
      </c>
      <c r="G164" s="129" t="s">
        <v>3361</v>
      </c>
      <c r="H164" s="130"/>
      <c r="I164" s="129" t="s">
        <v>469</v>
      </c>
      <c r="J164" s="130"/>
      <c r="K164" s="130"/>
      <c r="L164" s="94"/>
      <c r="M164" s="94"/>
      <c r="N164" s="94"/>
      <c r="O164" s="94"/>
      <c r="P164" s="94"/>
      <c r="Q164" s="94"/>
      <c r="R164" s="98"/>
      <c r="S164" s="94"/>
      <c r="T164" s="98">
        <v>250</v>
      </c>
      <c r="U164" s="129" t="s">
        <v>931</v>
      </c>
      <c r="V164" s="129"/>
      <c r="W164" s="133" t="s">
        <v>902</v>
      </c>
      <c r="X164" s="129"/>
      <c r="Y164" s="133" t="str">
        <f t="shared" si="15"/>
        <v>6</v>
      </c>
      <c r="Z164" s="128" t="s">
        <v>3362</v>
      </c>
      <c r="AA164" s="133" t="str">
        <f t="shared" si="22"/>
        <v>Red</v>
      </c>
      <c r="AB164" s="133" t="str">
        <f>IFERROR(VLOOKUP($AA164,Lookup!$A$1:$P$20,2,FALSE),"")</f>
        <v>Level 6</v>
      </c>
      <c r="AC164" s="134">
        <v>43502</v>
      </c>
      <c r="AD164" s="133">
        <f>IFERROR(VLOOKUP($AA164,Lookup!$A$1:$P$20,7,FALSE),"")</f>
        <v>0</v>
      </c>
      <c r="AE164" s="380"/>
      <c r="AF164" s="133">
        <f>IFERROR(VLOOKUP($AA164,Lookup!$A$1:$P$20,8,FALSE),"")</f>
        <v>1</v>
      </c>
      <c r="AG164" s="133">
        <f>IFERROR(VLOOKUP($AA164,Lookup!$A$1:$P$20,9,FALSE),"")</f>
        <v>0</v>
      </c>
      <c r="AH164" s="133" t="s">
        <v>2821</v>
      </c>
      <c r="AI164" s="133">
        <f>IFERROR(VLOOKUP($AA164,Lookup!$A$1:$P$20,10,FALSE),"")</f>
        <v>2</v>
      </c>
      <c r="AJ164" s="133"/>
      <c r="AK164" s="133">
        <f>IFERROR(VLOOKUP($AA164,Lookup!$A$1:$P$20,12,FALSE),"")</f>
        <v>0</v>
      </c>
      <c r="AL164" s="133"/>
      <c r="AM164" s="133"/>
      <c r="AN164" s="133"/>
      <c r="AO164" s="133"/>
      <c r="AP164" s="133"/>
      <c r="AQ164" s="129"/>
      <c r="AR164" s="129"/>
      <c r="AS164" s="135"/>
      <c r="AT164" s="135"/>
      <c r="AU164" s="135"/>
      <c r="AV164" s="135"/>
      <c r="AW164" s="138"/>
      <c r="AX164" s="135"/>
      <c r="AY164" s="135"/>
      <c r="AZ164" s="135"/>
      <c r="BA164" s="135"/>
      <c r="BB164" s="135"/>
      <c r="BC164" s="135"/>
      <c r="BD164" s="135"/>
      <c r="BE164" s="135"/>
      <c r="BF164" s="135"/>
      <c r="BG164" s="139"/>
      <c r="BH164" s="150"/>
      <c r="BI164" s="129"/>
      <c r="BJ164" s="129"/>
      <c r="BK164" s="150"/>
      <c r="BL164" s="139"/>
      <c r="BM164" s="139"/>
      <c r="BN164" s="450">
        <v>1</v>
      </c>
      <c r="BO164" s="450" t="s">
        <v>977</v>
      </c>
      <c r="BP164" s="139" t="s">
        <v>3062</v>
      </c>
      <c r="BQ164" s="139"/>
      <c r="BR164" s="139"/>
      <c r="BS164" s="139"/>
      <c r="BT164" s="139"/>
      <c r="BU164" s="139"/>
      <c r="BV164" s="371"/>
      <c r="BW164" s="371"/>
      <c r="BX164" s="371"/>
      <c r="BY164" s="371"/>
      <c r="BZ164" s="371"/>
      <c r="CA164" s="371"/>
      <c r="CB164" s="371"/>
    </row>
    <row r="165" spans="1:80" ht="39.75" customHeight="1">
      <c r="A165" s="126" t="s">
        <v>2531</v>
      </c>
      <c r="B165" s="379" t="s">
        <v>3363</v>
      </c>
      <c r="C165" s="379" t="s">
        <v>3364</v>
      </c>
      <c r="D165" s="379" t="s">
        <v>199</v>
      </c>
      <c r="E165" s="372" t="s">
        <v>40</v>
      </c>
      <c r="F165" s="372">
        <v>78701</v>
      </c>
      <c r="G165" s="129" t="s">
        <v>3365</v>
      </c>
      <c r="H165" s="130"/>
      <c r="I165" s="129" t="s">
        <v>498</v>
      </c>
      <c r="J165" s="130"/>
      <c r="K165" s="437"/>
      <c r="L165" s="94"/>
      <c r="M165" s="94"/>
      <c r="N165" s="94"/>
      <c r="O165" s="94"/>
      <c r="P165" s="94"/>
      <c r="Q165" s="94"/>
      <c r="R165" s="98"/>
      <c r="S165" s="129"/>
      <c r="T165" s="98">
        <v>280</v>
      </c>
      <c r="U165" s="129" t="s">
        <v>927</v>
      </c>
      <c r="V165" s="129"/>
      <c r="W165" s="133" t="s">
        <v>902</v>
      </c>
      <c r="X165" s="129"/>
      <c r="Y165" s="133" t="str">
        <f t="shared" si="15"/>
        <v>6</v>
      </c>
      <c r="Z165" s="128"/>
      <c r="AA165" s="133" t="str">
        <f t="shared" si="22"/>
        <v>Red</v>
      </c>
      <c r="AB165" s="133" t="str">
        <f>IFERROR(VLOOKUP($AA165,Lookup!$A$1:$P$20,2,FALSE),"")</f>
        <v>Level 6</v>
      </c>
      <c r="AC165" s="458"/>
      <c r="AD165" s="133"/>
      <c r="AE165" s="380"/>
      <c r="AF165" s="133"/>
      <c r="AG165" s="133"/>
      <c r="AH165" s="133"/>
      <c r="AI165" s="133"/>
      <c r="AJ165" s="133"/>
      <c r="AK165" s="133"/>
      <c r="AL165" s="133"/>
      <c r="AM165" s="133"/>
      <c r="AN165" s="133"/>
      <c r="AO165" s="133"/>
      <c r="AP165" s="133"/>
      <c r="AQ165" s="129"/>
      <c r="AR165" s="129"/>
      <c r="AS165" s="135"/>
      <c r="AT165" s="135"/>
      <c r="AU165" s="135"/>
      <c r="AV165" s="135"/>
      <c r="AW165" s="138"/>
      <c r="AX165" s="135"/>
      <c r="AY165" s="135"/>
      <c r="AZ165" s="135"/>
      <c r="BA165" s="135"/>
      <c r="BB165" s="135"/>
      <c r="BC165" s="135"/>
      <c r="BD165" s="135"/>
      <c r="BE165" s="135"/>
      <c r="BF165" s="135"/>
      <c r="BG165" s="139"/>
      <c r="BH165" s="150"/>
      <c r="BI165" s="129"/>
      <c r="BJ165" s="129"/>
      <c r="BK165" s="150"/>
      <c r="BL165" s="139"/>
      <c r="BM165" s="139"/>
      <c r="BN165" s="148"/>
      <c r="BO165" s="148"/>
      <c r="BP165" s="139"/>
      <c r="BQ165" s="139"/>
      <c r="BR165" s="139"/>
      <c r="BS165" s="139"/>
      <c r="BT165" s="139"/>
      <c r="BU165" s="139"/>
      <c r="BV165" s="371"/>
      <c r="BW165" s="371"/>
      <c r="BX165" s="371"/>
      <c r="BY165" s="371"/>
      <c r="BZ165" s="371"/>
      <c r="CA165" s="371"/>
      <c r="CB165" s="371"/>
    </row>
    <row r="166" spans="1:80" ht="39.75" customHeight="1">
      <c r="A166" s="126" t="s">
        <v>2969</v>
      </c>
      <c r="B166" s="128" t="s">
        <v>3366</v>
      </c>
      <c r="C166" s="140"/>
      <c r="D166" s="140"/>
      <c r="E166" s="96"/>
      <c r="F166" s="96"/>
      <c r="G166" s="129"/>
      <c r="H166" s="130"/>
      <c r="I166" s="129"/>
      <c r="J166" s="129"/>
      <c r="K166" s="129"/>
      <c r="L166" s="94"/>
      <c r="M166" s="94"/>
      <c r="N166" s="94"/>
      <c r="O166" s="94"/>
      <c r="P166" s="94"/>
      <c r="Q166" s="94"/>
      <c r="R166" s="98"/>
      <c r="S166" s="129"/>
      <c r="T166" s="98"/>
      <c r="U166" s="129"/>
      <c r="V166" s="129"/>
      <c r="W166" s="133"/>
      <c r="X166" s="133"/>
      <c r="Y166" s="133" t="str">
        <f t="shared" si="15"/>
        <v>6</v>
      </c>
      <c r="Z166" s="132"/>
      <c r="AA166" s="133" t="s">
        <v>363</v>
      </c>
      <c r="AB166" s="133" t="str">
        <f>IFERROR(VLOOKUP($AA166,Lookup!$A$1:$P$20,2,FALSE),"")</f>
        <v>Level 6</v>
      </c>
      <c r="AC166" s="134">
        <v>43505</v>
      </c>
      <c r="AD166" s="133"/>
      <c r="AE166" s="380"/>
      <c r="AF166" s="133">
        <v>2</v>
      </c>
      <c r="AG166" s="133">
        <v>1</v>
      </c>
      <c r="AH166" s="133" t="s">
        <v>2821</v>
      </c>
      <c r="AI166" s="133">
        <v>2</v>
      </c>
      <c r="AJ166" s="133"/>
      <c r="AK166" s="133"/>
      <c r="AL166" s="133"/>
      <c r="AM166" s="133"/>
      <c r="AN166" s="133"/>
      <c r="AO166" s="133"/>
      <c r="AP166" s="133"/>
      <c r="AQ166" s="129"/>
      <c r="AR166" s="129"/>
      <c r="AS166" s="135"/>
      <c r="AT166" s="135"/>
      <c r="AU166" s="135"/>
      <c r="AV166" s="135"/>
      <c r="AW166" s="138"/>
      <c r="AX166" s="135"/>
      <c r="AY166" s="135"/>
      <c r="AZ166" s="135"/>
      <c r="BA166" s="135"/>
      <c r="BB166" s="135"/>
      <c r="BC166" s="135"/>
      <c r="BD166" s="135"/>
      <c r="BE166" s="135"/>
      <c r="BF166" s="135"/>
      <c r="BG166" s="139"/>
      <c r="BH166" s="150"/>
      <c r="BI166" s="129"/>
      <c r="BJ166" s="129"/>
      <c r="BK166" s="150"/>
      <c r="BL166" s="139"/>
      <c r="BM166" s="139"/>
      <c r="BN166" s="148"/>
      <c r="BO166" s="148"/>
      <c r="BP166" s="139"/>
      <c r="BQ166" s="139"/>
      <c r="BR166" s="139"/>
      <c r="BS166" s="139"/>
      <c r="BT166" s="139"/>
      <c r="BU166" s="139"/>
      <c r="BV166" s="371"/>
      <c r="BW166" s="371"/>
      <c r="BX166" s="371"/>
      <c r="BY166" s="371"/>
      <c r="BZ166" s="371"/>
      <c r="CA166" s="371"/>
      <c r="CB166" s="371"/>
    </row>
    <row r="167" spans="1:80" ht="39.75" customHeight="1">
      <c r="A167" s="126" t="s">
        <v>2531</v>
      </c>
      <c r="B167" s="128" t="s">
        <v>102</v>
      </c>
      <c r="C167" s="128"/>
      <c r="D167" s="128"/>
      <c r="E167" s="129"/>
      <c r="F167" s="129"/>
      <c r="G167" s="129"/>
      <c r="H167" s="130"/>
      <c r="I167" s="129"/>
      <c r="J167" s="129"/>
      <c r="K167" s="129"/>
      <c r="L167" s="94"/>
      <c r="M167" s="94"/>
      <c r="N167" s="94"/>
      <c r="O167" s="94"/>
      <c r="P167" s="94"/>
      <c r="Q167" s="94"/>
      <c r="R167" s="98"/>
      <c r="S167" s="129"/>
      <c r="T167" s="98">
        <v>3000</v>
      </c>
      <c r="U167" s="129"/>
      <c r="V167" s="129"/>
      <c r="W167" s="133"/>
      <c r="X167" s="133"/>
      <c r="Y167" s="133" t="str">
        <f t="shared" si="15"/>
        <v>6</v>
      </c>
      <c r="Z167" s="132"/>
      <c r="AA167" s="133" t="s">
        <v>363</v>
      </c>
      <c r="AB167" s="133" t="str">
        <f>IFERROR(VLOOKUP($AA167,Lookup!$A$1:$P$20,2,FALSE),"")</f>
        <v>Level 6</v>
      </c>
      <c r="AC167" s="133"/>
      <c r="AD167" s="133"/>
      <c r="AE167" s="380"/>
      <c r="AF167" s="133"/>
      <c r="AG167" s="133"/>
      <c r="AH167" s="133"/>
      <c r="AI167" s="133"/>
      <c r="AJ167" s="133"/>
      <c r="AK167" s="133"/>
      <c r="AL167" s="133"/>
      <c r="AM167" s="133"/>
      <c r="AN167" s="133"/>
      <c r="AO167" s="133"/>
      <c r="AP167" s="133"/>
      <c r="AQ167" s="129"/>
      <c r="AR167" s="129"/>
      <c r="AS167" s="135"/>
      <c r="AT167" s="135"/>
      <c r="AU167" s="135"/>
      <c r="AV167" s="135"/>
      <c r="AW167" s="138"/>
      <c r="AX167" s="135"/>
      <c r="AY167" s="135"/>
      <c r="AZ167" s="135"/>
      <c r="BA167" s="135"/>
      <c r="BB167" s="135"/>
      <c r="BC167" s="135"/>
      <c r="BD167" s="135"/>
      <c r="BE167" s="135"/>
      <c r="BF167" s="135"/>
      <c r="BG167" s="139"/>
      <c r="BH167" s="150"/>
      <c r="BI167" s="129"/>
      <c r="BJ167" s="129"/>
      <c r="BK167" s="150"/>
      <c r="BL167" s="139"/>
      <c r="BM167" s="139"/>
      <c r="BN167" s="450">
        <v>2</v>
      </c>
      <c r="BO167" s="450" t="s">
        <v>3057</v>
      </c>
      <c r="BP167" s="139" t="s">
        <v>3062</v>
      </c>
      <c r="BQ167" s="139"/>
      <c r="BR167" s="139"/>
      <c r="BS167" s="139"/>
      <c r="BT167" s="139"/>
      <c r="BU167" s="139"/>
      <c r="BV167" s="371"/>
      <c r="BW167" s="371"/>
      <c r="BX167" s="371"/>
      <c r="BY167" s="371"/>
      <c r="BZ167" s="371"/>
      <c r="CA167" s="371"/>
      <c r="CB167" s="371"/>
    </row>
    <row r="168" spans="1:80" ht="39.75" customHeight="1">
      <c r="A168" s="126" t="s">
        <v>362</v>
      </c>
      <c r="B168" s="140" t="s">
        <v>3367</v>
      </c>
      <c r="C168" s="140" t="s">
        <v>3368</v>
      </c>
      <c r="D168" s="140" t="s">
        <v>37</v>
      </c>
      <c r="E168" s="96" t="s">
        <v>40</v>
      </c>
      <c r="F168" s="96">
        <v>78240</v>
      </c>
      <c r="G168" s="129" t="s">
        <v>3369</v>
      </c>
      <c r="H168" s="130"/>
      <c r="I168" s="129" t="s">
        <v>3370</v>
      </c>
      <c r="J168" s="453">
        <v>43471</v>
      </c>
      <c r="K168" s="129">
        <v>5683</v>
      </c>
      <c r="L168" s="94"/>
      <c r="M168" s="94">
        <v>150</v>
      </c>
      <c r="N168" s="94"/>
      <c r="O168" s="94"/>
      <c r="P168" s="94"/>
      <c r="Q168" s="94"/>
      <c r="R168" s="98">
        <f>SUM(L168:Q168)</f>
        <v>150</v>
      </c>
      <c r="S168" s="129" t="s">
        <v>927</v>
      </c>
      <c r="T168" s="98"/>
      <c r="U168" s="129"/>
      <c r="V168" s="129"/>
      <c r="W168" s="133"/>
      <c r="X168" s="133"/>
      <c r="Y168" s="133"/>
      <c r="Z168" s="132"/>
      <c r="AA168" s="438" t="str">
        <f>IF(SUM($R168,$T168)=0,"",IF(SUM($R168,$T168)&gt;=10000,"Silver",IF(AND((SUM($R168,$T168)&lt;10000),(SUM($R168,$T168)&gt;=5000)),"Champion",IF(AND((SUM($R168,$T168)&lt;5000),(SUM($R168,$T168)&gt;=2500)),"Reserve",IF(AND((SUM($R168,$T168)&lt;2500),(SUM($R168,$T168)&gt;=1000)),"Trophy",IF(AND((SUM($R168,$T168)&lt;1000),(SUM($R168,$T168)&gt;=500)),"Blue",IF(AND((SUM($R168,$T168)&lt;500),(SUM($R168,$T168)&gt;=250)),"Red","White")))))))</f>
        <v>White</v>
      </c>
      <c r="AB168" s="438" t="str">
        <f>IFERROR(VLOOKUP($AA168,Lookup!$A$1:$P$20,2,FALSE),"")</f>
        <v>Level 7</v>
      </c>
      <c r="AC168" s="134">
        <v>43497</v>
      </c>
      <c r="AD168" s="133">
        <f>IFERROR(VLOOKUP($AA168,Lookup!$A$1:$P$20,7,FALSE),"")</f>
        <v>0</v>
      </c>
      <c r="AE168" s="380"/>
      <c r="AF168" s="133">
        <f>IFERROR(VLOOKUP($AA168,Lookup!$A$1:$P$20,8,FALSE),"")</f>
        <v>1</v>
      </c>
      <c r="AG168" s="133">
        <f>IFERROR(VLOOKUP($AA168,Lookup!$A$1:$P$20,9,FALSE),"")</f>
        <v>0</v>
      </c>
      <c r="AH168" s="133"/>
      <c r="AI168" s="133">
        <f>IFERROR(VLOOKUP($AA168,Lookup!$A$1:$P$20,10,FALSE),"")</f>
        <v>0</v>
      </c>
      <c r="AJ168" s="133">
        <f>IFERROR(VLOOKUP($AA168,Lookup!$A$1:$P$20,11,FALSE),"")</f>
        <v>0</v>
      </c>
      <c r="AK168" s="133">
        <f>IFERROR(VLOOKUP($AA168,Lookup!$A$1:$P$20,12,FALSE),"")</f>
        <v>0</v>
      </c>
      <c r="AL168" s="133">
        <f>IFERROR(VLOOKUP($AA168,Lookup!$A$1:$P$20,13,FALSE),"")</f>
        <v>0</v>
      </c>
      <c r="AM168" s="133">
        <f>IFERROR(VLOOKUP($AA168,Lookup!$A$1:$P$20,14,FALSE),"")</f>
        <v>0</v>
      </c>
      <c r="AN168" s="133">
        <f>IFERROR(VLOOKUP($AA168,Lookup!$A$1:$P$20,15,FALSE),"")</f>
        <v>0</v>
      </c>
      <c r="AO168" s="133">
        <f>IFERROR(VLOOKUP($AA168,Lookup!$A$1:$P$20,16,FALSE),"")</f>
        <v>0</v>
      </c>
      <c r="AP168" s="133">
        <f>IFERROR(VLOOKUP($AA168,Lookup!$A$1:$Q$20,17,FALSE),"")</f>
        <v>0</v>
      </c>
      <c r="AQ168" s="129"/>
      <c r="AR168" s="129"/>
      <c r="AS168" s="135"/>
      <c r="AT168" s="135"/>
      <c r="AU168" s="135"/>
      <c r="AV168" s="135"/>
      <c r="AW168" s="138"/>
      <c r="AX168" s="135"/>
      <c r="AY168" s="135"/>
      <c r="AZ168" s="135"/>
      <c r="BA168" s="135"/>
      <c r="BB168" s="135"/>
      <c r="BC168" s="135"/>
      <c r="BD168" s="135"/>
      <c r="BE168" s="135"/>
      <c r="BF168" s="135"/>
      <c r="BG168" s="139"/>
      <c r="BH168" s="150"/>
      <c r="BI168" s="129"/>
      <c r="BJ168" s="129"/>
      <c r="BK168" s="150"/>
      <c r="BL168" s="139"/>
      <c r="BM168" s="139"/>
      <c r="BN168" s="148"/>
      <c r="BO168" s="148"/>
      <c r="BP168" s="139"/>
      <c r="BQ168" s="139"/>
      <c r="BR168" s="139"/>
      <c r="BS168" s="139"/>
      <c r="BT168" s="139"/>
      <c r="BU168" s="139"/>
      <c r="BV168" s="371"/>
      <c r="BW168" s="371"/>
      <c r="BX168" s="371"/>
      <c r="BY168" s="371"/>
      <c r="BZ168" s="371"/>
      <c r="CA168" s="371"/>
      <c r="CB168" s="371"/>
    </row>
    <row r="169" spans="1:80" ht="39.75" customHeight="1">
      <c r="A169" s="126"/>
      <c r="B169" s="128"/>
      <c r="C169" s="128"/>
      <c r="D169" s="128"/>
      <c r="E169" s="129"/>
      <c r="F169" s="129"/>
      <c r="G169" s="129"/>
      <c r="H169" s="130"/>
      <c r="I169" s="129"/>
      <c r="J169" s="129"/>
      <c r="K169" s="129"/>
      <c r="L169" s="94"/>
      <c r="M169" s="94"/>
      <c r="N169" s="94"/>
      <c r="O169" s="94"/>
      <c r="P169" s="94"/>
      <c r="Q169" s="94"/>
      <c r="R169" s="98"/>
      <c r="S169" s="129"/>
      <c r="T169" s="98"/>
      <c r="U169" s="129"/>
      <c r="V169" s="129"/>
      <c r="W169" s="133"/>
      <c r="X169" s="133"/>
      <c r="Y169" s="133"/>
      <c r="Z169" s="132"/>
      <c r="AA169" s="133"/>
      <c r="AB169" s="133"/>
      <c r="AC169" s="133"/>
      <c r="AD169" s="133"/>
      <c r="AE169" s="380"/>
      <c r="AF169" s="133"/>
      <c r="AG169" s="133"/>
      <c r="AH169" s="133"/>
      <c r="AI169" s="133"/>
      <c r="AJ169" s="133"/>
      <c r="AK169" s="133"/>
      <c r="AL169" s="133"/>
      <c r="AM169" s="133"/>
      <c r="AN169" s="133"/>
      <c r="AO169" s="133"/>
      <c r="AP169" s="133"/>
      <c r="AQ169" s="129"/>
      <c r="AR169" s="129"/>
      <c r="AS169" s="135"/>
      <c r="AT169" s="135"/>
      <c r="AU169" s="135"/>
      <c r="AV169" s="135"/>
      <c r="AW169" s="138"/>
      <c r="AX169" s="135"/>
      <c r="AY169" s="135"/>
      <c r="AZ169" s="135"/>
      <c r="BA169" s="135"/>
      <c r="BB169" s="135"/>
      <c r="BC169" s="135"/>
      <c r="BD169" s="135"/>
      <c r="BE169" s="135"/>
      <c r="BF169" s="135"/>
      <c r="BG169" s="139"/>
      <c r="BH169" s="150"/>
      <c r="BI169" s="129"/>
      <c r="BJ169" s="129"/>
      <c r="BK169" s="150"/>
      <c r="BL169" s="139"/>
      <c r="BM169" s="139"/>
      <c r="BN169" s="148"/>
      <c r="BO169" s="148"/>
      <c r="BP169" s="139"/>
      <c r="BQ169" s="139"/>
      <c r="BR169" s="139"/>
      <c r="BS169" s="139"/>
      <c r="BT169" s="139"/>
      <c r="BU169" s="139"/>
      <c r="BV169" s="371"/>
      <c r="BW169" s="371"/>
      <c r="BX169" s="371"/>
      <c r="BY169" s="371"/>
      <c r="BZ169" s="371"/>
      <c r="CA169" s="371"/>
      <c r="CB169" s="371"/>
    </row>
    <row r="170" spans="1:80" ht="39.75" customHeight="1">
      <c r="A170" s="126"/>
      <c r="B170" s="128"/>
      <c r="C170" s="128"/>
      <c r="D170" s="128"/>
      <c r="E170" s="129"/>
      <c r="F170" s="129"/>
      <c r="G170" s="129"/>
      <c r="H170" s="130"/>
      <c r="I170" s="129"/>
      <c r="J170" s="129"/>
      <c r="K170" s="129"/>
      <c r="L170" s="94"/>
      <c r="M170" s="94"/>
      <c r="N170" s="94"/>
      <c r="O170" s="94"/>
      <c r="P170" s="94"/>
      <c r="Q170" s="94"/>
      <c r="R170" s="98"/>
      <c r="S170" s="129"/>
      <c r="T170" s="98"/>
      <c r="U170" s="129"/>
      <c r="V170" s="129"/>
      <c r="W170" s="133"/>
      <c r="X170" s="133"/>
      <c r="Y170" s="133"/>
      <c r="Z170" s="132"/>
      <c r="AA170" s="133"/>
      <c r="AB170" s="133"/>
      <c r="AC170" s="133"/>
      <c r="AD170" s="133"/>
      <c r="AE170" s="380"/>
      <c r="AF170" s="133"/>
      <c r="AG170" s="133"/>
      <c r="AH170" s="133"/>
      <c r="AI170" s="133"/>
      <c r="AJ170" s="133"/>
      <c r="AK170" s="133"/>
      <c r="AL170" s="133"/>
      <c r="AM170" s="133"/>
      <c r="AN170" s="133"/>
      <c r="AO170" s="133"/>
      <c r="AP170" s="133"/>
      <c r="AQ170" s="129"/>
      <c r="AR170" s="129"/>
      <c r="AS170" s="135"/>
      <c r="AT170" s="135"/>
      <c r="AU170" s="135"/>
      <c r="AV170" s="135"/>
      <c r="AW170" s="138"/>
      <c r="AX170" s="135"/>
      <c r="AY170" s="135"/>
      <c r="AZ170" s="135"/>
      <c r="BA170" s="135"/>
      <c r="BB170" s="135"/>
      <c r="BC170" s="135"/>
      <c r="BD170" s="135"/>
      <c r="BE170" s="135"/>
      <c r="BF170" s="135"/>
      <c r="BG170" s="139"/>
      <c r="BH170" s="150"/>
      <c r="BI170" s="129"/>
      <c r="BJ170" s="129"/>
      <c r="BK170" s="150"/>
      <c r="BL170" s="139"/>
      <c r="BM170" s="139"/>
      <c r="BN170" s="148"/>
      <c r="BO170" s="148"/>
      <c r="BP170" s="139"/>
      <c r="BQ170" s="139"/>
      <c r="BR170" s="139"/>
      <c r="BS170" s="139"/>
      <c r="BT170" s="139"/>
      <c r="BU170" s="139"/>
      <c r="BV170" s="371"/>
      <c r="BW170" s="371"/>
      <c r="BX170" s="371"/>
      <c r="BY170" s="371"/>
      <c r="BZ170" s="371"/>
      <c r="CA170" s="371"/>
      <c r="CB170" s="371"/>
    </row>
    <row r="171" spans="1:80" ht="56.25" customHeight="1">
      <c r="A171" s="126"/>
      <c r="B171" s="128" t="s">
        <v>3371</v>
      </c>
      <c r="C171" s="128" t="s">
        <v>1290</v>
      </c>
      <c r="D171" s="128" t="s">
        <v>37</v>
      </c>
      <c r="E171" s="129" t="s">
        <v>40</v>
      </c>
      <c r="F171" s="129">
        <v>78258</v>
      </c>
      <c r="G171" s="129"/>
      <c r="H171" s="130"/>
      <c r="I171" s="130"/>
      <c r="J171" s="129"/>
      <c r="K171" s="129"/>
      <c r="L171" s="94"/>
      <c r="M171" s="94"/>
      <c r="N171" s="94"/>
      <c r="O171" s="94"/>
      <c r="P171" s="94"/>
      <c r="Q171" s="94"/>
      <c r="R171" s="98"/>
      <c r="S171" s="129"/>
      <c r="T171" s="98"/>
      <c r="U171" s="129"/>
      <c r="V171" s="129"/>
      <c r="W171" s="133"/>
      <c r="X171" s="133"/>
      <c r="Y171" s="133"/>
      <c r="Z171" s="132"/>
      <c r="AA171" s="133" t="str">
        <f t="shared" ref="AA171:AA172" si="24">IF(SUM($R171,$T171)=0,"",IF(SUM($R171,$T171)&gt;=10000,"Silver",IF(AND((SUM($R171,$T171)&lt;10000),(SUM($R171,$T171)&gt;=5000)),"Champion",IF(AND((SUM($R171,$T171)&lt;5000),(SUM($R171,$T171)&gt;=2500)),"Reserve",IF(AND((SUM($R171,$T171)&lt;2500),(SUM($R171,$T171)&gt;=1000)),"Trophy",IF(AND((SUM($R171,$T171)&lt;1000),(SUM($R171,$T171)&gt;=500)),"Blue",IF(AND((SUM($R171,$T171)&lt;500),(SUM($R171,$T171)&gt;=250)),"Red","White")))))))</f>
        <v/>
      </c>
      <c r="AB171" s="133" t="str">
        <f>IFERROR(VLOOKUP($AA171,Lookup!$A$1:$P$20,2,FALSE),"")</f>
        <v/>
      </c>
      <c r="AC171" s="133"/>
      <c r="AD171" s="133" t="str">
        <f>IFERROR(VLOOKUP($AA171,Lookup!$A$1:$P$20,7,FALSE),"")</f>
        <v/>
      </c>
      <c r="AE171" s="380"/>
      <c r="AF171" s="133" t="str">
        <f>IFERROR(VLOOKUP($AA171,Lookup!$A$1:$P$20,8,FALSE),"")</f>
        <v/>
      </c>
      <c r="AG171" s="133" t="str">
        <f>IFERROR(VLOOKUP($AA171,Lookup!$A$1:$P$20,9,FALSE),"")</f>
        <v/>
      </c>
      <c r="AH171" s="133"/>
      <c r="AI171" s="133" t="str">
        <f>IFERROR(VLOOKUP($AA171,Lookup!$A$1:$P$20,10,FALSE),"")</f>
        <v/>
      </c>
      <c r="AJ171" s="133" t="str">
        <f>IFERROR(VLOOKUP($AA171,Lookup!$A$1:$P$20,11,FALSE),"")</f>
        <v/>
      </c>
      <c r="AK171" s="133" t="str">
        <f>IFERROR(VLOOKUP($AA171,Lookup!$A$1:$P$20,12,FALSE),"")</f>
        <v/>
      </c>
      <c r="AL171" s="133" t="str">
        <f>IFERROR(VLOOKUP($AA171,Lookup!$A$1:$P$20,13,FALSE),"")</f>
        <v/>
      </c>
      <c r="AM171" s="133" t="str">
        <f>IFERROR(VLOOKUP($AA171,Lookup!$A$1:$P$20,14,FALSE),"")</f>
        <v/>
      </c>
      <c r="AN171" s="133" t="str">
        <f>IFERROR(VLOOKUP($AA171,Lookup!$A$1:$P$20,15,FALSE),"")</f>
        <v/>
      </c>
      <c r="AO171" s="133" t="str">
        <f>IFERROR(VLOOKUP($AA171,Lookup!$A$1:$P$20,16,FALSE),"")</f>
        <v/>
      </c>
      <c r="AP171" s="133" t="str">
        <f>IFERROR(VLOOKUP($AA171,Lookup!$A$1:$Q$20,17,FALSE),"")</f>
        <v/>
      </c>
      <c r="AQ171" s="129"/>
      <c r="AR171" s="129"/>
      <c r="AS171" s="135"/>
      <c r="AT171" s="135"/>
      <c r="AU171" s="135"/>
      <c r="AV171" s="135"/>
      <c r="AW171" s="138"/>
      <c r="AX171" s="135"/>
      <c r="AY171" s="135"/>
      <c r="AZ171" s="135"/>
      <c r="BA171" s="135"/>
      <c r="BB171" s="135"/>
      <c r="BC171" s="135"/>
      <c r="BD171" s="135"/>
      <c r="BE171" s="135"/>
      <c r="BF171" s="135"/>
      <c r="BG171" s="143"/>
      <c r="BH171" s="150"/>
      <c r="BI171" s="129"/>
      <c r="BJ171" s="129"/>
      <c r="BK171" s="150"/>
      <c r="BL171" s="139"/>
      <c r="BM171" s="139"/>
      <c r="BN171" s="148"/>
      <c r="BO171" s="148"/>
      <c r="BP171" s="139"/>
      <c r="BQ171" s="139"/>
      <c r="BR171" s="139"/>
      <c r="BS171" s="139"/>
      <c r="BT171" s="139"/>
      <c r="BU171" s="139"/>
      <c r="BV171" s="371"/>
      <c r="BW171" s="371"/>
      <c r="BX171" s="371"/>
      <c r="BY171" s="371"/>
      <c r="BZ171" s="371"/>
      <c r="CA171" s="371"/>
      <c r="CB171" s="371"/>
    </row>
    <row r="172" spans="1:80" ht="39.75" customHeight="1">
      <c r="A172" s="126"/>
      <c r="B172" s="128" t="s">
        <v>3372</v>
      </c>
      <c r="C172" s="128"/>
      <c r="D172" s="128"/>
      <c r="E172" s="129"/>
      <c r="F172" s="129"/>
      <c r="G172" s="129"/>
      <c r="H172" s="130"/>
      <c r="I172" s="130"/>
      <c r="J172" s="129"/>
      <c r="K172" s="129"/>
      <c r="L172" s="94"/>
      <c r="M172" s="94"/>
      <c r="N172" s="94"/>
      <c r="O172" s="94"/>
      <c r="P172" s="94"/>
      <c r="Q172" s="94"/>
      <c r="R172" s="98"/>
      <c r="S172" s="94"/>
      <c r="T172" s="98"/>
      <c r="U172" s="129"/>
      <c r="V172" s="129"/>
      <c r="W172" s="133"/>
      <c r="X172" s="133"/>
      <c r="Y172" s="133"/>
      <c r="Z172" s="132"/>
      <c r="AA172" s="133" t="str">
        <f t="shared" si="24"/>
        <v/>
      </c>
      <c r="AB172" s="133" t="str">
        <f>IFERROR(VLOOKUP($AA172,Lookup!$A$1:$P$20,2,FALSE),"")</f>
        <v/>
      </c>
      <c r="AC172" s="133"/>
      <c r="AD172" s="133" t="str">
        <f>IFERROR(VLOOKUP($AA172,Lookup!$A$1:$P$20,7,FALSE),"")</f>
        <v/>
      </c>
      <c r="AE172" s="380"/>
      <c r="AF172" s="133" t="str">
        <f>IFERROR(VLOOKUP($AA172,Lookup!$A$1:$P$20,8,FALSE),"")</f>
        <v/>
      </c>
      <c r="AG172" s="133" t="str">
        <f>IFERROR(VLOOKUP($AA172,Lookup!$A$1:$P$20,9,FALSE),"")</f>
        <v/>
      </c>
      <c r="AH172" s="133"/>
      <c r="AI172" s="133" t="str">
        <f>IFERROR(VLOOKUP($AA172,Lookup!$A$1:$P$20,10,FALSE),"")</f>
        <v/>
      </c>
      <c r="AJ172" s="133" t="str">
        <f>IFERROR(VLOOKUP($AA172,Lookup!$A$1:$P$20,11,FALSE),"")</f>
        <v/>
      </c>
      <c r="AK172" s="133" t="str">
        <f>IFERROR(VLOOKUP($AA172,Lookup!$A$1:$P$20,12,FALSE),"")</f>
        <v/>
      </c>
      <c r="AL172" s="133" t="str">
        <f>IFERROR(VLOOKUP($AA172,Lookup!$A$1:$P$20,13,FALSE),"")</f>
        <v/>
      </c>
      <c r="AM172" s="133" t="str">
        <f>IFERROR(VLOOKUP($AA172,Lookup!$A$1:$P$20,14,FALSE),"")</f>
        <v/>
      </c>
      <c r="AN172" s="133" t="str">
        <f>IFERROR(VLOOKUP($AA172,Lookup!$A$1:$P$20,15,FALSE),"")</f>
        <v/>
      </c>
      <c r="AO172" s="133" t="str">
        <f>IFERROR(VLOOKUP($AA172,Lookup!$A$1:$P$20,16,FALSE),"")</f>
        <v/>
      </c>
      <c r="AP172" s="133" t="str">
        <f>IFERROR(VLOOKUP($AA172,Lookup!$A$1:$Q$20,17,FALSE),"")</f>
        <v/>
      </c>
      <c r="AQ172" s="129"/>
      <c r="AR172" s="129"/>
      <c r="AS172" s="135"/>
      <c r="AT172" s="135"/>
      <c r="AU172" s="135"/>
      <c r="AV172" s="135"/>
      <c r="AW172" s="138"/>
      <c r="AX172" s="135"/>
      <c r="AY172" s="135"/>
      <c r="AZ172" s="135"/>
      <c r="BA172" s="135"/>
      <c r="BB172" s="135"/>
      <c r="BC172" s="135"/>
      <c r="BD172" s="135"/>
      <c r="BE172" s="135"/>
      <c r="BF172" s="135"/>
      <c r="BG172" s="139"/>
      <c r="BH172" s="150"/>
      <c r="BI172" s="129"/>
      <c r="BJ172" s="129"/>
      <c r="BK172" s="150"/>
      <c r="BL172" s="139"/>
      <c r="BM172" s="139"/>
      <c r="BN172" s="148"/>
      <c r="BO172" s="148"/>
      <c r="BP172" s="139"/>
      <c r="BQ172" s="139"/>
      <c r="BR172" s="139"/>
      <c r="BS172" s="139"/>
      <c r="BT172" s="139"/>
      <c r="BU172" s="139"/>
      <c r="BV172" s="371"/>
      <c r="BW172" s="371"/>
      <c r="BX172" s="371"/>
      <c r="BY172" s="371"/>
      <c r="BZ172" s="371"/>
      <c r="CA172" s="371"/>
      <c r="CB172" s="371"/>
    </row>
    <row r="173" spans="1:80" ht="18" customHeight="1">
      <c r="A173" s="125"/>
      <c r="B173" s="191"/>
      <c r="C173" s="191"/>
      <c r="D173" s="191"/>
      <c r="E173" s="192"/>
      <c r="F173" s="192"/>
      <c r="G173" s="87"/>
      <c r="H173" s="87"/>
      <c r="I173" s="87"/>
      <c r="J173" s="87"/>
      <c r="K173" s="87"/>
      <c r="L173" s="192"/>
      <c r="M173" s="192"/>
      <c r="N173" s="192"/>
      <c r="O173" s="192"/>
      <c r="P173" s="192"/>
      <c r="Q173" s="192"/>
      <c r="R173" s="193"/>
      <c r="S173" s="194"/>
      <c r="T173" s="193"/>
      <c r="U173" s="192"/>
      <c r="V173" s="192"/>
      <c r="W173" s="192"/>
      <c r="X173" s="192"/>
      <c r="Y173" s="192"/>
      <c r="Z173" s="191"/>
      <c r="AA173" s="192"/>
      <c r="AB173" s="192"/>
      <c r="AC173" s="192"/>
      <c r="AD173" s="192"/>
      <c r="AE173" s="198"/>
      <c r="AF173" s="192"/>
      <c r="AG173" s="192"/>
      <c r="AH173" s="192"/>
      <c r="AI173" s="192"/>
      <c r="AJ173" s="125"/>
      <c r="AK173" s="125"/>
      <c r="AL173" s="125"/>
      <c r="AM173" s="125"/>
      <c r="AN173" s="125"/>
      <c r="AO173" s="125"/>
      <c r="AP173" s="125"/>
      <c r="AQ173" s="125"/>
      <c r="AR173" s="125"/>
      <c r="AS173" s="125"/>
      <c r="AT173" s="125"/>
      <c r="AU173" s="85"/>
      <c r="AV173" s="85"/>
      <c r="AW173" s="85"/>
      <c r="AX173" s="135"/>
      <c r="AY173" s="135"/>
      <c r="AZ173" s="135"/>
      <c r="BA173" s="135"/>
      <c r="BB173" s="135"/>
      <c r="BC173" s="135"/>
      <c r="BD173" s="135"/>
      <c r="BE173" s="135"/>
      <c r="BF173" s="135"/>
      <c r="BG173" s="87"/>
      <c r="BH173" s="87"/>
      <c r="BI173" s="192"/>
      <c r="BJ173" s="192"/>
      <c r="BK173" s="87"/>
      <c r="BL173" s="87"/>
      <c r="BM173" s="87"/>
      <c r="BN173" s="148"/>
      <c r="BO173" s="148"/>
      <c r="BP173" s="87"/>
      <c r="BQ173" s="87"/>
      <c r="BR173" s="87"/>
      <c r="BS173" s="87"/>
      <c r="BT173" s="87"/>
      <c r="BU173" s="87"/>
      <c r="BV173" s="371"/>
      <c r="BW173" s="371"/>
      <c r="BX173" s="371"/>
      <c r="BY173" s="371"/>
      <c r="BZ173" s="371"/>
      <c r="CA173" s="371"/>
      <c r="CB173" s="371"/>
    </row>
    <row r="174" spans="1:80" ht="39.75" customHeight="1">
      <c r="A174" s="126"/>
      <c r="B174" s="128" t="s">
        <v>3067</v>
      </c>
      <c r="C174" s="128" t="s">
        <v>3068</v>
      </c>
      <c r="D174" s="128" t="s">
        <v>37</v>
      </c>
      <c r="E174" s="129" t="s">
        <v>40</v>
      </c>
      <c r="F174" s="129">
        <v>78217</v>
      </c>
      <c r="G174" s="129" t="s">
        <v>663</v>
      </c>
      <c r="H174" s="129"/>
      <c r="I174" s="129"/>
      <c r="J174" s="129"/>
      <c r="K174" s="129"/>
      <c r="L174" s="94"/>
      <c r="M174" s="94"/>
      <c r="N174" s="94"/>
      <c r="O174" s="94"/>
      <c r="P174" s="94"/>
      <c r="Q174" s="94"/>
      <c r="R174" s="98"/>
      <c r="S174" s="129"/>
      <c r="T174" s="98"/>
      <c r="U174" s="129"/>
      <c r="V174" s="129"/>
      <c r="W174" s="133"/>
      <c r="X174" s="133"/>
      <c r="Y174" s="133"/>
      <c r="Z174" s="132"/>
      <c r="AA174" s="133" t="str">
        <f t="shared" ref="AA174:AA295" si="25">IF(SUM($R174,$T174)=0,"",IF(SUM($R174,$T174)&gt;=10000,"Silver",IF(AND((SUM($R174,$T174)&lt;10000),(SUM($R174,$T174)&gt;=5000)),"Champion",IF(AND((SUM($R174,$T174)&lt;5000),(SUM($R174,$T174)&gt;=2500)),"Reserve",IF(AND((SUM($R174,$T174)&lt;2500),(SUM($R174,$T174)&gt;=1000)),"Trophy",IF(AND((SUM($R174,$T174)&lt;1000),(SUM($R174,$T174)&gt;=500)),"Blue",IF(AND((SUM($R174,$T174)&lt;500),(SUM($R174,$T174)&gt;=250)),"Red","White")))))))</f>
        <v/>
      </c>
      <c r="AB174" s="133" t="str">
        <f>IFERROR(VLOOKUP($AA174,Lookup!$A$1:$P$20,2,FALSE),"")</f>
        <v/>
      </c>
      <c r="AC174" s="133"/>
      <c r="AD174" s="133" t="str">
        <f>IFERROR(VLOOKUP($AA174,Lookup!$A$1:$P$20,7,FALSE),"")</f>
        <v/>
      </c>
      <c r="AE174" s="380"/>
      <c r="AF174" s="133" t="str">
        <f>IFERROR(VLOOKUP($AA174,Lookup!$A$1:$P$20,8,FALSE),"")</f>
        <v/>
      </c>
      <c r="AG174" s="133" t="str">
        <f>IFERROR(VLOOKUP($AA174,Lookup!$A$1:$P$20,9,FALSE),"")</f>
        <v/>
      </c>
      <c r="AH174" s="133"/>
      <c r="AI174" s="133" t="str">
        <f>IFERROR(VLOOKUP($AA174,Lookup!$A$1:$P$20,10,FALSE),"")</f>
        <v/>
      </c>
      <c r="AJ174" s="133" t="str">
        <f>IFERROR(VLOOKUP($AA174,Lookup!$A$1:$P$20,11,FALSE),"")</f>
        <v/>
      </c>
      <c r="AK174" s="133" t="str">
        <f>IFERROR(VLOOKUP($AA174,Lookup!$A$1:$P$20,12,FALSE),"")</f>
        <v/>
      </c>
      <c r="AL174" s="133" t="str">
        <f>IFERROR(VLOOKUP($AA174,Lookup!$A$1:$P$20,13,FALSE),"")</f>
        <v/>
      </c>
      <c r="AM174" s="133" t="str">
        <f>IFERROR(VLOOKUP($AA174,Lookup!$A$1:$P$20,14,FALSE),"")</f>
        <v/>
      </c>
      <c r="AN174" s="133" t="str">
        <f>IFERROR(VLOOKUP($AA174,Lookup!$A$1:$P$20,15,FALSE),"")</f>
        <v/>
      </c>
      <c r="AO174" s="133" t="str">
        <f>IFERROR(VLOOKUP($AA174,Lookup!$A$1:$P$20,16,FALSE),"")</f>
        <v/>
      </c>
      <c r="AP174" s="133" t="str">
        <f>IFERROR(VLOOKUP($AA174,Lookup!$A$1:$Q$20,17,FALSE),"")</f>
        <v/>
      </c>
      <c r="AQ174" s="129"/>
      <c r="AR174" s="129"/>
      <c r="AS174" s="135"/>
      <c r="AT174" s="135"/>
      <c r="AU174" s="135"/>
      <c r="AV174" s="135"/>
      <c r="AW174" s="138"/>
      <c r="AX174" s="135"/>
      <c r="AY174" s="135"/>
      <c r="AZ174" s="135"/>
      <c r="BA174" s="135"/>
      <c r="BB174" s="135"/>
      <c r="BC174" s="135"/>
      <c r="BD174" s="135"/>
      <c r="BE174" s="135"/>
      <c r="BF174" s="135"/>
      <c r="BG174" s="139"/>
      <c r="BH174" s="150"/>
      <c r="BI174" s="129"/>
      <c r="BJ174" s="129"/>
      <c r="BK174" s="150"/>
      <c r="BL174" s="139"/>
      <c r="BM174" s="139"/>
      <c r="BN174" s="400">
        <v>2</v>
      </c>
      <c r="BO174" s="400" t="s">
        <v>3092</v>
      </c>
      <c r="BP174" s="139"/>
      <c r="BQ174" s="139"/>
      <c r="BR174" s="139" t="s">
        <v>2847</v>
      </c>
      <c r="BS174" s="139">
        <v>16</v>
      </c>
      <c r="BT174" s="139"/>
      <c r="BU174" s="139"/>
      <c r="BV174" s="371"/>
      <c r="BW174" s="371"/>
      <c r="BX174" s="371"/>
      <c r="BY174" s="371"/>
      <c r="BZ174" s="371"/>
      <c r="CA174" s="371"/>
      <c r="CB174" s="371"/>
    </row>
    <row r="175" spans="1:80" ht="39.75" customHeight="1">
      <c r="A175" s="126"/>
      <c r="B175" s="128" t="s">
        <v>2020</v>
      </c>
      <c r="C175" s="128" t="s">
        <v>2021</v>
      </c>
      <c r="D175" s="128" t="s">
        <v>3373</v>
      </c>
      <c r="E175" s="129" t="s">
        <v>40</v>
      </c>
      <c r="F175" s="129">
        <v>78108</v>
      </c>
      <c r="G175" s="129" t="s">
        <v>3374</v>
      </c>
      <c r="H175" s="129"/>
      <c r="I175" s="129"/>
      <c r="J175" s="129"/>
      <c r="K175" s="129"/>
      <c r="L175" s="94"/>
      <c r="M175" s="94"/>
      <c r="N175" s="94"/>
      <c r="O175" s="94"/>
      <c r="P175" s="94"/>
      <c r="Q175" s="94"/>
      <c r="R175" s="98"/>
      <c r="S175" s="129"/>
      <c r="T175" s="98"/>
      <c r="U175" s="129"/>
      <c r="V175" s="129"/>
      <c r="W175" s="133"/>
      <c r="X175" s="133"/>
      <c r="Y175" s="133"/>
      <c r="Z175" s="132"/>
      <c r="AA175" s="133" t="str">
        <f t="shared" si="25"/>
        <v/>
      </c>
      <c r="AB175" s="133" t="str">
        <f>IFERROR(VLOOKUP($AA175,Lookup!$A$1:$P$20,2,FALSE),"")</f>
        <v/>
      </c>
      <c r="AC175" s="133"/>
      <c r="AD175" s="133" t="str">
        <f>IFERROR(VLOOKUP($AA175,Lookup!$A$1:$P$20,7,FALSE),"")</f>
        <v/>
      </c>
      <c r="AE175" s="380"/>
      <c r="AF175" s="133" t="str">
        <f>IFERROR(VLOOKUP($AA175,Lookup!$A$1:$P$20,8,FALSE),"")</f>
        <v/>
      </c>
      <c r="AG175" s="133" t="str">
        <f>IFERROR(VLOOKUP($AA175,Lookup!$A$1:$P$20,9,FALSE),"")</f>
        <v/>
      </c>
      <c r="AH175" s="133"/>
      <c r="AI175" s="133" t="str">
        <f>IFERROR(VLOOKUP($AA175,Lookup!$A$1:$P$20,10,FALSE),"")</f>
        <v/>
      </c>
      <c r="AJ175" s="133" t="str">
        <f>IFERROR(VLOOKUP($AA175,Lookup!$A$1:$P$20,11,FALSE),"")</f>
        <v/>
      </c>
      <c r="AK175" s="133" t="str">
        <f>IFERROR(VLOOKUP($AA175,Lookup!$A$1:$P$20,12,FALSE),"")</f>
        <v/>
      </c>
      <c r="AL175" s="133" t="str">
        <f>IFERROR(VLOOKUP($AA175,Lookup!$A$1:$P$20,13,FALSE),"")</f>
        <v/>
      </c>
      <c r="AM175" s="133" t="str">
        <f>IFERROR(VLOOKUP($AA175,Lookup!$A$1:$P$20,14,FALSE),"")</f>
        <v/>
      </c>
      <c r="AN175" s="133" t="str">
        <f>IFERROR(VLOOKUP($AA175,Lookup!$A$1:$P$20,15,FALSE),"")</f>
        <v/>
      </c>
      <c r="AO175" s="133" t="str">
        <f>IFERROR(VLOOKUP($AA175,Lookup!$A$1:$P$20,16,FALSE),"")</f>
        <v/>
      </c>
      <c r="AP175" s="133" t="str">
        <f>IFERROR(VLOOKUP($AA175,Lookup!$A$1:$Q$20,17,FALSE),"")</f>
        <v/>
      </c>
      <c r="AQ175" s="129"/>
      <c r="AR175" s="129"/>
      <c r="AS175" s="135"/>
      <c r="AT175" s="135"/>
      <c r="AU175" s="135"/>
      <c r="AV175" s="135"/>
      <c r="AW175" s="138"/>
      <c r="AX175" s="135"/>
      <c r="AY175" s="135"/>
      <c r="AZ175" s="135"/>
      <c r="BA175" s="135"/>
      <c r="BB175" s="135"/>
      <c r="BC175" s="135"/>
      <c r="BD175" s="135"/>
      <c r="BE175" s="135"/>
      <c r="BF175" s="135"/>
      <c r="BG175" s="139"/>
      <c r="BH175" s="150"/>
      <c r="BI175" s="129"/>
      <c r="BJ175" s="129"/>
      <c r="BK175" s="150"/>
      <c r="BL175" s="139"/>
      <c r="BM175" s="139"/>
      <c r="BN175" s="400">
        <v>1</v>
      </c>
      <c r="BO175" s="400" t="s">
        <v>974</v>
      </c>
      <c r="BP175" s="462">
        <v>2</v>
      </c>
      <c r="BQ175" s="463" t="s">
        <v>3375</v>
      </c>
      <c r="BR175" s="139" t="s">
        <v>3376</v>
      </c>
      <c r="BS175" s="139">
        <v>17</v>
      </c>
      <c r="BT175" s="139"/>
      <c r="BU175" s="139"/>
      <c r="BV175" s="371"/>
      <c r="BW175" s="371"/>
      <c r="BX175" s="371"/>
      <c r="BY175" s="371"/>
      <c r="BZ175" s="371"/>
      <c r="CA175" s="371"/>
      <c r="CB175" s="371"/>
    </row>
    <row r="176" spans="1:80" ht="39.75" customHeight="1">
      <c r="A176" s="126"/>
      <c r="B176" s="128" t="s">
        <v>3372</v>
      </c>
      <c r="C176" s="128"/>
      <c r="D176" s="128"/>
      <c r="E176" s="129"/>
      <c r="F176" s="129"/>
      <c r="G176" s="129"/>
      <c r="H176" s="130"/>
      <c r="I176" s="130"/>
      <c r="J176" s="129"/>
      <c r="K176" s="129"/>
      <c r="L176" s="94"/>
      <c r="M176" s="94"/>
      <c r="N176" s="94"/>
      <c r="O176" s="94"/>
      <c r="P176" s="94"/>
      <c r="Q176" s="94"/>
      <c r="R176" s="98"/>
      <c r="S176" s="94"/>
      <c r="T176" s="98"/>
      <c r="U176" s="129"/>
      <c r="V176" s="129"/>
      <c r="W176" s="133"/>
      <c r="X176" s="133"/>
      <c r="Y176" s="133"/>
      <c r="Z176" s="132"/>
      <c r="AA176" s="133" t="str">
        <f t="shared" si="25"/>
        <v/>
      </c>
      <c r="AB176" s="133" t="str">
        <f>IFERROR(VLOOKUP($AA176,Lookup!$A$1:$P$20,2,FALSE),"")</f>
        <v/>
      </c>
      <c r="AC176" s="133"/>
      <c r="AD176" s="133" t="str">
        <f>IFERROR(VLOOKUP($AA176,Lookup!$A$1:$P$20,7,FALSE),"")</f>
        <v/>
      </c>
      <c r="AE176" s="380"/>
      <c r="AF176" s="133" t="str">
        <f>IFERROR(VLOOKUP($AA176,Lookup!$A$1:$P$20,8,FALSE),"")</f>
        <v/>
      </c>
      <c r="AG176" s="133" t="str">
        <f>IFERROR(VLOOKUP($AA176,Lookup!$A$1:$P$20,9,FALSE),"")</f>
        <v/>
      </c>
      <c r="AH176" s="133"/>
      <c r="AI176" s="133" t="str">
        <f>IFERROR(VLOOKUP($AA176,Lookup!$A$1:$P$20,10,FALSE),"")</f>
        <v/>
      </c>
      <c r="AJ176" s="133" t="str">
        <f>IFERROR(VLOOKUP($AA176,Lookup!$A$1:$P$20,11,FALSE),"")</f>
        <v/>
      </c>
      <c r="AK176" s="133" t="str">
        <f>IFERROR(VLOOKUP($AA176,Lookup!$A$1:$P$20,12,FALSE),"")</f>
        <v/>
      </c>
      <c r="AL176" s="133" t="str">
        <f>IFERROR(VLOOKUP($AA176,Lookup!$A$1:$P$20,13,FALSE),"")</f>
        <v/>
      </c>
      <c r="AM176" s="133" t="str">
        <f>IFERROR(VLOOKUP($AA176,Lookup!$A$1:$P$20,14,FALSE),"")</f>
        <v/>
      </c>
      <c r="AN176" s="133" t="str">
        <f>IFERROR(VLOOKUP($AA176,Lookup!$A$1:$P$20,15,FALSE),"")</f>
        <v/>
      </c>
      <c r="AO176" s="133" t="str">
        <f>IFERROR(VLOOKUP($AA176,Lookup!$A$1:$P$20,16,FALSE),"")</f>
        <v/>
      </c>
      <c r="AP176" s="133" t="str">
        <f>IFERROR(VLOOKUP($AA176,Lookup!$A$1:$Q$20,17,FALSE),"")</f>
        <v/>
      </c>
      <c r="AQ176" s="129"/>
      <c r="AR176" s="129"/>
      <c r="AS176" s="135"/>
      <c r="AT176" s="135"/>
      <c r="AU176" s="135"/>
      <c r="AV176" s="135"/>
      <c r="AW176" s="138"/>
      <c r="AX176" s="135"/>
      <c r="AY176" s="135"/>
      <c r="AZ176" s="135"/>
      <c r="BA176" s="135"/>
      <c r="BB176" s="135"/>
      <c r="BC176" s="135"/>
      <c r="BD176" s="135"/>
      <c r="BE176" s="135"/>
      <c r="BF176" s="135"/>
      <c r="BG176" s="139"/>
      <c r="BH176" s="150"/>
      <c r="BI176" s="129"/>
      <c r="BJ176" s="129"/>
      <c r="BK176" s="150"/>
      <c r="BL176" s="139"/>
      <c r="BM176" s="139"/>
      <c r="BN176" s="148"/>
      <c r="BO176" s="148"/>
      <c r="BP176" s="139"/>
      <c r="BQ176" s="139"/>
      <c r="BR176" s="139"/>
      <c r="BS176" s="139"/>
      <c r="BT176" s="139"/>
      <c r="BU176" s="139"/>
      <c r="BV176" s="371"/>
      <c r="BW176" s="371"/>
      <c r="BX176" s="371"/>
      <c r="BY176" s="371"/>
      <c r="BZ176" s="371"/>
      <c r="CA176" s="371"/>
      <c r="CB176" s="371"/>
    </row>
    <row r="177" spans="1:80" ht="38.25" customHeight="1">
      <c r="A177" s="126"/>
      <c r="B177" s="128" t="s">
        <v>1197</v>
      </c>
      <c r="C177" s="128" t="s">
        <v>710</v>
      </c>
      <c r="D177" s="128" t="s">
        <v>245</v>
      </c>
      <c r="E177" s="129" t="s">
        <v>40</v>
      </c>
      <c r="F177" s="129">
        <v>78026</v>
      </c>
      <c r="G177" s="129" t="s">
        <v>3377</v>
      </c>
      <c r="H177" s="130" t="s">
        <v>2584</v>
      </c>
      <c r="I177" s="130"/>
      <c r="J177" s="129"/>
      <c r="K177" s="129"/>
      <c r="L177" s="94"/>
      <c r="M177" s="94"/>
      <c r="N177" s="94"/>
      <c r="O177" s="94"/>
      <c r="P177" s="94"/>
      <c r="Q177" s="94"/>
      <c r="R177" s="98"/>
      <c r="S177" s="94"/>
      <c r="T177" s="98"/>
      <c r="U177" s="129"/>
      <c r="V177" s="129"/>
      <c r="W177" s="133"/>
      <c r="X177" s="133"/>
      <c r="Y177" s="133"/>
      <c r="Z177" s="132"/>
      <c r="AA177" s="133" t="str">
        <f t="shared" si="25"/>
        <v/>
      </c>
      <c r="AB177" s="133" t="str">
        <f>IFERROR(VLOOKUP($AA177,Lookup!$A$1:$P$20,2,FALSE),"")</f>
        <v/>
      </c>
      <c r="AC177" s="133"/>
      <c r="AD177" s="133" t="str">
        <f>IFERROR(VLOOKUP($AA177,Lookup!$A$1:$P$20,7,FALSE),"")</f>
        <v/>
      </c>
      <c r="AE177" s="380"/>
      <c r="AF177" s="133" t="str">
        <f>IFERROR(VLOOKUP($AA177,Lookup!$A$1:$P$20,8,FALSE),"")</f>
        <v/>
      </c>
      <c r="AG177" s="133" t="str">
        <f>IFERROR(VLOOKUP($AA177,Lookup!$A$1:$P$20,9,FALSE),"")</f>
        <v/>
      </c>
      <c r="AH177" s="133"/>
      <c r="AI177" s="133" t="str">
        <f>IFERROR(VLOOKUP($AA177,Lookup!$A$1:$P$20,10,FALSE),"")</f>
        <v/>
      </c>
      <c r="AJ177" s="133" t="str">
        <f>IFERROR(VLOOKUP($AA177,Lookup!$A$1:$P$20,11,FALSE),"")</f>
        <v/>
      </c>
      <c r="AK177" s="133" t="str">
        <f>IFERROR(VLOOKUP($AA177,Lookup!$A$1:$P$20,12,FALSE),"")</f>
        <v/>
      </c>
      <c r="AL177" s="133" t="str">
        <f>IFERROR(VLOOKUP($AA177,Lookup!$A$1:$P$20,13,FALSE),"")</f>
        <v/>
      </c>
      <c r="AM177" s="133" t="str">
        <f>IFERROR(VLOOKUP($AA177,Lookup!$A$1:$P$20,14,FALSE),"")</f>
        <v/>
      </c>
      <c r="AN177" s="133" t="str">
        <f>IFERROR(VLOOKUP($AA177,Lookup!$A$1:$P$20,15,FALSE),"")</f>
        <v/>
      </c>
      <c r="AO177" s="133" t="str">
        <f>IFERROR(VLOOKUP($AA177,Lookup!$A$1:$P$20,16,FALSE),"")</f>
        <v/>
      </c>
      <c r="AP177" s="133" t="str">
        <f>IFERROR(VLOOKUP($AA177,Lookup!$A$1:$Q$20,17,FALSE),"")</f>
        <v/>
      </c>
      <c r="AQ177" s="129"/>
      <c r="AR177" s="129"/>
      <c r="AS177" s="135"/>
      <c r="AT177" s="135"/>
      <c r="AU177" s="135"/>
      <c r="AV177" s="135"/>
      <c r="AW177" s="138"/>
      <c r="AX177" s="135"/>
      <c r="AY177" s="135"/>
      <c r="AZ177" s="135"/>
      <c r="BA177" s="135"/>
      <c r="BB177" s="135"/>
      <c r="BC177" s="135"/>
      <c r="BD177" s="135"/>
      <c r="BE177" s="135"/>
      <c r="BF177" s="135"/>
      <c r="BG177" s="139"/>
      <c r="BH177" s="150"/>
      <c r="BI177" s="129"/>
      <c r="BJ177" s="129"/>
      <c r="BK177" s="150"/>
      <c r="BL177" s="139"/>
      <c r="BM177" s="139"/>
      <c r="BN177" s="389">
        <v>1</v>
      </c>
      <c r="BO177" s="389" t="s">
        <v>974</v>
      </c>
      <c r="BP177" s="139" t="s">
        <v>3035</v>
      </c>
      <c r="BQ177" s="139"/>
      <c r="BR177" s="139" t="s">
        <v>2847</v>
      </c>
      <c r="BS177" s="139">
        <v>19</v>
      </c>
      <c r="BT177" s="139"/>
      <c r="BU177" s="139"/>
      <c r="BV177" s="371"/>
      <c r="BW177" s="371"/>
      <c r="BX177" s="371"/>
      <c r="BY177" s="371"/>
      <c r="BZ177" s="371"/>
      <c r="CA177" s="371"/>
      <c r="CB177" s="371"/>
    </row>
    <row r="178" spans="1:80" ht="39.75" customHeight="1">
      <c r="A178" s="126"/>
      <c r="B178" s="128" t="s">
        <v>2601</v>
      </c>
      <c r="C178" s="128" t="s">
        <v>1243</v>
      </c>
      <c r="D178" s="128" t="s">
        <v>1024</v>
      </c>
      <c r="E178" s="129" t="s">
        <v>40</v>
      </c>
      <c r="F178" s="129">
        <v>78121</v>
      </c>
      <c r="G178" s="129" t="s">
        <v>1244</v>
      </c>
      <c r="H178" s="129"/>
      <c r="I178" s="129"/>
      <c r="J178" s="129"/>
      <c r="K178" s="129"/>
      <c r="L178" s="94"/>
      <c r="M178" s="94"/>
      <c r="N178" s="94"/>
      <c r="O178" s="94"/>
      <c r="P178" s="94"/>
      <c r="Q178" s="94"/>
      <c r="R178" s="98"/>
      <c r="S178" s="129"/>
      <c r="T178" s="98"/>
      <c r="U178" s="129"/>
      <c r="V178" s="129"/>
      <c r="W178" s="133"/>
      <c r="X178" s="133"/>
      <c r="Y178" s="133"/>
      <c r="Z178" s="132"/>
      <c r="AA178" s="133" t="str">
        <f t="shared" si="25"/>
        <v/>
      </c>
      <c r="AB178" s="133" t="str">
        <f>IFERROR(VLOOKUP($AA178,Lookup!$A$1:$P$20,2,FALSE),"")</f>
        <v/>
      </c>
      <c r="AC178" s="133"/>
      <c r="AD178" s="133" t="str">
        <f>IFERROR(VLOOKUP($AA178,Lookup!$A$1:$P$20,7,FALSE),"")</f>
        <v/>
      </c>
      <c r="AE178" s="380"/>
      <c r="AF178" s="133" t="str">
        <f>IFERROR(VLOOKUP($AA178,Lookup!$A$1:$P$20,8,FALSE),"")</f>
        <v/>
      </c>
      <c r="AG178" s="133" t="str">
        <f>IFERROR(VLOOKUP($AA178,Lookup!$A$1:$P$20,9,FALSE),"")</f>
        <v/>
      </c>
      <c r="AH178" s="133"/>
      <c r="AI178" s="133" t="str">
        <f>IFERROR(VLOOKUP($AA178,Lookup!$A$1:$P$20,10,FALSE),"")</f>
        <v/>
      </c>
      <c r="AJ178" s="133" t="str">
        <f>IFERROR(VLOOKUP($AA178,Lookup!$A$1:$P$20,11,FALSE),"")</f>
        <v/>
      </c>
      <c r="AK178" s="133" t="str">
        <f>IFERROR(VLOOKUP($AA178,Lookup!$A$1:$P$20,12,FALSE),"")</f>
        <v/>
      </c>
      <c r="AL178" s="133" t="str">
        <f>IFERROR(VLOOKUP($AA178,Lookup!$A$1:$P$20,13,FALSE),"")</f>
        <v/>
      </c>
      <c r="AM178" s="133" t="str">
        <f>IFERROR(VLOOKUP($AA178,Lookup!$A$1:$P$20,14,FALSE),"")</f>
        <v/>
      </c>
      <c r="AN178" s="133" t="str">
        <f>IFERROR(VLOOKUP($AA178,Lookup!$A$1:$P$20,15,FALSE),"")</f>
        <v/>
      </c>
      <c r="AO178" s="133" t="str">
        <f>IFERROR(VLOOKUP($AA178,Lookup!$A$1:$P$20,16,FALSE),"")</f>
        <v/>
      </c>
      <c r="AP178" s="133" t="str">
        <f>IFERROR(VLOOKUP($AA178,Lookup!$A$1:$Q$20,17,FALSE),"")</f>
        <v/>
      </c>
      <c r="AQ178" s="129"/>
      <c r="AR178" s="129"/>
      <c r="AS178" s="135"/>
      <c r="AT178" s="135"/>
      <c r="AU178" s="135"/>
      <c r="AV178" s="135"/>
      <c r="AW178" s="138"/>
      <c r="AX178" s="135"/>
      <c r="AY178" s="135"/>
      <c r="AZ178" s="135"/>
      <c r="BA178" s="135"/>
      <c r="BB178" s="135"/>
      <c r="BC178" s="135"/>
      <c r="BD178" s="135"/>
      <c r="BE178" s="135"/>
      <c r="BF178" s="135"/>
      <c r="BG178" s="143"/>
      <c r="BH178" s="150"/>
      <c r="BI178" s="129"/>
      <c r="BJ178" s="129"/>
      <c r="BK178" s="150"/>
      <c r="BL178" s="139"/>
      <c r="BM178" s="139"/>
      <c r="BN178" s="400">
        <v>2</v>
      </c>
      <c r="BO178" s="400" t="s">
        <v>974</v>
      </c>
      <c r="BP178" s="462">
        <v>2</v>
      </c>
      <c r="BQ178" s="463" t="s">
        <v>3375</v>
      </c>
      <c r="BR178" s="139" t="s">
        <v>3378</v>
      </c>
      <c r="BS178" s="139"/>
      <c r="BT178" s="139"/>
      <c r="BU178" s="139"/>
      <c r="BV178" s="371"/>
      <c r="BW178" s="371"/>
      <c r="BX178" s="371"/>
      <c r="BY178" s="371"/>
      <c r="BZ178" s="371"/>
      <c r="CA178" s="371"/>
      <c r="CB178" s="371"/>
    </row>
    <row r="179" spans="1:80" ht="39.75" customHeight="1">
      <c r="A179" s="126" t="s">
        <v>3075</v>
      </c>
      <c r="B179" s="128" t="s">
        <v>2601</v>
      </c>
      <c r="C179" s="128" t="s">
        <v>1243</v>
      </c>
      <c r="D179" s="128" t="s">
        <v>1024</v>
      </c>
      <c r="E179" s="129" t="s">
        <v>40</v>
      </c>
      <c r="F179" s="129">
        <v>78121</v>
      </c>
      <c r="G179" s="129" t="s">
        <v>1244</v>
      </c>
      <c r="H179" s="129"/>
      <c r="I179" s="129"/>
      <c r="J179" s="129"/>
      <c r="K179" s="129"/>
      <c r="L179" s="94"/>
      <c r="M179" s="94"/>
      <c r="N179" s="94"/>
      <c r="O179" s="94"/>
      <c r="P179" s="94"/>
      <c r="Q179" s="94"/>
      <c r="R179" s="98"/>
      <c r="S179" s="129"/>
      <c r="T179" s="98"/>
      <c r="U179" s="129"/>
      <c r="V179" s="129"/>
      <c r="W179" s="133"/>
      <c r="X179" s="133"/>
      <c r="Y179" s="133"/>
      <c r="Z179" s="132"/>
      <c r="AA179" s="133" t="str">
        <f t="shared" si="25"/>
        <v/>
      </c>
      <c r="AB179" s="133" t="str">
        <f>IFERROR(VLOOKUP($AA179,Lookup!$A$1:$P$20,2,FALSE),"")</f>
        <v/>
      </c>
      <c r="AC179" s="133"/>
      <c r="AD179" s="133" t="str">
        <f>IFERROR(VLOOKUP($AA179,Lookup!$A$1:$P$20,7,FALSE),"")</f>
        <v/>
      </c>
      <c r="AE179" s="380"/>
      <c r="AF179" s="133" t="str">
        <f>IFERROR(VLOOKUP($AA179,Lookup!$A$1:$P$20,8,FALSE),"")</f>
        <v/>
      </c>
      <c r="AG179" s="133" t="str">
        <f>IFERROR(VLOOKUP($AA179,Lookup!$A$1:$P$20,9,FALSE),"")</f>
        <v/>
      </c>
      <c r="AH179" s="133"/>
      <c r="AI179" s="133" t="str">
        <f>IFERROR(VLOOKUP($AA179,Lookup!$A$1:$P$20,10,FALSE),"")</f>
        <v/>
      </c>
      <c r="AJ179" s="133" t="str">
        <f>IFERROR(VLOOKUP($AA179,Lookup!$A$1:$P$20,11,FALSE),"")</f>
        <v/>
      </c>
      <c r="AK179" s="133" t="str">
        <f>IFERROR(VLOOKUP($AA179,Lookup!$A$1:$P$20,12,FALSE),"")</f>
        <v/>
      </c>
      <c r="AL179" s="133" t="str">
        <f>IFERROR(VLOOKUP($AA179,Lookup!$A$1:$P$20,13,FALSE),"")</f>
        <v/>
      </c>
      <c r="AM179" s="133" t="str">
        <f>IFERROR(VLOOKUP($AA179,Lookup!$A$1:$P$20,14,FALSE),"")</f>
        <v/>
      </c>
      <c r="AN179" s="133" t="str">
        <f>IFERROR(VLOOKUP($AA179,Lookup!$A$1:$P$20,15,FALSE),"")</f>
        <v/>
      </c>
      <c r="AO179" s="133" t="str">
        <f>IFERROR(VLOOKUP($AA179,Lookup!$A$1:$P$20,16,FALSE),"")</f>
        <v/>
      </c>
      <c r="AP179" s="133" t="str">
        <f>IFERROR(VLOOKUP($AA179,Lookup!$A$1:$Q$20,17,FALSE),"")</f>
        <v/>
      </c>
      <c r="AQ179" s="129"/>
      <c r="AR179" s="129"/>
      <c r="AS179" s="135"/>
      <c r="AT179" s="135"/>
      <c r="AU179" s="135"/>
      <c r="AV179" s="135"/>
      <c r="AW179" s="138"/>
      <c r="AX179" s="135"/>
      <c r="AY179" s="135"/>
      <c r="AZ179" s="135"/>
      <c r="BA179" s="135"/>
      <c r="BB179" s="135"/>
      <c r="BC179" s="135"/>
      <c r="BD179" s="135"/>
      <c r="BE179" s="135"/>
      <c r="BF179" s="135"/>
      <c r="BG179" s="143"/>
      <c r="BH179" s="150"/>
      <c r="BI179" s="129"/>
      <c r="BJ179" s="129"/>
      <c r="BK179" s="150"/>
      <c r="BL179" s="139"/>
      <c r="BM179" s="139"/>
      <c r="BN179" s="400"/>
      <c r="BO179" s="400"/>
      <c r="BP179" s="462"/>
      <c r="BQ179" s="463"/>
      <c r="BR179" s="139"/>
      <c r="BS179" s="139"/>
      <c r="BT179" s="139"/>
      <c r="BU179" s="139"/>
      <c r="BV179" s="371"/>
      <c r="BW179" s="371"/>
      <c r="BX179" s="371"/>
      <c r="BY179" s="371"/>
      <c r="BZ179" s="371"/>
      <c r="CA179" s="371"/>
      <c r="CB179" s="371"/>
    </row>
    <row r="180" spans="1:80" ht="39.75" customHeight="1">
      <c r="A180" s="126"/>
      <c r="B180" s="128" t="s">
        <v>3379</v>
      </c>
      <c r="C180" s="128" t="s">
        <v>3109</v>
      </c>
      <c r="D180" s="128" t="s">
        <v>3110</v>
      </c>
      <c r="E180" s="129" t="s">
        <v>40</v>
      </c>
      <c r="F180" s="129">
        <v>77571</v>
      </c>
      <c r="G180" s="129" t="s">
        <v>3111</v>
      </c>
      <c r="H180" s="130" t="s">
        <v>3112</v>
      </c>
      <c r="I180" s="130"/>
      <c r="J180" s="129"/>
      <c r="K180" s="129"/>
      <c r="L180" s="94"/>
      <c r="M180" s="94"/>
      <c r="N180" s="94"/>
      <c r="O180" s="94"/>
      <c r="P180" s="94"/>
      <c r="Q180" s="94"/>
      <c r="R180" s="98"/>
      <c r="S180" s="129"/>
      <c r="T180" s="98"/>
      <c r="U180" s="129"/>
      <c r="V180" s="129"/>
      <c r="W180" s="133"/>
      <c r="X180" s="133"/>
      <c r="Y180" s="133"/>
      <c r="Z180" s="132"/>
      <c r="AA180" s="133" t="str">
        <f t="shared" si="25"/>
        <v/>
      </c>
      <c r="AB180" s="133" t="str">
        <f>IFERROR(VLOOKUP($AA180,Lookup!$A$1:$P$20,2,FALSE),"")</f>
        <v/>
      </c>
      <c r="AC180" s="133"/>
      <c r="AD180" s="133" t="str">
        <f>IFERROR(VLOOKUP($AA180,Lookup!$A$1:$P$20,7,FALSE),"")</f>
        <v/>
      </c>
      <c r="AE180" s="380"/>
      <c r="AF180" s="133" t="str">
        <f>IFERROR(VLOOKUP($AA180,Lookup!$A$1:$P$20,8,FALSE),"")</f>
        <v/>
      </c>
      <c r="AG180" s="133" t="str">
        <f>IFERROR(VLOOKUP($AA180,Lookup!$A$1:$P$20,9,FALSE),"")</f>
        <v/>
      </c>
      <c r="AH180" s="133"/>
      <c r="AI180" s="133" t="str">
        <f>IFERROR(VLOOKUP($AA180,Lookup!$A$1:$P$20,10,FALSE),"")</f>
        <v/>
      </c>
      <c r="AJ180" s="133" t="str">
        <f>IFERROR(VLOOKUP($AA180,Lookup!$A$1:$P$20,11,FALSE),"")</f>
        <v/>
      </c>
      <c r="AK180" s="133" t="str">
        <f>IFERROR(VLOOKUP($AA180,Lookup!$A$1:$P$20,12,FALSE),"")</f>
        <v/>
      </c>
      <c r="AL180" s="133" t="str">
        <f>IFERROR(VLOOKUP($AA180,Lookup!$A$1:$P$20,13,FALSE),"")</f>
        <v/>
      </c>
      <c r="AM180" s="133" t="str">
        <f>IFERROR(VLOOKUP($AA180,Lookup!$A$1:$P$20,14,FALSE),"")</f>
        <v/>
      </c>
      <c r="AN180" s="133" t="str">
        <f>IFERROR(VLOOKUP($AA180,Lookup!$A$1:$P$20,15,FALSE),"")</f>
        <v/>
      </c>
      <c r="AO180" s="133" t="str">
        <f>IFERROR(VLOOKUP($AA180,Lookup!$A$1:$P$20,16,FALSE),"")</f>
        <v/>
      </c>
      <c r="AP180" s="133" t="str">
        <f>IFERROR(VLOOKUP($AA180,Lookup!$A$1:$Q$20,17,FALSE),"")</f>
        <v/>
      </c>
      <c r="AQ180" s="129"/>
      <c r="AR180" s="129"/>
      <c r="AS180" s="135"/>
      <c r="AT180" s="135"/>
      <c r="AU180" s="135"/>
      <c r="AV180" s="135"/>
      <c r="AW180" s="138"/>
      <c r="AX180" s="135"/>
      <c r="AY180" s="135"/>
      <c r="AZ180" s="135"/>
      <c r="BA180" s="135"/>
      <c r="BB180" s="135"/>
      <c r="BC180" s="135"/>
      <c r="BD180" s="135"/>
      <c r="BE180" s="135"/>
      <c r="BF180" s="135"/>
      <c r="BG180" s="139"/>
      <c r="BH180" s="150"/>
      <c r="BI180" s="129"/>
      <c r="BJ180" s="129"/>
      <c r="BK180" s="150"/>
      <c r="BL180" s="139"/>
      <c r="BM180" s="139"/>
      <c r="BN180" s="400">
        <v>2</v>
      </c>
      <c r="BO180" s="400" t="s">
        <v>974</v>
      </c>
      <c r="BP180" s="462">
        <v>2</v>
      </c>
      <c r="BQ180" s="463" t="s">
        <v>3375</v>
      </c>
      <c r="BR180" s="139" t="s">
        <v>3378</v>
      </c>
      <c r="BS180" s="139"/>
      <c r="BT180" s="139"/>
      <c r="BU180" s="139"/>
      <c r="BV180" s="371"/>
      <c r="BW180" s="371"/>
      <c r="BX180" s="371"/>
      <c r="BY180" s="371"/>
      <c r="BZ180" s="371"/>
      <c r="CA180" s="371"/>
      <c r="CB180" s="371"/>
    </row>
    <row r="181" spans="1:80" ht="39.75" customHeight="1">
      <c r="A181" s="126"/>
      <c r="B181" s="128" t="s">
        <v>3029</v>
      </c>
      <c r="C181" s="128" t="s">
        <v>1428</v>
      </c>
      <c r="D181" s="128" t="s">
        <v>1429</v>
      </c>
      <c r="E181" s="129" t="s">
        <v>40</v>
      </c>
      <c r="F181" s="129">
        <v>78073</v>
      </c>
      <c r="G181" s="129" t="s">
        <v>3030</v>
      </c>
      <c r="H181" s="130" t="s">
        <v>3031</v>
      </c>
      <c r="I181" s="130"/>
      <c r="J181" s="129"/>
      <c r="K181" s="129"/>
      <c r="L181" s="94"/>
      <c r="M181" s="94"/>
      <c r="N181" s="94"/>
      <c r="O181" s="94"/>
      <c r="P181" s="94"/>
      <c r="Q181" s="94"/>
      <c r="R181" s="98"/>
      <c r="S181" s="94"/>
      <c r="T181" s="98"/>
      <c r="U181" s="129"/>
      <c r="V181" s="129"/>
      <c r="W181" s="133"/>
      <c r="X181" s="133"/>
      <c r="Y181" s="133"/>
      <c r="Z181" s="132"/>
      <c r="AA181" s="133" t="str">
        <f t="shared" si="25"/>
        <v/>
      </c>
      <c r="AB181" s="133" t="str">
        <f>IFERROR(VLOOKUP($AA181,Lookup!$A$1:$P$20,2,FALSE),"")</f>
        <v/>
      </c>
      <c r="AC181" s="133"/>
      <c r="AD181" s="133" t="str">
        <f>IFERROR(VLOOKUP($AA181,Lookup!$A$1:$P$20,7,FALSE),"")</f>
        <v/>
      </c>
      <c r="AE181" s="380"/>
      <c r="AF181" s="133" t="str">
        <f>IFERROR(VLOOKUP($AA181,Lookup!$A$1:$P$20,8,FALSE),"")</f>
        <v/>
      </c>
      <c r="AG181" s="133" t="str">
        <f>IFERROR(VLOOKUP($AA181,Lookup!$A$1:$P$20,9,FALSE),"")</f>
        <v/>
      </c>
      <c r="AH181" s="133"/>
      <c r="AI181" s="133" t="str">
        <f>IFERROR(VLOOKUP($AA181,Lookup!$A$1:$P$20,10,FALSE),"")</f>
        <v/>
      </c>
      <c r="AJ181" s="133" t="str">
        <f>IFERROR(VLOOKUP($AA181,Lookup!$A$1:$P$20,11,FALSE),"")</f>
        <v/>
      </c>
      <c r="AK181" s="133" t="str">
        <f>IFERROR(VLOOKUP($AA181,Lookup!$A$1:$P$20,12,FALSE),"")</f>
        <v/>
      </c>
      <c r="AL181" s="133" t="str">
        <f>IFERROR(VLOOKUP($AA181,Lookup!$A$1:$P$20,13,FALSE),"")</f>
        <v/>
      </c>
      <c r="AM181" s="133" t="str">
        <f>IFERROR(VLOOKUP($AA181,Lookup!$A$1:$P$20,14,FALSE),"")</f>
        <v/>
      </c>
      <c r="AN181" s="133" t="str">
        <f>IFERROR(VLOOKUP($AA181,Lookup!$A$1:$P$20,15,FALSE),"")</f>
        <v/>
      </c>
      <c r="AO181" s="133" t="str">
        <f>IFERROR(VLOOKUP($AA181,Lookup!$A$1:$P$20,16,FALSE),"")</f>
        <v/>
      </c>
      <c r="AP181" s="133" t="str">
        <f>IFERROR(VLOOKUP($AA181,Lookup!$A$1:$Q$20,17,FALSE),"")</f>
        <v/>
      </c>
      <c r="AQ181" s="129"/>
      <c r="AR181" s="129"/>
      <c r="AS181" s="135"/>
      <c r="AT181" s="135"/>
      <c r="AU181" s="135"/>
      <c r="AV181" s="135"/>
      <c r="AW181" s="138"/>
      <c r="AX181" s="135"/>
      <c r="AY181" s="135"/>
      <c r="AZ181" s="135"/>
      <c r="BA181" s="135"/>
      <c r="BB181" s="135"/>
      <c r="BC181" s="135"/>
      <c r="BD181" s="135"/>
      <c r="BE181" s="135"/>
      <c r="BF181" s="135"/>
      <c r="BG181" s="139"/>
      <c r="BH181" s="150"/>
      <c r="BI181" s="129"/>
      <c r="BJ181" s="129"/>
      <c r="BK181" s="150"/>
      <c r="BL181" s="139"/>
      <c r="BM181" s="139"/>
      <c r="BN181" s="400">
        <v>2</v>
      </c>
      <c r="BO181" s="400" t="s">
        <v>974</v>
      </c>
      <c r="BP181" s="400">
        <v>3</v>
      </c>
      <c r="BQ181" s="400" t="s">
        <v>3380</v>
      </c>
      <c r="BR181" s="139" t="s">
        <v>3381</v>
      </c>
      <c r="BS181" s="139"/>
      <c r="BT181" s="139"/>
      <c r="BU181" s="139"/>
      <c r="BV181" s="371"/>
      <c r="BW181" s="371"/>
      <c r="BX181" s="371"/>
      <c r="BY181" s="371"/>
      <c r="BZ181" s="371"/>
      <c r="CA181" s="371"/>
      <c r="CB181" s="371"/>
    </row>
    <row r="182" spans="1:80" ht="39.75" customHeight="1">
      <c r="A182" s="126"/>
      <c r="B182" s="128" t="s">
        <v>3382</v>
      </c>
      <c r="C182" s="128" t="s">
        <v>55</v>
      </c>
      <c r="D182" s="128" t="s">
        <v>37</v>
      </c>
      <c r="E182" s="129" t="s">
        <v>40</v>
      </c>
      <c r="F182" s="129">
        <v>78263</v>
      </c>
      <c r="G182" s="129" t="s">
        <v>3383</v>
      </c>
      <c r="H182" s="130" t="s">
        <v>3384</v>
      </c>
      <c r="I182" s="130"/>
      <c r="J182" s="129"/>
      <c r="K182" s="129"/>
      <c r="L182" s="94"/>
      <c r="M182" s="94"/>
      <c r="N182" s="94"/>
      <c r="O182" s="94"/>
      <c r="P182" s="94"/>
      <c r="Q182" s="94"/>
      <c r="R182" s="98"/>
      <c r="S182" s="94"/>
      <c r="T182" s="98"/>
      <c r="U182" s="129"/>
      <c r="V182" s="129"/>
      <c r="W182" s="133"/>
      <c r="X182" s="133"/>
      <c r="Y182" s="133"/>
      <c r="Z182" s="132"/>
      <c r="AA182" s="133" t="str">
        <f t="shared" si="25"/>
        <v/>
      </c>
      <c r="AB182" s="133" t="str">
        <f>IFERROR(VLOOKUP($AA182,Lookup!$A$1:$P$20,2,FALSE),"")</f>
        <v/>
      </c>
      <c r="AC182" s="133"/>
      <c r="AD182" s="133" t="str">
        <f>IFERROR(VLOOKUP($AA182,Lookup!$A$1:$P$20,7,FALSE),"")</f>
        <v/>
      </c>
      <c r="AE182" s="380"/>
      <c r="AF182" s="133" t="str">
        <f>IFERROR(VLOOKUP($AA182,Lookup!$A$1:$P$20,8,FALSE),"")</f>
        <v/>
      </c>
      <c r="AG182" s="133" t="str">
        <f>IFERROR(VLOOKUP($AA182,Lookup!$A$1:$P$20,9,FALSE),"")</f>
        <v/>
      </c>
      <c r="AH182" s="133"/>
      <c r="AI182" s="133" t="str">
        <f>IFERROR(VLOOKUP($AA182,Lookup!$A$1:$P$20,10,FALSE),"")</f>
        <v/>
      </c>
      <c r="AJ182" s="133" t="str">
        <f>IFERROR(VLOOKUP($AA182,Lookup!$A$1:$P$20,11,FALSE),"")</f>
        <v/>
      </c>
      <c r="AK182" s="133" t="str">
        <f>IFERROR(VLOOKUP($AA182,Lookup!$A$1:$P$20,12,FALSE),"")</f>
        <v/>
      </c>
      <c r="AL182" s="133" t="str">
        <f>IFERROR(VLOOKUP($AA182,Lookup!$A$1:$P$20,13,FALSE),"")</f>
        <v/>
      </c>
      <c r="AM182" s="133" t="str">
        <f>IFERROR(VLOOKUP($AA182,Lookup!$A$1:$P$20,14,FALSE),"")</f>
        <v/>
      </c>
      <c r="AN182" s="133" t="str">
        <f>IFERROR(VLOOKUP($AA182,Lookup!$A$1:$P$20,15,FALSE),"")</f>
        <v/>
      </c>
      <c r="AO182" s="133" t="str">
        <f>IFERROR(VLOOKUP($AA182,Lookup!$A$1:$P$20,16,FALSE),"")</f>
        <v/>
      </c>
      <c r="AP182" s="133" t="str">
        <f>IFERROR(VLOOKUP($AA182,Lookup!$A$1:$Q$20,17,FALSE),"")</f>
        <v/>
      </c>
      <c r="AQ182" s="129"/>
      <c r="AR182" s="129"/>
      <c r="AS182" s="135"/>
      <c r="AT182" s="135"/>
      <c r="AU182" s="135"/>
      <c r="AV182" s="135"/>
      <c r="AW182" s="138"/>
      <c r="AX182" s="135"/>
      <c r="AY182" s="135"/>
      <c r="AZ182" s="135"/>
      <c r="BA182" s="135"/>
      <c r="BB182" s="135"/>
      <c r="BC182" s="135"/>
      <c r="BD182" s="135"/>
      <c r="BE182" s="135"/>
      <c r="BF182" s="135"/>
      <c r="BG182" s="143"/>
      <c r="BH182" s="150"/>
      <c r="BI182" s="129"/>
      <c r="BJ182" s="129"/>
      <c r="BK182" s="150"/>
      <c r="BL182" s="139"/>
      <c r="BM182" s="139"/>
      <c r="BN182" s="400">
        <v>2</v>
      </c>
      <c r="BO182" s="400" t="s">
        <v>974</v>
      </c>
      <c r="BP182" s="139"/>
      <c r="BQ182" s="139"/>
      <c r="BR182" s="139" t="s">
        <v>2847</v>
      </c>
      <c r="BS182" s="139">
        <v>15</v>
      </c>
      <c r="BT182" s="139"/>
      <c r="BU182" s="139"/>
      <c r="BV182" s="371"/>
      <c r="BW182" s="371"/>
      <c r="BX182" s="371"/>
      <c r="BY182" s="371"/>
      <c r="BZ182" s="371"/>
      <c r="CA182" s="371"/>
      <c r="CB182" s="371"/>
    </row>
    <row r="183" spans="1:80" ht="39.75" customHeight="1">
      <c r="A183" s="126"/>
      <c r="B183" s="128" t="s">
        <v>2858</v>
      </c>
      <c r="C183" s="128" t="s">
        <v>3385</v>
      </c>
      <c r="D183" s="128" t="s">
        <v>37</v>
      </c>
      <c r="E183" s="129" t="s">
        <v>40</v>
      </c>
      <c r="F183" s="129">
        <v>78263</v>
      </c>
      <c r="G183" s="129" t="s">
        <v>3386</v>
      </c>
      <c r="H183" s="130" t="s">
        <v>387</v>
      </c>
      <c r="I183" s="130"/>
      <c r="J183" s="130"/>
      <c r="K183" s="130"/>
      <c r="L183" s="94"/>
      <c r="M183" s="94"/>
      <c r="N183" s="94"/>
      <c r="O183" s="94"/>
      <c r="P183" s="94"/>
      <c r="Q183" s="94"/>
      <c r="R183" s="98"/>
      <c r="S183" s="94"/>
      <c r="T183" s="98"/>
      <c r="U183" s="129"/>
      <c r="V183" s="129"/>
      <c r="W183" s="133"/>
      <c r="X183" s="133"/>
      <c r="Y183" s="133"/>
      <c r="Z183" s="132"/>
      <c r="AA183" s="133" t="str">
        <f t="shared" si="25"/>
        <v/>
      </c>
      <c r="AB183" s="133" t="str">
        <f>IFERROR(VLOOKUP($AA183,Lookup!$A$1:$P$20,2,FALSE),"")</f>
        <v/>
      </c>
      <c r="AC183" s="133"/>
      <c r="AD183" s="133" t="str">
        <f>IFERROR(VLOOKUP($AA183,Lookup!$A$1:$P$20,7,FALSE),"")</f>
        <v/>
      </c>
      <c r="AE183" s="380"/>
      <c r="AF183" s="133" t="str">
        <f>IFERROR(VLOOKUP($AA183,Lookup!$A$1:$P$20,8,FALSE),"")</f>
        <v/>
      </c>
      <c r="AG183" s="133" t="str">
        <f>IFERROR(VLOOKUP($AA183,Lookup!$A$1:$P$20,9,FALSE),"")</f>
        <v/>
      </c>
      <c r="AH183" s="133"/>
      <c r="AI183" s="133" t="str">
        <f>IFERROR(VLOOKUP($AA183,Lookup!$A$1:$P$20,10,FALSE),"")</f>
        <v/>
      </c>
      <c r="AJ183" s="133" t="str">
        <f>IFERROR(VLOOKUP($AA183,Lookup!$A$1:$P$20,11,FALSE),"")</f>
        <v/>
      </c>
      <c r="AK183" s="133" t="str">
        <f>IFERROR(VLOOKUP($AA183,Lookup!$A$1:$P$20,12,FALSE),"")</f>
        <v/>
      </c>
      <c r="AL183" s="133" t="str">
        <f>IFERROR(VLOOKUP($AA183,Lookup!$A$1:$P$20,13,FALSE),"")</f>
        <v/>
      </c>
      <c r="AM183" s="133" t="str">
        <f>IFERROR(VLOOKUP($AA183,Lookup!$A$1:$P$20,14,FALSE),"")</f>
        <v/>
      </c>
      <c r="AN183" s="133" t="str">
        <f>IFERROR(VLOOKUP($AA183,Lookup!$A$1:$P$20,15,FALSE),"")</f>
        <v/>
      </c>
      <c r="AO183" s="133" t="str">
        <f>IFERROR(VLOOKUP($AA183,Lookup!$A$1:$P$20,16,FALSE),"")</f>
        <v/>
      </c>
      <c r="AP183" s="133" t="str">
        <f>IFERROR(VLOOKUP($AA183,Lookup!$A$1:$Q$20,17,FALSE),"")</f>
        <v/>
      </c>
      <c r="AQ183" s="129"/>
      <c r="AR183" s="129"/>
      <c r="AS183" s="135"/>
      <c r="AT183" s="135"/>
      <c r="AU183" s="135"/>
      <c r="AV183" s="135"/>
      <c r="AW183" s="138"/>
      <c r="AX183" s="135"/>
      <c r="AY183" s="135"/>
      <c r="AZ183" s="135"/>
      <c r="BA183" s="135"/>
      <c r="BB183" s="135"/>
      <c r="BC183" s="135"/>
      <c r="BD183" s="135"/>
      <c r="BE183" s="135"/>
      <c r="BF183" s="135"/>
      <c r="BG183" s="143"/>
      <c r="BH183" s="150"/>
      <c r="BI183" s="129"/>
      <c r="BJ183" s="129"/>
      <c r="BK183" s="150"/>
      <c r="BL183" s="139"/>
      <c r="BM183" s="139"/>
      <c r="BN183" s="400">
        <v>2</v>
      </c>
      <c r="BO183" s="400" t="s">
        <v>3099</v>
      </c>
      <c r="BP183" s="139"/>
      <c r="BQ183" s="139"/>
      <c r="BR183" s="139" t="s">
        <v>2847</v>
      </c>
      <c r="BS183" s="139"/>
      <c r="BT183" s="139"/>
      <c r="BU183" s="139"/>
      <c r="BV183" s="371"/>
      <c r="BW183" s="371"/>
      <c r="BX183" s="371"/>
      <c r="BY183" s="371"/>
      <c r="BZ183" s="371"/>
      <c r="CA183" s="371"/>
      <c r="CB183" s="371"/>
    </row>
    <row r="184" spans="1:80" ht="37.5" customHeight="1">
      <c r="A184" s="126"/>
      <c r="B184" s="128" t="s">
        <v>3387</v>
      </c>
      <c r="C184" s="128" t="s">
        <v>3139</v>
      </c>
      <c r="D184" s="128" t="s">
        <v>37</v>
      </c>
      <c r="E184" s="129" t="s">
        <v>40</v>
      </c>
      <c r="F184" s="129">
        <v>78296</v>
      </c>
      <c r="G184" s="129" t="s">
        <v>1812</v>
      </c>
      <c r="H184" s="130" t="s">
        <v>1813</v>
      </c>
      <c r="I184" s="130"/>
      <c r="J184" s="130"/>
      <c r="K184" s="130"/>
      <c r="L184" s="94"/>
      <c r="M184" s="94"/>
      <c r="N184" s="94"/>
      <c r="O184" s="94"/>
      <c r="P184" s="94"/>
      <c r="Q184" s="94"/>
      <c r="R184" s="98"/>
      <c r="S184" s="94"/>
      <c r="T184" s="98"/>
      <c r="U184" s="129"/>
      <c r="V184" s="129"/>
      <c r="W184" s="133"/>
      <c r="X184" s="133"/>
      <c r="Y184" s="133"/>
      <c r="Z184" s="132"/>
      <c r="AA184" s="133" t="str">
        <f t="shared" si="25"/>
        <v/>
      </c>
      <c r="AB184" s="133" t="str">
        <f>IFERROR(VLOOKUP($AA184,Lookup!$A$1:$P$20,2,FALSE),"")</f>
        <v/>
      </c>
      <c r="AC184" s="133"/>
      <c r="AD184" s="133" t="str">
        <f>IFERROR(VLOOKUP($AA184,Lookup!$A$1:$P$20,7,FALSE),"")</f>
        <v/>
      </c>
      <c r="AE184" s="380"/>
      <c r="AF184" s="133" t="str">
        <f>IFERROR(VLOOKUP($AA184,Lookup!$A$1:$P$20,8,FALSE),"")</f>
        <v/>
      </c>
      <c r="AG184" s="133" t="str">
        <f>IFERROR(VLOOKUP($AA184,Lookup!$A$1:$P$20,9,FALSE),"")</f>
        <v/>
      </c>
      <c r="AH184" s="133"/>
      <c r="AI184" s="133" t="str">
        <f>IFERROR(VLOOKUP($AA184,Lookup!$A$1:$P$20,10,FALSE),"")</f>
        <v/>
      </c>
      <c r="AJ184" s="133" t="str">
        <f>IFERROR(VLOOKUP($AA184,Lookup!$A$1:$P$20,11,FALSE),"")</f>
        <v/>
      </c>
      <c r="AK184" s="133" t="str">
        <f>IFERROR(VLOOKUP($AA184,Lookup!$A$1:$P$20,12,FALSE),"")</f>
        <v/>
      </c>
      <c r="AL184" s="133" t="str">
        <f>IFERROR(VLOOKUP($AA184,Lookup!$A$1:$P$20,13,FALSE),"")</f>
        <v/>
      </c>
      <c r="AM184" s="133" t="str">
        <f>IFERROR(VLOOKUP($AA184,Lookup!$A$1:$P$20,14,FALSE),"")</f>
        <v/>
      </c>
      <c r="AN184" s="133" t="str">
        <f>IFERROR(VLOOKUP($AA184,Lookup!$A$1:$P$20,15,FALSE),"")</f>
        <v/>
      </c>
      <c r="AO184" s="133" t="str">
        <f>IFERROR(VLOOKUP($AA184,Lookup!$A$1:$P$20,16,FALSE),"")</f>
        <v/>
      </c>
      <c r="AP184" s="133" t="str">
        <f>IFERROR(VLOOKUP($AA184,Lookup!$A$1:$Q$20,17,FALSE),"")</f>
        <v/>
      </c>
      <c r="AQ184" s="129"/>
      <c r="AR184" s="129"/>
      <c r="AS184" s="135"/>
      <c r="AT184" s="135"/>
      <c r="AU184" s="135"/>
      <c r="AV184" s="135"/>
      <c r="AW184" s="138"/>
      <c r="AX184" s="135"/>
      <c r="AY184" s="135"/>
      <c r="AZ184" s="135"/>
      <c r="BA184" s="135"/>
      <c r="BB184" s="135"/>
      <c r="BC184" s="135"/>
      <c r="BD184" s="135"/>
      <c r="BE184" s="135"/>
      <c r="BF184" s="135"/>
      <c r="BG184" s="143"/>
      <c r="BH184" s="150"/>
      <c r="BI184" s="129"/>
      <c r="BJ184" s="129"/>
      <c r="BK184" s="150"/>
      <c r="BL184" s="143"/>
      <c r="BM184" s="143"/>
      <c r="BN184" s="389" t="s">
        <v>3388</v>
      </c>
      <c r="BO184" s="389" t="s">
        <v>3389</v>
      </c>
      <c r="BP184" s="143"/>
      <c r="BQ184" s="143"/>
      <c r="BR184" s="143" t="s">
        <v>2949</v>
      </c>
      <c r="BS184" s="139"/>
      <c r="BT184" s="139"/>
      <c r="BU184" s="139"/>
      <c r="BV184" s="371"/>
      <c r="BW184" s="371"/>
      <c r="BX184" s="371"/>
      <c r="BY184" s="371"/>
      <c r="BZ184" s="371"/>
      <c r="CA184" s="371"/>
      <c r="CB184" s="371"/>
    </row>
    <row r="185" spans="1:80" ht="37.5" customHeight="1">
      <c r="A185" s="126"/>
      <c r="B185" s="128" t="s">
        <v>1769</v>
      </c>
      <c r="C185" s="128" t="s">
        <v>1310</v>
      </c>
      <c r="D185" s="128" t="s">
        <v>37</v>
      </c>
      <c r="E185" s="129" t="s">
        <v>40</v>
      </c>
      <c r="F185" s="129">
        <v>78216</v>
      </c>
      <c r="G185" s="129" t="s">
        <v>2728</v>
      </c>
      <c r="H185" s="130" t="s">
        <v>2729</v>
      </c>
      <c r="I185" s="130"/>
      <c r="J185" s="130"/>
      <c r="K185" s="130"/>
      <c r="L185" s="94"/>
      <c r="M185" s="94"/>
      <c r="N185" s="94"/>
      <c r="O185" s="94"/>
      <c r="P185" s="94"/>
      <c r="Q185" s="94"/>
      <c r="R185" s="98"/>
      <c r="S185" s="129"/>
      <c r="T185" s="98"/>
      <c r="U185" s="129"/>
      <c r="V185" s="129"/>
      <c r="W185" s="133"/>
      <c r="X185" s="133"/>
      <c r="Y185" s="133"/>
      <c r="Z185" s="132"/>
      <c r="AA185" s="133" t="str">
        <f t="shared" si="25"/>
        <v/>
      </c>
      <c r="AB185" s="133" t="str">
        <f>IFERROR(VLOOKUP($AA185,Lookup!$A$1:$P$20,2,FALSE),"")</f>
        <v/>
      </c>
      <c r="AC185" s="133"/>
      <c r="AD185" s="133" t="str">
        <f>IFERROR(VLOOKUP($AA185,Lookup!$A$1:$P$20,7,FALSE),"")</f>
        <v/>
      </c>
      <c r="AE185" s="380"/>
      <c r="AF185" s="133" t="str">
        <f>IFERROR(VLOOKUP($AA185,Lookup!$A$1:$P$20,8,FALSE),"")</f>
        <v/>
      </c>
      <c r="AG185" s="133" t="str">
        <f>IFERROR(VLOOKUP($AA185,Lookup!$A$1:$P$20,9,FALSE),"")</f>
        <v/>
      </c>
      <c r="AH185" s="133"/>
      <c r="AI185" s="133" t="str">
        <f>IFERROR(VLOOKUP($AA185,Lookup!$A$1:$P$20,10,FALSE),"")</f>
        <v/>
      </c>
      <c r="AJ185" s="133" t="str">
        <f>IFERROR(VLOOKUP($AA185,Lookup!$A$1:$P$20,11,FALSE),"")</f>
        <v/>
      </c>
      <c r="AK185" s="133" t="str">
        <f>IFERROR(VLOOKUP($AA185,Lookup!$A$1:$P$20,12,FALSE),"")</f>
        <v/>
      </c>
      <c r="AL185" s="133" t="str">
        <f>IFERROR(VLOOKUP($AA185,Lookup!$A$1:$P$20,13,FALSE),"")</f>
        <v/>
      </c>
      <c r="AM185" s="133" t="str">
        <f>IFERROR(VLOOKUP($AA185,Lookup!$A$1:$P$20,14,FALSE),"")</f>
        <v/>
      </c>
      <c r="AN185" s="133" t="str">
        <f>IFERROR(VLOOKUP($AA185,Lookup!$A$1:$P$20,15,FALSE),"")</f>
        <v/>
      </c>
      <c r="AO185" s="133" t="str">
        <f>IFERROR(VLOOKUP($AA185,Lookup!$A$1:$P$20,16,FALSE),"")</f>
        <v/>
      </c>
      <c r="AP185" s="133" t="str">
        <f>IFERROR(VLOOKUP($AA185,Lookup!$A$1:$Q$20,17,FALSE),"")</f>
        <v/>
      </c>
      <c r="AQ185" s="129"/>
      <c r="AR185" s="129"/>
      <c r="AS185" s="135"/>
      <c r="AT185" s="135"/>
      <c r="AU185" s="135"/>
      <c r="AV185" s="135"/>
      <c r="AW185" s="138"/>
      <c r="AX185" s="135"/>
      <c r="AY185" s="135"/>
      <c r="AZ185" s="135"/>
      <c r="BA185" s="135"/>
      <c r="BB185" s="135"/>
      <c r="BC185" s="135"/>
      <c r="BD185" s="135"/>
      <c r="BE185" s="135"/>
      <c r="BF185" s="135"/>
      <c r="BG185" s="139"/>
      <c r="BH185" s="150"/>
      <c r="BI185" s="129"/>
      <c r="BJ185" s="129"/>
      <c r="BK185" s="150"/>
      <c r="BL185" s="139"/>
      <c r="BM185" s="139"/>
      <c r="BN185" s="400">
        <v>1</v>
      </c>
      <c r="BO185" s="400" t="s">
        <v>974</v>
      </c>
      <c r="BP185" s="139" t="s">
        <v>3390</v>
      </c>
      <c r="BQ185" s="139"/>
      <c r="BR185" s="139" t="s">
        <v>3391</v>
      </c>
      <c r="BS185" s="139"/>
      <c r="BT185" s="139"/>
      <c r="BU185" s="139"/>
      <c r="BV185" s="371"/>
      <c r="BW185" s="371"/>
      <c r="BX185" s="371"/>
      <c r="BY185" s="371"/>
      <c r="BZ185" s="371"/>
      <c r="CA185" s="371"/>
      <c r="CB185" s="371"/>
    </row>
    <row r="186" spans="1:80" ht="37.5" customHeight="1">
      <c r="A186" s="126"/>
      <c r="B186" s="128" t="s">
        <v>3392</v>
      </c>
      <c r="C186" s="128" t="s">
        <v>3393</v>
      </c>
      <c r="D186" s="128" t="s">
        <v>3394</v>
      </c>
      <c r="E186" s="129" t="s">
        <v>40</v>
      </c>
      <c r="F186" s="129">
        <v>78154</v>
      </c>
      <c r="G186" s="129" t="s">
        <v>3395</v>
      </c>
      <c r="H186" s="129"/>
      <c r="I186" s="129"/>
      <c r="J186" s="129"/>
      <c r="K186" s="129"/>
      <c r="L186" s="94"/>
      <c r="M186" s="94"/>
      <c r="N186" s="94"/>
      <c r="O186" s="94"/>
      <c r="P186" s="94"/>
      <c r="Q186" s="94"/>
      <c r="R186" s="98"/>
      <c r="S186" s="129"/>
      <c r="T186" s="98"/>
      <c r="U186" s="129"/>
      <c r="V186" s="129"/>
      <c r="W186" s="133"/>
      <c r="X186" s="133"/>
      <c r="Y186" s="133"/>
      <c r="Z186" s="132"/>
      <c r="AA186" s="133" t="str">
        <f t="shared" si="25"/>
        <v/>
      </c>
      <c r="AB186" s="133" t="str">
        <f>IFERROR(VLOOKUP($AA186,Lookup!$A$1:$P$20,2,FALSE),"")</f>
        <v/>
      </c>
      <c r="AC186" s="133"/>
      <c r="AD186" s="133" t="str">
        <f>IFERROR(VLOOKUP($AA186,Lookup!$A$1:$P$20,7,FALSE),"")</f>
        <v/>
      </c>
      <c r="AE186" s="380"/>
      <c r="AF186" s="133" t="str">
        <f>IFERROR(VLOOKUP($AA186,Lookup!$A$1:$P$20,8,FALSE),"")</f>
        <v/>
      </c>
      <c r="AG186" s="133" t="str">
        <f>IFERROR(VLOOKUP($AA186,Lookup!$A$1:$P$20,9,FALSE),"")</f>
        <v/>
      </c>
      <c r="AH186" s="133"/>
      <c r="AI186" s="133" t="str">
        <f>IFERROR(VLOOKUP($AA186,Lookup!$A$1:$P$20,10,FALSE),"")</f>
        <v/>
      </c>
      <c r="AJ186" s="133" t="str">
        <f>IFERROR(VLOOKUP($AA186,Lookup!$A$1:$P$20,11,FALSE),"")</f>
        <v/>
      </c>
      <c r="AK186" s="133" t="str">
        <f>IFERROR(VLOOKUP($AA186,Lookup!$A$1:$P$20,12,FALSE),"")</f>
        <v/>
      </c>
      <c r="AL186" s="133" t="str">
        <f>IFERROR(VLOOKUP($AA186,Lookup!$A$1:$P$20,13,FALSE),"")</f>
        <v/>
      </c>
      <c r="AM186" s="133" t="str">
        <f>IFERROR(VLOOKUP($AA186,Lookup!$A$1:$P$20,14,FALSE),"")</f>
        <v/>
      </c>
      <c r="AN186" s="133" t="str">
        <f>IFERROR(VLOOKUP($AA186,Lookup!$A$1:$P$20,15,FALSE),"")</f>
        <v/>
      </c>
      <c r="AO186" s="133" t="str">
        <f>IFERROR(VLOOKUP($AA186,Lookup!$A$1:$P$20,16,FALSE),"")</f>
        <v/>
      </c>
      <c r="AP186" s="133" t="str">
        <f>IFERROR(VLOOKUP($AA186,Lookup!$A$1:$Q$20,17,FALSE),"")</f>
        <v/>
      </c>
      <c r="AQ186" s="129"/>
      <c r="AR186" s="129"/>
      <c r="AS186" s="135"/>
      <c r="AT186" s="135"/>
      <c r="AU186" s="135"/>
      <c r="AV186" s="135"/>
      <c r="AW186" s="138"/>
      <c r="AX186" s="135"/>
      <c r="AY186" s="135"/>
      <c r="AZ186" s="135"/>
      <c r="BA186" s="135"/>
      <c r="BB186" s="135"/>
      <c r="BC186" s="135"/>
      <c r="BD186" s="135"/>
      <c r="BE186" s="135"/>
      <c r="BF186" s="135"/>
      <c r="BG186" s="139"/>
      <c r="BH186" s="150"/>
      <c r="BI186" s="129"/>
      <c r="BJ186" s="129"/>
      <c r="BK186" s="150"/>
      <c r="BL186" s="139"/>
      <c r="BM186" s="139"/>
      <c r="BN186" s="400">
        <v>1</v>
      </c>
      <c r="BO186" s="400" t="s">
        <v>971</v>
      </c>
      <c r="BP186" s="139"/>
      <c r="BQ186" s="195" t="s">
        <v>3396</v>
      </c>
      <c r="BR186" s="139" t="s">
        <v>3397</v>
      </c>
      <c r="BS186" s="139"/>
      <c r="BT186" s="139"/>
      <c r="BU186" s="139"/>
      <c r="BV186" s="371"/>
      <c r="BW186" s="371"/>
      <c r="BX186" s="371"/>
      <c r="BY186" s="371"/>
      <c r="BZ186" s="371"/>
      <c r="CA186" s="371"/>
      <c r="CB186" s="371"/>
    </row>
    <row r="187" spans="1:80" ht="39.75" customHeight="1">
      <c r="A187" s="126"/>
      <c r="B187" s="128" t="s">
        <v>3117</v>
      </c>
      <c r="C187" s="128" t="s">
        <v>2868</v>
      </c>
      <c r="D187" s="128" t="s">
        <v>2869</v>
      </c>
      <c r="E187" s="129" t="s">
        <v>40</v>
      </c>
      <c r="F187" s="129">
        <v>77566</v>
      </c>
      <c r="G187" s="129"/>
      <c r="H187" s="130" t="s">
        <v>3120</v>
      </c>
      <c r="I187" s="130"/>
      <c r="J187" s="130"/>
      <c r="K187" s="130"/>
      <c r="L187" s="94"/>
      <c r="M187" s="94"/>
      <c r="N187" s="94"/>
      <c r="O187" s="94"/>
      <c r="P187" s="94"/>
      <c r="Q187" s="94"/>
      <c r="R187" s="98"/>
      <c r="S187" s="94"/>
      <c r="T187" s="98"/>
      <c r="U187" s="129"/>
      <c r="V187" s="129"/>
      <c r="W187" s="133"/>
      <c r="X187" s="133"/>
      <c r="Y187" s="133"/>
      <c r="Z187" s="132"/>
      <c r="AA187" s="133" t="str">
        <f t="shared" si="25"/>
        <v/>
      </c>
      <c r="AB187" s="133" t="str">
        <f>IFERROR(VLOOKUP($AA187,Lookup!$A$1:$P$20,2,FALSE),"")</f>
        <v/>
      </c>
      <c r="AC187" s="133"/>
      <c r="AD187" s="133" t="str">
        <f>IFERROR(VLOOKUP($AA187,Lookup!$A$1:$P$20,7,FALSE),"")</f>
        <v/>
      </c>
      <c r="AE187" s="380"/>
      <c r="AF187" s="133" t="str">
        <f>IFERROR(VLOOKUP($AA187,Lookup!$A$1:$P$20,8,FALSE),"")</f>
        <v/>
      </c>
      <c r="AG187" s="133" t="str">
        <f>IFERROR(VLOOKUP($AA187,Lookup!$A$1:$P$20,9,FALSE),"")</f>
        <v/>
      </c>
      <c r="AH187" s="133"/>
      <c r="AI187" s="133" t="str">
        <f>IFERROR(VLOOKUP($AA187,Lookup!$A$1:$P$20,10,FALSE),"")</f>
        <v/>
      </c>
      <c r="AJ187" s="133" t="str">
        <f>IFERROR(VLOOKUP($AA187,Lookup!$A$1:$P$20,11,FALSE),"")</f>
        <v/>
      </c>
      <c r="AK187" s="133" t="str">
        <f>IFERROR(VLOOKUP($AA187,Lookup!$A$1:$P$20,12,FALSE),"")</f>
        <v/>
      </c>
      <c r="AL187" s="133" t="str">
        <f>IFERROR(VLOOKUP($AA187,Lookup!$A$1:$P$20,13,FALSE),"")</f>
        <v/>
      </c>
      <c r="AM187" s="133" t="str">
        <f>IFERROR(VLOOKUP($AA187,Lookup!$A$1:$P$20,14,FALSE),"")</f>
        <v/>
      </c>
      <c r="AN187" s="133" t="str">
        <f>IFERROR(VLOOKUP($AA187,Lookup!$A$1:$P$20,15,FALSE),"")</f>
        <v/>
      </c>
      <c r="AO187" s="133" t="str">
        <f>IFERROR(VLOOKUP($AA187,Lookup!$A$1:$P$20,16,FALSE),"")</f>
        <v/>
      </c>
      <c r="AP187" s="133" t="str">
        <f>IFERROR(VLOOKUP($AA187,Lookup!$A$1:$Q$20,17,FALSE),"")</f>
        <v/>
      </c>
      <c r="AQ187" s="129"/>
      <c r="AR187" s="129"/>
      <c r="AS187" s="135"/>
      <c r="AT187" s="135"/>
      <c r="AU187" s="135"/>
      <c r="AV187" s="135"/>
      <c r="AW187" s="138"/>
      <c r="AX187" s="135"/>
      <c r="AY187" s="135"/>
      <c r="AZ187" s="135"/>
      <c r="BA187" s="135"/>
      <c r="BB187" s="135"/>
      <c r="BC187" s="135"/>
      <c r="BD187" s="135"/>
      <c r="BE187" s="135"/>
      <c r="BF187" s="135"/>
      <c r="BG187" s="139"/>
      <c r="BH187" s="150"/>
      <c r="BI187" s="129"/>
      <c r="BJ187" s="129"/>
      <c r="BK187" s="150"/>
      <c r="BL187" s="139"/>
      <c r="BM187" s="139"/>
      <c r="BN187" s="400">
        <v>2</v>
      </c>
      <c r="BO187" s="400" t="s">
        <v>974</v>
      </c>
      <c r="BP187" s="400">
        <v>3</v>
      </c>
      <c r="BQ187" s="400" t="s">
        <v>3380</v>
      </c>
      <c r="BR187" s="139" t="s">
        <v>3381</v>
      </c>
      <c r="BS187" s="139"/>
      <c r="BT187" s="139"/>
      <c r="BU187" s="139"/>
      <c r="BV187" s="371"/>
      <c r="BW187" s="371"/>
      <c r="BX187" s="371"/>
      <c r="BY187" s="371"/>
      <c r="BZ187" s="371"/>
      <c r="CA187" s="371"/>
      <c r="CB187" s="371"/>
    </row>
    <row r="188" spans="1:80" ht="39.75" customHeight="1">
      <c r="A188" s="126"/>
      <c r="B188" s="128" t="s">
        <v>3398</v>
      </c>
      <c r="C188" s="128" t="s">
        <v>3399</v>
      </c>
      <c r="D188" s="128" t="s">
        <v>3400</v>
      </c>
      <c r="E188" s="129" t="s">
        <v>40</v>
      </c>
      <c r="F188" s="129">
        <v>78004</v>
      </c>
      <c r="G188" s="129" t="s">
        <v>1890</v>
      </c>
      <c r="H188" s="130" t="s">
        <v>1891</v>
      </c>
      <c r="I188" s="130"/>
      <c r="J188" s="130"/>
      <c r="K188" s="130"/>
      <c r="L188" s="94"/>
      <c r="M188" s="94"/>
      <c r="N188" s="94"/>
      <c r="O188" s="94"/>
      <c r="P188" s="94"/>
      <c r="Q188" s="94"/>
      <c r="R188" s="98"/>
      <c r="S188" s="94"/>
      <c r="T188" s="98"/>
      <c r="U188" s="129"/>
      <c r="V188" s="129"/>
      <c r="W188" s="133"/>
      <c r="X188" s="133"/>
      <c r="Y188" s="133"/>
      <c r="Z188" s="132"/>
      <c r="AA188" s="133" t="str">
        <f t="shared" si="25"/>
        <v/>
      </c>
      <c r="AB188" s="133" t="str">
        <f>IFERROR(VLOOKUP($AA188,Lookup!$A$1:$P$20,2,FALSE),"")</f>
        <v/>
      </c>
      <c r="AC188" s="133"/>
      <c r="AD188" s="133" t="str">
        <f>IFERROR(VLOOKUP($AA188,Lookup!$A$1:$P$20,7,FALSE),"")</f>
        <v/>
      </c>
      <c r="AE188" s="380"/>
      <c r="AF188" s="133" t="str">
        <f>IFERROR(VLOOKUP($AA188,Lookup!$A$1:$P$20,8,FALSE),"")</f>
        <v/>
      </c>
      <c r="AG188" s="133" t="str">
        <f>IFERROR(VLOOKUP($AA188,Lookup!$A$1:$P$20,9,FALSE),"")</f>
        <v/>
      </c>
      <c r="AH188" s="133"/>
      <c r="AI188" s="133" t="str">
        <f>IFERROR(VLOOKUP($AA188,Lookup!$A$1:$P$20,10,FALSE),"")</f>
        <v/>
      </c>
      <c r="AJ188" s="133" t="str">
        <f>IFERROR(VLOOKUP($AA188,Lookup!$A$1:$P$20,11,FALSE),"")</f>
        <v/>
      </c>
      <c r="AK188" s="133" t="str">
        <f>IFERROR(VLOOKUP($AA188,Lookup!$A$1:$P$20,12,FALSE),"")</f>
        <v/>
      </c>
      <c r="AL188" s="133" t="str">
        <f>IFERROR(VLOOKUP($AA188,Lookup!$A$1:$P$20,13,FALSE),"")</f>
        <v/>
      </c>
      <c r="AM188" s="133" t="str">
        <f>IFERROR(VLOOKUP($AA188,Lookup!$A$1:$P$20,14,FALSE),"")</f>
        <v/>
      </c>
      <c r="AN188" s="133" t="str">
        <f>IFERROR(VLOOKUP($AA188,Lookup!$A$1:$P$20,15,FALSE),"")</f>
        <v/>
      </c>
      <c r="AO188" s="133" t="str">
        <f>IFERROR(VLOOKUP($AA188,Lookup!$A$1:$P$20,16,FALSE),"")</f>
        <v/>
      </c>
      <c r="AP188" s="133" t="str">
        <f>IFERROR(VLOOKUP($AA188,Lookup!$A$1:$Q$20,17,FALSE),"")</f>
        <v/>
      </c>
      <c r="AQ188" s="129"/>
      <c r="AR188" s="129"/>
      <c r="AS188" s="135"/>
      <c r="AT188" s="135"/>
      <c r="AU188" s="135"/>
      <c r="AV188" s="135"/>
      <c r="AW188" s="138"/>
      <c r="AX188" s="135"/>
      <c r="AY188" s="135"/>
      <c r="AZ188" s="135"/>
      <c r="BA188" s="135"/>
      <c r="BB188" s="135"/>
      <c r="BC188" s="135"/>
      <c r="BD188" s="135"/>
      <c r="BE188" s="135"/>
      <c r="BF188" s="135"/>
      <c r="BG188" s="139"/>
      <c r="BH188" s="150"/>
      <c r="BI188" s="129"/>
      <c r="BJ188" s="129"/>
      <c r="BK188" s="150"/>
      <c r="BL188" s="139"/>
      <c r="BM188" s="139"/>
      <c r="BN188" s="400">
        <v>1</v>
      </c>
      <c r="BO188" s="400" t="s">
        <v>977</v>
      </c>
      <c r="BP188" s="139"/>
      <c r="BQ188" s="139"/>
      <c r="BR188" s="139" t="s">
        <v>2894</v>
      </c>
      <c r="BS188" s="139"/>
      <c r="BT188" s="139"/>
      <c r="BU188" s="139"/>
      <c r="BV188" s="371"/>
      <c r="BW188" s="371"/>
      <c r="BX188" s="371"/>
      <c r="BY188" s="371"/>
      <c r="BZ188" s="371"/>
      <c r="CA188" s="371"/>
      <c r="CB188" s="371"/>
    </row>
    <row r="189" spans="1:80" ht="39.75" customHeight="1">
      <c r="A189" s="126"/>
      <c r="B189" s="128" t="s">
        <v>3401</v>
      </c>
      <c r="C189" s="128"/>
      <c r="D189" s="128"/>
      <c r="E189" s="129"/>
      <c r="F189" s="129"/>
      <c r="G189" s="129"/>
      <c r="H189" s="130"/>
      <c r="I189" s="130"/>
      <c r="J189" s="130"/>
      <c r="K189" s="130"/>
      <c r="L189" s="94"/>
      <c r="M189" s="94"/>
      <c r="N189" s="94"/>
      <c r="O189" s="94"/>
      <c r="P189" s="94"/>
      <c r="Q189" s="94"/>
      <c r="R189" s="98"/>
      <c r="S189" s="94"/>
      <c r="T189" s="98"/>
      <c r="U189" s="129"/>
      <c r="V189" s="129"/>
      <c r="W189" s="133"/>
      <c r="X189" s="133"/>
      <c r="Y189" s="133"/>
      <c r="Z189" s="132"/>
      <c r="AA189" s="133" t="str">
        <f t="shared" si="25"/>
        <v/>
      </c>
      <c r="AB189" s="133" t="str">
        <f>IFERROR(VLOOKUP($AA189,Lookup!$A$1:$P$20,2,FALSE),"")</f>
        <v/>
      </c>
      <c r="AC189" s="133"/>
      <c r="AD189" s="133" t="str">
        <f>IFERROR(VLOOKUP($AA189,Lookup!$A$1:$P$20,7,FALSE),"")</f>
        <v/>
      </c>
      <c r="AE189" s="380"/>
      <c r="AF189" s="133" t="str">
        <f>IFERROR(VLOOKUP($AA189,Lookup!$A$1:$P$20,8,FALSE),"")</f>
        <v/>
      </c>
      <c r="AG189" s="133" t="str">
        <f>IFERROR(VLOOKUP($AA189,Lookup!$A$1:$P$20,9,FALSE),"")</f>
        <v/>
      </c>
      <c r="AH189" s="133"/>
      <c r="AI189" s="133" t="str">
        <f>IFERROR(VLOOKUP($AA189,Lookup!$A$1:$P$20,10,FALSE),"")</f>
        <v/>
      </c>
      <c r="AJ189" s="133" t="str">
        <f>IFERROR(VLOOKUP($AA189,Lookup!$A$1:$P$20,11,FALSE),"")</f>
        <v/>
      </c>
      <c r="AK189" s="133" t="str">
        <f>IFERROR(VLOOKUP($AA189,Lookup!$A$1:$P$20,12,FALSE),"")</f>
        <v/>
      </c>
      <c r="AL189" s="133" t="str">
        <f>IFERROR(VLOOKUP($AA189,Lookup!$A$1:$P$20,13,FALSE),"")</f>
        <v/>
      </c>
      <c r="AM189" s="133" t="str">
        <f>IFERROR(VLOOKUP($AA189,Lookup!$A$1:$P$20,14,FALSE),"")</f>
        <v/>
      </c>
      <c r="AN189" s="133" t="str">
        <f>IFERROR(VLOOKUP($AA189,Lookup!$A$1:$P$20,15,FALSE),"")</f>
        <v/>
      </c>
      <c r="AO189" s="133" t="str">
        <f>IFERROR(VLOOKUP($AA189,Lookup!$A$1:$P$20,16,FALSE),"")</f>
        <v/>
      </c>
      <c r="AP189" s="133" t="str">
        <f>IFERROR(VLOOKUP($AA189,Lookup!$A$1:$Q$20,17,FALSE),"")</f>
        <v/>
      </c>
      <c r="AQ189" s="129"/>
      <c r="AR189" s="129"/>
      <c r="AS189" s="135"/>
      <c r="AT189" s="135"/>
      <c r="AU189" s="135"/>
      <c r="AV189" s="135"/>
      <c r="AW189" s="138"/>
      <c r="AX189" s="135"/>
      <c r="AY189" s="135"/>
      <c r="AZ189" s="135"/>
      <c r="BA189" s="135"/>
      <c r="BB189" s="135"/>
      <c r="BC189" s="135"/>
      <c r="BD189" s="135"/>
      <c r="BE189" s="135"/>
      <c r="BF189" s="135"/>
      <c r="BG189" s="139"/>
      <c r="BH189" s="150"/>
      <c r="BI189" s="129"/>
      <c r="BJ189" s="129"/>
      <c r="BK189" s="150"/>
      <c r="BL189" s="139"/>
      <c r="BM189" s="139"/>
      <c r="BN189" s="148">
        <v>2</v>
      </c>
      <c r="BO189" s="148" t="s">
        <v>974</v>
      </c>
      <c r="BP189" s="139"/>
      <c r="BQ189" s="139"/>
      <c r="BR189" s="139"/>
      <c r="BS189" s="139"/>
      <c r="BT189" s="139"/>
      <c r="BU189" s="139"/>
      <c r="BV189" s="371"/>
      <c r="BW189" s="371"/>
      <c r="BX189" s="371"/>
      <c r="BY189" s="371"/>
      <c r="BZ189" s="371"/>
      <c r="CA189" s="371"/>
      <c r="CB189" s="371"/>
    </row>
    <row r="190" spans="1:80" ht="39.75" customHeight="1">
      <c r="A190" s="126"/>
      <c r="B190" s="128" t="s">
        <v>3402</v>
      </c>
      <c r="C190" s="128" t="s">
        <v>73</v>
      </c>
      <c r="D190" s="128" t="s">
        <v>37</v>
      </c>
      <c r="E190" s="129" t="s">
        <v>40</v>
      </c>
      <c r="F190" s="129">
        <v>78217</v>
      </c>
      <c r="G190" s="129" t="s">
        <v>2593</v>
      </c>
      <c r="H190" s="130" t="s">
        <v>559</v>
      </c>
      <c r="I190" s="130"/>
      <c r="J190" s="130"/>
      <c r="K190" s="130"/>
      <c r="L190" s="94"/>
      <c r="M190" s="94"/>
      <c r="N190" s="94"/>
      <c r="O190" s="94"/>
      <c r="P190" s="94"/>
      <c r="Q190" s="94"/>
      <c r="R190" s="98"/>
      <c r="S190" s="94"/>
      <c r="T190" s="98"/>
      <c r="U190" s="129"/>
      <c r="V190" s="129"/>
      <c r="W190" s="133"/>
      <c r="X190" s="133"/>
      <c r="Y190" s="133"/>
      <c r="Z190" s="132"/>
      <c r="AA190" s="133" t="str">
        <f t="shared" si="25"/>
        <v/>
      </c>
      <c r="AB190" s="133" t="str">
        <f>IFERROR(VLOOKUP($AA190,Lookup!$A$1:$P$20,2,FALSE),"")</f>
        <v/>
      </c>
      <c r="AC190" s="133"/>
      <c r="AD190" s="133" t="str">
        <f>IFERROR(VLOOKUP($AA190,Lookup!$A$1:$P$20,7,FALSE),"")</f>
        <v/>
      </c>
      <c r="AE190" s="380"/>
      <c r="AF190" s="133" t="str">
        <f>IFERROR(VLOOKUP($AA190,Lookup!$A$1:$P$20,8,FALSE),"")</f>
        <v/>
      </c>
      <c r="AG190" s="133" t="str">
        <f>IFERROR(VLOOKUP($AA190,Lookup!$A$1:$P$20,9,FALSE),"")</f>
        <v/>
      </c>
      <c r="AH190" s="133"/>
      <c r="AI190" s="133" t="str">
        <f>IFERROR(VLOOKUP($AA190,Lookup!$A$1:$P$20,10,FALSE),"")</f>
        <v/>
      </c>
      <c r="AJ190" s="133" t="str">
        <f>IFERROR(VLOOKUP($AA190,Lookup!$A$1:$P$20,11,FALSE),"")</f>
        <v/>
      </c>
      <c r="AK190" s="133" t="str">
        <f>IFERROR(VLOOKUP($AA190,Lookup!$A$1:$P$20,12,FALSE),"")</f>
        <v/>
      </c>
      <c r="AL190" s="133" t="str">
        <f>IFERROR(VLOOKUP($AA190,Lookup!$A$1:$P$20,13,FALSE),"")</f>
        <v/>
      </c>
      <c r="AM190" s="133" t="str">
        <f>IFERROR(VLOOKUP($AA190,Lookup!$A$1:$P$20,14,FALSE),"")</f>
        <v/>
      </c>
      <c r="AN190" s="133" t="str">
        <f>IFERROR(VLOOKUP($AA190,Lookup!$A$1:$P$20,15,FALSE),"")</f>
        <v/>
      </c>
      <c r="AO190" s="133" t="str">
        <f>IFERROR(VLOOKUP($AA190,Lookup!$A$1:$P$20,16,FALSE),"")</f>
        <v/>
      </c>
      <c r="AP190" s="133" t="str">
        <f>IFERROR(VLOOKUP($AA190,Lookup!$A$1:$Q$20,17,FALSE),"")</f>
        <v/>
      </c>
      <c r="AQ190" s="129"/>
      <c r="AR190" s="129"/>
      <c r="AS190" s="135"/>
      <c r="AT190" s="135"/>
      <c r="AU190" s="135"/>
      <c r="AV190" s="135"/>
      <c r="AW190" s="138"/>
      <c r="AX190" s="135"/>
      <c r="AY190" s="135"/>
      <c r="AZ190" s="135"/>
      <c r="BA190" s="135"/>
      <c r="BB190" s="135"/>
      <c r="BC190" s="135"/>
      <c r="BD190" s="135"/>
      <c r="BE190" s="135"/>
      <c r="BF190" s="135"/>
      <c r="BG190" s="139"/>
      <c r="BH190" s="150"/>
      <c r="BI190" s="129"/>
      <c r="BJ190" s="129"/>
      <c r="BK190" s="150"/>
      <c r="BL190" s="139"/>
      <c r="BM190" s="139"/>
      <c r="BN190" s="400">
        <v>1</v>
      </c>
      <c r="BO190" s="400" t="s">
        <v>977</v>
      </c>
      <c r="BP190" s="139"/>
      <c r="BQ190" s="139"/>
      <c r="BR190" s="139" t="s">
        <v>3403</v>
      </c>
      <c r="BS190" s="139"/>
      <c r="BT190" s="139"/>
      <c r="BU190" s="139"/>
      <c r="BV190" s="371"/>
      <c r="BW190" s="371"/>
      <c r="BX190" s="371"/>
      <c r="BY190" s="371"/>
      <c r="BZ190" s="371"/>
      <c r="CA190" s="371"/>
      <c r="CB190" s="371"/>
    </row>
    <row r="191" spans="1:80" ht="39.75" customHeight="1">
      <c r="A191" s="126"/>
      <c r="B191" s="128" t="s">
        <v>3404</v>
      </c>
      <c r="C191" s="128" t="s">
        <v>2534</v>
      </c>
      <c r="D191" s="128" t="s">
        <v>129</v>
      </c>
      <c r="E191" s="129" t="s">
        <v>40</v>
      </c>
      <c r="F191" s="129">
        <v>78155</v>
      </c>
      <c r="G191" s="129" t="s">
        <v>1186</v>
      </c>
      <c r="H191" s="130" t="s">
        <v>3133</v>
      </c>
      <c r="I191" s="130"/>
      <c r="J191" s="130"/>
      <c r="K191" s="130"/>
      <c r="L191" s="94"/>
      <c r="M191" s="94"/>
      <c r="N191" s="94"/>
      <c r="O191" s="94"/>
      <c r="P191" s="94"/>
      <c r="Q191" s="94"/>
      <c r="R191" s="98"/>
      <c r="S191" s="94"/>
      <c r="T191" s="98"/>
      <c r="U191" s="129"/>
      <c r="V191" s="129"/>
      <c r="W191" s="133"/>
      <c r="X191" s="133"/>
      <c r="Y191" s="133"/>
      <c r="Z191" s="132"/>
      <c r="AA191" s="133" t="str">
        <f t="shared" si="25"/>
        <v/>
      </c>
      <c r="AB191" s="133" t="str">
        <f>IFERROR(VLOOKUP($AA191,Lookup!$A$1:$P$20,2,FALSE),"")</f>
        <v/>
      </c>
      <c r="AC191" s="133"/>
      <c r="AD191" s="133" t="str">
        <f>IFERROR(VLOOKUP($AA191,Lookup!$A$1:$P$20,7,FALSE),"")</f>
        <v/>
      </c>
      <c r="AE191" s="380"/>
      <c r="AF191" s="133" t="str">
        <f>IFERROR(VLOOKUP($AA191,Lookup!$A$1:$P$20,8,FALSE),"")</f>
        <v/>
      </c>
      <c r="AG191" s="133" t="str">
        <f>IFERROR(VLOOKUP($AA191,Lookup!$A$1:$P$20,9,FALSE),"")</f>
        <v/>
      </c>
      <c r="AH191" s="133"/>
      <c r="AI191" s="133" t="str">
        <f>IFERROR(VLOOKUP($AA191,Lookup!$A$1:$P$20,10,FALSE),"")</f>
        <v/>
      </c>
      <c r="AJ191" s="133" t="str">
        <f>IFERROR(VLOOKUP($AA191,Lookup!$A$1:$P$20,11,FALSE),"")</f>
        <v/>
      </c>
      <c r="AK191" s="133" t="str">
        <f>IFERROR(VLOOKUP($AA191,Lookup!$A$1:$P$20,12,FALSE),"")</f>
        <v/>
      </c>
      <c r="AL191" s="133" t="str">
        <f>IFERROR(VLOOKUP($AA191,Lookup!$A$1:$P$20,13,FALSE),"")</f>
        <v/>
      </c>
      <c r="AM191" s="133" t="str">
        <f>IFERROR(VLOOKUP($AA191,Lookup!$A$1:$P$20,14,FALSE),"")</f>
        <v/>
      </c>
      <c r="AN191" s="133" t="str">
        <f>IFERROR(VLOOKUP($AA191,Lookup!$A$1:$P$20,15,FALSE),"")</f>
        <v/>
      </c>
      <c r="AO191" s="133" t="str">
        <f>IFERROR(VLOOKUP($AA191,Lookup!$A$1:$P$20,16,FALSE),"")</f>
        <v/>
      </c>
      <c r="AP191" s="133" t="str">
        <f>IFERROR(VLOOKUP($AA191,Lookup!$A$1:$Q$20,17,FALSE),"")</f>
        <v/>
      </c>
      <c r="AQ191" s="129"/>
      <c r="AR191" s="129"/>
      <c r="AS191" s="135"/>
      <c r="AT191" s="135"/>
      <c r="AU191" s="135"/>
      <c r="AV191" s="135"/>
      <c r="AW191" s="138"/>
      <c r="AX191" s="135"/>
      <c r="AY191" s="135"/>
      <c r="AZ191" s="135"/>
      <c r="BA191" s="135"/>
      <c r="BB191" s="135"/>
      <c r="BC191" s="135"/>
      <c r="BD191" s="135"/>
      <c r="BE191" s="135"/>
      <c r="BF191" s="135"/>
      <c r="BG191" s="139"/>
      <c r="BH191" s="150"/>
      <c r="BI191" s="129"/>
      <c r="BJ191" s="129"/>
      <c r="BK191" s="150"/>
      <c r="BL191" s="139"/>
      <c r="BM191" s="139"/>
      <c r="BN191" s="400">
        <v>1</v>
      </c>
      <c r="BO191" s="400" t="s">
        <v>977</v>
      </c>
      <c r="BP191" s="139"/>
      <c r="BQ191" s="139"/>
      <c r="BR191" s="139" t="s">
        <v>2840</v>
      </c>
      <c r="BS191" s="139"/>
      <c r="BT191" s="139"/>
      <c r="BU191" s="139"/>
      <c r="BV191" s="371"/>
      <c r="BW191" s="371"/>
      <c r="BX191" s="371"/>
      <c r="BY191" s="371"/>
      <c r="BZ191" s="371"/>
      <c r="CA191" s="371"/>
      <c r="CB191" s="371"/>
    </row>
    <row r="192" spans="1:80" ht="39.75" customHeight="1">
      <c r="A192" s="126"/>
      <c r="B192" s="128" t="s">
        <v>3405</v>
      </c>
      <c r="C192" s="128" t="s">
        <v>3406</v>
      </c>
      <c r="D192" s="128" t="s">
        <v>3407</v>
      </c>
      <c r="E192" s="129" t="s">
        <v>40</v>
      </c>
      <c r="F192" s="129">
        <v>78827</v>
      </c>
      <c r="G192" s="129"/>
      <c r="H192" s="130"/>
      <c r="I192" s="130"/>
      <c r="J192" s="130"/>
      <c r="K192" s="130"/>
      <c r="L192" s="94"/>
      <c r="M192" s="94"/>
      <c r="N192" s="94"/>
      <c r="O192" s="94"/>
      <c r="P192" s="94"/>
      <c r="Q192" s="94"/>
      <c r="R192" s="98"/>
      <c r="S192" s="94"/>
      <c r="T192" s="98"/>
      <c r="U192" s="129"/>
      <c r="V192" s="129"/>
      <c r="W192" s="133"/>
      <c r="X192" s="133"/>
      <c r="Y192" s="133"/>
      <c r="Z192" s="184"/>
      <c r="AA192" s="133" t="str">
        <f t="shared" si="25"/>
        <v/>
      </c>
      <c r="AB192" s="133" t="str">
        <f>IFERROR(VLOOKUP($AA192,Lookup!$A$1:$P$20,2,FALSE),"")</f>
        <v/>
      </c>
      <c r="AC192" s="133"/>
      <c r="AD192" s="133" t="str">
        <f>IFERROR(VLOOKUP($AA192,Lookup!$A$1:$P$20,7,FALSE),"")</f>
        <v/>
      </c>
      <c r="AE192" s="380"/>
      <c r="AF192" s="133" t="str">
        <f>IFERROR(VLOOKUP($AA192,Lookup!$A$1:$P$20,8,FALSE),"")</f>
        <v/>
      </c>
      <c r="AG192" s="133" t="str">
        <f>IFERROR(VLOOKUP($AA192,Lookup!$A$1:$P$20,9,FALSE),"")</f>
        <v/>
      </c>
      <c r="AH192" s="133"/>
      <c r="AI192" s="133" t="str">
        <f>IFERROR(VLOOKUP($AA192,Lookup!$A$1:$P$20,10,FALSE),"")</f>
        <v/>
      </c>
      <c r="AJ192" s="133" t="str">
        <f>IFERROR(VLOOKUP($AA192,Lookup!$A$1:$P$20,11,FALSE),"")</f>
        <v/>
      </c>
      <c r="AK192" s="133" t="str">
        <f>IFERROR(VLOOKUP($AA192,Lookup!$A$1:$P$20,12,FALSE),"")</f>
        <v/>
      </c>
      <c r="AL192" s="133" t="str">
        <f>IFERROR(VLOOKUP($AA192,Lookup!$A$1:$P$20,13,FALSE),"")</f>
        <v/>
      </c>
      <c r="AM192" s="133" t="str">
        <f>IFERROR(VLOOKUP($AA192,Lookup!$A$1:$P$20,14,FALSE),"")</f>
        <v/>
      </c>
      <c r="AN192" s="133" t="str">
        <f>IFERROR(VLOOKUP($AA192,Lookup!$A$1:$P$20,15,FALSE),"")</f>
        <v/>
      </c>
      <c r="AO192" s="133" t="str">
        <f>IFERROR(VLOOKUP($AA192,Lookup!$A$1:$P$20,16,FALSE),"")</f>
        <v/>
      </c>
      <c r="AP192" s="133" t="str">
        <f>IFERROR(VLOOKUP($AA192,Lookup!$A$1:$Q$20,17,FALSE),"")</f>
        <v/>
      </c>
      <c r="AQ192" s="129"/>
      <c r="AR192" s="129"/>
      <c r="AS192" s="135"/>
      <c r="AT192" s="135"/>
      <c r="AU192" s="135"/>
      <c r="AV192" s="135"/>
      <c r="AW192" s="138"/>
      <c r="AX192" s="135"/>
      <c r="AY192" s="135"/>
      <c r="AZ192" s="135"/>
      <c r="BA192" s="135"/>
      <c r="BB192" s="135"/>
      <c r="BC192" s="135"/>
      <c r="BD192" s="135"/>
      <c r="BE192" s="135"/>
      <c r="BF192" s="135"/>
      <c r="BG192" s="139"/>
      <c r="BH192" s="150"/>
      <c r="BI192" s="129"/>
      <c r="BJ192" s="129"/>
      <c r="BK192" s="150"/>
      <c r="BL192" s="139"/>
      <c r="BM192" s="139"/>
      <c r="BN192" s="148">
        <v>1</v>
      </c>
      <c r="BO192" s="148" t="s">
        <v>977</v>
      </c>
      <c r="BP192" s="139"/>
      <c r="BQ192" s="139"/>
      <c r="BR192" s="139" t="s">
        <v>2894</v>
      </c>
      <c r="BS192" s="139"/>
      <c r="BT192" s="139"/>
      <c r="BU192" s="139"/>
      <c r="BV192" s="371"/>
      <c r="BW192" s="371"/>
      <c r="BX192" s="371"/>
      <c r="BY192" s="371"/>
      <c r="BZ192" s="371"/>
      <c r="CA192" s="371"/>
      <c r="CB192" s="371"/>
    </row>
    <row r="193" spans="1:80" ht="39.75" customHeight="1">
      <c r="A193" s="126" t="s">
        <v>3075</v>
      </c>
      <c r="B193" s="128" t="s">
        <v>1710</v>
      </c>
      <c r="C193" s="173" t="s">
        <v>1372</v>
      </c>
      <c r="D193" s="173" t="s">
        <v>37</v>
      </c>
      <c r="E193" s="173" t="s">
        <v>40</v>
      </c>
      <c r="F193" s="146">
        <v>78228</v>
      </c>
      <c r="G193" s="129" t="s">
        <v>1373</v>
      </c>
      <c r="H193" s="130" t="s">
        <v>1711</v>
      </c>
      <c r="I193" s="130"/>
      <c r="J193" s="130"/>
      <c r="K193" s="130"/>
      <c r="L193" s="186"/>
      <c r="M193" s="186"/>
      <c r="N193" s="186"/>
      <c r="O193" s="186"/>
      <c r="P193" s="186"/>
      <c r="Q193" s="186"/>
      <c r="R193" s="98"/>
      <c r="S193" s="94"/>
      <c r="T193" s="173"/>
      <c r="U193" s="173"/>
      <c r="V193" s="173"/>
      <c r="W193" s="187"/>
      <c r="X193" s="187"/>
      <c r="Y193" s="187"/>
      <c r="Z193" s="132"/>
      <c r="AA193" s="133" t="str">
        <f t="shared" si="25"/>
        <v/>
      </c>
      <c r="AB193" s="133" t="str">
        <f>IFERROR(VLOOKUP($AA193,Lookup!$A$1:$P$20,2,FALSE),"")</f>
        <v/>
      </c>
      <c r="AC193" s="133"/>
      <c r="AD193" s="133" t="str">
        <f>IFERROR(VLOOKUP($AA193,Lookup!$A$1:$P$20,7,FALSE),"")</f>
        <v/>
      </c>
      <c r="AE193" s="380"/>
      <c r="AF193" s="133" t="str">
        <f>IFERROR(VLOOKUP($AA193,Lookup!$A$1:$P$20,8,FALSE),"")</f>
        <v/>
      </c>
      <c r="AG193" s="133" t="str">
        <f>IFERROR(VLOOKUP($AA193,Lookup!$A$1:$P$20,9,FALSE),"")</f>
        <v/>
      </c>
      <c r="AH193" s="133"/>
      <c r="AI193" s="133" t="str">
        <f>IFERROR(VLOOKUP($AA193,Lookup!$A$1:$P$20,10,FALSE),"")</f>
        <v/>
      </c>
      <c r="AJ193" s="133" t="str">
        <f>IFERROR(VLOOKUP($AA193,Lookup!$A$1:$P$20,11,FALSE),"")</f>
        <v/>
      </c>
      <c r="AK193" s="133" t="str">
        <f>IFERROR(VLOOKUP($AA193,Lookup!$A$1:$P$20,12,FALSE),"")</f>
        <v/>
      </c>
      <c r="AL193" s="133" t="str">
        <f>IFERROR(VLOOKUP($AA193,Lookup!$A$1:$P$20,13,FALSE),"")</f>
        <v/>
      </c>
      <c r="AM193" s="133" t="str">
        <f>IFERROR(VLOOKUP($AA193,Lookup!$A$1:$P$20,14,FALSE),"")</f>
        <v/>
      </c>
      <c r="AN193" s="133" t="str">
        <f>IFERROR(VLOOKUP($AA193,Lookup!$A$1:$P$20,15,FALSE),"")</f>
        <v/>
      </c>
      <c r="AO193" s="133" t="str">
        <f>IFERROR(VLOOKUP($AA193,Lookup!$A$1:$P$20,16,FALSE),"")</f>
        <v/>
      </c>
      <c r="AP193" s="133" t="str">
        <f>IFERROR(VLOOKUP($AA193,Lookup!$A$1:$Q$20,17,FALSE),"")</f>
        <v/>
      </c>
      <c r="AQ193" s="129"/>
      <c r="AR193" s="129"/>
      <c r="AS193" s="135"/>
      <c r="AT193" s="135"/>
      <c r="AU193" s="135"/>
      <c r="AV193" s="135"/>
      <c r="AW193" s="138"/>
      <c r="AX193" s="135"/>
      <c r="AY193" s="135"/>
      <c r="AZ193" s="135"/>
      <c r="BA193" s="135"/>
      <c r="BB193" s="135"/>
      <c r="BC193" s="135"/>
      <c r="BD193" s="135"/>
      <c r="BE193" s="135"/>
      <c r="BF193" s="135"/>
      <c r="BG193" s="139"/>
      <c r="BH193" s="150"/>
      <c r="BI193" s="129"/>
      <c r="BJ193" s="129"/>
      <c r="BK193" s="150"/>
      <c r="BL193" s="139"/>
      <c r="BM193" s="139"/>
      <c r="BN193" s="400">
        <v>2</v>
      </c>
      <c r="BO193" s="400" t="s">
        <v>977</v>
      </c>
      <c r="BP193" s="139"/>
      <c r="BQ193" s="139"/>
      <c r="BR193" s="139" t="s">
        <v>2840</v>
      </c>
      <c r="BS193" s="139"/>
      <c r="BT193" s="139"/>
      <c r="BU193" s="139"/>
      <c r="BV193" s="371"/>
      <c r="BW193" s="371"/>
      <c r="BX193" s="371"/>
      <c r="BY193" s="371"/>
      <c r="BZ193" s="371"/>
      <c r="CA193" s="371"/>
      <c r="CB193" s="371"/>
    </row>
    <row r="194" spans="1:80" ht="39.75" customHeight="1">
      <c r="A194" s="126"/>
      <c r="B194" s="128" t="s">
        <v>2594</v>
      </c>
      <c r="C194" s="128" t="s">
        <v>166</v>
      </c>
      <c r="D194" s="128" t="s">
        <v>167</v>
      </c>
      <c r="E194" s="129" t="s">
        <v>40</v>
      </c>
      <c r="F194" s="129">
        <v>78163</v>
      </c>
      <c r="G194" s="129" t="s">
        <v>1117</v>
      </c>
      <c r="H194" s="129"/>
      <c r="I194" s="129"/>
      <c r="J194" s="129"/>
      <c r="K194" s="129"/>
      <c r="L194" s="94"/>
      <c r="M194" s="94"/>
      <c r="N194" s="94"/>
      <c r="O194" s="94"/>
      <c r="P194" s="94"/>
      <c r="Q194" s="94"/>
      <c r="R194" s="98"/>
      <c r="S194" s="94"/>
      <c r="T194" s="98"/>
      <c r="U194" s="129"/>
      <c r="V194" s="129"/>
      <c r="W194" s="133"/>
      <c r="X194" s="133"/>
      <c r="Y194" s="133"/>
      <c r="Z194" s="132"/>
      <c r="AA194" s="133" t="str">
        <f t="shared" si="25"/>
        <v/>
      </c>
      <c r="AB194" s="133" t="str">
        <f>IFERROR(VLOOKUP($AA194,Lookup!$A$1:$P$20,2,FALSE),"")</f>
        <v/>
      </c>
      <c r="AC194" s="133"/>
      <c r="AD194" s="133" t="str">
        <f>IFERROR(VLOOKUP($AA194,Lookup!$A$1:$P$20,7,FALSE),"")</f>
        <v/>
      </c>
      <c r="AE194" s="380"/>
      <c r="AF194" s="133" t="str">
        <f>IFERROR(VLOOKUP($AA194,Lookup!$A$1:$P$20,8,FALSE),"")</f>
        <v/>
      </c>
      <c r="AG194" s="133" t="str">
        <f>IFERROR(VLOOKUP($AA194,Lookup!$A$1:$P$20,9,FALSE),"")</f>
        <v/>
      </c>
      <c r="AH194" s="133"/>
      <c r="AI194" s="133" t="str">
        <f>IFERROR(VLOOKUP($AA194,Lookup!$A$1:$P$20,10,FALSE),"")</f>
        <v/>
      </c>
      <c r="AJ194" s="133" t="str">
        <f>IFERROR(VLOOKUP($AA194,Lookup!$A$1:$P$20,11,FALSE),"")</f>
        <v/>
      </c>
      <c r="AK194" s="133" t="str">
        <f>IFERROR(VLOOKUP($AA194,Lookup!$A$1:$P$20,12,FALSE),"")</f>
        <v/>
      </c>
      <c r="AL194" s="133" t="str">
        <f>IFERROR(VLOOKUP($AA194,Lookup!$A$1:$P$20,13,FALSE),"")</f>
        <v/>
      </c>
      <c r="AM194" s="133" t="str">
        <f>IFERROR(VLOOKUP($AA194,Lookup!$A$1:$P$20,14,FALSE),"")</f>
        <v/>
      </c>
      <c r="AN194" s="133" t="str">
        <f>IFERROR(VLOOKUP($AA194,Lookup!$A$1:$P$20,15,FALSE),"")</f>
        <v/>
      </c>
      <c r="AO194" s="133" t="str">
        <f>IFERROR(VLOOKUP($AA194,Lookup!$A$1:$P$20,16,FALSE),"")</f>
        <v/>
      </c>
      <c r="AP194" s="133" t="str">
        <f>IFERROR(VLOOKUP($AA194,Lookup!$A$1:$Q$20,17,FALSE),"")</f>
        <v/>
      </c>
      <c r="AQ194" s="129"/>
      <c r="AR194" s="129"/>
      <c r="AS194" s="135"/>
      <c r="AT194" s="135"/>
      <c r="AU194" s="135"/>
      <c r="AV194" s="135"/>
      <c r="AW194" s="138"/>
      <c r="AX194" s="135"/>
      <c r="AY194" s="135"/>
      <c r="AZ194" s="135"/>
      <c r="BA194" s="135"/>
      <c r="BB194" s="135"/>
      <c r="BC194" s="135"/>
      <c r="BD194" s="135"/>
      <c r="BE194" s="135"/>
      <c r="BF194" s="135"/>
      <c r="BG194" s="139"/>
      <c r="BH194" s="150"/>
      <c r="BI194" s="129"/>
      <c r="BJ194" s="129"/>
      <c r="BK194" s="150"/>
      <c r="BL194" s="139"/>
      <c r="BM194" s="139"/>
      <c r="BN194" s="148"/>
      <c r="BO194" s="148"/>
      <c r="BP194" s="139"/>
      <c r="BQ194" s="139"/>
      <c r="BR194" s="139" t="s">
        <v>2894</v>
      </c>
      <c r="BS194" s="139"/>
      <c r="BT194" s="139"/>
      <c r="BU194" s="139"/>
      <c r="BV194" s="371"/>
      <c r="BW194" s="371"/>
      <c r="BX194" s="371"/>
      <c r="BY194" s="371"/>
      <c r="BZ194" s="371"/>
      <c r="CA194" s="371"/>
      <c r="CB194" s="371"/>
    </row>
    <row r="195" spans="1:80" ht="39.75" customHeight="1">
      <c r="A195" s="126" t="s">
        <v>3075</v>
      </c>
      <c r="B195" s="128" t="s">
        <v>3408</v>
      </c>
      <c r="C195" s="128" t="s">
        <v>3409</v>
      </c>
      <c r="D195" s="128" t="s">
        <v>37</v>
      </c>
      <c r="E195" s="129" t="s">
        <v>40</v>
      </c>
      <c r="F195" s="129">
        <v>78217</v>
      </c>
      <c r="G195" s="129" t="s">
        <v>3410</v>
      </c>
      <c r="H195" s="129"/>
      <c r="I195" s="129"/>
      <c r="J195" s="129"/>
      <c r="K195" s="129"/>
      <c r="L195" s="94"/>
      <c r="M195" s="94"/>
      <c r="N195" s="94"/>
      <c r="O195" s="94"/>
      <c r="P195" s="94"/>
      <c r="Q195" s="94"/>
      <c r="R195" s="98"/>
      <c r="S195" s="129"/>
      <c r="T195" s="98"/>
      <c r="U195" s="129"/>
      <c r="V195" s="129"/>
      <c r="W195" s="133"/>
      <c r="X195" s="133"/>
      <c r="Y195" s="133"/>
      <c r="Z195" s="132"/>
      <c r="AA195" s="133" t="str">
        <f t="shared" si="25"/>
        <v/>
      </c>
      <c r="AB195" s="133" t="str">
        <f>IFERROR(VLOOKUP($AA195,Lookup!$A$1:$P$20,2,FALSE),"")</f>
        <v/>
      </c>
      <c r="AC195" s="133"/>
      <c r="AD195" s="133" t="str">
        <f>IFERROR(VLOOKUP($AA195,Lookup!$A$1:$P$20,7,FALSE),"")</f>
        <v/>
      </c>
      <c r="AE195" s="380"/>
      <c r="AF195" s="133" t="str">
        <f>IFERROR(VLOOKUP($AA195,Lookup!$A$1:$P$20,8,FALSE),"")</f>
        <v/>
      </c>
      <c r="AG195" s="133" t="str">
        <f>IFERROR(VLOOKUP($AA195,Lookup!$A$1:$P$20,9,FALSE),"")</f>
        <v/>
      </c>
      <c r="AH195" s="133"/>
      <c r="AI195" s="133" t="str">
        <f>IFERROR(VLOOKUP($AA195,Lookup!$A$1:$P$20,10,FALSE),"")</f>
        <v/>
      </c>
      <c r="AJ195" s="133" t="str">
        <f>IFERROR(VLOOKUP($AA195,Lookup!$A$1:$P$20,11,FALSE),"")</f>
        <v/>
      </c>
      <c r="AK195" s="133" t="str">
        <f>IFERROR(VLOOKUP($AA195,Lookup!$A$1:$P$20,12,FALSE),"")</f>
        <v/>
      </c>
      <c r="AL195" s="133" t="str">
        <f>IFERROR(VLOOKUP($AA195,Lookup!$A$1:$P$20,13,FALSE),"")</f>
        <v/>
      </c>
      <c r="AM195" s="133" t="str">
        <f>IFERROR(VLOOKUP($AA195,Lookup!$A$1:$P$20,14,FALSE),"")</f>
        <v/>
      </c>
      <c r="AN195" s="133" t="str">
        <f>IFERROR(VLOOKUP($AA195,Lookup!$A$1:$P$20,15,FALSE),"")</f>
        <v/>
      </c>
      <c r="AO195" s="133" t="str">
        <f>IFERROR(VLOOKUP($AA195,Lookup!$A$1:$P$20,16,FALSE),"")</f>
        <v/>
      </c>
      <c r="AP195" s="133" t="str">
        <f>IFERROR(VLOOKUP($AA195,Lookup!$A$1:$Q$20,17,FALSE),"")</f>
        <v/>
      </c>
      <c r="AQ195" s="129"/>
      <c r="AR195" s="129"/>
      <c r="AS195" s="135"/>
      <c r="AT195" s="135"/>
      <c r="AU195" s="135"/>
      <c r="AV195" s="135"/>
      <c r="AW195" s="138"/>
      <c r="AX195" s="135"/>
      <c r="AY195" s="135"/>
      <c r="AZ195" s="135"/>
      <c r="BA195" s="135"/>
      <c r="BB195" s="135"/>
      <c r="BC195" s="135"/>
      <c r="BD195" s="135"/>
      <c r="BE195" s="135"/>
      <c r="BF195" s="135"/>
      <c r="BG195" s="139"/>
      <c r="BH195" s="150"/>
      <c r="BI195" s="129"/>
      <c r="BJ195" s="129"/>
      <c r="BK195" s="150"/>
      <c r="BL195" s="139"/>
      <c r="BM195" s="139"/>
      <c r="BN195" s="389">
        <v>1</v>
      </c>
      <c r="BO195" s="389" t="s">
        <v>977</v>
      </c>
      <c r="BP195" s="139" t="s">
        <v>3411</v>
      </c>
      <c r="BQ195" s="139"/>
      <c r="BR195" s="139" t="s">
        <v>2894</v>
      </c>
      <c r="BS195" s="139"/>
      <c r="BT195" s="139"/>
      <c r="BU195" s="139"/>
      <c r="BV195" s="371"/>
      <c r="BW195" s="371"/>
      <c r="BX195" s="371"/>
      <c r="BY195" s="371"/>
      <c r="BZ195" s="371"/>
      <c r="CA195" s="371"/>
      <c r="CB195" s="371"/>
    </row>
    <row r="196" spans="1:80" ht="39.75" customHeight="1">
      <c r="A196" s="126"/>
      <c r="B196" s="128" t="s">
        <v>3412</v>
      </c>
      <c r="C196" s="128" t="s">
        <v>3413</v>
      </c>
      <c r="D196" s="128" t="s">
        <v>1024</v>
      </c>
      <c r="E196" s="129" t="s">
        <v>40</v>
      </c>
      <c r="F196" s="129">
        <v>78121</v>
      </c>
      <c r="G196" s="129">
        <v>2107244281</v>
      </c>
      <c r="H196" s="130" t="s">
        <v>3414</v>
      </c>
      <c r="I196" s="130"/>
      <c r="J196" s="130"/>
      <c r="K196" s="130"/>
      <c r="L196" s="94"/>
      <c r="M196" s="94"/>
      <c r="N196" s="94"/>
      <c r="O196" s="94"/>
      <c r="P196" s="94"/>
      <c r="Q196" s="94"/>
      <c r="R196" s="98"/>
      <c r="S196" s="98"/>
      <c r="T196" s="98"/>
      <c r="U196" s="129"/>
      <c r="V196" s="129"/>
      <c r="W196" s="133"/>
      <c r="X196" s="133"/>
      <c r="Y196" s="133"/>
      <c r="Z196" s="132"/>
      <c r="AA196" s="133" t="str">
        <f t="shared" si="25"/>
        <v/>
      </c>
      <c r="AB196" s="133" t="str">
        <f>IFERROR(VLOOKUP($AA196,Lookup!$A$1:$P$20,2,FALSE),"")</f>
        <v/>
      </c>
      <c r="AC196" s="133"/>
      <c r="AD196" s="133" t="str">
        <f>IFERROR(VLOOKUP($AA196,Lookup!$A$1:$P$20,7,FALSE),"")</f>
        <v/>
      </c>
      <c r="AE196" s="380"/>
      <c r="AF196" s="133" t="str">
        <f>IFERROR(VLOOKUP($AA196,Lookup!$A$1:$P$20,8,FALSE),"")</f>
        <v/>
      </c>
      <c r="AG196" s="133" t="str">
        <f>IFERROR(VLOOKUP($AA196,Lookup!$A$1:$P$20,9,FALSE),"")</f>
        <v/>
      </c>
      <c r="AH196" s="133"/>
      <c r="AI196" s="133" t="str">
        <f>IFERROR(VLOOKUP($AA196,Lookup!$A$1:$P$20,10,FALSE),"")</f>
        <v/>
      </c>
      <c r="AJ196" s="133" t="str">
        <f>IFERROR(VLOOKUP($AA196,Lookup!$A$1:$P$20,11,FALSE),"")</f>
        <v/>
      </c>
      <c r="AK196" s="133" t="str">
        <f>IFERROR(VLOOKUP($AA196,Lookup!$A$1:$P$20,12,FALSE),"")</f>
        <v/>
      </c>
      <c r="AL196" s="133" t="str">
        <f>IFERROR(VLOOKUP($AA196,Lookup!$A$1:$P$20,13,FALSE),"")</f>
        <v/>
      </c>
      <c r="AM196" s="133" t="str">
        <f>IFERROR(VLOOKUP($AA196,Lookup!$A$1:$P$20,14,FALSE),"")</f>
        <v/>
      </c>
      <c r="AN196" s="133" t="str">
        <f>IFERROR(VLOOKUP($AA196,Lookup!$A$1:$P$20,15,FALSE),"")</f>
        <v/>
      </c>
      <c r="AO196" s="133" t="str">
        <f>IFERROR(VLOOKUP($AA196,Lookup!$A$1:$P$20,16,FALSE),"")</f>
        <v/>
      </c>
      <c r="AP196" s="133" t="str">
        <f>IFERROR(VLOOKUP($AA196,Lookup!$A$1:$Q$20,17,FALSE),"")</f>
        <v/>
      </c>
      <c r="AQ196" s="129"/>
      <c r="AR196" s="129"/>
      <c r="AS196" s="135"/>
      <c r="AT196" s="135"/>
      <c r="AU196" s="135"/>
      <c r="AV196" s="135"/>
      <c r="AW196" s="138"/>
      <c r="AX196" s="135"/>
      <c r="AY196" s="135"/>
      <c r="AZ196" s="135"/>
      <c r="BA196" s="135"/>
      <c r="BB196" s="135"/>
      <c r="BC196" s="135"/>
      <c r="BD196" s="135"/>
      <c r="BE196" s="135"/>
      <c r="BF196" s="135"/>
      <c r="BG196" s="139"/>
      <c r="BH196" s="150"/>
      <c r="BI196" s="129"/>
      <c r="BJ196" s="129"/>
      <c r="BK196" s="150"/>
      <c r="BL196" s="139"/>
      <c r="BM196" s="139"/>
      <c r="BN196" s="400">
        <v>1</v>
      </c>
      <c r="BO196" s="400" t="s">
        <v>977</v>
      </c>
      <c r="BP196" s="139"/>
      <c r="BQ196" s="139"/>
      <c r="BR196" s="139"/>
      <c r="BS196" s="139"/>
      <c r="BT196" s="139"/>
      <c r="BU196" s="139"/>
      <c r="BV196" s="371"/>
      <c r="BW196" s="371"/>
      <c r="BX196" s="371"/>
      <c r="BY196" s="371"/>
      <c r="BZ196" s="371"/>
      <c r="CA196" s="371"/>
      <c r="CB196" s="371"/>
    </row>
    <row r="197" spans="1:80" ht="39.75" customHeight="1">
      <c r="A197" s="126"/>
      <c r="B197" s="128" t="s">
        <v>3415</v>
      </c>
      <c r="C197" s="128" t="s">
        <v>174</v>
      </c>
      <c r="D197" s="128" t="s">
        <v>175</v>
      </c>
      <c r="E197" s="129" t="s">
        <v>40</v>
      </c>
      <c r="F197" s="129">
        <v>78063</v>
      </c>
      <c r="G197" s="129" t="s">
        <v>1798</v>
      </c>
      <c r="H197" s="130" t="s">
        <v>479</v>
      </c>
      <c r="I197" s="130"/>
      <c r="J197" s="130"/>
      <c r="K197" s="130"/>
      <c r="L197" s="94"/>
      <c r="M197" s="94"/>
      <c r="N197" s="94"/>
      <c r="O197" s="94"/>
      <c r="P197" s="94"/>
      <c r="Q197" s="94"/>
      <c r="R197" s="98"/>
      <c r="S197" s="94"/>
      <c r="T197" s="98"/>
      <c r="U197" s="129"/>
      <c r="V197" s="129"/>
      <c r="W197" s="133"/>
      <c r="X197" s="133"/>
      <c r="Y197" s="133"/>
      <c r="Z197" s="132"/>
      <c r="AA197" s="133" t="str">
        <f t="shared" si="25"/>
        <v/>
      </c>
      <c r="AB197" s="133" t="str">
        <f>IFERROR(VLOOKUP($AA197,Lookup!$A$1:$P$20,2,FALSE),"")</f>
        <v/>
      </c>
      <c r="AC197" s="133"/>
      <c r="AD197" s="133" t="str">
        <f>IFERROR(VLOOKUP($AA197,Lookup!$A$1:$P$20,7,FALSE),"")</f>
        <v/>
      </c>
      <c r="AE197" s="380"/>
      <c r="AF197" s="133" t="str">
        <f>IFERROR(VLOOKUP($AA197,Lookup!$A$1:$P$20,8,FALSE),"")</f>
        <v/>
      </c>
      <c r="AG197" s="133" t="str">
        <f>IFERROR(VLOOKUP($AA197,Lookup!$A$1:$P$20,9,FALSE),"")</f>
        <v/>
      </c>
      <c r="AH197" s="133"/>
      <c r="AI197" s="133" t="str">
        <f>IFERROR(VLOOKUP($AA197,Lookup!$A$1:$P$20,10,FALSE),"")</f>
        <v/>
      </c>
      <c r="AJ197" s="133" t="str">
        <f>IFERROR(VLOOKUP($AA197,Lookup!$A$1:$P$20,11,FALSE),"")</f>
        <v/>
      </c>
      <c r="AK197" s="133" t="str">
        <f>IFERROR(VLOOKUP($AA197,Lookup!$A$1:$P$20,12,FALSE),"")</f>
        <v/>
      </c>
      <c r="AL197" s="133" t="str">
        <f>IFERROR(VLOOKUP($AA197,Lookup!$A$1:$P$20,13,FALSE),"")</f>
        <v/>
      </c>
      <c r="AM197" s="133" t="str">
        <f>IFERROR(VLOOKUP($AA197,Lookup!$A$1:$P$20,14,FALSE),"")</f>
        <v/>
      </c>
      <c r="AN197" s="133" t="str">
        <f>IFERROR(VLOOKUP($AA197,Lookup!$A$1:$P$20,15,FALSE),"")</f>
        <v/>
      </c>
      <c r="AO197" s="133" t="str">
        <f>IFERROR(VLOOKUP($AA197,Lookup!$A$1:$P$20,16,FALSE),"")</f>
        <v/>
      </c>
      <c r="AP197" s="133" t="str">
        <f>IFERROR(VLOOKUP($AA197,Lookup!$A$1:$Q$20,17,FALSE),"")</f>
        <v/>
      </c>
      <c r="AQ197" s="129"/>
      <c r="AR197" s="129"/>
      <c r="AS197" s="135"/>
      <c r="AT197" s="135"/>
      <c r="AU197" s="135"/>
      <c r="AV197" s="135"/>
      <c r="AW197" s="138"/>
      <c r="AX197" s="135"/>
      <c r="AY197" s="135"/>
      <c r="AZ197" s="135"/>
      <c r="BA197" s="135"/>
      <c r="BB197" s="135"/>
      <c r="BC197" s="135"/>
      <c r="BD197" s="135"/>
      <c r="BE197" s="135"/>
      <c r="BF197" s="135"/>
      <c r="BG197" s="139"/>
      <c r="BH197" s="150"/>
      <c r="BI197" s="129"/>
      <c r="BJ197" s="129"/>
      <c r="BK197" s="150"/>
      <c r="BL197" s="139"/>
      <c r="BM197" s="139"/>
      <c r="BN197" s="400">
        <v>1</v>
      </c>
      <c r="BO197" s="400" t="s">
        <v>977</v>
      </c>
      <c r="BP197" s="139"/>
      <c r="BQ197" s="139"/>
      <c r="BR197" s="139" t="s">
        <v>2894</v>
      </c>
      <c r="BS197" s="139"/>
      <c r="BT197" s="139"/>
      <c r="BU197" s="139"/>
      <c r="BV197" s="371"/>
      <c r="BW197" s="371"/>
      <c r="BX197" s="371"/>
      <c r="BY197" s="371"/>
      <c r="BZ197" s="371"/>
      <c r="CA197" s="371"/>
      <c r="CB197" s="371"/>
    </row>
    <row r="198" spans="1:80" ht="39.75" customHeight="1">
      <c r="A198" s="126"/>
      <c r="B198" s="128" t="s">
        <v>3144</v>
      </c>
      <c r="C198" s="128" t="s">
        <v>3416</v>
      </c>
      <c r="D198" s="128" t="s">
        <v>37</v>
      </c>
      <c r="E198" s="129" t="s">
        <v>40</v>
      </c>
      <c r="F198" s="129">
        <v>78228</v>
      </c>
      <c r="G198" s="129" t="s">
        <v>3146</v>
      </c>
      <c r="H198" s="130" t="s">
        <v>3147</v>
      </c>
      <c r="I198" s="130"/>
      <c r="J198" s="130"/>
      <c r="K198" s="130"/>
      <c r="L198" s="94"/>
      <c r="M198" s="94"/>
      <c r="N198" s="94"/>
      <c r="O198" s="94"/>
      <c r="P198" s="94"/>
      <c r="Q198" s="94"/>
      <c r="R198" s="98"/>
      <c r="S198" s="94"/>
      <c r="T198" s="98"/>
      <c r="U198" s="129"/>
      <c r="V198" s="129"/>
      <c r="W198" s="133"/>
      <c r="X198" s="133"/>
      <c r="Y198" s="133"/>
      <c r="Z198" s="132"/>
      <c r="AA198" s="133" t="str">
        <f t="shared" si="25"/>
        <v/>
      </c>
      <c r="AB198" s="133" t="str">
        <f>IFERROR(VLOOKUP($AA198,Lookup!$A$1:$P$20,2,FALSE),"")</f>
        <v/>
      </c>
      <c r="AC198" s="133"/>
      <c r="AD198" s="133" t="str">
        <f>IFERROR(VLOOKUP($AA198,Lookup!$A$1:$P$20,7,FALSE),"")</f>
        <v/>
      </c>
      <c r="AE198" s="380"/>
      <c r="AF198" s="133" t="str">
        <f>IFERROR(VLOOKUP($AA198,Lookup!$A$1:$P$20,8,FALSE),"")</f>
        <v/>
      </c>
      <c r="AG198" s="133" t="str">
        <f>IFERROR(VLOOKUP($AA198,Lookup!$A$1:$P$20,9,FALSE),"")</f>
        <v/>
      </c>
      <c r="AH198" s="133"/>
      <c r="AI198" s="133" t="str">
        <f>IFERROR(VLOOKUP($AA198,Lookup!$A$1:$P$20,10,FALSE),"")</f>
        <v/>
      </c>
      <c r="AJ198" s="133" t="str">
        <f>IFERROR(VLOOKUP($AA198,Lookup!$A$1:$P$20,11,FALSE),"")</f>
        <v/>
      </c>
      <c r="AK198" s="133" t="str">
        <f>IFERROR(VLOOKUP($AA198,Lookup!$A$1:$P$20,12,FALSE),"")</f>
        <v/>
      </c>
      <c r="AL198" s="133" t="str">
        <f>IFERROR(VLOOKUP($AA198,Lookup!$A$1:$P$20,13,FALSE),"")</f>
        <v/>
      </c>
      <c r="AM198" s="133" t="str">
        <f>IFERROR(VLOOKUP($AA198,Lookup!$A$1:$P$20,14,FALSE),"")</f>
        <v/>
      </c>
      <c r="AN198" s="133" t="str">
        <f>IFERROR(VLOOKUP($AA198,Lookup!$A$1:$P$20,15,FALSE),"")</f>
        <v/>
      </c>
      <c r="AO198" s="133" t="str">
        <f>IFERROR(VLOOKUP($AA198,Lookup!$A$1:$P$20,16,FALSE),"")</f>
        <v/>
      </c>
      <c r="AP198" s="133" t="str">
        <f>IFERROR(VLOOKUP($AA198,Lookup!$A$1:$Q$20,17,FALSE),"")</f>
        <v/>
      </c>
      <c r="AQ198" s="129"/>
      <c r="AR198" s="129"/>
      <c r="AS198" s="135"/>
      <c r="AT198" s="135"/>
      <c r="AU198" s="135"/>
      <c r="AV198" s="135"/>
      <c r="AW198" s="138"/>
      <c r="AX198" s="135"/>
      <c r="AY198" s="135"/>
      <c r="AZ198" s="135"/>
      <c r="BA198" s="135"/>
      <c r="BB198" s="135"/>
      <c r="BC198" s="135"/>
      <c r="BD198" s="135"/>
      <c r="BE198" s="135"/>
      <c r="BF198" s="135"/>
      <c r="BG198" s="139"/>
      <c r="BH198" s="150"/>
      <c r="BI198" s="129"/>
      <c r="BJ198" s="129"/>
      <c r="BK198" s="150"/>
      <c r="BL198" s="139"/>
      <c r="BM198" s="139"/>
      <c r="BN198" s="400">
        <v>2</v>
      </c>
      <c r="BO198" s="400">
        <v>18.239999999999998</v>
      </c>
      <c r="BP198" s="139"/>
      <c r="BQ198" s="139"/>
      <c r="BR198" s="139" t="s">
        <v>2949</v>
      </c>
      <c r="BS198" s="139"/>
      <c r="BT198" s="139"/>
      <c r="BU198" s="139"/>
      <c r="BV198" s="371"/>
      <c r="BW198" s="371"/>
      <c r="BX198" s="371"/>
      <c r="BY198" s="371"/>
      <c r="BZ198" s="371"/>
      <c r="CA198" s="371"/>
      <c r="CB198" s="371"/>
    </row>
    <row r="199" spans="1:80" ht="39.75" customHeight="1">
      <c r="A199" s="126"/>
      <c r="B199" s="128" t="s">
        <v>3144</v>
      </c>
      <c r="C199" s="128" t="s">
        <v>3416</v>
      </c>
      <c r="D199" s="128" t="s">
        <v>37</v>
      </c>
      <c r="E199" s="129" t="s">
        <v>40</v>
      </c>
      <c r="F199" s="129">
        <v>78228</v>
      </c>
      <c r="G199" s="129" t="s">
        <v>3146</v>
      </c>
      <c r="H199" s="130" t="s">
        <v>3147</v>
      </c>
      <c r="I199" s="130"/>
      <c r="J199" s="130"/>
      <c r="K199" s="130"/>
      <c r="L199" s="94"/>
      <c r="M199" s="94"/>
      <c r="N199" s="94"/>
      <c r="O199" s="94"/>
      <c r="P199" s="94"/>
      <c r="Q199" s="94"/>
      <c r="R199" s="98"/>
      <c r="S199" s="94"/>
      <c r="T199" s="98"/>
      <c r="U199" s="129"/>
      <c r="V199" s="129"/>
      <c r="W199" s="133"/>
      <c r="X199" s="133"/>
      <c r="Y199" s="133"/>
      <c r="Z199" s="132"/>
      <c r="AA199" s="133" t="str">
        <f t="shared" si="25"/>
        <v/>
      </c>
      <c r="AB199" s="133" t="str">
        <f>IFERROR(VLOOKUP($AA199,Lookup!$A$1:$P$20,2,FALSE),"")</f>
        <v/>
      </c>
      <c r="AC199" s="133"/>
      <c r="AD199" s="133" t="str">
        <f>IFERROR(VLOOKUP($AA199,Lookup!$A$1:$P$20,7,FALSE),"")</f>
        <v/>
      </c>
      <c r="AE199" s="380"/>
      <c r="AF199" s="133" t="str">
        <f>IFERROR(VLOOKUP($AA199,Lookup!$A$1:$P$20,8,FALSE),"")</f>
        <v/>
      </c>
      <c r="AG199" s="133" t="str">
        <f>IFERROR(VLOOKUP($AA199,Lookup!$A$1:$P$20,9,FALSE),"")</f>
        <v/>
      </c>
      <c r="AH199" s="133"/>
      <c r="AI199" s="133" t="str">
        <f>IFERROR(VLOOKUP($AA199,Lookup!$A$1:$P$20,10,FALSE),"")</f>
        <v/>
      </c>
      <c r="AJ199" s="133" t="str">
        <f>IFERROR(VLOOKUP($AA199,Lookup!$A$1:$P$20,11,FALSE),"")</f>
        <v/>
      </c>
      <c r="AK199" s="133" t="str">
        <f>IFERROR(VLOOKUP($AA199,Lookup!$A$1:$P$20,12,FALSE),"")</f>
        <v/>
      </c>
      <c r="AL199" s="133" t="str">
        <f>IFERROR(VLOOKUP($AA199,Lookup!$A$1:$P$20,13,FALSE),"")</f>
        <v/>
      </c>
      <c r="AM199" s="133" t="str">
        <f>IFERROR(VLOOKUP($AA199,Lookup!$A$1:$P$20,14,FALSE),"")</f>
        <v/>
      </c>
      <c r="AN199" s="133" t="str">
        <f>IFERROR(VLOOKUP($AA199,Lookup!$A$1:$P$20,15,FALSE),"")</f>
        <v/>
      </c>
      <c r="AO199" s="133" t="str">
        <f>IFERROR(VLOOKUP($AA199,Lookup!$A$1:$P$20,16,FALSE),"")</f>
        <v/>
      </c>
      <c r="AP199" s="133" t="str">
        <f>IFERROR(VLOOKUP($AA199,Lookup!$A$1:$Q$20,17,FALSE),"")</f>
        <v/>
      </c>
      <c r="AQ199" s="129"/>
      <c r="AR199" s="129"/>
      <c r="AS199" s="135"/>
      <c r="AT199" s="135"/>
      <c r="AU199" s="135"/>
      <c r="AV199" s="135"/>
      <c r="AW199" s="138"/>
      <c r="AX199" s="135"/>
      <c r="AY199" s="135"/>
      <c r="AZ199" s="135"/>
      <c r="BA199" s="135"/>
      <c r="BB199" s="135"/>
      <c r="BC199" s="135"/>
      <c r="BD199" s="135"/>
      <c r="BE199" s="135"/>
      <c r="BF199" s="135"/>
      <c r="BG199" s="139"/>
      <c r="BH199" s="150"/>
      <c r="BI199" s="129"/>
      <c r="BJ199" s="129"/>
      <c r="BK199" s="150"/>
      <c r="BL199" s="139"/>
      <c r="BM199" s="139"/>
      <c r="BN199" s="148"/>
      <c r="BO199" s="148"/>
      <c r="BP199" s="139"/>
      <c r="BQ199" s="139"/>
      <c r="BR199" s="139"/>
      <c r="BS199" s="139"/>
      <c r="BT199" s="139"/>
      <c r="BU199" s="139"/>
      <c r="BV199" s="371"/>
      <c r="BW199" s="371"/>
      <c r="BX199" s="371"/>
      <c r="BY199" s="371"/>
      <c r="BZ199" s="371"/>
      <c r="CA199" s="371"/>
      <c r="CB199" s="371"/>
    </row>
    <row r="200" spans="1:80" ht="39.75" customHeight="1">
      <c r="A200" s="126" t="s">
        <v>3075</v>
      </c>
      <c r="B200" s="128" t="s">
        <v>2002</v>
      </c>
      <c r="C200" s="128" t="s">
        <v>2003</v>
      </c>
      <c r="D200" s="128" t="s">
        <v>37</v>
      </c>
      <c r="E200" s="129" t="s">
        <v>40</v>
      </c>
      <c r="F200" s="129">
        <v>78217</v>
      </c>
      <c r="G200" s="129" t="s">
        <v>2004</v>
      </c>
      <c r="H200" s="130" t="s">
        <v>2005</v>
      </c>
      <c r="I200" s="130"/>
      <c r="J200" s="130"/>
      <c r="K200" s="130"/>
      <c r="L200" s="94"/>
      <c r="M200" s="94"/>
      <c r="N200" s="94"/>
      <c r="O200" s="94"/>
      <c r="P200" s="94"/>
      <c r="Q200" s="94"/>
      <c r="R200" s="98"/>
      <c r="S200" s="94"/>
      <c r="T200" s="98"/>
      <c r="U200" s="129"/>
      <c r="V200" s="129"/>
      <c r="W200" s="133"/>
      <c r="X200" s="133"/>
      <c r="Y200" s="133"/>
      <c r="Z200" s="132"/>
      <c r="AA200" s="133" t="str">
        <f t="shared" si="25"/>
        <v/>
      </c>
      <c r="AB200" s="133" t="str">
        <f>IFERROR(VLOOKUP($AA200,Lookup!$A$1:$P$20,2,FALSE),"")</f>
        <v/>
      </c>
      <c r="AC200" s="133"/>
      <c r="AD200" s="133" t="str">
        <f>IFERROR(VLOOKUP($AA200,Lookup!$A$1:$P$20,7,FALSE),"")</f>
        <v/>
      </c>
      <c r="AE200" s="380"/>
      <c r="AF200" s="133" t="str">
        <f>IFERROR(VLOOKUP($AA200,Lookup!$A$1:$P$20,8,FALSE),"")</f>
        <v/>
      </c>
      <c r="AG200" s="133" t="str">
        <f>IFERROR(VLOOKUP($AA200,Lookup!$A$1:$P$20,9,FALSE),"")</f>
        <v/>
      </c>
      <c r="AH200" s="133"/>
      <c r="AI200" s="133" t="str">
        <f>IFERROR(VLOOKUP($AA200,Lookup!$A$1:$P$20,10,FALSE),"")</f>
        <v/>
      </c>
      <c r="AJ200" s="133" t="str">
        <f>IFERROR(VLOOKUP($AA200,Lookup!$A$1:$P$20,11,FALSE),"")</f>
        <v/>
      </c>
      <c r="AK200" s="133" t="str">
        <f>IFERROR(VLOOKUP($AA200,Lookup!$A$1:$P$20,12,FALSE),"")</f>
        <v/>
      </c>
      <c r="AL200" s="133" t="str">
        <f>IFERROR(VLOOKUP($AA200,Lookup!$A$1:$P$20,13,FALSE),"")</f>
        <v/>
      </c>
      <c r="AM200" s="133" t="str">
        <f>IFERROR(VLOOKUP($AA200,Lookup!$A$1:$P$20,14,FALSE),"")</f>
        <v/>
      </c>
      <c r="AN200" s="133" t="str">
        <f>IFERROR(VLOOKUP($AA200,Lookup!$A$1:$P$20,15,FALSE),"")</f>
        <v/>
      </c>
      <c r="AO200" s="133" t="str">
        <f>IFERROR(VLOOKUP($AA200,Lookup!$A$1:$P$20,16,FALSE),"")</f>
        <v/>
      </c>
      <c r="AP200" s="133" t="str">
        <f>IFERROR(VLOOKUP($AA200,Lookup!$A$1:$Q$20,17,FALSE),"")</f>
        <v/>
      </c>
      <c r="AQ200" s="129"/>
      <c r="AR200" s="129"/>
      <c r="AS200" s="135"/>
      <c r="AT200" s="135"/>
      <c r="AU200" s="135"/>
      <c r="AV200" s="135"/>
      <c r="AW200" s="138"/>
      <c r="AX200" s="135"/>
      <c r="AY200" s="135"/>
      <c r="AZ200" s="135"/>
      <c r="BA200" s="135"/>
      <c r="BB200" s="135"/>
      <c r="BC200" s="135"/>
      <c r="BD200" s="135"/>
      <c r="BE200" s="135"/>
      <c r="BF200" s="135"/>
      <c r="BG200" s="143"/>
      <c r="BH200" s="150"/>
      <c r="BI200" s="129"/>
      <c r="BJ200" s="129"/>
      <c r="BK200" s="150"/>
      <c r="BL200" s="139"/>
      <c r="BM200" s="139"/>
      <c r="BN200" s="400">
        <v>2</v>
      </c>
      <c r="BO200" s="400" t="s">
        <v>977</v>
      </c>
      <c r="BP200" s="139"/>
      <c r="BQ200" s="139"/>
      <c r="BR200" s="139" t="s">
        <v>2840</v>
      </c>
      <c r="BS200" s="139"/>
      <c r="BT200" s="139"/>
      <c r="BU200" s="139"/>
      <c r="BV200" s="371"/>
      <c r="BW200" s="371"/>
      <c r="BX200" s="371"/>
      <c r="BY200" s="371"/>
      <c r="BZ200" s="371"/>
      <c r="CA200" s="371"/>
      <c r="CB200" s="371"/>
    </row>
    <row r="201" spans="1:80" ht="42" customHeight="1">
      <c r="A201" s="126" t="s">
        <v>3075</v>
      </c>
      <c r="B201" s="128" t="s">
        <v>2595</v>
      </c>
      <c r="C201" s="128" t="s">
        <v>247</v>
      </c>
      <c r="D201" s="128" t="s">
        <v>248</v>
      </c>
      <c r="E201" s="129" t="s">
        <v>40</v>
      </c>
      <c r="F201" s="129">
        <v>78942</v>
      </c>
      <c r="G201" s="129" t="s">
        <v>1206</v>
      </c>
      <c r="H201" s="130" t="s">
        <v>2884</v>
      </c>
      <c r="I201" s="130"/>
      <c r="J201" s="130"/>
      <c r="K201" s="130"/>
      <c r="L201" s="94"/>
      <c r="M201" s="94"/>
      <c r="N201" s="94"/>
      <c r="O201" s="94"/>
      <c r="P201" s="94"/>
      <c r="Q201" s="94"/>
      <c r="R201" s="98"/>
      <c r="S201" s="129"/>
      <c r="T201" s="98"/>
      <c r="U201" s="94"/>
      <c r="V201" s="129"/>
      <c r="W201" s="129"/>
      <c r="X201" s="129"/>
      <c r="Y201" s="129"/>
      <c r="Z201" s="128"/>
      <c r="AA201" s="133" t="str">
        <f t="shared" si="25"/>
        <v/>
      </c>
      <c r="AB201" s="133" t="str">
        <f>IFERROR(VLOOKUP($AA201,Lookup!$A$1:$P$20,2,FALSE),"")</f>
        <v/>
      </c>
      <c r="AC201" s="133"/>
      <c r="AD201" s="133" t="str">
        <f>IFERROR(VLOOKUP($AA201,Lookup!$A$1:$P$20,7,FALSE),"")</f>
        <v/>
      </c>
      <c r="AE201" s="380"/>
      <c r="AF201" s="133" t="str">
        <f>IFERROR(VLOOKUP($AA201,Lookup!$A$1:$P$20,8,FALSE),"")</f>
        <v/>
      </c>
      <c r="AG201" s="133" t="str">
        <f>IFERROR(VLOOKUP($AA201,Lookup!$A$1:$P$20,9,FALSE),"")</f>
        <v/>
      </c>
      <c r="AH201" s="133"/>
      <c r="AI201" s="133" t="str">
        <f>IFERROR(VLOOKUP($AA201,Lookup!$A$1:$P$20,10,FALSE),"")</f>
        <v/>
      </c>
      <c r="AJ201" s="133" t="str">
        <f>IFERROR(VLOOKUP($AA201,Lookup!$A$1:$P$20,11,FALSE),"")</f>
        <v/>
      </c>
      <c r="AK201" s="133" t="str">
        <f>IFERROR(VLOOKUP($AA201,Lookup!$A$1:$P$20,12,FALSE),"")</f>
        <v/>
      </c>
      <c r="AL201" s="133" t="str">
        <f>IFERROR(VLOOKUP($AA201,Lookup!$A$1:$P$20,13,FALSE),"")</f>
        <v/>
      </c>
      <c r="AM201" s="133" t="str">
        <f>IFERROR(VLOOKUP($AA201,Lookup!$A$1:$P$20,14,FALSE),"")</f>
        <v/>
      </c>
      <c r="AN201" s="133" t="str">
        <f>IFERROR(VLOOKUP($AA201,Lookup!$A$1:$P$20,15,FALSE),"")</f>
        <v/>
      </c>
      <c r="AO201" s="133" t="str">
        <f>IFERROR(VLOOKUP($AA201,Lookup!$A$1:$P$20,16,FALSE),"")</f>
        <v/>
      </c>
      <c r="AP201" s="133" t="str">
        <f>IFERROR(VLOOKUP($AA201,Lookup!$A$1:$Q$20,17,FALSE),"")</f>
        <v/>
      </c>
      <c r="AQ201" s="129"/>
      <c r="AR201" s="129"/>
      <c r="AS201" s="135"/>
      <c r="AT201" s="135"/>
      <c r="AU201" s="135"/>
      <c r="AV201" s="135"/>
      <c r="AW201" s="138"/>
      <c r="AX201" s="135"/>
      <c r="AY201" s="135"/>
      <c r="AZ201" s="135"/>
      <c r="BA201" s="135"/>
      <c r="BB201" s="135"/>
      <c r="BC201" s="135"/>
      <c r="BD201" s="135"/>
      <c r="BE201" s="135"/>
      <c r="BF201" s="135"/>
      <c r="BG201" s="139"/>
      <c r="BH201" s="150"/>
      <c r="BI201" s="129"/>
      <c r="BJ201" s="129"/>
      <c r="BK201" s="150"/>
      <c r="BL201" s="139"/>
      <c r="BM201" s="139"/>
      <c r="BN201" s="389">
        <v>1</v>
      </c>
      <c r="BO201" s="389" t="s">
        <v>977</v>
      </c>
      <c r="BP201" s="139" t="s">
        <v>3417</v>
      </c>
      <c r="BQ201" s="139"/>
      <c r="BR201" s="139" t="s">
        <v>2894</v>
      </c>
      <c r="BS201" s="143"/>
      <c r="BT201" s="143"/>
      <c r="BU201" s="143"/>
      <c r="BV201" s="371"/>
      <c r="BW201" s="371"/>
      <c r="BX201" s="371"/>
      <c r="BY201" s="371"/>
      <c r="BZ201" s="371"/>
      <c r="CA201" s="371"/>
      <c r="CB201" s="371"/>
    </row>
    <row r="202" spans="1:80" ht="42" customHeight="1">
      <c r="A202" s="126"/>
      <c r="B202" s="128" t="s">
        <v>3418</v>
      </c>
      <c r="C202" s="128" t="s">
        <v>3419</v>
      </c>
      <c r="D202" s="128" t="s">
        <v>37</v>
      </c>
      <c r="E202" s="129" t="s">
        <v>40</v>
      </c>
      <c r="F202" s="129">
        <v>78231</v>
      </c>
      <c r="G202" s="129" t="s">
        <v>3420</v>
      </c>
      <c r="H202" s="130" t="s">
        <v>3421</v>
      </c>
      <c r="I202" s="130"/>
      <c r="J202" s="130"/>
      <c r="K202" s="130"/>
      <c r="L202" s="94"/>
      <c r="M202" s="94"/>
      <c r="N202" s="94"/>
      <c r="O202" s="94"/>
      <c r="P202" s="94"/>
      <c r="Q202" s="94"/>
      <c r="R202" s="98"/>
      <c r="S202" s="94"/>
      <c r="T202" s="98"/>
      <c r="U202" s="129"/>
      <c r="V202" s="129"/>
      <c r="W202" s="129"/>
      <c r="X202" s="129"/>
      <c r="Y202" s="129"/>
      <c r="Z202" s="128"/>
      <c r="AA202" s="133" t="str">
        <f t="shared" si="25"/>
        <v/>
      </c>
      <c r="AB202" s="133" t="str">
        <f>IFERROR(VLOOKUP($AA202,Lookup!$A$1:$P$20,2,FALSE),"")</f>
        <v/>
      </c>
      <c r="AC202" s="133"/>
      <c r="AD202" s="133" t="str">
        <f>IFERROR(VLOOKUP($AA202,Lookup!$A$1:$P$20,7,FALSE),"")</f>
        <v/>
      </c>
      <c r="AE202" s="380"/>
      <c r="AF202" s="133" t="str">
        <f>IFERROR(VLOOKUP($AA202,Lookup!$A$1:$P$20,8,FALSE),"")</f>
        <v/>
      </c>
      <c r="AG202" s="133" t="str">
        <f>IFERROR(VLOOKUP($AA202,Lookup!$A$1:$P$20,9,FALSE),"")</f>
        <v/>
      </c>
      <c r="AH202" s="133"/>
      <c r="AI202" s="133" t="str">
        <f>IFERROR(VLOOKUP($AA202,Lookup!$A$1:$P$20,10,FALSE),"")</f>
        <v/>
      </c>
      <c r="AJ202" s="133" t="str">
        <f>IFERROR(VLOOKUP($AA202,Lookup!$A$1:$P$20,11,FALSE),"")</f>
        <v/>
      </c>
      <c r="AK202" s="133" t="str">
        <f>IFERROR(VLOOKUP($AA202,Lookup!$A$1:$P$20,12,FALSE),"")</f>
        <v/>
      </c>
      <c r="AL202" s="133" t="str">
        <f>IFERROR(VLOOKUP($AA202,Lookup!$A$1:$P$20,13,FALSE),"")</f>
        <v/>
      </c>
      <c r="AM202" s="133" t="str">
        <f>IFERROR(VLOOKUP($AA202,Lookup!$A$1:$P$20,14,FALSE),"")</f>
        <v/>
      </c>
      <c r="AN202" s="133" t="str">
        <f>IFERROR(VLOOKUP($AA202,Lookup!$A$1:$P$20,15,FALSE),"")</f>
        <v/>
      </c>
      <c r="AO202" s="133" t="str">
        <f>IFERROR(VLOOKUP($AA202,Lookup!$A$1:$P$20,16,FALSE),"")</f>
        <v/>
      </c>
      <c r="AP202" s="133" t="str">
        <f>IFERROR(VLOOKUP($AA202,Lookup!$A$1:$Q$20,17,FALSE),"")</f>
        <v/>
      </c>
      <c r="AQ202" s="129"/>
      <c r="AR202" s="129"/>
      <c r="AS202" s="135"/>
      <c r="AT202" s="135"/>
      <c r="AU202" s="135"/>
      <c r="AV202" s="135"/>
      <c r="AW202" s="138"/>
      <c r="AX202" s="135"/>
      <c r="AY202" s="135"/>
      <c r="AZ202" s="135"/>
      <c r="BA202" s="135"/>
      <c r="BB202" s="135"/>
      <c r="BC202" s="135"/>
      <c r="BD202" s="135"/>
      <c r="BE202" s="135"/>
      <c r="BF202" s="135"/>
      <c r="BG202" s="143"/>
      <c r="BH202" s="150"/>
      <c r="BI202" s="129"/>
      <c r="BJ202" s="129"/>
      <c r="BK202" s="150"/>
      <c r="BL202" s="139"/>
      <c r="BM202" s="139"/>
      <c r="BN202" s="389">
        <v>1</v>
      </c>
      <c r="BO202" s="389" t="s">
        <v>977</v>
      </c>
      <c r="BP202" s="139" t="s">
        <v>3422</v>
      </c>
      <c r="BQ202" s="139"/>
      <c r="BR202" s="139" t="s">
        <v>3260</v>
      </c>
      <c r="BS202" s="143"/>
      <c r="BT202" s="143"/>
      <c r="BU202" s="143"/>
      <c r="BV202" s="371"/>
      <c r="BW202" s="371"/>
      <c r="BX202" s="371"/>
      <c r="BY202" s="371"/>
      <c r="BZ202" s="371"/>
      <c r="CA202" s="371"/>
      <c r="CB202" s="371"/>
    </row>
    <row r="203" spans="1:80" ht="39.75" customHeight="1">
      <c r="A203" s="126" t="s">
        <v>3075</v>
      </c>
      <c r="B203" s="128" t="s">
        <v>2915</v>
      </c>
      <c r="C203" s="128" t="s">
        <v>2047</v>
      </c>
      <c r="D203" s="128" t="s">
        <v>2048</v>
      </c>
      <c r="E203" s="129" t="s">
        <v>40</v>
      </c>
      <c r="F203" s="129">
        <v>78039</v>
      </c>
      <c r="G203" s="129" t="s">
        <v>2049</v>
      </c>
      <c r="H203" s="130" t="s">
        <v>2050</v>
      </c>
      <c r="I203" s="130"/>
      <c r="J203" s="130"/>
      <c r="K203" s="130"/>
      <c r="L203" s="94"/>
      <c r="M203" s="94"/>
      <c r="N203" s="94"/>
      <c r="O203" s="94"/>
      <c r="P203" s="94"/>
      <c r="Q203" s="94"/>
      <c r="R203" s="98"/>
      <c r="S203" s="129"/>
      <c r="T203" s="98"/>
      <c r="U203" s="129"/>
      <c r="V203" s="129"/>
      <c r="W203" s="133"/>
      <c r="X203" s="133"/>
      <c r="Y203" s="133"/>
      <c r="Z203" s="132"/>
      <c r="AA203" s="133" t="str">
        <f t="shared" si="25"/>
        <v/>
      </c>
      <c r="AB203" s="133" t="str">
        <f>IFERROR(VLOOKUP($AA203,Lookup!$A$1:$P$20,2,FALSE),"")</f>
        <v/>
      </c>
      <c r="AC203" s="133"/>
      <c r="AD203" s="133" t="str">
        <f>IFERROR(VLOOKUP($AA203,Lookup!$A$1:$P$20,7,FALSE),"")</f>
        <v/>
      </c>
      <c r="AE203" s="380"/>
      <c r="AF203" s="133" t="str">
        <f>IFERROR(VLOOKUP($AA203,Lookup!$A$1:$P$20,8,FALSE),"")</f>
        <v/>
      </c>
      <c r="AG203" s="133" t="str">
        <f>IFERROR(VLOOKUP($AA203,Lookup!$A$1:$P$20,9,FALSE),"")</f>
        <v/>
      </c>
      <c r="AH203" s="133"/>
      <c r="AI203" s="133" t="str">
        <f>IFERROR(VLOOKUP($AA203,Lookup!$A$1:$P$20,10,FALSE),"")</f>
        <v/>
      </c>
      <c r="AJ203" s="133" t="str">
        <f>IFERROR(VLOOKUP($AA203,Lookup!$A$1:$P$20,11,FALSE),"")</f>
        <v/>
      </c>
      <c r="AK203" s="133" t="str">
        <f>IFERROR(VLOOKUP($AA203,Lookup!$A$1:$P$20,12,FALSE),"")</f>
        <v/>
      </c>
      <c r="AL203" s="133" t="str">
        <f>IFERROR(VLOOKUP($AA203,Lookup!$A$1:$P$20,13,FALSE),"")</f>
        <v/>
      </c>
      <c r="AM203" s="133" t="str">
        <f>IFERROR(VLOOKUP($AA203,Lookup!$A$1:$P$20,14,FALSE),"")</f>
        <v/>
      </c>
      <c r="AN203" s="133" t="str">
        <f>IFERROR(VLOOKUP($AA203,Lookup!$A$1:$P$20,15,FALSE),"")</f>
        <v/>
      </c>
      <c r="AO203" s="133" t="str">
        <f>IFERROR(VLOOKUP($AA203,Lookup!$A$1:$P$20,16,FALSE),"")</f>
        <v/>
      </c>
      <c r="AP203" s="133" t="str">
        <f>IFERROR(VLOOKUP($AA203,Lookup!$A$1:$Q$20,17,FALSE),"")</f>
        <v/>
      </c>
      <c r="AQ203" s="129"/>
      <c r="AR203" s="129"/>
      <c r="AS203" s="135"/>
      <c r="AT203" s="135"/>
      <c r="AU203" s="135"/>
      <c r="AV203" s="135"/>
      <c r="AW203" s="138"/>
      <c r="AX203" s="135"/>
      <c r="AY203" s="135"/>
      <c r="AZ203" s="135"/>
      <c r="BA203" s="135"/>
      <c r="BB203" s="135"/>
      <c r="BC203" s="135"/>
      <c r="BD203" s="135"/>
      <c r="BE203" s="135"/>
      <c r="BF203" s="135"/>
      <c r="BG203" s="139"/>
      <c r="BH203" s="150"/>
      <c r="BI203" s="129"/>
      <c r="BJ203" s="129"/>
      <c r="BK203" s="150"/>
      <c r="BL203" s="139"/>
      <c r="BM203" s="139"/>
      <c r="BN203" s="400">
        <v>1</v>
      </c>
      <c r="BO203" s="400" t="s">
        <v>977</v>
      </c>
      <c r="BP203" s="139"/>
      <c r="BQ203" s="139"/>
      <c r="BR203" s="139" t="s">
        <v>2894</v>
      </c>
      <c r="BS203" s="139"/>
      <c r="BT203" s="139"/>
      <c r="BU203" s="139"/>
      <c r="BV203" s="371"/>
      <c r="BW203" s="371"/>
      <c r="BX203" s="371"/>
      <c r="BY203" s="371"/>
      <c r="BZ203" s="371"/>
      <c r="CA203" s="371"/>
      <c r="CB203" s="371"/>
    </row>
    <row r="204" spans="1:80" ht="39.75" customHeight="1">
      <c r="A204" s="126" t="s">
        <v>3075</v>
      </c>
      <c r="B204" s="128" t="s">
        <v>3423</v>
      </c>
      <c r="C204" s="128" t="s">
        <v>2102</v>
      </c>
      <c r="D204" s="128" t="s">
        <v>48</v>
      </c>
      <c r="E204" s="129" t="s">
        <v>40</v>
      </c>
      <c r="F204" s="129">
        <v>78023</v>
      </c>
      <c r="G204" s="129" t="s">
        <v>3424</v>
      </c>
      <c r="H204" s="130" t="s">
        <v>3425</v>
      </c>
      <c r="I204" s="130"/>
      <c r="J204" s="130"/>
      <c r="K204" s="130"/>
      <c r="L204" s="94"/>
      <c r="M204" s="94"/>
      <c r="N204" s="94"/>
      <c r="O204" s="94"/>
      <c r="P204" s="94"/>
      <c r="Q204" s="94"/>
      <c r="R204" s="98"/>
      <c r="S204" s="94"/>
      <c r="T204" s="98"/>
      <c r="U204" s="129"/>
      <c r="V204" s="129"/>
      <c r="W204" s="133"/>
      <c r="X204" s="133"/>
      <c r="Y204" s="133"/>
      <c r="Z204" s="132"/>
      <c r="AA204" s="133" t="str">
        <f t="shared" si="25"/>
        <v/>
      </c>
      <c r="AB204" s="133" t="str">
        <f>IFERROR(VLOOKUP($AA204,Lookup!$A$1:$P$20,2,FALSE),"")</f>
        <v/>
      </c>
      <c r="AC204" s="133"/>
      <c r="AD204" s="133" t="str">
        <f>IFERROR(VLOOKUP($AA204,Lookup!$A$1:$P$20,7,FALSE),"")</f>
        <v/>
      </c>
      <c r="AE204" s="380"/>
      <c r="AF204" s="133" t="str">
        <f>IFERROR(VLOOKUP($AA204,Lookup!$A$1:$P$20,8,FALSE),"")</f>
        <v/>
      </c>
      <c r="AG204" s="133" t="str">
        <f>IFERROR(VLOOKUP($AA204,Lookup!$A$1:$P$20,9,FALSE),"")</f>
        <v/>
      </c>
      <c r="AH204" s="133"/>
      <c r="AI204" s="133" t="str">
        <f>IFERROR(VLOOKUP($AA204,Lookup!$A$1:$P$20,10,FALSE),"")</f>
        <v/>
      </c>
      <c r="AJ204" s="133" t="str">
        <f>IFERROR(VLOOKUP($AA204,Lookup!$A$1:$P$20,11,FALSE),"")</f>
        <v/>
      </c>
      <c r="AK204" s="133" t="str">
        <f>IFERROR(VLOOKUP($AA204,Lookup!$A$1:$P$20,12,FALSE),"")</f>
        <v/>
      </c>
      <c r="AL204" s="133" t="str">
        <f>IFERROR(VLOOKUP($AA204,Lookup!$A$1:$P$20,13,FALSE),"")</f>
        <v/>
      </c>
      <c r="AM204" s="133" t="str">
        <f>IFERROR(VLOOKUP($AA204,Lookup!$A$1:$P$20,14,FALSE),"")</f>
        <v/>
      </c>
      <c r="AN204" s="133" t="str">
        <f>IFERROR(VLOOKUP($AA204,Lookup!$A$1:$P$20,15,FALSE),"")</f>
        <v/>
      </c>
      <c r="AO204" s="133" t="str">
        <f>IFERROR(VLOOKUP($AA204,Lookup!$A$1:$P$20,16,FALSE),"")</f>
        <v/>
      </c>
      <c r="AP204" s="133" t="str">
        <f>IFERROR(VLOOKUP($AA204,Lookup!$A$1:$Q$20,17,FALSE),"")</f>
        <v/>
      </c>
      <c r="AQ204" s="129"/>
      <c r="AR204" s="129"/>
      <c r="AS204" s="135"/>
      <c r="AT204" s="135"/>
      <c r="AU204" s="135"/>
      <c r="AV204" s="135"/>
      <c r="AW204" s="138"/>
      <c r="AX204" s="135"/>
      <c r="AY204" s="135"/>
      <c r="AZ204" s="135"/>
      <c r="BA204" s="135"/>
      <c r="BB204" s="135"/>
      <c r="BC204" s="135"/>
      <c r="BD204" s="135"/>
      <c r="BE204" s="135"/>
      <c r="BF204" s="135"/>
      <c r="BG204" s="139"/>
      <c r="BH204" s="150"/>
      <c r="BI204" s="129"/>
      <c r="BJ204" s="129"/>
      <c r="BK204" s="150"/>
      <c r="BL204" s="143"/>
      <c r="BM204" s="143"/>
      <c r="BN204" s="400">
        <v>2</v>
      </c>
      <c r="BO204" s="400" t="s">
        <v>977</v>
      </c>
      <c r="BP204" s="143"/>
      <c r="BQ204" s="143"/>
      <c r="BR204" s="139" t="s">
        <v>2894</v>
      </c>
      <c r="BS204" s="139"/>
      <c r="BT204" s="139"/>
      <c r="BU204" s="139"/>
      <c r="BV204" s="371"/>
      <c r="BW204" s="371"/>
      <c r="BX204" s="371"/>
      <c r="BY204" s="371"/>
      <c r="BZ204" s="371"/>
      <c r="CA204" s="371"/>
      <c r="CB204" s="371"/>
    </row>
    <row r="205" spans="1:80" ht="39.75" customHeight="1">
      <c r="A205" s="126"/>
      <c r="B205" s="128" t="s">
        <v>2160</v>
      </c>
      <c r="C205" s="128" t="s">
        <v>762</v>
      </c>
      <c r="D205" s="128" t="s">
        <v>219</v>
      </c>
      <c r="E205" s="129" t="s">
        <v>40</v>
      </c>
      <c r="F205" s="129">
        <v>78118</v>
      </c>
      <c r="G205" s="129" t="s">
        <v>763</v>
      </c>
      <c r="H205" s="130" t="s">
        <v>2919</v>
      </c>
      <c r="I205" s="130"/>
      <c r="J205" s="130"/>
      <c r="K205" s="130"/>
      <c r="L205" s="94"/>
      <c r="M205" s="94"/>
      <c r="N205" s="94"/>
      <c r="O205" s="94"/>
      <c r="P205" s="94"/>
      <c r="Q205" s="94"/>
      <c r="R205" s="98"/>
      <c r="S205" s="94"/>
      <c r="T205" s="98"/>
      <c r="U205" s="129"/>
      <c r="V205" s="129"/>
      <c r="W205" s="133"/>
      <c r="X205" s="133"/>
      <c r="Y205" s="133"/>
      <c r="Z205" s="132"/>
      <c r="AA205" s="133" t="str">
        <f t="shared" si="25"/>
        <v/>
      </c>
      <c r="AB205" s="133" t="str">
        <f>IFERROR(VLOOKUP($AA205,Lookup!$A$1:$P$20,2,FALSE),"")</f>
        <v/>
      </c>
      <c r="AC205" s="133"/>
      <c r="AD205" s="133" t="str">
        <f>IFERROR(VLOOKUP($AA205,Lookup!$A$1:$P$20,7,FALSE),"")</f>
        <v/>
      </c>
      <c r="AE205" s="380"/>
      <c r="AF205" s="133" t="str">
        <f>IFERROR(VLOOKUP($AA205,Lookup!$A$1:$P$20,8,FALSE),"")</f>
        <v/>
      </c>
      <c r="AG205" s="133" t="str">
        <f>IFERROR(VLOOKUP($AA205,Lookup!$A$1:$P$20,9,FALSE),"")</f>
        <v/>
      </c>
      <c r="AH205" s="133"/>
      <c r="AI205" s="133" t="str">
        <f>IFERROR(VLOOKUP($AA205,Lookup!$A$1:$P$20,10,FALSE),"")</f>
        <v/>
      </c>
      <c r="AJ205" s="133" t="str">
        <f>IFERROR(VLOOKUP($AA205,Lookup!$A$1:$P$20,11,FALSE),"")</f>
        <v/>
      </c>
      <c r="AK205" s="133" t="str">
        <f>IFERROR(VLOOKUP($AA205,Lookup!$A$1:$P$20,12,FALSE),"")</f>
        <v/>
      </c>
      <c r="AL205" s="133" t="str">
        <f>IFERROR(VLOOKUP($AA205,Lookup!$A$1:$P$20,13,FALSE),"")</f>
        <v/>
      </c>
      <c r="AM205" s="133" t="str">
        <f>IFERROR(VLOOKUP($AA205,Lookup!$A$1:$P$20,14,FALSE),"")</f>
        <v/>
      </c>
      <c r="AN205" s="133" t="str">
        <f>IFERROR(VLOOKUP($AA205,Lookup!$A$1:$P$20,15,FALSE),"")</f>
        <v/>
      </c>
      <c r="AO205" s="133" t="str">
        <f>IFERROR(VLOOKUP($AA205,Lookup!$A$1:$P$20,16,FALSE),"")</f>
        <v/>
      </c>
      <c r="AP205" s="133" t="str">
        <f>IFERROR(VLOOKUP($AA205,Lookup!$A$1:$Q$20,17,FALSE),"")</f>
        <v/>
      </c>
      <c r="AQ205" s="129"/>
      <c r="AR205" s="129"/>
      <c r="AS205" s="135"/>
      <c r="AT205" s="135"/>
      <c r="AU205" s="135"/>
      <c r="AV205" s="135"/>
      <c r="AW205" s="138"/>
      <c r="AX205" s="135"/>
      <c r="AY205" s="135"/>
      <c r="AZ205" s="135"/>
      <c r="BA205" s="135"/>
      <c r="BB205" s="135"/>
      <c r="BC205" s="135"/>
      <c r="BD205" s="135"/>
      <c r="BE205" s="135"/>
      <c r="BF205" s="135"/>
      <c r="BG205" s="139"/>
      <c r="BH205" s="150"/>
      <c r="BI205" s="129"/>
      <c r="BJ205" s="129"/>
      <c r="BK205" s="150"/>
      <c r="BL205" s="143"/>
      <c r="BM205" s="143"/>
      <c r="BN205" s="389">
        <v>2</v>
      </c>
      <c r="BO205" s="389" t="s">
        <v>977</v>
      </c>
      <c r="BP205" s="143" t="s">
        <v>3426</v>
      </c>
      <c r="BQ205" s="143"/>
      <c r="BR205" s="139" t="s">
        <v>2894</v>
      </c>
      <c r="BS205" s="139"/>
      <c r="BT205" s="139"/>
      <c r="BU205" s="139"/>
      <c r="BV205" s="371"/>
      <c r="BW205" s="371"/>
      <c r="BX205" s="371"/>
      <c r="BY205" s="371"/>
      <c r="BZ205" s="371"/>
      <c r="CA205" s="371"/>
      <c r="CB205" s="371"/>
    </row>
    <row r="206" spans="1:80" ht="39.75" customHeight="1">
      <c r="A206" s="126"/>
      <c r="B206" s="128" t="s">
        <v>3208</v>
      </c>
      <c r="C206" s="128" t="s">
        <v>2357</v>
      </c>
      <c r="D206" s="128" t="s">
        <v>37</v>
      </c>
      <c r="E206" s="129" t="s">
        <v>40</v>
      </c>
      <c r="F206" s="129">
        <v>78249</v>
      </c>
      <c r="G206" s="129"/>
      <c r="H206" s="129"/>
      <c r="I206" s="129"/>
      <c r="J206" s="129"/>
      <c r="K206" s="129"/>
      <c r="L206" s="94"/>
      <c r="M206" s="94"/>
      <c r="N206" s="94"/>
      <c r="O206" s="94"/>
      <c r="P206" s="94"/>
      <c r="Q206" s="94"/>
      <c r="R206" s="98"/>
      <c r="S206" s="94"/>
      <c r="T206" s="98"/>
      <c r="U206" s="129"/>
      <c r="V206" s="129"/>
      <c r="W206" s="133"/>
      <c r="X206" s="133"/>
      <c r="Y206" s="133"/>
      <c r="Z206" s="132"/>
      <c r="AA206" s="133" t="str">
        <f t="shared" si="25"/>
        <v/>
      </c>
      <c r="AB206" s="133" t="str">
        <f>IFERROR(VLOOKUP($AA206,Lookup!$A$1:$P$20,2,FALSE),"")</f>
        <v/>
      </c>
      <c r="AC206" s="133"/>
      <c r="AD206" s="133" t="str">
        <f>IFERROR(VLOOKUP($AA206,Lookup!$A$1:$P$20,7,FALSE),"")</f>
        <v/>
      </c>
      <c r="AE206" s="380"/>
      <c r="AF206" s="133" t="str">
        <f>IFERROR(VLOOKUP($AA206,Lookup!$A$1:$P$20,8,FALSE),"")</f>
        <v/>
      </c>
      <c r="AG206" s="133" t="str">
        <f>IFERROR(VLOOKUP($AA206,Lookup!$A$1:$P$20,9,FALSE),"")</f>
        <v/>
      </c>
      <c r="AH206" s="133"/>
      <c r="AI206" s="133" t="str">
        <f>IFERROR(VLOOKUP($AA206,Lookup!$A$1:$P$20,10,FALSE),"")</f>
        <v/>
      </c>
      <c r="AJ206" s="133" t="str">
        <f>IFERROR(VLOOKUP($AA206,Lookup!$A$1:$P$20,11,FALSE),"")</f>
        <v/>
      </c>
      <c r="AK206" s="133" t="str">
        <f>IFERROR(VLOOKUP($AA206,Lookup!$A$1:$P$20,12,FALSE),"")</f>
        <v/>
      </c>
      <c r="AL206" s="133" t="str">
        <f>IFERROR(VLOOKUP($AA206,Lookup!$A$1:$P$20,13,FALSE),"")</f>
        <v/>
      </c>
      <c r="AM206" s="133" t="str">
        <f>IFERROR(VLOOKUP($AA206,Lookup!$A$1:$P$20,14,FALSE),"")</f>
        <v/>
      </c>
      <c r="AN206" s="133" t="str">
        <f>IFERROR(VLOOKUP($AA206,Lookup!$A$1:$P$20,15,FALSE),"")</f>
        <v/>
      </c>
      <c r="AO206" s="133" t="str">
        <f>IFERROR(VLOOKUP($AA206,Lookup!$A$1:$P$20,16,FALSE),"")</f>
        <v/>
      </c>
      <c r="AP206" s="133" t="str">
        <f>IFERROR(VLOOKUP($AA206,Lookup!$A$1:$Q$20,17,FALSE),"")</f>
        <v/>
      </c>
      <c r="AQ206" s="129"/>
      <c r="AR206" s="129"/>
      <c r="AS206" s="135"/>
      <c r="AT206" s="135"/>
      <c r="AU206" s="135"/>
      <c r="AV206" s="135"/>
      <c r="AW206" s="138"/>
      <c r="AX206" s="135"/>
      <c r="AY206" s="135"/>
      <c r="AZ206" s="135"/>
      <c r="BA206" s="135"/>
      <c r="BB206" s="135"/>
      <c r="BC206" s="135"/>
      <c r="BD206" s="135"/>
      <c r="BE206" s="135"/>
      <c r="BF206" s="135"/>
      <c r="BG206" s="143"/>
      <c r="BH206" s="150"/>
      <c r="BI206" s="129"/>
      <c r="BJ206" s="129"/>
      <c r="BK206" s="150"/>
      <c r="BL206" s="139"/>
      <c r="BM206" s="139"/>
      <c r="BN206" s="400" t="s">
        <v>3388</v>
      </c>
      <c r="BO206" s="400" t="s">
        <v>3389</v>
      </c>
      <c r="BP206" s="139"/>
      <c r="BQ206" s="139"/>
      <c r="BR206" s="139" t="s">
        <v>2894</v>
      </c>
      <c r="BS206" s="139"/>
      <c r="BT206" s="139"/>
      <c r="BU206" s="139"/>
      <c r="BV206" s="371"/>
      <c r="BW206" s="371"/>
      <c r="BX206" s="371"/>
      <c r="BY206" s="371"/>
      <c r="BZ206" s="371"/>
      <c r="CA206" s="371"/>
      <c r="CB206" s="371"/>
    </row>
    <row r="207" spans="1:80" ht="39.75" customHeight="1">
      <c r="A207" s="126" t="s">
        <v>3075</v>
      </c>
      <c r="B207" s="128" t="s">
        <v>3427</v>
      </c>
      <c r="C207" s="128" t="s">
        <v>3428</v>
      </c>
      <c r="D207" s="128" t="s">
        <v>123</v>
      </c>
      <c r="E207" s="129" t="s">
        <v>40</v>
      </c>
      <c r="F207" s="129">
        <v>78664</v>
      </c>
      <c r="G207" s="129" t="s">
        <v>3429</v>
      </c>
      <c r="H207" s="188" t="s">
        <v>3430</v>
      </c>
      <c r="I207" s="188"/>
      <c r="J207" s="188"/>
      <c r="K207" s="188"/>
      <c r="L207" s="94"/>
      <c r="M207" s="94"/>
      <c r="N207" s="94"/>
      <c r="O207" s="94"/>
      <c r="P207" s="94"/>
      <c r="Q207" s="94"/>
      <c r="R207" s="98"/>
      <c r="S207" s="94"/>
      <c r="T207" s="98"/>
      <c r="U207" s="129"/>
      <c r="V207" s="129"/>
      <c r="W207" s="133"/>
      <c r="X207" s="133"/>
      <c r="Y207" s="133"/>
      <c r="Z207" s="132"/>
      <c r="AA207" s="133" t="str">
        <f t="shared" si="25"/>
        <v/>
      </c>
      <c r="AB207" s="133" t="str">
        <f>IFERROR(VLOOKUP($AA207,Lookup!$A$1:$P$20,2,FALSE),"")</f>
        <v/>
      </c>
      <c r="AC207" s="133"/>
      <c r="AD207" s="133" t="str">
        <f>IFERROR(VLOOKUP($AA207,Lookup!$A$1:$P$20,7,FALSE),"")</f>
        <v/>
      </c>
      <c r="AE207" s="380"/>
      <c r="AF207" s="133" t="str">
        <f>IFERROR(VLOOKUP($AA207,Lookup!$A$1:$P$20,8,FALSE),"")</f>
        <v/>
      </c>
      <c r="AG207" s="133" t="str">
        <f>IFERROR(VLOOKUP($AA207,Lookup!$A$1:$P$20,9,FALSE),"")</f>
        <v/>
      </c>
      <c r="AH207" s="133"/>
      <c r="AI207" s="133" t="str">
        <f>IFERROR(VLOOKUP($AA207,Lookup!$A$1:$P$20,10,FALSE),"")</f>
        <v/>
      </c>
      <c r="AJ207" s="133" t="str">
        <f>IFERROR(VLOOKUP($AA207,Lookup!$A$1:$P$20,11,FALSE),"")</f>
        <v/>
      </c>
      <c r="AK207" s="133" t="str">
        <f>IFERROR(VLOOKUP($AA207,Lookup!$A$1:$P$20,12,FALSE),"")</f>
        <v/>
      </c>
      <c r="AL207" s="133" t="str">
        <f>IFERROR(VLOOKUP($AA207,Lookup!$A$1:$P$20,13,FALSE),"")</f>
        <v/>
      </c>
      <c r="AM207" s="133" t="str">
        <f>IFERROR(VLOOKUP($AA207,Lookup!$A$1:$P$20,14,FALSE),"")</f>
        <v/>
      </c>
      <c r="AN207" s="133" t="str">
        <f>IFERROR(VLOOKUP($AA207,Lookup!$A$1:$P$20,15,FALSE),"")</f>
        <v/>
      </c>
      <c r="AO207" s="133" t="str">
        <f>IFERROR(VLOOKUP($AA207,Lookup!$A$1:$P$20,16,FALSE),"")</f>
        <v/>
      </c>
      <c r="AP207" s="133" t="str">
        <f>IFERROR(VLOOKUP($AA207,Lookup!$A$1:$Q$20,17,FALSE),"")</f>
        <v/>
      </c>
      <c r="AQ207" s="129"/>
      <c r="AR207" s="129"/>
      <c r="AS207" s="135"/>
      <c r="AT207" s="135"/>
      <c r="AU207" s="135"/>
      <c r="AV207" s="135"/>
      <c r="AW207" s="138"/>
      <c r="AX207" s="135"/>
      <c r="AY207" s="135"/>
      <c r="AZ207" s="135"/>
      <c r="BA207" s="135"/>
      <c r="BB207" s="135"/>
      <c r="BC207" s="135"/>
      <c r="BD207" s="135"/>
      <c r="BE207" s="135"/>
      <c r="BF207" s="135"/>
      <c r="BG207" s="143"/>
      <c r="BH207" s="150"/>
      <c r="BI207" s="129"/>
      <c r="BJ207" s="129"/>
      <c r="BK207" s="150"/>
      <c r="BL207" s="143"/>
      <c r="BM207" s="143"/>
      <c r="BN207" s="402">
        <v>1</v>
      </c>
      <c r="BO207" s="402" t="s">
        <v>3431</v>
      </c>
      <c r="BP207" s="143" t="s">
        <v>3035</v>
      </c>
      <c r="BQ207" s="143"/>
      <c r="BR207" s="139" t="s">
        <v>2840</v>
      </c>
      <c r="BS207" s="139"/>
      <c r="BT207" s="139"/>
      <c r="BU207" s="139"/>
      <c r="BV207" s="371"/>
      <c r="BW207" s="371"/>
      <c r="BX207" s="371"/>
      <c r="BY207" s="371"/>
      <c r="BZ207" s="371"/>
      <c r="CA207" s="371"/>
      <c r="CB207" s="371"/>
    </row>
    <row r="208" spans="1:80" ht="39.75" customHeight="1">
      <c r="A208" s="126"/>
      <c r="B208" s="128" t="s">
        <v>2599</v>
      </c>
      <c r="C208" s="128" t="s">
        <v>3140</v>
      </c>
      <c r="D208" s="128" t="s">
        <v>234</v>
      </c>
      <c r="E208" s="129" t="s">
        <v>40</v>
      </c>
      <c r="F208" s="129">
        <v>78132</v>
      </c>
      <c r="G208" s="129" t="s">
        <v>1057</v>
      </c>
      <c r="H208" s="130" t="s">
        <v>3432</v>
      </c>
      <c r="I208" s="130"/>
      <c r="J208" s="130"/>
      <c r="K208" s="130"/>
      <c r="L208" s="94"/>
      <c r="M208" s="94"/>
      <c r="N208" s="94"/>
      <c r="O208" s="94"/>
      <c r="P208" s="94"/>
      <c r="Q208" s="94"/>
      <c r="R208" s="98"/>
      <c r="S208" s="94"/>
      <c r="T208" s="98"/>
      <c r="U208" s="129"/>
      <c r="V208" s="129"/>
      <c r="W208" s="133"/>
      <c r="X208" s="133"/>
      <c r="Y208" s="133"/>
      <c r="Z208" s="132"/>
      <c r="AA208" s="133" t="str">
        <f t="shared" si="25"/>
        <v/>
      </c>
      <c r="AB208" s="133" t="str">
        <f>IFERROR(VLOOKUP($AA208,Lookup!$A$1:$P$20,2,FALSE),"")</f>
        <v/>
      </c>
      <c r="AC208" s="133"/>
      <c r="AD208" s="133" t="str">
        <f>IFERROR(VLOOKUP($AA208,Lookup!$A$1:$P$20,7,FALSE),"")</f>
        <v/>
      </c>
      <c r="AE208" s="380"/>
      <c r="AF208" s="133" t="str">
        <f>IFERROR(VLOOKUP($AA208,Lookup!$A$1:$P$20,8,FALSE),"")</f>
        <v/>
      </c>
      <c r="AG208" s="133" t="str">
        <f>IFERROR(VLOOKUP($AA208,Lookup!$A$1:$P$20,9,FALSE),"")</f>
        <v/>
      </c>
      <c r="AH208" s="133"/>
      <c r="AI208" s="133" t="str">
        <f>IFERROR(VLOOKUP($AA208,Lookup!$A$1:$P$20,10,FALSE),"")</f>
        <v/>
      </c>
      <c r="AJ208" s="133" t="str">
        <f>IFERROR(VLOOKUP($AA208,Lookup!$A$1:$P$20,11,FALSE),"")</f>
        <v/>
      </c>
      <c r="AK208" s="133" t="str">
        <f>IFERROR(VLOOKUP($AA208,Lookup!$A$1:$P$20,12,FALSE),"")</f>
        <v/>
      </c>
      <c r="AL208" s="133" t="str">
        <f>IFERROR(VLOOKUP($AA208,Lookup!$A$1:$P$20,13,FALSE),"")</f>
        <v/>
      </c>
      <c r="AM208" s="133" t="str">
        <f>IFERROR(VLOOKUP($AA208,Lookup!$A$1:$P$20,14,FALSE),"")</f>
        <v/>
      </c>
      <c r="AN208" s="133" t="str">
        <f>IFERROR(VLOOKUP($AA208,Lookup!$A$1:$P$20,15,FALSE),"")</f>
        <v/>
      </c>
      <c r="AO208" s="133" t="str">
        <f>IFERROR(VLOOKUP($AA208,Lookup!$A$1:$P$20,16,FALSE),"")</f>
        <v/>
      </c>
      <c r="AP208" s="133" t="str">
        <f>IFERROR(VLOOKUP($AA208,Lookup!$A$1:$Q$20,17,FALSE),"")</f>
        <v/>
      </c>
      <c r="AQ208" s="129"/>
      <c r="AR208" s="129"/>
      <c r="AS208" s="135"/>
      <c r="AT208" s="135"/>
      <c r="AU208" s="135"/>
      <c r="AV208" s="135"/>
      <c r="AW208" s="138"/>
      <c r="AX208" s="135"/>
      <c r="AY208" s="135"/>
      <c r="AZ208" s="135"/>
      <c r="BA208" s="135"/>
      <c r="BB208" s="135"/>
      <c r="BC208" s="135"/>
      <c r="BD208" s="135"/>
      <c r="BE208" s="135"/>
      <c r="BF208" s="135"/>
      <c r="BG208" s="143"/>
      <c r="BH208" s="150"/>
      <c r="BI208" s="129"/>
      <c r="BJ208" s="129"/>
      <c r="BK208" s="150"/>
      <c r="BL208" s="139"/>
      <c r="BM208" s="139"/>
      <c r="BN208" s="400">
        <v>1</v>
      </c>
      <c r="BO208" s="400" t="s">
        <v>977</v>
      </c>
      <c r="BP208" s="139"/>
      <c r="BQ208" s="139"/>
      <c r="BR208" s="139" t="s">
        <v>2894</v>
      </c>
      <c r="BS208" s="139"/>
      <c r="BT208" s="139"/>
      <c r="BU208" s="139"/>
      <c r="BV208" s="371"/>
      <c r="BW208" s="371"/>
      <c r="BX208" s="371"/>
      <c r="BY208" s="371"/>
      <c r="BZ208" s="371"/>
      <c r="CA208" s="371"/>
      <c r="CB208" s="371"/>
    </row>
    <row r="209" spans="1:80" ht="39.75" customHeight="1">
      <c r="A209" s="126"/>
      <c r="B209" s="128" t="s">
        <v>2599</v>
      </c>
      <c r="C209" s="128" t="s">
        <v>3140</v>
      </c>
      <c r="D209" s="128" t="s">
        <v>234</v>
      </c>
      <c r="E209" s="129" t="s">
        <v>40</v>
      </c>
      <c r="F209" s="129">
        <v>78132</v>
      </c>
      <c r="G209" s="129"/>
      <c r="H209" s="130"/>
      <c r="I209" s="130"/>
      <c r="J209" s="130"/>
      <c r="K209" s="130"/>
      <c r="L209" s="94"/>
      <c r="M209" s="94"/>
      <c r="N209" s="94"/>
      <c r="O209" s="94"/>
      <c r="P209" s="94"/>
      <c r="Q209" s="94"/>
      <c r="R209" s="98"/>
      <c r="S209" s="94"/>
      <c r="T209" s="98"/>
      <c r="U209" s="129"/>
      <c r="V209" s="129"/>
      <c r="W209" s="133"/>
      <c r="X209" s="133"/>
      <c r="Y209" s="133"/>
      <c r="Z209" s="132"/>
      <c r="AA209" s="133" t="str">
        <f t="shared" si="25"/>
        <v/>
      </c>
      <c r="AB209" s="133" t="str">
        <f>IFERROR(VLOOKUP($AA209,Lookup!$A$1:$P$20,2,FALSE),"")</f>
        <v/>
      </c>
      <c r="AC209" s="133"/>
      <c r="AD209" s="133" t="str">
        <f>IFERROR(VLOOKUP($AA209,Lookup!$A$1:$P$20,7,FALSE),"")</f>
        <v/>
      </c>
      <c r="AE209" s="380"/>
      <c r="AF209" s="133" t="str">
        <f>IFERROR(VLOOKUP($AA209,Lookup!$A$1:$P$20,8,FALSE),"")</f>
        <v/>
      </c>
      <c r="AG209" s="133" t="str">
        <f>IFERROR(VLOOKUP($AA209,Lookup!$A$1:$P$20,9,FALSE),"")</f>
        <v/>
      </c>
      <c r="AH209" s="133"/>
      <c r="AI209" s="133" t="str">
        <f>IFERROR(VLOOKUP($AA209,Lookup!$A$1:$P$20,10,FALSE),"")</f>
        <v/>
      </c>
      <c r="AJ209" s="133" t="str">
        <f>IFERROR(VLOOKUP($AA209,Lookup!$A$1:$P$20,11,FALSE),"")</f>
        <v/>
      </c>
      <c r="AK209" s="133" t="str">
        <f>IFERROR(VLOOKUP($AA209,Lookup!$A$1:$P$20,12,FALSE),"")</f>
        <v/>
      </c>
      <c r="AL209" s="133" t="str">
        <f>IFERROR(VLOOKUP($AA209,Lookup!$A$1:$P$20,13,FALSE),"")</f>
        <v/>
      </c>
      <c r="AM209" s="133" t="str">
        <f>IFERROR(VLOOKUP($AA209,Lookup!$A$1:$P$20,14,FALSE),"")</f>
        <v/>
      </c>
      <c r="AN209" s="133" t="str">
        <f>IFERROR(VLOOKUP($AA209,Lookup!$A$1:$P$20,15,FALSE),"")</f>
        <v/>
      </c>
      <c r="AO209" s="133" t="str">
        <f>IFERROR(VLOOKUP($AA209,Lookup!$A$1:$P$20,16,FALSE),"")</f>
        <v/>
      </c>
      <c r="AP209" s="133" t="str">
        <f>IFERROR(VLOOKUP($AA209,Lookup!$A$1:$Q$20,17,FALSE),"")</f>
        <v/>
      </c>
      <c r="AQ209" s="129"/>
      <c r="AR209" s="129"/>
      <c r="AS209" s="135"/>
      <c r="AT209" s="135"/>
      <c r="AU209" s="135"/>
      <c r="AV209" s="135"/>
      <c r="AW209" s="138"/>
      <c r="AX209" s="135"/>
      <c r="AY209" s="135"/>
      <c r="AZ209" s="135"/>
      <c r="BA209" s="135"/>
      <c r="BB209" s="135"/>
      <c r="BC209" s="135"/>
      <c r="BD209" s="135"/>
      <c r="BE209" s="135"/>
      <c r="BF209" s="135"/>
      <c r="BG209" s="143"/>
      <c r="BH209" s="150"/>
      <c r="BI209" s="129"/>
      <c r="BJ209" s="129"/>
      <c r="BK209" s="150"/>
      <c r="BL209" s="139"/>
      <c r="BM209" s="139"/>
      <c r="BN209" s="400"/>
      <c r="BO209" s="400"/>
      <c r="BP209" s="139"/>
      <c r="BQ209" s="139"/>
      <c r="BR209" s="139"/>
      <c r="BS209" s="139"/>
      <c r="BT209" s="139"/>
      <c r="BU209" s="139"/>
      <c r="BV209" s="371"/>
      <c r="BW209" s="371"/>
      <c r="BX209" s="371"/>
      <c r="BY209" s="371"/>
      <c r="BZ209" s="371"/>
      <c r="CA209" s="371"/>
      <c r="CB209" s="371"/>
    </row>
    <row r="210" spans="1:80" ht="39.75" customHeight="1">
      <c r="A210" s="126" t="s">
        <v>3075</v>
      </c>
      <c r="B210" s="128" t="s">
        <v>2317</v>
      </c>
      <c r="C210" s="128" t="s">
        <v>2789</v>
      </c>
      <c r="D210" s="128" t="s">
        <v>37</v>
      </c>
      <c r="E210" s="129" t="s">
        <v>40</v>
      </c>
      <c r="F210" s="129">
        <v>78221</v>
      </c>
      <c r="G210" s="129" t="s">
        <v>2319</v>
      </c>
      <c r="H210" s="130" t="s">
        <v>2320</v>
      </c>
      <c r="I210" s="130"/>
      <c r="J210" s="130"/>
      <c r="K210" s="130"/>
      <c r="L210" s="94"/>
      <c r="M210" s="94"/>
      <c r="N210" s="94"/>
      <c r="O210" s="94"/>
      <c r="P210" s="94"/>
      <c r="Q210" s="94"/>
      <c r="R210" s="98"/>
      <c r="S210" s="129"/>
      <c r="T210" s="98"/>
      <c r="U210" s="129"/>
      <c r="V210" s="129"/>
      <c r="W210" s="133"/>
      <c r="X210" s="133"/>
      <c r="Y210" s="133"/>
      <c r="Z210" s="132"/>
      <c r="AA210" s="133" t="str">
        <f t="shared" si="25"/>
        <v/>
      </c>
      <c r="AB210" s="133" t="str">
        <f>IFERROR(VLOOKUP($AA210,Lookup!$A$1:$P$20,2,FALSE),"")</f>
        <v/>
      </c>
      <c r="AC210" s="133"/>
      <c r="AD210" s="133" t="str">
        <f>IFERROR(VLOOKUP($AA210,Lookup!$A$1:$P$20,7,FALSE),"")</f>
        <v/>
      </c>
      <c r="AE210" s="380"/>
      <c r="AF210" s="133" t="str">
        <f>IFERROR(VLOOKUP($AA210,Lookup!$A$1:$P$20,8,FALSE),"")</f>
        <v/>
      </c>
      <c r="AG210" s="133" t="str">
        <f>IFERROR(VLOOKUP($AA210,Lookup!$A$1:$P$20,9,FALSE),"")</f>
        <v/>
      </c>
      <c r="AH210" s="133"/>
      <c r="AI210" s="133" t="str">
        <f>IFERROR(VLOOKUP($AA210,Lookup!$A$1:$P$20,10,FALSE),"")</f>
        <v/>
      </c>
      <c r="AJ210" s="133" t="str">
        <f>IFERROR(VLOOKUP($AA210,Lookup!$A$1:$P$20,11,FALSE),"")</f>
        <v/>
      </c>
      <c r="AK210" s="133" t="str">
        <f>IFERROR(VLOOKUP($AA210,Lookup!$A$1:$P$20,12,FALSE),"")</f>
        <v/>
      </c>
      <c r="AL210" s="133" t="str">
        <f>IFERROR(VLOOKUP($AA210,Lookup!$A$1:$P$20,13,FALSE),"")</f>
        <v/>
      </c>
      <c r="AM210" s="133" t="str">
        <f>IFERROR(VLOOKUP($AA210,Lookup!$A$1:$P$20,14,FALSE),"")</f>
        <v/>
      </c>
      <c r="AN210" s="133" t="str">
        <f>IFERROR(VLOOKUP($AA210,Lookup!$A$1:$P$20,15,FALSE),"")</f>
        <v/>
      </c>
      <c r="AO210" s="133" t="str">
        <f>IFERROR(VLOOKUP($AA210,Lookup!$A$1:$P$20,16,FALSE),"")</f>
        <v/>
      </c>
      <c r="AP210" s="133" t="str">
        <f>IFERROR(VLOOKUP($AA210,Lookup!$A$1:$Q$20,17,FALSE),"")</f>
        <v/>
      </c>
      <c r="AQ210" s="129"/>
      <c r="AR210" s="129"/>
      <c r="AS210" s="135"/>
      <c r="AT210" s="135"/>
      <c r="AU210" s="135"/>
      <c r="AV210" s="135"/>
      <c r="AW210" s="138"/>
      <c r="AX210" s="135"/>
      <c r="AY210" s="135"/>
      <c r="AZ210" s="135"/>
      <c r="BA210" s="135"/>
      <c r="BB210" s="135"/>
      <c r="BC210" s="135"/>
      <c r="BD210" s="135"/>
      <c r="BE210" s="135"/>
      <c r="BF210" s="135"/>
      <c r="BG210" s="143"/>
      <c r="BH210" s="150"/>
      <c r="BI210" s="129"/>
      <c r="BJ210" s="129"/>
      <c r="BK210" s="150"/>
      <c r="BL210" s="139"/>
      <c r="BM210" s="139"/>
      <c r="BN210" s="148"/>
      <c r="BO210" s="148"/>
      <c r="BP210" s="139"/>
      <c r="BQ210" s="139"/>
      <c r="BR210" s="139" t="s">
        <v>3433</v>
      </c>
      <c r="BS210" s="139"/>
      <c r="BT210" s="139"/>
      <c r="BU210" s="139"/>
      <c r="BV210" s="371"/>
      <c r="BW210" s="371"/>
      <c r="BX210" s="371"/>
      <c r="BY210" s="371"/>
      <c r="BZ210" s="371"/>
      <c r="CA210" s="371"/>
      <c r="CB210" s="371"/>
    </row>
    <row r="211" spans="1:80" ht="39.75" customHeight="1">
      <c r="A211" s="126"/>
      <c r="B211" s="128" t="s">
        <v>3434</v>
      </c>
      <c r="C211" s="128"/>
      <c r="D211" s="128"/>
      <c r="E211" s="129"/>
      <c r="F211" s="129"/>
      <c r="G211" s="129"/>
      <c r="H211" s="130"/>
      <c r="I211" s="130"/>
      <c r="J211" s="130"/>
      <c r="K211" s="130"/>
      <c r="L211" s="94"/>
      <c r="M211" s="94"/>
      <c r="N211" s="94"/>
      <c r="O211" s="94"/>
      <c r="P211" s="94"/>
      <c r="Q211" s="94"/>
      <c r="R211" s="98"/>
      <c r="S211" s="94"/>
      <c r="T211" s="98"/>
      <c r="U211" s="129"/>
      <c r="V211" s="129"/>
      <c r="W211" s="133"/>
      <c r="X211" s="133"/>
      <c r="Y211" s="133"/>
      <c r="Z211" s="132"/>
      <c r="AA211" s="133" t="str">
        <f t="shared" si="25"/>
        <v/>
      </c>
      <c r="AB211" s="133" t="str">
        <f>IFERROR(VLOOKUP($AA211,Lookup!$A$1:$P$20,2,FALSE),"")</f>
        <v/>
      </c>
      <c r="AC211" s="133"/>
      <c r="AD211" s="133" t="str">
        <f>IFERROR(VLOOKUP($AA211,Lookup!$A$1:$P$20,7,FALSE),"")</f>
        <v/>
      </c>
      <c r="AE211" s="380"/>
      <c r="AF211" s="133" t="str">
        <f>IFERROR(VLOOKUP($AA211,Lookup!$A$1:$P$20,8,FALSE),"")</f>
        <v/>
      </c>
      <c r="AG211" s="133" t="str">
        <f>IFERROR(VLOOKUP($AA211,Lookup!$A$1:$P$20,9,FALSE),"")</f>
        <v/>
      </c>
      <c r="AH211" s="133"/>
      <c r="AI211" s="133" t="str">
        <f>IFERROR(VLOOKUP($AA211,Lookup!$A$1:$P$20,10,FALSE),"")</f>
        <v/>
      </c>
      <c r="AJ211" s="133" t="str">
        <f>IFERROR(VLOOKUP($AA211,Lookup!$A$1:$P$20,11,FALSE),"")</f>
        <v/>
      </c>
      <c r="AK211" s="133" t="str">
        <f>IFERROR(VLOOKUP($AA211,Lookup!$A$1:$P$20,12,FALSE),"")</f>
        <v/>
      </c>
      <c r="AL211" s="133" t="str">
        <f>IFERROR(VLOOKUP($AA211,Lookup!$A$1:$P$20,13,FALSE),"")</f>
        <v/>
      </c>
      <c r="AM211" s="133" t="str">
        <f>IFERROR(VLOOKUP($AA211,Lookup!$A$1:$P$20,14,FALSE),"")</f>
        <v/>
      </c>
      <c r="AN211" s="133" t="str">
        <f>IFERROR(VLOOKUP($AA211,Lookup!$A$1:$P$20,15,FALSE),"")</f>
        <v/>
      </c>
      <c r="AO211" s="133" t="str">
        <f>IFERROR(VLOOKUP($AA211,Lookup!$A$1:$P$20,16,FALSE),"")</f>
        <v/>
      </c>
      <c r="AP211" s="133" t="str">
        <f>IFERROR(VLOOKUP($AA211,Lookup!$A$1:$Q$20,17,FALSE),"")</f>
        <v/>
      </c>
      <c r="AQ211" s="129"/>
      <c r="AR211" s="129"/>
      <c r="AS211" s="135"/>
      <c r="AT211" s="135"/>
      <c r="AU211" s="135"/>
      <c r="AV211" s="135"/>
      <c r="AW211" s="138"/>
      <c r="AX211" s="135"/>
      <c r="AY211" s="135"/>
      <c r="AZ211" s="135"/>
      <c r="BA211" s="135"/>
      <c r="BB211" s="135"/>
      <c r="BC211" s="135"/>
      <c r="BD211" s="135"/>
      <c r="BE211" s="135"/>
      <c r="BF211" s="135"/>
      <c r="BG211" s="143"/>
      <c r="BH211" s="150"/>
      <c r="BI211" s="129"/>
      <c r="BJ211" s="129"/>
      <c r="BK211" s="150"/>
      <c r="BL211" s="139"/>
      <c r="BM211" s="139"/>
      <c r="BN211" s="148"/>
      <c r="BO211" s="148"/>
      <c r="BP211" s="139"/>
      <c r="BQ211" s="139"/>
      <c r="BR211" s="139"/>
      <c r="BS211" s="139"/>
      <c r="BT211" s="139"/>
      <c r="BU211" s="139"/>
      <c r="BV211" s="371"/>
      <c r="BW211" s="371"/>
      <c r="BX211" s="371"/>
      <c r="BY211" s="371"/>
      <c r="BZ211" s="371"/>
      <c r="CA211" s="371"/>
      <c r="CB211" s="371"/>
    </row>
    <row r="212" spans="1:80" ht="39.75" customHeight="1">
      <c r="A212" s="126"/>
      <c r="B212" s="128" t="s">
        <v>299</v>
      </c>
      <c r="C212" s="128" t="s">
        <v>2543</v>
      </c>
      <c r="D212" s="128" t="s">
        <v>2544</v>
      </c>
      <c r="E212" s="129" t="s">
        <v>40</v>
      </c>
      <c r="F212" s="129">
        <v>78113</v>
      </c>
      <c r="G212" s="129" t="s">
        <v>1266</v>
      </c>
      <c r="H212" s="130" t="s">
        <v>1267</v>
      </c>
      <c r="I212" s="130"/>
      <c r="J212" s="130"/>
      <c r="K212" s="130"/>
      <c r="L212" s="94"/>
      <c r="M212" s="94"/>
      <c r="N212" s="94"/>
      <c r="O212" s="94"/>
      <c r="P212" s="94"/>
      <c r="Q212" s="94"/>
      <c r="R212" s="98"/>
      <c r="S212" s="94"/>
      <c r="T212" s="98"/>
      <c r="U212" s="129"/>
      <c r="V212" s="129"/>
      <c r="W212" s="133"/>
      <c r="X212" s="133"/>
      <c r="Y212" s="133"/>
      <c r="Z212" s="132"/>
      <c r="AA212" s="133" t="str">
        <f t="shared" si="25"/>
        <v/>
      </c>
      <c r="AB212" s="133" t="str">
        <f>IFERROR(VLOOKUP($AA212,Lookup!$A$1:$P$20,2,FALSE),"")</f>
        <v/>
      </c>
      <c r="AC212" s="133"/>
      <c r="AD212" s="133" t="str">
        <f>IFERROR(VLOOKUP($AA212,Lookup!$A$1:$P$20,7,FALSE),"")</f>
        <v/>
      </c>
      <c r="AE212" s="380"/>
      <c r="AF212" s="133" t="str">
        <f>IFERROR(VLOOKUP($AA212,Lookup!$A$1:$P$20,8,FALSE),"")</f>
        <v/>
      </c>
      <c r="AG212" s="133" t="str">
        <f>IFERROR(VLOOKUP($AA212,Lookup!$A$1:$P$20,9,FALSE),"")</f>
        <v/>
      </c>
      <c r="AH212" s="133"/>
      <c r="AI212" s="133" t="str">
        <f>IFERROR(VLOOKUP($AA212,Lookup!$A$1:$P$20,10,FALSE),"")</f>
        <v/>
      </c>
      <c r="AJ212" s="133" t="str">
        <f>IFERROR(VLOOKUP($AA212,Lookup!$A$1:$P$20,11,FALSE),"")</f>
        <v/>
      </c>
      <c r="AK212" s="133" t="str">
        <f>IFERROR(VLOOKUP($AA212,Lookup!$A$1:$P$20,12,FALSE),"")</f>
        <v/>
      </c>
      <c r="AL212" s="133" t="str">
        <f>IFERROR(VLOOKUP($AA212,Lookup!$A$1:$P$20,13,FALSE),"")</f>
        <v/>
      </c>
      <c r="AM212" s="133" t="str">
        <f>IFERROR(VLOOKUP($AA212,Lookup!$A$1:$P$20,14,FALSE),"")</f>
        <v/>
      </c>
      <c r="AN212" s="133" t="str">
        <f>IFERROR(VLOOKUP($AA212,Lookup!$A$1:$P$20,15,FALSE),"")</f>
        <v/>
      </c>
      <c r="AO212" s="133" t="str">
        <f>IFERROR(VLOOKUP($AA212,Lookup!$A$1:$P$20,16,FALSE),"")</f>
        <v/>
      </c>
      <c r="AP212" s="133" t="str">
        <f>IFERROR(VLOOKUP($AA212,Lookup!$A$1:$Q$20,17,FALSE),"")</f>
        <v/>
      </c>
      <c r="AQ212" s="129"/>
      <c r="AR212" s="129"/>
      <c r="AS212" s="135"/>
      <c r="AT212" s="135"/>
      <c r="AU212" s="135"/>
      <c r="AV212" s="135"/>
      <c r="AW212" s="138"/>
      <c r="AX212" s="135"/>
      <c r="AY212" s="135"/>
      <c r="AZ212" s="135"/>
      <c r="BA212" s="135"/>
      <c r="BB212" s="135"/>
      <c r="BC212" s="135"/>
      <c r="BD212" s="135"/>
      <c r="BE212" s="135"/>
      <c r="BF212" s="135"/>
      <c r="BG212" s="143"/>
      <c r="BH212" s="150"/>
      <c r="BI212" s="129"/>
      <c r="BJ212" s="129"/>
      <c r="BK212" s="150"/>
      <c r="BL212" s="139"/>
      <c r="BM212" s="139"/>
      <c r="BN212" s="148"/>
      <c r="BO212" s="148"/>
      <c r="BP212" s="139"/>
      <c r="BQ212" s="139"/>
      <c r="BR212" s="139" t="s">
        <v>2907</v>
      </c>
      <c r="BS212" s="139"/>
      <c r="BT212" s="139"/>
      <c r="BU212" s="139"/>
      <c r="BV212" s="371"/>
      <c r="BW212" s="371"/>
      <c r="BX212" s="371"/>
      <c r="BY212" s="371"/>
      <c r="BZ212" s="371"/>
      <c r="CA212" s="371"/>
      <c r="CB212" s="371"/>
    </row>
    <row r="213" spans="1:80" ht="39.75" customHeight="1">
      <c r="A213" s="126" t="s">
        <v>3075</v>
      </c>
      <c r="B213" s="128" t="s">
        <v>3435</v>
      </c>
      <c r="C213" s="128" t="s">
        <v>3436</v>
      </c>
      <c r="D213" s="128" t="s">
        <v>219</v>
      </c>
      <c r="E213" s="129" t="s">
        <v>40</v>
      </c>
      <c r="F213" s="129">
        <v>78118</v>
      </c>
      <c r="G213" s="129" t="s">
        <v>3437</v>
      </c>
      <c r="H213" s="130" t="s">
        <v>3438</v>
      </c>
      <c r="I213" s="130"/>
      <c r="J213" s="130"/>
      <c r="K213" s="130"/>
      <c r="L213" s="94"/>
      <c r="M213" s="94"/>
      <c r="N213" s="94"/>
      <c r="O213" s="94"/>
      <c r="P213" s="94"/>
      <c r="Q213" s="94"/>
      <c r="R213" s="98"/>
      <c r="S213" s="129"/>
      <c r="T213" s="98"/>
      <c r="U213" s="129"/>
      <c r="V213" s="129"/>
      <c r="W213" s="133"/>
      <c r="X213" s="133"/>
      <c r="Y213" s="133"/>
      <c r="Z213" s="132"/>
      <c r="AA213" s="133" t="str">
        <f t="shared" si="25"/>
        <v/>
      </c>
      <c r="AB213" s="133" t="str">
        <f>IFERROR(VLOOKUP($AA213,Lookup!$A$1:$P$20,2,FALSE),"")</f>
        <v/>
      </c>
      <c r="AC213" s="133"/>
      <c r="AD213" s="133" t="str">
        <f>IFERROR(VLOOKUP($AA213,Lookup!$A$1:$P$20,7,FALSE),"")</f>
        <v/>
      </c>
      <c r="AE213" s="380"/>
      <c r="AF213" s="133" t="str">
        <f>IFERROR(VLOOKUP($AA213,Lookup!$A$1:$P$20,8,FALSE),"")</f>
        <v/>
      </c>
      <c r="AG213" s="133" t="str">
        <f>IFERROR(VLOOKUP($AA213,Lookup!$A$1:$P$20,9,FALSE),"")</f>
        <v/>
      </c>
      <c r="AH213" s="133"/>
      <c r="AI213" s="133" t="str">
        <f>IFERROR(VLOOKUP($AA213,Lookup!$A$1:$P$20,10,FALSE),"")</f>
        <v/>
      </c>
      <c r="AJ213" s="133" t="str">
        <f>IFERROR(VLOOKUP($AA213,Lookup!$A$1:$P$20,11,FALSE),"")</f>
        <v/>
      </c>
      <c r="AK213" s="133" t="str">
        <f>IFERROR(VLOOKUP($AA213,Lookup!$A$1:$P$20,12,FALSE),"")</f>
        <v/>
      </c>
      <c r="AL213" s="133" t="str">
        <f>IFERROR(VLOOKUP($AA213,Lookup!$A$1:$P$20,13,FALSE),"")</f>
        <v/>
      </c>
      <c r="AM213" s="133" t="str">
        <f>IFERROR(VLOOKUP($AA213,Lookup!$A$1:$P$20,14,FALSE),"")</f>
        <v/>
      </c>
      <c r="AN213" s="133" t="str">
        <f>IFERROR(VLOOKUP($AA213,Lookup!$A$1:$P$20,15,FALSE),"")</f>
        <v/>
      </c>
      <c r="AO213" s="133" t="str">
        <f>IFERROR(VLOOKUP($AA213,Lookup!$A$1:$P$20,16,FALSE),"")</f>
        <v/>
      </c>
      <c r="AP213" s="133" t="str">
        <f>IFERROR(VLOOKUP($AA213,Lookup!$A$1:$Q$20,17,FALSE),"")</f>
        <v/>
      </c>
      <c r="AQ213" s="129"/>
      <c r="AR213" s="129"/>
      <c r="AS213" s="135"/>
      <c r="AT213" s="135"/>
      <c r="AU213" s="135"/>
      <c r="AV213" s="135"/>
      <c r="AW213" s="138"/>
      <c r="AX213" s="135"/>
      <c r="AY213" s="135"/>
      <c r="AZ213" s="135"/>
      <c r="BA213" s="135"/>
      <c r="BB213" s="135"/>
      <c r="BC213" s="135"/>
      <c r="BD213" s="135"/>
      <c r="BE213" s="135"/>
      <c r="BF213" s="135"/>
      <c r="BG213" s="139"/>
      <c r="BH213" s="150"/>
      <c r="BI213" s="129"/>
      <c r="BJ213" s="129"/>
      <c r="BK213" s="150"/>
      <c r="BL213" s="139"/>
      <c r="BM213" s="139"/>
      <c r="BN213" s="148"/>
      <c r="BO213" s="148"/>
      <c r="BP213" s="139"/>
      <c r="BQ213" s="139"/>
      <c r="BR213" s="139" t="s">
        <v>2907</v>
      </c>
      <c r="BS213" s="139"/>
      <c r="BT213" s="139"/>
      <c r="BU213" s="139"/>
      <c r="BV213" s="371"/>
      <c r="BW213" s="371"/>
      <c r="BX213" s="371"/>
      <c r="BY213" s="371"/>
      <c r="BZ213" s="371"/>
      <c r="CA213" s="371"/>
      <c r="CB213" s="371"/>
    </row>
    <row r="214" spans="1:80" ht="39.75" customHeight="1">
      <c r="A214" s="126"/>
      <c r="B214" s="128" t="s">
        <v>3217</v>
      </c>
      <c r="C214" s="128" t="s">
        <v>1621</v>
      </c>
      <c r="D214" s="128" t="s">
        <v>185</v>
      </c>
      <c r="E214" s="129" t="s">
        <v>40</v>
      </c>
      <c r="F214" s="129">
        <v>78119</v>
      </c>
      <c r="G214" s="129" t="s">
        <v>3439</v>
      </c>
      <c r="H214" s="129"/>
      <c r="I214" s="129"/>
      <c r="J214" s="129"/>
      <c r="K214" s="129"/>
      <c r="L214" s="94"/>
      <c r="M214" s="94"/>
      <c r="N214" s="94"/>
      <c r="O214" s="94"/>
      <c r="P214" s="94"/>
      <c r="Q214" s="94"/>
      <c r="R214" s="98"/>
      <c r="S214" s="129"/>
      <c r="T214" s="98"/>
      <c r="U214" s="129"/>
      <c r="V214" s="129"/>
      <c r="W214" s="133"/>
      <c r="X214" s="133"/>
      <c r="Y214" s="133"/>
      <c r="Z214" s="132"/>
      <c r="AA214" s="133" t="str">
        <f t="shared" si="25"/>
        <v/>
      </c>
      <c r="AB214" s="133" t="str">
        <f>IFERROR(VLOOKUP($AA214,Lookup!$A$1:$P$20,2,FALSE),"")</f>
        <v/>
      </c>
      <c r="AC214" s="133"/>
      <c r="AD214" s="133" t="str">
        <f>IFERROR(VLOOKUP($AA214,Lookup!$A$1:$P$20,7,FALSE),"")</f>
        <v/>
      </c>
      <c r="AE214" s="380"/>
      <c r="AF214" s="133" t="str">
        <f>IFERROR(VLOOKUP($AA214,Lookup!$A$1:$P$20,8,FALSE),"")</f>
        <v/>
      </c>
      <c r="AG214" s="133" t="str">
        <f>IFERROR(VLOOKUP($AA214,Lookup!$A$1:$P$20,9,FALSE),"")</f>
        <v/>
      </c>
      <c r="AH214" s="133"/>
      <c r="AI214" s="133" t="str">
        <f>IFERROR(VLOOKUP($AA214,Lookup!$A$1:$P$20,10,FALSE),"")</f>
        <v/>
      </c>
      <c r="AJ214" s="133" t="str">
        <f>IFERROR(VLOOKUP($AA214,Lookup!$A$1:$P$20,11,FALSE),"")</f>
        <v/>
      </c>
      <c r="AK214" s="133" t="str">
        <f>IFERROR(VLOOKUP($AA214,Lookup!$A$1:$P$20,12,FALSE),"")</f>
        <v/>
      </c>
      <c r="AL214" s="133" t="str">
        <f>IFERROR(VLOOKUP($AA214,Lookup!$A$1:$P$20,13,FALSE),"")</f>
        <v/>
      </c>
      <c r="AM214" s="133" t="str">
        <f>IFERROR(VLOOKUP($AA214,Lookup!$A$1:$P$20,14,FALSE),"")</f>
        <v/>
      </c>
      <c r="AN214" s="133" t="str">
        <f>IFERROR(VLOOKUP($AA214,Lookup!$A$1:$P$20,15,FALSE),"")</f>
        <v/>
      </c>
      <c r="AO214" s="133" t="str">
        <f>IFERROR(VLOOKUP($AA214,Lookup!$A$1:$P$20,16,FALSE),"")</f>
        <v/>
      </c>
      <c r="AP214" s="133" t="str">
        <f>IFERROR(VLOOKUP($AA214,Lookup!$A$1:$Q$20,17,FALSE),"")</f>
        <v/>
      </c>
      <c r="AQ214" s="129"/>
      <c r="AR214" s="129"/>
      <c r="AS214" s="135"/>
      <c r="AT214" s="135"/>
      <c r="AU214" s="135"/>
      <c r="AV214" s="135"/>
      <c r="AW214" s="138"/>
      <c r="AX214" s="135"/>
      <c r="AY214" s="135"/>
      <c r="AZ214" s="135"/>
      <c r="BA214" s="135"/>
      <c r="BB214" s="135"/>
      <c r="BC214" s="135"/>
      <c r="BD214" s="135"/>
      <c r="BE214" s="135"/>
      <c r="BF214" s="135"/>
      <c r="BG214" s="139"/>
      <c r="BH214" s="150"/>
      <c r="BI214" s="129"/>
      <c r="BJ214" s="129"/>
      <c r="BK214" s="150"/>
      <c r="BL214" s="139"/>
      <c r="BM214" s="139"/>
      <c r="BN214" s="148"/>
      <c r="BO214" s="148"/>
      <c r="BP214" s="139"/>
      <c r="BQ214" s="139"/>
      <c r="BR214" s="139" t="s">
        <v>2907</v>
      </c>
      <c r="BS214" s="139"/>
      <c r="BT214" s="139"/>
      <c r="BU214" s="139"/>
      <c r="BV214" s="371"/>
      <c r="BW214" s="371"/>
      <c r="BX214" s="371"/>
      <c r="BY214" s="371"/>
      <c r="BZ214" s="371"/>
      <c r="CA214" s="371"/>
      <c r="CB214" s="371"/>
    </row>
    <row r="215" spans="1:80" ht="39.75" customHeight="1">
      <c r="A215" s="126" t="s">
        <v>3075</v>
      </c>
      <c r="B215" s="128" t="s">
        <v>1669</v>
      </c>
      <c r="C215" s="128" t="s">
        <v>1670</v>
      </c>
      <c r="D215" s="128" t="s">
        <v>1671</v>
      </c>
      <c r="E215" s="129" t="s">
        <v>40</v>
      </c>
      <c r="F215" s="129">
        <v>78072</v>
      </c>
      <c r="G215" s="129" t="s">
        <v>1672</v>
      </c>
      <c r="H215" s="130" t="s">
        <v>3440</v>
      </c>
      <c r="I215" s="130"/>
      <c r="J215" s="130"/>
      <c r="K215" s="130"/>
      <c r="L215" s="94"/>
      <c r="M215" s="94"/>
      <c r="N215" s="94"/>
      <c r="O215" s="94"/>
      <c r="P215" s="94"/>
      <c r="Q215" s="94"/>
      <c r="R215" s="98"/>
      <c r="S215" s="129"/>
      <c r="T215" s="98"/>
      <c r="U215" s="129"/>
      <c r="V215" s="129"/>
      <c r="W215" s="133"/>
      <c r="X215" s="133"/>
      <c r="Y215" s="133"/>
      <c r="Z215" s="132"/>
      <c r="AA215" s="133" t="str">
        <f t="shared" si="25"/>
        <v/>
      </c>
      <c r="AB215" s="133" t="str">
        <f>IFERROR(VLOOKUP($AA215,Lookup!$A$1:$P$20,2,FALSE),"")</f>
        <v/>
      </c>
      <c r="AC215" s="133"/>
      <c r="AD215" s="133" t="str">
        <f>IFERROR(VLOOKUP($AA215,Lookup!$A$1:$P$20,7,FALSE),"")</f>
        <v/>
      </c>
      <c r="AE215" s="380"/>
      <c r="AF215" s="133" t="str">
        <f>IFERROR(VLOOKUP($AA215,Lookup!$A$1:$P$20,8,FALSE),"")</f>
        <v/>
      </c>
      <c r="AG215" s="133" t="str">
        <f>IFERROR(VLOOKUP($AA215,Lookup!$A$1:$P$20,9,FALSE),"")</f>
        <v/>
      </c>
      <c r="AH215" s="133"/>
      <c r="AI215" s="133" t="str">
        <f>IFERROR(VLOOKUP($AA215,Lookup!$A$1:$P$20,10,FALSE),"")</f>
        <v/>
      </c>
      <c r="AJ215" s="133" t="str">
        <f>IFERROR(VLOOKUP($AA215,Lookup!$A$1:$P$20,11,FALSE),"")</f>
        <v/>
      </c>
      <c r="AK215" s="133" t="str">
        <f>IFERROR(VLOOKUP($AA215,Lookup!$A$1:$P$20,12,FALSE),"")</f>
        <v/>
      </c>
      <c r="AL215" s="133" t="str">
        <f>IFERROR(VLOOKUP($AA215,Lookup!$A$1:$P$20,13,FALSE),"")</f>
        <v/>
      </c>
      <c r="AM215" s="133" t="str">
        <f>IFERROR(VLOOKUP($AA215,Lookup!$A$1:$P$20,14,FALSE),"")</f>
        <v/>
      </c>
      <c r="AN215" s="133" t="str">
        <f>IFERROR(VLOOKUP($AA215,Lookup!$A$1:$P$20,15,FALSE),"")</f>
        <v/>
      </c>
      <c r="AO215" s="133" t="str">
        <f>IFERROR(VLOOKUP($AA215,Lookup!$A$1:$P$20,16,FALSE),"")</f>
        <v/>
      </c>
      <c r="AP215" s="133" t="str">
        <f>IFERROR(VLOOKUP($AA215,Lookup!$A$1:$Q$20,17,FALSE),"")</f>
        <v/>
      </c>
      <c r="AQ215" s="129"/>
      <c r="AR215" s="129"/>
      <c r="AS215" s="135"/>
      <c r="AT215" s="135"/>
      <c r="AU215" s="135"/>
      <c r="AV215" s="135"/>
      <c r="AW215" s="138"/>
      <c r="AX215" s="135"/>
      <c r="AY215" s="135"/>
      <c r="AZ215" s="135"/>
      <c r="BA215" s="135"/>
      <c r="BB215" s="135"/>
      <c r="BC215" s="135"/>
      <c r="BD215" s="135"/>
      <c r="BE215" s="135"/>
      <c r="BF215" s="135"/>
      <c r="BG215" s="139"/>
      <c r="BH215" s="150"/>
      <c r="BI215" s="129"/>
      <c r="BJ215" s="129"/>
      <c r="BK215" s="150"/>
      <c r="BL215" s="139"/>
      <c r="BM215" s="139"/>
      <c r="BN215" s="148"/>
      <c r="BO215" s="148"/>
      <c r="BP215" s="139"/>
      <c r="BQ215" s="139"/>
      <c r="BR215" s="139" t="s">
        <v>2907</v>
      </c>
      <c r="BS215" s="139"/>
      <c r="BT215" s="139"/>
      <c r="BU215" s="139"/>
      <c r="BV215" s="371"/>
      <c r="BW215" s="371"/>
      <c r="BX215" s="371"/>
      <c r="BY215" s="371"/>
      <c r="BZ215" s="371"/>
      <c r="CA215" s="371"/>
      <c r="CB215" s="371"/>
    </row>
    <row r="216" spans="1:80" ht="39.75" customHeight="1">
      <c r="A216" s="126" t="s">
        <v>3075</v>
      </c>
      <c r="B216" s="128" t="s">
        <v>3441</v>
      </c>
      <c r="C216" s="128" t="s">
        <v>3442</v>
      </c>
      <c r="D216" s="128" t="s">
        <v>37</v>
      </c>
      <c r="E216" s="129" t="s">
        <v>40</v>
      </c>
      <c r="F216" s="129">
        <v>78250</v>
      </c>
      <c r="G216" s="129" t="s">
        <v>3443</v>
      </c>
      <c r="H216" s="130" t="s">
        <v>3444</v>
      </c>
      <c r="I216" s="130"/>
      <c r="J216" s="130"/>
      <c r="K216" s="130"/>
      <c r="L216" s="94"/>
      <c r="M216" s="94"/>
      <c r="N216" s="94"/>
      <c r="O216" s="94"/>
      <c r="P216" s="94"/>
      <c r="Q216" s="94"/>
      <c r="R216" s="98"/>
      <c r="S216" s="94"/>
      <c r="T216" s="98"/>
      <c r="U216" s="129"/>
      <c r="V216" s="129"/>
      <c r="W216" s="133"/>
      <c r="X216" s="133"/>
      <c r="Y216" s="133"/>
      <c r="Z216" s="132"/>
      <c r="AA216" s="133" t="str">
        <f t="shared" si="25"/>
        <v/>
      </c>
      <c r="AB216" s="133" t="str">
        <f>IFERROR(VLOOKUP($AA216,Lookup!$A$1:$P$20,2,FALSE),"")</f>
        <v/>
      </c>
      <c r="AC216" s="133"/>
      <c r="AD216" s="133" t="str">
        <f>IFERROR(VLOOKUP($AA216,Lookup!$A$1:$P$20,7,FALSE),"")</f>
        <v/>
      </c>
      <c r="AE216" s="380"/>
      <c r="AF216" s="133" t="str">
        <f>IFERROR(VLOOKUP($AA216,Lookup!$A$1:$P$20,8,FALSE),"")</f>
        <v/>
      </c>
      <c r="AG216" s="133" t="str">
        <f>IFERROR(VLOOKUP($AA216,Lookup!$A$1:$P$20,9,FALSE),"")</f>
        <v/>
      </c>
      <c r="AH216" s="133"/>
      <c r="AI216" s="133" t="str">
        <f>IFERROR(VLOOKUP($AA216,Lookup!$A$1:$P$20,10,FALSE),"")</f>
        <v/>
      </c>
      <c r="AJ216" s="133" t="str">
        <f>IFERROR(VLOOKUP($AA216,Lookup!$A$1:$P$20,11,FALSE),"")</f>
        <v/>
      </c>
      <c r="AK216" s="133" t="str">
        <f>IFERROR(VLOOKUP($AA216,Lookup!$A$1:$P$20,12,FALSE),"")</f>
        <v/>
      </c>
      <c r="AL216" s="133" t="str">
        <f>IFERROR(VLOOKUP($AA216,Lookup!$A$1:$P$20,13,FALSE),"")</f>
        <v/>
      </c>
      <c r="AM216" s="133" t="str">
        <f>IFERROR(VLOOKUP($AA216,Lookup!$A$1:$P$20,14,FALSE),"")</f>
        <v/>
      </c>
      <c r="AN216" s="133" t="str">
        <f>IFERROR(VLOOKUP($AA216,Lookup!$A$1:$P$20,15,FALSE),"")</f>
        <v/>
      </c>
      <c r="AO216" s="133" t="str">
        <f>IFERROR(VLOOKUP($AA216,Lookup!$A$1:$P$20,16,FALSE),"")</f>
        <v/>
      </c>
      <c r="AP216" s="133" t="str">
        <f>IFERROR(VLOOKUP($AA216,Lookup!$A$1:$Q$20,17,FALSE),"")</f>
        <v/>
      </c>
      <c r="AQ216" s="129"/>
      <c r="AR216" s="129"/>
      <c r="AS216" s="135"/>
      <c r="AT216" s="135"/>
      <c r="AU216" s="135"/>
      <c r="AV216" s="135"/>
      <c r="AW216" s="138"/>
      <c r="AX216" s="135"/>
      <c r="AY216" s="135"/>
      <c r="AZ216" s="135"/>
      <c r="BA216" s="135"/>
      <c r="BB216" s="135"/>
      <c r="BC216" s="135"/>
      <c r="BD216" s="135"/>
      <c r="BE216" s="135"/>
      <c r="BF216" s="135"/>
      <c r="BG216" s="139"/>
      <c r="BH216" s="150"/>
      <c r="BI216" s="129"/>
      <c r="BJ216" s="129"/>
      <c r="BK216" s="150"/>
      <c r="BL216" s="139"/>
      <c r="BM216" s="139"/>
      <c r="BN216" s="148"/>
      <c r="BO216" s="148"/>
      <c r="BP216" s="139"/>
      <c r="BQ216" s="139"/>
      <c r="BR216" s="139" t="s">
        <v>2882</v>
      </c>
      <c r="BS216" s="139"/>
      <c r="BT216" s="139"/>
      <c r="BU216" s="139"/>
      <c r="BV216" s="371"/>
      <c r="BW216" s="371"/>
      <c r="BX216" s="371"/>
      <c r="BY216" s="371"/>
      <c r="BZ216" s="371"/>
      <c r="CA216" s="371"/>
      <c r="CB216" s="371"/>
    </row>
    <row r="217" spans="1:80" ht="39.75" customHeight="1">
      <c r="A217" s="126" t="s">
        <v>3075</v>
      </c>
      <c r="B217" s="128" t="s">
        <v>2620</v>
      </c>
      <c r="C217" s="128" t="s">
        <v>3445</v>
      </c>
      <c r="D217" s="128" t="s">
        <v>192</v>
      </c>
      <c r="E217" s="129" t="s">
        <v>40</v>
      </c>
      <c r="F217" s="129">
        <v>78006</v>
      </c>
      <c r="G217" s="129" t="s">
        <v>3446</v>
      </c>
      <c r="H217" s="130" t="s">
        <v>3447</v>
      </c>
      <c r="I217" s="130"/>
      <c r="J217" s="130"/>
      <c r="K217" s="130"/>
      <c r="L217" s="94"/>
      <c r="M217" s="94"/>
      <c r="N217" s="94"/>
      <c r="O217" s="94"/>
      <c r="P217" s="94"/>
      <c r="Q217" s="94"/>
      <c r="R217" s="98"/>
      <c r="S217" s="129"/>
      <c r="T217" s="98"/>
      <c r="U217" s="129"/>
      <c r="V217" s="129"/>
      <c r="W217" s="133"/>
      <c r="X217" s="133"/>
      <c r="Y217" s="133"/>
      <c r="Z217" s="132"/>
      <c r="AA217" s="133" t="str">
        <f t="shared" si="25"/>
        <v/>
      </c>
      <c r="AB217" s="133" t="str">
        <f>IFERROR(VLOOKUP($AA217,Lookup!$A$1:$P$20,2,FALSE),"")</f>
        <v/>
      </c>
      <c r="AC217" s="133"/>
      <c r="AD217" s="133" t="str">
        <f>IFERROR(VLOOKUP($AA217,Lookup!$A$1:$P$20,7,FALSE),"")</f>
        <v/>
      </c>
      <c r="AE217" s="380"/>
      <c r="AF217" s="133" t="str">
        <f>IFERROR(VLOOKUP($AA217,Lookup!$A$1:$P$20,8,FALSE),"")</f>
        <v/>
      </c>
      <c r="AG217" s="133" t="str">
        <f>IFERROR(VLOOKUP($AA217,Lookup!$A$1:$P$20,9,FALSE),"")</f>
        <v/>
      </c>
      <c r="AH217" s="133"/>
      <c r="AI217" s="133" t="str">
        <f>IFERROR(VLOOKUP($AA217,Lookup!$A$1:$P$20,10,FALSE),"")</f>
        <v/>
      </c>
      <c r="AJ217" s="133" t="str">
        <f>IFERROR(VLOOKUP($AA217,Lookup!$A$1:$P$20,11,FALSE),"")</f>
        <v/>
      </c>
      <c r="AK217" s="133" t="str">
        <f>IFERROR(VLOOKUP($AA217,Lookup!$A$1:$P$20,12,FALSE),"")</f>
        <v/>
      </c>
      <c r="AL217" s="133" t="str">
        <f>IFERROR(VLOOKUP($AA217,Lookup!$A$1:$P$20,13,FALSE),"")</f>
        <v/>
      </c>
      <c r="AM217" s="133" t="str">
        <f>IFERROR(VLOOKUP($AA217,Lookup!$A$1:$P$20,14,FALSE),"")</f>
        <v/>
      </c>
      <c r="AN217" s="133" t="str">
        <f>IFERROR(VLOOKUP($AA217,Lookup!$A$1:$P$20,15,FALSE),"")</f>
        <v/>
      </c>
      <c r="AO217" s="133" t="str">
        <f>IFERROR(VLOOKUP($AA217,Lookup!$A$1:$P$20,16,FALSE),"")</f>
        <v/>
      </c>
      <c r="AP217" s="133" t="str">
        <f>IFERROR(VLOOKUP($AA217,Lookup!$A$1:$Q$20,17,FALSE),"")</f>
        <v/>
      </c>
      <c r="AQ217" s="129"/>
      <c r="AR217" s="129"/>
      <c r="AS217" s="135"/>
      <c r="AT217" s="135"/>
      <c r="AU217" s="135"/>
      <c r="AV217" s="135"/>
      <c r="AW217" s="138"/>
      <c r="AX217" s="135"/>
      <c r="AY217" s="135"/>
      <c r="AZ217" s="135"/>
      <c r="BA217" s="135"/>
      <c r="BB217" s="135"/>
      <c r="BC217" s="135"/>
      <c r="BD217" s="135"/>
      <c r="BE217" s="135"/>
      <c r="BF217" s="135"/>
      <c r="BG217" s="139"/>
      <c r="BH217" s="150"/>
      <c r="BI217" s="129"/>
      <c r="BJ217" s="129"/>
      <c r="BK217" s="150"/>
      <c r="BL217" s="139"/>
      <c r="BM217" s="139"/>
      <c r="BN217" s="148"/>
      <c r="BO217" s="148"/>
      <c r="BP217" s="139"/>
      <c r="BQ217" s="139"/>
      <c r="BR217" s="139" t="s">
        <v>2882</v>
      </c>
      <c r="BS217" s="139"/>
      <c r="BT217" s="139"/>
      <c r="BU217" s="139"/>
      <c r="BV217" s="371"/>
      <c r="BW217" s="371"/>
      <c r="BX217" s="371"/>
      <c r="BY217" s="371"/>
      <c r="BZ217" s="371"/>
      <c r="CA217" s="371"/>
      <c r="CB217" s="371"/>
    </row>
    <row r="218" spans="1:80" ht="39.75" customHeight="1">
      <c r="A218" s="126"/>
      <c r="B218" s="128" t="s">
        <v>1689</v>
      </c>
      <c r="C218" s="128" t="s">
        <v>1690</v>
      </c>
      <c r="D218" s="128" t="s">
        <v>37</v>
      </c>
      <c r="E218" s="129" t="s">
        <v>40</v>
      </c>
      <c r="F218" s="129">
        <v>78213</v>
      </c>
      <c r="G218" s="129" t="s">
        <v>1691</v>
      </c>
      <c r="H218" s="130" t="s">
        <v>3155</v>
      </c>
      <c r="I218" s="130"/>
      <c r="J218" s="130"/>
      <c r="K218" s="130"/>
      <c r="L218" s="94"/>
      <c r="M218" s="94"/>
      <c r="N218" s="94"/>
      <c r="O218" s="94"/>
      <c r="P218" s="94"/>
      <c r="Q218" s="94"/>
      <c r="R218" s="98"/>
      <c r="S218" s="129"/>
      <c r="T218" s="98"/>
      <c r="U218" s="129"/>
      <c r="V218" s="129"/>
      <c r="W218" s="133"/>
      <c r="X218" s="133"/>
      <c r="Y218" s="133"/>
      <c r="Z218" s="132"/>
      <c r="AA218" s="133" t="str">
        <f t="shared" si="25"/>
        <v/>
      </c>
      <c r="AB218" s="133" t="str">
        <f>IFERROR(VLOOKUP($AA218,Lookup!$A$1:$P$20,2,FALSE),"")</f>
        <v/>
      </c>
      <c r="AC218" s="133"/>
      <c r="AD218" s="133" t="str">
        <f>IFERROR(VLOOKUP($AA218,Lookup!$A$1:$P$20,7,FALSE),"")</f>
        <v/>
      </c>
      <c r="AE218" s="380"/>
      <c r="AF218" s="133" t="str">
        <f>IFERROR(VLOOKUP($AA218,Lookup!$A$1:$P$20,8,FALSE),"")</f>
        <v/>
      </c>
      <c r="AG218" s="133" t="str">
        <f>IFERROR(VLOOKUP($AA218,Lookup!$A$1:$P$20,9,FALSE),"")</f>
        <v/>
      </c>
      <c r="AH218" s="133"/>
      <c r="AI218" s="133" t="str">
        <f>IFERROR(VLOOKUP($AA218,Lookup!$A$1:$P$20,10,FALSE),"")</f>
        <v/>
      </c>
      <c r="AJ218" s="133" t="str">
        <f>IFERROR(VLOOKUP($AA218,Lookup!$A$1:$P$20,11,FALSE),"")</f>
        <v/>
      </c>
      <c r="AK218" s="133" t="str">
        <f>IFERROR(VLOOKUP($AA218,Lookup!$A$1:$P$20,12,FALSE),"")</f>
        <v/>
      </c>
      <c r="AL218" s="133" t="str">
        <f>IFERROR(VLOOKUP($AA218,Lookup!$A$1:$P$20,13,FALSE),"")</f>
        <v/>
      </c>
      <c r="AM218" s="133" t="str">
        <f>IFERROR(VLOOKUP($AA218,Lookup!$A$1:$P$20,14,FALSE),"")</f>
        <v/>
      </c>
      <c r="AN218" s="133" t="str">
        <f>IFERROR(VLOOKUP($AA218,Lookup!$A$1:$P$20,15,FALSE),"")</f>
        <v/>
      </c>
      <c r="AO218" s="133" t="str">
        <f>IFERROR(VLOOKUP($AA218,Lookup!$A$1:$P$20,16,FALSE),"")</f>
        <v/>
      </c>
      <c r="AP218" s="133" t="str">
        <f>IFERROR(VLOOKUP($AA218,Lookup!$A$1:$Q$20,17,FALSE),"")</f>
        <v/>
      </c>
      <c r="AQ218" s="129"/>
      <c r="AR218" s="129"/>
      <c r="AS218" s="135"/>
      <c r="AT218" s="135"/>
      <c r="AU218" s="135"/>
      <c r="AV218" s="135"/>
      <c r="AW218" s="138"/>
      <c r="AX218" s="135"/>
      <c r="AY218" s="135"/>
      <c r="AZ218" s="135"/>
      <c r="BA218" s="135"/>
      <c r="BB218" s="135"/>
      <c r="BC218" s="135"/>
      <c r="BD218" s="135"/>
      <c r="BE218" s="135"/>
      <c r="BF218" s="135"/>
      <c r="BG218" s="139"/>
      <c r="BH218" s="150"/>
      <c r="BI218" s="129"/>
      <c r="BJ218" s="129"/>
      <c r="BK218" s="150"/>
      <c r="BL218" s="139"/>
      <c r="BM218" s="139"/>
      <c r="BN218" s="148"/>
      <c r="BO218" s="148"/>
      <c r="BP218" s="139"/>
      <c r="BQ218" s="139"/>
      <c r="BR218" s="139" t="s">
        <v>2907</v>
      </c>
      <c r="BS218" s="139"/>
      <c r="BT218" s="139"/>
      <c r="BU218" s="139"/>
      <c r="BV218" s="371"/>
      <c r="BW218" s="371"/>
      <c r="BX218" s="371"/>
      <c r="BY218" s="371"/>
      <c r="BZ218" s="371"/>
      <c r="CA218" s="371"/>
      <c r="CB218" s="371"/>
    </row>
    <row r="219" spans="1:80" ht="39.75" customHeight="1">
      <c r="A219" s="126"/>
      <c r="B219" s="128" t="s">
        <v>473</v>
      </c>
      <c r="C219" s="128" t="s">
        <v>1121</v>
      </c>
      <c r="D219" s="128" t="s">
        <v>37</v>
      </c>
      <c r="E219" s="129" t="s">
        <v>40</v>
      </c>
      <c r="F219" s="129">
        <v>78261</v>
      </c>
      <c r="G219" s="129" t="s">
        <v>1122</v>
      </c>
      <c r="H219" s="130" t="s">
        <v>3448</v>
      </c>
      <c r="I219" s="130"/>
      <c r="J219" s="130"/>
      <c r="K219" s="130"/>
      <c r="L219" s="94"/>
      <c r="M219" s="94"/>
      <c r="N219" s="94"/>
      <c r="O219" s="94"/>
      <c r="P219" s="94"/>
      <c r="Q219" s="94"/>
      <c r="R219" s="98"/>
      <c r="S219" s="129"/>
      <c r="T219" s="98"/>
      <c r="U219" s="129"/>
      <c r="V219" s="129"/>
      <c r="W219" s="133"/>
      <c r="X219" s="133"/>
      <c r="Y219" s="133"/>
      <c r="Z219" s="132"/>
      <c r="AA219" s="133" t="str">
        <f t="shared" si="25"/>
        <v/>
      </c>
      <c r="AB219" s="133" t="str">
        <f>IFERROR(VLOOKUP($AA219,Lookup!$A$1:$P$20,2,FALSE),"")</f>
        <v/>
      </c>
      <c r="AC219" s="133"/>
      <c r="AD219" s="133" t="str">
        <f>IFERROR(VLOOKUP($AA219,Lookup!$A$1:$P$20,7,FALSE),"")</f>
        <v/>
      </c>
      <c r="AE219" s="380"/>
      <c r="AF219" s="133" t="str">
        <f>IFERROR(VLOOKUP($AA219,Lookup!$A$1:$P$20,8,FALSE),"")</f>
        <v/>
      </c>
      <c r="AG219" s="133" t="str">
        <f>IFERROR(VLOOKUP($AA219,Lookup!$A$1:$P$20,9,FALSE),"")</f>
        <v/>
      </c>
      <c r="AH219" s="133"/>
      <c r="AI219" s="133" t="str">
        <f>IFERROR(VLOOKUP($AA219,Lookup!$A$1:$P$20,10,FALSE),"")</f>
        <v/>
      </c>
      <c r="AJ219" s="133" t="str">
        <f>IFERROR(VLOOKUP($AA219,Lookup!$A$1:$P$20,11,FALSE),"")</f>
        <v/>
      </c>
      <c r="AK219" s="133" t="str">
        <f>IFERROR(VLOOKUP($AA219,Lookup!$A$1:$P$20,12,FALSE),"")</f>
        <v/>
      </c>
      <c r="AL219" s="133" t="str">
        <f>IFERROR(VLOOKUP($AA219,Lookup!$A$1:$P$20,13,FALSE),"")</f>
        <v/>
      </c>
      <c r="AM219" s="133" t="str">
        <f>IFERROR(VLOOKUP($AA219,Lookup!$A$1:$P$20,14,FALSE),"")</f>
        <v/>
      </c>
      <c r="AN219" s="133" t="str">
        <f>IFERROR(VLOOKUP($AA219,Lookup!$A$1:$P$20,15,FALSE),"")</f>
        <v/>
      </c>
      <c r="AO219" s="133" t="str">
        <f>IFERROR(VLOOKUP($AA219,Lookup!$A$1:$P$20,16,FALSE),"")</f>
        <v/>
      </c>
      <c r="AP219" s="133" t="str">
        <f>IFERROR(VLOOKUP($AA219,Lookup!$A$1:$Q$20,17,FALSE),"")</f>
        <v/>
      </c>
      <c r="AQ219" s="129"/>
      <c r="AR219" s="129"/>
      <c r="AS219" s="135"/>
      <c r="AT219" s="135"/>
      <c r="AU219" s="135"/>
      <c r="AV219" s="135"/>
      <c r="AW219" s="138"/>
      <c r="AX219" s="135"/>
      <c r="AY219" s="135"/>
      <c r="AZ219" s="135"/>
      <c r="BA219" s="135"/>
      <c r="BB219" s="135"/>
      <c r="BC219" s="135"/>
      <c r="BD219" s="135"/>
      <c r="BE219" s="135"/>
      <c r="BF219" s="135"/>
      <c r="BG219" s="139"/>
      <c r="BH219" s="150"/>
      <c r="BI219" s="129"/>
      <c r="BJ219" s="129"/>
      <c r="BK219" s="150"/>
      <c r="BL219" s="139"/>
      <c r="BM219" s="139"/>
      <c r="BN219" s="148"/>
      <c r="BO219" s="148"/>
      <c r="BP219" s="139"/>
      <c r="BQ219" s="139"/>
      <c r="BR219" s="139" t="s">
        <v>3449</v>
      </c>
      <c r="BS219" s="156"/>
      <c r="BT219" s="156"/>
      <c r="BU219" s="156"/>
      <c r="BV219" s="371"/>
      <c r="BW219" s="371"/>
      <c r="BX219" s="371"/>
      <c r="BY219" s="371"/>
      <c r="BZ219" s="371"/>
      <c r="CA219" s="371"/>
      <c r="CB219" s="371"/>
    </row>
    <row r="220" spans="1:80" ht="39.75" customHeight="1">
      <c r="A220" s="126" t="s">
        <v>3075</v>
      </c>
      <c r="B220" s="128" t="s">
        <v>1922</v>
      </c>
      <c r="C220" s="128" t="s">
        <v>1923</v>
      </c>
      <c r="D220" s="128" t="s">
        <v>1564</v>
      </c>
      <c r="E220" s="129" t="s">
        <v>40</v>
      </c>
      <c r="F220" s="129">
        <v>78070</v>
      </c>
      <c r="G220" s="129" t="s">
        <v>1924</v>
      </c>
      <c r="H220" s="130" t="s">
        <v>1925</v>
      </c>
      <c r="I220" s="130"/>
      <c r="J220" s="130"/>
      <c r="K220" s="130"/>
      <c r="L220" s="94"/>
      <c r="M220" s="94"/>
      <c r="N220" s="94"/>
      <c r="O220" s="94"/>
      <c r="P220" s="94"/>
      <c r="Q220" s="94"/>
      <c r="R220" s="98"/>
      <c r="S220" s="129"/>
      <c r="T220" s="98"/>
      <c r="U220" s="129"/>
      <c r="V220" s="129"/>
      <c r="W220" s="133"/>
      <c r="X220" s="133"/>
      <c r="Y220" s="133"/>
      <c r="Z220" s="132"/>
      <c r="AA220" s="133" t="str">
        <f t="shared" si="25"/>
        <v/>
      </c>
      <c r="AB220" s="133" t="str">
        <f>IFERROR(VLOOKUP($AA220,Lookup!$A$1:$P$20,2,FALSE),"")</f>
        <v/>
      </c>
      <c r="AC220" s="133"/>
      <c r="AD220" s="133" t="str">
        <f>IFERROR(VLOOKUP($AA220,Lookup!$A$1:$P$20,7,FALSE),"")</f>
        <v/>
      </c>
      <c r="AE220" s="380"/>
      <c r="AF220" s="133" t="str">
        <f>IFERROR(VLOOKUP($AA220,Lookup!$A$1:$P$20,8,FALSE),"")</f>
        <v/>
      </c>
      <c r="AG220" s="133" t="str">
        <f>IFERROR(VLOOKUP($AA220,Lookup!$A$1:$P$20,9,FALSE),"")</f>
        <v/>
      </c>
      <c r="AH220" s="133"/>
      <c r="AI220" s="133" t="str">
        <f>IFERROR(VLOOKUP($AA220,Lookup!$A$1:$P$20,10,FALSE),"")</f>
        <v/>
      </c>
      <c r="AJ220" s="133" t="str">
        <f>IFERROR(VLOOKUP($AA220,Lookup!$A$1:$P$20,11,FALSE),"")</f>
        <v/>
      </c>
      <c r="AK220" s="133" t="str">
        <f>IFERROR(VLOOKUP($AA220,Lookup!$A$1:$P$20,12,FALSE),"")</f>
        <v/>
      </c>
      <c r="AL220" s="133" t="str">
        <f>IFERROR(VLOOKUP($AA220,Lookup!$A$1:$P$20,13,FALSE),"")</f>
        <v/>
      </c>
      <c r="AM220" s="133" t="str">
        <f>IFERROR(VLOOKUP($AA220,Lookup!$A$1:$P$20,14,FALSE),"")</f>
        <v/>
      </c>
      <c r="AN220" s="133" t="str">
        <f>IFERROR(VLOOKUP($AA220,Lookup!$A$1:$P$20,15,FALSE),"")</f>
        <v/>
      </c>
      <c r="AO220" s="133" t="str">
        <f>IFERROR(VLOOKUP($AA220,Lookup!$A$1:$P$20,16,FALSE),"")</f>
        <v/>
      </c>
      <c r="AP220" s="133" t="str">
        <f>IFERROR(VLOOKUP($AA220,Lookup!$A$1:$Q$20,17,FALSE),"")</f>
        <v/>
      </c>
      <c r="AQ220" s="129"/>
      <c r="AR220" s="129"/>
      <c r="AS220" s="135"/>
      <c r="AT220" s="135"/>
      <c r="AU220" s="135"/>
      <c r="AV220" s="135"/>
      <c r="AW220" s="138"/>
      <c r="AX220" s="135"/>
      <c r="AY220" s="135"/>
      <c r="AZ220" s="135"/>
      <c r="BA220" s="135"/>
      <c r="BB220" s="135"/>
      <c r="BC220" s="135"/>
      <c r="BD220" s="135"/>
      <c r="BE220" s="135"/>
      <c r="BF220" s="135"/>
      <c r="BG220" s="139"/>
      <c r="BH220" s="150"/>
      <c r="BI220" s="129"/>
      <c r="BJ220" s="129"/>
      <c r="BK220" s="150"/>
      <c r="BL220" s="139"/>
      <c r="BM220" s="139"/>
      <c r="BN220" s="148"/>
      <c r="BO220" s="148"/>
      <c r="BP220" s="139"/>
      <c r="BQ220" s="139"/>
      <c r="BR220" s="139" t="s">
        <v>2907</v>
      </c>
      <c r="BS220" s="156"/>
      <c r="BT220" s="156"/>
      <c r="BU220" s="156"/>
      <c r="BV220" s="371"/>
      <c r="BW220" s="371"/>
      <c r="BX220" s="371"/>
      <c r="BY220" s="371"/>
      <c r="BZ220" s="371"/>
      <c r="CA220" s="371"/>
      <c r="CB220" s="371"/>
    </row>
    <row r="221" spans="1:80" ht="39.75" customHeight="1">
      <c r="A221" s="126"/>
      <c r="B221" s="128" t="s">
        <v>3450</v>
      </c>
      <c r="C221" s="128" t="s">
        <v>3451</v>
      </c>
      <c r="D221" s="128" t="s">
        <v>37</v>
      </c>
      <c r="E221" s="129" t="s">
        <v>40</v>
      </c>
      <c r="F221" s="129">
        <v>78210</v>
      </c>
      <c r="G221" s="129" t="s">
        <v>3452</v>
      </c>
      <c r="H221" s="129"/>
      <c r="I221" s="129"/>
      <c r="J221" s="129"/>
      <c r="K221" s="129"/>
      <c r="L221" s="94"/>
      <c r="M221" s="94"/>
      <c r="N221" s="94"/>
      <c r="O221" s="94"/>
      <c r="P221" s="94"/>
      <c r="Q221" s="94"/>
      <c r="R221" s="98"/>
      <c r="S221" s="94"/>
      <c r="T221" s="98"/>
      <c r="U221" s="129"/>
      <c r="V221" s="129"/>
      <c r="W221" s="133"/>
      <c r="X221" s="133"/>
      <c r="Y221" s="133"/>
      <c r="Z221" s="132"/>
      <c r="AA221" s="133" t="str">
        <f t="shared" si="25"/>
        <v/>
      </c>
      <c r="AB221" s="133" t="str">
        <f>IFERROR(VLOOKUP($AA221,Lookup!$A$1:$P$20,2,FALSE),"")</f>
        <v/>
      </c>
      <c r="AC221" s="133"/>
      <c r="AD221" s="133" t="str">
        <f>IFERROR(VLOOKUP($AA221,Lookup!$A$1:$P$20,7,FALSE),"")</f>
        <v/>
      </c>
      <c r="AE221" s="380"/>
      <c r="AF221" s="133" t="str">
        <f>IFERROR(VLOOKUP($AA221,Lookup!$A$1:$P$20,8,FALSE),"")</f>
        <v/>
      </c>
      <c r="AG221" s="133" t="str">
        <f>IFERROR(VLOOKUP($AA221,Lookup!$A$1:$P$20,9,FALSE),"")</f>
        <v/>
      </c>
      <c r="AH221" s="133"/>
      <c r="AI221" s="133" t="str">
        <f>IFERROR(VLOOKUP($AA221,Lookup!$A$1:$P$20,10,FALSE),"")</f>
        <v/>
      </c>
      <c r="AJ221" s="133" t="str">
        <f>IFERROR(VLOOKUP($AA221,Lookup!$A$1:$P$20,11,FALSE),"")</f>
        <v/>
      </c>
      <c r="AK221" s="133" t="str">
        <f>IFERROR(VLOOKUP($AA221,Lookup!$A$1:$P$20,12,FALSE),"")</f>
        <v/>
      </c>
      <c r="AL221" s="133" t="str">
        <f>IFERROR(VLOOKUP($AA221,Lookup!$A$1:$P$20,13,FALSE),"")</f>
        <v/>
      </c>
      <c r="AM221" s="133" t="str">
        <f>IFERROR(VLOOKUP($AA221,Lookup!$A$1:$P$20,14,FALSE),"")</f>
        <v/>
      </c>
      <c r="AN221" s="133" t="str">
        <f>IFERROR(VLOOKUP($AA221,Lookup!$A$1:$P$20,15,FALSE),"")</f>
        <v/>
      </c>
      <c r="AO221" s="133" t="str">
        <f>IFERROR(VLOOKUP($AA221,Lookup!$A$1:$P$20,16,FALSE),"")</f>
        <v/>
      </c>
      <c r="AP221" s="133" t="str">
        <f>IFERROR(VLOOKUP($AA221,Lookup!$A$1:$Q$20,17,FALSE),"")</f>
        <v/>
      </c>
      <c r="AQ221" s="129"/>
      <c r="AR221" s="129"/>
      <c r="AS221" s="135"/>
      <c r="AT221" s="135"/>
      <c r="AU221" s="135"/>
      <c r="AV221" s="135"/>
      <c r="AW221" s="138"/>
      <c r="AX221" s="135"/>
      <c r="AY221" s="135"/>
      <c r="AZ221" s="135"/>
      <c r="BA221" s="135"/>
      <c r="BB221" s="135"/>
      <c r="BC221" s="135"/>
      <c r="BD221" s="135"/>
      <c r="BE221" s="135"/>
      <c r="BF221" s="135"/>
      <c r="BG221" s="139"/>
      <c r="BH221" s="150"/>
      <c r="BI221" s="129"/>
      <c r="BJ221" s="129"/>
      <c r="BK221" s="150"/>
      <c r="BL221" s="139"/>
      <c r="BM221" s="139"/>
      <c r="BN221" s="148"/>
      <c r="BO221" s="148"/>
      <c r="BP221" s="139"/>
      <c r="BQ221" s="139"/>
      <c r="BR221" s="139" t="s">
        <v>2907</v>
      </c>
      <c r="BS221" s="139"/>
      <c r="BT221" s="139"/>
      <c r="BU221" s="139"/>
      <c r="BV221" s="371"/>
      <c r="BW221" s="371"/>
      <c r="BX221" s="371"/>
      <c r="BY221" s="371"/>
      <c r="BZ221" s="371"/>
      <c r="CA221" s="371"/>
      <c r="CB221" s="371"/>
    </row>
    <row r="222" spans="1:80" ht="39.75" customHeight="1">
      <c r="A222" s="126"/>
      <c r="B222" s="128" t="s">
        <v>3453</v>
      </c>
      <c r="C222" s="128" t="s">
        <v>3454</v>
      </c>
      <c r="D222" s="128" t="s">
        <v>37</v>
      </c>
      <c r="E222" s="129" t="s">
        <v>40</v>
      </c>
      <c r="F222" s="129">
        <v>78205</v>
      </c>
      <c r="G222" s="129" t="s">
        <v>3455</v>
      </c>
      <c r="H222" s="130" t="s">
        <v>3456</v>
      </c>
      <c r="I222" s="130"/>
      <c r="J222" s="130"/>
      <c r="K222" s="130"/>
      <c r="L222" s="94"/>
      <c r="M222" s="94"/>
      <c r="N222" s="94"/>
      <c r="O222" s="94"/>
      <c r="P222" s="94"/>
      <c r="Q222" s="94"/>
      <c r="R222" s="98"/>
      <c r="S222" s="94"/>
      <c r="T222" s="98"/>
      <c r="U222" s="129"/>
      <c r="V222" s="129"/>
      <c r="W222" s="133"/>
      <c r="X222" s="133"/>
      <c r="Y222" s="133"/>
      <c r="Z222" s="132"/>
      <c r="AA222" s="133" t="str">
        <f t="shared" si="25"/>
        <v/>
      </c>
      <c r="AB222" s="133" t="str">
        <f>IFERROR(VLOOKUP($AA222,Lookup!$A$1:$P$20,2,FALSE),"")</f>
        <v/>
      </c>
      <c r="AC222" s="133"/>
      <c r="AD222" s="133" t="str">
        <f>IFERROR(VLOOKUP($AA222,Lookup!$A$1:$P$20,7,FALSE),"")</f>
        <v/>
      </c>
      <c r="AE222" s="380"/>
      <c r="AF222" s="133" t="str">
        <f>IFERROR(VLOOKUP($AA222,Lookup!$A$1:$P$20,8,FALSE),"")</f>
        <v/>
      </c>
      <c r="AG222" s="133" t="str">
        <f>IFERROR(VLOOKUP($AA222,Lookup!$A$1:$P$20,9,FALSE),"")</f>
        <v/>
      </c>
      <c r="AH222" s="133"/>
      <c r="AI222" s="133" t="str">
        <f>IFERROR(VLOOKUP($AA222,Lookup!$A$1:$P$20,10,FALSE),"")</f>
        <v/>
      </c>
      <c r="AJ222" s="133" t="str">
        <f>IFERROR(VLOOKUP($AA222,Lookup!$A$1:$P$20,11,FALSE),"")</f>
        <v/>
      </c>
      <c r="AK222" s="133" t="str">
        <f>IFERROR(VLOOKUP($AA222,Lookup!$A$1:$P$20,12,FALSE),"")</f>
        <v/>
      </c>
      <c r="AL222" s="133" t="str">
        <f>IFERROR(VLOOKUP($AA222,Lookup!$A$1:$P$20,13,FALSE),"")</f>
        <v/>
      </c>
      <c r="AM222" s="133" t="str">
        <f>IFERROR(VLOOKUP($AA222,Lookup!$A$1:$P$20,14,FALSE),"")</f>
        <v/>
      </c>
      <c r="AN222" s="133" t="str">
        <f>IFERROR(VLOOKUP($AA222,Lookup!$A$1:$P$20,15,FALSE),"")</f>
        <v/>
      </c>
      <c r="AO222" s="133" t="str">
        <f>IFERROR(VLOOKUP($AA222,Lookup!$A$1:$P$20,16,FALSE),"")</f>
        <v/>
      </c>
      <c r="AP222" s="133" t="str">
        <f>IFERROR(VLOOKUP($AA222,Lookup!$A$1:$Q$20,17,FALSE),"")</f>
        <v/>
      </c>
      <c r="AQ222" s="129"/>
      <c r="AR222" s="129"/>
      <c r="AS222" s="135"/>
      <c r="AT222" s="135"/>
      <c r="AU222" s="135"/>
      <c r="AV222" s="135"/>
      <c r="AW222" s="138"/>
      <c r="AX222" s="135"/>
      <c r="AY222" s="135"/>
      <c r="AZ222" s="135"/>
      <c r="BA222" s="135"/>
      <c r="BB222" s="135"/>
      <c r="BC222" s="135"/>
      <c r="BD222" s="135"/>
      <c r="BE222" s="135"/>
      <c r="BF222" s="135"/>
      <c r="BG222" s="139"/>
      <c r="BH222" s="150"/>
      <c r="BI222" s="129"/>
      <c r="BJ222" s="129"/>
      <c r="BK222" s="150"/>
      <c r="BL222" s="139"/>
      <c r="BM222" s="139"/>
      <c r="BN222" s="148"/>
      <c r="BO222" s="148"/>
      <c r="BP222" s="139"/>
      <c r="BQ222" s="139"/>
      <c r="BR222" s="139" t="s">
        <v>2882</v>
      </c>
      <c r="BS222" s="139"/>
      <c r="BT222" s="139"/>
      <c r="BU222" s="139"/>
      <c r="BV222" s="371"/>
      <c r="BW222" s="371"/>
      <c r="BX222" s="371"/>
      <c r="BY222" s="371"/>
      <c r="BZ222" s="371"/>
      <c r="CA222" s="371"/>
      <c r="CB222" s="371"/>
    </row>
    <row r="223" spans="1:80" ht="39.75" customHeight="1">
      <c r="A223" s="126"/>
      <c r="B223" s="128" t="s">
        <v>1809</v>
      </c>
      <c r="C223" s="128" t="s">
        <v>3139</v>
      </c>
      <c r="D223" s="128" t="s">
        <v>37</v>
      </c>
      <c r="E223" s="129" t="s">
        <v>40</v>
      </c>
      <c r="F223" s="129">
        <v>78296</v>
      </c>
      <c r="G223" s="129" t="s">
        <v>1812</v>
      </c>
      <c r="H223" s="130" t="s">
        <v>1813</v>
      </c>
      <c r="I223" s="130"/>
      <c r="J223" s="130"/>
      <c r="K223" s="130"/>
      <c r="L223" s="94"/>
      <c r="M223" s="94"/>
      <c r="N223" s="94"/>
      <c r="O223" s="94"/>
      <c r="P223" s="94"/>
      <c r="Q223" s="94"/>
      <c r="R223" s="98"/>
      <c r="S223" s="129"/>
      <c r="T223" s="98"/>
      <c r="U223" s="129"/>
      <c r="V223" s="129"/>
      <c r="W223" s="133"/>
      <c r="X223" s="133"/>
      <c r="Y223" s="133"/>
      <c r="Z223" s="132"/>
      <c r="AA223" s="133" t="str">
        <f t="shared" si="25"/>
        <v/>
      </c>
      <c r="AB223" s="133" t="str">
        <f>IFERROR(VLOOKUP($AA223,Lookup!$A$1:$P$20,2,FALSE),"")</f>
        <v/>
      </c>
      <c r="AC223" s="133"/>
      <c r="AD223" s="133" t="str">
        <f>IFERROR(VLOOKUP($AA223,Lookup!$A$1:$P$20,7,FALSE),"")</f>
        <v/>
      </c>
      <c r="AE223" s="380"/>
      <c r="AF223" s="133" t="str">
        <f>IFERROR(VLOOKUP($AA223,Lookup!$A$1:$P$20,8,FALSE),"")</f>
        <v/>
      </c>
      <c r="AG223" s="133" t="str">
        <f>IFERROR(VLOOKUP($AA223,Lookup!$A$1:$P$20,9,FALSE),"")</f>
        <v/>
      </c>
      <c r="AH223" s="133"/>
      <c r="AI223" s="133" t="str">
        <f>IFERROR(VLOOKUP($AA223,Lookup!$A$1:$P$20,10,FALSE),"")</f>
        <v/>
      </c>
      <c r="AJ223" s="133" t="str">
        <f>IFERROR(VLOOKUP($AA223,Lookup!$A$1:$P$20,11,FALSE),"")</f>
        <v/>
      </c>
      <c r="AK223" s="133" t="str">
        <f>IFERROR(VLOOKUP($AA223,Lookup!$A$1:$P$20,12,FALSE),"")</f>
        <v/>
      </c>
      <c r="AL223" s="133" t="str">
        <f>IFERROR(VLOOKUP($AA223,Lookup!$A$1:$P$20,13,FALSE),"")</f>
        <v/>
      </c>
      <c r="AM223" s="133" t="str">
        <f>IFERROR(VLOOKUP($AA223,Lookup!$A$1:$P$20,14,FALSE),"")</f>
        <v/>
      </c>
      <c r="AN223" s="133" t="str">
        <f>IFERROR(VLOOKUP($AA223,Lookup!$A$1:$P$20,15,FALSE),"")</f>
        <v/>
      </c>
      <c r="AO223" s="133" t="str">
        <f>IFERROR(VLOOKUP($AA223,Lookup!$A$1:$P$20,16,FALSE),"")</f>
        <v/>
      </c>
      <c r="AP223" s="133" t="str">
        <f>IFERROR(VLOOKUP($AA223,Lookup!$A$1:$Q$20,17,FALSE),"")</f>
        <v/>
      </c>
      <c r="AQ223" s="129"/>
      <c r="AR223" s="129"/>
      <c r="AS223" s="135"/>
      <c r="AT223" s="135"/>
      <c r="AU223" s="135"/>
      <c r="AV223" s="135"/>
      <c r="AW223" s="138"/>
      <c r="AX223" s="135"/>
      <c r="AY223" s="135"/>
      <c r="AZ223" s="135"/>
      <c r="BA223" s="135"/>
      <c r="BB223" s="135"/>
      <c r="BC223" s="135"/>
      <c r="BD223" s="135"/>
      <c r="BE223" s="135"/>
      <c r="BF223" s="135"/>
      <c r="BG223" s="143"/>
      <c r="BH223" s="150"/>
      <c r="BI223" s="129"/>
      <c r="BJ223" s="129"/>
      <c r="BK223" s="150"/>
      <c r="BL223" s="156"/>
      <c r="BM223" s="156"/>
      <c r="BN223" s="148"/>
      <c r="BO223" s="148"/>
      <c r="BP223" s="156"/>
      <c r="BQ223" s="156"/>
      <c r="BR223" s="139" t="s">
        <v>2882</v>
      </c>
      <c r="BS223" s="139"/>
      <c r="BT223" s="139"/>
      <c r="BU223" s="139"/>
      <c r="BV223" s="371"/>
      <c r="BW223" s="371"/>
      <c r="BX223" s="371"/>
      <c r="BY223" s="371"/>
      <c r="BZ223" s="371"/>
      <c r="CA223" s="371"/>
      <c r="CB223" s="371"/>
    </row>
    <row r="224" spans="1:80" ht="39.75" customHeight="1">
      <c r="A224" s="126"/>
      <c r="B224" s="128" t="s">
        <v>3457</v>
      </c>
      <c r="C224" s="128" t="s">
        <v>3458</v>
      </c>
      <c r="D224" s="128" t="s">
        <v>37</v>
      </c>
      <c r="E224" s="129" t="s">
        <v>40</v>
      </c>
      <c r="F224" s="129">
        <v>78248</v>
      </c>
      <c r="G224" s="129" t="s">
        <v>3459</v>
      </c>
      <c r="H224" s="130" t="s">
        <v>3460</v>
      </c>
      <c r="I224" s="130"/>
      <c r="J224" s="130"/>
      <c r="K224" s="130"/>
      <c r="L224" s="94"/>
      <c r="M224" s="94"/>
      <c r="N224" s="94"/>
      <c r="O224" s="94"/>
      <c r="P224" s="94"/>
      <c r="Q224" s="94"/>
      <c r="R224" s="98"/>
      <c r="S224" s="94"/>
      <c r="T224" s="98"/>
      <c r="U224" s="129"/>
      <c r="V224" s="129"/>
      <c r="W224" s="133"/>
      <c r="X224" s="133"/>
      <c r="Y224" s="133"/>
      <c r="Z224" s="132"/>
      <c r="AA224" s="133" t="str">
        <f t="shared" si="25"/>
        <v/>
      </c>
      <c r="AB224" s="133" t="str">
        <f>IFERROR(VLOOKUP($AA224,Lookup!$A$1:$P$20,2,FALSE),"")</f>
        <v/>
      </c>
      <c r="AC224" s="133"/>
      <c r="AD224" s="133" t="str">
        <f>IFERROR(VLOOKUP($AA224,Lookup!$A$1:$P$20,7,FALSE),"")</f>
        <v/>
      </c>
      <c r="AE224" s="380"/>
      <c r="AF224" s="133" t="str">
        <f>IFERROR(VLOOKUP($AA224,Lookup!$A$1:$P$20,8,FALSE),"")</f>
        <v/>
      </c>
      <c r="AG224" s="133" t="str">
        <f>IFERROR(VLOOKUP($AA224,Lookup!$A$1:$P$20,9,FALSE),"")</f>
        <v/>
      </c>
      <c r="AH224" s="133"/>
      <c r="AI224" s="133" t="str">
        <f>IFERROR(VLOOKUP($AA224,Lookup!$A$1:$P$20,10,FALSE),"")</f>
        <v/>
      </c>
      <c r="AJ224" s="133" t="str">
        <f>IFERROR(VLOOKUP($AA224,Lookup!$A$1:$P$20,11,FALSE),"")</f>
        <v/>
      </c>
      <c r="AK224" s="133" t="str">
        <f>IFERROR(VLOOKUP($AA224,Lookup!$A$1:$P$20,12,FALSE),"")</f>
        <v/>
      </c>
      <c r="AL224" s="133" t="str">
        <f>IFERROR(VLOOKUP($AA224,Lookup!$A$1:$P$20,13,FALSE),"")</f>
        <v/>
      </c>
      <c r="AM224" s="133" t="str">
        <f>IFERROR(VLOOKUP($AA224,Lookup!$A$1:$P$20,14,FALSE),"")</f>
        <v/>
      </c>
      <c r="AN224" s="133" t="str">
        <f>IFERROR(VLOOKUP($AA224,Lookup!$A$1:$P$20,15,FALSE),"")</f>
        <v/>
      </c>
      <c r="AO224" s="133" t="str">
        <f>IFERROR(VLOOKUP($AA224,Lookup!$A$1:$P$20,16,FALSE),"")</f>
        <v/>
      </c>
      <c r="AP224" s="133" t="str">
        <f>IFERROR(VLOOKUP($AA224,Lookup!$A$1:$Q$20,17,FALSE),"")</f>
        <v/>
      </c>
      <c r="AQ224" s="129"/>
      <c r="AR224" s="129"/>
      <c r="AS224" s="135"/>
      <c r="AT224" s="135"/>
      <c r="AU224" s="135"/>
      <c r="AV224" s="135"/>
      <c r="AW224" s="138"/>
      <c r="AX224" s="135"/>
      <c r="AY224" s="135"/>
      <c r="AZ224" s="135"/>
      <c r="BA224" s="135"/>
      <c r="BB224" s="135"/>
      <c r="BC224" s="135"/>
      <c r="BD224" s="135"/>
      <c r="BE224" s="135"/>
      <c r="BF224" s="135"/>
      <c r="BG224" s="139"/>
      <c r="BH224" s="150"/>
      <c r="BI224" s="129"/>
      <c r="BJ224" s="129"/>
      <c r="BK224" s="150"/>
      <c r="BL224" s="156"/>
      <c r="BM224" s="156"/>
      <c r="BN224" s="148"/>
      <c r="BO224" s="148"/>
      <c r="BP224" s="156"/>
      <c r="BQ224" s="156"/>
      <c r="BR224" s="139" t="s">
        <v>2882</v>
      </c>
      <c r="BS224" s="139"/>
      <c r="BT224" s="139"/>
      <c r="BU224" s="139"/>
      <c r="BV224" s="371"/>
      <c r="BW224" s="371"/>
      <c r="BX224" s="371"/>
      <c r="BY224" s="371"/>
      <c r="BZ224" s="371"/>
      <c r="CA224" s="371"/>
      <c r="CB224" s="371"/>
    </row>
    <row r="225" spans="1:80" ht="39.75" customHeight="1">
      <c r="A225" s="126" t="s">
        <v>3075</v>
      </c>
      <c r="B225" s="128" t="s">
        <v>1938</v>
      </c>
      <c r="C225" s="128" t="s">
        <v>1939</v>
      </c>
      <c r="D225" s="128" t="s">
        <v>150</v>
      </c>
      <c r="E225" s="129" t="s">
        <v>40</v>
      </c>
      <c r="F225" s="129">
        <v>78861</v>
      </c>
      <c r="G225" s="129" t="s">
        <v>3461</v>
      </c>
      <c r="H225" s="130" t="s">
        <v>3462</v>
      </c>
      <c r="I225" s="130"/>
      <c r="J225" s="130"/>
      <c r="K225" s="130"/>
      <c r="L225" s="94"/>
      <c r="M225" s="94"/>
      <c r="N225" s="94"/>
      <c r="O225" s="94"/>
      <c r="P225" s="94"/>
      <c r="Q225" s="94"/>
      <c r="R225" s="98"/>
      <c r="S225" s="94"/>
      <c r="T225" s="98"/>
      <c r="U225" s="129"/>
      <c r="V225" s="129"/>
      <c r="W225" s="133"/>
      <c r="X225" s="133"/>
      <c r="Y225" s="133"/>
      <c r="Z225" s="132"/>
      <c r="AA225" s="133" t="str">
        <f t="shared" si="25"/>
        <v/>
      </c>
      <c r="AB225" s="133" t="str">
        <f>IFERROR(VLOOKUP($AA225,Lookup!$A$1:$P$20,2,FALSE),"")</f>
        <v/>
      </c>
      <c r="AC225" s="133"/>
      <c r="AD225" s="133" t="str">
        <f>IFERROR(VLOOKUP($AA225,Lookup!$A$1:$P$20,7,FALSE),"")</f>
        <v/>
      </c>
      <c r="AE225" s="380"/>
      <c r="AF225" s="133" t="str">
        <f>IFERROR(VLOOKUP($AA225,Lookup!$A$1:$P$20,8,FALSE),"")</f>
        <v/>
      </c>
      <c r="AG225" s="133" t="str">
        <f>IFERROR(VLOOKUP($AA225,Lookup!$A$1:$P$20,9,FALSE),"")</f>
        <v/>
      </c>
      <c r="AH225" s="133"/>
      <c r="AI225" s="133" t="str">
        <f>IFERROR(VLOOKUP($AA225,Lookup!$A$1:$P$20,10,FALSE),"")</f>
        <v/>
      </c>
      <c r="AJ225" s="133" t="str">
        <f>IFERROR(VLOOKUP($AA225,Lookup!$A$1:$P$20,11,FALSE),"")</f>
        <v/>
      </c>
      <c r="AK225" s="133" t="str">
        <f>IFERROR(VLOOKUP($AA225,Lookup!$A$1:$P$20,12,FALSE),"")</f>
        <v/>
      </c>
      <c r="AL225" s="133" t="str">
        <f>IFERROR(VLOOKUP($AA225,Lookup!$A$1:$P$20,13,FALSE),"")</f>
        <v/>
      </c>
      <c r="AM225" s="133" t="str">
        <f>IFERROR(VLOOKUP($AA225,Lookup!$A$1:$P$20,14,FALSE),"")</f>
        <v/>
      </c>
      <c r="AN225" s="133" t="str">
        <f>IFERROR(VLOOKUP($AA225,Lookup!$A$1:$P$20,15,FALSE),"")</f>
        <v/>
      </c>
      <c r="AO225" s="133" t="str">
        <f>IFERROR(VLOOKUP($AA225,Lookup!$A$1:$P$20,16,FALSE),"")</f>
        <v/>
      </c>
      <c r="AP225" s="133" t="str">
        <f>IFERROR(VLOOKUP($AA225,Lookup!$A$1:$Q$20,17,FALSE),"")</f>
        <v/>
      </c>
      <c r="AQ225" s="129"/>
      <c r="AR225" s="129"/>
      <c r="AS225" s="135"/>
      <c r="AT225" s="135"/>
      <c r="AU225" s="135"/>
      <c r="AV225" s="135"/>
      <c r="AW225" s="138"/>
      <c r="AX225" s="135"/>
      <c r="AY225" s="135"/>
      <c r="AZ225" s="135"/>
      <c r="BA225" s="135"/>
      <c r="BB225" s="135"/>
      <c r="BC225" s="135"/>
      <c r="BD225" s="135"/>
      <c r="BE225" s="135"/>
      <c r="BF225" s="135"/>
      <c r="BG225" s="139"/>
      <c r="BH225" s="150"/>
      <c r="BI225" s="129"/>
      <c r="BJ225" s="129"/>
      <c r="BK225" s="150"/>
      <c r="BL225" s="139"/>
      <c r="BM225" s="139"/>
      <c r="BN225" s="148"/>
      <c r="BO225" s="148"/>
      <c r="BP225" s="139"/>
      <c r="BQ225" s="139"/>
      <c r="BR225" s="139" t="s">
        <v>2882</v>
      </c>
      <c r="BS225" s="139"/>
      <c r="BT225" s="139"/>
      <c r="BU225" s="139"/>
      <c r="BV225" s="371"/>
      <c r="BW225" s="371"/>
      <c r="BX225" s="371"/>
      <c r="BY225" s="371"/>
      <c r="BZ225" s="371"/>
      <c r="CA225" s="371"/>
      <c r="CB225" s="371"/>
    </row>
    <row r="226" spans="1:80" ht="39.75" customHeight="1">
      <c r="A226" s="126"/>
      <c r="B226" s="128" t="s">
        <v>3216</v>
      </c>
      <c r="C226" s="128" t="s">
        <v>1992</v>
      </c>
      <c r="D226" s="128" t="s">
        <v>2544</v>
      </c>
      <c r="E226" s="129" t="s">
        <v>40</v>
      </c>
      <c r="F226" s="129">
        <v>78113</v>
      </c>
      <c r="G226" s="129"/>
      <c r="H226" s="130"/>
      <c r="I226" s="130"/>
      <c r="J226" s="130"/>
      <c r="K226" s="130"/>
      <c r="L226" s="94"/>
      <c r="M226" s="94"/>
      <c r="N226" s="94"/>
      <c r="O226" s="94"/>
      <c r="P226" s="94"/>
      <c r="Q226" s="94"/>
      <c r="R226" s="98"/>
      <c r="S226" s="94"/>
      <c r="T226" s="98"/>
      <c r="U226" s="129"/>
      <c r="V226" s="129"/>
      <c r="W226" s="133"/>
      <c r="X226" s="133"/>
      <c r="Y226" s="133"/>
      <c r="Z226" s="132"/>
      <c r="AA226" s="133" t="str">
        <f t="shared" si="25"/>
        <v/>
      </c>
      <c r="AB226" s="133" t="str">
        <f>IFERROR(VLOOKUP($AA226,Lookup!$A$1:$P$20,2,FALSE),"")</f>
        <v/>
      </c>
      <c r="AC226" s="133"/>
      <c r="AD226" s="133" t="str">
        <f>IFERROR(VLOOKUP($AA226,Lookup!$A$1:$P$20,7,FALSE),"")</f>
        <v/>
      </c>
      <c r="AE226" s="380"/>
      <c r="AF226" s="133" t="str">
        <f>IFERROR(VLOOKUP($AA226,Lookup!$A$1:$P$20,8,FALSE),"")</f>
        <v/>
      </c>
      <c r="AG226" s="133" t="str">
        <f>IFERROR(VLOOKUP($AA226,Lookup!$A$1:$P$20,9,FALSE),"")</f>
        <v/>
      </c>
      <c r="AH226" s="133"/>
      <c r="AI226" s="133" t="str">
        <f>IFERROR(VLOOKUP($AA226,Lookup!$A$1:$P$20,10,FALSE),"")</f>
        <v/>
      </c>
      <c r="AJ226" s="133" t="str">
        <f>IFERROR(VLOOKUP($AA226,Lookup!$A$1:$P$20,11,FALSE),"")</f>
        <v/>
      </c>
      <c r="AK226" s="133" t="str">
        <f>IFERROR(VLOOKUP($AA226,Lookup!$A$1:$P$20,12,FALSE),"")</f>
        <v/>
      </c>
      <c r="AL226" s="133" t="str">
        <f>IFERROR(VLOOKUP($AA226,Lookup!$A$1:$P$20,13,FALSE),"")</f>
        <v/>
      </c>
      <c r="AM226" s="133" t="str">
        <f>IFERROR(VLOOKUP($AA226,Lookup!$A$1:$P$20,14,FALSE),"")</f>
        <v/>
      </c>
      <c r="AN226" s="133" t="str">
        <f>IFERROR(VLOOKUP($AA226,Lookup!$A$1:$P$20,15,FALSE),"")</f>
        <v/>
      </c>
      <c r="AO226" s="133" t="str">
        <f>IFERROR(VLOOKUP($AA226,Lookup!$A$1:$P$20,16,FALSE),"")</f>
        <v/>
      </c>
      <c r="AP226" s="133" t="str">
        <f>IFERROR(VLOOKUP($AA226,Lookup!$A$1:$Q$20,17,FALSE),"")</f>
        <v/>
      </c>
      <c r="AQ226" s="129"/>
      <c r="AR226" s="129"/>
      <c r="AS226" s="135"/>
      <c r="AT226" s="135"/>
      <c r="AU226" s="135"/>
      <c r="AV226" s="135"/>
      <c r="AW226" s="138"/>
      <c r="AX226" s="135"/>
      <c r="AY226" s="135"/>
      <c r="AZ226" s="135"/>
      <c r="BA226" s="135"/>
      <c r="BB226" s="135"/>
      <c r="BC226" s="135"/>
      <c r="BD226" s="135"/>
      <c r="BE226" s="135"/>
      <c r="BF226" s="135"/>
      <c r="BG226" s="143"/>
      <c r="BH226" s="150"/>
      <c r="BI226" s="129"/>
      <c r="BJ226" s="129"/>
      <c r="BK226" s="150"/>
      <c r="BL226" s="139"/>
      <c r="BM226" s="139"/>
      <c r="BN226" s="148"/>
      <c r="BO226" s="148"/>
      <c r="BP226" s="139"/>
      <c r="BQ226" s="139"/>
      <c r="BR226" s="139" t="s">
        <v>2907</v>
      </c>
      <c r="BS226" s="139"/>
      <c r="BT226" s="139"/>
      <c r="BU226" s="139"/>
      <c r="BV226" s="371"/>
      <c r="BW226" s="371"/>
      <c r="BX226" s="371"/>
      <c r="BY226" s="371"/>
      <c r="BZ226" s="371"/>
      <c r="CA226" s="371"/>
      <c r="CB226" s="371"/>
    </row>
    <row r="227" spans="1:80" ht="39.75" customHeight="1">
      <c r="A227" s="126" t="s">
        <v>3075</v>
      </c>
      <c r="B227" s="128" t="s">
        <v>3205</v>
      </c>
      <c r="C227" s="128" t="s">
        <v>1069</v>
      </c>
      <c r="D227" s="128" t="s">
        <v>68</v>
      </c>
      <c r="E227" s="129" t="s">
        <v>40</v>
      </c>
      <c r="F227" s="129">
        <v>77005</v>
      </c>
      <c r="G227" s="129" t="s">
        <v>797</v>
      </c>
      <c r="H227" s="129"/>
      <c r="I227" s="129"/>
      <c r="J227" s="129"/>
      <c r="K227" s="129"/>
      <c r="L227" s="94"/>
      <c r="M227" s="94"/>
      <c r="N227" s="94"/>
      <c r="O227" s="94"/>
      <c r="P227" s="94"/>
      <c r="Q227" s="94"/>
      <c r="R227" s="98"/>
      <c r="S227" s="129"/>
      <c r="T227" s="98"/>
      <c r="U227" s="129"/>
      <c r="V227" s="129"/>
      <c r="W227" s="133"/>
      <c r="X227" s="133"/>
      <c r="Y227" s="133"/>
      <c r="Z227" s="132"/>
      <c r="AA227" s="133" t="str">
        <f t="shared" si="25"/>
        <v/>
      </c>
      <c r="AB227" s="133" t="str">
        <f>IFERROR(VLOOKUP($AA227,Lookup!$A$1:$P$20,2,FALSE),"")</f>
        <v/>
      </c>
      <c r="AC227" s="133"/>
      <c r="AD227" s="133" t="str">
        <f>IFERROR(VLOOKUP($AA227,Lookup!$A$1:$P$20,7,FALSE),"")</f>
        <v/>
      </c>
      <c r="AE227" s="380"/>
      <c r="AF227" s="133" t="str">
        <f>IFERROR(VLOOKUP($AA227,Lookup!$A$1:$P$20,8,FALSE),"")</f>
        <v/>
      </c>
      <c r="AG227" s="133" t="str">
        <f>IFERROR(VLOOKUP($AA227,Lookup!$A$1:$P$20,9,FALSE),"")</f>
        <v/>
      </c>
      <c r="AH227" s="133"/>
      <c r="AI227" s="133" t="str">
        <f>IFERROR(VLOOKUP($AA227,Lookup!$A$1:$P$20,10,FALSE),"")</f>
        <v/>
      </c>
      <c r="AJ227" s="133" t="str">
        <f>IFERROR(VLOOKUP($AA227,Lookup!$A$1:$P$20,11,FALSE),"")</f>
        <v/>
      </c>
      <c r="AK227" s="133" t="str">
        <f>IFERROR(VLOOKUP($AA227,Lookup!$A$1:$P$20,12,FALSE),"")</f>
        <v/>
      </c>
      <c r="AL227" s="133" t="str">
        <f>IFERROR(VLOOKUP($AA227,Lookup!$A$1:$P$20,13,FALSE),"")</f>
        <v/>
      </c>
      <c r="AM227" s="133" t="str">
        <f>IFERROR(VLOOKUP($AA227,Lookup!$A$1:$P$20,14,FALSE),"")</f>
        <v/>
      </c>
      <c r="AN227" s="133" t="str">
        <f>IFERROR(VLOOKUP($AA227,Lookup!$A$1:$P$20,15,FALSE),"")</f>
        <v/>
      </c>
      <c r="AO227" s="133" t="str">
        <f>IFERROR(VLOOKUP($AA227,Lookup!$A$1:$P$20,16,FALSE),"")</f>
        <v/>
      </c>
      <c r="AP227" s="133" t="str">
        <f>IFERROR(VLOOKUP($AA227,Lookup!$A$1:$Q$20,17,FALSE),"")</f>
        <v/>
      </c>
      <c r="AQ227" s="129"/>
      <c r="AR227" s="129"/>
      <c r="AS227" s="135"/>
      <c r="AT227" s="135"/>
      <c r="AU227" s="135"/>
      <c r="AV227" s="135"/>
      <c r="AW227" s="138"/>
      <c r="AX227" s="135"/>
      <c r="AY227" s="135"/>
      <c r="AZ227" s="135"/>
      <c r="BA227" s="135"/>
      <c r="BB227" s="135"/>
      <c r="BC227" s="135"/>
      <c r="BD227" s="135"/>
      <c r="BE227" s="135"/>
      <c r="BF227" s="135"/>
      <c r="BG227" s="139"/>
      <c r="BH227" s="150"/>
      <c r="BI227" s="129"/>
      <c r="BJ227" s="129"/>
      <c r="BK227" s="150"/>
      <c r="BL227" s="139"/>
      <c r="BM227" s="139"/>
      <c r="BN227" s="148"/>
      <c r="BO227" s="148"/>
      <c r="BP227" s="139"/>
      <c r="BQ227" s="139"/>
      <c r="BR227" s="139" t="s">
        <v>2907</v>
      </c>
      <c r="BS227" s="139"/>
      <c r="BT227" s="139"/>
      <c r="BU227" s="139"/>
      <c r="BV227" s="371"/>
      <c r="BW227" s="371"/>
      <c r="BX227" s="371"/>
      <c r="BY227" s="371"/>
      <c r="BZ227" s="371"/>
      <c r="CA227" s="371"/>
      <c r="CB227" s="371"/>
    </row>
    <row r="228" spans="1:80" ht="39.75" customHeight="1">
      <c r="A228" s="126" t="s">
        <v>3075</v>
      </c>
      <c r="B228" s="128" t="s">
        <v>3463</v>
      </c>
      <c r="C228" s="128" t="s">
        <v>3464</v>
      </c>
      <c r="D228" s="128" t="s">
        <v>3465</v>
      </c>
      <c r="E228" s="129" t="s">
        <v>40</v>
      </c>
      <c r="F228" s="129">
        <v>77316</v>
      </c>
      <c r="G228" s="129"/>
      <c r="H228" s="129"/>
      <c r="I228" s="129"/>
      <c r="J228" s="129"/>
      <c r="K228" s="129"/>
      <c r="L228" s="94"/>
      <c r="M228" s="94"/>
      <c r="N228" s="94"/>
      <c r="O228" s="94"/>
      <c r="P228" s="94"/>
      <c r="Q228" s="94"/>
      <c r="R228" s="98"/>
      <c r="S228" s="129"/>
      <c r="T228" s="98"/>
      <c r="U228" s="129"/>
      <c r="V228" s="129"/>
      <c r="W228" s="133"/>
      <c r="X228" s="133"/>
      <c r="Y228" s="133"/>
      <c r="Z228" s="132"/>
      <c r="AA228" s="133" t="str">
        <f t="shared" si="25"/>
        <v/>
      </c>
      <c r="AB228" s="133" t="str">
        <f>IFERROR(VLOOKUP($AA228,Lookup!$A$1:$P$20,2,FALSE),"")</f>
        <v/>
      </c>
      <c r="AC228" s="133"/>
      <c r="AD228" s="133" t="str">
        <f>IFERROR(VLOOKUP($AA228,Lookup!$A$1:$P$20,7,FALSE),"")</f>
        <v/>
      </c>
      <c r="AE228" s="380"/>
      <c r="AF228" s="133" t="str">
        <f>IFERROR(VLOOKUP($AA228,Lookup!$A$1:$P$20,8,FALSE),"")</f>
        <v/>
      </c>
      <c r="AG228" s="133" t="str">
        <f>IFERROR(VLOOKUP($AA228,Lookup!$A$1:$P$20,9,FALSE),"")</f>
        <v/>
      </c>
      <c r="AH228" s="133"/>
      <c r="AI228" s="133" t="str">
        <f>IFERROR(VLOOKUP($AA228,Lookup!$A$1:$P$20,10,FALSE),"")</f>
        <v/>
      </c>
      <c r="AJ228" s="133" t="str">
        <f>IFERROR(VLOOKUP($AA228,Lookup!$A$1:$P$20,11,FALSE),"")</f>
        <v/>
      </c>
      <c r="AK228" s="133" t="str">
        <f>IFERROR(VLOOKUP($AA228,Lookup!$A$1:$P$20,12,FALSE),"")</f>
        <v/>
      </c>
      <c r="AL228" s="133" t="str">
        <f>IFERROR(VLOOKUP($AA228,Lookup!$A$1:$P$20,13,FALSE),"")</f>
        <v/>
      </c>
      <c r="AM228" s="133" t="str">
        <f>IFERROR(VLOOKUP($AA228,Lookup!$A$1:$P$20,14,FALSE),"")</f>
        <v/>
      </c>
      <c r="AN228" s="133" t="str">
        <f>IFERROR(VLOOKUP($AA228,Lookup!$A$1:$P$20,15,FALSE),"")</f>
        <v/>
      </c>
      <c r="AO228" s="133" t="str">
        <f>IFERROR(VLOOKUP($AA228,Lookup!$A$1:$P$20,16,FALSE),"")</f>
        <v/>
      </c>
      <c r="AP228" s="133" t="str">
        <f>IFERROR(VLOOKUP($AA228,Lookup!$A$1:$Q$20,17,FALSE),"")</f>
        <v/>
      </c>
      <c r="AQ228" s="129"/>
      <c r="AR228" s="129"/>
      <c r="AS228" s="135"/>
      <c r="AT228" s="135"/>
      <c r="AU228" s="135"/>
      <c r="AV228" s="135"/>
      <c r="AW228" s="138"/>
      <c r="AX228" s="135"/>
      <c r="AY228" s="135"/>
      <c r="AZ228" s="135"/>
      <c r="BA228" s="135"/>
      <c r="BB228" s="135"/>
      <c r="BC228" s="135"/>
      <c r="BD228" s="135"/>
      <c r="BE228" s="135"/>
      <c r="BF228" s="135"/>
      <c r="BG228" s="139"/>
      <c r="BH228" s="150"/>
      <c r="BI228" s="129"/>
      <c r="BJ228" s="129"/>
      <c r="BK228" s="150"/>
      <c r="BL228" s="139"/>
      <c r="BM228" s="139"/>
      <c r="BN228" s="148"/>
      <c r="BO228" s="148"/>
      <c r="BP228" s="139"/>
      <c r="BQ228" s="139"/>
      <c r="BR228" s="139" t="s">
        <v>2907</v>
      </c>
      <c r="BS228" s="139"/>
      <c r="BT228" s="139"/>
      <c r="BU228" s="139"/>
      <c r="BV228" s="371"/>
      <c r="BW228" s="371"/>
      <c r="BX228" s="371"/>
      <c r="BY228" s="371"/>
      <c r="BZ228" s="371"/>
      <c r="CA228" s="371"/>
      <c r="CB228" s="371"/>
    </row>
    <row r="229" spans="1:80" ht="39.75" customHeight="1">
      <c r="A229" s="126" t="s">
        <v>3075</v>
      </c>
      <c r="B229" s="128" t="s">
        <v>3466</v>
      </c>
      <c r="C229" s="128" t="s">
        <v>3467</v>
      </c>
      <c r="D229" s="128" t="s">
        <v>37</v>
      </c>
      <c r="E229" s="129" t="s">
        <v>40</v>
      </c>
      <c r="F229" s="129">
        <v>78217</v>
      </c>
      <c r="G229" s="129" t="s">
        <v>3468</v>
      </c>
      <c r="H229" s="130" t="s">
        <v>3469</v>
      </c>
      <c r="I229" s="130"/>
      <c r="J229" s="130"/>
      <c r="K229" s="130"/>
      <c r="L229" s="94"/>
      <c r="M229" s="94"/>
      <c r="N229" s="94"/>
      <c r="O229" s="94"/>
      <c r="P229" s="94"/>
      <c r="Q229" s="94"/>
      <c r="R229" s="98"/>
      <c r="S229" s="94"/>
      <c r="T229" s="98"/>
      <c r="U229" s="129"/>
      <c r="V229" s="129"/>
      <c r="W229" s="133"/>
      <c r="X229" s="133"/>
      <c r="Y229" s="133"/>
      <c r="Z229" s="132"/>
      <c r="AA229" s="133" t="str">
        <f t="shared" si="25"/>
        <v/>
      </c>
      <c r="AB229" s="133" t="str">
        <f>IFERROR(VLOOKUP($AA229,Lookup!$A$1:$P$20,2,FALSE),"")</f>
        <v/>
      </c>
      <c r="AC229" s="133"/>
      <c r="AD229" s="133" t="str">
        <f>IFERROR(VLOOKUP($AA229,Lookup!$A$1:$P$20,7,FALSE),"")</f>
        <v/>
      </c>
      <c r="AE229" s="380"/>
      <c r="AF229" s="133" t="str">
        <f>IFERROR(VLOOKUP($AA229,Lookup!$A$1:$P$20,8,FALSE),"")</f>
        <v/>
      </c>
      <c r="AG229" s="133" t="str">
        <f>IFERROR(VLOOKUP($AA229,Lookup!$A$1:$P$20,9,FALSE),"")</f>
        <v/>
      </c>
      <c r="AH229" s="133"/>
      <c r="AI229" s="133" t="str">
        <f>IFERROR(VLOOKUP($AA229,Lookup!$A$1:$P$20,10,FALSE),"")</f>
        <v/>
      </c>
      <c r="AJ229" s="133" t="str">
        <f>IFERROR(VLOOKUP($AA229,Lookup!$A$1:$P$20,11,FALSE),"")</f>
        <v/>
      </c>
      <c r="AK229" s="133" t="str">
        <f>IFERROR(VLOOKUP($AA229,Lookup!$A$1:$P$20,12,FALSE),"")</f>
        <v/>
      </c>
      <c r="AL229" s="133" t="str">
        <f>IFERROR(VLOOKUP($AA229,Lookup!$A$1:$P$20,13,FALSE),"")</f>
        <v/>
      </c>
      <c r="AM229" s="133" t="str">
        <f>IFERROR(VLOOKUP($AA229,Lookup!$A$1:$P$20,14,FALSE),"")</f>
        <v/>
      </c>
      <c r="AN229" s="133" t="str">
        <f>IFERROR(VLOOKUP($AA229,Lookup!$A$1:$P$20,15,FALSE),"")</f>
        <v/>
      </c>
      <c r="AO229" s="133" t="str">
        <f>IFERROR(VLOOKUP($AA229,Lookup!$A$1:$P$20,16,FALSE),"")</f>
        <v/>
      </c>
      <c r="AP229" s="133" t="str">
        <f>IFERROR(VLOOKUP($AA229,Lookup!$A$1:$Q$20,17,FALSE),"")</f>
        <v/>
      </c>
      <c r="AQ229" s="129"/>
      <c r="AR229" s="129"/>
      <c r="AS229" s="135"/>
      <c r="AT229" s="135"/>
      <c r="AU229" s="135"/>
      <c r="AV229" s="135"/>
      <c r="AW229" s="138"/>
      <c r="AX229" s="135"/>
      <c r="AY229" s="135"/>
      <c r="AZ229" s="135"/>
      <c r="BA229" s="135"/>
      <c r="BB229" s="135"/>
      <c r="BC229" s="135"/>
      <c r="BD229" s="135"/>
      <c r="BE229" s="135"/>
      <c r="BF229" s="135"/>
      <c r="BG229" s="139"/>
      <c r="BH229" s="150"/>
      <c r="BI229" s="129"/>
      <c r="BJ229" s="129"/>
      <c r="BK229" s="150"/>
      <c r="BL229" s="139"/>
      <c r="BM229" s="139"/>
      <c r="BN229" s="148"/>
      <c r="BO229" s="148"/>
      <c r="BP229" s="139"/>
      <c r="BQ229" s="139"/>
      <c r="BR229" s="139" t="s">
        <v>3470</v>
      </c>
      <c r="BS229" s="139"/>
      <c r="BT229" s="139"/>
      <c r="BU229" s="139"/>
      <c r="BV229" s="371"/>
      <c r="BW229" s="371"/>
      <c r="BX229" s="371"/>
      <c r="BY229" s="371"/>
      <c r="BZ229" s="371"/>
      <c r="CA229" s="371"/>
      <c r="CB229" s="371"/>
    </row>
    <row r="230" spans="1:80" ht="39.75" customHeight="1">
      <c r="A230" s="126" t="s">
        <v>3075</v>
      </c>
      <c r="B230" s="128" t="s">
        <v>2554</v>
      </c>
      <c r="C230" s="128" t="s">
        <v>2555</v>
      </c>
      <c r="D230" s="128" t="s">
        <v>37</v>
      </c>
      <c r="E230" s="129" t="s">
        <v>40</v>
      </c>
      <c r="F230" s="129">
        <v>78261</v>
      </c>
      <c r="G230" s="129" t="s">
        <v>2647</v>
      </c>
      <c r="H230" s="130" t="s">
        <v>2648</v>
      </c>
      <c r="I230" s="130"/>
      <c r="J230" s="130"/>
      <c r="K230" s="130"/>
      <c r="L230" s="94"/>
      <c r="M230" s="94"/>
      <c r="N230" s="94"/>
      <c r="O230" s="94"/>
      <c r="P230" s="94"/>
      <c r="Q230" s="94"/>
      <c r="R230" s="98"/>
      <c r="S230" s="94"/>
      <c r="T230" s="98"/>
      <c r="U230" s="129"/>
      <c r="V230" s="129"/>
      <c r="W230" s="133"/>
      <c r="X230" s="133"/>
      <c r="Y230" s="133"/>
      <c r="Z230" s="132"/>
      <c r="AA230" s="133" t="str">
        <f t="shared" si="25"/>
        <v/>
      </c>
      <c r="AB230" s="133" t="str">
        <f>IFERROR(VLOOKUP($AA230,Lookup!$A$1:$P$20,2,FALSE),"")</f>
        <v/>
      </c>
      <c r="AC230" s="133"/>
      <c r="AD230" s="133" t="str">
        <f>IFERROR(VLOOKUP($AA230,Lookup!$A$1:$P$20,7,FALSE),"")</f>
        <v/>
      </c>
      <c r="AE230" s="380"/>
      <c r="AF230" s="133" t="str">
        <f>IFERROR(VLOOKUP($AA230,Lookup!$A$1:$P$20,8,FALSE),"")</f>
        <v/>
      </c>
      <c r="AG230" s="133" t="str">
        <f>IFERROR(VLOOKUP($AA230,Lookup!$A$1:$P$20,9,FALSE),"")</f>
        <v/>
      </c>
      <c r="AH230" s="133"/>
      <c r="AI230" s="133" t="str">
        <f>IFERROR(VLOOKUP($AA230,Lookup!$A$1:$P$20,10,FALSE),"")</f>
        <v/>
      </c>
      <c r="AJ230" s="133" t="str">
        <f>IFERROR(VLOOKUP($AA230,Lookup!$A$1:$P$20,11,FALSE),"")</f>
        <v/>
      </c>
      <c r="AK230" s="133" t="str">
        <f>IFERROR(VLOOKUP($AA230,Lookup!$A$1:$P$20,12,FALSE),"")</f>
        <v/>
      </c>
      <c r="AL230" s="133" t="str">
        <f>IFERROR(VLOOKUP($AA230,Lookup!$A$1:$P$20,13,FALSE),"")</f>
        <v/>
      </c>
      <c r="AM230" s="133" t="str">
        <f>IFERROR(VLOOKUP($AA230,Lookup!$A$1:$P$20,14,FALSE),"")</f>
        <v/>
      </c>
      <c r="AN230" s="133" t="str">
        <f>IFERROR(VLOOKUP($AA230,Lookup!$A$1:$P$20,15,FALSE),"")</f>
        <v/>
      </c>
      <c r="AO230" s="133" t="str">
        <f>IFERROR(VLOOKUP($AA230,Lookup!$A$1:$P$20,16,FALSE),"")</f>
        <v/>
      </c>
      <c r="AP230" s="133" t="str">
        <f>IFERROR(VLOOKUP($AA230,Lookup!$A$1:$Q$20,17,FALSE),"")</f>
        <v/>
      </c>
      <c r="AQ230" s="129"/>
      <c r="AR230" s="129"/>
      <c r="AS230" s="135"/>
      <c r="AT230" s="135"/>
      <c r="AU230" s="135"/>
      <c r="AV230" s="135"/>
      <c r="AW230" s="138"/>
      <c r="AX230" s="135"/>
      <c r="AY230" s="135"/>
      <c r="AZ230" s="135"/>
      <c r="BA230" s="135"/>
      <c r="BB230" s="135"/>
      <c r="BC230" s="135"/>
      <c r="BD230" s="135"/>
      <c r="BE230" s="135"/>
      <c r="BF230" s="135"/>
      <c r="BG230" s="139"/>
      <c r="BH230" s="150"/>
      <c r="BI230" s="129"/>
      <c r="BJ230" s="129"/>
      <c r="BK230" s="150"/>
      <c r="BL230" s="139"/>
      <c r="BM230" s="139"/>
      <c r="BN230" s="148"/>
      <c r="BO230" s="148"/>
      <c r="BP230" s="139"/>
      <c r="BQ230" s="139"/>
      <c r="BR230" s="139" t="s">
        <v>3471</v>
      </c>
      <c r="BS230" s="139"/>
      <c r="BT230" s="139"/>
      <c r="BU230" s="139"/>
      <c r="BV230" s="371"/>
      <c r="BW230" s="371"/>
      <c r="BX230" s="371"/>
      <c r="BY230" s="371"/>
      <c r="BZ230" s="371"/>
      <c r="CA230" s="371"/>
      <c r="CB230" s="371"/>
    </row>
    <row r="231" spans="1:80" ht="39.75" customHeight="1">
      <c r="A231" s="126" t="s">
        <v>3075</v>
      </c>
      <c r="B231" s="128" t="s">
        <v>3472</v>
      </c>
      <c r="C231" s="128" t="s">
        <v>3473</v>
      </c>
      <c r="D231" s="128" t="s">
        <v>37</v>
      </c>
      <c r="E231" s="129" t="s">
        <v>40</v>
      </c>
      <c r="F231" s="129">
        <v>78230</v>
      </c>
      <c r="G231" s="129" t="s">
        <v>3474</v>
      </c>
      <c r="H231" s="130" t="s">
        <v>3475</v>
      </c>
      <c r="I231" s="130"/>
      <c r="J231" s="130"/>
      <c r="K231" s="130"/>
      <c r="L231" s="94"/>
      <c r="M231" s="94"/>
      <c r="N231" s="94"/>
      <c r="O231" s="94"/>
      <c r="P231" s="94"/>
      <c r="Q231" s="94"/>
      <c r="R231" s="98"/>
      <c r="S231" s="129"/>
      <c r="T231" s="98"/>
      <c r="U231" s="129"/>
      <c r="V231" s="129"/>
      <c r="W231" s="133"/>
      <c r="X231" s="133"/>
      <c r="Y231" s="133"/>
      <c r="Z231" s="132"/>
      <c r="AA231" s="133" t="str">
        <f t="shared" si="25"/>
        <v/>
      </c>
      <c r="AB231" s="133" t="str">
        <f>IFERROR(VLOOKUP($AA231,Lookup!$A$1:$P$20,2,FALSE),"")</f>
        <v/>
      </c>
      <c r="AC231" s="133"/>
      <c r="AD231" s="133" t="str">
        <f>IFERROR(VLOOKUP($AA231,Lookup!$A$1:$P$20,7,FALSE),"")</f>
        <v/>
      </c>
      <c r="AE231" s="380"/>
      <c r="AF231" s="133" t="str">
        <f>IFERROR(VLOOKUP($AA231,Lookup!$A$1:$P$20,8,FALSE),"")</f>
        <v/>
      </c>
      <c r="AG231" s="133" t="str">
        <f>IFERROR(VLOOKUP($AA231,Lookup!$A$1:$P$20,9,FALSE),"")</f>
        <v/>
      </c>
      <c r="AH231" s="133"/>
      <c r="AI231" s="133" t="str">
        <f>IFERROR(VLOOKUP($AA231,Lookup!$A$1:$P$20,10,FALSE),"")</f>
        <v/>
      </c>
      <c r="AJ231" s="133" t="str">
        <f>IFERROR(VLOOKUP($AA231,Lookup!$A$1:$P$20,11,FALSE),"")</f>
        <v/>
      </c>
      <c r="AK231" s="133" t="str">
        <f>IFERROR(VLOOKUP($AA231,Lookup!$A$1:$P$20,12,FALSE),"")</f>
        <v/>
      </c>
      <c r="AL231" s="133" t="str">
        <f>IFERROR(VLOOKUP($AA231,Lookup!$A$1:$P$20,13,FALSE),"")</f>
        <v/>
      </c>
      <c r="AM231" s="133" t="str">
        <f>IFERROR(VLOOKUP($AA231,Lookup!$A$1:$P$20,14,FALSE),"")</f>
        <v/>
      </c>
      <c r="AN231" s="133" t="str">
        <f>IFERROR(VLOOKUP($AA231,Lookup!$A$1:$P$20,15,FALSE),"")</f>
        <v/>
      </c>
      <c r="AO231" s="133" t="str">
        <f>IFERROR(VLOOKUP($AA231,Lookup!$A$1:$P$20,16,FALSE),"")</f>
        <v/>
      </c>
      <c r="AP231" s="133" t="str">
        <f>IFERROR(VLOOKUP($AA231,Lookup!$A$1:$Q$20,17,FALSE),"")</f>
        <v/>
      </c>
      <c r="AQ231" s="129"/>
      <c r="AR231" s="129"/>
      <c r="AS231" s="135"/>
      <c r="AT231" s="135"/>
      <c r="AU231" s="135"/>
      <c r="AV231" s="135"/>
      <c r="AW231" s="138"/>
      <c r="AX231" s="135"/>
      <c r="AY231" s="135"/>
      <c r="AZ231" s="135"/>
      <c r="BA231" s="135"/>
      <c r="BB231" s="135"/>
      <c r="BC231" s="135"/>
      <c r="BD231" s="135"/>
      <c r="BE231" s="135"/>
      <c r="BF231" s="135"/>
      <c r="BG231" s="143"/>
      <c r="BH231" s="150"/>
      <c r="BI231" s="129"/>
      <c r="BJ231" s="129"/>
      <c r="BK231" s="150"/>
      <c r="BL231" s="139"/>
      <c r="BM231" s="139"/>
      <c r="BN231" s="148"/>
      <c r="BO231" s="148"/>
      <c r="BP231" s="139"/>
      <c r="BQ231" s="139"/>
      <c r="BR231" s="139" t="s">
        <v>2882</v>
      </c>
      <c r="BS231" s="139"/>
      <c r="BT231" s="139"/>
      <c r="BU231" s="139"/>
      <c r="BV231" s="371"/>
      <c r="BW231" s="371"/>
      <c r="BX231" s="371"/>
      <c r="BY231" s="371"/>
      <c r="BZ231" s="371"/>
      <c r="CA231" s="371"/>
      <c r="CB231" s="371"/>
    </row>
    <row r="232" spans="1:80" ht="39.75" customHeight="1">
      <c r="A232" s="126" t="s">
        <v>3075</v>
      </c>
      <c r="B232" s="128" t="s">
        <v>1252</v>
      </c>
      <c r="C232" s="128" t="s">
        <v>818</v>
      </c>
      <c r="D232" s="128" t="s">
        <v>150</v>
      </c>
      <c r="E232" s="129" t="s">
        <v>40</v>
      </c>
      <c r="F232" s="129">
        <v>78861</v>
      </c>
      <c r="G232" s="129"/>
      <c r="H232" s="129"/>
      <c r="I232" s="129"/>
      <c r="J232" s="129"/>
      <c r="K232" s="129"/>
      <c r="L232" s="94"/>
      <c r="M232" s="94"/>
      <c r="N232" s="94"/>
      <c r="O232" s="94"/>
      <c r="P232" s="94"/>
      <c r="Q232" s="94"/>
      <c r="R232" s="98"/>
      <c r="S232" s="94"/>
      <c r="T232" s="98"/>
      <c r="U232" s="129"/>
      <c r="V232" s="129"/>
      <c r="W232" s="133"/>
      <c r="X232" s="133"/>
      <c r="Y232" s="133"/>
      <c r="Z232" s="132"/>
      <c r="AA232" s="133" t="str">
        <f t="shared" si="25"/>
        <v/>
      </c>
      <c r="AB232" s="133" t="str">
        <f>IFERROR(VLOOKUP($AA232,Lookup!$A$1:$P$20,2,FALSE),"")</f>
        <v/>
      </c>
      <c r="AC232" s="133"/>
      <c r="AD232" s="133" t="str">
        <f>IFERROR(VLOOKUP($AA232,Lookup!$A$1:$P$20,7,FALSE),"")</f>
        <v/>
      </c>
      <c r="AE232" s="380"/>
      <c r="AF232" s="133" t="str">
        <f>IFERROR(VLOOKUP($AA232,Lookup!$A$1:$P$20,8,FALSE),"")</f>
        <v/>
      </c>
      <c r="AG232" s="133" t="str">
        <f>IFERROR(VLOOKUP($AA232,Lookup!$A$1:$P$20,9,FALSE),"")</f>
        <v/>
      </c>
      <c r="AH232" s="133"/>
      <c r="AI232" s="133" t="str">
        <f>IFERROR(VLOOKUP($AA232,Lookup!$A$1:$P$20,10,FALSE),"")</f>
        <v/>
      </c>
      <c r="AJ232" s="133" t="str">
        <f>IFERROR(VLOOKUP($AA232,Lookup!$A$1:$P$20,11,FALSE),"")</f>
        <v/>
      </c>
      <c r="AK232" s="133" t="str">
        <f>IFERROR(VLOOKUP($AA232,Lookup!$A$1:$P$20,12,FALSE),"")</f>
        <v/>
      </c>
      <c r="AL232" s="133" t="str">
        <f>IFERROR(VLOOKUP($AA232,Lookup!$A$1:$P$20,13,FALSE),"")</f>
        <v/>
      </c>
      <c r="AM232" s="133" t="str">
        <f>IFERROR(VLOOKUP($AA232,Lookup!$A$1:$P$20,14,FALSE),"")</f>
        <v/>
      </c>
      <c r="AN232" s="133" t="str">
        <f>IFERROR(VLOOKUP($AA232,Lookup!$A$1:$P$20,15,FALSE),"")</f>
        <v/>
      </c>
      <c r="AO232" s="133" t="str">
        <f>IFERROR(VLOOKUP($AA232,Lookup!$A$1:$P$20,16,FALSE),"")</f>
        <v/>
      </c>
      <c r="AP232" s="133" t="str">
        <f>IFERROR(VLOOKUP($AA232,Lookup!$A$1:$Q$20,17,FALSE),"")</f>
        <v/>
      </c>
      <c r="AQ232" s="129"/>
      <c r="AR232" s="129"/>
      <c r="AS232" s="135"/>
      <c r="AT232" s="135"/>
      <c r="AU232" s="135"/>
      <c r="AV232" s="135"/>
      <c r="AW232" s="138"/>
      <c r="AX232" s="135"/>
      <c r="AY232" s="135"/>
      <c r="AZ232" s="135"/>
      <c r="BA232" s="135"/>
      <c r="BB232" s="135"/>
      <c r="BC232" s="135"/>
      <c r="BD232" s="135"/>
      <c r="BE232" s="135"/>
      <c r="BF232" s="135"/>
      <c r="BG232" s="143"/>
      <c r="BH232" s="150"/>
      <c r="BI232" s="129"/>
      <c r="BJ232" s="129"/>
      <c r="BK232" s="150"/>
      <c r="BL232" s="139"/>
      <c r="BM232" s="139"/>
      <c r="BN232" s="148"/>
      <c r="BO232" s="148"/>
      <c r="BP232" s="139"/>
      <c r="BQ232" s="139"/>
      <c r="BR232" s="139" t="s">
        <v>2907</v>
      </c>
      <c r="BS232" s="139"/>
      <c r="BT232" s="139"/>
      <c r="BU232" s="139"/>
      <c r="BV232" s="371"/>
      <c r="BW232" s="371"/>
      <c r="BX232" s="371"/>
      <c r="BY232" s="371"/>
      <c r="BZ232" s="371"/>
      <c r="CA232" s="371"/>
      <c r="CB232" s="371"/>
    </row>
    <row r="233" spans="1:80" ht="39.75" customHeight="1">
      <c r="A233" s="126"/>
      <c r="B233" s="128" t="s">
        <v>3476</v>
      </c>
      <c r="C233" s="128" t="s">
        <v>2302</v>
      </c>
      <c r="D233" s="128" t="s">
        <v>1671</v>
      </c>
      <c r="E233" s="129" t="s">
        <v>40</v>
      </c>
      <c r="F233" s="129">
        <v>78072</v>
      </c>
      <c r="G233" s="129" t="s">
        <v>2303</v>
      </c>
      <c r="H233" s="130" t="s">
        <v>2304</v>
      </c>
      <c r="I233" s="130"/>
      <c r="J233" s="130"/>
      <c r="K233" s="130"/>
      <c r="L233" s="94"/>
      <c r="M233" s="94"/>
      <c r="N233" s="94"/>
      <c r="O233" s="94"/>
      <c r="P233" s="94"/>
      <c r="Q233" s="94"/>
      <c r="R233" s="98"/>
      <c r="S233" s="94"/>
      <c r="T233" s="98"/>
      <c r="U233" s="129"/>
      <c r="V233" s="129"/>
      <c r="W233" s="133"/>
      <c r="X233" s="133"/>
      <c r="Y233" s="133"/>
      <c r="Z233" s="132"/>
      <c r="AA233" s="133" t="str">
        <f t="shared" si="25"/>
        <v/>
      </c>
      <c r="AB233" s="133" t="str">
        <f>IFERROR(VLOOKUP($AA233,Lookup!$A$1:$P$20,2,FALSE),"")</f>
        <v/>
      </c>
      <c r="AC233" s="133"/>
      <c r="AD233" s="133" t="str">
        <f>IFERROR(VLOOKUP($AA233,Lookup!$A$1:$P$20,7,FALSE),"")</f>
        <v/>
      </c>
      <c r="AE233" s="380"/>
      <c r="AF233" s="133" t="str">
        <f>IFERROR(VLOOKUP($AA233,Lookup!$A$1:$P$20,8,FALSE),"")</f>
        <v/>
      </c>
      <c r="AG233" s="133" t="str">
        <f>IFERROR(VLOOKUP($AA233,Lookup!$A$1:$P$20,9,FALSE),"")</f>
        <v/>
      </c>
      <c r="AH233" s="133"/>
      <c r="AI233" s="133" t="str">
        <f>IFERROR(VLOOKUP($AA233,Lookup!$A$1:$P$20,10,FALSE),"")</f>
        <v/>
      </c>
      <c r="AJ233" s="133" t="str">
        <f>IFERROR(VLOOKUP($AA233,Lookup!$A$1:$P$20,11,FALSE),"")</f>
        <v/>
      </c>
      <c r="AK233" s="133" t="str">
        <f>IFERROR(VLOOKUP($AA233,Lookup!$A$1:$P$20,12,FALSE),"")</f>
        <v/>
      </c>
      <c r="AL233" s="133" t="str">
        <f>IFERROR(VLOOKUP($AA233,Lookup!$A$1:$P$20,13,FALSE),"")</f>
        <v/>
      </c>
      <c r="AM233" s="133" t="str">
        <f>IFERROR(VLOOKUP($AA233,Lookup!$A$1:$P$20,14,FALSE),"")</f>
        <v/>
      </c>
      <c r="AN233" s="133" t="str">
        <f>IFERROR(VLOOKUP($AA233,Lookup!$A$1:$P$20,15,FALSE),"")</f>
        <v/>
      </c>
      <c r="AO233" s="133" t="str">
        <f>IFERROR(VLOOKUP($AA233,Lookup!$A$1:$P$20,16,FALSE),"")</f>
        <v/>
      </c>
      <c r="AP233" s="133" t="str">
        <f>IFERROR(VLOOKUP($AA233,Lookup!$A$1:$Q$20,17,FALSE),"")</f>
        <v/>
      </c>
      <c r="AQ233" s="129"/>
      <c r="AR233" s="129"/>
      <c r="AS233" s="135"/>
      <c r="AT233" s="135"/>
      <c r="AU233" s="135"/>
      <c r="AV233" s="135"/>
      <c r="AW233" s="138"/>
      <c r="AX233" s="135"/>
      <c r="AY233" s="135"/>
      <c r="AZ233" s="135"/>
      <c r="BA233" s="135"/>
      <c r="BB233" s="135"/>
      <c r="BC233" s="135"/>
      <c r="BD233" s="135"/>
      <c r="BE233" s="135"/>
      <c r="BF233" s="135"/>
      <c r="BG233" s="143"/>
      <c r="BH233" s="150"/>
      <c r="BI233" s="129"/>
      <c r="BJ233" s="129"/>
      <c r="BK233" s="150"/>
      <c r="BL233" s="139"/>
      <c r="BM233" s="139"/>
      <c r="BN233" s="148"/>
      <c r="BO233" s="148"/>
      <c r="BP233" s="139"/>
      <c r="BQ233" s="139"/>
      <c r="BR233" s="139" t="s">
        <v>2907</v>
      </c>
      <c r="BS233" s="139"/>
      <c r="BT233" s="139"/>
      <c r="BU233" s="139"/>
      <c r="BV233" s="371"/>
      <c r="BW233" s="371"/>
      <c r="BX233" s="371"/>
      <c r="BY233" s="371"/>
      <c r="BZ233" s="371"/>
      <c r="CA233" s="371"/>
      <c r="CB233" s="371"/>
    </row>
    <row r="234" spans="1:80" ht="39.75" customHeight="1">
      <c r="A234" s="126"/>
      <c r="B234" s="128" t="s">
        <v>3477</v>
      </c>
      <c r="C234" s="128"/>
      <c r="D234" s="128"/>
      <c r="E234" s="129"/>
      <c r="F234" s="129"/>
      <c r="G234" s="129"/>
      <c r="H234" s="130"/>
      <c r="I234" s="130"/>
      <c r="J234" s="130"/>
      <c r="K234" s="130"/>
      <c r="L234" s="94"/>
      <c r="M234" s="94"/>
      <c r="N234" s="94"/>
      <c r="O234" s="94"/>
      <c r="P234" s="94"/>
      <c r="Q234" s="94"/>
      <c r="R234" s="98"/>
      <c r="S234" s="94"/>
      <c r="T234" s="98"/>
      <c r="U234" s="129"/>
      <c r="V234" s="129"/>
      <c r="W234" s="133"/>
      <c r="X234" s="133"/>
      <c r="Y234" s="133"/>
      <c r="Z234" s="132"/>
      <c r="AA234" s="133" t="str">
        <f t="shared" si="25"/>
        <v/>
      </c>
      <c r="AB234" s="133" t="str">
        <f>IFERROR(VLOOKUP($AA234,Lookup!$A$1:$P$20,2,FALSE),"")</f>
        <v/>
      </c>
      <c r="AC234" s="133"/>
      <c r="AD234" s="133" t="str">
        <f>IFERROR(VLOOKUP($AA234,Lookup!$A$1:$P$20,7,FALSE),"")</f>
        <v/>
      </c>
      <c r="AE234" s="380"/>
      <c r="AF234" s="133" t="str">
        <f>IFERROR(VLOOKUP($AA234,Lookup!$A$1:$P$20,8,FALSE),"")</f>
        <v/>
      </c>
      <c r="AG234" s="133" t="str">
        <f>IFERROR(VLOOKUP($AA234,Lookup!$A$1:$P$20,9,FALSE),"")</f>
        <v/>
      </c>
      <c r="AH234" s="133"/>
      <c r="AI234" s="133" t="str">
        <f>IFERROR(VLOOKUP($AA234,Lookup!$A$1:$P$20,10,FALSE),"")</f>
        <v/>
      </c>
      <c r="AJ234" s="133" t="str">
        <f>IFERROR(VLOOKUP($AA234,Lookup!$A$1:$P$20,11,FALSE),"")</f>
        <v/>
      </c>
      <c r="AK234" s="133" t="str">
        <f>IFERROR(VLOOKUP($AA234,Lookup!$A$1:$P$20,12,FALSE),"")</f>
        <v/>
      </c>
      <c r="AL234" s="133" t="str">
        <f>IFERROR(VLOOKUP($AA234,Lookup!$A$1:$P$20,13,FALSE),"")</f>
        <v/>
      </c>
      <c r="AM234" s="133" t="str">
        <f>IFERROR(VLOOKUP($AA234,Lookup!$A$1:$P$20,14,FALSE),"")</f>
        <v/>
      </c>
      <c r="AN234" s="133" t="str">
        <f>IFERROR(VLOOKUP($AA234,Lookup!$A$1:$P$20,15,FALSE),"")</f>
        <v/>
      </c>
      <c r="AO234" s="133" t="str">
        <f>IFERROR(VLOOKUP($AA234,Lookup!$A$1:$P$20,16,FALSE),"")</f>
        <v/>
      </c>
      <c r="AP234" s="133" t="str">
        <f>IFERROR(VLOOKUP($AA234,Lookup!$A$1:$Q$20,17,FALSE),"")</f>
        <v/>
      </c>
      <c r="AQ234" s="129"/>
      <c r="AR234" s="129"/>
      <c r="AS234" s="135"/>
      <c r="AT234" s="135"/>
      <c r="AU234" s="135"/>
      <c r="AV234" s="135"/>
      <c r="AW234" s="138"/>
      <c r="AX234" s="135"/>
      <c r="AY234" s="135"/>
      <c r="AZ234" s="135"/>
      <c r="BA234" s="135"/>
      <c r="BB234" s="135"/>
      <c r="BC234" s="135"/>
      <c r="BD234" s="135"/>
      <c r="BE234" s="135"/>
      <c r="BF234" s="135"/>
      <c r="BG234" s="143"/>
      <c r="BH234" s="150"/>
      <c r="BI234" s="129"/>
      <c r="BJ234" s="129"/>
      <c r="BK234" s="150"/>
      <c r="BL234" s="139"/>
      <c r="BM234" s="139"/>
      <c r="BN234" s="148"/>
      <c r="BO234" s="148"/>
      <c r="BP234" s="139"/>
      <c r="BQ234" s="139"/>
      <c r="BR234" s="139"/>
      <c r="BS234" s="139"/>
      <c r="BT234" s="139"/>
      <c r="BU234" s="139"/>
      <c r="BV234" s="371"/>
      <c r="BW234" s="371"/>
      <c r="BX234" s="371"/>
      <c r="BY234" s="371"/>
      <c r="BZ234" s="371"/>
      <c r="CA234" s="371"/>
      <c r="CB234" s="371"/>
    </row>
    <row r="235" spans="1:80" ht="39.75" customHeight="1">
      <c r="A235" s="126" t="s">
        <v>3075</v>
      </c>
      <c r="B235" s="128" t="s">
        <v>3478</v>
      </c>
      <c r="C235" s="128" t="s">
        <v>2186</v>
      </c>
      <c r="D235" s="128" t="s">
        <v>333</v>
      </c>
      <c r="E235" s="129" t="s">
        <v>40</v>
      </c>
      <c r="F235" s="129">
        <v>78066</v>
      </c>
      <c r="G235" s="129" t="s">
        <v>2187</v>
      </c>
      <c r="H235" s="130"/>
      <c r="I235" s="130"/>
      <c r="J235" s="130"/>
      <c r="K235" s="130"/>
      <c r="L235" s="94"/>
      <c r="M235" s="94"/>
      <c r="N235" s="94"/>
      <c r="O235" s="94"/>
      <c r="P235" s="94"/>
      <c r="Q235" s="94"/>
      <c r="R235" s="98"/>
      <c r="S235" s="94"/>
      <c r="T235" s="98"/>
      <c r="U235" s="129"/>
      <c r="V235" s="129"/>
      <c r="W235" s="133"/>
      <c r="X235" s="133"/>
      <c r="Y235" s="133"/>
      <c r="Z235" s="132"/>
      <c r="AA235" s="133" t="str">
        <f t="shared" si="25"/>
        <v/>
      </c>
      <c r="AB235" s="133" t="str">
        <f>IFERROR(VLOOKUP($AA235,Lookup!$A$1:$P$20,2,FALSE),"")</f>
        <v/>
      </c>
      <c r="AC235" s="133"/>
      <c r="AD235" s="133" t="str">
        <f>IFERROR(VLOOKUP($AA235,Lookup!$A$1:$P$20,7,FALSE),"")</f>
        <v/>
      </c>
      <c r="AE235" s="380"/>
      <c r="AF235" s="133" t="str">
        <f>IFERROR(VLOOKUP($AA235,Lookup!$A$1:$P$20,8,FALSE),"")</f>
        <v/>
      </c>
      <c r="AG235" s="133" t="str">
        <f>IFERROR(VLOOKUP($AA235,Lookup!$A$1:$P$20,9,FALSE),"")</f>
        <v/>
      </c>
      <c r="AH235" s="133"/>
      <c r="AI235" s="133" t="str">
        <f>IFERROR(VLOOKUP($AA235,Lookup!$A$1:$P$20,10,FALSE),"")</f>
        <v/>
      </c>
      <c r="AJ235" s="133" t="str">
        <f>IFERROR(VLOOKUP($AA235,Lookup!$A$1:$P$20,11,FALSE),"")</f>
        <v/>
      </c>
      <c r="AK235" s="133" t="str">
        <f>IFERROR(VLOOKUP($AA235,Lookup!$A$1:$P$20,12,FALSE),"")</f>
        <v/>
      </c>
      <c r="AL235" s="133" t="str">
        <f>IFERROR(VLOOKUP($AA235,Lookup!$A$1:$P$20,13,FALSE),"")</f>
        <v/>
      </c>
      <c r="AM235" s="133" t="str">
        <f>IFERROR(VLOOKUP($AA235,Lookup!$A$1:$P$20,14,FALSE),"")</f>
        <v/>
      </c>
      <c r="AN235" s="133" t="str">
        <f>IFERROR(VLOOKUP($AA235,Lookup!$A$1:$P$20,15,FALSE),"")</f>
        <v/>
      </c>
      <c r="AO235" s="133" t="str">
        <f>IFERROR(VLOOKUP($AA235,Lookup!$A$1:$P$20,16,FALSE),"")</f>
        <v/>
      </c>
      <c r="AP235" s="133" t="str">
        <f>IFERROR(VLOOKUP($AA235,Lookup!$A$1:$Q$20,17,FALSE),"")</f>
        <v/>
      </c>
      <c r="AQ235" s="129"/>
      <c r="AR235" s="129"/>
      <c r="AS235" s="135"/>
      <c r="AT235" s="135"/>
      <c r="AU235" s="135"/>
      <c r="AV235" s="135"/>
      <c r="AW235" s="138"/>
      <c r="AX235" s="135"/>
      <c r="AY235" s="135"/>
      <c r="AZ235" s="135"/>
      <c r="BA235" s="135"/>
      <c r="BB235" s="135"/>
      <c r="BC235" s="135"/>
      <c r="BD235" s="135"/>
      <c r="BE235" s="135"/>
      <c r="BF235" s="135"/>
      <c r="BG235" s="139"/>
      <c r="BH235" s="150"/>
      <c r="BI235" s="129"/>
      <c r="BJ235" s="129"/>
      <c r="BK235" s="150"/>
      <c r="BL235" s="139"/>
      <c r="BM235" s="139"/>
      <c r="BN235" s="389">
        <v>1</v>
      </c>
      <c r="BO235" s="389">
        <v>18.239999999999998</v>
      </c>
      <c r="BP235" s="139" t="s">
        <v>3411</v>
      </c>
      <c r="BQ235" s="139"/>
      <c r="BR235" s="139" t="s">
        <v>2894</v>
      </c>
      <c r="BS235" s="139"/>
      <c r="BT235" s="139"/>
      <c r="BU235" s="139"/>
      <c r="BV235" s="371"/>
      <c r="BW235" s="371"/>
      <c r="BX235" s="371"/>
      <c r="BY235" s="371"/>
      <c r="BZ235" s="371"/>
      <c r="CA235" s="371"/>
      <c r="CB235" s="371"/>
    </row>
    <row r="236" spans="1:80" ht="39.75" customHeight="1">
      <c r="A236" s="126"/>
      <c r="B236" s="128" t="s">
        <v>1769</v>
      </c>
      <c r="C236" s="128" t="s">
        <v>1310</v>
      </c>
      <c r="D236" s="128" t="s">
        <v>37</v>
      </c>
      <c r="E236" s="129" t="s">
        <v>40</v>
      </c>
      <c r="F236" s="129">
        <v>78216</v>
      </c>
      <c r="G236" s="129" t="s">
        <v>3479</v>
      </c>
      <c r="H236" s="130" t="s">
        <v>3480</v>
      </c>
      <c r="I236" s="130"/>
      <c r="J236" s="130"/>
      <c r="K236" s="130"/>
      <c r="L236" s="94"/>
      <c r="M236" s="94"/>
      <c r="N236" s="94"/>
      <c r="O236" s="94"/>
      <c r="P236" s="94"/>
      <c r="Q236" s="94"/>
      <c r="R236" s="98"/>
      <c r="S236" s="129"/>
      <c r="T236" s="98"/>
      <c r="U236" s="129"/>
      <c r="V236" s="129"/>
      <c r="W236" s="133"/>
      <c r="X236" s="133"/>
      <c r="Y236" s="133"/>
      <c r="Z236" s="132"/>
      <c r="AA236" s="133" t="str">
        <f t="shared" si="25"/>
        <v/>
      </c>
      <c r="AB236" s="133" t="str">
        <f>IFERROR(VLOOKUP($AA236,Lookup!$A$1:$P$20,2,FALSE),"")</f>
        <v/>
      </c>
      <c r="AC236" s="133"/>
      <c r="AD236" s="133" t="str">
        <f>IFERROR(VLOOKUP($AA236,Lookup!$A$1:$P$20,7,FALSE),"")</f>
        <v/>
      </c>
      <c r="AE236" s="380"/>
      <c r="AF236" s="133" t="str">
        <f>IFERROR(VLOOKUP($AA236,Lookup!$A$1:$P$20,8,FALSE),"")</f>
        <v/>
      </c>
      <c r="AG236" s="133" t="str">
        <f>IFERROR(VLOOKUP($AA236,Lookup!$A$1:$P$20,9,FALSE),"")</f>
        <v/>
      </c>
      <c r="AH236" s="133"/>
      <c r="AI236" s="133" t="str">
        <f>IFERROR(VLOOKUP($AA236,Lookup!$A$1:$P$20,10,FALSE),"")</f>
        <v/>
      </c>
      <c r="AJ236" s="133" t="str">
        <f>IFERROR(VLOOKUP($AA236,Lookup!$A$1:$P$20,11,FALSE),"")</f>
        <v/>
      </c>
      <c r="AK236" s="133" t="str">
        <f>IFERROR(VLOOKUP($AA236,Lookup!$A$1:$P$20,12,FALSE),"")</f>
        <v/>
      </c>
      <c r="AL236" s="133" t="str">
        <f>IFERROR(VLOOKUP($AA236,Lookup!$A$1:$P$20,13,FALSE),"")</f>
        <v/>
      </c>
      <c r="AM236" s="133" t="str">
        <f>IFERROR(VLOOKUP($AA236,Lookup!$A$1:$P$20,14,FALSE),"")</f>
        <v/>
      </c>
      <c r="AN236" s="133" t="str">
        <f>IFERROR(VLOOKUP($AA236,Lookup!$A$1:$P$20,15,FALSE),"")</f>
        <v/>
      </c>
      <c r="AO236" s="133" t="str">
        <f>IFERROR(VLOOKUP($AA236,Lookup!$A$1:$P$20,16,FALSE),"")</f>
        <v/>
      </c>
      <c r="AP236" s="133" t="str">
        <f>IFERROR(VLOOKUP($AA236,Lookup!$A$1:$Q$20,17,FALSE),"")</f>
        <v/>
      </c>
      <c r="AQ236" s="129"/>
      <c r="AR236" s="129"/>
      <c r="AS236" s="135"/>
      <c r="AT236" s="135"/>
      <c r="AU236" s="135"/>
      <c r="AV236" s="135"/>
      <c r="AW236" s="138"/>
      <c r="AX236" s="135"/>
      <c r="AY236" s="135"/>
      <c r="AZ236" s="135"/>
      <c r="BA236" s="135"/>
      <c r="BB236" s="135"/>
      <c r="BC236" s="135"/>
      <c r="BD236" s="135"/>
      <c r="BE236" s="135"/>
      <c r="BF236" s="135"/>
      <c r="BG236" s="139"/>
      <c r="BH236" s="150"/>
      <c r="BI236" s="129"/>
      <c r="BJ236" s="129"/>
      <c r="BK236" s="150"/>
      <c r="BL236" s="139"/>
      <c r="BM236" s="139"/>
      <c r="BN236" s="148"/>
      <c r="BO236" s="148"/>
      <c r="BP236" s="139"/>
      <c r="BQ236" s="139"/>
      <c r="BR236" s="139" t="s">
        <v>3481</v>
      </c>
      <c r="BS236" s="139"/>
      <c r="BT236" s="139"/>
      <c r="BU236" s="139"/>
      <c r="BV236" s="371"/>
      <c r="BW236" s="371"/>
      <c r="BX236" s="371"/>
      <c r="BY236" s="371"/>
      <c r="BZ236" s="371"/>
      <c r="CA236" s="371"/>
      <c r="CB236" s="371"/>
    </row>
    <row r="237" spans="1:80" ht="39.75" customHeight="1">
      <c r="A237" s="126" t="s">
        <v>3075</v>
      </c>
      <c r="B237" s="128" t="s">
        <v>2278</v>
      </c>
      <c r="C237" s="128" t="s">
        <v>2279</v>
      </c>
      <c r="D237" s="128" t="s">
        <v>37</v>
      </c>
      <c r="E237" s="129" t="s">
        <v>40</v>
      </c>
      <c r="F237" s="129">
        <v>78248</v>
      </c>
      <c r="G237" s="129" t="s">
        <v>3479</v>
      </c>
      <c r="H237" s="130" t="s">
        <v>3480</v>
      </c>
      <c r="I237" s="130"/>
      <c r="J237" s="130"/>
      <c r="K237" s="130"/>
      <c r="L237" s="94"/>
      <c r="M237" s="94"/>
      <c r="N237" s="94"/>
      <c r="O237" s="94"/>
      <c r="P237" s="94"/>
      <c r="Q237" s="94"/>
      <c r="R237" s="98"/>
      <c r="S237" s="129"/>
      <c r="T237" s="98"/>
      <c r="U237" s="129"/>
      <c r="V237" s="129"/>
      <c r="W237" s="133"/>
      <c r="X237" s="133"/>
      <c r="Y237" s="133"/>
      <c r="Z237" s="132"/>
      <c r="AA237" s="133" t="str">
        <f t="shared" si="25"/>
        <v/>
      </c>
      <c r="AB237" s="133" t="str">
        <f>IFERROR(VLOOKUP($AA237,Lookup!$A$1:$P$20,2,FALSE),"")</f>
        <v/>
      </c>
      <c r="AC237" s="133"/>
      <c r="AD237" s="133" t="str">
        <f>IFERROR(VLOOKUP($AA237,Lookup!$A$1:$P$20,7,FALSE),"")</f>
        <v/>
      </c>
      <c r="AE237" s="380"/>
      <c r="AF237" s="133" t="str">
        <f>IFERROR(VLOOKUP($AA237,Lookup!$A$1:$P$20,8,FALSE),"")</f>
        <v/>
      </c>
      <c r="AG237" s="133" t="str">
        <f>IFERROR(VLOOKUP($AA237,Lookup!$A$1:$P$20,9,FALSE),"")</f>
        <v/>
      </c>
      <c r="AH237" s="133"/>
      <c r="AI237" s="133" t="str">
        <f>IFERROR(VLOOKUP($AA237,Lookup!$A$1:$P$20,10,FALSE),"")</f>
        <v/>
      </c>
      <c r="AJ237" s="133" t="str">
        <f>IFERROR(VLOOKUP($AA237,Lookup!$A$1:$P$20,11,FALSE),"")</f>
        <v/>
      </c>
      <c r="AK237" s="133" t="str">
        <f>IFERROR(VLOOKUP($AA237,Lookup!$A$1:$P$20,12,FALSE),"")</f>
        <v/>
      </c>
      <c r="AL237" s="133" t="str">
        <f>IFERROR(VLOOKUP($AA237,Lookup!$A$1:$P$20,13,FALSE),"")</f>
        <v/>
      </c>
      <c r="AM237" s="133" t="str">
        <f>IFERROR(VLOOKUP($AA237,Lookup!$A$1:$P$20,14,FALSE),"")</f>
        <v/>
      </c>
      <c r="AN237" s="133" t="str">
        <f>IFERROR(VLOOKUP($AA237,Lookup!$A$1:$P$20,15,FALSE),"")</f>
        <v/>
      </c>
      <c r="AO237" s="133" t="str">
        <f>IFERROR(VLOOKUP($AA237,Lookup!$A$1:$P$20,16,FALSE),"")</f>
        <v/>
      </c>
      <c r="AP237" s="133" t="str">
        <f>IFERROR(VLOOKUP($AA237,Lookup!$A$1:$Q$20,17,FALSE),"")</f>
        <v/>
      </c>
      <c r="AQ237" s="129"/>
      <c r="AR237" s="129"/>
      <c r="AS237" s="135"/>
      <c r="AT237" s="135"/>
      <c r="AU237" s="135"/>
      <c r="AV237" s="135"/>
      <c r="AW237" s="138"/>
      <c r="AX237" s="135"/>
      <c r="AY237" s="135"/>
      <c r="AZ237" s="135"/>
      <c r="BA237" s="135"/>
      <c r="BB237" s="135"/>
      <c r="BC237" s="135"/>
      <c r="BD237" s="135"/>
      <c r="BE237" s="135"/>
      <c r="BF237" s="135"/>
      <c r="BG237" s="143"/>
      <c r="BH237" s="150"/>
      <c r="BI237" s="129"/>
      <c r="BJ237" s="129"/>
      <c r="BK237" s="150"/>
      <c r="BL237" s="139"/>
      <c r="BM237" s="139"/>
      <c r="BN237" s="148"/>
      <c r="BO237" s="148"/>
      <c r="BP237" s="139"/>
      <c r="BQ237" s="139"/>
      <c r="BR237" s="139" t="s">
        <v>2907</v>
      </c>
      <c r="BS237" s="139"/>
      <c r="BT237" s="139"/>
      <c r="BU237" s="139"/>
      <c r="BV237" s="371"/>
      <c r="BW237" s="371"/>
      <c r="BX237" s="371"/>
      <c r="BY237" s="371"/>
      <c r="BZ237" s="371"/>
      <c r="CA237" s="371"/>
      <c r="CB237" s="371"/>
    </row>
    <row r="238" spans="1:80" ht="39.75" customHeight="1">
      <c r="A238" s="126"/>
      <c r="B238" s="128" t="s">
        <v>2287</v>
      </c>
      <c r="C238" s="128" t="s">
        <v>2288</v>
      </c>
      <c r="D238" s="128" t="s">
        <v>37</v>
      </c>
      <c r="E238" s="129" t="s">
        <v>40</v>
      </c>
      <c r="F238" s="129">
        <v>78201</v>
      </c>
      <c r="G238" s="129" t="s">
        <v>3482</v>
      </c>
      <c r="H238" s="129"/>
      <c r="I238" s="129"/>
      <c r="J238" s="129"/>
      <c r="K238" s="129"/>
      <c r="L238" s="94"/>
      <c r="M238" s="94"/>
      <c r="N238" s="94"/>
      <c r="O238" s="94"/>
      <c r="P238" s="94"/>
      <c r="Q238" s="94"/>
      <c r="R238" s="98"/>
      <c r="S238" s="129"/>
      <c r="T238" s="98"/>
      <c r="U238" s="129"/>
      <c r="V238" s="129"/>
      <c r="W238" s="133"/>
      <c r="X238" s="133"/>
      <c r="Y238" s="133"/>
      <c r="Z238" s="132"/>
      <c r="AA238" s="133" t="str">
        <f t="shared" si="25"/>
        <v/>
      </c>
      <c r="AB238" s="133" t="str">
        <f>IFERROR(VLOOKUP($AA238,Lookup!$A$1:$P$20,2,FALSE),"")</f>
        <v/>
      </c>
      <c r="AC238" s="133"/>
      <c r="AD238" s="133" t="str">
        <f>IFERROR(VLOOKUP($AA238,Lookup!$A$1:$P$20,7,FALSE),"")</f>
        <v/>
      </c>
      <c r="AE238" s="380"/>
      <c r="AF238" s="133" t="str">
        <f>IFERROR(VLOOKUP($AA238,Lookup!$A$1:$P$20,8,FALSE),"")</f>
        <v/>
      </c>
      <c r="AG238" s="133" t="str">
        <f>IFERROR(VLOOKUP($AA238,Lookup!$A$1:$P$20,9,FALSE),"")</f>
        <v/>
      </c>
      <c r="AH238" s="133"/>
      <c r="AI238" s="133" t="str">
        <f>IFERROR(VLOOKUP($AA238,Lookup!$A$1:$P$20,10,FALSE),"")</f>
        <v/>
      </c>
      <c r="AJ238" s="133" t="str">
        <f>IFERROR(VLOOKUP($AA238,Lookup!$A$1:$P$20,11,FALSE),"")</f>
        <v/>
      </c>
      <c r="AK238" s="133" t="str">
        <f>IFERROR(VLOOKUP($AA238,Lookup!$A$1:$P$20,12,FALSE),"")</f>
        <v/>
      </c>
      <c r="AL238" s="133" t="str">
        <f>IFERROR(VLOOKUP($AA238,Lookup!$A$1:$P$20,13,FALSE),"")</f>
        <v/>
      </c>
      <c r="AM238" s="133" t="str">
        <f>IFERROR(VLOOKUP($AA238,Lookup!$A$1:$P$20,14,FALSE),"")</f>
        <v/>
      </c>
      <c r="AN238" s="133" t="str">
        <f>IFERROR(VLOOKUP($AA238,Lookup!$A$1:$P$20,15,FALSE),"")</f>
        <v/>
      </c>
      <c r="AO238" s="133" t="str">
        <f>IFERROR(VLOOKUP($AA238,Lookup!$A$1:$P$20,16,FALSE),"")</f>
        <v/>
      </c>
      <c r="AP238" s="133" t="str">
        <f>IFERROR(VLOOKUP($AA238,Lookup!$A$1:$Q$20,17,FALSE),"")</f>
        <v/>
      </c>
      <c r="AQ238" s="129"/>
      <c r="AR238" s="129"/>
      <c r="AS238" s="135"/>
      <c r="AT238" s="135"/>
      <c r="AU238" s="135"/>
      <c r="AV238" s="135"/>
      <c r="AW238" s="138"/>
      <c r="AX238" s="135"/>
      <c r="AY238" s="135"/>
      <c r="AZ238" s="135"/>
      <c r="BA238" s="135"/>
      <c r="BB238" s="135"/>
      <c r="BC238" s="135"/>
      <c r="BD238" s="135"/>
      <c r="BE238" s="135"/>
      <c r="BF238" s="135"/>
      <c r="BG238" s="143"/>
      <c r="BH238" s="150"/>
      <c r="BI238" s="129"/>
      <c r="BJ238" s="129"/>
      <c r="BK238" s="150"/>
      <c r="BL238" s="139"/>
      <c r="BM238" s="139"/>
      <c r="BN238" s="148"/>
      <c r="BO238" s="148"/>
      <c r="BP238" s="139"/>
      <c r="BQ238" s="139"/>
      <c r="BR238" s="139" t="s">
        <v>3483</v>
      </c>
      <c r="BS238" s="139"/>
      <c r="BT238" s="139"/>
      <c r="BU238" s="139"/>
      <c r="BV238" s="371"/>
      <c r="BW238" s="371"/>
      <c r="BX238" s="371"/>
      <c r="BY238" s="371"/>
      <c r="BZ238" s="371"/>
      <c r="CA238" s="371"/>
      <c r="CB238" s="371"/>
    </row>
    <row r="239" spans="1:80" ht="39.75" customHeight="1">
      <c r="A239" s="126"/>
      <c r="B239" s="128" t="s">
        <v>3318</v>
      </c>
      <c r="C239" s="128" t="s">
        <v>3319</v>
      </c>
      <c r="D239" s="128" t="s">
        <v>37</v>
      </c>
      <c r="E239" s="129" t="s">
        <v>40</v>
      </c>
      <c r="F239" s="129">
        <v>78023</v>
      </c>
      <c r="G239" s="129" t="s">
        <v>3320</v>
      </c>
      <c r="H239" s="130" t="s">
        <v>3321</v>
      </c>
      <c r="I239" s="130"/>
      <c r="J239" s="130"/>
      <c r="K239" s="130"/>
      <c r="L239" s="94"/>
      <c r="M239" s="94"/>
      <c r="N239" s="94"/>
      <c r="O239" s="94"/>
      <c r="P239" s="94"/>
      <c r="Q239" s="94"/>
      <c r="R239" s="98"/>
      <c r="S239" s="94"/>
      <c r="T239" s="98"/>
      <c r="U239" s="129"/>
      <c r="V239" s="129"/>
      <c r="W239" s="133"/>
      <c r="X239" s="133"/>
      <c r="Y239" s="133"/>
      <c r="Z239" s="132"/>
      <c r="AA239" s="133" t="str">
        <f t="shared" si="25"/>
        <v/>
      </c>
      <c r="AB239" s="133" t="str">
        <f>IFERROR(VLOOKUP($AA239,Lookup!$A$1:$P$20,2,FALSE),"")</f>
        <v/>
      </c>
      <c r="AC239" s="133"/>
      <c r="AD239" s="133" t="str">
        <f>IFERROR(VLOOKUP($AA239,Lookup!$A$1:$P$20,7,FALSE),"")</f>
        <v/>
      </c>
      <c r="AE239" s="380"/>
      <c r="AF239" s="133" t="str">
        <f>IFERROR(VLOOKUP($AA239,Lookup!$A$1:$P$20,8,FALSE),"")</f>
        <v/>
      </c>
      <c r="AG239" s="133" t="str">
        <f>IFERROR(VLOOKUP($AA239,Lookup!$A$1:$P$20,9,FALSE),"")</f>
        <v/>
      </c>
      <c r="AH239" s="133"/>
      <c r="AI239" s="133" t="str">
        <f>IFERROR(VLOOKUP($AA239,Lookup!$A$1:$P$20,10,FALSE),"")</f>
        <v/>
      </c>
      <c r="AJ239" s="133" t="str">
        <f>IFERROR(VLOOKUP($AA239,Lookup!$A$1:$P$20,11,FALSE),"")</f>
        <v/>
      </c>
      <c r="AK239" s="133" t="str">
        <f>IFERROR(VLOOKUP($AA239,Lookup!$A$1:$P$20,12,FALSE),"")</f>
        <v/>
      </c>
      <c r="AL239" s="133" t="str">
        <f>IFERROR(VLOOKUP($AA239,Lookup!$A$1:$P$20,13,FALSE),"")</f>
        <v/>
      </c>
      <c r="AM239" s="133" t="str">
        <f>IFERROR(VLOOKUP($AA239,Lookup!$A$1:$P$20,14,FALSE),"")</f>
        <v/>
      </c>
      <c r="AN239" s="133" t="str">
        <f>IFERROR(VLOOKUP($AA239,Lookup!$A$1:$P$20,15,FALSE),"")</f>
        <v/>
      </c>
      <c r="AO239" s="133" t="str">
        <f>IFERROR(VLOOKUP($AA239,Lookup!$A$1:$P$20,16,FALSE),"")</f>
        <v/>
      </c>
      <c r="AP239" s="133" t="str">
        <f>IFERROR(VLOOKUP($AA239,Lookup!$A$1:$Q$20,17,FALSE),"")</f>
        <v/>
      </c>
      <c r="AQ239" s="129"/>
      <c r="AR239" s="129"/>
      <c r="AS239" s="135"/>
      <c r="AT239" s="135"/>
      <c r="AU239" s="135"/>
      <c r="AV239" s="135"/>
      <c r="AW239" s="138"/>
      <c r="AX239" s="135"/>
      <c r="AY239" s="135"/>
      <c r="AZ239" s="135"/>
      <c r="BA239" s="135"/>
      <c r="BB239" s="135"/>
      <c r="BC239" s="135"/>
      <c r="BD239" s="135"/>
      <c r="BE239" s="135"/>
      <c r="BF239" s="135"/>
      <c r="BG239" s="143"/>
      <c r="BH239" s="150"/>
      <c r="BI239" s="129"/>
      <c r="BJ239" s="129"/>
      <c r="BK239" s="150"/>
      <c r="BL239" s="139"/>
      <c r="BM239" s="139"/>
      <c r="BN239" s="148"/>
      <c r="BO239" s="148"/>
      <c r="BP239" s="139"/>
      <c r="BQ239" s="139"/>
      <c r="BR239" s="139" t="s">
        <v>2922</v>
      </c>
      <c r="BS239" s="139"/>
      <c r="BT239" s="139"/>
      <c r="BU239" s="139"/>
      <c r="BV239" s="371"/>
      <c r="BW239" s="371"/>
      <c r="BX239" s="371"/>
      <c r="BY239" s="371"/>
      <c r="BZ239" s="371"/>
      <c r="CA239" s="371"/>
      <c r="CB239" s="371"/>
    </row>
    <row r="240" spans="1:80" ht="39.75" customHeight="1">
      <c r="A240" s="126" t="s">
        <v>3075</v>
      </c>
      <c r="B240" s="128" t="s">
        <v>3484</v>
      </c>
      <c r="C240" s="128" t="s">
        <v>3485</v>
      </c>
      <c r="D240" s="128" t="s">
        <v>37</v>
      </c>
      <c r="E240" s="129" t="s">
        <v>40</v>
      </c>
      <c r="F240" s="129">
        <v>78254</v>
      </c>
      <c r="G240" s="129" t="s">
        <v>3486</v>
      </c>
      <c r="H240" s="130" t="s">
        <v>3487</v>
      </c>
      <c r="I240" s="130"/>
      <c r="J240" s="130"/>
      <c r="K240" s="130"/>
      <c r="L240" s="94"/>
      <c r="M240" s="94"/>
      <c r="N240" s="94"/>
      <c r="O240" s="94"/>
      <c r="P240" s="94"/>
      <c r="Q240" s="94"/>
      <c r="R240" s="98"/>
      <c r="S240" s="94"/>
      <c r="T240" s="98"/>
      <c r="U240" s="129"/>
      <c r="V240" s="129"/>
      <c r="W240" s="133"/>
      <c r="X240" s="133"/>
      <c r="Y240" s="133"/>
      <c r="Z240" s="132"/>
      <c r="AA240" s="133" t="str">
        <f t="shared" si="25"/>
        <v/>
      </c>
      <c r="AB240" s="133" t="str">
        <f>IFERROR(VLOOKUP($AA240,Lookup!$A$1:$P$20,2,FALSE),"")</f>
        <v/>
      </c>
      <c r="AC240" s="133"/>
      <c r="AD240" s="133" t="str">
        <f>IFERROR(VLOOKUP($AA240,Lookup!$A$1:$P$20,7,FALSE),"")</f>
        <v/>
      </c>
      <c r="AE240" s="380"/>
      <c r="AF240" s="133" t="str">
        <f>IFERROR(VLOOKUP($AA240,Lookup!$A$1:$P$20,8,FALSE),"")</f>
        <v/>
      </c>
      <c r="AG240" s="133" t="str">
        <f>IFERROR(VLOOKUP($AA240,Lookup!$A$1:$P$20,9,FALSE),"")</f>
        <v/>
      </c>
      <c r="AH240" s="133"/>
      <c r="AI240" s="133" t="str">
        <f>IFERROR(VLOOKUP($AA240,Lookup!$A$1:$P$20,10,FALSE),"")</f>
        <v/>
      </c>
      <c r="AJ240" s="133" t="str">
        <f>IFERROR(VLOOKUP($AA240,Lookup!$A$1:$P$20,11,FALSE),"")</f>
        <v/>
      </c>
      <c r="AK240" s="133" t="str">
        <f>IFERROR(VLOOKUP($AA240,Lookup!$A$1:$P$20,12,FALSE),"")</f>
        <v/>
      </c>
      <c r="AL240" s="133" t="str">
        <f>IFERROR(VLOOKUP($AA240,Lookup!$A$1:$P$20,13,FALSE),"")</f>
        <v/>
      </c>
      <c r="AM240" s="133" t="str">
        <f>IFERROR(VLOOKUP($AA240,Lookup!$A$1:$P$20,14,FALSE),"")</f>
        <v/>
      </c>
      <c r="AN240" s="133" t="str">
        <f>IFERROR(VLOOKUP($AA240,Lookup!$A$1:$P$20,15,FALSE),"")</f>
        <v/>
      </c>
      <c r="AO240" s="133" t="str">
        <f>IFERROR(VLOOKUP($AA240,Lookup!$A$1:$P$20,16,FALSE),"")</f>
        <v/>
      </c>
      <c r="AP240" s="133" t="str">
        <f>IFERROR(VLOOKUP($AA240,Lookup!$A$1:$Q$20,17,FALSE),"")</f>
        <v/>
      </c>
      <c r="AQ240" s="129"/>
      <c r="AR240" s="129"/>
      <c r="AS240" s="135"/>
      <c r="AT240" s="135"/>
      <c r="AU240" s="135"/>
      <c r="AV240" s="135"/>
      <c r="AW240" s="138"/>
      <c r="AX240" s="135"/>
      <c r="AY240" s="135"/>
      <c r="AZ240" s="135"/>
      <c r="BA240" s="135"/>
      <c r="BB240" s="135"/>
      <c r="BC240" s="135"/>
      <c r="BD240" s="135"/>
      <c r="BE240" s="135"/>
      <c r="BF240" s="135"/>
      <c r="BG240" s="143"/>
      <c r="BH240" s="150"/>
      <c r="BI240" s="129"/>
      <c r="BJ240" s="129"/>
      <c r="BK240" s="150"/>
      <c r="BL240" s="139"/>
      <c r="BM240" s="139"/>
      <c r="BN240" s="148"/>
      <c r="BO240" s="148"/>
      <c r="BP240" s="139"/>
      <c r="BQ240" s="139"/>
      <c r="BR240" s="139" t="s">
        <v>2922</v>
      </c>
      <c r="BS240" s="139"/>
      <c r="BT240" s="139"/>
      <c r="BU240" s="139"/>
      <c r="BV240" s="371"/>
      <c r="BW240" s="371"/>
      <c r="BX240" s="371"/>
      <c r="BY240" s="371"/>
      <c r="BZ240" s="371"/>
      <c r="CA240" s="371"/>
      <c r="CB240" s="371"/>
    </row>
    <row r="241" spans="1:80" ht="39.75" customHeight="1">
      <c r="A241" s="126"/>
      <c r="B241" s="128" t="s">
        <v>2592</v>
      </c>
      <c r="C241" s="128" t="s">
        <v>73</v>
      </c>
      <c r="D241" s="128" t="s">
        <v>37</v>
      </c>
      <c r="E241" s="129" t="s">
        <v>40</v>
      </c>
      <c r="F241" s="129">
        <v>78217</v>
      </c>
      <c r="G241" s="129" t="s">
        <v>2593</v>
      </c>
      <c r="H241" s="130" t="s">
        <v>559</v>
      </c>
      <c r="I241" s="130"/>
      <c r="J241" s="130"/>
      <c r="K241" s="130"/>
      <c r="L241" s="94"/>
      <c r="M241" s="94"/>
      <c r="N241" s="94"/>
      <c r="O241" s="94"/>
      <c r="P241" s="94"/>
      <c r="Q241" s="94"/>
      <c r="R241" s="98"/>
      <c r="S241" s="94"/>
      <c r="T241" s="98"/>
      <c r="U241" s="129"/>
      <c r="V241" s="129"/>
      <c r="W241" s="133"/>
      <c r="X241" s="133"/>
      <c r="Y241" s="133"/>
      <c r="Z241" s="132"/>
      <c r="AA241" s="133" t="str">
        <f t="shared" si="25"/>
        <v/>
      </c>
      <c r="AB241" s="133" t="str">
        <f>IFERROR(VLOOKUP($AA241,Lookup!$A$1:$P$20,2,FALSE),"")</f>
        <v/>
      </c>
      <c r="AC241" s="133"/>
      <c r="AD241" s="133" t="str">
        <f>IFERROR(VLOOKUP($AA241,Lookup!$A$1:$P$20,7,FALSE),"")</f>
        <v/>
      </c>
      <c r="AE241" s="380"/>
      <c r="AF241" s="133" t="str">
        <f>IFERROR(VLOOKUP($AA241,Lookup!$A$1:$P$20,8,FALSE),"")</f>
        <v/>
      </c>
      <c r="AG241" s="133" t="str">
        <f>IFERROR(VLOOKUP($AA241,Lookup!$A$1:$P$20,9,FALSE),"")</f>
        <v/>
      </c>
      <c r="AH241" s="133"/>
      <c r="AI241" s="133" t="str">
        <f>IFERROR(VLOOKUP($AA241,Lookup!$A$1:$P$20,10,FALSE),"")</f>
        <v/>
      </c>
      <c r="AJ241" s="133" t="str">
        <f>IFERROR(VLOOKUP($AA241,Lookup!$A$1:$P$20,11,FALSE),"")</f>
        <v/>
      </c>
      <c r="AK241" s="133" t="str">
        <f>IFERROR(VLOOKUP($AA241,Lookup!$A$1:$P$20,12,FALSE),"")</f>
        <v/>
      </c>
      <c r="AL241" s="133" t="str">
        <f>IFERROR(VLOOKUP($AA241,Lookup!$A$1:$P$20,13,FALSE),"")</f>
        <v/>
      </c>
      <c r="AM241" s="133" t="str">
        <f>IFERROR(VLOOKUP($AA241,Lookup!$A$1:$P$20,14,FALSE),"")</f>
        <v/>
      </c>
      <c r="AN241" s="133" t="str">
        <f>IFERROR(VLOOKUP($AA241,Lookup!$A$1:$P$20,15,FALSE),"")</f>
        <v/>
      </c>
      <c r="AO241" s="133" t="str">
        <f>IFERROR(VLOOKUP($AA241,Lookup!$A$1:$P$20,16,FALSE),"")</f>
        <v/>
      </c>
      <c r="AP241" s="133" t="str">
        <f>IFERROR(VLOOKUP($AA241,Lookup!$A$1:$Q$20,17,FALSE),"")</f>
        <v/>
      </c>
      <c r="AQ241" s="129"/>
      <c r="AR241" s="129"/>
      <c r="AS241" s="135"/>
      <c r="AT241" s="135"/>
      <c r="AU241" s="135"/>
      <c r="AV241" s="135"/>
      <c r="AW241" s="138"/>
      <c r="AX241" s="135"/>
      <c r="AY241" s="135"/>
      <c r="AZ241" s="135"/>
      <c r="BA241" s="135"/>
      <c r="BB241" s="135"/>
      <c r="BC241" s="135"/>
      <c r="BD241" s="135"/>
      <c r="BE241" s="135"/>
      <c r="BF241" s="135"/>
      <c r="BG241" s="139"/>
      <c r="BH241" s="150"/>
      <c r="BI241" s="129"/>
      <c r="BJ241" s="129"/>
      <c r="BK241" s="150"/>
      <c r="BL241" s="139"/>
      <c r="BM241" s="139"/>
      <c r="BN241" s="148"/>
      <c r="BO241" s="148"/>
      <c r="BP241" s="139"/>
      <c r="BQ241" s="139"/>
      <c r="BR241" s="139" t="s">
        <v>2922</v>
      </c>
      <c r="BS241" s="139"/>
      <c r="BT241" s="139"/>
      <c r="BU241" s="139"/>
      <c r="BV241" s="371"/>
      <c r="BW241" s="371"/>
      <c r="BX241" s="371"/>
      <c r="BY241" s="371"/>
      <c r="BZ241" s="371"/>
      <c r="CA241" s="371"/>
      <c r="CB241" s="371"/>
    </row>
    <row r="242" spans="1:80" ht="39.75" customHeight="1">
      <c r="A242" s="126"/>
      <c r="B242" s="128" t="s">
        <v>1005</v>
      </c>
      <c r="C242" s="128" t="s">
        <v>73</v>
      </c>
      <c r="D242" s="128" t="s">
        <v>37</v>
      </c>
      <c r="E242" s="129" t="s">
        <v>40</v>
      </c>
      <c r="F242" s="129">
        <v>78217</v>
      </c>
      <c r="G242" s="129"/>
      <c r="H242" s="130"/>
      <c r="I242" s="130"/>
      <c r="J242" s="130"/>
      <c r="K242" s="130"/>
      <c r="L242" s="94"/>
      <c r="M242" s="94"/>
      <c r="N242" s="94"/>
      <c r="O242" s="94"/>
      <c r="P242" s="94"/>
      <c r="Q242" s="94"/>
      <c r="R242" s="98"/>
      <c r="S242" s="94"/>
      <c r="T242" s="98"/>
      <c r="U242" s="129"/>
      <c r="V242" s="129"/>
      <c r="W242" s="133"/>
      <c r="X242" s="133"/>
      <c r="Y242" s="133"/>
      <c r="Z242" s="132"/>
      <c r="AA242" s="133" t="str">
        <f t="shared" si="25"/>
        <v/>
      </c>
      <c r="AB242" s="133" t="str">
        <f>IFERROR(VLOOKUP($AA242,Lookup!$A$1:$P$20,2,FALSE),"")</f>
        <v/>
      </c>
      <c r="AC242" s="133"/>
      <c r="AD242" s="133" t="str">
        <f>IFERROR(VLOOKUP($AA242,Lookup!$A$1:$P$20,7,FALSE),"")</f>
        <v/>
      </c>
      <c r="AE242" s="380"/>
      <c r="AF242" s="133" t="str">
        <f>IFERROR(VLOOKUP($AA242,Lookup!$A$1:$P$20,8,FALSE),"")</f>
        <v/>
      </c>
      <c r="AG242" s="133" t="str">
        <f>IFERROR(VLOOKUP($AA242,Lookup!$A$1:$P$20,9,FALSE),"")</f>
        <v/>
      </c>
      <c r="AH242" s="133"/>
      <c r="AI242" s="133" t="str">
        <f>IFERROR(VLOOKUP($AA242,Lookup!$A$1:$P$20,10,FALSE),"")</f>
        <v/>
      </c>
      <c r="AJ242" s="133" t="str">
        <f>IFERROR(VLOOKUP($AA242,Lookup!$A$1:$P$20,11,FALSE),"")</f>
        <v/>
      </c>
      <c r="AK242" s="133" t="str">
        <f>IFERROR(VLOOKUP($AA242,Lookup!$A$1:$P$20,12,FALSE),"")</f>
        <v/>
      </c>
      <c r="AL242" s="133" t="str">
        <f>IFERROR(VLOOKUP($AA242,Lookup!$A$1:$P$20,13,FALSE),"")</f>
        <v/>
      </c>
      <c r="AM242" s="133" t="str">
        <f>IFERROR(VLOOKUP($AA242,Lookup!$A$1:$P$20,14,FALSE),"")</f>
        <v/>
      </c>
      <c r="AN242" s="133" t="str">
        <f>IFERROR(VLOOKUP($AA242,Lookup!$A$1:$P$20,15,FALSE),"")</f>
        <v/>
      </c>
      <c r="AO242" s="133" t="str">
        <f>IFERROR(VLOOKUP($AA242,Lookup!$A$1:$P$20,16,FALSE),"")</f>
        <v/>
      </c>
      <c r="AP242" s="133" t="str">
        <f>IFERROR(VLOOKUP($AA242,Lookup!$A$1:$Q$20,17,FALSE),"")</f>
        <v/>
      </c>
      <c r="AQ242" s="129"/>
      <c r="AR242" s="129"/>
      <c r="AS242" s="135"/>
      <c r="AT242" s="135"/>
      <c r="AU242" s="135"/>
      <c r="AV242" s="135"/>
      <c r="AW242" s="138"/>
      <c r="AX242" s="135"/>
      <c r="AY242" s="135"/>
      <c r="AZ242" s="135"/>
      <c r="BA242" s="135"/>
      <c r="BB242" s="135"/>
      <c r="BC242" s="135"/>
      <c r="BD242" s="135"/>
      <c r="BE242" s="135"/>
      <c r="BF242" s="135"/>
      <c r="BG242" s="139"/>
      <c r="BH242" s="150"/>
      <c r="BI242" s="129"/>
      <c r="BJ242" s="129"/>
      <c r="BK242" s="150"/>
      <c r="BL242" s="139"/>
      <c r="BM242" s="139"/>
      <c r="BN242" s="148"/>
      <c r="BO242" s="148"/>
      <c r="BP242" s="139"/>
      <c r="BQ242" s="139"/>
      <c r="BR242" s="139"/>
      <c r="BS242" s="139"/>
      <c r="BT242" s="139"/>
      <c r="BU242" s="139"/>
      <c r="BV242" s="371"/>
      <c r="BW242" s="371"/>
      <c r="BX242" s="371"/>
      <c r="BY242" s="371"/>
      <c r="BZ242" s="371"/>
      <c r="CA242" s="371"/>
      <c r="CB242" s="371"/>
    </row>
    <row r="243" spans="1:80" ht="39.75" customHeight="1">
      <c r="A243" s="126" t="s">
        <v>3075</v>
      </c>
      <c r="B243" s="128" t="s">
        <v>3488</v>
      </c>
      <c r="C243" s="128" t="s">
        <v>1485</v>
      </c>
      <c r="D243" s="128" t="s">
        <v>234</v>
      </c>
      <c r="E243" s="129" t="s">
        <v>40</v>
      </c>
      <c r="F243" s="129">
        <v>787130</v>
      </c>
      <c r="G243" s="129" t="s">
        <v>1486</v>
      </c>
      <c r="H243" s="129"/>
      <c r="I243" s="129"/>
      <c r="J243" s="129"/>
      <c r="K243" s="129"/>
      <c r="L243" s="94"/>
      <c r="M243" s="94"/>
      <c r="N243" s="94"/>
      <c r="O243" s="94"/>
      <c r="P243" s="94"/>
      <c r="Q243" s="94"/>
      <c r="R243" s="98"/>
      <c r="S243" s="129"/>
      <c r="T243" s="98"/>
      <c r="U243" s="129"/>
      <c r="V243" s="129"/>
      <c r="W243" s="133"/>
      <c r="X243" s="133"/>
      <c r="Y243" s="133"/>
      <c r="Z243" s="132"/>
      <c r="AA243" s="133" t="str">
        <f t="shared" si="25"/>
        <v/>
      </c>
      <c r="AB243" s="133" t="str">
        <f>IFERROR(VLOOKUP($AA243,Lookup!$A$1:$P$20,2,FALSE),"")</f>
        <v/>
      </c>
      <c r="AC243" s="133"/>
      <c r="AD243" s="133" t="str">
        <f>IFERROR(VLOOKUP($AA243,Lookup!$A$1:$P$20,7,FALSE),"")</f>
        <v/>
      </c>
      <c r="AE243" s="380"/>
      <c r="AF243" s="133" t="str">
        <f>IFERROR(VLOOKUP($AA243,Lookup!$A$1:$P$20,8,FALSE),"")</f>
        <v/>
      </c>
      <c r="AG243" s="133" t="str">
        <f>IFERROR(VLOOKUP($AA243,Lookup!$A$1:$P$20,9,FALSE),"")</f>
        <v/>
      </c>
      <c r="AH243" s="133"/>
      <c r="AI243" s="133" t="str">
        <f>IFERROR(VLOOKUP($AA243,Lookup!$A$1:$P$20,10,FALSE),"")</f>
        <v/>
      </c>
      <c r="AJ243" s="133" t="str">
        <f>IFERROR(VLOOKUP($AA243,Lookup!$A$1:$P$20,11,FALSE),"")</f>
        <v/>
      </c>
      <c r="AK243" s="133" t="str">
        <f>IFERROR(VLOOKUP($AA243,Lookup!$A$1:$P$20,12,FALSE),"")</f>
        <v/>
      </c>
      <c r="AL243" s="133" t="str">
        <f>IFERROR(VLOOKUP($AA243,Lookup!$A$1:$P$20,13,FALSE),"")</f>
        <v/>
      </c>
      <c r="AM243" s="133" t="str">
        <f>IFERROR(VLOOKUP($AA243,Lookup!$A$1:$P$20,14,FALSE),"")</f>
        <v/>
      </c>
      <c r="AN243" s="133" t="str">
        <f>IFERROR(VLOOKUP($AA243,Lookup!$A$1:$P$20,15,FALSE),"")</f>
        <v/>
      </c>
      <c r="AO243" s="133" t="str">
        <f>IFERROR(VLOOKUP($AA243,Lookup!$A$1:$P$20,16,FALSE),"")</f>
        <v/>
      </c>
      <c r="AP243" s="133" t="str">
        <f>IFERROR(VLOOKUP($AA243,Lookup!$A$1:$Q$20,17,FALSE),"")</f>
        <v/>
      </c>
      <c r="AQ243" s="129"/>
      <c r="AR243" s="129"/>
      <c r="AS243" s="135"/>
      <c r="AT243" s="135"/>
      <c r="AU243" s="135"/>
      <c r="AV243" s="135"/>
      <c r="AW243" s="138"/>
      <c r="AX243" s="135"/>
      <c r="AY243" s="135"/>
      <c r="AZ243" s="135"/>
      <c r="BA243" s="135"/>
      <c r="BB243" s="135"/>
      <c r="BC243" s="135"/>
      <c r="BD243" s="135"/>
      <c r="BE243" s="135"/>
      <c r="BF243" s="135"/>
      <c r="BG243" s="139"/>
      <c r="BH243" s="150"/>
      <c r="BI243" s="129"/>
      <c r="BJ243" s="129"/>
      <c r="BK243" s="150"/>
      <c r="BL243" s="139"/>
      <c r="BM243" s="139"/>
      <c r="BN243" s="148"/>
      <c r="BO243" s="148"/>
      <c r="BP243" s="139"/>
      <c r="BQ243" s="139"/>
      <c r="BR243" s="139" t="s">
        <v>2907</v>
      </c>
      <c r="BS243" s="139"/>
      <c r="BT243" s="139"/>
      <c r="BU243" s="139"/>
      <c r="BV243" s="371"/>
      <c r="BW243" s="371"/>
      <c r="BX243" s="371"/>
      <c r="BY243" s="371"/>
      <c r="BZ243" s="371"/>
      <c r="CA243" s="371"/>
      <c r="CB243" s="371"/>
    </row>
    <row r="244" spans="1:80" ht="39.75" customHeight="1">
      <c r="A244" s="126"/>
      <c r="B244" s="128" t="s">
        <v>3489</v>
      </c>
      <c r="C244" s="128" t="s">
        <v>3490</v>
      </c>
      <c r="D244" s="128" t="s">
        <v>37</v>
      </c>
      <c r="E244" s="129" t="s">
        <v>40</v>
      </c>
      <c r="F244" s="129">
        <v>78201</v>
      </c>
      <c r="G244" s="129" t="s">
        <v>3491</v>
      </c>
      <c r="H244" s="130"/>
      <c r="I244" s="130"/>
      <c r="J244" s="130"/>
      <c r="K244" s="130"/>
      <c r="L244" s="94"/>
      <c r="M244" s="94"/>
      <c r="N244" s="94"/>
      <c r="O244" s="94"/>
      <c r="P244" s="94"/>
      <c r="Q244" s="94"/>
      <c r="R244" s="98"/>
      <c r="S244" s="94"/>
      <c r="T244" s="98"/>
      <c r="U244" s="129"/>
      <c r="V244" s="129"/>
      <c r="W244" s="133"/>
      <c r="X244" s="133"/>
      <c r="Y244" s="133"/>
      <c r="Z244" s="132"/>
      <c r="AA244" s="133" t="str">
        <f t="shared" si="25"/>
        <v/>
      </c>
      <c r="AB244" s="133" t="str">
        <f>IFERROR(VLOOKUP($AA244,Lookup!$A$1:$P$20,2,FALSE),"")</f>
        <v/>
      </c>
      <c r="AC244" s="133"/>
      <c r="AD244" s="133" t="str">
        <f>IFERROR(VLOOKUP($AA244,Lookup!$A$1:$P$20,7,FALSE),"")</f>
        <v/>
      </c>
      <c r="AE244" s="380"/>
      <c r="AF244" s="133" t="str">
        <f>IFERROR(VLOOKUP($AA244,Lookup!$A$1:$P$20,8,FALSE),"")</f>
        <v/>
      </c>
      <c r="AG244" s="133" t="str">
        <f>IFERROR(VLOOKUP($AA244,Lookup!$A$1:$P$20,9,FALSE),"")</f>
        <v/>
      </c>
      <c r="AH244" s="133"/>
      <c r="AI244" s="133" t="str">
        <f>IFERROR(VLOOKUP($AA244,Lookup!$A$1:$P$20,10,FALSE),"")</f>
        <v/>
      </c>
      <c r="AJ244" s="133" t="str">
        <f>IFERROR(VLOOKUP($AA244,Lookup!$A$1:$P$20,11,FALSE),"")</f>
        <v/>
      </c>
      <c r="AK244" s="133" t="str">
        <f>IFERROR(VLOOKUP($AA244,Lookup!$A$1:$P$20,12,FALSE),"")</f>
        <v/>
      </c>
      <c r="AL244" s="133" t="str">
        <f>IFERROR(VLOOKUP($AA244,Lookup!$A$1:$P$20,13,FALSE),"")</f>
        <v/>
      </c>
      <c r="AM244" s="133" t="str">
        <f>IFERROR(VLOOKUP($AA244,Lookup!$A$1:$P$20,14,FALSE),"")</f>
        <v/>
      </c>
      <c r="AN244" s="133" t="str">
        <f>IFERROR(VLOOKUP($AA244,Lookup!$A$1:$P$20,15,FALSE),"")</f>
        <v/>
      </c>
      <c r="AO244" s="133" t="str">
        <f>IFERROR(VLOOKUP($AA244,Lookup!$A$1:$P$20,16,FALSE),"")</f>
        <v/>
      </c>
      <c r="AP244" s="133" t="str">
        <f>IFERROR(VLOOKUP($AA244,Lookup!$A$1:$Q$20,17,FALSE),"")</f>
        <v/>
      </c>
      <c r="AQ244" s="129"/>
      <c r="AR244" s="129"/>
      <c r="AS244" s="135"/>
      <c r="AT244" s="135"/>
      <c r="AU244" s="135"/>
      <c r="AV244" s="135"/>
      <c r="AW244" s="138"/>
      <c r="AX244" s="135"/>
      <c r="AY244" s="135"/>
      <c r="AZ244" s="135"/>
      <c r="BA244" s="135"/>
      <c r="BB244" s="135"/>
      <c r="BC244" s="135"/>
      <c r="BD244" s="135"/>
      <c r="BE244" s="135"/>
      <c r="BF244" s="135"/>
      <c r="BG244" s="143"/>
      <c r="BH244" s="150"/>
      <c r="BI244" s="129"/>
      <c r="BJ244" s="129"/>
      <c r="BK244" s="150"/>
      <c r="BL244" s="143"/>
      <c r="BM244" s="143"/>
      <c r="BN244" s="148"/>
      <c r="BO244" s="148"/>
      <c r="BP244" s="143"/>
      <c r="BQ244" s="143"/>
      <c r="BR244" s="139" t="s">
        <v>2922</v>
      </c>
      <c r="BS244" s="139"/>
      <c r="BT244" s="139"/>
      <c r="BU244" s="139"/>
      <c r="BV244" s="371"/>
      <c r="BW244" s="371"/>
      <c r="BX244" s="371"/>
      <c r="BY244" s="371"/>
      <c r="BZ244" s="371"/>
      <c r="CA244" s="371"/>
      <c r="CB244" s="371"/>
    </row>
    <row r="245" spans="1:80" ht="39.75" customHeight="1">
      <c r="A245" s="126"/>
      <c r="B245" s="128" t="s">
        <v>3492</v>
      </c>
      <c r="C245" s="128" t="s">
        <v>3493</v>
      </c>
      <c r="D245" s="128" t="s">
        <v>37</v>
      </c>
      <c r="E245" s="129" t="s">
        <v>40</v>
      </c>
      <c r="F245" s="129">
        <v>78204</v>
      </c>
      <c r="G245" s="129" t="s">
        <v>1491</v>
      </c>
      <c r="H245" s="130"/>
      <c r="I245" s="130"/>
      <c r="J245" s="130"/>
      <c r="K245" s="130"/>
      <c r="L245" s="94"/>
      <c r="M245" s="94"/>
      <c r="N245" s="94"/>
      <c r="O245" s="94"/>
      <c r="P245" s="94"/>
      <c r="Q245" s="94"/>
      <c r="R245" s="98"/>
      <c r="S245" s="94"/>
      <c r="T245" s="98"/>
      <c r="U245" s="129"/>
      <c r="V245" s="129"/>
      <c r="W245" s="133"/>
      <c r="X245" s="133"/>
      <c r="Y245" s="133"/>
      <c r="Z245" s="132"/>
      <c r="AA245" s="133" t="str">
        <f t="shared" si="25"/>
        <v/>
      </c>
      <c r="AB245" s="133" t="str">
        <f>IFERROR(VLOOKUP($AA245,Lookup!$A$1:$P$20,2,FALSE),"")</f>
        <v/>
      </c>
      <c r="AC245" s="133"/>
      <c r="AD245" s="133" t="str">
        <f>IFERROR(VLOOKUP($AA245,Lookup!$A$1:$P$20,7,FALSE),"")</f>
        <v/>
      </c>
      <c r="AE245" s="380"/>
      <c r="AF245" s="133" t="str">
        <f>IFERROR(VLOOKUP($AA245,Lookup!$A$1:$P$20,8,FALSE),"")</f>
        <v/>
      </c>
      <c r="AG245" s="133" t="str">
        <f>IFERROR(VLOOKUP($AA245,Lookup!$A$1:$P$20,9,FALSE),"")</f>
        <v/>
      </c>
      <c r="AH245" s="133"/>
      <c r="AI245" s="133" t="str">
        <f>IFERROR(VLOOKUP($AA245,Lookup!$A$1:$P$20,10,FALSE),"")</f>
        <v/>
      </c>
      <c r="AJ245" s="133" t="str">
        <f>IFERROR(VLOOKUP($AA245,Lookup!$A$1:$P$20,11,FALSE),"")</f>
        <v/>
      </c>
      <c r="AK245" s="133" t="str">
        <f>IFERROR(VLOOKUP($AA245,Lookup!$A$1:$P$20,12,FALSE),"")</f>
        <v/>
      </c>
      <c r="AL245" s="133" t="str">
        <f>IFERROR(VLOOKUP($AA245,Lookup!$A$1:$P$20,13,FALSE),"")</f>
        <v/>
      </c>
      <c r="AM245" s="133" t="str">
        <f>IFERROR(VLOOKUP($AA245,Lookup!$A$1:$P$20,14,FALSE),"")</f>
        <v/>
      </c>
      <c r="AN245" s="133" t="str">
        <f>IFERROR(VLOOKUP($AA245,Lookup!$A$1:$P$20,15,FALSE),"")</f>
        <v/>
      </c>
      <c r="AO245" s="133" t="str">
        <f>IFERROR(VLOOKUP($AA245,Lookup!$A$1:$P$20,16,FALSE),"")</f>
        <v/>
      </c>
      <c r="AP245" s="133" t="str">
        <f>IFERROR(VLOOKUP($AA245,Lookup!$A$1:$Q$20,17,FALSE),"")</f>
        <v/>
      </c>
      <c r="AQ245" s="129"/>
      <c r="AR245" s="129"/>
      <c r="AS245" s="135"/>
      <c r="AT245" s="135"/>
      <c r="AU245" s="135"/>
      <c r="AV245" s="135"/>
      <c r="AW245" s="138"/>
      <c r="AX245" s="135"/>
      <c r="AY245" s="135"/>
      <c r="AZ245" s="135"/>
      <c r="BA245" s="135"/>
      <c r="BB245" s="135"/>
      <c r="BC245" s="135"/>
      <c r="BD245" s="135"/>
      <c r="BE245" s="135"/>
      <c r="BF245" s="135"/>
      <c r="BG245" s="143"/>
      <c r="BH245" s="150"/>
      <c r="BI245" s="129"/>
      <c r="BJ245" s="129"/>
      <c r="BK245" s="150"/>
      <c r="BL245" s="139"/>
      <c r="BM245" s="139"/>
      <c r="BN245" s="148"/>
      <c r="BO245" s="148"/>
      <c r="BP245" s="139"/>
      <c r="BQ245" s="139"/>
      <c r="BR245" s="139" t="s">
        <v>2922</v>
      </c>
      <c r="BS245" s="139"/>
      <c r="BT245" s="139"/>
      <c r="BU245" s="139"/>
      <c r="BV245" s="371"/>
      <c r="BW245" s="371"/>
      <c r="BX245" s="371"/>
      <c r="BY245" s="371"/>
      <c r="BZ245" s="371"/>
      <c r="CA245" s="371"/>
      <c r="CB245" s="371"/>
    </row>
    <row r="246" spans="1:80" ht="39.75" customHeight="1">
      <c r="A246" s="126"/>
      <c r="B246" s="128" t="s">
        <v>3304</v>
      </c>
      <c r="C246" s="128" t="s">
        <v>3494</v>
      </c>
      <c r="D246" s="128" t="s">
        <v>37</v>
      </c>
      <c r="E246" s="129" t="s">
        <v>40</v>
      </c>
      <c r="F246" s="129">
        <v>78209</v>
      </c>
      <c r="G246" s="129" t="s">
        <v>3306</v>
      </c>
      <c r="H246" s="130"/>
      <c r="I246" s="130"/>
      <c r="J246" s="130"/>
      <c r="K246" s="130"/>
      <c r="L246" s="94"/>
      <c r="M246" s="94"/>
      <c r="N246" s="94"/>
      <c r="O246" s="94"/>
      <c r="P246" s="94"/>
      <c r="Q246" s="94"/>
      <c r="R246" s="98"/>
      <c r="S246" s="94"/>
      <c r="T246" s="98"/>
      <c r="U246" s="129"/>
      <c r="V246" s="129"/>
      <c r="W246" s="133"/>
      <c r="X246" s="133"/>
      <c r="Y246" s="133"/>
      <c r="Z246" s="132"/>
      <c r="AA246" s="133" t="str">
        <f t="shared" si="25"/>
        <v/>
      </c>
      <c r="AB246" s="133" t="str">
        <f>IFERROR(VLOOKUP($AA246,Lookup!$A$1:$P$20,2,FALSE),"")</f>
        <v/>
      </c>
      <c r="AC246" s="133"/>
      <c r="AD246" s="133" t="str">
        <f>IFERROR(VLOOKUP($AA246,Lookup!$A$1:$P$20,7,FALSE),"")</f>
        <v/>
      </c>
      <c r="AE246" s="380"/>
      <c r="AF246" s="133" t="str">
        <f>IFERROR(VLOOKUP($AA246,Lookup!$A$1:$P$20,8,FALSE),"")</f>
        <v/>
      </c>
      <c r="AG246" s="133" t="str">
        <f>IFERROR(VLOOKUP($AA246,Lookup!$A$1:$P$20,9,FALSE),"")</f>
        <v/>
      </c>
      <c r="AH246" s="133"/>
      <c r="AI246" s="133" t="str">
        <f>IFERROR(VLOOKUP($AA246,Lookup!$A$1:$P$20,10,FALSE),"")</f>
        <v/>
      </c>
      <c r="AJ246" s="133" t="str">
        <f>IFERROR(VLOOKUP($AA246,Lookup!$A$1:$P$20,11,FALSE),"")</f>
        <v/>
      </c>
      <c r="AK246" s="133" t="str">
        <f>IFERROR(VLOOKUP($AA246,Lookup!$A$1:$P$20,12,FALSE),"")</f>
        <v/>
      </c>
      <c r="AL246" s="133" t="str">
        <f>IFERROR(VLOOKUP($AA246,Lookup!$A$1:$P$20,13,FALSE),"")</f>
        <v/>
      </c>
      <c r="AM246" s="133" t="str">
        <f>IFERROR(VLOOKUP($AA246,Lookup!$A$1:$P$20,14,FALSE),"")</f>
        <v/>
      </c>
      <c r="AN246" s="133" t="str">
        <f>IFERROR(VLOOKUP($AA246,Lookup!$A$1:$P$20,15,FALSE),"")</f>
        <v/>
      </c>
      <c r="AO246" s="133" t="str">
        <f>IFERROR(VLOOKUP($AA246,Lookup!$A$1:$P$20,16,FALSE),"")</f>
        <v/>
      </c>
      <c r="AP246" s="133" t="str">
        <f>IFERROR(VLOOKUP($AA246,Lookup!$A$1:$Q$20,17,FALSE),"")</f>
        <v/>
      </c>
      <c r="AQ246" s="129"/>
      <c r="AR246" s="129"/>
      <c r="AS246" s="135"/>
      <c r="AT246" s="135"/>
      <c r="AU246" s="135"/>
      <c r="AV246" s="135"/>
      <c r="AW246" s="138"/>
      <c r="AX246" s="135"/>
      <c r="AY246" s="135"/>
      <c r="AZ246" s="135"/>
      <c r="BA246" s="135"/>
      <c r="BB246" s="135"/>
      <c r="BC246" s="135"/>
      <c r="BD246" s="135"/>
      <c r="BE246" s="135"/>
      <c r="BF246" s="135"/>
      <c r="BG246" s="143"/>
      <c r="BH246" s="150"/>
      <c r="BI246" s="129"/>
      <c r="BJ246" s="129"/>
      <c r="BK246" s="150"/>
      <c r="BL246" s="143"/>
      <c r="BM246" s="143"/>
      <c r="BN246" s="148"/>
      <c r="BO246" s="148"/>
      <c r="BP246" s="143"/>
      <c r="BQ246" s="143"/>
      <c r="BR246" s="139" t="s">
        <v>2922</v>
      </c>
      <c r="BS246" s="139"/>
      <c r="BT246" s="139"/>
      <c r="BU246" s="139"/>
      <c r="BV246" s="371"/>
      <c r="BW246" s="371"/>
      <c r="BX246" s="371"/>
      <c r="BY246" s="371"/>
      <c r="BZ246" s="371"/>
      <c r="CA246" s="371"/>
      <c r="CB246" s="371"/>
    </row>
    <row r="247" spans="1:80" ht="39.75" customHeight="1">
      <c r="A247" s="126"/>
      <c r="B247" s="128" t="s">
        <v>3495</v>
      </c>
      <c r="C247" s="128" t="s">
        <v>3496</v>
      </c>
      <c r="D247" s="128" t="s">
        <v>37</v>
      </c>
      <c r="E247" s="129" t="s">
        <v>40</v>
      </c>
      <c r="F247" s="129">
        <v>78212</v>
      </c>
      <c r="G247" s="129" t="s">
        <v>3497</v>
      </c>
      <c r="H247" s="130" t="s">
        <v>3498</v>
      </c>
      <c r="I247" s="130"/>
      <c r="J247" s="130"/>
      <c r="K247" s="130"/>
      <c r="L247" s="94"/>
      <c r="M247" s="94"/>
      <c r="N247" s="94"/>
      <c r="O247" s="94"/>
      <c r="P247" s="94"/>
      <c r="Q247" s="94"/>
      <c r="R247" s="98"/>
      <c r="S247" s="94"/>
      <c r="T247" s="98"/>
      <c r="U247" s="129"/>
      <c r="V247" s="129"/>
      <c r="W247" s="133"/>
      <c r="X247" s="133"/>
      <c r="Y247" s="133"/>
      <c r="Z247" s="132"/>
      <c r="AA247" s="133" t="str">
        <f t="shared" si="25"/>
        <v/>
      </c>
      <c r="AB247" s="133" t="str">
        <f>IFERROR(VLOOKUP($AA247,Lookup!$A$1:$P$20,2,FALSE),"")</f>
        <v/>
      </c>
      <c r="AC247" s="133"/>
      <c r="AD247" s="133" t="str">
        <f>IFERROR(VLOOKUP($AA247,Lookup!$A$1:$P$20,7,FALSE),"")</f>
        <v/>
      </c>
      <c r="AE247" s="380"/>
      <c r="AF247" s="133" t="str">
        <f>IFERROR(VLOOKUP($AA247,Lookup!$A$1:$P$20,8,FALSE),"")</f>
        <v/>
      </c>
      <c r="AG247" s="133" t="str">
        <f>IFERROR(VLOOKUP($AA247,Lookup!$A$1:$P$20,9,FALSE),"")</f>
        <v/>
      </c>
      <c r="AH247" s="133"/>
      <c r="AI247" s="133" t="str">
        <f>IFERROR(VLOOKUP($AA247,Lookup!$A$1:$P$20,10,FALSE),"")</f>
        <v/>
      </c>
      <c r="AJ247" s="133" t="str">
        <f>IFERROR(VLOOKUP($AA247,Lookup!$A$1:$P$20,11,FALSE),"")</f>
        <v/>
      </c>
      <c r="AK247" s="133" t="str">
        <f>IFERROR(VLOOKUP($AA247,Lookup!$A$1:$P$20,12,FALSE),"")</f>
        <v/>
      </c>
      <c r="AL247" s="133" t="str">
        <f>IFERROR(VLOOKUP($AA247,Lookup!$A$1:$P$20,13,FALSE),"")</f>
        <v/>
      </c>
      <c r="AM247" s="133" t="str">
        <f>IFERROR(VLOOKUP($AA247,Lookup!$A$1:$P$20,14,FALSE),"")</f>
        <v/>
      </c>
      <c r="AN247" s="133" t="str">
        <f>IFERROR(VLOOKUP($AA247,Lookup!$A$1:$P$20,15,FALSE),"")</f>
        <v/>
      </c>
      <c r="AO247" s="133" t="str">
        <f>IFERROR(VLOOKUP($AA247,Lookup!$A$1:$P$20,16,FALSE),"")</f>
        <v/>
      </c>
      <c r="AP247" s="133" t="str">
        <f>IFERROR(VLOOKUP($AA247,Lookup!$A$1:$Q$20,17,FALSE),"")</f>
        <v/>
      </c>
      <c r="AQ247" s="129"/>
      <c r="AR247" s="129"/>
      <c r="AS247" s="135"/>
      <c r="AT247" s="135"/>
      <c r="AU247" s="135"/>
      <c r="AV247" s="135"/>
      <c r="AW247" s="138"/>
      <c r="AX247" s="135"/>
      <c r="AY247" s="135"/>
      <c r="AZ247" s="135"/>
      <c r="BA247" s="135"/>
      <c r="BB247" s="135"/>
      <c r="BC247" s="135"/>
      <c r="BD247" s="135"/>
      <c r="BE247" s="135"/>
      <c r="BF247" s="135"/>
      <c r="BG247" s="143"/>
      <c r="BH247" s="150"/>
      <c r="BI247" s="129"/>
      <c r="BJ247" s="129"/>
      <c r="BK247" s="150"/>
      <c r="BL247" s="139"/>
      <c r="BM247" s="139"/>
      <c r="BN247" s="148"/>
      <c r="BO247" s="148"/>
      <c r="BP247" s="139"/>
      <c r="BQ247" s="139"/>
      <c r="BR247" s="139" t="s">
        <v>2922</v>
      </c>
      <c r="BS247" s="139"/>
      <c r="BT247" s="139"/>
      <c r="BU247" s="139"/>
      <c r="BV247" s="371"/>
      <c r="BW247" s="371"/>
      <c r="BX247" s="371"/>
      <c r="BY247" s="371"/>
      <c r="BZ247" s="371"/>
      <c r="CA247" s="371"/>
      <c r="CB247" s="371"/>
    </row>
    <row r="248" spans="1:80" ht="39.75" customHeight="1">
      <c r="A248" s="126"/>
      <c r="B248" s="128" t="s">
        <v>3499</v>
      </c>
      <c r="C248" s="128" t="s">
        <v>3500</v>
      </c>
      <c r="D248" s="128" t="s">
        <v>37</v>
      </c>
      <c r="E248" s="129" t="s">
        <v>40</v>
      </c>
      <c r="F248" s="129">
        <v>78217</v>
      </c>
      <c r="G248" s="129" t="s">
        <v>3501</v>
      </c>
      <c r="H248" s="130" t="s">
        <v>3502</v>
      </c>
      <c r="I248" s="130"/>
      <c r="J248" s="130"/>
      <c r="K248" s="130"/>
      <c r="L248" s="94"/>
      <c r="M248" s="94"/>
      <c r="N248" s="94"/>
      <c r="O248" s="94"/>
      <c r="P248" s="94"/>
      <c r="Q248" s="94"/>
      <c r="R248" s="98"/>
      <c r="S248" s="94"/>
      <c r="T248" s="98"/>
      <c r="U248" s="129"/>
      <c r="V248" s="129"/>
      <c r="W248" s="133"/>
      <c r="X248" s="133"/>
      <c r="Y248" s="133"/>
      <c r="Z248" s="132"/>
      <c r="AA248" s="133" t="str">
        <f t="shared" si="25"/>
        <v/>
      </c>
      <c r="AB248" s="133" t="str">
        <f>IFERROR(VLOOKUP($AA248,Lookup!$A$1:$P$20,2,FALSE),"")</f>
        <v/>
      </c>
      <c r="AC248" s="133"/>
      <c r="AD248" s="133" t="str">
        <f>IFERROR(VLOOKUP($AA248,Lookup!$A$1:$P$20,7,FALSE),"")</f>
        <v/>
      </c>
      <c r="AE248" s="380"/>
      <c r="AF248" s="133" t="str">
        <f>IFERROR(VLOOKUP($AA248,Lookup!$A$1:$P$20,8,FALSE),"")</f>
        <v/>
      </c>
      <c r="AG248" s="133" t="str">
        <f>IFERROR(VLOOKUP($AA248,Lookup!$A$1:$P$20,9,FALSE),"")</f>
        <v/>
      </c>
      <c r="AH248" s="133"/>
      <c r="AI248" s="133" t="str">
        <f>IFERROR(VLOOKUP($AA248,Lookup!$A$1:$P$20,10,FALSE),"")</f>
        <v/>
      </c>
      <c r="AJ248" s="133" t="str">
        <f>IFERROR(VLOOKUP($AA248,Lookup!$A$1:$P$20,11,FALSE),"")</f>
        <v/>
      </c>
      <c r="AK248" s="133" t="str">
        <f>IFERROR(VLOOKUP($AA248,Lookup!$A$1:$P$20,12,FALSE),"")</f>
        <v/>
      </c>
      <c r="AL248" s="133" t="str">
        <f>IFERROR(VLOOKUP($AA248,Lookup!$A$1:$P$20,13,FALSE),"")</f>
        <v/>
      </c>
      <c r="AM248" s="133" t="str">
        <f>IFERROR(VLOOKUP($AA248,Lookup!$A$1:$P$20,14,FALSE),"")</f>
        <v/>
      </c>
      <c r="AN248" s="133" t="str">
        <f>IFERROR(VLOOKUP($AA248,Lookup!$A$1:$P$20,15,FALSE),"")</f>
        <v/>
      </c>
      <c r="AO248" s="133" t="str">
        <f>IFERROR(VLOOKUP($AA248,Lookup!$A$1:$P$20,16,FALSE),"")</f>
        <v/>
      </c>
      <c r="AP248" s="133" t="str">
        <f>IFERROR(VLOOKUP($AA248,Lookup!$A$1:$Q$20,17,FALSE),"")</f>
        <v/>
      </c>
      <c r="AQ248" s="129"/>
      <c r="AR248" s="129"/>
      <c r="AS248" s="135"/>
      <c r="AT248" s="135"/>
      <c r="AU248" s="135"/>
      <c r="AV248" s="135"/>
      <c r="AW248" s="138"/>
      <c r="AX248" s="135"/>
      <c r="AY248" s="135"/>
      <c r="AZ248" s="135"/>
      <c r="BA248" s="135"/>
      <c r="BB248" s="135"/>
      <c r="BC248" s="135"/>
      <c r="BD248" s="135"/>
      <c r="BE248" s="135"/>
      <c r="BF248" s="135"/>
      <c r="BG248" s="143"/>
      <c r="BH248" s="150"/>
      <c r="BI248" s="129"/>
      <c r="BJ248" s="129"/>
      <c r="BK248" s="150"/>
      <c r="BL248" s="143"/>
      <c r="BM248" s="143"/>
      <c r="BN248" s="148"/>
      <c r="BO248" s="148"/>
      <c r="BP248" s="143"/>
      <c r="BQ248" s="143"/>
      <c r="BR248" s="139" t="s">
        <v>2922</v>
      </c>
      <c r="BS248" s="139"/>
      <c r="BT248" s="139"/>
      <c r="BU248" s="139"/>
      <c r="BV248" s="371"/>
      <c r="BW248" s="371"/>
      <c r="BX248" s="371"/>
      <c r="BY248" s="371"/>
      <c r="BZ248" s="371"/>
      <c r="CA248" s="371"/>
      <c r="CB248" s="371"/>
    </row>
    <row r="249" spans="1:80" ht="39.75" customHeight="1">
      <c r="A249" s="126" t="s">
        <v>3075</v>
      </c>
      <c r="B249" s="128" t="s">
        <v>2614</v>
      </c>
      <c r="C249" s="128" t="s">
        <v>1023</v>
      </c>
      <c r="D249" s="128" t="s">
        <v>1024</v>
      </c>
      <c r="E249" s="129" t="s">
        <v>40</v>
      </c>
      <c r="F249" s="129">
        <v>78121</v>
      </c>
      <c r="G249" s="129" t="s">
        <v>1025</v>
      </c>
      <c r="H249" s="129"/>
      <c r="I249" s="129"/>
      <c r="J249" s="129"/>
      <c r="K249" s="129"/>
      <c r="L249" s="94"/>
      <c r="M249" s="94"/>
      <c r="N249" s="94"/>
      <c r="O249" s="94"/>
      <c r="P249" s="94"/>
      <c r="Q249" s="94"/>
      <c r="R249" s="98"/>
      <c r="S249" s="94"/>
      <c r="T249" s="98"/>
      <c r="U249" s="129"/>
      <c r="V249" s="129"/>
      <c r="W249" s="133"/>
      <c r="X249" s="133"/>
      <c r="Y249" s="133"/>
      <c r="Z249" s="132"/>
      <c r="AA249" s="133" t="str">
        <f t="shared" si="25"/>
        <v/>
      </c>
      <c r="AB249" s="133" t="str">
        <f>IFERROR(VLOOKUP($AA249,Lookup!$A$1:$P$20,2,FALSE),"")</f>
        <v/>
      </c>
      <c r="AC249" s="133"/>
      <c r="AD249" s="133" t="str">
        <f>IFERROR(VLOOKUP($AA249,Lookup!$A$1:$P$20,7,FALSE),"")</f>
        <v/>
      </c>
      <c r="AE249" s="380"/>
      <c r="AF249" s="133" t="str">
        <f>IFERROR(VLOOKUP($AA249,Lookup!$A$1:$P$20,8,FALSE),"")</f>
        <v/>
      </c>
      <c r="AG249" s="133" t="str">
        <f>IFERROR(VLOOKUP($AA249,Lookup!$A$1:$P$20,9,FALSE),"")</f>
        <v/>
      </c>
      <c r="AH249" s="133"/>
      <c r="AI249" s="133" t="str">
        <f>IFERROR(VLOOKUP($AA249,Lookup!$A$1:$P$20,10,FALSE),"")</f>
        <v/>
      </c>
      <c r="AJ249" s="133" t="str">
        <f>IFERROR(VLOOKUP($AA249,Lookup!$A$1:$P$20,11,FALSE),"")</f>
        <v/>
      </c>
      <c r="AK249" s="133" t="str">
        <f>IFERROR(VLOOKUP($AA249,Lookup!$A$1:$P$20,12,FALSE),"")</f>
        <v/>
      </c>
      <c r="AL249" s="133" t="str">
        <f>IFERROR(VLOOKUP($AA249,Lookup!$A$1:$P$20,13,FALSE),"")</f>
        <v/>
      </c>
      <c r="AM249" s="133" t="str">
        <f>IFERROR(VLOOKUP($AA249,Lookup!$A$1:$P$20,14,FALSE),"")</f>
        <v/>
      </c>
      <c r="AN249" s="133" t="str">
        <f>IFERROR(VLOOKUP($AA249,Lookup!$A$1:$P$20,15,FALSE),"")</f>
        <v/>
      </c>
      <c r="AO249" s="133" t="str">
        <f>IFERROR(VLOOKUP($AA249,Lookup!$A$1:$P$20,16,FALSE),"")</f>
        <v/>
      </c>
      <c r="AP249" s="133" t="str">
        <f>IFERROR(VLOOKUP($AA249,Lookup!$A$1:$Q$20,17,FALSE),"")</f>
        <v/>
      </c>
      <c r="AQ249" s="129"/>
      <c r="AR249" s="129"/>
      <c r="AS249" s="135"/>
      <c r="AT249" s="135"/>
      <c r="AU249" s="135"/>
      <c r="AV249" s="135"/>
      <c r="AW249" s="138"/>
      <c r="AX249" s="135"/>
      <c r="AY249" s="135"/>
      <c r="AZ249" s="135"/>
      <c r="BA249" s="135"/>
      <c r="BB249" s="135"/>
      <c r="BC249" s="135"/>
      <c r="BD249" s="135"/>
      <c r="BE249" s="135"/>
      <c r="BF249" s="135"/>
      <c r="BG249" s="139"/>
      <c r="BH249" s="150"/>
      <c r="BI249" s="129"/>
      <c r="BJ249" s="129"/>
      <c r="BK249" s="150"/>
      <c r="BL249" s="139"/>
      <c r="BM249" s="139"/>
      <c r="BN249" s="148"/>
      <c r="BO249" s="148"/>
      <c r="BP249" s="139"/>
      <c r="BQ249" s="139"/>
      <c r="BR249" s="139" t="s">
        <v>2907</v>
      </c>
      <c r="BS249" s="139"/>
      <c r="BT249" s="139"/>
      <c r="BU249" s="139"/>
      <c r="BV249" s="371"/>
      <c r="BW249" s="371"/>
      <c r="BX249" s="371"/>
      <c r="BY249" s="371"/>
      <c r="BZ249" s="371"/>
      <c r="CA249" s="371"/>
      <c r="CB249" s="371"/>
    </row>
    <row r="250" spans="1:80" ht="39.75" customHeight="1">
      <c r="A250" s="126"/>
      <c r="B250" s="128" t="s">
        <v>1917</v>
      </c>
      <c r="C250" s="128" t="s">
        <v>1918</v>
      </c>
      <c r="D250" s="128" t="s">
        <v>309</v>
      </c>
      <c r="E250" s="129" t="s">
        <v>40</v>
      </c>
      <c r="F250" s="129">
        <v>78801</v>
      </c>
      <c r="G250" s="129" t="s">
        <v>1919</v>
      </c>
      <c r="H250" s="129"/>
      <c r="I250" s="129"/>
      <c r="J250" s="129"/>
      <c r="K250" s="129"/>
      <c r="L250" s="94"/>
      <c r="M250" s="94"/>
      <c r="N250" s="94"/>
      <c r="O250" s="94"/>
      <c r="P250" s="94"/>
      <c r="Q250" s="94"/>
      <c r="R250" s="98"/>
      <c r="S250" s="94"/>
      <c r="T250" s="98"/>
      <c r="U250" s="129"/>
      <c r="V250" s="129"/>
      <c r="W250" s="133"/>
      <c r="X250" s="133"/>
      <c r="Y250" s="133"/>
      <c r="Z250" s="132"/>
      <c r="AA250" s="133" t="str">
        <f t="shared" si="25"/>
        <v/>
      </c>
      <c r="AB250" s="133" t="str">
        <f>IFERROR(VLOOKUP($AA250,Lookup!$A$1:$P$20,2,FALSE),"")</f>
        <v/>
      </c>
      <c r="AC250" s="133"/>
      <c r="AD250" s="133" t="str">
        <f>IFERROR(VLOOKUP($AA250,Lookup!$A$1:$P$20,7,FALSE),"")</f>
        <v/>
      </c>
      <c r="AE250" s="380"/>
      <c r="AF250" s="133" t="str">
        <f>IFERROR(VLOOKUP($AA250,Lookup!$A$1:$P$20,8,FALSE),"")</f>
        <v/>
      </c>
      <c r="AG250" s="133" t="str">
        <f>IFERROR(VLOOKUP($AA250,Lookup!$A$1:$P$20,9,FALSE),"")</f>
        <v/>
      </c>
      <c r="AH250" s="133"/>
      <c r="AI250" s="133" t="str">
        <f>IFERROR(VLOOKUP($AA250,Lookup!$A$1:$P$20,10,FALSE),"")</f>
        <v/>
      </c>
      <c r="AJ250" s="133" t="str">
        <f>IFERROR(VLOOKUP($AA250,Lookup!$A$1:$P$20,11,FALSE),"")</f>
        <v/>
      </c>
      <c r="AK250" s="133" t="str">
        <f>IFERROR(VLOOKUP($AA250,Lookup!$A$1:$P$20,12,FALSE),"")</f>
        <v/>
      </c>
      <c r="AL250" s="133" t="str">
        <f>IFERROR(VLOOKUP($AA250,Lookup!$A$1:$P$20,13,FALSE),"")</f>
        <v/>
      </c>
      <c r="AM250" s="133" t="str">
        <f>IFERROR(VLOOKUP($AA250,Lookup!$A$1:$P$20,14,FALSE),"")</f>
        <v/>
      </c>
      <c r="AN250" s="133" t="str">
        <f>IFERROR(VLOOKUP($AA250,Lookup!$A$1:$P$20,15,FALSE),"")</f>
        <v/>
      </c>
      <c r="AO250" s="133" t="str">
        <f>IFERROR(VLOOKUP($AA250,Lookup!$A$1:$P$20,16,FALSE),"")</f>
        <v/>
      </c>
      <c r="AP250" s="133" t="str">
        <f>IFERROR(VLOOKUP($AA250,Lookup!$A$1:$Q$20,17,FALSE),"")</f>
        <v/>
      </c>
      <c r="AQ250" s="129"/>
      <c r="AR250" s="129"/>
      <c r="AS250" s="135"/>
      <c r="AT250" s="135"/>
      <c r="AU250" s="135"/>
      <c r="AV250" s="135"/>
      <c r="AW250" s="138"/>
      <c r="AX250" s="135"/>
      <c r="AY250" s="135"/>
      <c r="AZ250" s="135"/>
      <c r="BA250" s="135"/>
      <c r="BB250" s="135"/>
      <c r="BC250" s="135"/>
      <c r="BD250" s="135"/>
      <c r="BE250" s="135"/>
      <c r="BF250" s="135"/>
      <c r="BG250" s="139"/>
      <c r="BH250" s="150"/>
      <c r="BI250" s="129"/>
      <c r="BJ250" s="129"/>
      <c r="BK250" s="150"/>
      <c r="BL250" s="139"/>
      <c r="BM250" s="139"/>
      <c r="BN250" s="148"/>
      <c r="BO250" s="148"/>
      <c r="BP250" s="139"/>
      <c r="BQ250" s="139"/>
      <c r="BR250" s="139" t="s">
        <v>2923</v>
      </c>
      <c r="BS250" s="139"/>
      <c r="BT250" s="139"/>
      <c r="BU250" s="139"/>
      <c r="BV250" s="371"/>
      <c r="BW250" s="371"/>
      <c r="BX250" s="371"/>
      <c r="BY250" s="371"/>
      <c r="BZ250" s="371"/>
      <c r="CA250" s="371"/>
      <c r="CB250" s="371"/>
    </row>
    <row r="251" spans="1:80" ht="39.75" customHeight="1">
      <c r="A251" s="126"/>
      <c r="B251" s="128" t="s">
        <v>3503</v>
      </c>
      <c r="C251" s="128" t="s">
        <v>3504</v>
      </c>
      <c r="D251" s="128" t="s">
        <v>87</v>
      </c>
      <c r="E251" s="129" t="s">
        <v>40</v>
      </c>
      <c r="F251" s="129">
        <v>78101</v>
      </c>
      <c r="G251" s="129" t="s">
        <v>3505</v>
      </c>
      <c r="H251" s="130" t="s">
        <v>3506</v>
      </c>
      <c r="I251" s="130"/>
      <c r="J251" s="130"/>
      <c r="K251" s="130"/>
      <c r="L251" s="94"/>
      <c r="M251" s="94"/>
      <c r="N251" s="94"/>
      <c r="O251" s="94"/>
      <c r="P251" s="94"/>
      <c r="Q251" s="94"/>
      <c r="R251" s="98"/>
      <c r="S251" s="94"/>
      <c r="T251" s="98"/>
      <c r="U251" s="129"/>
      <c r="V251" s="129"/>
      <c r="W251" s="133"/>
      <c r="X251" s="133"/>
      <c r="Y251" s="133"/>
      <c r="Z251" s="132"/>
      <c r="AA251" s="133" t="str">
        <f t="shared" si="25"/>
        <v/>
      </c>
      <c r="AB251" s="133" t="str">
        <f>IFERROR(VLOOKUP($AA251,Lookup!$A$1:$P$20,2,FALSE),"")</f>
        <v/>
      </c>
      <c r="AC251" s="133"/>
      <c r="AD251" s="133" t="str">
        <f>IFERROR(VLOOKUP($AA251,Lookup!$A$1:$P$20,7,FALSE),"")</f>
        <v/>
      </c>
      <c r="AE251" s="380"/>
      <c r="AF251" s="133" t="str">
        <f>IFERROR(VLOOKUP($AA251,Lookup!$A$1:$P$20,8,FALSE),"")</f>
        <v/>
      </c>
      <c r="AG251" s="133" t="str">
        <f>IFERROR(VLOOKUP($AA251,Lookup!$A$1:$P$20,9,FALSE),"")</f>
        <v/>
      </c>
      <c r="AH251" s="133"/>
      <c r="AI251" s="133" t="str">
        <f>IFERROR(VLOOKUP($AA251,Lookup!$A$1:$P$20,10,FALSE),"")</f>
        <v/>
      </c>
      <c r="AJ251" s="133" t="str">
        <f>IFERROR(VLOOKUP($AA251,Lookup!$A$1:$P$20,11,FALSE),"")</f>
        <v/>
      </c>
      <c r="AK251" s="133" t="str">
        <f>IFERROR(VLOOKUP($AA251,Lookup!$A$1:$P$20,12,FALSE),"")</f>
        <v/>
      </c>
      <c r="AL251" s="133" t="str">
        <f>IFERROR(VLOOKUP($AA251,Lookup!$A$1:$P$20,13,FALSE),"")</f>
        <v/>
      </c>
      <c r="AM251" s="133" t="str">
        <f>IFERROR(VLOOKUP($AA251,Lookup!$A$1:$P$20,14,FALSE),"")</f>
        <v/>
      </c>
      <c r="AN251" s="133" t="str">
        <f>IFERROR(VLOOKUP($AA251,Lookup!$A$1:$P$20,15,FALSE),"")</f>
        <v/>
      </c>
      <c r="AO251" s="133" t="str">
        <f>IFERROR(VLOOKUP($AA251,Lookup!$A$1:$P$20,16,FALSE),"")</f>
        <v/>
      </c>
      <c r="AP251" s="133" t="str">
        <f>IFERROR(VLOOKUP($AA251,Lookup!$A$1:$Q$20,17,FALSE),"")</f>
        <v/>
      </c>
      <c r="AQ251" s="129"/>
      <c r="AR251" s="129"/>
      <c r="AS251" s="135"/>
      <c r="AT251" s="135"/>
      <c r="AU251" s="135"/>
      <c r="AV251" s="135"/>
      <c r="AW251" s="138"/>
      <c r="AX251" s="135"/>
      <c r="AY251" s="135"/>
      <c r="AZ251" s="135"/>
      <c r="BA251" s="135"/>
      <c r="BB251" s="135"/>
      <c r="BC251" s="135"/>
      <c r="BD251" s="135"/>
      <c r="BE251" s="135"/>
      <c r="BF251" s="135"/>
      <c r="BG251" s="143"/>
      <c r="BH251" s="150"/>
      <c r="BI251" s="129"/>
      <c r="BJ251" s="129"/>
      <c r="BK251" s="150"/>
      <c r="BL251" s="139"/>
      <c r="BM251" s="139"/>
      <c r="BN251" s="148"/>
      <c r="BO251" s="148"/>
      <c r="BP251" s="139"/>
      <c r="BQ251" s="139"/>
      <c r="BR251" s="139" t="s">
        <v>2923</v>
      </c>
      <c r="BS251" s="139"/>
      <c r="BT251" s="139"/>
      <c r="BU251" s="139"/>
      <c r="BV251" s="371"/>
      <c r="BW251" s="371"/>
      <c r="BX251" s="371"/>
      <c r="BY251" s="371"/>
      <c r="BZ251" s="371"/>
      <c r="CA251" s="371"/>
      <c r="CB251" s="371"/>
    </row>
    <row r="252" spans="1:80" ht="39.75" customHeight="1">
      <c r="A252" s="126"/>
      <c r="B252" s="128" t="s">
        <v>3507</v>
      </c>
      <c r="C252" s="128" t="s">
        <v>3508</v>
      </c>
      <c r="D252" s="128" t="s">
        <v>68</v>
      </c>
      <c r="E252" s="129" t="s">
        <v>40</v>
      </c>
      <c r="F252" s="129">
        <v>77008</v>
      </c>
      <c r="G252" s="129" t="s">
        <v>1089</v>
      </c>
      <c r="H252" s="130" t="s">
        <v>1090</v>
      </c>
      <c r="I252" s="130"/>
      <c r="J252" s="130"/>
      <c r="K252" s="130"/>
      <c r="L252" s="94"/>
      <c r="M252" s="94"/>
      <c r="N252" s="94"/>
      <c r="O252" s="94"/>
      <c r="P252" s="94"/>
      <c r="Q252" s="94"/>
      <c r="R252" s="98"/>
      <c r="S252" s="94"/>
      <c r="T252" s="98"/>
      <c r="U252" s="129"/>
      <c r="V252" s="129"/>
      <c r="W252" s="133"/>
      <c r="X252" s="133"/>
      <c r="Y252" s="133"/>
      <c r="Z252" s="132"/>
      <c r="AA252" s="133" t="str">
        <f t="shared" si="25"/>
        <v/>
      </c>
      <c r="AB252" s="133" t="str">
        <f>IFERROR(VLOOKUP($AA252,Lookup!$A$1:$P$20,2,FALSE),"")</f>
        <v/>
      </c>
      <c r="AC252" s="133"/>
      <c r="AD252" s="133" t="str">
        <f>IFERROR(VLOOKUP($AA252,Lookup!$A$1:$P$20,7,FALSE),"")</f>
        <v/>
      </c>
      <c r="AE252" s="380"/>
      <c r="AF252" s="133" t="str">
        <f>IFERROR(VLOOKUP($AA252,Lookup!$A$1:$P$20,8,FALSE),"")</f>
        <v/>
      </c>
      <c r="AG252" s="133" t="str">
        <f>IFERROR(VLOOKUP($AA252,Lookup!$A$1:$P$20,9,FALSE),"")</f>
        <v/>
      </c>
      <c r="AH252" s="133"/>
      <c r="AI252" s="133" t="str">
        <f>IFERROR(VLOOKUP($AA252,Lookup!$A$1:$P$20,10,FALSE),"")</f>
        <v/>
      </c>
      <c r="AJ252" s="133" t="str">
        <f>IFERROR(VLOOKUP($AA252,Lookup!$A$1:$P$20,11,FALSE),"")</f>
        <v/>
      </c>
      <c r="AK252" s="133" t="str">
        <f>IFERROR(VLOOKUP($AA252,Lookup!$A$1:$P$20,12,FALSE),"")</f>
        <v/>
      </c>
      <c r="AL252" s="133" t="str">
        <f>IFERROR(VLOOKUP($AA252,Lookup!$A$1:$P$20,13,FALSE),"")</f>
        <v/>
      </c>
      <c r="AM252" s="133" t="str">
        <f>IFERROR(VLOOKUP($AA252,Lookup!$A$1:$P$20,14,FALSE),"")</f>
        <v/>
      </c>
      <c r="AN252" s="133" t="str">
        <f>IFERROR(VLOOKUP($AA252,Lookup!$A$1:$P$20,15,FALSE),"")</f>
        <v/>
      </c>
      <c r="AO252" s="133" t="str">
        <f>IFERROR(VLOOKUP($AA252,Lookup!$A$1:$P$20,16,FALSE),"")</f>
        <v/>
      </c>
      <c r="AP252" s="133" t="str">
        <f>IFERROR(VLOOKUP($AA252,Lookup!$A$1:$Q$20,17,FALSE),"")</f>
        <v/>
      </c>
      <c r="AQ252" s="129"/>
      <c r="AR252" s="129"/>
      <c r="AS252" s="135"/>
      <c r="AT252" s="135"/>
      <c r="AU252" s="135"/>
      <c r="AV252" s="135"/>
      <c r="AW252" s="138"/>
      <c r="AX252" s="135"/>
      <c r="AY252" s="135"/>
      <c r="AZ252" s="135"/>
      <c r="BA252" s="135"/>
      <c r="BB252" s="135"/>
      <c r="BC252" s="135"/>
      <c r="BD252" s="135"/>
      <c r="BE252" s="135"/>
      <c r="BF252" s="135"/>
      <c r="BG252" s="143"/>
      <c r="BH252" s="150"/>
      <c r="BI252" s="129"/>
      <c r="BJ252" s="129"/>
      <c r="BK252" s="150"/>
      <c r="BL252" s="139"/>
      <c r="BM252" s="139"/>
      <c r="BN252" s="148"/>
      <c r="BO252" s="148"/>
      <c r="BP252" s="139"/>
      <c r="BQ252" s="139"/>
      <c r="BR252" s="139" t="s">
        <v>2923</v>
      </c>
      <c r="BS252" s="139"/>
      <c r="BT252" s="139"/>
      <c r="BU252" s="139"/>
      <c r="BV252" s="371"/>
      <c r="BW252" s="371"/>
      <c r="BX252" s="371"/>
      <c r="BY252" s="371"/>
      <c r="BZ252" s="371"/>
      <c r="CA252" s="371"/>
      <c r="CB252" s="371"/>
    </row>
    <row r="253" spans="1:80" ht="39.75" customHeight="1">
      <c r="A253" s="126" t="s">
        <v>3075</v>
      </c>
      <c r="B253" s="128" t="s">
        <v>3509</v>
      </c>
      <c r="C253" s="128" t="s">
        <v>3336</v>
      </c>
      <c r="D253" s="128" t="s">
        <v>37</v>
      </c>
      <c r="E253" s="129" t="s">
        <v>40</v>
      </c>
      <c r="F253" s="129">
        <v>78252</v>
      </c>
      <c r="G253" s="129" t="s">
        <v>3337</v>
      </c>
      <c r="H253" s="130" t="s">
        <v>3510</v>
      </c>
      <c r="I253" s="130"/>
      <c r="J253" s="130"/>
      <c r="K253" s="130"/>
      <c r="L253" s="94"/>
      <c r="M253" s="94"/>
      <c r="N253" s="94"/>
      <c r="O253" s="94"/>
      <c r="P253" s="94"/>
      <c r="Q253" s="94"/>
      <c r="R253" s="98"/>
      <c r="S253" s="94"/>
      <c r="T253" s="98"/>
      <c r="U253" s="129"/>
      <c r="V253" s="129"/>
      <c r="W253" s="133"/>
      <c r="X253" s="133"/>
      <c r="Y253" s="133"/>
      <c r="Z253" s="132"/>
      <c r="AA253" s="133" t="str">
        <f t="shared" si="25"/>
        <v/>
      </c>
      <c r="AB253" s="133" t="str">
        <f>IFERROR(VLOOKUP($AA253,Lookup!$A$1:$P$20,2,FALSE),"")</f>
        <v/>
      </c>
      <c r="AC253" s="133"/>
      <c r="AD253" s="133" t="str">
        <f>IFERROR(VLOOKUP($AA253,Lookup!$A$1:$P$20,7,FALSE),"")</f>
        <v/>
      </c>
      <c r="AE253" s="380"/>
      <c r="AF253" s="133" t="str">
        <f>IFERROR(VLOOKUP($AA253,Lookup!$A$1:$P$20,8,FALSE),"")</f>
        <v/>
      </c>
      <c r="AG253" s="133" t="str">
        <f>IFERROR(VLOOKUP($AA253,Lookup!$A$1:$P$20,9,FALSE),"")</f>
        <v/>
      </c>
      <c r="AH253" s="133"/>
      <c r="AI253" s="133" t="str">
        <f>IFERROR(VLOOKUP($AA253,Lookup!$A$1:$P$20,10,FALSE),"")</f>
        <v/>
      </c>
      <c r="AJ253" s="133" t="str">
        <f>IFERROR(VLOOKUP($AA253,Lookup!$A$1:$P$20,11,FALSE),"")</f>
        <v/>
      </c>
      <c r="AK253" s="133" t="str">
        <f>IFERROR(VLOOKUP($AA253,Lookup!$A$1:$P$20,12,FALSE),"")</f>
        <v/>
      </c>
      <c r="AL253" s="133" t="str">
        <f>IFERROR(VLOOKUP($AA253,Lookup!$A$1:$P$20,13,FALSE),"")</f>
        <v/>
      </c>
      <c r="AM253" s="133" t="str">
        <f>IFERROR(VLOOKUP($AA253,Lookup!$A$1:$P$20,14,FALSE),"")</f>
        <v/>
      </c>
      <c r="AN253" s="133" t="str">
        <f>IFERROR(VLOOKUP($AA253,Lookup!$A$1:$P$20,15,FALSE),"")</f>
        <v/>
      </c>
      <c r="AO253" s="133" t="str">
        <f>IFERROR(VLOOKUP($AA253,Lookup!$A$1:$P$20,16,FALSE),"")</f>
        <v/>
      </c>
      <c r="AP253" s="133" t="str">
        <f>IFERROR(VLOOKUP($AA253,Lookup!$A$1:$Q$20,17,FALSE),"")</f>
        <v/>
      </c>
      <c r="AQ253" s="129"/>
      <c r="AR253" s="129"/>
      <c r="AS253" s="135"/>
      <c r="AT253" s="135"/>
      <c r="AU253" s="135"/>
      <c r="AV253" s="135"/>
      <c r="AW253" s="138"/>
      <c r="AX253" s="135"/>
      <c r="AY253" s="135"/>
      <c r="AZ253" s="135"/>
      <c r="BA253" s="135"/>
      <c r="BB253" s="135"/>
      <c r="BC253" s="135"/>
      <c r="BD253" s="135"/>
      <c r="BE253" s="135"/>
      <c r="BF253" s="135"/>
      <c r="BG253" s="143"/>
      <c r="BH253" s="150"/>
      <c r="BI253" s="129"/>
      <c r="BJ253" s="129"/>
      <c r="BK253" s="150"/>
      <c r="BL253" s="139"/>
      <c r="BM253" s="139"/>
      <c r="BN253" s="148"/>
      <c r="BO253" s="148"/>
      <c r="BP253" s="139"/>
      <c r="BQ253" s="139"/>
      <c r="BR253" s="139" t="s">
        <v>2922</v>
      </c>
      <c r="BS253" s="139"/>
      <c r="BT253" s="139"/>
      <c r="BU253" s="139"/>
      <c r="BV253" s="371"/>
      <c r="BW253" s="371"/>
      <c r="BX253" s="371"/>
      <c r="BY253" s="371"/>
      <c r="BZ253" s="371"/>
      <c r="CA253" s="371"/>
      <c r="CB253" s="371"/>
    </row>
    <row r="254" spans="1:80" ht="39.75" customHeight="1">
      <c r="A254" s="126"/>
      <c r="B254" s="128" t="s">
        <v>3511</v>
      </c>
      <c r="C254" s="128" t="s">
        <v>3512</v>
      </c>
      <c r="D254" s="128" t="s">
        <v>2079</v>
      </c>
      <c r="E254" s="129" t="s">
        <v>40</v>
      </c>
      <c r="F254" s="129">
        <v>78065</v>
      </c>
      <c r="G254" s="129" t="s">
        <v>3513</v>
      </c>
      <c r="H254" s="130" t="s">
        <v>3514</v>
      </c>
      <c r="I254" s="130"/>
      <c r="J254" s="130"/>
      <c r="K254" s="130"/>
      <c r="L254" s="94"/>
      <c r="M254" s="94"/>
      <c r="N254" s="94"/>
      <c r="O254" s="94"/>
      <c r="P254" s="94"/>
      <c r="Q254" s="94"/>
      <c r="R254" s="98"/>
      <c r="S254" s="94"/>
      <c r="T254" s="98"/>
      <c r="U254" s="129"/>
      <c r="V254" s="129"/>
      <c r="W254" s="133"/>
      <c r="X254" s="133"/>
      <c r="Y254" s="133"/>
      <c r="Z254" s="132"/>
      <c r="AA254" s="133" t="str">
        <f t="shared" si="25"/>
        <v/>
      </c>
      <c r="AB254" s="133" t="str">
        <f>IFERROR(VLOOKUP($AA254,Lookup!$A$1:$P$20,2,FALSE),"")</f>
        <v/>
      </c>
      <c r="AC254" s="133"/>
      <c r="AD254" s="133" t="str">
        <f>IFERROR(VLOOKUP($AA254,Lookup!$A$1:$P$20,7,FALSE),"")</f>
        <v/>
      </c>
      <c r="AE254" s="380"/>
      <c r="AF254" s="133" t="str">
        <f>IFERROR(VLOOKUP($AA254,Lookup!$A$1:$P$20,8,FALSE),"")</f>
        <v/>
      </c>
      <c r="AG254" s="133" t="str">
        <f>IFERROR(VLOOKUP($AA254,Lookup!$A$1:$P$20,9,FALSE),"")</f>
        <v/>
      </c>
      <c r="AH254" s="133"/>
      <c r="AI254" s="133" t="str">
        <f>IFERROR(VLOOKUP($AA254,Lookup!$A$1:$P$20,10,FALSE),"")</f>
        <v/>
      </c>
      <c r="AJ254" s="133" t="str">
        <f>IFERROR(VLOOKUP($AA254,Lookup!$A$1:$P$20,11,FALSE),"")</f>
        <v/>
      </c>
      <c r="AK254" s="133" t="str">
        <f>IFERROR(VLOOKUP($AA254,Lookup!$A$1:$P$20,12,FALSE),"")</f>
        <v/>
      </c>
      <c r="AL254" s="133" t="str">
        <f>IFERROR(VLOOKUP($AA254,Lookup!$A$1:$P$20,13,FALSE),"")</f>
        <v/>
      </c>
      <c r="AM254" s="133" t="str">
        <f>IFERROR(VLOOKUP($AA254,Lookup!$A$1:$P$20,14,FALSE),"")</f>
        <v/>
      </c>
      <c r="AN254" s="133" t="str">
        <f>IFERROR(VLOOKUP($AA254,Lookup!$A$1:$P$20,15,FALSE),"")</f>
        <v/>
      </c>
      <c r="AO254" s="133" t="str">
        <f>IFERROR(VLOOKUP($AA254,Lookup!$A$1:$P$20,16,FALSE),"")</f>
        <v/>
      </c>
      <c r="AP254" s="133" t="str">
        <f>IFERROR(VLOOKUP($AA254,Lookup!$A$1:$Q$20,17,FALSE),"")</f>
        <v/>
      </c>
      <c r="AQ254" s="129"/>
      <c r="AR254" s="129"/>
      <c r="AS254" s="135"/>
      <c r="AT254" s="135"/>
      <c r="AU254" s="135"/>
      <c r="AV254" s="135"/>
      <c r="AW254" s="138"/>
      <c r="AX254" s="135"/>
      <c r="AY254" s="135"/>
      <c r="AZ254" s="135"/>
      <c r="BA254" s="135"/>
      <c r="BB254" s="135"/>
      <c r="BC254" s="135"/>
      <c r="BD254" s="135"/>
      <c r="BE254" s="135"/>
      <c r="BF254" s="135"/>
      <c r="BG254" s="143"/>
      <c r="BH254" s="150"/>
      <c r="BI254" s="129"/>
      <c r="BJ254" s="129"/>
      <c r="BK254" s="150"/>
      <c r="BL254" s="139"/>
      <c r="BM254" s="139"/>
      <c r="BN254" s="148"/>
      <c r="BO254" s="148"/>
      <c r="BP254" s="139"/>
      <c r="BQ254" s="139"/>
      <c r="BR254" s="139" t="s">
        <v>2922</v>
      </c>
      <c r="BS254" s="139"/>
      <c r="BT254" s="139"/>
      <c r="BU254" s="139"/>
      <c r="BV254" s="371"/>
      <c r="BW254" s="371"/>
      <c r="BX254" s="371"/>
      <c r="BY254" s="371"/>
      <c r="BZ254" s="371"/>
      <c r="CA254" s="371"/>
      <c r="CB254" s="371"/>
    </row>
    <row r="255" spans="1:80" ht="39.75" customHeight="1">
      <c r="A255" s="126"/>
      <c r="B255" s="128" t="s">
        <v>3515</v>
      </c>
      <c r="C255" s="128"/>
      <c r="D255" s="128"/>
      <c r="E255" s="129"/>
      <c r="F255" s="129"/>
      <c r="G255" s="129"/>
      <c r="H255" s="129"/>
      <c r="I255" s="129"/>
      <c r="J255" s="129"/>
      <c r="K255" s="129"/>
      <c r="L255" s="94"/>
      <c r="M255" s="94"/>
      <c r="N255" s="94"/>
      <c r="O255" s="94"/>
      <c r="P255" s="94"/>
      <c r="Q255" s="94"/>
      <c r="R255" s="98"/>
      <c r="S255" s="94"/>
      <c r="T255" s="98"/>
      <c r="U255" s="129"/>
      <c r="V255" s="129"/>
      <c r="W255" s="133"/>
      <c r="X255" s="133"/>
      <c r="Y255" s="133"/>
      <c r="Z255" s="132"/>
      <c r="AA255" s="133" t="str">
        <f t="shared" si="25"/>
        <v/>
      </c>
      <c r="AB255" s="133" t="str">
        <f>IFERROR(VLOOKUP($AA255,Lookup!$A$1:$P$20,2,FALSE),"")</f>
        <v/>
      </c>
      <c r="AC255" s="133"/>
      <c r="AD255" s="133" t="str">
        <f>IFERROR(VLOOKUP($AA255,Lookup!$A$1:$P$20,7,FALSE),"")</f>
        <v/>
      </c>
      <c r="AE255" s="380"/>
      <c r="AF255" s="133" t="str">
        <f>IFERROR(VLOOKUP($AA255,Lookup!$A$1:$P$20,8,FALSE),"")</f>
        <v/>
      </c>
      <c r="AG255" s="133" t="str">
        <f>IFERROR(VLOOKUP($AA255,Lookup!$A$1:$P$20,9,FALSE),"")</f>
        <v/>
      </c>
      <c r="AH255" s="133"/>
      <c r="AI255" s="133" t="str">
        <f>IFERROR(VLOOKUP($AA255,Lookup!$A$1:$P$20,10,FALSE),"")</f>
        <v/>
      </c>
      <c r="AJ255" s="133" t="str">
        <f>IFERROR(VLOOKUP($AA255,Lookup!$A$1:$P$20,11,FALSE),"")</f>
        <v/>
      </c>
      <c r="AK255" s="133" t="str">
        <f>IFERROR(VLOOKUP($AA255,Lookup!$A$1:$P$20,12,FALSE),"")</f>
        <v/>
      </c>
      <c r="AL255" s="133" t="str">
        <f>IFERROR(VLOOKUP($AA255,Lookup!$A$1:$P$20,13,FALSE),"")</f>
        <v/>
      </c>
      <c r="AM255" s="133" t="str">
        <f>IFERROR(VLOOKUP($AA255,Lookup!$A$1:$P$20,14,FALSE),"")</f>
        <v/>
      </c>
      <c r="AN255" s="133" t="str">
        <f>IFERROR(VLOOKUP($AA255,Lookup!$A$1:$P$20,15,FALSE),"")</f>
        <v/>
      </c>
      <c r="AO255" s="133" t="str">
        <f>IFERROR(VLOOKUP($AA255,Lookup!$A$1:$P$20,16,FALSE),"")</f>
        <v/>
      </c>
      <c r="AP255" s="133" t="str">
        <f>IFERROR(VLOOKUP($AA255,Lookup!$A$1:$Q$20,17,FALSE),"")</f>
        <v/>
      </c>
      <c r="AQ255" s="129"/>
      <c r="AR255" s="129"/>
      <c r="AS255" s="135"/>
      <c r="AT255" s="135"/>
      <c r="AU255" s="135"/>
      <c r="AV255" s="135"/>
      <c r="AW255" s="138"/>
      <c r="AX255" s="135"/>
      <c r="AY255" s="135"/>
      <c r="AZ255" s="135"/>
      <c r="BA255" s="135"/>
      <c r="BB255" s="135"/>
      <c r="BC255" s="135"/>
      <c r="BD255" s="135"/>
      <c r="BE255" s="135"/>
      <c r="BF255" s="135"/>
      <c r="BG255" s="139"/>
      <c r="BH255" s="150"/>
      <c r="BI255" s="129"/>
      <c r="BJ255" s="129"/>
      <c r="BK255" s="150"/>
      <c r="BL255" s="139"/>
      <c r="BM255" s="139"/>
      <c r="BN255" s="148"/>
      <c r="BO255" s="148"/>
      <c r="BP255" s="139"/>
      <c r="BQ255" s="139"/>
      <c r="BR255" s="139"/>
      <c r="BS255" s="139"/>
      <c r="BT255" s="139"/>
      <c r="BU255" s="139"/>
      <c r="BV255" s="371"/>
      <c r="BW255" s="371"/>
      <c r="BX255" s="371"/>
      <c r="BY255" s="371"/>
      <c r="BZ255" s="371"/>
      <c r="CA255" s="371"/>
      <c r="CB255" s="371"/>
    </row>
    <row r="256" spans="1:80" ht="49.5" customHeight="1">
      <c r="A256" s="126"/>
      <c r="B256" s="128" t="s">
        <v>1628</v>
      </c>
      <c r="C256" s="128" t="s">
        <v>3516</v>
      </c>
      <c r="D256" s="128" t="s">
        <v>37</v>
      </c>
      <c r="E256" s="129" t="s">
        <v>40</v>
      </c>
      <c r="F256" s="129">
        <v>78217</v>
      </c>
      <c r="G256" s="129" t="s">
        <v>1631</v>
      </c>
      <c r="H256" s="130" t="s">
        <v>1632</v>
      </c>
      <c r="I256" s="130"/>
      <c r="J256" s="130"/>
      <c r="K256" s="130"/>
      <c r="L256" s="94"/>
      <c r="M256" s="94"/>
      <c r="N256" s="94"/>
      <c r="O256" s="94"/>
      <c r="P256" s="94"/>
      <c r="Q256" s="94"/>
      <c r="R256" s="98"/>
      <c r="S256" s="94"/>
      <c r="T256" s="98"/>
      <c r="U256" s="129"/>
      <c r="V256" s="129"/>
      <c r="W256" s="133"/>
      <c r="X256" s="133"/>
      <c r="Y256" s="133"/>
      <c r="Z256" s="132"/>
      <c r="AA256" s="133" t="str">
        <f t="shared" si="25"/>
        <v/>
      </c>
      <c r="AB256" s="133" t="str">
        <f>IFERROR(VLOOKUP($AA256,Lookup!$A$1:$P$20,2,FALSE),"")</f>
        <v/>
      </c>
      <c r="AC256" s="133"/>
      <c r="AD256" s="133" t="str">
        <f>IFERROR(VLOOKUP($AA256,Lookup!$A$1:$P$20,7,FALSE),"")</f>
        <v/>
      </c>
      <c r="AE256" s="380"/>
      <c r="AF256" s="133" t="str">
        <f>IFERROR(VLOOKUP($AA256,Lookup!$A$1:$P$20,8,FALSE),"")</f>
        <v/>
      </c>
      <c r="AG256" s="133" t="str">
        <f>IFERROR(VLOOKUP($AA256,Lookup!$A$1:$P$20,9,FALSE),"")</f>
        <v/>
      </c>
      <c r="AH256" s="133"/>
      <c r="AI256" s="133" t="str">
        <f>IFERROR(VLOOKUP($AA256,Lookup!$A$1:$P$20,10,FALSE),"")</f>
        <v/>
      </c>
      <c r="AJ256" s="133" t="str">
        <f>IFERROR(VLOOKUP($AA256,Lookup!$A$1:$P$20,11,FALSE),"")</f>
        <v/>
      </c>
      <c r="AK256" s="133" t="str">
        <f>IFERROR(VLOOKUP($AA256,Lookup!$A$1:$P$20,12,FALSE),"")</f>
        <v/>
      </c>
      <c r="AL256" s="133" t="str">
        <f>IFERROR(VLOOKUP($AA256,Lookup!$A$1:$P$20,13,FALSE),"")</f>
        <v/>
      </c>
      <c r="AM256" s="133" t="str">
        <f>IFERROR(VLOOKUP($AA256,Lookup!$A$1:$P$20,14,FALSE),"")</f>
        <v/>
      </c>
      <c r="AN256" s="133" t="str">
        <f>IFERROR(VLOOKUP($AA256,Lookup!$A$1:$P$20,15,FALSE),"")</f>
        <v/>
      </c>
      <c r="AO256" s="133" t="str">
        <f>IFERROR(VLOOKUP($AA256,Lookup!$A$1:$P$20,16,FALSE),"")</f>
        <v/>
      </c>
      <c r="AP256" s="133" t="str">
        <f>IFERROR(VLOOKUP($AA256,Lookup!$A$1:$Q$20,17,FALSE),"")</f>
        <v/>
      </c>
      <c r="AQ256" s="129"/>
      <c r="AR256" s="129"/>
      <c r="AS256" s="135"/>
      <c r="AT256" s="135"/>
      <c r="AU256" s="135"/>
      <c r="AV256" s="135"/>
      <c r="AW256" s="138"/>
      <c r="AX256" s="135"/>
      <c r="AY256" s="135"/>
      <c r="AZ256" s="135"/>
      <c r="BA256" s="135"/>
      <c r="BB256" s="135"/>
      <c r="BC256" s="135"/>
      <c r="BD256" s="135"/>
      <c r="BE256" s="135"/>
      <c r="BF256" s="135"/>
      <c r="BG256" s="143"/>
      <c r="BH256" s="150"/>
      <c r="BI256" s="129"/>
      <c r="BJ256" s="129"/>
      <c r="BK256" s="150"/>
      <c r="BL256" s="139"/>
      <c r="BM256" s="139"/>
      <c r="BN256" s="148"/>
      <c r="BO256" s="148"/>
      <c r="BP256" s="139"/>
      <c r="BQ256" s="139"/>
      <c r="BR256" s="139" t="s">
        <v>2907</v>
      </c>
      <c r="BS256" s="139"/>
      <c r="BT256" s="139"/>
      <c r="BU256" s="139"/>
      <c r="BV256" s="371"/>
      <c r="BW256" s="371"/>
      <c r="BX256" s="371"/>
      <c r="BY256" s="371"/>
      <c r="BZ256" s="371"/>
      <c r="CA256" s="371"/>
      <c r="CB256" s="371"/>
    </row>
    <row r="257" spans="1:80" ht="39.75" customHeight="1">
      <c r="A257" s="126" t="s">
        <v>3075</v>
      </c>
      <c r="B257" s="128" t="s">
        <v>3517</v>
      </c>
      <c r="C257" s="128" t="s">
        <v>1668</v>
      </c>
      <c r="D257" s="128" t="s">
        <v>37</v>
      </c>
      <c r="E257" s="129" t="s">
        <v>40</v>
      </c>
      <c r="F257" s="129">
        <v>78247</v>
      </c>
      <c r="G257" s="129" t="s">
        <v>3053</v>
      </c>
      <c r="H257" s="130" t="s">
        <v>3054</v>
      </c>
      <c r="I257" s="130"/>
      <c r="J257" s="130"/>
      <c r="K257" s="130"/>
      <c r="L257" s="94"/>
      <c r="M257" s="94"/>
      <c r="N257" s="94"/>
      <c r="O257" s="94"/>
      <c r="P257" s="94"/>
      <c r="Q257" s="94"/>
      <c r="R257" s="98"/>
      <c r="S257" s="129"/>
      <c r="T257" s="98"/>
      <c r="U257" s="129"/>
      <c r="V257" s="129"/>
      <c r="W257" s="133"/>
      <c r="X257" s="133"/>
      <c r="Y257" s="133"/>
      <c r="Z257" s="132"/>
      <c r="AA257" s="133" t="str">
        <f t="shared" si="25"/>
        <v/>
      </c>
      <c r="AB257" s="133" t="str">
        <f>IFERROR(VLOOKUP($AA257,Lookup!$A$1:$P$20,2,FALSE),"")</f>
        <v/>
      </c>
      <c r="AC257" s="133"/>
      <c r="AD257" s="133" t="str">
        <f>IFERROR(VLOOKUP($AA257,Lookup!$A$1:$P$20,7,FALSE),"")</f>
        <v/>
      </c>
      <c r="AE257" s="380"/>
      <c r="AF257" s="133" t="str">
        <f>IFERROR(VLOOKUP($AA257,Lookup!$A$1:$P$20,8,FALSE),"")</f>
        <v/>
      </c>
      <c r="AG257" s="133" t="str">
        <f>IFERROR(VLOOKUP($AA257,Lookup!$A$1:$P$20,9,FALSE),"")</f>
        <v/>
      </c>
      <c r="AH257" s="133"/>
      <c r="AI257" s="133" t="str">
        <f>IFERROR(VLOOKUP($AA257,Lookup!$A$1:$P$20,10,FALSE),"")</f>
        <v/>
      </c>
      <c r="AJ257" s="133" t="str">
        <f>IFERROR(VLOOKUP($AA257,Lookup!$A$1:$P$20,11,FALSE),"")</f>
        <v/>
      </c>
      <c r="AK257" s="133" t="str">
        <f>IFERROR(VLOOKUP($AA257,Lookup!$A$1:$P$20,12,FALSE),"")</f>
        <v/>
      </c>
      <c r="AL257" s="133" t="str">
        <f>IFERROR(VLOOKUP($AA257,Lookup!$A$1:$P$20,13,FALSE),"")</f>
        <v/>
      </c>
      <c r="AM257" s="133" t="str">
        <f>IFERROR(VLOOKUP($AA257,Lookup!$A$1:$P$20,14,FALSE),"")</f>
        <v/>
      </c>
      <c r="AN257" s="133" t="str">
        <f>IFERROR(VLOOKUP($AA257,Lookup!$A$1:$P$20,15,FALSE),"")</f>
        <v/>
      </c>
      <c r="AO257" s="133" t="str">
        <f>IFERROR(VLOOKUP($AA257,Lookup!$A$1:$P$20,16,FALSE),"")</f>
        <v/>
      </c>
      <c r="AP257" s="133" t="str">
        <f>IFERROR(VLOOKUP($AA257,Lookup!$A$1:$Q$20,17,FALSE),"")</f>
        <v/>
      </c>
      <c r="AQ257" s="129"/>
      <c r="AR257" s="129"/>
      <c r="AS257" s="135"/>
      <c r="AT257" s="135"/>
      <c r="AU257" s="135"/>
      <c r="AV257" s="135"/>
      <c r="AW257" s="138"/>
      <c r="AX257" s="135"/>
      <c r="AY257" s="135"/>
      <c r="AZ257" s="135"/>
      <c r="BA257" s="135"/>
      <c r="BB257" s="135"/>
      <c r="BC257" s="135"/>
      <c r="BD257" s="135"/>
      <c r="BE257" s="135"/>
      <c r="BF257" s="135"/>
      <c r="BG257" s="156"/>
      <c r="BH257" s="150"/>
      <c r="BI257" s="129"/>
      <c r="BJ257" s="129"/>
      <c r="BK257" s="150"/>
      <c r="BL257" s="139"/>
      <c r="BM257" s="139"/>
      <c r="BN257" s="400">
        <v>1</v>
      </c>
      <c r="BO257" s="400" t="s">
        <v>974</v>
      </c>
      <c r="BP257" s="139"/>
      <c r="BQ257" s="139"/>
      <c r="BR257" s="139" t="s">
        <v>3518</v>
      </c>
      <c r="BS257" s="139">
        <v>11</v>
      </c>
      <c r="BT257" s="139"/>
      <c r="BU257" s="139"/>
      <c r="BV257" s="371"/>
      <c r="BW257" s="371"/>
      <c r="BX257" s="371"/>
      <c r="BY257" s="371"/>
      <c r="BZ257" s="371"/>
      <c r="CA257" s="371"/>
      <c r="CB257" s="371"/>
    </row>
    <row r="258" spans="1:80" ht="39.75" customHeight="1">
      <c r="A258" s="126"/>
      <c r="B258" s="128" t="s">
        <v>1674</v>
      </c>
      <c r="C258" s="128" t="s">
        <v>1675</v>
      </c>
      <c r="D258" s="128" t="s">
        <v>37</v>
      </c>
      <c r="E258" s="129" t="s">
        <v>40</v>
      </c>
      <c r="F258" s="129">
        <v>78232</v>
      </c>
      <c r="G258" s="129" t="s">
        <v>1676</v>
      </c>
      <c r="H258" s="130" t="s">
        <v>3519</v>
      </c>
      <c r="I258" s="130"/>
      <c r="J258" s="130"/>
      <c r="K258" s="130"/>
      <c r="L258" s="94"/>
      <c r="M258" s="94"/>
      <c r="N258" s="94"/>
      <c r="O258" s="94"/>
      <c r="P258" s="94"/>
      <c r="Q258" s="94"/>
      <c r="R258" s="98"/>
      <c r="S258" s="94"/>
      <c r="T258" s="98"/>
      <c r="U258" s="129"/>
      <c r="V258" s="129"/>
      <c r="W258" s="133"/>
      <c r="X258" s="133"/>
      <c r="Y258" s="133"/>
      <c r="Z258" s="132"/>
      <c r="AA258" s="133" t="str">
        <f t="shared" si="25"/>
        <v/>
      </c>
      <c r="AB258" s="133" t="str">
        <f>IFERROR(VLOOKUP($AA258,Lookup!$A$1:$P$20,2,FALSE),"")</f>
        <v/>
      </c>
      <c r="AC258" s="133"/>
      <c r="AD258" s="133" t="str">
        <f>IFERROR(VLOOKUP($AA258,Lookup!$A$1:$P$20,7,FALSE),"")</f>
        <v/>
      </c>
      <c r="AE258" s="380"/>
      <c r="AF258" s="133" t="str">
        <f>IFERROR(VLOOKUP($AA258,Lookup!$A$1:$P$20,8,FALSE),"")</f>
        <v/>
      </c>
      <c r="AG258" s="133" t="str">
        <f>IFERROR(VLOOKUP($AA258,Lookup!$A$1:$P$20,9,FALSE),"")</f>
        <v/>
      </c>
      <c r="AH258" s="133"/>
      <c r="AI258" s="133" t="str">
        <f>IFERROR(VLOOKUP($AA258,Lookup!$A$1:$P$20,10,FALSE),"")</f>
        <v/>
      </c>
      <c r="AJ258" s="133" t="str">
        <f>IFERROR(VLOOKUP($AA258,Lookup!$A$1:$P$20,11,FALSE),"")</f>
        <v/>
      </c>
      <c r="AK258" s="133" t="str">
        <f>IFERROR(VLOOKUP($AA258,Lookup!$A$1:$P$20,12,FALSE),"")</f>
        <v/>
      </c>
      <c r="AL258" s="133" t="str">
        <f>IFERROR(VLOOKUP($AA258,Lookup!$A$1:$P$20,13,FALSE),"")</f>
        <v/>
      </c>
      <c r="AM258" s="133" t="str">
        <f>IFERROR(VLOOKUP($AA258,Lookup!$A$1:$P$20,14,FALSE),"")</f>
        <v/>
      </c>
      <c r="AN258" s="133" t="str">
        <f>IFERROR(VLOOKUP($AA258,Lookup!$A$1:$P$20,15,FALSE),"")</f>
        <v/>
      </c>
      <c r="AO258" s="133" t="str">
        <f>IFERROR(VLOOKUP($AA258,Lookup!$A$1:$P$20,16,FALSE),"")</f>
        <v/>
      </c>
      <c r="AP258" s="133" t="str">
        <f>IFERROR(VLOOKUP($AA258,Lookup!$A$1:$Q$20,17,FALSE),"")</f>
        <v/>
      </c>
      <c r="AQ258" s="129"/>
      <c r="AR258" s="129"/>
      <c r="AS258" s="135"/>
      <c r="AT258" s="135"/>
      <c r="AU258" s="135"/>
      <c r="AV258" s="135"/>
      <c r="AW258" s="138"/>
      <c r="AX258" s="135"/>
      <c r="AY258" s="135"/>
      <c r="AZ258" s="135"/>
      <c r="BA258" s="135"/>
      <c r="BB258" s="135"/>
      <c r="BC258" s="135"/>
      <c r="BD258" s="135"/>
      <c r="BE258" s="135"/>
      <c r="BF258" s="135"/>
      <c r="BG258" s="139"/>
      <c r="BH258" s="150"/>
      <c r="BI258" s="129"/>
      <c r="BJ258" s="129"/>
      <c r="BK258" s="150"/>
      <c r="BL258" s="139"/>
      <c r="BM258" s="139"/>
      <c r="BN258" s="148"/>
      <c r="BO258" s="148"/>
      <c r="BP258" s="139"/>
      <c r="BQ258" s="139"/>
      <c r="BR258" s="139" t="s">
        <v>2922</v>
      </c>
      <c r="BS258" s="139"/>
      <c r="BT258" s="139"/>
      <c r="BU258" s="139"/>
      <c r="BV258" s="371"/>
      <c r="BW258" s="371"/>
      <c r="BX258" s="371"/>
      <c r="BY258" s="371"/>
      <c r="BZ258" s="371"/>
      <c r="CA258" s="371"/>
      <c r="CB258" s="371"/>
    </row>
    <row r="259" spans="1:80" ht="39.75" customHeight="1">
      <c r="A259" s="126"/>
      <c r="B259" s="128" t="s">
        <v>3520</v>
      </c>
      <c r="C259" s="128"/>
      <c r="D259" s="128"/>
      <c r="E259" s="129"/>
      <c r="F259" s="129"/>
      <c r="G259" s="129"/>
      <c r="H259" s="129"/>
      <c r="I259" s="129"/>
      <c r="J259" s="129"/>
      <c r="K259" s="129"/>
      <c r="L259" s="94"/>
      <c r="M259" s="94"/>
      <c r="N259" s="94"/>
      <c r="O259" s="94"/>
      <c r="P259" s="94"/>
      <c r="Q259" s="94"/>
      <c r="R259" s="98"/>
      <c r="S259" s="94"/>
      <c r="T259" s="98"/>
      <c r="U259" s="129"/>
      <c r="V259" s="129"/>
      <c r="W259" s="133"/>
      <c r="X259" s="133"/>
      <c r="Y259" s="133"/>
      <c r="Z259" s="132"/>
      <c r="AA259" s="133" t="str">
        <f t="shared" si="25"/>
        <v/>
      </c>
      <c r="AB259" s="133" t="str">
        <f>IFERROR(VLOOKUP($AA259,Lookup!$A$1:$P$20,2,FALSE),"")</f>
        <v/>
      </c>
      <c r="AC259" s="133"/>
      <c r="AD259" s="133" t="str">
        <f>IFERROR(VLOOKUP($AA259,Lookup!$A$1:$P$20,7,FALSE),"")</f>
        <v/>
      </c>
      <c r="AE259" s="380"/>
      <c r="AF259" s="133" t="str">
        <f>IFERROR(VLOOKUP($AA259,Lookup!$A$1:$P$20,8,FALSE),"")</f>
        <v/>
      </c>
      <c r="AG259" s="133" t="str">
        <f>IFERROR(VLOOKUP($AA259,Lookup!$A$1:$P$20,9,FALSE),"")</f>
        <v/>
      </c>
      <c r="AH259" s="133"/>
      <c r="AI259" s="133" t="str">
        <f>IFERROR(VLOOKUP($AA259,Lookup!$A$1:$P$20,10,FALSE),"")</f>
        <v/>
      </c>
      <c r="AJ259" s="133" t="str">
        <f>IFERROR(VLOOKUP($AA259,Lookup!$A$1:$P$20,11,FALSE),"")</f>
        <v/>
      </c>
      <c r="AK259" s="133" t="str">
        <f>IFERROR(VLOOKUP($AA259,Lookup!$A$1:$P$20,12,FALSE),"")</f>
        <v/>
      </c>
      <c r="AL259" s="133" t="str">
        <f>IFERROR(VLOOKUP($AA259,Lookup!$A$1:$P$20,13,FALSE),"")</f>
        <v/>
      </c>
      <c r="AM259" s="133" t="str">
        <f>IFERROR(VLOOKUP($AA259,Lookup!$A$1:$P$20,14,FALSE),"")</f>
        <v/>
      </c>
      <c r="AN259" s="133" t="str">
        <f>IFERROR(VLOOKUP($AA259,Lookup!$A$1:$P$20,15,FALSE),"")</f>
        <v/>
      </c>
      <c r="AO259" s="133" t="str">
        <f>IFERROR(VLOOKUP($AA259,Lookup!$A$1:$P$20,16,FALSE),"")</f>
        <v/>
      </c>
      <c r="AP259" s="133" t="str">
        <f>IFERROR(VLOOKUP($AA259,Lookup!$A$1:$Q$20,17,FALSE),"")</f>
        <v/>
      </c>
      <c r="AQ259" s="129"/>
      <c r="AR259" s="129"/>
      <c r="AS259" s="135"/>
      <c r="AT259" s="135"/>
      <c r="AU259" s="135"/>
      <c r="AV259" s="135"/>
      <c r="AW259" s="138"/>
      <c r="AX259" s="135"/>
      <c r="AY259" s="135"/>
      <c r="AZ259" s="135"/>
      <c r="BA259" s="135"/>
      <c r="BB259" s="135"/>
      <c r="BC259" s="135"/>
      <c r="BD259" s="135"/>
      <c r="BE259" s="135"/>
      <c r="BF259" s="135"/>
      <c r="BG259" s="139"/>
      <c r="BH259" s="150"/>
      <c r="BI259" s="129"/>
      <c r="BJ259" s="129"/>
      <c r="BK259" s="150"/>
      <c r="BL259" s="139"/>
      <c r="BM259" s="139"/>
      <c r="BN259" s="148"/>
      <c r="BO259" s="148"/>
      <c r="BP259" s="139"/>
      <c r="BQ259" s="139"/>
      <c r="BR259" s="139"/>
      <c r="BS259" s="139"/>
      <c r="BT259" s="139"/>
      <c r="BU259" s="139"/>
      <c r="BV259" s="371"/>
      <c r="BW259" s="371"/>
      <c r="BX259" s="371"/>
      <c r="BY259" s="371"/>
      <c r="BZ259" s="371"/>
      <c r="CA259" s="371"/>
      <c r="CB259" s="371"/>
    </row>
    <row r="260" spans="1:80" ht="49.5" customHeight="1">
      <c r="A260" s="126"/>
      <c r="B260" s="128" t="s">
        <v>3521</v>
      </c>
      <c r="C260" s="128"/>
      <c r="D260" s="128"/>
      <c r="E260" s="129"/>
      <c r="F260" s="129"/>
      <c r="G260" s="129"/>
      <c r="H260" s="130"/>
      <c r="I260" s="130"/>
      <c r="J260" s="130"/>
      <c r="K260" s="130"/>
      <c r="L260" s="94"/>
      <c r="M260" s="94"/>
      <c r="N260" s="94"/>
      <c r="O260" s="94"/>
      <c r="P260" s="94"/>
      <c r="Q260" s="94"/>
      <c r="R260" s="98"/>
      <c r="S260" s="94"/>
      <c r="T260" s="98"/>
      <c r="U260" s="129"/>
      <c r="V260" s="129"/>
      <c r="W260" s="133"/>
      <c r="X260" s="133"/>
      <c r="Y260" s="133"/>
      <c r="Z260" s="132"/>
      <c r="AA260" s="133" t="str">
        <f t="shared" si="25"/>
        <v/>
      </c>
      <c r="AB260" s="133" t="str">
        <f>IFERROR(VLOOKUP($AA260,Lookup!$A$1:$P$20,2,FALSE),"")</f>
        <v/>
      </c>
      <c r="AC260" s="133"/>
      <c r="AD260" s="133" t="str">
        <f>IFERROR(VLOOKUP($AA260,Lookup!$A$1:$P$20,7,FALSE),"")</f>
        <v/>
      </c>
      <c r="AE260" s="380"/>
      <c r="AF260" s="133" t="str">
        <f>IFERROR(VLOOKUP($AA260,Lookup!$A$1:$P$20,8,FALSE),"")</f>
        <v/>
      </c>
      <c r="AG260" s="133" t="str">
        <f>IFERROR(VLOOKUP($AA260,Lookup!$A$1:$P$20,9,FALSE),"")</f>
        <v/>
      </c>
      <c r="AH260" s="133"/>
      <c r="AI260" s="133" t="str">
        <f>IFERROR(VLOOKUP($AA260,Lookup!$A$1:$P$20,10,FALSE),"")</f>
        <v/>
      </c>
      <c r="AJ260" s="133" t="str">
        <f>IFERROR(VLOOKUP($AA260,Lookup!$A$1:$P$20,11,FALSE),"")</f>
        <v/>
      </c>
      <c r="AK260" s="133" t="str">
        <f>IFERROR(VLOOKUP($AA260,Lookup!$A$1:$P$20,12,FALSE),"")</f>
        <v/>
      </c>
      <c r="AL260" s="133" t="str">
        <f>IFERROR(VLOOKUP($AA260,Lookup!$A$1:$P$20,13,FALSE),"")</f>
        <v/>
      </c>
      <c r="AM260" s="133" t="str">
        <f>IFERROR(VLOOKUP($AA260,Lookup!$A$1:$P$20,14,FALSE),"")</f>
        <v/>
      </c>
      <c r="AN260" s="133" t="str">
        <f>IFERROR(VLOOKUP($AA260,Lookup!$A$1:$P$20,15,FALSE),"")</f>
        <v/>
      </c>
      <c r="AO260" s="133" t="str">
        <f>IFERROR(VLOOKUP($AA260,Lookup!$A$1:$P$20,16,FALSE),"")</f>
        <v/>
      </c>
      <c r="AP260" s="133" t="str">
        <f>IFERROR(VLOOKUP($AA260,Lookup!$A$1:$Q$20,17,FALSE),"")</f>
        <v/>
      </c>
      <c r="AQ260" s="129"/>
      <c r="AR260" s="129"/>
      <c r="AS260" s="135"/>
      <c r="AT260" s="135"/>
      <c r="AU260" s="135"/>
      <c r="AV260" s="135"/>
      <c r="AW260" s="138"/>
      <c r="AX260" s="135"/>
      <c r="AY260" s="135"/>
      <c r="AZ260" s="135"/>
      <c r="BA260" s="135"/>
      <c r="BB260" s="135"/>
      <c r="BC260" s="135"/>
      <c r="BD260" s="135"/>
      <c r="BE260" s="135"/>
      <c r="BF260" s="135"/>
      <c r="BG260" s="143"/>
      <c r="BH260" s="150"/>
      <c r="BI260" s="129"/>
      <c r="BJ260" s="129"/>
      <c r="BK260" s="150"/>
      <c r="BL260" s="139"/>
      <c r="BM260" s="139"/>
      <c r="BN260" s="148"/>
      <c r="BO260" s="148"/>
      <c r="BP260" s="139"/>
      <c r="BQ260" s="139"/>
      <c r="BR260" s="139"/>
      <c r="BS260" s="139"/>
      <c r="BT260" s="139"/>
      <c r="BU260" s="139"/>
      <c r="BV260" s="371"/>
      <c r="BW260" s="371"/>
      <c r="BX260" s="371"/>
      <c r="BY260" s="371"/>
      <c r="BZ260" s="371"/>
      <c r="CA260" s="371"/>
      <c r="CB260" s="371"/>
    </row>
    <row r="261" spans="1:80" ht="53.25" customHeight="1">
      <c r="A261" s="126"/>
      <c r="B261" s="128" t="s">
        <v>3522</v>
      </c>
      <c r="C261" s="128" t="s">
        <v>1216</v>
      </c>
      <c r="D261" s="128" t="s">
        <v>37</v>
      </c>
      <c r="E261" s="129" t="s">
        <v>40</v>
      </c>
      <c r="F261" s="129">
        <v>78248</v>
      </c>
      <c r="G261" s="129"/>
      <c r="H261" s="130"/>
      <c r="I261" s="130"/>
      <c r="J261" s="130"/>
      <c r="K261" s="130"/>
      <c r="L261" s="94"/>
      <c r="M261" s="94"/>
      <c r="N261" s="94"/>
      <c r="O261" s="94"/>
      <c r="P261" s="94"/>
      <c r="Q261" s="94"/>
      <c r="R261" s="98"/>
      <c r="S261" s="94"/>
      <c r="T261" s="98"/>
      <c r="U261" s="129"/>
      <c r="V261" s="129"/>
      <c r="W261" s="133"/>
      <c r="X261" s="133"/>
      <c r="Y261" s="133"/>
      <c r="Z261" s="132"/>
      <c r="AA261" s="133" t="str">
        <f t="shared" si="25"/>
        <v/>
      </c>
      <c r="AB261" s="133" t="str">
        <f>IFERROR(VLOOKUP($AA261,Lookup!$A$1:$P$20,2,FALSE),"")</f>
        <v/>
      </c>
      <c r="AC261" s="133"/>
      <c r="AD261" s="133" t="str">
        <f>IFERROR(VLOOKUP($AA261,Lookup!$A$1:$P$20,7,FALSE),"")</f>
        <v/>
      </c>
      <c r="AE261" s="380"/>
      <c r="AF261" s="133" t="str">
        <f>IFERROR(VLOOKUP($AA261,Lookup!$A$1:$P$20,8,FALSE),"")</f>
        <v/>
      </c>
      <c r="AG261" s="133" t="str">
        <f>IFERROR(VLOOKUP($AA261,Lookup!$A$1:$P$20,9,FALSE),"")</f>
        <v/>
      </c>
      <c r="AH261" s="133"/>
      <c r="AI261" s="133" t="str">
        <f>IFERROR(VLOOKUP($AA261,Lookup!$A$1:$P$20,10,FALSE),"")</f>
        <v/>
      </c>
      <c r="AJ261" s="133" t="str">
        <f>IFERROR(VLOOKUP($AA261,Lookup!$A$1:$P$20,11,FALSE),"")</f>
        <v/>
      </c>
      <c r="AK261" s="133" t="str">
        <f>IFERROR(VLOOKUP($AA261,Lookup!$A$1:$P$20,12,FALSE),"")</f>
        <v/>
      </c>
      <c r="AL261" s="133" t="str">
        <f>IFERROR(VLOOKUP($AA261,Lookup!$A$1:$P$20,13,FALSE),"")</f>
        <v/>
      </c>
      <c r="AM261" s="133" t="str">
        <f>IFERROR(VLOOKUP($AA261,Lookup!$A$1:$P$20,14,FALSE),"")</f>
        <v/>
      </c>
      <c r="AN261" s="133" t="str">
        <f>IFERROR(VLOOKUP($AA261,Lookup!$A$1:$P$20,15,FALSE),"")</f>
        <v/>
      </c>
      <c r="AO261" s="133" t="str">
        <f>IFERROR(VLOOKUP($AA261,Lookup!$A$1:$P$20,16,FALSE),"")</f>
        <v/>
      </c>
      <c r="AP261" s="133" t="str">
        <f>IFERROR(VLOOKUP($AA261,Lookup!$A$1:$Q$20,17,FALSE),"")</f>
        <v/>
      </c>
      <c r="AQ261" s="129"/>
      <c r="AR261" s="129"/>
      <c r="AS261" s="135"/>
      <c r="AT261" s="135"/>
      <c r="AU261" s="135"/>
      <c r="AV261" s="135"/>
      <c r="AW261" s="138"/>
      <c r="AX261" s="135"/>
      <c r="AY261" s="135"/>
      <c r="AZ261" s="135"/>
      <c r="BA261" s="135"/>
      <c r="BB261" s="135"/>
      <c r="BC261" s="135"/>
      <c r="BD261" s="135"/>
      <c r="BE261" s="135"/>
      <c r="BF261" s="135"/>
      <c r="BG261" s="143"/>
      <c r="BH261" s="150"/>
      <c r="BI261" s="129"/>
      <c r="BJ261" s="129"/>
      <c r="BK261" s="150"/>
      <c r="BL261" s="139"/>
      <c r="BM261" s="139"/>
      <c r="BN261" s="148"/>
      <c r="BO261" s="148"/>
      <c r="BP261" s="139"/>
      <c r="BQ261" s="139"/>
      <c r="BR261" s="139" t="s">
        <v>2923</v>
      </c>
      <c r="BS261" s="139"/>
      <c r="BT261" s="139"/>
      <c r="BU261" s="139"/>
      <c r="BV261" s="371"/>
      <c r="BW261" s="371"/>
      <c r="BX261" s="371"/>
      <c r="BY261" s="371"/>
      <c r="BZ261" s="371"/>
      <c r="CA261" s="371"/>
      <c r="CB261" s="371"/>
    </row>
    <row r="262" spans="1:80" ht="39.75" customHeight="1">
      <c r="A262" s="126"/>
      <c r="B262" s="128" t="s">
        <v>3523</v>
      </c>
      <c r="C262" s="128" t="s">
        <v>3524</v>
      </c>
      <c r="D262" s="128" t="s">
        <v>37</v>
      </c>
      <c r="E262" s="129" t="s">
        <v>40</v>
      </c>
      <c r="F262" s="129">
        <v>78250</v>
      </c>
      <c r="G262" s="129" t="s">
        <v>3525</v>
      </c>
      <c r="H262" s="130" t="s">
        <v>3526</v>
      </c>
      <c r="I262" s="130"/>
      <c r="J262" s="130"/>
      <c r="K262" s="130"/>
      <c r="L262" s="94"/>
      <c r="M262" s="94"/>
      <c r="N262" s="94"/>
      <c r="O262" s="94"/>
      <c r="P262" s="94"/>
      <c r="Q262" s="94"/>
      <c r="R262" s="98"/>
      <c r="S262" s="94"/>
      <c r="T262" s="98"/>
      <c r="U262" s="129"/>
      <c r="V262" s="129"/>
      <c r="W262" s="133"/>
      <c r="X262" s="133"/>
      <c r="Y262" s="133"/>
      <c r="Z262" s="132"/>
      <c r="AA262" s="133" t="str">
        <f t="shared" si="25"/>
        <v/>
      </c>
      <c r="AB262" s="133" t="str">
        <f>IFERROR(VLOOKUP($AA262,Lookup!$A$1:$P$20,2,FALSE),"")</f>
        <v/>
      </c>
      <c r="AC262" s="133"/>
      <c r="AD262" s="133" t="str">
        <f>IFERROR(VLOOKUP($AA262,Lookup!$A$1:$P$20,7,FALSE),"")</f>
        <v/>
      </c>
      <c r="AE262" s="380"/>
      <c r="AF262" s="133" t="str">
        <f>IFERROR(VLOOKUP($AA262,Lookup!$A$1:$P$20,8,FALSE),"")</f>
        <v/>
      </c>
      <c r="AG262" s="133" t="str">
        <f>IFERROR(VLOOKUP($AA262,Lookup!$A$1:$P$20,9,FALSE),"")</f>
        <v/>
      </c>
      <c r="AH262" s="133"/>
      <c r="AI262" s="133" t="str">
        <f>IFERROR(VLOOKUP($AA262,Lookup!$A$1:$P$20,10,FALSE),"")</f>
        <v/>
      </c>
      <c r="AJ262" s="133" t="str">
        <f>IFERROR(VLOOKUP($AA262,Lookup!$A$1:$P$20,11,FALSE),"")</f>
        <v/>
      </c>
      <c r="AK262" s="133" t="str">
        <f>IFERROR(VLOOKUP($AA262,Lookup!$A$1:$P$20,12,FALSE),"")</f>
        <v/>
      </c>
      <c r="AL262" s="133" t="str">
        <f>IFERROR(VLOOKUP($AA262,Lookup!$A$1:$P$20,13,FALSE),"")</f>
        <v/>
      </c>
      <c r="AM262" s="133" t="str">
        <f>IFERROR(VLOOKUP($AA262,Lookup!$A$1:$P$20,14,FALSE),"")</f>
        <v/>
      </c>
      <c r="AN262" s="133" t="str">
        <f>IFERROR(VLOOKUP($AA262,Lookup!$A$1:$P$20,15,FALSE),"")</f>
        <v/>
      </c>
      <c r="AO262" s="133" t="str">
        <f>IFERROR(VLOOKUP($AA262,Lookup!$A$1:$P$20,16,FALSE),"")</f>
        <v/>
      </c>
      <c r="AP262" s="133" t="str">
        <f>IFERROR(VLOOKUP($AA262,Lookup!$A$1:$Q$20,17,FALSE),"")</f>
        <v/>
      </c>
      <c r="AQ262" s="129"/>
      <c r="AR262" s="129"/>
      <c r="AS262" s="135"/>
      <c r="AT262" s="135"/>
      <c r="AU262" s="135"/>
      <c r="AV262" s="135"/>
      <c r="AW262" s="138"/>
      <c r="AX262" s="135"/>
      <c r="AY262" s="135"/>
      <c r="AZ262" s="135"/>
      <c r="BA262" s="135"/>
      <c r="BB262" s="135"/>
      <c r="BC262" s="135"/>
      <c r="BD262" s="135"/>
      <c r="BE262" s="135"/>
      <c r="BF262" s="135"/>
      <c r="BG262" s="143"/>
      <c r="BH262" s="150"/>
      <c r="BI262" s="129"/>
      <c r="BJ262" s="129"/>
      <c r="BK262" s="150"/>
      <c r="BL262" s="139"/>
      <c r="BM262" s="139"/>
      <c r="BN262" s="148"/>
      <c r="BO262" s="148"/>
      <c r="BP262" s="139"/>
      <c r="BQ262" s="139"/>
      <c r="BR262" s="139" t="s">
        <v>2922</v>
      </c>
      <c r="BS262" s="139"/>
      <c r="BT262" s="139"/>
      <c r="BU262" s="139"/>
      <c r="BV262" s="371"/>
      <c r="BW262" s="371"/>
      <c r="BX262" s="371"/>
      <c r="BY262" s="371"/>
      <c r="BZ262" s="371"/>
      <c r="CA262" s="371"/>
      <c r="CB262" s="371"/>
    </row>
    <row r="263" spans="1:80" ht="48" customHeight="1">
      <c r="A263" s="126"/>
      <c r="B263" s="128" t="s">
        <v>1119</v>
      </c>
      <c r="C263" s="128" t="s">
        <v>1120</v>
      </c>
      <c r="D263" s="128" t="s">
        <v>178</v>
      </c>
      <c r="E263" s="129" t="s">
        <v>40</v>
      </c>
      <c r="F263" s="129">
        <v>78948</v>
      </c>
      <c r="G263" s="129" t="s">
        <v>716</v>
      </c>
      <c r="H263" s="130" t="s">
        <v>786</v>
      </c>
      <c r="I263" s="130"/>
      <c r="J263" s="130"/>
      <c r="K263" s="130"/>
      <c r="L263" s="94"/>
      <c r="M263" s="94"/>
      <c r="N263" s="94"/>
      <c r="O263" s="94"/>
      <c r="P263" s="94"/>
      <c r="Q263" s="94"/>
      <c r="R263" s="98"/>
      <c r="S263" s="94"/>
      <c r="T263" s="98"/>
      <c r="U263" s="129"/>
      <c r="V263" s="129"/>
      <c r="W263" s="133"/>
      <c r="X263" s="133"/>
      <c r="Y263" s="133"/>
      <c r="Z263" s="132"/>
      <c r="AA263" s="133" t="str">
        <f t="shared" si="25"/>
        <v/>
      </c>
      <c r="AB263" s="133" t="str">
        <f>IFERROR(VLOOKUP($AA263,Lookup!$A$1:$P$20,2,FALSE),"")</f>
        <v/>
      </c>
      <c r="AC263" s="133"/>
      <c r="AD263" s="133" t="str">
        <f>IFERROR(VLOOKUP($AA263,Lookup!$A$1:$P$20,7,FALSE),"")</f>
        <v/>
      </c>
      <c r="AE263" s="380"/>
      <c r="AF263" s="133" t="str">
        <f>IFERROR(VLOOKUP($AA263,Lookup!$A$1:$P$20,8,FALSE),"")</f>
        <v/>
      </c>
      <c r="AG263" s="133" t="str">
        <f>IFERROR(VLOOKUP($AA263,Lookup!$A$1:$P$20,9,FALSE),"")</f>
        <v/>
      </c>
      <c r="AH263" s="133"/>
      <c r="AI263" s="133" t="str">
        <f>IFERROR(VLOOKUP($AA263,Lookup!$A$1:$P$20,10,FALSE),"")</f>
        <v/>
      </c>
      <c r="AJ263" s="133" t="str">
        <f>IFERROR(VLOOKUP($AA263,Lookup!$A$1:$P$20,11,FALSE),"")</f>
        <v/>
      </c>
      <c r="AK263" s="133" t="str">
        <f>IFERROR(VLOOKUP($AA263,Lookup!$A$1:$P$20,12,FALSE),"")</f>
        <v/>
      </c>
      <c r="AL263" s="133" t="str">
        <f>IFERROR(VLOOKUP($AA263,Lookup!$A$1:$P$20,13,FALSE),"")</f>
        <v/>
      </c>
      <c r="AM263" s="133" t="str">
        <f>IFERROR(VLOOKUP($AA263,Lookup!$A$1:$P$20,14,FALSE),"")</f>
        <v/>
      </c>
      <c r="AN263" s="133" t="str">
        <f>IFERROR(VLOOKUP($AA263,Lookup!$A$1:$P$20,15,FALSE),"")</f>
        <v/>
      </c>
      <c r="AO263" s="133" t="str">
        <f>IFERROR(VLOOKUP($AA263,Lookup!$A$1:$P$20,16,FALSE),"")</f>
        <v/>
      </c>
      <c r="AP263" s="133" t="str">
        <f>IFERROR(VLOOKUP($AA263,Lookup!$A$1:$Q$20,17,FALSE),"")</f>
        <v/>
      </c>
      <c r="AQ263" s="129"/>
      <c r="AR263" s="129"/>
      <c r="AS263" s="135"/>
      <c r="AT263" s="135"/>
      <c r="AU263" s="135"/>
      <c r="AV263" s="135"/>
      <c r="AW263" s="138"/>
      <c r="AX263" s="135"/>
      <c r="AY263" s="135"/>
      <c r="AZ263" s="135"/>
      <c r="BA263" s="135"/>
      <c r="BB263" s="135"/>
      <c r="BC263" s="135"/>
      <c r="BD263" s="135"/>
      <c r="BE263" s="135"/>
      <c r="BF263" s="135"/>
      <c r="BG263" s="139"/>
      <c r="BH263" s="150"/>
      <c r="BI263" s="129"/>
      <c r="BJ263" s="129"/>
      <c r="BK263" s="150"/>
      <c r="BL263" s="139"/>
      <c r="BM263" s="139"/>
      <c r="BN263" s="148"/>
      <c r="BO263" s="148"/>
      <c r="BP263" s="139"/>
      <c r="BQ263" s="139"/>
      <c r="BR263" s="139" t="s">
        <v>2923</v>
      </c>
      <c r="BS263" s="139"/>
      <c r="BT263" s="139"/>
      <c r="BU263" s="139"/>
      <c r="BV263" s="371"/>
      <c r="BW263" s="371"/>
      <c r="BX263" s="371"/>
      <c r="BY263" s="371"/>
      <c r="BZ263" s="371"/>
      <c r="CA263" s="371"/>
      <c r="CB263" s="371"/>
    </row>
    <row r="264" spans="1:80" ht="48" customHeight="1">
      <c r="A264" s="126"/>
      <c r="B264" s="128" t="s">
        <v>3340</v>
      </c>
      <c r="C264" s="128" t="s">
        <v>3527</v>
      </c>
      <c r="D264" s="128" t="s">
        <v>1441</v>
      </c>
      <c r="E264" s="129" t="s">
        <v>40</v>
      </c>
      <c r="F264" s="129">
        <v>78108</v>
      </c>
      <c r="G264" s="129" t="s">
        <v>3528</v>
      </c>
      <c r="H264" s="130" t="s">
        <v>3529</v>
      </c>
      <c r="I264" s="130"/>
      <c r="J264" s="130"/>
      <c r="K264" s="130"/>
      <c r="L264" s="94"/>
      <c r="M264" s="94"/>
      <c r="N264" s="94"/>
      <c r="O264" s="94"/>
      <c r="P264" s="94"/>
      <c r="Q264" s="94"/>
      <c r="R264" s="98"/>
      <c r="S264" s="129"/>
      <c r="T264" s="98"/>
      <c r="U264" s="129"/>
      <c r="V264" s="129"/>
      <c r="W264" s="133"/>
      <c r="X264" s="133"/>
      <c r="Y264" s="133"/>
      <c r="Z264" s="132"/>
      <c r="AA264" s="133" t="str">
        <f t="shared" si="25"/>
        <v/>
      </c>
      <c r="AB264" s="133" t="str">
        <f>IFERROR(VLOOKUP($AA264,Lookup!$A$1:$P$20,2,FALSE),"")</f>
        <v/>
      </c>
      <c r="AC264" s="133"/>
      <c r="AD264" s="133" t="str">
        <f>IFERROR(VLOOKUP($AA264,Lookup!$A$1:$P$20,7,FALSE),"")</f>
        <v/>
      </c>
      <c r="AE264" s="380"/>
      <c r="AF264" s="133" t="str">
        <f>IFERROR(VLOOKUP($AA264,Lookup!$A$1:$P$20,8,FALSE),"")</f>
        <v/>
      </c>
      <c r="AG264" s="133" t="str">
        <f>IFERROR(VLOOKUP($AA264,Lookup!$A$1:$P$20,9,FALSE),"")</f>
        <v/>
      </c>
      <c r="AH264" s="133"/>
      <c r="AI264" s="133" t="str">
        <f>IFERROR(VLOOKUP($AA264,Lookup!$A$1:$P$20,10,FALSE),"")</f>
        <v/>
      </c>
      <c r="AJ264" s="133" t="str">
        <f>IFERROR(VLOOKUP($AA264,Lookup!$A$1:$P$20,11,FALSE),"")</f>
        <v/>
      </c>
      <c r="AK264" s="133" t="str">
        <f>IFERROR(VLOOKUP($AA264,Lookup!$A$1:$P$20,12,FALSE),"")</f>
        <v/>
      </c>
      <c r="AL264" s="133" t="str">
        <f>IFERROR(VLOOKUP($AA264,Lookup!$A$1:$P$20,13,FALSE),"")</f>
        <v/>
      </c>
      <c r="AM264" s="133" t="str">
        <f>IFERROR(VLOOKUP($AA264,Lookup!$A$1:$P$20,14,FALSE),"")</f>
        <v/>
      </c>
      <c r="AN264" s="133" t="str">
        <f>IFERROR(VLOOKUP($AA264,Lookup!$A$1:$P$20,15,FALSE),"")</f>
        <v/>
      </c>
      <c r="AO264" s="133" t="str">
        <f>IFERROR(VLOOKUP($AA264,Lookup!$A$1:$P$20,16,FALSE),"")</f>
        <v/>
      </c>
      <c r="AP264" s="133" t="str">
        <f>IFERROR(VLOOKUP($AA264,Lookup!$A$1:$Q$20,17,FALSE),"")</f>
        <v/>
      </c>
      <c r="AQ264" s="129"/>
      <c r="AR264" s="129"/>
      <c r="AS264" s="135"/>
      <c r="AT264" s="135"/>
      <c r="AU264" s="135"/>
      <c r="AV264" s="135"/>
      <c r="AW264" s="138"/>
      <c r="AX264" s="135"/>
      <c r="AY264" s="135"/>
      <c r="AZ264" s="135"/>
      <c r="BA264" s="135"/>
      <c r="BB264" s="135"/>
      <c r="BC264" s="135"/>
      <c r="BD264" s="135"/>
      <c r="BE264" s="135"/>
      <c r="BF264" s="135"/>
      <c r="BG264" s="139"/>
      <c r="BH264" s="150"/>
      <c r="BI264" s="129"/>
      <c r="BJ264" s="129"/>
      <c r="BK264" s="150"/>
      <c r="BL264" s="139"/>
      <c r="BM264" s="139"/>
      <c r="BN264" s="148"/>
      <c r="BO264" s="148"/>
      <c r="BP264" s="139"/>
      <c r="BQ264" s="139"/>
      <c r="BR264" s="139" t="s">
        <v>2922</v>
      </c>
      <c r="BS264" s="139"/>
      <c r="BT264" s="139"/>
      <c r="BU264" s="139"/>
      <c r="BV264" s="371"/>
      <c r="BW264" s="371"/>
      <c r="BX264" s="371"/>
      <c r="BY264" s="371"/>
      <c r="BZ264" s="371"/>
      <c r="CA264" s="371"/>
      <c r="CB264" s="371"/>
    </row>
    <row r="265" spans="1:80" ht="39.75" customHeight="1">
      <c r="A265" s="126" t="s">
        <v>3075</v>
      </c>
      <c r="B265" s="128" t="s">
        <v>3530</v>
      </c>
      <c r="C265" s="128" t="s">
        <v>3531</v>
      </c>
      <c r="D265" s="128" t="s">
        <v>1981</v>
      </c>
      <c r="E265" s="129" t="s">
        <v>40</v>
      </c>
      <c r="F265" s="129">
        <v>78002</v>
      </c>
      <c r="G265" s="129" t="s">
        <v>3532</v>
      </c>
      <c r="H265" s="130"/>
      <c r="I265" s="130"/>
      <c r="J265" s="130"/>
      <c r="K265" s="130"/>
      <c r="L265" s="94"/>
      <c r="M265" s="94"/>
      <c r="N265" s="94"/>
      <c r="O265" s="94"/>
      <c r="P265" s="94"/>
      <c r="Q265" s="94"/>
      <c r="R265" s="98"/>
      <c r="S265" s="94"/>
      <c r="T265" s="98"/>
      <c r="U265" s="129"/>
      <c r="V265" s="129"/>
      <c r="W265" s="133"/>
      <c r="X265" s="133"/>
      <c r="Y265" s="133"/>
      <c r="Z265" s="132"/>
      <c r="AA265" s="133" t="str">
        <f t="shared" si="25"/>
        <v/>
      </c>
      <c r="AB265" s="133" t="str">
        <f>IFERROR(VLOOKUP($AA265,Lookup!$A$1:$P$20,2,FALSE),"")</f>
        <v/>
      </c>
      <c r="AC265" s="133"/>
      <c r="AD265" s="133" t="str">
        <f>IFERROR(VLOOKUP($AA265,Lookup!$A$1:$P$20,7,FALSE),"")</f>
        <v/>
      </c>
      <c r="AE265" s="380"/>
      <c r="AF265" s="133" t="str">
        <f>IFERROR(VLOOKUP($AA265,Lookup!$A$1:$P$20,8,FALSE),"")</f>
        <v/>
      </c>
      <c r="AG265" s="133" t="str">
        <f>IFERROR(VLOOKUP($AA265,Lookup!$A$1:$P$20,9,FALSE),"")</f>
        <v/>
      </c>
      <c r="AH265" s="133"/>
      <c r="AI265" s="133" t="str">
        <f>IFERROR(VLOOKUP($AA265,Lookup!$A$1:$P$20,10,FALSE),"")</f>
        <v/>
      </c>
      <c r="AJ265" s="133" t="str">
        <f>IFERROR(VLOOKUP($AA265,Lookup!$A$1:$P$20,11,FALSE),"")</f>
        <v/>
      </c>
      <c r="AK265" s="133" t="str">
        <f>IFERROR(VLOOKUP($AA265,Lookup!$A$1:$P$20,12,FALSE),"")</f>
        <v/>
      </c>
      <c r="AL265" s="133" t="str">
        <f>IFERROR(VLOOKUP($AA265,Lookup!$A$1:$P$20,13,FALSE),"")</f>
        <v/>
      </c>
      <c r="AM265" s="133" t="str">
        <f>IFERROR(VLOOKUP($AA265,Lookup!$A$1:$P$20,14,FALSE),"")</f>
        <v/>
      </c>
      <c r="AN265" s="133" t="str">
        <f>IFERROR(VLOOKUP($AA265,Lookup!$A$1:$P$20,15,FALSE),"")</f>
        <v/>
      </c>
      <c r="AO265" s="133" t="str">
        <f>IFERROR(VLOOKUP($AA265,Lookup!$A$1:$P$20,16,FALSE),"")</f>
        <v/>
      </c>
      <c r="AP265" s="133" t="str">
        <f>IFERROR(VLOOKUP($AA265,Lookup!$A$1:$Q$20,17,FALSE),"")</f>
        <v/>
      </c>
      <c r="AQ265" s="129"/>
      <c r="AR265" s="129"/>
      <c r="AS265" s="135"/>
      <c r="AT265" s="135"/>
      <c r="AU265" s="135"/>
      <c r="AV265" s="135"/>
      <c r="AW265" s="138"/>
      <c r="AX265" s="135"/>
      <c r="AY265" s="135"/>
      <c r="AZ265" s="135"/>
      <c r="BA265" s="135"/>
      <c r="BB265" s="135"/>
      <c r="BC265" s="135"/>
      <c r="BD265" s="135"/>
      <c r="BE265" s="135"/>
      <c r="BF265" s="135"/>
      <c r="BG265" s="143"/>
      <c r="BH265" s="150"/>
      <c r="BI265" s="129"/>
      <c r="BJ265" s="129"/>
      <c r="BK265" s="150"/>
      <c r="BL265" s="139"/>
      <c r="BM265" s="139"/>
      <c r="BN265" s="148"/>
      <c r="BO265" s="148"/>
      <c r="BP265" s="139"/>
      <c r="BQ265" s="139"/>
      <c r="BR265" s="139" t="s">
        <v>2922</v>
      </c>
      <c r="BS265" s="139"/>
      <c r="BT265" s="139"/>
      <c r="BU265" s="139"/>
      <c r="BV265" s="371"/>
      <c r="BW265" s="371"/>
      <c r="BX265" s="371"/>
      <c r="BY265" s="371"/>
      <c r="BZ265" s="371"/>
      <c r="CA265" s="371"/>
      <c r="CB265" s="371"/>
    </row>
    <row r="266" spans="1:80" ht="39.75" customHeight="1">
      <c r="A266" s="126"/>
      <c r="B266" s="128" t="s">
        <v>3533</v>
      </c>
      <c r="C266" s="128" t="s">
        <v>3534</v>
      </c>
      <c r="D266" s="128" t="s">
        <v>37</v>
      </c>
      <c r="E266" s="129" t="s">
        <v>40</v>
      </c>
      <c r="F266" s="129">
        <v>78213</v>
      </c>
      <c r="G266" s="129" t="s">
        <v>3535</v>
      </c>
      <c r="H266" s="130"/>
      <c r="I266" s="130"/>
      <c r="J266" s="130"/>
      <c r="K266" s="130"/>
      <c r="L266" s="94"/>
      <c r="M266" s="94"/>
      <c r="N266" s="94"/>
      <c r="O266" s="94"/>
      <c r="P266" s="94"/>
      <c r="Q266" s="94"/>
      <c r="R266" s="98"/>
      <c r="S266" s="94"/>
      <c r="T266" s="98"/>
      <c r="U266" s="129"/>
      <c r="V266" s="129"/>
      <c r="W266" s="133"/>
      <c r="X266" s="133"/>
      <c r="Y266" s="133"/>
      <c r="Z266" s="132"/>
      <c r="AA266" s="133" t="str">
        <f t="shared" si="25"/>
        <v/>
      </c>
      <c r="AB266" s="133" t="str">
        <f>IFERROR(VLOOKUP($AA266,Lookup!$A$1:$P$20,2,FALSE),"")</f>
        <v/>
      </c>
      <c r="AC266" s="133"/>
      <c r="AD266" s="133" t="str">
        <f>IFERROR(VLOOKUP($AA266,Lookup!$A$1:$P$20,7,FALSE),"")</f>
        <v/>
      </c>
      <c r="AE266" s="380"/>
      <c r="AF266" s="133" t="str">
        <f>IFERROR(VLOOKUP($AA266,Lookup!$A$1:$P$20,8,FALSE),"")</f>
        <v/>
      </c>
      <c r="AG266" s="133" t="str">
        <f>IFERROR(VLOOKUP($AA266,Lookup!$A$1:$P$20,9,FALSE),"")</f>
        <v/>
      </c>
      <c r="AH266" s="133"/>
      <c r="AI266" s="133" t="str">
        <f>IFERROR(VLOOKUP($AA266,Lookup!$A$1:$P$20,10,FALSE),"")</f>
        <v/>
      </c>
      <c r="AJ266" s="133" t="str">
        <f>IFERROR(VLOOKUP($AA266,Lookup!$A$1:$P$20,11,FALSE),"")</f>
        <v/>
      </c>
      <c r="AK266" s="133" t="str">
        <f>IFERROR(VLOOKUP($AA266,Lookup!$A$1:$P$20,12,FALSE),"")</f>
        <v/>
      </c>
      <c r="AL266" s="133" t="str">
        <f>IFERROR(VLOOKUP($AA266,Lookup!$A$1:$P$20,13,FALSE),"")</f>
        <v/>
      </c>
      <c r="AM266" s="133" t="str">
        <f>IFERROR(VLOOKUP($AA266,Lookup!$A$1:$P$20,14,FALSE),"")</f>
        <v/>
      </c>
      <c r="AN266" s="133" t="str">
        <f>IFERROR(VLOOKUP($AA266,Lookup!$A$1:$P$20,15,FALSE),"")</f>
        <v/>
      </c>
      <c r="AO266" s="133" t="str">
        <f>IFERROR(VLOOKUP($AA266,Lookup!$A$1:$P$20,16,FALSE),"")</f>
        <v/>
      </c>
      <c r="AP266" s="133" t="str">
        <f>IFERROR(VLOOKUP($AA266,Lookup!$A$1:$Q$20,17,FALSE),"")</f>
        <v/>
      </c>
      <c r="AQ266" s="129"/>
      <c r="AR266" s="129"/>
      <c r="AS266" s="135"/>
      <c r="AT266" s="135"/>
      <c r="AU266" s="135"/>
      <c r="AV266" s="135"/>
      <c r="AW266" s="138"/>
      <c r="AX266" s="135"/>
      <c r="AY266" s="135"/>
      <c r="AZ266" s="135"/>
      <c r="BA266" s="135"/>
      <c r="BB266" s="135"/>
      <c r="BC266" s="135"/>
      <c r="BD266" s="135"/>
      <c r="BE266" s="135"/>
      <c r="BF266" s="135"/>
      <c r="BG266" s="143"/>
      <c r="BH266" s="150"/>
      <c r="BI266" s="129"/>
      <c r="BJ266" s="129"/>
      <c r="BK266" s="150"/>
      <c r="BL266" s="139"/>
      <c r="BM266" s="139"/>
      <c r="BN266" s="148"/>
      <c r="BO266" s="148"/>
      <c r="BP266" s="139"/>
      <c r="BQ266" s="139"/>
      <c r="BR266" s="139" t="s">
        <v>2922</v>
      </c>
      <c r="BS266" s="139"/>
      <c r="BT266" s="139"/>
      <c r="BU266" s="139"/>
      <c r="BV266" s="371"/>
      <c r="BW266" s="371"/>
      <c r="BX266" s="371"/>
      <c r="BY266" s="371"/>
      <c r="BZ266" s="371"/>
      <c r="CA266" s="371"/>
      <c r="CB266" s="371"/>
    </row>
    <row r="267" spans="1:80" ht="39.75" customHeight="1">
      <c r="A267" s="126"/>
      <c r="B267" s="128" t="s">
        <v>3536</v>
      </c>
      <c r="C267" s="128" t="s">
        <v>3537</v>
      </c>
      <c r="D267" s="128" t="s">
        <v>1671</v>
      </c>
      <c r="E267" s="129" t="s">
        <v>40</v>
      </c>
      <c r="F267" s="129">
        <v>78702</v>
      </c>
      <c r="G267" s="129" t="s">
        <v>3538</v>
      </c>
      <c r="H267" s="130" t="s">
        <v>3539</v>
      </c>
      <c r="I267" s="130"/>
      <c r="J267" s="130"/>
      <c r="K267" s="130"/>
      <c r="L267" s="94"/>
      <c r="M267" s="94"/>
      <c r="N267" s="94"/>
      <c r="O267" s="94"/>
      <c r="P267" s="94"/>
      <c r="Q267" s="94"/>
      <c r="R267" s="98"/>
      <c r="S267" s="94"/>
      <c r="T267" s="98"/>
      <c r="U267" s="129"/>
      <c r="V267" s="129"/>
      <c r="W267" s="133"/>
      <c r="X267" s="133"/>
      <c r="Y267" s="133"/>
      <c r="Z267" s="132"/>
      <c r="AA267" s="133" t="str">
        <f t="shared" si="25"/>
        <v/>
      </c>
      <c r="AB267" s="133" t="str">
        <f>IFERROR(VLOOKUP($AA267,Lookup!$A$1:$P$20,2,FALSE),"")</f>
        <v/>
      </c>
      <c r="AC267" s="133"/>
      <c r="AD267" s="133" t="str">
        <f>IFERROR(VLOOKUP($AA267,Lookup!$A$1:$P$20,7,FALSE),"")</f>
        <v/>
      </c>
      <c r="AE267" s="380"/>
      <c r="AF267" s="133" t="str">
        <f>IFERROR(VLOOKUP($AA267,Lookup!$A$1:$P$20,8,FALSE),"")</f>
        <v/>
      </c>
      <c r="AG267" s="133" t="str">
        <f>IFERROR(VLOOKUP($AA267,Lookup!$A$1:$P$20,9,FALSE),"")</f>
        <v/>
      </c>
      <c r="AH267" s="133"/>
      <c r="AI267" s="133" t="str">
        <f>IFERROR(VLOOKUP($AA267,Lookup!$A$1:$P$20,10,FALSE),"")</f>
        <v/>
      </c>
      <c r="AJ267" s="133" t="str">
        <f>IFERROR(VLOOKUP($AA267,Lookup!$A$1:$P$20,11,FALSE),"")</f>
        <v/>
      </c>
      <c r="AK267" s="133" t="str">
        <f>IFERROR(VLOOKUP($AA267,Lookup!$A$1:$P$20,12,FALSE),"")</f>
        <v/>
      </c>
      <c r="AL267" s="133" t="str">
        <f>IFERROR(VLOOKUP($AA267,Lookup!$A$1:$P$20,13,FALSE),"")</f>
        <v/>
      </c>
      <c r="AM267" s="133" t="str">
        <f>IFERROR(VLOOKUP($AA267,Lookup!$A$1:$P$20,14,FALSE),"")</f>
        <v/>
      </c>
      <c r="AN267" s="133" t="str">
        <f>IFERROR(VLOOKUP($AA267,Lookup!$A$1:$P$20,15,FALSE),"")</f>
        <v/>
      </c>
      <c r="AO267" s="133" t="str">
        <f>IFERROR(VLOOKUP($AA267,Lookup!$A$1:$P$20,16,FALSE),"")</f>
        <v/>
      </c>
      <c r="AP267" s="133" t="str">
        <f>IFERROR(VLOOKUP($AA267,Lookup!$A$1:$Q$20,17,FALSE),"")</f>
        <v/>
      </c>
      <c r="AQ267" s="129"/>
      <c r="AR267" s="129"/>
      <c r="AS267" s="135"/>
      <c r="AT267" s="135"/>
      <c r="AU267" s="135"/>
      <c r="AV267" s="135"/>
      <c r="AW267" s="138"/>
      <c r="AX267" s="135"/>
      <c r="AY267" s="135"/>
      <c r="AZ267" s="135"/>
      <c r="BA267" s="135"/>
      <c r="BB267" s="135"/>
      <c r="BC267" s="135"/>
      <c r="BD267" s="135"/>
      <c r="BE267" s="135"/>
      <c r="BF267" s="135"/>
      <c r="BG267" s="143"/>
      <c r="BH267" s="150"/>
      <c r="BI267" s="129"/>
      <c r="BJ267" s="129"/>
      <c r="BK267" s="150"/>
      <c r="BL267" s="139"/>
      <c r="BM267" s="139"/>
      <c r="BN267" s="148"/>
      <c r="BO267" s="148"/>
      <c r="BP267" s="139"/>
      <c r="BQ267" s="139"/>
      <c r="BR267" s="139" t="s">
        <v>2922</v>
      </c>
      <c r="BS267" s="139"/>
      <c r="BT267" s="139"/>
      <c r="BU267" s="139"/>
      <c r="BV267" s="371"/>
      <c r="BW267" s="371"/>
      <c r="BX267" s="371"/>
      <c r="BY267" s="371"/>
      <c r="BZ267" s="371"/>
      <c r="CA267" s="371"/>
      <c r="CB267" s="371"/>
    </row>
    <row r="268" spans="1:80" ht="39.75" customHeight="1">
      <c r="A268" s="126"/>
      <c r="B268" s="128" t="s">
        <v>3540</v>
      </c>
      <c r="C268" s="128"/>
      <c r="D268" s="128"/>
      <c r="E268" s="129"/>
      <c r="F268" s="129"/>
      <c r="G268" s="129"/>
      <c r="H268" s="129"/>
      <c r="I268" s="129"/>
      <c r="J268" s="129"/>
      <c r="K268" s="129"/>
      <c r="L268" s="94"/>
      <c r="M268" s="94"/>
      <c r="N268" s="94"/>
      <c r="O268" s="94"/>
      <c r="P268" s="94"/>
      <c r="Q268" s="94"/>
      <c r="R268" s="98"/>
      <c r="S268" s="94"/>
      <c r="T268" s="98"/>
      <c r="U268" s="129"/>
      <c r="V268" s="129"/>
      <c r="W268" s="133"/>
      <c r="X268" s="133"/>
      <c r="Y268" s="133"/>
      <c r="Z268" s="132"/>
      <c r="AA268" s="133" t="str">
        <f t="shared" si="25"/>
        <v/>
      </c>
      <c r="AB268" s="133" t="str">
        <f>IFERROR(VLOOKUP($AA268,Lookup!$A$1:$P$20,2,FALSE),"")</f>
        <v/>
      </c>
      <c r="AC268" s="133"/>
      <c r="AD268" s="133" t="str">
        <f>IFERROR(VLOOKUP($AA268,Lookup!$A$1:$P$20,7,FALSE),"")</f>
        <v/>
      </c>
      <c r="AE268" s="380"/>
      <c r="AF268" s="133" t="str">
        <f>IFERROR(VLOOKUP($AA268,Lookup!$A$1:$P$20,8,FALSE),"")</f>
        <v/>
      </c>
      <c r="AG268" s="133" t="str">
        <f>IFERROR(VLOOKUP($AA268,Lookup!$A$1:$P$20,9,FALSE),"")</f>
        <v/>
      </c>
      <c r="AH268" s="133"/>
      <c r="AI268" s="133" t="str">
        <f>IFERROR(VLOOKUP($AA268,Lookup!$A$1:$P$20,10,FALSE),"")</f>
        <v/>
      </c>
      <c r="AJ268" s="133" t="str">
        <f>IFERROR(VLOOKUP($AA268,Lookup!$A$1:$P$20,11,FALSE),"")</f>
        <v/>
      </c>
      <c r="AK268" s="133" t="str">
        <f>IFERROR(VLOOKUP($AA268,Lookup!$A$1:$P$20,12,FALSE),"")</f>
        <v/>
      </c>
      <c r="AL268" s="133" t="str">
        <f>IFERROR(VLOOKUP($AA268,Lookup!$A$1:$P$20,13,FALSE),"")</f>
        <v/>
      </c>
      <c r="AM268" s="133" t="str">
        <f>IFERROR(VLOOKUP($AA268,Lookup!$A$1:$P$20,14,FALSE),"")</f>
        <v/>
      </c>
      <c r="AN268" s="133" t="str">
        <f>IFERROR(VLOOKUP($AA268,Lookup!$A$1:$P$20,15,FALSE),"")</f>
        <v/>
      </c>
      <c r="AO268" s="133" t="str">
        <f>IFERROR(VLOOKUP($AA268,Lookup!$A$1:$P$20,16,FALSE),"")</f>
        <v/>
      </c>
      <c r="AP268" s="133" t="str">
        <f>IFERROR(VLOOKUP($AA268,Lookup!$A$1:$Q$20,17,FALSE),"")</f>
        <v/>
      </c>
      <c r="AQ268" s="129"/>
      <c r="AR268" s="129"/>
      <c r="AS268" s="135"/>
      <c r="AT268" s="135"/>
      <c r="AU268" s="135"/>
      <c r="AV268" s="135"/>
      <c r="AW268" s="138"/>
      <c r="AX268" s="135"/>
      <c r="AY268" s="135"/>
      <c r="AZ268" s="135"/>
      <c r="BA268" s="135"/>
      <c r="BB268" s="135"/>
      <c r="BC268" s="135"/>
      <c r="BD268" s="135"/>
      <c r="BE268" s="135"/>
      <c r="BF268" s="135"/>
      <c r="BG268" s="139"/>
      <c r="BH268" s="150"/>
      <c r="BI268" s="129"/>
      <c r="BJ268" s="129"/>
      <c r="BK268" s="150"/>
      <c r="BL268" s="139"/>
      <c r="BM268" s="139"/>
      <c r="BN268" s="148"/>
      <c r="BO268" s="148"/>
      <c r="BP268" s="139"/>
      <c r="BQ268" s="139"/>
      <c r="BR268" s="139"/>
      <c r="BS268" s="139"/>
      <c r="BT268" s="139"/>
      <c r="BU268" s="139"/>
      <c r="BV268" s="371"/>
      <c r="BW268" s="371"/>
      <c r="BX268" s="371"/>
      <c r="BY268" s="371"/>
      <c r="BZ268" s="371"/>
      <c r="CA268" s="371"/>
      <c r="CB268" s="371"/>
    </row>
    <row r="269" spans="1:80" ht="39.75" customHeight="1">
      <c r="A269" s="126"/>
      <c r="B269" s="128" t="s">
        <v>3541</v>
      </c>
      <c r="C269" s="128"/>
      <c r="D269" s="128"/>
      <c r="E269" s="129"/>
      <c r="F269" s="129"/>
      <c r="G269" s="129"/>
      <c r="H269" s="129"/>
      <c r="I269" s="129"/>
      <c r="J269" s="129"/>
      <c r="K269" s="129"/>
      <c r="L269" s="94"/>
      <c r="M269" s="94"/>
      <c r="N269" s="94"/>
      <c r="O269" s="94"/>
      <c r="P269" s="94"/>
      <c r="Q269" s="94"/>
      <c r="R269" s="98"/>
      <c r="S269" s="94"/>
      <c r="T269" s="98"/>
      <c r="U269" s="129"/>
      <c r="V269" s="129"/>
      <c r="W269" s="133"/>
      <c r="X269" s="133"/>
      <c r="Y269" s="133"/>
      <c r="Z269" s="132"/>
      <c r="AA269" s="133" t="str">
        <f t="shared" si="25"/>
        <v/>
      </c>
      <c r="AB269" s="133" t="str">
        <f>IFERROR(VLOOKUP($AA269,Lookup!$A$1:$P$20,2,FALSE),"")</f>
        <v/>
      </c>
      <c r="AC269" s="133"/>
      <c r="AD269" s="133" t="str">
        <f>IFERROR(VLOOKUP($AA269,Lookup!$A$1:$P$20,7,FALSE),"")</f>
        <v/>
      </c>
      <c r="AE269" s="380"/>
      <c r="AF269" s="133" t="str">
        <f>IFERROR(VLOOKUP($AA269,Lookup!$A$1:$P$20,8,FALSE),"")</f>
        <v/>
      </c>
      <c r="AG269" s="133" t="str">
        <f>IFERROR(VLOOKUP($AA269,Lookup!$A$1:$P$20,9,FALSE),"")</f>
        <v/>
      </c>
      <c r="AH269" s="133"/>
      <c r="AI269" s="133" t="str">
        <f>IFERROR(VLOOKUP($AA269,Lookup!$A$1:$P$20,10,FALSE),"")</f>
        <v/>
      </c>
      <c r="AJ269" s="133" t="str">
        <f>IFERROR(VLOOKUP($AA269,Lookup!$A$1:$P$20,11,FALSE),"")</f>
        <v/>
      </c>
      <c r="AK269" s="133" t="str">
        <f>IFERROR(VLOOKUP($AA269,Lookup!$A$1:$P$20,12,FALSE),"")</f>
        <v/>
      </c>
      <c r="AL269" s="133" t="str">
        <f>IFERROR(VLOOKUP($AA269,Lookup!$A$1:$P$20,13,FALSE),"")</f>
        <v/>
      </c>
      <c r="AM269" s="133" t="str">
        <f>IFERROR(VLOOKUP($AA269,Lookup!$A$1:$P$20,14,FALSE),"")</f>
        <v/>
      </c>
      <c r="AN269" s="133" t="str">
        <f>IFERROR(VLOOKUP($AA269,Lookup!$A$1:$P$20,15,FALSE),"")</f>
        <v/>
      </c>
      <c r="AO269" s="133" t="str">
        <f>IFERROR(VLOOKUP($AA269,Lookup!$A$1:$P$20,16,FALSE),"")</f>
        <v/>
      </c>
      <c r="AP269" s="133" t="str">
        <f>IFERROR(VLOOKUP($AA269,Lookup!$A$1:$Q$20,17,FALSE),"")</f>
        <v/>
      </c>
      <c r="AQ269" s="129"/>
      <c r="AR269" s="129"/>
      <c r="AS269" s="135"/>
      <c r="AT269" s="135"/>
      <c r="AU269" s="135"/>
      <c r="AV269" s="135"/>
      <c r="AW269" s="138"/>
      <c r="AX269" s="135"/>
      <c r="AY269" s="135"/>
      <c r="AZ269" s="135"/>
      <c r="BA269" s="135"/>
      <c r="BB269" s="135"/>
      <c r="BC269" s="135"/>
      <c r="BD269" s="135"/>
      <c r="BE269" s="135"/>
      <c r="BF269" s="135"/>
      <c r="BG269" s="139"/>
      <c r="BH269" s="150"/>
      <c r="BI269" s="129"/>
      <c r="BJ269" s="129"/>
      <c r="BK269" s="150"/>
      <c r="BL269" s="139"/>
      <c r="BM269" s="139"/>
      <c r="BN269" s="148"/>
      <c r="BO269" s="148"/>
      <c r="BP269" s="139"/>
      <c r="BQ269" s="139"/>
      <c r="BR269" s="139"/>
      <c r="BS269" s="139"/>
      <c r="BT269" s="139"/>
      <c r="BU269" s="139"/>
      <c r="BV269" s="371"/>
      <c r="BW269" s="371"/>
      <c r="BX269" s="371"/>
      <c r="BY269" s="371"/>
      <c r="BZ269" s="371"/>
      <c r="CA269" s="371"/>
      <c r="CB269" s="371"/>
    </row>
    <row r="270" spans="1:80" ht="39.75" customHeight="1">
      <c r="A270" s="126"/>
      <c r="B270" s="128" t="s">
        <v>3542</v>
      </c>
      <c r="C270" s="128" t="s">
        <v>3543</v>
      </c>
      <c r="D270" s="128" t="s">
        <v>3544</v>
      </c>
      <c r="E270" s="129" t="s">
        <v>40</v>
      </c>
      <c r="F270" s="129">
        <v>78052</v>
      </c>
      <c r="G270" s="129" t="s">
        <v>3545</v>
      </c>
      <c r="H270" s="130" t="s">
        <v>3546</v>
      </c>
      <c r="I270" s="130"/>
      <c r="J270" s="130"/>
      <c r="K270" s="130"/>
      <c r="L270" s="94"/>
      <c r="M270" s="94"/>
      <c r="N270" s="94"/>
      <c r="O270" s="94"/>
      <c r="P270" s="94"/>
      <c r="Q270" s="94"/>
      <c r="R270" s="98"/>
      <c r="S270" s="129"/>
      <c r="T270" s="98"/>
      <c r="U270" s="129"/>
      <c r="V270" s="129"/>
      <c r="W270" s="133"/>
      <c r="X270" s="133"/>
      <c r="Y270" s="133"/>
      <c r="Z270" s="132"/>
      <c r="AA270" s="133" t="str">
        <f t="shared" si="25"/>
        <v/>
      </c>
      <c r="AB270" s="133" t="str">
        <f>IFERROR(VLOOKUP($AA270,Lookup!$A$1:$P$20,2,FALSE),"")</f>
        <v/>
      </c>
      <c r="AC270" s="133"/>
      <c r="AD270" s="133" t="str">
        <f>IFERROR(VLOOKUP($AA270,Lookup!$A$1:$P$20,7,FALSE),"")</f>
        <v/>
      </c>
      <c r="AE270" s="380"/>
      <c r="AF270" s="133" t="str">
        <f>IFERROR(VLOOKUP($AA270,Lookup!$A$1:$P$20,8,FALSE),"")</f>
        <v/>
      </c>
      <c r="AG270" s="133" t="str">
        <f>IFERROR(VLOOKUP($AA270,Lookup!$A$1:$P$20,9,FALSE),"")</f>
        <v/>
      </c>
      <c r="AH270" s="133"/>
      <c r="AI270" s="133" t="str">
        <f>IFERROR(VLOOKUP($AA270,Lookup!$A$1:$P$20,10,FALSE),"")</f>
        <v/>
      </c>
      <c r="AJ270" s="133" t="str">
        <f>IFERROR(VLOOKUP($AA270,Lookup!$A$1:$P$20,11,FALSE),"")</f>
        <v/>
      </c>
      <c r="AK270" s="133" t="str">
        <f>IFERROR(VLOOKUP($AA270,Lookup!$A$1:$P$20,12,FALSE),"")</f>
        <v/>
      </c>
      <c r="AL270" s="133" t="str">
        <f>IFERROR(VLOOKUP($AA270,Lookup!$A$1:$P$20,13,FALSE),"")</f>
        <v/>
      </c>
      <c r="AM270" s="133" t="str">
        <f>IFERROR(VLOOKUP($AA270,Lookup!$A$1:$P$20,14,FALSE),"")</f>
        <v/>
      </c>
      <c r="AN270" s="133" t="str">
        <f>IFERROR(VLOOKUP($AA270,Lookup!$A$1:$P$20,15,FALSE),"")</f>
        <v/>
      </c>
      <c r="AO270" s="133" t="str">
        <f>IFERROR(VLOOKUP($AA270,Lookup!$A$1:$P$20,16,FALSE),"")</f>
        <v/>
      </c>
      <c r="AP270" s="133" t="str">
        <f>IFERROR(VLOOKUP($AA270,Lookup!$A$1:$Q$20,17,FALSE),"")</f>
        <v/>
      </c>
      <c r="AQ270" s="129"/>
      <c r="AR270" s="129"/>
      <c r="AS270" s="135"/>
      <c r="AT270" s="135"/>
      <c r="AU270" s="135"/>
      <c r="AV270" s="135"/>
      <c r="AW270" s="138"/>
      <c r="AX270" s="135"/>
      <c r="AY270" s="135"/>
      <c r="AZ270" s="135"/>
      <c r="BA270" s="135"/>
      <c r="BB270" s="135"/>
      <c r="BC270" s="135"/>
      <c r="BD270" s="135"/>
      <c r="BE270" s="135"/>
      <c r="BF270" s="135"/>
      <c r="BG270" s="139"/>
      <c r="BH270" s="150"/>
      <c r="BI270" s="129"/>
      <c r="BJ270" s="129"/>
      <c r="BK270" s="150"/>
      <c r="BL270" s="139"/>
      <c r="BM270" s="139"/>
      <c r="BN270" s="148"/>
      <c r="BO270" s="148"/>
      <c r="BP270" s="139"/>
      <c r="BQ270" s="139"/>
      <c r="BR270" s="139" t="s">
        <v>2922</v>
      </c>
      <c r="BS270" s="139"/>
      <c r="BT270" s="139"/>
      <c r="BU270" s="139"/>
      <c r="BV270" s="371"/>
      <c r="BW270" s="371"/>
      <c r="BX270" s="371"/>
      <c r="BY270" s="371"/>
      <c r="BZ270" s="371"/>
      <c r="CA270" s="371"/>
      <c r="CB270" s="371"/>
    </row>
    <row r="271" spans="1:80" ht="39.75" customHeight="1">
      <c r="A271" s="126"/>
      <c r="B271" s="128" t="s">
        <v>1214</v>
      </c>
      <c r="C271" s="128" t="s">
        <v>1212</v>
      </c>
      <c r="D271" s="128" t="s">
        <v>1213</v>
      </c>
      <c r="E271" s="129" t="s">
        <v>40</v>
      </c>
      <c r="F271" s="129">
        <v>77808</v>
      </c>
      <c r="G271" s="129"/>
      <c r="H271" s="150"/>
      <c r="I271" s="150"/>
      <c r="J271" s="150"/>
      <c r="K271" s="150"/>
      <c r="L271" s="94"/>
      <c r="M271" s="94"/>
      <c r="N271" s="94"/>
      <c r="O271" s="94"/>
      <c r="P271" s="94"/>
      <c r="Q271" s="94"/>
      <c r="R271" s="98"/>
      <c r="S271" s="94"/>
      <c r="T271" s="98"/>
      <c r="U271" s="129"/>
      <c r="V271" s="129"/>
      <c r="W271" s="133"/>
      <c r="X271" s="133"/>
      <c r="Y271" s="133"/>
      <c r="Z271" s="132"/>
      <c r="AA271" s="133" t="str">
        <f t="shared" si="25"/>
        <v/>
      </c>
      <c r="AB271" s="133" t="str">
        <f>IFERROR(VLOOKUP($AA271,Lookup!$A$1:$P$20,2,FALSE),"")</f>
        <v/>
      </c>
      <c r="AC271" s="133"/>
      <c r="AD271" s="133" t="str">
        <f>IFERROR(VLOOKUP($AA271,Lookup!$A$1:$P$20,7,FALSE),"")</f>
        <v/>
      </c>
      <c r="AE271" s="380"/>
      <c r="AF271" s="133" t="str">
        <f>IFERROR(VLOOKUP($AA271,Lookup!$A$1:$P$20,8,FALSE),"")</f>
        <v/>
      </c>
      <c r="AG271" s="133" t="str">
        <f>IFERROR(VLOOKUP($AA271,Lookup!$A$1:$P$20,9,FALSE),"")</f>
        <v/>
      </c>
      <c r="AH271" s="133"/>
      <c r="AI271" s="133" t="str">
        <f>IFERROR(VLOOKUP($AA271,Lookup!$A$1:$P$20,10,FALSE),"")</f>
        <v/>
      </c>
      <c r="AJ271" s="133" t="str">
        <f>IFERROR(VLOOKUP($AA271,Lookup!$A$1:$P$20,11,FALSE),"")</f>
        <v/>
      </c>
      <c r="AK271" s="133" t="str">
        <f>IFERROR(VLOOKUP($AA271,Lookup!$A$1:$P$20,12,FALSE),"")</f>
        <v/>
      </c>
      <c r="AL271" s="133" t="str">
        <f>IFERROR(VLOOKUP($AA271,Lookup!$A$1:$P$20,13,FALSE),"")</f>
        <v/>
      </c>
      <c r="AM271" s="133" t="str">
        <f>IFERROR(VLOOKUP($AA271,Lookup!$A$1:$P$20,14,FALSE),"")</f>
        <v/>
      </c>
      <c r="AN271" s="133" t="str">
        <f>IFERROR(VLOOKUP($AA271,Lookup!$A$1:$P$20,15,FALSE),"")</f>
        <v/>
      </c>
      <c r="AO271" s="133" t="str">
        <f>IFERROR(VLOOKUP($AA271,Lookup!$A$1:$P$20,16,FALSE),"")</f>
        <v/>
      </c>
      <c r="AP271" s="133" t="str">
        <f>IFERROR(VLOOKUP($AA271,Lookup!$A$1:$Q$20,17,FALSE),"")</f>
        <v/>
      </c>
      <c r="AQ271" s="129"/>
      <c r="AR271" s="129"/>
      <c r="AS271" s="135"/>
      <c r="AT271" s="135"/>
      <c r="AU271" s="135"/>
      <c r="AV271" s="135"/>
      <c r="AW271" s="138"/>
      <c r="AX271" s="135"/>
      <c r="AY271" s="135"/>
      <c r="AZ271" s="135"/>
      <c r="BA271" s="135"/>
      <c r="BB271" s="135"/>
      <c r="BC271" s="135"/>
      <c r="BD271" s="135"/>
      <c r="BE271" s="135"/>
      <c r="BF271" s="135"/>
      <c r="BG271" s="143"/>
      <c r="BH271" s="150"/>
      <c r="BI271" s="129"/>
      <c r="BJ271" s="129"/>
      <c r="BK271" s="150"/>
      <c r="BL271" s="139"/>
      <c r="BM271" s="139"/>
      <c r="BN271" s="148"/>
      <c r="BO271" s="148"/>
      <c r="BP271" s="139"/>
      <c r="BQ271" s="139"/>
      <c r="BR271" s="139" t="s">
        <v>2923</v>
      </c>
      <c r="BS271" s="139"/>
      <c r="BT271" s="139"/>
      <c r="BU271" s="139"/>
      <c r="BV271" s="371"/>
      <c r="BW271" s="371"/>
      <c r="BX271" s="371"/>
      <c r="BY271" s="371"/>
      <c r="BZ271" s="371"/>
      <c r="CA271" s="371"/>
      <c r="CB271" s="371"/>
    </row>
    <row r="272" spans="1:80" ht="39.75" customHeight="1">
      <c r="A272" s="126"/>
      <c r="B272" s="128" t="s">
        <v>3547</v>
      </c>
      <c r="C272" s="128" t="s">
        <v>3548</v>
      </c>
      <c r="D272" s="128" t="s">
        <v>37</v>
      </c>
      <c r="E272" s="129" t="s">
        <v>40</v>
      </c>
      <c r="F272" s="129">
        <v>78260</v>
      </c>
      <c r="G272" s="129" t="s">
        <v>3549</v>
      </c>
      <c r="H272" s="130" t="s">
        <v>3550</v>
      </c>
      <c r="I272" s="130"/>
      <c r="J272" s="130"/>
      <c r="K272" s="130"/>
      <c r="L272" s="94"/>
      <c r="M272" s="94"/>
      <c r="N272" s="94"/>
      <c r="O272" s="94"/>
      <c r="P272" s="94"/>
      <c r="Q272" s="94"/>
      <c r="R272" s="98"/>
      <c r="S272" s="94"/>
      <c r="T272" s="98"/>
      <c r="U272" s="129"/>
      <c r="V272" s="129"/>
      <c r="W272" s="133"/>
      <c r="X272" s="133"/>
      <c r="Y272" s="133"/>
      <c r="Z272" s="132"/>
      <c r="AA272" s="133" t="str">
        <f t="shared" si="25"/>
        <v/>
      </c>
      <c r="AB272" s="133" t="str">
        <f>IFERROR(VLOOKUP($AA272,Lookup!$A$1:$P$20,2,FALSE),"")</f>
        <v/>
      </c>
      <c r="AC272" s="133"/>
      <c r="AD272" s="133" t="str">
        <f>IFERROR(VLOOKUP($AA272,Lookup!$A$1:$P$20,7,FALSE),"")</f>
        <v/>
      </c>
      <c r="AE272" s="380"/>
      <c r="AF272" s="133" t="str">
        <f>IFERROR(VLOOKUP($AA272,Lookup!$A$1:$P$20,8,FALSE),"")</f>
        <v/>
      </c>
      <c r="AG272" s="133" t="str">
        <f>IFERROR(VLOOKUP($AA272,Lookup!$A$1:$P$20,9,FALSE),"")</f>
        <v/>
      </c>
      <c r="AH272" s="133"/>
      <c r="AI272" s="133" t="str">
        <f>IFERROR(VLOOKUP($AA272,Lookup!$A$1:$P$20,10,FALSE),"")</f>
        <v/>
      </c>
      <c r="AJ272" s="133" t="str">
        <f>IFERROR(VLOOKUP($AA272,Lookup!$A$1:$P$20,11,FALSE),"")</f>
        <v/>
      </c>
      <c r="AK272" s="133" t="str">
        <f>IFERROR(VLOOKUP($AA272,Lookup!$A$1:$P$20,12,FALSE),"")</f>
        <v/>
      </c>
      <c r="AL272" s="133" t="str">
        <f>IFERROR(VLOOKUP($AA272,Lookup!$A$1:$P$20,13,FALSE),"")</f>
        <v/>
      </c>
      <c r="AM272" s="133" t="str">
        <f>IFERROR(VLOOKUP($AA272,Lookup!$A$1:$P$20,14,FALSE),"")</f>
        <v/>
      </c>
      <c r="AN272" s="133" t="str">
        <f>IFERROR(VLOOKUP($AA272,Lookup!$A$1:$P$20,15,FALSE),"")</f>
        <v/>
      </c>
      <c r="AO272" s="133" t="str">
        <f>IFERROR(VLOOKUP($AA272,Lookup!$A$1:$P$20,16,FALSE),"")</f>
        <v/>
      </c>
      <c r="AP272" s="133" t="str">
        <f>IFERROR(VLOOKUP($AA272,Lookup!$A$1:$Q$20,17,FALSE),"")</f>
        <v/>
      </c>
      <c r="AQ272" s="129"/>
      <c r="AR272" s="129"/>
      <c r="AS272" s="135"/>
      <c r="AT272" s="135"/>
      <c r="AU272" s="135"/>
      <c r="AV272" s="135"/>
      <c r="AW272" s="138"/>
      <c r="AX272" s="135"/>
      <c r="AY272" s="135"/>
      <c r="AZ272" s="135"/>
      <c r="BA272" s="135"/>
      <c r="BB272" s="135"/>
      <c r="BC272" s="135"/>
      <c r="BD272" s="135"/>
      <c r="BE272" s="135"/>
      <c r="BF272" s="135"/>
      <c r="BG272" s="143"/>
      <c r="BH272" s="150"/>
      <c r="BI272" s="129"/>
      <c r="BJ272" s="129"/>
      <c r="BK272" s="150"/>
      <c r="BL272" s="139"/>
      <c r="BM272" s="139"/>
      <c r="BN272" s="148"/>
      <c r="BO272" s="148"/>
      <c r="BP272" s="139"/>
      <c r="BQ272" s="139"/>
      <c r="BR272" s="139" t="s">
        <v>2922</v>
      </c>
      <c r="BS272" s="139"/>
      <c r="BT272" s="139"/>
      <c r="BU272" s="139"/>
      <c r="BV272" s="371"/>
      <c r="BW272" s="371"/>
      <c r="BX272" s="371"/>
      <c r="BY272" s="371"/>
      <c r="BZ272" s="371"/>
      <c r="CA272" s="371"/>
      <c r="CB272" s="371"/>
    </row>
    <row r="273" spans="1:80" ht="39.75" customHeight="1">
      <c r="A273" s="126"/>
      <c r="B273" s="128" t="s">
        <v>3551</v>
      </c>
      <c r="C273" s="128" t="s">
        <v>3552</v>
      </c>
      <c r="D273" s="128" t="s">
        <v>107</v>
      </c>
      <c r="E273" s="129" t="s">
        <v>40</v>
      </c>
      <c r="F273" s="129">
        <v>78016</v>
      </c>
      <c r="G273" s="129" t="s">
        <v>3301</v>
      </c>
      <c r="H273" s="129"/>
      <c r="I273" s="129"/>
      <c r="J273" s="129"/>
      <c r="K273" s="129"/>
      <c r="L273" s="94"/>
      <c r="M273" s="94"/>
      <c r="N273" s="94"/>
      <c r="O273" s="94"/>
      <c r="P273" s="94"/>
      <c r="Q273" s="94"/>
      <c r="R273" s="98"/>
      <c r="S273" s="94"/>
      <c r="T273" s="98"/>
      <c r="U273" s="129"/>
      <c r="V273" s="129"/>
      <c r="W273" s="133"/>
      <c r="X273" s="133"/>
      <c r="Y273" s="133"/>
      <c r="Z273" s="132"/>
      <c r="AA273" s="133" t="str">
        <f t="shared" si="25"/>
        <v/>
      </c>
      <c r="AB273" s="133" t="str">
        <f>IFERROR(VLOOKUP($AA273,Lookup!$A$1:$P$20,2,FALSE),"")</f>
        <v/>
      </c>
      <c r="AC273" s="133"/>
      <c r="AD273" s="133" t="str">
        <f>IFERROR(VLOOKUP($AA273,Lookup!$A$1:$P$20,7,FALSE),"")</f>
        <v/>
      </c>
      <c r="AE273" s="380"/>
      <c r="AF273" s="133" t="str">
        <f>IFERROR(VLOOKUP($AA273,Lookup!$A$1:$P$20,8,FALSE),"")</f>
        <v/>
      </c>
      <c r="AG273" s="133" t="str">
        <f>IFERROR(VLOOKUP($AA273,Lookup!$A$1:$P$20,9,FALSE),"")</f>
        <v/>
      </c>
      <c r="AH273" s="133"/>
      <c r="AI273" s="133" t="str">
        <f>IFERROR(VLOOKUP($AA273,Lookup!$A$1:$P$20,10,FALSE),"")</f>
        <v/>
      </c>
      <c r="AJ273" s="133" t="str">
        <f>IFERROR(VLOOKUP($AA273,Lookup!$A$1:$P$20,11,FALSE),"")</f>
        <v/>
      </c>
      <c r="AK273" s="133" t="str">
        <f>IFERROR(VLOOKUP($AA273,Lookup!$A$1:$P$20,12,FALSE),"")</f>
        <v/>
      </c>
      <c r="AL273" s="133" t="str">
        <f>IFERROR(VLOOKUP($AA273,Lookup!$A$1:$P$20,13,FALSE),"")</f>
        <v/>
      </c>
      <c r="AM273" s="133" t="str">
        <f>IFERROR(VLOOKUP($AA273,Lookup!$A$1:$P$20,14,FALSE),"")</f>
        <v/>
      </c>
      <c r="AN273" s="133" t="str">
        <f>IFERROR(VLOOKUP($AA273,Lookup!$A$1:$P$20,15,FALSE),"")</f>
        <v/>
      </c>
      <c r="AO273" s="133" t="str">
        <f>IFERROR(VLOOKUP($AA273,Lookup!$A$1:$P$20,16,FALSE),"")</f>
        <v/>
      </c>
      <c r="AP273" s="133" t="str">
        <f>IFERROR(VLOOKUP($AA273,Lookup!$A$1:$Q$20,17,FALSE),"")</f>
        <v/>
      </c>
      <c r="AQ273" s="129"/>
      <c r="AR273" s="129"/>
      <c r="AS273" s="135"/>
      <c r="AT273" s="135"/>
      <c r="AU273" s="135"/>
      <c r="AV273" s="135"/>
      <c r="AW273" s="138"/>
      <c r="AX273" s="135"/>
      <c r="AY273" s="135"/>
      <c r="AZ273" s="135"/>
      <c r="BA273" s="135"/>
      <c r="BB273" s="135"/>
      <c r="BC273" s="135"/>
      <c r="BD273" s="135"/>
      <c r="BE273" s="135"/>
      <c r="BF273" s="135"/>
      <c r="BG273" s="139"/>
      <c r="BH273" s="150"/>
      <c r="BI273" s="129"/>
      <c r="BJ273" s="129"/>
      <c r="BK273" s="150"/>
      <c r="BL273" s="139"/>
      <c r="BM273" s="139"/>
      <c r="BN273" s="148"/>
      <c r="BO273" s="148"/>
      <c r="BP273" s="139"/>
      <c r="BQ273" s="139"/>
      <c r="BR273" s="139" t="s">
        <v>2923</v>
      </c>
      <c r="BS273" s="139"/>
      <c r="BT273" s="139"/>
      <c r="BU273" s="139"/>
      <c r="BV273" s="371"/>
      <c r="BW273" s="371"/>
      <c r="BX273" s="371"/>
      <c r="BY273" s="371"/>
      <c r="BZ273" s="371"/>
      <c r="CA273" s="371"/>
      <c r="CB273" s="371"/>
    </row>
    <row r="274" spans="1:80" ht="39.75" customHeight="1">
      <c r="A274" s="126"/>
      <c r="B274" s="128" t="s">
        <v>3553</v>
      </c>
      <c r="C274" s="128" t="s">
        <v>3554</v>
      </c>
      <c r="D274" s="128" t="s">
        <v>167</v>
      </c>
      <c r="E274" s="129" t="s">
        <v>40</v>
      </c>
      <c r="F274" s="129">
        <v>78163</v>
      </c>
      <c r="G274" s="129" t="s">
        <v>3555</v>
      </c>
      <c r="H274" s="130"/>
      <c r="I274" s="130"/>
      <c r="J274" s="130"/>
      <c r="K274" s="130"/>
      <c r="L274" s="94"/>
      <c r="M274" s="94"/>
      <c r="N274" s="94"/>
      <c r="O274" s="94"/>
      <c r="P274" s="94"/>
      <c r="Q274" s="94"/>
      <c r="R274" s="98"/>
      <c r="S274" s="94"/>
      <c r="T274" s="98"/>
      <c r="U274" s="129"/>
      <c r="V274" s="129"/>
      <c r="W274" s="133"/>
      <c r="X274" s="133"/>
      <c r="Y274" s="133"/>
      <c r="Z274" s="132"/>
      <c r="AA274" s="133" t="str">
        <f t="shared" si="25"/>
        <v/>
      </c>
      <c r="AB274" s="133" t="str">
        <f>IFERROR(VLOOKUP($AA274,Lookup!$A$1:$P$20,2,FALSE),"")</f>
        <v/>
      </c>
      <c r="AC274" s="133"/>
      <c r="AD274" s="133" t="str">
        <f>IFERROR(VLOOKUP($AA274,Lookup!$A$1:$P$20,7,FALSE),"")</f>
        <v/>
      </c>
      <c r="AE274" s="380"/>
      <c r="AF274" s="133" t="str">
        <f>IFERROR(VLOOKUP($AA274,Lookup!$A$1:$P$20,8,FALSE),"")</f>
        <v/>
      </c>
      <c r="AG274" s="133" t="str">
        <f>IFERROR(VLOOKUP($AA274,Lookup!$A$1:$P$20,9,FALSE),"")</f>
        <v/>
      </c>
      <c r="AH274" s="133"/>
      <c r="AI274" s="133" t="str">
        <f>IFERROR(VLOOKUP($AA274,Lookup!$A$1:$P$20,10,FALSE),"")</f>
        <v/>
      </c>
      <c r="AJ274" s="133" t="str">
        <f>IFERROR(VLOOKUP($AA274,Lookup!$A$1:$P$20,11,FALSE),"")</f>
        <v/>
      </c>
      <c r="AK274" s="133" t="str">
        <f>IFERROR(VLOOKUP($AA274,Lookup!$A$1:$P$20,12,FALSE),"")</f>
        <v/>
      </c>
      <c r="AL274" s="133" t="str">
        <f>IFERROR(VLOOKUP($AA274,Lookup!$A$1:$P$20,13,FALSE),"")</f>
        <v/>
      </c>
      <c r="AM274" s="133" t="str">
        <f>IFERROR(VLOOKUP($AA274,Lookup!$A$1:$P$20,14,FALSE),"")</f>
        <v/>
      </c>
      <c r="AN274" s="133" t="str">
        <f>IFERROR(VLOOKUP($AA274,Lookup!$A$1:$P$20,15,FALSE),"")</f>
        <v/>
      </c>
      <c r="AO274" s="133" t="str">
        <f>IFERROR(VLOOKUP($AA274,Lookup!$A$1:$P$20,16,FALSE),"")</f>
        <v/>
      </c>
      <c r="AP274" s="133" t="str">
        <f>IFERROR(VLOOKUP($AA274,Lookup!$A$1:$Q$20,17,FALSE),"")</f>
        <v/>
      </c>
      <c r="AQ274" s="129"/>
      <c r="AR274" s="129"/>
      <c r="AS274" s="135"/>
      <c r="AT274" s="135"/>
      <c r="AU274" s="135"/>
      <c r="AV274" s="135"/>
      <c r="AW274" s="138"/>
      <c r="AX274" s="135"/>
      <c r="AY274" s="135"/>
      <c r="AZ274" s="135"/>
      <c r="BA274" s="135"/>
      <c r="BB274" s="135"/>
      <c r="BC274" s="135"/>
      <c r="BD274" s="135"/>
      <c r="BE274" s="135"/>
      <c r="BF274" s="135"/>
      <c r="BG274" s="143"/>
      <c r="BH274" s="150"/>
      <c r="BI274" s="129"/>
      <c r="BJ274" s="129"/>
      <c r="BK274" s="150"/>
      <c r="BL274" s="139"/>
      <c r="BM274" s="139"/>
      <c r="BN274" s="148"/>
      <c r="BO274" s="148"/>
      <c r="BP274" s="139"/>
      <c r="BQ274" s="139"/>
      <c r="BR274" s="139" t="s">
        <v>2922</v>
      </c>
      <c r="BS274" s="139"/>
      <c r="BT274" s="139"/>
      <c r="BU274" s="139"/>
      <c r="BV274" s="371"/>
      <c r="BW274" s="371"/>
      <c r="BX274" s="371"/>
      <c r="BY274" s="371"/>
      <c r="BZ274" s="371"/>
      <c r="CA274" s="371"/>
      <c r="CB274" s="371"/>
    </row>
    <row r="275" spans="1:80" ht="39.75" customHeight="1">
      <c r="A275" s="126"/>
      <c r="B275" s="128" t="s">
        <v>1884</v>
      </c>
      <c r="C275" s="128" t="s">
        <v>3556</v>
      </c>
      <c r="D275" s="128" t="s">
        <v>37</v>
      </c>
      <c r="E275" s="129" t="s">
        <v>40</v>
      </c>
      <c r="F275" s="129">
        <v>78217</v>
      </c>
      <c r="G275" s="129" t="s">
        <v>1886</v>
      </c>
      <c r="H275" s="130"/>
      <c r="I275" s="130"/>
      <c r="J275" s="130"/>
      <c r="K275" s="130"/>
      <c r="L275" s="94"/>
      <c r="M275" s="94"/>
      <c r="N275" s="94"/>
      <c r="O275" s="94"/>
      <c r="P275" s="94"/>
      <c r="Q275" s="94"/>
      <c r="R275" s="98"/>
      <c r="S275" s="94"/>
      <c r="T275" s="98"/>
      <c r="U275" s="129"/>
      <c r="V275" s="129"/>
      <c r="W275" s="133"/>
      <c r="X275" s="133"/>
      <c r="Y275" s="133"/>
      <c r="Z275" s="132"/>
      <c r="AA275" s="133" t="str">
        <f t="shared" si="25"/>
        <v/>
      </c>
      <c r="AB275" s="133" t="str">
        <f>IFERROR(VLOOKUP($AA275,Lookup!$A$1:$P$20,2,FALSE),"")</f>
        <v/>
      </c>
      <c r="AC275" s="133"/>
      <c r="AD275" s="133" t="str">
        <f>IFERROR(VLOOKUP($AA275,Lookup!$A$1:$P$20,7,FALSE),"")</f>
        <v/>
      </c>
      <c r="AE275" s="380"/>
      <c r="AF275" s="133" t="str">
        <f>IFERROR(VLOOKUP($AA275,Lookup!$A$1:$P$20,8,FALSE),"")</f>
        <v/>
      </c>
      <c r="AG275" s="133" t="str">
        <f>IFERROR(VLOOKUP($AA275,Lookup!$A$1:$P$20,9,FALSE),"")</f>
        <v/>
      </c>
      <c r="AH275" s="133"/>
      <c r="AI275" s="133" t="str">
        <f>IFERROR(VLOOKUP($AA275,Lookup!$A$1:$P$20,10,FALSE),"")</f>
        <v/>
      </c>
      <c r="AJ275" s="133" t="str">
        <f>IFERROR(VLOOKUP($AA275,Lookup!$A$1:$P$20,11,FALSE),"")</f>
        <v/>
      </c>
      <c r="AK275" s="133" t="str">
        <f>IFERROR(VLOOKUP($AA275,Lookup!$A$1:$P$20,12,FALSE),"")</f>
        <v/>
      </c>
      <c r="AL275" s="133" t="str">
        <f>IFERROR(VLOOKUP($AA275,Lookup!$A$1:$P$20,13,FALSE),"")</f>
        <v/>
      </c>
      <c r="AM275" s="133" t="str">
        <f>IFERROR(VLOOKUP($AA275,Lookup!$A$1:$P$20,14,FALSE),"")</f>
        <v/>
      </c>
      <c r="AN275" s="133" t="str">
        <f>IFERROR(VLOOKUP($AA275,Lookup!$A$1:$P$20,15,FALSE),"")</f>
        <v/>
      </c>
      <c r="AO275" s="133" t="str">
        <f>IFERROR(VLOOKUP($AA275,Lookup!$A$1:$P$20,16,FALSE),"")</f>
        <v/>
      </c>
      <c r="AP275" s="133" t="str">
        <f>IFERROR(VLOOKUP($AA275,Lookup!$A$1:$Q$20,17,FALSE),"")</f>
        <v/>
      </c>
      <c r="AQ275" s="129"/>
      <c r="AR275" s="129"/>
      <c r="AS275" s="135"/>
      <c r="AT275" s="135"/>
      <c r="AU275" s="135"/>
      <c r="AV275" s="135"/>
      <c r="AW275" s="138"/>
      <c r="AX275" s="135"/>
      <c r="AY275" s="135"/>
      <c r="AZ275" s="135"/>
      <c r="BA275" s="135"/>
      <c r="BB275" s="135"/>
      <c r="BC275" s="135"/>
      <c r="BD275" s="135"/>
      <c r="BE275" s="135"/>
      <c r="BF275" s="135"/>
      <c r="BG275" s="143"/>
      <c r="BH275" s="150"/>
      <c r="BI275" s="129"/>
      <c r="BJ275" s="129"/>
      <c r="BK275" s="150"/>
      <c r="BL275" s="139"/>
      <c r="BM275" s="139"/>
      <c r="BN275" s="148"/>
      <c r="BO275" s="148"/>
      <c r="BP275" s="139"/>
      <c r="BQ275" s="139"/>
      <c r="BR275" s="139" t="s">
        <v>2922</v>
      </c>
      <c r="BS275" s="139"/>
      <c r="BT275" s="139"/>
      <c r="BU275" s="139"/>
      <c r="BV275" s="371"/>
      <c r="BW275" s="371"/>
      <c r="BX275" s="371"/>
      <c r="BY275" s="371"/>
      <c r="BZ275" s="371"/>
      <c r="CA275" s="371"/>
      <c r="CB275" s="371"/>
    </row>
    <row r="276" spans="1:80" ht="39.75" customHeight="1">
      <c r="A276" s="126"/>
      <c r="B276" s="128" t="s">
        <v>3557</v>
      </c>
      <c r="C276" s="128" t="s">
        <v>3558</v>
      </c>
      <c r="D276" s="128" t="s">
        <v>37</v>
      </c>
      <c r="E276" s="129" t="s">
        <v>40</v>
      </c>
      <c r="F276" s="129">
        <v>78217</v>
      </c>
      <c r="G276" s="129" t="s">
        <v>3559</v>
      </c>
      <c r="H276" s="130" t="s">
        <v>3560</v>
      </c>
      <c r="I276" s="130"/>
      <c r="J276" s="130"/>
      <c r="K276" s="130"/>
      <c r="L276" s="94"/>
      <c r="M276" s="94"/>
      <c r="N276" s="94"/>
      <c r="O276" s="94"/>
      <c r="P276" s="94"/>
      <c r="Q276" s="94"/>
      <c r="R276" s="98"/>
      <c r="S276" s="94"/>
      <c r="T276" s="98"/>
      <c r="U276" s="129"/>
      <c r="V276" s="129"/>
      <c r="W276" s="133"/>
      <c r="X276" s="133"/>
      <c r="Y276" s="133"/>
      <c r="Z276" s="132"/>
      <c r="AA276" s="133" t="str">
        <f t="shared" si="25"/>
        <v/>
      </c>
      <c r="AB276" s="133" t="str">
        <f>IFERROR(VLOOKUP($AA276,Lookup!$A$1:$P$20,2,FALSE),"")</f>
        <v/>
      </c>
      <c r="AC276" s="133"/>
      <c r="AD276" s="133" t="str">
        <f>IFERROR(VLOOKUP($AA276,Lookup!$A$1:$P$20,7,FALSE),"")</f>
        <v/>
      </c>
      <c r="AE276" s="380"/>
      <c r="AF276" s="133" t="str">
        <f>IFERROR(VLOOKUP($AA276,Lookup!$A$1:$P$20,8,FALSE),"")</f>
        <v/>
      </c>
      <c r="AG276" s="133" t="str">
        <f>IFERROR(VLOOKUP($AA276,Lookup!$A$1:$P$20,9,FALSE),"")</f>
        <v/>
      </c>
      <c r="AH276" s="133"/>
      <c r="AI276" s="133" t="str">
        <f>IFERROR(VLOOKUP($AA276,Lookup!$A$1:$P$20,10,FALSE),"")</f>
        <v/>
      </c>
      <c r="AJ276" s="133" t="str">
        <f>IFERROR(VLOOKUP($AA276,Lookup!$A$1:$P$20,11,FALSE),"")</f>
        <v/>
      </c>
      <c r="AK276" s="133" t="str">
        <f>IFERROR(VLOOKUP($AA276,Lookup!$A$1:$P$20,12,FALSE),"")</f>
        <v/>
      </c>
      <c r="AL276" s="133" t="str">
        <f>IFERROR(VLOOKUP($AA276,Lookup!$A$1:$P$20,13,FALSE),"")</f>
        <v/>
      </c>
      <c r="AM276" s="133" t="str">
        <f>IFERROR(VLOOKUP($AA276,Lookup!$A$1:$P$20,14,FALSE),"")</f>
        <v/>
      </c>
      <c r="AN276" s="133" t="str">
        <f>IFERROR(VLOOKUP($AA276,Lookup!$A$1:$P$20,15,FALSE),"")</f>
        <v/>
      </c>
      <c r="AO276" s="133" t="str">
        <f>IFERROR(VLOOKUP($AA276,Lookup!$A$1:$P$20,16,FALSE),"")</f>
        <v/>
      </c>
      <c r="AP276" s="133" t="str">
        <f>IFERROR(VLOOKUP($AA276,Lookup!$A$1:$Q$20,17,FALSE),"")</f>
        <v/>
      </c>
      <c r="AQ276" s="129"/>
      <c r="AR276" s="129"/>
      <c r="AS276" s="135"/>
      <c r="AT276" s="135"/>
      <c r="AU276" s="135"/>
      <c r="AV276" s="135"/>
      <c r="AW276" s="138"/>
      <c r="AX276" s="135"/>
      <c r="AY276" s="135"/>
      <c r="AZ276" s="135"/>
      <c r="BA276" s="135"/>
      <c r="BB276" s="135"/>
      <c r="BC276" s="135"/>
      <c r="BD276" s="135"/>
      <c r="BE276" s="135"/>
      <c r="BF276" s="135"/>
      <c r="BG276" s="143"/>
      <c r="BH276" s="150"/>
      <c r="BI276" s="129"/>
      <c r="BJ276" s="129"/>
      <c r="BK276" s="150"/>
      <c r="BL276" s="139"/>
      <c r="BM276" s="139"/>
      <c r="BN276" s="148"/>
      <c r="BO276" s="148"/>
      <c r="BP276" s="139"/>
      <c r="BQ276" s="139"/>
      <c r="BR276" s="139" t="s">
        <v>2922</v>
      </c>
      <c r="BS276" s="139"/>
      <c r="BT276" s="139"/>
      <c r="BU276" s="139"/>
      <c r="BV276" s="371"/>
      <c r="BW276" s="371"/>
      <c r="BX276" s="371"/>
      <c r="BY276" s="371"/>
      <c r="BZ276" s="371"/>
      <c r="CA276" s="371"/>
      <c r="CB276" s="371"/>
    </row>
    <row r="277" spans="1:80" ht="39.75" customHeight="1">
      <c r="A277" s="126"/>
      <c r="B277" s="128" t="s">
        <v>3561</v>
      </c>
      <c r="C277" s="128" t="s">
        <v>3562</v>
      </c>
      <c r="D277" s="128" t="s">
        <v>37</v>
      </c>
      <c r="E277" s="129" t="s">
        <v>40</v>
      </c>
      <c r="F277" s="129">
        <v>78209</v>
      </c>
      <c r="G277" s="129" t="s">
        <v>3563</v>
      </c>
      <c r="H277" s="130" t="s">
        <v>3564</v>
      </c>
      <c r="I277" s="130"/>
      <c r="J277" s="130"/>
      <c r="K277" s="130"/>
      <c r="L277" s="94"/>
      <c r="M277" s="94"/>
      <c r="N277" s="94"/>
      <c r="O277" s="94"/>
      <c r="P277" s="94"/>
      <c r="Q277" s="94"/>
      <c r="R277" s="98"/>
      <c r="S277" s="94"/>
      <c r="T277" s="98"/>
      <c r="U277" s="129"/>
      <c r="V277" s="129"/>
      <c r="W277" s="133"/>
      <c r="X277" s="133"/>
      <c r="Y277" s="133"/>
      <c r="Z277" s="132"/>
      <c r="AA277" s="133" t="str">
        <f t="shared" si="25"/>
        <v/>
      </c>
      <c r="AB277" s="133" t="str">
        <f>IFERROR(VLOOKUP($AA277,Lookup!$A$1:$P$20,2,FALSE),"")</f>
        <v/>
      </c>
      <c r="AC277" s="133"/>
      <c r="AD277" s="133" t="str">
        <f>IFERROR(VLOOKUP($AA277,Lookup!$A$1:$P$20,7,FALSE),"")</f>
        <v/>
      </c>
      <c r="AE277" s="380"/>
      <c r="AF277" s="133" t="str">
        <f>IFERROR(VLOOKUP($AA277,Lookup!$A$1:$P$20,8,FALSE),"")</f>
        <v/>
      </c>
      <c r="AG277" s="133" t="str">
        <f>IFERROR(VLOOKUP($AA277,Lookup!$A$1:$P$20,9,FALSE),"")</f>
        <v/>
      </c>
      <c r="AH277" s="133"/>
      <c r="AI277" s="133" t="str">
        <f>IFERROR(VLOOKUP($AA277,Lookup!$A$1:$P$20,10,FALSE),"")</f>
        <v/>
      </c>
      <c r="AJ277" s="133" t="str">
        <f>IFERROR(VLOOKUP($AA277,Lookup!$A$1:$P$20,11,FALSE),"")</f>
        <v/>
      </c>
      <c r="AK277" s="133" t="str">
        <f>IFERROR(VLOOKUP($AA277,Lookup!$A$1:$P$20,12,FALSE),"")</f>
        <v/>
      </c>
      <c r="AL277" s="133" t="str">
        <f>IFERROR(VLOOKUP($AA277,Lookup!$A$1:$P$20,13,FALSE),"")</f>
        <v/>
      </c>
      <c r="AM277" s="133" t="str">
        <f>IFERROR(VLOOKUP($AA277,Lookup!$A$1:$P$20,14,FALSE),"")</f>
        <v/>
      </c>
      <c r="AN277" s="133" t="str">
        <f>IFERROR(VLOOKUP($AA277,Lookup!$A$1:$P$20,15,FALSE),"")</f>
        <v/>
      </c>
      <c r="AO277" s="133" t="str">
        <f>IFERROR(VLOOKUP($AA277,Lookup!$A$1:$P$20,16,FALSE),"")</f>
        <v/>
      </c>
      <c r="AP277" s="133" t="str">
        <f>IFERROR(VLOOKUP($AA277,Lookup!$A$1:$Q$20,17,FALSE),"")</f>
        <v/>
      </c>
      <c r="AQ277" s="129"/>
      <c r="AR277" s="129"/>
      <c r="AS277" s="135"/>
      <c r="AT277" s="135"/>
      <c r="AU277" s="135"/>
      <c r="AV277" s="135"/>
      <c r="AW277" s="138"/>
      <c r="AX277" s="135"/>
      <c r="AY277" s="135"/>
      <c r="AZ277" s="135"/>
      <c r="BA277" s="135"/>
      <c r="BB277" s="135"/>
      <c r="BC277" s="135"/>
      <c r="BD277" s="135"/>
      <c r="BE277" s="135"/>
      <c r="BF277" s="135"/>
      <c r="BG277" s="139"/>
      <c r="BH277" s="150"/>
      <c r="BI277" s="129"/>
      <c r="BJ277" s="129"/>
      <c r="BK277" s="150"/>
      <c r="BL277" s="139"/>
      <c r="BM277" s="139"/>
      <c r="BN277" s="148"/>
      <c r="BO277" s="148"/>
      <c r="BP277" s="139"/>
      <c r="BQ277" s="139"/>
      <c r="BR277" s="139" t="s">
        <v>2922</v>
      </c>
      <c r="BS277" s="139"/>
      <c r="BT277" s="139"/>
      <c r="BU277" s="139"/>
      <c r="BV277" s="371"/>
      <c r="BW277" s="371"/>
      <c r="BX277" s="371"/>
      <c r="BY277" s="371"/>
      <c r="BZ277" s="371"/>
      <c r="CA277" s="371"/>
      <c r="CB277" s="371"/>
    </row>
    <row r="278" spans="1:80" ht="39.75" customHeight="1">
      <c r="A278" s="126"/>
      <c r="B278" s="128" t="s">
        <v>3565</v>
      </c>
      <c r="C278" s="128" t="s">
        <v>3566</v>
      </c>
      <c r="D278" s="128" t="s">
        <v>37</v>
      </c>
      <c r="E278" s="129" t="s">
        <v>40</v>
      </c>
      <c r="F278" s="129">
        <v>78265</v>
      </c>
      <c r="G278" s="129" t="s">
        <v>3567</v>
      </c>
      <c r="H278" s="130"/>
      <c r="I278" s="130"/>
      <c r="J278" s="130"/>
      <c r="K278" s="130"/>
      <c r="L278" s="94"/>
      <c r="M278" s="94"/>
      <c r="N278" s="94"/>
      <c r="O278" s="94"/>
      <c r="P278" s="94"/>
      <c r="Q278" s="94"/>
      <c r="R278" s="98"/>
      <c r="S278" s="94"/>
      <c r="T278" s="98"/>
      <c r="U278" s="129"/>
      <c r="V278" s="129"/>
      <c r="W278" s="133"/>
      <c r="X278" s="133"/>
      <c r="Y278" s="133"/>
      <c r="Z278" s="132"/>
      <c r="AA278" s="133" t="str">
        <f t="shared" si="25"/>
        <v/>
      </c>
      <c r="AB278" s="133" t="str">
        <f>IFERROR(VLOOKUP($AA278,Lookup!$A$1:$P$20,2,FALSE),"")</f>
        <v/>
      </c>
      <c r="AC278" s="133"/>
      <c r="AD278" s="133" t="str">
        <f>IFERROR(VLOOKUP($AA278,Lookup!$A$1:$P$20,7,FALSE),"")</f>
        <v/>
      </c>
      <c r="AE278" s="380"/>
      <c r="AF278" s="133" t="str">
        <f>IFERROR(VLOOKUP($AA278,Lookup!$A$1:$P$20,8,FALSE),"")</f>
        <v/>
      </c>
      <c r="AG278" s="133" t="str">
        <f>IFERROR(VLOOKUP($AA278,Lookup!$A$1:$P$20,9,FALSE),"")</f>
        <v/>
      </c>
      <c r="AH278" s="133"/>
      <c r="AI278" s="133" t="str">
        <f>IFERROR(VLOOKUP($AA278,Lookup!$A$1:$P$20,10,FALSE),"")</f>
        <v/>
      </c>
      <c r="AJ278" s="133" t="str">
        <f>IFERROR(VLOOKUP($AA278,Lookup!$A$1:$P$20,11,FALSE),"")</f>
        <v/>
      </c>
      <c r="AK278" s="133" t="str">
        <f>IFERROR(VLOOKUP($AA278,Lookup!$A$1:$P$20,12,FALSE),"")</f>
        <v/>
      </c>
      <c r="AL278" s="133" t="str">
        <f>IFERROR(VLOOKUP($AA278,Lookup!$A$1:$P$20,13,FALSE),"")</f>
        <v/>
      </c>
      <c r="AM278" s="133" t="str">
        <f>IFERROR(VLOOKUP($AA278,Lookup!$A$1:$P$20,14,FALSE),"")</f>
        <v/>
      </c>
      <c r="AN278" s="133" t="str">
        <f>IFERROR(VLOOKUP($AA278,Lookup!$A$1:$P$20,15,FALSE),"")</f>
        <v/>
      </c>
      <c r="AO278" s="133" t="str">
        <f>IFERROR(VLOOKUP($AA278,Lookup!$A$1:$P$20,16,FALSE),"")</f>
        <v/>
      </c>
      <c r="AP278" s="133" t="str">
        <f>IFERROR(VLOOKUP($AA278,Lookup!$A$1:$Q$20,17,FALSE),"")</f>
        <v/>
      </c>
      <c r="AQ278" s="129"/>
      <c r="AR278" s="129"/>
      <c r="AS278" s="135"/>
      <c r="AT278" s="135"/>
      <c r="AU278" s="135"/>
      <c r="AV278" s="135"/>
      <c r="AW278" s="138"/>
      <c r="AX278" s="135"/>
      <c r="AY278" s="135"/>
      <c r="AZ278" s="135"/>
      <c r="BA278" s="135"/>
      <c r="BB278" s="135"/>
      <c r="BC278" s="135"/>
      <c r="BD278" s="135"/>
      <c r="BE278" s="135"/>
      <c r="BF278" s="135"/>
      <c r="BG278" s="143"/>
      <c r="BH278" s="150"/>
      <c r="BI278" s="129"/>
      <c r="BJ278" s="129"/>
      <c r="BK278" s="150"/>
      <c r="BL278" s="139"/>
      <c r="BM278" s="139"/>
      <c r="BN278" s="148"/>
      <c r="BO278" s="148"/>
      <c r="BP278" s="139"/>
      <c r="BQ278" s="139"/>
      <c r="BR278" s="139" t="s">
        <v>2922</v>
      </c>
      <c r="BS278" s="139"/>
      <c r="BT278" s="139"/>
      <c r="BU278" s="139"/>
      <c r="BV278" s="371"/>
      <c r="BW278" s="371"/>
      <c r="BX278" s="371"/>
      <c r="BY278" s="371"/>
      <c r="BZ278" s="371"/>
      <c r="CA278" s="371"/>
      <c r="CB278" s="371"/>
    </row>
    <row r="279" spans="1:80" ht="39.75" customHeight="1">
      <c r="A279" s="126"/>
      <c r="B279" s="128" t="s">
        <v>3568</v>
      </c>
      <c r="C279" s="128" t="s">
        <v>3569</v>
      </c>
      <c r="D279" s="128" t="s">
        <v>48</v>
      </c>
      <c r="E279" s="129" t="s">
        <v>40</v>
      </c>
      <c r="F279" s="129">
        <v>78023</v>
      </c>
      <c r="G279" s="129" t="s">
        <v>3570</v>
      </c>
      <c r="H279" s="130" t="s">
        <v>3571</v>
      </c>
      <c r="I279" s="130"/>
      <c r="J279" s="130"/>
      <c r="K279" s="130"/>
      <c r="L279" s="94"/>
      <c r="M279" s="94"/>
      <c r="N279" s="94"/>
      <c r="O279" s="94"/>
      <c r="P279" s="94"/>
      <c r="Q279" s="94"/>
      <c r="R279" s="98"/>
      <c r="S279" s="94"/>
      <c r="T279" s="98"/>
      <c r="U279" s="129"/>
      <c r="V279" s="129"/>
      <c r="W279" s="133"/>
      <c r="X279" s="133"/>
      <c r="Y279" s="133"/>
      <c r="Z279" s="132"/>
      <c r="AA279" s="133" t="str">
        <f t="shared" si="25"/>
        <v/>
      </c>
      <c r="AB279" s="133" t="str">
        <f>IFERROR(VLOOKUP($AA279,Lookup!$A$1:$P$20,2,FALSE),"")</f>
        <v/>
      </c>
      <c r="AC279" s="133"/>
      <c r="AD279" s="133" t="str">
        <f>IFERROR(VLOOKUP($AA279,Lookup!$A$1:$P$20,7,FALSE),"")</f>
        <v/>
      </c>
      <c r="AE279" s="380"/>
      <c r="AF279" s="133" t="str">
        <f>IFERROR(VLOOKUP($AA279,Lookup!$A$1:$P$20,8,FALSE),"")</f>
        <v/>
      </c>
      <c r="AG279" s="133" t="str">
        <f>IFERROR(VLOOKUP($AA279,Lookup!$A$1:$P$20,9,FALSE),"")</f>
        <v/>
      </c>
      <c r="AH279" s="133"/>
      <c r="AI279" s="133" t="str">
        <f>IFERROR(VLOOKUP($AA279,Lookup!$A$1:$P$20,10,FALSE),"")</f>
        <v/>
      </c>
      <c r="AJ279" s="133" t="str">
        <f>IFERROR(VLOOKUP($AA279,Lookup!$A$1:$P$20,11,FALSE),"")</f>
        <v/>
      </c>
      <c r="AK279" s="133" t="str">
        <f>IFERROR(VLOOKUP($AA279,Lookup!$A$1:$P$20,12,FALSE),"")</f>
        <v/>
      </c>
      <c r="AL279" s="133" t="str">
        <f>IFERROR(VLOOKUP($AA279,Lookup!$A$1:$P$20,13,FALSE),"")</f>
        <v/>
      </c>
      <c r="AM279" s="133" t="str">
        <f>IFERROR(VLOOKUP($AA279,Lookup!$A$1:$P$20,14,FALSE),"")</f>
        <v/>
      </c>
      <c r="AN279" s="133" t="str">
        <f>IFERROR(VLOOKUP($AA279,Lookup!$A$1:$P$20,15,FALSE),"")</f>
        <v/>
      </c>
      <c r="AO279" s="133" t="str">
        <f>IFERROR(VLOOKUP($AA279,Lookup!$A$1:$P$20,16,FALSE),"")</f>
        <v/>
      </c>
      <c r="AP279" s="133" t="str">
        <f>IFERROR(VLOOKUP($AA279,Lookup!$A$1:$Q$20,17,FALSE),"")</f>
        <v/>
      </c>
      <c r="AQ279" s="129"/>
      <c r="AR279" s="129"/>
      <c r="AS279" s="135"/>
      <c r="AT279" s="135"/>
      <c r="AU279" s="135"/>
      <c r="AV279" s="135"/>
      <c r="AW279" s="138"/>
      <c r="AX279" s="135"/>
      <c r="AY279" s="135"/>
      <c r="AZ279" s="135"/>
      <c r="BA279" s="135"/>
      <c r="BB279" s="135"/>
      <c r="BC279" s="135"/>
      <c r="BD279" s="135"/>
      <c r="BE279" s="135"/>
      <c r="BF279" s="135"/>
      <c r="BG279" s="143"/>
      <c r="BH279" s="150"/>
      <c r="BI279" s="129"/>
      <c r="BJ279" s="129"/>
      <c r="BK279" s="150"/>
      <c r="BL279" s="139"/>
      <c r="BM279" s="139"/>
      <c r="BN279" s="148"/>
      <c r="BO279" s="148"/>
      <c r="BP279" s="139"/>
      <c r="BQ279" s="139"/>
      <c r="BR279" s="139" t="s">
        <v>2922</v>
      </c>
      <c r="BS279" s="139"/>
      <c r="BT279" s="139"/>
      <c r="BU279" s="139"/>
      <c r="BV279" s="371"/>
      <c r="BW279" s="371"/>
      <c r="BX279" s="371"/>
      <c r="BY279" s="371"/>
      <c r="BZ279" s="371"/>
      <c r="CA279" s="371"/>
      <c r="CB279" s="371"/>
    </row>
    <row r="280" spans="1:80" ht="39.75" customHeight="1">
      <c r="A280" s="126"/>
      <c r="B280" s="128" t="s">
        <v>3572</v>
      </c>
      <c r="C280" s="128" t="s">
        <v>3573</v>
      </c>
      <c r="D280" s="128" t="s">
        <v>37</v>
      </c>
      <c r="E280" s="129" t="s">
        <v>40</v>
      </c>
      <c r="F280" s="129">
        <v>78252</v>
      </c>
      <c r="G280" s="129" t="s">
        <v>3574</v>
      </c>
      <c r="H280" s="130" t="s">
        <v>3575</v>
      </c>
      <c r="I280" s="130"/>
      <c r="J280" s="130"/>
      <c r="K280" s="130"/>
      <c r="L280" s="94"/>
      <c r="M280" s="94"/>
      <c r="N280" s="94"/>
      <c r="O280" s="94"/>
      <c r="P280" s="94"/>
      <c r="Q280" s="94"/>
      <c r="R280" s="98"/>
      <c r="S280" s="94"/>
      <c r="T280" s="98"/>
      <c r="U280" s="129"/>
      <c r="V280" s="129"/>
      <c r="W280" s="133"/>
      <c r="X280" s="133"/>
      <c r="Y280" s="133"/>
      <c r="Z280" s="132"/>
      <c r="AA280" s="133" t="str">
        <f t="shared" si="25"/>
        <v/>
      </c>
      <c r="AB280" s="133" t="str">
        <f>IFERROR(VLOOKUP($AA280,Lookup!$A$1:$P$20,2,FALSE),"")</f>
        <v/>
      </c>
      <c r="AC280" s="133"/>
      <c r="AD280" s="133" t="str">
        <f>IFERROR(VLOOKUP($AA280,Lookup!$A$1:$P$20,7,FALSE),"")</f>
        <v/>
      </c>
      <c r="AE280" s="380"/>
      <c r="AF280" s="133" t="str">
        <f>IFERROR(VLOOKUP($AA280,Lookup!$A$1:$P$20,8,FALSE),"")</f>
        <v/>
      </c>
      <c r="AG280" s="133" t="str">
        <f>IFERROR(VLOOKUP($AA280,Lookup!$A$1:$P$20,9,FALSE),"")</f>
        <v/>
      </c>
      <c r="AH280" s="133"/>
      <c r="AI280" s="133" t="str">
        <f>IFERROR(VLOOKUP($AA280,Lookup!$A$1:$P$20,10,FALSE),"")</f>
        <v/>
      </c>
      <c r="AJ280" s="133" t="str">
        <f>IFERROR(VLOOKUP($AA280,Lookup!$A$1:$P$20,11,FALSE),"")</f>
        <v/>
      </c>
      <c r="AK280" s="133" t="str">
        <f>IFERROR(VLOOKUP($AA280,Lookup!$A$1:$P$20,12,FALSE),"")</f>
        <v/>
      </c>
      <c r="AL280" s="133" t="str">
        <f>IFERROR(VLOOKUP($AA280,Lookup!$A$1:$P$20,13,FALSE),"")</f>
        <v/>
      </c>
      <c r="AM280" s="133" t="str">
        <f>IFERROR(VLOOKUP($AA280,Lookup!$A$1:$P$20,14,FALSE),"")</f>
        <v/>
      </c>
      <c r="AN280" s="133" t="str">
        <f>IFERROR(VLOOKUP($AA280,Lookup!$A$1:$P$20,15,FALSE),"")</f>
        <v/>
      </c>
      <c r="AO280" s="133" t="str">
        <f>IFERROR(VLOOKUP($AA280,Lookup!$A$1:$P$20,16,FALSE),"")</f>
        <v/>
      </c>
      <c r="AP280" s="133" t="str">
        <f>IFERROR(VLOOKUP($AA280,Lookup!$A$1:$Q$20,17,FALSE),"")</f>
        <v/>
      </c>
      <c r="AQ280" s="129"/>
      <c r="AR280" s="129"/>
      <c r="AS280" s="135"/>
      <c r="AT280" s="135"/>
      <c r="AU280" s="135"/>
      <c r="AV280" s="135"/>
      <c r="AW280" s="138"/>
      <c r="AX280" s="135"/>
      <c r="AY280" s="135"/>
      <c r="AZ280" s="135"/>
      <c r="BA280" s="135"/>
      <c r="BB280" s="135"/>
      <c r="BC280" s="135"/>
      <c r="BD280" s="135"/>
      <c r="BE280" s="135"/>
      <c r="BF280" s="135"/>
      <c r="BG280" s="143"/>
      <c r="BH280" s="150"/>
      <c r="BI280" s="129"/>
      <c r="BJ280" s="129"/>
      <c r="BK280" s="150"/>
      <c r="BL280" s="139"/>
      <c r="BM280" s="139"/>
      <c r="BN280" s="148"/>
      <c r="BO280" s="148"/>
      <c r="BP280" s="139"/>
      <c r="BQ280" s="139"/>
      <c r="BR280" s="139" t="s">
        <v>2922</v>
      </c>
      <c r="BS280" s="139"/>
      <c r="BT280" s="139"/>
      <c r="BU280" s="139"/>
      <c r="BV280" s="371"/>
      <c r="BW280" s="371"/>
      <c r="BX280" s="371"/>
      <c r="BY280" s="371"/>
      <c r="BZ280" s="371"/>
      <c r="CA280" s="371"/>
      <c r="CB280" s="371"/>
    </row>
    <row r="281" spans="1:80" ht="39.75" customHeight="1">
      <c r="A281" s="126"/>
      <c r="B281" s="128" t="s">
        <v>3576</v>
      </c>
      <c r="C281" s="416" t="s">
        <v>3577</v>
      </c>
      <c r="D281" s="128" t="s">
        <v>3578</v>
      </c>
      <c r="E281" s="129" t="s">
        <v>319</v>
      </c>
      <c r="F281" s="129">
        <v>61704</v>
      </c>
      <c r="G281" s="129" t="s">
        <v>1222</v>
      </c>
      <c r="H281" s="130" t="s">
        <v>1223</v>
      </c>
      <c r="I281" s="130"/>
      <c r="J281" s="130"/>
      <c r="K281" s="130"/>
      <c r="L281" s="94"/>
      <c r="M281" s="94"/>
      <c r="N281" s="94"/>
      <c r="O281" s="94"/>
      <c r="P281" s="94"/>
      <c r="Q281" s="94"/>
      <c r="R281" s="98"/>
      <c r="S281" s="94"/>
      <c r="T281" s="98"/>
      <c r="U281" s="129"/>
      <c r="V281" s="129"/>
      <c r="W281" s="133"/>
      <c r="X281" s="133"/>
      <c r="Y281" s="133"/>
      <c r="Z281" s="132"/>
      <c r="AA281" s="133" t="str">
        <f t="shared" si="25"/>
        <v/>
      </c>
      <c r="AB281" s="133" t="str">
        <f>IFERROR(VLOOKUP($AA281,Lookup!$A$1:$P$20,2,FALSE),"")</f>
        <v/>
      </c>
      <c r="AC281" s="133"/>
      <c r="AD281" s="133" t="str">
        <f>IFERROR(VLOOKUP($AA281,Lookup!$A$1:$P$20,7,FALSE),"")</f>
        <v/>
      </c>
      <c r="AE281" s="380"/>
      <c r="AF281" s="133" t="str">
        <f>IFERROR(VLOOKUP($AA281,Lookup!$A$1:$P$20,8,FALSE),"")</f>
        <v/>
      </c>
      <c r="AG281" s="133" t="str">
        <f>IFERROR(VLOOKUP($AA281,Lookup!$A$1:$P$20,9,FALSE),"")</f>
        <v/>
      </c>
      <c r="AH281" s="133"/>
      <c r="AI281" s="133" t="str">
        <f>IFERROR(VLOOKUP($AA281,Lookup!$A$1:$P$20,10,FALSE),"")</f>
        <v/>
      </c>
      <c r="AJ281" s="133" t="str">
        <f>IFERROR(VLOOKUP($AA281,Lookup!$A$1:$P$20,11,FALSE),"")</f>
        <v/>
      </c>
      <c r="AK281" s="133" t="str">
        <f>IFERROR(VLOOKUP($AA281,Lookup!$A$1:$P$20,12,FALSE),"")</f>
        <v/>
      </c>
      <c r="AL281" s="133" t="str">
        <f>IFERROR(VLOOKUP($AA281,Lookup!$A$1:$P$20,13,FALSE),"")</f>
        <v/>
      </c>
      <c r="AM281" s="133" t="str">
        <f>IFERROR(VLOOKUP($AA281,Lookup!$A$1:$P$20,14,FALSE),"")</f>
        <v/>
      </c>
      <c r="AN281" s="133" t="str">
        <f>IFERROR(VLOOKUP($AA281,Lookup!$A$1:$P$20,15,FALSE),"")</f>
        <v/>
      </c>
      <c r="AO281" s="133" t="str">
        <f>IFERROR(VLOOKUP($AA281,Lookup!$A$1:$P$20,16,FALSE),"")</f>
        <v/>
      </c>
      <c r="AP281" s="133" t="str">
        <f>IFERROR(VLOOKUP($AA281,Lookup!$A$1:$Q$20,17,FALSE),"")</f>
        <v/>
      </c>
      <c r="AQ281" s="129"/>
      <c r="AR281" s="129"/>
      <c r="AS281" s="135"/>
      <c r="AT281" s="135"/>
      <c r="AU281" s="135"/>
      <c r="AV281" s="135"/>
      <c r="AW281" s="138"/>
      <c r="AX281" s="135"/>
      <c r="AY281" s="135"/>
      <c r="AZ281" s="135"/>
      <c r="BA281" s="135"/>
      <c r="BB281" s="135"/>
      <c r="BC281" s="135"/>
      <c r="BD281" s="135"/>
      <c r="BE281" s="135"/>
      <c r="BF281" s="135"/>
      <c r="BG281" s="143"/>
      <c r="BH281" s="150"/>
      <c r="BI281" s="129"/>
      <c r="BJ281" s="129"/>
      <c r="BK281" s="150"/>
      <c r="BL281" s="139"/>
      <c r="BM281" s="139"/>
      <c r="BN281" s="148"/>
      <c r="BO281" s="148"/>
      <c r="BP281" s="139"/>
      <c r="BQ281" s="139"/>
      <c r="BR281" s="139" t="s">
        <v>2923</v>
      </c>
      <c r="BS281" s="139"/>
      <c r="BT281" s="139"/>
      <c r="BU281" s="139"/>
      <c r="BV281" s="371"/>
      <c r="BW281" s="371"/>
      <c r="BX281" s="371"/>
      <c r="BY281" s="371"/>
      <c r="BZ281" s="371"/>
      <c r="CA281" s="371"/>
      <c r="CB281" s="371"/>
    </row>
    <row r="282" spans="1:80" ht="39.75" customHeight="1">
      <c r="A282" s="126"/>
      <c r="B282" s="128" t="s">
        <v>3579</v>
      </c>
      <c r="C282" s="128" t="s">
        <v>3268</v>
      </c>
      <c r="D282" s="128" t="s">
        <v>37</v>
      </c>
      <c r="E282" s="129" t="s">
        <v>40</v>
      </c>
      <c r="F282" s="129">
        <v>78253</v>
      </c>
      <c r="G282" s="129" t="s">
        <v>3269</v>
      </c>
      <c r="H282" s="130" t="s">
        <v>3270</v>
      </c>
      <c r="I282" s="130"/>
      <c r="J282" s="130"/>
      <c r="K282" s="130"/>
      <c r="L282" s="94"/>
      <c r="M282" s="94"/>
      <c r="N282" s="94"/>
      <c r="O282" s="94"/>
      <c r="P282" s="94"/>
      <c r="Q282" s="94"/>
      <c r="R282" s="98"/>
      <c r="S282" s="94"/>
      <c r="T282" s="98"/>
      <c r="U282" s="129"/>
      <c r="V282" s="129"/>
      <c r="W282" s="133"/>
      <c r="X282" s="133"/>
      <c r="Y282" s="133"/>
      <c r="Z282" s="132"/>
      <c r="AA282" s="133" t="str">
        <f t="shared" si="25"/>
        <v/>
      </c>
      <c r="AB282" s="133" t="str">
        <f>IFERROR(VLOOKUP($AA282,Lookup!$A$1:$P$20,2,FALSE),"")</f>
        <v/>
      </c>
      <c r="AC282" s="133"/>
      <c r="AD282" s="133" t="str">
        <f>IFERROR(VLOOKUP($AA282,Lookup!$A$1:$P$20,7,FALSE),"")</f>
        <v/>
      </c>
      <c r="AE282" s="380"/>
      <c r="AF282" s="133" t="str">
        <f>IFERROR(VLOOKUP($AA282,Lookup!$A$1:$P$20,8,FALSE),"")</f>
        <v/>
      </c>
      <c r="AG282" s="133" t="str">
        <f>IFERROR(VLOOKUP($AA282,Lookup!$A$1:$P$20,9,FALSE),"")</f>
        <v/>
      </c>
      <c r="AH282" s="133"/>
      <c r="AI282" s="133" t="str">
        <f>IFERROR(VLOOKUP($AA282,Lookup!$A$1:$P$20,10,FALSE),"")</f>
        <v/>
      </c>
      <c r="AJ282" s="133" t="str">
        <f>IFERROR(VLOOKUP($AA282,Lookup!$A$1:$P$20,11,FALSE),"")</f>
        <v/>
      </c>
      <c r="AK282" s="133" t="str">
        <f>IFERROR(VLOOKUP($AA282,Lookup!$A$1:$P$20,12,FALSE),"")</f>
        <v/>
      </c>
      <c r="AL282" s="133" t="str">
        <f>IFERROR(VLOOKUP($AA282,Lookup!$A$1:$P$20,13,FALSE),"")</f>
        <v/>
      </c>
      <c r="AM282" s="133" t="str">
        <f>IFERROR(VLOOKUP($AA282,Lookup!$A$1:$P$20,14,FALSE),"")</f>
        <v/>
      </c>
      <c r="AN282" s="133" t="str">
        <f>IFERROR(VLOOKUP($AA282,Lookup!$A$1:$P$20,15,FALSE),"")</f>
        <v/>
      </c>
      <c r="AO282" s="133" t="str">
        <f>IFERROR(VLOOKUP($AA282,Lookup!$A$1:$P$20,16,FALSE),"")</f>
        <v/>
      </c>
      <c r="AP282" s="133" t="str">
        <f>IFERROR(VLOOKUP($AA282,Lookup!$A$1:$Q$20,17,FALSE),"")</f>
        <v/>
      </c>
      <c r="AQ282" s="129"/>
      <c r="AR282" s="129"/>
      <c r="AS282" s="135"/>
      <c r="AT282" s="135"/>
      <c r="AU282" s="135"/>
      <c r="AV282" s="135"/>
      <c r="AW282" s="138"/>
      <c r="AX282" s="135"/>
      <c r="AY282" s="135"/>
      <c r="AZ282" s="135"/>
      <c r="BA282" s="135"/>
      <c r="BB282" s="135"/>
      <c r="BC282" s="135"/>
      <c r="BD282" s="135"/>
      <c r="BE282" s="135"/>
      <c r="BF282" s="135"/>
      <c r="BG282" s="143"/>
      <c r="BH282" s="150"/>
      <c r="BI282" s="129"/>
      <c r="BJ282" s="129"/>
      <c r="BK282" s="150"/>
      <c r="BL282" s="139"/>
      <c r="BM282" s="139"/>
      <c r="BN282" s="148"/>
      <c r="BO282" s="148"/>
      <c r="BP282" s="139"/>
      <c r="BQ282" s="139"/>
      <c r="BR282" s="139" t="s">
        <v>2922</v>
      </c>
      <c r="BS282" s="139"/>
      <c r="BT282" s="139"/>
      <c r="BU282" s="139"/>
      <c r="BV282" s="371"/>
      <c r="BW282" s="371"/>
      <c r="BX282" s="371"/>
      <c r="BY282" s="371"/>
      <c r="BZ282" s="371"/>
      <c r="CA282" s="371"/>
      <c r="CB282" s="371"/>
    </row>
    <row r="283" spans="1:80" ht="39.75" customHeight="1">
      <c r="A283" s="126"/>
      <c r="B283" s="128" t="s">
        <v>2932</v>
      </c>
      <c r="C283" s="128" t="s">
        <v>1088</v>
      </c>
      <c r="D283" s="128" t="s">
        <v>137</v>
      </c>
      <c r="E283" s="129" t="s">
        <v>40</v>
      </c>
      <c r="F283" s="129">
        <v>78624</v>
      </c>
      <c r="G283" s="129" t="s">
        <v>1089</v>
      </c>
      <c r="H283" s="130" t="s">
        <v>1090</v>
      </c>
      <c r="I283" s="130"/>
      <c r="J283" s="130"/>
      <c r="K283" s="130"/>
      <c r="L283" s="94"/>
      <c r="M283" s="94"/>
      <c r="N283" s="94"/>
      <c r="O283" s="94"/>
      <c r="P283" s="94"/>
      <c r="Q283" s="94"/>
      <c r="R283" s="98"/>
      <c r="S283" s="94"/>
      <c r="T283" s="98"/>
      <c r="U283" s="129"/>
      <c r="V283" s="129"/>
      <c r="W283" s="133"/>
      <c r="X283" s="133"/>
      <c r="Y283" s="133"/>
      <c r="Z283" s="184"/>
      <c r="AA283" s="133" t="str">
        <f t="shared" si="25"/>
        <v/>
      </c>
      <c r="AB283" s="133" t="str">
        <f>IFERROR(VLOOKUP($AA283,Lookup!$A$1:$P$20,2,FALSE),"")</f>
        <v/>
      </c>
      <c r="AC283" s="133"/>
      <c r="AD283" s="133" t="str">
        <f>IFERROR(VLOOKUP($AA283,Lookup!$A$1:$P$20,7,FALSE),"")</f>
        <v/>
      </c>
      <c r="AE283" s="380"/>
      <c r="AF283" s="133" t="str">
        <f>IFERROR(VLOOKUP($AA283,Lookup!$A$1:$P$20,8,FALSE),"")</f>
        <v/>
      </c>
      <c r="AG283" s="133" t="str">
        <f>IFERROR(VLOOKUP($AA283,Lookup!$A$1:$P$20,9,FALSE),"")</f>
        <v/>
      </c>
      <c r="AH283" s="133"/>
      <c r="AI283" s="133" t="str">
        <f>IFERROR(VLOOKUP($AA283,Lookup!$A$1:$P$20,10,FALSE),"")</f>
        <v/>
      </c>
      <c r="AJ283" s="133" t="str">
        <f>IFERROR(VLOOKUP($AA283,Lookup!$A$1:$P$20,11,FALSE),"")</f>
        <v/>
      </c>
      <c r="AK283" s="133" t="str">
        <f>IFERROR(VLOOKUP($AA283,Lookup!$A$1:$P$20,12,FALSE),"")</f>
        <v/>
      </c>
      <c r="AL283" s="133" t="str">
        <f>IFERROR(VLOOKUP($AA283,Lookup!$A$1:$P$20,13,FALSE),"")</f>
        <v/>
      </c>
      <c r="AM283" s="133" t="str">
        <f>IFERROR(VLOOKUP($AA283,Lookup!$A$1:$P$20,14,FALSE),"")</f>
        <v/>
      </c>
      <c r="AN283" s="133" t="str">
        <f>IFERROR(VLOOKUP($AA283,Lookup!$A$1:$P$20,15,FALSE),"")</f>
        <v/>
      </c>
      <c r="AO283" s="133" t="str">
        <f>IFERROR(VLOOKUP($AA283,Lookup!$A$1:$P$20,16,FALSE),"")</f>
        <v/>
      </c>
      <c r="AP283" s="133" t="str">
        <f>IFERROR(VLOOKUP($AA283,Lookup!$A$1:$Q$20,17,FALSE),"")</f>
        <v/>
      </c>
      <c r="AQ283" s="129"/>
      <c r="AR283" s="129"/>
      <c r="AS283" s="135"/>
      <c r="AT283" s="135"/>
      <c r="AU283" s="135"/>
      <c r="AV283" s="135"/>
      <c r="AW283" s="138"/>
      <c r="AX283" s="135"/>
      <c r="AY283" s="135"/>
      <c r="AZ283" s="135"/>
      <c r="BA283" s="135"/>
      <c r="BB283" s="135"/>
      <c r="BC283" s="135"/>
      <c r="BD283" s="135"/>
      <c r="BE283" s="135"/>
      <c r="BF283" s="135"/>
      <c r="BG283" s="139"/>
      <c r="BH283" s="150"/>
      <c r="BI283" s="129"/>
      <c r="BJ283" s="129"/>
      <c r="BK283" s="150"/>
      <c r="BL283" s="139"/>
      <c r="BM283" s="139"/>
      <c r="BN283" s="148"/>
      <c r="BO283" s="148"/>
      <c r="BP283" s="139"/>
      <c r="BQ283" s="139"/>
      <c r="BR283" s="139" t="s">
        <v>2923</v>
      </c>
      <c r="BS283" s="139"/>
      <c r="BT283" s="139"/>
      <c r="BU283" s="139"/>
      <c r="BV283" s="371"/>
      <c r="BW283" s="371"/>
      <c r="BX283" s="371"/>
      <c r="BY283" s="371"/>
      <c r="BZ283" s="371"/>
      <c r="CA283" s="371"/>
      <c r="CB283" s="371"/>
    </row>
    <row r="284" spans="1:80" ht="60.75" customHeight="1">
      <c r="A284" s="126"/>
      <c r="B284" s="128" t="s">
        <v>3580</v>
      </c>
      <c r="C284" s="128" t="s">
        <v>3581</v>
      </c>
      <c r="D284" s="128" t="s">
        <v>37</v>
      </c>
      <c r="E284" s="129" t="s">
        <v>40</v>
      </c>
      <c r="F284" s="129">
        <v>78260</v>
      </c>
      <c r="G284" s="129" t="s">
        <v>3582</v>
      </c>
      <c r="H284" s="130" t="s">
        <v>3583</v>
      </c>
      <c r="I284" s="130"/>
      <c r="J284" s="130"/>
      <c r="K284" s="130"/>
      <c r="L284" s="94"/>
      <c r="M284" s="94"/>
      <c r="N284" s="94"/>
      <c r="O284" s="94"/>
      <c r="P284" s="94"/>
      <c r="Q284" s="94"/>
      <c r="R284" s="98"/>
      <c r="S284" s="94"/>
      <c r="T284" s="98"/>
      <c r="U284" s="129"/>
      <c r="V284" s="129"/>
      <c r="W284" s="133"/>
      <c r="X284" s="133"/>
      <c r="Y284" s="133"/>
      <c r="Z284" s="132"/>
      <c r="AA284" s="133" t="str">
        <f t="shared" si="25"/>
        <v/>
      </c>
      <c r="AB284" s="133" t="str">
        <f>IFERROR(VLOOKUP($AA284,Lookup!$A$1:$P$20,2,FALSE),"")</f>
        <v/>
      </c>
      <c r="AC284" s="133"/>
      <c r="AD284" s="133" t="str">
        <f>IFERROR(VLOOKUP($AA284,Lookup!$A$1:$P$20,7,FALSE),"")</f>
        <v/>
      </c>
      <c r="AE284" s="380"/>
      <c r="AF284" s="133" t="str">
        <f>IFERROR(VLOOKUP($AA284,Lookup!$A$1:$P$20,8,FALSE),"")</f>
        <v/>
      </c>
      <c r="AG284" s="133" t="str">
        <f>IFERROR(VLOOKUP($AA284,Lookup!$A$1:$P$20,9,FALSE),"")</f>
        <v/>
      </c>
      <c r="AH284" s="133"/>
      <c r="AI284" s="133" t="str">
        <f>IFERROR(VLOOKUP($AA284,Lookup!$A$1:$P$20,10,FALSE),"")</f>
        <v/>
      </c>
      <c r="AJ284" s="133" t="str">
        <f>IFERROR(VLOOKUP($AA284,Lookup!$A$1:$P$20,11,FALSE),"")</f>
        <v/>
      </c>
      <c r="AK284" s="133" t="str">
        <f>IFERROR(VLOOKUP($AA284,Lookup!$A$1:$P$20,12,FALSE),"")</f>
        <v/>
      </c>
      <c r="AL284" s="133" t="str">
        <f>IFERROR(VLOOKUP($AA284,Lookup!$A$1:$P$20,13,FALSE),"")</f>
        <v/>
      </c>
      <c r="AM284" s="133" t="str">
        <f>IFERROR(VLOOKUP($AA284,Lookup!$A$1:$P$20,14,FALSE),"")</f>
        <v/>
      </c>
      <c r="AN284" s="133" t="str">
        <f>IFERROR(VLOOKUP($AA284,Lookup!$A$1:$P$20,15,FALSE),"")</f>
        <v/>
      </c>
      <c r="AO284" s="133" t="str">
        <f>IFERROR(VLOOKUP($AA284,Lookup!$A$1:$P$20,16,FALSE),"")</f>
        <v/>
      </c>
      <c r="AP284" s="133" t="str">
        <f>IFERROR(VLOOKUP($AA284,Lookup!$A$1:$Q$20,17,FALSE),"")</f>
        <v/>
      </c>
      <c r="AQ284" s="129"/>
      <c r="AR284" s="129"/>
      <c r="AS284" s="135"/>
      <c r="AT284" s="135"/>
      <c r="AU284" s="135"/>
      <c r="AV284" s="135"/>
      <c r="AW284" s="138"/>
      <c r="AX284" s="135"/>
      <c r="AY284" s="135"/>
      <c r="AZ284" s="135"/>
      <c r="BA284" s="135"/>
      <c r="BB284" s="135"/>
      <c r="BC284" s="135"/>
      <c r="BD284" s="135"/>
      <c r="BE284" s="135"/>
      <c r="BF284" s="135"/>
      <c r="BG284" s="139"/>
      <c r="BH284" s="150"/>
      <c r="BI284" s="129"/>
      <c r="BJ284" s="129"/>
      <c r="BK284" s="150"/>
      <c r="BL284" s="139"/>
      <c r="BM284" s="139"/>
      <c r="BN284" s="148"/>
      <c r="BO284" s="148"/>
      <c r="BP284" s="139"/>
      <c r="BQ284" s="139"/>
      <c r="BR284" s="139" t="s">
        <v>2922</v>
      </c>
      <c r="BS284" s="139"/>
      <c r="BT284" s="139"/>
      <c r="BU284" s="139"/>
      <c r="BV284" s="371"/>
      <c r="BW284" s="371"/>
      <c r="BX284" s="371"/>
      <c r="BY284" s="371"/>
      <c r="BZ284" s="371"/>
      <c r="CA284" s="371"/>
      <c r="CB284" s="371"/>
    </row>
    <row r="285" spans="1:80" ht="60.75" customHeight="1">
      <c r="A285" s="126"/>
      <c r="B285" s="128" t="s">
        <v>3580</v>
      </c>
      <c r="C285" s="128" t="s">
        <v>3581</v>
      </c>
      <c r="D285" s="128" t="s">
        <v>37</v>
      </c>
      <c r="E285" s="129" t="s">
        <v>40</v>
      </c>
      <c r="F285" s="129">
        <v>78260</v>
      </c>
      <c r="G285" s="129"/>
      <c r="H285" s="130"/>
      <c r="I285" s="130"/>
      <c r="J285" s="130"/>
      <c r="K285" s="130"/>
      <c r="L285" s="94"/>
      <c r="M285" s="94"/>
      <c r="N285" s="94"/>
      <c r="O285" s="94"/>
      <c r="P285" s="94"/>
      <c r="Q285" s="94"/>
      <c r="R285" s="98"/>
      <c r="S285" s="94"/>
      <c r="T285" s="98"/>
      <c r="U285" s="129"/>
      <c r="V285" s="129"/>
      <c r="W285" s="133"/>
      <c r="X285" s="133"/>
      <c r="Y285" s="133"/>
      <c r="Z285" s="132"/>
      <c r="AA285" s="133" t="str">
        <f t="shared" si="25"/>
        <v/>
      </c>
      <c r="AB285" s="133" t="str">
        <f>IFERROR(VLOOKUP($AA285,Lookup!$A$1:$P$20,2,FALSE),"")</f>
        <v/>
      </c>
      <c r="AC285" s="133"/>
      <c r="AD285" s="133" t="str">
        <f>IFERROR(VLOOKUP($AA285,Lookup!$A$1:$P$20,7,FALSE),"")</f>
        <v/>
      </c>
      <c r="AE285" s="380"/>
      <c r="AF285" s="133" t="str">
        <f>IFERROR(VLOOKUP($AA285,Lookup!$A$1:$P$20,8,FALSE),"")</f>
        <v/>
      </c>
      <c r="AG285" s="133" t="str">
        <f>IFERROR(VLOOKUP($AA285,Lookup!$A$1:$P$20,9,FALSE),"")</f>
        <v/>
      </c>
      <c r="AH285" s="133"/>
      <c r="AI285" s="133" t="str">
        <f>IFERROR(VLOOKUP($AA285,Lookup!$A$1:$P$20,10,FALSE),"")</f>
        <v/>
      </c>
      <c r="AJ285" s="133" t="str">
        <f>IFERROR(VLOOKUP($AA285,Lookup!$A$1:$P$20,11,FALSE),"")</f>
        <v/>
      </c>
      <c r="AK285" s="133" t="str">
        <f>IFERROR(VLOOKUP($AA285,Lookup!$A$1:$P$20,12,FALSE),"")</f>
        <v/>
      </c>
      <c r="AL285" s="133" t="str">
        <f>IFERROR(VLOOKUP($AA285,Lookup!$A$1:$P$20,13,FALSE),"")</f>
        <v/>
      </c>
      <c r="AM285" s="133" t="str">
        <f>IFERROR(VLOOKUP($AA285,Lookup!$A$1:$P$20,14,FALSE),"")</f>
        <v/>
      </c>
      <c r="AN285" s="133" t="str">
        <f>IFERROR(VLOOKUP($AA285,Lookup!$A$1:$P$20,15,FALSE),"")</f>
        <v/>
      </c>
      <c r="AO285" s="133" t="str">
        <f>IFERROR(VLOOKUP($AA285,Lookup!$A$1:$P$20,16,FALSE),"")</f>
        <v/>
      </c>
      <c r="AP285" s="133" t="str">
        <f>IFERROR(VLOOKUP($AA285,Lookup!$A$1:$Q$20,17,FALSE),"")</f>
        <v/>
      </c>
      <c r="AQ285" s="129"/>
      <c r="AR285" s="129"/>
      <c r="AS285" s="135"/>
      <c r="AT285" s="135"/>
      <c r="AU285" s="135"/>
      <c r="AV285" s="135"/>
      <c r="AW285" s="138"/>
      <c r="AX285" s="135"/>
      <c r="AY285" s="135"/>
      <c r="AZ285" s="135"/>
      <c r="BA285" s="135"/>
      <c r="BB285" s="135"/>
      <c r="BC285" s="135"/>
      <c r="BD285" s="135"/>
      <c r="BE285" s="135"/>
      <c r="BF285" s="135"/>
      <c r="BG285" s="139"/>
      <c r="BH285" s="150"/>
      <c r="BI285" s="129"/>
      <c r="BJ285" s="129"/>
      <c r="BK285" s="150"/>
      <c r="BL285" s="139"/>
      <c r="BM285" s="139"/>
      <c r="BN285" s="148"/>
      <c r="BO285" s="148"/>
      <c r="BP285" s="139"/>
      <c r="BQ285" s="139"/>
      <c r="BR285" s="139"/>
      <c r="BS285" s="139"/>
      <c r="BT285" s="139"/>
      <c r="BU285" s="139"/>
      <c r="BV285" s="371"/>
      <c r="BW285" s="371"/>
      <c r="BX285" s="371"/>
      <c r="BY285" s="371"/>
      <c r="BZ285" s="371"/>
      <c r="CA285" s="371"/>
      <c r="CB285" s="371"/>
    </row>
    <row r="286" spans="1:80" ht="39.75" customHeight="1">
      <c r="A286" s="126"/>
      <c r="B286" s="128" t="s">
        <v>3584</v>
      </c>
      <c r="C286" s="128" t="s">
        <v>3256</v>
      </c>
      <c r="D286" s="128" t="s">
        <v>37</v>
      </c>
      <c r="E286" s="129" t="s">
        <v>40</v>
      </c>
      <c r="F286" s="129">
        <v>78210</v>
      </c>
      <c r="G286" s="129" t="s">
        <v>3585</v>
      </c>
      <c r="H286" s="130"/>
      <c r="I286" s="130"/>
      <c r="J286" s="130"/>
      <c r="K286" s="130"/>
      <c r="L286" s="94"/>
      <c r="M286" s="94"/>
      <c r="N286" s="94"/>
      <c r="O286" s="94"/>
      <c r="P286" s="94"/>
      <c r="Q286" s="94"/>
      <c r="R286" s="98"/>
      <c r="S286" s="94"/>
      <c r="T286" s="98"/>
      <c r="U286" s="129"/>
      <c r="V286" s="129"/>
      <c r="W286" s="133"/>
      <c r="X286" s="133"/>
      <c r="Y286" s="133"/>
      <c r="Z286" s="132"/>
      <c r="AA286" s="133" t="str">
        <f t="shared" si="25"/>
        <v/>
      </c>
      <c r="AB286" s="133" t="str">
        <f>IFERROR(VLOOKUP($AA286,Lookup!$A$1:$P$20,2,FALSE),"")</f>
        <v/>
      </c>
      <c r="AC286" s="133"/>
      <c r="AD286" s="133" t="str">
        <f>IFERROR(VLOOKUP($AA286,Lookup!$A$1:$P$20,7,FALSE),"")</f>
        <v/>
      </c>
      <c r="AE286" s="380"/>
      <c r="AF286" s="133" t="str">
        <f>IFERROR(VLOOKUP($AA286,Lookup!$A$1:$P$20,8,FALSE),"")</f>
        <v/>
      </c>
      <c r="AG286" s="133" t="str">
        <f>IFERROR(VLOOKUP($AA286,Lookup!$A$1:$P$20,9,FALSE),"")</f>
        <v/>
      </c>
      <c r="AH286" s="133"/>
      <c r="AI286" s="133" t="str">
        <f>IFERROR(VLOOKUP($AA286,Lookup!$A$1:$P$20,10,FALSE),"")</f>
        <v/>
      </c>
      <c r="AJ286" s="133" t="str">
        <f>IFERROR(VLOOKUP($AA286,Lookup!$A$1:$P$20,11,FALSE),"")</f>
        <v/>
      </c>
      <c r="AK286" s="133" t="str">
        <f>IFERROR(VLOOKUP($AA286,Lookup!$A$1:$P$20,12,FALSE),"")</f>
        <v/>
      </c>
      <c r="AL286" s="133" t="str">
        <f>IFERROR(VLOOKUP($AA286,Lookup!$A$1:$P$20,13,FALSE),"")</f>
        <v/>
      </c>
      <c r="AM286" s="133" t="str">
        <f>IFERROR(VLOOKUP($AA286,Lookup!$A$1:$P$20,14,FALSE),"")</f>
        <v/>
      </c>
      <c r="AN286" s="133" t="str">
        <f>IFERROR(VLOOKUP($AA286,Lookup!$A$1:$P$20,15,FALSE),"")</f>
        <v/>
      </c>
      <c r="AO286" s="133" t="str">
        <f>IFERROR(VLOOKUP($AA286,Lookup!$A$1:$P$20,16,FALSE),"")</f>
        <v/>
      </c>
      <c r="AP286" s="133" t="str">
        <f>IFERROR(VLOOKUP($AA286,Lookup!$A$1:$Q$20,17,FALSE),"")</f>
        <v/>
      </c>
      <c r="AQ286" s="129"/>
      <c r="AR286" s="129"/>
      <c r="AS286" s="135"/>
      <c r="AT286" s="135"/>
      <c r="AU286" s="135"/>
      <c r="AV286" s="135"/>
      <c r="AW286" s="138"/>
      <c r="AX286" s="135"/>
      <c r="AY286" s="135"/>
      <c r="AZ286" s="135"/>
      <c r="BA286" s="135"/>
      <c r="BB286" s="135"/>
      <c r="BC286" s="135"/>
      <c r="BD286" s="135"/>
      <c r="BE286" s="135"/>
      <c r="BF286" s="135"/>
      <c r="BG286" s="143"/>
      <c r="BH286" s="150"/>
      <c r="BI286" s="129"/>
      <c r="BJ286" s="129"/>
      <c r="BK286" s="150"/>
      <c r="BL286" s="139"/>
      <c r="BM286" s="139"/>
      <c r="BN286" s="148"/>
      <c r="BO286" s="148"/>
      <c r="BP286" s="139"/>
      <c r="BQ286" s="139"/>
      <c r="BR286" s="139" t="s">
        <v>2922</v>
      </c>
      <c r="BS286" s="139"/>
      <c r="BT286" s="139"/>
      <c r="BU286" s="139"/>
      <c r="BV286" s="371"/>
      <c r="BW286" s="371"/>
      <c r="BX286" s="371"/>
      <c r="BY286" s="371"/>
      <c r="BZ286" s="371"/>
      <c r="CA286" s="371"/>
      <c r="CB286" s="371"/>
    </row>
    <row r="287" spans="1:80" ht="39.75" customHeight="1">
      <c r="A287" s="126"/>
      <c r="B287" s="128" t="s">
        <v>3586</v>
      </c>
      <c r="C287" s="128"/>
      <c r="D287" s="128"/>
      <c r="E287" s="129"/>
      <c r="F287" s="129"/>
      <c r="G287" s="129"/>
      <c r="H287" s="130"/>
      <c r="I287" s="130"/>
      <c r="J287" s="130"/>
      <c r="K287" s="130"/>
      <c r="L287" s="94"/>
      <c r="M287" s="94"/>
      <c r="N287" s="94"/>
      <c r="O287" s="94"/>
      <c r="P287" s="94"/>
      <c r="Q287" s="94"/>
      <c r="R287" s="98"/>
      <c r="S287" s="94"/>
      <c r="T287" s="98"/>
      <c r="U287" s="129"/>
      <c r="V287" s="129"/>
      <c r="W287" s="133"/>
      <c r="X287" s="133"/>
      <c r="Y287" s="133"/>
      <c r="Z287" s="132"/>
      <c r="AA287" s="133" t="str">
        <f t="shared" si="25"/>
        <v/>
      </c>
      <c r="AB287" s="133" t="str">
        <f>IFERROR(VLOOKUP($AA287,Lookup!$A$1:$P$20,2,FALSE),"")</f>
        <v/>
      </c>
      <c r="AC287" s="133"/>
      <c r="AD287" s="133" t="str">
        <f>IFERROR(VLOOKUP($AA287,Lookup!$A$1:$P$20,7,FALSE),"")</f>
        <v/>
      </c>
      <c r="AE287" s="380"/>
      <c r="AF287" s="133" t="str">
        <f>IFERROR(VLOOKUP($AA287,Lookup!$A$1:$P$20,8,FALSE),"")</f>
        <v/>
      </c>
      <c r="AG287" s="133" t="str">
        <f>IFERROR(VLOOKUP($AA287,Lookup!$A$1:$P$20,9,FALSE),"")</f>
        <v/>
      </c>
      <c r="AH287" s="133"/>
      <c r="AI287" s="133" t="str">
        <f>IFERROR(VLOOKUP($AA287,Lookup!$A$1:$P$20,10,FALSE),"")</f>
        <v/>
      </c>
      <c r="AJ287" s="133" t="str">
        <f>IFERROR(VLOOKUP($AA287,Lookup!$A$1:$P$20,11,FALSE),"")</f>
        <v/>
      </c>
      <c r="AK287" s="133" t="str">
        <f>IFERROR(VLOOKUP($AA287,Lookup!$A$1:$P$20,12,FALSE),"")</f>
        <v/>
      </c>
      <c r="AL287" s="133" t="str">
        <f>IFERROR(VLOOKUP($AA287,Lookup!$A$1:$P$20,13,FALSE),"")</f>
        <v/>
      </c>
      <c r="AM287" s="133" t="str">
        <f>IFERROR(VLOOKUP($AA287,Lookup!$A$1:$P$20,14,FALSE),"")</f>
        <v/>
      </c>
      <c r="AN287" s="133" t="str">
        <f>IFERROR(VLOOKUP($AA287,Lookup!$A$1:$P$20,15,FALSE),"")</f>
        <v/>
      </c>
      <c r="AO287" s="133" t="str">
        <f>IFERROR(VLOOKUP($AA287,Lookup!$A$1:$P$20,16,FALSE),"")</f>
        <v/>
      </c>
      <c r="AP287" s="133" t="str">
        <f>IFERROR(VLOOKUP($AA287,Lookup!$A$1:$Q$20,17,FALSE),"")</f>
        <v/>
      </c>
      <c r="AQ287" s="129"/>
      <c r="AR287" s="129"/>
      <c r="AS287" s="135"/>
      <c r="AT287" s="135"/>
      <c r="AU287" s="135"/>
      <c r="AV287" s="135"/>
      <c r="AW287" s="138"/>
      <c r="AX287" s="135"/>
      <c r="AY287" s="135"/>
      <c r="AZ287" s="135"/>
      <c r="BA287" s="135"/>
      <c r="BB287" s="135"/>
      <c r="BC287" s="135"/>
      <c r="BD287" s="135"/>
      <c r="BE287" s="135"/>
      <c r="BF287" s="135"/>
      <c r="BG287" s="143"/>
      <c r="BH287" s="150"/>
      <c r="BI287" s="129"/>
      <c r="BJ287" s="129"/>
      <c r="BK287" s="150"/>
      <c r="BL287" s="139"/>
      <c r="BM287" s="139"/>
      <c r="BN287" s="148"/>
      <c r="BO287" s="148"/>
      <c r="BP287" s="139"/>
      <c r="BQ287" s="139"/>
      <c r="BR287" s="139"/>
      <c r="BS287" s="139"/>
      <c r="BT287" s="139"/>
      <c r="BU287" s="139"/>
      <c r="BV287" s="371"/>
      <c r="BW287" s="371"/>
      <c r="BX287" s="371"/>
      <c r="BY287" s="371"/>
      <c r="BZ287" s="371"/>
      <c r="CA287" s="371"/>
      <c r="CB287" s="371"/>
    </row>
    <row r="288" spans="1:80" ht="39.75" customHeight="1">
      <c r="A288" s="126" t="s">
        <v>3075</v>
      </c>
      <c r="B288" s="128" t="s">
        <v>3343</v>
      </c>
      <c r="C288" s="128" t="s">
        <v>3344</v>
      </c>
      <c r="D288" s="128" t="s">
        <v>37</v>
      </c>
      <c r="E288" s="129" t="s">
        <v>40</v>
      </c>
      <c r="F288" s="129" t="s">
        <v>3345</v>
      </c>
      <c r="G288" s="129"/>
      <c r="H288" s="130"/>
      <c r="I288" s="130"/>
      <c r="J288" s="130"/>
      <c r="K288" s="130"/>
      <c r="L288" s="94"/>
      <c r="M288" s="94"/>
      <c r="N288" s="94"/>
      <c r="O288" s="94"/>
      <c r="P288" s="94"/>
      <c r="Q288" s="94"/>
      <c r="R288" s="98"/>
      <c r="S288" s="94"/>
      <c r="T288" s="98"/>
      <c r="U288" s="129"/>
      <c r="V288" s="129"/>
      <c r="W288" s="133"/>
      <c r="X288" s="133"/>
      <c r="Y288" s="133"/>
      <c r="Z288" s="132"/>
      <c r="AA288" s="133" t="str">
        <f t="shared" si="25"/>
        <v/>
      </c>
      <c r="AB288" s="133" t="str">
        <f>IFERROR(VLOOKUP($AA288,Lookup!$A$1:$P$20,2,FALSE),"")</f>
        <v/>
      </c>
      <c r="AC288" s="133"/>
      <c r="AD288" s="133" t="str">
        <f>IFERROR(VLOOKUP($AA288,Lookup!$A$1:$P$20,7,FALSE),"")</f>
        <v/>
      </c>
      <c r="AE288" s="380"/>
      <c r="AF288" s="133" t="str">
        <f>IFERROR(VLOOKUP($AA288,Lookup!$A$1:$P$20,8,FALSE),"")</f>
        <v/>
      </c>
      <c r="AG288" s="133" t="str">
        <f>IFERROR(VLOOKUP($AA288,Lookup!$A$1:$P$20,9,FALSE),"")</f>
        <v/>
      </c>
      <c r="AH288" s="133"/>
      <c r="AI288" s="133" t="str">
        <f>IFERROR(VLOOKUP($AA288,Lookup!$A$1:$P$20,10,FALSE),"")</f>
        <v/>
      </c>
      <c r="AJ288" s="133" t="str">
        <f>IFERROR(VLOOKUP($AA288,Lookup!$A$1:$P$20,11,FALSE),"")</f>
        <v/>
      </c>
      <c r="AK288" s="133" t="str">
        <f>IFERROR(VLOOKUP($AA288,Lookup!$A$1:$P$20,12,FALSE),"")</f>
        <v/>
      </c>
      <c r="AL288" s="133" t="str">
        <f>IFERROR(VLOOKUP($AA288,Lookup!$A$1:$P$20,13,FALSE),"")</f>
        <v/>
      </c>
      <c r="AM288" s="133" t="str">
        <f>IFERROR(VLOOKUP($AA288,Lookup!$A$1:$P$20,14,FALSE),"")</f>
        <v/>
      </c>
      <c r="AN288" s="133" t="str">
        <f>IFERROR(VLOOKUP($AA288,Lookup!$A$1:$P$20,15,FALSE),"")</f>
        <v/>
      </c>
      <c r="AO288" s="133" t="str">
        <f>IFERROR(VLOOKUP($AA288,Lookup!$A$1:$P$20,16,FALSE),"")</f>
        <v/>
      </c>
      <c r="AP288" s="133" t="str">
        <f>IFERROR(VLOOKUP($AA288,Lookup!$A$1:$Q$20,17,FALSE),"")</f>
        <v/>
      </c>
      <c r="AQ288" s="129"/>
      <c r="AR288" s="129"/>
      <c r="AS288" s="135"/>
      <c r="AT288" s="135"/>
      <c r="AU288" s="135"/>
      <c r="AV288" s="135"/>
      <c r="AW288" s="138"/>
      <c r="AX288" s="135"/>
      <c r="AY288" s="135"/>
      <c r="AZ288" s="135"/>
      <c r="BA288" s="135"/>
      <c r="BB288" s="135"/>
      <c r="BC288" s="135"/>
      <c r="BD288" s="135"/>
      <c r="BE288" s="135"/>
      <c r="BF288" s="135"/>
      <c r="BG288" s="143"/>
      <c r="BH288" s="150"/>
      <c r="BI288" s="129"/>
      <c r="BJ288" s="129"/>
      <c r="BK288" s="150"/>
      <c r="BL288" s="139"/>
      <c r="BM288" s="139"/>
      <c r="BN288" s="148"/>
      <c r="BO288" s="148"/>
      <c r="BP288" s="139"/>
      <c r="BQ288" s="139"/>
      <c r="BR288" s="139" t="s">
        <v>2923</v>
      </c>
      <c r="BS288" s="139"/>
      <c r="BT288" s="139"/>
      <c r="BU288" s="139"/>
      <c r="BV288" s="371"/>
      <c r="BW288" s="371"/>
      <c r="BX288" s="371"/>
      <c r="BY288" s="371"/>
      <c r="BZ288" s="371"/>
      <c r="CA288" s="371"/>
      <c r="CB288" s="371"/>
    </row>
    <row r="289" spans="1:80" ht="36" customHeight="1">
      <c r="A289" s="126"/>
      <c r="B289" s="128" t="s">
        <v>3587</v>
      </c>
      <c r="C289" s="128" t="s">
        <v>2308</v>
      </c>
      <c r="D289" s="128" t="s">
        <v>48</v>
      </c>
      <c r="E289" s="129" t="s">
        <v>40</v>
      </c>
      <c r="F289" s="129">
        <v>78023</v>
      </c>
      <c r="G289" s="129" t="s">
        <v>3588</v>
      </c>
      <c r="H289" s="130" t="s">
        <v>2651</v>
      </c>
      <c r="I289" s="130"/>
      <c r="J289" s="130"/>
      <c r="K289" s="130"/>
      <c r="L289" s="94"/>
      <c r="M289" s="94"/>
      <c r="N289" s="94"/>
      <c r="O289" s="94"/>
      <c r="P289" s="94"/>
      <c r="Q289" s="94"/>
      <c r="R289" s="98"/>
      <c r="S289" s="94"/>
      <c r="T289" s="98"/>
      <c r="U289" s="129"/>
      <c r="V289" s="129"/>
      <c r="W289" s="133"/>
      <c r="X289" s="133"/>
      <c r="Y289" s="133"/>
      <c r="Z289" s="132"/>
      <c r="AA289" s="133" t="str">
        <f t="shared" si="25"/>
        <v/>
      </c>
      <c r="AB289" s="133" t="str">
        <f>IFERROR(VLOOKUP($AA289,Lookup!$A$1:$P$20,2,FALSE),"")</f>
        <v/>
      </c>
      <c r="AC289" s="133"/>
      <c r="AD289" s="133" t="str">
        <f>IFERROR(VLOOKUP($AA289,Lookup!$A$1:$P$20,7,FALSE),"")</f>
        <v/>
      </c>
      <c r="AE289" s="380"/>
      <c r="AF289" s="133" t="str">
        <f>IFERROR(VLOOKUP($AA289,Lookup!$A$1:$P$20,8,FALSE),"")</f>
        <v/>
      </c>
      <c r="AG289" s="133" t="str">
        <f>IFERROR(VLOOKUP($AA289,Lookup!$A$1:$P$20,9,FALSE),"")</f>
        <v/>
      </c>
      <c r="AH289" s="133"/>
      <c r="AI289" s="133" t="str">
        <f>IFERROR(VLOOKUP($AA289,Lookup!$A$1:$P$20,10,FALSE),"")</f>
        <v/>
      </c>
      <c r="AJ289" s="133" t="str">
        <f>IFERROR(VLOOKUP($AA289,Lookup!$A$1:$P$20,11,FALSE),"")</f>
        <v/>
      </c>
      <c r="AK289" s="133" t="str">
        <f>IFERROR(VLOOKUP($AA289,Lookup!$A$1:$P$20,12,FALSE),"")</f>
        <v/>
      </c>
      <c r="AL289" s="133" t="str">
        <f>IFERROR(VLOOKUP($AA289,Lookup!$A$1:$P$20,13,FALSE),"")</f>
        <v/>
      </c>
      <c r="AM289" s="133" t="str">
        <f>IFERROR(VLOOKUP($AA289,Lookup!$A$1:$P$20,14,FALSE),"")</f>
        <v/>
      </c>
      <c r="AN289" s="133" t="str">
        <f>IFERROR(VLOOKUP($AA289,Lookup!$A$1:$P$20,15,FALSE),"")</f>
        <v/>
      </c>
      <c r="AO289" s="133" t="str">
        <f>IFERROR(VLOOKUP($AA289,Lookup!$A$1:$P$20,16,FALSE),"")</f>
        <v/>
      </c>
      <c r="AP289" s="133" t="str">
        <f>IFERROR(VLOOKUP($AA289,Lookup!$A$1:$Q$20,17,FALSE),"")</f>
        <v/>
      </c>
      <c r="AQ289" s="129"/>
      <c r="AR289" s="129"/>
      <c r="AS289" s="135"/>
      <c r="AT289" s="135"/>
      <c r="AU289" s="135"/>
      <c r="AV289" s="135"/>
      <c r="AW289" s="138"/>
      <c r="AX289" s="135"/>
      <c r="AY289" s="135"/>
      <c r="AZ289" s="135"/>
      <c r="BA289" s="135"/>
      <c r="BB289" s="135"/>
      <c r="BC289" s="135"/>
      <c r="BD289" s="135"/>
      <c r="BE289" s="135"/>
      <c r="BF289" s="135"/>
      <c r="BG289" s="143"/>
      <c r="BH289" s="150"/>
      <c r="BI289" s="129"/>
      <c r="BJ289" s="129"/>
      <c r="BK289" s="150"/>
      <c r="BL289" s="139"/>
      <c r="BM289" s="139"/>
      <c r="BN289" s="148"/>
      <c r="BO289" s="148"/>
      <c r="BP289" s="139"/>
      <c r="BQ289" s="139"/>
      <c r="BR289" s="139" t="s">
        <v>2922</v>
      </c>
      <c r="BS289" s="139"/>
      <c r="BT289" s="139"/>
      <c r="BU289" s="139"/>
      <c r="BV289" s="371"/>
      <c r="BW289" s="371"/>
      <c r="BX289" s="371"/>
      <c r="BY289" s="371"/>
      <c r="BZ289" s="371"/>
      <c r="CA289" s="371"/>
      <c r="CB289" s="371"/>
    </row>
    <row r="290" spans="1:80" ht="36" customHeight="1">
      <c r="A290" s="126"/>
      <c r="B290" s="128" t="s">
        <v>3589</v>
      </c>
      <c r="C290" s="128" t="s">
        <v>3590</v>
      </c>
      <c r="D290" s="128" t="s">
        <v>3591</v>
      </c>
      <c r="E290" s="129" t="s">
        <v>40</v>
      </c>
      <c r="F290" s="129">
        <v>77902</v>
      </c>
      <c r="G290" s="129"/>
      <c r="H290" s="130"/>
      <c r="I290" s="130"/>
      <c r="J290" s="130"/>
      <c r="K290" s="130"/>
      <c r="L290" s="94"/>
      <c r="M290" s="94"/>
      <c r="N290" s="94"/>
      <c r="O290" s="94"/>
      <c r="P290" s="94"/>
      <c r="Q290" s="94"/>
      <c r="R290" s="98"/>
      <c r="S290" s="94"/>
      <c r="T290" s="98"/>
      <c r="U290" s="129"/>
      <c r="V290" s="129"/>
      <c r="W290" s="133"/>
      <c r="X290" s="133"/>
      <c r="Y290" s="133"/>
      <c r="Z290" s="132"/>
      <c r="AA290" s="133" t="str">
        <f t="shared" si="25"/>
        <v/>
      </c>
      <c r="AB290" s="133" t="str">
        <f>IFERROR(VLOOKUP($AA290,Lookup!$A$1:$P$20,2,FALSE),"")</f>
        <v/>
      </c>
      <c r="AC290" s="133"/>
      <c r="AD290" s="133" t="str">
        <f>IFERROR(VLOOKUP($AA290,Lookup!$A$1:$P$20,7,FALSE),"")</f>
        <v/>
      </c>
      <c r="AE290" s="380"/>
      <c r="AF290" s="133" t="str">
        <f>IFERROR(VLOOKUP($AA290,Lookup!$A$1:$P$20,8,FALSE),"")</f>
        <v/>
      </c>
      <c r="AG290" s="133" t="str">
        <f>IFERROR(VLOOKUP($AA290,Lookup!$A$1:$P$20,9,FALSE),"")</f>
        <v/>
      </c>
      <c r="AH290" s="133"/>
      <c r="AI290" s="133" t="str">
        <f>IFERROR(VLOOKUP($AA290,Lookup!$A$1:$P$20,10,FALSE),"")</f>
        <v/>
      </c>
      <c r="AJ290" s="133" t="str">
        <f>IFERROR(VLOOKUP($AA290,Lookup!$A$1:$P$20,11,FALSE),"")</f>
        <v/>
      </c>
      <c r="AK290" s="133" t="str">
        <f>IFERROR(VLOOKUP($AA290,Lookup!$A$1:$P$20,12,FALSE),"")</f>
        <v/>
      </c>
      <c r="AL290" s="133" t="str">
        <f>IFERROR(VLOOKUP($AA290,Lookup!$A$1:$P$20,13,FALSE),"")</f>
        <v/>
      </c>
      <c r="AM290" s="133" t="str">
        <f>IFERROR(VLOOKUP($AA290,Lookup!$A$1:$P$20,14,FALSE),"")</f>
        <v/>
      </c>
      <c r="AN290" s="133" t="str">
        <f>IFERROR(VLOOKUP($AA290,Lookup!$A$1:$P$20,15,FALSE),"")</f>
        <v/>
      </c>
      <c r="AO290" s="133" t="str">
        <f>IFERROR(VLOOKUP($AA290,Lookup!$A$1:$P$20,16,FALSE),"")</f>
        <v/>
      </c>
      <c r="AP290" s="133" t="str">
        <f>IFERROR(VLOOKUP($AA290,Lookup!$A$1:$Q$20,17,FALSE),"")</f>
        <v/>
      </c>
      <c r="AQ290" s="129"/>
      <c r="AR290" s="129"/>
      <c r="AS290" s="135"/>
      <c r="AT290" s="135"/>
      <c r="AU290" s="135"/>
      <c r="AV290" s="135"/>
      <c r="AW290" s="138"/>
      <c r="AX290" s="135"/>
      <c r="AY290" s="135"/>
      <c r="AZ290" s="135"/>
      <c r="BA290" s="135"/>
      <c r="BB290" s="135"/>
      <c r="BC290" s="135"/>
      <c r="BD290" s="135"/>
      <c r="BE290" s="135"/>
      <c r="BF290" s="135"/>
      <c r="BG290" s="143"/>
      <c r="BH290" s="150"/>
      <c r="BI290" s="129"/>
      <c r="BJ290" s="129"/>
      <c r="BK290" s="150"/>
      <c r="BL290" s="139"/>
      <c r="BM290" s="139"/>
      <c r="BN290" s="148"/>
      <c r="BO290" s="148"/>
      <c r="BP290" s="139"/>
      <c r="BQ290" s="139"/>
      <c r="BR290" s="139" t="s">
        <v>2922</v>
      </c>
      <c r="BS290" s="139"/>
      <c r="BT290" s="139"/>
      <c r="BU290" s="139"/>
      <c r="BV290" s="371"/>
      <c r="BW290" s="371"/>
      <c r="BX290" s="371"/>
      <c r="BY290" s="371"/>
      <c r="BZ290" s="371"/>
      <c r="CA290" s="371"/>
      <c r="CB290" s="371"/>
    </row>
    <row r="291" spans="1:80" ht="39.75" customHeight="1">
      <c r="A291" s="126"/>
      <c r="B291" s="128" t="s">
        <v>3367</v>
      </c>
      <c r="C291" s="128" t="s">
        <v>3368</v>
      </c>
      <c r="D291" s="128" t="s">
        <v>37</v>
      </c>
      <c r="E291" s="129" t="s">
        <v>40</v>
      </c>
      <c r="F291" s="129">
        <v>78240</v>
      </c>
      <c r="G291" s="129" t="s">
        <v>3369</v>
      </c>
      <c r="H291" s="129"/>
      <c r="I291" s="129"/>
      <c r="J291" s="129"/>
      <c r="K291" s="129"/>
      <c r="L291" s="94"/>
      <c r="M291" s="94"/>
      <c r="N291" s="94"/>
      <c r="O291" s="94"/>
      <c r="P291" s="94"/>
      <c r="Q291" s="94"/>
      <c r="R291" s="98"/>
      <c r="S291" s="129"/>
      <c r="T291" s="98"/>
      <c r="U291" s="129"/>
      <c r="V291" s="129"/>
      <c r="W291" s="133"/>
      <c r="X291" s="133"/>
      <c r="Y291" s="133"/>
      <c r="Z291" s="132"/>
      <c r="AA291" s="133" t="str">
        <f t="shared" si="25"/>
        <v/>
      </c>
      <c r="AB291" s="133" t="str">
        <f>IFERROR(VLOOKUP($AA291,Lookup!$A$1:$P$20,2,FALSE),"")</f>
        <v/>
      </c>
      <c r="AC291" s="133"/>
      <c r="AD291" s="133" t="str">
        <f>IFERROR(VLOOKUP($AA291,Lookup!$A$1:$P$20,7,FALSE),"")</f>
        <v/>
      </c>
      <c r="AE291" s="380"/>
      <c r="AF291" s="133" t="str">
        <f>IFERROR(VLOOKUP($AA291,Lookup!$A$1:$P$20,8,FALSE),"")</f>
        <v/>
      </c>
      <c r="AG291" s="133" t="str">
        <f>IFERROR(VLOOKUP($AA291,Lookup!$A$1:$P$20,9,FALSE),"")</f>
        <v/>
      </c>
      <c r="AH291" s="133"/>
      <c r="AI291" s="133" t="str">
        <f>IFERROR(VLOOKUP($AA291,Lookup!$A$1:$P$20,10,FALSE),"")</f>
        <v/>
      </c>
      <c r="AJ291" s="133" t="str">
        <f>IFERROR(VLOOKUP($AA291,Lookup!$A$1:$P$20,11,FALSE),"")</f>
        <v/>
      </c>
      <c r="AK291" s="133" t="str">
        <f>IFERROR(VLOOKUP($AA291,Lookup!$A$1:$P$20,12,FALSE),"")</f>
        <v/>
      </c>
      <c r="AL291" s="133" t="str">
        <f>IFERROR(VLOOKUP($AA291,Lookup!$A$1:$P$20,13,FALSE),"")</f>
        <v/>
      </c>
      <c r="AM291" s="133" t="str">
        <f>IFERROR(VLOOKUP($AA291,Lookup!$A$1:$P$20,14,FALSE),"")</f>
        <v/>
      </c>
      <c r="AN291" s="133" t="str">
        <f>IFERROR(VLOOKUP($AA291,Lookup!$A$1:$P$20,15,FALSE),"")</f>
        <v/>
      </c>
      <c r="AO291" s="133" t="str">
        <f>IFERROR(VLOOKUP($AA291,Lookup!$A$1:$P$20,16,FALSE),"")</f>
        <v/>
      </c>
      <c r="AP291" s="133" t="str">
        <f>IFERROR(VLOOKUP($AA291,Lookup!$A$1:$Q$20,17,FALSE),"")</f>
        <v/>
      </c>
      <c r="AQ291" s="129"/>
      <c r="AR291" s="129"/>
      <c r="AS291" s="135"/>
      <c r="AT291" s="135"/>
      <c r="AU291" s="135"/>
      <c r="AV291" s="135"/>
      <c r="AW291" s="138"/>
      <c r="AX291" s="135"/>
      <c r="AY291" s="135"/>
      <c r="AZ291" s="135"/>
      <c r="BA291" s="135"/>
      <c r="BB291" s="135"/>
      <c r="BC291" s="135"/>
      <c r="BD291" s="135"/>
      <c r="BE291" s="135"/>
      <c r="BF291" s="135"/>
      <c r="BG291" s="139"/>
      <c r="BH291" s="150"/>
      <c r="BI291" s="129"/>
      <c r="BJ291" s="129"/>
      <c r="BK291" s="150"/>
      <c r="BL291" s="139"/>
      <c r="BM291" s="139"/>
      <c r="BN291" s="148"/>
      <c r="BO291" s="148"/>
      <c r="BP291" s="139"/>
      <c r="BQ291" s="139"/>
      <c r="BR291" s="139" t="s">
        <v>2923</v>
      </c>
      <c r="BS291" s="139"/>
      <c r="BT291" s="139"/>
      <c r="BU291" s="139"/>
      <c r="BV291" s="371"/>
      <c r="BW291" s="371"/>
      <c r="BX291" s="371"/>
      <c r="BY291" s="371"/>
      <c r="BZ291" s="371"/>
      <c r="CA291" s="371"/>
      <c r="CB291" s="371"/>
    </row>
    <row r="292" spans="1:80" ht="39.75" customHeight="1">
      <c r="A292" s="464"/>
      <c r="B292" s="128" t="s">
        <v>3592</v>
      </c>
      <c r="C292" s="128" t="s">
        <v>2670</v>
      </c>
      <c r="D292" s="128" t="s">
        <v>37</v>
      </c>
      <c r="E292" s="129" t="s">
        <v>40</v>
      </c>
      <c r="F292" s="129">
        <v>78229</v>
      </c>
      <c r="G292" s="129" t="s">
        <v>1683</v>
      </c>
      <c r="H292" s="130" t="s">
        <v>1684</v>
      </c>
      <c r="I292" s="130"/>
      <c r="J292" s="130"/>
      <c r="K292" s="130"/>
      <c r="L292" s="94"/>
      <c r="M292" s="94"/>
      <c r="N292" s="94"/>
      <c r="O292" s="94"/>
      <c r="P292" s="94"/>
      <c r="Q292" s="94"/>
      <c r="R292" s="98"/>
      <c r="S292" s="94"/>
      <c r="T292" s="98"/>
      <c r="U292" s="129"/>
      <c r="V292" s="129"/>
      <c r="W292" s="133"/>
      <c r="X292" s="133"/>
      <c r="Y292" s="133"/>
      <c r="Z292" s="132"/>
      <c r="AA292" s="133" t="str">
        <f t="shared" si="25"/>
        <v/>
      </c>
      <c r="AB292" s="133" t="str">
        <f>IFERROR(VLOOKUP($AA292,Lookup!$A$1:$P$20,2,FALSE),"")</f>
        <v/>
      </c>
      <c r="AC292" s="133"/>
      <c r="AD292" s="133" t="str">
        <f>IFERROR(VLOOKUP($AA292,Lookup!$A$1:$P$20,7,FALSE),"")</f>
        <v/>
      </c>
      <c r="AE292" s="380"/>
      <c r="AF292" s="133" t="str">
        <f>IFERROR(VLOOKUP($AA292,Lookup!$A$1:$P$20,8,FALSE),"")</f>
        <v/>
      </c>
      <c r="AG292" s="133" t="str">
        <f>IFERROR(VLOOKUP($AA292,Lookup!$A$1:$P$20,9,FALSE),"")</f>
        <v/>
      </c>
      <c r="AH292" s="133"/>
      <c r="AI292" s="133" t="str">
        <f>IFERROR(VLOOKUP($AA292,Lookup!$A$1:$P$20,10,FALSE),"")</f>
        <v/>
      </c>
      <c r="AJ292" s="133" t="str">
        <f>IFERROR(VLOOKUP($AA292,Lookup!$A$1:$P$20,11,FALSE),"")</f>
        <v/>
      </c>
      <c r="AK292" s="133" t="str">
        <f>IFERROR(VLOOKUP($AA292,Lookup!$A$1:$P$20,12,FALSE),"")</f>
        <v/>
      </c>
      <c r="AL292" s="133" t="str">
        <f>IFERROR(VLOOKUP($AA292,Lookup!$A$1:$P$20,13,FALSE),"")</f>
        <v/>
      </c>
      <c r="AM292" s="133" t="str">
        <f>IFERROR(VLOOKUP($AA292,Lookup!$A$1:$P$20,14,FALSE),"")</f>
        <v/>
      </c>
      <c r="AN292" s="133" t="str">
        <f>IFERROR(VLOOKUP($AA292,Lookup!$A$1:$P$20,15,FALSE),"")</f>
        <v/>
      </c>
      <c r="AO292" s="133" t="str">
        <f>IFERROR(VLOOKUP($AA292,Lookup!$A$1:$P$20,16,FALSE),"")</f>
        <v/>
      </c>
      <c r="AP292" s="133" t="str">
        <f>IFERROR(VLOOKUP($AA292,Lookup!$A$1:$Q$20,17,FALSE),"")</f>
        <v/>
      </c>
      <c r="AQ292" s="129"/>
      <c r="AR292" s="129"/>
      <c r="AS292" s="135"/>
      <c r="AT292" s="135"/>
      <c r="AU292" s="135"/>
      <c r="AV292" s="135"/>
      <c r="AW292" s="138"/>
      <c r="AX292" s="135"/>
      <c r="AY292" s="135"/>
      <c r="AZ292" s="135"/>
      <c r="BA292" s="135"/>
      <c r="BB292" s="135"/>
      <c r="BC292" s="135"/>
      <c r="BD292" s="135"/>
      <c r="BE292" s="135"/>
      <c r="BF292" s="135"/>
      <c r="BG292" s="139"/>
      <c r="BH292" s="150"/>
      <c r="BI292" s="129"/>
      <c r="BJ292" s="129"/>
      <c r="BK292" s="150"/>
      <c r="BL292" s="139"/>
      <c r="BM292" s="139"/>
      <c r="BN292" s="148"/>
      <c r="BO292" s="148"/>
      <c r="BP292" s="139"/>
      <c r="BQ292" s="139"/>
      <c r="BR292" s="139" t="s">
        <v>3260</v>
      </c>
      <c r="BS292" s="139"/>
      <c r="BT292" s="139"/>
      <c r="BU292" s="139"/>
      <c r="BV292" s="371"/>
      <c r="BW292" s="371"/>
      <c r="BX292" s="371"/>
      <c r="BY292" s="371"/>
      <c r="BZ292" s="371"/>
      <c r="CA292" s="371"/>
      <c r="CB292" s="371"/>
    </row>
    <row r="293" spans="1:80" ht="46.5" customHeight="1">
      <c r="A293" s="126"/>
      <c r="B293" s="128" t="s">
        <v>3593</v>
      </c>
      <c r="C293" s="128" t="s">
        <v>3556</v>
      </c>
      <c r="D293" s="128" t="s">
        <v>37</v>
      </c>
      <c r="E293" s="129" t="s">
        <v>40</v>
      </c>
      <c r="F293" s="129">
        <v>78217</v>
      </c>
      <c r="G293" s="129" t="s">
        <v>3594</v>
      </c>
      <c r="H293" s="130"/>
      <c r="I293" s="130"/>
      <c r="J293" s="130"/>
      <c r="K293" s="130"/>
      <c r="L293" s="94"/>
      <c r="M293" s="94"/>
      <c r="N293" s="94"/>
      <c r="O293" s="94"/>
      <c r="P293" s="94"/>
      <c r="Q293" s="94"/>
      <c r="R293" s="98"/>
      <c r="S293" s="94"/>
      <c r="T293" s="98"/>
      <c r="U293" s="129"/>
      <c r="V293" s="129"/>
      <c r="W293" s="133"/>
      <c r="X293" s="133"/>
      <c r="Y293" s="133"/>
      <c r="Z293" s="132"/>
      <c r="AA293" s="133" t="str">
        <f t="shared" si="25"/>
        <v/>
      </c>
      <c r="AB293" s="133" t="str">
        <f>IFERROR(VLOOKUP($AA293,Lookup!$A$1:$P$20,2,FALSE),"")</f>
        <v/>
      </c>
      <c r="AC293" s="133"/>
      <c r="AD293" s="133" t="str">
        <f>IFERROR(VLOOKUP($AA293,Lookup!$A$1:$P$20,7,FALSE),"")</f>
        <v/>
      </c>
      <c r="AE293" s="380"/>
      <c r="AF293" s="133" t="str">
        <f>IFERROR(VLOOKUP($AA293,Lookup!$A$1:$P$20,8,FALSE),"")</f>
        <v/>
      </c>
      <c r="AG293" s="133" t="str">
        <f>IFERROR(VLOOKUP($AA293,Lookup!$A$1:$P$20,9,FALSE),"")</f>
        <v/>
      </c>
      <c r="AH293" s="133"/>
      <c r="AI293" s="133" t="str">
        <f>IFERROR(VLOOKUP($AA293,Lookup!$A$1:$P$20,10,FALSE),"")</f>
        <v/>
      </c>
      <c r="AJ293" s="133" t="str">
        <f>IFERROR(VLOOKUP($AA293,Lookup!$A$1:$P$20,11,FALSE),"")</f>
        <v/>
      </c>
      <c r="AK293" s="133" t="str">
        <f>IFERROR(VLOOKUP($AA293,Lookup!$A$1:$P$20,12,FALSE),"")</f>
        <v/>
      </c>
      <c r="AL293" s="133" t="str">
        <f>IFERROR(VLOOKUP($AA293,Lookup!$A$1:$P$20,13,FALSE),"")</f>
        <v/>
      </c>
      <c r="AM293" s="133" t="str">
        <f>IFERROR(VLOOKUP($AA293,Lookup!$A$1:$P$20,14,FALSE),"")</f>
        <v/>
      </c>
      <c r="AN293" s="133" t="str">
        <f>IFERROR(VLOOKUP($AA293,Lookup!$A$1:$P$20,15,FALSE),"")</f>
        <v/>
      </c>
      <c r="AO293" s="133" t="str">
        <f>IFERROR(VLOOKUP($AA293,Lookup!$A$1:$P$20,16,FALSE),"")</f>
        <v/>
      </c>
      <c r="AP293" s="133" t="str">
        <f>IFERROR(VLOOKUP($AA293,Lookup!$A$1:$Q$20,17,FALSE),"")</f>
        <v/>
      </c>
      <c r="AQ293" s="129"/>
      <c r="AR293" s="129"/>
      <c r="AS293" s="135"/>
      <c r="AT293" s="135"/>
      <c r="AU293" s="135"/>
      <c r="AV293" s="135"/>
      <c r="AW293" s="138"/>
      <c r="AX293" s="135"/>
      <c r="AY293" s="135"/>
      <c r="AZ293" s="135"/>
      <c r="BA293" s="135"/>
      <c r="BB293" s="135"/>
      <c r="BC293" s="135"/>
      <c r="BD293" s="135"/>
      <c r="BE293" s="135"/>
      <c r="BF293" s="135"/>
      <c r="BG293" s="143"/>
      <c r="BH293" s="150"/>
      <c r="BI293" s="129"/>
      <c r="BJ293" s="129"/>
      <c r="BK293" s="150"/>
      <c r="BL293" s="139"/>
      <c r="BM293" s="139"/>
      <c r="BN293" s="148"/>
      <c r="BO293" s="148"/>
      <c r="BP293" s="139"/>
      <c r="BQ293" s="139"/>
      <c r="BR293" s="139" t="s">
        <v>3595</v>
      </c>
      <c r="BS293" s="139"/>
      <c r="BT293" s="139"/>
      <c r="BU293" s="139"/>
      <c r="BV293" s="371"/>
      <c r="BW293" s="371"/>
      <c r="BX293" s="371"/>
      <c r="BY293" s="371"/>
      <c r="BZ293" s="371"/>
      <c r="CA293" s="371"/>
      <c r="CB293" s="371"/>
    </row>
    <row r="294" spans="1:80" ht="39.75" customHeight="1">
      <c r="A294" s="126"/>
      <c r="B294" s="128" t="s">
        <v>3065</v>
      </c>
      <c r="C294" s="128" t="s">
        <v>2731</v>
      </c>
      <c r="D294" s="128" t="s">
        <v>234</v>
      </c>
      <c r="E294" s="129" t="s">
        <v>40</v>
      </c>
      <c r="F294" s="129">
        <v>78130</v>
      </c>
      <c r="G294" s="129" t="s">
        <v>1853</v>
      </c>
      <c r="H294" s="168" t="s">
        <v>2569</v>
      </c>
      <c r="I294" s="168"/>
      <c r="J294" s="168"/>
      <c r="K294" s="168"/>
      <c r="L294" s="94"/>
      <c r="M294" s="94"/>
      <c r="N294" s="94"/>
      <c r="O294" s="94"/>
      <c r="P294" s="94"/>
      <c r="Q294" s="94"/>
      <c r="R294" s="98"/>
      <c r="S294" s="94"/>
      <c r="T294" s="98"/>
      <c r="U294" s="94"/>
      <c r="V294" s="129"/>
      <c r="W294" s="133"/>
      <c r="X294" s="133"/>
      <c r="Y294" s="133"/>
      <c r="Z294" s="132"/>
      <c r="AA294" s="133" t="str">
        <f t="shared" si="25"/>
        <v/>
      </c>
      <c r="AB294" s="133" t="str">
        <f>IFERROR(VLOOKUP($AA294,Lookup!$A$1:$P$20,2,FALSE),"")</f>
        <v/>
      </c>
      <c r="AC294" s="133"/>
      <c r="AD294" s="133" t="str">
        <f>IFERROR(VLOOKUP($AA294,Lookup!$A$1:$P$20,7,FALSE),"")</f>
        <v/>
      </c>
      <c r="AE294" s="380"/>
      <c r="AF294" s="133" t="str">
        <f>IFERROR(VLOOKUP($AA294,Lookup!$A$1:$P$20,8,FALSE),"")</f>
        <v/>
      </c>
      <c r="AG294" s="133" t="str">
        <f>IFERROR(VLOOKUP($AA294,Lookup!$A$1:$P$20,9,FALSE),"")</f>
        <v/>
      </c>
      <c r="AH294" s="133"/>
      <c r="AI294" s="133" t="str">
        <f>IFERROR(VLOOKUP($AA294,Lookup!$A$1:$P$20,10,FALSE),"")</f>
        <v/>
      </c>
      <c r="AJ294" s="133" t="str">
        <f>IFERROR(VLOOKUP($AA294,Lookup!$A$1:$P$20,11,FALSE),"")</f>
        <v/>
      </c>
      <c r="AK294" s="133" t="str">
        <f>IFERROR(VLOOKUP($AA294,Lookup!$A$1:$P$20,12,FALSE),"")</f>
        <v/>
      </c>
      <c r="AL294" s="133" t="str">
        <f>IFERROR(VLOOKUP($AA294,Lookup!$A$1:$P$20,13,FALSE),"")</f>
        <v/>
      </c>
      <c r="AM294" s="133" t="str">
        <f>IFERROR(VLOOKUP($AA294,Lookup!$A$1:$P$20,14,FALSE),"")</f>
        <v/>
      </c>
      <c r="AN294" s="133" t="str">
        <f>IFERROR(VLOOKUP($AA294,Lookup!$A$1:$P$20,15,FALSE),"")</f>
        <v/>
      </c>
      <c r="AO294" s="133" t="str">
        <f>IFERROR(VLOOKUP($AA294,Lookup!$A$1:$P$20,16,FALSE),"")</f>
        <v/>
      </c>
      <c r="AP294" s="133" t="str">
        <f>IFERROR(VLOOKUP($AA294,Lookup!$A$1:$Q$20,17,FALSE),"")</f>
        <v/>
      </c>
      <c r="AQ294" s="129"/>
      <c r="AR294" s="129"/>
      <c r="AS294" s="135"/>
      <c r="AT294" s="135"/>
      <c r="AU294" s="135"/>
      <c r="AV294" s="135"/>
      <c r="AW294" s="138"/>
      <c r="AX294" s="135"/>
      <c r="AY294" s="135"/>
      <c r="AZ294" s="135"/>
      <c r="BA294" s="135"/>
      <c r="BB294" s="135"/>
      <c r="BC294" s="135"/>
      <c r="BD294" s="135"/>
      <c r="BE294" s="135"/>
      <c r="BF294" s="135"/>
      <c r="BG294" s="139"/>
      <c r="BH294" s="150"/>
      <c r="BI294" s="129"/>
      <c r="BJ294" s="129"/>
      <c r="BK294" s="150"/>
      <c r="BL294" s="139"/>
      <c r="BM294" s="139"/>
      <c r="BN294" s="148"/>
      <c r="BO294" s="148"/>
      <c r="BP294" s="139"/>
      <c r="BQ294" s="139"/>
      <c r="BR294" s="139" t="s">
        <v>2844</v>
      </c>
      <c r="BS294" s="139">
        <v>4</v>
      </c>
      <c r="BT294" s="139"/>
      <c r="BU294" s="139"/>
      <c r="BV294" s="371"/>
      <c r="BW294" s="371"/>
      <c r="BX294" s="371"/>
      <c r="BY294" s="371"/>
      <c r="BZ294" s="371"/>
      <c r="CA294" s="371"/>
      <c r="CB294" s="371"/>
    </row>
    <row r="295" spans="1:80" ht="39.75" customHeight="1">
      <c r="A295" s="126"/>
      <c r="B295" s="128" t="s">
        <v>2570</v>
      </c>
      <c r="C295" s="128" t="s">
        <v>2571</v>
      </c>
      <c r="D295" s="128" t="s">
        <v>1630</v>
      </c>
      <c r="E295" s="129" t="s">
        <v>40</v>
      </c>
      <c r="F295" s="129">
        <v>78148</v>
      </c>
      <c r="G295" s="129" t="s">
        <v>2572</v>
      </c>
      <c r="H295" s="129"/>
      <c r="I295" s="129"/>
      <c r="J295" s="129"/>
      <c r="K295" s="129"/>
      <c r="L295" s="94"/>
      <c r="M295" s="94"/>
      <c r="N295" s="94"/>
      <c r="O295" s="94"/>
      <c r="P295" s="94"/>
      <c r="Q295" s="94"/>
      <c r="R295" s="98"/>
      <c r="S295" s="94"/>
      <c r="T295" s="98"/>
      <c r="U295" s="129"/>
      <c r="V295" s="129"/>
      <c r="W295" s="133"/>
      <c r="X295" s="133"/>
      <c r="Y295" s="133"/>
      <c r="Z295" s="132"/>
      <c r="AA295" s="133" t="str">
        <f t="shared" si="25"/>
        <v/>
      </c>
      <c r="AB295" s="133" t="str">
        <f>IFERROR(VLOOKUP($AA295,Lookup!$A$1:$P$20,2,FALSE),"")</f>
        <v/>
      </c>
      <c r="AC295" s="133"/>
      <c r="AD295" s="133" t="str">
        <f>IFERROR(VLOOKUP($AA295,Lookup!$A$1:$P$20,7,FALSE),"")</f>
        <v/>
      </c>
      <c r="AE295" s="380"/>
      <c r="AF295" s="133" t="str">
        <f>IFERROR(VLOOKUP($AA295,Lookup!$A$1:$P$20,8,FALSE),"")</f>
        <v/>
      </c>
      <c r="AG295" s="133" t="str">
        <f>IFERROR(VLOOKUP($AA295,Lookup!$A$1:$P$20,9,FALSE),"")</f>
        <v/>
      </c>
      <c r="AH295" s="133"/>
      <c r="AI295" s="133" t="str">
        <f>IFERROR(VLOOKUP($AA295,Lookup!$A$1:$P$20,10,FALSE),"")</f>
        <v/>
      </c>
      <c r="AJ295" s="133" t="str">
        <f>IFERROR(VLOOKUP($AA295,Lookup!$A$1:$P$20,11,FALSE),"")</f>
        <v/>
      </c>
      <c r="AK295" s="133" t="str">
        <f>IFERROR(VLOOKUP($AA295,Lookup!$A$1:$P$20,12,FALSE),"")</f>
        <v/>
      </c>
      <c r="AL295" s="133" t="str">
        <f>IFERROR(VLOOKUP($AA295,Lookup!$A$1:$P$20,13,FALSE),"")</f>
        <v/>
      </c>
      <c r="AM295" s="133" t="str">
        <f>IFERROR(VLOOKUP($AA295,Lookup!$A$1:$P$20,14,FALSE),"")</f>
        <v/>
      </c>
      <c r="AN295" s="133" t="str">
        <f>IFERROR(VLOOKUP($AA295,Lookup!$A$1:$P$20,15,FALSE),"")</f>
        <v/>
      </c>
      <c r="AO295" s="133" t="str">
        <f>IFERROR(VLOOKUP($AA295,Lookup!$A$1:$P$20,16,FALSE),"")</f>
        <v/>
      </c>
      <c r="AP295" s="133" t="str">
        <f>IFERROR(VLOOKUP($AA295,Lookup!$A$1:$Q$20,17,FALSE),"")</f>
        <v/>
      </c>
      <c r="AQ295" s="129"/>
      <c r="AR295" s="129"/>
      <c r="AS295" s="135"/>
      <c r="AT295" s="135"/>
      <c r="AU295" s="135"/>
      <c r="AV295" s="135"/>
      <c r="AW295" s="138"/>
      <c r="AX295" s="135"/>
      <c r="AY295" s="135"/>
      <c r="AZ295" s="135"/>
      <c r="BA295" s="135"/>
      <c r="BB295" s="135"/>
      <c r="BC295" s="135"/>
      <c r="BD295" s="135"/>
      <c r="BE295" s="135"/>
      <c r="BF295" s="135"/>
      <c r="BG295" s="139"/>
      <c r="BH295" s="150"/>
      <c r="BI295" s="129"/>
      <c r="BJ295" s="129"/>
      <c r="BK295" s="150"/>
      <c r="BL295" s="139"/>
      <c r="BM295" s="139"/>
      <c r="BN295" s="400">
        <v>2</v>
      </c>
      <c r="BO295" s="400" t="s">
        <v>3596</v>
      </c>
      <c r="BP295" s="139"/>
      <c r="BQ295" s="139"/>
      <c r="BR295" s="139" t="s">
        <v>2844</v>
      </c>
      <c r="BS295" s="139">
        <v>7</v>
      </c>
      <c r="BT295" s="139"/>
      <c r="BU295" s="139"/>
      <c r="BV295" s="371"/>
      <c r="BW295" s="371"/>
      <c r="BX295" s="371"/>
      <c r="BY295" s="371"/>
      <c r="BZ295" s="371"/>
      <c r="CA295" s="371"/>
      <c r="CB295" s="371"/>
    </row>
    <row r="296" spans="1:80" ht="39.75" customHeight="1">
      <c r="A296" s="126"/>
      <c r="B296" s="128"/>
      <c r="C296" s="128"/>
      <c r="D296" s="128"/>
      <c r="E296" s="129"/>
      <c r="F296" s="129"/>
      <c r="G296" s="129"/>
      <c r="H296" s="130"/>
      <c r="I296" s="130"/>
      <c r="J296" s="130"/>
      <c r="K296" s="130"/>
      <c r="L296" s="94"/>
      <c r="M296" s="94"/>
      <c r="N296" s="94"/>
      <c r="O296" s="94"/>
      <c r="P296" s="94"/>
      <c r="Q296" s="94"/>
      <c r="R296" s="98"/>
      <c r="S296" s="94"/>
      <c r="T296" s="98"/>
      <c r="U296" s="94"/>
      <c r="V296" s="129"/>
      <c r="W296" s="133"/>
      <c r="X296" s="133"/>
      <c r="Y296" s="133"/>
      <c r="Z296" s="132"/>
      <c r="AA296" s="133"/>
      <c r="AB296" s="133"/>
      <c r="AC296" s="133"/>
      <c r="AD296" s="133"/>
      <c r="AE296" s="380"/>
      <c r="AF296" s="133"/>
      <c r="AG296" s="133"/>
      <c r="AH296" s="133"/>
      <c r="AI296" s="133"/>
      <c r="AJ296" s="133" t="str">
        <f>IFERROR(VLOOKUP($AA296,Lookup!$A$1:$P$20,11,FALSE),"")</f>
        <v/>
      </c>
      <c r="AK296" s="133"/>
      <c r="AL296" s="133" t="str">
        <f>IFERROR(VLOOKUP($AA296,Lookup!$A$1:$P$20,13,FALSE),"")</f>
        <v/>
      </c>
      <c r="AM296" s="133" t="str">
        <f>IFERROR(VLOOKUP($AA296,Lookup!$A$1:$P$20,14,FALSE),"")</f>
        <v/>
      </c>
      <c r="AN296" s="133" t="str">
        <f>IFERROR(VLOOKUP($AA296,Lookup!$A$1:$P$20,15,FALSE),"")</f>
        <v/>
      </c>
      <c r="AO296" s="133" t="str">
        <f>IFERROR(VLOOKUP($AA296,Lookup!$A$1:$P$20,16,FALSE),"")</f>
        <v/>
      </c>
      <c r="AP296" s="133"/>
      <c r="AQ296" s="129"/>
      <c r="AR296" s="129"/>
      <c r="AS296" s="135"/>
      <c r="AT296" s="135"/>
      <c r="AU296" s="135"/>
      <c r="AV296" s="135"/>
      <c r="AW296" s="138"/>
      <c r="AX296" s="135"/>
      <c r="AY296" s="135"/>
      <c r="AZ296" s="135"/>
      <c r="BA296" s="135"/>
      <c r="BB296" s="135"/>
      <c r="BC296" s="135"/>
      <c r="BD296" s="135"/>
      <c r="BE296" s="135"/>
      <c r="BF296" s="135"/>
      <c r="BG296" s="139"/>
      <c r="BH296" s="150"/>
      <c r="BI296" s="129"/>
      <c r="BJ296" s="129"/>
      <c r="BK296" s="150"/>
      <c r="BL296" s="139"/>
      <c r="BM296" s="139"/>
      <c r="BN296" s="400"/>
      <c r="BO296" s="400"/>
      <c r="BP296" s="139"/>
      <c r="BQ296" s="139"/>
      <c r="BR296" s="139"/>
      <c r="BS296" s="139"/>
      <c r="BT296" s="139"/>
      <c r="BU296" s="139"/>
      <c r="BV296" s="371"/>
      <c r="BW296" s="371"/>
      <c r="BX296" s="371"/>
      <c r="BY296" s="371"/>
      <c r="BZ296" s="371"/>
      <c r="CA296" s="371"/>
      <c r="CB296" s="371"/>
    </row>
    <row r="297" spans="1:80" ht="39.75" customHeight="1">
      <c r="A297" s="126"/>
      <c r="B297" s="128" t="s">
        <v>3401</v>
      </c>
      <c r="C297" s="128" t="s">
        <v>52</v>
      </c>
      <c r="D297" s="128" t="s">
        <v>37</v>
      </c>
      <c r="E297" s="129" t="s">
        <v>40</v>
      </c>
      <c r="F297" s="129">
        <v>78219</v>
      </c>
      <c r="G297" s="129" t="s">
        <v>989</v>
      </c>
      <c r="H297" s="130" t="s">
        <v>2564</v>
      </c>
      <c r="I297" s="130"/>
      <c r="J297" s="130"/>
      <c r="K297" s="130"/>
      <c r="L297" s="94"/>
      <c r="M297" s="94"/>
      <c r="N297" s="94"/>
      <c r="O297" s="94"/>
      <c r="P297" s="94"/>
      <c r="Q297" s="94"/>
      <c r="R297" s="98"/>
      <c r="S297" s="129"/>
      <c r="T297" s="98"/>
      <c r="U297" s="129"/>
      <c r="V297" s="129"/>
      <c r="W297" s="133"/>
      <c r="X297" s="133"/>
      <c r="Y297" s="133"/>
      <c r="Z297" s="132"/>
      <c r="AA297" s="133" t="str">
        <f t="shared" ref="AA297:AA431" si="26">IF(SUM($R297,$T297)=0,"",IF(SUM($R297,$T297)&gt;=10000,"Silver",IF(AND((SUM($R297,$T297)&lt;10000),(SUM($R297,$T297)&gt;=5000)),"Champion",IF(AND((SUM($R297,$T297)&lt;5000),(SUM($R297,$T297)&gt;=2500)),"Reserve",IF(AND((SUM($R297,$T297)&lt;2500),(SUM($R297,$T297)&gt;=1000)),"Trophy",IF(AND((SUM($R297,$T297)&lt;1000),(SUM($R297,$T297)&gt;=500)),"Blue",IF(AND((SUM($R297,$T297)&lt;500),(SUM($R297,$T297)&gt;=250)),"Red","White")))))))</f>
        <v/>
      </c>
      <c r="AB297" s="133" t="str">
        <f>IFERROR(VLOOKUP($AA297,Lookup!$A$1:$P$20,2,FALSE),"")</f>
        <v/>
      </c>
      <c r="AC297" s="133"/>
      <c r="AD297" s="133" t="str">
        <f>IFERROR(VLOOKUP($AA297,Lookup!$A$1:$P$20,7,FALSE),"")</f>
        <v/>
      </c>
      <c r="AE297" s="380"/>
      <c r="AF297" s="133" t="str">
        <f>IFERROR(VLOOKUP($AA297,Lookup!$A$1:$P$20,8,FALSE),"")</f>
        <v/>
      </c>
      <c r="AG297" s="133" t="str">
        <f>IFERROR(VLOOKUP($AA297,Lookup!$A$1:$P$20,9,FALSE),"")</f>
        <v/>
      </c>
      <c r="AH297" s="133"/>
      <c r="AI297" s="133" t="str">
        <f>IFERROR(VLOOKUP($AA297,Lookup!$A$1:$P$20,10,FALSE),"")</f>
        <v/>
      </c>
      <c r="AJ297" s="133" t="str">
        <f>IFERROR(VLOOKUP($AA297,Lookup!$A$1:$P$20,11,FALSE),"")</f>
        <v/>
      </c>
      <c r="AK297" s="133" t="str">
        <f>IFERROR(VLOOKUP($AA297,Lookup!$A$1:$P$20,12,FALSE),"")</f>
        <v/>
      </c>
      <c r="AL297" s="133" t="str">
        <f>IFERROR(VLOOKUP($AA297,Lookup!$A$1:$P$20,13,FALSE),"")</f>
        <v/>
      </c>
      <c r="AM297" s="133" t="str">
        <f>IFERROR(VLOOKUP($AA297,Lookup!$A$1:$P$20,14,FALSE),"")</f>
        <v/>
      </c>
      <c r="AN297" s="133" t="str">
        <f>IFERROR(VLOOKUP($AA297,Lookup!$A$1:$P$20,15,FALSE),"")</f>
        <v/>
      </c>
      <c r="AO297" s="133" t="str">
        <f>IFERROR(VLOOKUP($AA297,Lookup!$A$1:$P$20,16,FALSE),"")</f>
        <v/>
      </c>
      <c r="AP297" s="133" t="str">
        <f>IFERROR(VLOOKUP($AA297,Lookup!$A$1:$Q$20,17,FALSE),"")</f>
        <v/>
      </c>
      <c r="AQ297" s="129"/>
      <c r="AR297" s="129"/>
      <c r="AS297" s="135"/>
      <c r="AT297" s="135"/>
      <c r="AU297" s="135"/>
      <c r="AV297" s="135"/>
      <c r="AW297" s="138"/>
      <c r="AX297" s="135"/>
      <c r="AY297" s="135"/>
      <c r="AZ297" s="135"/>
      <c r="BA297" s="135"/>
      <c r="BB297" s="135"/>
      <c r="BC297" s="135"/>
      <c r="BD297" s="135"/>
      <c r="BE297" s="135"/>
      <c r="BF297" s="135"/>
      <c r="BG297" s="139"/>
      <c r="BH297" s="150"/>
      <c r="BI297" s="129"/>
      <c r="BJ297" s="129"/>
      <c r="BK297" s="150"/>
      <c r="BL297" s="139"/>
      <c r="BM297" s="139"/>
      <c r="BN297" s="465">
        <v>1</v>
      </c>
      <c r="BO297" s="465" t="s">
        <v>972</v>
      </c>
      <c r="BP297" s="139"/>
      <c r="BQ297" s="139"/>
      <c r="BR297" s="139" t="s">
        <v>2844</v>
      </c>
      <c r="BS297" s="139">
        <v>5</v>
      </c>
      <c r="BT297" s="139"/>
      <c r="BU297" s="139"/>
      <c r="BV297" s="371"/>
      <c r="BW297" s="371"/>
      <c r="BX297" s="371"/>
      <c r="BY297" s="371"/>
      <c r="BZ297" s="371"/>
      <c r="CA297" s="371"/>
      <c r="CB297" s="371"/>
    </row>
    <row r="298" spans="1:80" ht="39.75" customHeight="1">
      <c r="A298" s="126"/>
      <c r="B298" s="128" t="s">
        <v>3597</v>
      </c>
      <c r="C298" s="128" t="s">
        <v>3598</v>
      </c>
      <c r="D298" s="128" t="s">
        <v>2617</v>
      </c>
      <c r="E298" s="129" t="s">
        <v>40</v>
      </c>
      <c r="F298" s="129">
        <v>77478</v>
      </c>
      <c r="G298" s="129" t="s">
        <v>3599</v>
      </c>
      <c r="H298" s="130" t="s">
        <v>3600</v>
      </c>
      <c r="I298" s="130"/>
      <c r="J298" s="130"/>
      <c r="K298" s="130"/>
      <c r="L298" s="94"/>
      <c r="M298" s="94"/>
      <c r="N298" s="94"/>
      <c r="O298" s="94"/>
      <c r="P298" s="94"/>
      <c r="Q298" s="94"/>
      <c r="R298" s="98"/>
      <c r="S298" s="129"/>
      <c r="T298" s="98"/>
      <c r="U298" s="129"/>
      <c r="V298" s="129"/>
      <c r="W298" s="133"/>
      <c r="X298" s="133"/>
      <c r="Y298" s="133"/>
      <c r="Z298" s="132"/>
      <c r="AA298" s="133" t="str">
        <f t="shared" si="26"/>
        <v/>
      </c>
      <c r="AB298" s="133" t="str">
        <f>IFERROR(VLOOKUP($AA298,Lookup!$A$1:$P$20,2,FALSE),"")</f>
        <v/>
      </c>
      <c r="AC298" s="133"/>
      <c r="AD298" s="133" t="str">
        <f>IFERROR(VLOOKUP($AA298,Lookup!$A$1:$P$20,7,FALSE),"")</f>
        <v/>
      </c>
      <c r="AE298" s="380"/>
      <c r="AF298" s="133" t="str">
        <f>IFERROR(VLOOKUP($AA298,Lookup!$A$1:$P$20,8,FALSE),"")</f>
        <v/>
      </c>
      <c r="AG298" s="133" t="str">
        <f>IFERROR(VLOOKUP($AA298,Lookup!$A$1:$P$20,9,FALSE),"")</f>
        <v/>
      </c>
      <c r="AH298" s="133"/>
      <c r="AI298" s="133" t="str">
        <f>IFERROR(VLOOKUP($AA298,Lookup!$A$1:$P$20,10,FALSE),"")</f>
        <v/>
      </c>
      <c r="AJ298" s="133" t="str">
        <f>IFERROR(VLOOKUP($AA298,Lookup!$A$1:$P$20,11,FALSE),"")</f>
        <v/>
      </c>
      <c r="AK298" s="133" t="str">
        <f>IFERROR(VLOOKUP($AA298,Lookup!$A$1:$P$20,12,FALSE),"")</f>
        <v/>
      </c>
      <c r="AL298" s="133" t="str">
        <f>IFERROR(VLOOKUP($AA298,Lookup!$A$1:$P$20,13,FALSE),"")</f>
        <v/>
      </c>
      <c r="AM298" s="133" t="str">
        <f>IFERROR(VLOOKUP($AA298,Lookup!$A$1:$P$20,14,FALSE),"")</f>
        <v/>
      </c>
      <c r="AN298" s="133" t="str">
        <f>IFERROR(VLOOKUP($AA298,Lookup!$A$1:$P$20,15,FALSE),"")</f>
        <v/>
      </c>
      <c r="AO298" s="133" t="str">
        <f>IFERROR(VLOOKUP($AA298,Lookup!$A$1:$P$20,16,FALSE),"")</f>
        <v/>
      </c>
      <c r="AP298" s="133" t="str">
        <f>IFERROR(VLOOKUP($AA298,Lookup!$A$1:$Q$20,17,FALSE),"")</f>
        <v/>
      </c>
      <c r="AQ298" s="129"/>
      <c r="AR298" s="129"/>
      <c r="AS298" s="135"/>
      <c r="AT298" s="135"/>
      <c r="AU298" s="135"/>
      <c r="AV298" s="135"/>
      <c r="AW298" s="138"/>
      <c r="AX298" s="135"/>
      <c r="AY298" s="135"/>
      <c r="AZ298" s="135"/>
      <c r="BA298" s="135"/>
      <c r="BB298" s="135"/>
      <c r="BC298" s="135"/>
      <c r="BD298" s="135"/>
      <c r="BE298" s="135"/>
      <c r="BF298" s="135"/>
      <c r="BG298" s="139"/>
      <c r="BH298" s="150"/>
      <c r="BI298" s="129"/>
      <c r="BJ298" s="129"/>
      <c r="BK298" s="150"/>
      <c r="BL298" s="139"/>
      <c r="BM298" s="139"/>
      <c r="BN298" s="400">
        <v>2</v>
      </c>
      <c r="BO298" s="400" t="s">
        <v>3057</v>
      </c>
      <c r="BP298" s="139"/>
      <c r="BQ298" s="139"/>
      <c r="BR298" s="139" t="s">
        <v>2847</v>
      </c>
      <c r="BS298" s="139">
        <v>13</v>
      </c>
      <c r="BT298" s="139"/>
      <c r="BU298" s="139"/>
      <c r="BV298" s="371"/>
      <c r="BW298" s="371"/>
      <c r="BX298" s="371"/>
      <c r="BY298" s="371"/>
      <c r="BZ298" s="371"/>
      <c r="CA298" s="371"/>
      <c r="CB298" s="371"/>
    </row>
    <row r="299" spans="1:80" ht="39.75" customHeight="1">
      <c r="A299" s="126"/>
      <c r="B299" s="128" t="s">
        <v>1106</v>
      </c>
      <c r="C299" s="128" t="s">
        <v>1107</v>
      </c>
      <c r="D299" s="128" t="s">
        <v>1108</v>
      </c>
      <c r="E299" s="129" t="s">
        <v>40</v>
      </c>
      <c r="F299" s="129">
        <v>78950</v>
      </c>
      <c r="G299" s="129">
        <v>2812991869</v>
      </c>
      <c r="H299" s="130" t="s">
        <v>3601</v>
      </c>
      <c r="I299" s="130"/>
      <c r="J299" s="130"/>
      <c r="K299" s="130"/>
      <c r="L299" s="94"/>
      <c r="M299" s="94"/>
      <c r="N299" s="94"/>
      <c r="O299" s="94"/>
      <c r="P299" s="94"/>
      <c r="Q299" s="94"/>
      <c r="R299" s="98"/>
      <c r="S299" s="94"/>
      <c r="T299" s="98"/>
      <c r="U299" s="129"/>
      <c r="V299" s="129"/>
      <c r="W299" s="133"/>
      <c r="X299" s="133"/>
      <c r="Y299" s="133"/>
      <c r="Z299" s="132"/>
      <c r="AA299" s="133" t="str">
        <f t="shared" si="26"/>
        <v/>
      </c>
      <c r="AB299" s="133" t="str">
        <f>IFERROR(VLOOKUP($AA299,Lookup!$A$1:$P$20,2,FALSE),"")</f>
        <v/>
      </c>
      <c r="AC299" s="133"/>
      <c r="AD299" s="133" t="str">
        <f>IFERROR(VLOOKUP($AA299,Lookup!$A$1:$P$20,7,FALSE),"")</f>
        <v/>
      </c>
      <c r="AE299" s="380"/>
      <c r="AF299" s="133" t="str">
        <f>IFERROR(VLOOKUP($AA299,Lookup!$A$1:$P$20,8,FALSE),"")</f>
        <v/>
      </c>
      <c r="AG299" s="133" t="str">
        <f>IFERROR(VLOOKUP($AA299,Lookup!$A$1:$P$20,9,FALSE),"")</f>
        <v/>
      </c>
      <c r="AH299" s="133"/>
      <c r="AI299" s="133" t="str">
        <f>IFERROR(VLOOKUP($AA299,Lookup!$A$1:$P$20,10,FALSE),"")</f>
        <v/>
      </c>
      <c r="AJ299" s="133" t="str">
        <f>IFERROR(VLOOKUP($AA299,Lookup!$A$1:$P$20,11,FALSE),"")</f>
        <v/>
      </c>
      <c r="AK299" s="133" t="str">
        <f>IFERROR(VLOOKUP($AA299,Lookup!$A$1:$P$20,12,FALSE),"")</f>
        <v/>
      </c>
      <c r="AL299" s="133" t="str">
        <f>IFERROR(VLOOKUP($AA299,Lookup!$A$1:$P$20,13,FALSE),"")</f>
        <v/>
      </c>
      <c r="AM299" s="133" t="str">
        <f>IFERROR(VLOOKUP($AA299,Lookup!$A$1:$P$20,14,FALSE),"")</f>
        <v/>
      </c>
      <c r="AN299" s="133" t="str">
        <f>IFERROR(VLOOKUP($AA299,Lookup!$A$1:$P$20,15,FALSE),"")</f>
        <v/>
      </c>
      <c r="AO299" s="133" t="str">
        <f>IFERROR(VLOOKUP($AA299,Lookup!$A$1:$P$20,16,FALSE),"")</f>
        <v/>
      </c>
      <c r="AP299" s="133" t="str">
        <f>IFERROR(VLOOKUP($AA299,Lookup!$A$1:$Q$20,17,FALSE),"")</f>
        <v/>
      </c>
      <c r="AQ299" s="129"/>
      <c r="AR299" s="129"/>
      <c r="AS299" s="135"/>
      <c r="AT299" s="135"/>
      <c r="AU299" s="135"/>
      <c r="AV299" s="135"/>
      <c r="AW299" s="138"/>
      <c r="AX299" s="135"/>
      <c r="AY299" s="135"/>
      <c r="AZ299" s="135"/>
      <c r="BA299" s="135"/>
      <c r="BB299" s="135"/>
      <c r="BC299" s="135"/>
      <c r="BD299" s="135"/>
      <c r="BE299" s="135"/>
      <c r="BF299" s="135"/>
      <c r="BG299" s="139"/>
      <c r="BH299" s="150"/>
      <c r="BI299" s="129"/>
      <c r="BJ299" s="129"/>
      <c r="BK299" s="150"/>
      <c r="BL299" s="139"/>
      <c r="BM299" s="139"/>
      <c r="BN299" s="400">
        <v>1</v>
      </c>
      <c r="BO299" s="400" t="s">
        <v>3057</v>
      </c>
      <c r="BP299" s="139"/>
      <c r="BQ299" s="139"/>
      <c r="BR299" s="139" t="s">
        <v>2847</v>
      </c>
      <c r="BS299" s="139">
        <v>12</v>
      </c>
      <c r="BT299" s="139"/>
      <c r="BU299" s="139"/>
      <c r="BV299" s="371"/>
      <c r="BW299" s="371"/>
      <c r="BX299" s="371"/>
      <c r="BY299" s="371"/>
      <c r="BZ299" s="371"/>
      <c r="CA299" s="371"/>
      <c r="CB299" s="371"/>
    </row>
    <row r="300" spans="1:80" ht="39.75" customHeight="1">
      <c r="A300" s="126"/>
      <c r="B300" s="128" t="s">
        <v>3602</v>
      </c>
      <c r="C300" s="128" t="s">
        <v>1625</v>
      </c>
      <c r="D300" s="128" t="s">
        <v>37</v>
      </c>
      <c r="E300" s="129" t="s">
        <v>40</v>
      </c>
      <c r="F300" s="129">
        <v>78218</v>
      </c>
      <c r="G300" s="129"/>
      <c r="H300" s="148"/>
      <c r="I300" s="148"/>
      <c r="J300" s="148"/>
      <c r="K300" s="148"/>
      <c r="L300" s="94"/>
      <c r="M300" s="94"/>
      <c r="N300" s="94"/>
      <c r="O300" s="94"/>
      <c r="P300" s="94"/>
      <c r="Q300" s="94"/>
      <c r="R300" s="98"/>
      <c r="S300" s="94"/>
      <c r="T300" s="98"/>
      <c r="U300" s="129"/>
      <c r="V300" s="129"/>
      <c r="W300" s="133"/>
      <c r="X300" s="133"/>
      <c r="Y300" s="133"/>
      <c r="Z300" s="184"/>
      <c r="AA300" s="133" t="str">
        <f t="shared" si="26"/>
        <v/>
      </c>
      <c r="AB300" s="133" t="str">
        <f>IFERROR(VLOOKUP($AA300,Lookup!$A$1:$P$20,2,FALSE),"")</f>
        <v/>
      </c>
      <c r="AC300" s="133"/>
      <c r="AD300" s="133" t="str">
        <f>IFERROR(VLOOKUP($AA300,Lookup!$A$1:$P$20,7,FALSE),"")</f>
        <v/>
      </c>
      <c r="AE300" s="380"/>
      <c r="AF300" s="133" t="str">
        <f>IFERROR(VLOOKUP($AA300,Lookup!$A$1:$P$20,8,FALSE),"")</f>
        <v/>
      </c>
      <c r="AG300" s="133" t="str">
        <f>IFERROR(VLOOKUP($AA300,Lookup!$A$1:$P$20,9,FALSE),"")</f>
        <v/>
      </c>
      <c r="AH300" s="133"/>
      <c r="AI300" s="133" t="str">
        <f>IFERROR(VLOOKUP($AA300,Lookup!$A$1:$P$20,10,FALSE),"")</f>
        <v/>
      </c>
      <c r="AJ300" s="133" t="str">
        <f>IFERROR(VLOOKUP($AA300,Lookup!$A$1:$P$20,11,FALSE),"")</f>
        <v/>
      </c>
      <c r="AK300" s="133" t="str">
        <f>IFERROR(VLOOKUP($AA300,Lookup!$A$1:$P$20,12,FALSE),"")</f>
        <v/>
      </c>
      <c r="AL300" s="133" t="str">
        <f>IFERROR(VLOOKUP($AA300,Lookup!$A$1:$P$20,13,FALSE),"")</f>
        <v/>
      </c>
      <c r="AM300" s="133" t="str">
        <f>IFERROR(VLOOKUP($AA300,Lookup!$A$1:$P$20,14,FALSE),"")</f>
        <v/>
      </c>
      <c r="AN300" s="133" t="str">
        <f>IFERROR(VLOOKUP($AA300,Lookup!$A$1:$P$20,15,FALSE),"")</f>
        <v/>
      </c>
      <c r="AO300" s="133" t="str">
        <f>IFERROR(VLOOKUP($AA300,Lookup!$A$1:$P$20,16,FALSE),"")</f>
        <v/>
      </c>
      <c r="AP300" s="133" t="str">
        <f>IFERROR(VLOOKUP($AA300,Lookup!$A$1:$Q$20,17,FALSE),"")</f>
        <v/>
      </c>
      <c r="AQ300" s="129"/>
      <c r="AR300" s="129"/>
      <c r="AS300" s="135"/>
      <c r="AT300" s="135"/>
      <c r="AU300" s="135"/>
      <c r="AV300" s="135"/>
      <c r="AW300" s="138"/>
      <c r="AX300" s="135"/>
      <c r="AY300" s="135"/>
      <c r="AZ300" s="135"/>
      <c r="BA300" s="135"/>
      <c r="BB300" s="135"/>
      <c r="BC300" s="135"/>
      <c r="BD300" s="135"/>
      <c r="BE300" s="135"/>
      <c r="BF300" s="135"/>
      <c r="BG300" s="139"/>
      <c r="BH300" s="150"/>
      <c r="BI300" s="129"/>
      <c r="BJ300" s="129"/>
      <c r="BK300" s="150"/>
      <c r="BL300" s="139"/>
      <c r="BM300" s="139"/>
      <c r="BN300" s="389">
        <v>1</v>
      </c>
      <c r="BO300" s="389" t="s">
        <v>3057</v>
      </c>
      <c r="BP300" s="139" t="s">
        <v>3603</v>
      </c>
      <c r="BQ300" s="139"/>
      <c r="BR300" s="139" t="s">
        <v>3179</v>
      </c>
      <c r="BS300" s="139">
        <v>20</v>
      </c>
      <c r="BT300" s="139"/>
      <c r="BU300" s="139"/>
      <c r="BV300" s="371"/>
      <c r="BW300" s="371"/>
      <c r="BX300" s="371"/>
      <c r="BY300" s="371"/>
      <c r="BZ300" s="371"/>
      <c r="CA300" s="371"/>
      <c r="CB300" s="371"/>
    </row>
    <row r="301" spans="1:80" ht="39.75" customHeight="1">
      <c r="A301" s="126"/>
      <c r="B301" s="128" t="s">
        <v>3604</v>
      </c>
      <c r="C301" s="128" t="s">
        <v>226</v>
      </c>
      <c r="D301" s="128" t="s">
        <v>259</v>
      </c>
      <c r="E301" s="129" t="s">
        <v>40</v>
      </c>
      <c r="F301" s="129">
        <v>78124</v>
      </c>
      <c r="G301" s="129" t="s">
        <v>3605</v>
      </c>
      <c r="H301" s="130" t="s">
        <v>3606</v>
      </c>
      <c r="I301" s="130"/>
      <c r="J301" s="130"/>
      <c r="K301" s="130"/>
      <c r="L301" s="94"/>
      <c r="M301" s="94"/>
      <c r="N301" s="94"/>
      <c r="O301" s="94"/>
      <c r="P301" s="94"/>
      <c r="Q301" s="94"/>
      <c r="R301" s="98"/>
      <c r="S301" s="94"/>
      <c r="T301" s="98"/>
      <c r="U301" s="129"/>
      <c r="V301" s="129"/>
      <c r="W301" s="133"/>
      <c r="X301" s="133"/>
      <c r="Y301" s="133"/>
      <c r="Z301" s="132"/>
      <c r="AA301" s="133" t="str">
        <f t="shared" si="26"/>
        <v/>
      </c>
      <c r="AB301" s="133" t="str">
        <f>IFERROR(VLOOKUP($AA301,Lookup!$A$1:$P$20,2,FALSE),"")</f>
        <v/>
      </c>
      <c r="AC301" s="133"/>
      <c r="AD301" s="133" t="str">
        <f>IFERROR(VLOOKUP($AA301,Lookup!$A$1:$P$20,7,FALSE),"")</f>
        <v/>
      </c>
      <c r="AE301" s="380"/>
      <c r="AF301" s="133" t="str">
        <f>IFERROR(VLOOKUP($AA301,Lookup!$A$1:$P$20,8,FALSE),"")</f>
        <v/>
      </c>
      <c r="AG301" s="133" t="str">
        <f>IFERROR(VLOOKUP($AA301,Lookup!$A$1:$P$20,9,FALSE),"")</f>
        <v/>
      </c>
      <c r="AH301" s="133"/>
      <c r="AI301" s="133" t="str">
        <f>IFERROR(VLOOKUP($AA301,Lookup!$A$1:$P$20,10,FALSE),"")</f>
        <v/>
      </c>
      <c r="AJ301" s="133" t="str">
        <f>IFERROR(VLOOKUP($AA301,Lookup!$A$1:$P$20,11,FALSE),"")</f>
        <v/>
      </c>
      <c r="AK301" s="133" t="str">
        <f>IFERROR(VLOOKUP($AA301,Lookup!$A$1:$P$20,12,FALSE),"")</f>
        <v/>
      </c>
      <c r="AL301" s="133" t="str">
        <f>IFERROR(VLOOKUP($AA301,Lookup!$A$1:$P$20,13,FALSE),"")</f>
        <v/>
      </c>
      <c r="AM301" s="133" t="str">
        <f>IFERROR(VLOOKUP($AA301,Lookup!$A$1:$P$20,14,FALSE),"")</f>
        <v/>
      </c>
      <c r="AN301" s="133" t="str">
        <f>IFERROR(VLOOKUP($AA301,Lookup!$A$1:$P$20,15,FALSE),"")</f>
        <v/>
      </c>
      <c r="AO301" s="133" t="str">
        <f>IFERROR(VLOOKUP($AA301,Lookup!$A$1:$P$20,16,FALSE),"")</f>
        <v/>
      </c>
      <c r="AP301" s="133" t="str">
        <f>IFERROR(VLOOKUP($AA301,Lookup!$A$1:$Q$20,17,FALSE),"")</f>
        <v/>
      </c>
      <c r="AQ301" s="129"/>
      <c r="AR301" s="129"/>
      <c r="AS301" s="135"/>
      <c r="AT301" s="135"/>
      <c r="AU301" s="135"/>
      <c r="AV301" s="135"/>
      <c r="AW301" s="138"/>
      <c r="AX301" s="135"/>
      <c r="AY301" s="135"/>
      <c r="AZ301" s="135"/>
      <c r="BA301" s="135"/>
      <c r="BB301" s="135"/>
      <c r="BC301" s="135"/>
      <c r="BD301" s="135"/>
      <c r="BE301" s="135"/>
      <c r="BF301" s="135"/>
      <c r="BG301" s="139"/>
      <c r="BH301" s="150"/>
      <c r="BI301" s="129"/>
      <c r="BJ301" s="129"/>
      <c r="BK301" s="150"/>
      <c r="BL301" s="139"/>
      <c r="BM301" s="139"/>
      <c r="BN301" s="400">
        <v>1</v>
      </c>
      <c r="BO301" s="400" t="s">
        <v>977</v>
      </c>
      <c r="BP301" s="139"/>
      <c r="BQ301" s="139"/>
      <c r="BR301" s="139" t="s">
        <v>2907</v>
      </c>
      <c r="BS301" s="139"/>
      <c r="BT301" s="139"/>
      <c r="BU301" s="139"/>
      <c r="BV301" s="371"/>
      <c r="BW301" s="371"/>
      <c r="BX301" s="371"/>
      <c r="BY301" s="371"/>
      <c r="BZ301" s="371"/>
      <c r="CA301" s="371"/>
      <c r="CB301" s="371"/>
    </row>
    <row r="302" spans="1:80" ht="39.75" customHeight="1">
      <c r="A302" s="126"/>
      <c r="B302" s="128" t="s">
        <v>3607</v>
      </c>
      <c r="C302" s="128" t="s">
        <v>3608</v>
      </c>
      <c r="D302" s="128" t="s">
        <v>68</v>
      </c>
      <c r="E302" s="129" t="s">
        <v>40</v>
      </c>
      <c r="F302" s="129">
        <v>77041</v>
      </c>
      <c r="G302" s="129" t="s">
        <v>1598</v>
      </c>
      <c r="H302" s="129"/>
      <c r="I302" s="129"/>
      <c r="J302" s="129"/>
      <c r="K302" s="129"/>
      <c r="L302" s="94"/>
      <c r="M302" s="94"/>
      <c r="N302" s="94"/>
      <c r="O302" s="94"/>
      <c r="P302" s="94"/>
      <c r="Q302" s="94"/>
      <c r="R302" s="98"/>
      <c r="S302" s="94"/>
      <c r="T302" s="98"/>
      <c r="U302" s="129"/>
      <c r="V302" s="129"/>
      <c r="W302" s="133"/>
      <c r="X302" s="133"/>
      <c r="Y302" s="133"/>
      <c r="Z302" s="132"/>
      <c r="AA302" s="133" t="str">
        <f t="shared" si="26"/>
        <v/>
      </c>
      <c r="AB302" s="133" t="str">
        <f>IFERROR(VLOOKUP($AA302,Lookup!$A$1:$P$20,2,FALSE),"")</f>
        <v/>
      </c>
      <c r="AC302" s="133"/>
      <c r="AD302" s="133" t="str">
        <f>IFERROR(VLOOKUP($AA302,Lookup!$A$1:$P$20,7,FALSE),"")</f>
        <v/>
      </c>
      <c r="AE302" s="380"/>
      <c r="AF302" s="133" t="str">
        <f>IFERROR(VLOOKUP($AA302,Lookup!$A$1:$P$20,8,FALSE),"")</f>
        <v/>
      </c>
      <c r="AG302" s="133" t="str">
        <f>IFERROR(VLOOKUP($AA302,Lookup!$A$1:$P$20,9,FALSE),"")</f>
        <v/>
      </c>
      <c r="AH302" s="133"/>
      <c r="AI302" s="133" t="str">
        <f>IFERROR(VLOOKUP($AA302,Lookup!$A$1:$P$20,10,FALSE),"")</f>
        <v/>
      </c>
      <c r="AJ302" s="133" t="str">
        <f>IFERROR(VLOOKUP($AA302,Lookup!$A$1:$P$20,11,FALSE),"")</f>
        <v/>
      </c>
      <c r="AK302" s="133" t="str">
        <f>IFERROR(VLOOKUP($AA302,Lookup!$A$1:$P$20,12,FALSE),"")</f>
        <v/>
      </c>
      <c r="AL302" s="133" t="str">
        <f>IFERROR(VLOOKUP($AA302,Lookup!$A$1:$P$20,13,FALSE),"")</f>
        <v/>
      </c>
      <c r="AM302" s="133" t="str">
        <f>IFERROR(VLOOKUP($AA302,Lookup!$A$1:$P$20,14,FALSE),"")</f>
        <v/>
      </c>
      <c r="AN302" s="133" t="str">
        <f>IFERROR(VLOOKUP($AA302,Lookup!$A$1:$P$20,15,FALSE),"")</f>
        <v/>
      </c>
      <c r="AO302" s="133" t="str">
        <f>IFERROR(VLOOKUP($AA302,Lookup!$A$1:$P$20,16,FALSE),"")</f>
        <v/>
      </c>
      <c r="AP302" s="133" t="str">
        <f>IFERROR(VLOOKUP($AA302,Lookup!$A$1:$Q$20,17,FALSE),"")</f>
        <v/>
      </c>
      <c r="AQ302" s="129"/>
      <c r="AR302" s="129"/>
      <c r="AS302" s="135"/>
      <c r="AT302" s="135"/>
      <c r="AU302" s="135"/>
      <c r="AV302" s="135"/>
      <c r="AW302" s="138"/>
      <c r="AX302" s="135"/>
      <c r="AY302" s="135"/>
      <c r="AZ302" s="135"/>
      <c r="BA302" s="135"/>
      <c r="BB302" s="135"/>
      <c r="BC302" s="135"/>
      <c r="BD302" s="135"/>
      <c r="BE302" s="135"/>
      <c r="BF302" s="135"/>
      <c r="BG302" s="139"/>
      <c r="BH302" s="150"/>
      <c r="BI302" s="129"/>
      <c r="BJ302" s="129"/>
      <c r="BK302" s="150"/>
      <c r="BL302" s="139"/>
      <c r="BM302" s="139"/>
      <c r="BN302" s="148"/>
      <c r="BO302" s="148"/>
      <c r="BP302" s="139"/>
      <c r="BQ302" s="139"/>
      <c r="BR302" s="139" t="s">
        <v>2894</v>
      </c>
      <c r="BS302" s="139"/>
      <c r="BT302" s="139"/>
      <c r="BU302" s="139"/>
      <c r="BV302" s="371"/>
      <c r="BW302" s="371"/>
      <c r="BX302" s="371"/>
      <c r="BY302" s="371"/>
      <c r="BZ302" s="371"/>
      <c r="CA302" s="371"/>
      <c r="CB302" s="371"/>
    </row>
    <row r="303" spans="1:80" ht="39.75" customHeight="1">
      <c r="A303" s="126"/>
      <c r="B303" s="128" t="s">
        <v>3609</v>
      </c>
      <c r="C303" s="128" t="s">
        <v>3610</v>
      </c>
      <c r="D303" s="128" t="s">
        <v>234</v>
      </c>
      <c r="E303" s="129" t="s">
        <v>40</v>
      </c>
      <c r="F303" s="129">
        <v>78130</v>
      </c>
      <c r="G303" s="129" t="s">
        <v>3611</v>
      </c>
      <c r="H303" s="129"/>
      <c r="I303" s="129"/>
      <c r="J303" s="129"/>
      <c r="K303" s="129"/>
      <c r="L303" s="94"/>
      <c r="M303" s="94"/>
      <c r="N303" s="94"/>
      <c r="O303" s="94"/>
      <c r="P303" s="94"/>
      <c r="Q303" s="94"/>
      <c r="R303" s="98"/>
      <c r="S303" s="94"/>
      <c r="T303" s="98"/>
      <c r="U303" s="129"/>
      <c r="V303" s="129"/>
      <c r="W303" s="133"/>
      <c r="X303" s="133"/>
      <c r="Y303" s="133"/>
      <c r="Z303" s="132"/>
      <c r="AA303" s="133" t="str">
        <f t="shared" si="26"/>
        <v/>
      </c>
      <c r="AB303" s="133" t="str">
        <f>IFERROR(VLOOKUP($AA303,Lookup!$A$1:$P$20,2,FALSE),"")</f>
        <v/>
      </c>
      <c r="AC303" s="133"/>
      <c r="AD303" s="133" t="str">
        <f>IFERROR(VLOOKUP($AA303,Lookup!$A$1:$P$20,7,FALSE),"")</f>
        <v/>
      </c>
      <c r="AE303" s="380"/>
      <c r="AF303" s="133" t="str">
        <f>IFERROR(VLOOKUP($AA303,Lookup!$A$1:$P$20,8,FALSE),"")</f>
        <v/>
      </c>
      <c r="AG303" s="133" t="str">
        <f>IFERROR(VLOOKUP($AA303,Lookup!$A$1:$P$20,9,FALSE),"")</f>
        <v/>
      </c>
      <c r="AH303" s="133"/>
      <c r="AI303" s="133" t="str">
        <f>IFERROR(VLOOKUP($AA303,Lookup!$A$1:$P$20,10,FALSE),"")</f>
        <v/>
      </c>
      <c r="AJ303" s="133" t="str">
        <f>IFERROR(VLOOKUP($AA303,Lookup!$A$1:$P$20,11,FALSE),"")</f>
        <v/>
      </c>
      <c r="AK303" s="133" t="str">
        <f>IFERROR(VLOOKUP($AA303,Lookup!$A$1:$P$20,12,FALSE),"")</f>
        <v/>
      </c>
      <c r="AL303" s="133" t="str">
        <f>IFERROR(VLOOKUP($AA303,Lookup!$A$1:$P$20,13,FALSE),"")</f>
        <v/>
      </c>
      <c r="AM303" s="133" t="str">
        <f>IFERROR(VLOOKUP($AA303,Lookup!$A$1:$P$20,14,FALSE),"")</f>
        <v/>
      </c>
      <c r="AN303" s="133" t="str">
        <f>IFERROR(VLOOKUP($AA303,Lookup!$A$1:$P$20,15,FALSE),"")</f>
        <v/>
      </c>
      <c r="AO303" s="133" t="str">
        <f>IFERROR(VLOOKUP($AA303,Lookup!$A$1:$P$20,16,FALSE),"")</f>
        <v/>
      </c>
      <c r="AP303" s="133" t="str">
        <f>IFERROR(VLOOKUP($AA303,Lookup!$A$1:$Q$20,17,FALSE),"")</f>
        <v/>
      </c>
      <c r="AQ303" s="129"/>
      <c r="AR303" s="129"/>
      <c r="AS303" s="135"/>
      <c r="AT303" s="135"/>
      <c r="AU303" s="135"/>
      <c r="AV303" s="135"/>
      <c r="AW303" s="138"/>
      <c r="AX303" s="135"/>
      <c r="AY303" s="135"/>
      <c r="AZ303" s="135"/>
      <c r="BA303" s="135"/>
      <c r="BB303" s="135"/>
      <c r="BC303" s="135"/>
      <c r="BD303" s="135"/>
      <c r="BE303" s="135"/>
      <c r="BF303" s="135"/>
      <c r="BG303" s="139"/>
      <c r="BH303" s="150"/>
      <c r="BI303" s="129"/>
      <c r="BJ303" s="129"/>
      <c r="BK303" s="150"/>
      <c r="BL303" s="139"/>
      <c r="BM303" s="139"/>
      <c r="BN303" s="400">
        <v>1</v>
      </c>
      <c r="BO303" s="400" t="s">
        <v>977</v>
      </c>
      <c r="BP303" s="139"/>
      <c r="BQ303" s="139"/>
      <c r="BR303" s="139" t="s">
        <v>2894</v>
      </c>
      <c r="BS303" s="139"/>
      <c r="BT303" s="139"/>
      <c r="BU303" s="139"/>
      <c r="BV303" s="371"/>
      <c r="BW303" s="371"/>
      <c r="BX303" s="371"/>
      <c r="BY303" s="371"/>
      <c r="BZ303" s="371"/>
      <c r="CA303" s="371"/>
      <c r="CB303" s="371"/>
    </row>
    <row r="304" spans="1:80" ht="39.75" customHeight="1">
      <c r="A304" s="126"/>
      <c r="B304" s="128" t="s">
        <v>2122</v>
      </c>
      <c r="C304" s="128" t="s">
        <v>3612</v>
      </c>
      <c r="D304" s="128" t="s">
        <v>216</v>
      </c>
      <c r="E304" s="129" t="s">
        <v>40</v>
      </c>
      <c r="F304" s="129">
        <v>75551</v>
      </c>
      <c r="G304" s="129" t="s">
        <v>3613</v>
      </c>
      <c r="H304" s="172" t="s">
        <v>814</v>
      </c>
      <c r="I304" s="172"/>
      <c r="J304" s="172"/>
      <c r="K304" s="172"/>
      <c r="L304" s="94"/>
      <c r="M304" s="94"/>
      <c r="N304" s="94"/>
      <c r="O304" s="94"/>
      <c r="P304" s="94"/>
      <c r="Q304" s="94"/>
      <c r="R304" s="98"/>
      <c r="S304" s="94"/>
      <c r="T304" s="98"/>
      <c r="U304" s="129"/>
      <c r="V304" s="129"/>
      <c r="W304" s="133"/>
      <c r="X304" s="133"/>
      <c r="Y304" s="133"/>
      <c r="Z304" s="132"/>
      <c r="AA304" s="133" t="str">
        <f t="shared" si="26"/>
        <v/>
      </c>
      <c r="AB304" s="133" t="str">
        <f>IFERROR(VLOOKUP($AA304,Lookup!$A$1:$P$20,2,FALSE),"")</f>
        <v/>
      </c>
      <c r="AC304" s="133"/>
      <c r="AD304" s="133" t="str">
        <f>IFERROR(VLOOKUP($AA304,Lookup!$A$1:$P$20,7,FALSE),"")</f>
        <v/>
      </c>
      <c r="AE304" s="380"/>
      <c r="AF304" s="133" t="str">
        <f>IFERROR(VLOOKUP($AA304,Lookup!$A$1:$P$20,8,FALSE),"")</f>
        <v/>
      </c>
      <c r="AG304" s="133" t="str">
        <f>IFERROR(VLOOKUP($AA304,Lookup!$A$1:$P$20,9,FALSE),"")</f>
        <v/>
      </c>
      <c r="AH304" s="133"/>
      <c r="AI304" s="133" t="str">
        <f>IFERROR(VLOOKUP($AA304,Lookup!$A$1:$P$20,10,FALSE),"")</f>
        <v/>
      </c>
      <c r="AJ304" s="133" t="str">
        <f>IFERROR(VLOOKUP($AA304,Lookup!$A$1:$P$20,11,FALSE),"")</f>
        <v/>
      </c>
      <c r="AK304" s="133" t="str">
        <f>IFERROR(VLOOKUP($AA304,Lookup!$A$1:$P$20,12,FALSE),"")</f>
        <v/>
      </c>
      <c r="AL304" s="133" t="str">
        <f>IFERROR(VLOOKUP($AA304,Lookup!$A$1:$P$20,13,FALSE),"")</f>
        <v/>
      </c>
      <c r="AM304" s="133" t="str">
        <f>IFERROR(VLOOKUP($AA304,Lookup!$A$1:$P$20,14,FALSE),"")</f>
        <v/>
      </c>
      <c r="AN304" s="133" t="str">
        <f>IFERROR(VLOOKUP($AA304,Lookup!$A$1:$P$20,15,FALSE),"")</f>
        <v/>
      </c>
      <c r="AO304" s="133" t="str">
        <f>IFERROR(VLOOKUP($AA304,Lookup!$A$1:$P$20,16,FALSE),"")</f>
        <v/>
      </c>
      <c r="AP304" s="133" t="str">
        <f>IFERROR(VLOOKUP($AA304,Lookup!$A$1:$Q$20,17,FALSE),"")</f>
        <v/>
      </c>
      <c r="AQ304" s="129"/>
      <c r="AR304" s="129"/>
      <c r="AS304" s="135"/>
      <c r="AT304" s="135"/>
      <c r="AU304" s="135"/>
      <c r="AV304" s="135"/>
      <c r="AW304" s="138"/>
      <c r="AX304" s="135"/>
      <c r="AY304" s="135"/>
      <c r="AZ304" s="135"/>
      <c r="BA304" s="135"/>
      <c r="BB304" s="135"/>
      <c r="BC304" s="135"/>
      <c r="BD304" s="135"/>
      <c r="BE304" s="135"/>
      <c r="BF304" s="135"/>
      <c r="BG304" s="139"/>
      <c r="BH304" s="150"/>
      <c r="BI304" s="129"/>
      <c r="BJ304" s="129"/>
      <c r="BK304" s="150"/>
      <c r="BL304" s="139"/>
      <c r="BM304" s="139"/>
      <c r="BN304" s="148"/>
      <c r="BO304" s="148"/>
      <c r="BP304" s="139"/>
      <c r="BQ304" s="139"/>
      <c r="BR304" s="139" t="s">
        <v>2907</v>
      </c>
      <c r="BS304" s="139"/>
      <c r="BT304" s="139"/>
      <c r="BU304" s="139"/>
      <c r="BV304" s="371"/>
      <c r="BW304" s="371"/>
      <c r="BX304" s="371"/>
      <c r="BY304" s="371"/>
      <c r="BZ304" s="371"/>
      <c r="CA304" s="371"/>
      <c r="CB304" s="371"/>
    </row>
    <row r="305" spans="1:80" ht="39.75" customHeight="1">
      <c r="A305" s="126"/>
      <c r="B305" s="128" t="s">
        <v>2094</v>
      </c>
      <c r="C305" s="128" t="s">
        <v>3614</v>
      </c>
      <c r="D305" s="128" t="s">
        <v>37</v>
      </c>
      <c r="E305" s="129" t="s">
        <v>40</v>
      </c>
      <c r="F305" s="129">
        <v>78213</v>
      </c>
      <c r="G305" s="129" t="s">
        <v>3615</v>
      </c>
      <c r="H305" s="129"/>
      <c r="I305" s="129"/>
      <c r="J305" s="129"/>
      <c r="K305" s="129"/>
      <c r="L305" s="94"/>
      <c r="M305" s="94"/>
      <c r="N305" s="94"/>
      <c r="O305" s="94"/>
      <c r="P305" s="94"/>
      <c r="Q305" s="94"/>
      <c r="R305" s="98"/>
      <c r="S305" s="94"/>
      <c r="T305" s="98"/>
      <c r="U305" s="129"/>
      <c r="V305" s="129"/>
      <c r="W305" s="133"/>
      <c r="X305" s="133"/>
      <c r="Y305" s="133"/>
      <c r="Z305" s="132"/>
      <c r="AA305" s="133" t="str">
        <f t="shared" si="26"/>
        <v/>
      </c>
      <c r="AB305" s="133" t="str">
        <f>IFERROR(VLOOKUP($AA305,Lookup!$A$1:$P$20,2,FALSE),"")</f>
        <v/>
      </c>
      <c r="AC305" s="133"/>
      <c r="AD305" s="133" t="str">
        <f>IFERROR(VLOOKUP($AA305,Lookup!$A$1:$P$20,7,FALSE),"")</f>
        <v/>
      </c>
      <c r="AE305" s="380"/>
      <c r="AF305" s="133" t="str">
        <f>IFERROR(VLOOKUP($AA305,Lookup!$A$1:$P$20,8,FALSE),"")</f>
        <v/>
      </c>
      <c r="AG305" s="133" t="str">
        <f>IFERROR(VLOOKUP($AA305,Lookup!$A$1:$P$20,9,FALSE),"")</f>
        <v/>
      </c>
      <c r="AH305" s="133"/>
      <c r="AI305" s="133" t="str">
        <f>IFERROR(VLOOKUP($AA305,Lookup!$A$1:$P$20,10,FALSE),"")</f>
        <v/>
      </c>
      <c r="AJ305" s="133" t="str">
        <f>IFERROR(VLOOKUP($AA305,Lookup!$A$1:$P$20,11,FALSE),"")</f>
        <v/>
      </c>
      <c r="AK305" s="133" t="str">
        <f>IFERROR(VLOOKUP($AA305,Lookup!$A$1:$P$20,12,FALSE),"")</f>
        <v/>
      </c>
      <c r="AL305" s="133" t="str">
        <f>IFERROR(VLOOKUP($AA305,Lookup!$A$1:$P$20,13,FALSE),"")</f>
        <v/>
      </c>
      <c r="AM305" s="133" t="str">
        <f>IFERROR(VLOOKUP($AA305,Lookup!$A$1:$P$20,14,FALSE),"")</f>
        <v/>
      </c>
      <c r="AN305" s="133" t="str">
        <f>IFERROR(VLOOKUP($AA305,Lookup!$A$1:$P$20,15,FALSE),"")</f>
        <v/>
      </c>
      <c r="AO305" s="133" t="str">
        <f>IFERROR(VLOOKUP($AA305,Lookup!$A$1:$P$20,16,FALSE),"")</f>
        <v/>
      </c>
      <c r="AP305" s="133" t="str">
        <f>IFERROR(VLOOKUP($AA305,Lookup!$A$1:$Q$20,17,FALSE),"")</f>
        <v/>
      </c>
      <c r="AQ305" s="129"/>
      <c r="AR305" s="129"/>
      <c r="AS305" s="135"/>
      <c r="AT305" s="135"/>
      <c r="AU305" s="135"/>
      <c r="AV305" s="135"/>
      <c r="AW305" s="138"/>
      <c r="AX305" s="135"/>
      <c r="AY305" s="135"/>
      <c r="AZ305" s="135"/>
      <c r="BA305" s="135"/>
      <c r="BB305" s="135"/>
      <c r="BC305" s="135"/>
      <c r="BD305" s="135"/>
      <c r="BE305" s="135"/>
      <c r="BF305" s="135"/>
      <c r="BG305" s="139"/>
      <c r="BH305" s="150"/>
      <c r="BI305" s="129"/>
      <c r="BJ305" s="129"/>
      <c r="BK305" s="150"/>
      <c r="BL305" s="139"/>
      <c r="BM305" s="139"/>
      <c r="BN305" s="148"/>
      <c r="BO305" s="148"/>
      <c r="BP305" s="139"/>
      <c r="BQ305" s="139"/>
      <c r="BR305" s="139" t="s">
        <v>2907</v>
      </c>
      <c r="BS305" s="139"/>
      <c r="BT305" s="139"/>
      <c r="BU305" s="139"/>
      <c r="BV305" s="371"/>
      <c r="BW305" s="371"/>
      <c r="BX305" s="371"/>
      <c r="BY305" s="371"/>
      <c r="BZ305" s="371"/>
      <c r="CA305" s="371"/>
      <c r="CB305" s="371"/>
    </row>
    <row r="306" spans="1:80" ht="39.75" customHeight="1">
      <c r="A306" s="126"/>
      <c r="B306" s="128" t="s">
        <v>3193</v>
      </c>
      <c r="C306" s="128" t="s">
        <v>3194</v>
      </c>
      <c r="D306" s="128" t="s">
        <v>37</v>
      </c>
      <c r="E306" s="129" t="s">
        <v>40</v>
      </c>
      <c r="F306" s="129">
        <v>78228</v>
      </c>
      <c r="G306" s="129" t="s">
        <v>3195</v>
      </c>
      <c r="H306" s="130" t="s">
        <v>3196</v>
      </c>
      <c r="I306" s="130"/>
      <c r="J306" s="130"/>
      <c r="K306" s="130"/>
      <c r="L306" s="94"/>
      <c r="M306" s="94"/>
      <c r="N306" s="94"/>
      <c r="O306" s="94"/>
      <c r="P306" s="94"/>
      <c r="Q306" s="94"/>
      <c r="R306" s="98"/>
      <c r="S306" s="94"/>
      <c r="T306" s="98"/>
      <c r="U306" s="129"/>
      <c r="V306" s="129"/>
      <c r="W306" s="129"/>
      <c r="X306" s="129"/>
      <c r="Y306" s="129"/>
      <c r="Z306" s="128"/>
      <c r="AA306" s="133" t="str">
        <f t="shared" si="26"/>
        <v/>
      </c>
      <c r="AB306" s="133" t="str">
        <f>IFERROR(VLOOKUP($AA306,Lookup!$A$1:$P$20,2,FALSE),"")</f>
        <v/>
      </c>
      <c r="AC306" s="133"/>
      <c r="AD306" s="133" t="str">
        <f>IFERROR(VLOOKUP($AA306,Lookup!$A$1:$P$20,7,FALSE),"")</f>
        <v/>
      </c>
      <c r="AE306" s="380"/>
      <c r="AF306" s="133" t="str">
        <f>IFERROR(VLOOKUP($AA306,Lookup!$A$1:$P$20,8,FALSE),"")</f>
        <v/>
      </c>
      <c r="AG306" s="133" t="str">
        <f>IFERROR(VLOOKUP($AA306,Lookup!$A$1:$P$20,9,FALSE),"")</f>
        <v/>
      </c>
      <c r="AH306" s="133"/>
      <c r="AI306" s="133" t="str">
        <f>IFERROR(VLOOKUP($AA306,Lookup!$A$1:$P$20,10,FALSE),"")</f>
        <v/>
      </c>
      <c r="AJ306" s="133" t="str">
        <f>IFERROR(VLOOKUP($AA306,Lookup!$A$1:$P$20,11,FALSE),"")</f>
        <v/>
      </c>
      <c r="AK306" s="133" t="str">
        <f>IFERROR(VLOOKUP($AA306,Lookup!$A$1:$P$20,12,FALSE),"")</f>
        <v/>
      </c>
      <c r="AL306" s="133" t="str">
        <f>IFERROR(VLOOKUP($AA306,Lookup!$A$1:$P$20,13,FALSE),"")</f>
        <v/>
      </c>
      <c r="AM306" s="133" t="str">
        <f>IFERROR(VLOOKUP($AA306,Lookup!$A$1:$P$20,14,FALSE),"")</f>
        <v/>
      </c>
      <c r="AN306" s="133" t="str">
        <f>IFERROR(VLOOKUP($AA306,Lookup!$A$1:$P$20,15,FALSE),"")</f>
        <v/>
      </c>
      <c r="AO306" s="133" t="str">
        <f>IFERROR(VLOOKUP($AA306,Lookup!$A$1:$P$20,16,FALSE),"")</f>
        <v/>
      </c>
      <c r="AP306" s="133" t="str">
        <f>IFERROR(VLOOKUP($AA306,Lookup!$A$1:$Q$20,17,FALSE),"")</f>
        <v/>
      </c>
      <c r="AQ306" s="129"/>
      <c r="AR306" s="129"/>
      <c r="AS306" s="135"/>
      <c r="AT306" s="135"/>
      <c r="AU306" s="135"/>
      <c r="AV306" s="135"/>
      <c r="AW306" s="138"/>
      <c r="AX306" s="135"/>
      <c r="AY306" s="135"/>
      <c r="AZ306" s="135"/>
      <c r="BA306" s="135"/>
      <c r="BB306" s="135"/>
      <c r="BC306" s="135"/>
      <c r="BD306" s="135"/>
      <c r="BE306" s="135"/>
      <c r="BF306" s="135"/>
      <c r="BG306" s="139"/>
      <c r="BH306" s="150"/>
      <c r="BI306" s="129"/>
      <c r="BJ306" s="129"/>
      <c r="BK306" s="150"/>
      <c r="BL306" s="139"/>
      <c r="BM306" s="139"/>
      <c r="BN306" s="400">
        <v>2</v>
      </c>
      <c r="BO306" s="400" t="s">
        <v>977</v>
      </c>
      <c r="BP306" s="139"/>
      <c r="BQ306" s="139"/>
      <c r="BR306" s="139" t="s">
        <v>900</v>
      </c>
      <c r="BS306" s="143"/>
      <c r="BT306" s="143"/>
      <c r="BU306" s="143"/>
      <c r="BV306" s="371"/>
      <c r="BW306" s="371"/>
      <c r="BX306" s="371"/>
      <c r="BY306" s="371"/>
      <c r="BZ306" s="371"/>
      <c r="CA306" s="371"/>
      <c r="CB306" s="371"/>
    </row>
    <row r="307" spans="1:80" ht="39.75" customHeight="1">
      <c r="A307" s="126"/>
      <c r="B307" s="128" t="s">
        <v>2296</v>
      </c>
      <c r="C307" s="128" t="s">
        <v>2297</v>
      </c>
      <c r="D307" s="128" t="s">
        <v>37</v>
      </c>
      <c r="E307" s="129" t="s">
        <v>40</v>
      </c>
      <c r="F307" s="129">
        <v>78223</v>
      </c>
      <c r="G307" s="129"/>
      <c r="H307" s="130"/>
      <c r="I307" s="130"/>
      <c r="J307" s="130"/>
      <c r="K307" s="130"/>
      <c r="L307" s="94"/>
      <c r="M307" s="94"/>
      <c r="N307" s="94"/>
      <c r="O307" s="94"/>
      <c r="P307" s="94"/>
      <c r="Q307" s="94"/>
      <c r="R307" s="98"/>
      <c r="S307" s="129"/>
      <c r="T307" s="98"/>
      <c r="U307" s="129"/>
      <c r="V307" s="129"/>
      <c r="W307" s="133"/>
      <c r="X307" s="133"/>
      <c r="Y307" s="133"/>
      <c r="Z307" s="132"/>
      <c r="AA307" s="133" t="str">
        <f t="shared" si="26"/>
        <v/>
      </c>
      <c r="AB307" s="133" t="str">
        <f>IFERROR(VLOOKUP($AA307,Lookup!$A$1:$P$20,2,FALSE),"")</f>
        <v/>
      </c>
      <c r="AC307" s="133"/>
      <c r="AD307" s="133" t="str">
        <f>IFERROR(VLOOKUP($AA307,Lookup!$A$1:$P$20,7,FALSE),"")</f>
        <v/>
      </c>
      <c r="AE307" s="380"/>
      <c r="AF307" s="133" t="str">
        <f>IFERROR(VLOOKUP($AA307,Lookup!$A$1:$P$20,8,FALSE),"")</f>
        <v/>
      </c>
      <c r="AG307" s="133" t="str">
        <f>IFERROR(VLOOKUP($AA307,Lookup!$A$1:$P$20,9,FALSE),"")</f>
        <v/>
      </c>
      <c r="AH307" s="133"/>
      <c r="AI307" s="133" t="str">
        <f>IFERROR(VLOOKUP($AA307,Lookup!$A$1:$P$20,10,FALSE),"")</f>
        <v/>
      </c>
      <c r="AJ307" s="133" t="str">
        <f>IFERROR(VLOOKUP($AA307,Lookup!$A$1:$P$20,11,FALSE),"")</f>
        <v/>
      </c>
      <c r="AK307" s="133" t="str">
        <f>IFERROR(VLOOKUP($AA307,Lookup!$A$1:$P$20,12,FALSE),"")</f>
        <v/>
      </c>
      <c r="AL307" s="133" t="str">
        <f>IFERROR(VLOOKUP($AA307,Lookup!$A$1:$P$20,13,FALSE),"")</f>
        <v/>
      </c>
      <c r="AM307" s="133" t="str">
        <f>IFERROR(VLOOKUP($AA307,Lookup!$A$1:$P$20,14,FALSE),"")</f>
        <v/>
      </c>
      <c r="AN307" s="133" t="str">
        <f>IFERROR(VLOOKUP($AA307,Lookup!$A$1:$P$20,15,FALSE),"")</f>
        <v/>
      </c>
      <c r="AO307" s="133" t="str">
        <f>IFERROR(VLOOKUP($AA307,Lookup!$A$1:$P$20,16,FALSE),"")</f>
        <v/>
      </c>
      <c r="AP307" s="133" t="str">
        <f>IFERROR(VLOOKUP($AA307,Lookup!$A$1:$Q$20,17,FALSE),"")</f>
        <v/>
      </c>
      <c r="AQ307" s="129"/>
      <c r="AR307" s="129"/>
      <c r="AS307" s="135"/>
      <c r="AT307" s="135"/>
      <c r="AU307" s="135"/>
      <c r="AV307" s="135"/>
      <c r="AW307" s="138"/>
      <c r="AX307" s="135"/>
      <c r="AY307" s="135"/>
      <c r="AZ307" s="135"/>
      <c r="BA307" s="135"/>
      <c r="BB307" s="135"/>
      <c r="BC307" s="135"/>
      <c r="BD307" s="135"/>
      <c r="BE307" s="135"/>
      <c r="BF307" s="135"/>
      <c r="BG307" s="143"/>
      <c r="BH307" s="150"/>
      <c r="BI307" s="129"/>
      <c r="BJ307" s="129"/>
      <c r="BK307" s="150"/>
      <c r="BL307" s="143"/>
      <c r="BM307" s="143"/>
      <c r="BN307" s="148"/>
      <c r="BO307" s="148"/>
      <c r="BP307" s="143"/>
      <c r="BQ307" s="143"/>
      <c r="BR307" s="143"/>
      <c r="BS307" s="139"/>
      <c r="BT307" s="139"/>
      <c r="BU307" s="139"/>
      <c r="BV307" s="371"/>
      <c r="BW307" s="371"/>
      <c r="BX307" s="371"/>
      <c r="BY307" s="371"/>
      <c r="BZ307" s="371"/>
      <c r="CA307" s="371"/>
      <c r="CB307" s="371"/>
    </row>
    <row r="308" spans="1:80" ht="39.75" customHeight="1">
      <c r="A308" s="126"/>
      <c r="B308" s="128" t="s">
        <v>3616</v>
      </c>
      <c r="C308" s="128"/>
      <c r="D308" s="128"/>
      <c r="E308" s="129"/>
      <c r="F308" s="129"/>
      <c r="G308" s="129"/>
      <c r="H308" s="130"/>
      <c r="I308" s="130"/>
      <c r="J308" s="130"/>
      <c r="K308" s="130"/>
      <c r="L308" s="94"/>
      <c r="M308" s="94"/>
      <c r="N308" s="94"/>
      <c r="O308" s="94"/>
      <c r="P308" s="94"/>
      <c r="Q308" s="94"/>
      <c r="R308" s="98"/>
      <c r="S308" s="129"/>
      <c r="T308" s="98"/>
      <c r="U308" s="129"/>
      <c r="V308" s="129"/>
      <c r="W308" s="133"/>
      <c r="X308" s="133"/>
      <c r="Y308" s="133"/>
      <c r="Z308" s="132"/>
      <c r="AA308" s="133" t="str">
        <f t="shared" si="26"/>
        <v/>
      </c>
      <c r="AB308" s="133" t="str">
        <f>IFERROR(VLOOKUP($AA308,Lookup!$A$1:$P$20,2,FALSE),"")</f>
        <v/>
      </c>
      <c r="AC308" s="133"/>
      <c r="AD308" s="133" t="str">
        <f>IFERROR(VLOOKUP($AA308,Lookup!$A$1:$P$20,7,FALSE),"")</f>
        <v/>
      </c>
      <c r="AE308" s="380"/>
      <c r="AF308" s="133" t="str">
        <f>IFERROR(VLOOKUP($AA308,Lookup!$A$1:$P$20,8,FALSE),"")</f>
        <v/>
      </c>
      <c r="AG308" s="133" t="str">
        <f>IFERROR(VLOOKUP($AA308,Lookup!$A$1:$P$20,9,FALSE),"")</f>
        <v/>
      </c>
      <c r="AH308" s="133"/>
      <c r="AI308" s="133" t="str">
        <f>IFERROR(VLOOKUP($AA308,Lookup!$A$1:$P$20,10,FALSE),"")</f>
        <v/>
      </c>
      <c r="AJ308" s="133" t="str">
        <f>IFERROR(VLOOKUP($AA308,Lookup!$A$1:$P$20,11,FALSE),"")</f>
        <v/>
      </c>
      <c r="AK308" s="133" t="str">
        <f>IFERROR(VLOOKUP($AA308,Lookup!$A$1:$P$20,12,FALSE),"")</f>
        <v/>
      </c>
      <c r="AL308" s="133" t="str">
        <f>IFERROR(VLOOKUP($AA308,Lookup!$A$1:$P$20,13,FALSE),"")</f>
        <v/>
      </c>
      <c r="AM308" s="133" t="str">
        <f>IFERROR(VLOOKUP($AA308,Lookup!$A$1:$P$20,14,FALSE),"")</f>
        <v/>
      </c>
      <c r="AN308" s="133" t="str">
        <f>IFERROR(VLOOKUP($AA308,Lookup!$A$1:$P$20,15,FALSE),"")</f>
        <v/>
      </c>
      <c r="AO308" s="133" t="str">
        <f>IFERROR(VLOOKUP($AA308,Lookup!$A$1:$P$20,16,FALSE),"")</f>
        <v/>
      </c>
      <c r="AP308" s="133" t="str">
        <f>IFERROR(VLOOKUP($AA308,Lookup!$A$1:$Q$20,17,FALSE),"")</f>
        <v/>
      </c>
      <c r="AQ308" s="129"/>
      <c r="AR308" s="129"/>
      <c r="AS308" s="135"/>
      <c r="AT308" s="135"/>
      <c r="AU308" s="135"/>
      <c r="AV308" s="135"/>
      <c r="AW308" s="138"/>
      <c r="AX308" s="135"/>
      <c r="AY308" s="135"/>
      <c r="AZ308" s="135"/>
      <c r="BA308" s="135"/>
      <c r="BB308" s="135"/>
      <c r="BC308" s="135"/>
      <c r="BD308" s="135"/>
      <c r="BE308" s="135"/>
      <c r="BF308" s="135"/>
      <c r="BG308" s="143"/>
      <c r="BH308" s="150"/>
      <c r="BI308" s="129"/>
      <c r="BJ308" s="129"/>
      <c r="BK308" s="150"/>
      <c r="BL308" s="143"/>
      <c r="BM308" s="143"/>
      <c r="BN308" s="389">
        <v>1</v>
      </c>
      <c r="BO308" s="389" t="s">
        <v>977</v>
      </c>
      <c r="BP308" s="143" t="s">
        <v>3411</v>
      </c>
      <c r="BQ308" s="143"/>
      <c r="BR308" s="143" t="s">
        <v>2894</v>
      </c>
      <c r="BS308" s="139"/>
      <c r="BT308" s="139"/>
      <c r="BU308" s="139"/>
      <c r="BV308" s="371"/>
      <c r="BW308" s="371"/>
      <c r="BX308" s="371"/>
      <c r="BY308" s="371"/>
      <c r="BZ308" s="371"/>
      <c r="CA308" s="371"/>
      <c r="CB308" s="371"/>
    </row>
    <row r="309" spans="1:80" ht="39.75" customHeight="1">
      <c r="A309" s="126"/>
      <c r="B309" s="128" t="s">
        <v>3617</v>
      </c>
      <c r="C309" s="128" t="s">
        <v>3618</v>
      </c>
      <c r="D309" s="128" t="s">
        <v>37</v>
      </c>
      <c r="E309" s="129" t="s">
        <v>40</v>
      </c>
      <c r="F309" s="129">
        <v>78221</v>
      </c>
      <c r="G309" s="129" t="s">
        <v>3619</v>
      </c>
      <c r="H309" s="130" t="s">
        <v>3620</v>
      </c>
      <c r="I309" s="130"/>
      <c r="J309" s="130"/>
      <c r="K309" s="130"/>
      <c r="L309" s="94"/>
      <c r="M309" s="94"/>
      <c r="N309" s="94"/>
      <c r="O309" s="94"/>
      <c r="P309" s="94"/>
      <c r="Q309" s="94"/>
      <c r="R309" s="98"/>
      <c r="S309" s="94"/>
      <c r="T309" s="98"/>
      <c r="U309" s="129"/>
      <c r="V309" s="129"/>
      <c r="W309" s="133"/>
      <c r="X309" s="133"/>
      <c r="Y309" s="133"/>
      <c r="Z309" s="132"/>
      <c r="AA309" s="133" t="str">
        <f t="shared" si="26"/>
        <v/>
      </c>
      <c r="AB309" s="133" t="str">
        <f>IFERROR(VLOOKUP($AA309,Lookup!$A$1:$P$20,2,FALSE),"")</f>
        <v/>
      </c>
      <c r="AC309" s="133"/>
      <c r="AD309" s="133" t="str">
        <f>IFERROR(VLOOKUP($AA309,Lookup!$A$1:$P$20,7,FALSE),"")</f>
        <v/>
      </c>
      <c r="AE309" s="380"/>
      <c r="AF309" s="133" t="str">
        <f>IFERROR(VLOOKUP($AA309,Lookup!$A$1:$P$20,8,FALSE),"")</f>
        <v/>
      </c>
      <c r="AG309" s="133" t="str">
        <f>IFERROR(VLOOKUP($AA309,Lookup!$A$1:$P$20,9,FALSE),"")</f>
        <v/>
      </c>
      <c r="AH309" s="133"/>
      <c r="AI309" s="133" t="str">
        <f>IFERROR(VLOOKUP($AA309,Lookup!$A$1:$P$20,10,FALSE),"")</f>
        <v/>
      </c>
      <c r="AJ309" s="133" t="str">
        <f>IFERROR(VLOOKUP($AA309,Lookup!$A$1:$P$20,11,FALSE),"")</f>
        <v/>
      </c>
      <c r="AK309" s="133" t="str">
        <f>IFERROR(VLOOKUP($AA309,Lookup!$A$1:$P$20,12,FALSE),"")</f>
        <v/>
      </c>
      <c r="AL309" s="133" t="str">
        <f>IFERROR(VLOOKUP($AA309,Lookup!$A$1:$P$20,13,FALSE),"")</f>
        <v/>
      </c>
      <c r="AM309" s="133" t="str">
        <f>IFERROR(VLOOKUP($AA309,Lookup!$A$1:$P$20,14,FALSE),"")</f>
        <v/>
      </c>
      <c r="AN309" s="133" t="str">
        <f>IFERROR(VLOOKUP($AA309,Lookup!$A$1:$P$20,15,FALSE),"")</f>
        <v/>
      </c>
      <c r="AO309" s="133" t="str">
        <f>IFERROR(VLOOKUP($AA309,Lookup!$A$1:$P$20,16,FALSE),"")</f>
        <v/>
      </c>
      <c r="AP309" s="133" t="str">
        <f>IFERROR(VLOOKUP($AA309,Lookup!$A$1:$Q$20,17,FALSE),"")</f>
        <v/>
      </c>
      <c r="AQ309" s="129"/>
      <c r="AR309" s="129"/>
      <c r="AS309" s="135"/>
      <c r="AT309" s="135"/>
      <c r="AU309" s="135"/>
      <c r="AV309" s="135"/>
      <c r="AW309" s="138"/>
      <c r="AX309" s="135"/>
      <c r="AY309" s="135"/>
      <c r="AZ309" s="135"/>
      <c r="BA309" s="135"/>
      <c r="BB309" s="135"/>
      <c r="BC309" s="135"/>
      <c r="BD309" s="135"/>
      <c r="BE309" s="135"/>
      <c r="BF309" s="135"/>
      <c r="BG309" s="143"/>
      <c r="BH309" s="150"/>
      <c r="BI309" s="129"/>
      <c r="BJ309" s="129"/>
      <c r="BK309" s="150"/>
      <c r="BL309" s="143"/>
      <c r="BM309" s="143"/>
      <c r="BN309" s="148"/>
      <c r="BO309" s="148"/>
      <c r="BP309" s="143"/>
      <c r="BQ309" s="143"/>
      <c r="BR309" s="143" t="s">
        <v>900</v>
      </c>
      <c r="BS309" s="139"/>
      <c r="BT309" s="139"/>
      <c r="BU309" s="139"/>
      <c r="BV309" s="371"/>
      <c r="BW309" s="371"/>
      <c r="BX309" s="371"/>
      <c r="BY309" s="371"/>
      <c r="BZ309" s="371"/>
      <c r="CA309" s="371"/>
      <c r="CB309" s="371"/>
    </row>
    <row r="310" spans="1:80" ht="39.75" customHeight="1">
      <c r="A310" s="126"/>
      <c r="B310" s="128" t="s">
        <v>3621</v>
      </c>
      <c r="C310" s="128" t="s">
        <v>3622</v>
      </c>
      <c r="D310" s="128" t="s">
        <v>37</v>
      </c>
      <c r="E310" s="129" t="s">
        <v>40</v>
      </c>
      <c r="F310" s="129">
        <v>78232</v>
      </c>
      <c r="G310" s="129"/>
      <c r="H310" s="129"/>
      <c r="I310" s="129"/>
      <c r="J310" s="129"/>
      <c r="K310" s="129"/>
      <c r="L310" s="94"/>
      <c r="M310" s="94"/>
      <c r="N310" s="94"/>
      <c r="O310" s="94"/>
      <c r="P310" s="94"/>
      <c r="Q310" s="94"/>
      <c r="R310" s="98"/>
      <c r="S310" s="94"/>
      <c r="T310" s="98"/>
      <c r="U310" s="129"/>
      <c r="V310" s="129"/>
      <c r="W310" s="133"/>
      <c r="X310" s="133"/>
      <c r="Y310" s="133"/>
      <c r="Z310" s="132"/>
      <c r="AA310" s="133" t="str">
        <f t="shared" si="26"/>
        <v/>
      </c>
      <c r="AB310" s="133" t="str">
        <f>IFERROR(VLOOKUP($AA310,Lookup!$A$1:$P$20,2,FALSE),"")</f>
        <v/>
      </c>
      <c r="AC310" s="133"/>
      <c r="AD310" s="133" t="str">
        <f>IFERROR(VLOOKUP($AA310,Lookup!$A$1:$P$20,7,FALSE),"")</f>
        <v/>
      </c>
      <c r="AE310" s="380"/>
      <c r="AF310" s="133" t="str">
        <f>IFERROR(VLOOKUP($AA310,Lookup!$A$1:$P$20,8,FALSE),"")</f>
        <v/>
      </c>
      <c r="AG310" s="133" t="str">
        <f>IFERROR(VLOOKUP($AA310,Lookup!$A$1:$P$20,9,FALSE),"")</f>
        <v/>
      </c>
      <c r="AH310" s="133"/>
      <c r="AI310" s="133" t="str">
        <f>IFERROR(VLOOKUP($AA310,Lookup!$A$1:$P$20,10,FALSE),"")</f>
        <v/>
      </c>
      <c r="AJ310" s="133" t="str">
        <f>IFERROR(VLOOKUP($AA310,Lookup!$A$1:$P$20,11,FALSE),"")</f>
        <v/>
      </c>
      <c r="AK310" s="133" t="str">
        <f>IFERROR(VLOOKUP($AA310,Lookup!$A$1:$P$20,12,FALSE),"")</f>
        <v/>
      </c>
      <c r="AL310" s="133" t="str">
        <f>IFERROR(VLOOKUP($AA310,Lookup!$A$1:$P$20,13,FALSE),"")</f>
        <v/>
      </c>
      <c r="AM310" s="133" t="str">
        <f>IFERROR(VLOOKUP($AA310,Lookup!$A$1:$P$20,14,FALSE),"")</f>
        <v/>
      </c>
      <c r="AN310" s="133" t="str">
        <f>IFERROR(VLOOKUP($AA310,Lookup!$A$1:$P$20,15,FALSE),"")</f>
        <v/>
      </c>
      <c r="AO310" s="133" t="str">
        <f>IFERROR(VLOOKUP($AA310,Lookup!$A$1:$P$20,16,FALSE),"")</f>
        <v/>
      </c>
      <c r="AP310" s="133" t="str">
        <f>IFERROR(VLOOKUP($AA310,Lookup!$A$1:$Q$20,17,FALSE),"")</f>
        <v/>
      </c>
      <c r="AQ310" s="129"/>
      <c r="AR310" s="129"/>
      <c r="AS310" s="135"/>
      <c r="AT310" s="135"/>
      <c r="AU310" s="135"/>
      <c r="AV310" s="135"/>
      <c r="AW310" s="138"/>
      <c r="AX310" s="135"/>
      <c r="AY310" s="135"/>
      <c r="AZ310" s="135"/>
      <c r="BA310" s="135"/>
      <c r="BB310" s="135"/>
      <c r="BC310" s="135"/>
      <c r="BD310" s="135"/>
      <c r="BE310" s="135"/>
      <c r="BF310" s="135"/>
      <c r="BG310" s="139"/>
      <c r="BH310" s="150"/>
      <c r="BI310" s="129"/>
      <c r="BJ310" s="129"/>
      <c r="BK310" s="150"/>
      <c r="BL310" s="139"/>
      <c r="BM310" s="139"/>
      <c r="BN310" s="148"/>
      <c r="BO310" s="148"/>
      <c r="BP310" s="139"/>
      <c r="BQ310" s="139"/>
      <c r="BR310" s="139" t="s">
        <v>900</v>
      </c>
      <c r="BS310" s="139"/>
      <c r="BT310" s="139"/>
      <c r="BU310" s="139"/>
      <c r="BV310" s="371"/>
      <c r="BW310" s="371"/>
      <c r="BX310" s="371"/>
      <c r="BY310" s="371"/>
      <c r="BZ310" s="371"/>
      <c r="CA310" s="371"/>
      <c r="CB310" s="371"/>
    </row>
    <row r="311" spans="1:80" ht="39.75" customHeight="1">
      <c r="A311" s="126"/>
      <c r="B311" s="128" t="s">
        <v>3623</v>
      </c>
      <c r="C311" s="128" t="s">
        <v>3624</v>
      </c>
      <c r="D311" s="128" t="s">
        <v>37</v>
      </c>
      <c r="E311" s="129" t="s">
        <v>40</v>
      </c>
      <c r="F311" s="129">
        <v>78219</v>
      </c>
      <c r="G311" s="129"/>
      <c r="H311" s="129"/>
      <c r="I311" s="129"/>
      <c r="J311" s="129"/>
      <c r="K311" s="129"/>
      <c r="L311" s="94"/>
      <c r="M311" s="94"/>
      <c r="N311" s="94"/>
      <c r="O311" s="94"/>
      <c r="P311" s="94"/>
      <c r="Q311" s="94"/>
      <c r="R311" s="98"/>
      <c r="S311" s="94"/>
      <c r="T311" s="98"/>
      <c r="U311" s="129"/>
      <c r="V311" s="129"/>
      <c r="W311" s="133"/>
      <c r="X311" s="133"/>
      <c r="Y311" s="133"/>
      <c r="Z311" s="132"/>
      <c r="AA311" s="133" t="str">
        <f t="shared" si="26"/>
        <v/>
      </c>
      <c r="AB311" s="133" t="str">
        <f>IFERROR(VLOOKUP($AA311,Lookup!$A$1:$P$20,2,FALSE),"")</f>
        <v/>
      </c>
      <c r="AC311" s="133"/>
      <c r="AD311" s="133" t="str">
        <f>IFERROR(VLOOKUP($AA311,Lookup!$A$1:$P$20,7,FALSE),"")</f>
        <v/>
      </c>
      <c r="AE311" s="380"/>
      <c r="AF311" s="133" t="str">
        <f>IFERROR(VLOOKUP($AA311,Lookup!$A$1:$P$20,8,FALSE),"")</f>
        <v/>
      </c>
      <c r="AG311" s="133" t="str">
        <f>IFERROR(VLOOKUP($AA311,Lookup!$A$1:$P$20,9,FALSE),"")</f>
        <v/>
      </c>
      <c r="AH311" s="133"/>
      <c r="AI311" s="133" t="str">
        <f>IFERROR(VLOOKUP($AA311,Lookup!$A$1:$P$20,10,FALSE),"")</f>
        <v/>
      </c>
      <c r="AJ311" s="133" t="str">
        <f>IFERROR(VLOOKUP($AA311,Lookup!$A$1:$P$20,11,FALSE),"")</f>
        <v/>
      </c>
      <c r="AK311" s="133" t="str">
        <f>IFERROR(VLOOKUP($AA311,Lookup!$A$1:$P$20,12,FALSE),"")</f>
        <v/>
      </c>
      <c r="AL311" s="133" t="str">
        <f>IFERROR(VLOOKUP($AA311,Lookup!$A$1:$P$20,13,FALSE),"")</f>
        <v/>
      </c>
      <c r="AM311" s="133" t="str">
        <f>IFERROR(VLOOKUP($AA311,Lookup!$A$1:$P$20,14,FALSE),"")</f>
        <v/>
      </c>
      <c r="AN311" s="133" t="str">
        <f>IFERROR(VLOOKUP($AA311,Lookup!$A$1:$P$20,15,FALSE),"")</f>
        <v/>
      </c>
      <c r="AO311" s="133" t="str">
        <f>IFERROR(VLOOKUP($AA311,Lookup!$A$1:$P$20,16,FALSE),"")</f>
        <v/>
      </c>
      <c r="AP311" s="133" t="str">
        <f>IFERROR(VLOOKUP($AA311,Lookup!$A$1:$Q$20,17,FALSE),"")</f>
        <v/>
      </c>
      <c r="AQ311" s="129"/>
      <c r="AR311" s="129"/>
      <c r="AS311" s="135"/>
      <c r="AT311" s="135"/>
      <c r="AU311" s="135"/>
      <c r="AV311" s="135"/>
      <c r="AW311" s="138"/>
      <c r="AX311" s="135"/>
      <c r="AY311" s="135"/>
      <c r="AZ311" s="135"/>
      <c r="BA311" s="135"/>
      <c r="BB311" s="135"/>
      <c r="BC311" s="135"/>
      <c r="BD311" s="135"/>
      <c r="BE311" s="135"/>
      <c r="BF311" s="135"/>
      <c r="BG311" s="139"/>
      <c r="BH311" s="150"/>
      <c r="BI311" s="129"/>
      <c r="BJ311" s="129"/>
      <c r="BK311" s="150"/>
      <c r="BL311" s="139"/>
      <c r="BM311" s="139"/>
      <c r="BN311" s="148"/>
      <c r="BO311" s="148"/>
      <c r="BP311" s="139"/>
      <c r="BQ311" s="139"/>
      <c r="BR311" s="139" t="s">
        <v>900</v>
      </c>
      <c r="BS311" s="139"/>
      <c r="BT311" s="139"/>
      <c r="BU311" s="139"/>
      <c r="BV311" s="371"/>
      <c r="BW311" s="371"/>
      <c r="BX311" s="371"/>
      <c r="BY311" s="371"/>
      <c r="BZ311" s="371"/>
      <c r="CA311" s="371"/>
      <c r="CB311" s="371"/>
    </row>
    <row r="312" spans="1:80" ht="39.75" customHeight="1">
      <c r="A312" s="126"/>
      <c r="B312" s="128" t="s">
        <v>3625</v>
      </c>
      <c r="C312" s="128" t="s">
        <v>3626</v>
      </c>
      <c r="D312" s="128" t="s">
        <v>167</v>
      </c>
      <c r="E312" s="129" t="s">
        <v>40</v>
      </c>
      <c r="F312" s="129">
        <v>78163</v>
      </c>
      <c r="G312" s="129"/>
      <c r="H312" s="129"/>
      <c r="I312" s="129"/>
      <c r="J312" s="129"/>
      <c r="K312" s="129"/>
      <c r="L312" s="94"/>
      <c r="M312" s="94"/>
      <c r="N312" s="94"/>
      <c r="O312" s="94"/>
      <c r="P312" s="94"/>
      <c r="Q312" s="94"/>
      <c r="R312" s="98"/>
      <c r="S312" s="94"/>
      <c r="T312" s="98"/>
      <c r="U312" s="129"/>
      <c r="V312" s="129"/>
      <c r="W312" s="133"/>
      <c r="X312" s="133"/>
      <c r="Y312" s="133"/>
      <c r="Z312" s="132"/>
      <c r="AA312" s="133" t="str">
        <f t="shared" si="26"/>
        <v/>
      </c>
      <c r="AB312" s="133" t="str">
        <f>IFERROR(VLOOKUP($AA312,Lookup!$A$1:$P$20,2,FALSE),"")</f>
        <v/>
      </c>
      <c r="AC312" s="133"/>
      <c r="AD312" s="133" t="str">
        <f>IFERROR(VLOOKUP($AA312,Lookup!$A$1:$P$20,7,FALSE),"")</f>
        <v/>
      </c>
      <c r="AE312" s="380"/>
      <c r="AF312" s="133" t="str">
        <f>IFERROR(VLOOKUP($AA312,Lookup!$A$1:$P$20,8,FALSE),"")</f>
        <v/>
      </c>
      <c r="AG312" s="133" t="str">
        <f>IFERROR(VLOOKUP($AA312,Lookup!$A$1:$P$20,9,FALSE),"")</f>
        <v/>
      </c>
      <c r="AH312" s="133"/>
      <c r="AI312" s="133" t="str">
        <f>IFERROR(VLOOKUP($AA312,Lookup!$A$1:$P$20,10,FALSE),"")</f>
        <v/>
      </c>
      <c r="AJ312" s="133" t="str">
        <f>IFERROR(VLOOKUP($AA312,Lookup!$A$1:$P$20,11,FALSE),"")</f>
        <v/>
      </c>
      <c r="AK312" s="133" t="str">
        <f>IFERROR(VLOOKUP($AA312,Lookup!$A$1:$P$20,12,FALSE),"")</f>
        <v/>
      </c>
      <c r="AL312" s="133" t="str">
        <f>IFERROR(VLOOKUP($AA312,Lookup!$A$1:$P$20,13,FALSE),"")</f>
        <v/>
      </c>
      <c r="AM312" s="133" t="str">
        <f>IFERROR(VLOOKUP($AA312,Lookup!$A$1:$P$20,14,FALSE),"")</f>
        <v/>
      </c>
      <c r="AN312" s="133" t="str">
        <f>IFERROR(VLOOKUP($AA312,Lookup!$A$1:$P$20,15,FALSE),"")</f>
        <v/>
      </c>
      <c r="AO312" s="133" t="str">
        <f>IFERROR(VLOOKUP($AA312,Lookup!$A$1:$P$20,16,FALSE),"")</f>
        <v/>
      </c>
      <c r="AP312" s="133" t="str">
        <f>IFERROR(VLOOKUP($AA312,Lookup!$A$1:$Q$20,17,FALSE),"")</f>
        <v/>
      </c>
      <c r="AQ312" s="129"/>
      <c r="AR312" s="129"/>
      <c r="AS312" s="135"/>
      <c r="AT312" s="135"/>
      <c r="AU312" s="135"/>
      <c r="AV312" s="135"/>
      <c r="AW312" s="138"/>
      <c r="AX312" s="135"/>
      <c r="AY312" s="135"/>
      <c r="AZ312" s="135"/>
      <c r="BA312" s="135"/>
      <c r="BB312" s="135"/>
      <c r="BC312" s="135"/>
      <c r="BD312" s="135"/>
      <c r="BE312" s="135"/>
      <c r="BF312" s="135"/>
      <c r="BG312" s="139"/>
      <c r="BH312" s="150"/>
      <c r="BI312" s="129"/>
      <c r="BJ312" s="129"/>
      <c r="BK312" s="150"/>
      <c r="BL312" s="139"/>
      <c r="BM312" s="139"/>
      <c r="BN312" s="148"/>
      <c r="BO312" s="148"/>
      <c r="BP312" s="139"/>
      <c r="BQ312" s="139"/>
      <c r="BR312" s="139" t="s">
        <v>900</v>
      </c>
      <c r="BS312" s="139"/>
      <c r="BT312" s="139"/>
      <c r="BU312" s="139"/>
      <c r="BV312" s="371"/>
      <c r="BW312" s="371"/>
      <c r="BX312" s="371"/>
      <c r="BY312" s="371"/>
      <c r="BZ312" s="371"/>
      <c r="CA312" s="371"/>
      <c r="CB312" s="371"/>
    </row>
    <row r="313" spans="1:80" ht="18" customHeight="1">
      <c r="A313" s="126"/>
      <c r="B313" s="128" t="s">
        <v>712</v>
      </c>
      <c r="C313" s="128" t="s">
        <v>1120</v>
      </c>
      <c r="D313" s="128" t="s">
        <v>178</v>
      </c>
      <c r="E313" s="129" t="s">
        <v>40</v>
      </c>
      <c r="F313" s="129">
        <v>78948</v>
      </c>
      <c r="G313" s="129"/>
      <c r="H313" s="129"/>
      <c r="I313" s="129"/>
      <c r="J313" s="129"/>
      <c r="K313" s="129"/>
      <c r="L313" s="94"/>
      <c r="M313" s="94"/>
      <c r="N313" s="94"/>
      <c r="O313" s="94"/>
      <c r="P313" s="94"/>
      <c r="Q313" s="94"/>
      <c r="R313" s="98"/>
      <c r="S313" s="94"/>
      <c r="T313" s="98"/>
      <c r="U313" s="129"/>
      <c r="V313" s="129"/>
      <c r="W313" s="133"/>
      <c r="X313" s="133"/>
      <c r="Y313" s="133"/>
      <c r="Z313" s="132"/>
      <c r="AA313" s="133" t="str">
        <f t="shared" si="26"/>
        <v/>
      </c>
      <c r="AB313" s="133" t="str">
        <f>IFERROR(VLOOKUP($AA313,Lookup!$A$1:$P$20,2,FALSE),"")</f>
        <v/>
      </c>
      <c r="AC313" s="133"/>
      <c r="AD313" s="133" t="str">
        <f>IFERROR(VLOOKUP($AA313,Lookup!$A$1:$P$20,7,FALSE),"")</f>
        <v/>
      </c>
      <c r="AE313" s="380"/>
      <c r="AF313" s="133" t="str">
        <f>IFERROR(VLOOKUP($AA313,Lookup!$A$1:$P$20,8,FALSE),"")</f>
        <v/>
      </c>
      <c r="AG313" s="133" t="str">
        <f>IFERROR(VLOOKUP($AA313,Lookup!$A$1:$P$20,9,FALSE),"")</f>
        <v/>
      </c>
      <c r="AH313" s="133"/>
      <c r="AI313" s="133" t="str">
        <f>IFERROR(VLOOKUP($AA313,Lookup!$A$1:$P$20,10,FALSE),"")</f>
        <v/>
      </c>
      <c r="AJ313" s="133" t="str">
        <f>IFERROR(VLOOKUP($AA313,Lookup!$A$1:$P$20,11,FALSE),"")</f>
        <v/>
      </c>
      <c r="AK313" s="133" t="str">
        <f>IFERROR(VLOOKUP($AA313,Lookup!$A$1:$P$20,12,FALSE),"")</f>
        <v/>
      </c>
      <c r="AL313" s="133" t="str">
        <f>IFERROR(VLOOKUP($AA313,Lookup!$A$1:$P$20,13,FALSE),"")</f>
        <v/>
      </c>
      <c r="AM313" s="133" t="str">
        <f>IFERROR(VLOOKUP($AA313,Lookup!$A$1:$P$20,14,FALSE),"")</f>
        <v/>
      </c>
      <c r="AN313" s="133" t="str">
        <f>IFERROR(VLOOKUP($AA313,Lookup!$A$1:$P$20,15,FALSE),"")</f>
        <v/>
      </c>
      <c r="AO313" s="133" t="str">
        <f>IFERROR(VLOOKUP($AA313,Lookup!$A$1:$P$20,16,FALSE),"")</f>
        <v/>
      </c>
      <c r="AP313" s="133" t="str">
        <f>IFERROR(VLOOKUP($AA313,Lookup!$A$1:$Q$20,17,FALSE),"")</f>
        <v/>
      </c>
      <c r="AQ313" s="129"/>
      <c r="AR313" s="129"/>
      <c r="AS313" s="135"/>
      <c r="AT313" s="135"/>
      <c r="AU313" s="135"/>
      <c r="AV313" s="135"/>
      <c r="AW313" s="138"/>
      <c r="AX313" s="135"/>
      <c r="AY313" s="135"/>
      <c r="AZ313" s="135"/>
      <c r="BA313" s="135"/>
      <c r="BB313" s="135"/>
      <c r="BC313" s="135"/>
      <c r="BD313" s="135"/>
      <c r="BE313" s="135"/>
      <c r="BF313" s="135"/>
      <c r="BG313" s="139"/>
      <c r="BH313" s="150"/>
      <c r="BI313" s="129"/>
      <c r="BJ313" s="129"/>
      <c r="BK313" s="150"/>
      <c r="BL313" s="139"/>
      <c r="BM313" s="139"/>
      <c r="BN313" s="148"/>
      <c r="BO313" s="148"/>
      <c r="BP313" s="139"/>
      <c r="BQ313" s="139"/>
      <c r="BR313" s="139" t="s">
        <v>900</v>
      </c>
      <c r="BS313" s="139"/>
      <c r="BT313" s="139"/>
      <c r="BU313" s="139"/>
      <c r="BV313" s="371"/>
      <c r="BW313" s="371"/>
      <c r="BX313" s="371"/>
      <c r="BY313" s="371"/>
      <c r="BZ313" s="371"/>
      <c r="CA313" s="371"/>
      <c r="CB313" s="371"/>
    </row>
    <row r="314" spans="1:80" ht="39.75" customHeight="1">
      <c r="A314" s="126"/>
      <c r="B314" s="128" t="s">
        <v>1780</v>
      </c>
      <c r="C314" s="128" t="s">
        <v>3277</v>
      </c>
      <c r="D314" s="128" t="s">
        <v>232</v>
      </c>
      <c r="E314" s="129" t="s">
        <v>40</v>
      </c>
      <c r="F314" s="129">
        <v>78009</v>
      </c>
      <c r="G314" s="129"/>
      <c r="H314" s="129"/>
      <c r="I314" s="129"/>
      <c r="J314" s="129"/>
      <c r="K314" s="129"/>
      <c r="L314" s="94"/>
      <c r="M314" s="94"/>
      <c r="N314" s="94"/>
      <c r="O314" s="94"/>
      <c r="P314" s="94"/>
      <c r="Q314" s="94"/>
      <c r="R314" s="98"/>
      <c r="S314" s="94"/>
      <c r="T314" s="98"/>
      <c r="U314" s="129"/>
      <c r="V314" s="129"/>
      <c r="W314" s="133"/>
      <c r="X314" s="133"/>
      <c r="Y314" s="133"/>
      <c r="Z314" s="132"/>
      <c r="AA314" s="133" t="str">
        <f t="shared" si="26"/>
        <v/>
      </c>
      <c r="AB314" s="133" t="str">
        <f>IFERROR(VLOOKUP($AA314,Lookup!$A$1:$P$20,2,FALSE),"")</f>
        <v/>
      </c>
      <c r="AC314" s="133"/>
      <c r="AD314" s="133" t="str">
        <f>IFERROR(VLOOKUP($AA314,Lookup!$A$1:$P$20,7,FALSE),"")</f>
        <v/>
      </c>
      <c r="AE314" s="380"/>
      <c r="AF314" s="133" t="str">
        <f>IFERROR(VLOOKUP($AA314,Lookup!$A$1:$P$20,8,FALSE),"")</f>
        <v/>
      </c>
      <c r="AG314" s="133" t="str">
        <f>IFERROR(VLOOKUP($AA314,Lookup!$A$1:$P$20,9,FALSE),"")</f>
        <v/>
      </c>
      <c r="AH314" s="133"/>
      <c r="AI314" s="133" t="str">
        <f>IFERROR(VLOOKUP($AA314,Lookup!$A$1:$P$20,10,FALSE),"")</f>
        <v/>
      </c>
      <c r="AJ314" s="133" t="str">
        <f>IFERROR(VLOOKUP($AA314,Lookup!$A$1:$P$20,11,FALSE),"")</f>
        <v/>
      </c>
      <c r="AK314" s="133" t="str">
        <f>IFERROR(VLOOKUP($AA314,Lookup!$A$1:$P$20,12,FALSE),"")</f>
        <v/>
      </c>
      <c r="AL314" s="133" t="str">
        <f>IFERROR(VLOOKUP($AA314,Lookup!$A$1:$P$20,13,FALSE),"")</f>
        <v/>
      </c>
      <c r="AM314" s="133" t="str">
        <f>IFERROR(VLOOKUP($AA314,Lookup!$A$1:$P$20,14,FALSE),"")</f>
        <v/>
      </c>
      <c r="AN314" s="133" t="str">
        <f>IFERROR(VLOOKUP($AA314,Lookup!$A$1:$P$20,15,FALSE),"")</f>
        <v/>
      </c>
      <c r="AO314" s="133" t="str">
        <f>IFERROR(VLOOKUP($AA314,Lookup!$A$1:$P$20,16,FALSE),"")</f>
        <v/>
      </c>
      <c r="AP314" s="133" t="str">
        <f>IFERROR(VLOOKUP($AA314,Lookup!$A$1:$Q$20,17,FALSE),"")</f>
        <v/>
      </c>
      <c r="AQ314" s="129"/>
      <c r="AR314" s="129"/>
      <c r="AS314" s="135"/>
      <c r="AT314" s="135"/>
      <c r="AU314" s="135"/>
      <c r="AV314" s="135"/>
      <c r="AW314" s="138"/>
      <c r="AX314" s="135"/>
      <c r="AY314" s="135"/>
      <c r="AZ314" s="135"/>
      <c r="BA314" s="135"/>
      <c r="BB314" s="135"/>
      <c r="BC314" s="135"/>
      <c r="BD314" s="135"/>
      <c r="BE314" s="135"/>
      <c r="BF314" s="135"/>
      <c r="BG314" s="139"/>
      <c r="BH314" s="150"/>
      <c r="BI314" s="129"/>
      <c r="BJ314" s="129"/>
      <c r="BK314" s="150"/>
      <c r="BL314" s="139"/>
      <c r="BM314" s="139"/>
      <c r="BN314" s="148"/>
      <c r="BO314" s="148"/>
      <c r="BP314" s="139"/>
      <c r="BQ314" s="139"/>
      <c r="BR314" s="139" t="s">
        <v>900</v>
      </c>
      <c r="BS314" s="139"/>
      <c r="BT314" s="139"/>
      <c r="BU314" s="139"/>
      <c r="BV314" s="371"/>
      <c r="BW314" s="371"/>
      <c r="BX314" s="371"/>
      <c r="BY314" s="371"/>
      <c r="BZ314" s="371"/>
      <c r="CA314" s="371"/>
      <c r="CB314" s="371"/>
    </row>
    <row r="315" spans="1:80" ht="39.75" customHeight="1">
      <c r="A315" s="126"/>
      <c r="B315" s="128" t="s">
        <v>3627</v>
      </c>
      <c r="C315" s="128" t="s">
        <v>3628</v>
      </c>
      <c r="D315" s="128" t="s">
        <v>3629</v>
      </c>
      <c r="E315" s="129" t="s">
        <v>40</v>
      </c>
      <c r="F315" s="129">
        <v>77581</v>
      </c>
      <c r="G315" s="129"/>
      <c r="H315" s="129"/>
      <c r="I315" s="129"/>
      <c r="J315" s="129"/>
      <c r="K315" s="129"/>
      <c r="L315" s="94"/>
      <c r="M315" s="94"/>
      <c r="N315" s="94"/>
      <c r="O315" s="94"/>
      <c r="P315" s="94"/>
      <c r="Q315" s="94"/>
      <c r="R315" s="98"/>
      <c r="S315" s="94"/>
      <c r="T315" s="98"/>
      <c r="U315" s="129"/>
      <c r="V315" s="129"/>
      <c r="W315" s="133"/>
      <c r="X315" s="133"/>
      <c r="Y315" s="133"/>
      <c r="Z315" s="132"/>
      <c r="AA315" s="133" t="str">
        <f t="shared" si="26"/>
        <v/>
      </c>
      <c r="AB315" s="133" t="str">
        <f>IFERROR(VLOOKUP($AA315,Lookup!$A$1:$P$20,2,FALSE),"")</f>
        <v/>
      </c>
      <c r="AC315" s="133"/>
      <c r="AD315" s="133" t="str">
        <f>IFERROR(VLOOKUP($AA315,Lookup!$A$1:$P$20,7,FALSE),"")</f>
        <v/>
      </c>
      <c r="AE315" s="380"/>
      <c r="AF315" s="133" t="str">
        <f>IFERROR(VLOOKUP($AA315,Lookup!$A$1:$P$20,8,FALSE),"")</f>
        <v/>
      </c>
      <c r="AG315" s="133" t="str">
        <f>IFERROR(VLOOKUP($AA315,Lookup!$A$1:$P$20,9,FALSE),"")</f>
        <v/>
      </c>
      <c r="AH315" s="133"/>
      <c r="AI315" s="133" t="str">
        <f>IFERROR(VLOOKUP($AA315,Lookup!$A$1:$P$20,10,FALSE),"")</f>
        <v/>
      </c>
      <c r="AJ315" s="133" t="str">
        <f>IFERROR(VLOOKUP($AA315,Lookup!$A$1:$P$20,11,FALSE),"")</f>
        <v/>
      </c>
      <c r="AK315" s="133" t="str">
        <f>IFERROR(VLOOKUP($AA315,Lookup!$A$1:$P$20,12,FALSE),"")</f>
        <v/>
      </c>
      <c r="AL315" s="133" t="str">
        <f>IFERROR(VLOOKUP($AA315,Lookup!$A$1:$P$20,13,FALSE),"")</f>
        <v/>
      </c>
      <c r="AM315" s="133" t="str">
        <f>IFERROR(VLOOKUP($AA315,Lookup!$A$1:$P$20,14,FALSE),"")</f>
        <v/>
      </c>
      <c r="AN315" s="133" t="str">
        <f>IFERROR(VLOOKUP($AA315,Lookup!$A$1:$P$20,15,FALSE),"")</f>
        <v/>
      </c>
      <c r="AO315" s="133" t="str">
        <f>IFERROR(VLOOKUP($AA315,Lookup!$A$1:$P$20,16,FALSE),"")</f>
        <v/>
      </c>
      <c r="AP315" s="133" t="str">
        <f>IFERROR(VLOOKUP($AA315,Lookup!$A$1:$Q$20,17,FALSE),"")</f>
        <v/>
      </c>
      <c r="AQ315" s="129"/>
      <c r="AR315" s="129"/>
      <c r="AS315" s="135"/>
      <c r="AT315" s="135"/>
      <c r="AU315" s="135"/>
      <c r="AV315" s="135"/>
      <c r="AW315" s="138"/>
      <c r="AX315" s="135"/>
      <c r="AY315" s="135"/>
      <c r="AZ315" s="135"/>
      <c r="BA315" s="135"/>
      <c r="BB315" s="135"/>
      <c r="BC315" s="135"/>
      <c r="BD315" s="135"/>
      <c r="BE315" s="135"/>
      <c r="BF315" s="135"/>
      <c r="BG315" s="139"/>
      <c r="BH315" s="150"/>
      <c r="BI315" s="129"/>
      <c r="BJ315" s="129"/>
      <c r="BK315" s="150"/>
      <c r="BL315" s="143"/>
      <c r="BM315" s="143"/>
      <c r="BN315" s="148"/>
      <c r="BO315" s="148"/>
      <c r="BP315" s="143"/>
      <c r="BQ315" s="143"/>
      <c r="BR315" s="139" t="s">
        <v>900</v>
      </c>
      <c r="BS315" s="139"/>
      <c r="BT315" s="139"/>
      <c r="BU315" s="139"/>
      <c r="BV315" s="371"/>
      <c r="BW315" s="371"/>
      <c r="BX315" s="371"/>
      <c r="BY315" s="371"/>
      <c r="BZ315" s="371"/>
      <c r="CA315" s="371"/>
      <c r="CB315" s="371"/>
    </row>
    <row r="316" spans="1:80" ht="39.75" customHeight="1">
      <c r="A316" s="126"/>
      <c r="B316" s="128" t="s">
        <v>3630</v>
      </c>
      <c r="C316" s="128" t="s">
        <v>3631</v>
      </c>
      <c r="D316" s="128" t="s">
        <v>755</v>
      </c>
      <c r="E316" s="129" t="s">
        <v>40</v>
      </c>
      <c r="F316" s="129">
        <v>78666</v>
      </c>
      <c r="G316" s="129"/>
      <c r="H316" s="129"/>
      <c r="I316" s="129"/>
      <c r="J316" s="129"/>
      <c r="K316" s="129"/>
      <c r="L316" s="94"/>
      <c r="M316" s="94"/>
      <c r="N316" s="94"/>
      <c r="O316" s="94"/>
      <c r="P316" s="94"/>
      <c r="Q316" s="94"/>
      <c r="R316" s="98"/>
      <c r="S316" s="94"/>
      <c r="T316" s="98"/>
      <c r="U316" s="129"/>
      <c r="V316" s="129"/>
      <c r="W316" s="133"/>
      <c r="X316" s="133"/>
      <c r="Y316" s="133"/>
      <c r="Z316" s="132"/>
      <c r="AA316" s="133" t="str">
        <f t="shared" si="26"/>
        <v/>
      </c>
      <c r="AB316" s="133" t="str">
        <f>IFERROR(VLOOKUP($AA316,Lookup!$A$1:$P$20,2,FALSE),"")</f>
        <v/>
      </c>
      <c r="AC316" s="133"/>
      <c r="AD316" s="133" t="str">
        <f>IFERROR(VLOOKUP($AA316,Lookup!$A$1:$P$20,7,FALSE),"")</f>
        <v/>
      </c>
      <c r="AE316" s="380"/>
      <c r="AF316" s="133" t="str">
        <f>IFERROR(VLOOKUP($AA316,Lookup!$A$1:$P$20,8,FALSE),"")</f>
        <v/>
      </c>
      <c r="AG316" s="133" t="str">
        <f>IFERROR(VLOOKUP($AA316,Lookup!$A$1:$P$20,9,FALSE),"")</f>
        <v/>
      </c>
      <c r="AH316" s="133"/>
      <c r="AI316" s="133" t="str">
        <f>IFERROR(VLOOKUP($AA316,Lookup!$A$1:$P$20,10,FALSE),"")</f>
        <v/>
      </c>
      <c r="AJ316" s="133" t="str">
        <f>IFERROR(VLOOKUP($AA316,Lookup!$A$1:$P$20,11,FALSE),"")</f>
        <v/>
      </c>
      <c r="AK316" s="133" t="str">
        <f>IFERROR(VLOOKUP($AA316,Lookup!$A$1:$P$20,12,FALSE),"")</f>
        <v/>
      </c>
      <c r="AL316" s="133" t="str">
        <f>IFERROR(VLOOKUP($AA316,Lookup!$A$1:$P$20,13,FALSE),"")</f>
        <v/>
      </c>
      <c r="AM316" s="133" t="str">
        <f>IFERROR(VLOOKUP($AA316,Lookup!$A$1:$P$20,14,FALSE),"")</f>
        <v/>
      </c>
      <c r="AN316" s="133" t="str">
        <f>IFERROR(VLOOKUP($AA316,Lookup!$A$1:$P$20,15,FALSE),"")</f>
        <v/>
      </c>
      <c r="AO316" s="133" t="str">
        <f>IFERROR(VLOOKUP($AA316,Lookup!$A$1:$P$20,16,FALSE),"")</f>
        <v/>
      </c>
      <c r="AP316" s="133" t="str">
        <f>IFERROR(VLOOKUP($AA316,Lookup!$A$1:$Q$20,17,FALSE),"")</f>
        <v/>
      </c>
      <c r="AQ316" s="129"/>
      <c r="AR316" s="129"/>
      <c r="AS316" s="135"/>
      <c r="AT316" s="135"/>
      <c r="AU316" s="135"/>
      <c r="AV316" s="135"/>
      <c r="AW316" s="138"/>
      <c r="AX316" s="135"/>
      <c r="AY316" s="135"/>
      <c r="AZ316" s="135"/>
      <c r="BA316" s="135"/>
      <c r="BB316" s="135"/>
      <c r="BC316" s="135"/>
      <c r="BD316" s="135"/>
      <c r="BE316" s="135"/>
      <c r="BF316" s="135"/>
      <c r="BG316" s="139"/>
      <c r="BH316" s="150"/>
      <c r="BI316" s="129"/>
      <c r="BJ316" s="129"/>
      <c r="BK316" s="150"/>
      <c r="BL316" s="143"/>
      <c r="BM316" s="143"/>
      <c r="BN316" s="148"/>
      <c r="BO316" s="148"/>
      <c r="BP316" s="143"/>
      <c r="BQ316" s="143"/>
      <c r="BR316" s="143" t="s">
        <v>900</v>
      </c>
      <c r="BS316" s="139"/>
      <c r="BT316" s="139"/>
      <c r="BU316" s="139"/>
      <c r="BV316" s="371"/>
      <c r="BW316" s="371"/>
      <c r="BX316" s="371"/>
      <c r="BY316" s="371"/>
      <c r="BZ316" s="371"/>
      <c r="CA316" s="371"/>
      <c r="CB316" s="371"/>
    </row>
    <row r="317" spans="1:80" ht="39.75" customHeight="1">
      <c r="A317" s="126"/>
      <c r="B317" s="128" t="s">
        <v>3632</v>
      </c>
      <c r="C317" s="128" t="s">
        <v>3633</v>
      </c>
      <c r="D317" s="128" t="s">
        <v>129</v>
      </c>
      <c r="E317" s="129" t="s">
        <v>40</v>
      </c>
      <c r="F317" s="129">
        <v>78155</v>
      </c>
      <c r="G317" s="129"/>
      <c r="H317" s="129"/>
      <c r="I317" s="129"/>
      <c r="J317" s="129"/>
      <c r="K317" s="129"/>
      <c r="L317" s="94"/>
      <c r="M317" s="94"/>
      <c r="N317" s="94"/>
      <c r="O317" s="94"/>
      <c r="P317" s="94"/>
      <c r="Q317" s="94"/>
      <c r="R317" s="98"/>
      <c r="S317" s="94"/>
      <c r="T317" s="98"/>
      <c r="U317" s="129"/>
      <c r="V317" s="129"/>
      <c r="W317" s="133"/>
      <c r="X317" s="133"/>
      <c r="Y317" s="133"/>
      <c r="Z317" s="132"/>
      <c r="AA317" s="133" t="str">
        <f t="shared" si="26"/>
        <v/>
      </c>
      <c r="AB317" s="133" t="str">
        <f>IFERROR(VLOOKUP($AA317,Lookup!$A$1:$P$20,2,FALSE),"")</f>
        <v/>
      </c>
      <c r="AC317" s="133"/>
      <c r="AD317" s="133" t="str">
        <f>IFERROR(VLOOKUP($AA317,Lookup!$A$1:$P$20,7,FALSE),"")</f>
        <v/>
      </c>
      <c r="AE317" s="380"/>
      <c r="AF317" s="133" t="str">
        <f>IFERROR(VLOOKUP($AA317,Lookup!$A$1:$P$20,8,FALSE),"")</f>
        <v/>
      </c>
      <c r="AG317" s="133" t="str">
        <f>IFERROR(VLOOKUP($AA317,Lookup!$A$1:$P$20,9,FALSE),"")</f>
        <v/>
      </c>
      <c r="AH317" s="133"/>
      <c r="AI317" s="133" t="str">
        <f>IFERROR(VLOOKUP($AA317,Lookup!$A$1:$P$20,10,FALSE),"")</f>
        <v/>
      </c>
      <c r="AJ317" s="133" t="str">
        <f>IFERROR(VLOOKUP($AA317,Lookup!$A$1:$P$20,11,FALSE),"")</f>
        <v/>
      </c>
      <c r="AK317" s="133" t="str">
        <f>IFERROR(VLOOKUP($AA317,Lookup!$A$1:$P$20,12,FALSE),"")</f>
        <v/>
      </c>
      <c r="AL317" s="133" t="str">
        <f>IFERROR(VLOOKUP($AA317,Lookup!$A$1:$P$20,13,FALSE),"")</f>
        <v/>
      </c>
      <c r="AM317" s="133" t="str">
        <f>IFERROR(VLOOKUP($AA317,Lookup!$A$1:$P$20,14,FALSE),"")</f>
        <v/>
      </c>
      <c r="AN317" s="133" t="str">
        <f>IFERROR(VLOOKUP($AA317,Lookup!$A$1:$P$20,15,FALSE),"")</f>
        <v/>
      </c>
      <c r="AO317" s="133" t="str">
        <f>IFERROR(VLOOKUP($AA317,Lookup!$A$1:$P$20,16,FALSE),"")</f>
        <v/>
      </c>
      <c r="AP317" s="133" t="str">
        <f>IFERROR(VLOOKUP($AA317,Lookup!$A$1:$Q$20,17,FALSE),"")</f>
        <v/>
      </c>
      <c r="AQ317" s="129"/>
      <c r="AR317" s="129"/>
      <c r="AS317" s="135"/>
      <c r="AT317" s="135"/>
      <c r="AU317" s="135"/>
      <c r="AV317" s="135"/>
      <c r="AW317" s="138"/>
      <c r="AX317" s="135"/>
      <c r="AY317" s="135"/>
      <c r="AZ317" s="135"/>
      <c r="BA317" s="135"/>
      <c r="BB317" s="135"/>
      <c r="BC317" s="135"/>
      <c r="BD317" s="135"/>
      <c r="BE317" s="135"/>
      <c r="BF317" s="135"/>
      <c r="BG317" s="139"/>
      <c r="BH317" s="150"/>
      <c r="BI317" s="129"/>
      <c r="BJ317" s="129"/>
      <c r="BK317" s="150"/>
      <c r="BL317" s="143"/>
      <c r="BM317" s="143"/>
      <c r="BN317" s="148"/>
      <c r="BO317" s="148"/>
      <c r="BP317" s="143"/>
      <c r="BQ317" s="143"/>
      <c r="BR317" s="143" t="s">
        <v>900</v>
      </c>
      <c r="BS317" s="139"/>
      <c r="BT317" s="139"/>
      <c r="BU317" s="139"/>
      <c r="BV317" s="371"/>
      <c r="BW317" s="371"/>
      <c r="BX317" s="371"/>
      <c r="BY317" s="371"/>
      <c r="BZ317" s="371"/>
      <c r="CA317" s="371"/>
      <c r="CB317" s="371"/>
    </row>
    <row r="318" spans="1:80" ht="39.75" customHeight="1">
      <c r="A318" s="126"/>
      <c r="B318" s="128" t="s">
        <v>3634</v>
      </c>
      <c r="C318" s="128" t="s">
        <v>3635</v>
      </c>
      <c r="D318" s="128" t="s">
        <v>107</v>
      </c>
      <c r="E318" s="129" t="s">
        <v>40</v>
      </c>
      <c r="F318" s="129">
        <v>78016</v>
      </c>
      <c r="G318" s="129"/>
      <c r="H318" s="129"/>
      <c r="I318" s="129"/>
      <c r="J318" s="129"/>
      <c r="K318" s="129"/>
      <c r="L318" s="94"/>
      <c r="M318" s="94"/>
      <c r="N318" s="94"/>
      <c r="O318" s="94"/>
      <c r="P318" s="94"/>
      <c r="Q318" s="94"/>
      <c r="R318" s="98"/>
      <c r="S318" s="129"/>
      <c r="T318" s="98"/>
      <c r="U318" s="129"/>
      <c r="V318" s="129"/>
      <c r="W318" s="133"/>
      <c r="X318" s="133"/>
      <c r="Y318" s="133"/>
      <c r="Z318" s="132"/>
      <c r="AA318" s="133" t="str">
        <f t="shared" si="26"/>
        <v/>
      </c>
      <c r="AB318" s="133" t="str">
        <f>IFERROR(VLOOKUP($AA318,Lookup!$A$1:$P$20,2,FALSE),"")</f>
        <v/>
      </c>
      <c r="AC318" s="133"/>
      <c r="AD318" s="133" t="str">
        <f>IFERROR(VLOOKUP($AA318,Lookup!$A$1:$P$20,7,FALSE),"")</f>
        <v/>
      </c>
      <c r="AE318" s="380"/>
      <c r="AF318" s="133" t="str">
        <f>IFERROR(VLOOKUP($AA318,Lookup!$A$1:$P$20,8,FALSE),"")</f>
        <v/>
      </c>
      <c r="AG318" s="133" t="str">
        <f>IFERROR(VLOOKUP($AA318,Lookup!$A$1:$P$20,9,FALSE),"")</f>
        <v/>
      </c>
      <c r="AH318" s="133"/>
      <c r="AI318" s="133" t="str">
        <f>IFERROR(VLOOKUP($AA318,Lookup!$A$1:$P$20,10,FALSE),"")</f>
        <v/>
      </c>
      <c r="AJ318" s="133" t="str">
        <f>IFERROR(VLOOKUP($AA318,Lookup!$A$1:$P$20,11,FALSE),"")</f>
        <v/>
      </c>
      <c r="AK318" s="133" t="str">
        <f>IFERROR(VLOOKUP($AA318,Lookup!$A$1:$P$20,12,FALSE),"")</f>
        <v/>
      </c>
      <c r="AL318" s="133" t="str">
        <f>IFERROR(VLOOKUP($AA318,Lookup!$A$1:$P$20,13,FALSE),"")</f>
        <v/>
      </c>
      <c r="AM318" s="133" t="str">
        <f>IFERROR(VLOOKUP($AA318,Lookup!$A$1:$P$20,14,FALSE),"")</f>
        <v/>
      </c>
      <c r="AN318" s="133" t="str">
        <f>IFERROR(VLOOKUP($AA318,Lookup!$A$1:$P$20,15,FALSE),"")</f>
        <v/>
      </c>
      <c r="AO318" s="133" t="str">
        <f>IFERROR(VLOOKUP($AA318,Lookup!$A$1:$P$20,16,FALSE),"")</f>
        <v/>
      </c>
      <c r="AP318" s="133" t="str">
        <f>IFERROR(VLOOKUP($AA318,Lookup!$A$1:$Q$20,17,FALSE),"")</f>
        <v/>
      </c>
      <c r="AQ318" s="129"/>
      <c r="AR318" s="129"/>
      <c r="AS318" s="135"/>
      <c r="AT318" s="135"/>
      <c r="AU318" s="135"/>
      <c r="AV318" s="135"/>
      <c r="AW318" s="138"/>
      <c r="AX318" s="135"/>
      <c r="AY318" s="135"/>
      <c r="AZ318" s="135"/>
      <c r="BA318" s="135"/>
      <c r="BB318" s="135"/>
      <c r="BC318" s="135"/>
      <c r="BD318" s="135"/>
      <c r="BE318" s="135"/>
      <c r="BF318" s="135"/>
      <c r="BG318" s="139"/>
      <c r="BH318" s="150"/>
      <c r="BI318" s="129"/>
      <c r="BJ318" s="129"/>
      <c r="BK318" s="150"/>
      <c r="BL318" s="143"/>
      <c r="BM318" s="143"/>
      <c r="BN318" s="148"/>
      <c r="BO318" s="148"/>
      <c r="BP318" s="143"/>
      <c r="BQ318" s="143"/>
      <c r="BR318" s="143" t="s">
        <v>900</v>
      </c>
      <c r="BS318" s="139"/>
      <c r="BT318" s="139"/>
      <c r="BU318" s="139"/>
      <c r="BV318" s="371"/>
      <c r="BW318" s="371"/>
      <c r="BX318" s="371"/>
      <c r="BY318" s="371"/>
      <c r="BZ318" s="371"/>
      <c r="CA318" s="371"/>
      <c r="CB318" s="371"/>
    </row>
    <row r="319" spans="1:80" ht="39.75" customHeight="1">
      <c r="A319" s="126"/>
      <c r="B319" s="128" t="s">
        <v>2099</v>
      </c>
      <c r="C319" s="128" t="s">
        <v>2100</v>
      </c>
      <c r="D319" s="128" t="s">
        <v>37</v>
      </c>
      <c r="E319" s="129" t="s">
        <v>40</v>
      </c>
      <c r="F319" s="129">
        <v>78258</v>
      </c>
      <c r="G319" s="129"/>
      <c r="H319" s="129"/>
      <c r="I319" s="129"/>
      <c r="J319" s="129"/>
      <c r="K319" s="129"/>
      <c r="L319" s="94"/>
      <c r="M319" s="94"/>
      <c r="N319" s="94"/>
      <c r="O319" s="94"/>
      <c r="P319" s="94"/>
      <c r="Q319" s="94"/>
      <c r="R319" s="98"/>
      <c r="S319" s="129"/>
      <c r="T319" s="98"/>
      <c r="U319" s="129"/>
      <c r="V319" s="129"/>
      <c r="W319" s="133"/>
      <c r="X319" s="133"/>
      <c r="Y319" s="133"/>
      <c r="Z319" s="132"/>
      <c r="AA319" s="133" t="str">
        <f t="shared" si="26"/>
        <v/>
      </c>
      <c r="AB319" s="133" t="str">
        <f>IFERROR(VLOOKUP($AA319,Lookup!$A$1:$P$20,2,FALSE),"")</f>
        <v/>
      </c>
      <c r="AC319" s="133"/>
      <c r="AD319" s="133" t="str">
        <f>IFERROR(VLOOKUP($AA319,Lookup!$A$1:$P$20,7,FALSE),"")</f>
        <v/>
      </c>
      <c r="AE319" s="380"/>
      <c r="AF319" s="133" t="str">
        <f>IFERROR(VLOOKUP($AA319,Lookup!$A$1:$P$20,8,FALSE),"")</f>
        <v/>
      </c>
      <c r="AG319" s="133" t="str">
        <f>IFERROR(VLOOKUP($AA319,Lookup!$A$1:$P$20,9,FALSE),"")</f>
        <v/>
      </c>
      <c r="AH319" s="133"/>
      <c r="AI319" s="133" t="str">
        <f>IFERROR(VLOOKUP($AA319,Lookup!$A$1:$P$20,10,FALSE),"")</f>
        <v/>
      </c>
      <c r="AJ319" s="133" t="str">
        <f>IFERROR(VLOOKUP($AA319,Lookup!$A$1:$P$20,11,FALSE),"")</f>
        <v/>
      </c>
      <c r="AK319" s="133" t="str">
        <f>IFERROR(VLOOKUP($AA319,Lookup!$A$1:$P$20,12,FALSE),"")</f>
        <v/>
      </c>
      <c r="AL319" s="133" t="str">
        <f>IFERROR(VLOOKUP($AA319,Lookup!$A$1:$P$20,13,FALSE),"")</f>
        <v/>
      </c>
      <c r="AM319" s="133" t="str">
        <f>IFERROR(VLOOKUP($AA319,Lookup!$A$1:$P$20,14,FALSE),"")</f>
        <v/>
      </c>
      <c r="AN319" s="133" t="str">
        <f>IFERROR(VLOOKUP($AA319,Lookup!$A$1:$P$20,15,FALSE),"")</f>
        <v/>
      </c>
      <c r="AO319" s="133" t="str">
        <f>IFERROR(VLOOKUP($AA319,Lookup!$A$1:$P$20,16,FALSE),"")</f>
        <v/>
      </c>
      <c r="AP319" s="133" t="str">
        <f>IFERROR(VLOOKUP($AA319,Lookup!$A$1:$Q$20,17,FALSE),"")</f>
        <v/>
      </c>
      <c r="AQ319" s="129"/>
      <c r="AR319" s="129"/>
      <c r="AS319" s="135"/>
      <c r="AT319" s="135"/>
      <c r="AU319" s="135"/>
      <c r="AV319" s="135"/>
      <c r="AW319" s="138"/>
      <c r="AX319" s="135"/>
      <c r="AY319" s="135"/>
      <c r="AZ319" s="135"/>
      <c r="BA319" s="135"/>
      <c r="BB319" s="135"/>
      <c r="BC319" s="135"/>
      <c r="BD319" s="135"/>
      <c r="BE319" s="135"/>
      <c r="BF319" s="135"/>
      <c r="BG319" s="139"/>
      <c r="BH319" s="150"/>
      <c r="BI319" s="129"/>
      <c r="BJ319" s="129"/>
      <c r="BK319" s="150"/>
      <c r="BL319" s="143"/>
      <c r="BM319" s="143"/>
      <c r="BN319" s="148"/>
      <c r="BO319" s="148"/>
      <c r="BP319" s="143"/>
      <c r="BQ319" s="143"/>
      <c r="BR319" s="143" t="s">
        <v>900</v>
      </c>
      <c r="BS319" s="139"/>
      <c r="BT319" s="139"/>
      <c r="BU319" s="139"/>
      <c r="BV319" s="371"/>
      <c r="BW319" s="371"/>
      <c r="BX319" s="371"/>
      <c r="BY319" s="371"/>
      <c r="BZ319" s="371"/>
      <c r="CA319" s="371"/>
      <c r="CB319" s="371"/>
    </row>
    <row r="320" spans="1:80" ht="39.75" customHeight="1">
      <c r="A320" s="126"/>
      <c r="B320" s="128" t="s">
        <v>1038</v>
      </c>
      <c r="C320" s="128"/>
      <c r="D320" s="128"/>
      <c r="E320" s="129"/>
      <c r="F320" s="129"/>
      <c r="G320" s="129"/>
      <c r="H320" s="129"/>
      <c r="I320" s="129"/>
      <c r="J320" s="129"/>
      <c r="K320" s="129"/>
      <c r="L320" s="94"/>
      <c r="M320" s="94"/>
      <c r="N320" s="94"/>
      <c r="O320" s="94"/>
      <c r="P320" s="94"/>
      <c r="Q320" s="94"/>
      <c r="R320" s="98"/>
      <c r="S320" s="129"/>
      <c r="T320" s="98"/>
      <c r="U320" s="129"/>
      <c r="V320" s="129"/>
      <c r="W320" s="133"/>
      <c r="X320" s="133"/>
      <c r="Y320" s="133"/>
      <c r="Z320" s="132"/>
      <c r="AA320" s="133" t="str">
        <f t="shared" si="26"/>
        <v/>
      </c>
      <c r="AB320" s="133" t="str">
        <f>IFERROR(VLOOKUP($AA320,Lookup!$A$1:$P$20,2,FALSE),"")</f>
        <v/>
      </c>
      <c r="AC320" s="133"/>
      <c r="AD320" s="133" t="str">
        <f>IFERROR(VLOOKUP($AA320,Lookup!$A$1:$P$20,7,FALSE),"")</f>
        <v/>
      </c>
      <c r="AE320" s="380"/>
      <c r="AF320" s="133" t="str">
        <f>IFERROR(VLOOKUP($AA320,Lookup!$A$1:$P$20,8,FALSE),"")</f>
        <v/>
      </c>
      <c r="AG320" s="133" t="str">
        <f>IFERROR(VLOOKUP($AA320,Lookup!$A$1:$P$20,9,FALSE),"")</f>
        <v/>
      </c>
      <c r="AH320" s="133"/>
      <c r="AI320" s="133" t="str">
        <f>IFERROR(VLOOKUP($AA320,Lookup!$A$1:$P$20,10,FALSE),"")</f>
        <v/>
      </c>
      <c r="AJ320" s="133" t="str">
        <f>IFERROR(VLOOKUP($AA320,Lookup!$A$1:$P$20,11,FALSE),"")</f>
        <v/>
      </c>
      <c r="AK320" s="133" t="str">
        <f>IFERROR(VLOOKUP($AA320,Lookup!$A$1:$P$20,12,FALSE),"")</f>
        <v/>
      </c>
      <c r="AL320" s="133" t="str">
        <f>IFERROR(VLOOKUP($AA320,Lookup!$A$1:$P$20,13,FALSE),"")</f>
        <v/>
      </c>
      <c r="AM320" s="133" t="str">
        <f>IFERROR(VLOOKUP($AA320,Lookup!$A$1:$P$20,14,FALSE),"")</f>
        <v/>
      </c>
      <c r="AN320" s="133" t="str">
        <f>IFERROR(VLOOKUP($AA320,Lookup!$A$1:$P$20,15,FALSE),"")</f>
        <v/>
      </c>
      <c r="AO320" s="133" t="str">
        <f>IFERROR(VLOOKUP($AA320,Lookup!$A$1:$P$20,16,FALSE),"")</f>
        <v/>
      </c>
      <c r="AP320" s="133" t="str">
        <f>IFERROR(VLOOKUP($AA320,Lookup!$A$1:$Q$20,17,FALSE),"")</f>
        <v/>
      </c>
      <c r="AQ320" s="129"/>
      <c r="AR320" s="129"/>
      <c r="AS320" s="135"/>
      <c r="AT320" s="135"/>
      <c r="AU320" s="135"/>
      <c r="AV320" s="135"/>
      <c r="AW320" s="138"/>
      <c r="AX320" s="135"/>
      <c r="AY320" s="135"/>
      <c r="AZ320" s="135"/>
      <c r="BA320" s="135"/>
      <c r="BB320" s="135"/>
      <c r="BC320" s="135"/>
      <c r="BD320" s="135"/>
      <c r="BE320" s="135"/>
      <c r="BF320" s="135"/>
      <c r="BG320" s="139"/>
      <c r="BH320" s="150"/>
      <c r="BI320" s="129"/>
      <c r="BJ320" s="129"/>
      <c r="BK320" s="150"/>
      <c r="BL320" s="143"/>
      <c r="BM320" s="143"/>
      <c r="BN320" s="148"/>
      <c r="BO320" s="148"/>
      <c r="BP320" s="143"/>
      <c r="BQ320" s="143"/>
      <c r="BR320" s="143" t="s">
        <v>900</v>
      </c>
      <c r="BS320" s="139"/>
      <c r="BT320" s="139"/>
      <c r="BU320" s="139"/>
      <c r="BV320" s="371"/>
      <c r="BW320" s="371"/>
      <c r="BX320" s="371"/>
      <c r="BY320" s="371"/>
      <c r="BZ320" s="371"/>
      <c r="CA320" s="371"/>
      <c r="CB320" s="371"/>
    </row>
    <row r="321" spans="1:80" ht="39.75" customHeight="1">
      <c r="A321" s="126"/>
      <c r="B321" s="128" t="s">
        <v>1444</v>
      </c>
      <c r="C321" s="128"/>
      <c r="D321" s="128"/>
      <c r="E321" s="129"/>
      <c r="F321" s="129"/>
      <c r="G321" s="129"/>
      <c r="H321" s="129"/>
      <c r="I321" s="129"/>
      <c r="J321" s="129"/>
      <c r="K321" s="129"/>
      <c r="L321" s="94"/>
      <c r="M321" s="94"/>
      <c r="N321" s="94"/>
      <c r="O321" s="94"/>
      <c r="P321" s="94"/>
      <c r="Q321" s="94"/>
      <c r="R321" s="98"/>
      <c r="S321" s="129"/>
      <c r="T321" s="98"/>
      <c r="U321" s="129"/>
      <c r="V321" s="129"/>
      <c r="W321" s="133"/>
      <c r="X321" s="133"/>
      <c r="Y321" s="133"/>
      <c r="Z321" s="132"/>
      <c r="AA321" s="133" t="str">
        <f t="shared" si="26"/>
        <v/>
      </c>
      <c r="AB321" s="133" t="str">
        <f>IFERROR(VLOOKUP($AA321,Lookup!$A$1:$P$20,2,FALSE),"")</f>
        <v/>
      </c>
      <c r="AC321" s="133"/>
      <c r="AD321" s="133" t="str">
        <f>IFERROR(VLOOKUP($AA321,Lookup!$A$1:$P$20,7,FALSE),"")</f>
        <v/>
      </c>
      <c r="AE321" s="380"/>
      <c r="AF321" s="133" t="str">
        <f>IFERROR(VLOOKUP($AA321,Lookup!$A$1:$P$20,8,FALSE),"")</f>
        <v/>
      </c>
      <c r="AG321" s="133" t="str">
        <f>IFERROR(VLOOKUP($AA321,Lookup!$A$1:$P$20,9,FALSE),"")</f>
        <v/>
      </c>
      <c r="AH321" s="133"/>
      <c r="AI321" s="133" t="str">
        <f>IFERROR(VLOOKUP($AA321,Lookup!$A$1:$P$20,10,FALSE),"")</f>
        <v/>
      </c>
      <c r="AJ321" s="133" t="str">
        <f>IFERROR(VLOOKUP($AA321,Lookup!$A$1:$P$20,11,FALSE),"")</f>
        <v/>
      </c>
      <c r="AK321" s="133" t="str">
        <f>IFERROR(VLOOKUP($AA321,Lookup!$A$1:$P$20,12,FALSE),"")</f>
        <v/>
      </c>
      <c r="AL321" s="133" t="str">
        <f>IFERROR(VLOOKUP($AA321,Lookup!$A$1:$P$20,13,FALSE),"")</f>
        <v/>
      </c>
      <c r="AM321" s="133" t="str">
        <f>IFERROR(VLOOKUP($AA321,Lookup!$A$1:$P$20,14,FALSE),"")</f>
        <v/>
      </c>
      <c r="AN321" s="133" t="str">
        <f>IFERROR(VLOOKUP($AA321,Lookup!$A$1:$P$20,15,FALSE),"")</f>
        <v/>
      </c>
      <c r="AO321" s="133" t="str">
        <f>IFERROR(VLOOKUP($AA321,Lookup!$A$1:$P$20,16,FALSE),"")</f>
        <v/>
      </c>
      <c r="AP321" s="133" t="str">
        <f>IFERROR(VLOOKUP($AA321,Lookup!$A$1:$Q$20,17,FALSE),"")</f>
        <v/>
      </c>
      <c r="AQ321" s="129"/>
      <c r="AR321" s="129"/>
      <c r="AS321" s="135"/>
      <c r="AT321" s="135"/>
      <c r="AU321" s="135"/>
      <c r="AV321" s="135"/>
      <c r="AW321" s="138"/>
      <c r="AX321" s="135"/>
      <c r="AY321" s="135"/>
      <c r="AZ321" s="135"/>
      <c r="BA321" s="135"/>
      <c r="BB321" s="135"/>
      <c r="BC321" s="135"/>
      <c r="BD321" s="135"/>
      <c r="BE321" s="135"/>
      <c r="BF321" s="135"/>
      <c r="BG321" s="139"/>
      <c r="BH321" s="150"/>
      <c r="BI321" s="129"/>
      <c r="BJ321" s="129"/>
      <c r="BK321" s="150"/>
      <c r="BL321" s="143"/>
      <c r="BM321" s="143"/>
      <c r="BN321" s="148"/>
      <c r="BO321" s="148"/>
      <c r="BP321" s="143"/>
      <c r="BQ321" s="143"/>
      <c r="BR321" s="143" t="s">
        <v>900</v>
      </c>
      <c r="BS321" s="139"/>
      <c r="BT321" s="139"/>
      <c r="BU321" s="139"/>
      <c r="BV321" s="371"/>
      <c r="BW321" s="371"/>
      <c r="BX321" s="371"/>
      <c r="BY321" s="371"/>
      <c r="BZ321" s="371"/>
      <c r="CA321" s="371"/>
      <c r="CB321" s="371"/>
    </row>
    <row r="322" spans="1:80" ht="39.75" customHeight="1">
      <c r="A322" s="126"/>
      <c r="B322" s="128" t="s">
        <v>3636</v>
      </c>
      <c r="C322" s="128"/>
      <c r="D322" s="128"/>
      <c r="E322" s="129"/>
      <c r="F322" s="129"/>
      <c r="G322" s="129"/>
      <c r="H322" s="129"/>
      <c r="I322" s="129"/>
      <c r="J322" s="129"/>
      <c r="K322" s="129"/>
      <c r="L322" s="94"/>
      <c r="M322" s="94"/>
      <c r="N322" s="94"/>
      <c r="O322" s="94"/>
      <c r="P322" s="94"/>
      <c r="Q322" s="94"/>
      <c r="R322" s="98"/>
      <c r="S322" s="129"/>
      <c r="T322" s="98"/>
      <c r="U322" s="129"/>
      <c r="V322" s="129"/>
      <c r="W322" s="133"/>
      <c r="X322" s="133"/>
      <c r="Y322" s="133"/>
      <c r="Z322" s="132"/>
      <c r="AA322" s="133" t="str">
        <f t="shared" si="26"/>
        <v/>
      </c>
      <c r="AB322" s="133" t="str">
        <f>IFERROR(VLOOKUP($AA322,Lookup!$A$1:$P$20,2,FALSE),"")</f>
        <v/>
      </c>
      <c r="AC322" s="133"/>
      <c r="AD322" s="133" t="str">
        <f>IFERROR(VLOOKUP($AA322,Lookup!$A$1:$P$20,7,FALSE),"")</f>
        <v/>
      </c>
      <c r="AE322" s="380"/>
      <c r="AF322" s="133" t="str">
        <f>IFERROR(VLOOKUP($AA322,Lookup!$A$1:$P$20,8,FALSE),"")</f>
        <v/>
      </c>
      <c r="AG322" s="133" t="str">
        <f>IFERROR(VLOOKUP($AA322,Lookup!$A$1:$P$20,9,FALSE),"")</f>
        <v/>
      </c>
      <c r="AH322" s="133"/>
      <c r="AI322" s="133" t="str">
        <f>IFERROR(VLOOKUP($AA322,Lookup!$A$1:$P$20,10,FALSE),"")</f>
        <v/>
      </c>
      <c r="AJ322" s="133" t="str">
        <f>IFERROR(VLOOKUP($AA322,Lookup!$A$1:$P$20,11,FALSE),"")</f>
        <v/>
      </c>
      <c r="AK322" s="133" t="str">
        <f>IFERROR(VLOOKUP($AA322,Lookup!$A$1:$P$20,12,FALSE),"")</f>
        <v/>
      </c>
      <c r="AL322" s="133" t="str">
        <f>IFERROR(VLOOKUP($AA322,Lookup!$A$1:$P$20,13,FALSE),"")</f>
        <v/>
      </c>
      <c r="AM322" s="133" t="str">
        <f>IFERROR(VLOOKUP($AA322,Lookup!$A$1:$P$20,14,FALSE),"")</f>
        <v/>
      </c>
      <c r="AN322" s="133" t="str">
        <f>IFERROR(VLOOKUP($AA322,Lookup!$A$1:$P$20,15,FALSE),"")</f>
        <v/>
      </c>
      <c r="AO322" s="133" t="str">
        <f>IFERROR(VLOOKUP($AA322,Lookup!$A$1:$P$20,16,FALSE),"")</f>
        <v/>
      </c>
      <c r="AP322" s="133" t="str">
        <f>IFERROR(VLOOKUP($AA322,Lookup!$A$1:$Q$20,17,FALSE),"")</f>
        <v/>
      </c>
      <c r="AQ322" s="129"/>
      <c r="AR322" s="129"/>
      <c r="AS322" s="135"/>
      <c r="AT322" s="135"/>
      <c r="AU322" s="135"/>
      <c r="AV322" s="135"/>
      <c r="AW322" s="138"/>
      <c r="AX322" s="135"/>
      <c r="AY322" s="135"/>
      <c r="AZ322" s="135"/>
      <c r="BA322" s="135"/>
      <c r="BB322" s="135"/>
      <c r="BC322" s="135"/>
      <c r="BD322" s="135"/>
      <c r="BE322" s="135"/>
      <c r="BF322" s="135"/>
      <c r="BG322" s="139"/>
      <c r="BH322" s="150"/>
      <c r="BI322" s="129"/>
      <c r="BJ322" s="129"/>
      <c r="BK322" s="150"/>
      <c r="BL322" s="143"/>
      <c r="BM322" s="143"/>
      <c r="BN322" s="148"/>
      <c r="BO322" s="148"/>
      <c r="BP322" s="143"/>
      <c r="BQ322" s="143"/>
      <c r="BR322" s="143" t="s">
        <v>900</v>
      </c>
      <c r="BS322" s="139"/>
      <c r="BT322" s="139"/>
      <c r="BU322" s="139"/>
      <c r="BV322" s="371"/>
      <c r="BW322" s="371"/>
      <c r="BX322" s="371"/>
      <c r="BY322" s="371"/>
      <c r="BZ322" s="371"/>
      <c r="CA322" s="371"/>
      <c r="CB322" s="371"/>
    </row>
    <row r="323" spans="1:80" ht="39.75" customHeight="1">
      <c r="A323" s="126"/>
      <c r="B323" s="128" t="s">
        <v>211</v>
      </c>
      <c r="C323" s="128"/>
      <c r="D323" s="128"/>
      <c r="E323" s="129"/>
      <c r="F323" s="129"/>
      <c r="G323" s="129"/>
      <c r="H323" s="129"/>
      <c r="I323" s="129"/>
      <c r="J323" s="129"/>
      <c r="K323" s="129"/>
      <c r="L323" s="94"/>
      <c r="M323" s="94"/>
      <c r="N323" s="94"/>
      <c r="O323" s="94"/>
      <c r="P323" s="94"/>
      <c r="Q323" s="94"/>
      <c r="R323" s="98"/>
      <c r="S323" s="129"/>
      <c r="T323" s="98"/>
      <c r="U323" s="129"/>
      <c r="V323" s="129"/>
      <c r="W323" s="133"/>
      <c r="X323" s="133"/>
      <c r="Y323" s="133"/>
      <c r="Z323" s="132"/>
      <c r="AA323" s="133" t="str">
        <f t="shared" si="26"/>
        <v/>
      </c>
      <c r="AB323" s="133" t="str">
        <f>IFERROR(VLOOKUP($AA323,Lookup!$A$1:$P$20,2,FALSE),"")</f>
        <v/>
      </c>
      <c r="AC323" s="133"/>
      <c r="AD323" s="133" t="str">
        <f>IFERROR(VLOOKUP($AA323,Lookup!$A$1:$P$20,7,FALSE),"")</f>
        <v/>
      </c>
      <c r="AE323" s="380"/>
      <c r="AF323" s="133" t="str">
        <f>IFERROR(VLOOKUP($AA323,Lookup!$A$1:$P$20,8,FALSE),"")</f>
        <v/>
      </c>
      <c r="AG323" s="133" t="str">
        <f>IFERROR(VLOOKUP($AA323,Lookup!$A$1:$P$20,9,FALSE),"")</f>
        <v/>
      </c>
      <c r="AH323" s="133"/>
      <c r="AI323" s="133" t="str">
        <f>IFERROR(VLOOKUP($AA323,Lookup!$A$1:$P$20,10,FALSE),"")</f>
        <v/>
      </c>
      <c r="AJ323" s="133" t="str">
        <f>IFERROR(VLOOKUP($AA323,Lookup!$A$1:$P$20,11,FALSE),"")</f>
        <v/>
      </c>
      <c r="AK323" s="133" t="str">
        <f>IFERROR(VLOOKUP($AA323,Lookup!$A$1:$P$20,12,FALSE),"")</f>
        <v/>
      </c>
      <c r="AL323" s="133" t="str">
        <f>IFERROR(VLOOKUP($AA323,Lookup!$A$1:$P$20,13,FALSE),"")</f>
        <v/>
      </c>
      <c r="AM323" s="133" t="str">
        <f>IFERROR(VLOOKUP($AA323,Lookup!$A$1:$P$20,14,FALSE),"")</f>
        <v/>
      </c>
      <c r="AN323" s="133" t="str">
        <f>IFERROR(VLOOKUP($AA323,Lookup!$A$1:$P$20,15,FALSE),"")</f>
        <v/>
      </c>
      <c r="AO323" s="133" t="str">
        <f>IFERROR(VLOOKUP($AA323,Lookup!$A$1:$P$20,16,FALSE),"")</f>
        <v/>
      </c>
      <c r="AP323" s="133" t="str">
        <f>IFERROR(VLOOKUP($AA323,Lookup!$A$1:$Q$20,17,FALSE),"")</f>
        <v/>
      </c>
      <c r="AQ323" s="129"/>
      <c r="AR323" s="129"/>
      <c r="AS323" s="135"/>
      <c r="AT323" s="135"/>
      <c r="AU323" s="135"/>
      <c r="AV323" s="135"/>
      <c r="AW323" s="138"/>
      <c r="AX323" s="135"/>
      <c r="AY323" s="135"/>
      <c r="AZ323" s="135"/>
      <c r="BA323" s="135"/>
      <c r="BB323" s="135"/>
      <c r="BC323" s="135"/>
      <c r="BD323" s="135"/>
      <c r="BE323" s="135"/>
      <c r="BF323" s="135"/>
      <c r="BG323" s="139"/>
      <c r="BH323" s="150"/>
      <c r="BI323" s="129"/>
      <c r="BJ323" s="129"/>
      <c r="BK323" s="150"/>
      <c r="BL323" s="143"/>
      <c r="BM323" s="143"/>
      <c r="BN323" s="148"/>
      <c r="BO323" s="148"/>
      <c r="BP323" s="143"/>
      <c r="BQ323" s="143"/>
      <c r="BR323" s="143" t="s">
        <v>900</v>
      </c>
      <c r="BS323" s="139"/>
      <c r="BT323" s="139"/>
      <c r="BU323" s="139"/>
      <c r="BV323" s="371"/>
      <c r="BW323" s="371"/>
      <c r="BX323" s="371"/>
      <c r="BY323" s="371"/>
      <c r="BZ323" s="371"/>
      <c r="CA323" s="371"/>
      <c r="CB323" s="371"/>
    </row>
    <row r="324" spans="1:80" ht="39.75" customHeight="1">
      <c r="A324" s="126"/>
      <c r="B324" s="128" t="s">
        <v>3637</v>
      </c>
      <c r="C324" s="128"/>
      <c r="D324" s="128"/>
      <c r="E324" s="129"/>
      <c r="F324" s="129"/>
      <c r="G324" s="129"/>
      <c r="H324" s="129"/>
      <c r="I324" s="129"/>
      <c r="J324" s="129"/>
      <c r="K324" s="129"/>
      <c r="L324" s="94"/>
      <c r="M324" s="94"/>
      <c r="N324" s="94"/>
      <c r="O324" s="94"/>
      <c r="P324" s="94"/>
      <c r="Q324" s="94"/>
      <c r="R324" s="98"/>
      <c r="S324" s="129"/>
      <c r="T324" s="98"/>
      <c r="U324" s="129"/>
      <c r="V324" s="129"/>
      <c r="W324" s="133"/>
      <c r="X324" s="133"/>
      <c r="Y324" s="133"/>
      <c r="Z324" s="132"/>
      <c r="AA324" s="133" t="str">
        <f t="shared" si="26"/>
        <v/>
      </c>
      <c r="AB324" s="133" t="str">
        <f>IFERROR(VLOOKUP($AA324,Lookup!$A$1:$P$20,2,FALSE),"")</f>
        <v/>
      </c>
      <c r="AC324" s="133"/>
      <c r="AD324" s="133" t="str">
        <f>IFERROR(VLOOKUP($AA324,Lookup!$A$1:$P$20,7,FALSE),"")</f>
        <v/>
      </c>
      <c r="AE324" s="380"/>
      <c r="AF324" s="133" t="str">
        <f>IFERROR(VLOOKUP($AA324,Lookup!$A$1:$P$20,8,FALSE),"")</f>
        <v/>
      </c>
      <c r="AG324" s="133" t="str">
        <f>IFERROR(VLOOKUP($AA324,Lookup!$A$1:$P$20,9,FALSE),"")</f>
        <v/>
      </c>
      <c r="AH324" s="133"/>
      <c r="AI324" s="133" t="str">
        <f>IFERROR(VLOOKUP($AA324,Lookup!$A$1:$P$20,10,FALSE),"")</f>
        <v/>
      </c>
      <c r="AJ324" s="133" t="str">
        <f>IFERROR(VLOOKUP($AA324,Lookup!$A$1:$P$20,11,FALSE),"")</f>
        <v/>
      </c>
      <c r="AK324" s="133" t="str">
        <f>IFERROR(VLOOKUP($AA324,Lookup!$A$1:$P$20,12,FALSE),"")</f>
        <v/>
      </c>
      <c r="AL324" s="133" t="str">
        <f>IFERROR(VLOOKUP($AA324,Lookup!$A$1:$P$20,13,FALSE),"")</f>
        <v/>
      </c>
      <c r="AM324" s="133" t="str">
        <f>IFERROR(VLOOKUP($AA324,Lookup!$A$1:$P$20,14,FALSE),"")</f>
        <v/>
      </c>
      <c r="AN324" s="133" t="str">
        <f>IFERROR(VLOOKUP($AA324,Lookup!$A$1:$P$20,15,FALSE),"")</f>
        <v/>
      </c>
      <c r="AO324" s="133" t="str">
        <f>IFERROR(VLOOKUP($AA324,Lookup!$A$1:$P$20,16,FALSE),"")</f>
        <v/>
      </c>
      <c r="AP324" s="133" t="str">
        <f>IFERROR(VLOOKUP($AA324,Lookup!$A$1:$Q$20,17,FALSE),"")</f>
        <v/>
      </c>
      <c r="AQ324" s="129"/>
      <c r="AR324" s="129"/>
      <c r="AS324" s="135"/>
      <c r="AT324" s="135"/>
      <c r="AU324" s="135"/>
      <c r="AV324" s="135"/>
      <c r="AW324" s="138"/>
      <c r="AX324" s="135"/>
      <c r="AY324" s="135"/>
      <c r="AZ324" s="135"/>
      <c r="BA324" s="135"/>
      <c r="BB324" s="135"/>
      <c r="BC324" s="135"/>
      <c r="BD324" s="135"/>
      <c r="BE324" s="135"/>
      <c r="BF324" s="135"/>
      <c r="BG324" s="139"/>
      <c r="BH324" s="150"/>
      <c r="BI324" s="129"/>
      <c r="BJ324" s="129"/>
      <c r="BK324" s="150"/>
      <c r="BL324" s="143"/>
      <c r="BM324" s="143"/>
      <c r="BN324" s="148"/>
      <c r="BO324" s="148"/>
      <c r="BP324" s="143"/>
      <c r="BQ324" s="143"/>
      <c r="BR324" s="143" t="s">
        <v>900</v>
      </c>
      <c r="BS324" s="139"/>
      <c r="BT324" s="139"/>
      <c r="BU324" s="139"/>
      <c r="BV324" s="371"/>
      <c r="BW324" s="371"/>
      <c r="BX324" s="371"/>
      <c r="BY324" s="371"/>
      <c r="BZ324" s="371"/>
      <c r="CA324" s="371"/>
      <c r="CB324" s="371"/>
    </row>
    <row r="325" spans="1:80" ht="39.75" customHeight="1">
      <c r="A325" s="126"/>
      <c r="B325" s="128" t="s">
        <v>864</v>
      </c>
      <c r="C325" s="128" t="s">
        <v>2643</v>
      </c>
      <c r="D325" s="128" t="s">
        <v>37</v>
      </c>
      <c r="E325" s="129" t="s">
        <v>40</v>
      </c>
      <c r="F325" s="129">
        <v>78252</v>
      </c>
      <c r="G325" s="129"/>
      <c r="H325" s="129"/>
      <c r="I325" s="129"/>
      <c r="J325" s="129"/>
      <c r="K325" s="129"/>
      <c r="L325" s="94"/>
      <c r="M325" s="94"/>
      <c r="N325" s="94"/>
      <c r="O325" s="94"/>
      <c r="P325" s="94"/>
      <c r="Q325" s="94"/>
      <c r="R325" s="98"/>
      <c r="S325" s="129"/>
      <c r="T325" s="98"/>
      <c r="U325" s="129"/>
      <c r="V325" s="129"/>
      <c r="W325" s="133"/>
      <c r="X325" s="133"/>
      <c r="Y325" s="133"/>
      <c r="Z325" s="132"/>
      <c r="AA325" s="133" t="str">
        <f t="shared" si="26"/>
        <v/>
      </c>
      <c r="AB325" s="133" t="str">
        <f>IFERROR(VLOOKUP($AA325,Lookup!$A$1:$P$20,2,FALSE),"")</f>
        <v/>
      </c>
      <c r="AC325" s="133"/>
      <c r="AD325" s="133" t="str">
        <f>IFERROR(VLOOKUP($AA325,Lookup!$A$1:$P$20,7,FALSE),"")</f>
        <v/>
      </c>
      <c r="AE325" s="380"/>
      <c r="AF325" s="133" t="str">
        <f>IFERROR(VLOOKUP($AA325,Lookup!$A$1:$P$20,8,FALSE),"")</f>
        <v/>
      </c>
      <c r="AG325" s="133" t="str">
        <f>IFERROR(VLOOKUP($AA325,Lookup!$A$1:$P$20,9,FALSE),"")</f>
        <v/>
      </c>
      <c r="AH325" s="133"/>
      <c r="AI325" s="133" t="str">
        <f>IFERROR(VLOOKUP($AA325,Lookup!$A$1:$P$20,10,FALSE),"")</f>
        <v/>
      </c>
      <c r="AJ325" s="133" t="str">
        <f>IFERROR(VLOOKUP($AA325,Lookup!$A$1:$P$20,11,FALSE),"")</f>
        <v/>
      </c>
      <c r="AK325" s="133" t="str">
        <f>IFERROR(VLOOKUP($AA325,Lookup!$A$1:$P$20,12,FALSE),"")</f>
        <v/>
      </c>
      <c r="AL325" s="133" t="str">
        <f>IFERROR(VLOOKUP($AA325,Lookup!$A$1:$P$20,13,FALSE),"")</f>
        <v/>
      </c>
      <c r="AM325" s="133" t="str">
        <f>IFERROR(VLOOKUP($AA325,Lookup!$A$1:$P$20,14,FALSE),"")</f>
        <v/>
      </c>
      <c r="AN325" s="133" t="str">
        <f>IFERROR(VLOOKUP($AA325,Lookup!$A$1:$P$20,15,FALSE),"")</f>
        <v/>
      </c>
      <c r="AO325" s="133" t="str">
        <f>IFERROR(VLOOKUP($AA325,Lookup!$A$1:$P$20,16,FALSE),"")</f>
        <v/>
      </c>
      <c r="AP325" s="133" t="str">
        <f>IFERROR(VLOOKUP($AA325,Lookup!$A$1:$Q$20,17,FALSE),"")</f>
        <v/>
      </c>
      <c r="AQ325" s="129"/>
      <c r="AR325" s="129"/>
      <c r="AS325" s="135"/>
      <c r="AT325" s="135"/>
      <c r="AU325" s="135"/>
      <c r="AV325" s="135"/>
      <c r="AW325" s="138"/>
      <c r="AX325" s="135"/>
      <c r="AY325" s="135"/>
      <c r="AZ325" s="135"/>
      <c r="BA325" s="135"/>
      <c r="BB325" s="135"/>
      <c r="BC325" s="135"/>
      <c r="BD325" s="135"/>
      <c r="BE325" s="135"/>
      <c r="BF325" s="135"/>
      <c r="BG325" s="139"/>
      <c r="BH325" s="150"/>
      <c r="BI325" s="129"/>
      <c r="BJ325" s="129"/>
      <c r="BK325" s="150"/>
      <c r="BL325" s="143"/>
      <c r="BM325" s="143"/>
      <c r="BN325" s="148"/>
      <c r="BO325" s="148"/>
      <c r="BP325" s="143"/>
      <c r="BQ325" s="143"/>
      <c r="BR325" s="143"/>
      <c r="BS325" s="139"/>
      <c r="BT325" s="139"/>
      <c r="BU325" s="139"/>
      <c r="BV325" s="371"/>
      <c r="BW325" s="371"/>
      <c r="BX325" s="371"/>
      <c r="BY325" s="371"/>
      <c r="BZ325" s="371"/>
      <c r="CA325" s="371"/>
      <c r="CB325" s="371"/>
    </row>
    <row r="326" spans="1:80" ht="39.75" customHeight="1">
      <c r="A326" s="126"/>
      <c r="B326" s="128" t="s">
        <v>102</v>
      </c>
      <c r="C326" s="128" t="s">
        <v>103</v>
      </c>
      <c r="D326" s="128" t="s">
        <v>87</v>
      </c>
      <c r="E326" s="129" t="s">
        <v>40</v>
      </c>
      <c r="F326" s="129">
        <v>78101</v>
      </c>
      <c r="G326" s="129"/>
      <c r="H326" s="129"/>
      <c r="I326" s="129"/>
      <c r="J326" s="129"/>
      <c r="K326" s="129"/>
      <c r="L326" s="94"/>
      <c r="M326" s="94"/>
      <c r="N326" s="94"/>
      <c r="O326" s="94"/>
      <c r="P326" s="94"/>
      <c r="Q326" s="94"/>
      <c r="R326" s="98"/>
      <c r="S326" s="129"/>
      <c r="T326" s="98"/>
      <c r="U326" s="129"/>
      <c r="V326" s="129"/>
      <c r="W326" s="133"/>
      <c r="X326" s="133"/>
      <c r="Y326" s="133"/>
      <c r="Z326" s="132"/>
      <c r="AA326" s="133" t="str">
        <f t="shared" si="26"/>
        <v/>
      </c>
      <c r="AB326" s="133" t="str">
        <f>IFERROR(VLOOKUP($AA326,Lookup!$A$1:$P$20,2,FALSE),"")</f>
        <v/>
      </c>
      <c r="AC326" s="133"/>
      <c r="AD326" s="133" t="str">
        <f>IFERROR(VLOOKUP($AA326,Lookup!$A$1:$P$20,7,FALSE),"")</f>
        <v/>
      </c>
      <c r="AE326" s="380"/>
      <c r="AF326" s="133" t="str">
        <f>IFERROR(VLOOKUP($AA326,Lookup!$A$1:$P$20,8,FALSE),"")</f>
        <v/>
      </c>
      <c r="AG326" s="133" t="str">
        <f>IFERROR(VLOOKUP($AA326,Lookup!$A$1:$P$20,9,FALSE),"")</f>
        <v/>
      </c>
      <c r="AH326" s="133"/>
      <c r="AI326" s="133" t="str">
        <f>IFERROR(VLOOKUP($AA326,Lookup!$A$1:$P$20,10,FALSE),"")</f>
        <v/>
      </c>
      <c r="AJ326" s="133" t="str">
        <f>IFERROR(VLOOKUP($AA326,Lookup!$A$1:$P$20,11,FALSE),"")</f>
        <v/>
      </c>
      <c r="AK326" s="133" t="str">
        <f>IFERROR(VLOOKUP($AA326,Lookup!$A$1:$P$20,12,FALSE),"")</f>
        <v/>
      </c>
      <c r="AL326" s="133" t="str">
        <f>IFERROR(VLOOKUP($AA326,Lookup!$A$1:$P$20,13,FALSE),"")</f>
        <v/>
      </c>
      <c r="AM326" s="133" t="str">
        <f>IFERROR(VLOOKUP($AA326,Lookup!$A$1:$P$20,14,FALSE),"")</f>
        <v/>
      </c>
      <c r="AN326" s="133" t="str">
        <f>IFERROR(VLOOKUP($AA326,Lookup!$A$1:$P$20,15,FALSE),"")</f>
        <v/>
      </c>
      <c r="AO326" s="133" t="str">
        <f>IFERROR(VLOOKUP($AA326,Lookup!$A$1:$P$20,16,FALSE),"")</f>
        <v/>
      </c>
      <c r="AP326" s="133" t="str">
        <f>IFERROR(VLOOKUP($AA326,Lookup!$A$1:$Q$20,17,FALSE),"")</f>
        <v/>
      </c>
      <c r="AQ326" s="129"/>
      <c r="AR326" s="129"/>
      <c r="AS326" s="135"/>
      <c r="AT326" s="135"/>
      <c r="AU326" s="135"/>
      <c r="AV326" s="135"/>
      <c r="AW326" s="138"/>
      <c r="AX326" s="135"/>
      <c r="AY326" s="135"/>
      <c r="AZ326" s="135"/>
      <c r="BA326" s="135"/>
      <c r="BB326" s="135"/>
      <c r="BC326" s="135"/>
      <c r="BD326" s="135"/>
      <c r="BE326" s="135"/>
      <c r="BF326" s="135"/>
      <c r="BG326" s="139"/>
      <c r="BH326" s="150"/>
      <c r="BI326" s="129"/>
      <c r="BJ326" s="129"/>
      <c r="BK326" s="150"/>
      <c r="BL326" s="143"/>
      <c r="BM326" s="143"/>
      <c r="BN326" s="148"/>
      <c r="BO326" s="148"/>
      <c r="BP326" s="143"/>
      <c r="BQ326" s="143"/>
      <c r="BR326" s="143"/>
      <c r="BS326" s="139"/>
      <c r="BT326" s="139"/>
      <c r="BU326" s="139"/>
      <c r="BV326" s="371"/>
      <c r="BW326" s="371"/>
      <c r="BX326" s="371"/>
      <c r="BY326" s="371"/>
      <c r="BZ326" s="371"/>
      <c r="CA326" s="371"/>
      <c r="CB326" s="371"/>
    </row>
    <row r="327" spans="1:80" ht="39.75" customHeight="1">
      <c r="A327" s="126"/>
      <c r="B327" s="128" t="s">
        <v>3638</v>
      </c>
      <c r="C327" s="128" t="s">
        <v>3639</v>
      </c>
      <c r="D327" s="128" t="s">
        <v>1000</v>
      </c>
      <c r="E327" s="129" t="s">
        <v>40</v>
      </c>
      <c r="F327" s="129">
        <v>78061</v>
      </c>
      <c r="G327" s="129"/>
      <c r="H327" s="129"/>
      <c r="I327" s="129"/>
      <c r="J327" s="129"/>
      <c r="K327" s="129"/>
      <c r="L327" s="94"/>
      <c r="M327" s="94"/>
      <c r="N327" s="94"/>
      <c r="O327" s="94"/>
      <c r="P327" s="94"/>
      <c r="Q327" s="94"/>
      <c r="R327" s="98"/>
      <c r="S327" s="129"/>
      <c r="T327" s="98"/>
      <c r="U327" s="129"/>
      <c r="V327" s="129"/>
      <c r="W327" s="133"/>
      <c r="X327" s="133"/>
      <c r="Y327" s="133"/>
      <c r="Z327" s="132"/>
      <c r="AA327" s="133" t="str">
        <f t="shared" si="26"/>
        <v/>
      </c>
      <c r="AB327" s="133" t="str">
        <f>IFERROR(VLOOKUP($AA327,Lookup!$A$1:$P$20,2,FALSE),"")</f>
        <v/>
      </c>
      <c r="AC327" s="133"/>
      <c r="AD327" s="133" t="str">
        <f>IFERROR(VLOOKUP($AA327,Lookup!$A$1:$P$20,7,FALSE),"")</f>
        <v/>
      </c>
      <c r="AE327" s="380"/>
      <c r="AF327" s="133" t="str">
        <f>IFERROR(VLOOKUP($AA327,Lookup!$A$1:$P$20,8,FALSE),"")</f>
        <v/>
      </c>
      <c r="AG327" s="133" t="str">
        <f>IFERROR(VLOOKUP($AA327,Lookup!$A$1:$P$20,9,FALSE),"")</f>
        <v/>
      </c>
      <c r="AH327" s="133"/>
      <c r="AI327" s="133" t="str">
        <f>IFERROR(VLOOKUP($AA327,Lookup!$A$1:$P$20,10,FALSE),"")</f>
        <v/>
      </c>
      <c r="AJ327" s="133" t="str">
        <f>IFERROR(VLOOKUP($AA327,Lookup!$A$1:$P$20,11,FALSE),"")</f>
        <v/>
      </c>
      <c r="AK327" s="133" t="str">
        <f>IFERROR(VLOOKUP($AA327,Lookup!$A$1:$P$20,12,FALSE),"")</f>
        <v/>
      </c>
      <c r="AL327" s="133" t="str">
        <f>IFERROR(VLOOKUP($AA327,Lookup!$A$1:$P$20,13,FALSE),"")</f>
        <v/>
      </c>
      <c r="AM327" s="133" t="str">
        <f>IFERROR(VLOOKUP($AA327,Lookup!$A$1:$P$20,14,FALSE),"")</f>
        <v/>
      </c>
      <c r="AN327" s="133" t="str">
        <f>IFERROR(VLOOKUP($AA327,Lookup!$A$1:$P$20,15,FALSE),"")</f>
        <v/>
      </c>
      <c r="AO327" s="133" t="str">
        <f>IFERROR(VLOOKUP($AA327,Lookup!$A$1:$P$20,16,FALSE),"")</f>
        <v/>
      </c>
      <c r="AP327" s="133" t="str">
        <f>IFERROR(VLOOKUP($AA327,Lookup!$A$1:$Q$20,17,FALSE),"")</f>
        <v/>
      </c>
      <c r="AQ327" s="129"/>
      <c r="AR327" s="129"/>
      <c r="AS327" s="135"/>
      <c r="AT327" s="135"/>
      <c r="AU327" s="135"/>
      <c r="AV327" s="135"/>
      <c r="AW327" s="138"/>
      <c r="AX327" s="135"/>
      <c r="AY327" s="135"/>
      <c r="AZ327" s="135"/>
      <c r="BA327" s="135"/>
      <c r="BB327" s="135"/>
      <c r="BC327" s="135"/>
      <c r="BD327" s="135"/>
      <c r="BE327" s="135"/>
      <c r="BF327" s="135"/>
      <c r="BG327" s="139"/>
      <c r="BH327" s="150"/>
      <c r="BI327" s="129"/>
      <c r="BJ327" s="129"/>
      <c r="BK327" s="150"/>
      <c r="BL327" s="143"/>
      <c r="BM327" s="143"/>
      <c r="BN327" s="148"/>
      <c r="BO327" s="148"/>
      <c r="BP327" s="143"/>
      <c r="BQ327" s="143"/>
      <c r="BR327" s="143"/>
      <c r="BS327" s="139"/>
      <c r="BT327" s="139"/>
      <c r="BU327" s="139"/>
      <c r="BV327" s="371"/>
      <c r="BW327" s="371"/>
      <c r="BX327" s="371"/>
      <c r="BY327" s="371"/>
      <c r="BZ327" s="371"/>
      <c r="CA327" s="371"/>
      <c r="CB327" s="371"/>
    </row>
    <row r="328" spans="1:80" ht="39.75" customHeight="1">
      <c r="A328" s="126"/>
      <c r="B328" s="128" t="s">
        <v>3640</v>
      </c>
      <c r="C328" s="128" t="s">
        <v>3641</v>
      </c>
      <c r="D328" s="128" t="s">
        <v>37</v>
      </c>
      <c r="E328" s="129" t="s">
        <v>40</v>
      </c>
      <c r="F328" s="129">
        <v>78266</v>
      </c>
      <c r="G328" s="129"/>
      <c r="H328" s="129"/>
      <c r="I328" s="129"/>
      <c r="J328" s="129"/>
      <c r="K328" s="129"/>
      <c r="L328" s="94"/>
      <c r="M328" s="94"/>
      <c r="N328" s="94"/>
      <c r="O328" s="94"/>
      <c r="P328" s="94"/>
      <c r="Q328" s="94"/>
      <c r="R328" s="98"/>
      <c r="S328" s="129"/>
      <c r="T328" s="98"/>
      <c r="U328" s="129"/>
      <c r="V328" s="129"/>
      <c r="W328" s="133"/>
      <c r="X328" s="133"/>
      <c r="Y328" s="133"/>
      <c r="Z328" s="132"/>
      <c r="AA328" s="133" t="str">
        <f t="shared" si="26"/>
        <v/>
      </c>
      <c r="AB328" s="133" t="str">
        <f>IFERROR(VLOOKUP($AA328,Lookup!$A$1:$P$20,2,FALSE),"")</f>
        <v/>
      </c>
      <c r="AC328" s="133"/>
      <c r="AD328" s="133" t="str">
        <f>IFERROR(VLOOKUP($AA328,Lookup!$A$1:$P$20,7,FALSE),"")</f>
        <v/>
      </c>
      <c r="AE328" s="380"/>
      <c r="AF328" s="133" t="str">
        <f>IFERROR(VLOOKUP($AA328,Lookup!$A$1:$P$20,8,FALSE),"")</f>
        <v/>
      </c>
      <c r="AG328" s="133" t="str">
        <f>IFERROR(VLOOKUP($AA328,Lookup!$A$1:$P$20,9,FALSE),"")</f>
        <v/>
      </c>
      <c r="AH328" s="133"/>
      <c r="AI328" s="133" t="str">
        <f>IFERROR(VLOOKUP($AA328,Lookup!$A$1:$P$20,10,FALSE),"")</f>
        <v/>
      </c>
      <c r="AJ328" s="133" t="str">
        <f>IFERROR(VLOOKUP($AA328,Lookup!$A$1:$P$20,11,FALSE),"")</f>
        <v/>
      </c>
      <c r="AK328" s="133" t="str">
        <f>IFERROR(VLOOKUP($AA328,Lookup!$A$1:$P$20,12,FALSE),"")</f>
        <v/>
      </c>
      <c r="AL328" s="133" t="str">
        <f>IFERROR(VLOOKUP($AA328,Lookup!$A$1:$P$20,13,FALSE),"")</f>
        <v/>
      </c>
      <c r="AM328" s="133" t="str">
        <f>IFERROR(VLOOKUP($AA328,Lookup!$A$1:$P$20,14,FALSE),"")</f>
        <v/>
      </c>
      <c r="AN328" s="133" t="str">
        <f>IFERROR(VLOOKUP($AA328,Lookup!$A$1:$P$20,15,FALSE),"")</f>
        <v/>
      </c>
      <c r="AO328" s="133" t="str">
        <f>IFERROR(VLOOKUP($AA328,Lookup!$A$1:$P$20,16,FALSE),"")</f>
        <v/>
      </c>
      <c r="AP328" s="133" t="str">
        <f>IFERROR(VLOOKUP($AA328,Lookup!$A$1:$Q$20,17,FALSE),"")</f>
        <v/>
      </c>
      <c r="AQ328" s="129"/>
      <c r="AR328" s="129"/>
      <c r="AS328" s="135"/>
      <c r="AT328" s="135"/>
      <c r="AU328" s="135"/>
      <c r="AV328" s="135"/>
      <c r="AW328" s="138"/>
      <c r="AX328" s="135"/>
      <c r="AY328" s="135"/>
      <c r="AZ328" s="135"/>
      <c r="BA328" s="135"/>
      <c r="BB328" s="135"/>
      <c r="BC328" s="135"/>
      <c r="BD328" s="135"/>
      <c r="BE328" s="135"/>
      <c r="BF328" s="135"/>
      <c r="BG328" s="139"/>
      <c r="BH328" s="150"/>
      <c r="BI328" s="129"/>
      <c r="BJ328" s="129"/>
      <c r="BK328" s="150"/>
      <c r="BL328" s="143"/>
      <c r="BM328" s="143"/>
      <c r="BN328" s="148"/>
      <c r="BO328" s="148"/>
      <c r="BP328" s="143"/>
      <c r="BQ328" s="143"/>
      <c r="BR328" s="143"/>
      <c r="BS328" s="139"/>
      <c r="BT328" s="139"/>
      <c r="BU328" s="139"/>
      <c r="BV328" s="371"/>
      <c r="BW328" s="371"/>
      <c r="BX328" s="371"/>
      <c r="BY328" s="371"/>
      <c r="BZ328" s="371"/>
      <c r="CA328" s="371"/>
      <c r="CB328" s="371"/>
    </row>
    <row r="329" spans="1:80" ht="39.75" customHeight="1">
      <c r="A329" s="126"/>
      <c r="B329" s="128" t="s">
        <v>3642</v>
      </c>
      <c r="C329" s="128" t="s">
        <v>3643</v>
      </c>
      <c r="D329" s="128" t="s">
        <v>1608</v>
      </c>
      <c r="E329" s="129" t="s">
        <v>40</v>
      </c>
      <c r="F329" s="129">
        <v>76905</v>
      </c>
      <c r="G329" s="129"/>
      <c r="H329" s="129"/>
      <c r="I329" s="129"/>
      <c r="J329" s="129"/>
      <c r="K329" s="129"/>
      <c r="L329" s="94"/>
      <c r="M329" s="94"/>
      <c r="N329" s="94"/>
      <c r="O329" s="94"/>
      <c r="P329" s="94"/>
      <c r="Q329" s="94"/>
      <c r="R329" s="98"/>
      <c r="S329" s="129"/>
      <c r="T329" s="98"/>
      <c r="U329" s="129"/>
      <c r="V329" s="129"/>
      <c r="W329" s="133"/>
      <c r="X329" s="133"/>
      <c r="Y329" s="133"/>
      <c r="Z329" s="132"/>
      <c r="AA329" s="133" t="str">
        <f t="shared" si="26"/>
        <v/>
      </c>
      <c r="AB329" s="133" t="str">
        <f>IFERROR(VLOOKUP($AA329,Lookup!$A$1:$P$20,2,FALSE),"")</f>
        <v/>
      </c>
      <c r="AC329" s="133"/>
      <c r="AD329" s="133" t="str">
        <f>IFERROR(VLOOKUP($AA329,Lookup!$A$1:$P$20,7,FALSE),"")</f>
        <v/>
      </c>
      <c r="AE329" s="380"/>
      <c r="AF329" s="133" t="str">
        <f>IFERROR(VLOOKUP($AA329,Lookup!$A$1:$P$20,8,FALSE),"")</f>
        <v/>
      </c>
      <c r="AG329" s="133" t="str">
        <f>IFERROR(VLOOKUP($AA329,Lookup!$A$1:$P$20,9,FALSE),"")</f>
        <v/>
      </c>
      <c r="AH329" s="133"/>
      <c r="AI329" s="133" t="str">
        <f>IFERROR(VLOOKUP($AA329,Lookup!$A$1:$P$20,10,FALSE),"")</f>
        <v/>
      </c>
      <c r="AJ329" s="133" t="str">
        <f>IFERROR(VLOOKUP($AA329,Lookup!$A$1:$P$20,11,FALSE),"")</f>
        <v/>
      </c>
      <c r="AK329" s="133" t="str">
        <f>IFERROR(VLOOKUP($AA329,Lookup!$A$1:$P$20,12,FALSE),"")</f>
        <v/>
      </c>
      <c r="AL329" s="133" t="str">
        <f>IFERROR(VLOOKUP($AA329,Lookup!$A$1:$P$20,13,FALSE),"")</f>
        <v/>
      </c>
      <c r="AM329" s="133" t="str">
        <f>IFERROR(VLOOKUP($AA329,Lookup!$A$1:$P$20,14,FALSE),"")</f>
        <v/>
      </c>
      <c r="AN329" s="133" t="str">
        <f>IFERROR(VLOOKUP($AA329,Lookup!$A$1:$P$20,15,FALSE),"")</f>
        <v/>
      </c>
      <c r="AO329" s="133" t="str">
        <f>IFERROR(VLOOKUP($AA329,Lookup!$A$1:$P$20,16,FALSE),"")</f>
        <v/>
      </c>
      <c r="AP329" s="133" t="str">
        <f>IFERROR(VLOOKUP($AA329,Lookup!$A$1:$Q$20,17,FALSE),"")</f>
        <v/>
      </c>
      <c r="AQ329" s="129"/>
      <c r="AR329" s="129"/>
      <c r="AS329" s="135"/>
      <c r="AT329" s="135"/>
      <c r="AU329" s="135"/>
      <c r="AV329" s="135"/>
      <c r="AW329" s="138"/>
      <c r="AX329" s="135"/>
      <c r="AY329" s="135"/>
      <c r="AZ329" s="135"/>
      <c r="BA329" s="135"/>
      <c r="BB329" s="135"/>
      <c r="BC329" s="135"/>
      <c r="BD329" s="135"/>
      <c r="BE329" s="135"/>
      <c r="BF329" s="135"/>
      <c r="BG329" s="139"/>
      <c r="BH329" s="150"/>
      <c r="BI329" s="129"/>
      <c r="BJ329" s="129"/>
      <c r="BK329" s="150"/>
      <c r="BL329" s="143"/>
      <c r="BM329" s="143"/>
      <c r="BN329" s="148"/>
      <c r="BO329" s="148"/>
      <c r="BP329" s="143"/>
      <c r="BQ329" s="143"/>
      <c r="BR329" s="143"/>
      <c r="BS329" s="139"/>
      <c r="BT329" s="139"/>
      <c r="BU329" s="139"/>
      <c r="BV329" s="371"/>
      <c r="BW329" s="371"/>
      <c r="BX329" s="371"/>
      <c r="BY329" s="371"/>
      <c r="BZ329" s="371"/>
      <c r="CA329" s="371"/>
      <c r="CB329" s="371"/>
    </row>
    <row r="330" spans="1:80" ht="39.75" customHeight="1">
      <c r="A330" s="126"/>
      <c r="B330" s="128" t="s">
        <v>3644</v>
      </c>
      <c r="C330" s="128" t="s">
        <v>3645</v>
      </c>
      <c r="D330" s="128" t="s">
        <v>37</v>
      </c>
      <c r="E330" s="129" t="s">
        <v>40</v>
      </c>
      <c r="F330" s="129">
        <v>78259</v>
      </c>
      <c r="G330" s="129"/>
      <c r="H330" s="129"/>
      <c r="I330" s="129"/>
      <c r="J330" s="129"/>
      <c r="K330" s="129"/>
      <c r="L330" s="94"/>
      <c r="M330" s="94"/>
      <c r="N330" s="94"/>
      <c r="O330" s="94"/>
      <c r="P330" s="94"/>
      <c r="Q330" s="94"/>
      <c r="R330" s="98"/>
      <c r="S330" s="129"/>
      <c r="T330" s="98"/>
      <c r="U330" s="129"/>
      <c r="V330" s="129"/>
      <c r="W330" s="133"/>
      <c r="X330" s="133"/>
      <c r="Y330" s="133"/>
      <c r="Z330" s="132"/>
      <c r="AA330" s="133" t="str">
        <f t="shared" si="26"/>
        <v/>
      </c>
      <c r="AB330" s="133" t="str">
        <f>IFERROR(VLOOKUP($AA330,Lookup!$A$1:$P$20,2,FALSE),"")</f>
        <v/>
      </c>
      <c r="AC330" s="133"/>
      <c r="AD330" s="133" t="str">
        <f>IFERROR(VLOOKUP($AA330,Lookup!$A$1:$P$20,7,FALSE),"")</f>
        <v/>
      </c>
      <c r="AE330" s="380"/>
      <c r="AF330" s="133" t="str">
        <f>IFERROR(VLOOKUP($AA330,Lookup!$A$1:$P$20,8,FALSE),"")</f>
        <v/>
      </c>
      <c r="AG330" s="133" t="str">
        <f>IFERROR(VLOOKUP($AA330,Lookup!$A$1:$P$20,9,FALSE),"")</f>
        <v/>
      </c>
      <c r="AH330" s="133"/>
      <c r="AI330" s="133" t="str">
        <f>IFERROR(VLOOKUP($AA330,Lookup!$A$1:$P$20,10,FALSE),"")</f>
        <v/>
      </c>
      <c r="AJ330" s="133" t="str">
        <f>IFERROR(VLOOKUP($AA330,Lookup!$A$1:$P$20,11,FALSE),"")</f>
        <v/>
      </c>
      <c r="AK330" s="133" t="str">
        <f>IFERROR(VLOOKUP($AA330,Lookup!$A$1:$P$20,12,FALSE),"")</f>
        <v/>
      </c>
      <c r="AL330" s="133" t="str">
        <f>IFERROR(VLOOKUP($AA330,Lookup!$A$1:$P$20,13,FALSE),"")</f>
        <v/>
      </c>
      <c r="AM330" s="133" t="str">
        <f>IFERROR(VLOOKUP($AA330,Lookup!$A$1:$P$20,14,FALSE),"")</f>
        <v/>
      </c>
      <c r="AN330" s="133" t="str">
        <f>IFERROR(VLOOKUP($AA330,Lookup!$A$1:$P$20,15,FALSE),"")</f>
        <v/>
      </c>
      <c r="AO330" s="133" t="str">
        <f>IFERROR(VLOOKUP($AA330,Lookup!$A$1:$P$20,16,FALSE),"")</f>
        <v/>
      </c>
      <c r="AP330" s="133" t="str">
        <f>IFERROR(VLOOKUP($AA330,Lookup!$A$1:$Q$20,17,FALSE),"")</f>
        <v/>
      </c>
      <c r="AQ330" s="129"/>
      <c r="AR330" s="129"/>
      <c r="AS330" s="135"/>
      <c r="AT330" s="135"/>
      <c r="AU330" s="135"/>
      <c r="AV330" s="135"/>
      <c r="AW330" s="138"/>
      <c r="AX330" s="135"/>
      <c r="AY330" s="135"/>
      <c r="AZ330" s="135"/>
      <c r="BA330" s="135"/>
      <c r="BB330" s="135"/>
      <c r="BC330" s="135"/>
      <c r="BD330" s="135"/>
      <c r="BE330" s="135"/>
      <c r="BF330" s="135"/>
      <c r="BG330" s="139"/>
      <c r="BH330" s="150"/>
      <c r="BI330" s="129"/>
      <c r="BJ330" s="129"/>
      <c r="BK330" s="150"/>
      <c r="BL330" s="143"/>
      <c r="BM330" s="143"/>
      <c r="BN330" s="148"/>
      <c r="BO330" s="148"/>
      <c r="BP330" s="143"/>
      <c r="BQ330" s="143"/>
      <c r="BR330" s="143"/>
      <c r="BS330" s="139"/>
      <c r="BT330" s="139"/>
      <c r="BU330" s="139"/>
      <c r="BV330" s="371"/>
      <c r="BW330" s="371"/>
      <c r="BX330" s="371"/>
      <c r="BY330" s="371"/>
      <c r="BZ330" s="371"/>
      <c r="CA330" s="371"/>
      <c r="CB330" s="371"/>
    </row>
    <row r="331" spans="1:80" ht="39.75" customHeight="1">
      <c r="A331" s="126"/>
      <c r="B331" s="128" t="s">
        <v>1901</v>
      </c>
      <c r="C331" s="128" t="s">
        <v>3317</v>
      </c>
      <c r="D331" s="128" t="s">
        <v>192</v>
      </c>
      <c r="E331" s="129" t="s">
        <v>40</v>
      </c>
      <c r="F331" s="129">
        <v>78006</v>
      </c>
      <c r="G331" s="129"/>
      <c r="H331" s="129"/>
      <c r="I331" s="129"/>
      <c r="J331" s="129"/>
      <c r="K331" s="129"/>
      <c r="L331" s="94"/>
      <c r="M331" s="94"/>
      <c r="N331" s="94"/>
      <c r="O331" s="94"/>
      <c r="P331" s="94"/>
      <c r="Q331" s="94"/>
      <c r="R331" s="98"/>
      <c r="S331" s="129"/>
      <c r="T331" s="98"/>
      <c r="U331" s="129"/>
      <c r="V331" s="129"/>
      <c r="W331" s="133"/>
      <c r="X331" s="133"/>
      <c r="Y331" s="133"/>
      <c r="Z331" s="132"/>
      <c r="AA331" s="133" t="str">
        <f t="shared" si="26"/>
        <v/>
      </c>
      <c r="AB331" s="133" t="str">
        <f>IFERROR(VLOOKUP($AA331,Lookup!$A$1:$P$20,2,FALSE),"")</f>
        <v/>
      </c>
      <c r="AC331" s="133"/>
      <c r="AD331" s="133" t="str">
        <f>IFERROR(VLOOKUP($AA331,Lookup!$A$1:$P$20,7,FALSE),"")</f>
        <v/>
      </c>
      <c r="AE331" s="380"/>
      <c r="AF331" s="133" t="str">
        <f>IFERROR(VLOOKUP($AA331,Lookup!$A$1:$P$20,8,FALSE),"")</f>
        <v/>
      </c>
      <c r="AG331" s="133" t="str">
        <f>IFERROR(VLOOKUP($AA331,Lookup!$A$1:$P$20,9,FALSE),"")</f>
        <v/>
      </c>
      <c r="AH331" s="133"/>
      <c r="AI331" s="133" t="str">
        <f>IFERROR(VLOOKUP($AA331,Lookup!$A$1:$P$20,10,FALSE),"")</f>
        <v/>
      </c>
      <c r="AJ331" s="133" t="str">
        <f>IFERROR(VLOOKUP($AA331,Lookup!$A$1:$P$20,11,FALSE),"")</f>
        <v/>
      </c>
      <c r="AK331" s="133" t="str">
        <f>IFERROR(VLOOKUP($AA331,Lookup!$A$1:$P$20,12,FALSE),"")</f>
        <v/>
      </c>
      <c r="AL331" s="133" t="str">
        <f>IFERROR(VLOOKUP($AA331,Lookup!$A$1:$P$20,13,FALSE),"")</f>
        <v/>
      </c>
      <c r="AM331" s="133" t="str">
        <f>IFERROR(VLOOKUP($AA331,Lookup!$A$1:$P$20,14,FALSE),"")</f>
        <v/>
      </c>
      <c r="AN331" s="133" t="str">
        <f>IFERROR(VLOOKUP($AA331,Lookup!$A$1:$P$20,15,FALSE),"")</f>
        <v/>
      </c>
      <c r="AO331" s="133" t="str">
        <f>IFERROR(VLOOKUP($AA331,Lookup!$A$1:$P$20,16,FALSE),"")</f>
        <v/>
      </c>
      <c r="AP331" s="133" t="str">
        <f>IFERROR(VLOOKUP($AA331,Lookup!$A$1:$Q$20,17,FALSE),"")</f>
        <v/>
      </c>
      <c r="AQ331" s="129"/>
      <c r="AR331" s="129"/>
      <c r="AS331" s="135"/>
      <c r="AT331" s="135"/>
      <c r="AU331" s="135"/>
      <c r="AV331" s="135"/>
      <c r="AW331" s="138"/>
      <c r="AX331" s="135"/>
      <c r="AY331" s="135"/>
      <c r="AZ331" s="135"/>
      <c r="BA331" s="135"/>
      <c r="BB331" s="135"/>
      <c r="BC331" s="135"/>
      <c r="BD331" s="135"/>
      <c r="BE331" s="135"/>
      <c r="BF331" s="135"/>
      <c r="BG331" s="139"/>
      <c r="BH331" s="150"/>
      <c r="BI331" s="129"/>
      <c r="BJ331" s="129"/>
      <c r="BK331" s="150"/>
      <c r="BL331" s="143"/>
      <c r="BM331" s="143"/>
      <c r="BN331" s="148"/>
      <c r="BO331" s="148"/>
      <c r="BP331" s="143"/>
      <c r="BQ331" s="143"/>
      <c r="BR331" s="143"/>
      <c r="BS331" s="139"/>
      <c r="BT331" s="139"/>
      <c r="BU331" s="139"/>
      <c r="BV331" s="371"/>
      <c r="BW331" s="371"/>
      <c r="BX331" s="371"/>
      <c r="BY331" s="371"/>
      <c r="BZ331" s="371"/>
      <c r="CA331" s="371"/>
      <c r="CB331" s="371"/>
    </row>
    <row r="332" spans="1:80" ht="39.75" customHeight="1">
      <c r="A332" s="126"/>
      <c r="B332" s="128" t="s">
        <v>1901</v>
      </c>
      <c r="C332" s="128" t="s">
        <v>3317</v>
      </c>
      <c r="D332" s="128" t="s">
        <v>192</v>
      </c>
      <c r="E332" s="129" t="s">
        <v>40</v>
      </c>
      <c r="F332" s="129">
        <v>78006</v>
      </c>
      <c r="G332" s="129"/>
      <c r="H332" s="129"/>
      <c r="I332" s="129"/>
      <c r="J332" s="129"/>
      <c r="K332" s="129"/>
      <c r="L332" s="94"/>
      <c r="M332" s="94"/>
      <c r="N332" s="94"/>
      <c r="O332" s="94"/>
      <c r="P332" s="94"/>
      <c r="Q332" s="94"/>
      <c r="R332" s="98"/>
      <c r="S332" s="129"/>
      <c r="T332" s="98"/>
      <c r="U332" s="129"/>
      <c r="V332" s="129"/>
      <c r="W332" s="133"/>
      <c r="X332" s="133"/>
      <c r="Y332" s="133"/>
      <c r="Z332" s="132"/>
      <c r="AA332" s="133" t="str">
        <f t="shared" si="26"/>
        <v/>
      </c>
      <c r="AB332" s="133" t="str">
        <f>IFERROR(VLOOKUP($AA332,Lookup!$A$1:$P$20,2,FALSE),"")</f>
        <v/>
      </c>
      <c r="AC332" s="133"/>
      <c r="AD332" s="133" t="str">
        <f>IFERROR(VLOOKUP($AA332,Lookup!$A$1:$P$20,7,FALSE),"")</f>
        <v/>
      </c>
      <c r="AE332" s="380"/>
      <c r="AF332" s="133" t="str">
        <f>IFERROR(VLOOKUP($AA332,Lookup!$A$1:$P$20,8,FALSE),"")</f>
        <v/>
      </c>
      <c r="AG332" s="133" t="str">
        <f>IFERROR(VLOOKUP($AA332,Lookup!$A$1:$P$20,9,FALSE),"")</f>
        <v/>
      </c>
      <c r="AH332" s="133"/>
      <c r="AI332" s="133" t="str">
        <f>IFERROR(VLOOKUP($AA332,Lookup!$A$1:$P$20,10,FALSE),"")</f>
        <v/>
      </c>
      <c r="AJ332" s="133" t="str">
        <f>IFERROR(VLOOKUP($AA332,Lookup!$A$1:$P$20,11,FALSE),"")</f>
        <v/>
      </c>
      <c r="AK332" s="133" t="str">
        <f>IFERROR(VLOOKUP($AA332,Lookup!$A$1:$P$20,12,FALSE),"")</f>
        <v/>
      </c>
      <c r="AL332" s="133" t="str">
        <f>IFERROR(VLOOKUP($AA332,Lookup!$A$1:$P$20,13,FALSE),"")</f>
        <v/>
      </c>
      <c r="AM332" s="133" t="str">
        <f>IFERROR(VLOOKUP($AA332,Lookup!$A$1:$P$20,14,FALSE),"")</f>
        <v/>
      </c>
      <c r="AN332" s="133" t="str">
        <f>IFERROR(VLOOKUP($AA332,Lookup!$A$1:$P$20,15,FALSE),"")</f>
        <v/>
      </c>
      <c r="AO332" s="133" t="str">
        <f>IFERROR(VLOOKUP($AA332,Lookup!$A$1:$P$20,16,FALSE),"")</f>
        <v/>
      </c>
      <c r="AP332" s="133" t="str">
        <f>IFERROR(VLOOKUP($AA332,Lookup!$A$1:$Q$20,17,FALSE),"")</f>
        <v/>
      </c>
      <c r="AQ332" s="129"/>
      <c r="AR332" s="129"/>
      <c r="AS332" s="135"/>
      <c r="AT332" s="135"/>
      <c r="AU332" s="135"/>
      <c r="AV332" s="135"/>
      <c r="AW332" s="138"/>
      <c r="AX332" s="135"/>
      <c r="AY332" s="135"/>
      <c r="AZ332" s="135"/>
      <c r="BA332" s="135"/>
      <c r="BB332" s="135"/>
      <c r="BC332" s="135"/>
      <c r="BD332" s="135"/>
      <c r="BE332" s="135"/>
      <c r="BF332" s="135"/>
      <c r="BG332" s="139"/>
      <c r="BH332" s="150"/>
      <c r="BI332" s="129"/>
      <c r="BJ332" s="129"/>
      <c r="BK332" s="150"/>
      <c r="BL332" s="143"/>
      <c r="BM332" s="143"/>
      <c r="BN332" s="148"/>
      <c r="BO332" s="148"/>
      <c r="BP332" s="143"/>
      <c r="BQ332" s="143"/>
      <c r="BR332" s="143"/>
      <c r="BS332" s="139"/>
      <c r="BT332" s="139"/>
      <c r="BU332" s="139"/>
      <c r="BV332" s="371"/>
      <c r="BW332" s="371"/>
      <c r="BX332" s="371"/>
      <c r="BY332" s="371"/>
      <c r="BZ332" s="371"/>
      <c r="CA332" s="371"/>
      <c r="CB332" s="371"/>
    </row>
    <row r="333" spans="1:80" ht="39.75" customHeight="1">
      <c r="A333" s="126"/>
      <c r="B333" s="128" t="s">
        <v>3646</v>
      </c>
      <c r="C333" s="128" t="s">
        <v>1759</v>
      </c>
      <c r="D333" s="128" t="s">
        <v>1760</v>
      </c>
      <c r="E333" s="129" t="s">
        <v>40</v>
      </c>
      <c r="F333" s="129">
        <v>78209</v>
      </c>
      <c r="G333" s="129"/>
      <c r="H333" s="129"/>
      <c r="I333" s="129"/>
      <c r="J333" s="129"/>
      <c r="K333" s="129"/>
      <c r="L333" s="94"/>
      <c r="M333" s="94"/>
      <c r="N333" s="94"/>
      <c r="O333" s="94"/>
      <c r="P333" s="94"/>
      <c r="Q333" s="94"/>
      <c r="R333" s="98"/>
      <c r="S333" s="129"/>
      <c r="T333" s="98"/>
      <c r="U333" s="129"/>
      <c r="V333" s="129"/>
      <c r="W333" s="133"/>
      <c r="X333" s="133"/>
      <c r="Y333" s="133"/>
      <c r="Z333" s="132"/>
      <c r="AA333" s="133" t="str">
        <f t="shared" si="26"/>
        <v/>
      </c>
      <c r="AB333" s="133" t="str">
        <f>IFERROR(VLOOKUP($AA333,Lookup!$A$1:$P$20,2,FALSE),"")</f>
        <v/>
      </c>
      <c r="AC333" s="133"/>
      <c r="AD333" s="133" t="str">
        <f>IFERROR(VLOOKUP($AA333,Lookup!$A$1:$P$20,7,FALSE),"")</f>
        <v/>
      </c>
      <c r="AE333" s="380"/>
      <c r="AF333" s="133" t="str">
        <f>IFERROR(VLOOKUP($AA333,Lookup!$A$1:$P$20,8,FALSE),"")</f>
        <v/>
      </c>
      <c r="AG333" s="133" t="str">
        <f>IFERROR(VLOOKUP($AA333,Lookup!$A$1:$P$20,9,FALSE),"")</f>
        <v/>
      </c>
      <c r="AH333" s="133"/>
      <c r="AI333" s="133" t="str">
        <f>IFERROR(VLOOKUP($AA333,Lookup!$A$1:$P$20,10,FALSE),"")</f>
        <v/>
      </c>
      <c r="AJ333" s="133" t="str">
        <f>IFERROR(VLOOKUP($AA333,Lookup!$A$1:$P$20,11,FALSE),"")</f>
        <v/>
      </c>
      <c r="AK333" s="133" t="str">
        <f>IFERROR(VLOOKUP($AA333,Lookup!$A$1:$P$20,12,FALSE),"")</f>
        <v/>
      </c>
      <c r="AL333" s="133" t="str">
        <f>IFERROR(VLOOKUP($AA333,Lookup!$A$1:$P$20,13,FALSE),"")</f>
        <v/>
      </c>
      <c r="AM333" s="133" t="str">
        <f>IFERROR(VLOOKUP($AA333,Lookup!$A$1:$P$20,14,FALSE),"")</f>
        <v/>
      </c>
      <c r="AN333" s="133" t="str">
        <f>IFERROR(VLOOKUP($AA333,Lookup!$A$1:$P$20,15,FALSE),"")</f>
        <v/>
      </c>
      <c r="AO333" s="133" t="str">
        <f>IFERROR(VLOOKUP($AA333,Lookup!$A$1:$P$20,16,FALSE),"")</f>
        <v/>
      </c>
      <c r="AP333" s="133" t="str">
        <f>IFERROR(VLOOKUP($AA333,Lookup!$A$1:$Q$20,17,FALSE),"")</f>
        <v/>
      </c>
      <c r="AQ333" s="129"/>
      <c r="AR333" s="129"/>
      <c r="AS333" s="135"/>
      <c r="AT333" s="135"/>
      <c r="AU333" s="135"/>
      <c r="AV333" s="135"/>
      <c r="AW333" s="138"/>
      <c r="AX333" s="135"/>
      <c r="AY333" s="135"/>
      <c r="AZ333" s="135"/>
      <c r="BA333" s="135"/>
      <c r="BB333" s="135"/>
      <c r="BC333" s="135"/>
      <c r="BD333" s="135"/>
      <c r="BE333" s="135"/>
      <c r="BF333" s="135"/>
      <c r="BG333" s="139"/>
      <c r="BH333" s="150"/>
      <c r="BI333" s="129"/>
      <c r="BJ333" s="129"/>
      <c r="BK333" s="150"/>
      <c r="BL333" s="143"/>
      <c r="BM333" s="143"/>
      <c r="BN333" s="148"/>
      <c r="BO333" s="148"/>
      <c r="BP333" s="143"/>
      <c r="BQ333" s="143"/>
      <c r="BR333" s="143"/>
      <c r="BS333" s="139"/>
      <c r="BT333" s="139"/>
      <c r="BU333" s="139"/>
      <c r="BV333" s="371"/>
      <c r="BW333" s="371"/>
      <c r="BX333" s="371"/>
      <c r="BY333" s="371"/>
      <c r="BZ333" s="371"/>
      <c r="CA333" s="371"/>
      <c r="CB333" s="371"/>
    </row>
    <row r="334" spans="1:80" ht="39.75" customHeight="1">
      <c r="A334" s="126"/>
      <c r="B334" s="128" t="s">
        <v>3647</v>
      </c>
      <c r="C334" s="128" t="s">
        <v>3648</v>
      </c>
      <c r="D334" s="128" t="s">
        <v>129</v>
      </c>
      <c r="E334" s="129" t="s">
        <v>40</v>
      </c>
      <c r="F334" s="129">
        <v>78155</v>
      </c>
      <c r="G334" s="129"/>
      <c r="H334" s="129"/>
      <c r="I334" s="129"/>
      <c r="J334" s="129"/>
      <c r="K334" s="129"/>
      <c r="L334" s="94"/>
      <c r="M334" s="94"/>
      <c r="N334" s="94"/>
      <c r="O334" s="94"/>
      <c r="P334" s="94"/>
      <c r="Q334" s="94"/>
      <c r="R334" s="98"/>
      <c r="S334" s="129"/>
      <c r="T334" s="98"/>
      <c r="U334" s="129"/>
      <c r="V334" s="129"/>
      <c r="W334" s="133"/>
      <c r="X334" s="133"/>
      <c r="Y334" s="133"/>
      <c r="Z334" s="132"/>
      <c r="AA334" s="133" t="str">
        <f t="shared" si="26"/>
        <v/>
      </c>
      <c r="AB334" s="133" t="str">
        <f>IFERROR(VLOOKUP($AA334,Lookup!$A$1:$P$20,2,FALSE),"")</f>
        <v/>
      </c>
      <c r="AC334" s="133"/>
      <c r="AD334" s="133" t="str">
        <f>IFERROR(VLOOKUP($AA334,Lookup!$A$1:$P$20,7,FALSE),"")</f>
        <v/>
      </c>
      <c r="AE334" s="380"/>
      <c r="AF334" s="133" t="str">
        <f>IFERROR(VLOOKUP($AA334,Lookup!$A$1:$P$20,8,FALSE),"")</f>
        <v/>
      </c>
      <c r="AG334" s="133" t="str">
        <f>IFERROR(VLOOKUP($AA334,Lookup!$A$1:$P$20,9,FALSE),"")</f>
        <v/>
      </c>
      <c r="AH334" s="133"/>
      <c r="AI334" s="133" t="str">
        <f>IFERROR(VLOOKUP($AA334,Lookup!$A$1:$P$20,10,FALSE),"")</f>
        <v/>
      </c>
      <c r="AJ334" s="133" t="str">
        <f>IFERROR(VLOOKUP($AA334,Lookup!$A$1:$P$20,11,FALSE),"")</f>
        <v/>
      </c>
      <c r="AK334" s="133" t="str">
        <f>IFERROR(VLOOKUP($AA334,Lookup!$A$1:$P$20,12,FALSE),"")</f>
        <v/>
      </c>
      <c r="AL334" s="133" t="str">
        <f>IFERROR(VLOOKUP($AA334,Lookup!$A$1:$P$20,13,FALSE),"")</f>
        <v/>
      </c>
      <c r="AM334" s="133" t="str">
        <f>IFERROR(VLOOKUP($AA334,Lookup!$A$1:$P$20,14,FALSE),"")</f>
        <v/>
      </c>
      <c r="AN334" s="133" t="str">
        <f>IFERROR(VLOOKUP($AA334,Lookup!$A$1:$P$20,15,FALSE),"")</f>
        <v/>
      </c>
      <c r="AO334" s="133" t="str">
        <f>IFERROR(VLOOKUP($AA334,Lookup!$A$1:$P$20,16,FALSE),"")</f>
        <v/>
      </c>
      <c r="AP334" s="133" t="str">
        <f>IFERROR(VLOOKUP($AA334,Lookup!$A$1:$Q$20,17,FALSE),"")</f>
        <v/>
      </c>
      <c r="AQ334" s="129"/>
      <c r="AR334" s="129"/>
      <c r="AS334" s="135"/>
      <c r="AT334" s="135"/>
      <c r="AU334" s="135"/>
      <c r="AV334" s="135"/>
      <c r="AW334" s="138"/>
      <c r="AX334" s="135"/>
      <c r="AY334" s="135"/>
      <c r="AZ334" s="135"/>
      <c r="BA334" s="135"/>
      <c r="BB334" s="135"/>
      <c r="BC334" s="135"/>
      <c r="BD334" s="135"/>
      <c r="BE334" s="135"/>
      <c r="BF334" s="135"/>
      <c r="BG334" s="139"/>
      <c r="BH334" s="150"/>
      <c r="BI334" s="129"/>
      <c r="BJ334" s="129"/>
      <c r="BK334" s="150"/>
      <c r="BL334" s="143"/>
      <c r="BM334" s="143"/>
      <c r="BN334" s="148"/>
      <c r="BO334" s="148"/>
      <c r="BP334" s="143"/>
      <c r="BQ334" s="143"/>
      <c r="BR334" s="143"/>
      <c r="BS334" s="139"/>
      <c r="BT334" s="139"/>
      <c r="BU334" s="139"/>
      <c r="BV334" s="371"/>
      <c r="BW334" s="371"/>
      <c r="BX334" s="371"/>
      <c r="BY334" s="371"/>
      <c r="BZ334" s="371"/>
      <c r="CA334" s="371"/>
      <c r="CB334" s="371"/>
    </row>
    <row r="335" spans="1:80" ht="39.75" customHeight="1">
      <c r="A335" s="126"/>
      <c r="B335" s="128" t="s">
        <v>3647</v>
      </c>
      <c r="C335" s="128" t="s">
        <v>3648</v>
      </c>
      <c r="D335" s="128" t="s">
        <v>129</v>
      </c>
      <c r="E335" s="129" t="s">
        <v>40</v>
      </c>
      <c r="F335" s="129">
        <v>78155</v>
      </c>
      <c r="G335" s="129"/>
      <c r="H335" s="129"/>
      <c r="I335" s="129"/>
      <c r="J335" s="129"/>
      <c r="K335" s="129"/>
      <c r="L335" s="94"/>
      <c r="M335" s="94"/>
      <c r="N335" s="94"/>
      <c r="O335" s="94"/>
      <c r="P335" s="94"/>
      <c r="Q335" s="94"/>
      <c r="R335" s="98"/>
      <c r="S335" s="129"/>
      <c r="T335" s="98"/>
      <c r="U335" s="129"/>
      <c r="V335" s="129"/>
      <c r="W335" s="133"/>
      <c r="X335" s="133"/>
      <c r="Y335" s="133"/>
      <c r="Z335" s="132"/>
      <c r="AA335" s="133" t="str">
        <f t="shared" si="26"/>
        <v/>
      </c>
      <c r="AB335" s="133" t="str">
        <f>IFERROR(VLOOKUP($AA335,Lookup!$A$1:$P$20,2,FALSE),"")</f>
        <v/>
      </c>
      <c r="AC335" s="133"/>
      <c r="AD335" s="133" t="str">
        <f>IFERROR(VLOOKUP($AA335,Lookup!$A$1:$P$20,7,FALSE),"")</f>
        <v/>
      </c>
      <c r="AE335" s="380"/>
      <c r="AF335" s="133" t="str">
        <f>IFERROR(VLOOKUP($AA335,Lookup!$A$1:$P$20,8,FALSE),"")</f>
        <v/>
      </c>
      <c r="AG335" s="133" t="str">
        <f>IFERROR(VLOOKUP($AA335,Lookup!$A$1:$P$20,9,FALSE),"")</f>
        <v/>
      </c>
      <c r="AH335" s="133"/>
      <c r="AI335" s="133" t="str">
        <f>IFERROR(VLOOKUP($AA335,Lookup!$A$1:$P$20,10,FALSE),"")</f>
        <v/>
      </c>
      <c r="AJ335" s="133" t="str">
        <f>IFERROR(VLOOKUP($AA335,Lookup!$A$1:$P$20,11,FALSE),"")</f>
        <v/>
      </c>
      <c r="AK335" s="133" t="str">
        <f>IFERROR(VLOOKUP($AA335,Lookup!$A$1:$P$20,12,FALSE),"")</f>
        <v/>
      </c>
      <c r="AL335" s="133" t="str">
        <f>IFERROR(VLOOKUP($AA335,Lookup!$A$1:$P$20,13,FALSE),"")</f>
        <v/>
      </c>
      <c r="AM335" s="133" t="str">
        <f>IFERROR(VLOOKUP($AA335,Lookup!$A$1:$P$20,14,FALSE),"")</f>
        <v/>
      </c>
      <c r="AN335" s="133" t="str">
        <f>IFERROR(VLOOKUP($AA335,Lookup!$A$1:$P$20,15,FALSE),"")</f>
        <v/>
      </c>
      <c r="AO335" s="133" t="str">
        <f>IFERROR(VLOOKUP($AA335,Lookup!$A$1:$P$20,16,FALSE),"")</f>
        <v/>
      </c>
      <c r="AP335" s="133" t="str">
        <f>IFERROR(VLOOKUP($AA335,Lookup!$A$1:$Q$20,17,FALSE),"")</f>
        <v/>
      </c>
      <c r="AQ335" s="129"/>
      <c r="AR335" s="129"/>
      <c r="AS335" s="135"/>
      <c r="AT335" s="135"/>
      <c r="AU335" s="135"/>
      <c r="AV335" s="135"/>
      <c r="AW335" s="138"/>
      <c r="AX335" s="135"/>
      <c r="AY335" s="135"/>
      <c r="AZ335" s="135"/>
      <c r="BA335" s="135"/>
      <c r="BB335" s="135"/>
      <c r="BC335" s="135"/>
      <c r="BD335" s="135"/>
      <c r="BE335" s="135"/>
      <c r="BF335" s="135"/>
      <c r="BG335" s="139"/>
      <c r="BH335" s="150"/>
      <c r="BI335" s="129"/>
      <c r="BJ335" s="129"/>
      <c r="BK335" s="150"/>
      <c r="BL335" s="143"/>
      <c r="BM335" s="143"/>
      <c r="BN335" s="148"/>
      <c r="BO335" s="148"/>
      <c r="BP335" s="143"/>
      <c r="BQ335" s="143"/>
      <c r="BR335" s="143"/>
      <c r="BS335" s="139"/>
      <c r="BT335" s="139"/>
      <c r="BU335" s="139"/>
      <c r="BV335" s="371"/>
      <c r="BW335" s="371"/>
      <c r="BX335" s="371"/>
      <c r="BY335" s="371"/>
      <c r="BZ335" s="371"/>
      <c r="CA335" s="371"/>
      <c r="CB335" s="371"/>
    </row>
    <row r="336" spans="1:80" ht="39.75" customHeight="1">
      <c r="A336" s="126"/>
      <c r="B336" s="128" t="s">
        <v>3649</v>
      </c>
      <c r="C336" s="128" t="s">
        <v>3650</v>
      </c>
      <c r="D336" s="128" t="s">
        <v>37</v>
      </c>
      <c r="E336" s="129" t="s">
        <v>40</v>
      </c>
      <c r="F336" s="129">
        <v>78260</v>
      </c>
      <c r="G336" s="129"/>
      <c r="H336" s="129"/>
      <c r="I336" s="129"/>
      <c r="J336" s="129"/>
      <c r="K336" s="129"/>
      <c r="L336" s="94"/>
      <c r="M336" s="94"/>
      <c r="N336" s="94"/>
      <c r="O336" s="94"/>
      <c r="P336" s="94"/>
      <c r="Q336" s="94"/>
      <c r="R336" s="98"/>
      <c r="S336" s="129"/>
      <c r="T336" s="98"/>
      <c r="U336" s="129"/>
      <c r="V336" s="129"/>
      <c r="W336" s="133"/>
      <c r="X336" s="133"/>
      <c r="Y336" s="133"/>
      <c r="Z336" s="132"/>
      <c r="AA336" s="133" t="str">
        <f t="shared" si="26"/>
        <v/>
      </c>
      <c r="AB336" s="133" t="str">
        <f>IFERROR(VLOOKUP($AA336,Lookup!$A$1:$P$20,2,FALSE),"")</f>
        <v/>
      </c>
      <c r="AC336" s="133"/>
      <c r="AD336" s="133" t="str">
        <f>IFERROR(VLOOKUP($AA336,Lookup!$A$1:$P$20,7,FALSE),"")</f>
        <v/>
      </c>
      <c r="AE336" s="380"/>
      <c r="AF336" s="133" t="str">
        <f>IFERROR(VLOOKUP($AA336,Lookup!$A$1:$P$20,8,FALSE),"")</f>
        <v/>
      </c>
      <c r="AG336" s="133" t="str">
        <f>IFERROR(VLOOKUP($AA336,Lookup!$A$1:$P$20,9,FALSE),"")</f>
        <v/>
      </c>
      <c r="AH336" s="133"/>
      <c r="AI336" s="133" t="str">
        <f>IFERROR(VLOOKUP($AA336,Lookup!$A$1:$P$20,10,FALSE),"")</f>
        <v/>
      </c>
      <c r="AJ336" s="133" t="str">
        <f>IFERROR(VLOOKUP($AA336,Lookup!$A$1:$P$20,11,FALSE),"")</f>
        <v/>
      </c>
      <c r="AK336" s="133" t="str">
        <f>IFERROR(VLOOKUP($AA336,Lookup!$A$1:$P$20,12,FALSE),"")</f>
        <v/>
      </c>
      <c r="AL336" s="133" t="str">
        <f>IFERROR(VLOOKUP($AA336,Lookup!$A$1:$P$20,13,FALSE),"")</f>
        <v/>
      </c>
      <c r="AM336" s="133" t="str">
        <f>IFERROR(VLOOKUP($AA336,Lookup!$A$1:$P$20,14,FALSE),"")</f>
        <v/>
      </c>
      <c r="AN336" s="133" t="str">
        <f>IFERROR(VLOOKUP($AA336,Lookup!$A$1:$P$20,15,FALSE),"")</f>
        <v/>
      </c>
      <c r="AO336" s="133" t="str">
        <f>IFERROR(VLOOKUP($AA336,Lookup!$A$1:$P$20,16,FALSE),"")</f>
        <v/>
      </c>
      <c r="AP336" s="133" t="str">
        <f>IFERROR(VLOOKUP($AA336,Lookup!$A$1:$Q$20,17,FALSE),"")</f>
        <v/>
      </c>
      <c r="AQ336" s="129"/>
      <c r="AR336" s="129"/>
      <c r="AS336" s="135"/>
      <c r="AT336" s="135"/>
      <c r="AU336" s="135"/>
      <c r="AV336" s="135"/>
      <c r="AW336" s="138"/>
      <c r="AX336" s="135"/>
      <c r="AY336" s="135"/>
      <c r="AZ336" s="135"/>
      <c r="BA336" s="135"/>
      <c r="BB336" s="135"/>
      <c r="BC336" s="135"/>
      <c r="BD336" s="135"/>
      <c r="BE336" s="135"/>
      <c r="BF336" s="135"/>
      <c r="BG336" s="139"/>
      <c r="BH336" s="150"/>
      <c r="BI336" s="129"/>
      <c r="BJ336" s="129"/>
      <c r="BK336" s="150"/>
      <c r="BL336" s="143"/>
      <c r="BM336" s="143"/>
      <c r="BN336" s="148"/>
      <c r="BO336" s="148"/>
      <c r="BP336" s="143"/>
      <c r="BQ336" s="143"/>
      <c r="BR336" s="143"/>
      <c r="BS336" s="139"/>
      <c r="BT336" s="139"/>
      <c r="BU336" s="139"/>
      <c r="BV336" s="371"/>
      <c r="BW336" s="371"/>
      <c r="BX336" s="371"/>
      <c r="BY336" s="371"/>
      <c r="BZ336" s="371"/>
      <c r="CA336" s="371"/>
      <c r="CB336" s="371"/>
    </row>
    <row r="337" spans="1:80" ht="39.75" customHeight="1">
      <c r="A337" s="126"/>
      <c r="B337" s="128" t="s">
        <v>3651</v>
      </c>
      <c r="C337" s="128" t="s">
        <v>3652</v>
      </c>
      <c r="D337" s="128" t="s">
        <v>1501</v>
      </c>
      <c r="E337" s="129" t="s">
        <v>40</v>
      </c>
      <c r="F337" s="129">
        <v>78859</v>
      </c>
      <c r="G337" s="129"/>
      <c r="H337" s="129"/>
      <c r="I337" s="129"/>
      <c r="J337" s="129"/>
      <c r="K337" s="129"/>
      <c r="L337" s="94"/>
      <c r="M337" s="94"/>
      <c r="N337" s="94"/>
      <c r="O337" s="94"/>
      <c r="P337" s="94"/>
      <c r="Q337" s="94"/>
      <c r="R337" s="98"/>
      <c r="S337" s="129"/>
      <c r="T337" s="98"/>
      <c r="U337" s="129"/>
      <c r="V337" s="129"/>
      <c r="W337" s="133"/>
      <c r="X337" s="133"/>
      <c r="Y337" s="133"/>
      <c r="Z337" s="132"/>
      <c r="AA337" s="133" t="str">
        <f t="shared" si="26"/>
        <v/>
      </c>
      <c r="AB337" s="133" t="str">
        <f>IFERROR(VLOOKUP($AA337,Lookup!$A$1:$P$20,2,FALSE),"")</f>
        <v/>
      </c>
      <c r="AC337" s="133"/>
      <c r="AD337" s="133" t="str">
        <f>IFERROR(VLOOKUP($AA337,Lookup!$A$1:$P$20,7,FALSE),"")</f>
        <v/>
      </c>
      <c r="AE337" s="380"/>
      <c r="AF337" s="133" t="str">
        <f>IFERROR(VLOOKUP($AA337,Lookup!$A$1:$P$20,8,FALSE),"")</f>
        <v/>
      </c>
      <c r="AG337" s="133" t="str">
        <f>IFERROR(VLOOKUP($AA337,Lookup!$A$1:$P$20,9,FALSE),"")</f>
        <v/>
      </c>
      <c r="AH337" s="133"/>
      <c r="AI337" s="133" t="str">
        <f>IFERROR(VLOOKUP($AA337,Lookup!$A$1:$P$20,10,FALSE),"")</f>
        <v/>
      </c>
      <c r="AJ337" s="133" t="str">
        <f>IFERROR(VLOOKUP($AA337,Lookup!$A$1:$P$20,11,FALSE),"")</f>
        <v/>
      </c>
      <c r="AK337" s="133" t="str">
        <f>IFERROR(VLOOKUP($AA337,Lookup!$A$1:$P$20,12,FALSE),"")</f>
        <v/>
      </c>
      <c r="AL337" s="133" t="str">
        <f>IFERROR(VLOOKUP($AA337,Lookup!$A$1:$P$20,13,FALSE),"")</f>
        <v/>
      </c>
      <c r="AM337" s="133" t="str">
        <f>IFERROR(VLOOKUP($AA337,Lookup!$A$1:$P$20,14,FALSE),"")</f>
        <v/>
      </c>
      <c r="AN337" s="133" t="str">
        <f>IFERROR(VLOOKUP($AA337,Lookup!$A$1:$P$20,15,FALSE),"")</f>
        <v/>
      </c>
      <c r="AO337" s="133" t="str">
        <f>IFERROR(VLOOKUP($AA337,Lookup!$A$1:$P$20,16,FALSE),"")</f>
        <v/>
      </c>
      <c r="AP337" s="133" t="str">
        <f>IFERROR(VLOOKUP($AA337,Lookup!$A$1:$Q$20,17,FALSE),"")</f>
        <v/>
      </c>
      <c r="AQ337" s="129"/>
      <c r="AR337" s="129"/>
      <c r="AS337" s="135"/>
      <c r="AT337" s="135"/>
      <c r="AU337" s="135"/>
      <c r="AV337" s="135"/>
      <c r="AW337" s="138"/>
      <c r="AX337" s="135"/>
      <c r="AY337" s="135"/>
      <c r="AZ337" s="135"/>
      <c r="BA337" s="135"/>
      <c r="BB337" s="135"/>
      <c r="BC337" s="135"/>
      <c r="BD337" s="135"/>
      <c r="BE337" s="135"/>
      <c r="BF337" s="135"/>
      <c r="BG337" s="139"/>
      <c r="BH337" s="150"/>
      <c r="BI337" s="129"/>
      <c r="BJ337" s="129"/>
      <c r="BK337" s="150"/>
      <c r="BL337" s="143"/>
      <c r="BM337" s="143"/>
      <c r="BN337" s="148"/>
      <c r="BO337" s="148"/>
      <c r="BP337" s="143"/>
      <c r="BQ337" s="143"/>
      <c r="BR337" s="143"/>
      <c r="BS337" s="139"/>
      <c r="BT337" s="139"/>
      <c r="BU337" s="139"/>
      <c r="BV337" s="371"/>
      <c r="BW337" s="371"/>
      <c r="BX337" s="371"/>
      <c r="BY337" s="371"/>
      <c r="BZ337" s="371"/>
      <c r="CA337" s="371"/>
      <c r="CB337" s="371"/>
    </row>
    <row r="338" spans="1:80" ht="39.75" customHeight="1">
      <c r="A338" s="126"/>
      <c r="B338" s="128" t="s">
        <v>3653</v>
      </c>
      <c r="C338" s="128" t="s">
        <v>3654</v>
      </c>
      <c r="D338" s="128" t="s">
        <v>192</v>
      </c>
      <c r="E338" s="129" t="s">
        <v>40</v>
      </c>
      <c r="F338" s="129">
        <v>78006</v>
      </c>
      <c r="G338" s="129"/>
      <c r="H338" s="129"/>
      <c r="I338" s="129"/>
      <c r="J338" s="129"/>
      <c r="K338" s="129"/>
      <c r="L338" s="94"/>
      <c r="M338" s="94"/>
      <c r="N338" s="94"/>
      <c r="O338" s="94"/>
      <c r="P338" s="94"/>
      <c r="Q338" s="94"/>
      <c r="R338" s="98"/>
      <c r="S338" s="129"/>
      <c r="T338" s="98"/>
      <c r="U338" s="129"/>
      <c r="V338" s="129"/>
      <c r="W338" s="133"/>
      <c r="X338" s="133"/>
      <c r="Y338" s="133"/>
      <c r="Z338" s="132"/>
      <c r="AA338" s="133" t="str">
        <f t="shared" si="26"/>
        <v/>
      </c>
      <c r="AB338" s="133" t="str">
        <f>IFERROR(VLOOKUP($AA338,Lookup!$A$1:$P$20,2,FALSE),"")</f>
        <v/>
      </c>
      <c r="AC338" s="133"/>
      <c r="AD338" s="133" t="str">
        <f>IFERROR(VLOOKUP($AA338,Lookup!$A$1:$P$20,7,FALSE),"")</f>
        <v/>
      </c>
      <c r="AE338" s="380"/>
      <c r="AF338" s="133" t="str">
        <f>IFERROR(VLOOKUP($AA338,Lookup!$A$1:$P$20,8,FALSE),"")</f>
        <v/>
      </c>
      <c r="AG338" s="133" t="str">
        <f>IFERROR(VLOOKUP($AA338,Lookup!$A$1:$P$20,9,FALSE),"")</f>
        <v/>
      </c>
      <c r="AH338" s="133"/>
      <c r="AI338" s="133" t="str">
        <f>IFERROR(VLOOKUP($AA338,Lookup!$A$1:$P$20,10,FALSE),"")</f>
        <v/>
      </c>
      <c r="AJ338" s="133" t="str">
        <f>IFERROR(VLOOKUP($AA338,Lookup!$A$1:$P$20,11,FALSE),"")</f>
        <v/>
      </c>
      <c r="AK338" s="133" t="str">
        <f>IFERROR(VLOOKUP($AA338,Lookup!$A$1:$P$20,12,FALSE),"")</f>
        <v/>
      </c>
      <c r="AL338" s="133" t="str">
        <f>IFERROR(VLOOKUP($AA338,Lookup!$A$1:$P$20,13,FALSE),"")</f>
        <v/>
      </c>
      <c r="AM338" s="133" t="str">
        <f>IFERROR(VLOOKUP($AA338,Lookup!$A$1:$P$20,14,FALSE),"")</f>
        <v/>
      </c>
      <c r="AN338" s="133" t="str">
        <f>IFERROR(VLOOKUP($AA338,Lookup!$A$1:$P$20,15,FALSE),"")</f>
        <v/>
      </c>
      <c r="AO338" s="133" t="str">
        <f>IFERROR(VLOOKUP($AA338,Lookup!$A$1:$P$20,16,FALSE),"")</f>
        <v/>
      </c>
      <c r="AP338" s="133" t="str">
        <f>IFERROR(VLOOKUP($AA338,Lookup!$A$1:$Q$20,17,FALSE),"")</f>
        <v/>
      </c>
      <c r="AQ338" s="129"/>
      <c r="AR338" s="129"/>
      <c r="AS338" s="135"/>
      <c r="AT338" s="135"/>
      <c r="AU338" s="135"/>
      <c r="AV338" s="135"/>
      <c r="AW338" s="138"/>
      <c r="AX338" s="135"/>
      <c r="AY338" s="135"/>
      <c r="AZ338" s="135"/>
      <c r="BA338" s="135"/>
      <c r="BB338" s="135"/>
      <c r="BC338" s="135"/>
      <c r="BD338" s="135"/>
      <c r="BE338" s="135"/>
      <c r="BF338" s="135"/>
      <c r="BG338" s="139"/>
      <c r="BH338" s="150"/>
      <c r="BI338" s="129"/>
      <c r="BJ338" s="129"/>
      <c r="BK338" s="150"/>
      <c r="BL338" s="143"/>
      <c r="BM338" s="143"/>
      <c r="BN338" s="148"/>
      <c r="BO338" s="148"/>
      <c r="BP338" s="143"/>
      <c r="BQ338" s="143"/>
      <c r="BR338" s="143"/>
      <c r="BS338" s="139"/>
      <c r="BT338" s="139"/>
      <c r="BU338" s="139"/>
      <c r="BV338" s="371"/>
      <c r="BW338" s="371"/>
      <c r="BX338" s="371"/>
      <c r="BY338" s="371"/>
      <c r="BZ338" s="371"/>
      <c r="CA338" s="371"/>
      <c r="CB338" s="371"/>
    </row>
    <row r="339" spans="1:80" ht="39.75" customHeight="1">
      <c r="A339" s="126"/>
      <c r="B339" s="128" t="s">
        <v>3655</v>
      </c>
      <c r="C339" s="128" t="s">
        <v>1765</v>
      </c>
      <c r="D339" s="128" t="s">
        <v>1766</v>
      </c>
      <c r="E339" s="129" t="s">
        <v>40</v>
      </c>
      <c r="F339" s="129">
        <v>78015</v>
      </c>
      <c r="G339" s="129"/>
      <c r="H339" s="129"/>
      <c r="I339" s="129"/>
      <c r="J339" s="129"/>
      <c r="K339" s="129"/>
      <c r="L339" s="94"/>
      <c r="M339" s="94"/>
      <c r="N339" s="94"/>
      <c r="O339" s="94"/>
      <c r="P339" s="94"/>
      <c r="Q339" s="94"/>
      <c r="R339" s="98"/>
      <c r="S339" s="129"/>
      <c r="T339" s="98"/>
      <c r="U339" s="129"/>
      <c r="V339" s="129"/>
      <c r="W339" s="133"/>
      <c r="X339" s="133"/>
      <c r="Y339" s="133"/>
      <c r="Z339" s="132"/>
      <c r="AA339" s="133" t="str">
        <f t="shared" si="26"/>
        <v/>
      </c>
      <c r="AB339" s="133" t="str">
        <f>IFERROR(VLOOKUP($AA339,Lookup!$A$1:$P$20,2,FALSE),"")</f>
        <v/>
      </c>
      <c r="AC339" s="133"/>
      <c r="AD339" s="133" t="str">
        <f>IFERROR(VLOOKUP($AA339,Lookup!$A$1:$P$20,7,FALSE),"")</f>
        <v/>
      </c>
      <c r="AE339" s="380"/>
      <c r="AF339" s="133" t="str">
        <f>IFERROR(VLOOKUP($AA339,Lookup!$A$1:$P$20,8,FALSE),"")</f>
        <v/>
      </c>
      <c r="AG339" s="133" t="str">
        <f>IFERROR(VLOOKUP($AA339,Lookup!$A$1:$P$20,9,FALSE),"")</f>
        <v/>
      </c>
      <c r="AH339" s="133"/>
      <c r="AI339" s="133" t="str">
        <f>IFERROR(VLOOKUP($AA339,Lookup!$A$1:$P$20,10,FALSE),"")</f>
        <v/>
      </c>
      <c r="AJ339" s="133" t="str">
        <f>IFERROR(VLOOKUP($AA339,Lookup!$A$1:$P$20,11,FALSE),"")</f>
        <v/>
      </c>
      <c r="AK339" s="133" t="str">
        <f>IFERROR(VLOOKUP($AA339,Lookup!$A$1:$P$20,12,FALSE),"")</f>
        <v/>
      </c>
      <c r="AL339" s="133" t="str">
        <f>IFERROR(VLOOKUP($AA339,Lookup!$A$1:$P$20,13,FALSE),"")</f>
        <v/>
      </c>
      <c r="AM339" s="133" t="str">
        <f>IFERROR(VLOOKUP($AA339,Lookup!$A$1:$P$20,14,FALSE),"")</f>
        <v/>
      </c>
      <c r="AN339" s="133" t="str">
        <f>IFERROR(VLOOKUP($AA339,Lookup!$A$1:$P$20,15,FALSE),"")</f>
        <v/>
      </c>
      <c r="AO339" s="133" t="str">
        <f>IFERROR(VLOOKUP($AA339,Lookup!$A$1:$P$20,16,FALSE),"")</f>
        <v/>
      </c>
      <c r="AP339" s="133" t="str">
        <f>IFERROR(VLOOKUP($AA339,Lookup!$A$1:$Q$20,17,FALSE),"")</f>
        <v/>
      </c>
      <c r="AQ339" s="129"/>
      <c r="AR339" s="129"/>
      <c r="AS339" s="135"/>
      <c r="AT339" s="135"/>
      <c r="AU339" s="135"/>
      <c r="AV339" s="135"/>
      <c r="AW339" s="138"/>
      <c r="AX339" s="135"/>
      <c r="AY339" s="135"/>
      <c r="AZ339" s="135"/>
      <c r="BA339" s="135"/>
      <c r="BB339" s="135"/>
      <c r="BC339" s="135"/>
      <c r="BD339" s="135"/>
      <c r="BE339" s="135"/>
      <c r="BF339" s="135"/>
      <c r="BG339" s="139"/>
      <c r="BH339" s="150"/>
      <c r="BI339" s="129"/>
      <c r="BJ339" s="129"/>
      <c r="BK339" s="150"/>
      <c r="BL339" s="143"/>
      <c r="BM339" s="143"/>
      <c r="BN339" s="148"/>
      <c r="BO339" s="148"/>
      <c r="BP339" s="143"/>
      <c r="BQ339" s="143"/>
      <c r="BR339" s="143"/>
      <c r="BS339" s="139"/>
      <c r="BT339" s="139"/>
      <c r="BU339" s="139"/>
      <c r="BV339" s="371"/>
      <c r="BW339" s="371"/>
      <c r="BX339" s="371"/>
      <c r="BY339" s="371"/>
      <c r="BZ339" s="371"/>
      <c r="CA339" s="371"/>
      <c r="CB339" s="371"/>
    </row>
    <row r="340" spans="1:80" ht="39.75" customHeight="1">
      <c r="A340" s="126"/>
      <c r="B340" s="128" t="s">
        <v>3656</v>
      </c>
      <c r="C340" s="128" t="s">
        <v>3657</v>
      </c>
      <c r="D340" s="128" t="s">
        <v>3658</v>
      </c>
      <c r="E340" s="129" t="s">
        <v>40</v>
      </c>
      <c r="F340" s="129">
        <v>78631</v>
      </c>
      <c r="G340" s="129"/>
      <c r="H340" s="129"/>
      <c r="I340" s="129"/>
      <c r="J340" s="129"/>
      <c r="K340" s="129"/>
      <c r="L340" s="94"/>
      <c r="M340" s="94"/>
      <c r="N340" s="94"/>
      <c r="O340" s="94"/>
      <c r="P340" s="94"/>
      <c r="Q340" s="94"/>
      <c r="R340" s="98"/>
      <c r="S340" s="129"/>
      <c r="T340" s="98"/>
      <c r="U340" s="129"/>
      <c r="V340" s="129"/>
      <c r="W340" s="133"/>
      <c r="X340" s="133"/>
      <c r="Y340" s="133"/>
      <c r="Z340" s="132"/>
      <c r="AA340" s="133" t="str">
        <f t="shared" si="26"/>
        <v/>
      </c>
      <c r="AB340" s="133" t="str">
        <f>IFERROR(VLOOKUP($AA340,Lookup!$A$1:$P$20,2,FALSE),"")</f>
        <v/>
      </c>
      <c r="AC340" s="133"/>
      <c r="AD340" s="133" t="str">
        <f>IFERROR(VLOOKUP($AA340,Lookup!$A$1:$P$20,7,FALSE),"")</f>
        <v/>
      </c>
      <c r="AE340" s="380"/>
      <c r="AF340" s="133" t="str">
        <f>IFERROR(VLOOKUP($AA340,Lookup!$A$1:$P$20,8,FALSE),"")</f>
        <v/>
      </c>
      <c r="AG340" s="133" t="str">
        <f>IFERROR(VLOOKUP($AA340,Lookup!$A$1:$P$20,9,FALSE),"")</f>
        <v/>
      </c>
      <c r="AH340" s="133"/>
      <c r="AI340" s="133" t="str">
        <f>IFERROR(VLOOKUP($AA340,Lookup!$A$1:$P$20,10,FALSE),"")</f>
        <v/>
      </c>
      <c r="AJ340" s="133" t="str">
        <f>IFERROR(VLOOKUP($AA340,Lookup!$A$1:$P$20,11,FALSE),"")</f>
        <v/>
      </c>
      <c r="AK340" s="133" t="str">
        <f>IFERROR(VLOOKUP($AA340,Lookup!$A$1:$P$20,12,FALSE),"")</f>
        <v/>
      </c>
      <c r="AL340" s="133" t="str">
        <f>IFERROR(VLOOKUP($AA340,Lookup!$A$1:$P$20,13,FALSE),"")</f>
        <v/>
      </c>
      <c r="AM340" s="133" t="str">
        <f>IFERROR(VLOOKUP($AA340,Lookup!$A$1:$P$20,14,FALSE),"")</f>
        <v/>
      </c>
      <c r="AN340" s="133" t="str">
        <f>IFERROR(VLOOKUP($AA340,Lookup!$A$1:$P$20,15,FALSE),"")</f>
        <v/>
      </c>
      <c r="AO340" s="133" t="str">
        <f>IFERROR(VLOOKUP($AA340,Lookup!$A$1:$P$20,16,FALSE),"")</f>
        <v/>
      </c>
      <c r="AP340" s="133" t="str">
        <f>IFERROR(VLOOKUP($AA340,Lookup!$A$1:$Q$20,17,FALSE),"")</f>
        <v/>
      </c>
      <c r="AQ340" s="129"/>
      <c r="AR340" s="129"/>
      <c r="AS340" s="135"/>
      <c r="AT340" s="135"/>
      <c r="AU340" s="135"/>
      <c r="AV340" s="135"/>
      <c r="AW340" s="138"/>
      <c r="AX340" s="135"/>
      <c r="AY340" s="135"/>
      <c r="AZ340" s="135"/>
      <c r="BA340" s="135"/>
      <c r="BB340" s="135"/>
      <c r="BC340" s="135"/>
      <c r="BD340" s="135"/>
      <c r="BE340" s="135"/>
      <c r="BF340" s="135"/>
      <c r="BG340" s="139"/>
      <c r="BH340" s="150"/>
      <c r="BI340" s="129"/>
      <c r="BJ340" s="129"/>
      <c r="BK340" s="150"/>
      <c r="BL340" s="143"/>
      <c r="BM340" s="143"/>
      <c r="BN340" s="148"/>
      <c r="BO340" s="148"/>
      <c r="BP340" s="143"/>
      <c r="BQ340" s="143"/>
      <c r="BR340" s="143"/>
      <c r="BS340" s="139"/>
      <c r="BT340" s="139"/>
      <c r="BU340" s="139"/>
      <c r="BV340" s="371"/>
      <c r="BW340" s="371"/>
      <c r="BX340" s="371"/>
      <c r="BY340" s="371"/>
      <c r="BZ340" s="371"/>
      <c r="CA340" s="371"/>
      <c r="CB340" s="371"/>
    </row>
    <row r="341" spans="1:80" ht="39.75" customHeight="1">
      <c r="A341" s="126"/>
      <c r="B341" s="128" t="s">
        <v>3659</v>
      </c>
      <c r="C341" s="128" t="s">
        <v>3660</v>
      </c>
      <c r="D341" s="128" t="s">
        <v>63</v>
      </c>
      <c r="E341" s="129" t="s">
        <v>40</v>
      </c>
      <c r="F341" s="129">
        <v>78154</v>
      </c>
      <c r="G341" s="129"/>
      <c r="H341" s="129"/>
      <c r="I341" s="129"/>
      <c r="J341" s="129"/>
      <c r="K341" s="129"/>
      <c r="L341" s="94"/>
      <c r="M341" s="94"/>
      <c r="N341" s="94"/>
      <c r="O341" s="94"/>
      <c r="P341" s="94"/>
      <c r="Q341" s="94"/>
      <c r="R341" s="98"/>
      <c r="S341" s="129"/>
      <c r="T341" s="98"/>
      <c r="U341" s="129"/>
      <c r="V341" s="129"/>
      <c r="W341" s="133"/>
      <c r="X341" s="133"/>
      <c r="Y341" s="133"/>
      <c r="Z341" s="132"/>
      <c r="AA341" s="133" t="str">
        <f t="shared" si="26"/>
        <v/>
      </c>
      <c r="AB341" s="133" t="str">
        <f>IFERROR(VLOOKUP($AA341,Lookup!$A$1:$P$20,2,FALSE),"")</f>
        <v/>
      </c>
      <c r="AC341" s="133"/>
      <c r="AD341" s="133" t="str">
        <f>IFERROR(VLOOKUP($AA341,Lookup!$A$1:$P$20,7,FALSE),"")</f>
        <v/>
      </c>
      <c r="AE341" s="380"/>
      <c r="AF341" s="133" t="str">
        <f>IFERROR(VLOOKUP($AA341,Lookup!$A$1:$P$20,8,FALSE),"")</f>
        <v/>
      </c>
      <c r="AG341" s="133" t="str">
        <f>IFERROR(VLOOKUP($AA341,Lookup!$A$1:$P$20,9,FALSE),"")</f>
        <v/>
      </c>
      <c r="AH341" s="133"/>
      <c r="AI341" s="133" t="str">
        <f>IFERROR(VLOOKUP($AA341,Lookup!$A$1:$P$20,10,FALSE),"")</f>
        <v/>
      </c>
      <c r="AJ341" s="133" t="str">
        <f>IFERROR(VLOOKUP($AA341,Lookup!$A$1:$P$20,11,FALSE),"")</f>
        <v/>
      </c>
      <c r="AK341" s="133" t="str">
        <f>IFERROR(VLOOKUP($AA341,Lookup!$A$1:$P$20,12,FALSE),"")</f>
        <v/>
      </c>
      <c r="AL341" s="133" t="str">
        <f>IFERROR(VLOOKUP($AA341,Lookup!$A$1:$P$20,13,FALSE),"")</f>
        <v/>
      </c>
      <c r="AM341" s="133" t="str">
        <f>IFERROR(VLOOKUP($AA341,Lookup!$A$1:$P$20,14,FALSE),"")</f>
        <v/>
      </c>
      <c r="AN341" s="133" t="str">
        <f>IFERROR(VLOOKUP($AA341,Lookup!$A$1:$P$20,15,FALSE),"")</f>
        <v/>
      </c>
      <c r="AO341" s="133" t="str">
        <f>IFERROR(VLOOKUP($AA341,Lookup!$A$1:$P$20,16,FALSE),"")</f>
        <v/>
      </c>
      <c r="AP341" s="133" t="str">
        <f>IFERROR(VLOOKUP($AA341,Lookup!$A$1:$Q$20,17,FALSE),"")</f>
        <v/>
      </c>
      <c r="AQ341" s="129"/>
      <c r="AR341" s="129"/>
      <c r="AS341" s="135"/>
      <c r="AT341" s="135"/>
      <c r="AU341" s="135"/>
      <c r="AV341" s="135"/>
      <c r="AW341" s="138"/>
      <c r="AX341" s="135"/>
      <c r="AY341" s="135"/>
      <c r="AZ341" s="135"/>
      <c r="BA341" s="135"/>
      <c r="BB341" s="135"/>
      <c r="BC341" s="135"/>
      <c r="BD341" s="135"/>
      <c r="BE341" s="135"/>
      <c r="BF341" s="135"/>
      <c r="BG341" s="139"/>
      <c r="BH341" s="150"/>
      <c r="BI341" s="129"/>
      <c r="BJ341" s="129"/>
      <c r="BK341" s="150"/>
      <c r="BL341" s="143"/>
      <c r="BM341" s="143"/>
      <c r="BN341" s="148"/>
      <c r="BO341" s="148"/>
      <c r="BP341" s="143"/>
      <c r="BQ341" s="143"/>
      <c r="BR341" s="143"/>
      <c r="BS341" s="139"/>
      <c r="BT341" s="139"/>
      <c r="BU341" s="139"/>
      <c r="BV341" s="371"/>
      <c r="BW341" s="371"/>
      <c r="BX341" s="371"/>
      <c r="BY341" s="371"/>
      <c r="BZ341" s="371"/>
      <c r="CA341" s="371"/>
      <c r="CB341" s="371"/>
    </row>
    <row r="342" spans="1:80" ht="39.75" customHeight="1">
      <c r="A342" s="126"/>
      <c r="B342" s="128" t="s">
        <v>3661</v>
      </c>
      <c r="C342" s="128" t="s">
        <v>3662</v>
      </c>
      <c r="D342" s="128" t="s">
        <v>167</v>
      </c>
      <c r="E342" s="129" t="s">
        <v>40</v>
      </c>
      <c r="F342" s="129">
        <v>78163</v>
      </c>
      <c r="G342" s="129"/>
      <c r="H342" s="129"/>
      <c r="I342" s="129"/>
      <c r="J342" s="129"/>
      <c r="K342" s="129"/>
      <c r="L342" s="94"/>
      <c r="M342" s="94"/>
      <c r="N342" s="94"/>
      <c r="O342" s="94"/>
      <c r="P342" s="94"/>
      <c r="Q342" s="94"/>
      <c r="R342" s="98"/>
      <c r="S342" s="129"/>
      <c r="T342" s="98"/>
      <c r="U342" s="129"/>
      <c r="V342" s="129"/>
      <c r="W342" s="133"/>
      <c r="X342" s="133"/>
      <c r="Y342" s="133"/>
      <c r="Z342" s="132"/>
      <c r="AA342" s="133" t="str">
        <f t="shared" si="26"/>
        <v/>
      </c>
      <c r="AB342" s="133" t="str">
        <f>IFERROR(VLOOKUP($AA342,Lookup!$A$1:$P$20,2,FALSE),"")</f>
        <v/>
      </c>
      <c r="AC342" s="133"/>
      <c r="AD342" s="133" t="str">
        <f>IFERROR(VLOOKUP($AA342,Lookup!$A$1:$P$20,7,FALSE),"")</f>
        <v/>
      </c>
      <c r="AE342" s="380"/>
      <c r="AF342" s="133" t="str">
        <f>IFERROR(VLOOKUP($AA342,Lookup!$A$1:$P$20,8,FALSE),"")</f>
        <v/>
      </c>
      <c r="AG342" s="133" t="str">
        <f>IFERROR(VLOOKUP($AA342,Lookup!$A$1:$P$20,9,FALSE),"")</f>
        <v/>
      </c>
      <c r="AH342" s="133"/>
      <c r="AI342" s="133" t="str">
        <f>IFERROR(VLOOKUP($AA342,Lookup!$A$1:$P$20,10,FALSE),"")</f>
        <v/>
      </c>
      <c r="AJ342" s="133" t="str">
        <f>IFERROR(VLOOKUP($AA342,Lookup!$A$1:$P$20,11,FALSE),"")</f>
        <v/>
      </c>
      <c r="AK342" s="133" t="str">
        <f>IFERROR(VLOOKUP($AA342,Lookup!$A$1:$P$20,12,FALSE),"")</f>
        <v/>
      </c>
      <c r="AL342" s="133" t="str">
        <f>IFERROR(VLOOKUP($AA342,Lookup!$A$1:$P$20,13,FALSE),"")</f>
        <v/>
      </c>
      <c r="AM342" s="133" t="str">
        <f>IFERROR(VLOOKUP($AA342,Lookup!$A$1:$P$20,14,FALSE),"")</f>
        <v/>
      </c>
      <c r="AN342" s="133" t="str">
        <f>IFERROR(VLOOKUP($AA342,Lookup!$A$1:$P$20,15,FALSE),"")</f>
        <v/>
      </c>
      <c r="AO342" s="133" t="str">
        <f>IFERROR(VLOOKUP($AA342,Lookup!$A$1:$P$20,16,FALSE),"")</f>
        <v/>
      </c>
      <c r="AP342" s="133" t="str">
        <f>IFERROR(VLOOKUP($AA342,Lookup!$A$1:$Q$20,17,FALSE),"")</f>
        <v/>
      </c>
      <c r="AQ342" s="129"/>
      <c r="AR342" s="129"/>
      <c r="AS342" s="135"/>
      <c r="AT342" s="135"/>
      <c r="AU342" s="135"/>
      <c r="AV342" s="135"/>
      <c r="AW342" s="138"/>
      <c r="AX342" s="135"/>
      <c r="AY342" s="135"/>
      <c r="AZ342" s="135"/>
      <c r="BA342" s="135"/>
      <c r="BB342" s="135"/>
      <c r="BC342" s="135"/>
      <c r="BD342" s="135"/>
      <c r="BE342" s="135"/>
      <c r="BF342" s="135"/>
      <c r="BG342" s="139"/>
      <c r="BH342" s="150"/>
      <c r="BI342" s="129"/>
      <c r="BJ342" s="129"/>
      <c r="BK342" s="150"/>
      <c r="BL342" s="143"/>
      <c r="BM342" s="143"/>
      <c r="BN342" s="148"/>
      <c r="BO342" s="148"/>
      <c r="BP342" s="143"/>
      <c r="BQ342" s="143"/>
      <c r="BR342" s="143"/>
      <c r="BS342" s="139"/>
      <c r="BT342" s="139"/>
      <c r="BU342" s="139"/>
      <c r="BV342" s="371"/>
      <c r="BW342" s="371"/>
      <c r="BX342" s="371"/>
      <c r="BY342" s="371"/>
      <c r="BZ342" s="371"/>
      <c r="CA342" s="371"/>
      <c r="CB342" s="371"/>
    </row>
    <row r="343" spans="1:80" ht="39.75" customHeight="1">
      <c r="A343" s="126"/>
      <c r="B343" s="128" t="s">
        <v>3663</v>
      </c>
      <c r="C343" s="128" t="s">
        <v>3664</v>
      </c>
      <c r="D343" s="128" t="s">
        <v>37</v>
      </c>
      <c r="E343" s="129" t="s">
        <v>40</v>
      </c>
      <c r="F343" s="129">
        <v>78209</v>
      </c>
      <c r="G343" s="129"/>
      <c r="H343" s="129"/>
      <c r="I343" s="129"/>
      <c r="J343" s="129"/>
      <c r="K343" s="129"/>
      <c r="L343" s="94"/>
      <c r="M343" s="94"/>
      <c r="N343" s="94"/>
      <c r="O343" s="94"/>
      <c r="P343" s="94"/>
      <c r="Q343" s="94"/>
      <c r="R343" s="98"/>
      <c r="S343" s="129"/>
      <c r="T343" s="98"/>
      <c r="U343" s="129"/>
      <c r="V343" s="129"/>
      <c r="W343" s="133"/>
      <c r="X343" s="133"/>
      <c r="Y343" s="133"/>
      <c r="Z343" s="132"/>
      <c r="AA343" s="133" t="str">
        <f t="shared" si="26"/>
        <v/>
      </c>
      <c r="AB343" s="133" t="str">
        <f>IFERROR(VLOOKUP($AA343,Lookup!$A$1:$P$20,2,FALSE),"")</f>
        <v/>
      </c>
      <c r="AC343" s="133"/>
      <c r="AD343" s="133" t="str">
        <f>IFERROR(VLOOKUP($AA343,Lookup!$A$1:$P$20,7,FALSE),"")</f>
        <v/>
      </c>
      <c r="AE343" s="380"/>
      <c r="AF343" s="133" t="str">
        <f>IFERROR(VLOOKUP($AA343,Lookup!$A$1:$P$20,8,FALSE),"")</f>
        <v/>
      </c>
      <c r="AG343" s="133" t="str">
        <f>IFERROR(VLOOKUP($AA343,Lookup!$A$1:$P$20,9,FALSE),"")</f>
        <v/>
      </c>
      <c r="AH343" s="133"/>
      <c r="AI343" s="133" t="str">
        <f>IFERROR(VLOOKUP($AA343,Lookup!$A$1:$P$20,10,FALSE),"")</f>
        <v/>
      </c>
      <c r="AJ343" s="133" t="str">
        <f>IFERROR(VLOOKUP($AA343,Lookup!$A$1:$P$20,11,FALSE),"")</f>
        <v/>
      </c>
      <c r="AK343" s="133" t="str">
        <f>IFERROR(VLOOKUP($AA343,Lookup!$A$1:$P$20,12,FALSE),"")</f>
        <v/>
      </c>
      <c r="AL343" s="133" t="str">
        <f>IFERROR(VLOOKUP($AA343,Lookup!$A$1:$P$20,13,FALSE),"")</f>
        <v/>
      </c>
      <c r="AM343" s="133" t="str">
        <f>IFERROR(VLOOKUP($AA343,Lookup!$A$1:$P$20,14,FALSE),"")</f>
        <v/>
      </c>
      <c r="AN343" s="133" t="str">
        <f>IFERROR(VLOOKUP($AA343,Lookup!$A$1:$P$20,15,FALSE),"")</f>
        <v/>
      </c>
      <c r="AO343" s="133" t="str">
        <f>IFERROR(VLOOKUP($AA343,Lookup!$A$1:$P$20,16,FALSE),"")</f>
        <v/>
      </c>
      <c r="AP343" s="133" t="str">
        <f>IFERROR(VLOOKUP($AA343,Lookup!$A$1:$Q$20,17,FALSE),"")</f>
        <v/>
      </c>
      <c r="AQ343" s="129"/>
      <c r="AR343" s="129"/>
      <c r="AS343" s="135"/>
      <c r="AT343" s="135"/>
      <c r="AU343" s="135"/>
      <c r="AV343" s="135"/>
      <c r="AW343" s="138"/>
      <c r="AX343" s="135"/>
      <c r="AY343" s="135"/>
      <c r="AZ343" s="135"/>
      <c r="BA343" s="135"/>
      <c r="BB343" s="135"/>
      <c r="BC343" s="135"/>
      <c r="BD343" s="135"/>
      <c r="BE343" s="135"/>
      <c r="BF343" s="135"/>
      <c r="BG343" s="139"/>
      <c r="BH343" s="150"/>
      <c r="BI343" s="129"/>
      <c r="BJ343" s="129"/>
      <c r="BK343" s="150"/>
      <c r="BL343" s="143"/>
      <c r="BM343" s="143"/>
      <c r="BN343" s="148"/>
      <c r="BO343" s="148"/>
      <c r="BP343" s="143"/>
      <c r="BQ343" s="143"/>
      <c r="BR343" s="143"/>
      <c r="BS343" s="139"/>
      <c r="BT343" s="139"/>
      <c r="BU343" s="139"/>
      <c r="BV343" s="371"/>
      <c r="BW343" s="371"/>
      <c r="BX343" s="371"/>
      <c r="BY343" s="371"/>
      <c r="BZ343" s="371"/>
      <c r="CA343" s="371"/>
      <c r="CB343" s="371"/>
    </row>
    <row r="344" spans="1:80" ht="39.75" customHeight="1">
      <c r="A344" s="126"/>
      <c r="B344" s="128" t="s">
        <v>3665</v>
      </c>
      <c r="C344" s="128"/>
      <c r="D344" s="128"/>
      <c r="E344" s="129"/>
      <c r="F344" s="129"/>
      <c r="G344" s="129"/>
      <c r="H344" s="129"/>
      <c r="I344" s="129"/>
      <c r="J344" s="129"/>
      <c r="K344" s="129"/>
      <c r="L344" s="94"/>
      <c r="M344" s="94"/>
      <c r="N344" s="94"/>
      <c r="O344" s="94"/>
      <c r="P344" s="94"/>
      <c r="Q344" s="94"/>
      <c r="R344" s="98"/>
      <c r="S344" s="129"/>
      <c r="T344" s="98"/>
      <c r="U344" s="129"/>
      <c r="V344" s="129"/>
      <c r="W344" s="133"/>
      <c r="X344" s="133"/>
      <c r="Y344" s="133"/>
      <c r="Z344" s="132"/>
      <c r="AA344" s="133" t="str">
        <f t="shared" si="26"/>
        <v/>
      </c>
      <c r="AB344" s="133" t="str">
        <f>IFERROR(VLOOKUP($AA344,Lookup!$A$1:$P$20,2,FALSE),"")</f>
        <v/>
      </c>
      <c r="AC344" s="133"/>
      <c r="AD344" s="133" t="str">
        <f>IFERROR(VLOOKUP($AA344,Lookup!$A$1:$P$20,7,FALSE),"")</f>
        <v/>
      </c>
      <c r="AE344" s="380"/>
      <c r="AF344" s="133" t="str">
        <f>IFERROR(VLOOKUP($AA344,Lookup!$A$1:$P$20,8,FALSE),"")</f>
        <v/>
      </c>
      <c r="AG344" s="133" t="str">
        <f>IFERROR(VLOOKUP($AA344,Lookup!$A$1:$P$20,9,FALSE),"")</f>
        <v/>
      </c>
      <c r="AH344" s="133"/>
      <c r="AI344" s="133" t="str">
        <f>IFERROR(VLOOKUP($AA344,Lookup!$A$1:$P$20,10,FALSE),"")</f>
        <v/>
      </c>
      <c r="AJ344" s="133" t="str">
        <f>IFERROR(VLOOKUP($AA344,Lookup!$A$1:$P$20,11,FALSE),"")</f>
        <v/>
      </c>
      <c r="AK344" s="133" t="str">
        <f>IFERROR(VLOOKUP($AA344,Lookup!$A$1:$P$20,12,FALSE),"")</f>
        <v/>
      </c>
      <c r="AL344" s="133" t="str">
        <f>IFERROR(VLOOKUP($AA344,Lookup!$A$1:$P$20,13,FALSE),"")</f>
        <v/>
      </c>
      <c r="AM344" s="133" t="str">
        <f>IFERROR(VLOOKUP($AA344,Lookup!$A$1:$P$20,14,FALSE),"")</f>
        <v/>
      </c>
      <c r="AN344" s="133" t="str">
        <f>IFERROR(VLOOKUP($AA344,Lookup!$A$1:$P$20,15,FALSE),"")</f>
        <v/>
      </c>
      <c r="AO344" s="133" t="str">
        <f>IFERROR(VLOOKUP($AA344,Lookup!$A$1:$P$20,16,FALSE),"")</f>
        <v/>
      </c>
      <c r="AP344" s="133" t="str">
        <f>IFERROR(VLOOKUP($AA344,Lookup!$A$1:$Q$20,17,FALSE),"")</f>
        <v/>
      </c>
      <c r="AQ344" s="129"/>
      <c r="AR344" s="129"/>
      <c r="AS344" s="135"/>
      <c r="AT344" s="135"/>
      <c r="AU344" s="135"/>
      <c r="AV344" s="135"/>
      <c r="AW344" s="138"/>
      <c r="AX344" s="135"/>
      <c r="AY344" s="135"/>
      <c r="AZ344" s="135"/>
      <c r="BA344" s="135"/>
      <c r="BB344" s="135"/>
      <c r="BC344" s="135"/>
      <c r="BD344" s="135"/>
      <c r="BE344" s="135"/>
      <c r="BF344" s="135"/>
      <c r="BG344" s="139"/>
      <c r="BH344" s="150"/>
      <c r="BI344" s="129"/>
      <c r="BJ344" s="129"/>
      <c r="BK344" s="150"/>
      <c r="BL344" s="143"/>
      <c r="BM344" s="143"/>
      <c r="BN344" s="148"/>
      <c r="BO344" s="148"/>
      <c r="BP344" s="143"/>
      <c r="BQ344" s="143"/>
      <c r="BR344" s="143"/>
      <c r="BS344" s="139"/>
      <c r="BT344" s="139"/>
      <c r="BU344" s="139"/>
      <c r="BV344" s="371"/>
      <c r="BW344" s="371"/>
      <c r="BX344" s="371"/>
      <c r="BY344" s="371"/>
      <c r="BZ344" s="371"/>
      <c r="CA344" s="371"/>
      <c r="CB344" s="371"/>
    </row>
    <row r="345" spans="1:80" ht="18" customHeight="1">
      <c r="A345" s="126"/>
      <c r="B345" s="128" t="s">
        <v>3666</v>
      </c>
      <c r="C345" s="128" t="s">
        <v>3667</v>
      </c>
      <c r="D345" s="128" t="s">
        <v>3668</v>
      </c>
      <c r="E345" s="129" t="s">
        <v>40</v>
      </c>
      <c r="F345" s="129">
        <v>78056</v>
      </c>
      <c r="G345" s="129"/>
      <c r="H345" s="129"/>
      <c r="I345" s="129"/>
      <c r="J345" s="129"/>
      <c r="K345" s="129"/>
      <c r="L345" s="94"/>
      <c r="M345" s="94"/>
      <c r="N345" s="94"/>
      <c r="O345" s="94"/>
      <c r="P345" s="94"/>
      <c r="Q345" s="94"/>
      <c r="R345" s="98"/>
      <c r="S345" s="129"/>
      <c r="T345" s="98"/>
      <c r="U345" s="129"/>
      <c r="V345" s="129"/>
      <c r="W345" s="133"/>
      <c r="X345" s="133"/>
      <c r="Y345" s="133"/>
      <c r="Z345" s="132"/>
      <c r="AA345" s="133" t="str">
        <f t="shared" si="26"/>
        <v/>
      </c>
      <c r="AB345" s="133" t="str">
        <f>IFERROR(VLOOKUP($AA345,Lookup!$A$1:$P$20,2,FALSE),"")</f>
        <v/>
      </c>
      <c r="AC345" s="133"/>
      <c r="AD345" s="133" t="str">
        <f>IFERROR(VLOOKUP($AA345,Lookup!$A$1:$P$20,7,FALSE),"")</f>
        <v/>
      </c>
      <c r="AE345" s="380"/>
      <c r="AF345" s="133" t="str">
        <f>IFERROR(VLOOKUP($AA345,Lookup!$A$1:$P$20,8,FALSE),"")</f>
        <v/>
      </c>
      <c r="AG345" s="133" t="str">
        <f>IFERROR(VLOOKUP($AA345,Lookup!$A$1:$P$20,9,FALSE),"")</f>
        <v/>
      </c>
      <c r="AH345" s="133"/>
      <c r="AI345" s="133" t="str">
        <f>IFERROR(VLOOKUP($AA345,Lookup!$A$1:$P$20,10,FALSE),"")</f>
        <v/>
      </c>
      <c r="AJ345" s="133" t="str">
        <f>IFERROR(VLOOKUP($AA345,Lookup!$A$1:$P$20,11,FALSE),"")</f>
        <v/>
      </c>
      <c r="AK345" s="133" t="str">
        <f>IFERROR(VLOOKUP($AA345,Lookup!$A$1:$P$20,12,FALSE),"")</f>
        <v/>
      </c>
      <c r="AL345" s="133" t="str">
        <f>IFERROR(VLOOKUP($AA345,Lookup!$A$1:$P$20,13,FALSE),"")</f>
        <v/>
      </c>
      <c r="AM345" s="133" t="str">
        <f>IFERROR(VLOOKUP($AA345,Lookup!$A$1:$P$20,14,FALSE),"")</f>
        <v/>
      </c>
      <c r="AN345" s="133" t="str">
        <f>IFERROR(VLOOKUP($AA345,Lookup!$A$1:$P$20,15,FALSE),"")</f>
        <v/>
      </c>
      <c r="AO345" s="133" t="str">
        <f>IFERROR(VLOOKUP($AA345,Lookup!$A$1:$P$20,16,FALSE),"")</f>
        <v/>
      </c>
      <c r="AP345" s="133" t="str">
        <f>IFERROR(VLOOKUP($AA345,Lookup!$A$1:$Q$20,17,FALSE),"")</f>
        <v/>
      </c>
      <c r="AQ345" s="129"/>
      <c r="AR345" s="129"/>
      <c r="AS345" s="135"/>
      <c r="AT345" s="135"/>
      <c r="AU345" s="135"/>
      <c r="AV345" s="135"/>
      <c r="AW345" s="138"/>
      <c r="AX345" s="135"/>
      <c r="AY345" s="135"/>
      <c r="AZ345" s="135"/>
      <c r="BA345" s="135"/>
      <c r="BB345" s="135"/>
      <c r="BC345" s="135"/>
      <c r="BD345" s="135"/>
      <c r="BE345" s="135"/>
      <c r="BF345" s="135"/>
      <c r="BG345" s="139"/>
      <c r="BH345" s="150"/>
      <c r="BI345" s="129"/>
      <c r="BJ345" s="129"/>
      <c r="BK345" s="150"/>
      <c r="BL345" s="143"/>
      <c r="BM345" s="143"/>
      <c r="BN345" s="148"/>
      <c r="BO345" s="148"/>
      <c r="BP345" s="143"/>
      <c r="BQ345" s="143"/>
      <c r="BR345" s="143"/>
      <c r="BS345" s="139"/>
      <c r="BT345" s="139"/>
      <c r="BU345" s="139"/>
      <c r="BV345" s="371"/>
      <c r="BW345" s="371"/>
      <c r="BX345" s="371"/>
      <c r="BY345" s="371"/>
      <c r="BZ345" s="371"/>
      <c r="CA345" s="371"/>
      <c r="CB345" s="371"/>
    </row>
    <row r="346" spans="1:80" ht="57.75" customHeight="1">
      <c r="A346" s="126"/>
      <c r="B346" s="128" t="s">
        <v>3669</v>
      </c>
      <c r="C346" s="128" t="s">
        <v>2297</v>
      </c>
      <c r="D346" s="128" t="s">
        <v>37</v>
      </c>
      <c r="E346" s="129" t="s">
        <v>40</v>
      </c>
      <c r="F346" s="129">
        <v>78223</v>
      </c>
      <c r="G346" s="129"/>
      <c r="H346" s="129"/>
      <c r="I346" s="129"/>
      <c r="J346" s="129"/>
      <c r="K346" s="129"/>
      <c r="L346" s="94"/>
      <c r="M346" s="94"/>
      <c r="N346" s="94"/>
      <c r="O346" s="94"/>
      <c r="P346" s="94"/>
      <c r="Q346" s="94"/>
      <c r="R346" s="98"/>
      <c r="S346" s="129"/>
      <c r="T346" s="98"/>
      <c r="U346" s="129"/>
      <c r="V346" s="129"/>
      <c r="W346" s="133"/>
      <c r="X346" s="133"/>
      <c r="Y346" s="133"/>
      <c r="Z346" s="132"/>
      <c r="AA346" s="133" t="str">
        <f t="shared" si="26"/>
        <v/>
      </c>
      <c r="AB346" s="133" t="str">
        <f>IFERROR(VLOOKUP($AA346,Lookup!$A$1:$P$20,2,FALSE),"")</f>
        <v/>
      </c>
      <c r="AC346" s="133"/>
      <c r="AD346" s="133" t="str">
        <f>IFERROR(VLOOKUP($AA346,Lookup!$A$1:$P$20,7,FALSE),"")</f>
        <v/>
      </c>
      <c r="AE346" s="380"/>
      <c r="AF346" s="133" t="str">
        <f>IFERROR(VLOOKUP($AA346,Lookup!$A$1:$P$20,8,FALSE),"")</f>
        <v/>
      </c>
      <c r="AG346" s="133" t="str">
        <f>IFERROR(VLOOKUP($AA346,Lookup!$A$1:$P$20,9,FALSE),"")</f>
        <v/>
      </c>
      <c r="AH346" s="133"/>
      <c r="AI346" s="133" t="str">
        <f>IFERROR(VLOOKUP($AA346,Lookup!$A$1:$P$20,10,FALSE),"")</f>
        <v/>
      </c>
      <c r="AJ346" s="133" t="str">
        <f>IFERROR(VLOOKUP($AA346,Lookup!$A$1:$P$20,11,FALSE),"")</f>
        <v/>
      </c>
      <c r="AK346" s="133" t="str">
        <f>IFERROR(VLOOKUP($AA346,Lookup!$A$1:$P$20,12,FALSE),"")</f>
        <v/>
      </c>
      <c r="AL346" s="133" t="str">
        <f>IFERROR(VLOOKUP($AA346,Lookup!$A$1:$P$20,13,FALSE),"")</f>
        <v/>
      </c>
      <c r="AM346" s="133" t="str">
        <f>IFERROR(VLOOKUP($AA346,Lookup!$A$1:$P$20,14,FALSE),"")</f>
        <v/>
      </c>
      <c r="AN346" s="133" t="str">
        <f>IFERROR(VLOOKUP($AA346,Lookup!$A$1:$P$20,15,FALSE),"")</f>
        <v/>
      </c>
      <c r="AO346" s="133" t="str">
        <f>IFERROR(VLOOKUP($AA346,Lookup!$A$1:$P$20,16,FALSE),"")</f>
        <v/>
      </c>
      <c r="AP346" s="133" t="str">
        <f>IFERROR(VLOOKUP($AA346,Lookup!$A$1:$Q$20,17,FALSE),"")</f>
        <v/>
      </c>
      <c r="AQ346" s="129"/>
      <c r="AR346" s="129"/>
      <c r="AS346" s="135"/>
      <c r="AT346" s="135"/>
      <c r="AU346" s="135"/>
      <c r="AV346" s="135"/>
      <c r="AW346" s="138"/>
      <c r="AX346" s="135"/>
      <c r="AY346" s="135"/>
      <c r="AZ346" s="135"/>
      <c r="BA346" s="135"/>
      <c r="BB346" s="135"/>
      <c r="BC346" s="135"/>
      <c r="BD346" s="135"/>
      <c r="BE346" s="135"/>
      <c r="BF346" s="135"/>
      <c r="BG346" s="139"/>
      <c r="BH346" s="150"/>
      <c r="BI346" s="129"/>
      <c r="BJ346" s="129"/>
      <c r="BK346" s="150"/>
      <c r="BL346" s="143"/>
      <c r="BM346" s="143"/>
      <c r="BN346" s="148"/>
      <c r="BO346" s="148"/>
      <c r="BP346" s="143"/>
      <c r="BQ346" s="143"/>
      <c r="BR346" s="143"/>
      <c r="BS346" s="139"/>
      <c r="BT346" s="139"/>
      <c r="BU346" s="139"/>
      <c r="BV346" s="371"/>
      <c r="BW346" s="371"/>
      <c r="BX346" s="371"/>
      <c r="BY346" s="371"/>
      <c r="BZ346" s="371"/>
      <c r="CA346" s="371"/>
      <c r="CB346" s="371"/>
    </row>
    <row r="347" spans="1:80" ht="18" customHeight="1">
      <c r="A347" s="126"/>
      <c r="B347" s="128" t="s">
        <v>3670</v>
      </c>
      <c r="C347" s="128"/>
      <c r="D347" s="128"/>
      <c r="E347" s="129"/>
      <c r="F347" s="129"/>
      <c r="G347" s="129"/>
      <c r="H347" s="129"/>
      <c r="I347" s="129"/>
      <c r="J347" s="129"/>
      <c r="K347" s="129"/>
      <c r="L347" s="94"/>
      <c r="M347" s="94"/>
      <c r="N347" s="94"/>
      <c r="O347" s="94"/>
      <c r="P347" s="94"/>
      <c r="Q347" s="94"/>
      <c r="R347" s="98"/>
      <c r="S347" s="129"/>
      <c r="T347" s="98"/>
      <c r="U347" s="129"/>
      <c r="V347" s="129"/>
      <c r="W347" s="133"/>
      <c r="X347" s="133"/>
      <c r="Y347" s="133"/>
      <c r="Z347" s="132"/>
      <c r="AA347" s="133" t="str">
        <f t="shared" si="26"/>
        <v/>
      </c>
      <c r="AB347" s="133" t="str">
        <f>IFERROR(VLOOKUP($AA347,Lookup!$A$1:$P$20,2,FALSE),"")</f>
        <v/>
      </c>
      <c r="AC347" s="133"/>
      <c r="AD347" s="133" t="str">
        <f>IFERROR(VLOOKUP($AA347,Lookup!$A$1:$P$20,7,FALSE),"")</f>
        <v/>
      </c>
      <c r="AE347" s="380"/>
      <c r="AF347" s="133" t="str">
        <f>IFERROR(VLOOKUP($AA347,Lookup!$A$1:$P$20,8,FALSE),"")</f>
        <v/>
      </c>
      <c r="AG347" s="133" t="str">
        <f>IFERROR(VLOOKUP($AA347,Lookup!$A$1:$P$20,9,FALSE),"")</f>
        <v/>
      </c>
      <c r="AH347" s="133"/>
      <c r="AI347" s="133" t="str">
        <f>IFERROR(VLOOKUP($AA347,Lookup!$A$1:$P$20,10,FALSE),"")</f>
        <v/>
      </c>
      <c r="AJ347" s="133" t="str">
        <f>IFERROR(VLOOKUP($AA347,Lookup!$A$1:$P$20,11,FALSE),"")</f>
        <v/>
      </c>
      <c r="AK347" s="133" t="str">
        <f>IFERROR(VLOOKUP($AA347,Lookup!$A$1:$P$20,12,FALSE),"")</f>
        <v/>
      </c>
      <c r="AL347" s="133" t="str">
        <f>IFERROR(VLOOKUP($AA347,Lookup!$A$1:$P$20,13,FALSE),"")</f>
        <v/>
      </c>
      <c r="AM347" s="133" t="str">
        <f>IFERROR(VLOOKUP($AA347,Lookup!$A$1:$P$20,14,FALSE),"")</f>
        <v/>
      </c>
      <c r="AN347" s="133" t="str">
        <f>IFERROR(VLOOKUP($AA347,Lookup!$A$1:$P$20,15,FALSE),"")</f>
        <v/>
      </c>
      <c r="AO347" s="133" t="str">
        <f>IFERROR(VLOOKUP($AA347,Lookup!$A$1:$P$20,16,FALSE),"")</f>
        <v/>
      </c>
      <c r="AP347" s="133" t="str">
        <f>IFERROR(VLOOKUP($AA347,Lookup!$A$1:$Q$20,17,FALSE),"")</f>
        <v/>
      </c>
      <c r="AQ347" s="129"/>
      <c r="AR347" s="129"/>
      <c r="AS347" s="135"/>
      <c r="AT347" s="135"/>
      <c r="AU347" s="135"/>
      <c r="AV347" s="135"/>
      <c r="AW347" s="138"/>
      <c r="AX347" s="135"/>
      <c r="AY347" s="135"/>
      <c r="AZ347" s="135"/>
      <c r="BA347" s="135"/>
      <c r="BB347" s="135"/>
      <c r="BC347" s="135"/>
      <c r="BD347" s="135"/>
      <c r="BE347" s="135"/>
      <c r="BF347" s="135"/>
      <c r="BG347" s="139"/>
      <c r="BH347" s="150"/>
      <c r="BI347" s="129"/>
      <c r="BJ347" s="129"/>
      <c r="BK347" s="150"/>
      <c r="BL347" s="143"/>
      <c r="BM347" s="143"/>
      <c r="BN347" s="148"/>
      <c r="BO347" s="148"/>
      <c r="BP347" s="143"/>
      <c r="BQ347" s="143"/>
      <c r="BR347" s="143"/>
      <c r="BS347" s="139"/>
      <c r="BT347" s="139"/>
      <c r="BU347" s="139"/>
      <c r="BV347" s="371"/>
      <c r="BW347" s="371"/>
      <c r="BX347" s="371"/>
      <c r="BY347" s="371"/>
      <c r="BZ347" s="371"/>
      <c r="CA347" s="371"/>
      <c r="CB347" s="371"/>
    </row>
    <row r="348" spans="1:80" ht="39.75" customHeight="1">
      <c r="A348" s="126"/>
      <c r="B348" s="128" t="s">
        <v>3671</v>
      </c>
      <c r="C348" s="128" t="s">
        <v>3672</v>
      </c>
      <c r="D348" s="128" t="s">
        <v>107</v>
      </c>
      <c r="E348" s="129" t="s">
        <v>40</v>
      </c>
      <c r="F348" s="129">
        <v>78016</v>
      </c>
      <c r="G348" s="129"/>
      <c r="H348" s="129"/>
      <c r="I348" s="129"/>
      <c r="J348" s="129"/>
      <c r="K348" s="129"/>
      <c r="L348" s="94"/>
      <c r="M348" s="94"/>
      <c r="N348" s="94"/>
      <c r="O348" s="94"/>
      <c r="P348" s="94"/>
      <c r="Q348" s="94"/>
      <c r="R348" s="98"/>
      <c r="S348" s="94"/>
      <c r="T348" s="98"/>
      <c r="U348" s="129"/>
      <c r="V348" s="129"/>
      <c r="W348" s="133"/>
      <c r="X348" s="133"/>
      <c r="Y348" s="133"/>
      <c r="Z348" s="132"/>
      <c r="AA348" s="133" t="str">
        <f t="shared" si="26"/>
        <v/>
      </c>
      <c r="AB348" s="133" t="str">
        <f>IFERROR(VLOOKUP($AA348,Lookup!$A$1:$P$20,2,FALSE),"")</f>
        <v/>
      </c>
      <c r="AC348" s="133"/>
      <c r="AD348" s="133" t="str">
        <f>IFERROR(VLOOKUP($AA348,Lookup!$A$1:$P$20,7,FALSE),"")</f>
        <v/>
      </c>
      <c r="AE348" s="380"/>
      <c r="AF348" s="133" t="str">
        <f>IFERROR(VLOOKUP($AA348,Lookup!$A$1:$P$20,8,FALSE),"")</f>
        <v/>
      </c>
      <c r="AG348" s="133" t="str">
        <f>IFERROR(VLOOKUP($AA348,Lookup!$A$1:$P$20,9,FALSE),"")</f>
        <v/>
      </c>
      <c r="AH348" s="133"/>
      <c r="AI348" s="133" t="str">
        <f>IFERROR(VLOOKUP($AA348,Lookup!$A$1:$P$20,10,FALSE),"")</f>
        <v/>
      </c>
      <c r="AJ348" s="133" t="str">
        <f>IFERROR(VLOOKUP($AA348,Lookup!$A$1:$P$20,11,FALSE),"")</f>
        <v/>
      </c>
      <c r="AK348" s="133" t="str">
        <f>IFERROR(VLOOKUP($AA348,Lookup!$A$1:$P$20,12,FALSE),"")</f>
        <v/>
      </c>
      <c r="AL348" s="133" t="str">
        <f>IFERROR(VLOOKUP($AA348,Lookup!$A$1:$P$20,13,FALSE),"")</f>
        <v/>
      </c>
      <c r="AM348" s="133" t="str">
        <f>IFERROR(VLOOKUP($AA348,Lookup!$A$1:$P$20,14,FALSE),"")</f>
        <v/>
      </c>
      <c r="AN348" s="133" t="str">
        <f>IFERROR(VLOOKUP($AA348,Lookup!$A$1:$P$20,15,FALSE),"")</f>
        <v/>
      </c>
      <c r="AO348" s="133" t="str">
        <f>IFERROR(VLOOKUP($AA348,Lookup!$A$1:$P$20,16,FALSE),"")</f>
        <v/>
      </c>
      <c r="AP348" s="133" t="str">
        <f>IFERROR(VLOOKUP($AA348,Lookup!$A$1:$Q$20,17,FALSE),"")</f>
        <v/>
      </c>
      <c r="AQ348" s="129"/>
      <c r="AR348" s="129"/>
      <c r="AS348" s="135"/>
      <c r="AT348" s="135"/>
      <c r="AU348" s="135"/>
      <c r="AV348" s="135"/>
      <c r="AW348" s="138"/>
      <c r="AX348" s="135"/>
      <c r="AY348" s="135"/>
      <c r="AZ348" s="135"/>
      <c r="BA348" s="135"/>
      <c r="BB348" s="135"/>
      <c r="BC348" s="135"/>
      <c r="BD348" s="135"/>
      <c r="BE348" s="135"/>
      <c r="BF348" s="135"/>
      <c r="BG348" s="139"/>
      <c r="BH348" s="150"/>
      <c r="BI348" s="129"/>
      <c r="BJ348" s="129"/>
      <c r="BK348" s="150"/>
      <c r="BL348" s="139"/>
      <c r="BM348" s="139"/>
      <c r="BN348" s="148"/>
      <c r="BO348" s="148"/>
      <c r="BP348" s="139"/>
      <c r="BQ348" s="139"/>
      <c r="BR348" s="139"/>
      <c r="BS348" s="139"/>
      <c r="BT348" s="139"/>
      <c r="BU348" s="139"/>
      <c r="BV348" s="371"/>
      <c r="BW348" s="371"/>
      <c r="BX348" s="371"/>
      <c r="BY348" s="371"/>
      <c r="BZ348" s="371"/>
      <c r="CA348" s="371"/>
      <c r="CB348" s="371"/>
    </row>
    <row r="349" spans="1:80" ht="39.75" customHeight="1">
      <c r="A349" s="126"/>
      <c r="B349" s="128" t="s">
        <v>3673</v>
      </c>
      <c r="C349" s="128" t="s">
        <v>3674</v>
      </c>
      <c r="D349" s="128" t="s">
        <v>101</v>
      </c>
      <c r="E349" s="129" t="s">
        <v>40</v>
      </c>
      <c r="F349" s="129">
        <v>78121</v>
      </c>
      <c r="G349" s="129" t="s">
        <v>626</v>
      </c>
      <c r="H349" s="130" t="s">
        <v>627</v>
      </c>
      <c r="I349" s="130"/>
      <c r="J349" s="130"/>
      <c r="K349" s="130"/>
      <c r="L349" s="94"/>
      <c r="M349" s="94"/>
      <c r="N349" s="94"/>
      <c r="O349" s="94"/>
      <c r="P349" s="94"/>
      <c r="Q349" s="94"/>
      <c r="R349" s="98"/>
      <c r="S349" s="94"/>
      <c r="T349" s="98"/>
      <c r="U349" s="129"/>
      <c r="V349" s="129"/>
      <c r="W349" s="133"/>
      <c r="X349" s="133"/>
      <c r="Y349" s="133"/>
      <c r="Z349" s="132"/>
      <c r="AA349" s="133" t="str">
        <f t="shared" si="26"/>
        <v/>
      </c>
      <c r="AB349" s="133" t="str">
        <f>IFERROR(VLOOKUP($AA349,Lookup!$A$1:$P$20,2,FALSE),"")</f>
        <v/>
      </c>
      <c r="AC349" s="133"/>
      <c r="AD349" s="133" t="str">
        <f>IFERROR(VLOOKUP($AA349,Lookup!$A$1:$P$20,7,FALSE),"")</f>
        <v/>
      </c>
      <c r="AE349" s="380"/>
      <c r="AF349" s="133" t="str">
        <f>IFERROR(VLOOKUP($AA349,Lookup!$A$1:$P$20,8,FALSE),"")</f>
        <v/>
      </c>
      <c r="AG349" s="133" t="str">
        <f>IFERROR(VLOOKUP($AA349,Lookup!$A$1:$P$20,9,FALSE),"")</f>
        <v/>
      </c>
      <c r="AH349" s="133"/>
      <c r="AI349" s="133" t="str">
        <f>IFERROR(VLOOKUP($AA349,Lookup!$A$1:$P$20,10,FALSE),"")</f>
        <v/>
      </c>
      <c r="AJ349" s="133" t="str">
        <f>IFERROR(VLOOKUP($AA349,Lookup!$A$1:$P$20,11,FALSE),"")</f>
        <v/>
      </c>
      <c r="AK349" s="133" t="str">
        <f>IFERROR(VLOOKUP($AA349,Lookup!$A$1:$P$20,12,FALSE),"")</f>
        <v/>
      </c>
      <c r="AL349" s="133" t="str">
        <f>IFERROR(VLOOKUP($AA349,Lookup!$A$1:$P$20,13,FALSE),"")</f>
        <v/>
      </c>
      <c r="AM349" s="133" t="str">
        <f>IFERROR(VLOOKUP($AA349,Lookup!$A$1:$P$20,14,FALSE),"")</f>
        <v/>
      </c>
      <c r="AN349" s="133" t="str">
        <f>IFERROR(VLOOKUP($AA349,Lookup!$A$1:$P$20,15,FALSE),"")</f>
        <v/>
      </c>
      <c r="AO349" s="133" t="str">
        <f>IFERROR(VLOOKUP($AA349,Lookup!$A$1:$P$20,16,FALSE),"")</f>
        <v/>
      </c>
      <c r="AP349" s="133" t="str">
        <f>IFERROR(VLOOKUP($AA349,Lookup!$A$1:$Q$20,17,FALSE),"")</f>
        <v/>
      </c>
      <c r="AQ349" s="129"/>
      <c r="AR349" s="129"/>
      <c r="AS349" s="135"/>
      <c r="AT349" s="135"/>
      <c r="AU349" s="135"/>
      <c r="AV349" s="135"/>
      <c r="AW349" s="138"/>
      <c r="AX349" s="135"/>
      <c r="AY349" s="135"/>
      <c r="AZ349" s="135"/>
      <c r="BA349" s="135"/>
      <c r="BB349" s="135"/>
      <c r="BC349" s="135"/>
      <c r="BD349" s="135"/>
      <c r="BE349" s="135"/>
      <c r="BF349" s="135"/>
      <c r="BG349" s="139"/>
      <c r="BH349" s="150"/>
      <c r="BI349" s="129"/>
      <c r="BJ349" s="129"/>
      <c r="BK349" s="150"/>
      <c r="BL349" s="139"/>
      <c r="BM349" s="139"/>
      <c r="BN349" s="148"/>
      <c r="BO349" s="148"/>
      <c r="BP349" s="139"/>
      <c r="BQ349" s="139"/>
      <c r="BR349" s="139"/>
      <c r="BS349" s="139"/>
      <c r="BT349" s="139"/>
      <c r="BU349" s="139"/>
      <c r="BV349" s="371"/>
      <c r="BW349" s="371"/>
      <c r="BX349" s="371"/>
      <c r="BY349" s="371"/>
      <c r="BZ349" s="371"/>
      <c r="CA349" s="371"/>
      <c r="CB349" s="371"/>
    </row>
    <row r="350" spans="1:80" ht="39.75" customHeight="1">
      <c r="A350" s="126"/>
      <c r="B350" s="128" t="s">
        <v>3675</v>
      </c>
      <c r="C350" s="128" t="s">
        <v>3676</v>
      </c>
      <c r="D350" s="128" t="s">
        <v>37</v>
      </c>
      <c r="E350" s="129" t="s">
        <v>40</v>
      </c>
      <c r="F350" s="129">
        <v>78248</v>
      </c>
      <c r="G350" s="129" t="s">
        <v>3677</v>
      </c>
      <c r="H350" s="130" t="s">
        <v>3678</v>
      </c>
      <c r="I350" s="130"/>
      <c r="J350" s="130"/>
      <c r="K350" s="130"/>
      <c r="L350" s="94"/>
      <c r="M350" s="94"/>
      <c r="N350" s="94"/>
      <c r="O350" s="94"/>
      <c r="P350" s="94"/>
      <c r="Q350" s="94"/>
      <c r="R350" s="98"/>
      <c r="S350" s="129"/>
      <c r="T350" s="98"/>
      <c r="U350" s="129"/>
      <c r="V350" s="129"/>
      <c r="W350" s="133"/>
      <c r="X350" s="133"/>
      <c r="Y350" s="133"/>
      <c r="Z350" s="132"/>
      <c r="AA350" s="133" t="str">
        <f t="shared" si="26"/>
        <v/>
      </c>
      <c r="AB350" s="133" t="str">
        <f>IFERROR(VLOOKUP($AA350,Lookup!$A$1:$P$20,2,FALSE),"")</f>
        <v/>
      </c>
      <c r="AC350" s="133"/>
      <c r="AD350" s="133" t="str">
        <f>IFERROR(VLOOKUP($AA350,Lookup!$A$1:$P$20,7,FALSE),"")</f>
        <v/>
      </c>
      <c r="AE350" s="380"/>
      <c r="AF350" s="133" t="str">
        <f>IFERROR(VLOOKUP($AA350,Lookup!$A$1:$P$20,8,FALSE),"")</f>
        <v/>
      </c>
      <c r="AG350" s="133" t="str">
        <f>IFERROR(VLOOKUP($AA350,Lookup!$A$1:$P$20,9,FALSE),"")</f>
        <v/>
      </c>
      <c r="AH350" s="133"/>
      <c r="AI350" s="133" t="str">
        <f>IFERROR(VLOOKUP($AA350,Lookup!$A$1:$P$20,10,FALSE),"")</f>
        <v/>
      </c>
      <c r="AJ350" s="133" t="str">
        <f>IFERROR(VLOOKUP($AA350,Lookup!$A$1:$P$20,11,FALSE),"")</f>
        <v/>
      </c>
      <c r="AK350" s="133" t="str">
        <f>IFERROR(VLOOKUP($AA350,Lookup!$A$1:$P$20,12,FALSE),"")</f>
        <v/>
      </c>
      <c r="AL350" s="133" t="str">
        <f>IFERROR(VLOOKUP($AA350,Lookup!$A$1:$P$20,13,FALSE),"")</f>
        <v/>
      </c>
      <c r="AM350" s="133" t="str">
        <f>IFERROR(VLOOKUP($AA350,Lookup!$A$1:$P$20,14,FALSE),"")</f>
        <v/>
      </c>
      <c r="AN350" s="133" t="str">
        <f>IFERROR(VLOOKUP($AA350,Lookup!$A$1:$P$20,15,FALSE),"")</f>
        <v/>
      </c>
      <c r="AO350" s="133" t="str">
        <f>IFERROR(VLOOKUP($AA350,Lookup!$A$1:$P$20,16,FALSE),"")</f>
        <v/>
      </c>
      <c r="AP350" s="133" t="str">
        <f>IFERROR(VLOOKUP($AA350,Lookup!$A$1:$Q$20,17,FALSE),"")</f>
        <v/>
      </c>
      <c r="AQ350" s="129"/>
      <c r="AR350" s="129"/>
      <c r="AS350" s="135"/>
      <c r="AT350" s="135"/>
      <c r="AU350" s="135"/>
      <c r="AV350" s="135"/>
      <c r="AW350" s="138"/>
      <c r="AX350" s="135"/>
      <c r="AY350" s="135"/>
      <c r="AZ350" s="135"/>
      <c r="BA350" s="135"/>
      <c r="BB350" s="135"/>
      <c r="BC350" s="135"/>
      <c r="BD350" s="135"/>
      <c r="BE350" s="135"/>
      <c r="BF350" s="135"/>
      <c r="BG350" s="139"/>
      <c r="BH350" s="150"/>
      <c r="BI350" s="129"/>
      <c r="BJ350" s="129"/>
      <c r="BK350" s="150"/>
      <c r="BL350" s="139"/>
      <c r="BM350" s="139"/>
      <c r="BN350" s="148"/>
      <c r="BO350" s="148"/>
      <c r="BP350" s="139"/>
      <c r="BQ350" s="139"/>
      <c r="BR350" s="139"/>
      <c r="BS350" s="139"/>
      <c r="BT350" s="139"/>
      <c r="BU350" s="139"/>
      <c r="BV350" s="371"/>
      <c r="BW350" s="371"/>
      <c r="BX350" s="371"/>
      <c r="BY350" s="371"/>
      <c r="BZ350" s="371"/>
      <c r="CA350" s="371"/>
      <c r="CB350" s="371"/>
    </row>
    <row r="351" spans="1:80" ht="39.75" customHeight="1">
      <c r="A351" s="126"/>
      <c r="B351" s="128" t="s">
        <v>3679</v>
      </c>
      <c r="C351" s="128" t="s">
        <v>3680</v>
      </c>
      <c r="D351" s="128" t="s">
        <v>37</v>
      </c>
      <c r="E351" s="129" t="s">
        <v>40</v>
      </c>
      <c r="F351" s="129">
        <v>78259</v>
      </c>
      <c r="G351" s="129"/>
      <c r="H351" s="129"/>
      <c r="I351" s="129"/>
      <c r="J351" s="129"/>
      <c r="K351" s="129"/>
      <c r="L351" s="94"/>
      <c r="M351" s="94"/>
      <c r="N351" s="94"/>
      <c r="O351" s="94"/>
      <c r="P351" s="94"/>
      <c r="Q351" s="94"/>
      <c r="R351" s="98"/>
      <c r="S351" s="94"/>
      <c r="T351" s="98"/>
      <c r="U351" s="129"/>
      <c r="V351" s="129"/>
      <c r="W351" s="133"/>
      <c r="X351" s="133"/>
      <c r="Y351" s="133"/>
      <c r="Z351" s="132"/>
      <c r="AA351" s="133" t="str">
        <f t="shared" si="26"/>
        <v/>
      </c>
      <c r="AB351" s="133" t="str">
        <f>IFERROR(VLOOKUP($AA351,Lookup!$A$1:$P$20,2,FALSE),"")</f>
        <v/>
      </c>
      <c r="AC351" s="133"/>
      <c r="AD351" s="133" t="str">
        <f>IFERROR(VLOOKUP($AA351,Lookup!$A$1:$P$20,7,FALSE),"")</f>
        <v/>
      </c>
      <c r="AE351" s="380"/>
      <c r="AF351" s="133" t="str">
        <f>IFERROR(VLOOKUP($AA351,Lookup!$A$1:$P$20,8,FALSE),"")</f>
        <v/>
      </c>
      <c r="AG351" s="133" t="str">
        <f>IFERROR(VLOOKUP($AA351,Lookup!$A$1:$P$20,9,FALSE),"")</f>
        <v/>
      </c>
      <c r="AH351" s="133"/>
      <c r="AI351" s="133" t="str">
        <f>IFERROR(VLOOKUP($AA351,Lookup!$A$1:$P$20,10,FALSE),"")</f>
        <v/>
      </c>
      <c r="AJ351" s="133" t="str">
        <f>IFERROR(VLOOKUP($AA351,Lookup!$A$1:$P$20,11,FALSE),"")</f>
        <v/>
      </c>
      <c r="AK351" s="133" t="str">
        <f>IFERROR(VLOOKUP($AA351,Lookup!$A$1:$P$20,12,FALSE),"")</f>
        <v/>
      </c>
      <c r="AL351" s="133" t="str">
        <f>IFERROR(VLOOKUP($AA351,Lookup!$A$1:$P$20,13,FALSE),"")</f>
        <v/>
      </c>
      <c r="AM351" s="133" t="str">
        <f>IFERROR(VLOOKUP($AA351,Lookup!$A$1:$P$20,14,FALSE),"")</f>
        <v/>
      </c>
      <c r="AN351" s="133" t="str">
        <f>IFERROR(VLOOKUP($AA351,Lookup!$A$1:$P$20,15,FALSE),"")</f>
        <v/>
      </c>
      <c r="AO351" s="133" t="str">
        <f>IFERROR(VLOOKUP($AA351,Lookup!$A$1:$P$20,16,FALSE),"")</f>
        <v/>
      </c>
      <c r="AP351" s="133" t="str">
        <f>IFERROR(VLOOKUP($AA351,Lookup!$A$1:$Q$20,17,FALSE),"")</f>
        <v/>
      </c>
      <c r="AQ351" s="129"/>
      <c r="AR351" s="129"/>
      <c r="AS351" s="135"/>
      <c r="AT351" s="135"/>
      <c r="AU351" s="135"/>
      <c r="AV351" s="135"/>
      <c r="AW351" s="138"/>
      <c r="AX351" s="135"/>
      <c r="AY351" s="135"/>
      <c r="AZ351" s="135"/>
      <c r="BA351" s="135"/>
      <c r="BB351" s="135"/>
      <c r="BC351" s="135"/>
      <c r="BD351" s="135"/>
      <c r="BE351" s="135"/>
      <c r="BF351" s="135"/>
      <c r="BG351" s="139"/>
      <c r="BH351" s="150"/>
      <c r="BI351" s="129"/>
      <c r="BJ351" s="129"/>
      <c r="BK351" s="150"/>
      <c r="BL351" s="139"/>
      <c r="BM351" s="139"/>
      <c r="BN351" s="148"/>
      <c r="BO351" s="148"/>
      <c r="BP351" s="139"/>
      <c r="BQ351" s="139"/>
      <c r="BR351" s="139"/>
      <c r="BS351" s="139"/>
      <c r="BT351" s="139"/>
      <c r="BU351" s="139"/>
      <c r="BV351" s="371"/>
      <c r="BW351" s="371"/>
      <c r="BX351" s="371"/>
      <c r="BY351" s="371"/>
      <c r="BZ351" s="371"/>
      <c r="CA351" s="371"/>
      <c r="CB351" s="371"/>
    </row>
    <row r="352" spans="1:80" ht="39.75" customHeight="1">
      <c r="A352" s="126"/>
      <c r="B352" s="128" t="s">
        <v>3401</v>
      </c>
      <c r="C352" s="128"/>
      <c r="D352" s="128"/>
      <c r="E352" s="129"/>
      <c r="F352" s="129"/>
      <c r="G352" s="129"/>
      <c r="H352" s="130"/>
      <c r="I352" s="130"/>
      <c r="J352" s="130"/>
      <c r="K352" s="130"/>
      <c r="L352" s="94"/>
      <c r="M352" s="94"/>
      <c r="N352" s="94"/>
      <c r="O352" s="94"/>
      <c r="P352" s="94"/>
      <c r="Q352" s="94"/>
      <c r="R352" s="98"/>
      <c r="S352" s="94"/>
      <c r="T352" s="98"/>
      <c r="U352" s="129"/>
      <c r="V352" s="129"/>
      <c r="W352" s="133"/>
      <c r="X352" s="133"/>
      <c r="Y352" s="133"/>
      <c r="Z352" s="132"/>
      <c r="AA352" s="133" t="str">
        <f t="shared" si="26"/>
        <v/>
      </c>
      <c r="AB352" s="133" t="str">
        <f>IFERROR(VLOOKUP($AA352,Lookup!$A$1:$P$20,2,FALSE),"")</f>
        <v/>
      </c>
      <c r="AC352" s="133"/>
      <c r="AD352" s="133" t="str">
        <f>IFERROR(VLOOKUP($AA352,Lookup!$A$1:$P$20,7,FALSE),"")</f>
        <v/>
      </c>
      <c r="AE352" s="380"/>
      <c r="AF352" s="133" t="str">
        <f>IFERROR(VLOOKUP($AA352,Lookup!$A$1:$P$20,8,FALSE),"")</f>
        <v/>
      </c>
      <c r="AG352" s="133" t="str">
        <f>IFERROR(VLOOKUP($AA352,Lookup!$A$1:$P$20,9,FALSE),"")</f>
        <v/>
      </c>
      <c r="AH352" s="133"/>
      <c r="AI352" s="133" t="str">
        <f>IFERROR(VLOOKUP($AA352,Lookup!$A$1:$P$20,10,FALSE),"")</f>
        <v/>
      </c>
      <c r="AJ352" s="133" t="str">
        <f>IFERROR(VLOOKUP($AA352,Lookup!$A$1:$P$20,11,FALSE),"")</f>
        <v/>
      </c>
      <c r="AK352" s="133" t="str">
        <f>IFERROR(VLOOKUP($AA352,Lookup!$A$1:$P$20,12,FALSE),"")</f>
        <v/>
      </c>
      <c r="AL352" s="133" t="str">
        <f>IFERROR(VLOOKUP($AA352,Lookup!$A$1:$P$20,13,FALSE),"")</f>
        <v/>
      </c>
      <c r="AM352" s="133" t="str">
        <f>IFERROR(VLOOKUP($AA352,Lookup!$A$1:$P$20,14,FALSE),"")</f>
        <v/>
      </c>
      <c r="AN352" s="133" t="str">
        <f>IFERROR(VLOOKUP($AA352,Lookup!$A$1:$P$20,15,FALSE),"")</f>
        <v/>
      </c>
      <c r="AO352" s="133" t="str">
        <f>IFERROR(VLOOKUP($AA352,Lookup!$A$1:$P$20,16,FALSE),"")</f>
        <v/>
      </c>
      <c r="AP352" s="133" t="str">
        <f>IFERROR(VLOOKUP($AA352,Lookup!$A$1:$Q$20,17,FALSE),"")</f>
        <v/>
      </c>
      <c r="AQ352" s="129"/>
      <c r="AR352" s="129"/>
      <c r="AS352" s="135"/>
      <c r="AT352" s="135"/>
      <c r="AU352" s="135"/>
      <c r="AV352" s="135"/>
      <c r="AW352" s="138"/>
      <c r="AX352" s="135"/>
      <c r="AY352" s="135"/>
      <c r="AZ352" s="135"/>
      <c r="BA352" s="135"/>
      <c r="BB352" s="135"/>
      <c r="BC352" s="135"/>
      <c r="BD352" s="135"/>
      <c r="BE352" s="135"/>
      <c r="BF352" s="135"/>
      <c r="BG352" s="139"/>
      <c r="BH352" s="150"/>
      <c r="BI352" s="129"/>
      <c r="BJ352" s="129"/>
      <c r="BK352" s="150"/>
      <c r="BL352" s="139"/>
      <c r="BM352" s="139"/>
      <c r="BN352" s="148"/>
      <c r="BO352" s="148"/>
      <c r="BP352" s="139"/>
      <c r="BQ352" s="139"/>
      <c r="BR352" s="139"/>
      <c r="BS352" s="139"/>
      <c r="BT352" s="139"/>
      <c r="BU352" s="139"/>
      <c r="BV352" s="371"/>
      <c r="BW352" s="371"/>
      <c r="BX352" s="371"/>
      <c r="BY352" s="371"/>
      <c r="BZ352" s="371"/>
      <c r="CA352" s="371"/>
      <c r="CB352" s="371"/>
    </row>
    <row r="353" spans="1:80" ht="39.75" customHeight="1">
      <c r="A353" s="126"/>
      <c r="B353" s="128" t="s">
        <v>3681</v>
      </c>
      <c r="C353" s="128" t="s">
        <v>3682</v>
      </c>
      <c r="D353" s="128" t="s">
        <v>37</v>
      </c>
      <c r="E353" s="129" t="s">
        <v>40</v>
      </c>
      <c r="F353" s="129">
        <v>78266</v>
      </c>
      <c r="G353" s="129"/>
      <c r="H353" s="129"/>
      <c r="I353" s="129"/>
      <c r="J353" s="129"/>
      <c r="K353" s="129"/>
      <c r="L353" s="94"/>
      <c r="M353" s="94"/>
      <c r="N353" s="94"/>
      <c r="O353" s="94"/>
      <c r="P353" s="94"/>
      <c r="Q353" s="94"/>
      <c r="R353" s="98"/>
      <c r="S353" s="94"/>
      <c r="T353" s="98"/>
      <c r="U353" s="129"/>
      <c r="V353" s="129"/>
      <c r="W353" s="133"/>
      <c r="X353" s="133"/>
      <c r="Y353" s="133"/>
      <c r="Z353" s="132"/>
      <c r="AA353" s="133" t="str">
        <f t="shared" si="26"/>
        <v/>
      </c>
      <c r="AB353" s="133" t="str">
        <f>IFERROR(VLOOKUP($AA353,Lookup!$A$1:$P$20,2,FALSE),"")</f>
        <v/>
      </c>
      <c r="AC353" s="133"/>
      <c r="AD353" s="133" t="str">
        <f>IFERROR(VLOOKUP($AA353,Lookup!$A$1:$P$20,7,FALSE),"")</f>
        <v/>
      </c>
      <c r="AE353" s="380"/>
      <c r="AF353" s="133" t="str">
        <f>IFERROR(VLOOKUP($AA353,Lookup!$A$1:$P$20,8,FALSE),"")</f>
        <v/>
      </c>
      <c r="AG353" s="133" t="str">
        <f>IFERROR(VLOOKUP($AA353,Lookup!$A$1:$P$20,9,FALSE),"")</f>
        <v/>
      </c>
      <c r="AH353" s="133"/>
      <c r="AI353" s="133" t="str">
        <f>IFERROR(VLOOKUP($AA353,Lookup!$A$1:$P$20,10,FALSE),"")</f>
        <v/>
      </c>
      <c r="AJ353" s="133" t="str">
        <f>IFERROR(VLOOKUP($AA353,Lookup!$A$1:$P$20,11,FALSE),"")</f>
        <v/>
      </c>
      <c r="AK353" s="133" t="str">
        <f>IFERROR(VLOOKUP($AA353,Lookup!$A$1:$P$20,12,FALSE),"")</f>
        <v/>
      </c>
      <c r="AL353" s="133" t="str">
        <f>IFERROR(VLOOKUP($AA353,Lookup!$A$1:$P$20,13,FALSE),"")</f>
        <v/>
      </c>
      <c r="AM353" s="133" t="str">
        <f>IFERROR(VLOOKUP($AA353,Lookup!$A$1:$P$20,14,FALSE),"")</f>
        <v/>
      </c>
      <c r="AN353" s="133" t="str">
        <f>IFERROR(VLOOKUP($AA353,Lookup!$A$1:$P$20,15,FALSE),"")</f>
        <v/>
      </c>
      <c r="AO353" s="133" t="str">
        <f>IFERROR(VLOOKUP($AA353,Lookup!$A$1:$P$20,16,FALSE),"")</f>
        <v/>
      </c>
      <c r="AP353" s="133" t="str">
        <f>IFERROR(VLOOKUP($AA353,Lookup!$A$1:$Q$20,17,FALSE),"")</f>
        <v/>
      </c>
      <c r="AQ353" s="129"/>
      <c r="AR353" s="129"/>
      <c r="AS353" s="135"/>
      <c r="AT353" s="135"/>
      <c r="AU353" s="135"/>
      <c r="AV353" s="135"/>
      <c r="AW353" s="138"/>
      <c r="AX353" s="135"/>
      <c r="AY353" s="135"/>
      <c r="AZ353" s="135"/>
      <c r="BA353" s="135"/>
      <c r="BB353" s="135"/>
      <c r="BC353" s="135"/>
      <c r="BD353" s="135"/>
      <c r="BE353" s="135"/>
      <c r="BF353" s="135"/>
      <c r="BG353" s="139"/>
      <c r="BH353" s="150"/>
      <c r="BI353" s="129"/>
      <c r="BJ353" s="129"/>
      <c r="BK353" s="150"/>
      <c r="BL353" s="139"/>
      <c r="BM353" s="139"/>
      <c r="BN353" s="148"/>
      <c r="BO353" s="148"/>
      <c r="BP353" s="139"/>
      <c r="BQ353" s="139"/>
      <c r="BR353" s="139"/>
      <c r="BS353" s="139"/>
      <c r="BT353" s="139"/>
      <c r="BU353" s="139"/>
      <c r="BV353" s="371"/>
      <c r="BW353" s="371"/>
      <c r="BX353" s="371"/>
      <c r="BY353" s="371"/>
      <c r="BZ353" s="371"/>
      <c r="CA353" s="371"/>
      <c r="CB353" s="371"/>
    </row>
    <row r="354" spans="1:80" ht="39.75" customHeight="1">
      <c r="A354" s="126"/>
      <c r="B354" s="128" t="s">
        <v>3683</v>
      </c>
      <c r="C354" s="128" t="s">
        <v>3684</v>
      </c>
      <c r="D354" s="128" t="s">
        <v>37</v>
      </c>
      <c r="E354" s="129" t="s">
        <v>40</v>
      </c>
      <c r="F354" s="129">
        <v>78219</v>
      </c>
      <c r="G354" s="129" t="s">
        <v>3685</v>
      </c>
      <c r="H354" s="130" t="s">
        <v>3686</v>
      </c>
      <c r="I354" s="130"/>
      <c r="J354" s="130"/>
      <c r="K354" s="130"/>
      <c r="L354" s="94"/>
      <c r="M354" s="94"/>
      <c r="N354" s="94"/>
      <c r="O354" s="94"/>
      <c r="P354" s="94"/>
      <c r="Q354" s="94"/>
      <c r="R354" s="98"/>
      <c r="S354" s="94"/>
      <c r="T354" s="98"/>
      <c r="U354" s="129"/>
      <c r="V354" s="129"/>
      <c r="W354" s="133"/>
      <c r="X354" s="133"/>
      <c r="Y354" s="133"/>
      <c r="Z354" s="132"/>
      <c r="AA354" s="133" t="str">
        <f t="shared" si="26"/>
        <v/>
      </c>
      <c r="AB354" s="133" t="str">
        <f>IFERROR(VLOOKUP($AA354,Lookup!$A$1:$P$20,2,FALSE),"")</f>
        <v/>
      </c>
      <c r="AC354" s="133"/>
      <c r="AD354" s="133" t="str">
        <f>IFERROR(VLOOKUP($AA354,Lookup!$A$1:$P$20,7,FALSE),"")</f>
        <v/>
      </c>
      <c r="AE354" s="380"/>
      <c r="AF354" s="133" t="str">
        <f>IFERROR(VLOOKUP($AA354,Lookup!$A$1:$P$20,8,FALSE),"")</f>
        <v/>
      </c>
      <c r="AG354" s="133" t="str">
        <f>IFERROR(VLOOKUP($AA354,Lookup!$A$1:$P$20,9,FALSE),"")</f>
        <v/>
      </c>
      <c r="AH354" s="133"/>
      <c r="AI354" s="133" t="str">
        <f>IFERROR(VLOOKUP($AA354,Lookup!$A$1:$P$20,10,FALSE),"")</f>
        <v/>
      </c>
      <c r="AJ354" s="133" t="str">
        <f>IFERROR(VLOOKUP($AA354,Lookup!$A$1:$P$20,11,FALSE),"")</f>
        <v/>
      </c>
      <c r="AK354" s="133" t="str">
        <f>IFERROR(VLOOKUP($AA354,Lookup!$A$1:$P$20,12,FALSE),"")</f>
        <v/>
      </c>
      <c r="AL354" s="133" t="str">
        <f>IFERROR(VLOOKUP($AA354,Lookup!$A$1:$P$20,13,FALSE),"")</f>
        <v/>
      </c>
      <c r="AM354" s="133" t="str">
        <f>IFERROR(VLOOKUP($AA354,Lookup!$A$1:$P$20,14,FALSE),"")</f>
        <v/>
      </c>
      <c r="AN354" s="133" t="str">
        <f>IFERROR(VLOOKUP($AA354,Lookup!$A$1:$P$20,15,FALSE),"")</f>
        <v/>
      </c>
      <c r="AO354" s="133" t="str">
        <f>IFERROR(VLOOKUP($AA354,Lookup!$A$1:$P$20,16,FALSE),"")</f>
        <v/>
      </c>
      <c r="AP354" s="133" t="str">
        <f>IFERROR(VLOOKUP($AA354,Lookup!$A$1:$Q$20,17,FALSE),"")</f>
        <v/>
      </c>
      <c r="AQ354" s="129"/>
      <c r="AR354" s="129"/>
      <c r="AS354" s="135"/>
      <c r="AT354" s="135"/>
      <c r="AU354" s="135"/>
      <c r="AV354" s="135"/>
      <c r="AW354" s="138"/>
      <c r="AX354" s="135"/>
      <c r="AY354" s="135"/>
      <c r="AZ354" s="135"/>
      <c r="BA354" s="135"/>
      <c r="BB354" s="135"/>
      <c r="BC354" s="135"/>
      <c r="BD354" s="135"/>
      <c r="BE354" s="135"/>
      <c r="BF354" s="135"/>
      <c r="BG354" s="139"/>
      <c r="BH354" s="150"/>
      <c r="BI354" s="129"/>
      <c r="BJ354" s="129"/>
      <c r="BK354" s="150"/>
      <c r="BL354" s="139"/>
      <c r="BM354" s="139"/>
      <c r="BN354" s="148"/>
      <c r="BO354" s="148"/>
      <c r="BP354" s="139"/>
      <c r="BQ354" s="139"/>
      <c r="BR354" s="139"/>
      <c r="BS354" s="139"/>
      <c r="BT354" s="139"/>
      <c r="BU354" s="139"/>
      <c r="BV354" s="371"/>
      <c r="BW354" s="371"/>
      <c r="BX354" s="371"/>
      <c r="BY354" s="371"/>
      <c r="BZ354" s="371"/>
      <c r="CA354" s="371"/>
      <c r="CB354" s="371"/>
    </row>
    <row r="355" spans="1:80" ht="39.75" customHeight="1">
      <c r="A355" s="126"/>
      <c r="B355" s="128" t="s">
        <v>3687</v>
      </c>
      <c r="C355" s="128" t="s">
        <v>3688</v>
      </c>
      <c r="D355" s="128" t="s">
        <v>51</v>
      </c>
      <c r="E355" s="129" t="s">
        <v>40</v>
      </c>
      <c r="F355" s="129">
        <v>78626</v>
      </c>
      <c r="G355" s="129"/>
      <c r="H355" s="129"/>
      <c r="I355" s="129"/>
      <c r="J355" s="129"/>
      <c r="K355" s="129"/>
      <c r="L355" s="94"/>
      <c r="M355" s="94"/>
      <c r="N355" s="94"/>
      <c r="O355" s="94"/>
      <c r="P355" s="94"/>
      <c r="Q355" s="94"/>
      <c r="R355" s="98"/>
      <c r="S355" s="94"/>
      <c r="T355" s="98"/>
      <c r="U355" s="129"/>
      <c r="V355" s="129"/>
      <c r="W355" s="133"/>
      <c r="X355" s="133"/>
      <c r="Y355" s="133"/>
      <c r="Z355" s="132"/>
      <c r="AA355" s="133" t="str">
        <f t="shared" si="26"/>
        <v/>
      </c>
      <c r="AB355" s="133" t="str">
        <f>IFERROR(VLOOKUP($AA355,Lookup!$A$1:$P$20,2,FALSE),"")</f>
        <v/>
      </c>
      <c r="AC355" s="133"/>
      <c r="AD355" s="133" t="str">
        <f>IFERROR(VLOOKUP($AA355,Lookup!$A$1:$P$20,7,FALSE),"")</f>
        <v/>
      </c>
      <c r="AE355" s="380"/>
      <c r="AF355" s="133" t="str">
        <f>IFERROR(VLOOKUP($AA355,Lookup!$A$1:$P$20,8,FALSE),"")</f>
        <v/>
      </c>
      <c r="AG355" s="133" t="str">
        <f>IFERROR(VLOOKUP($AA355,Lookup!$A$1:$P$20,9,FALSE),"")</f>
        <v/>
      </c>
      <c r="AH355" s="133"/>
      <c r="AI355" s="133" t="str">
        <f>IFERROR(VLOOKUP($AA355,Lookup!$A$1:$P$20,10,FALSE),"")</f>
        <v/>
      </c>
      <c r="AJ355" s="133" t="str">
        <f>IFERROR(VLOOKUP($AA355,Lookup!$A$1:$P$20,11,FALSE),"")</f>
        <v/>
      </c>
      <c r="AK355" s="133" t="str">
        <f>IFERROR(VLOOKUP($AA355,Lookup!$A$1:$P$20,12,FALSE),"")</f>
        <v/>
      </c>
      <c r="AL355" s="133" t="str">
        <f>IFERROR(VLOOKUP($AA355,Lookup!$A$1:$P$20,13,FALSE),"")</f>
        <v/>
      </c>
      <c r="AM355" s="133" t="str">
        <f>IFERROR(VLOOKUP($AA355,Lookup!$A$1:$P$20,14,FALSE),"")</f>
        <v/>
      </c>
      <c r="AN355" s="133" t="str">
        <f>IFERROR(VLOOKUP($AA355,Lookup!$A$1:$P$20,15,FALSE),"")</f>
        <v/>
      </c>
      <c r="AO355" s="133" t="str">
        <f>IFERROR(VLOOKUP($AA355,Lookup!$A$1:$P$20,16,FALSE),"")</f>
        <v/>
      </c>
      <c r="AP355" s="133" t="str">
        <f>IFERROR(VLOOKUP($AA355,Lookup!$A$1:$Q$20,17,FALSE),"")</f>
        <v/>
      </c>
      <c r="AQ355" s="129"/>
      <c r="AR355" s="129"/>
      <c r="AS355" s="135"/>
      <c r="AT355" s="135"/>
      <c r="AU355" s="135"/>
      <c r="AV355" s="135"/>
      <c r="AW355" s="138"/>
      <c r="AX355" s="135"/>
      <c r="AY355" s="135"/>
      <c r="AZ355" s="135"/>
      <c r="BA355" s="135"/>
      <c r="BB355" s="135"/>
      <c r="BC355" s="135"/>
      <c r="BD355" s="135"/>
      <c r="BE355" s="135"/>
      <c r="BF355" s="135"/>
      <c r="BG355" s="139"/>
      <c r="BH355" s="150"/>
      <c r="BI355" s="129"/>
      <c r="BJ355" s="129"/>
      <c r="BK355" s="150"/>
      <c r="BL355" s="139"/>
      <c r="BM355" s="139"/>
      <c r="BN355" s="148"/>
      <c r="BO355" s="148"/>
      <c r="BP355" s="139"/>
      <c r="BQ355" s="139"/>
      <c r="BR355" s="139"/>
      <c r="BS355" s="139"/>
      <c r="BT355" s="139"/>
      <c r="BU355" s="139"/>
      <c r="BV355" s="371"/>
      <c r="BW355" s="371"/>
      <c r="BX355" s="371"/>
      <c r="BY355" s="371"/>
      <c r="BZ355" s="371"/>
      <c r="CA355" s="371"/>
      <c r="CB355" s="371"/>
    </row>
    <row r="356" spans="1:80" ht="39.75" customHeight="1">
      <c r="A356" s="126"/>
      <c r="B356" s="128" t="s">
        <v>3689</v>
      </c>
      <c r="C356" s="128"/>
      <c r="D356" s="128"/>
      <c r="E356" s="129"/>
      <c r="F356" s="129"/>
      <c r="G356" s="129"/>
      <c r="H356" s="129"/>
      <c r="I356" s="129"/>
      <c r="J356" s="129"/>
      <c r="K356" s="129"/>
      <c r="L356" s="94"/>
      <c r="M356" s="94"/>
      <c r="N356" s="94"/>
      <c r="O356" s="94"/>
      <c r="P356" s="94"/>
      <c r="Q356" s="94"/>
      <c r="R356" s="98"/>
      <c r="S356" s="94"/>
      <c r="T356" s="98"/>
      <c r="U356" s="129"/>
      <c r="V356" s="129"/>
      <c r="W356" s="133"/>
      <c r="X356" s="133"/>
      <c r="Y356" s="133"/>
      <c r="Z356" s="132"/>
      <c r="AA356" s="133" t="str">
        <f t="shared" si="26"/>
        <v/>
      </c>
      <c r="AB356" s="133" t="str">
        <f>IFERROR(VLOOKUP($AA356,Lookup!$A$1:$P$20,2,FALSE),"")</f>
        <v/>
      </c>
      <c r="AC356" s="133"/>
      <c r="AD356" s="133" t="str">
        <f>IFERROR(VLOOKUP($AA356,Lookup!$A$1:$P$20,7,FALSE),"")</f>
        <v/>
      </c>
      <c r="AE356" s="380"/>
      <c r="AF356" s="133" t="str">
        <f>IFERROR(VLOOKUP($AA356,Lookup!$A$1:$P$20,8,FALSE),"")</f>
        <v/>
      </c>
      <c r="AG356" s="133" t="str">
        <f>IFERROR(VLOOKUP($AA356,Lookup!$A$1:$P$20,9,FALSE),"")</f>
        <v/>
      </c>
      <c r="AH356" s="133"/>
      <c r="AI356" s="133" t="str">
        <f>IFERROR(VLOOKUP($AA356,Lookup!$A$1:$P$20,10,FALSE),"")</f>
        <v/>
      </c>
      <c r="AJ356" s="133" t="str">
        <f>IFERROR(VLOOKUP($AA356,Lookup!$A$1:$P$20,11,FALSE),"")</f>
        <v/>
      </c>
      <c r="AK356" s="133" t="str">
        <f>IFERROR(VLOOKUP($AA356,Lookup!$A$1:$P$20,12,FALSE),"")</f>
        <v/>
      </c>
      <c r="AL356" s="133" t="str">
        <f>IFERROR(VLOOKUP($AA356,Lookup!$A$1:$P$20,13,FALSE),"")</f>
        <v/>
      </c>
      <c r="AM356" s="133" t="str">
        <f>IFERROR(VLOOKUP($AA356,Lookup!$A$1:$P$20,14,FALSE),"")</f>
        <v/>
      </c>
      <c r="AN356" s="133" t="str">
        <f>IFERROR(VLOOKUP($AA356,Lookup!$A$1:$P$20,15,FALSE),"")</f>
        <v/>
      </c>
      <c r="AO356" s="133" t="str">
        <f>IFERROR(VLOOKUP($AA356,Lookup!$A$1:$P$20,16,FALSE),"")</f>
        <v/>
      </c>
      <c r="AP356" s="133" t="str">
        <f>IFERROR(VLOOKUP($AA356,Lookup!$A$1:$Q$20,17,FALSE),"")</f>
        <v/>
      </c>
      <c r="AQ356" s="129"/>
      <c r="AR356" s="129"/>
      <c r="AS356" s="135"/>
      <c r="AT356" s="135"/>
      <c r="AU356" s="135"/>
      <c r="AV356" s="135"/>
      <c r="AW356" s="138"/>
      <c r="AX356" s="135"/>
      <c r="AY356" s="135"/>
      <c r="AZ356" s="135"/>
      <c r="BA356" s="135"/>
      <c r="BB356" s="135"/>
      <c r="BC356" s="135"/>
      <c r="BD356" s="135"/>
      <c r="BE356" s="135"/>
      <c r="BF356" s="135"/>
      <c r="BG356" s="139"/>
      <c r="BH356" s="150"/>
      <c r="BI356" s="129"/>
      <c r="BJ356" s="129"/>
      <c r="BK356" s="150"/>
      <c r="BL356" s="139"/>
      <c r="BM356" s="139"/>
      <c r="BN356" s="148"/>
      <c r="BO356" s="148"/>
      <c r="BP356" s="139"/>
      <c r="BQ356" s="139"/>
      <c r="BR356" s="139"/>
      <c r="BS356" s="139"/>
      <c r="BT356" s="139"/>
      <c r="BU356" s="139"/>
      <c r="BV356" s="371"/>
      <c r="BW356" s="371"/>
      <c r="BX356" s="371"/>
      <c r="BY356" s="371"/>
      <c r="BZ356" s="371"/>
      <c r="CA356" s="371"/>
      <c r="CB356" s="371"/>
    </row>
    <row r="357" spans="1:80" ht="39.75" customHeight="1">
      <c r="A357" s="126"/>
      <c r="B357" s="128" t="s">
        <v>3690</v>
      </c>
      <c r="C357" s="128"/>
      <c r="D357" s="128"/>
      <c r="E357" s="129"/>
      <c r="F357" s="129"/>
      <c r="G357" s="129"/>
      <c r="H357" s="129"/>
      <c r="I357" s="129"/>
      <c r="J357" s="129"/>
      <c r="K357" s="129"/>
      <c r="L357" s="94"/>
      <c r="M357" s="94"/>
      <c r="N357" s="94"/>
      <c r="O357" s="94"/>
      <c r="P357" s="94"/>
      <c r="Q357" s="94"/>
      <c r="R357" s="98"/>
      <c r="S357" s="129"/>
      <c r="T357" s="98"/>
      <c r="U357" s="129"/>
      <c r="V357" s="129"/>
      <c r="W357" s="133"/>
      <c r="X357" s="133"/>
      <c r="Y357" s="133"/>
      <c r="Z357" s="132"/>
      <c r="AA357" s="133" t="str">
        <f t="shared" si="26"/>
        <v/>
      </c>
      <c r="AB357" s="133" t="str">
        <f>IFERROR(VLOOKUP($AA357,Lookup!$A$1:$P$20,2,FALSE),"")</f>
        <v/>
      </c>
      <c r="AC357" s="133"/>
      <c r="AD357" s="133" t="str">
        <f>IFERROR(VLOOKUP($AA357,Lookup!$A$1:$P$20,7,FALSE),"")</f>
        <v/>
      </c>
      <c r="AE357" s="380"/>
      <c r="AF357" s="133" t="str">
        <f>IFERROR(VLOOKUP($AA357,Lookup!$A$1:$P$20,8,FALSE),"")</f>
        <v/>
      </c>
      <c r="AG357" s="133" t="str">
        <f>IFERROR(VLOOKUP($AA357,Lookup!$A$1:$P$20,9,FALSE),"")</f>
        <v/>
      </c>
      <c r="AH357" s="133"/>
      <c r="AI357" s="133" t="str">
        <f>IFERROR(VLOOKUP($AA357,Lookup!$A$1:$P$20,10,FALSE),"")</f>
        <v/>
      </c>
      <c r="AJ357" s="133" t="str">
        <f>IFERROR(VLOOKUP($AA357,Lookup!$A$1:$P$20,11,FALSE),"")</f>
        <v/>
      </c>
      <c r="AK357" s="133" t="str">
        <f>IFERROR(VLOOKUP($AA357,Lookup!$A$1:$P$20,12,FALSE),"")</f>
        <v/>
      </c>
      <c r="AL357" s="133" t="str">
        <f>IFERROR(VLOOKUP($AA357,Lookup!$A$1:$P$20,13,FALSE),"")</f>
        <v/>
      </c>
      <c r="AM357" s="133" t="str">
        <f>IFERROR(VLOOKUP($AA357,Lookup!$A$1:$P$20,14,FALSE),"")</f>
        <v/>
      </c>
      <c r="AN357" s="133" t="str">
        <f>IFERROR(VLOOKUP($AA357,Lookup!$A$1:$P$20,15,FALSE),"")</f>
        <v/>
      </c>
      <c r="AO357" s="133" t="str">
        <f>IFERROR(VLOOKUP($AA357,Lookup!$A$1:$P$20,16,FALSE),"")</f>
        <v/>
      </c>
      <c r="AP357" s="133" t="str">
        <f>IFERROR(VLOOKUP($AA357,Lookup!$A$1:$Q$20,17,FALSE),"")</f>
        <v/>
      </c>
      <c r="AQ357" s="129"/>
      <c r="AR357" s="129"/>
      <c r="AS357" s="135"/>
      <c r="AT357" s="135"/>
      <c r="AU357" s="135"/>
      <c r="AV357" s="135"/>
      <c r="AW357" s="138"/>
      <c r="AX357" s="135"/>
      <c r="AY357" s="135"/>
      <c r="AZ357" s="135"/>
      <c r="BA357" s="135"/>
      <c r="BB357" s="135"/>
      <c r="BC357" s="135"/>
      <c r="BD357" s="135"/>
      <c r="BE357" s="135"/>
      <c r="BF357" s="135"/>
      <c r="BG357" s="139"/>
      <c r="BH357" s="150"/>
      <c r="BI357" s="129"/>
      <c r="BJ357" s="129"/>
      <c r="BK357" s="150"/>
      <c r="BL357" s="139"/>
      <c r="BM357" s="139"/>
      <c r="BN357" s="148"/>
      <c r="BO357" s="148"/>
      <c r="BP357" s="139"/>
      <c r="BQ357" s="139"/>
      <c r="BR357" s="139"/>
      <c r="BS357" s="139"/>
      <c r="BT357" s="139"/>
      <c r="BU357" s="139"/>
      <c r="BV357" s="371"/>
      <c r="BW357" s="371"/>
      <c r="BX357" s="371"/>
      <c r="BY357" s="371"/>
      <c r="BZ357" s="371"/>
      <c r="CA357" s="371"/>
      <c r="CB357" s="371"/>
    </row>
    <row r="358" spans="1:80" ht="39.75" customHeight="1">
      <c r="A358" s="126"/>
      <c r="B358" s="128" t="s">
        <v>3691</v>
      </c>
      <c r="C358" s="128" t="s">
        <v>3692</v>
      </c>
      <c r="D358" s="128" t="s">
        <v>37</v>
      </c>
      <c r="E358" s="129" t="s">
        <v>40</v>
      </c>
      <c r="F358" s="129">
        <v>78247</v>
      </c>
      <c r="G358" s="129"/>
      <c r="H358" s="129"/>
      <c r="I358" s="129"/>
      <c r="J358" s="129"/>
      <c r="K358" s="129"/>
      <c r="L358" s="94"/>
      <c r="M358" s="94"/>
      <c r="N358" s="94"/>
      <c r="O358" s="94"/>
      <c r="P358" s="94"/>
      <c r="Q358" s="94"/>
      <c r="R358" s="98"/>
      <c r="S358" s="94"/>
      <c r="T358" s="98"/>
      <c r="U358" s="129"/>
      <c r="V358" s="129"/>
      <c r="W358" s="133"/>
      <c r="X358" s="133"/>
      <c r="Y358" s="133"/>
      <c r="Z358" s="132"/>
      <c r="AA358" s="133" t="str">
        <f t="shared" si="26"/>
        <v/>
      </c>
      <c r="AB358" s="133" t="str">
        <f>IFERROR(VLOOKUP($AA358,Lookup!$A$1:$P$20,2,FALSE),"")</f>
        <v/>
      </c>
      <c r="AC358" s="133"/>
      <c r="AD358" s="133" t="str">
        <f>IFERROR(VLOOKUP($AA358,Lookup!$A$1:$P$20,7,FALSE),"")</f>
        <v/>
      </c>
      <c r="AE358" s="380"/>
      <c r="AF358" s="133" t="str">
        <f>IFERROR(VLOOKUP($AA358,Lookup!$A$1:$P$20,8,FALSE),"")</f>
        <v/>
      </c>
      <c r="AG358" s="133" t="str">
        <f>IFERROR(VLOOKUP($AA358,Lookup!$A$1:$P$20,9,FALSE),"")</f>
        <v/>
      </c>
      <c r="AH358" s="133"/>
      <c r="AI358" s="133" t="str">
        <f>IFERROR(VLOOKUP($AA358,Lookup!$A$1:$P$20,10,FALSE),"")</f>
        <v/>
      </c>
      <c r="AJ358" s="133" t="str">
        <f>IFERROR(VLOOKUP($AA358,Lookup!$A$1:$P$20,11,FALSE),"")</f>
        <v/>
      </c>
      <c r="AK358" s="133" t="str">
        <f>IFERROR(VLOOKUP($AA358,Lookup!$A$1:$P$20,12,FALSE),"")</f>
        <v/>
      </c>
      <c r="AL358" s="133" t="str">
        <f>IFERROR(VLOOKUP($AA358,Lookup!$A$1:$P$20,13,FALSE),"")</f>
        <v/>
      </c>
      <c r="AM358" s="133" t="str">
        <f>IFERROR(VLOOKUP($AA358,Lookup!$A$1:$P$20,14,FALSE),"")</f>
        <v/>
      </c>
      <c r="AN358" s="133" t="str">
        <f>IFERROR(VLOOKUP($AA358,Lookup!$A$1:$P$20,15,FALSE),"")</f>
        <v/>
      </c>
      <c r="AO358" s="133" t="str">
        <f>IFERROR(VLOOKUP($AA358,Lookup!$A$1:$P$20,16,FALSE),"")</f>
        <v/>
      </c>
      <c r="AP358" s="133" t="str">
        <f>IFERROR(VLOOKUP($AA358,Lookup!$A$1:$Q$20,17,FALSE),"")</f>
        <v/>
      </c>
      <c r="AQ358" s="129"/>
      <c r="AR358" s="129"/>
      <c r="AS358" s="135"/>
      <c r="AT358" s="135"/>
      <c r="AU358" s="135"/>
      <c r="AV358" s="135"/>
      <c r="AW358" s="138"/>
      <c r="AX358" s="135"/>
      <c r="AY358" s="135"/>
      <c r="AZ358" s="135"/>
      <c r="BA358" s="135"/>
      <c r="BB358" s="135"/>
      <c r="BC358" s="135"/>
      <c r="BD358" s="135"/>
      <c r="BE358" s="135"/>
      <c r="BF358" s="135"/>
      <c r="BG358" s="139"/>
      <c r="BH358" s="150"/>
      <c r="BI358" s="129"/>
      <c r="BJ358" s="129"/>
      <c r="BK358" s="150"/>
      <c r="BL358" s="139"/>
      <c r="BM358" s="139"/>
      <c r="BN358" s="148"/>
      <c r="BO358" s="148"/>
      <c r="BP358" s="139"/>
      <c r="BQ358" s="139"/>
      <c r="BR358" s="139"/>
      <c r="BS358" s="139"/>
      <c r="BT358" s="139"/>
      <c r="BU358" s="139"/>
      <c r="BV358" s="371"/>
      <c r="BW358" s="371"/>
      <c r="BX358" s="371"/>
      <c r="BY358" s="371"/>
      <c r="BZ358" s="371"/>
      <c r="CA358" s="371"/>
      <c r="CB358" s="371"/>
    </row>
    <row r="359" spans="1:80" ht="39.75" customHeight="1">
      <c r="A359" s="126"/>
      <c r="B359" s="128" t="s">
        <v>3137</v>
      </c>
      <c r="C359" s="128" t="s">
        <v>3693</v>
      </c>
      <c r="D359" s="128" t="s">
        <v>229</v>
      </c>
      <c r="E359" s="129" t="s">
        <v>40</v>
      </c>
      <c r="F359" s="129">
        <v>78014</v>
      </c>
      <c r="G359" s="129">
        <v>2103473340</v>
      </c>
      <c r="H359" s="129"/>
      <c r="I359" s="129"/>
      <c r="J359" s="129"/>
      <c r="K359" s="129"/>
      <c r="L359" s="94"/>
      <c r="M359" s="94"/>
      <c r="N359" s="94"/>
      <c r="O359" s="94"/>
      <c r="P359" s="94"/>
      <c r="Q359" s="94"/>
      <c r="R359" s="98"/>
      <c r="S359" s="129"/>
      <c r="T359" s="98"/>
      <c r="U359" s="129"/>
      <c r="V359" s="129"/>
      <c r="W359" s="133"/>
      <c r="X359" s="133"/>
      <c r="Y359" s="133"/>
      <c r="Z359" s="132"/>
      <c r="AA359" s="133" t="str">
        <f t="shared" si="26"/>
        <v/>
      </c>
      <c r="AB359" s="133" t="str">
        <f>IFERROR(VLOOKUP($AA359,Lookup!$A$1:$P$20,2,FALSE),"")</f>
        <v/>
      </c>
      <c r="AC359" s="133"/>
      <c r="AD359" s="133" t="str">
        <f>IFERROR(VLOOKUP($AA359,Lookup!$A$1:$P$20,7,FALSE),"")</f>
        <v/>
      </c>
      <c r="AE359" s="380"/>
      <c r="AF359" s="133" t="str">
        <f>IFERROR(VLOOKUP($AA359,Lookup!$A$1:$P$20,8,FALSE),"")</f>
        <v/>
      </c>
      <c r="AG359" s="133" t="str">
        <f>IFERROR(VLOOKUP($AA359,Lookup!$A$1:$P$20,9,FALSE),"")</f>
        <v/>
      </c>
      <c r="AH359" s="133"/>
      <c r="AI359" s="133" t="str">
        <f>IFERROR(VLOOKUP($AA359,Lookup!$A$1:$P$20,10,FALSE),"")</f>
        <v/>
      </c>
      <c r="AJ359" s="133" t="str">
        <f>IFERROR(VLOOKUP($AA359,Lookup!$A$1:$P$20,11,FALSE),"")</f>
        <v/>
      </c>
      <c r="AK359" s="133" t="str">
        <f>IFERROR(VLOOKUP($AA359,Lookup!$A$1:$P$20,12,FALSE),"")</f>
        <v/>
      </c>
      <c r="AL359" s="133" t="str">
        <f>IFERROR(VLOOKUP($AA359,Lookup!$A$1:$P$20,13,FALSE),"")</f>
        <v/>
      </c>
      <c r="AM359" s="133" t="str">
        <f>IFERROR(VLOOKUP($AA359,Lookup!$A$1:$P$20,14,FALSE),"")</f>
        <v/>
      </c>
      <c r="AN359" s="133" t="str">
        <f>IFERROR(VLOOKUP($AA359,Lookup!$A$1:$P$20,15,FALSE),"")</f>
        <v/>
      </c>
      <c r="AO359" s="133" t="str">
        <f>IFERROR(VLOOKUP($AA359,Lookup!$A$1:$P$20,16,FALSE),"")</f>
        <v/>
      </c>
      <c r="AP359" s="133" t="str">
        <f>IFERROR(VLOOKUP($AA359,Lookup!$A$1:$Q$20,17,FALSE),"")</f>
        <v/>
      </c>
      <c r="AQ359" s="129"/>
      <c r="AR359" s="129"/>
      <c r="AS359" s="135"/>
      <c r="AT359" s="135"/>
      <c r="AU359" s="135"/>
      <c r="AV359" s="135"/>
      <c r="AW359" s="138"/>
      <c r="AX359" s="135"/>
      <c r="AY359" s="135"/>
      <c r="AZ359" s="135"/>
      <c r="BA359" s="135"/>
      <c r="BB359" s="135"/>
      <c r="BC359" s="135"/>
      <c r="BD359" s="135"/>
      <c r="BE359" s="135"/>
      <c r="BF359" s="135"/>
      <c r="BG359" s="139"/>
      <c r="BH359" s="150"/>
      <c r="BI359" s="129"/>
      <c r="BJ359" s="129"/>
      <c r="BK359" s="150"/>
      <c r="BL359" s="139"/>
      <c r="BM359" s="139"/>
      <c r="BN359" s="148"/>
      <c r="BO359" s="148"/>
      <c r="BP359" s="139"/>
      <c r="BQ359" s="139"/>
      <c r="BR359" s="139"/>
      <c r="BS359" s="139"/>
      <c r="BT359" s="139"/>
      <c r="BU359" s="139"/>
      <c r="BV359" s="371"/>
      <c r="BW359" s="371"/>
      <c r="BX359" s="371"/>
      <c r="BY359" s="371"/>
      <c r="BZ359" s="371"/>
      <c r="CA359" s="371"/>
      <c r="CB359" s="371"/>
    </row>
    <row r="360" spans="1:80" ht="39.75" customHeight="1">
      <c r="A360" s="126"/>
      <c r="B360" s="128" t="s">
        <v>3694</v>
      </c>
      <c r="C360" s="128" t="s">
        <v>2558</v>
      </c>
      <c r="D360" s="128" t="s">
        <v>37</v>
      </c>
      <c r="E360" s="129" t="s">
        <v>40</v>
      </c>
      <c r="F360" s="129">
        <v>78266</v>
      </c>
      <c r="G360" s="129" t="s">
        <v>3695</v>
      </c>
      <c r="H360" s="129"/>
      <c r="I360" s="129"/>
      <c r="J360" s="129"/>
      <c r="K360" s="129"/>
      <c r="L360" s="94"/>
      <c r="M360" s="94"/>
      <c r="N360" s="94"/>
      <c r="O360" s="94"/>
      <c r="P360" s="94"/>
      <c r="Q360" s="94"/>
      <c r="R360" s="98"/>
      <c r="S360" s="94"/>
      <c r="T360" s="98"/>
      <c r="U360" s="129"/>
      <c r="V360" s="129"/>
      <c r="W360" s="133"/>
      <c r="X360" s="133"/>
      <c r="Y360" s="133"/>
      <c r="Z360" s="132"/>
      <c r="AA360" s="133" t="str">
        <f t="shared" si="26"/>
        <v/>
      </c>
      <c r="AB360" s="133" t="str">
        <f>IFERROR(VLOOKUP($AA360,Lookup!$A$1:$P$20,2,FALSE),"")</f>
        <v/>
      </c>
      <c r="AC360" s="133"/>
      <c r="AD360" s="133" t="str">
        <f>IFERROR(VLOOKUP($AA360,Lookup!$A$1:$P$20,7,FALSE),"")</f>
        <v/>
      </c>
      <c r="AE360" s="380"/>
      <c r="AF360" s="133" t="str">
        <f>IFERROR(VLOOKUP($AA360,Lookup!$A$1:$P$20,8,FALSE),"")</f>
        <v/>
      </c>
      <c r="AG360" s="133" t="str">
        <f>IFERROR(VLOOKUP($AA360,Lookup!$A$1:$P$20,9,FALSE),"")</f>
        <v/>
      </c>
      <c r="AH360" s="133"/>
      <c r="AI360" s="133" t="str">
        <f>IFERROR(VLOOKUP($AA360,Lookup!$A$1:$P$20,10,FALSE),"")</f>
        <v/>
      </c>
      <c r="AJ360" s="133" t="str">
        <f>IFERROR(VLOOKUP($AA360,Lookup!$A$1:$P$20,11,FALSE),"")</f>
        <v/>
      </c>
      <c r="AK360" s="133" t="str">
        <f>IFERROR(VLOOKUP($AA360,Lookup!$A$1:$P$20,12,FALSE),"")</f>
        <v/>
      </c>
      <c r="AL360" s="133" t="str">
        <f>IFERROR(VLOOKUP($AA360,Lookup!$A$1:$P$20,13,FALSE),"")</f>
        <v/>
      </c>
      <c r="AM360" s="133" t="str">
        <f>IFERROR(VLOOKUP($AA360,Lookup!$A$1:$P$20,14,FALSE),"")</f>
        <v/>
      </c>
      <c r="AN360" s="133" t="str">
        <f>IFERROR(VLOOKUP($AA360,Lookup!$A$1:$P$20,15,FALSE),"")</f>
        <v/>
      </c>
      <c r="AO360" s="133" t="str">
        <f>IFERROR(VLOOKUP($AA360,Lookup!$A$1:$P$20,16,FALSE),"")</f>
        <v/>
      </c>
      <c r="AP360" s="133" t="str">
        <f>IFERROR(VLOOKUP($AA360,Lookup!$A$1:$Q$20,17,FALSE),"")</f>
        <v/>
      </c>
      <c r="AQ360" s="129"/>
      <c r="AR360" s="129"/>
      <c r="AS360" s="135"/>
      <c r="AT360" s="135"/>
      <c r="AU360" s="135"/>
      <c r="AV360" s="135"/>
      <c r="AW360" s="138"/>
      <c r="AX360" s="135"/>
      <c r="AY360" s="135"/>
      <c r="AZ360" s="135"/>
      <c r="BA360" s="135"/>
      <c r="BB360" s="135"/>
      <c r="BC360" s="135"/>
      <c r="BD360" s="135"/>
      <c r="BE360" s="135"/>
      <c r="BF360" s="135"/>
      <c r="BG360" s="139"/>
      <c r="BH360" s="150"/>
      <c r="BI360" s="129"/>
      <c r="BJ360" s="129"/>
      <c r="BK360" s="150"/>
      <c r="BL360" s="139"/>
      <c r="BM360" s="139"/>
      <c r="BN360" s="148"/>
      <c r="BO360" s="148"/>
      <c r="BP360" s="139"/>
      <c r="BQ360" s="139"/>
      <c r="BR360" s="139" t="s">
        <v>2922</v>
      </c>
      <c r="BS360" s="139"/>
      <c r="BT360" s="139"/>
      <c r="BU360" s="139"/>
      <c r="BV360" s="371"/>
      <c r="BW360" s="371"/>
      <c r="BX360" s="371"/>
      <c r="BY360" s="371"/>
      <c r="BZ360" s="371"/>
      <c r="CA360" s="371"/>
      <c r="CB360" s="371"/>
    </row>
    <row r="361" spans="1:80" ht="39.75" customHeight="1">
      <c r="A361" s="126"/>
      <c r="B361" s="128" t="s">
        <v>3696</v>
      </c>
      <c r="C361" s="128" t="s">
        <v>3626</v>
      </c>
      <c r="D361" s="128" t="s">
        <v>167</v>
      </c>
      <c r="E361" s="129" t="s">
        <v>40</v>
      </c>
      <c r="F361" s="129">
        <v>78163</v>
      </c>
      <c r="G361" s="129"/>
      <c r="H361" s="129"/>
      <c r="I361" s="129"/>
      <c r="J361" s="129"/>
      <c r="K361" s="129"/>
      <c r="L361" s="94"/>
      <c r="M361" s="94"/>
      <c r="N361" s="94"/>
      <c r="O361" s="94"/>
      <c r="P361" s="94"/>
      <c r="Q361" s="94"/>
      <c r="R361" s="98"/>
      <c r="S361" s="129"/>
      <c r="T361" s="98"/>
      <c r="U361" s="129"/>
      <c r="V361" s="129"/>
      <c r="W361" s="133"/>
      <c r="X361" s="133"/>
      <c r="Y361" s="133"/>
      <c r="Z361" s="132"/>
      <c r="AA361" s="133" t="str">
        <f t="shared" si="26"/>
        <v/>
      </c>
      <c r="AB361" s="133" t="str">
        <f>IFERROR(VLOOKUP($AA361,Lookup!$A$1:$P$20,2,FALSE),"")</f>
        <v/>
      </c>
      <c r="AC361" s="133"/>
      <c r="AD361" s="133" t="str">
        <f>IFERROR(VLOOKUP($AA361,Lookup!$A$1:$P$20,7,FALSE),"")</f>
        <v/>
      </c>
      <c r="AE361" s="380"/>
      <c r="AF361" s="133" t="str">
        <f>IFERROR(VLOOKUP($AA361,Lookup!$A$1:$P$20,8,FALSE),"")</f>
        <v/>
      </c>
      <c r="AG361" s="133" t="str">
        <f>IFERROR(VLOOKUP($AA361,Lookup!$A$1:$P$20,9,FALSE),"")</f>
        <v/>
      </c>
      <c r="AH361" s="133"/>
      <c r="AI361" s="133" t="str">
        <f>IFERROR(VLOOKUP($AA361,Lookup!$A$1:$P$20,10,FALSE),"")</f>
        <v/>
      </c>
      <c r="AJ361" s="133" t="str">
        <f>IFERROR(VLOOKUP($AA361,Lookup!$A$1:$P$20,11,FALSE),"")</f>
        <v/>
      </c>
      <c r="AK361" s="133" t="str">
        <f>IFERROR(VLOOKUP($AA361,Lookup!$A$1:$P$20,12,FALSE),"")</f>
        <v/>
      </c>
      <c r="AL361" s="133" t="str">
        <f>IFERROR(VLOOKUP($AA361,Lookup!$A$1:$P$20,13,FALSE),"")</f>
        <v/>
      </c>
      <c r="AM361" s="133" t="str">
        <f>IFERROR(VLOOKUP($AA361,Lookup!$A$1:$P$20,14,FALSE),"")</f>
        <v/>
      </c>
      <c r="AN361" s="133" t="str">
        <f>IFERROR(VLOOKUP($AA361,Lookup!$A$1:$P$20,15,FALSE),"")</f>
        <v/>
      </c>
      <c r="AO361" s="133" t="str">
        <f>IFERROR(VLOOKUP($AA361,Lookup!$A$1:$P$20,16,FALSE),"")</f>
        <v/>
      </c>
      <c r="AP361" s="133" t="str">
        <f>IFERROR(VLOOKUP($AA361,Lookup!$A$1:$Q$20,17,FALSE),"")</f>
        <v/>
      </c>
      <c r="AQ361" s="129"/>
      <c r="AR361" s="129"/>
      <c r="AS361" s="135"/>
      <c r="AT361" s="135"/>
      <c r="AU361" s="135"/>
      <c r="AV361" s="135"/>
      <c r="AW361" s="138"/>
      <c r="AX361" s="135"/>
      <c r="AY361" s="135"/>
      <c r="AZ361" s="135"/>
      <c r="BA361" s="135"/>
      <c r="BB361" s="135"/>
      <c r="BC361" s="135"/>
      <c r="BD361" s="135"/>
      <c r="BE361" s="135"/>
      <c r="BF361" s="135"/>
      <c r="BG361" s="139"/>
      <c r="BH361" s="150"/>
      <c r="BI361" s="129"/>
      <c r="BJ361" s="129"/>
      <c r="BK361" s="150"/>
      <c r="BL361" s="139"/>
      <c r="BM361" s="139"/>
      <c r="BN361" s="148"/>
      <c r="BO361" s="148"/>
      <c r="BP361" s="139"/>
      <c r="BQ361" s="139"/>
      <c r="BR361" s="139"/>
      <c r="BS361" s="139"/>
      <c r="BT361" s="139"/>
      <c r="BU361" s="139"/>
      <c r="BV361" s="371"/>
      <c r="BW361" s="371"/>
      <c r="BX361" s="371"/>
      <c r="BY361" s="371"/>
      <c r="BZ361" s="371"/>
      <c r="CA361" s="371"/>
      <c r="CB361" s="371"/>
    </row>
    <row r="362" spans="1:80" ht="39.75" customHeight="1">
      <c r="A362" s="126"/>
      <c r="B362" s="128" t="s">
        <v>1015</v>
      </c>
      <c r="C362" s="128" t="s">
        <v>3697</v>
      </c>
      <c r="D362" s="128" t="s">
        <v>37</v>
      </c>
      <c r="E362" s="129" t="s">
        <v>40</v>
      </c>
      <c r="F362" s="129">
        <v>78209</v>
      </c>
      <c r="G362" s="129" t="s">
        <v>634</v>
      </c>
      <c r="H362" s="130" t="s">
        <v>1017</v>
      </c>
      <c r="I362" s="130"/>
      <c r="J362" s="130"/>
      <c r="K362" s="130"/>
      <c r="L362" s="94"/>
      <c r="M362" s="94"/>
      <c r="N362" s="94"/>
      <c r="O362" s="94"/>
      <c r="P362" s="94"/>
      <c r="Q362" s="94"/>
      <c r="R362" s="98"/>
      <c r="S362" s="94"/>
      <c r="T362" s="98"/>
      <c r="U362" s="129"/>
      <c r="V362" s="129"/>
      <c r="W362" s="133"/>
      <c r="X362" s="133"/>
      <c r="Y362" s="133"/>
      <c r="Z362" s="132"/>
      <c r="AA362" s="133" t="str">
        <f t="shared" si="26"/>
        <v/>
      </c>
      <c r="AB362" s="133" t="str">
        <f>IFERROR(VLOOKUP($AA362,Lookup!$A$1:$P$20,2,FALSE),"")</f>
        <v/>
      </c>
      <c r="AC362" s="133"/>
      <c r="AD362" s="133" t="str">
        <f>IFERROR(VLOOKUP($AA362,Lookup!$A$1:$P$20,7,FALSE),"")</f>
        <v/>
      </c>
      <c r="AE362" s="380"/>
      <c r="AF362" s="133" t="str">
        <f>IFERROR(VLOOKUP($AA362,Lookup!$A$1:$P$20,8,FALSE),"")</f>
        <v/>
      </c>
      <c r="AG362" s="133" t="str">
        <f>IFERROR(VLOOKUP($AA362,Lookup!$A$1:$P$20,9,FALSE),"")</f>
        <v/>
      </c>
      <c r="AH362" s="133"/>
      <c r="AI362" s="133" t="str">
        <f>IFERROR(VLOOKUP($AA362,Lookup!$A$1:$P$20,10,FALSE),"")</f>
        <v/>
      </c>
      <c r="AJ362" s="133" t="str">
        <f>IFERROR(VLOOKUP($AA362,Lookup!$A$1:$P$20,11,FALSE),"")</f>
        <v/>
      </c>
      <c r="AK362" s="133" t="str">
        <f>IFERROR(VLOOKUP($AA362,Lookup!$A$1:$P$20,12,FALSE),"")</f>
        <v/>
      </c>
      <c r="AL362" s="133" t="str">
        <f>IFERROR(VLOOKUP($AA362,Lookup!$A$1:$P$20,13,FALSE),"")</f>
        <v/>
      </c>
      <c r="AM362" s="133" t="str">
        <f>IFERROR(VLOOKUP($AA362,Lookup!$A$1:$P$20,14,FALSE),"")</f>
        <v/>
      </c>
      <c r="AN362" s="133" t="str">
        <f>IFERROR(VLOOKUP($AA362,Lookup!$A$1:$P$20,15,FALSE),"")</f>
        <v/>
      </c>
      <c r="AO362" s="133" t="str">
        <f>IFERROR(VLOOKUP($AA362,Lookup!$A$1:$P$20,16,FALSE),"")</f>
        <v/>
      </c>
      <c r="AP362" s="133" t="str">
        <f>IFERROR(VLOOKUP($AA362,Lookup!$A$1:$Q$20,17,FALSE),"")</f>
        <v/>
      </c>
      <c r="AQ362" s="129"/>
      <c r="AR362" s="129"/>
      <c r="AS362" s="135"/>
      <c r="AT362" s="135"/>
      <c r="AU362" s="135"/>
      <c r="AV362" s="135"/>
      <c r="AW362" s="138"/>
      <c r="AX362" s="135"/>
      <c r="AY362" s="135"/>
      <c r="AZ362" s="135"/>
      <c r="BA362" s="135"/>
      <c r="BB362" s="135"/>
      <c r="BC362" s="135"/>
      <c r="BD362" s="135"/>
      <c r="BE362" s="135"/>
      <c r="BF362" s="135"/>
      <c r="BG362" s="139"/>
      <c r="BH362" s="150"/>
      <c r="BI362" s="129"/>
      <c r="BJ362" s="129"/>
      <c r="BK362" s="150"/>
      <c r="BL362" s="139"/>
      <c r="BM362" s="139"/>
      <c r="BN362" s="148"/>
      <c r="BO362" s="148"/>
      <c r="BP362" s="139"/>
      <c r="BQ362" s="139"/>
      <c r="BR362" s="139"/>
      <c r="BS362" s="139"/>
      <c r="BT362" s="139"/>
      <c r="BU362" s="139"/>
      <c r="BV362" s="371"/>
      <c r="BW362" s="371"/>
      <c r="BX362" s="371"/>
      <c r="BY362" s="371"/>
      <c r="BZ362" s="371"/>
      <c r="CA362" s="371"/>
      <c r="CB362" s="371"/>
    </row>
    <row r="363" spans="1:80" ht="39.75" customHeight="1">
      <c r="A363" s="126"/>
      <c r="B363" s="128" t="s">
        <v>3698</v>
      </c>
      <c r="C363" s="128" t="s">
        <v>3699</v>
      </c>
      <c r="D363" s="128" t="s">
        <v>3700</v>
      </c>
      <c r="E363" s="129" t="s">
        <v>40</v>
      </c>
      <c r="F363" s="129">
        <v>78655</v>
      </c>
      <c r="G363" s="129"/>
      <c r="H363" s="129"/>
      <c r="I363" s="129"/>
      <c r="J363" s="129"/>
      <c r="K363" s="129"/>
      <c r="L363" s="94"/>
      <c r="M363" s="94"/>
      <c r="N363" s="94"/>
      <c r="O363" s="94"/>
      <c r="P363" s="94"/>
      <c r="Q363" s="94"/>
      <c r="R363" s="98"/>
      <c r="S363" s="94"/>
      <c r="T363" s="98"/>
      <c r="U363" s="129"/>
      <c r="V363" s="129"/>
      <c r="W363" s="133"/>
      <c r="X363" s="133"/>
      <c r="Y363" s="133"/>
      <c r="Z363" s="132"/>
      <c r="AA363" s="133" t="str">
        <f t="shared" si="26"/>
        <v/>
      </c>
      <c r="AB363" s="133" t="str">
        <f>IFERROR(VLOOKUP($AA363,Lookup!$A$1:$P$20,2,FALSE),"")</f>
        <v/>
      </c>
      <c r="AC363" s="133"/>
      <c r="AD363" s="133" t="str">
        <f>IFERROR(VLOOKUP($AA363,Lookup!$A$1:$P$20,7,FALSE),"")</f>
        <v/>
      </c>
      <c r="AE363" s="380"/>
      <c r="AF363" s="133" t="str">
        <f>IFERROR(VLOOKUP($AA363,Lookup!$A$1:$P$20,8,FALSE),"")</f>
        <v/>
      </c>
      <c r="AG363" s="133" t="str">
        <f>IFERROR(VLOOKUP($AA363,Lookup!$A$1:$P$20,9,FALSE),"")</f>
        <v/>
      </c>
      <c r="AH363" s="133"/>
      <c r="AI363" s="133" t="str">
        <f>IFERROR(VLOOKUP($AA363,Lookup!$A$1:$P$20,10,FALSE),"")</f>
        <v/>
      </c>
      <c r="AJ363" s="133" t="str">
        <f>IFERROR(VLOOKUP($AA363,Lookup!$A$1:$P$20,11,FALSE),"")</f>
        <v/>
      </c>
      <c r="AK363" s="133" t="str">
        <f>IFERROR(VLOOKUP($AA363,Lookup!$A$1:$P$20,12,FALSE),"")</f>
        <v/>
      </c>
      <c r="AL363" s="133" t="str">
        <f>IFERROR(VLOOKUP($AA363,Lookup!$A$1:$P$20,13,FALSE),"")</f>
        <v/>
      </c>
      <c r="AM363" s="133" t="str">
        <f>IFERROR(VLOOKUP($AA363,Lookup!$A$1:$P$20,14,FALSE),"")</f>
        <v/>
      </c>
      <c r="AN363" s="133" t="str">
        <f>IFERROR(VLOOKUP($AA363,Lookup!$A$1:$P$20,15,FALSE),"")</f>
        <v/>
      </c>
      <c r="AO363" s="133" t="str">
        <f>IFERROR(VLOOKUP($AA363,Lookup!$A$1:$P$20,16,FALSE),"")</f>
        <v/>
      </c>
      <c r="AP363" s="133" t="str">
        <f>IFERROR(VLOOKUP($AA363,Lookup!$A$1:$Q$20,17,FALSE),"")</f>
        <v/>
      </c>
      <c r="AQ363" s="129"/>
      <c r="AR363" s="129"/>
      <c r="AS363" s="135"/>
      <c r="AT363" s="135"/>
      <c r="AU363" s="135"/>
      <c r="AV363" s="135"/>
      <c r="AW363" s="138"/>
      <c r="AX363" s="135"/>
      <c r="AY363" s="135"/>
      <c r="AZ363" s="135"/>
      <c r="BA363" s="135"/>
      <c r="BB363" s="135"/>
      <c r="BC363" s="135"/>
      <c r="BD363" s="135"/>
      <c r="BE363" s="135"/>
      <c r="BF363" s="135"/>
      <c r="BG363" s="139"/>
      <c r="BH363" s="150"/>
      <c r="BI363" s="129"/>
      <c r="BJ363" s="129"/>
      <c r="BK363" s="150"/>
      <c r="BL363" s="139"/>
      <c r="BM363" s="139"/>
      <c r="BN363" s="148"/>
      <c r="BO363" s="148"/>
      <c r="BP363" s="139"/>
      <c r="BQ363" s="139"/>
      <c r="BR363" s="139"/>
      <c r="BS363" s="139"/>
      <c r="BT363" s="139"/>
      <c r="BU363" s="139"/>
      <c r="BV363" s="371"/>
      <c r="BW363" s="371"/>
      <c r="BX363" s="371"/>
      <c r="BY363" s="371"/>
      <c r="BZ363" s="371"/>
      <c r="CA363" s="371"/>
      <c r="CB363" s="371"/>
    </row>
    <row r="364" spans="1:80" ht="39.75" customHeight="1">
      <c r="A364" s="126"/>
      <c r="B364" s="128" t="s">
        <v>3701</v>
      </c>
      <c r="C364" s="128" t="s">
        <v>3702</v>
      </c>
      <c r="D364" s="128" t="s">
        <v>3703</v>
      </c>
      <c r="E364" s="129" t="s">
        <v>319</v>
      </c>
      <c r="F364" s="129">
        <v>60563</v>
      </c>
      <c r="G364" s="129"/>
      <c r="H364" s="129"/>
      <c r="I364" s="129"/>
      <c r="J364" s="129"/>
      <c r="K364" s="129"/>
      <c r="L364" s="94"/>
      <c r="M364" s="94"/>
      <c r="N364" s="94"/>
      <c r="O364" s="94"/>
      <c r="P364" s="94"/>
      <c r="Q364" s="94"/>
      <c r="R364" s="98"/>
      <c r="S364" s="94"/>
      <c r="T364" s="98"/>
      <c r="U364" s="129"/>
      <c r="V364" s="129"/>
      <c r="W364" s="133"/>
      <c r="X364" s="133"/>
      <c r="Y364" s="133"/>
      <c r="Z364" s="132"/>
      <c r="AA364" s="133" t="str">
        <f t="shared" si="26"/>
        <v/>
      </c>
      <c r="AB364" s="133" t="str">
        <f>IFERROR(VLOOKUP($AA364,Lookup!$A$1:$P$20,2,FALSE),"")</f>
        <v/>
      </c>
      <c r="AC364" s="133"/>
      <c r="AD364" s="133" t="str">
        <f>IFERROR(VLOOKUP($AA364,Lookup!$A$1:$P$20,7,FALSE),"")</f>
        <v/>
      </c>
      <c r="AE364" s="380"/>
      <c r="AF364" s="133" t="str">
        <f>IFERROR(VLOOKUP($AA364,Lookup!$A$1:$P$20,8,FALSE),"")</f>
        <v/>
      </c>
      <c r="AG364" s="133" t="str">
        <f>IFERROR(VLOOKUP($AA364,Lookup!$A$1:$P$20,9,FALSE),"")</f>
        <v/>
      </c>
      <c r="AH364" s="133"/>
      <c r="AI364" s="133" t="str">
        <f>IFERROR(VLOOKUP($AA364,Lookup!$A$1:$P$20,10,FALSE),"")</f>
        <v/>
      </c>
      <c r="AJ364" s="133" t="str">
        <f>IFERROR(VLOOKUP($AA364,Lookup!$A$1:$P$20,11,FALSE),"")</f>
        <v/>
      </c>
      <c r="AK364" s="133" t="str">
        <f>IFERROR(VLOOKUP($AA364,Lookup!$A$1:$P$20,12,FALSE),"")</f>
        <v/>
      </c>
      <c r="AL364" s="133" t="str">
        <f>IFERROR(VLOOKUP($AA364,Lookup!$A$1:$P$20,13,FALSE),"")</f>
        <v/>
      </c>
      <c r="AM364" s="133" t="str">
        <f>IFERROR(VLOOKUP($AA364,Lookup!$A$1:$P$20,14,FALSE),"")</f>
        <v/>
      </c>
      <c r="AN364" s="133" t="str">
        <f>IFERROR(VLOOKUP($AA364,Lookup!$A$1:$P$20,15,FALSE),"")</f>
        <v/>
      </c>
      <c r="AO364" s="133" t="str">
        <f>IFERROR(VLOOKUP($AA364,Lookup!$A$1:$P$20,16,FALSE),"")</f>
        <v/>
      </c>
      <c r="AP364" s="133" t="str">
        <f>IFERROR(VLOOKUP($AA364,Lookup!$A$1:$Q$20,17,FALSE),"")</f>
        <v/>
      </c>
      <c r="AQ364" s="129"/>
      <c r="AR364" s="129"/>
      <c r="AS364" s="135"/>
      <c r="AT364" s="135"/>
      <c r="AU364" s="135"/>
      <c r="AV364" s="135"/>
      <c r="AW364" s="138"/>
      <c r="AX364" s="135"/>
      <c r="AY364" s="135"/>
      <c r="AZ364" s="135"/>
      <c r="BA364" s="135"/>
      <c r="BB364" s="135"/>
      <c r="BC364" s="135"/>
      <c r="BD364" s="135"/>
      <c r="BE364" s="135"/>
      <c r="BF364" s="135"/>
      <c r="BG364" s="139"/>
      <c r="BH364" s="150"/>
      <c r="BI364" s="129"/>
      <c r="BJ364" s="129"/>
      <c r="BK364" s="150"/>
      <c r="BL364" s="139"/>
      <c r="BM364" s="139"/>
      <c r="BN364" s="148"/>
      <c r="BO364" s="148"/>
      <c r="BP364" s="139"/>
      <c r="BQ364" s="139"/>
      <c r="BR364" s="139"/>
      <c r="BS364" s="139"/>
      <c r="BT364" s="139"/>
      <c r="BU364" s="139"/>
      <c r="BV364" s="371"/>
      <c r="BW364" s="371"/>
      <c r="BX364" s="371"/>
      <c r="BY364" s="371"/>
      <c r="BZ364" s="371"/>
      <c r="CA364" s="371"/>
      <c r="CB364" s="371"/>
    </row>
    <row r="365" spans="1:80" ht="39.75" customHeight="1">
      <c r="A365" s="126"/>
      <c r="B365" s="128" t="s">
        <v>3704</v>
      </c>
      <c r="C365" s="128" t="s">
        <v>3705</v>
      </c>
      <c r="D365" s="128" t="s">
        <v>37</v>
      </c>
      <c r="E365" s="129" t="s">
        <v>40</v>
      </c>
      <c r="F365" s="129">
        <v>78217</v>
      </c>
      <c r="G365" s="129" t="s">
        <v>3706</v>
      </c>
      <c r="H365" s="129"/>
      <c r="I365" s="129"/>
      <c r="J365" s="129"/>
      <c r="K365" s="129"/>
      <c r="L365" s="94"/>
      <c r="M365" s="94"/>
      <c r="N365" s="94"/>
      <c r="O365" s="94"/>
      <c r="P365" s="94"/>
      <c r="Q365" s="94"/>
      <c r="R365" s="98"/>
      <c r="S365" s="94"/>
      <c r="T365" s="98"/>
      <c r="U365" s="129"/>
      <c r="V365" s="129"/>
      <c r="W365" s="133"/>
      <c r="X365" s="133"/>
      <c r="Y365" s="133"/>
      <c r="Z365" s="132"/>
      <c r="AA365" s="133" t="str">
        <f t="shared" si="26"/>
        <v/>
      </c>
      <c r="AB365" s="133" t="str">
        <f>IFERROR(VLOOKUP($AA365,Lookup!$A$1:$P$20,2,FALSE),"")</f>
        <v/>
      </c>
      <c r="AC365" s="133"/>
      <c r="AD365" s="133" t="str">
        <f>IFERROR(VLOOKUP($AA365,Lookup!$A$1:$P$20,7,FALSE),"")</f>
        <v/>
      </c>
      <c r="AE365" s="380"/>
      <c r="AF365" s="133" t="str">
        <f>IFERROR(VLOOKUP($AA365,Lookup!$A$1:$P$20,8,FALSE),"")</f>
        <v/>
      </c>
      <c r="AG365" s="133" t="str">
        <f>IFERROR(VLOOKUP($AA365,Lookup!$A$1:$P$20,9,FALSE),"")</f>
        <v/>
      </c>
      <c r="AH365" s="133"/>
      <c r="AI365" s="133" t="str">
        <f>IFERROR(VLOOKUP($AA365,Lookup!$A$1:$P$20,10,FALSE),"")</f>
        <v/>
      </c>
      <c r="AJ365" s="133" t="str">
        <f>IFERROR(VLOOKUP($AA365,Lookup!$A$1:$P$20,11,FALSE),"")</f>
        <v/>
      </c>
      <c r="AK365" s="133" t="str">
        <f>IFERROR(VLOOKUP($AA365,Lookup!$A$1:$P$20,12,FALSE),"")</f>
        <v/>
      </c>
      <c r="AL365" s="133" t="str">
        <f>IFERROR(VLOOKUP($AA365,Lookup!$A$1:$P$20,13,FALSE),"")</f>
        <v/>
      </c>
      <c r="AM365" s="133" t="str">
        <f>IFERROR(VLOOKUP($AA365,Lookup!$A$1:$P$20,14,FALSE),"")</f>
        <v/>
      </c>
      <c r="AN365" s="133" t="str">
        <f>IFERROR(VLOOKUP($AA365,Lookup!$A$1:$P$20,15,FALSE),"")</f>
        <v/>
      </c>
      <c r="AO365" s="133" t="str">
        <f>IFERROR(VLOOKUP($AA365,Lookup!$A$1:$P$20,16,FALSE),"")</f>
        <v/>
      </c>
      <c r="AP365" s="133" t="str">
        <f>IFERROR(VLOOKUP($AA365,Lookup!$A$1:$Q$20,17,FALSE),"")</f>
        <v/>
      </c>
      <c r="AQ365" s="129"/>
      <c r="AR365" s="129"/>
      <c r="AS365" s="135"/>
      <c r="AT365" s="135"/>
      <c r="AU365" s="135"/>
      <c r="AV365" s="135"/>
      <c r="AW365" s="138"/>
      <c r="AX365" s="135"/>
      <c r="AY365" s="135"/>
      <c r="AZ365" s="135"/>
      <c r="BA365" s="135"/>
      <c r="BB365" s="135"/>
      <c r="BC365" s="135"/>
      <c r="BD365" s="135"/>
      <c r="BE365" s="135"/>
      <c r="BF365" s="135"/>
      <c r="BG365" s="139"/>
      <c r="BH365" s="150"/>
      <c r="BI365" s="129"/>
      <c r="BJ365" s="129"/>
      <c r="BK365" s="150"/>
      <c r="BL365" s="139"/>
      <c r="BM365" s="139"/>
      <c r="BN365" s="148"/>
      <c r="BO365" s="148"/>
      <c r="BP365" s="139"/>
      <c r="BQ365" s="139"/>
      <c r="BR365" s="139"/>
      <c r="BS365" s="139"/>
      <c r="BT365" s="139"/>
      <c r="BU365" s="139"/>
      <c r="BV365" s="371"/>
      <c r="BW365" s="371"/>
      <c r="BX365" s="371"/>
      <c r="BY365" s="371"/>
      <c r="BZ365" s="371"/>
      <c r="CA365" s="371"/>
      <c r="CB365" s="371"/>
    </row>
    <row r="366" spans="1:80" ht="46.5" customHeight="1">
      <c r="A366" s="126"/>
      <c r="B366" s="128" t="s">
        <v>3707</v>
      </c>
      <c r="C366" s="128"/>
      <c r="D366" s="128"/>
      <c r="E366" s="129"/>
      <c r="F366" s="129"/>
      <c r="G366" s="129"/>
      <c r="H366" s="129"/>
      <c r="I366" s="129"/>
      <c r="J366" s="129"/>
      <c r="K366" s="129"/>
      <c r="L366" s="94"/>
      <c r="M366" s="94"/>
      <c r="N366" s="94"/>
      <c r="O366" s="94"/>
      <c r="P366" s="94"/>
      <c r="Q366" s="94"/>
      <c r="R366" s="98"/>
      <c r="S366" s="94"/>
      <c r="T366" s="98"/>
      <c r="U366" s="129"/>
      <c r="V366" s="129"/>
      <c r="W366" s="133"/>
      <c r="X366" s="133"/>
      <c r="Y366" s="133"/>
      <c r="Z366" s="132"/>
      <c r="AA366" s="133" t="str">
        <f t="shared" si="26"/>
        <v/>
      </c>
      <c r="AB366" s="133" t="str">
        <f>IFERROR(VLOOKUP($AA366,Lookup!$A$1:$P$20,2,FALSE),"")</f>
        <v/>
      </c>
      <c r="AC366" s="133"/>
      <c r="AD366" s="133" t="str">
        <f>IFERROR(VLOOKUP($AA366,Lookup!$A$1:$P$20,7,FALSE),"")</f>
        <v/>
      </c>
      <c r="AE366" s="380"/>
      <c r="AF366" s="133" t="str">
        <f>IFERROR(VLOOKUP($AA366,Lookup!$A$1:$P$20,8,FALSE),"")</f>
        <v/>
      </c>
      <c r="AG366" s="133" t="str">
        <f>IFERROR(VLOOKUP($AA366,Lookup!$A$1:$P$20,9,FALSE),"")</f>
        <v/>
      </c>
      <c r="AH366" s="133"/>
      <c r="AI366" s="133" t="str">
        <f>IFERROR(VLOOKUP($AA366,Lookup!$A$1:$P$20,10,FALSE),"")</f>
        <v/>
      </c>
      <c r="AJ366" s="133" t="str">
        <f>IFERROR(VLOOKUP($AA366,Lookup!$A$1:$P$20,11,FALSE),"")</f>
        <v/>
      </c>
      <c r="AK366" s="133" t="str">
        <f>IFERROR(VLOOKUP($AA366,Lookup!$A$1:$P$20,12,FALSE),"")</f>
        <v/>
      </c>
      <c r="AL366" s="133" t="str">
        <f>IFERROR(VLOOKUP($AA366,Lookup!$A$1:$P$20,13,FALSE),"")</f>
        <v/>
      </c>
      <c r="AM366" s="133" t="str">
        <f>IFERROR(VLOOKUP($AA366,Lookup!$A$1:$P$20,14,FALSE),"")</f>
        <v/>
      </c>
      <c r="AN366" s="133" t="str">
        <f>IFERROR(VLOOKUP($AA366,Lookup!$A$1:$P$20,15,FALSE),"")</f>
        <v/>
      </c>
      <c r="AO366" s="133" t="str">
        <f>IFERROR(VLOOKUP($AA366,Lookup!$A$1:$P$20,16,FALSE),"")</f>
        <v/>
      </c>
      <c r="AP366" s="133" t="str">
        <f>IFERROR(VLOOKUP($AA366,Lookup!$A$1:$Q$20,17,FALSE),"")</f>
        <v/>
      </c>
      <c r="AQ366" s="129"/>
      <c r="AR366" s="129"/>
      <c r="AS366" s="135"/>
      <c r="AT366" s="135"/>
      <c r="AU366" s="135"/>
      <c r="AV366" s="135"/>
      <c r="AW366" s="138"/>
      <c r="AX366" s="135"/>
      <c r="AY366" s="135"/>
      <c r="AZ366" s="135"/>
      <c r="BA366" s="135"/>
      <c r="BB366" s="135"/>
      <c r="BC366" s="135"/>
      <c r="BD366" s="135"/>
      <c r="BE366" s="135"/>
      <c r="BF366" s="135"/>
      <c r="BG366" s="139"/>
      <c r="BH366" s="150"/>
      <c r="BI366" s="129"/>
      <c r="BJ366" s="129"/>
      <c r="BK366" s="150"/>
      <c r="BL366" s="139"/>
      <c r="BM366" s="139"/>
      <c r="BN366" s="148"/>
      <c r="BO366" s="148"/>
      <c r="BP366" s="139"/>
      <c r="BQ366" s="139"/>
      <c r="BR366" s="139"/>
      <c r="BS366" s="139"/>
      <c r="BT366" s="139"/>
      <c r="BU366" s="139"/>
      <c r="BV366" s="371"/>
      <c r="BW366" s="371"/>
      <c r="BX366" s="371"/>
      <c r="BY366" s="371"/>
      <c r="BZ366" s="371"/>
      <c r="CA366" s="371"/>
      <c r="CB366" s="371"/>
    </row>
    <row r="367" spans="1:80" ht="39.75" customHeight="1">
      <c r="A367" s="126"/>
      <c r="B367" s="128" t="s">
        <v>3708</v>
      </c>
      <c r="C367" s="128" t="s">
        <v>3709</v>
      </c>
      <c r="D367" s="128" t="s">
        <v>37</v>
      </c>
      <c r="E367" s="129" t="s">
        <v>40</v>
      </c>
      <c r="F367" s="129">
        <v>78216</v>
      </c>
      <c r="G367" s="129"/>
      <c r="H367" s="129"/>
      <c r="I367" s="129"/>
      <c r="J367" s="129"/>
      <c r="K367" s="129"/>
      <c r="L367" s="94"/>
      <c r="M367" s="94"/>
      <c r="N367" s="94"/>
      <c r="O367" s="94"/>
      <c r="P367" s="94"/>
      <c r="Q367" s="94"/>
      <c r="R367" s="98"/>
      <c r="S367" s="94"/>
      <c r="T367" s="98"/>
      <c r="U367" s="129"/>
      <c r="V367" s="129"/>
      <c r="W367" s="133"/>
      <c r="X367" s="133"/>
      <c r="Y367" s="133"/>
      <c r="Z367" s="132"/>
      <c r="AA367" s="133" t="str">
        <f t="shared" si="26"/>
        <v/>
      </c>
      <c r="AB367" s="133" t="str">
        <f>IFERROR(VLOOKUP($AA367,Lookup!$A$1:$P$20,2,FALSE),"")</f>
        <v/>
      </c>
      <c r="AC367" s="133"/>
      <c r="AD367" s="133" t="str">
        <f>IFERROR(VLOOKUP($AA367,Lookup!$A$1:$P$20,7,FALSE),"")</f>
        <v/>
      </c>
      <c r="AE367" s="380"/>
      <c r="AF367" s="133" t="str">
        <f>IFERROR(VLOOKUP($AA367,Lookup!$A$1:$P$20,8,FALSE),"")</f>
        <v/>
      </c>
      <c r="AG367" s="133" t="str">
        <f>IFERROR(VLOOKUP($AA367,Lookup!$A$1:$P$20,9,FALSE),"")</f>
        <v/>
      </c>
      <c r="AH367" s="133"/>
      <c r="AI367" s="133" t="str">
        <f>IFERROR(VLOOKUP($AA367,Lookup!$A$1:$P$20,10,FALSE),"")</f>
        <v/>
      </c>
      <c r="AJ367" s="133" t="str">
        <f>IFERROR(VLOOKUP($AA367,Lookup!$A$1:$P$20,11,FALSE),"")</f>
        <v/>
      </c>
      <c r="AK367" s="133" t="str">
        <f>IFERROR(VLOOKUP($AA367,Lookup!$A$1:$P$20,12,FALSE),"")</f>
        <v/>
      </c>
      <c r="AL367" s="133" t="str">
        <f>IFERROR(VLOOKUP($AA367,Lookup!$A$1:$P$20,13,FALSE),"")</f>
        <v/>
      </c>
      <c r="AM367" s="133" t="str">
        <f>IFERROR(VLOOKUP($AA367,Lookup!$A$1:$P$20,14,FALSE),"")</f>
        <v/>
      </c>
      <c r="AN367" s="133" t="str">
        <f>IFERROR(VLOOKUP($AA367,Lookup!$A$1:$P$20,15,FALSE),"")</f>
        <v/>
      </c>
      <c r="AO367" s="133" t="str">
        <f>IFERROR(VLOOKUP($AA367,Lookup!$A$1:$P$20,16,FALSE),"")</f>
        <v/>
      </c>
      <c r="AP367" s="133" t="str">
        <f>IFERROR(VLOOKUP($AA367,Lookup!$A$1:$Q$20,17,FALSE),"")</f>
        <v/>
      </c>
      <c r="AQ367" s="129"/>
      <c r="AR367" s="129"/>
      <c r="AS367" s="135"/>
      <c r="AT367" s="135"/>
      <c r="AU367" s="135"/>
      <c r="AV367" s="135"/>
      <c r="AW367" s="138"/>
      <c r="AX367" s="135"/>
      <c r="AY367" s="135"/>
      <c r="AZ367" s="135"/>
      <c r="BA367" s="135"/>
      <c r="BB367" s="135"/>
      <c r="BC367" s="135"/>
      <c r="BD367" s="135"/>
      <c r="BE367" s="135"/>
      <c r="BF367" s="135"/>
      <c r="BG367" s="139"/>
      <c r="BH367" s="150"/>
      <c r="BI367" s="129"/>
      <c r="BJ367" s="129"/>
      <c r="BK367" s="150"/>
      <c r="BL367" s="139"/>
      <c r="BM367" s="139"/>
      <c r="BN367" s="148"/>
      <c r="BO367" s="148"/>
      <c r="BP367" s="139"/>
      <c r="BQ367" s="139"/>
      <c r="BR367" s="139"/>
      <c r="BS367" s="139"/>
      <c r="BT367" s="139"/>
      <c r="BU367" s="139"/>
      <c r="BV367" s="371"/>
      <c r="BW367" s="371"/>
      <c r="BX367" s="371"/>
      <c r="BY367" s="371"/>
      <c r="BZ367" s="371"/>
      <c r="CA367" s="371"/>
      <c r="CB367" s="371"/>
    </row>
    <row r="368" spans="1:80" ht="39.75" customHeight="1">
      <c r="A368" s="126"/>
      <c r="B368" s="128" t="s">
        <v>3710</v>
      </c>
      <c r="C368" s="128" t="s">
        <v>3711</v>
      </c>
      <c r="D368" s="128" t="s">
        <v>3712</v>
      </c>
      <c r="E368" s="129" t="s">
        <v>40</v>
      </c>
      <c r="F368" s="129">
        <v>76634</v>
      </c>
      <c r="G368" s="129" t="s">
        <v>3713</v>
      </c>
      <c r="H368" s="129"/>
      <c r="I368" s="129"/>
      <c r="J368" s="129"/>
      <c r="K368" s="129"/>
      <c r="L368" s="94"/>
      <c r="M368" s="94"/>
      <c r="N368" s="94"/>
      <c r="O368" s="94"/>
      <c r="P368" s="94"/>
      <c r="Q368" s="94"/>
      <c r="R368" s="98"/>
      <c r="S368" s="94"/>
      <c r="T368" s="98"/>
      <c r="U368" s="129"/>
      <c r="V368" s="129"/>
      <c r="W368" s="133"/>
      <c r="X368" s="133"/>
      <c r="Y368" s="133"/>
      <c r="Z368" s="132"/>
      <c r="AA368" s="133" t="str">
        <f t="shared" si="26"/>
        <v/>
      </c>
      <c r="AB368" s="133" t="str">
        <f>IFERROR(VLOOKUP($AA368,Lookup!$A$1:$P$20,2,FALSE),"")</f>
        <v/>
      </c>
      <c r="AC368" s="133"/>
      <c r="AD368" s="133" t="str">
        <f>IFERROR(VLOOKUP($AA368,Lookup!$A$1:$P$20,7,FALSE),"")</f>
        <v/>
      </c>
      <c r="AE368" s="380"/>
      <c r="AF368" s="133" t="str">
        <f>IFERROR(VLOOKUP($AA368,Lookup!$A$1:$P$20,8,FALSE),"")</f>
        <v/>
      </c>
      <c r="AG368" s="133" t="str">
        <f>IFERROR(VLOOKUP($AA368,Lookup!$A$1:$P$20,9,FALSE),"")</f>
        <v/>
      </c>
      <c r="AH368" s="133"/>
      <c r="AI368" s="133" t="str">
        <f>IFERROR(VLOOKUP($AA368,Lookup!$A$1:$P$20,10,FALSE),"")</f>
        <v/>
      </c>
      <c r="AJ368" s="133" t="str">
        <f>IFERROR(VLOOKUP($AA368,Lookup!$A$1:$P$20,11,FALSE),"")</f>
        <v/>
      </c>
      <c r="AK368" s="133" t="str">
        <f>IFERROR(VLOOKUP($AA368,Lookup!$A$1:$P$20,12,FALSE),"")</f>
        <v/>
      </c>
      <c r="AL368" s="133" t="str">
        <f>IFERROR(VLOOKUP($AA368,Lookup!$A$1:$P$20,13,FALSE),"")</f>
        <v/>
      </c>
      <c r="AM368" s="133" t="str">
        <f>IFERROR(VLOOKUP($AA368,Lookup!$A$1:$P$20,14,FALSE),"")</f>
        <v/>
      </c>
      <c r="AN368" s="133" t="str">
        <f>IFERROR(VLOOKUP($AA368,Lookup!$A$1:$P$20,15,FALSE),"")</f>
        <v/>
      </c>
      <c r="AO368" s="133" t="str">
        <f>IFERROR(VLOOKUP($AA368,Lookup!$A$1:$P$20,16,FALSE),"")</f>
        <v/>
      </c>
      <c r="AP368" s="133" t="str">
        <f>IFERROR(VLOOKUP($AA368,Lookup!$A$1:$Q$20,17,FALSE),"")</f>
        <v/>
      </c>
      <c r="AQ368" s="129"/>
      <c r="AR368" s="129"/>
      <c r="AS368" s="135"/>
      <c r="AT368" s="135"/>
      <c r="AU368" s="135"/>
      <c r="AV368" s="135"/>
      <c r="AW368" s="138"/>
      <c r="AX368" s="135"/>
      <c r="AY368" s="135"/>
      <c r="AZ368" s="135"/>
      <c r="BA368" s="135"/>
      <c r="BB368" s="135"/>
      <c r="BC368" s="135"/>
      <c r="BD368" s="135"/>
      <c r="BE368" s="135"/>
      <c r="BF368" s="135"/>
      <c r="BG368" s="139"/>
      <c r="BH368" s="150"/>
      <c r="BI368" s="129"/>
      <c r="BJ368" s="129"/>
      <c r="BK368" s="150"/>
      <c r="BL368" s="139"/>
      <c r="BM368" s="139"/>
      <c r="BN368" s="148"/>
      <c r="BO368" s="148"/>
      <c r="BP368" s="139"/>
      <c r="BQ368" s="139"/>
      <c r="BR368" s="139"/>
      <c r="BS368" s="139"/>
      <c r="BT368" s="139"/>
      <c r="BU368" s="139"/>
      <c r="BV368" s="371"/>
      <c r="BW368" s="371"/>
      <c r="BX368" s="371"/>
      <c r="BY368" s="371"/>
      <c r="BZ368" s="371"/>
      <c r="CA368" s="371"/>
      <c r="CB368" s="371"/>
    </row>
    <row r="369" spans="1:80" ht="39.75" customHeight="1">
      <c r="A369" s="126"/>
      <c r="B369" s="128" t="s">
        <v>3714</v>
      </c>
      <c r="C369" s="128" t="s">
        <v>3715</v>
      </c>
      <c r="D369" s="128" t="s">
        <v>150</v>
      </c>
      <c r="E369" s="129" t="s">
        <v>1708</v>
      </c>
      <c r="F369" s="129">
        <v>78861</v>
      </c>
      <c r="G369" s="129"/>
      <c r="H369" s="129"/>
      <c r="I369" s="129"/>
      <c r="J369" s="129"/>
      <c r="K369" s="129"/>
      <c r="L369" s="94"/>
      <c r="M369" s="94"/>
      <c r="N369" s="94"/>
      <c r="O369" s="94"/>
      <c r="P369" s="94"/>
      <c r="Q369" s="94"/>
      <c r="R369" s="98"/>
      <c r="S369" s="94"/>
      <c r="T369" s="98"/>
      <c r="U369" s="129"/>
      <c r="V369" s="129"/>
      <c r="W369" s="133"/>
      <c r="X369" s="133"/>
      <c r="Y369" s="133"/>
      <c r="Z369" s="132"/>
      <c r="AA369" s="133" t="str">
        <f t="shared" si="26"/>
        <v/>
      </c>
      <c r="AB369" s="133" t="str">
        <f>IFERROR(VLOOKUP($AA369,Lookup!$A$1:$P$20,2,FALSE),"")</f>
        <v/>
      </c>
      <c r="AC369" s="133"/>
      <c r="AD369" s="133" t="str">
        <f>IFERROR(VLOOKUP($AA369,Lookup!$A$1:$P$20,7,FALSE),"")</f>
        <v/>
      </c>
      <c r="AE369" s="380"/>
      <c r="AF369" s="133" t="str">
        <f>IFERROR(VLOOKUP($AA369,Lookup!$A$1:$P$20,8,FALSE),"")</f>
        <v/>
      </c>
      <c r="AG369" s="133" t="str">
        <f>IFERROR(VLOOKUP($AA369,Lookup!$A$1:$P$20,9,FALSE),"")</f>
        <v/>
      </c>
      <c r="AH369" s="133"/>
      <c r="AI369" s="133" t="str">
        <f>IFERROR(VLOOKUP($AA369,Lookup!$A$1:$P$20,10,FALSE),"")</f>
        <v/>
      </c>
      <c r="AJ369" s="133" t="str">
        <f>IFERROR(VLOOKUP($AA369,Lookup!$A$1:$P$20,11,FALSE),"")</f>
        <v/>
      </c>
      <c r="AK369" s="133" t="str">
        <f>IFERROR(VLOOKUP($AA369,Lookup!$A$1:$P$20,12,FALSE),"")</f>
        <v/>
      </c>
      <c r="AL369" s="133" t="str">
        <f>IFERROR(VLOOKUP($AA369,Lookup!$A$1:$P$20,13,FALSE),"")</f>
        <v/>
      </c>
      <c r="AM369" s="133" t="str">
        <f>IFERROR(VLOOKUP($AA369,Lookup!$A$1:$P$20,14,FALSE),"")</f>
        <v/>
      </c>
      <c r="AN369" s="133" t="str">
        <f>IFERROR(VLOOKUP($AA369,Lookup!$A$1:$P$20,15,FALSE),"")</f>
        <v/>
      </c>
      <c r="AO369" s="133" t="str">
        <f>IFERROR(VLOOKUP($AA369,Lookup!$A$1:$P$20,16,FALSE),"")</f>
        <v/>
      </c>
      <c r="AP369" s="133" t="str">
        <f>IFERROR(VLOOKUP($AA369,Lookup!$A$1:$Q$20,17,FALSE),"")</f>
        <v/>
      </c>
      <c r="AQ369" s="129"/>
      <c r="AR369" s="129"/>
      <c r="AS369" s="135"/>
      <c r="AT369" s="135"/>
      <c r="AU369" s="135"/>
      <c r="AV369" s="135"/>
      <c r="AW369" s="138"/>
      <c r="AX369" s="135"/>
      <c r="AY369" s="135"/>
      <c r="AZ369" s="135"/>
      <c r="BA369" s="135"/>
      <c r="BB369" s="135"/>
      <c r="BC369" s="135"/>
      <c r="BD369" s="135"/>
      <c r="BE369" s="135"/>
      <c r="BF369" s="135"/>
      <c r="BG369" s="139"/>
      <c r="BH369" s="150"/>
      <c r="BI369" s="129"/>
      <c r="BJ369" s="129"/>
      <c r="BK369" s="150"/>
      <c r="BL369" s="139"/>
      <c r="BM369" s="139"/>
      <c r="BN369" s="148"/>
      <c r="BO369" s="148"/>
      <c r="BP369" s="139"/>
      <c r="BQ369" s="139"/>
      <c r="BR369" s="139"/>
      <c r="BS369" s="139"/>
      <c r="BT369" s="139"/>
      <c r="BU369" s="139"/>
      <c r="BV369" s="371"/>
      <c r="BW369" s="371"/>
      <c r="BX369" s="371"/>
      <c r="BY369" s="371"/>
      <c r="BZ369" s="371"/>
      <c r="CA369" s="371"/>
      <c r="CB369" s="371"/>
    </row>
    <row r="370" spans="1:80" ht="39.75" customHeight="1">
      <c r="A370" s="126"/>
      <c r="B370" s="128" t="s">
        <v>3716</v>
      </c>
      <c r="C370" s="128" t="s">
        <v>3717</v>
      </c>
      <c r="D370" s="128" t="s">
        <v>232</v>
      </c>
      <c r="E370" s="129" t="s">
        <v>40</v>
      </c>
      <c r="F370" s="129">
        <v>78009</v>
      </c>
      <c r="G370" s="129"/>
      <c r="H370" s="129"/>
      <c r="I370" s="129"/>
      <c r="J370" s="129"/>
      <c r="K370" s="129"/>
      <c r="L370" s="94"/>
      <c r="M370" s="94"/>
      <c r="N370" s="94"/>
      <c r="O370" s="94"/>
      <c r="P370" s="94"/>
      <c r="Q370" s="94"/>
      <c r="R370" s="98"/>
      <c r="S370" s="94"/>
      <c r="T370" s="98"/>
      <c r="U370" s="129"/>
      <c r="V370" s="129"/>
      <c r="W370" s="133"/>
      <c r="X370" s="133"/>
      <c r="Y370" s="133"/>
      <c r="Z370" s="132"/>
      <c r="AA370" s="133" t="str">
        <f t="shared" si="26"/>
        <v/>
      </c>
      <c r="AB370" s="133" t="str">
        <f>IFERROR(VLOOKUP($AA370,Lookup!$A$1:$P$20,2,FALSE),"")</f>
        <v/>
      </c>
      <c r="AC370" s="133"/>
      <c r="AD370" s="133" t="str">
        <f>IFERROR(VLOOKUP($AA370,Lookup!$A$1:$P$20,7,FALSE),"")</f>
        <v/>
      </c>
      <c r="AE370" s="380"/>
      <c r="AF370" s="133" t="str">
        <f>IFERROR(VLOOKUP($AA370,Lookup!$A$1:$P$20,8,FALSE),"")</f>
        <v/>
      </c>
      <c r="AG370" s="133" t="str">
        <f>IFERROR(VLOOKUP($AA370,Lookup!$A$1:$P$20,9,FALSE),"")</f>
        <v/>
      </c>
      <c r="AH370" s="133"/>
      <c r="AI370" s="133" t="str">
        <f>IFERROR(VLOOKUP($AA370,Lookup!$A$1:$P$20,10,FALSE),"")</f>
        <v/>
      </c>
      <c r="AJ370" s="133" t="str">
        <f>IFERROR(VLOOKUP($AA370,Lookup!$A$1:$P$20,11,FALSE),"")</f>
        <v/>
      </c>
      <c r="AK370" s="133" t="str">
        <f>IFERROR(VLOOKUP($AA370,Lookup!$A$1:$P$20,12,FALSE),"")</f>
        <v/>
      </c>
      <c r="AL370" s="133" t="str">
        <f>IFERROR(VLOOKUP($AA370,Lookup!$A$1:$P$20,13,FALSE),"")</f>
        <v/>
      </c>
      <c r="AM370" s="133" t="str">
        <f>IFERROR(VLOOKUP($AA370,Lookup!$A$1:$P$20,14,FALSE),"")</f>
        <v/>
      </c>
      <c r="AN370" s="133" t="str">
        <f>IFERROR(VLOOKUP($AA370,Lookup!$A$1:$P$20,15,FALSE),"")</f>
        <v/>
      </c>
      <c r="AO370" s="133" t="str">
        <f>IFERROR(VLOOKUP($AA370,Lookup!$A$1:$P$20,16,FALSE),"")</f>
        <v/>
      </c>
      <c r="AP370" s="133" t="str">
        <f>IFERROR(VLOOKUP($AA370,Lookup!$A$1:$Q$20,17,FALSE),"")</f>
        <v/>
      </c>
      <c r="AQ370" s="129"/>
      <c r="AR370" s="129"/>
      <c r="AS370" s="135"/>
      <c r="AT370" s="135"/>
      <c r="AU370" s="135"/>
      <c r="AV370" s="135"/>
      <c r="AW370" s="138"/>
      <c r="AX370" s="135"/>
      <c r="AY370" s="135"/>
      <c r="AZ370" s="135"/>
      <c r="BA370" s="135"/>
      <c r="BB370" s="135"/>
      <c r="BC370" s="135"/>
      <c r="BD370" s="135"/>
      <c r="BE370" s="135"/>
      <c r="BF370" s="135"/>
      <c r="BG370" s="139"/>
      <c r="BH370" s="150"/>
      <c r="BI370" s="129"/>
      <c r="BJ370" s="129"/>
      <c r="BK370" s="150"/>
      <c r="BL370" s="139"/>
      <c r="BM370" s="139"/>
      <c r="BN370" s="148"/>
      <c r="BO370" s="148"/>
      <c r="BP370" s="139"/>
      <c r="BQ370" s="139"/>
      <c r="BR370" s="139"/>
      <c r="BS370" s="139"/>
      <c r="BT370" s="139"/>
      <c r="BU370" s="139"/>
      <c r="BV370" s="371"/>
      <c r="BW370" s="371"/>
      <c r="BX370" s="371"/>
      <c r="BY370" s="371"/>
      <c r="BZ370" s="371"/>
      <c r="CA370" s="371"/>
      <c r="CB370" s="371"/>
    </row>
    <row r="371" spans="1:80" ht="39.75" customHeight="1">
      <c r="A371" s="126"/>
      <c r="B371" s="128" t="s">
        <v>3718</v>
      </c>
      <c r="C371" s="128" t="s">
        <v>3719</v>
      </c>
      <c r="D371" s="128" t="s">
        <v>3400</v>
      </c>
      <c r="E371" s="129" t="s">
        <v>40</v>
      </c>
      <c r="F371" s="129">
        <v>78004</v>
      </c>
      <c r="G371" s="129" t="s">
        <v>2274</v>
      </c>
      <c r="H371" s="129"/>
      <c r="I371" s="129"/>
      <c r="J371" s="129"/>
      <c r="K371" s="129"/>
      <c r="L371" s="94"/>
      <c r="M371" s="94"/>
      <c r="N371" s="94"/>
      <c r="O371" s="94"/>
      <c r="P371" s="94"/>
      <c r="Q371" s="94"/>
      <c r="R371" s="98"/>
      <c r="S371" s="94"/>
      <c r="T371" s="98"/>
      <c r="U371" s="129"/>
      <c r="V371" s="129"/>
      <c r="W371" s="133"/>
      <c r="X371" s="133"/>
      <c r="Y371" s="133"/>
      <c r="Z371" s="132"/>
      <c r="AA371" s="133" t="str">
        <f t="shared" si="26"/>
        <v/>
      </c>
      <c r="AB371" s="133" t="str">
        <f>IFERROR(VLOOKUP($AA371,Lookup!$A$1:$P$20,2,FALSE),"")</f>
        <v/>
      </c>
      <c r="AC371" s="133"/>
      <c r="AD371" s="133" t="str">
        <f>IFERROR(VLOOKUP($AA371,Lookup!$A$1:$P$20,7,FALSE),"")</f>
        <v/>
      </c>
      <c r="AE371" s="380"/>
      <c r="AF371" s="133" t="str">
        <f>IFERROR(VLOOKUP($AA371,Lookup!$A$1:$P$20,8,FALSE),"")</f>
        <v/>
      </c>
      <c r="AG371" s="133" t="str">
        <f>IFERROR(VLOOKUP($AA371,Lookup!$A$1:$P$20,9,FALSE),"")</f>
        <v/>
      </c>
      <c r="AH371" s="133"/>
      <c r="AI371" s="133" t="str">
        <f>IFERROR(VLOOKUP($AA371,Lookup!$A$1:$P$20,10,FALSE),"")</f>
        <v/>
      </c>
      <c r="AJ371" s="133" t="str">
        <f>IFERROR(VLOOKUP($AA371,Lookup!$A$1:$P$20,11,FALSE),"")</f>
        <v/>
      </c>
      <c r="AK371" s="133" t="str">
        <f>IFERROR(VLOOKUP($AA371,Lookup!$A$1:$P$20,12,FALSE),"")</f>
        <v/>
      </c>
      <c r="AL371" s="133" t="str">
        <f>IFERROR(VLOOKUP($AA371,Lookup!$A$1:$P$20,13,FALSE),"")</f>
        <v/>
      </c>
      <c r="AM371" s="133" t="str">
        <f>IFERROR(VLOOKUP($AA371,Lookup!$A$1:$P$20,14,FALSE),"")</f>
        <v/>
      </c>
      <c r="AN371" s="133" t="str">
        <f>IFERROR(VLOOKUP($AA371,Lookup!$A$1:$P$20,15,FALSE),"")</f>
        <v/>
      </c>
      <c r="AO371" s="133" t="str">
        <f>IFERROR(VLOOKUP($AA371,Lookup!$A$1:$P$20,16,FALSE),"")</f>
        <v/>
      </c>
      <c r="AP371" s="133" t="str">
        <f>IFERROR(VLOOKUP($AA371,Lookup!$A$1:$Q$20,17,FALSE),"")</f>
        <v/>
      </c>
      <c r="AQ371" s="129"/>
      <c r="AR371" s="129"/>
      <c r="AS371" s="135"/>
      <c r="AT371" s="135"/>
      <c r="AU371" s="135"/>
      <c r="AV371" s="135"/>
      <c r="AW371" s="138"/>
      <c r="AX371" s="135"/>
      <c r="AY371" s="135"/>
      <c r="AZ371" s="135"/>
      <c r="BA371" s="135"/>
      <c r="BB371" s="135"/>
      <c r="BC371" s="135"/>
      <c r="BD371" s="135"/>
      <c r="BE371" s="135"/>
      <c r="BF371" s="135"/>
      <c r="BG371" s="139"/>
      <c r="BH371" s="150"/>
      <c r="BI371" s="129"/>
      <c r="BJ371" s="129"/>
      <c r="BK371" s="150"/>
      <c r="BL371" s="139"/>
      <c r="BM371" s="139"/>
      <c r="BN371" s="148"/>
      <c r="BO371" s="148"/>
      <c r="BP371" s="139"/>
      <c r="BQ371" s="139"/>
      <c r="BR371" s="139"/>
      <c r="BS371" s="139"/>
      <c r="BT371" s="139"/>
      <c r="BU371" s="139"/>
      <c r="BV371" s="371"/>
      <c r="BW371" s="371"/>
      <c r="BX371" s="371"/>
      <c r="BY371" s="371"/>
      <c r="BZ371" s="371"/>
      <c r="CA371" s="371"/>
      <c r="CB371" s="371"/>
    </row>
    <row r="372" spans="1:80" ht="39.75" customHeight="1">
      <c r="A372" s="126"/>
      <c r="B372" s="128" t="s">
        <v>3720</v>
      </c>
      <c r="C372" s="128" t="s">
        <v>3721</v>
      </c>
      <c r="D372" s="128" t="s">
        <v>37</v>
      </c>
      <c r="E372" s="129" t="s">
        <v>40</v>
      </c>
      <c r="F372" s="129">
        <v>78250</v>
      </c>
      <c r="G372" s="129" t="s">
        <v>3722</v>
      </c>
      <c r="H372" s="129"/>
      <c r="I372" s="129"/>
      <c r="J372" s="129"/>
      <c r="K372" s="129"/>
      <c r="L372" s="94"/>
      <c r="M372" s="94"/>
      <c r="N372" s="94"/>
      <c r="O372" s="94"/>
      <c r="P372" s="94"/>
      <c r="Q372" s="94"/>
      <c r="R372" s="98"/>
      <c r="S372" s="94"/>
      <c r="T372" s="98"/>
      <c r="U372" s="129"/>
      <c r="V372" s="129"/>
      <c r="W372" s="133"/>
      <c r="X372" s="133"/>
      <c r="Y372" s="133"/>
      <c r="Z372" s="132"/>
      <c r="AA372" s="133" t="str">
        <f t="shared" si="26"/>
        <v/>
      </c>
      <c r="AB372" s="133" t="str">
        <f>IFERROR(VLOOKUP($AA372,Lookup!$A$1:$P$20,2,FALSE),"")</f>
        <v/>
      </c>
      <c r="AC372" s="133"/>
      <c r="AD372" s="133" t="str">
        <f>IFERROR(VLOOKUP($AA372,Lookup!$A$1:$P$20,7,FALSE),"")</f>
        <v/>
      </c>
      <c r="AE372" s="380"/>
      <c r="AF372" s="133" t="str">
        <f>IFERROR(VLOOKUP($AA372,Lookup!$A$1:$P$20,8,FALSE),"")</f>
        <v/>
      </c>
      <c r="AG372" s="133" t="str">
        <f>IFERROR(VLOOKUP($AA372,Lookup!$A$1:$P$20,9,FALSE),"")</f>
        <v/>
      </c>
      <c r="AH372" s="133"/>
      <c r="AI372" s="133" t="str">
        <f>IFERROR(VLOOKUP($AA372,Lookup!$A$1:$P$20,10,FALSE),"")</f>
        <v/>
      </c>
      <c r="AJ372" s="133" t="str">
        <f>IFERROR(VLOOKUP($AA372,Lookup!$A$1:$P$20,11,FALSE),"")</f>
        <v/>
      </c>
      <c r="AK372" s="133" t="str">
        <f>IFERROR(VLOOKUP($AA372,Lookup!$A$1:$P$20,12,FALSE),"")</f>
        <v/>
      </c>
      <c r="AL372" s="133" t="str">
        <f>IFERROR(VLOOKUP($AA372,Lookup!$A$1:$P$20,13,FALSE),"")</f>
        <v/>
      </c>
      <c r="AM372" s="133" t="str">
        <f>IFERROR(VLOOKUP($AA372,Lookup!$A$1:$P$20,14,FALSE),"")</f>
        <v/>
      </c>
      <c r="AN372" s="133" t="str">
        <f>IFERROR(VLOOKUP($AA372,Lookup!$A$1:$P$20,15,FALSE),"")</f>
        <v/>
      </c>
      <c r="AO372" s="133" t="str">
        <f>IFERROR(VLOOKUP($AA372,Lookup!$A$1:$P$20,16,FALSE),"")</f>
        <v/>
      </c>
      <c r="AP372" s="133" t="str">
        <f>IFERROR(VLOOKUP($AA372,Lookup!$A$1:$Q$20,17,FALSE),"")</f>
        <v/>
      </c>
      <c r="AQ372" s="129"/>
      <c r="AR372" s="129"/>
      <c r="AS372" s="135"/>
      <c r="AT372" s="135"/>
      <c r="AU372" s="135"/>
      <c r="AV372" s="135"/>
      <c r="AW372" s="138"/>
      <c r="AX372" s="135"/>
      <c r="AY372" s="135"/>
      <c r="AZ372" s="135"/>
      <c r="BA372" s="135"/>
      <c r="BB372" s="135"/>
      <c r="BC372" s="135"/>
      <c r="BD372" s="135"/>
      <c r="BE372" s="135"/>
      <c r="BF372" s="135"/>
      <c r="BG372" s="139"/>
      <c r="BH372" s="150"/>
      <c r="BI372" s="129"/>
      <c r="BJ372" s="129"/>
      <c r="BK372" s="150"/>
      <c r="BL372" s="139"/>
      <c r="BM372" s="139"/>
      <c r="BN372" s="148"/>
      <c r="BO372" s="148"/>
      <c r="BP372" s="139"/>
      <c r="BQ372" s="139"/>
      <c r="BR372" s="139" t="s">
        <v>2922</v>
      </c>
      <c r="BS372" s="139"/>
      <c r="BT372" s="139"/>
      <c r="BU372" s="139"/>
      <c r="BV372" s="371"/>
      <c r="BW372" s="371"/>
      <c r="BX372" s="371"/>
      <c r="BY372" s="371"/>
      <c r="BZ372" s="371"/>
      <c r="CA372" s="371"/>
      <c r="CB372" s="371"/>
    </row>
    <row r="373" spans="1:80" ht="39.75" customHeight="1">
      <c r="A373" s="126"/>
      <c r="B373" s="128" t="s">
        <v>3723</v>
      </c>
      <c r="C373" s="128"/>
      <c r="D373" s="128"/>
      <c r="E373" s="129"/>
      <c r="F373" s="129"/>
      <c r="G373" s="129" t="s">
        <v>3724</v>
      </c>
      <c r="H373" s="130" t="s">
        <v>3725</v>
      </c>
      <c r="I373" s="130"/>
      <c r="J373" s="130"/>
      <c r="K373" s="130"/>
      <c r="L373" s="94"/>
      <c r="M373" s="94"/>
      <c r="N373" s="94"/>
      <c r="O373" s="94"/>
      <c r="P373" s="94"/>
      <c r="Q373" s="94"/>
      <c r="R373" s="98"/>
      <c r="S373" s="94"/>
      <c r="T373" s="98"/>
      <c r="U373" s="129"/>
      <c r="V373" s="129"/>
      <c r="W373" s="133"/>
      <c r="X373" s="133"/>
      <c r="Y373" s="133"/>
      <c r="Z373" s="132"/>
      <c r="AA373" s="133" t="str">
        <f t="shared" si="26"/>
        <v/>
      </c>
      <c r="AB373" s="133" t="str">
        <f>IFERROR(VLOOKUP($AA373,Lookup!$A$1:$P$20,2,FALSE),"")</f>
        <v/>
      </c>
      <c r="AC373" s="133"/>
      <c r="AD373" s="133" t="str">
        <f>IFERROR(VLOOKUP($AA373,Lookup!$A$1:$P$20,7,FALSE),"")</f>
        <v/>
      </c>
      <c r="AE373" s="380"/>
      <c r="AF373" s="133" t="str">
        <f>IFERROR(VLOOKUP($AA373,Lookup!$A$1:$P$20,8,FALSE),"")</f>
        <v/>
      </c>
      <c r="AG373" s="133" t="str">
        <f>IFERROR(VLOOKUP($AA373,Lookup!$A$1:$P$20,9,FALSE),"")</f>
        <v/>
      </c>
      <c r="AH373" s="133"/>
      <c r="AI373" s="133" t="str">
        <f>IFERROR(VLOOKUP($AA373,Lookup!$A$1:$P$20,10,FALSE),"")</f>
        <v/>
      </c>
      <c r="AJ373" s="133" t="str">
        <f>IFERROR(VLOOKUP($AA373,Lookup!$A$1:$P$20,11,FALSE),"")</f>
        <v/>
      </c>
      <c r="AK373" s="133" t="str">
        <f>IFERROR(VLOOKUP($AA373,Lookup!$A$1:$P$20,12,FALSE),"")</f>
        <v/>
      </c>
      <c r="AL373" s="133" t="str">
        <f>IFERROR(VLOOKUP($AA373,Lookup!$A$1:$P$20,13,FALSE),"")</f>
        <v/>
      </c>
      <c r="AM373" s="133" t="str">
        <f>IFERROR(VLOOKUP($AA373,Lookup!$A$1:$P$20,14,FALSE),"")</f>
        <v/>
      </c>
      <c r="AN373" s="133" t="str">
        <f>IFERROR(VLOOKUP($AA373,Lookup!$A$1:$P$20,15,FALSE),"")</f>
        <v/>
      </c>
      <c r="AO373" s="133" t="str">
        <f>IFERROR(VLOOKUP($AA373,Lookup!$A$1:$P$20,16,FALSE),"")</f>
        <v/>
      </c>
      <c r="AP373" s="133" t="str">
        <f>IFERROR(VLOOKUP($AA373,Lookup!$A$1:$Q$20,17,FALSE),"")</f>
        <v/>
      </c>
      <c r="AQ373" s="129"/>
      <c r="AR373" s="129"/>
      <c r="AS373" s="135"/>
      <c r="AT373" s="135"/>
      <c r="AU373" s="135"/>
      <c r="AV373" s="135"/>
      <c r="AW373" s="138"/>
      <c r="AX373" s="135"/>
      <c r="AY373" s="135"/>
      <c r="AZ373" s="135"/>
      <c r="BA373" s="135"/>
      <c r="BB373" s="135"/>
      <c r="BC373" s="135"/>
      <c r="BD373" s="135"/>
      <c r="BE373" s="135"/>
      <c r="BF373" s="135"/>
      <c r="BG373" s="143"/>
      <c r="BH373" s="150"/>
      <c r="BI373" s="129"/>
      <c r="BJ373" s="129"/>
      <c r="BK373" s="150"/>
      <c r="BL373" s="143"/>
      <c r="BM373" s="143"/>
      <c r="BN373" s="148"/>
      <c r="BO373" s="148"/>
      <c r="BP373" s="143"/>
      <c r="BQ373" s="143"/>
      <c r="BR373" s="143"/>
      <c r="BS373" s="139"/>
      <c r="BT373" s="139"/>
      <c r="BU373" s="139"/>
      <c r="BV373" s="371"/>
      <c r="BW373" s="371"/>
      <c r="BX373" s="371"/>
      <c r="BY373" s="371"/>
      <c r="BZ373" s="371"/>
      <c r="CA373" s="371"/>
      <c r="CB373" s="371"/>
    </row>
    <row r="374" spans="1:80" ht="39.75" customHeight="1">
      <c r="A374" s="126"/>
      <c r="B374" s="128" t="s">
        <v>3726</v>
      </c>
      <c r="C374" s="128" t="s">
        <v>3727</v>
      </c>
      <c r="D374" s="128" t="s">
        <v>37</v>
      </c>
      <c r="E374" s="129" t="s">
        <v>40</v>
      </c>
      <c r="F374" s="129">
        <v>78240</v>
      </c>
      <c r="G374" s="129" t="s">
        <v>3728</v>
      </c>
      <c r="H374" s="129"/>
      <c r="I374" s="129"/>
      <c r="J374" s="129"/>
      <c r="K374" s="129"/>
      <c r="L374" s="94"/>
      <c r="M374" s="94"/>
      <c r="N374" s="94"/>
      <c r="O374" s="94"/>
      <c r="P374" s="94"/>
      <c r="Q374" s="94"/>
      <c r="R374" s="98"/>
      <c r="S374" s="129"/>
      <c r="T374" s="98"/>
      <c r="U374" s="129"/>
      <c r="V374" s="129"/>
      <c r="W374" s="133"/>
      <c r="X374" s="133"/>
      <c r="Y374" s="133"/>
      <c r="Z374" s="132"/>
      <c r="AA374" s="133" t="str">
        <f t="shared" si="26"/>
        <v/>
      </c>
      <c r="AB374" s="133" t="str">
        <f>IFERROR(VLOOKUP($AA374,Lookup!$A$1:$P$20,2,FALSE),"")</f>
        <v/>
      </c>
      <c r="AC374" s="133"/>
      <c r="AD374" s="133" t="str">
        <f>IFERROR(VLOOKUP($AA374,Lookup!$A$1:$P$20,7,FALSE),"")</f>
        <v/>
      </c>
      <c r="AE374" s="380"/>
      <c r="AF374" s="133" t="str">
        <f>IFERROR(VLOOKUP($AA374,Lookup!$A$1:$P$20,8,FALSE),"")</f>
        <v/>
      </c>
      <c r="AG374" s="133" t="str">
        <f>IFERROR(VLOOKUP($AA374,Lookup!$A$1:$P$20,9,FALSE),"")</f>
        <v/>
      </c>
      <c r="AH374" s="133"/>
      <c r="AI374" s="133" t="str">
        <f>IFERROR(VLOOKUP($AA374,Lookup!$A$1:$P$20,10,FALSE),"")</f>
        <v/>
      </c>
      <c r="AJ374" s="133" t="str">
        <f>IFERROR(VLOOKUP($AA374,Lookup!$A$1:$P$20,11,FALSE),"")</f>
        <v/>
      </c>
      <c r="AK374" s="133" t="str">
        <f>IFERROR(VLOOKUP($AA374,Lookup!$A$1:$P$20,12,FALSE),"")</f>
        <v/>
      </c>
      <c r="AL374" s="133" t="str">
        <f>IFERROR(VLOOKUP($AA374,Lookup!$A$1:$P$20,13,FALSE),"")</f>
        <v/>
      </c>
      <c r="AM374" s="133" t="str">
        <f>IFERROR(VLOOKUP($AA374,Lookup!$A$1:$P$20,14,FALSE),"")</f>
        <v/>
      </c>
      <c r="AN374" s="133" t="str">
        <f>IFERROR(VLOOKUP($AA374,Lookup!$A$1:$P$20,15,FALSE),"")</f>
        <v/>
      </c>
      <c r="AO374" s="133" t="str">
        <f>IFERROR(VLOOKUP($AA374,Lookup!$A$1:$P$20,16,FALSE),"")</f>
        <v/>
      </c>
      <c r="AP374" s="133" t="str">
        <f>IFERROR(VLOOKUP($AA374,Lookup!$A$1:$Q$20,17,FALSE),"")</f>
        <v/>
      </c>
      <c r="AQ374" s="129"/>
      <c r="AR374" s="129"/>
      <c r="AS374" s="135"/>
      <c r="AT374" s="135"/>
      <c r="AU374" s="135"/>
      <c r="AV374" s="135"/>
      <c r="AW374" s="138"/>
      <c r="AX374" s="135"/>
      <c r="AY374" s="135"/>
      <c r="AZ374" s="135"/>
      <c r="BA374" s="135"/>
      <c r="BB374" s="135"/>
      <c r="BC374" s="135"/>
      <c r="BD374" s="135"/>
      <c r="BE374" s="135"/>
      <c r="BF374" s="135"/>
      <c r="BG374" s="139"/>
      <c r="BH374" s="150"/>
      <c r="BI374" s="129"/>
      <c r="BJ374" s="129"/>
      <c r="BK374" s="150"/>
      <c r="BL374" s="139"/>
      <c r="BM374" s="139"/>
      <c r="BN374" s="148"/>
      <c r="BO374" s="148"/>
      <c r="BP374" s="139"/>
      <c r="BQ374" s="139"/>
      <c r="BR374" s="139"/>
      <c r="BS374" s="139"/>
      <c r="BT374" s="139"/>
      <c r="BU374" s="139"/>
      <c r="BV374" s="371"/>
      <c r="BW374" s="371"/>
      <c r="BX374" s="371"/>
      <c r="BY374" s="371"/>
      <c r="BZ374" s="371"/>
      <c r="CA374" s="371"/>
      <c r="CB374" s="371"/>
    </row>
    <row r="375" spans="1:80" ht="39.75" customHeight="1">
      <c r="A375" s="126"/>
      <c r="B375" s="128" t="s">
        <v>3729</v>
      </c>
      <c r="C375" s="128" t="s">
        <v>3730</v>
      </c>
      <c r="D375" s="128" t="s">
        <v>68</v>
      </c>
      <c r="E375" s="129" t="s">
        <v>40</v>
      </c>
      <c r="F375" s="129">
        <v>77007</v>
      </c>
      <c r="G375" s="129" t="s">
        <v>3731</v>
      </c>
      <c r="H375" s="129"/>
      <c r="I375" s="129"/>
      <c r="J375" s="129"/>
      <c r="K375" s="129"/>
      <c r="L375" s="94"/>
      <c r="M375" s="94"/>
      <c r="N375" s="94"/>
      <c r="O375" s="94"/>
      <c r="P375" s="94"/>
      <c r="Q375" s="94"/>
      <c r="R375" s="98"/>
      <c r="S375" s="129"/>
      <c r="T375" s="98"/>
      <c r="U375" s="94"/>
      <c r="V375" s="129"/>
      <c r="W375" s="133"/>
      <c r="X375" s="133"/>
      <c r="Y375" s="133"/>
      <c r="Z375" s="132"/>
      <c r="AA375" s="133" t="str">
        <f t="shared" si="26"/>
        <v/>
      </c>
      <c r="AB375" s="133" t="str">
        <f>IFERROR(VLOOKUP($AA375,Lookup!$A$1:$P$20,2,FALSE),"")</f>
        <v/>
      </c>
      <c r="AC375" s="133"/>
      <c r="AD375" s="133" t="str">
        <f>IFERROR(VLOOKUP($AA375,Lookup!$A$1:$P$20,7,FALSE),"")</f>
        <v/>
      </c>
      <c r="AE375" s="380"/>
      <c r="AF375" s="133" t="str">
        <f>IFERROR(VLOOKUP($AA375,Lookup!$A$1:$P$20,8,FALSE),"")</f>
        <v/>
      </c>
      <c r="AG375" s="133" t="str">
        <f>IFERROR(VLOOKUP($AA375,Lookup!$A$1:$P$20,9,FALSE),"")</f>
        <v/>
      </c>
      <c r="AH375" s="133"/>
      <c r="AI375" s="133" t="str">
        <f>IFERROR(VLOOKUP($AA375,Lookup!$A$1:$P$20,10,FALSE),"")</f>
        <v/>
      </c>
      <c r="AJ375" s="133" t="str">
        <f>IFERROR(VLOOKUP($AA375,Lookup!$A$1:$P$20,11,FALSE),"")</f>
        <v/>
      </c>
      <c r="AK375" s="133" t="str">
        <f>IFERROR(VLOOKUP($AA375,Lookup!$A$1:$P$20,12,FALSE),"")</f>
        <v/>
      </c>
      <c r="AL375" s="133" t="str">
        <f>IFERROR(VLOOKUP($AA375,Lookup!$A$1:$P$20,13,FALSE),"")</f>
        <v/>
      </c>
      <c r="AM375" s="133" t="str">
        <f>IFERROR(VLOOKUP($AA375,Lookup!$A$1:$P$20,14,FALSE),"")</f>
        <v/>
      </c>
      <c r="AN375" s="133" t="str">
        <f>IFERROR(VLOOKUP($AA375,Lookup!$A$1:$P$20,15,FALSE),"")</f>
        <v/>
      </c>
      <c r="AO375" s="133" t="str">
        <f>IFERROR(VLOOKUP($AA375,Lookup!$A$1:$P$20,16,FALSE),"")</f>
        <v/>
      </c>
      <c r="AP375" s="133" t="str">
        <f>IFERROR(VLOOKUP($AA375,Lookup!$A$1:$Q$20,17,FALSE),"")</f>
        <v/>
      </c>
      <c r="AQ375" s="129"/>
      <c r="AR375" s="129"/>
      <c r="AS375" s="135"/>
      <c r="AT375" s="135"/>
      <c r="AU375" s="135"/>
      <c r="AV375" s="135"/>
      <c r="AW375" s="138"/>
      <c r="AX375" s="135"/>
      <c r="AY375" s="135"/>
      <c r="AZ375" s="135"/>
      <c r="BA375" s="135"/>
      <c r="BB375" s="135"/>
      <c r="BC375" s="135"/>
      <c r="BD375" s="135"/>
      <c r="BE375" s="135"/>
      <c r="BF375" s="135"/>
      <c r="BG375" s="139"/>
      <c r="BH375" s="150"/>
      <c r="BI375" s="129"/>
      <c r="BJ375" s="129"/>
      <c r="BK375" s="150"/>
      <c r="BL375" s="139"/>
      <c r="BM375" s="139"/>
      <c r="BN375" s="148"/>
      <c r="BO375" s="148"/>
      <c r="BP375" s="139"/>
      <c r="BQ375" s="139"/>
      <c r="BR375" s="139"/>
      <c r="BS375" s="139"/>
      <c r="BT375" s="139"/>
      <c r="BU375" s="139"/>
      <c r="BV375" s="371"/>
      <c r="BW375" s="371"/>
      <c r="BX375" s="371"/>
      <c r="BY375" s="371"/>
      <c r="BZ375" s="371"/>
      <c r="CA375" s="371"/>
      <c r="CB375" s="371"/>
    </row>
    <row r="376" spans="1:80" ht="39.75" customHeight="1">
      <c r="A376" s="126"/>
      <c r="B376" s="128" t="s">
        <v>3732</v>
      </c>
      <c r="C376" s="128" t="s">
        <v>3733</v>
      </c>
      <c r="D376" s="128" t="s">
        <v>2714</v>
      </c>
      <c r="E376" s="129" t="s">
        <v>2715</v>
      </c>
      <c r="F376" s="129">
        <v>40223</v>
      </c>
      <c r="G376" s="129"/>
      <c r="H376" s="129"/>
      <c r="I376" s="129"/>
      <c r="J376" s="129"/>
      <c r="K376" s="129"/>
      <c r="L376" s="94"/>
      <c r="M376" s="94"/>
      <c r="N376" s="94"/>
      <c r="O376" s="94"/>
      <c r="P376" s="94"/>
      <c r="Q376" s="94"/>
      <c r="R376" s="98"/>
      <c r="S376" s="94"/>
      <c r="T376" s="98"/>
      <c r="U376" s="129"/>
      <c r="V376" s="129"/>
      <c r="W376" s="133"/>
      <c r="X376" s="133"/>
      <c r="Y376" s="133"/>
      <c r="Z376" s="132"/>
      <c r="AA376" s="133" t="str">
        <f t="shared" si="26"/>
        <v/>
      </c>
      <c r="AB376" s="133" t="str">
        <f>IFERROR(VLOOKUP($AA376,Lookup!$A$1:$P$20,2,FALSE),"")</f>
        <v/>
      </c>
      <c r="AC376" s="133"/>
      <c r="AD376" s="133" t="str">
        <f>IFERROR(VLOOKUP($AA376,Lookup!$A$1:$P$20,7,FALSE),"")</f>
        <v/>
      </c>
      <c r="AE376" s="380"/>
      <c r="AF376" s="133" t="str">
        <f>IFERROR(VLOOKUP($AA376,Lookup!$A$1:$P$20,8,FALSE),"")</f>
        <v/>
      </c>
      <c r="AG376" s="133" t="str">
        <f>IFERROR(VLOOKUP($AA376,Lookup!$A$1:$P$20,9,FALSE),"")</f>
        <v/>
      </c>
      <c r="AH376" s="133"/>
      <c r="AI376" s="133" t="str">
        <f>IFERROR(VLOOKUP($AA376,Lookup!$A$1:$P$20,10,FALSE),"")</f>
        <v/>
      </c>
      <c r="AJ376" s="133" t="str">
        <f>IFERROR(VLOOKUP($AA376,Lookup!$A$1:$P$20,11,FALSE),"")</f>
        <v/>
      </c>
      <c r="AK376" s="133" t="str">
        <f>IFERROR(VLOOKUP($AA376,Lookup!$A$1:$P$20,12,FALSE),"")</f>
        <v/>
      </c>
      <c r="AL376" s="133" t="str">
        <f>IFERROR(VLOOKUP($AA376,Lookup!$A$1:$P$20,13,FALSE),"")</f>
        <v/>
      </c>
      <c r="AM376" s="133" t="str">
        <f>IFERROR(VLOOKUP($AA376,Lookup!$A$1:$P$20,14,FALSE),"")</f>
        <v/>
      </c>
      <c r="AN376" s="133" t="str">
        <f>IFERROR(VLOOKUP($AA376,Lookup!$A$1:$P$20,15,FALSE),"")</f>
        <v/>
      </c>
      <c r="AO376" s="133" t="str">
        <f>IFERROR(VLOOKUP($AA376,Lookup!$A$1:$P$20,16,FALSE),"")</f>
        <v/>
      </c>
      <c r="AP376" s="133" t="str">
        <f>IFERROR(VLOOKUP($AA376,Lookup!$A$1:$Q$20,17,FALSE),"")</f>
        <v/>
      </c>
      <c r="AQ376" s="129"/>
      <c r="AR376" s="129"/>
      <c r="AS376" s="135"/>
      <c r="AT376" s="135"/>
      <c r="AU376" s="135"/>
      <c r="AV376" s="135"/>
      <c r="AW376" s="138"/>
      <c r="AX376" s="135"/>
      <c r="AY376" s="135"/>
      <c r="AZ376" s="135"/>
      <c r="BA376" s="135"/>
      <c r="BB376" s="135"/>
      <c r="BC376" s="135"/>
      <c r="BD376" s="135"/>
      <c r="BE376" s="135"/>
      <c r="BF376" s="135"/>
      <c r="BG376" s="139"/>
      <c r="BH376" s="150"/>
      <c r="BI376" s="129"/>
      <c r="BJ376" s="129"/>
      <c r="BK376" s="150"/>
      <c r="BL376" s="139"/>
      <c r="BM376" s="139"/>
      <c r="BN376" s="148"/>
      <c r="BO376" s="148"/>
      <c r="BP376" s="139"/>
      <c r="BQ376" s="139"/>
      <c r="BR376" s="139"/>
      <c r="BS376" s="139"/>
      <c r="BT376" s="139"/>
      <c r="BU376" s="139"/>
      <c r="BV376" s="371"/>
      <c r="BW376" s="371"/>
      <c r="BX376" s="371"/>
      <c r="BY376" s="371"/>
      <c r="BZ376" s="371"/>
      <c r="CA376" s="371"/>
      <c r="CB376" s="371"/>
    </row>
    <row r="377" spans="1:80" ht="39.75" customHeight="1">
      <c r="A377" s="126"/>
      <c r="B377" s="128" t="s">
        <v>3734</v>
      </c>
      <c r="C377" s="128" t="s">
        <v>3735</v>
      </c>
      <c r="D377" s="128" t="s">
        <v>37</v>
      </c>
      <c r="E377" s="129" t="s">
        <v>40</v>
      </c>
      <c r="F377" s="129">
        <v>78247</v>
      </c>
      <c r="G377" s="129" t="s">
        <v>3736</v>
      </c>
      <c r="H377" s="129"/>
      <c r="I377" s="129"/>
      <c r="J377" s="129"/>
      <c r="K377" s="129"/>
      <c r="L377" s="94"/>
      <c r="M377" s="94"/>
      <c r="N377" s="94"/>
      <c r="O377" s="94"/>
      <c r="P377" s="94"/>
      <c r="Q377" s="94"/>
      <c r="R377" s="98"/>
      <c r="S377" s="94"/>
      <c r="T377" s="98"/>
      <c r="U377" s="129"/>
      <c r="V377" s="129"/>
      <c r="W377" s="133"/>
      <c r="X377" s="133"/>
      <c r="Y377" s="133"/>
      <c r="Z377" s="132"/>
      <c r="AA377" s="133" t="str">
        <f t="shared" si="26"/>
        <v/>
      </c>
      <c r="AB377" s="133" t="str">
        <f>IFERROR(VLOOKUP($AA377,Lookup!$A$1:$P$20,2,FALSE),"")</f>
        <v/>
      </c>
      <c r="AC377" s="133"/>
      <c r="AD377" s="133" t="str">
        <f>IFERROR(VLOOKUP($AA377,Lookup!$A$1:$P$20,7,FALSE),"")</f>
        <v/>
      </c>
      <c r="AE377" s="380"/>
      <c r="AF377" s="133" t="str">
        <f>IFERROR(VLOOKUP($AA377,Lookup!$A$1:$P$20,8,FALSE),"")</f>
        <v/>
      </c>
      <c r="AG377" s="133" t="str">
        <f>IFERROR(VLOOKUP($AA377,Lookup!$A$1:$P$20,9,FALSE),"")</f>
        <v/>
      </c>
      <c r="AH377" s="133"/>
      <c r="AI377" s="133" t="str">
        <f>IFERROR(VLOOKUP($AA377,Lookup!$A$1:$P$20,10,FALSE),"")</f>
        <v/>
      </c>
      <c r="AJ377" s="133" t="str">
        <f>IFERROR(VLOOKUP($AA377,Lookup!$A$1:$P$20,11,FALSE),"")</f>
        <v/>
      </c>
      <c r="AK377" s="133" t="str">
        <f>IFERROR(VLOOKUP($AA377,Lookup!$A$1:$P$20,12,FALSE),"")</f>
        <v/>
      </c>
      <c r="AL377" s="133" t="str">
        <f>IFERROR(VLOOKUP($AA377,Lookup!$A$1:$P$20,13,FALSE),"")</f>
        <v/>
      </c>
      <c r="AM377" s="133" t="str">
        <f>IFERROR(VLOOKUP($AA377,Lookup!$A$1:$P$20,14,FALSE),"")</f>
        <v/>
      </c>
      <c r="AN377" s="133" t="str">
        <f>IFERROR(VLOOKUP($AA377,Lookup!$A$1:$P$20,15,FALSE),"")</f>
        <v/>
      </c>
      <c r="AO377" s="133" t="str">
        <f>IFERROR(VLOOKUP($AA377,Lookup!$A$1:$P$20,16,FALSE),"")</f>
        <v/>
      </c>
      <c r="AP377" s="133" t="str">
        <f>IFERROR(VLOOKUP($AA377,Lookup!$A$1:$Q$20,17,FALSE),"")</f>
        <v/>
      </c>
      <c r="AQ377" s="129"/>
      <c r="AR377" s="129"/>
      <c r="AS377" s="135"/>
      <c r="AT377" s="135"/>
      <c r="AU377" s="135"/>
      <c r="AV377" s="135"/>
      <c r="AW377" s="138"/>
      <c r="AX377" s="135"/>
      <c r="AY377" s="135"/>
      <c r="AZ377" s="135"/>
      <c r="BA377" s="135"/>
      <c r="BB377" s="135"/>
      <c r="BC377" s="135"/>
      <c r="BD377" s="135"/>
      <c r="BE377" s="135"/>
      <c r="BF377" s="135"/>
      <c r="BG377" s="139"/>
      <c r="BH377" s="150"/>
      <c r="BI377" s="129"/>
      <c r="BJ377" s="129"/>
      <c r="BK377" s="150"/>
      <c r="BL377" s="139"/>
      <c r="BM377" s="139"/>
      <c r="BN377" s="148"/>
      <c r="BO377" s="148"/>
      <c r="BP377" s="139"/>
      <c r="BQ377" s="139"/>
      <c r="BR377" s="139"/>
      <c r="BS377" s="139"/>
      <c r="BT377" s="139"/>
      <c r="BU377" s="139"/>
      <c r="BV377" s="371"/>
      <c r="BW377" s="371"/>
      <c r="BX377" s="371"/>
      <c r="BY377" s="371"/>
      <c r="BZ377" s="371"/>
      <c r="CA377" s="371"/>
      <c r="CB377" s="371"/>
    </row>
    <row r="378" spans="1:80" ht="39.75" customHeight="1">
      <c r="A378" s="126"/>
      <c r="B378" s="128" t="s">
        <v>3737</v>
      </c>
      <c r="C378" s="128" t="s">
        <v>3738</v>
      </c>
      <c r="D378" s="128" t="s">
        <v>1671</v>
      </c>
      <c r="E378" s="129" t="s">
        <v>40</v>
      </c>
      <c r="F378" s="129">
        <v>78072</v>
      </c>
      <c r="G378" s="129"/>
      <c r="H378" s="129"/>
      <c r="I378" s="129"/>
      <c r="J378" s="129"/>
      <c r="K378" s="129"/>
      <c r="L378" s="94"/>
      <c r="M378" s="94"/>
      <c r="N378" s="94"/>
      <c r="O378" s="94"/>
      <c r="P378" s="94"/>
      <c r="Q378" s="94"/>
      <c r="R378" s="98"/>
      <c r="S378" s="94"/>
      <c r="T378" s="98"/>
      <c r="U378" s="129"/>
      <c r="V378" s="129"/>
      <c r="W378" s="133"/>
      <c r="X378" s="133"/>
      <c r="Y378" s="133"/>
      <c r="Z378" s="132"/>
      <c r="AA378" s="133" t="str">
        <f t="shared" si="26"/>
        <v/>
      </c>
      <c r="AB378" s="133" t="str">
        <f>IFERROR(VLOOKUP($AA378,Lookup!$A$1:$P$20,2,FALSE),"")</f>
        <v/>
      </c>
      <c r="AC378" s="133"/>
      <c r="AD378" s="133" t="str">
        <f>IFERROR(VLOOKUP($AA378,Lookup!$A$1:$P$20,7,FALSE),"")</f>
        <v/>
      </c>
      <c r="AE378" s="380"/>
      <c r="AF378" s="133" t="str">
        <f>IFERROR(VLOOKUP($AA378,Lookup!$A$1:$P$20,8,FALSE),"")</f>
        <v/>
      </c>
      <c r="AG378" s="133" t="str">
        <f>IFERROR(VLOOKUP($AA378,Lookup!$A$1:$P$20,9,FALSE),"")</f>
        <v/>
      </c>
      <c r="AH378" s="133"/>
      <c r="AI378" s="133" t="str">
        <f>IFERROR(VLOOKUP($AA378,Lookup!$A$1:$P$20,10,FALSE),"")</f>
        <v/>
      </c>
      <c r="AJ378" s="133" t="str">
        <f>IFERROR(VLOOKUP($AA378,Lookup!$A$1:$P$20,11,FALSE),"")</f>
        <v/>
      </c>
      <c r="AK378" s="133" t="str">
        <f>IFERROR(VLOOKUP($AA378,Lookup!$A$1:$P$20,12,FALSE),"")</f>
        <v/>
      </c>
      <c r="AL378" s="133" t="str">
        <f>IFERROR(VLOOKUP($AA378,Lookup!$A$1:$P$20,13,FALSE),"")</f>
        <v/>
      </c>
      <c r="AM378" s="133" t="str">
        <f>IFERROR(VLOOKUP($AA378,Lookup!$A$1:$P$20,14,FALSE),"")</f>
        <v/>
      </c>
      <c r="AN378" s="133" t="str">
        <f>IFERROR(VLOOKUP($AA378,Lookup!$A$1:$P$20,15,FALSE),"")</f>
        <v/>
      </c>
      <c r="AO378" s="133" t="str">
        <f>IFERROR(VLOOKUP($AA378,Lookup!$A$1:$P$20,16,FALSE),"")</f>
        <v/>
      </c>
      <c r="AP378" s="133" t="str">
        <f>IFERROR(VLOOKUP($AA378,Lookup!$A$1:$Q$20,17,FALSE),"")</f>
        <v/>
      </c>
      <c r="AQ378" s="129"/>
      <c r="AR378" s="129"/>
      <c r="AS378" s="135"/>
      <c r="AT378" s="135"/>
      <c r="AU378" s="135"/>
      <c r="AV378" s="135"/>
      <c r="AW378" s="138"/>
      <c r="AX378" s="135"/>
      <c r="AY378" s="135"/>
      <c r="AZ378" s="135"/>
      <c r="BA378" s="135"/>
      <c r="BB378" s="135"/>
      <c r="BC378" s="135"/>
      <c r="BD378" s="135"/>
      <c r="BE378" s="135"/>
      <c r="BF378" s="135"/>
      <c r="BG378" s="139"/>
      <c r="BH378" s="150"/>
      <c r="BI378" s="129"/>
      <c r="BJ378" s="129"/>
      <c r="BK378" s="150"/>
      <c r="BL378" s="139"/>
      <c r="BM378" s="139"/>
      <c r="BN378" s="148"/>
      <c r="BO378" s="148"/>
      <c r="BP378" s="139"/>
      <c r="BQ378" s="139"/>
      <c r="BR378" s="139"/>
      <c r="BS378" s="139"/>
      <c r="BT378" s="139"/>
      <c r="BU378" s="139"/>
      <c r="BV378" s="371"/>
      <c r="BW378" s="371"/>
      <c r="BX378" s="371"/>
      <c r="BY378" s="371"/>
      <c r="BZ378" s="371"/>
      <c r="CA378" s="371"/>
      <c r="CB378" s="371"/>
    </row>
    <row r="379" spans="1:80" ht="39.75" customHeight="1">
      <c r="A379" s="126"/>
      <c r="B379" s="128" t="s">
        <v>3739</v>
      </c>
      <c r="C379" s="128"/>
      <c r="D379" s="128"/>
      <c r="E379" s="129"/>
      <c r="F379" s="129"/>
      <c r="G379" s="129"/>
      <c r="H379" s="129"/>
      <c r="I379" s="129"/>
      <c r="J379" s="129"/>
      <c r="K379" s="129"/>
      <c r="L379" s="94"/>
      <c r="M379" s="94"/>
      <c r="N379" s="94"/>
      <c r="O379" s="94"/>
      <c r="P379" s="94"/>
      <c r="Q379" s="94"/>
      <c r="R379" s="98"/>
      <c r="S379" s="94"/>
      <c r="T379" s="98"/>
      <c r="U379" s="129"/>
      <c r="V379" s="129"/>
      <c r="W379" s="133"/>
      <c r="X379" s="133"/>
      <c r="Y379" s="133"/>
      <c r="Z379" s="132"/>
      <c r="AA379" s="133" t="str">
        <f t="shared" si="26"/>
        <v/>
      </c>
      <c r="AB379" s="133" t="str">
        <f>IFERROR(VLOOKUP($AA379,Lookup!$A$1:$P$20,2,FALSE),"")</f>
        <v/>
      </c>
      <c r="AC379" s="133"/>
      <c r="AD379" s="133" t="str">
        <f>IFERROR(VLOOKUP($AA379,Lookup!$A$1:$P$20,7,FALSE),"")</f>
        <v/>
      </c>
      <c r="AE379" s="380"/>
      <c r="AF379" s="133" t="str">
        <f>IFERROR(VLOOKUP($AA379,Lookup!$A$1:$P$20,8,FALSE),"")</f>
        <v/>
      </c>
      <c r="AG379" s="133" t="str">
        <f>IFERROR(VLOOKUP($AA379,Lookup!$A$1:$P$20,9,FALSE),"")</f>
        <v/>
      </c>
      <c r="AH379" s="133"/>
      <c r="AI379" s="133" t="str">
        <f>IFERROR(VLOOKUP($AA379,Lookup!$A$1:$P$20,10,FALSE),"")</f>
        <v/>
      </c>
      <c r="AJ379" s="133" t="str">
        <f>IFERROR(VLOOKUP($AA379,Lookup!$A$1:$P$20,11,FALSE),"")</f>
        <v/>
      </c>
      <c r="AK379" s="133" t="str">
        <f>IFERROR(VLOOKUP($AA379,Lookup!$A$1:$P$20,12,FALSE),"")</f>
        <v/>
      </c>
      <c r="AL379" s="133" t="str">
        <f>IFERROR(VLOOKUP($AA379,Lookup!$A$1:$P$20,13,FALSE),"")</f>
        <v/>
      </c>
      <c r="AM379" s="133" t="str">
        <f>IFERROR(VLOOKUP($AA379,Lookup!$A$1:$P$20,14,FALSE),"")</f>
        <v/>
      </c>
      <c r="AN379" s="133" t="str">
        <f>IFERROR(VLOOKUP($AA379,Lookup!$A$1:$P$20,15,FALSE),"")</f>
        <v/>
      </c>
      <c r="AO379" s="133" t="str">
        <f>IFERROR(VLOOKUP($AA379,Lookup!$A$1:$P$20,16,FALSE),"")</f>
        <v/>
      </c>
      <c r="AP379" s="133" t="str">
        <f>IFERROR(VLOOKUP($AA379,Lookup!$A$1:$Q$20,17,FALSE),"")</f>
        <v/>
      </c>
      <c r="AQ379" s="129"/>
      <c r="AR379" s="129"/>
      <c r="AS379" s="135"/>
      <c r="AT379" s="135"/>
      <c r="AU379" s="135"/>
      <c r="AV379" s="135"/>
      <c r="AW379" s="138"/>
      <c r="AX379" s="135"/>
      <c r="AY379" s="135"/>
      <c r="AZ379" s="135"/>
      <c r="BA379" s="135"/>
      <c r="BB379" s="135"/>
      <c r="BC379" s="135"/>
      <c r="BD379" s="135"/>
      <c r="BE379" s="135"/>
      <c r="BF379" s="135"/>
      <c r="BG379" s="139"/>
      <c r="BH379" s="150"/>
      <c r="BI379" s="129"/>
      <c r="BJ379" s="129"/>
      <c r="BK379" s="150"/>
      <c r="BL379" s="139"/>
      <c r="BM379" s="139"/>
      <c r="BN379" s="148"/>
      <c r="BO379" s="148"/>
      <c r="BP379" s="139"/>
      <c r="BQ379" s="139"/>
      <c r="BR379" s="139"/>
      <c r="BS379" s="143"/>
      <c r="BT379" s="143"/>
      <c r="BU379" s="143"/>
      <c r="BV379" s="371"/>
      <c r="BW379" s="371"/>
      <c r="BX379" s="371"/>
      <c r="BY379" s="371"/>
      <c r="BZ379" s="371"/>
      <c r="CA379" s="371"/>
      <c r="CB379" s="371"/>
    </row>
    <row r="380" spans="1:80" ht="39.75" customHeight="1">
      <c r="A380" s="126"/>
      <c r="B380" s="128" t="s">
        <v>3740</v>
      </c>
      <c r="C380" s="128" t="s">
        <v>3741</v>
      </c>
      <c r="D380" s="128" t="s">
        <v>123</v>
      </c>
      <c r="E380" s="129" t="s">
        <v>40</v>
      </c>
      <c r="F380" s="129">
        <v>78664</v>
      </c>
      <c r="G380" s="129"/>
      <c r="H380" s="129"/>
      <c r="I380" s="129"/>
      <c r="J380" s="129"/>
      <c r="K380" s="129"/>
      <c r="L380" s="94"/>
      <c r="M380" s="94"/>
      <c r="N380" s="94"/>
      <c r="O380" s="94"/>
      <c r="P380" s="94"/>
      <c r="Q380" s="94"/>
      <c r="R380" s="98"/>
      <c r="S380" s="94"/>
      <c r="T380" s="98"/>
      <c r="U380" s="129"/>
      <c r="V380" s="129"/>
      <c r="W380" s="129"/>
      <c r="X380" s="129"/>
      <c r="Y380" s="129"/>
      <c r="Z380" s="128"/>
      <c r="AA380" s="133" t="str">
        <f t="shared" si="26"/>
        <v/>
      </c>
      <c r="AB380" s="133" t="str">
        <f>IFERROR(VLOOKUP($AA380,Lookup!$A$1:$P$20,2,FALSE),"")</f>
        <v/>
      </c>
      <c r="AC380" s="133"/>
      <c r="AD380" s="133" t="str">
        <f>IFERROR(VLOOKUP($AA380,Lookup!$A$1:$P$20,7,FALSE),"")</f>
        <v/>
      </c>
      <c r="AE380" s="380"/>
      <c r="AF380" s="133" t="str">
        <f>IFERROR(VLOOKUP($AA380,Lookup!$A$1:$P$20,8,FALSE),"")</f>
        <v/>
      </c>
      <c r="AG380" s="133" t="str">
        <f>IFERROR(VLOOKUP($AA380,Lookup!$A$1:$P$20,9,FALSE),"")</f>
        <v/>
      </c>
      <c r="AH380" s="133"/>
      <c r="AI380" s="133" t="str">
        <f>IFERROR(VLOOKUP($AA380,Lookup!$A$1:$P$20,10,FALSE),"")</f>
        <v/>
      </c>
      <c r="AJ380" s="133" t="str">
        <f>IFERROR(VLOOKUP($AA380,Lookup!$A$1:$P$20,11,FALSE),"")</f>
        <v/>
      </c>
      <c r="AK380" s="133" t="str">
        <f>IFERROR(VLOOKUP($AA380,Lookup!$A$1:$P$20,12,FALSE),"")</f>
        <v/>
      </c>
      <c r="AL380" s="133" t="str">
        <f>IFERROR(VLOOKUP($AA380,Lookup!$A$1:$P$20,13,FALSE),"")</f>
        <v/>
      </c>
      <c r="AM380" s="133" t="str">
        <f>IFERROR(VLOOKUP($AA380,Lookup!$A$1:$P$20,14,FALSE),"")</f>
        <v/>
      </c>
      <c r="AN380" s="133" t="str">
        <f>IFERROR(VLOOKUP($AA380,Lookup!$A$1:$P$20,15,FALSE),"")</f>
        <v/>
      </c>
      <c r="AO380" s="133" t="str">
        <f>IFERROR(VLOOKUP($AA380,Lookup!$A$1:$P$20,16,FALSE),"")</f>
        <v/>
      </c>
      <c r="AP380" s="133" t="str">
        <f>IFERROR(VLOOKUP($AA380,Lookup!$A$1:$Q$20,17,FALSE),"")</f>
        <v/>
      </c>
      <c r="AQ380" s="129"/>
      <c r="AR380" s="129"/>
      <c r="AS380" s="135"/>
      <c r="AT380" s="135"/>
      <c r="AU380" s="135"/>
      <c r="AV380" s="135"/>
      <c r="AW380" s="138"/>
      <c r="AX380" s="135"/>
      <c r="AY380" s="135"/>
      <c r="AZ380" s="135"/>
      <c r="BA380" s="135"/>
      <c r="BB380" s="135"/>
      <c r="BC380" s="135"/>
      <c r="BD380" s="135"/>
      <c r="BE380" s="135"/>
      <c r="BF380" s="135"/>
      <c r="BG380" s="139"/>
      <c r="BH380" s="150"/>
      <c r="BI380" s="129"/>
      <c r="BJ380" s="129"/>
      <c r="BK380" s="150"/>
      <c r="BL380" s="139"/>
      <c r="BM380" s="139"/>
      <c r="BN380" s="148"/>
      <c r="BO380" s="148"/>
      <c r="BP380" s="139"/>
      <c r="BQ380" s="139"/>
      <c r="BR380" s="139"/>
      <c r="BS380" s="143"/>
      <c r="BT380" s="143"/>
      <c r="BU380" s="143"/>
      <c r="BV380" s="371"/>
      <c r="BW380" s="371"/>
      <c r="BX380" s="371"/>
      <c r="BY380" s="371"/>
      <c r="BZ380" s="371"/>
      <c r="CA380" s="371"/>
      <c r="CB380" s="371"/>
    </row>
    <row r="381" spans="1:80" ht="39.75" customHeight="1">
      <c r="A381" s="126"/>
      <c r="B381" s="128" t="s">
        <v>3742</v>
      </c>
      <c r="C381" s="128" t="s">
        <v>3635</v>
      </c>
      <c r="D381" s="128" t="s">
        <v>107</v>
      </c>
      <c r="E381" s="129" t="s">
        <v>40</v>
      </c>
      <c r="F381" s="129">
        <v>78016</v>
      </c>
      <c r="G381" s="129" t="s">
        <v>3743</v>
      </c>
      <c r="H381" s="129"/>
      <c r="I381" s="129"/>
      <c r="J381" s="129"/>
      <c r="K381" s="129"/>
      <c r="L381" s="94"/>
      <c r="M381" s="94"/>
      <c r="N381" s="94"/>
      <c r="O381" s="94"/>
      <c r="P381" s="94"/>
      <c r="Q381" s="94"/>
      <c r="R381" s="98"/>
      <c r="S381" s="129"/>
      <c r="T381" s="98"/>
      <c r="U381" s="129"/>
      <c r="V381" s="129"/>
      <c r="W381" s="129"/>
      <c r="X381" s="129"/>
      <c r="Y381" s="129"/>
      <c r="Z381" s="128"/>
      <c r="AA381" s="133" t="str">
        <f t="shared" si="26"/>
        <v/>
      </c>
      <c r="AB381" s="133" t="str">
        <f>IFERROR(VLOOKUP($AA381,Lookup!$A$1:$P$20,2,FALSE),"")</f>
        <v/>
      </c>
      <c r="AC381" s="133"/>
      <c r="AD381" s="133" t="str">
        <f>IFERROR(VLOOKUP($AA381,Lookup!$A$1:$P$20,7,FALSE),"")</f>
        <v/>
      </c>
      <c r="AE381" s="380"/>
      <c r="AF381" s="133" t="str">
        <f>IFERROR(VLOOKUP($AA381,Lookup!$A$1:$P$20,8,FALSE),"")</f>
        <v/>
      </c>
      <c r="AG381" s="133" t="str">
        <f>IFERROR(VLOOKUP($AA381,Lookup!$A$1:$P$20,9,FALSE),"")</f>
        <v/>
      </c>
      <c r="AH381" s="133"/>
      <c r="AI381" s="133" t="str">
        <f>IFERROR(VLOOKUP($AA381,Lookup!$A$1:$P$20,10,FALSE),"")</f>
        <v/>
      </c>
      <c r="AJ381" s="133" t="str">
        <f>IFERROR(VLOOKUP($AA381,Lookup!$A$1:$P$20,11,FALSE),"")</f>
        <v/>
      </c>
      <c r="AK381" s="133" t="str">
        <f>IFERROR(VLOOKUP($AA381,Lookup!$A$1:$P$20,12,FALSE),"")</f>
        <v/>
      </c>
      <c r="AL381" s="133" t="str">
        <f>IFERROR(VLOOKUP($AA381,Lookup!$A$1:$P$20,13,FALSE),"")</f>
        <v/>
      </c>
      <c r="AM381" s="133" t="str">
        <f>IFERROR(VLOOKUP($AA381,Lookup!$A$1:$P$20,14,FALSE),"")</f>
        <v/>
      </c>
      <c r="AN381" s="133" t="str">
        <f>IFERROR(VLOOKUP($AA381,Lookup!$A$1:$P$20,15,FALSE),"")</f>
        <v/>
      </c>
      <c r="AO381" s="133" t="str">
        <f>IFERROR(VLOOKUP($AA381,Lookup!$A$1:$P$20,16,FALSE),"")</f>
        <v/>
      </c>
      <c r="AP381" s="133" t="str">
        <f>IFERROR(VLOOKUP($AA381,Lookup!$A$1:$Q$20,17,FALSE),"")</f>
        <v/>
      </c>
      <c r="AQ381" s="129"/>
      <c r="AR381" s="129"/>
      <c r="AS381" s="135"/>
      <c r="AT381" s="135"/>
      <c r="AU381" s="135"/>
      <c r="AV381" s="135"/>
      <c r="AW381" s="138"/>
      <c r="AX381" s="135"/>
      <c r="AY381" s="135"/>
      <c r="AZ381" s="135"/>
      <c r="BA381" s="135"/>
      <c r="BB381" s="135"/>
      <c r="BC381" s="135"/>
      <c r="BD381" s="135"/>
      <c r="BE381" s="135"/>
      <c r="BF381" s="135"/>
      <c r="BG381" s="139"/>
      <c r="BH381" s="150"/>
      <c r="BI381" s="129"/>
      <c r="BJ381" s="129"/>
      <c r="BK381" s="150"/>
      <c r="BL381" s="139"/>
      <c r="BM381" s="139"/>
      <c r="BN381" s="148"/>
      <c r="BO381" s="148"/>
      <c r="BP381" s="139"/>
      <c r="BQ381" s="139"/>
      <c r="BR381" s="139"/>
      <c r="BS381" s="143"/>
      <c r="BT381" s="143"/>
      <c r="BU381" s="143"/>
      <c r="BV381" s="371"/>
      <c r="BW381" s="371"/>
      <c r="BX381" s="371"/>
      <c r="BY381" s="371"/>
      <c r="BZ381" s="371"/>
      <c r="CA381" s="371"/>
      <c r="CB381" s="371"/>
    </row>
    <row r="382" spans="1:80" ht="39.75" customHeight="1">
      <c r="A382" s="126"/>
      <c r="B382" s="128" t="s">
        <v>3744</v>
      </c>
      <c r="C382" s="128" t="s">
        <v>3745</v>
      </c>
      <c r="D382" s="128" t="s">
        <v>3746</v>
      </c>
      <c r="E382" s="129" t="s">
        <v>40</v>
      </c>
      <c r="F382" s="129">
        <v>75757</v>
      </c>
      <c r="G382" s="129"/>
      <c r="H382" s="129"/>
      <c r="I382" s="129"/>
      <c r="J382" s="129"/>
      <c r="K382" s="129"/>
      <c r="L382" s="94"/>
      <c r="M382" s="94"/>
      <c r="N382" s="94"/>
      <c r="O382" s="94"/>
      <c r="P382" s="94"/>
      <c r="Q382" s="94"/>
      <c r="R382" s="98"/>
      <c r="S382" s="94"/>
      <c r="T382" s="98"/>
      <c r="U382" s="129"/>
      <c r="V382" s="129"/>
      <c r="W382" s="129"/>
      <c r="X382" s="129"/>
      <c r="Y382" s="129"/>
      <c r="Z382" s="128"/>
      <c r="AA382" s="133" t="str">
        <f t="shared" si="26"/>
        <v/>
      </c>
      <c r="AB382" s="133" t="str">
        <f>IFERROR(VLOOKUP($AA382,Lookup!$A$1:$P$20,2,FALSE),"")</f>
        <v/>
      </c>
      <c r="AC382" s="133"/>
      <c r="AD382" s="133" t="str">
        <f>IFERROR(VLOOKUP($AA382,Lookup!$A$1:$P$20,7,FALSE),"")</f>
        <v/>
      </c>
      <c r="AE382" s="380"/>
      <c r="AF382" s="133" t="str">
        <f>IFERROR(VLOOKUP($AA382,Lookup!$A$1:$P$20,8,FALSE),"")</f>
        <v/>
      </c>
      <c r="AG382" s="133" t="str">
        <f>IFERROR(VLOOKUP($AA382,Lookup!$A$1:$P$20,9,FALSE),"")</f>
        <v/>
      </c>
      <c r="AH382" s="133"/>
      <c r="AI382" s="133" t="str">
        <f>IFERROR(VLOOKUP($AA382,Lookup!$A$1:$P$20,10,FALSE),"")</f>
        <v/>
      </c>
      <c r="AJ382" s="133" t="str">
        <f>IFERROR(VLOOKUP($AA382,Lookup!$A$1:$P$20,11,FALSE),"")</f>
        <v/>
      </c>
      <c r="AK382" s="133" t="str">
        <f>IFERROR(VLOOKUP($AA382,Lookup!$A$1:$P$20,12,FALSE),"")</f>
        <v/>
      </c>
      <c r="AL382" s="133" t="str">
        <f>IFERROR(VLOOKUP($AA382,Lookup!$A$1:$P$20,13,FALSE),"")</f>
        <v/>
      </c>
      <c r="AM382" s="133" t="str">
        <f>IFERROR(VLOOKUP($AA382,Lookup!$A$1:$P$20,14,FALSE),"")</f>
        <v/>
      </c>
      <c r="AN382" s="133" t="str">
        <f>IFERROR(VLOOKUP($AA382,Lookup!$A$1:$P$20,15,FALSE),"")</f>
        <v/>
      </c>
      <c r="AO382" s="133" t="str">
        <f>IFERROR(VLOOKUP($AA382,Lookup!$A$1:$P$20,16,FALSE),"")</f>
        <v/>
      </c>
      <c r="AP382" s="133" t="str">
        <f>IFERROR(VLOOKUP($AA382,Lookup!$A$1:$Q$20,17,FALSE),"")</f>
        <v/>
      </c>
      <c r="AQ382" s="129"/>
      <c r="AR382" s="129"/>
      <c r="AS382" s="135"/>
      <c r="AT382" s="135"/>
      <c r="AU382" s="135"/>
      <c r="AV382" s="135"/>
      <c r="AW382" s="138"/>
      <c r="AX382" s="135"/>
      <c r="AY382" s="135"/>
      <c r="AZ382" s="135"/>
      <c r="BA382" s="135"/>
      <c r="BB382" s="135"/>
      <c r="BC382" s="135"/>
      <c r="BD382" s="135"/>
      <c r="BE382" s="135"/>
      <c r="BF382" s="135"/>
      <c r="BG382" s="139"/>
      <c r="BH382" s="150"/>
      <c r="BI382" s="129"/>
      <c r="BJ382" s="129"/>
      <c r="BK382" s="150"/>
      <c r="BL382" s="139"/>
      <c r="BM382" s="139"/>
      <c r="BN382" s="148"/>
      <c r="BO382" s="148"/>
      <c r="BP382" s="139"/>
      <c r="BQ382" s="139"/>
      <c r="BR382" s="139"/>
      <c r="BS382" s="143"/>
      <c r="BT382" s="143"/>
      <c r="BU382" s="143"/>
      <c r="BV382" s="371"/>
      <c r="BW382" s="371"/>
      <c r="BX382" s="371"/>
      <c r="BY382" s="371"/>
      <c r="BZ382" s="371"/>
      <c r="CA382" s="371"/>
      <c r="CB382" s="371"/>
    </row>
    <row r="383" spans="1:80" ht="39.75" customHeight="1">
      <c r="A383" s="126"/>
      <c r="B383" s="128" t="s">
        <v>3747</v>
      </c>
      <c r="C383" s="128" t="s">
        <v>3748</v>
      </c>
      <c r="D383" s="128" t="s">
        <v>199</v>
      </c>
      <c r="E383" s="129" t="s">
        <v>40</v>
      </c>
      <c r="F383" s="129">
        <v>78728</v>
      </c>
      <c r="G383" s="129"/>
      <c r="H383" s="129"/>
      <c r="I383" s="129"/>
      <c r="J383" s="129"/>
      <c r="K383" s="129"/>
      <c r="L383" s="94"/>
      <c r="M383" s="94"/>
      <c r="N383" s="94"/>
      <c r="O383" s="94"/>
      <c r="P383" s="94"/>
      <c r="Q383" s="94"/>
      <c r="R383" s="98"/>
      <c r="S383" s="94"/>
      <c r="T383" s="98"/>
      <c r="U383" s="129"/>
      <c r="V383" s="129"/>
      <c r="W383" s="129"/>
      <c r="X383" s="129"/>
      <c r="Y383" s="129"/>
      <c r="Z383" s="128"/>
      <c r="AA383" s="133" t="str">
        <f t="shared" si="26"/>
        <v/>
      </c>
      <c r="AB383" s="133" t="str">
        <f>IFERROR(VLOOKUP($AA383,Lookup!$A$1:$P$20,2,FALSE),"")</f>
        <v/>
      </c>
      <c r="AC383" s="133"/>
      <c r="AD383" s="133" t="str">
        <f>IFERROR(VLOOKUP($AA383,Lookup!$A$1:$P$20,7,FALSE),"")</f>
        <v/>
      </c>
      <c r="AE383" s="380"/>
      <c r="AF383" s="133" t="str">
        <f>IFERROR(VLOOKUP($AA383,Lookup!$A$1:$P$20,8,FALSE),"")</f>
        <v/>
      </c>
      <c r="AG383" s="133" t="str">
        <f>IFERROR(VLOOKUP($AA383,Lookup!$A$1:$P$20,9,FALSE),"")</f>
        <v/>
      </c>
      <c r="AH383" s="133"/>
      <c r="AI383" s="133" t="str">
        <f>IFERROR(VLOOKUP($AA383,Lookup!$A$1:$P$20,10,FALSE),"")</f>
        <v/>
      </c>
      <c r="AJ383" s="133" t="str">
        <f>IFERROR(VLOOKUP($AA383,Lookup!$A$1:$P$20,11,FALSE),"")</f>
        <v/>
      </c>
      <c r="AK383" s="133" t="str">
        <f>IFERROR(VLOOKUP($AA383,Lookup!$A$1:$P$20,12,FALSE),"")</f>
        <v/>
      </c>
      <c r="AL383" s="133" t="str">
        <f>IFERROR(VLOOKUP($AA383,Lookup!$A$1:$P$20,13,FALSE),"")</f>
        <v/>
      </c>
      <c r="AM383" s="133" t="str">
        <f>IFERROR(VLOOKUP($AA383,Lookup!$A$1:$P$20,14,FALSE),"")</f>
        <v/>
      </c>
      <c r="AN383" s="133" t="str">
        <f>IFERROR(VLOOKUP($AA383,Lookup!$A$1:$P$20,15,FALSE),"")</f>
        <v/>
      </c>
      <c r="AO383" s="133" t="str">
        <f>IFERROR(VLOOKUP($AA383,Lookup!$A$1:$P$20,16,FALSE),"")</f>
        <v/>
      </c>
      <c r="AP383" s="133" t="str">
        <f>IFERROR(VLOOKUP($AA383,Lookup!$A$1:$Q$20,17,FALSE),"")</f>
        <v/>
      </c>
      <c r="AQ383" s="129"/>
      <c r="AR383" s="129"/>
      <c r="AS383" s="135"/>
      <c r="AT383" s="135"/>
      <c r="AU383" s="135"/>
      <c r="AV383" s="135"/>
      <c r="AW383" s="138"/>
      <c r="AX383" s="135"/>
      <c r="AY383" s="135"/>
      <c r="AZ383" s="135"/>
      <c r="BA383" s="135"/>
      <c r="BB383" s="135"/>
      <c r="BC383" s="135"/>
      <c r="BD383" s="135"/>
      <c r="BE383" s="135"/>
      <c r="BF383" s="135"/>
      <c r="BG383" s="139"/>
      <c r="BH383" s="150"/>
      <c r="BI383" s="129"/>
      <c r="BJ383" s="129"/>
      <c r="BK383" s="150"/>
      <c r="BL383" s="139"/>
      <c r="BM383" s="139"/>
      <c r="BN383" s="148"/>
      <c r="BO383" s="148"/>
      <c r="BP383" s="139"/>
      <c r="BQ383" s="139"/>
      <c r="BR383" s="139"/>
      <c r="BS383" s="143"/>
      <c r="BT383" s="143"/>
      <c r="BU383" s="143"/>
      <c r="BV383" s="371"/>
      <c r="BW383" s="371"/>
      <c r="BX383" s="371"/>
      <c r="BY383" s="371"/>
      <c r="BZ383" s="371"/>
      <c r="CA383" s="371"/>
      <c r="CB383" s="371"/>
    </row>
    <row r="384" spans="1:80" ht="39.75" customHeight="1">
      <c r="A384" s="126"/>
      <c r="B384" s="173" t="s">
        <v>3749</v>
      </c>
      <c r="C384" s="173" t="s">
        <v>3750</v>
      </c>
      <c r="D384" s="173" t="s">
        <v>3751</v>
      </c>
      <c r="E384" s="173" t="s">
        <v>3752</v>
      </c>
      <c r="F384" s="185" t="s">
        <v>3753</v>
      </c>
      <c r="G384" s="129"/>
      <c r="H384" s="129"/>
      <c r="I384" s="129"/>
      <c r="J384" s="129"/>
      <c r="K384" s="129"/>
      <c r="L384" s="186"/>
      <c r="M384" s="186"/>
      <c r="N384" s="186"/>
      <c r="O384" s="186"/>
      <c r="P384" s="186"/>
      <c r="Q384" s="186"/>
      <c r="R384" s="415"/>
      <c r="S384" s="173"/>
      <c r="T384" s="173"/>
      <c r="U384" s="173"/>
      <c r="V384" s="173"/>
      <c r="W384" s="187"/>
      <c r="X384" s="187"/>
      <c r="Y384" s="187"/>
      <c r="Z384" s="187"/>
      <c r="AA384" s="133" t="str">
        <f t="shared" si="26"/>
        <v/>
      </c>
      <c r="AB384" s="133" t="str">
        <f>IFERROR(VLOOKUP($AA384,Lookup!$A$1:$P$20,2,FALSE),"")</f>
        <v/>
      </c>
      <c r="AC384" s="133"/>
      <c r="AD384" s="133" t="str">
        <f>IFERROR(VLOOKUP($AA384,Lookup!$A$1:$P$20,7,FALSE),"")</f>
        <v/>
      </c>
      <c r="AE384" s="380"/>
      <c r="AF384" s="133" t="str">
        <f>IFERROR(VLOOKUP($AA384,Lookup!$A$1:$P$20,8,FALSE),"")</f>
        <v/>
      </c>
      <c r="AG384" s="133" t="str">
        <f>IFERROR(VLOOKUP($AA384,Lookup!$A$1:$P$20,9,FALSE),"")</f>
        <v/>
      </c>
      <c r="AH384" s="133"/>
      <c r="AI384" s="133" t="str">
        <f>IFERROR(VLOOKUP($AA384,Lookup!$A$1:$P$20,10,FALSE),"")</f>
        <v/>
      </c>
      <c r="AJ384" s="133" t="str">
        <f>IFERROR(VLOOKUP($AA384,Lookup!$A$1:$P$20,11,FALSE),"")</f>
        <v/>
      </c>
      <c r="AK384" s="133" t="str">
        <f>IFERROR(VLOOKUP($AA384,Lookup!$A$1:$P$20,12,FALSE),"")</f>
        <v/>
      </c>
      <c r="AL384" s="133" t="str">
        <f>IFERROR(VLOOKUP($AA384,Lookup!$A$1:$P$20,13,FALSE),"")</f>
        <v/>
      </c>
      <c r="AM384" s="133" t="str">
        <f>IFERROR(VLOOKUP($AA384,Lookup!$A$1:$P$20,14,FALSE),"")</f>
        <v/>
      </c>
      <c r="AN384" s="133" t="str">
        <f>IFERROR(VLOOKUP($AA384,Lookup!$A$1:$P$20,15,FALSE),"")</f>
        <v/>
      </c>
      <c r="AO384" s="133" t="str">
        <f>IFERROR(VLOOKUP($AA384,Lookup!$A$1:$P$20,16,FALSE),"")</f>
        <v/>
      </c>
      <c r="AP384" s="133" t="str">
        <f>IFERROR(VLOOKUP($AA384,Lookup!$A$1:$Q$20,17,FALSE),"")</f>
        <v/>
      </c>
      <c r="AQ384" s="129"/>
      <c r="AR384" s="129"/>
      <c r="AS384" s="135"/>
      <c r="AT384" s="135"/>
      <c r="AU384" s="135"/>
      <c r="AV384" s="135"/>
      <c r="AW384" s="138"/>
      <c r="AX384" s="135"/>
      <c r="AY384" s="135"/>
      <c r="AZ384" s="135"/>
      <c r="BA384" s="135"/>
      <c r="BB384" s="135"/>
      <c r="BC384" s="135"/>
      <c r="BD384" s="135"/>
      <c r="BE384" s="135"/>
      <c r="BF384" s="135"/>
      <c r="BG384" s="139"/>
      <c r="BH384" s="150"/>
      <c r="BI384" s="129"/>
      <c r="BJ384" s="129"/>
      <c r="BK384" s="150"/>
      <c r="BL384" s="139"/>
      <c r="BM384" s="139"/>
      <c r="BN384" s="148"/>
      <c r="BO384" s="148"/>
      <c r="BP384" s="139"/>
      <c r="BQ384" s="139"/>
      <c r="BR384" s="139"/>
      <c r="BS384" s="143"/>
      <c r="BT384" s="143"/>
      <c r="BU384" s="143"/>
      <c r="BV384" s="371"/>
      <c r="BW384" s="371"/>
      <c r="BX384" s="371"/>
      <c r="BY384" s="371"/>
      <c r="BZ384" s="371"/>
      <c r="CA384" s="371"/>
      <c r="CB384" s="371"/>
    </row>
    <row r="385" spans="1:80" ht="39.75" customHeight="1">
      <c r="A385" s="126"/>
      <c r="B385" s="128" t="s">
        <v>3754</v>
      </c>
      <c r="C385" s="128" t="s">
        <v>3755</v>
      </c>
      <c r="D385" s="128" t="s">
        <v>68</v>
      </c>
      <c r="E385" s="129" t="s">
        <v>40</v>
      </c>
      <c r="F385" s="129">
        <v>77018</v>
      </c>
      <c r="G385" s="129"/>
      <c r="H385" s="129"/>
      <c r="I385" s="129"/>
      <c r="J385" s="129"/>
      <c r="K385" s="129"/>
      <c r="L385" s="94"/>
      <c r="M385" s="94"/>
      <c r="N385" s="94"/>
      <c r="O385" s="94"/>
      <c r="P385" s="94"/>
      <c r="Q385" s="94"/>
      <c r="R385" s="98"/>
      <c r="S385" s="94"/>
      <c r="T385" s="98"/>
      <c r="U385" s="129"/>
      <c r="V385" s="129"/>
      <c r="W385" s="133"/>
      <c r="X385" s="133"/>
      <c r="Y385" s="133"/>
      <c r="Z385" s="132"/>
      <c r="AA385" s="133" t="str">
        <f t="shared" si="26"/>
        <v/>
      </c>
      <c r="AB385" s="133" t="str">
        <f>IFERROR(VLOOKUP($AA385,Lookup!$A$1:$P$20,2,FALSE),"")</f>
        <v/>
      </c>
      <c r="AC385" s="133"/>
      <c r="AD385" s="133" t="str">
        <f>IFERROR(VLOOKUP($AA385,Lookup!$A$1:$P$20,7,FALSE),"")</f>
        <v/>
      </c>
      <c r="AE385" s="380"/>
      <c r="AF385" s="133" t="str">
        <f>IFERROR(VLOOKUP($AA385,Lookup!$A$1:$P$20,8,FALSE),"")</f>
        <v/>
      </c>
      <c r="AG385" s="133" t="str">
        <f>IFERROR(VLOOKUP($AA385,Lookup!$A$1:$P$20,9,FALSE),"")</f>
        <v/>
      </c>
      <c r="AH385" s="133"/>
      <c r="AI385" s="133" t="str">
        <f>IFERROR(VLOOKUP($AA385,Lookup!$A$1:$P$20,10,FALSE),"")</f>
        <v/>
      </c>
      <c r="AJ385" s="133" t="str">
        <f>IFERROR(VLOOKUP($AA385,Lookup!$A$1:$P$20,11,FALSE),"")</f>
        <v/>
      </c>
      <c r="AK385" s="133" t="str">
        <f>IFERROR(VLOOKUP($AA385,Lookup!$A$1:$P$20,12,FALSE),"")</f>
        <v/>
      </c>
      <c r="AL385" s="133" t="str">
        <f>IFERROR(VLOOKUP($AA385,Lookup!$A$1:$P$20,13,FALSE),"")</f>
        <v/>
      </c>
      <c r="AM385" s="133" t="str">
        <f>IFERROR(VLOOKUP($AA385,Lookup!$A$1:$P$20,14,FALSE),"")</f>
        <v/>
      </c>
      <c r="AN385" s="133" t="str">
        <f>IFERROR(VLOOKUP($AA385,Lookup!$A$1:$P$20,15,FALSE),"")</f>
        <v/>
      </c>
      <c r="AO385" s="133" t="str">
        <f>IFERROR(VLOOKUP($AA385,Lookup!$A$1:$P$20,16,FALSE),"")</f>
        <v/>
      </c>
      <c r="AP385" s="133" t="str">
        <f>IFERROR(VLOOKUP($AA385,Lookup!$A$1:$Q$20,17,FALSE),"")</f>
        <v/>
      </c>
      <c r="AQ385" s="129"/>
      <c r="AR385" s="129"/>
      <c r="AS385" s="135"/>
      <c r="AT385" s="135"/>
      <c r="AU385" s="135"/>
      <c r="AV385" s="135"/>
      <c r="AW385" s="138"/>
      <c r="AX385" s="135"/>
      <c r="AY385" s="135"/>
      <c r="AZ385" s="135"/>
      <c r="BA385" s="135"/>
      <c r="BB385" s="135"/>
      <c r="BC385" s="135"/>
      <c r="BD385" s="135"/>
      <c r="BE385" s="135"/>
      <c r="BF385" s="135"/>
      <c r="BG385" s="139"/>
      <c r="BH385" s="150"/>
      <c r="BI385" s="129"/>
      <c r="BJ385" s="129"/>
      <c r="BK385" s="150"/>
      <c r="BL385" s="139"/>
      <c r="BM385" s="139"/>
      <c r="BN385" s="148"/>
      <c r="BO385" s="148"/>
      <c r="BP385" s="139"/>
      <c r="BQ385" s="139"/>
      <c r="BR385" s="139"/>
      <c r="BS385" s="143"/>
      <c r="BT385" s="143"/>
      <c r="BU385" s="143"/>
      <c r="BV385" s="371"/>
      <c r="BW385" s="371"/>
      <c r="BX385" s="371"/>
      <c r="BY385" s="371"/>
      <c r="BZ385" s="371"/>
      <c r="CA385" s="371"/>
      <c r="CB385" s="371"/>
    </row>
    <row r="386" spans="1:80" ht="39.75" customHeight="1">
      <c r="A386" s="126"/>
      <c r="B386" s="128" t="s">
        <v>3756</v>
      </c>
      <c r="C386" s="128" t="s">
        <v>3757</v>
      </c>
      <c r="D386" s="128" t="s">
        <v>2085</v>
      </c>
      <c r="E386" s="129" t="s">
        <v>40</v>
      </c>
      <c r="F386" s="129">
        <v>77342</v>
      </c>
      <c r="G386" s="129"/>
      <c r="H386" s="129"/>
      <c r="I386" s="129"/>
      <c r="J386" s="129"/>
      <c r="K386" s="129"/>
      <c r="L386" s="94"/>
      <c r="M386" s="94"/>
      <c r="N386" s="94"/>
      <c r="O386" s="94"/>
      <c r="P386" s="94"/>
      <c r="Q386" s="94"/>
      <c r="R386" s="98"/>
      <c r="S386" s="94"/>
      <c r="T386" s="98"/>
      <c r="U386" s="129"/>
      <c r="V386" s="129"/>
      <c r="W386" s="129"/>
      <c r="X386" s="129"/>
      <c r="Y386" s="129"/>
      <c r="Z386" s="128"/>
      <c r="AA386" s="133" t="str">
        <f t="shared" si="26"/>
        <v/>
      </c>
      <c r="AB386" s="133" t="str">
        <f>IFERROR(VLOOKUP($AA386,Lookup!$A$1:$P$20,2,FALSE),"")</f>
        <v/>
      </c>
      <c r="AC386" s="133"/>
      <c r="AD386" s="133" t="str">
        <f>IFERROR(VLOOKUP($AA386,Lookup!$A$1:$P$20,7,FALSE),"")</f>
        <v/>
      </c>
      <c r="AE386" s="380"/>
      <c r="AF386" s="133" t="str">
        <f>IFERROR(VLOOKUP($AA386,Lookup!$A$1:$P$20,8,FALSE),"")</f>
        <v/>
      </c>
      <c r="AG386" s="133" t="str">
        <f>IFERROR(VLOOKUP($AA386,Lookup!$A$1:$P$20,9,FALSE),"")</f>
        <v/>
      </c>
      <c r="AH386" s="133"/>
      <c r="AI386" s="133" t="str">
        <f>IFERROR(VLOOKUP($AA386,Lookup!$A$1:$P$20,10,FALSE),"")</f>
        <v/>
      </c>
      <c r="AJ386" s="133" t="str">
        <f>IFERROR(VLOOKUP($AA386,Lookup!$A$1:$P$20,11,FALSE),"")</f>
        <v/>
      </c>
      <c r="AK386" s="133" t="str">
        <f>IFERROR(VLOOKUP($AA386,Lookup!$A$1:$P$20,12,FALSE),"")</f>
        <v/>
      </c>
      <c r="AL386" s="133" t="str">
        <f>IFERROR(VLOOKUP($AA386,Lookup!$A$1:$P$20,13,FALSE),"")</f>
        <v/>
      </c>
      <c r="AM386" s="133" t="str">
        <f>IFERROR(VLOOKUP($AA386,Lookup!$A$1:$P$20,14,FALSE),"")</f>
        <v/>
      </c>
      <c r="AN386" s="133" t="str">
        <f>IFERROR(VLOOKUP($AA386,Lookup!$A$1:$P$20,15,FALSE),"")</f>
        <v/>
      </c>
      <c r="AO386" s="133" t="str">
        <f>IFERROR(VLOOKUP($AA386,Lookup!$A$1:$P$20,16,FALSE),"")</f>
        <v/>
      </c>
      <c r="AP386" s="133" t="str">
        <f>IFERROR(VLOOKUP($AA386,Lookup!$A$1:$Q$20,17,FALSE),"")</f>
        <v/>
      </c>
      <c r="AQ386" s="129"/>
      <c r="AR386" s="129"/>
      <c r="AS386" s="135"/>
      <c r="AT386" s="135"/>
      <c r="AU386" s="135"/>
      <c r="AV386" s="135"/>
      <c r="AW386" s="138"/>
      <c r="AX386" s="135"/>
      <c r="AY386" s="135"/>
      <c r="AZ386" s="135"/>
      <c r="BA386" s="135"/>
      <c r="BB386" s="135"/>
      <c r="BC386" s="135"/>
      <c r="BD386" s="135"/>
      <c r="BE386" s="135"/>
      <c r="BF386" s="135"/>
      <c r="BG386" s="139"/>
      <c r="BH386" s="150"/>
      <c r="BI386" s="129"/>
      <c r="BJ386" s="129"/>
      <c r="BK386" s="150"/>
      <c r="BL386" s="139"/>
      <c r="BM386" s="139"/>
      <c r="BN386" s="148"/>
      <c r="BO386" s="148"/>
      <c r="BP386" s="139"/>
      <c r="BQ386" s="139"/>
      <c r="BR386" s="139"/>
      <c r="BS386" s="143"/>
      <c r="BT386" s="143"/>
      <c r="BU386" s="143"/>
      <c r="BV386" s="371"/>
      <c r="BW386" s="371"/>
      <c r="BX386" s="371"/>
      <c r="BY386" s="371"/>
      <c r="BZ386" s="371"/>
      <c r="CA386" s="371"/>
      <c r="CB386" s="371"/>
    </row>
    <row r="387" spans="1:80" ht="39.75" customHeight="1">
      <c r="A387" s="126"/>
      <c r="B387" s="128" t="s">
        <v>3758</v>
      </c>
      <c r="C387" s="128" t="s">
        <v>3759</v>
      </c>
      <c r="D387" s="128" t="s">
        <v>68</v>
      </c>
      <c r="E387" s="129" t="s">
        <v>40</v>
      </c>
      <c r="F387" s="129">
        <v>77008</v>
      </c>
      <c r="G387" s="129"/>
      <c r="H387" s="129"/>
      <c r="I387" s="129"/>
      <c r="J387" s="129"/>
      <c r="K387" s="129"/>
      <c r="L387" s="94"/>
      <c r="M387" s="94"/>
      <c r="N387" s="94"/>
      <c r="O387" s="94"/>
      <c r="P387" s="94"/>
      <c r="Q387" s="94"/>
      <c r="R387" s="98"/>
      <c r="S387" s="94"/>
      <c r="T387" s="98"/>
      <c r="U387" s="129"/>
      <c r="V387" s="129"/>
      <c r="W387" s="129"/>
      <c r="X387" s="129"/>
      <c r="Y387" s="129"/>
      <c r="Z387" s="128"/>
      <c r="AA387" s="133" t="str">
        <f t="shared" si="26"/>
        <v/>
      </c>
      <c r="AB387" s="133" t="str">
        <f>IFERROR(VLOOKUP($AA387,Lookup!$A$1:$P$20,2,FALSE),"")</f>
        <v/>
      </c>
      <c r="AC387" s="133"/>
      <c r="AD387" s="133" t="str">
        <f>IFERROR(VLOOKUP($AA387,Lookup!$A$1:$P$20,7,FALSE),"")</f>
        <v/>
      </c>
      <c r="AE387" s="380"/>
      <c r="AF387" s="133" t="str">
        <f>IFERROR(VLOOKUP($AA387,Lookup!$A$1:$P$20,8,FALSE),"")</f>
        <v/>
      </c>
      <c r="AG387" s="133" t="str">
        <f>IFERROR(VLOOKUP($AA387,Lookup!$A$1:$P$20,9,FALSE),"")</f>
        <v/>
      </c>
      <c r="AH387" s="133"/>
      <c r="AI387" s="133" t="str">
        <f>IFERROR(VLOOKUP($AA387,Lookup!$A$1:$P$20,10,FALSE),"")</f>
        <v/>
      </c>
      <c r="AJ387" s="133" t="str">
        <f>IFERROR(VLOOKUP($AA387,Lookup!$A$1:$P$20,11,FALSE),"")</f>
        <v/>
      </c>
      <c r="AK387" s="133" t="str">
        <f>IFERROR(VLOOKUP($AA387,Lookup!$A$1:$P$20,12,FALSE),"")</f>
        <v/>
      </c>
      <c r="AL387" s="133" t="str">
        <f>IFERROR(VLOOKUP($AA387,Lookup!$A$1:$P$20,13,FALSE),"")</f>
        <v/>
      </c>
      <c r="AM387" s="133" t="str">
        <f>IFERROR(VLOOKUP($AA387,Lookup!$A$1:$P$20,14,FALSE),"")</f>
        <v/>
      </c>
      <c r="AN387" s="133" t="str">
        <f>IFERROR(VLOOKUP($AA387,Lookup!$A$1:$P$20,15,FALSE),"")</f>
        <v/>
      </c>
      <c r="AO387" s="133" t="str">
        <f>IFERROR(VLOOKUP($AA387,Lookup!$A$1:$P$20,16,FALSE),"")</f>
        <v/>
      </c>
      <c r="AP387" s="133" t="str">
        <f>IFERROR(VLOOKUP($AA387,Lookup!$A$1:$Q$20,17,FALSE),"")</f>
        <v/>
      </c>
      <c r="AQ387" s="129"/>
      <c r="AR387" s="129"/>
      <c r="AS387" s="135"/>
      <c r="AT387" s="135"/>
      <c r="AU387" s="135"/>
      <c r="AV387" s="135"/>
      <c r="AW387" s="138"/>
      <c r="AX387" s="135"/>
      <c r="AY387" s="135"/>
      <c r="AZ387" s="135"/>
      <c r="BA387" s="135"/>
      <c r="BB387" s="135"/>
      <c r="BC387" s="135"/>
      <c r="BD387" s="135"/>
      <c r="BE387" s="135"/>
      <c r="BF387" s="135"/>
      <c r="BG387" s="139"/>
      <c r="BH387" s="150"/>
      <c r="BI387" s="129"/>
      <c r="BJ387" s="129"/>
      <c r="BK387" s="150"/>
      <c r="BL387" s="139"/>
      <c r="BM387" s="139"/>
      <c r="BN387" s="148"/>
      <c r="BO387" s="148"/>
      <c r="BP387" s="139"/>
      <c r="BQ387" s="139"/>
      <c r="BR387" s="139"/>
      <c r="BS387" s="143"/>
      <c r="BT387" s="143"/>
      <c r="BU387" s="143"/>
      <c r="BV387" s="371"/>
      <c r="BW387" s="371"/>
      <c r="BX387" s="371"/>
      <c r="BY387" s="371"/>
      <c r="BZ387" s="371"/>
      <c r="CA387" s="371"/>
      <c r="CB387" s="371"/>
    </row>
    <row r="388" spans="1:80" ht="39.75" customHeight="1">
      <c r="A388" s="126"/>
      <c r="B388" s="128" t="s">
        <v>2188</v>
      </c>
      <c r="C388" s="128" t="s">
        <v>3760</v>
      </c>
      <c r="D388" s="128" t="s">
        <v>333</v>
      </c>
      <c r="E388" s="129" t="s">
        <v>40</v>
      </c>
      <c r="F388" s="129">
        <v>78066</v>
      </c>
      <c r="G388" s="129"/>
      <c r="H388" s="129"/>
      <c r="I388" s="129"/>
      <c r="J388" s="129"/>
      <c r="K388" s="129"/>
      <c r="L388" s="94"/>
      <c r="M388" s="94"/>
      <c r="N388" s="94"/>
      <c r="O388" s="94"/>
      <c r="P388" s="94"/>
      <c r="Q388" s="94"/>
      <c r="R388" s="98"/>
      <c r="S388" s="94"/>
      <c r="T388" s="98"/>
      <c r="U388" s="129"/>
      <c r="V388" s="129"/>
      <c r="W388" s="129"/>
      <c r="X388" s="129"/>
      <c r="Y388" s="129"/>
      <c r="Z388" s="128"/>
      <c r="AA388" s="133" t="str">
        <f t="shared" si="26"/>
        <v/>
      </c>
      <c r="AB388" s="133" t="str">
        <f>IFERROR(VLOOKUP($AA388,Lookup!$A$1:$P$20,2,FALSE),"")</f>
        <v/>
      </c>
      <c r="AC388" s="133"/>
      <c r="AD388" s="133" t="str">
        <f>IFERROR(VLOOKUP($AA388,Lookup!$A$1:$P$20,7,FALSE),"")</f>
        <v/>
      </c>
      <c r="AE388" s="380"/>
      <c r="AF388" s="133" t="str">
        <f>IFERROR(VLOOKUP($AA388,Lookup!$A$1:$P$20,8,FALSE),"")</f>
        <v/>
      </c>
      <c r="AG388" s="133" t="str">
        <f>IFERROR(VLOOKUP($AA388,Lookup!$A$1:$P$20,9,FALSE),"")</f>
        <v/>
      </c>
      <c r="AH388" s="133"/>
      <c r="AI388" s="133" t="str">
        <f>IFERROR(VLOOKUP($AA388,Lookup!$A$1:$P$20,10,FALSE),"")</f>
        <v/>
      </c>
      <c r="AJ388" s="133" t="str">
        <f>IFERROR(VLOOKUP($AA388,Lookup!$A$1:$P$20,11,FALSE),"")</f>
        <v/>
      </c>
      <c r="AK388" s="133" t="str">
        <f>IFERROR(VLOOKUP($AA388,Lookup!$A$1:$P$20,12,FALSE),"")</f>
        <v/>
      </c>
      <c r="AL388" s="133" t="str">
        <f>IFERROR(VLOOKUP($AA388,Lookup!$A$1:$P$20,13,FALSE),"")</f>
        <v/>
      </c>
      <c r="AM388" s="133" t="str">
        <f>IFERROR(VLOOKUP($AA388,Lookup!$A$1:$P$20,14,FALSE),"")</f>
        <v/>
      </c>
      <c r="AN388" s="133" t="str">
        <f>IFERROR(VLOOKUP($AA388,Lookup!$A$1:$P$20,15,FALSE),"")</f>
        <v/>
      </c>
      <c r="AO388" s="133" t="str">
        <f>IFERROR(VLOOKUP($AA388,Lookup!$A$1:$P$20,16,FALSE),"")</f>
        <v/>
      </c>
      <c r="AP388" s="133" t="str">
        <f>IFERROR(VLOOKUP($AA388,Lookup!$A$1:$Q$20,17,FALSE),"")</f>
        <v/>
      </c>
      <c r="AQ388" s="129"/>
      <c r="AR388" s="129"/>
      <c r="AS388" s="135"/>
      <c r="AT388" s="135"/>
      <c r="AU388" s="135"/>
      <c r="AV388" s="135"/>
      <c r="AW388" s="138"/>
      <c r="AX388" s="135"/>
      <c r="AY388" s="135"/>
      <c r="AZ388" s="135"/>
      <c r="BA388" s="135"/>
      <c r="BB388" s="135"/>
      <c r="BC388" s="135"/>
      <c r="BD388" s="135"/>
      <c r="BE388" s="135"/>
      <c r="BF388" s="135"/>
      <c r="BG388" s="139"/>
      <c r="BH388" s="150"/>
      <c r="BI388" s="129"/>
      <c r="BJ388" s="129"/>
      <c r="BK388" s="150"/>
      <c r="BL388" s="139"/>
      <c r="BM388" s="139"/>
      <c r="BN388" s="148"/>
      <c r="BO388" s="148"/>
      <c r="BP388" s="139"/>
      <c r="BQ388" s="139"/>
      <c r="BR388" s="139"/>
      <c r="BS388" s="143"/>
      <c r="BT388" s="143"/>
      <c r="BU388" s="143"/>
      <c r="BV388" s="371"/>
      <c r="BW388" s="371"/>
      <c r="BX388" s="371"/>
      <c r="BY388" s="371"/>
      <c r="BZ388" s="371"/>
      <c r="CA388" s="371"/>
      <c r="CB388" s="371"/>
    </row>
    <row r="389" spans="1:80" ht="39.75" customHeight="1">
      <c r="A389" s="126"/>
      <c r="B389" s="128" t="s">
        <v>1818</v>
      </c>
      <c r="C389" s="128" t="s">
        <v>1819</v>
      </c>
      <c r="D389" s="128" t="s">
        <v>37</v>
      </c>
      <c r="E389" s="129" t="s">
        <v>40</v>
      </c>
      <c r="F389" s="129">
        <v>78219</v>
      </c>
      <c r="G389" s="129" t="s">
        <v>1820</v>
      </c>
      <c r="H389" s="188" t="s">
        <v>1821</v>
      </c>
      <c r="I389" s="188"/>
      <c r="J389" s="188"/>
      <c r="K389" s="188"/>
      <c r="L389" s="94"/>
      <c r="M389" s="94"/>
      <c r="N389" s="94"/>
      <c r="O389" s="94"/>
      <c r="P389" s="94"/>
      <c r="Q389" s="94"/>
      <c r="R389" s="98"/>
      <c r="S389" s="94"/>
      <c r="T389" s="98"/>
      <c r="U389" s="129"/>
      <c r="V389" s="129"/>
      <c r="W389" s="129"/>
      <c r="X389" s="129"/>
      <c r="Y389" s="129"/>
      <c r="Z389" s="128"/>
      <c r="AA389" s="133" t="str">
        <f t="shared" si="26"/>
        <v/>
      </c>
      <c r="AB389" s="133" t="str">
        <f>IFERROR(VLOOKUP($AA389,Lookup!$A$1:$P$20,2,FALSE),"")</f>
        <v/>
      </c>
      <c r="AC389" s="133"/>
      <c r="AD389" s="133" t="str">
        <f>IFERROR(VLOOKUP($AA389,Lookup!$A$1:$P$20,7,FALSE),"")</f>
        <v/>
      </c>
      <c r="AE389" s="380"/>
      <c r="AF389" s="133" t="str">
        <f>IFERROR(VLOOKUP($AA389,Lookup!$A$1:$P$20,8,FALSE),"")</f>
        <v/>
      </c>
      <c r="AG389" s="133" t="str">
        <f>IFERROR(VLOOKUP($AA389,Lookup!$A$1:$P$20,9,FALSE),"")</f>
        <v/>
      </c>
      <c r="AH389" s="133"/>
      <c r="AI389" s="133" t="str">
        <f>IFERROR(VLOOKUP($AA389,Lookup!$A$1:$P$20,10,FALSE),"")</f>
        <v/>
      </c>
      <c r="AJ389" s="133" t="str">
        <f>IFERROR(VLOOKUP($AA389,Lookup!$A$1:$P$20,11,FALSE),"")</f>
        <v/>
      </c>
      <c r="AK389" s="133" t="str">
        <f>IFERROR(VLOOKUP($AA389,Lookup!$A$1:$P$20,12,FALSE),"")</f>
        <v/>
      </c>
      <c r="AL389" s="133" t="str">
        <f>IFERROR(VLOOKUP($AA389,Lookup!$A$1:$P$20,13,FALSE),"")</f>
        <v/>
      </c>
      <c r="AM389" s="133" t="str">
        <f>IFERROR(VLOOKUP($AA389,Lookup!$A$1:$P$20,14,FALSE),"")</f>
        <v/>
      </c>
      <c r="AN389" s="133" t="str">
        <f>IFERROR(VLOOKUP($AA389,Lookup!$A$1:$P$20,15,FALSE),"")</f>
        <v/>
      </c>
      <c r="AO389" s="133" t="str">
        <f>IFERROR(VLOOKUP($AA389,Lookup!$A$1:$P$20,16,FALSE),"")</f>
        <v/>
      </c>
      <c r="AP389" s="133" t="str">
        <f>IFERROR(VLOOKUP($AA389,Lookup!$A$1:$Q$20,17,FALSE),"")</f>
        <v/>
      </c>
      <c r="AQ389" s="129"/>
      <c r="AR389" s="129"/>
      <c r="AS389" s="135"/>
      <c r="AT389" s="135"/>
      <c r="AU389" s="135"/>
      <c r="AV389" s="135"/>
      <c r="AW389" s="138"/>
      <c r="AX389" s="135"/>
      <c r="AY389" s="135"/>
      <c r="AZ389" s="135"/>
      <c r="BA389" s="135"/>
      <c r="BB389" s="135"/>
      <c r="BC389" s="135"/>
      <c r="BD389" s="135"/>
      <c r="BE389" s="135"/>
      <c r="BF389" s="135"/>
      <c r="BG389" s="139"/>
      <c r="BH389" s="150"/>
      <c r="BI389" s="129"/>
      <c r="BJ389" s="129"/>
      <c r="BK389" s="150"/>
      <c r="BL389" s="139"/>
      <c r="BM389" s="139"/>
      <c r="BN389" s="148"/>
      <c r="BO389" s="148"/>
      <c r="BP389" s="139"/>
      <c r="BQ389" s="139"/>
      <c r="BR389" s="139"/>
      <c r="BS389" s="143"/>
      <c r="BT389" s="143"/>
      <c r="BU389" s="143"/>
      <c r="BV389" s="371"/>
      <c r="BW389" s="371"/>
      <c r="BX389" s="371"/>
      <c r="BY389" s="371"/>
      <c r="BZ389" s="371"/>
      <c r="CA389" s="371"/>
      <c r="CB389" s="371"/>
    </row>
    <row r="390" spans="1:80" ht="39.75" customHeight="1">
      <c r="A390" s="126"/>
      <c r="B390" s="128" t="s">
        <v>3761</v>
      </c>
      <c r="C390" s="128" t="s">
        <v>3762</v>
      </c>
      <c r="D390" s="128" t="s">
        <v>1564</v>
      </c>
      <c r="E390" s="129" t="s">
        <v>40</v>
      </c>
      <c r="F390" s="129">
        <v>78070</v>
      </c>
      <c r="G390" s="129"/>
      <c r="H390" s="130"/>
      <c r="I390" s="130"/>
      <c r="J390" s="130"/>
      <c r="K390" s="130"/>
      <c r="L390" s="94"/>
      <c r="M390" s="94"/>
      <c r="N390" s="94"/>
      <c r="O390" s="94"/>
      <c r="P390" s="94"/>
      <c r="Q390" s="94"/>
      <c r="R390" s="98"/>
      <c r="S390" s="94"/>
      <c r="T390" s="98"/>
      <c r="U390" s="129"/>
      <c r="V390" s="129"/>
      <c r="W390" s="129"/>
      <c r="X390" s="129"/>
      <c r="Y390" s="129"/>
      <c r="Z390" s="128"/>
      <c r="AA390" s="133" t="str">
        <f t="shared" si="26"/>
        <v/>
      </c>
      <c r="AB390" s="133" t="str">
        <f>IFERROR(VLOOKUP($AA390,Lookup!$A$1:$P$20,2,FALSE),"")</f>
        <v/>
      </c>
      <c r="AC390" s="133"/>
      <c r="AD390" s="133" t="str">
        <f>IFERROR(VLOOKUP($AA390,Lookup!$A$1:$P$20,7,FALSE),"")</f>
        <v/>
      </c>
      <c r="AE390" s="380"/>
      <c r="AF390" s="133" t="str">
        <f>IFERROR(VLOOKUP($AA390,Lookup!$A$1:$P$20,8,FALSE),"")</f>
        <v/>
      </c>
      <c r="AG390" s="133" t="str">
        <f>IFERROR(VLOOKUP($AA390,Lookup!$A$1:$P$20,9,FALSE),"")</f>
        <v/>
      </c>
      <c r="AH390" s="133"/>
      <c r="AI390" s="133" t="str">
        <f>IFERROR(VLOOKUP($AA390,Lookup!$A$1:$P$20,10,FALSE),"")</f>
        <v/>
      </c>
      <c r="AJ390" s="133" t="str">
        <f>IFERROR(VLOOKUP($AA390,Lookup!$A$1:$P$20,11,FALSE),"")</f>
        <v/>
      </c>
      <c r="AK390" s="133" t="str">
        <f>IFERROR(VLOOKUP($AA390,Lookup!$A$1:$P$20,12,FALSE),"")</f>
        <v/>
      </c>
      <c r="AL390" s="133" t="str">
        <f>IFERROR(VLOOKUP($AA390,Lookup!$A$1:$P$20,13,FALSE),"")</f>
        <v/>
      </c>
      <c r="AM390" s="133" t="str">
        <f>IFERROR(VLOOKUP($AA390,Lookup!$A$1:$P$20,14,FALSE),"")</f>
        <v/>
      </c>
      <c r="AN390" s="133" t="str">
        <f>IFERROR(VLOOKUP($AA390,Lookup!$A$1:$P$20,15,FALSE),"")</f>
        <v/>
      </c>
      <c r="AO390" s="133" t="str">
        <f>IFERROR(VLOOKUP($AA390,Lookup!$A$1:$P$20,16,FALSE),"")</f>
        <v/>
      </c>
      <c r="AP390" s="133" t="str">
        <f>IFERROR(VLOOKUP($AA390,Lookup!$A$1:$Q$20,17,FALSE),"")</f>
        <v/>
      </c>
      <c r="AQ390" s="129"/>
      <c r="AR390" s="129"/>
      <c r="AS390" s="135"/>
      <c r="AT390" s="135"/>
      <c r="AU390" s="135"/>
      <c r="AV390" s="135"/>
      <c r="AW390" s="138"/>
      <c r="AX390" s="135"/>
      <c r="AY390" s="135"/>
      <c r="AZ390" s="135"/>
      <c r="BA390" s="135"/>
      <c r="BB390" s="135"/>
      <c r="BC390" s="135"/>
      <c r="BD390" s="135"/>
      <c r="BE390" s="135"/>
      <c r="BF390" s="135"/>
      <c r="BG390" s="139"/>
      <c r="BH390" s="150"/>
      <c r="BI390" s="129"/>
      <c r="BJ390" s="129"/>
      <c r="BK390" s="150"/>
      <c r="BL390" s="139"/>
      <c r="BM390" s="139"/>
      <c r="BN390" s="148"/>
      <c r="BO390" s="148"/>
      <c r="BP390" s="139"/>
      <c r="BQ390" s="139"/>
      <c r="BR390" s="139"/>
      <c r="BS390" s="143"/>
      <c r="BT390" s="143"/>
      <c r="BU390" s="143"/>
      <c r="BV390" s="371"/>
      <c r="BW390" s="371"/>
      <c r="BX390" s="371"/>
      <c r="BY390" s="371"/>
      <c r="BZ390" s="371"/>
      <c r="CA390" s="371"/>
      <c r="CB390" s="371"/>
    </row>
    <row r="391" spans="1:80" ht="39.75" customHeight="1">
      <c r="A391" s="126"/>
      <c r="B391" s="128" t="s">
        <v>3763</v>
      </c>
      <c r="C391" s="128"/>
      <c r="D391" s="128"/>
      <c r="E391" s="129"/>
      <c r="F391" s="129"/>
      <c r="G391" s="129" t="s">
        <v>3764</v>
      </c>
      <c r="H391" s="130" t="s">
        <v>3765</v>
      </c>
      <c r="I391" s="130"/>
      <c r="J391" s="130"/>
      <c r="K391" s="130"/>
      <c r="L391" s="94"/>
      <c r="M391" s="94"/>
      <c r="N391" s="94"/>
      <c r="O391" s="94"/>
      <c r="P391" s="94"/>
      <c r="Q391" s="94"/>
      <c r="R391" s="98"/>
      <c r="S391" s="94"/>
      <c r="T391" s="98"/>
      <c r="U391" s="129"/>
      <c r="V391" s="129"/>
      <c r="W391" s="129"/>
      <c r="X391" s="129"/>
      <c r="Y391" s="129"/>
      <c r="Z391" s="128"/>
      <c r="AA391" s="133" t="str">
        <f t="shared" si="26"/>
        <v/>
      </c>
      <c r="AB391" s="133" t="str">
        <f>IFERROR(VLOOKUP($AA391,Lookup!$A$1:$P$20,2,FALSE),"")</f>
        <v/>
      </c>
      <c r="AC391" s="133"/>
      <c r="AD391" s="133" t="str">
        <f>IFERROR(VLOOKUP($AA391,Lookup!$A$1:$P$20,7,FALSE),"")</f>
        <v/>
      </c>
      <c r="AE391" s="380"/>
      <c r="AF391" s="133" t="str">
        <f>IFERROR(VLOOKUP($AA391,Lookup!$A$1:$P$20,8,FALSE),"")</f>
        <v/>
      </c>
      <c r="AG391" s="133" t="str">
        <f>IFERROR(VLOOKUP($AA391,Lookup!$A$1:$P$20,9,FALSE),"")</f>
        <v/>
      </c>
      <c r="AH391" s="133"/>
      <c r="AI391" s="133" t="str">
        <f>IFERROR(VLOOKUP($AA391,Lookup!$A$1:$P$20,10,FALSE),"")</f>
        <v/>
      </c>
      <c r="AJ391" s="133" t="str">
        <f>IFERROR(VLOOKUP($AA391,Lookup!$A$1:$P$20,11,FALSE),"")</f>
        <v/>
      </c>
      <c r="AK391" s="133" t="str">
        <f>IFERROR(VLOOKUP($AA391,Lookup!$A$1:$P$20,12,FALSE),"")</f>
        <v/>
      </c>
      <c r="AL391" s="133" t="str">
        <f>IFERROR(VLOOKUP($AA391,Lookup!$A$1:$P$20,13,FALSE),"")</f>
        <v/>
      </c>
      <c r="AM391" s="133" t="str">
        <f>IFERROR(VLOOKUP($AA391,Lookup!$A$1:$P$20,14,FALSE),"")</f>
        <v/>
      </c>
      <c r="AN391" s="133" t="str">
        <f>IFERROR(VLOOKUP($AA391,Lookup!$A$1:$P$20,15,FALSE),"")</f>
        <v/>
      </c>
      <c r="AO391" s="133" t="str">
        <f>IFERROR(VLOOKUP($AA391,Lookup!$A$1:$P$20,16,FALSE),"")</f>
        <v/>
      </c>
      <c r="AP391" s="133" t="str">
        <f>IFERROR(VLOOKUP($AA391,Lookup!$A$1:$Q$20,17,FALSE),"")</f>
        <v/>
      </c>
      <c r="AQ391" s="129"/>
      <c r="AR391" s="129"/>
      <c r="AS391" s="135"/>
      <c r="AT391" s="135"/>
      <c r="AU391" s="135"/>
      <c r="AV391" s="135"/>
      <c r="AW391" s="138"/>
      <c r="AX391" s="135"/>
      <c r="AY391" s="135"/>
      <c r="AZ391" s="135"/>
      <c r="BA391" s="135"/>
      <c r="BB391" s="135"/>
      <c r="BC391" s="135"/>
      <c r="BD391" s="135"/>
      <c r="BE391" s="135"/>
      <c r="BF391" s="135"/>
      <c r="BG391" s="139"/>
      <c r="BH391" s="150"/>
      <c r="BI391" s="129"/>
      <c r="BJ391" s="129"/>
      <c r="BK391" s="150"/>
      <c r="BL391" s="139"/>
      <c r="BM391" s="139"/>
      <c r="BN391" s="148"/>
      <c r="BO391" s="148"/>
      <c r="BP391" s="139"/>
      <c r="BQ391" s="139"/>
      <c r="BR391" s="139"/>
      <c r="BS391" s="143"/>
      <c r="BT391" s="143"/>
      <c r="BU391" s="143"/>
      <c r="BV391" s="371"/>
      <c r="BW391" s="371"/>
      <c r="BX391" s="371"/>
      <c r="BY391" s="371"/>
      <c r="BZ391" s="371"/>
      <c r="CA391" s="371"/>
      <c r="CB391" s="371"/>
    </row>
    <row r="392" spans="1:80" ht="39.75" customHeight="1">
      <c r="A392" s="126"/>
      <c r="B392" s="128" t="s">
        <v>3766</v>
      </c>
      <c r="C392" s="128" t="s">
        <v>3767</v>
      </c>
      <c r="D392" s="128" t="s">
        <v>234</v>
      </c>
      <c r="E392" s="129" t="s">
        <v>40</v>
      </c>
      <c r="F392" s="129">
        <v>78132</v>
      </c>
      <c r="G392" s="129" t="s">
        <v>3768</v>
      </c>
      <c r="H392" s="130" t="s">
        <v>3769</v>
      </c>
      <c r="I392" s="130"/>
      <c r="J392" s="130"/>
      <c r="K392" s="130"/>
      <c r="L392" s="94"/>
      <c r="M392" s="94"/>
      <c r="N392" s="94"/>
      <c r="O392" s="94"/>
      <c r="P392" s="94"/>
      <c r="Q392" s="94"/>
      <c r="R392" s="98"/>
      <c r="S392" s="94"/>
      <c r="T392" s="98"/>
      <c r="U392" s="129"/>
      <c r="V392" s="129"/>
      <c r="W392" s="129"/>
      <c r="X392" s="129"/>
      <c r="Y392" s="129"/>
      <c r="Z392" s="128"/>
      <c r="AA392" s="133" t="str">
        <f t="shared" si="26"/>
        <v/>
      </c>
      <c r="AB392" s="133" t="str">
        <f>IFERROR(VLOOKUP($AA392,Lookup!$A$1:$P$20,2,FALSE),"")</f>
        <v/>
      </c>
      <c r="AC392" s="133"/>
      <c r="AD392" s="133" t="str">
        <f>IFERROR(VLOOKUP($AA392,Lookup!$A$1:$P$20,7,FALSE),"")</f>
        <v/>
      </c>
      <c r="AE392" s="380"/>
      <c r="AF392" s="133" t="str">
        <f>IFERROR(VLOOKUP($AA392,Lookup!$A$1:$P$20,8,FALSE),"")</f>
        <v/>
      </c>
      <c r="AG392" s="133" t="str">
        <f>IFERROR(VLOOKUP($AA392,Lookup!$A$1:$P$20,9,FALSE),"")</f>
        <v/>
      </c>
      <c r="AH392" s="133"/>
      <c r="AI392" s="133" t="str">
        <f>IFERROR(VLOOKUP($AA392,Lookup!$A$1:$P$20,10,FALSE),"")</f>
        <v/>
      </c>
      <c r="AJ392" s="133" t="str">
        <f>IFERROR(VLOOKUP($AA392,Lookup!$A$1:$P$20,11,FALSE),"")</f>
        <v/>
      </c>
      <c r="AK392" s="133" t="str">
        <f>IFERROR(VLOOKUP($AA392,Lookup!$A$1:$P$20,12,FALSE),"")</f>
        <v/>
      </c>
      <c r="AL392" s="133" t="str">
        <f>IFERROR(VLOOKUP($AA392,Lookup!$A$1:$P$20,13,FALSE),"")</f>
        <v/>
      </c>
      <c r="AM392" s="133" t="str">
        <f>IFERROR(VLOOKUP($AA392,Lookup!$A$1:$P$20,14,FALSE),"")</f>
        <v/>
      </c>
      <c r="AN392" s="133" t="str">
        <f>IFERROR(VLOOKUP($AA392,Lookup!$A$1:$P$20,15,FALSE),"")</f>
        <v/>
      </c>
      <c r="AO392" s="133" t="str">
        <f>IFERROR(VLOOKUP($AA392,Lookup!$A$1:$P$20,16,FALSE),"")</f>
        <v/>
      </c>
      <c r="AP392" s="133" t="str">
        <f>IFERROR(VLOOKUP($AA392,Lookup!$A$1:$Q$20,17,FALSE),"")</f>
        <v/>
      </c>
      <c r="AQ392" s="129"/>
      <c r="AR392" s="129"/>
      <c r="AS392" s="135"/>
      <c r="AT392" s="135"/>
      <c r="AU392" s="135"/>
      <c r="AV392" s="135"/>
      <c r="AW392" s="138"/>
      <c r="AX392" s="135"/>
      <c r="AY392" s="135"/>
      <c r="AZ392" s="135"/>
      <c r="BA392" s="135"/>
      <c r="BB392" s="135"/>
      <c r="BC392" s="135"/>
      <c r="BD392" s="135"/>
      <c r="BE392" s="135"/>
      <c r="BF392" s="135"/>
      <c r="BG392" s="139"/>
      <c r="BH392" s="150"/>
      <c r="BI392" s="129"/>
      <c r="BJ392" s="129"/>
      <c r="BK392" s="150"/>
      <c r="BL392" s="143"/>
      <c r="BM392" s="143"/>
      <c r="BN392" s="148"/>
      <c r="BO392" s="148"/>
      <c r="BP392" s="143"/>
      <c r="BQ392" s="143"/>
      <c r="BR392" s="143"/>
      <c r="BS392" s="143"/>
      <c r="BT392" s="143"/>
      <c r="BU392" s="143"/>
      <c r="BV392" s="371"/>
      <c r="BW392" s="371"/>
      <c r="BX392" s="371"/>
      <c r="BY392" s="371"/>
      <c r="BZ392" s="371"/>
      <c r="CA392" s="371"/>
      <c r="CB392" s="371"/>
    </row>
    <row r="393" spans="1:80" ht="39.75" customHeight="1">
      <c r="A393" s="126"/>
      <c r="B393" s="128" t="s">
        <v>3770</v>
      </c>
      <c r="C393" s="128" t="s">
        <v>3771</v>
      </c>
      <c r="D393" s="128" t="s">
        <v>37</v>
      </c>
      <c r="E393" s="129" t="s">
        <v>40</v>
      </c>
      <c r="F393" s="129">
        <v>78259</v>
      </c>
      <c r="G393" s="129"/>
      <c r="H393" s="129"/>
      <c r="I393" s="129"/>
      <c r="J393" s="129"/>
      <c r="K393" s="129"/>
      <c r="L393" s="94"/>
      <c r="M393" s="94"/>
      <c r="N393" s="94"/>
      <c r="O393" s="94"/>
      <c r="P393" s="94"/>
      <c r="Q393" s="94"/>
      <c r="R393" s="98"/>
      <c r="S393" s="94"/>
      <c r="T393" s="98"/>
      <c r="U393" s="129"/>
      <c r="V393" s="129"/>
      <c r="W393" s="129"/>
      <c r="X393" s="129"/>
      <c r="Y393" s="129"/>
      <c r="Z393" s="128"/>
      <c r="AA393" s="133" t="str">
        <f t="shared" si="26"/>
        <v/>
      </c>
      <c r="AB393" s="133" t="str">
        <f>IFERROR(VLOOKUP($AA393,Lookup!$A$1:$P$20,2,FALSE),"")</f>
        <v/>
      </c>
      <c r="AC393" s="133"/>
      <c r="AD393" s="133" t="str">
        <f>IFERROR(VLOOKUP($AA393,Lookup!$A$1:$P$20,7,FALSE),"")</f>
        <v/>
      </c>
      <c r="AE393" s="380"/>
      <c r="AF393" s="133" t="str">
        <f>IFERROR(VLOOKUP($AA393,Lookup!$A$1:$P$20,8,FALSE),"")</f>
        <v/>
      </c>
      <c r="AG393" s="133" t="str">
        <f>IFERROR(VLOOKUP($AA393,Lookup!$A$1:$P$20,9,FALSE),"")</f>
        <v/>
      </c>
      <c r="AH393" s="133"/>
      <c r="AI393" s="133" t="str">
        <f>IFERROR(VLOOKUP($AA393,Lookup!$A$1:$P$20,10,FALSE),"")</f>
        <v/>
      </c>
      <c r="AJ393" s="133" t="str">
        <f>IFERROR(VLOOKUP($AA393,Lookup!$A$1:$P$20,11,FALSE),"")</f>
        <v/>
      </c>
      <c r="AK393" s="133" t="str">
        <f>IFERROR(VLOOKUP($AA393,Lookup!$A$1:$P$20,12,FALSE),"")</f>
        <v/>
      </c>
      <c r="AL393" s="133" t="str">
        <f>IFERROR(VLOOKUP($AA393,Lookup!$A$1:$P$20,13,FALSE),"")</f>
        <v/>
      </c>
      <c r="AM393" s="133" t="str">
        <f>IFERROR(VLOOKUP($AA393,Lookup!$A$1:$P$20,14,FALSE),"")</f>
        <v/>
      </c>
      <c r="AN393" s="133" t="str">
        <f>IFERROR(VLOOKUP($AA393,Lookup!$A$1:$P$20,15,FALSE),"")</f>
        <v/>
      </c>
      <c r="AO393" s="133" t="str">
        <f>IFERROR(VLOOKUP($AA393,Lookup!$A$1:$P$20,16,FALSE),"")</f>
        <v/>
      </c>
      <c r="AP393" s="133" t="str">
        <f>IFERROR(VLOOKUP($AA393,Lookup!$A$1:$Q$20,17,FALSE),"")</f>
        <v/>
      </c>
      <c r="AQ393" s="129"/>
      <c r="AR393" s="129"/>
      <c r="AS393" s="135"/>
      <c r="AT393" s="135"/>
      <c r="AU393" s="135"/>
      <c r="AV393" s="135"/>
      <c r="AW393" s="138"/>
      <c r="AX393" s="135"/>
      <c r="AY393" s="135"/>
      <c r="AZ393" s="135"/>
      <c r="BA393" s="135"/>
      <c r="BB393" s="135"/>
      <c r="BC393" s="135"/>
      <c r="BD393" s="135"/>
      <c r="BE393" s="135"/>
      <c r="BF393" s="135"/>
      <c r="BG393" s="139"/>
      <c r="BH393" s="150"/>
      <c r="BI393" s="129"/>
      <c r="BJ393" s="129"/>
      <c r="BK393" s="150"/>
      <c r="BL393" s="143"/>
      <c r="BM393" s="143"/>
      <c r="BN393" s="148"/>
      <c r="BO393" s="148"/>
      <c r="BP393" s="143"/>
      <c r="BQ393" s="143"/>
      <c r="BR393" s="143"/>
      <c r="BS393" s="143"/>
      <c r="BT393" s="143"/>
      <c r="BU393" s="143"/>
      <c r="BV393" s="371"/>
      <c r="BW393" s="371"/>
      <c r="BX393" s="371"/>
      <c r="BY393" s="371"/>
      <c r="BZ393" s="371"/>
      <c r="CA393" s="371"/>
      <c r="CB393" s="371"/>
    </row>
    <row r="394" spans="1:80" ht="39.75" customHeight="1">
      <c r="A394" s="126"/>
      <c r="B394" s="128" t="s">
        <v>3324</v>
      </c>
      <c r="C394" s="128" t="s">
        <v>3772</v>
      </c>
      <c r="D394" s="128" t="s">
        <v>37</v>
      </c>
      <c r="E394" s="129" t="s">
        <v>40</v>
      </c>
      <c r="F394" s="129">
        <v>78207</v>
      </c>
      <c r="G394" s="129"/>
      <c r="H394" s="129"/>
      <c r="I394" s="129"/>
      <c r="J394" s="129"/>
      <c r="K394" s="129"/>
      <c r="L394" s="94"/>
      <c r="M394" s="94"/>
      <c r="N394" s="94"/>
      <c r="O394" s="94"/>
      <c r="P394" s="94"/>
      <c r="Q394" s="94"/>
      <c r="R394" s="98"/>
      <c r="S394" s="94"/>
      <c r="T394" s="98"/>
      <c r="U394" s="129"/>
      <c r="V394" s="129"/>
      <c r="W394" s="129"/>
      <c r="X394" s="129"/>
      <c r="Y394" s="129"/>
      <c r="Z394" s="128"/>
      <c r="AA394" s="133" t="str">
        <f t="shared" si="26"/>
        <v/>
      </c>
      <c r="AB394" s="133" t="str">
        <f>IFERROR(VLOOKUP($AA394,Lookup!$A$1:$P$20,2,FALSE),"")</f>
        <v/>
      </c>
      <c r="AC394" s="133"/>
      <c r="AD394" s="133" t="str">
        <f>IFERROR(VLOOKUP($AA394,Lookup!$A$1:$P$20,7,FALSE),"")</f>
        <v/>
      </c>
      <c r="AE394" s="380"/>
      <c r="AF394" s="133" t="str">
        <f>IFERROR(VLOOKUP($AA394,Lookup!$A$1:$P$20,8,FALSE),"")</f>
        <v/>
      </c>
      <c r="AG394" s="133" t="str">
        <f>IFERROR(VLOOKUP($AA394,Lookup!$A$1:$P$20,9,FALSE),"")</f>
        <v/>
      </c>
      <c r="AH394" s="133"/>
      <c r="AI394" s="133" t="str">
        <f>IFERROR(VLOOKUP($AA394,Lookup!$A$1:$P$20,10,FALSE),"")</f>
        <v/>
      </c>
      <c r="AJ394" s="133" t="str">
        <f>IFERROR(VLOOKUP($AA394,Lookup!$A$1:$P$20,11,FALSE),"")</f>
        <v/>
      </c>
      <c r="AK394" s="133" t="str">
        <f>IFERROR(VLOOKUP($AA394,Lookup!$A$1:$P$20,12,FALSE),"")</f>
        <v/>
      </c>
      <c r="AL394" s="133" t="str">
        <f>IFERROR(VLOOKUP($AA394,Lookup!$A$1:$P$20,13,FALSE),"")</f>
        <v/>
      </c>
      <c r="AM394" s="133" t="str">
        <f>IFERROR(VLOOKUP($AA394,Lookup!$A$1:$P$20,14,FALSE),"")</f>
        <v/>
      </c>
      <c r="AN394" s="133" t="str">
        <f>IFERROR(VLOOKUP($AA394,Lookup!$A$1:$P$20,15,FALSE),"")</f>
        <v/>
      </c>
      <c r="AO394" s="133" t="str">
        <f>IFERROR(VLOOKUP($AA394,Lookup!$A$1:$P$20,16,FALSE),"")</f>
        <v/>
      </c>
      <c r="AP394" s="133" t="str">
        <f>IFERROR(VLOOKUP($AA394,Lookup!$A$1:$Q$20,17,FALSE),"")</f>
        <v/>
      </c>
      <c r="AQ394" s="129"/>
      <c r="AR394" s="129"/>
      <c r="AS394" s="135"/>
      <c r="AT394" s="135"/>
      <c r="AU394" s="135"/>
      <c r="AV394" s="135"/>
      <c r="AW394" s="138"/>
      <c r="AX394" s="135"/>
      <c r="AY394" s="135"/>
      <c r="AZ394" s="135"/>
      <c r="BA394" s="135"/>
      <c r="BB394" s="135"/>
      <c r="BC394" s="135"/>
      <c r="BD394" s="135"/>
      <c r="BE394" s="135"/>
      <c r="BF394" s="135"/>
      <c r="BG394" s="139"/>
      <c r="BH394" s="150"/>
      <c r="BI394" s="129"/>
      <c r="BJ394" s="129"/>
      <c r="BK394" s="150"/>
      <c r="BL394" s="143"/>
      <c r="BM394" s="143"/>
      <c r="BN394" s="148"/>
      <c r="BO394" s="148"/>
      <c r="BP394" s="143"/>
      <c r="BQ394" s="143"/>
      <c r="BR394" s="143"/>
      <c r="BS394" s="143"/>
      <c r="BT394" s="143"/>
      <c r="BU394" s="143"/>
      <c r="BV394" s="371"/>
      <c r="BW394" s="371"/>
      <c r="BX394" s="371"/>
      <c r="BY394" s="371"/>
      <c r="BZ394" s="371"/>
      <c r="CA394" s="371"/>
      <c r="CB394" s="371"/>
    </row>
    <row r="395" spans="1:80" ht="39.75" customHeight="1">
      <c r="A395" s="126"/>
      <c r="B395" s="128" t="s">
        <v>1840</v>
      </c>
      <c r="C395" s="128" t="s">
        <v>1841</v>
      </c>
      <c r="D395" s="128" t="s">
        <v>234</v>
      </c>
      <c r="E395" s="129" t="s">
        <v>40</v>
      </c>
      <c r="F395" s="129">
        <v>78130</v>
      </c>
      <c r="G395" s="129"/>
      <c r="H395" s="129"/>
      <c r="I395" s="129"/>
      <c r="J395" s="129"/>
      <c r="K395" s="129"/>
      <c r="L395" s="94"/>
      <c r="M395" s="94"/>
      <c r="N395" s="94"/>
      <c r="O395" s="94"/>
      <c r="P395" s="94"/>
      <c r="Q395" s="94"/>
      <c r="R395" s="98"/>
      <c r="S395" s="94"/>
      <c r="T395" s="98"/>
      <c r="U395" s="129"/>
      <c r="V395" s="129"/>
      <c r="W395" s="133"/>
      <c r="X395" s="133"/>
      <c r="Y395" s="133"/>
      <c r="Z395" s="132"/>
      <c r="AA395" s="133" t="str">
        <f t="shared" si="26"/>
        <v/>
      </c>
      <c r="AB395" s="133" t="str">
        <f>IFERROR(VLOOKUP($AA395,Lookup!$A$1:$P$20,2,FALSE),"")</f>
        <v/>
      </c>
      <c r="AC395" s="133"/>
      <c r="AD395" s="133" t="str">
        <f>IFERROR(VLOOKUP($AA395,Lookup!$A$1:$P$20,7,FALSE),"")</f>
        <v/>
      </c>
      <c r="AE395" s="380"/>
      <c r="AF395" s="133" t="str">
        <f>IFERROR(VLOOKUP($AA395,Lookup!$A$1:$P$20,8,FALSE),"")</f>
        <v/>
      </c>
      <c r="AG395" s="133" t="str">
        <f>IFERROR(VLOOKUP($AA395,Lookup!$A$1:$P$20,9,FALSE),"")</f>
        <v/>
      </c>
      <c r="AH395" s="133"/>
      <c r="AI395" s="133" t="str">
        <f>IFERROR(VLOOKUP($AA395,Lookup!$A$1:$P$20,10,FALSE),"")</f>
        <v/>
      </c>
      <c r="AJ395" s="133" t="str">
        <f>IFERROR(VLOOKUP($AA395,Lookup!$A$1:$P$20,11,FALSE),"")</f>
        <v/>
      </c>
      <c r="AK395" s="133" t="str">
        <f>IFERROR(VLOOKUP($AA395,Lookup!$A$1:$P$20,12,FALSE),"")</f>
        <v/>
      </c>
      <c r="AL395" s="133" t="str">
        <f>IFERROR(VLOOKUP($AA395,Lookup!$A$1:$P$20,13,FALSE),"")</f>
        <v/>
      </c>
      <c r="AM395" s="133" t="str">
        <f>IFERROR(VLOOKUP($AA395,Lookup!$A$1:$P$20,14,FALSE),"")</f>
        <v/>
      </c>
      <c r="AN395" s="133" t="str">
        <f>IFERROR(VLOOKUP($AA395,Lookup!$A$1:$P$20,15,FALSE),"")</f>
        <v/>
      </c>
      <c r="AO395" s="133" t="str">
        <f>IFERROR(VLOOKUP($AA395,Lookup!$A$1:$P$20,16,FALSE),"")</f>
        <v/>
      </c>
      <c r="AP395" s="133" t="str">
        <f>IFERROR(VLOOKUP($AA395,Lookup!$A$1:$Q$20,17,FALSE),"")</f>
        <v/>
      </c>
      <c r="AQ395" s="129"/>
      <c r="AR395" s="129"/>
      <c r="AS395" s="135"/>
      <c r="AT395" s="135"/>
      <c r="AU395" s="135"/>
      <c r="AV395" s="135"/>
      <c r="AW395" s="138"/>
      <c r="AX395" s="135"/>
      <c r="AY395" s="135"/>
      <c r="AZ395" s="135"/>
      <c r="BA395" s="135"/>
      <c r="BB395" s="135"/>
      <c r="BC395" s="135"/>
      <c r="BD395" s="135"/>
      <c r="BE395" s="135"/>
      <c r="BF395" s="135"/>
      <c r="BG395" s="139"/>
      <c r="BH395" s="150"/>
      <c r="BI395" s="129"/>
      <c r="BJ395" s="129"/>
      <c r="BK395" s="150"/>
      <c r="BL395" s="143"/>
      <c r="BM395" s="143"/>
      <c r="BN395" s="148"/>
      <c r="BO395" s="148"/>
      <c r="BP395" s="143"/>
      <c r="BQ395" s="143"/>
      <c r="BR395" s="143"/>
      <c r="BS395" s="143"/>
      <c r="BT395" s="143"/>
      <c r="BU395" s="143"/>
      <c r="BV395" s="371"/>
      <c r="BW395" s="371"/>
      <c r="BX395" s="371"/>
      <c r="BY395" s="371"/>
      <c r="BZ395" s="371"/>
      <c r="CA395" s="371"/>
      <c r="CB395" s="371"/>
    </row>
    <row r="396" spans="1:80" ht="39.75" customHeight="1">
      <c r="A396" s="126"/>
      <c r="B396" s="128" t="s">
        <v>3773</v>
      </c>
      <c r="C396" s="128" t="s">
        <v>3774</v>
      </c>
      <c r="D396" s="128" t="s">
        <v>115</v>
      </c>
      <c r="E396" s="129" t="s">
        <v>40</v>
      </c>
      <c r="F396" s="129">
        <v>78064</v>
      </c>
      <c r="G396" s="129"/>
      <c r="H396" s="129"/>
      <c r="I396" s="129"/>
      <c r="J396" s="129"/>
      <c r="K396" s="129"/>
      <c r="L396" s="94"/>
      <c r="M396" s="94"/>
      <c r="N396" s="94"/>
      <c r="O396" s="94"/>
      <c r="P396" s="94"/>
      <c r="Q396" s="94"/>
      <c r="R396" s="98"/>
      <c r="S396" s="94"/>
      <c r="T396" s="98"/>
      <c r="U396" s="129"/>
      <c r="V396" s="129"/>
      <c r="W396" s="129"/>
      <c r="X396" s="129"/>
      <c r="Y396" s="129"/>
      <c r="Z396" s="128"/>
      <c r="AA396" s="133" t="str">
        <f t="shared" si="26"/>
        <v/>
      </c>
      <c r="AB396" s="133" t="str">
        <f>IFERROR(VLOOKUP($AA396,Lookup!$A$1:$P$20,2,FALSE),"")</f>
        <v/>
      </c>
      <c r="AC396" s="133"/>
      <c r="AD396" s="133" t="str">
        <f>IFERROR(VLOOKUP($AA396,Lookup!$A$1:$P$20,7,FALSE),"")</f>
        <v/>
      </c>
      <c r="AE396" s="380"/>
      <c r="AF396" s="133" t="str">
        <f>IFERROR(VLOOKUP($AA396,Lookup!$A$1:$P$20,8,FALSE),"")</f>
        <v/>
      </c>
      <c r="AG396" s="133" t="str">
        <f>IFERROR(VLOOKUP($AA396,Lookup!$A$1:$P$20,9,FALSE),"")</f>
        <v/>
      </c>
      <c r="AH396" s="133"/>
      <c r="AI396" s="133" t="str">
        <f>IFERROR(VLOOKUP($AA396,Lookup!$A$1:$P$20,10,FALSE),"")</f>
        <v/>
      </c>
      <c r="AJ396" s="133" t="str">
        <f>IFERROR(VLOOKUP($AA396,Lookup!$A$1:$P$20,11,FALSE),"")</f>
        <v/>
      </c>
      <c r="AK396" s="133" t="str">
        <f>IFERROR(VLOOKUP($AA396,Lookup!$A$1:$P$20,12,FALSE),"")</f>
        <v/>
      </c>
      <c r="AL396" s="133" t="str">
        <f>IFERROR(VLOOKUP($AA396,Lookup!$A$1:$P$20,13,FALSE),"")</f>
        <v/>
      </c>
      <c r="AM396" s="133" t="str">
        <f>IFERROR(VLOOKUP($AA396,Lookup!$A$1:$P$20,14,FALSE),"")</f>
        <v/>
      </c>
      <c r="AN396" s="133" t="str">
        <f>IFERROR(VLOOKUP($AA396,Lookup!$A$1:$P$20,15,FALSE),"")</f>
        <v/>
      </c>
      <c r="AO396" s="133" t="str">
        <f>IFERROR(VLOOKUP($AA396,Lookup!$A$1:$P$20,16,FALSE),"")</f>
        <v/>
      </c>
      <c r="AP396" s="133" t="str">
        <f>IFERROR(VLOOKUP($AA396,Lookup!$A$1:$Q$20,17,FALSE),"")</f>
        <v/>
      </c>
      <c r="AQ396" s="129"/>
      <c r="AR396" s="129"/>
      <c r="AS396" s="135"/>
      <c r="AT396" s="135"/>
      <c r="AU396" s="135"/>
      <c r="AV396" s="135"/>
      <c r="AW396" s="138"/>
      <c r="AX396" s="135"/>
      <c r="AY396" s="135"/>
      <c r="AZ396" s="135"/>
      <c r="BA396" s="135"/>
      <c r="BB396" s="135"/>
      <c r="BC396" s="135"/>
      <c r="BD396" s="135"/>
      <c r="BE396" s="135"/>
      <c r="BF396" s="135"/>
      <c r="BG396" s="139"/>
      <c r="BH396" s="150"/>
      <c r="BI396" s="129"/>
      <c r="BJ396" s="129"/>
      <c r="BK396" s="150"/>
      <c r="BL396" s="143"/>
      <c r="BM396" s="143"/>
      <c r="BN396" s="148"/>
      <c r="BO396" s="148"/>
      <c r="BP396" s="143"/>
      <c r="BQ396" s="143"/>
      <c r="BR396" s="143"/>
      <c r="BS396" s="143"/>
      <c r="BT396" s="143"/>
      <c r="BU396" s="143"/>
      <c r="BV396" s="371"/>
      <c r="BW396" s="371"/>
      <c r="BX396" s="371"/>
      <c r="BY396" s="371"/>
      <c r="BZ396" s="371"/>
      <c r="CA396" s="371"/>
      <c r="CB396" s="371"/>
    </row>
    <row r="397" spans="1:80" ht="39.75" customHeight="1">
      <c r="A397" s="126"/>
      <c r="B397" s="128" t="s">
        <v>3775</v>
      </c>
      <c r="C397" s="128" t="s">
        <v>3776</v>
      </c>
      <c r="D397" s="128" t="s">
        <v>3544</v>
      </c>
      <c r="E397" s="129" t="s">
        <v>40</v>
      </c>
      <c r="F397" s="129">
        <v>78052</v>
      </c>
      <c r="G397" s="129"/>
      <c r="H397" s="129"/>
      <c r="I397" s="129"/>
      <c r="J397" s="129"/>
      <c r="K397" s="129"/>
      <c r="L397" s="94"/>
      <c r="M397" s="94"/>
      <c r="N397" s="94"/>
      <c r="O397" s="94"/>
      <c r="P397" s="94"/>
      <c r="Q397" s="94"/>
      <c r="R397" s="98"/>
      <c r="S397" s="94"/>
      <c r="T397" s="98"/>
      <c r="U397" s="129"/>
      <c r="V397" s="129"/>
      <c r="W397" s="129"/>
      <c r="X397" s="129"/>
      <c r="Y397" s="129"/>
      <c r="Z397" s="128"/>
      <c r="AA397" s="133" t="str">
        <f t="shared" si="26"/>
        <v/>
      </c>
      <c r="AB397" s="133" t="str">
        <f>IFERROR(VLOOKUP($AA397,Lookup!$A$1:$P$20,2,FALSE),"")</f>
        <v/>
      </c>
      <c r="AC397" s="133"/>
      <c r="AD397" s="133" t="str">
        <f>IFERROR(VLOOKUP($AA397,Lookup!$A$1:$P$20,7,FALSE),"")</f>
        <v/>
      </c>
      <c r="AE397" s="380"/>
      <c r="AF397" s="133" t="str">
        <f>IFERROR(VLOOKUP($AA397,Lookup!$A$1:$P$20,8,FALSE),"")</f>
        <v/>
      </c>
      <c r="AG397" s="133" t="str">
        <f>IFERROR(VLOOKUP($AA397,Lookup!$A$1:$P$20,9,FALSE),"")</f>
        <v/>
      </c>
      <c r="AH397" s="133"/>
      <c r="AI397" s="133" t="str">
        <f>IFERROR(VLOOKUP($AA397,Lookup!$A$1:$P$20,10,FALSE),"")</f>
        <v/>
      </c>
      <c r="AJ397" s="133" t="str">
        <f>IFERROR(VLOOKUP($AA397,Lookup!$A$1:$P$20,11,FALSE),"")</f>
        <v/>
      </c>
      <c r="AK397" s="133" t="str">
        <f>IFERROR(VLOOKUP($AA397,Lookup!$A$1:$P$20,12,FALSE),"")</f>
        <v/>
      </c>
      <c r="AL397" s="133" t="str">
        <f>IFERROR(VLOOKUP($AA397,Lookup!$A$1:$P$20,13,FALSE),"")</f>
        <v/>
      </c>
      <c r="AM397" s="133" t="str">
        <f>IFERROR(VLOOKUP($AA397,Lookup!$A$1:$P$20,14,FALSE),"")</f>
        <v/>
      </c>
      <c r="AN397" s="133" t="str">
        <f>IFERROR(VLOOKUP($AA397,Lookup!$A$1:$P$20,15,FALSE),"")</f>
        <v/>
      </c>
      <c r="AO397" s="133" t="str">
        <f>IFERROR(VLOOKUP($AA397,Lookup!$A$1:$P$20,16,FALSE),"")</f>
        <v/>
      </c>
      <c r="AP397" s="133" t="str">
        <f>IFERROR(VLOOKUP($AA397,Lookup!$A$1:$Q$20,17,FALSE),"")</f>
        <v/>
      </c>
      <c r="AQ397" s="129"/>
      <c r="AR397" s="129"/>
      <c r="AS397" s="135"/>
      <c r="AT397" s="135"/>
      <c r="AU397" s="135"/>
      <c r="AV397" s="135"/>
      <c r="AW397" s="138"/>
      <c r="AX397" s="135"/>
      <c r="AY397" s="135"/>
      <c r="AZ397" s="135"/>
      <c r="BA397" s="135"/>
      <c r="BB397" s="135"/>
      <c r="BC397" s="135"/>
      <c r="BD397" s="135"/>
      <c r="BE397" s="135"/>
      <c r="BF397" s="135"/>
      <c r="BG397" s="139"/>
      <c r="BH397" s="150"/>
      <c r="BI397" s="129"/>
      <c r="BJ397" s="129"/>
      <c r="BK397" s="150"/>
      <c r="BL397" s="143"/>
      <c r="BM397" s="143"/>
      <c r="BN397" s="148"/>
      <c r="BO397" s="148"/>
      <c r="BP397" s="143"/>
      <c r="BQ397" s="143"/>
      <c r="BR397" s="143"/>
      <c r="BS397" s="143"/>
      <c r="BT397" s="143"/>
      <c r="BU397" s="143"/>
      <c r="BV397" s="371"/>
      <c r="BW397" s="371"/>
      <c r="BX397" s="371"/>
      <c r="BY397" s="371"/>
      <c r="BZ397" s="371"/>
      <c r="CA397" s="371"/>
      <c r="CB397" s="371"/>
    </row>
    <row r="398" spans="1:80" ht="39.75" customHeight="1">
      <c r="A398" s="126"/>
      <c r="B398" s="128" t="s">
        <v>3777</v>
      </c>
      <c r="C398" s="128" t="s">
        <v>3778</v>
      </c>
      <c r="D398" s="128" t="s">
        <v>48</v>
      </c>
      <c r="E398" s="129" t="s">
        <v>40</v>
      </c>
      <c r="F398" s="129">
        <v>78023</v>
      </c>
      <c r="G398" s="129" t="s">
        <v>3779</v>
      </c>
      <c r="H398" s="129"/>
      <c r="I398" s="129"/>
      <c r="J398" s="129"/>
      <c r="K398" s="129"/>
      <c r="L398" s="94"/>
      <c r="M398" s="94"/>
      <c r="N398" s="94"/>
      <c r="O398" s="94"/>
      <c r="P398" s="94"/>
      <c r="Q398" s="94"/>
      <c r="R398" s="98"/>
      <c r="S398" s="94"/>
      <c r="T398" s="98"/>
      <c r="U398" s="129"/>
      <c r="V398" s="129"/>
      <c r="W398" s="129"/>
      <c r="X398" s="129"/>
      <c r="Y398" s="129"/>
      <c r="Z398" s="128"/>
      <c r="AA398" s="133" t="str">
        <f t="shared" si="26"/>
        <v/>
      </c>
      <c r="AB398" s="133" t="str">
        <f>IFERROR(VLOOKUP($AA398,Lookup!$A$1:$P$20,2,FALSE),"")</f>
        <v/>
      </c>
      <c r="AC398" s="133"/>
      <c r="AD398" s="133" t="str">
        <f>IFERROR(VLOOKUP($AA398,Lookup!$A$1:$P$20,7,FALSE),"")</f>
        <v/>
      </c>
      <c r="AE398" s="380"/>
      <c r="AF398" s="133" t="str">
        <f>IFERROR(VLOOKUP($AA398,Lookup!$A$1:$P$20,8,FALSE),"")</f>
        <v/>
      </c>
      <c r="AG398" s="133" t="str">
        <f>IFERROR(VLOOKUP($AA398,Lookup!$A$1:$P$20,9,FALSE),"")</f>
        <v/>
      </c>
      <c r="AH398" s="133"/>
      <c r="AI398" s="133" t="str">
        <f>IFERROR(VLOOKUP($AA398,Lookup!$A$1:$P$20,10,FALSE),"")</f>
        <v/>
      </c>
      <c r="AJ398" s="133" t="str">
        <f>IFERROR(VLOOKUP($AA398,Lookup!$A$1:$P$20,11,FALSE),"")</f>
        <v/>
      </c>
      <c r="AK398" s="133" t="str">
        <f>IFERROR(VLOOKUP($AA398,Lookup!$A$1:$P$20,12,FALSE),"")</f>
        <v/>
      </c>
      <c r="AL398" s="133" t="str">
        <f>IFERROR(VLOOKUP($AA398,Lookup!$A$1:$P$20,13,FALSE),"")</f>
        <v/>
      </c>
      <c r="AM398" s="133" t="str">
        <f>IFERROR(VLOOKUP($AA398,Lookup!$A$1:$P$20,14,FALSE),"")</f>
        <v/>
      </c>
      <c r="AN398" s="133" t="str">
        <f>IFERROR(VLOOKUP($AA398,Lookup!$A$1:$P$20,15,FALSE),"")</f>
        <v/>
      </c>
      <c r="AO398" s="133" t="str">
        <f>IFERROR(VLOOKUP($AA398,Lookup!$A$1:$P$20,16,FALSE),"")</f>
        <v/>
      </c>
      <c r="AP398" s="133" t="str">
        <f>IFERROR(VLOOKUP($AA398,Lookup!$A$1:$Q$20,17,FALSE),"")</f>
        <v/>
      </c>
      <c r="AQ398" s="129"/>
      <c r="AR398" s="129"/>
      <c r="AS398" s="135"/>
      <c r="AT398" s="135"/>
      <c r="AU398" s="135"/>
      <c r="AV398" s="135"/>
      <c r="AW398" s="138"/>
      <c r="AX398" s="135"/>
      <c r="AY398" s="135"/>
      <c r="AZ398" s="135"/>
      <c r="BA398" s="135"/>
      <c r="BB398" s="135"/>
      <c r="BC398" s="135"/>
      <c r="BD398" s="135"/>
      <c r="BE398" s="135"/>
      <c r="BF398" s="135"/>
      <c r="BG398" s="139"/>
      <c r="BH398" s="150"/>
      <c r="BI398" s="129"/>
      <c r="BJ398" s="129"/>
      <c r="BK398" s="150"/>
      <c r="BL398" s="143"/>
      <c r="BM398" s="143"/>
      <c r="BN398" s="148"/>
      <c r="BO398" s="148"/>
      <c r="BP398" s="143"/>
      <c r="BQ398" s="143"/>
      <c r="BR398" s="143" t="s">
        <v>900</v>
      </c>
      <c r="BS398" s="143"/>
      <c r="BT398" s="143"/>
      <c r="BU398" s="143"/>
      <c r="BV398" s="371"/>
      <c r="BW398" s="371"/>
      <c r="BX398" s="371"/>
      <c r="BY398" s="371"/>
      <c r="BZ398" s="371"/>
      <c r="CA398" s="371"/>
      <c r="CB398" s="371"/>
    </row>
    <row r="399" spans="1:80" ht="39.75" customHeight="1">
      <c r="A399" s="126"/>
      <c r="B399" s="128" t="s">
        <v>3379</v>
      </c>
      <c r="C399" s="128" t="s">
        <v>3109</v>
      </c>
      <c r="D399" s="128" t="s">
        <v>3110</v>
      </c>
      <c r="E399" s="129" t="s">
        <v>40</v>
      </c>
      <c r="F399" s="129">
        <v>77571</v>
      </c>
      <c r="G399" s="129"/>
      <c r="H399" s="129"/>
      <c r="I399" s="129"/>
      <c r="J399" s="129"/>
      <c r="K399" s="129"/>
      <c r="L399" s="94"/>
      <c r="M399" s="94"/>
      <c r="N399" s="94"/>
      <c r="O399" s="94"/>
      <c r="P399" s="94"/>
      <c r="Q399" s="94"/>
      <c r="R399" s="98"/>
      <c r="S399" s="129"/>
      <c r="T399" s="98"/>
      <c r="U399" s="129"/>
      <c r="V399" s="129"/>
      <c r="W399" s="129"/>
      <c r="X399" s="129"/>
      <c r="Y399" s="129"/>
      <c r="Z399" s="128"/>
      <c r="AA399" s="133" t="str">
        <f t="shared" si="26"/>
        <v/>
      </c>
      <c r="AB399" s="133" t="str">
        <f>IFERROR(VLOOKUP($AA399,Lookup!$A$1:$P$20,2,FALSE),"")</f>
        <v/>
      </c>
      <c r="AC399" s="133"/>
      <c r="AD399" s="133" t="str">
        <f>IFERROR(VLOOKUP($AA399,Lookup!$A$1:$P$20,7,FALSE),"")</f>
        <v/>
      </c>
      <c r="AE399" s="380"/>
      <c r="AF399" s="133" t="str">
        <f>IFERROR(VLOOKUP($AA399,Lookup!$A$1:$P$20,8,FALSE),"")</f>
        <v/>
      </c>
      <c r="AG399" s="133" t="str">
        <f>IFERROR(VLOOKUP($AA399,Lookup!$A$1:$P$20,9,FALSE),"")</f>
        <v/>
      </c>
      <c r="AH399" s="133"/>
      <c r="AI399" s="133" t="str">
        <f>IFERROR(VLOOKUP($AA399,Lookup!$A$1:$P$20,10,FALSE),"")</f>
        <v/>
      </c>
      <c r="AJ399" s="133" t="str">
        <f>IFERROR(VLOOKUP($AA399,Lookup!$A$1:$P$20,11,FALSE),"")</f>
        <v/>
      </c>
      <c r="AK399" s="133" t="str">
        <f>IFERROR(VLOOKUP($AA399,Lookup!$A$1:$P$20,12,FALSE),"")</f>
        <v/>
      </c>
      <c r="AL399" s="133" t="str">
        <f>IFERROR(VLOOKUP($AA399,Lookup!$A$1:$P$20,13,FALSE),"")</f>
        <v/>
      </c>
      <c r="AM399" s="133" t="str">
        <f>IFERROR(VLOOKUP($AA399,Lookup!$A$1:$P$20,14,FALSE),"")</f>
        <v/>
      </c>
      <c r="AN399" s="133" t="str">
        <f>IFERROR(VLOOKUP($AA399,Lookup!$A$1:$P$20,15,FALSE),"")</f>
        <v/>
      </c>
      <c r="AO399" s="133" t="str">
        <f>IFERROR(VLOOKUP($AA399,Lookup!$A$1:$P$20,16,FALSE),"")</f>
        <v/>
      </c>
      <c r="AP399" s="133" t="str">
        <f>IFERROR(VLOOKUP($AA399,Lookup!$A$1:$Q$20,17,FALSE),"")</f>
        <v/>
      </c>
      <c r="AQ399" s="129"/>
      <c r="AR399" s="129"/>
      <c r="AS399" s="135"/>
      <c r="AT399" s="135"/>
      <c r="AU399" s="135"/>
      <c r="AV399" s="135"/>
      <c r="AW399" s="138"/>
      <c r="AX399" s="135"/>
      <c r="AY399" s="135"/>
      <c r="AZ399" s="135"/>
      <c r="BA399" s="135"/>
      <c r="BB399" s="135"/>
      <c r="BC399" s="135"/>
      <c r="BD399" s="135"/>
      <c r="BE399" s="135"/>
      <c r="BF399" s="135"/>
      <c r="BG399" s="139"/>
      <c r="BH399" s="150"/>
      <c r="BI399" s="129"/>
      <c r="BJ399" s="129"/>
      <c r="BK399" s="150"/>
      <c r="BL399" s="143"/>
      <c r="BM399" s="143"/>
      <c r="BN399" s="148"/>
      <c r="BO399" s="148"/>
      <c r="BP399" s="143"/>
      <c r="BQ399" s="143"/>
      <c r="BR399" s="143"/>
      <c r="BS399" s="143"/>
      <c r="BT399" s="143"/>
      <c r="BU399" s="143"/>
      <c r="BV399" s="371"/>
      <c r="BW399" s="371"/>
      <c r="BX399" s="371"/>
      <c r="BY399" s="371"/>
      <c r="BZ399" s="371"/>
      <c r="CA399" s="371"/>
      <c r="CB399" s="371"/>
    </row>
    <row r="400" spans="1:80" ht="42" customHeight="1">
      <c r="A400" s="126"/>
      <c r="B400" s="128" t="s">
        <v>3780</v>
      </c>
      <c r="C400" s="128" t="s">
        <v>3781</v>
      </c>
      <c r="D400" s="128" t="s">
        <v>3782</v>
      </c>
      <c r="E400" s="129" t="s">
        <v>3170</v>
      </c>
      <c r="F400" s="129">
        <v>38118</v>
      </c>
      <c r="G400" s="129"/>
      <c r="H400" s="129"/>
      <c r="I400" s="129"/>
      <c r="J400" s="129"/>
      <c r="K400" s="129"/>
      <c r="L400" s="94"/>
      <c r="M400" s="94"/>
      <c r="N400" s="94"/>
      <c r="O400" s="94"/>
      <c r="P400" s="94"/>
      <c r="Q400" s="94"/>
      <c r="R400" s="98"/>
      <c r="S400" s="94"/>
      <c r="T400" s="98"/>
      <c r="U400" s="129"/>
      <c r="V400" s="129"/>
      <c r="W400" s="129"/>
      <c r="X400" s="129"/>
      <c r="Y400" s="129"/>
      <c r="Z400" s="189"/>
      <c r="AA400" s="133" t="str">
        <f t="shared" si="26"/>
        <v/>
      </c>
      <c r="AB400" s="133" t="str">
        <f>IFERROR(VLOOKUP($AA400,Lookup!$A$1:$P$20,2,FALSE),"")</f>
        <v/>
      </c>
      <c r="AC400" s="133"/>
      <c r="AD400" s="133" t="str">
        <f>IFERROR(VLOOKUP($AA400,Lookup!$A$1:$P$20,7,FALSE),"")</f>
        <v/>
      </c>
      <c r="AE400" s="380"/>
      <c r="AF400" s="133" t="str">
        <f>IFERROR(VLOOKUP($AA400,Lookup!$A$1:$P$20,8,FALSE),"")</f>
        <v/>
      </c>
      <c r="AG400" s="133" t="str">
        <f>IFERROR(VLOOKUP($AA400,Lookup!$A$1:$P$20,9,FALSE),"")</f>
        <v/>
      </c>
      <c r="AH400" s="133"/>
      <c r="AI400" s="133" t="str">
        <f>IFERROR(VLOOKUP($AA400,Lookup!$A$1:$P$20,10,FALSE),"")</f>
        <v/>
      </c>
      <c r="AJ400" s="133" t="str">
        <f>IFERROR(VLOOKUP($AA400,Lookup!$A$1:$P$20,11,FALSE),"")</f>
        <v/>
      </c>
      <c r="AK400" s="133" t="str">
        <f>IFERROR(VLOOKUP($AA400,Lookup!$A$1:$P$20,12,FALSE),"")</f>
        <v/>
      </c>
      <c r="AL400" s="133" t="str">
        <f>IFERROR(VLOOKUP($AA400,Lookup!$A$1:$P$20,13,FALSE),"")</f>
        <v/>
      </c>
      <c r="AM400" s="133" t="str">
        <f>IFERROR(VLOOKUP($AA400,Lookup!$A$1:$P$20,14,FALSE),"")</f>
        <v/>
      </c>
      <c r="AN400" s="133" t="str">
        <f>IFERROR(VLOOKUP($AA400,Lookup!$A$1:$P$20,15,FALSE),"")</f>
        <v/>
      </c>
      <c r="AO400" s="133" t="str">
        <f>IFERROR(VLOOKUP($AA400,Lookup!$A$1:$P$20,16,FALSE),"")</f>
        <v/>
      </c>
      <c r="AP400" s="133" t="str">
        <f>IFERROR(VLOOKUP($AA400,Lookup!$A$1:$Q$20,17,FALSE),"")</f>
        <v/>
      </c>
      <c r="AQ400" s="129"/>
      <c r="AR400" s="129"/>
      <c r="AS400" s="135"/>
      <c r="AT400" s="135"/>
      <c r="AU400" s="135"/>
      <c r="AV400" s="135"/>
      <c r="AW400" s="138"/>
      <c r="AX400" s="135"/>
      <c r="AY400" s="135"/>
      <c r="AZ400" s="135"/>
      <c r="BA400" s="135"/>
      <c r="BB400" s="135"/>
      <c r="BC400" s="135"/>
      <c r="BD400" s="135"/>
      <c r="BE400" s="135"/>
      <c r="BF400" s="135"/>
      <c r="BG400" s="139"/>
      <c r="BH400" s="150"/>
      <c r="BI400" s="129"/>
      <c r="BJ400" s="129"/>
      <c r="BK400" s="150"/>
      <c r="BL400" s="143"/>
      <c r="BM400" s="143"/>
      <c r="BN400" s="148"/>
      <c r="BO400" s="148"/>
      <c r="BP400" s="143"/>
      <c r="BQ400" s="143"/>
      <c r="BR400" s="143"/>
      <c r="BS400" s="143"/>
      <c r="BT400" s="143"/>
      <c r="BU400" s="143"/>
      <c r="BV400" s="371"/>
      <c r="BW400" s="371"/>
      <c r="BX400" s="371"/>
      <c r="BY400" s="371"/>
      <c r="BZ400" s="371"/>
      <c r="CA400" s="371"/>
      <c r="CB400" s="371"/>
    </row>
    <row r="401" spans="1:80" ht="42" customHeight="1">
      <c r="A401" s="126"/>
      <c r="B401" s="128" t="s">
        <v>3783</v>
      </c>
      <c r="C401" s="128" t="s">
        <v>3784</v>
      </c>
      <c r="D401" s="128" t="s">
        <v>63</v>
      </c>
      <c r="E401" s="129" t="s">
        <v>40</v>
      </c>
      <c r="F401" s="129">
        <v>78154</v>
      </c>
      <c r="G401" s="129"/>
      <c r="H401" s="129"/>
      <c r="I401" s="129"/>
      <c r="J401" s="129"/>
      <c r="K401" s="129"/>
      <c r="L401" s="94"/>
      <c r="M401" s="94"/>
      <c r="N401" s="94"/>
      <c r="O401" s="94"/>
      <c r="P401" s="94"/>
      <c r="Q401" s="94"/>
      <c r="R401" s="98"/>
      <c r="S401" s="94"/>
      <c r="T401" s="98"/>
      <c r="U401" s="129"/>
      <c r="V401" s="129"/>
      <c r="W401" s="129"/>
      <c r="X401" s="129"/>
      <c r="Y401" s="129"/>
      <c r="Z401" s="128"/>
      <c r="AA401" s="133" t="str">
        <f t="shared" si="26"/>
        <v/>
      </c>
      <c r="AB401" s="133" t="str">
        <f>IFERROR(VLOOKUP($AA401,Lookup!$A$1:$P$20,2,FALSE),"")</f>
        <v/>
      </c>
      <c r="AC401" s="133"/>
      <c r="AD401" s="133" t="str">
        <f>IFERROR(VLOOKUP($AA401,Lookup!$A$1:$P$20,7,FALSE),"")</f>
        <v/>
      </c>
      <c r="AE401" s="380"/>
      <c r="AF401" s="133" t="str">
        <f>IFERROR(VLOOKUP($AA401,Lookup!$A$1:$P$20,8,FALSE),"")</f>
        <v/>
      </c>
      <c r="AG401" s="133" t="str">
        <f>IFERROR(VLOOKUP($AA401,Lookup!$A$1:$P$20,9,FALSE),"")</f>
        <v/>
      </c>
      <c r="AH401" s="133"/>
      <c r="AI401" s="133" t="str">
        <f>IFERROR(VLOOKUP($AA401,Lookup!$A$1:$P$20,10,FALSE),"")</f>
        <v/>
      </c>
      <c r="AJ401" s="133" t="str">
        <f>IFERROR(VLOOKUP($AA401,Lookup!$A$1:$P$20,11,FALSE),"")</f>
        <v/>
      </c>
      <c r="AK401" s="133" t="str">
        <f>IFERROR(VLOOKUP($AA401,Lookup!$A$1:$P$20,12,FALSE),"")</f>
        <v/>
      </c>
      <c r="AL401" s="133" t="str">
        <f>IFERROR(VLOOKUP($AA401,Lookup!$A$1:$P$20,13,FALSE),"")</f>
        <v/>
      </c>
      <c r="AM401" s="133" t="str">
        <f>IFERROR(VLOOKUP($AA401,Lookup!$A$1:$P$20,14,FALSE),"")</f>
        <v/>
      </c>
      <c r="AN401" s="133" t="str">
        <f>IFERROR(VLOOKUP($AA401,Lookup!$A$1:$P$20,15,FALSE),"")</f>
        <v/>
      </c>
      <c r="AO401" s="133" t="str">
        <f>IFERROR(VLOOKUP($AA401,Lookup!$A$1:$P$20,16,FALSE),"")</f>
        <v/>
      </c>
      <c r="AP401" s="133" t="str">
        <f>IFERROR(VLOOKUP($AA401,Lookup!$A$1:$Q$20,17,FALSE),"")</f>
        <v/>
      </c>
      <c r="AQ401" s="129"/>
      <c r="AR401" s="129"/>
      <c r="AS401" s="135"/>
      <c r="AT401" s="135"/>
      <c r="AU401" s="135"/>
      <c r="AV401" s="135"/>
      <c r="AW401" s="138"/>
      <c r="AX401" s="135"/>
      <c r="AY401" s="135"/>
      <c r="AZ401" s="135"/>
      <c r="BA401" s="135"/>
      <c r="BB401" s="135"/>
      <c r="BC401" s="135"/>
      <c r="BD401" s="135"/>
      <c r="BE401" s="135"/>
      <c r="BF401" s="135"/>
      <c r="BG401" s="139"/>
      <c r="BH401" s="150"/>
      <c r="BI401" s="129"/>
      <c r="BJ401" s="129"/>
      <c r="BK401" s="150"/>
      <c r="BL401" s="143"/>
      <c r="BM401" s="143"/>
      <c r="BN401" s="148"/>
      <c r="BO401" s="148"/>
      <c r="BP401" s="143"/>
      <c r="BQ401" s="143"/>
      <c r="BR401" s="143"/>
      <c r="BS401" s="143"/>
      <c r="BT401" s="143"/>
      <c r="BU401" s="143"/>
      <c r="BV401" s="371"/>
      <c r="BW401" s="371"/>
      <c r="BX401" s="371"/>
      <c r="BY401" s="371"/>
      <c r="BZ401" s="371"/>
      <c r="CA401" s="371"/>
      <c r="CB401" s="371"/>
    </row>
    <row r="402" spans="1:80" ht="42" customHeight="1">
      <c r="A402" s="126"/>
      <c r="B402" s="128" t="s">
        <v>3785</v>
      </c>
      <c r="C402" s="128" t="s">
        <v>3786</v>
      </c>
      <c r="D402" s="128" t="s">
        <v>37</v>
      </c>
      <c r="E402" s="129" t="s">
        <v>40</v>
      </c>
      <c r="F402" s="129">
        <v>78217</v>
      </c>
      <c r="G402" s="129" t="s">
        <v>3787</v>
      </c>
      <c r="H402" s="130" t="s">
        <v>3788</v>
      </c>
      <c r="I402" s="130"/>
      <c r="J402" s="130"/>
      <c r="K402" s="130"/>
      <c r="L402" s="94"/>
      <c r="M402" s="94"/>
      <c r="N402" s="94"/>
      <c r="O402" s="94"/>
      <c r="P402" s="94"/>
      <c r="Q402" s="94"/>
      <c r="R402" s="98"/>
      <c r="S402" s="94"/>
      <c r="T402" s="98"/>
      <c r="U402" s="94"/>
      <c r="V402" s="129"/>
      <c r="W402" s="129"/>
      <c r="X402" s="129"/>
      <c r="Y402" s="129"/>
      <c r="Z402" s="189"/>
      <c r="AA402" s="133" t="str">
        <f t="shared" si="26"/>
        <v/>
      </c>
      <c r="AB402" s="133" t="str">
        <f>IFERROR(VLOOKUP($AA402,Lookup!$A$1:$P$20,2,FALSE),"")</f>
        <v/>
      </c>
      <c r="AC402" s="133"/>
      <c r="AD402" s="133" t="str">
        <f>IFERROR(VLOOKUP($AA402,Lookup!$A$1:$P$20,7,FALSE),"")</f>
        <v/>
      </c>
      <c r="AE402" s="380"/>
      <c r="AF402" s="133" t="str">
        <f>IFERROR(VLOOKUP($AA402,Lookup!$A$1:$P$20,8,FALSE),"")</f>
        <v/>
      </c>
      <c r="AG402" s="133" t="str">
        <f>IFERROR(VLOOKUP($AA402,Lookup!$A$1:$P$20,9,FALSE),"")</f>
        <v/>
      </c>
      <c r="AH402" s="133"/>
      <c r="AI402" s="133" t="str">
        <f>IFERROR(VLOOKUP($AA402,Lookup!$A$1:$P$20,10,FALSE),"")</f>
        <v/>
      </c>
      <c r="AJ402" s="133" t="str">
        <f>IFERROR(VLOOKUP($AA402,Lookup!$A$1:$P$20,11,FALSE),"")</f>
        <v/>
      </c>
      <c r="AK402" s="133" t="str">
        <f>IFERROR(VLOOKUP($AA402,Lookup!$A$1:$P$20,12,FALSE),"")</f>
        <v/>
      </c>
      <c r="AL402" s="133" t="str">
        <f>IFERROR(VLOOKUP($AA402,Lookup!$A$1:$P$20,13,FALSE),"")</f>
        <v/>
      </c>
      <c r="AM402" s="133" t="str">
        <f>IFERROR(VLOOKUP($AA402,Lookup!$A$1:$P$20,14,FALSE),"")</f>
        <v/>
      </c>
      <c r="AN402" s="133" t="str">
        <f>IFERROR(VLOOKUP($AA402,Lookup!$A$1:$P$20,15,FALSE),"")</f>
        <v/>
      </c>
      <c r="AO402" s="133" t="str">
        <f>IFERROR(VLOOKUP($AA402,Lookup!$A$1:$P$20,16,FALSE),"")</f>
        <v/>
      </c>
      <c r="AP402" s="133" t="str">
        <f>IFERROR(VLOOKUP($AA402,Lookup!$A$1:$Q$20,17,FALSE),"")</f>
        <v/>
      </c>
      <c r="AQ402" s="129"/>
      <c r="AR402" s="129"/>
      <c r="AS402" s="135"/>
      <c r="AT402" s="135"/>
      <c r="AU402" s="135"/>
      <c r="AV402" s="135"/>
      <c r="AW402" s="138"/>
      <c r="AX402" s="135"/>
      <c r="AY402" s="135"/>
      <c r="AZ402" s="135"/>
      <c r="BA402" s="135"/>
      <c r="BB402" s="135"/>
      <c r="BC402" s="135"/>
      <c r="BD402" s="135"/>
      <c r="BE402" s="135"/>
      <c r="BF402" s="135"/>
      <c r="BG402" s="139"/>
      <c r="BH402" s="150"/>
      <c r="BI402" s="129"/>
      <c r="BJ402" s="129"/>
      <c r="BK402" s="150"/>
      <c r="BL402" s="143"/>
      <c r="BM402" s="143"/>
      <c r="BN402" s="148"/>
      <c r="BO402" s="148"/>
      <c r="BP402" s="143"/>
      <c r="BQ402" s="143"/>
      <c r="BR402" s="143"/>
      <c r="BS402" s="143"/>
      <c r="BT402" s="143"/>
      <c r="BU402" s="143"/>
      <c r="BV402" s="371"/>
      <c r="BW402" s="371"/>
      <c r="BX402" s="371"/>
      <c r="BY402" s="371"/>
      <c r="BZ402" s="371"/>
      <c r="CA402" s="371"/>
      <c r="CB402" s="371"/>
    </row>
    <row r="403" spans="1:80" ht="42" customHeight="1">
      <c r="A403" s="126"/>
      <c r="B403" s="128" t="s">
        <v>3789</v>
      </c>
      <c r="C403" s="128" t="s">
        <v>3790</v>
      </c>
      <c r="D403" s="128" t="s">
        <v>107</v>
      </c>
      <c r="E403" s="129" t="s">
        <v>40</v>
      </c>
      <c r="F403" s="129">
        <v>78016</v>
      </c>
      <c r="G403" s="129"/>
      <c r="H403" s="129"/>
      <c r="I403" s="129"/>
      <c r="J403" s="129"/>
      <c r="K403" s="129"/>
      <c r="L403" s="94"/>
      <c r="M403" s="94"/>
      <c r="N403" s="94"/>
      <c r="O403" s="94"/>
      <c r="P403" s="94"/>
      <c r="Q403" s="94"/>
      <c r="R403" s="98"/>
      <c r="S403" s="94"/>
      <c r="T403" s="98"/>
      <c r="U403" s="129"/>
      <c r="V403" s="129"/>
      <c r="W403" s="129"/>
      <c r="X403" s="129"/>
      <c r="Y403" s="129"/>
      <c r="Z403" s="128"/>
      <c r="AA403" s="133" t="str">
        <f t="shared" si="26"/>
        <v/>
      </c>
      <c r="AB403" s="133" t="str">
        <f>IFERROR(VLOOKUP($AA403,Lookup!$A$1:$P$20,2,FALSE),"")</f>
        <v/>
      </c>
      <c r="AC403" s="133"/>
      <c r="AD403" s="133" t="str">
        <f>IFERROR(VLOOKUP($AA403,Lookup!$A$1:$P$20,7,FALSE),"")</f>
        <v/>
      </c>
      <c r="AE403" s="380"/>
      <c r="AF403" s="133" t="str">
        <f>IFERROR(VLOOKUP($AA403,Lookup!$A$1:$P$20,8,FALSE),"")</f>
        <v/>
      </c>
      <c r="AG403" s="133" t="str">
        <f>IFERROR(VLOOKUP($AA403,Lookup!$A$1:$P$20,9,FALSE),"")</f>
        <v/>
      </c>
      <c r="AH403" s="133"/>
      <c r="AI403" s="133" t="str">
        <f>IFERROR(VLOOKUP($AA403,Lookup!$A$1:$P$20,10,FALSE),"")</f>
        <v/>
      </c>
      <c r="AJ403" s="133" t="str">
        <f>IFERROR(VLOOKUP($AA403,Lookup!$A$1:$P$20,11,FALSE),"")</f>
        <v/>
      </c>
      <c r="AK403" s="133" t="str">
        <f>IFERROR(VLOOKUP($AA403,Lookup!$A$1:$P$20,12,FALSE),"")</f>
        <v/>
      </c>
      <c r="AL403" s="133" t="str">
        <f>IFERROR(VLOOKUP($AA403,Lookup!$A$1:$P$20,13,FALSE),"")</f>
        <v/>
      </c>
      <c r="AM403" s="133" t="str">
        <f>IFERROR(VLOOKUP($AA403,Lookup!$A$1:$P$20,14,FALSE),"")</f>
        <v/>
      </c>
      <c r="AN403" s="133" t="str">
        <f>IFERROR(VLOOKUP($AA403,Lookup!$A$1:$P$20,15,FALSE),"")</f>
        <v/>
      </c>
      <c r="AO403" s="133" t="str">
        <f>IFERROR(VLOOKUP($AA403,Lookup!$A$1:$P$20,16,FALSE),"")</f>
        <v/>
      </c>
      <c r="AP403" s="133" t="str">
        <f>IFERROR(VLOOKUP($AA403,Lookup!$A$1:$Q$20,17,FALSE),"")</f>
        <v/>
      </c>
      <c r="AQ403" s="129"/>
      <c r="AR403" s="129"/>
      <c r="AS403" s="135"/>
      <c r="AT403" s="135"/>
      <c r="AU403" s="135"/>
      <c r="AV403" s="135"/>
      <c r="AW403" s="138"/>
      <c r="AX403" s="135"/>
      <c r="AY403" s="135"/>
      <c r="AZ403" s="135"/>
      <c r="BA403" s="135"/>
      <c r="BB403" s="135"/>
      <c r="BC403" s="135"/>
      <c r="BD403" s="135"/>
      <c r="BE403" s="135"/>
      <c r="BF403" s="135"/>
      <c r="BG403" s="139"/>
      <c r="BH403" s="150"/>
      <c r="BI403" s="129"/>
      <c r="BJ403" s="129"/>
      <c r="BK403" s="150"/>
      <c r="BL403" s="143"/>
      <c r="BM403" s="143"/>
      <c r="BN403" s="148"/>
      <c r="BO403" s="148"/>
      <c r="BP403" s="143"/>
      <c r="BQ403" s="143"/>
      <c r="BR403" s="143"/>
      <c r="BS403" s="143"/>
      <c r="BT403" s="143"/>
      <c r="BU403" s="143"/>
      <c r="BV403" s="371"/>
      <c r="BW403" s="371"/>
      <c r="BX403" s="371"/>
      <c r="BY403" s="371"/>
      <c r="BZ403" s="371"/>
      <c r="CA403" s="371"/>
      <c r="CB403" s="371"/>
    </row>
    <row r="404" spans="1:80" ht="42" customHeight="1">
      <c r="A404" s="126"/>
      <c r="B404" s="128" t="s">
        <v>3791</v>
      </c>
      <c r="C404" s="128" t="s">
        <v>3792</v>
      </c>
      <c r="D404" s="128" t="s">
        <v>1441</v>
      </c>
      <c r="E404" s="129" t="s">
        <v>40</v>
      </c>
      <c r="F404" s="129">
        <v>78108</v>
      </c>
      <c r="G404" s="129"/>
      <c r="H404" s="129"/>
      <c r="I404" s="129"/>
      <c r="J404" s="129"/>
      <c r="K404" s="129"/>
      <c r="L404" s="94"/>
      <c r="M404" s="94"/>
      <c r="N404" s="94"/>
      <c r="O404" s="94"/>
      <c r="P404" s="94"/>
      <c r="Q404" s="94"/>
      <c r="R404" s="98"/>
      <c r="S404" s="94"/>
      <c r="T404" s="98"/>
      <c r="U404" s="129"/>
      <c r="V404" s="129"/>
      <c r="W404" s="129"/>
      <c r="X404" s="129"/>
      <c r="Y404" s="129"/>
      <c r="Z404" s="128"/>
      <c r="AA404" s="133" t="str">
        <f t="shared" si="26"/>
        <v/>
      </c>
      <c r="AB404" s="133" t="str">
        <f>IFERROR(VLOOKUP($AA404,Lookup!$A$1:$P$20,2,FALSE),"")</f>
        <v/>
      </c>
      <c r="AC404" s="133"/>
      <c r="AD404" s="133" t="str">
        <f>IFERROR(VLOOKUP($AA404,Lookup!$A$1:$P$20,7,FALSE),"")</f>
        <v/>
      </c>
      <c r="AE404" s="380"/>
      <c r="AF404" s="133" t="str">
        <f>IFERROR(VLOOKUP($AA404,Lookup!$A$1:$P$20,8,FALSE),"")</f>
        <v/>
      </c>
      <c r="AG404" s="133" t="str">
        <f>IFERROR(VLOOKUP($AA404,Lookup!$A$1:$P$20,9,FALSE),"")</f>
        <v/>
      </c>
      <c r="AH404" s="133"/>
      <c r="AI404" s="133" t="str">
        <f>IFERROR(VLOOKUP($AA404,Lookup!$A$1:$P$20,10,FALSE),"")</f>
        <v/>
      </c>
      <c r="AJ404" s="133" t="str">
        <f>IFERROR(VLOOKUP($AA404,Lookup!$A$1:$P$20,11,FALSE),"")</f>
        <v/>
      </c>
      <c r="AK404" s="133" t="str">
        <f>IFERROR(VLOOKUP($AA404,Lookup!$A$1:$P$20,12,FALSE),"")</f>
        <v/>
      </c>
      <c r="AL404" s="133" t="str">
        <f>IFERROR(VLOOKUP($AA404,Lookup!$A$1:$P$20,13,FALSE),"")</f>
        <v/>
      </c>
      <c r="AM404" s="133" t="str">
        <f>IFERROR(VLOOKUP($AA404,Lookup!$A$1:$P$20,14,FALSE),"")</f>
        <v/>
      </c>
      <c r="AN404" s="133" t="str">
        <f>IFERROR(VLOOKUP($AA404,Lookup!$A$1:$P$20,15,FALSE),"")</f>
        <v/>
      </c>
      <c r="AO404" s="133" t="str">
        <f>IFERROR(VLOOKUP($AA404,Lookup!$A$1:$P$20,16,FALSE),"")</f>
        <v/>
      </c>
      <c r="AP404" s="133" t="str">
        <f>IFERROR(VLOOKUP($AA404,Lookup!$A$1:$Q$20,17,FALSE),"")</f>
        <v/>
      </c>
      <c r="AQ404" s="129"/>
      <c r="AR404" s="129"/>
      <c r="AS404" s="135"/>
      <c r="AT404" s="135"/>
      <c r="AU404" s="135"/>
      <c r="AV404" s="135"/>
      <c r="AW404" s="138"/>
      <c r="AX404" s="135"/>
      <c r="AY404" s="135"/>
      <c r="AZ404" s="135"/>
      <c r="BA404" s="135"/>
      <c r="BB404" s="135"/>
      <c r="BC404" s="135"/>
      <c r="BD404" s="135"/>
      <c r="BE404" s="135"/>
      <c r="BF404" s="135"/>
      <c r="BG404" s="139"/>
      <c r="BH404" s="150"/>
      <c r="BI404" s="129"/>
      <c r="BJ404" s="129"/>
      <c r="BK404" s="150"/>
      <c r="BL404" s="143"/>
      <c r="BM404" s="143"/>
      <c r="BN404" s="148"/>
      <c r="BO404" s="148"/>
      <c r="BP404" s="143"/>
      <c r="BQ404" s="143"/>
      <c r="BR404" s="143"/>
      <c r="BS404" s="143"/>
      <c r="BT404" s="143"/>
      <c r="BU404" s="143"/>
      <c r="BV404" s="371"/>
      <c r="BW404" s="371"/>
      <c r="BX404" s="371"/>
      <c r="BY404" s="371"/>
      <c r="BZ404" s="371"/>
      <c r="CA404" s="371"/>
      <c r="CB404" s="371"/>
    </row>
    <row r="405" spans="1:80" ht="42" customHeight="1">
      <c r="A405" s="126"/>
      <c r="B405" s="128" t="s">
        <v>25</v>
      </c>
      <c r="C405" s="128" t="s">
        <v>710</v>
      </c>
      <c r="D405" s="128" t="s">
        <v>245</v>
      </c>
      <c r="E405" s="129" t="s">
        <v>40</v>
      </c>
      <c r="F405" s="129">
        <v>78026</v>
      </c>
      <c r="G405" s="129">
        <v>8305703251</v>
      </c>
      <c r="H405" s="129"/>
      <c r="I405" s="129"/>
      <c r="J405" s="129"/>
      <c r="K405" s="129"/>
      <c r="L405" s="94"/>
      <c r="M405" s="94"/>
      <c r="N405" s="94"/>
      <c r="O405" s="94"/>
      <c r="P405" s="94"/>
      <c r="Q405" s="94"/>
      <c r="R405" s="98"/>
      <c r="S405" s="94"/>
      <c r="T405" s="98"/>
      <c r="U405" s="129"/>
      <c r="V405" s="129"/>
      <c r="W405" s="129"/>
      <c r="X405" s="129"/>
      <c r="Y405" s="129"/>
      <c r="Z405" s="128"/>
      <c r="AA405" s="133" t="str">
        <f t="shared" si="26"/>
        <v/>
      </c>
      <c r="AB405" s="133" t="str">
        <f>IFERROR(VLOOKUP($AA405,Lookup!$A$1:$P$20,2,FALSE),"")</f>
        <v/>
      </c>
      <c r="AC405" s="133"/>
      <c r="AD405" s="133" t="str">
        <f>IFERROR(VLOOKUP($AA405,Lookup!$A$1:$P$20,7,FALSE),"")</f>
        <v/>
      </c>
      <c r="AE405" s="380"/>
      <c r="AF405" s="133" t="str">
        <f>IFERROR(VLOOKUP($AA405,Lookup!$A$1:$P$20,8,FALSE),"")</f>
        <v/>
      </c>
      <c r="AG405" s="133" t="str">
        <f>IFERROR(VLOOKUP($AA405,Lookup!$A$1:$P$20,9,FALSE),"")</f>
        <v/>
      </c>
      <c r="AH405" s="133"/>
      <c r="AI405" s="133" t="str">
        <f>IFERROR(VLOOKUP($AA405,Lookup!$A$1:$P$20,10,FALSE),"")</f>
        <v/>
      </c>
      <c r="AJ405" s="133" t="str">
        <f>IFERROR(VLOOKUP($AA405,Lookup!$A$1:$P$20,11,FALSE),"")</f>
        <v/>
      </c>
      <c r="AK405" s="133" t="str">
        <f>IFERROR(VLOOKUP($AA405,Lookup!$A$1:$P$20,12,FALSE),"")</f>
        <v/>
      </c>
      <c r="AL405" s="133" t="str">
        <f>IFERROR(VLOOKUP($AA405,Lookup!$A$1:$P$20,13,FALSE),"")</f>
        <v/>
      </c>
      <c r="AM405" s="133" t="str">
        <f>IFERROR(VLOOKUP($AA405,Lookup!$A$1:$P$20,14,FALSE),"")</f>
        <v/>
      </c>
      <c r="AN405" s="133" t="str">
        <f>IFERROR(VLOOKUP($AA405,Lookup!$A$1:$P$20,15,FALSE),"")</f>
        <v/>
      </c>
      <c r="AO405" s="133" t="str">
        <f>IFERROR(VLOOKUP($AA405,Lookup!$A$1:$P$20,16,FALSE),"")</f>
        <v/>
      </c>
      <c r="AP405" s="133" t="str">
        <f>IFERROR(VLOOKUP($AA405,Lookup!$A$1:$Q$20,17,FALSE),"")</f>
        <v/>
      </c>
      <c r="AQ405" s="129"/>
      <c r="AR405" s="129"/>
      <c r="AS405" s="135"/>
      <c r="AT405" s="135"/>
      <c r="AU405" s="135"/>
      <c r="AV405" s="135"/>
      <c r="AW405" s="138"/>
      <c r="AX405" s="135"/>
      <c r="AY405" s="135"/>
      <c r="AZ405" s="135"/>
      <c r="BA405" s="135"/>
      <c r="BB405" s="135"/>
      <c r="BC405" s="135"/>
      <c r="BD405" s="135"/>
      <c r="BE405" s="135"/>
      <c r="BF405" s="135"/>
      <c r="BG405" s="139"/>
      <c r="BH405" s="150"/>
      <c r="BI405" s="129"/>
      <c r="BJ405" s="129"/>
      <c r="BK405" s="150"/>
      <c r="BL405" s="143"/>
      <c r="BM405" s="143"/>
      <c r="BN405" s="148"/>
      <c r="BO405" s="148"/>
      <c r="BP405" s="143"/>
      <c r="BQ405" s="143"/>
      <c r="BR405" s="143"/>
      <c r="BS405" s="143"/>
      <c r="BT405" s="143"/>
      <c r="BU405" s="143"/>
      <c r="BV405" s="371"/>
      <c r="BW405" s="371"/>
      <c r="BX405" s="371"/>
      <c r="BY405" s="371"/>
      <c r="BZ405" s="371"/>
      <c r="CA405" s="371"/>
      <c r="CB405" s="371"/>
    </row>
    <row r="406" spans="1:80" ht="42" customHeight="1">
      <c r="A406" s="126"/>
      <c r="B406" s="128" t="s">
        <v>3793</v>
      </c>
      <c r="C406" s="128" t="s">
        <v>3794</v>
      </c>
      <c r="D406" s="128" t="s">
        <v>37</v>
      </c>
      <c r="E406" s="129" t="s">
        <v>40</v>
      </c>
      <c r="F406" s="129">
        <v>78220</v>
      </c>
      <c r="G406" s="129" t="s">
        <v>3795</v>
      </c>
      <c r="H406" s="130"/>
      <c r="I406" s="130"/>
      <c r="J406" s="130"/>
      <c r="K406" s="130"/>
      <c r="L406" s="94"/>
      <c r="M406" s="94"/>
      <c r="N406" s="94"/>
      <c r="O406" s="94"/>
      <c r="P406" s="94"/>
      <c r="Q406" s="94"/>
      <c r="R406" s="98"/>
      <c r="S406" s="129"/>
      <c r="T406" s="98"/>
      <c r="U406" s="129"/>
      <c r="V406" s="129"/>
      <c r="W406" s="129"/>
      <c r="X406" s="129"/>
      <c r="Y406" s="129"/>
      <c r="Z406" s="128"/>
      <c r="AA406" s="133" t="str">
        <f t="shared" si="26"/>
        <v/>
      </c>
      <c r="AB406" s="133" t="str">
        <f>IFERROR(VLOOKUP($AA406,Lookup!$A$1:$P$20,2,FALSE),"")</f>
        <v/>
      </c>
      <c r="AC406" s="133"/>
      <c r="AD406" s="133" t="str">
        <f>IFERROR(VLOOKUP($AA406,Lookup!$A$1:$P$20,7,FALSE),"")</f>
        <v/>
      </c>
      <c r="AE406" s="380"/>
      <c r="AF406" s="133" t="str">
        <f>IFERROR(VLOOKUP($AA406,Lookup!$A$1:$P$20,8,FALSE),"")</f>
        <v/>
      </c>
      <c r="AG406" s="133" t="str">
        <f>IFERROR(VLOOKUP($AA406,Lookup!$A$1:$P$20,9,FALSE),"")</f>
        <v/>
      </c>
      <c r="AH406" s="133"/>
      <c r="AI406" s="133" t="str">
        <f>IFERROR(VLOOKUP($AA406,Lookup!$A$1:$P$20,10,FALSE),"")</f>
        <v/>
      </c>
      <c r="AJ406" s="133" t="str">
        <f>IFERROR(VLOOKUP($AA406,Lookup!$A$1:$P$20,11,FALSE),"")</f>
        <v/>
      </c>
      <c r="AK406" s="133" t="str">
        <f>IFERROR(VLOOKUP($AA406,Lookup!$A$1:$P$20,12,FALSE),"")</f>
        <v/>
      </c>
      <c r="AL406" s="133" t="str">
        <f>IFERROR(VLOOKUP($AA406,Lookup!$A$1:$P$20,13,FALSE),"")</f>
        <v/>
      </c>
      <c r="AM406" s="133" t="str">
        <f>IFERROR(VLOOKUP($AA406,Lookup!$A$1:$P$20,14,FALSE),"")</f>
        <v/>
      </c>
      <c r="AN406" s="133" t="str">
        <f>IFERROR(VLOOKUP($AA406,Lookup!$A$1:$P$20,15,FALSE),"")</f>
        <v/>
      </c>
      <c r="AO406" s="133" t="str">
        <f>IFERROR(VLOOKUP($AA406,Lookup!$A$1:$P$20,16,FALSE),"")</f>
        <v/>
      </c>
      <c r="AP406" s="133" t="str">
        <f>IFERROR(VLOOKUP($AA406,Lookup!$A$1:$Q$20,17,FALSE),"")</f>
        <v/>
      </c>
      <c r="AQ406" s="129"/>
      <c r="AR406" s="129"/>
      <c r="AS406" s="135"/>
      <c r="AT406" s="135"/>
      <c r="AU406" s="135"/>
      <c r="AV406" s="135"/>
      <c r="AW406" s="138"/>
      <c r="AX406" s="135"/>
      <c r="AY406" s="135"/>
      <c r="AZ406" s="135"/>
      <c r="BA406" s="135"/>
      <c r="BB406" s="135"/>
      <c r="BC406" s="135"/>
      <c r="BD406" s="135"/>
      <c r="BE406" s="135"/>
      <c r="BF406" s="135"/>
      <c r="BG406" s="139"/>
      <c r="BH406" s="150"/>
      <c r="BI406" s="129"/>
      <c r="BJ406" s="129"/>
      <c r="BK406" s="150"/>
      <c r="BL406" s="143"/>
      <c r="BM406" s="143"/>
      <c r="BN406" s="148"/>
      <c r="BO406" s="148"/>
      <c r="BP406" s="143"/>
      <c r="BQ406" s="143"/>
      <c r="BR406" s="143"/>
      <c r="BS406" s="143"/>
      <c r="BT406" s="143"/>
      <c r="BU406" s="143"/>
      <c r="BV406" s="371"/>
      <c r="BW406" s="371"/>
      <c r="BX406" s="371"/>
      <c r="BY406" s="371"/>
      <c r="BZ406" s="371"/>
      <c r="CA406" s="371"/>
      <c r="CB406" s="371"/>
    </row>
    <row r="407" spans="1:80" ht="42" customHeight="1">
      <c r="A407" s="126"/>
      <c r="B407" s="128" t="s">
        <v>2579</v>
      </c>
      <c r="C407" s="128" t="s">
        <v>2580</v>
      </c>
      <c r="D407" s="128" t="s">
        <v>68</v>
      </c>
      <c r="E407" s="129" t="s">
        <v>40</v>
      </c>
      <c r="F407" s="129">
        <v>77041</v>
      </c>
      <c r="G407" s="129" t="s">
        <v>2581</v>
      </c>
      <c r="H407" s="190" t="s">
        <v>2582</v>
      </c>
      <c r="I407" s="190"/>
      <c r="J407" s="190"/>
      <c r="K407" s="190"/>
      <c r="L407" s="94"/>
      <c r="M407" s="94"/>
      <c r="N407" s="94"/>
      <c r="O407" s="94"/>
      <c r="P407" s="94"/>
      <c r="Q407" s="94"/>
      <c r="R407" s="98"/>
      <c r="S407" s="129"/>
      <c r="T407" s="98"/>
      <c r="U407" s="94"/>
      <c r="V407" s="129"/>
      <c r="W407" s="129"/>
      <c r="X407" s="129"/>
      <c r="Y407" s="129"/>
      <c r="Z407" s="128"/>
      <c r="AA407" s="133" t="str">
        <f t="shared" si="26"/>
        <v/>
      </c>
      <c r="AB407" s="133" t="str">
        <f>IFERROR(VLOOKUP($AA407,Lookup!$A$1:$P$20,2,FALSE),"")</f>
        <v/>
      </c>
      <c r="AC407" s="133"/>
      <c r="AD407" s="133" t="str">
        <f>IFERROR(VLOOKUP($AA407,Lookup!$A$1:$P$20,7,FALSE),"")</f>
        <v/>
      </c>
      <c r="AE407" s="380"/>
      <c r="AF407" s="133" t="str">
        <f>IFERROR(VLOOKUP($AA407,Lookup!$A$1:$P$20,8,FALSE),"")</f>
        <v/>
      </c>
      <c r="AG407" s="133" t="str">
        <f>IFERROR(VLOOKUP($AA407,Lookup!$A$1:$P$20,9,FALSE),"")</f>
        <v/>
      </c>
      <c r="AH407" s="133"/>
      <c r="AI407" s="133" t="str">
        <f>IFERROR(VLOOKUP($AA407,Lookup!$A$1:$P$20,10,FALSE),"")</f>
        <v/>
      </c>
      <c r="AJ407" s="133" t="str">
        <f>IFERROR(VLOOKUP($AA407,Lookup!$A$1:$P$20,11,FALSE),"")</f>
        <v/>
      </c>
      <c r="AK407" s="133" t="str">
        <f>IFERROR(VLOOKUP($AA407,Lookup!$A$1:$P$20,12,FALSE),"")</f>
        <v/>
      </c>
      <c r="AL407" s="133" t="str">
        <f>IFERROR(VLOOKUP($AA407,Lookup!$A$1:$P$20,13,FALSE),"")</f>
        <v/>
      </c>
      <c r="AM407" s="133" t="str">
        <f>IFERROR(VLOOKUP($AA407,Lookup!$A$1:$P$20,14,FALSE),"")</f>
        <v/>
      </c>
      <c r="AN407" s="133" t="str">
        <f>IFERROR(VLOOKUP($AA407,Lookup!$A$1:$P$20,15,FALSE),"")</f>
        <v/>
      </c>
      <c r="AO407" s="133" t="str">
        <f>IFERROR(VLOOKUP($AA407,Lookup!$A$1:$P$20,16,FALSE),"")</f>
        <v/>
      </c>
      <c r="AP407" s="133" t="str">
        <f>IFERROR(VLOOKUP($AA407,Lookup!$A$1:$Q$20,17,FALSE),"")</f>
        <v/>
      </c>
      <c r="AQ407" s="129"/>
      <c r="AR407" s="129"/>
      <c r="AS407" s="135"/>
      <c r="AT407" s="135"/>
      <c r="AU407" s="135"/>
      <c r="AV407" s="135"/>
      <c r="AW407" s="138"/>
      <c r="AX407" s="135"/>
      <c r="AY407" s="135"/>
      <c r="AZ407" s="135"/>
      <c r="BA407" s="135"/>
      <c r="BB407" s="135"/>
      <c r="BC407" s="135"/>
      <c r="BD407" s="135"/>
      <c r="BE407" s="135"/>
      <c r="BF407" s="135"/>
      <c r="BG407" s="139"/>
      <c r="BH407" s="150"/>
      <c r="BI407" s="129"/>
      <c r="BJ407" s="129"/>
      <c r="BK407" s="150"/>
      <c r="BL407" s="143"/>
      <c r="BM407" s="143"/>
      <c r="BN407" s="148"/>
      <c r="BO407" s="148"/>
      <c r="BP407" s="143"/>
      <c r="BQ407" s="143"/>
      <c r="BR407" s="143"/>
      <c r="BS407" s="143"/>
      <c r="BT407" s="143"/>
      <c r="BU407" s="143"/>
      <c r="BV407" s="371"/>
      <c r="BW407" s="371"/>
      <c r="BX407" s="371"/>
      <c r="BY407" s="371"/>
      <c r="BZ407" s="371"/>
      <c r="CA407" s="371"/>
      <c r="CB407" s="371"/>
    </row>
    <row r="408" spans="1:80" ht="42" customHeight="1">
      <c r="A408" s="126"/>
      <c r="B408" s="128" t="s">
        <v>587</v>
      </c>
      <c r="C408" s="128" t="s">
        <v>2571</v>
      </c>
      <c r="D408" s="128" t="s">
        <v>1630</v>
      </c>
      <c r="E408" s="129" t="s">
        <v>40</v>
      </c>
      <c r="F408" s="129">
        <v>78148</v>
      </c>
      <c r="G408" s="129"/>
      <c r="H408" s="129"/>
      <c r="I408" s="129"/>
      <c r="J408" s="129"/>
      <c r="K408" s="129"/>
      <c r="L408" s="94"/>
      <c r="M408" s="94"/>
      <c r="N408" s="94"/>
      <c r="O408" s="94"/>
      <c r="P408" s="94"/>
      <c r="Q408" s="94"/>
      <c r="R408" s="98"/>
      <c r="S408" s="94"/>
      <c r="T408" s="98"/>
      <c r="U408" s="129"/>
      <c r="V408" s="129"/>
      <c r="W408" s="129"/>
      <c r="X408" s="129"/>
      <c r="Y408" s="129"/>
      <c r="Z408" s="128"/>
      <c r="AA408" s="133" t="str">
        <f t="shared" si="26"/>
        <v/>
      </c>
      <c r="AB408" s="133" t="str">
        <f>IFERROR(VLOOKUP($AA408,Lookup!$A$1:$P$20,2,FALSE),"")</f>
        <v/>
      </c>
      <c r="AC408" s="133"/>
      <c r="AD408" s="133" t="str">
        <f>IFERROR(VLOOKUP($AA408,Lookup!$A$1:$P$20,7,FALSE),"")</f>
        <v/>
      </c>
      <c r="AE408" s="380"/>
      <c r="AF408" s="133" t="str">
        <f>IFERROR(VLOOKUP($AA408,Lookup!$A$1:$P$20,8,FALSE),"")</f>
        <v/>
      </c>
      <c r="AG408" s="133" t="str">
        <f>IFERROR(VLOOKUP($AA408,Lookup!$A$1:$P$20,9,FALSE),"")</f>
        <v/>
      </c>
      <c r="AH408" s="133"/>
      <c r="AI408" s="133" t="str">
        <f>IFERROR(VLOOKUP($AA408,Lookup!$A$1:$P$20,10,FALSE),"")</f>
        <v/>
      </c>
      <c r="AJ408" s="133" t="str">
        <f>IFERROR(VLOOKUP($AA408,Lookup!$A$1:$P$20,11,FALSE),"")</f>
        <v/>
      </c>
      <c r="AK408" s="133" t="str">
        <f>IFERROR(VLOOKUP($AA408,Lookup!$A$1:$P$20,12,FALSE),"")</f>
        <v/>
      </c>
      <c r="AL408" s="133" t="str">
        <f>IFERROR(VLOOKUP($AA408,Lookup!$A$1:$P$20,13,FALSE),"")</f>
        <v/>
      </c>
      <c r="AM408" s="133" t="str">
        <f>IFERROR(VLOOKUP($AA408,Lookup!$A$1:$P$20,14,FALSE),"")</f>
        <v/>
      </c>
      <c r="AN408" s="133" t="str">
        <f>IFERROR(VLOOKUP($AA408,Lookup!$A$1:$P$20,15,FALSE),"")</f>
        <v/>
      </c>
      <c r="AO408" s="133" t="str">
        <f>IFERROR(VLOOKUP($AA408,Lookup!$A$1:$P$20,16,FALSE),"")</f>
        <v/>
      </c>
      <c r="AP408" s="133" t="str">
        <f>IFERROR(VLOOKUP($AA408,Lookup!$A$1:$Q$20,17,FALSE),"")</f>
        <v/>
      </c>
      <c r="AQ408" s="129"/>
      <c r="AR408" s="129"/>
      <c r="AS408" s="135"/>
      <c r="AT408" s="135"/>
      <c r="AU408" s="135"/>
      <c r="AV408" s="135"/>
      <c r="AW408" s="138"/>
      <c r="AX408" s="135"/>
      <c r="AY408" s="135"/>
      <c r="AZ408" s="135"/>
      <c r="BA408" s="135"/>
      <c r="BB408" s="135"/>
      <c r="BC408" s="135"/>
      <c r="BD408" s="135"/>
      <c r="BE408" s="135"/>
      <c r="BF408" s="135"/>
      <c r="BG408" s="139"/>
      <c r="BH408" s="150"/>
      <c r="BI408" s="129"/>
      <c r="BJ408" s="129"/>
      <c r="BK408" s="150"/>
      <c r="BL408" s="143"/>
      <c r="BM408" s="143"/>
      <c r="BN408" s="148"/>
      <c r="BO408" s="148"/>
      <c r="BP408" s="143"/>
      <c r="BQ408" s="143"/>
      <c r="BR408" s="143"/>
      <c r="BS408" s="143"/>
      <c r="BT408" s="143"/>
      <c r="BU408" s="143"/>
      <c r="BV408" s="371"/>
      <c r="BW408" s="371"/>
      <c r="BX408" s="371"/>
      <c r="BY408" s="371"/>
      <c r="BZ408" s="371"/>
      <c r="CA408" s="371"/>
      <c r="CB408" s="371"/>
    </row>
    <row r="409" spans="1:80" ht="42" customHeight="1">
      <c r="A409" s="126"/>
      <c r="B409" s="128" t="s">
        <v>3796</v>
      </c>
      <c r="C409" s="128" t="s">
        <v>3797</v>
      </c>
      <c r="D409" s="128" t="s">
        <v>3544</v>
      </c>
      <c r="E409" s="129" t="s">
        <v>40</v>
      </c>
      <c r="F409" s="129">
        <v>78052</v>
      </c>
      <c r="G409" s="129"/>
      <c r="H409" s="129"/>
      <c r="I409" s="129"/>
      <c r="J409" s="129"/>
      <c r="K409" s="129"/>
      <c r="L409" s="94"/>
      <c r="M409" s="94"/>
      <c r="N409" s="94"/>
      <c r="O409" s="94"/>
      <c r="P409" s="94"/>
      <c r="Q409" s="94"/>
      <c r="R409" s="98"/>
      <c r="S409" s="94"/>
      <c r="T409" s="98"/>
      <c r="U409" s="129"/>
      <c r="V409" s="129"/>
      <c r="W409" s="129"/>
      <c r="X409" s="129"/>
      <c r="Y409" s="129"/>
      <c r="Z409" s="128"/>
      <c r="AA409" s="133" t="str">
        <f t="shared" si="26"/>
        <v/>
      </c>
      <c r="AB409" s="133" t="str">
        <f>IFERROR(VLOOKUP($AA409,Lookup!$A$1:$P$20,2,FALSE),"")</f>
        <v/>
      </c>
      <c r="AC409" s="133"/>
      <c r="AD409" s="133" t="str">
        <f>IFERROR(VLOOKUP($AA409,Lookup!$A$1:$P$20,7,FALSE),"")</f>
        <v/>
      </c>
      <c r="AE409" s="380"/>
      <c r="AF409" s="133" t="str">
        <f>IFERROR(VLOOKUP($AA409,Lookup!$A$1:$P$20,8,FALSE),"")</f>
        <v/>
      </c>
      <c r="AG409" s="133" t="str">
        <f>IFERROR(VLOOKUP($AA409,Lookup!$A$1:$P$20,9,FALSE),"")</f>
        <v/>
      </c>
      <c r="AH409" s="133"/>
      <c r="AI409" s="133" t="str">
        <f>IFERROR(VLOOKUP($AA409,Lookup!$A$1:$P$20,10,FALSE),"")</f>
        <v/>
      </c>
      <c r="AJ409" s="133" t="str">
        <f>IFERROR(VLOOKUP($AA409,Lookup!$A$1:$P$20,11,FALSE),"")</f>
        <v/>
      </c>
      <c r="AK409" s="133" t="str">
        <f>IFERROR(VLOOKUP($AA409,Lookup!$A$1:$P$20,12,FALSE),"")</f>
        <v/>
      </c>
      <c r="AL409" s="133" t="str">
        <f>IFERROR(VLOOKUP($AA409,Lookup!$A$1:$P$20,13,FALSE),"")</f>
        <v/>
      </c>
      <c r="AM409" s="133" t="str">
        <f>IFERROR(VLOOKUP($AA409,Lookup!$A$1:$P$20,14,FALSE),"")</f>
        <v/>
      </c>
      <c r="AN409" s="133" t="str">
        <f>IFERROR(VLOOKUP($AA409,Lookup!$A$1:$P$20,15,FALSE),"")</f>
        <v/>
      </c>
      <c r="AO409" s="133" t="str">
        <f>IFERROR(VLOOKUP($AA409,Lookup!$A$1:$P$20,16,FALSE),"")</f>
        <v/>
      </c>
      <c r="AP409" s="133" t="str">
        <f>IFERROR(VLOOKUP($AA409,Lookup!$A$1:$Q$20,17,FALSE),"")</f>
        <v/>
      </c>
      <c r="AQ409" s="129"/>
      <c r="AR409" s="129"/>
      <c r="AS409" s="135"/>
      <c r="AT409" s="135"/>
      <c r="AU409" s="135"/>
      <c r="AV409" s="135"/>
      <c r="AW409" s="138"/>
      <c r="AX409" s="135"/>
      <c r="AY409" s="135"/>
      <c r="AZ409" s="135"/>
      <c r="BA409" s="135"/>
      <c r="BB409" s="135"/>
      <c r="BC409" s="135"/>
      <c r="BD409" s="135"/>
      <c r="BE409" s="135"/>
      <c r="BF409" s="135"/>
      <c r="BG409" s="139"/>
      <c r="BH409" s="150"/>
      <c r="BI409" s="129"/>
      <c r="BJ409" s="129"/>
      <c r="BK409" s="150"/>
      <c r="BL409" s="143"/>
      <c r="BM409" s="143"/>
      <c r="BN409" s="148"/>
      <c r="BO409" s="148"/>
      <c r="BP409" s="143"/>
      <c r="BQ409" s="143"/>
      <c r="BR409" s="143"/>
      <c r="BS409" s="143"/>
      <c r="BT409" s="143"/>
      <c r="BU409" s="143"/>
      <c r="BV409" s="371"/>
      <c r="BW409" s="371"/>
      <c r="BX409" s="371"/>
      <c r="BY409" s="371"/>
      <c r="BZ409" s="371"/>
      <c r="CA409" s="371"/>
      <c r="CB409" s="371"/>
    </row>
    <row r="410" spans="1:80" ht="42" customHeight="1">
      <c r="A410" s="126"/>
      <c r="B410" s="128" t="s">
        <v>3798</v>
      </c>
      <c r="C410" s="128" t="s">
        <v>3799</v>
      </c>
      <c r="D410" s="128" t="s">
        <v>68</v>
      </c>
      <c r="E410" s="129" t="s">
        <v>40</v>
      </c>
      <c r="F410" s="129">
        <v>77090</v>
      </c>
      <c r="G410" s="129" t="s">
        <v>3800</v>
      </c>
      <c r="H410" s="129"/>
      <c r="I410" s="129"/>
      <c r="J410" s="129"/>
      <c r="K410" s="129"/>
      <c r="L410" s="94"/>
      <c r="M410" s="94"/>
      <c r="N410" s="94"/>
      <c r="O410" s="94"/>
      <c r="P410" s="94"/>
      <c r="Q410" s="94"/>
      <c r="R410" s="98"/>
      <c r="S410" s="129"/>
      <c r="T410" s="98"/>
      <c r="U410" s="129"/>
      <c r="V410" s="129"/>
      <c r="W410" s="129"/>
      <c r="X410" s="129"/>
      <c r="Y410" s="129"/>
      <c r="Z410" s="128"/>
      <c r="AA410" s="133" t="str">
        <f t="shared" si="26"/>
        <v/>
      </c>
      <c r="AB410" s="133" t="str">
        <f>IFERROR(VLOOKUP($AA410,Lookup!$A$1:$P$20,2,FALSE),"")</f>
        <v/>
      </c>
      <c r="AC410" s="133"/>
      <c r="AD410" s="133" t="str">
        <f>IFERROR(VLOOKUP($AA410,Lookup!$A$1:$P$20,7,FALSE),"")</f>
        <v/>
      </c>
      <c r="AE410" s="380"/>
      <c r="AF410" s="133" t="str">
        <f>IFERROR(VLOOKUP($AA410,Lookup!$A$1:$P$20,8,FALSE),"")</f>
        <v/>
      </c>
      <c r="AG410" s="133" t="str">
        <f>IFERROR(VLOOKUP($AA410,Lookup!$A$1:$P$20,9,FALSE),"")</f>
        <v/>
      </c>
      <c r="AH410" s="133"/>
      <c r="AI410" s="133" t="str">
        <f>IFERROR(VLOOKUP($AA410,Lookup!$A$1:$P$20,10,FALSE),"")</f>
        <v/>
      </c>
      <c r="AJ410" s="133" t="str">
        <f>IFERROR(VLOOKUP($AA410,Lookup!$A$1:$P$20,11,FALSE),"")</f>
        <v/>
      </c>
      <c r="AK410" s="133" t="str">
        <f>IFERROR(VLOOKUP($AA410,Lookup!$A$1:$P$20,12,FALSE),"")</f>
        <v/>
      </c>
      <c r="AL410" s="133" t="str">
        <f>IFERROR(VLOOKUP($AA410,Lookup!$A$1:$P$20,13,FALSE),"")</f>
        <v/>
      </c>
      <c r="AM410" s="133" t="str">
        <f>IFERROR(VLOOKUP($AA410,Lookup!$A$1:$P$20,14,FALSE),"")</f>
        <v/>
      </c>
      <c r="AN410" s="133" t="str">
        <f>IFERROR(VLOOKUP($AA410,Lookup!$A$1:$P$20,15,FALSE),"")</f>
        <v/>
      </c>
      <c r="AO410" s="133" t="str">
        <f>IFERROR(VLOOKUP($AA410,Lookup!$A$1:$P$20,16,FALSE),"")</f>
        <v/>
      </c>
      <c r="AP410" s="133" t="str">
        <f>IFERROR(VLOOKUP($AA410,Lookup!$A$1:$Q$20,17,FALSE),"")</f>
        <v/>
      </c>
      <c r="AQ410" s="129"/>
      <c r="AR410" s="129"/>
      <c r="AS410" s="135"/>
      <c r="AT410" s="135"/>
      <c r="AU410" s="135"/>
      <c r="AV410" s="135"/>
      <c r="AW410" s="138"/>
      <c r="AX410" s="135"/>
      <c r="AY410" s="135"/>
      <c r="AZ410" s="135"/>
      <c r="BA410" s="135"/>
      <c r="BB410" s="135"/>
      <c r="BC410" s="135"/>
      <c r="BD410" s="135"/>
      <c r="BE410" s="135"/>
      <c r="BF410" s="135"/>
      <c r="BG410" s="139"/>
      <c r="BH410" s="150"/>
      <c r="BI410" s="129"/>
      <c r="BJ410" s="129"/>
      <c r="BK410" s="150"/>
      <c r="BL410" s="143"/>
      <c r="BM410" s="143"/>
      <c r="BN410" s="148"/>
      <c r="BO410" s="148"/>
      <c r="BP410" s="143"/>
      <c r="BQ410" s="143"/>
      <c r="BR410" s="143"/>
      <c r="BS410" s="143"/>
      <c r="BT410" s="143"/>
      <c r="BU410" s="143"/>
      <c r="BV410" s="371"/>
      <c r="BW410" s="371"/>
      <c r="BX410" s="371"/>
      <c r="BY410" s="371"/>
      <c r="BZ410" s="371"/>
      <c r="CA410" s="371"/>
      <c r="CB410" s="371"/>
    </row>
    <row r="411" spans="1:80" ht="33" customHeight="1">
      <c r="A411" s="126"/>
      <c r="B411" s="128" t="s">
        <v>3801</v>
      </c>
      <c r="C411" s="128" t="s">
        <v>3802</v>
      </c>
      <c r="D411" s="128" t="s">
        <v>37</v>
      </c>
      <c r="E411" s="129" t="s">
        <v>40</v>
      </c>
      <c r="F411" s="129">
        <v>78278</v>
      </c>
      <c r="G411" s="129" t="s">
        <v>3803</v>
      </c>
      <c r="H411" s="130" t="s">
        <v>3804</v>
      </c>
      <c r="I411" s="130"/>
      <c r="J411" s="130"/>
      <c r="K411" s="130"/>
      <c r="L411" s="94"/>
      <c r="M411" s="94"/>
      <c r="N411" s="94"/>
      <c r="O411" s="94"/>
      <c r="P411" s="94"/>
      <c r="Q411" s="94"/>
      <c r="R411" s="98"/>
      <c r="S411" s="129"/>
      <c r="T411" s="98"/>
      <c r="U411" s="129"/>
      <c r="V411" s="129"/>
      <c r="W411" s="129"/>
      <c r="X411" s="129"/>
      <c r="Y411" s="129"/>
      <c r="Z411" s="128"/>
      <c r="AA411" s="133" t="str">
        <f t="shared" si="26"/>
        <v/>
      </c>
      <c r="AB411" s="133" t="str">
        <f>IFERROR(VLOOKUP($AA411,Lookup!$A$1:$P$20,2,FALSE),"")</f>
        <v/>
      </c>
      <c r="AC411" s="133"/>
      <c r="AD411" s="133" t="str">
        <f>IFERROR(VLOOKUP($AA411,Lookup!$A$1:$P$20,7,FALSE),"")</f>
        <v/>
      </c>
      <c r="AE411" s="380"/>
      <c r="AF411" s="133" t="str">
        <f>IFERROR(VLOOKUP($AA411,Lookup!$A$1:$P$20,8,FALSE),"")</f>
        <v/>
      </c>
      <c r="AG411" s="133" t="str">
        <f>IFERROR(VLOOKUP($AA411,Lookup!$A$1:$P$20,9,FALSE),"")</f>
        <v/>
      </c>
      <c r="AH411" s="133"/>
      <c r="AI411" s="133" t="str">
        <f>IFERROR(VLOOKUP($AA411,Lookup!$A$1:$P$20,10,FALSE),"")</f>
        <v/>
      </c>
      <c r="AJ411" s="133" t="str">
        <f>IFERROR(VLOOKUP($AA411,Lookup!$A$1:$P$20,11,FALSE),"")</f>
        <v/>
      </c>
      <c r="AK411" s="133" t="str">
        <f>IFERROR(VLOOKUP($AA411,Lookup!$A$1:$P$20,12,FALSE),"")</f>
        <v/>
      </c>
      <c r="AL411" s="133" t="str">
        <f>IFERROR(VLOOKUP($AA411,Lookup!$A$1:$P$20,13,FALSE),"")</f>
        <v/>
      </c>
      <c r="AM411" s="133" t="str">
        <f>IFERROR(VLOOKUP($AA411,Lookup!$A$1:$P$20,14,FALSE),"")</f>
        <v/>
      </c>
      <c r="AN411" s="133" t="str">
        <f>IFERROR(VLOOKUP($AA411,Lookup!$A$1:$P$20,15,FALSE),"")</f>
        <v/>
      </c>
      <c r="AO411" s="133" t="str">
        <f>IFERROR(VLOOKUP($AA411,Lookup!$A$1:$P$20,16,FALSE),"")</f>
        <v/>
      </c>
      <c r="AP411" s="133" t="str">
        <f>IFERROR(VLOOKUP($AA411,Lookup!$A$1:$Q$20,17,FALSE),"")</f>
        <v/>
      </c>
      <c r="AQ411" s="129"/>
      <c r="AR411" s="129"/>
      <c r="AS411" s="135"/>
      <c r="AT411" s="135"/>
      <c r="AU411" s="135"/>
      <c r="AV411" s="135"/>
      <c r="AW411" s="138"/>
      <c r="AX411" s="135"/>
      <c r="AY411" s="135"/>
      <c r="AZ411" s="135"/>
      <c r="BA411" s="135"/>
      <c r="BB411" s="135"/>
      <c r="BC411" s="135"/>
      <c r="BD411" s="135"/>
      <c r="BE411" s="135"/>
      <c r="BF411" s="135"/>
      <c r="BG411" s="139"/>
      <c r="BH411" s="150"/>
      <c r="BI411" s="129"/>
      <c r="BJ411" s="129"/>
      <c r="BK411" s="150"/>
      <c r="BL411" s="143"/>
      <c r="BM411" s="143"/>
      <c r="BN411" s="148"/>
      <c r="BO411" s="148"/>
      <c r="BP411" s="143"/>
      <c r="BQ411" s="143"/>
      <c r="BR411" s="143"/>
      <c r="BS411" s="143"/>
      <c r="BT411" s="143"/>
      <c r="BU411" s="143"/>
      <c r="BV411" s="371"/>
      <c r="BW411" s="371"/>
      <c r="BX411" s="371"/>
      <c r="BY411" s="371"/>
      <c r="BZ411" s="371"/>
      <c r="CA411" s="371"/>
      <c r="CB411" s="371"/>
    </row>
    <row r="412" spans="1:80" ht="42" customHeight="1">
      <c r="A412" s="126"/>
      <c r="B412" s="128" t="s">
        <v>3805</v>
      </c>
      <c r="C412" s="128" t="s">
        <v>3806</v>
      </c>
      <c r="D412" s="128" t="s">
        <v>37</v>
      </c>
      <c r="E412" s="129" t="s">
        <v>40</v>
      </c>
      <c r="F412" s="129">
        <v>78230</v>
      </c>
      <c r="G412" s="129"/>
      <c r="H412" s="129"/>
      <c r="I412" s="129"/>
      <c r="J412" s="129"/>
      <c r="K412" s="129"/>
      <c r="L412" s="94"/>
      <c r="M412" s="94"/>
      <c r="N412" s="94"/>
      <c r="O412" s="94"/>
      <c r="P412" s="94"/>
      <c r="Q412" s="94"/>
      <c r="R412" s="98"/>
      <c r="S412" s="94"/>
      <c r="T412" s="98"/>
      <c r="U412" s="129"/>
      <c r="V412" s="129"/>
      <c r="W412" s="129"/>
      <c r="X412" s="129"/>
      <c r="Y412" s="129"/>
      <c r="Z412" s="128"/>
      <c r="AA412" s="133" t="str">
        <f t="shared" si="26"/>
        <v/>
      </c>
      <c r="AB412" s="133" t="str">
        <f>IFERROR(VLOOKUP($AA412,Lookup!$A$1:$P$20,2,FALSE),"")</f>
        <v/>
      </c>
      <c r="AC412" s="133"/>
      <c r="AD412" s="133" t="str">
        <f>IFERROR(VLOOKUP($AA412,Lookup!$A$1:$P$20,7,FALSE),"")</f>
        <v/>
      </c>
      <c r="AE412" s="380"/>
      <c r="AF412" s="133" t="str">
        <f>IFERROR(VLOOKUP($AA412,Lookup!$A$1:$P$20,8,FALSE),"")</f>
        <v/>
      </c>
      <c r="AG412" s="133" t="str">
        <f>IFERROR(VLOOKUP($AA412,Lookup!$A$1:$P$20,9,FALSE),"")</f>
        <v/>
      </c>
      <c r="AH412" s="133"/>
      <c r="AI412" s="133" t="str">
        <f>IFERROR(VLOOKUP($AA412,Lookup!$A$1:$P$20,10,FALSE),"")</f>
        <v/>
      </c>
      <c r="AJ412" s="133" t="str">
        <f>IFERROR(VLOOKUP($AA412,Lookup!$A$1:$P$20,11,FALSE),"")</f>
        <v/>
      </c>
      <c r="AK412" s="133" t="str">
        <f>IFERROR(VLOOKUP($AA412,Lookup!$A$1:$P$20,12,FALSE),"")</f>
        <v/>
      </c>
      <c r="AL412" s="133" t="str">
        <f>IFERROR(VLOOKUP($AA412,Lookup!$A$1:$P$20,13,FALSE),"")</f>
        <v/>
      </c>
      <c r="AM412" s="133" t="str">
        <f>IFERROR(VLOOKUP($AA412,Lookup!$A$1:$P$20,14,FALSE),"")</f>
        <v/>
      </c>
      <c r="AN412" s="133" t="str">
        <f>IFERROR(VLOOKUP($AA412,Lookup!$A$1:$P$20,15,FALSE),"")</f>
        <v/>
      </c>
      <c r="AO412" s="133" t="str">
        <f>IFERROR(VLOOKUP($AA412,Lookup!$A$1:$P$20,16,FALSE),"")</f>
        <v/>
      </c>
      <c r="AP412" s="133" t="str">
        <f>IFERROR(VLOOKUP($AA412,Lookup!$A$1:$Q$20,17,FALSE),"")</f>
        <v/>
      </c>
      <c r="AQ412" s="129"/>
      <c r="AR412" s="129"/>
      <c r="AS412" s="135"/>
      <c r="AT412" s="135"/>
      <c r="AU412" s="135"/>
      <c r="AV412" s="135"/>
      <c r="AW412" s="138"/>
      <c r="AX412" s="135"/>
      <c r="AY412" s="135"/>
      <c r="AZ412" s="135"/>
      <c r="BA412" s="135"/>
      <c r="BB412" s="135"/>
      <c r="BC412" s="135"/>
      <c r="BD412" s="135"/>
      <c r="BE412" s="135"/>
      <c r="BF412" s="135"/>
      <c r="BG412" s="139"/>
      <c r="BH412" s="150"/>
      <c r="BI412" s="129"/>
      <c r="BJ412" s="129"/>
      <c r="BK412" s="150"/>
      <c r="BL412" s="143"/>
      <c r="BM412" s="143"/>
      <c r="BN412" s="148"/>
      <c r="BO412" s="148"/>
      <c r="BP412" s="143"/>
      <c r="BQ412" s="143"/>
      <c r="BR412" s="143"/>
      <c r="BS412" s="143"/>
      <c r="BT412" s="143"/>
      <c r="BU412" s="143"/>
      <c r="BV412" s="371"/>
      <c r="BW412" s="371"/>
      <c r="BX412" s="371"/>
      <c r="BY412" s="371"/>
      <c r="BZ412" s="371"/>
      <c r="CA412" s="371"/>
      <c r="CB412" s="371"/>
    </row>
    <row r="413" spans="1:80" ht="42" customHeight="1">
      <c r="A413" s="126"/>
      <c r="B413" s="128" t="s">
        <v>3807</v>
      </c>
      <c r="C413" s="128" t="s">
        <v>3808</v>
      </c>
      <c r="D413" s="128" t="s">
        <v>37</v>
      </c>
      <c r="E413" s="129" t="s">
        <v>40</v>
      </c>
      <c r="F413" s="129">
        <v>78214</v>
      </c>
      <c r="G413" s="129" t="s">
        <v>3809</v>
      </c>
      <c r="H413" s="130" t="s">
        <v>3810</v>
      </c>
      <c r="I413" s="130"/>
      <c r="J413" s="130"/>
      <c r="K413" s="130"/>
      <c r="L413" s="94"/>
      <c r="M413" s="94"/>
      <c r="N413" s="94"/>
      <c r="O413" s="94"/>
      <c r="P413" s="94"/>
      <c r="Q413" s="94"/>
      <c r="R413" s="98"/>
      <c r="S413" s="94"/>
      <c r="T413" s="98"/>
      <c r="U413" s="129"/>
      <c r="V413" s="129"/>
      <c r="W413" s="129"/>
      <c r="X413" s="129"/>
      <c r="Y413" s="129"/>
      <c r="Z413" s="128"/>
      <c r="AA413" s="133" t="str">
        <f t="shared" si="26"/>
        <v/>
      </c>
      <c r="AB413" s="133" t="str">
        <f>IFERROR(VLOOKUP($AA413,Lookup!$A$1:$P$20,2,FALSE),"")</f>
        <v/>
      </c>
      <c r="AC413" s="133"/>
      <c r="AD413" s="133" t="str">
        <f>IFERROR(VLOOKUP($AA413,Lookup!$A$1:$P$20,7,FALSE),"")</f>
        <v/>
      </c>
      <c r="AE413" s="380"/>
      <c r="AF413" s="133" t="str">
        <f>IFERROR(VLOOKUP($AA413,Lookup!$A$1:$P$20,8,FALSE),"")</f>
        <v/>
      </c>
      <c r="AG413" s="133" t="str">
        <f>IFERROR(VLOOKUP($AA413,Lookup!$A$1:$P$20,9,FALSE),"")</f>
        <v/>
      </c>
      <c r="AH413" s="133"/>
      <c r="AI413" s="133" t="str">
        <f>IFERROR(VLOOKUP($AA413,Lookup!$A$1:$P$20,10,FALSE),"")</f>
        <v/>
      </c>
      <c r="AJ413" s="133" t="str">
        <f>IFERROR(VLOOKUP($AA413,Lookup!$A$1:$P$20,11,FALSE),"")</f>
        <v/>
      </c>
      <c r="AK413" s="133" t="str">
        <f>IFERROR(VLOOKUP($AA413,Lookup!$A$1:$P$20,12,FALSE),"")</f>
        <v/>
      </c>
      <c r="AL413" s="133" t="str">
        <f>IFERROR(VLOOKUP($AA413,Lookup!$A$1:$P$20,13,FALSE),"")</f>
        <v/>
      </c>
      <c r="AM413" s="133" t="str">
        <f>IFERROR(VLOOKUP($AA413,Lookup!$A$1:$P$20,14,FALSE),"")</f>
        <v/>
      </c>
      <c r="AN413" s="133" t="str">
        <f>IFERROR(VLOOKUP($AA413,Lookup!$A$1:$P$20,15,FALSE),"")</f>
        <v/>
      </c>
      <c r="AO413" s="133" t="str">
        <f>IFERROR(VLOOKUP($AA413,Lookup!$A$1:$P$20,16,FALSE),"")</f>
        <v/>
      </c>
      <c r="AP413" s="133" t="str">
        <f>IFERROR(VLOOKUP($AA413,Lookup!$A$1:$Q$20,17,FALSE),"")</f>
        <v/>
      </c>
      <c r="AQ413" s="129"/>
      <c r="AR413" s="129"/>
      <c r="AS413" s="135"/>
      <c r="AT413" s="135"/>
      <c r="AU413" s="135"/>
      <c r="AV413" s="135"/>
      <c r="AW413" s="138"/>
      <c r="AX413" s="135"/>
      <c r="AY413" s="135"/>
      <c r="AZ413" s="135"/>
      <c r="BA413" s="135"/>
      <c r="BB413" s="135"/>
      <c r="BC413" s="135"/>
      <c r="BD413" s="135"/>
      <c r="BE413" s="135"/>
      <c r="BF413" s="135"/>
      <c r="BG413" s="139"/>
      <c r="BH413" s="150"/>
      <c r="BI413" s="129"/>
      <c r="BJ413" s="129"/>
      <c r="BK413" s="150"/>
      <c r="BL413" s="143"/>
      <c r="BM413" s="143"/>
      <c r="BN413" s="148"/>
      <c r="BO413" s="148"/>
      <c r="BP413" s="143"/>
      <c r="BQ413" s="143"/>
      <c r="BR413" s="143"/>
      <c r="BS413" s="143"/>
      <c r="BT413" s="143"/>
      <c r="BU413" s="143"/>
      <c r="BV413" s="371"/>
      <c r="BW413" s="371"/>
      <c r="BX413" s="371"/>
      <c r="BY413" s="371"/>
      <c r="BZ413" s="371"/>
      <c r="CA413" s="371"/>
      <c r="CB413" s="371"/>
    </row>
    <row r="414" spans="1:80" ht="42" customHeight="1">
      <c r="A414" s="126"/>
      <c r="B414" s="128" t="s">
        <v>3811</v>
      </c>
      <c r="C414" s="128" t="s">
        <v>3812</v>
      </c>
      <c r="D414" s="128" t="s">
        <v>37</v>
      </c>
      <c r="E414" s="129" t="s">
        <v>40</v>
      </c>
      <c r="F414" s="129">
        <v>78219</v>
      </c>
      <c r="G414" s="129" t="s">
        <v>3813</v>
      </c>
      <c r="H414" s="130" t="s">
        <v>3814</v>
      </c>
      <c r="I414" s="130"/>
      <c r="J414" s="130"/>
      <c r="K414" s="130"/>
      <c r="L414" s="94"/>
      <c r="M414" s="94"/>
      <c r="N414" s="94"/>
      <c r="O414" s="94"/>
      <c r="P414" s="94"/>
      <c r="Q414" s="94"/>
      <c r="R414" s="98"/>
      <c r="S414" s="129"/>
      <c r="T414" s="98"/>
      <c r="U414" s="129"/>
      <c r="V414" s="129"/>
      <c r="W414" s="129"/>
      <c r="X414" s="129"/>
      <c r="Y414" s="129"/>
      <c r="Z414" s="128"/>
      <c r="AA414" s="133" t="str">
        <f t="shared" si="26"/>
        <v/>
      </c>
      <c r="AB414" s="133" t="str">
        <f>IFERROR(VLOOKUP($AA414,Lookup!$A$1:$P$20,2,FALSE),"")</f>
        <v/>
      </c>
      <c r="AC414" s="133"/>
      <c r="AD414" s="133" t="str">
        <f>IFERROR(VLOOKUP($AA414,Lookup!$A$1:$P$20,7,FALSE),"")</f>
        <v/>
      </c>
      <c r="AE414" s="380"/>
      <c r="AF414" s="133" t="str">
        <f>IFERROR(VLOOKUP($AA414,Lookup!$A$1:$P$20,8,FALSE),"")</f>
        <v/>
      </c>
      <c r="AG414" s="133" t="str">
        <f>IFERROR(VLOOKUP($AA414,Lookup!$A$1:$P$20,9,FALSE),"")</f>
        <v/>
      </c>
      <c r="AH414" s="133"/>
      <c r="AI414" s="133" t="str">
        <f>IFERROR(VLOOKUP($AA414,Lookup!$A$1:$P$20,10,FALSE),"")</f>
        <v/>
      </c>
      <c r="AJ414" s="133" t="str">
        <f>IFERROR(VLOOKUP($AA414,Lookup!$A$1:$P$20,11,FALSE),"")</f>
        <v/>
      </c>
      <c r="AK414" s="133" t="str">
        <f>IFERROR(VLOOKUP($AA414,Lookup!$A$1:$P$20,12,FALSE),"")</f>
        <v/>
      </c>
      <c r="AL414" s="133" t="str">
        <f>IFERROR(VLOOKUP($AA414,Lookup!$A$1:$P$20,13,FALSE),"")</f>
        <v/>
      </c>
      <c r="AM414" s="133" t="str">
        <f>IFERROR(VLOOKUP($AA414,Lookup!$A$1:$P$20,14,FALSE),"")</f>
        <v/>
      </c>
      <c r="AN414" s="133" t="str">
        <f>IFERROR(VLOOKUP($AA414,Lookup!$A$1:$P$20,15,FALSE),"")</f>
        <v/>
      </c>
      <c r="AO414" s="133" t="str">
        <f>IFERROR(VLOOKUP($AA414,Lookup!$A$1:$P$20,16,FALSE),"")</f>
        <v/>
      </c>
      <c r="AP414" s="133" t="str">
        <f>IFERROR(VLOOKUP($AA414,Lookup!$A$1:$Q$20,17,FALSE),"")</f>
        <v/>
      </c>
      <c r="AQ414" s="129"/>
      <c r="AR414" s="129"/>
      <c r="AS414" s="135"/>
      <c r="AT414" s="135"/>
      <c r="AU414" s="135"/>
      <c r="AV414" s="135"/>
      <c r="AW414" s="138"/>
      <c r="AX414" s="135"/>
      <c r="AY414" s="135"/>
      <c r="AZ414" s="135"/>
      <c r="BA414" s="135"/>
      <c r="BB414" s="135"/>
      <c r="BC414" s="135"/>
      <c r="BD414" s="135"/>
      <c r="BE414" s="135"/>
      <c r="BF414" s="135"/>
      <c r="BG414" s="139"/>
      <c r="BH414" s="150"/>
      <c r="BI414" s="129"/>
      <c r="BJ414" s="129"/>
      <c r="BK414" s="150"/>
      <c r="BL414" s="143"/>
      <c r="BM414" s="143"/>
      <c r="BN414" s="148"/>
      <c r="BO414" s="148"/>
      <c r="BP414" s="143"/>
      <c r="BQ414" s="143"/>
      <c r="BR414" s="143"/>
      <c r="BS414" s="143"/>
      <c r="BT414" s="143"/>
      <c r="BU414" s="143"/>
      <c r="BV414" s="371"/>
      <c r="BW414" s="371"/>
      <c r="BX414" s="371"/>
      <c r="BY414" s="371"/>
      <c r="BZ414" s="371"/>
      <c r="CA414" s="371"/>
      <c r="CB414" s="371"/>
    </row>
    <row r="415" spans="1:80" ht="42" customHeight="1">
      <c r="A415" s="126"/>
      <c r="B415" s="128" t="s">
        <v>3815</v>
      </c>
      <c r="C415" s="128" t="s">
        <v>3816</v>
      </c>
      <c r="D415" s="128" t="s">
        <v>37</v>
      </c>
      <c r="E415" s="129" t="s">
        <v>40</v>
      </c>
      <c r="F415" s="129">
        <v>78222</v>
      </c>
      <c r="G415" s="129"/>
      <c r="H415" s="129"/>
      <c r="I415" s="129"/>
      <c r="J415" s="129"/>
      <c r="K415" s="129"/>
      <c r="L415" s="94"/>
      <c r="M415" s="94"/>
      <c r="N415" s="94"/>
      <c r="O415" s="94"/>
      <c r="P415" s="94"/>
      <c r="Q415" s="94"/>
      <c r="R415" s="98"/>
      <c r="S415" s="94"/>
      <c r="T415" s="98"/>
      <c r="U415" s="129"/>
      <c r="V415" s="129"/>
      <c r="W415" s="129"/>
      <c r="X415" s="129"/>
      <c r="Y415" s="129"/>
      <c r="Z415" s="128"/>
      <c r="AA415" s="133" t="str">
        <f t="shared" si="26"/>
        <v/>
      </c>
      <c r="AB415" s="133" t="str">
        <f>IFERROR(VLOOKUP($AA415,Lookup!$A$1:$P$20,2,FALSE),"")</f>
        <v/>
      </c>
      <c r="AC415" s="133"/>
      <c r="AD415" s="133" t="str">
        <f>IFERROR(VLOOKUP($AA415,Lookup!$A$1:$P$20,7,FALSE),"")</f>
        <v/>
      </c>
      <c r="AE415" s="380"/>
      <c r="AF415" s="133" t="str">
        <f>IFERROR(VLOOKUP($AA415,Lookup!$A$1:$P$20,8,FALSE),"")</f>
        <v/>
      </c>
      <c r="AG415" s="133" t="str">
        <f>IFERROR(VLOOKUP($AA415,Lookup!$A$1:$P$20,9,FALSE),"")</f>
        <v/>
      </c>
      <c r="AH415" s="133"/>
      <c r="AI415" s="133" t="str">
        <f>IFERROR(VLOOKUP($AA415,Lookup!$A$1:$P$20,10,FALSE),"")</f>
        <v/>
      </c>
      <c r="AJ415" s="133" t="str">
        <f>IFERROR(VLOOKUP($AA415,Lookup!$A$1:$P$20,11,FALSE),"")</f>
        <v/>
      </c>
      <c r="AK415" s="133" t="str">
        <f>IFERROR(VLOOKUP($AA415,Lookup!$A$1:$P$20,12,FALSE),"")</f>
        <v/>
      </c>
      <c r="AL415" s="133" t="str">
        <f>IFERROR(VLOOKUP($AA415,Lookup!$A$1:$P$20,13,FALSE),"")</f>
        <v/>
      </c>
      <c r="AM415" s="133" t="str">
        <f>IFERROR(VLOOKUP($AA415,Lookup!$A$1:$P$20,14,FALSE),"")</f>
        <v/>
      </c>
      <c r="AN415" s="133" t="str">
        <f>IFERROR(VLOOKUP($AA415,Lookup!$A$1:$P$20,15,FALSE),"")</f>
        <v/>
      </c>
      <c r="AO415" s="133" t="str">
        <f>IFERROR(VLOOKUP($AA415,Lookup!$A$1:$P$20,16,FALSE),"")</f>
        <v/>
      </c>
      <c r="AP415" s="133" t="str">
        <f>IFERROR(VLOOKUP($AA415,Lookup!$A$1:$Q$20,17,FALSE),"")</f>
        <v/>
      </c>
      <c r="AQ415" s="129"/>
      <c r="AR415" s="129"/>
      <c r="AS415" s="135"/>
      <c r="AT415" s="135"/>
      <c r="AU415" s="135"/>
      <c r="AV415" s="135"/>
      <c r="AW415" s="138"/>
      <c r="AX415" s="135"/>
      <c r="AY415" s="135"/>
      <c r="AZ415" s="135"/>
      <c r="BA415" s="135"/>
      <c r="BB415" s="135"/>
      <c r="BC415" s="135"/>
      <c r="BD415" s="135"/>
      <c r="BE415" s="135"/>
      <c r="BF415" s="135"/>
      <c r="BG415" s="139"/>
      <c r="BH415" s="150"/>
      <c r="BI415" s="129"/>
      <c r="BJ415" s="129"/>
      <c r="BK415" s="150"/>
      <c r="BL415" s="143"/>
      <c r="BM415" s="143"/>
      <c r="BN415" s="148"/>
      <c r="BO415" s="148"/>
      <c r="BP415" s="143"/>
      <c r="BQ415" s="143"/>
      <c r="BR415" s="143"/>
      <c r="BS415" s="143"/>
      <c r="BT415" s="143"/>
      <c r="BU415" s="143"/>
      <c r="BV415" s="371"/>
      <c r="BW415" s="371"/>
      <c r="BX415" s="371"/>
      <c r="BY415" s="371"/>
      <c r="BZ415" s="371"/>
      <c r="CA415" s="371"/>
      <c r="CB415" s="371"/>
    </row>
    <row r="416" spans="1:80" ht="42" customHeight="1">
      <c r="A416" s="126"/>
      <c r="B416" s="128" t="s">
        <v>3817</v>
      </c>
      <c r="C416" s="128" t="s">
        <v>3818</v>
      </c>
      <c r="D416" s="128" t="s">
        <v>134</v>
      </c>
      <c r="E416" s="129" t="s">
        <v>40</v>
      </c>
      <c r="F416" s="129">
        <v>78133</v>
      </c>
      <c r="G416" s="129"/>
      <c r="H416" s="129"/>
      <c r="I416" s="129"/>
      <c r="J416" s="129"/>
      <c r="K416" s="129"/>
      <c r="L416" s="94"/>
      <c r="M416" s="94"/>
      <c r="N416" s="94"/>
      <c r="O416" s="94"/>
      <c r="P416" s="94"/>
      <c r="Q416" s="94"/>
      <c r="R416" s="98"/>
      <c r="S416" s="94"/>
      <c r="T416" s="98"/>
      <c r="U416" s="129"/>
      <c r="V416" s="129"/>
      <c r="W416" s="129"/>
      <c r="X416" s="129"/>
      <c r="Y416" s="129"/>
      <c r="Z416" s="128"/>
      <c r="AA416" s="133" t="str">
        <f t="shared" si="26"/>
        <v/>
      </c>
      <c r="AB416" s="133" t="str">
        <f>IFERROR(VLOOKUP($AA416,Lookup!$A$1:$P$20,2,FALSE),"")</f>
        <v/>
      </c>
      <c r="AC416" s="133"/>
      <c r="AD416" s="133" t="str">
        <f>IFERROR(VLOOKUP($AA416,Lookup!$A$1:$P$20,7,FALSE),"")</f>
        <v/>
      </c>
      <c r="AE416" s="380"/>
      <c r="AF416" s="133" t="str">
        <f>IFERROR(VLOOKUP($AA416,Lookup!$A$1:$P$20,8,FALSE),"")</f>
        <v/>
      </c>
      <c r="AG416" s="133" t="str">
        <f>IFERROR(VLOOKUP($AA416,Lookup!$A$1:$P$20,9,FALSE),"")</f>
        <v/>
      </c>
      <c r="AH416" s="133"/>
      <c r="AI416" s="133" t="str">
        <f>IFERROR(VLOOKUP($AA416,Lookup!$A$1:$P$20,10,FALSE),"")</f>
        <v/>
      </c>
      <c r="AJ416" s="133" t="str">
        <f>IFERROR(VLOOKUP($AA416,Lookup!$A$1:$P$20,11,FALSE),"")</f>
        <v/>
      </c>
      <c r="AK416" s="133" t="str">
        <f>IFERROR(VLOOKUP($AA416,Lookup!$A$1:$P$20,12,FALSE),"")</f>
        <v/>
      </c>
      <c r="AL416" s="133" t="str">
        <f>IFERROR(VLOOKUP($AA416,Lookup!$A$1:$P$20,13,FALSE),"")</f>
        <v/>
      </c>
      <c r="AM416" s="133" t="str">
        <f>IFERROR(VLOOKUP($AA416,Lookup!$A$1:$P$20,14,FALSE),"")</f>
        <v/>
      </c>
      <c r="AN416" s="133" t="str">
        <f>IFERROR(VLOOKUP($AA416,Lookup!$A$1:$P$20,15,FALSE),"")</f>
        <v/>
      </c>
      <c r="AO416" s="133" t="str">
        <f>IFERROR(VLOOKUP($AA416,Lookup!$A$1:$P$20,16,FALSE),"")</f>
        <v/>
      </c>
      <c r="AP416" s="133" t="str">
        <f>IFERROR(VLOOKUP($AA416,Lookup!$A$1:$Q$20,17,FALSE),"")</f>
        <v/>
      </c>
      <c r="AQ416" s="129"/>
      <c r="AR416" s="129"/>
      <c r="AS416" s="135"/>
      <c r="AT416" s="135"/>
      <c r="AU416" s="135"/>
      <c r="AV416" s="135"/>
      <c r="AW416" s="138"/>
      <c r="AX416" s="135"/>
      <c r="AY416" s="135"/>
      <c r="AZ416" s="135"/>
      <c r="BA416" s="135"/>
      <c r="BB416" s="135"/>
      <c r="BC416" s="135"/>
      <c r="BD416" s="135"/>
      <c r="BE416" s="135"/>
      <c r="BF416" s="135"/>
      <c r="BG416" s="139"/>
      <c r="BH416" s="150"/>
      <c r="BI416" s="129"/>
      <c r="BJ416" s="129"/>
      <c r="BK416" s="150"/>
      <c r="BL416" s="143"/>
      <c r="BM416" s="143"/>
      <c r="BN416" s="148"/>
      <c r="BO416" s="148"/>
      <c r="BP416" s="143"/>
      <c r="BQ416" s="143"/>
      <c r="BR416" s="143"/>
      <c r="BS416" s="143"/>
      <c r="BT416" s="143"/>
      <c r="BU416" s="143"/>
      <c r="BV416" s="371"/>
      <c r="BW416" s="371"/>
      <c r="BX416" s="371"/>
      <c r="BY416" s="371"/>
      <c r="BZ416" s="371"/>
      <c r="CA416" s="371"/>
      <c r="CB416" s="371"/>
    </row>
    <row r="417" spans="1:80" ht="42" customHeight="1">
      <c r="A417" s="126"/>
      <c r="B417" s="128" t="s">
        <v>3819</v>
      </c>
      <c r="C417" s="128"/>
      <c r="D417" s="128"/>
      <c r="E417" s="129"/>
      <c r="F417" s="129"/>
      <c r="G417" s="129" t="s">
        <v>3820</v>
      </c>
      <c r="H417" s="129"/>
      <c r="I417" s="129"/>
      <c r="J417" s="129"/>
      <c r="K417" s="129"/>
      <c r="L417" s="94"/>
      <c r="M417" s="94"/>
      <c r="N417" s="94"/>
      <c r="O417" s="94"/>
      <c r="P417" s="94"/>
      <c r="Q417" s="94"/>
      <c r="R417" s="98"/>
      <c r="S417" s="129"/>
      <c r="T417" s="98"/>
      <c r="U417" s="129"/>
      <c r="V417" s="129"/>
      <c r="W417" s="129"/>
      <c r="X417" s="129"/>
      <c r="Y417" s="129"/>
      <c r="Z417" s="128"/>
      <c r="AA417" s="133" t="str">
        <f t="shared" si="26"/>
        <v/>
      </c>
      <c r="AB417" s="133" t="str">
        <f>IFERROR(VLOOKUP($AA417,Lookup!$A$1:$P$20,2,FALSE),"")</f>
        <v/>
      </c>
      <c r="AC417" s="133"/>
      <c r="AD417" s="133" t="str">
        <f>IFERROR(VLOOKUP($AA417,Lookup!$A$1:$P$20,7,FALSE),"")</f>
        <v/>
      </c>
      <c r="AE417" s="380"/>
      <c r="AF417" s="133" t="str">
        <f>IFERROR(VLOOKUP($AA417,Lookup!$A$1:$P$20,8,FALSE),"")</f>
        <v/>
      </c>
      <c r="AG417" s="133" t="str">
        <f>IFERROR(VLOOKUP($AA417,Lookup!$A$1:$P$20,9,FALSE),"")</f>
        <v/>
      </c>
      <c r="AH417" s="133"/>
      <c r="AI417" s="133" t="str">
        <f>IFERROR(VLOOKUP($AA417,Lookup!$A$1:$P$20,10,FALSE),"")</f>
        <v/>
      </c>
      <c r="AJ417" s="133" t="str">
        <f>IFERROR(VLOOKUP($AA417,Lookup!$A$1:$P$20,11,FALSE),"")</f>
        <v/>
      </c>
      <c r="AK417" s="133" t="str">
        <f>IFERROR(VLOOKUP($AA417,Lookup!$A$1:$P$20,12,FALSE),"")</f>
        <v/>
      </c>
      <c r="AL417" s="133" t="str">
        <f>IFERROR(VLOOKUP($AA417,Lookup!$A$1:$P$20,13,FALSE),"")</f>
        <v/>
      </c>
      <c r="AM417" s="133" t="str">
        <f>IFERROR(VLOOKUP($AA417,Lookup!$A$1:$P$20,14,FALSE),"")</f>
        <v/>
      </c>
      <c r="AN417" s="133" t="str">
        <f>IFERROR(VLOOKUP($AA417,Lookup!$A$1:$P$20,15,FALSE),"")</f>
        <v/>
      </c>
      <c r="AO417" s="133" t="str">
        <f>IFERROR(VLOOKUP($AA417,Lookup!$A$1:$P$20,16,FALSE),"")</f>
        <v/>
      </c>
      <c r="AP417" s="133" t="str">
        <f>IFERROR(VLOOKUP($AA417,Lookup!$A$1:$Q$20,17,FALSE),"")</f>
        <v/>
      </c>
      <c r="AQ417" s="129"/>
      <c r="AR417" s="129"/>
      <c r="AS417" s="135"/>
      <c r="AT417" s="135"/>
      <c r="AU417" s="135"/>
      <c r="AV417" s="135"/>
      <c r="AW417" s="138"/>
      <c r="AX417" s="135"/>
      <c r="AY417" s="135"/>
      <c r="AZ417" s="135"/>
      <c r="BA417" s="135"/>
      <c r="BB417" s="135"/>
      <c r="BC417" s="135"/>
      <c r="BD417" s="135"/>
      <c r="BE417" s="135"/>
      <c r="BF417" s="135"/>
      <c r="BG417" s="143"/>
      <c r="BH417" s="150"/>
      <c r="BI417" s="129"/>
      <c r="BJ417" s="129"/>
      <c r="BK417" s="150"/>
      <c r="BL417" s="143"/>
      <c r="BM417" s="143"/>
      <c r="BN417" s="148"/>
      <c r="BO417" s="148"/>
      <c r="BP417" s="143"/>
      <c r="BQ417" s="143"/>
      <c r="BR417" s="143"/>
      <c r="BS417" s="143"/>
      <c r="BT417" s="143"/>
      <c r="BU417" s="143"/>
      <c r="BV417" s="371"/>
      <c r="BW417" s="371"/>
      <c r="BX417" s="371"/>
      <c r="BY417" s="371"/>
      <c r="BZ417" s="371"/>
      <c r="CA417" s="371"/>
      <c r="CB417" s="371"/>
    </row>
    <row r="418" spans="1:80" ht="42" customHeight="1">
      <c r="A418" s="126"/>
      <c r="B418" s="128" t="s">
        <v>2132</v>
      </c>
      <c r="C418" s="128" t="s">
        <v>2133</v>
      </c>
      <c r="D418" s="128" t="s">
        <v>134</v>
      </c>
      <c r="E418" s="129" t="s">
        <v>40</v>
      </c>
      <c r="F418" s="129">
        <v>78133</v>
      </c>
      <c r="G418" s="129" t="s">
        <v>3234</v>
      </c>
      <c r="H418" s="130" t="s">
        <v>3235</v>
      </c>
      <c r="I418" s="130"/>
      <c r="J418" s="130"/>
      <c r="K418" s="130"/>
      <c r="L418" s="94"/>
      <c r="M418" s="94"/>
      <c r="N418" s="94"/>
      <c r="O418" s="94"/>
      <c r="P418" s="94"/>
      <c r="Q418" s="94"/>
      <c r="R418" s="98"/>
      <c r="S418" s="129"/>
      <c r="T418" s="98"/>
      <c r="U418" s="129"/>
      <c r="V418" s="129"/>
      <c r="W418" s="129"/>
      <c r="X418" s="129"/>
      <c r="Y418" s="129"/>
      <c r="Z418" s="128"/>
      <c r="AA418" s="133" t="str">
        <f t="shared" si="26"/>
        <v/>
      </c>
      <c r="AB418" s="133" t="str">
        <f>IFERROR(VLOOKUP($AA418,Lookup!$A$1:$P$20,2,FALSE),"")</f>
        <v/>
      </c>
      <c r="AC418" s="133"/>
      <c r="AD418" s="133" t="str">
        <f>IFERROR(VLOOKUP($AA418,Lookup!$A$1:$P$20,7,FALSE),"")</f>
        <v/>
      </c>
      <c r="AE418" s="380"/>
      <c r="AF418" s="133" t="str">
        <f>IFERROR(VLOOKUP($AA418,Lookup!$A$1:$P$20,8,FALSE),"")</f>
        <v/>
      </c>
      <c r="AG418" s="133" t="str">
        <f>IFERROR(VLOOKUP($AA418,Lookup!$A$1:$P$20,9,FALSE),"")</f>
        <v/>
      </c>
      <c r="AH418" s="133"/>
      <c r="AI418" s="133" t="str">
        <f>IFERROR(VLOOKUP($AA418,Lookup!$A$1:$P$20,10,FALSE),"")</f>
        <v/>
      </c>
      <c r="AJ418" s="133" t="str">
        <f>IFERROR(VLOOKUP($AA418,Lookup!$A$1:$P$20,11,FALSE),"")</f>
        <v/>
      </c>
      <c r="AK418" s="133" t="str">
        <f>IFERROR(VLOOKUP($AA418,Lookup!$A$1:$P$20,12,FALSE),"")</f>
        <v/>
      </c>
      <c r="AL418" s="133" t="str">
        <f>IFERROR(VLOOKUP($AA418,Lookup!$A$1:$P$20,13,FALSE),"")</f>
        <v/>
      </c>
      <c r="AM418" s="133" t="str">
        <f>IFERROR(VLOOKUP($AA418,Lookup!$A$1:$P$20,14,FALSE),"")</f>
        <v/>
      </c>
      <c r="AN418" s="133" t="str">
        <f>IFERROR(VLOOKUP($AA418,Lookup!$A$1:$P$20,15,FALSE),"")</f>
        <v/>
      </c>
      <c r="AO418" s="133" t="str">
        <f>IFERROR(VLOOKUP($AA418,Lookup!$A$1:$P$20,16,FALSE),"")</f>
        <v/>
      </c>
      <c r="AP418" s="133" t="str">
        <f>IFERROR(VLOOKUP($AA418,Lookup!$A$1:$Q$20,17,FALSE),"")</f>
        <v/>
      </c>
      <c r="AQ418" s="129"/>
      <c r="AR418" s="129"/>
      <c r="AS418" s="135"/>
      <c r="AT418" s="135"/>
      <c r="AU418" s="135"/>
      <c r="AV418" s="135"/>
      <c r="AW418" s="138"/>
      <c r="AX418" s="135"/>
      <c r="AY418" s="135"/>
      <c r="AZ418" s="135"/>
      <c r="BA418" s="135"/>
      <c r="BB418" s="135"/>
      <c r="BC418" s="135"/>
      <c r="BD418" s="135"/>
      <c r="BE418" s="135"/>
      <c r="BF418" s="135"/>
      <c r="BG418" s="143"/>
      <c r="BH418" s="150"/>
      <c r="BI418" s="129"/>
      <c r="BJ418" s="129"/>
      <c r="BK418" s="150"/>
      <c r="BL418" s="143"/>
      <c r="BM418" s="143"/>
      <c r="BN418" s="148"/>
      <c r="BO418" s="148"/>
      <c r="BP418" s="143"/>
      <c r="BQ418" s="143"/>
      <c r="BR418" s="143"/>
      <c r="BS418" s="143"/>
      <c r="BT418" s="143"/>
      <c r="BU418" s="143"/>
      <c r="BV418" s="371"/>
      <c r="BW418" s="371"/>
      <c r="BX418" s="371"/>
      <c r="BY418" s="371"/>
      <c r="BZ418" s="371"/>
      <c r="CA418" s="371"/>
      <c r="CB418" s="371"/>
    </row>
    <row r="419" spans="1:80" ht="42" customHeight="1">
      <c r="A419" s="126"/>
      <c r="B419" s="128" t="s">
        <v>3821</v>
      </c>
      <c r="C419" s="128" t="s">
        <v>3822</v>
      </c>
      <c r="D419" s="128" t="s">
        <v>68</v>
      </c>
      <c r="E419" s="129" t="s">
        <v>40</v>
      </c>
      <c r="F419" s="129">
        <v>77026</v>
      </c>
      <c r="G419" s="129"/>
      <c r="H419" s="129"/>
      <c r="I419" s="129"/>
      <c r="J419" s="129"/>
      <c r="K419" s="129"/>
      <c r="L419" s="94"/>
      <c r="M419" s="94"/>
      <c r="N419" s="94"/>
      <c r="O419" s="94"/>
      <c r="P419" s="94"/>
      <c r="Q419" s="94"/>
      <c r="R419" s="98"/>
      <c r="S419" s="94"/>
      <c r="T419" s="98"/>
      <c r="U419" s="129"/>
      <c r="V419" s="129"/>
      <c r="W419" s="129"/>
      <c r="X419" s="129"/>
      <c r="Y419" s="129"/>
      <c r="Z419" s="128"/>
      <c r="AA419" s="133" t="str">
        <f t="shared" si="26"/>
        <v/>
      </c>
      <c r="AB419" s="133" t="str">
        <f>IFERROR(VLOOKUP($AA419,Lookup!$A$1:$P$20,2,FALSE),"")</f>
        <v/>
      </c>
      <c r="AC419" s="133"/>
      <c r="AD419" s="133" t="str">
        <f>IFERROR(VLOOKUP($AA419,Lookup!$A$1:$P$20,7,FALSE),"")</f>
        <v/>
      </c>
      <c r="AE419" s="380"/>
      <c r="AF419" s="133" t="str">
        <f>IFERROR(VLOOKUP($AA419,Lookup!$A$1:$P$20,8,FALSE),"")</f>
        <v/>
      </c>
      <c r="AG419" s="133" t="str">
        <f>IFERROR(VLOOKUP($AA419,Lookup!$A$1:$P$20,9,FALSE),"")</f>
        <v/>
      </c>
      <c r="AH419" s="133"/>
      <c r="AI419" s="133" t="str">
        <f>IFERROR(VLOOKUP($AA419,Lookup!$A$1:$P$20,10,FALSE),"")</f>
        <v/>
      </c>
      <c r="AJ419" s="133" t="str">
        <f>IFERROR(VLOOKUP($AA419,Lookup!$A$1:$P$20,11,FALSE),"")</f>
        <v/>
      </c>
      <c r="AK419" s="133" t="str">
        <f>IFERROR(VLOOKUP($AA419,Lookup!$A$1:$P$20,12,FALSE),"")</f>
        <v/>
      </c>
      <c r="AL419" s="133" t="str">
        <f>IFERROR(VLOOKUP($AA419,Lookup!$A$1:$P$20,13,FALSE),"")</f>
        <v/>
      </c>
      <c r="AM419" s="133" t="str">
        <f>IFERROR(VLOOKUP($AA419,Lookup!$A$1:$P$20,14,FALSE),"")</f>
        <v/>
      </c>
      <c r="AN419" s="133" t="str">
        <f>IFERROR(VLOOKUP($AA419,Lookup!$A$1:$P$20,15,FALSE),"")</f>
        <v/>
      </c>
      <c r="AO419" s="133" t="str">
        <f>IFERROR(VLOOKUP($AA419,Lookup!$A$1:$P$20,16,FALSE),"")</f>
        <v/>
      </c>
      <c r="AP419" s="133" t="str">
        <f>IFERROR(VLOOKUP($AA419,Lookup!$A$1:$Q$20,17,FALSE),"")</f>
        <v/>
      </c>
      <c r="AQ419" s="129"/>
      <c r="AR419" s="129"/>
      <c r="AS419" s="135"/>
      <c r="AT419" s="135"/>
      <c r="AU419" s="135"/>
      <c r="AV419" s="135"/>
      <c r="AW419" s="138"/>
      <c r="AX419" s="135"/>
      <c r="AY419" s="135"/>
      <c r="AZ419" s="135"/>
      <c r="BA419" s="135"/>
      <c r="BB419" s="135"/>
      <c r="BC419" s="135"/>
      <c r="BD419" s="135"/>
      <c r="BE419" s="135"/>
      <c r="BF419" s="135"/>
      <c r="BG419" s="143"/>
      <c r="BH419" s="150"/>
      <c r="BI419" s="129"/>
      <c r="BJ419" s="129"/>
      <c r="BK419" s="150"/>
      <c r="BL419" s="143"/>
      <c r="BM419" s="143"/>
      <c r="BN419" s="148"/>
      <c r="BO419" s="148"/>
      <c r="BP419" s="143"/>
      <c r="BQ419" s="143"/>
      <c r="BR419" s="143"/>
      <c r="BS419" s="143"/>
      <c r="BT419" s="143"/>
      <c r="BU419" s="143"/>
      <c r="BV419" s="371"/>
      <c r="BW419" s="371"/>
      <c r="BX419" s="371"/>
      <c r="BY419" s="371"/>
      <c r="BZ419" s="371"/>
      <c r="CA419" s="371"/>
      <c r="CB419" s="371"/>
    </row>
    <row r="420" spans="1:80" ht="42" customHeight="1">
      <c r="A420" s="126"/>
      <c r="B420" s="128" t="s">
        <v>3823</v>
      </c>
      <c r="C420" s="128" t="s">
        <v>3824</v>
      </c>
      <c r="D420" s="128" t="s">
        <v>37</v>
      </c>
      <c r="E420" s="129" t="s">
        <v>40</v>
      </c>
      <c r="F420" s="129">
        <v>78205</v>
      </c>
      <c r="G420" s="129" t="s">
        <v>3825</v>
      </c>
      <c r="H420" s="130" t="s">
        <v>3826</v>
      </c>
      <c r="I420" s="130"/>
      <c r="J420" s="130"/>
      <c r="K420" s="130"/>
      <c r="L420" s="94"/>
      <c r="M420" s="94"/>
      <c r="N420" s="94"/>
      <c r="O420" s="94"/>
      <c r="P420" s="94"/>
      <c r="Q420" s="94"/>
      <c r="R420" s="98"/>
      <c r="S420" s="94"/>
      <c r="T420" s="98"/>
      <c r="U420" s="129"/>
      <c r="V420" s="129"/>
      <c r="W420" s="129"/>
      <c r="X420" s="129"/>
      <c r="Y420" s="129"/>
      <c r="Z420" s="128"/>
      <c r="AA420" s="133" t="str">
        <f t="shared" si="26"/>
        <v/>
      </c>
      <c r="AB420" s="133" t="str">
        <f>IFERROR(VLOOKUP($AA420,Lookup!$A$1:$P$20,2,FALSE),"")</f>
        <v/>
      </c>
      <c r="AC420" s="133"/>
      <c r="AD420" s="133" t="str">
        <f>IFERROR(VLOOKUP($AA420,Lookup!$A$1:$P$20,7,FALSE),"")</f>
        <v/>
      </c>
      <c r="AE420" s="380"/>
      <c r="AF420" s="133" t="str">
        <f>IFERROR(VLOOKUP($AA420,Lookup!$A$1:$P$20,8,FALSE),"")</f>
        <v/>
      </c>
      <c r="AG420" s="133" t="str">
        <f>IFERROR(VLOOKUP($AA420,Lookup!$A$1:$P$20,9,FALSE),"")</f>
        <v/>
      </c>
      <c r="AH420" s="133"/>
      <c r="AI420" s="133" t="str">
        <f>IFERROR(VLOOKUP($AA420,Lookup!$A$1:$P$20,10,FALSE),"")</f>
        <v/>
      </c>
      <c r="AJ420" s="133" t="str">
        <f>IFERROR(VLOOKUP($AA420,Lookup!$A$1:$P$20,11,FALSE),"")</f>
        <v/>
      </c>
      <c r="AK420" s="133" t="str">
        <f>IFERROR(VLOOKUP($AA420,Lookup!$A$1:$P$20,12,FALSE),"")</f>
        <v/>
      </c>
      <c r="AL420" s="133" t="str">
        <f>IFERROR(VLOOKUP($AA420,Lookup!$A$1:$P$20,13,FALSE),"")</f>
        <v/>
      </c>
      <c r="AM420" s="133" t="str">
        <f>IFERROR(VLOOKUP($AA420,Lookup!$A$1:$P$20,14,FALSE),"")</f>
        <v/>
      </c>
      <c r="AN420" s="133" t="str">
        <f>IFERROR(VLOOKUP($AA420,Lookup!$A$1:$P$20,15,FALSE),"")</f>
        <v/>
      </c>
      <c r="AO420" s="133" t="str">
        <f>IFERROR(VLOOKUP($AA420,Lookup!$A$1:$P$20,16,FALSE),"")</f>
        <v/>
      </c>
      <c r="AP420" s="133" t="str">
        <f>IFERROR(VLOOKUP($AA420,Lookup!$A$1:$Q$20,17,FALSE),"")</f>
        <v/>
      </c>
      <c r="AQ420" s="129"/>
      <c r="AR420" s="129"/>
      <c r="AS420" s="135"/>
      <c r="AT420" s="135"/>
      <c r="AU420" s="135"/>
      <c r="AV420" s="135"/>
      <c r="AW420" s="138"/>
      <c r="AX420" s="135"/>
      <c r="AY420" s="135"/>
      <c r="AZ420" s="135"/>
      <c r="BA420" s="135"/>
      <c r="BB420" s="135"/>
      <c r="BC420" s="135"/>
      <c r="BD420" s="135"/>
      <c r="BE420" s="135"/>
      <c r="BF420" s="135"/>
      <c r="BG420" s="143"/>
      <c r="BH420" s="150"/>
      <c r="BI420" s="129"/>
      <c r="BJ420" s="129"/>
      <c r="BK420" s="150"/>
      <c r="BL420" s="143"/>
      <c r="BM420" s="143"/>
      <c r="BN420" s="148"/>
      <c r="BO420" s="148"/>
      <c r="BP420" s="143"/>
      <c r="BQ420" s="143"/>
      <c r="BR420" s="143"/>
      <c r="BS420" s="143"/>
      <c r="BT420" s="143"/>
      <c r="BU420" s="143"/>
      <c r="BV420" s="371"/>
      <c r="BW420" s="371"/>
      <c r="BX420" s="371"/>
      <c r="BY420" s="371"/>
      <c r="BZ420" s="371"/>
      <c r="CA420" s="371"/>
      <c r="CB420" s="371"/>
    </row>
    <row r="421" spans="1:80" ht="42" customHeight="1">
      <c r="A421" s="126"/>
      <c r="B421" s="128" t="s">
        <v>3827</v>
      </c>
      <c r="C421" s="128" t="s">
        <v>3828</v>
      </c>
      <c r="D421" s="128" t="s">
        <v>37</v>
      </c>
      <c r="E421" s="129" t="s">
        <v>40</v>
      </c>
      <c r="F421" s="129">
        <v>78219</v>
      </c>
      <c r="G421" s="129"/>
      <c r="H421" s="129"/>
      <c r="I421" s="129"/>
      <c r="J421" s="129"/>
      <c r="K421" s="129"/>
      <c r="L421" s="94"/>
      <c r="M421" s="94"/>
      <c r="N421" s="94"/>
      <c r="O421" s="94"/>
      <c r="P421" s="94"/>
      <c r="Q421" s="94"/>
      <c r="R421" s="98"/>
      <c r="S421" s="94"/>
      <c r="T421" s="98"/>
      <c r="U421" s="129"/>
      <c r="V421" s="129"/>
      <c r="W421" s="129"/>
      <c r="X421" s="129"/>
      <c r="Y421" s="129"/>
      <c r="Z421" s="128"/>
      <c r="AA421" s="133" t="str">
        <f t="shared" si="26"/>
        <v/>
      </c>
      <c r="AB421" s="133" t="str">
        <f>IFERROR(VLOOKUP($AA421,Lookup!$A$1:$P$20,2,FALSE),"")</f>
        <v/>
      </c>
      <c r="AC421" s="133"/>
      <c r="AD421" s="133" t="str">
        <f>IFERROR(VLOOKUP($AA421,Lookup!$A$1:$P$20,7,FALSE),"")</f>
        <v/>
      </c>
      <c r="AE421" s="380"/>
      <c r="AF421" s="133" t="str">
        <f>IFERROR(VLOOKUP($AA421,Lookup!$A$1:$P$20,8,FALSE),"")</f>
        <v/>
      </c>
      <c r="AG421" s="133" t="str">
        <f>IFERROR(VLOOKUP($AA421,Lookup!$A$1:$P$20,9,FALSE),"")</f>
        <v/>
      </c>
      <c r="AH421" s="133"/>
      <c r="AI421" s="133" t="str">
        <f>IFERROR(VLOOKUP($AA421,Lookup!$A$1:$P$20,10,FALSE),"")</f>
        <v/>
      </c>
      <c r="AJ421" s="133" t="str">
        <f>IFERROR(VLOOKUP($AA421,Lookup!$A$1:$P$20,11,FALSE),"")</f>
        <v/>
      </c>
      <c r="AK421" s="133" t="str">
        <f>IFERROR(VLOOKUP($AA421,Lookup!$A$1:$P$20,12,FALSE),"")</f>
        <v/>
      </c>
      <c r="AL421" s="133" t="str">
        <f>IFERROR(VLOOKUP($AA421,Lookup!$A$1:$P$20,13,FALSE),"")</f>
        <v/>
      </c>
      <c r="AM421" s="133" t="str">
        <f>IFERROR(VLOOKUP($AA421,Lookup!$A$1:$P$20,14,FALSE),"")</f>
        <v/>
      </c>
      <c r="AN421" s="133" t="str">
        <f>IFERROR(VLOOKUP($AA421,Lookup!$A$1:$P$20,15,FALSE),"")</f>
        <v/>
      </c>
      <c r="AO421" s="133" t="str">
        <f>IFERROR(VLOOKUP($AA421,Lookup!$A$1:$P$20,16,FALSE),"")</f>
        <v/>
      </c>
      <c r="AP421" s="133" t="str">
        <f>IFERROR(VLOOKUP($AA421,Lookup!$A$1:$Q$20,17,FALSE),"")</f>
        <v/>
      </c>
      <c r="AQ421" s="129"/>
      <c r="AR421" s="129"/>
      <c r="AS421" s="135"/>
      <c r="AT421" s="135"/>
      <c r="AU421" s="135"/>
      <c r="AV421" s="135"/>
      <c r="AW421" s="138"/>
      <c r="AX421" s="135"/>
      <c r="AY421" s="135"/>
      <c r="AZ421" s="135"/>
      <c r="BA421" s="135"/>
      <c r="BB421" s="135"/>
      <c r="BC421" s="135"/>
      <c r="BD421" s="135"/>
      <c r="BE421" s="135"/>
      <c r="BF421" s="135"/>
      <c r="BG421" s="143"/>
      <c r="BH421" s="150"/>
      <c r="BI421" s="129"/>
      <c r="BJ421" s="129"/>
      <c r="BK421" s="150"/>
      <c r="BL421" s="143"/>
      <c r="BM421" s="143"/>
      <c r="BN421" s="148"/>
      <c r="BO421" s="148"/>
      <c r="BP421" s="143"/>
      <c r="BQ421" s="143"/>
      <c r="BR421" s="143"/>
      <c r="BS421" s="143"/>
      <c r="BT421" s="143"/>
      <c r="BU421" s="143"/>
      <c r="BV421" s="371"/>
      <c r="BW421" s="371"/>
      <c r="BX421" s="371"/>
      <c r="BY421" s="371"/>
      <c r="BZ421" s="371"/>
      <c r="CA421" s="371"/>
      <c r="CB421" s="371"/>
    </row>
    <row r="422" spans="1:80" ht="42" customHeight="1">
      <c r="A422" s="126"/>
      <c r="B422" s="128" t="s">
        <v>3829</v>
      </c>
      <c r="C422" s="128" t="s">
        <v>1738</v>
      </c>
      <c r="D422" s="128" t="s">
        <v>178</v>
      </c>
      <c r="E422" s="129" t="s">
        <v>40</v>
      </c>
      <c r="F422" s="129">
        <v>78948</v>
      </c>
      <c r="G422" s="129" t="s">
        <v>716</v>
      </c>
      <c r="H422" s="129"/>
      <c r="I422" s="129"/>
      <c r="J422" s="129"/>
      <c r="K422" s="129"/>
      <c r="L422" s="94"/>
      <c r="M422" s="94"/>
      <c r="N422" s="94"/>
      <c r="O422" s="94"/>
      <c r="P422" s="94"/>
      <c r="Q422" s="94"/>
      <c r="R422" s="98"/>
      <c r="S422" s="94"/>
      <c r="T422" s="98"/>
      <c r="U422" s="129"/>
      <c r="V422" s="129"/>
      <c r="W422" s="129"/>
      <c r="X422" s="129"/>
      <c r="Y422" s="129"/>
      <c r="Z422" s="128"/>
      <c r="AA422" s="133" t="str">
        <f t="shared" si="26"/>
        <v/>
      </c>
      <c r="AB422" s="133" t="str">
        <f>IFERROR(VLOOKUP($AA422,Lookup!$A$1:$P$20,2,FALSE),"")</f>
        <v/>
      </c>
      <c r="AC422" s="133"/>
      <c r="AD422" s="133" t="str">
        <f>IFERROR(VLOOKUP($AA422,Lookup!$A$1:$P$20,7,FALSE),"")</f>
        <v/>
      </c>
      <c r="AE422" s="380"/>
      <c r="AF422" s="133" t="str">
        <f>IFERROR(VLOOKUP($AA422,Lookup!$A$1:$P$20,8,FALSE),"")</f>
        <v/>
      </c>
      <c r="AG422" s="133" t="str">
        <f>IFERROR(VLOOKUP($AA422,Lookup!$A$1:$P$20,9,FALSE),"")</f>
        <v/>
      </c>
      <c r="AH422" s="133"/>
      <c r="AI422" s="133" t="str">
        <f>IFERROR(VLOOKUP($AA422,Lookup!$A$1:$P$20,10,FALSE),"")</f>
        <v/>
      </c>
      <c r="AJ422" s="133" t="str">
        <f>IFERROR(VLOOKUP($AA422,Lookup!$A$1:$P$20,11,FALSE),"")</f>
        <v/>
      </c>
      <c r="AK422" s="133" t="str">
        <f>IFERROR(VLOOKUP($AA422,Lookup!$A$1:$P$20,12,FALSE),"")</f>
        <v/>
      </c>
      <c r="AL422" s="133" t="str">
        <f>IFERROR(VLOOKUP($AA422,Lookup!$A$1:$P$20,13,FALSE),"")</f>
        <v/>
      </c>
      <c r="AM422" s="133" t="str">
        <f>IFERROR(VLOOKUP($AA422,Lookup!$A$1:$P$20,14,FALSE),"")</f>
        <v/>
      </c>
      <c r="AN422" s="133" t="str">
        <f>IFERROR(VLOOKUP($AA422,Lookup!$A$1:$P$20,15,FALSE),"")</f>
        <v/>
      </c>
      <c r="AO422" s="133" t="str">
        <f>IFERROR(VLOOKUP($AA422,Lookup!$A$1:$P$20,16,FALSE),"")</f>
        <v/>
      </c>
      <c r="AP422" s="133" t="str">
        <f>IFERROR(VLOOKUP($AA422,Lookup!$A$1:$Q$20,17,FALSE),"")</f>
        <v/>
      </c>
      <c r="AQ422" s="129"/>
      <c r="AR422" s="129"/>
      <c r="AS422" s="135"/>
      <c r="AT422" s="135"/>
      <c r="AU422" s="135"/>
      <c r="AV422" s="135"/>
      <c r="AW422" s="138"/>
      <c r="AX422" s="135"/>
      <c r="AY422" s="135"/>
      <c r="AZ422" s="135"/>
      <c r="BA422" s="135"/>
      <c r="BB422" s="135"/>
      <c r="BC422" s="135"/>
      <c r="BD422" s="135"/>
      <c r="BE422" s="135"/>
      <c r="BF422" s="135"/>
      <c r="BG422" s="143"/>
      <c r="BH422" s="150"/>
      <c r="BI422" s="129"/>
      <c r="BJ422" s="129"/>
      <c r="BK422" s="150"/>
      <c r="BL422" s="143"/>
      <c r="BM422" s="143"/>
      <c r="BN422" s="148"/>
      <c r="BO422" s="148"/>
      <c r="BP422" s="143"/>
      <c r="BQ422" s="143"/>
      <c r="BR422" s="143"/>
      <c r="BS422" s="143"/>
      <c r="BT422" s="143"/>
      <c r="BU422" s="143"/>
      <c r="BV422" s="371"/>
      <c r="BW422" s="371"/>
      <c r="BX422" s="371"/>
      <c r="BY422" s="371"/>
      <c r="BZ422" s="371"/>
      <c r="CA422" s="371"/>
      <c r="CB422" s="371"/>
    </row>
    <row r="423" spans="1:80" ht="42" customHeight="1">
      <c r="A423" s="126"/>
      <c r="B423" s="128" t="s">
        <v>3830</v>
      </c>
      <c r="C423" s="128" t="s">
        <v>3831</v>
      </c>
      <c r="D423" s="128" t="s">
        <v>107</v>
      </c>
      <c r="E423" s="129" t="s">
        <v>40</v>
      </c>
      <c r="F423" s="129">
        <v>78016</v>
      </c>
      <c r="G423" s="129" t="s">
        <v>3832</v>
      </c>
      <c r="H423" s="129"/>
      <c r="I423" s="129"/>
      <c r="J423" s="129"/>
      <c r="K423" s="129"/>
      <c r="L423" s="94"/>
      <c r="M423" s="94"/>
      <c r="N423" s="94"/>
      <c r="O423" s="94"/>
      <c r="P423" s="94"/>
      <c r="Q423" s="94"/>
      <c r="R423" s="98"/>
      <c r="S423" s="94"/>
      <c r="T423" s="98"/>
      <c r="U423" s="129"/>
      <c r="V423" s="129"/>
      <c r="W423" s="129"/>
      <c r="X423" s="129"/>
      <c r="Y423" s="129"/>
      <c r="Z423" s="128"/>
      <c r="AA423" s="133" t="str">
        <f t="shared" si="26"/>
        <v/>
      </c>
      <c r="AB423" s="133" t="str">
        <f>IFERROR(VLOOKUP($AA423,Lookup!$A$1:$P$20,2,FALSE),"")</f>
        <v/>
      </c>
      <c r="AC423" s="133"/>
      <c r="AD423" s="133" t="str">
        <f>IFERROR(VLOOKUP($AA423,Lookup!$A$1:$P$20,7,FALSE),"")</f>
        <v/>
      </c>
      <c r="AE423" s="380"/>
      <c r="AF423" s="133" t="str">
        <f>IFERROR(VLOOKUP($AA423,Lookup!$A$1:$P$20,8,FALSE),"")</f>
        <v/>
      </c>
      <c r="AG423" s="133" t="str">
        <f>IFERROR(VLOOKUP($AA423,Lookup!$A$1:$P$20,9,FALSE),"")</f>
        <v/>
      </c>
      <c r="AH423" s="133"/>
      <c r="AI423" s="133" t="str">
        <f>IFERROR(VLOOKUP($AA423,Lookup!$A$1:$P$20,10,FALSE),"")</f>
        <v/>
      </c>
      <c r="AJ423" s="133" t="str">
        <f>IFERROR(VLOOKUP($AA423,Lookup!$A$1:$P$20,11,FALSE),"")</f>
        <v/>
      </c>
      <c r="AK423" s="133" t="str">
        <f>IFERROR(VLOOKUP($AA423,Lookup!$A$1:$P$20,12,FALSE),"")</f>
        <v/>
      </c>
      <c r="AL423" s="133" t="str">
        <f>IFERROR(VLOOKUP($AA423,Lookup!$A$1:$P$20,13,FALSE),"")</f>
        <v/>
      </c>
      <c r="AM423" s="133" t="str">
        <f>IFERROR(VLOOKUP($AA423,Lookup!$A$1:$P$20,14,FALSE),"")</f>
        <v/>
      </c>
      <c r="AN423" s="133" t="str">
        <f>IFERROR(VLOOKUP($AA423,Lookup!$A$1:$P$20,15,FALSE),"")</f>
        <v/>
      </c>
      <c r="AO423" s="133" t="str">
        <f>IFERROR(VLOOKUP($AA423,Lookup!$A$1:$P$20,16,FALSE),"")</f>
        <v/>
      </c>
      <c r="AP423" s="133" t="str">
        <f>IFERROR(VLOOKUP($AA423,Lookup!$A$1:$Q$20,17,FALSE),"")</f>
        <v/>
      </c>
      <c r="AQ423" s="129"/>
      <c r="AR423" s="129"/>
      <c r="AS423" s="135"/>
      <c r="AT423" s="135"/>
      <c r="AU423" s="135"/>
      <c r="AV423" s="135"/>
      <c r="AW423" s="138"/>
      <c r="AX423" s="135"/>
      <c r="AY423" s="135"/>
      <c r="AZ423" s="135"/>
      <c r="BA423" s="135"/>
      <c r="BB423" s="135"/>
      <c r="BC423" s="135"/>
      <c r="BD423" s="135"/>
      <c r="BE423" s="135"/>
      <c r="BF423" s="135"/>
      <c r="BG423" s="143"/>
      <c r="BH423" s="150"/>
      <c r="BI423" s="129"/>
      <c r="BJ423" s="129"/>
      <c r="BK423" s="150"/>
      <c r="BL423" s="143"/>
      <c r="BM423" s="143"/>
      <c r="BN423" s="148"/>
      <c r="BO423" s="148"/>
      <c r="BP423" s="143"/>
      <c r="BQ423" s="143"/>
      <c r="BR423" s="143" t="s">
        <v>900</v>
      </c>
      <c r="BS423" s="143"/>
      <c r="BT423" s="143"/>
      <c r="BU423" s="143"/>
      <c r="BV423" s="371"/>
      <c r="BW423" s="371"/>
      <c r="BX423" s="371"/>
      <c r="BY423" s="371"/>
      <c r="BZ423" s="371"/>
      <c r="CA423" s="371"/>
      <c r="CB423" s="371"/>
    </row>
    <row r="424" spans="1:80" ht="42" customHeight="1">
      <c r="A424" s="126"/>
      <c r="B424" s="128" t="s">
        <v>3833</v>
      </c>
      <c r="C424" s="128"/>
      <c r="D424" s="128"/>
      <c r="E424" s="129"/>
      <c r="F424" s="129"/>
      <c r="G424" s="129"/>
      <c r="H424" s="129"/>
      <c r="I424" s="129"/>
      <c r="J424" s="129"/>
      <c r="K424" s="129"/>
      <c r="L424" s="94"/>
      <c r="M424" s="94"/>
      <c r="N424" s="94"/>
      <c r="O424" s="94"/>
      <c r="P424" s="94"/>
      <c r="Q424" s="94"/>
      <c r="R424" s="98"/>
      <c r="S424" s="129"/>
      <c r="T424" s="98"/>
      <c r="U424" s="129"/>
      <c r="V424" s="129"/>
      <c r="W424" s="129"/>
      <c r="X424" s="129"/>
      <c r="Y424" s="129"/>
      <c r="Z424" s="128"/>
      <c r="AA424" s="133" t="str">
        <f t="shared" si="26"/>
        <v/>
      </c>
      <c r="AB424" s="133" t="str">
        <f>IFERROR(VLOOKUP($AA424,Lookup!$A$1:$P$20,2,FALSE),"")</f>
        <v/>
      </c>
      <c r="AC424" s="133"/>
      <c r="AD424" s="133" t="str">
        <f>IFERROR(VLOOKUP($AA424,Lookup!$A$1:$P$20,7,FALSE),"")</f>
        <v/>
      </c>
      <c r="AE424" s="380"/>
      <c r="AF424" s="133" t="str">
        <f>IFERROR(VLOOKUP($AA424,Lookup!$A$1:$P$20,8,FALSE),"")</f>
        <v/>
      </c>
      <c r="AG424" s="133" t="str">
        <f>IFERROR(VLOOKUP($AA424,Lookup!$A$1:$P$20,9,FALSE),"")</f>
        <v/>
      </c>
      <c r="AH424" s="133"/>
      <c r="AI424" s="133" t="str">
        <f>IFERROR(VLOOKUP($AA424,Lookup!$A$1:$P$20,10,FALSE),"")</f>
        <v/>
      </c>
      <c r="AJ424" s="133" t="str">
        <f>IFERROR(VLOOKUP($AA424,Lookup!$A$1:$P$20,11,FALSE),"")</f>
        <v/>
      </c>
      <c r="AK424" s="133" t="str">
        <f>IFERROR(VLOOKUP($AA424,Lookup!$A$1:$P$20,12,FALSE),"")</f>
        <v/>
      </c>
      <c r="AL424" s="133" t="str">
        <f>IFERROR(VLOOKUP($AA424,Lookup!$A$1:$P$20,13,FALSE),"")</f>
        <v/>
      </c>
      <c r="AM424" s="133" t="str">
        <f>IFERROR(VLOOKUP($AA424,Lookup!$A$1:$P$20,14,FALSE),"")</f>
        <v/>
      </c>
      <c r="AN424" s="133" t="str">
        <f>IFERROR(VLOOKUP($AA424,Lookup!$A$1:$P$20,15,FALSE),"")</f>
        <v/>
      </c>
      <c r="AO424" s="133" t="str">
        <f>IFERROR(VLOOKUP($AA424,Lookup!$A$1:$P$20,16,FALSE),"")</f>
        <v/>
      </c>
      <c r="AP424" s="133" t="str">
        <f>IFERROR(VLOOKUP($AA424,Lookup!$A$1:$Q$20,17,FALSE),"")</f>
        <v/>
      </c>
      <c r="AQ424" s="129"/>
      <c r="AR424" s="129"/>
      <c r="AS424" s="135"/>
      <c r="AT424" s="135"/>
      <c r="AU424" s="135"/>
      <c r="AV424" s="135"/>
      <c r="AW424" s="138"/>
      <c r="AX424" s="135"/>
      <c r="AY424" s="135"/>
      <c r="AZ424" s="135"/>
      <c r="BA424" s="135"/>
      <c r="BB424" s="135"/>
      <c r="BC424" s="135"/>
      <c r="BD424" s="135"/>
      <c r="BE424" s="135"/>
      <c r="BF424" s="135"/>
      <c r="BG424" s="139"/>
      <c r="BH424" s="150"/>
      <c r="BI424" s="129"/>
      <c r="BJ424" s="129"/>
      <c r="BK424" s="150"/>
      <c r="BL424" s="143"/>
      <c r="BM424" s="143"/>
      <c r="BN424" s="148"/>
      <c r="BO424" s="148"/>
      <c r="BP424" s="143"/>
      <c r="BQ424" s="143"/>
      <c r="BR424" s="143"/>
      <c r="BS424" s="143"/>
      <c r="BT424" s="143"/>
      <c r="BU424" s="143"/>
      <c r="BV424" s="371"/>
      <c r="BW424" s="371"/>
      <c r="BX424" s="371"/>
      <c r="BY424" s="371"/>
      <c r="BZ424" s="371"/>
      <c r="CA424" s="371"/>
      <c r="CB424" s="371"/>
    </row>
    <row r="425" spans="1:80" ht="42" customHeight="1">
      <c r="A425" s="126"/>
      <c r="B425" s="128" t="s">
        <v>3834</v>
      </c>
      <c r="C425" s="128" t="s">
        <v>3835</v>
      </c>
      <c r="D425" s="128" t="s">
        <v>3836</v>
      </c>
      <c r="E425" s="129" t="s">
        <v>40</v>
      </c>
      <c r="F425" s="129">
        <v>77375</v>
      </c>
      <c r="G425" s="129"/>
      <c r="H425" s="129"/>
      <c r="I425" s="129"/>
      <c r="J425" s="129"/>
      <c r="K425" s="129"/>
      <c r="L425" s="94"/>
      <c r="M425" s="94"/>
      <c r="N425" s="94"/>
      <c r="O425" s="94"/>
      <c r="P425" s="94"/>
      <c r="Q425" s="94"/>
      <c r="R425" s="98"/>
      <c r="S425" s="94"/>
      <c r="T425" s="98"/>
      <c r="U425" s="129"/>
      <c r="V425" s="129"/>
      <c r="W425" s="129"/>
      <c r="X425" s="129"/>
      <c r="Y425" s="129"/>
      <c r="Z425" s="128"/>
      <c r="AA425" s="133" t="str">
        <f t="shared" si="26"/>
        <v/>
      </c>
      <c r="AB425" s="133" t="str">
        <f>IFERROR(VLOOKUP($AA425,Lookup!$A$1:$P$20,2,FALSE),"")</f>
        <v/>
      </c>
      <c r="AC425" s="133"/>
      <c r="AD425" s="133" t="str">
        <f>IFERROR(VLOOKUP($AA425,Lookup!$A$1:$P$20,7,FALSE),"")</f>
        <v/>
      </c>
      <c r="AE425" s="380"/>
      <c r="AF425" s="133" t="str">
        <f>IFERROR(VLOOKUP($AA425,Lookup!$A$1:$P$20,8,FALSE),"")</f>
        <v/>
      </c>
      <c r="AG425" s="133" t="str">
        <f>IFERROR(VLOOKUP($AA425,Lookup!$A$1:$P$20,9,FALSE),"")</f>
        <v/>
      </c>
      <c r="AH425" s="133"/>
      <c r="AI425" s="133" t="str">
        <f>IFERROR(VLOOKUP($AA425,Lookup!$A$1:$P$20,10,FALSE),"")</f>
        <v/>
      </c>
      <c r="AJ425" s="133" t="str">
        <f>IFERROR(VLOOKUP($AA425,Lookup!$A$1:$P$20,11,FALSE),"")</f>
        <v/>
      </c>
      <c r="AK425" s="133" t="str">
        <f>IFERROR(VLOOKUP($AA425,Lookup!$A$1:$P$20,12,FALSE),"")</f>
        <v/>
      </c>
      <c r="AL425" s="133" t="str">
        <f>IFERROR(VLOOKUP($AA425,Lookup!$A$1:$P$20,13,FALSE),"")</f>
        <v/>
      </c>
      <c r="AM425" s="133" t="str">
        <f>IFERROR(VLOOKUP($AA425,Lookup!$A$1:$P$20,14,FALSE),"")</f>
        <v/>
      </c>
      <c r="AN425" s="133" t="str">
        <f>IFERROR(VLOOKUP($AA425,Lookup!$A$1:$P$20,15,FALSE),"")</f>
        <v/>
      </c>
      <c r="AO425" s="133" t="str">
        <f>IFERROR(VLOOKUP($AA425,Lookup!$A$1:$P$20,16,FALSE),"")</f>
        <v/>
      </c>
      <c r="AP425" s="133" t="str">
        <f>IFERROR(VLOOKUP($AA425,Lookup!$A$1:$Q$20,17,FALSE),"")</f>
        <v/>
      </c>
      <c r="AQ425" s="129"/>
      <c r="AR425" s="129"/>
      <c r="AS425" s="135"/>
      <c r="AT425" s="135"/>
      <c r="AU425" s="135"/>
      <c r="AV425" s="135"/>
      <c r="AW425" s="138"/>
      <c r="AX425" s="135"/>
      <c r="AY425" s="135"/>
      <c r="AZ425" s="135"/>
      <c r="BA425" s="135"/>
      <c r="BB425" s="135"/>
      <c r="BC425" s="135"/>
      <c r="BD425" s="135"/>
      <c r="BE425" s="135"/>
      <c r="BF425" s="135"/>
      <c r="BG425" s="143"/>
      <c r="BH425" s="150"/>
      <c r="BI425" s="129"/>
      <c r="BJ425" s="129"/>
      <c r="BK425" s="150"/>
      <c r="BL425" s="143"/>
      <c r="BM425" s="143"/>
      <c r="BN425" s="148"/>
      <c r="BO425" s="148"/>
      <c r="BP425" s="143"/>
      <c r="BQ425" s="143"/>
      <c r="BR425" s="143"/>
      <c r="BS425" s="143"/>
      <c r="BT425" s="143"/>
      <c r="BU425" s="143"/>
      <c r="BV425" s="371"/>
      <c r="BW425" s="371"/>
      <c r="BX425" s="371"/>
      <c r="BY425" s="371"/>
      <c r="BZ425" s="371"/>
      <c r="CA425" s="371"/>
      <c r="CB425" s="371"/>
    </row>
    <row r="426" spans="1:80" ht="42" customHeight="1">
      <c r="A426" s="126"/>
      <c r="B426" s="128" t="s">
        <v>2283</v>
      </c>
      <c r="C426" s="128" t="s">
        <v>2284</v>
      </c>
      <c r="D426" s="128" t="s">
        <v>37</v>
      </c>
      <c r="E426" s="129" t="s">
        <v>40</v>
      </c>
      <c r="F426" s="129">
        <v>78253</v>
      </c>
      <c r="G426" s="129" t="s">
        <v>2285</v>
      </c>
      <c r="H426" s="130" t="s">
        <v>2286</v>
      </c>
      <c r="I426" s="130"/>
      <c r="J426" s="130"/>
      <c r="K426" s="130"/>
      <c r="L426" s="94"/>
      <c r="M426" s="94"/>
      <c r="N426" s="94"/>
      <c r="O426" s="94"/>
      <c r="P426" s="94"/>
      <c r="Q426" s="94"/>
      <c r="R426" s="98"/>
      <c r="S426" s="129"/>
      <c r="T426" s="98"/>
      <c r="U426" s="129"/>
      <c r="V426" s="129"/>
      <c r="W426" s="129"/>
      <c r="X426" s="129"/>
      <c r="Y426" s="129"/>
      <c r="Z426" s="128"/>
      <c r="AA426" s="133" t="str">
        <f t="shared" si="26"/>
        <v/>
      </c>
      <c r="AB426" s="133" t="str">
        <f>IFERROR(VLOOKUP($AA426,Lookup!$A$1:$P$20,2,FALSE),"")</f>
        <v/>
      </c>
      <c r="AC426" s="133"/>
      <c r="AD426" s="133" t="str">
        <f>IFERROR(VLOOKUP($AA426,Lookup!$A$1:$P$20,7,FALSE),"")</f>
        <v/>
      </c>
      <c r="AE426" s="380"/>
      <c r="AF426" s="133" t="str">
        <f>IFERROR(VLOOKUP($AA426,Lookup!$A$1:$P$20,8,FALSE),"")</f>
        <v/>
      </c>
      <c r="AG426" s="133" t="str">
        <f>IFERROR(VLOOKUP($AA426,Lookup!$A$1:$P$20,9,FALSE),"")</f>
        <v/>
      </c>
      <c r="AH426" s="133"/>
      <c r="AI426" s="133" t="str">
        <f>IFERROR(VLOOKUP($AA426,Lookup!$A$1:$P$20,10,FALSE),"")</f>
        <v/>
      </c>
      <c r="AJ426" s="133" t="str">
        <f>IFERROR(VLOOKUP($AA426,Lookup!$A$1:$P$20,11,FALSE),"")</f>
        <v/>
      </c>
      <c r="AK426" s="133" t="str">
        <f>IFERROR(VLOOKUP($AA426,Lookup!$A$1:$P$20,12,FALSE),"")</f>
        <v/>
      </c>
      <c r="AL426" s="133" t="str">
        <f>IFERROR(VLOOKUP($AA426,Lookup!$A$1:$P$20,13,FALSE),"")</f>
        <v/>
      </c>
      <c r="AM426" s="133" t="str">
        <f>IFERROR(VLOOKUP($AA426,Lookup!$A$1:$P$20,14,FALSE),"")</f>
        <v/>
      </c>
      <c r="AN426" s="133" t="str">
        <f>IFERROR(VLOOKUP($AA426,Lookup!$A$1:$P$20,15,FALSE),"")</f>
        <v/>
      </c>
      <c r="AO426" s="133" t="str">
        <f>IFERROR(VLOOKUP($AA426,Lookup!$A$1:$P$20,16,FALSE),"")</f>
        <v/>
      </c>
      <c r="AP426" s="133" t="str">
        <f>IFERROR(VLOOKUP($AA426,Lookup!$A$1:$Q$20,17,FALSE),"")</f>
        <v/>
      </c>
      <c r="AQ426" s="129"/>
      <c r="AR426" s="129"/>
      <c r="AS426" s="135"/>
      <c r="AT426" s="135"/>
      <c r="AU426" s="135"/>
      <c r="AV426" s="135"/>
      <c r="AW426" s="138"/>
      <c r="AX426" s="135"/>
      <c r="AY426" s="135"/>
      <c r="AZ426" s="135"/>
      <c r="BA426" s="135"/>
      <c r="BB426" s="135"/>
      <c r="BC426" s="135"/>
      <c r="BD426" s="135"/>
      <c r="BE426" s="135"/>
      <c r="BF426" s="135"/>
      <c r="BG426" s="143"/>
      <c r="BH426" s="150"/>
      <c r="BI426" s="129"/>
      <c r="BJ426" s="129"/>
      <c r="BK426" s="150"/>
      <c r="BL426" s="143"/>
      <c r="BM426" s="143"/>
      <c r="BN426" s="148"/>
      <c r="BO426" s="148"/>
      <c r="BP426" s="143"/>
      <c r="BQ426" s="143"/>
      <c r="BR426" s="143"/>
      <c r="BS426" s="143"/>
      <c r="BT426" s="143"/>
      <c r="BU426" s="143"/>
      <c r="BV426" s="371"/>
      <c r="BW426" s="371"/>
      <c r="BX426" s="371"/>
      <c r="BY426" s="371"/>
      <c r="BZ426" s="371"/>
      <c r="CA426" s="371"/>
      <c r="CB426" s="371"/>
    </row>
    <row r="427" spans="1:80" ht="42" customHeight="1">
      <c r="A427" s="126"/>
      <c r="B427" s="128" t="s">
        <v>3837</v>
      </c>
      <c r="C427" s="128" t="s">
        <v>3838</v>
      </c>
      <c r="D427" s="128" t="s">
        <v>137</v>
      </c>
      <c r="E427" s="129" t="s">
        <v>40</v>
      </c>
      <c r="F427" s="129">
        <v>78624</v>
      </c>
      <c r="G427" s="129"/>
      <c r="H427" s="129"/>
      <c r="I427" s="129"/>
      <c r="J427" s="129"/>
      <c r="K427" s="129"/>
      <c r="L427" s="94"/>
      <c r="M427" s="94"/>
      <c r="N427" s="94"/>
      <c r="O427" s="94"/>
      <c r="P427" s="94"/>
      <c r="Q427" s="94"/>
      <c r="R427" s="98"/>
      <c r="S427" s="94"/>
      <c r="T427" s="98"/>
      <c r="U427" s="129"/>
      <c r="V427" s="129"/>
      <c r="W427" s="129"/>
      <c r="X427" s="129"/>
      <c r="Y427" s="129"/>
      <c r="Z427" s="128"/>
      <c r="AA427" s="133" t="str">
        <f t="shared" si="26"/>
        <v/>
      </c>
      <c r="AB427" s="133" t="str">
        <f>IFERROR(VLOOKUP($AA427,Lookup!$A$1:$P$20,2,FALSE),"")</f>
        <v/>
      </c>
      <c r="AC427" s="133"/>
      <c r="AD427" s="133" t="str">
        <f>IFERROR(VLOOKUP($AA427,Lookup!$A$1:$P$20,7,FALSE),"")</f>
        <v/>
      </c>
      <c r="AE427" s="380"/>
      <c r="AF427" s="133" t="str">
        <f>IFERROR(VLOOKUP($AA427,Lookup!$A$1:$P$20,8,FALSE),"")</f>
        <v/>
      </c>
      <c r="AG427" s="133" t="str">
        <f>IFERROR(VLOOKUP($AA427,Lookup!$A$1:$P$20,9,FALSE),"")</f>
        <v/>
      </c>
      <c r="AH427" s="133"/>
      <c r="AI427" s="133" t="str">
        <f>IFERROR(VLOOKUP($AA427,Lookup!$A$1:$P$20,10,FALSE),"")</f>
        <v/>
      </c>
      <c r="AJ427" s="133" t="str">
        <f>IFERROR(VLOOKUP($AA427,Lookup!$A$1:$P$20,11,FALSE),"")</f>
        <v/>
      </c>
      <c r="AK427" s="133" t="str">
        <f>IFERROR(VLOOKUP($AA427,Lookup!$A$1:$P$20,12,FALSE),"")</f>
        <v/>
      </c>
      <c r="AL427" s="133" t="str">
        <f>IFERROR(VLOOKUP($AA427,Lookup!$A$1:$P$20,13,FALSE),"")</f>
        <v/>
      </c>
      <c r="AM427" s="133" t="str">
        <f>IFERROR(VLOOKUP($AA427,Lookup!$A$1:$P$20,14,FALSE),"")</f>
        <v/>
      </c>
      <c r="AN427" s="133" t="str">
        <f>IFERROR(VLOOKUP($AA427,Lookup!$A$1:$P$20,15,FALSE),"")</f>
        <v/>
      </c>
      <c r="AO427" s="133" t="str">
        <f>IFERROR(VLOOKUP($AA427,Lookup!$A$1:$P$20,16,FALSE),"")</f>
        <v/>
      </c>
      <c r="AP427" s="133" t="str">
        <f>IFERROR(VLOOKUP($AA427,Lookup!$A$1:$Q$20,17,FALSE),"")</f>
        <v/>
      </c>
      <c r="AQ427" s="129"/>
      <c r="AR427" s="129"/>
      <c r="AS427" s="135"/>
      <c r="AT427" s="135"/>
      <c r="AU427" s="135"/>
      <c r="AV427" s="135"/>
      <c r="AW427" s="138"/>
      <c r="AX427" s="135"/>
      <c r="AY427" s="135"/>
      <c r="AZ427" s="135"/>
      <c r="BA427" s="135"/>
      <c r="BB427" s="135"/>
      <c r="BC427" s="135"/>
      <c r="BD427" s="135"/>
      <c r="BE427" s="135"/>
      <c r="BF427" s="135"/>
      <c r="BG427" s="143"/>
      <c r="BH427" s="150"/>
      <c r="BI427" s="129"/>
      <c r="BJ427" s="129"/>
      <c r="BK427" s="150"/>
      <c r="BL427" s="143"/>
      <c r="BM427" s="143"/>
      <c r="BN427" s="148"/>
      <c r="BO427" s="148"/>
      <c r="BP427" s="143"/>
      <c r="BQ427" s="143"/>
      <c r="BR427" s="143"/>
      <c r="BS427" s="143"/>
      <c r="BT427" s="143"/>
      <c r="BU427" s="143"/>
      <c r="BV427" s="371"/>
      <c r="BW427" s="371"/>
      <c r="BX427" s="371"/>
      <c r="BY427" s="371"/>
      <c r="BZ427" s="371"/>
      <c r="CA427" s="371"/>
      <c r="CB427" s="371"/>
    </row>
    <row r="428" spans="1:80" ht="42" customHeight="1">
      <c r="A428" s="126"/>
      <c r="B428" s="128" t="s">
        <v>3839</v>
      </c>
      <c r="C428" s="128" t="s">
        <v>3840</v>
      </c>
      <c r="D428" s="128" t="s">
        <v>37</v>
      </c>
      <c r="E428" s="129" t="s">
        <v>40</v>
      </c>
      <c r="F428" s="129">
        <v>78228</v>
      </c>
      <c r="G428" s="129"/>
      <c r="H428" s="129"/>
      <c r="I428" s="129"/>
      <c r="J428" s="129"/>
      <c r="K428" s="129"/>
      <c r="L428" s="94"/>
      <c r="M428" s="94"/>
      <c r="N428" s="94"/>
      <c r="O428" s="94"/>
      <c r="P428" s="94"/>
      <c r="Q428" s="94"/>
      <c r="R428" s="98"/>
      <c r="S428" s="94"/>
      <c r="T428" s="98"/>
      <c r="U428" s="129"/>
      <c r="V428" s="129"/>
      <c r="W428" s="129"/>
      <c r="X428" s="129"/>
      <c r="Y428" s="129"/>
      <c r="Z428" s="128"/>
      <c r="AA428" s="133" t="str">
        <f t="shared" si="26"/>
        <v/>
      </c>
      <c r="AB428" s="133" t="str">
        <f>IFERROR(VLOOKUP($AA428,Lookup!$A$1:$P$20,2,FALSE),"")</f>
        <v/>
      </c>
      <c r="AC428" s="133"/>
      <c r="AD428" s="133" t="str">
        <f>IFERROR(VLOOKUP($AA428,Lookup!$A$1:$P$20,7,FALSE),"")</f>
        <v/>
      </c>
      <c r="AE428" s="380"/>
      <c r="AF428" s="133" t="str">
        <f>IFERROR(VLOOKUP($AA428,Lookup!$A$1:$P$20,8,FALSE),"")</f>
        <v/>
      </c>
      <c r="AG428" s="133" t="str">
        <f>IFERROR(VLOOKUP($AA428,Lookup!$A$1:$P$20,9,FALSE),"")</f>
        <v/>
      </c>
      <c r="AH428" s="133"/>
      <c r="AI428" s="133" t="str">
        <f>IFERROR(VLOOKUP($AA428,Lookup!$A$1:$P$20,10,FALSE),"")</f>
        <v/>
      </c>
      <c r="AJ428" s="133" t="str">
        <f>IFERROR(VLOOKUP($AA428,Lookup!$A$1:$P$20,11,FALSE),"")</f>
        <v/>
      </c>
      <c r="AK428" s="133" t="str">
        <f>IFERROR(VLOOKUP($AA428,Lookup!$A$1:$P$20,12,FALSE),"")</f>
        <v/>
      </c>
      <c r="AL428" s="133" t="str">
        <f>IFERROR(VLOOKUP($AA428,Lookup!$A$1:$P$20,13,FALSE),"")</f>
        <v/>
      </c>
      <c r="AM428" s="133" t="str">
        <f>IFERROR(VLOOKUP($AA428,Lookup!$A$1:$P$20,14,FALSE),"")</f>
        <v/>
      </c>
      <c r="AN428" s="133" t="str">
        <f>IFERROR(VLOOKUP($AA428,Lookup!$A$1:$P$20,15,FALSE),"")</f>
        <v/>
      </c>
      <c r="AO428" s="133" t="str">
        <f>IFERROR(VLOOKUP($AA428,Lookup!$A$1:$P$20,16,FALSE),"")</f>
        <v/>
      </c>
      <c r="AP428" s="133" t="str">
        <f>IFERROR(VLOOKUP($AA428,Lookup!$A$1:$Q$20,17,FALSE),"")</f>
        <v/>
      </c>
      <c r="AQ428" s="129"/>
      <c r="AR428" s="129"/>
      <c r="AS428" s="135"/>
      <c r="AT428" s="135"/>
      <c r="AU428" s="135"/>
      <c r="AV428" s="135"/>
      <c r="AW428" s="138"/>
      <c r="AX428" s="135"/>
      <c r="AY428" s="135"/>
      <c r="AZ428" s="135"/>
      <c r="BA428" s="135"/>
      <c r="BB428" s="135"/>
      <c r="BC428" s="135"/>
      <c r="BD428" s="135"/>
      <c r="BE428" s="135"/>
      <c r="BF428" s="135"/>
      <c r="BG428" s="143"/>
      <c r="BH428" s="150"/>
      <c r="BI428" s="129"/>
      <c r="BJ428" s="129"/>
      <c r="BK428" s="150"/>
      <c r="BL428" s="143"/>
      <c r="BM428" s="143"/>
      <c r="BN428" s="148"/>
      <c r="BO428" s="148"/>
      <c r="BP428" s="143"/>
      <c r="BQ428" s="143"/>
      <c r="BR428" s="143"/>
      <c r="BS428" s="143"/>
      <c r="BT428" s="143"/>
      <c r="BU428" s="143"/>
      <c r="BV428" s="371"/>
      <c r="BW428" s="371"/>
      <c r="BX428" s="371"/>
      <c r="BY428" s="371"/>
      <c r="BZ428" s="371"/>
      <c r="CA428" s="371"/>
      <c r="CB428" s="371"/>
    </row>
    <row r="429" spans="1:80" ht="42" customHeight="1">
      <c r="A429" s="126"/>
      <c r="B429" s="128" t="s">
        <v>3841</v>
      </c>
      <c r="C429" s="128" t="s">
        <v>3842</v>
      </c>
      <c r="D429" s="128" t="s">
        <v>259</v>
      </c>
      <c r="E429" s="129" t="s">
        <v>40</v>
      </c>
      <c r="F429" s="129">
        <v>78124</v>
      </c>
      <c r="G429" s="129" t="s">
        <v>3843</v>
      </c>
      <c r="H429" s="130" t="s">
        <v>3844</v>
      </c>
      <c r="I429" s="130"/>
      <c r="J429" s="130"/>
      <c r="K429" s="130"/>
      <c r="L429" s="94"/>
      <c r="M429" s="94"/>
      <c r="N429" s="94"/>
      <c r="O429" s="94"/>
      <c r="P429" s="94"/>
      <c r="Q429" s="94"/>
      <c r="R429" s="98"/>
      <c r="S429" s="94"/>
      <c r="T429" s="98"/>
      <c r="U429" s="129"/>
      <c r="V429" s="129"/>
      <c r="W429" s="129"/>
      <c r="X429" s="129"/>
      <c r="Y429" s="129"/>
      <c r="Z429" s="128"/>
      <c r="AA429" s="133" t="str">
        <f t="shared" si="26"/>
        <v/>
      </c>
      <c r="AB429" s="133" t="str">
        <f>IFERROR(VLOOKUP($AA429,Lookup!$A$1:$P$20,2,FALSE),"")</f>
        <v/>
      </c>
      <c r="AC429" s="133"/>
      <c r="AD429" s="133" t="str">
        <f>IFERROR(VLOOKUP($AA429,Lookup!$A$1:$P$20,7,FALSE),"")</f>
        <v/>
      </c>
      <c r="AE429" s="380"/>
      <c r="AF429" s="133" t="str">
        <f>IFERROR(VLOOKUP($AA429,Lookup!$A$1:$P$20,8,FALSE),"")</f>
        <v/>
      </c>
      <c r="AG429" s="133" t="str">
        <f>IFERROR(VLOOKUP($AA429,Lookup!$A$1:$P$20,9,FALSE),"")</f>
        <v/>
      </c>
      <c r="AH429" s="133"/>
      <c r="AI429" s="133" t="str">
        <f>IFERROR(VLOOKUP($AA429,Lookup!$A$1:$P$20,10,FALSE),"")</f>
        <v/>
      </c>
      <c r="AJ429" s="133" t="str">
        <f>IFERROR(VLOOKUP($AA429,Lookup!$A$1:$P$20,11,FALSE),"")</f>
        <v/>
      </c>
      <c r="AK429" s="133" t="str">
        <f>IFERROR(VLOOKUP($AA429,Lookup!$A$1:$P$20,12,FALSE),"")</f>
        <v/>
      </c>
      <c r="AL429" s="133" t="str">
        <f>IFERROR(VLOOKUP($AA429,Lookup!$A$1:$P$20,13,FALSE),"")</f>
        <v/>
      </c>
      <c r="AM429" s="133" t="str">
        <f>IFERROR(VLOOKUP($AA429,Lookup!$A$1:$P$20,14,FALSE),"")</f>
        <v/>
      </c>
      <c r="AN429" s="133" t="str">
        <f>IFERROR(VLOOKUP($AA429,Lookup!$A$1:$P$20,15,FALSE),"")</f>
        <v/>
      </c>
      <c r="AO429" s="133" t="str">
        <f>IFERROR(VLOOKUP($AA429,Lookup!$A$1:$P$20,16,FALSE),"")</f>
        <v/>
      </c>
      <c r="AP429" s="133" t="str">
        <f>IFERROR(VLOOKUP($AA429,Lookup!$A$1:$Q$20,17,FALSE),"")</f>
        <v/>
      </c>
      <c r="AQ429" s="129"/>
      <c r="AR429" s="129"/>
      <c r="AS429" s="135"/>
      <c r="AT429" s="135"/>
      <c r="AU429" s="135"/>
      <c r="AV429" s="135"/>
      <c r="AW429" s="138"/>
      <c r="AX429" s="135"/>
      <c r="AY429" s="135"/>
      <c r="AZ429" s="135"/>
      <c r="BA429" s="135"/>
      <c r="BB429" s="135"/>
      <c r="BC429" s="135"/>
      <c r="BD429" s="135"/>
      <c r="BE429" s="135"/>
      <c r="BF429" s="135"/>
      <c r="BG429" s="143"/>
      <c r="BH429" s="150"/>
      <c r="BI429" s="129"/>
      <c r="BJ429" s="129"/>
      <c r="BK429" s="150"/>
      <c r="BL429" s="143"/>
      <c r="BM429" s="143"/>
      <c r="BN429" s="148"/>
      <c r="BO429" s="148"/>
      <c r="BP429" s="143"/>
      <c r="BQ429" s="143"/>
      <c r="BR429" s="143"/>
      <c r="BS429" s="143"/>
      <c r="BT429" s="143"/>
      <c r="BU429" s="143"/>
      <c r="BV429" s="371"/>
      <c r="BW429" s="371"/>
      <c r="BX429" s="371"/>
      <c r="BY429" s="371"/>
      <c r="BZ429" s="371"/>
      <c r="CA429" s="371"/>
      <c r="CB429" s="371"/>
    </row>
    <row r="430" spans="1:80" ht="42" customHeight="1">
      <c r="A430" s="126"/>
      <c r="B430" s="128" t="s">
        <v>3845</v>
      </c>
      <c r="C430" s="128" t="s">
        <v>3846</v>
      </c>
      <c r="D430" s="128" t="s">
        <v>219</v>
      </c>
      <c r="E430" s="129" t="s">
        <v>40</v>
      </c>
      <c r="F430" s="129">
        <v>78118</v>
      </c>
      <c r="G430" s="129" t="s">
        <v>3847</v>
      </c>
      <c r="H430" s="130"/>
      <c r="I430" s="130"/>
      <c r="J430" s="130"/>
      <c r="K430" s="130"/>
      <c r="L430" s="94"/>
      <c r="M430" s="94"/>
      <c r="N430" s="94"/>
      <c r="O430" s="94"/>
      <c r="P430" s="94"/>
      <c r="Q430" s="94"/>
      <c r="R430" s="98"/>
      <c r="S430" s="94"/>
      <c r="T430" s="98"/>
      <c r="U430" s="129"/>
      <c r="V430" s="129"/>
      <c r="W430" s="129"/>
      <c r="X430" s="129"/>
      <c r="Y430" s="129"/>
      <c r="Z430" s="128"/>
      <c r="AA430" s="133" t="str">
        <f t="shared" si="26"/>
        <v/>
      </c>
      <c r="AB430" s="133" t="str">
        <f>IFERROR(VLOOKUP($AA430,Lookup!$A$1:$P$20,2,FALSE),"")</f>
        <v/>
      </c>
      <c r="AC430" s="133"/>
      <c r="AD430" s="133" t="str">
        <f>IFERROR(VLOOKUP($AA430,Lookup!$A$1:$P$20,7,FALSE),"")</f>
        <v/>
      </c>
      <c r="AE430" s="380"/>
      <c r="AF430" s="133" t="str">
        <f>IFERROR(VLOOKUP($AA430,Lookup!$A$1:$P$20,8,FALSE),"")</f>
        <v/>
      </c>
      <c r="AG430" s="133" t="str">
        <f>IFERROR(VLOOKUP($AA430,Lookup!$A$1:$P$20,9,FALSE),"")</f>
        <v/>
      </c>
      <c r="AH430" s="133"/>
      <c r="AI430" s="133" t="str">
        <f>IFERROR(VLOOKUP($AA430,Lookup!$A$1:$P$20,10,FALSE),"")</f>
        <v/>
      </c>
      <c r="AJ430" s="133" t="str">
        <f>IFERROR(VLOOKUP($AA430,Lookup!$A$1:$P$20,11,FALSE),"")</f>
        <v/>
      </c>
      <c r="AK430" s="133" t="str">
        <f>IFERROR(VLOOKUP($AA430,Lookup!$A$1:$P$20,12,FALSE),"")</f>
        <v/>
      </c>
      <c r="AL430" s="133" t="str">
        <f>IFERROR(VLOOKUP($AA430,Lookup!$A$1:$P$20,13,FALSE),"")</f>
        <v/>
      </c>
      <c r="AM430" s="133" t="str">
        <f>IFERROR(VLOOKUP($AA430,Lookup!$A$1:$P$20,14,FALSE),"")</f>
        <v/>
      </c>
      <c r="AN430" s="133" t="str">
        <f>IFERROR(VLOOKUP($AA430,Lookup!$A$1:$P$20,15,FALSE),"")</f>
        <v/>
      </c>
      <c r="AO430" s="133" t="str">
        <f>IFERROR(VLOOKUP($AA430,Lookup!$A$1:$P$20,16,FALSE),"")</f>
        <v/>
      </c>
      <c r="AP430" s="133" t="str">
        <f>IFERROR(VLOOKUP($AA430,Lookup!$A$1:$Q$20,17,FALSE),"")</f>
        <v/>
      </c>
      <c r="AQ430" s="129"/>
      <c r="AR430" s="129"/>
      <c r="AS430" s="135"/>
      <c r="AT430" s="135"/>
      <c r="AU430" s="135"/>
      <c r="AV430" s="135"/>
      <c r="AW430" s="138"/>
      <c r="AX430" s="135"/>
      <c r="AY430" s="135"/>
      <c r="AZ430" s="135"/>
      <c r="BA430" s="135"/>
      <c r="BB430" s="135"/>
      <c r="BC430" s="135"/>
      <c r="BD430" s="135"/>
      <c r="BE430" s="135"/>
      <c r="BF430" s="135"/>
      <c r="BG430" s="143"/>
      <c r="BH430" s="150"/>
      <c r="BI430" s="129"/>
      <c r="BJ430" s="129"/>
      <c r="BK430" s="150"/>
      <c r="BL430" s="143"/>
      <c r="BM430" s="143"/>
      <c r="BN430" s="148"/>
      <c r="BO430" s="148"/>
      <c r="BP430" s="143"/>
      <c r="BQ430" s="143"/>
      <c r="BR430" s="143"/>
      <c r="BS430" s="143"/>
      <c r="BT430" s="143"/>
      <c r="BU430" s="143"/>
      <c r="BV430" s="371"/>
      <c r="BW430" s="371"/>
      <c r="BX430" s="371"/>
      <c r="BY430" s="371"/>
      <c r="BZ430" s="371"/>
      <c r="CA430" s="371"/>
      <c r="CB430" s="371"/>
    </row>
    <row r="431" spans="1:80" ht="42" customHeight="1">
      <c r="A431" s="126"/>
      <c r="B431" s="128" t="s">
        <v>2317</v>
      </c>
      <c r="C431" s="416" t="s">
        <v>2789</v>
      </c>
      <c r="D431" s="128" t="s">
        <v>37</v>
      </c>
      <c r="E431" s="129" t="s">
        <v>40</v>
      </c>
      <c r="F431" s="129">
        <v>78221</v>
      </c>
      <c r="G431" s="129"/>
      <c r="H431" s="129"/>
      <c r="I431" s="129"/>
      <c r="J431" s="129"/>
      <c r="K431" s="129"/>
      <c r="L431" s="94"/>
      <c r="M431" s="94"/>
      <c r="N431" s="94"/>
      <c r="O431" s="94"/>
      <c r="P431" s="94"/>
      <c r="Q431" s="94"/>
      <c r="R431" s="98"/>
      <c r="S431" s="94"/>
      <c r="T431" s="98"/>
      <c r="U431" s="129"/>
      <c r="V431" s="129"/>
      <c r="W431" s="129"/>
      <c r="X431" s="129"/>
      <c r="Y431" s="129"/>
      <c r="Z431" s="128"/>
      <c r="AA431" s="133" t="str">
        <f t="shared" si="26"/>
        <v/>
      </c>
      <c r="AB431" s="133" t="str">
        <f>IFERROR(VLOOKUP($AA431,Lookup!$A$1:$P$20,2,FALSE),"")</f>
        <v/>
      </c>
      <c r="AC431" s="133"/>
      <c r="AD431" s="133" t="str">
        <f>IFERROR(VLOOKUP($AA431,Lookup!$A$1:$P$20,7,FALSE),"")</f>
        <v/>
      </c>
      <c r="AE431" s="380"/>
      <c r="AF431" s="133" t="str">
        <f>IFERROR(VLOOKUP($AA431,Lookup!$A$1:$P$20,8,FALSE),"")</f>
        <v/>
      </c>
      <c r="AG431" s="133" t="str">
        <f>IFERROR(VLOOKUP($AA431,Lookup!$A$1:$P$20,9,FALSE),"")</f>
        <v/>
      </c>
      <c r="AH431" s="133"/>
      <c r="AI431" s="133" t="str">
        <f>IFERROR(VLOOKUP($AA431,Lookup!$A$1:$P$20,10,FALSE),"")</f>
        <v/>
      </c>
      <c r="AJ431" s="133" t="str">
        <f>IFERROR(VLOOKUP($AA431,Lookup!$A$1:$P$20,11,FALSE),"")</f>
        <v/>
      </c>
      <c r="AK431" s="133" t="str">
        <f>IFERROR(VLOOKUP($AA431,Lookup!$A$1:$P$20,12,FALSE),"")</f>
        <v/>
      </c>
      <c r="AL431" s="133" t="str">
        <f>IFERROR(VLOOKUP($AA431,Lookup!$A$1:$P$20,13,FALSE),"")</f>
        <v/>
      </c>
      <c r="AM431" s="133" t="str">
        <f>IFERROR(VLOOKUP($AA431,Lookup!$A$1:$P$20,14,FALSE),"")</f>
        <v/>
      </c>
      <c r="AN431" s="133" t="str">
        <f>IFERROR(VLOOKUP($AA431,Lookup!$A$1:$P$20,15,FALSE),"")</f>
        <v/>
      </c>
      <c r="AO431" s="133" t="str">
        <f>IFERROR(VLOOKUP($AA431,Lookup!$A$1:$P$20,16,FALSE),"")</f>
        <v/>
      </c>
      <c r="AP431" s="133" t="str">
        <f>IFERROR(VLOOKUP($AA431,Lookup!$A$1:$Q$20,17,FALSE),"")</f>
        <v/>
      </c>
      <c r="AQ431" s="129"/>
      <c r="AR431" s="129"/>
      <c r="AS431" s="135"/>
      <c r="AT431" s="135"/>
      <c r="AU431" s="135"/>
      <c r="AV431" s="135"/>
      <c r="AW431" s="138"/>
      <c r="AX431" s="135"/>
      <c r="AY431" s="135"/>
      <c r="AZ431" s="135"/>
      <c r="BA431" s="135"/>
      <c r="BB431" s="135"/>
      <c r="BC431" s="135"/>
      <c r="BD431" s="135"/>
      <c r="BE431" s="135"/>
      <c r="BF431" s="135"/>
      <c r="BG431" s="143"/>
      <c r="BH431" s="150"/>
      <c r="BI431" s="129"/>
      <c r="BJ431" s="129"/>
      <c r="BK431" s="150"/>
      <c r="BL431" s="143"/>
      <c r="BM431" s="143"/>
      <c r="BN431" s="148"/>
      <c r="BO431" s="148"/>
      <c r="BP431" s="143"/>
      <c r="BQ431" s="143"/>
      <c r="BR431" s="143"/>
      <c r="BS431" s="143"/>
      <c r="BT431" s="143"/>
      <c r="BU431" s="143"/>
      <c r="BV431" s="371"/>
      <c r="BW431" s="371"/>
      <c r="BX431" s="371"/>
      <c r="BY431" s="371"/>
      <c r="BZ431" s="371"/>
      <c r="CA431" s="371"/>
      <c r="CB431" s="371"/>
    </row>
    <row r="432" spans="1:80" ht="18" customHeight="1">
      <c r="A432" s="125"/>
      <c r="B432" s="191"/>
      <c r="C432" s="191"/>
      <c r="D432" s="191"/>
      <c r="E432" s="192"/>
      <c r="F432" s="192"/>
      <c r="G432" s="87"/>
      <c r="H432" s="87"/>
      <c r="I432" s="87"/>
      <c r="J432" s="87"/>
      <c r="K432" s="87"/>
      <c r="L432" s="192"/>
      <c r="M432" s="192"/>
      <c r="N432" s="192"/>
      <c r="O432" s="192"/>
      <c r="P432" s="192"/>
      <c r="Q432" s="192"/>
      <c r="R432" s="193"/>
      <c r="S432" s="194"/>
      <c r="T432" s="193"/>
      <c r="U432" s="192"/>
      <c r="V432" s="192"/>
      <c r="W432" s="192"/>
      <c r="X432" s="192"/>
      <c r="Y432" s="192"/>
      <c r="Z432" s="191"/>
      <c r="AA432" s="195"/>
      <c r="AB432" s="195"/>
      <c r="AC432" s="195"/>
      <c r="AD432" s="195"/>
      <c r="AE432" s="196"/>
      <c r="AF432" s="195"/>
      <c r="AG432" s="195"/>
      <c r="AH432" s="195"/>
      <c r="AI432" s="197"/>
      <c r="AJ432" s="125"/>
      <c r="AK432" s="125"/>
      <c r="AL432" s="125"/>
      <c r="AM432" s="125"/>
      <c r="AN432" s="125"/>
      <c r="AO432" s="125"/>
      <c r="AP432" s="125"/>
      <c r="AQ432" s="125"/>
      <c r="AR432" s="125"/>
      <c r="AS432" s="125"/>
      <c r="AT432" s="125"/>
      <c r="AU432" s="85"/>
      <c r="AV432" s="85"/>
      <c r="AW432" s="85"/>
      <c r="AX432" s="85"/>
      <c r="AY432" s="85"/>
      <c r="AZ432" s="85"/>
      <c r="BA432" s="85"/>
      <c r="BB432" s="85"/>
      <c r="BC432" s="85"/>
      <c r="BD432" s="85"/>
      <c r="BE432" s="85"/>
      <c r="BF432" s="85"/>
      <c r="BG432" s="87"/>
      <c r="BH432" s="87"/>
      <c r="BI432" s="192"/>
      <c r="BJ432" s="192"/>
      <c r="BK432" s="87"/>
      <c r="BL432" s="87"/>
      <c r="BM432" s="87"/>
      <c r="BN432" s="148"/>
      <c r="BO432" s="148"/>
      <c r="BP432" s="87"/>
      <c r="BQ432" s="87"/>
      <c r="BR432" s="87"/>
      <c r="BS432" s="87"/>
      <c r="BT432" s="87"/>
      <c r="BU432" s="87"/>
      <c r="BV432" s="371"/>
      <c r="BW432" s="371"/>
      <c r="BX432" s="371"/>
      <c r="BY432" s="371"/>
      <c r="BZ432" s="371"/>
      <c r="CA432" s="371"/>
      <c r="CB432" s="371"/>
    </row>
    <row r="433" spans="1:80" ht="18" customHeight="1">
      <c r="A433" s="125"/>
      <c r="B433" s="191"/>
      <c r="C433" s="191"/>
      <c r="D433" s="191"/>
      <c r="E433" s="192"/>
      <c r="F433" s="192"/>
      <c r="G433" s="87"/>
      <c r="H433" s="87"/>
      <c r="I433" s="87"/>
      <c r="J433" s="87"/>
      <c r="K433" s="87"/>
      <c r="L433" s="192"/>
      <c r="M433" s="192"/>
      <c r="N433" s="192"/>
      <c r="O433" s="192"/>
      <c r="P433" s="192"/>
      <c r="Q433" s="192"/>
      <c r="R433" s="193"/>
      <c r="S433" s="194"/>
      <c r="T433" s="193"/>
      <c r="U433" s="192"/>
      <c r="V433" s="192"/>
      <c r="W433" s="192"/>
      <c r="X433" s="192"/>
      <c r="Y433" s="192"/>
      <c r="Z433" s="191"/>
      <c r="AA433" s="195"/>
      <c r="AB433" s="195"/>
      <c r="AC433" s="195"/>
      <c r="AD433" s="195"/>
      <c r="AE433" s="196"/>
      <c r="AF433" s="195"/>
      <c r="AG433" s="195"/>
      <c r="AH433" s="195"/>
      <c r="AI433" s="197"/>
      <c r="AJ433" s="125"/>
      <c r="AK433" s="125"/>
      <c r="AL433" s="125"/>
      <c r="AM433" s="125"/>
      <c r="AN433" s="125"/>
      <c r="AO433" s="125"/>
      <c r="AP433" s="125"/>
      <c r="AQ433" s="125"/>
      <c r="AR433" s="125"/>
      <c r="AS433" s="125"/>
      <c r="AT433" s="125"/>
      <c r="AU433" s="85"/>
      <c r="AV433" s="85"/>
      <c r="AW433" s="85"/>
      <c r="AX433" s="85"/>
      <c r="AY433" s="85"/>
      <c r="AZ433" s="85"/>
      <c r="BA433" s="85"/>
      <c r="BB433" s="85"/>
      <c r="BC433" s="85"/>
      <c r="BD433" s="85"/>
      <c r="BE433" s="85"/>
      <c r="BF433" s="85"/>
      <c r="BG433" s="87"/>
      <c r="BH433" s="87"/>
      <c r="BI433" s="192"/>
      <c r="BJ433" s="192"/>
      <c r="BK433" s="87"/>
      <c r="BL433" s="87"/>
      <c r="BM433" s="87"/>
      <c r="BN433" s="148"/>
      <c r="BO433" s="148"/>
      <c r="BP433" s="87"/>
      <c r="BQ433" s="87"/>
      <c r="BR433" s="87"/>
      <c r="BS433" s="87"/>
      <c r="BT433" s="87"/>
      <c r="BU433" s="87"/>
      <c r="BV433" s="371"/>
      <c r="BW433" s="371"/>
      <c r="BX433" s="371"/>
      <c r="BY433" s="371"/>
      <c r="BZ433" s="371"/>
      <c r="CA433" s="371"/>
      <c r="CB433" s="371"/>
    </row>
    <row r="434" spans="1:80" ht="18" customHeight="1">
      <c r="A434" s="125"/>
      <c r="B434" s="191"/>
      <c r="C434" s="191"/>
      <c r="D434" s="191"/>
      <c r="E434" s="192"/>
      <c r="F434" s="192"/>
      <c r="G434" s="87"/>
      <c r="H434" s="87"/>
      <c r="I434" s="87"/>
      <c r="J434" s="87"/>
      <c r="K434" s="87"/>
      <c r="L434" s="192"/>
      <c r="M434" s="192"/>
      <c r="N434" s="192"/>
      <c r="O434" s="192"/>
      <c r="P434" s="192"/>
      <c r="Q434" s="192"/>
      <c r="R434" s="193"/>
      <c r="S434" s="194"/>
      <c r="T434" s="193"/>
      <c r="U434" s="192"/>
      <c r="V434" s="192"/>
      <c r="W434" s="192"/>
      <c r="X434" s="192"/>
      <c r="Y434" s="192"/>
      <c r="Z434" s="191"/>
      <c r="AA434" s="192"/>
      <c r="AB434" s="192"/>
      <c r="AC434" s="192"/>
      <c r="AD434" s="192"/>
      <c r="AE434" s="198"/>
      <c r="AF434" s="192"/>
      <c r="AG434" s="192"/>
      <c r="AH434" s="192"/>
      <c r="AI434" s="192"/>
      <c r="AJ434" s="125"/>
      <c r="AK434" s="125"/>
      <c r="AL434" s="125"/>
      <c r="AM434" s="125"/>
      <c r="AN434" s="125"/>
      <c r="AO434" s="125"/>
      <c r="AP434" s="125"/>
      <c r="AQ434" s="125"/>
      <c r="AR434" s="125"/>
      <c r="AS434" s="125"/>
      <c r="AT434" s="125"/>
      <c r="AU434" s="85"/>
      <c r="AV434" s="85"/>
      <c r="AW434" s="85"/>
      <c r="AX434" s="85"/>
      <c r="AY434" s="85"/>
      <c r="AZ434" s="85"/>
      <c r="BA434" s="85"/>
      <c r="BB434" s="85"/>
      <c r="BC434" s="85"/>
      <c r="BD434" s="85"/>
      <c r="BE434" s="85"/>
      <c r="BF434" s="85"/>
      <c r="BG434" s="87"/>
      <c r="BH434" s="87"/>
      <c r="BI434" s="192"/>
      <c r="BJ434" s="192"/>
      <c r="BK434" s="87"/>
      <c r="BL434" s="87"/>
      <c r="BM434" s="87"/>
      <c r="BN434" s="148"/>
      <c r="BO434" s="148"/>
      <c r="BP434" s="87"/>
      <c r="BQ434" s="87"/>
      <c r="BR434" s="87"/>
      <c r="BS434" s="87"/>
      <c r="BT434" s="87"/>
      <c r="BU434" s="87"/>
      <c r="BV434" s="371"/>
      <c r="BW434" s="371"/>
      <c r="BX434" s="371"/>
      <c r="BY434" s="371"/>
      <c r="BZ434" s="371"/>
      <c r="CA434" s="371"/>
      <c r="CB434" s="371"/>
    </row>
    <row r="435" spans="1:80" ht="18" customHeight="1">
      <c r="A435" s="125"/>
      <c r="B435" s="191"/>
      <c r="C435" s="191"/>
      <c r="D435" s="191"/>
      <c r="E435" s="192"/>
      <c r="F435" s="192"/>
      <c r="G435" s="87"/>
      <c r="H435" s="87"/>
      <c r="I435" s="87"/>
      <c r="J435" s="87"/>
      <c r="K435" s="87"/>
      <c r="L435" s="192"/>
      <c r="M435" s="192"/>
      <c r="N435" s="192"/>
      <c r="O435" s="192"/>
      <c r="P435" s="192"/>
      <c r="Q435" s="192"/>
      <c r="R435" s="193"/>
      <c r="S435" s="194"/>
      <c r="T435" s="193"/>
      <c r="U435" s="192"/>
      <c r="V435" s="192"/>
      <c r="W435" s="192"/>
      <c r="X435" s="192"/>
      <c r="Y435" s="192"/>
      <c r="Z435" s="191"/>
      <c r="AA435" s="192"/>
      <c r="AB435" s="192"/>
      <c r="AC435" s="192"/>
      <c r="AD435" s="192"/>
      <c r="AE435" s="198"/>
      <c r="AF435" s="192"/>
      <c r="AG435" s="192"/>
      <c r="AH435" s="192"/>
      <c r="AI435" s="192"/>
      <c r="AJ435" s="125"/>
      <c r="AK435" s="125"/>
      <c r="AL435" s="125"/>
      <c r="AM435" s="125"/>
      <c r="AN435" s="125"/>
      <c r="AO435" s="125"/>
      <c r="AP435" s="125"/>
      <c r="AQ435" s="125"/>
      <c r="AR435" s="125"/>
      <c r="AS435" s="125"/>
      <c r="AT435" s="125"/>
      <c r="AU435" s="85"/>
      <c r="AV435" s="85"/>
      <c r="AW435" s="85"/>
      <c r="AX435" s="85"/>
      <c r="AY435" s="85"/>
      <c r="AZ435" s="85"/>
      <c r="BA435" s="85"/>
      <c r="BB435" s="85"/>
      <c r="BC435" s="85"/>
      <c r="BD435" s="85"/>
      <c r="BE435" s="85"/>
      <c r="BF435" s="85"/>
      <c r="BG435" s="87"/>
      <c r="BH435" s="87"/>
      <c r="BI435" s="192"/>
      <c r="BJ435" s="192"/>
      <c r="BK435" s="87"/>
      <c r="BL435" s="87"/>
      <c r="BM435" s="87"/>
      <c r="BN435" s="148"/>
      <c r="BO435" s="148"/>
      <c r="BP435" s="87"/>
      <c r="BQ435" s="87"/>
      <c r="BR435" s="87"/>
      <c r="BS435" s="87"/>
      <c r="BT435" s="87"/>
      <c r="BU435" s="87"/>
      <c r="BV435" s="371"/>
      <c r="BW435" s="371"/>
      <c r="BX435" s="371"/>
      <c r="BY435" s="371"/>
      <c r="BZ435" s="371"/>
      <c r="CA435" s="371"/>
      <c r="CB435" s="371"/>
    </row>
    <row r="436" spans="1:80" ht="18" customHeight="1">
      <c r="A436" s="125" t="s">
        <v>362</v>
      </c>
      <c r="B436" s="191"/>
      <c r="C436" s="191"/>
      <c r="D436" s="191"/>
      <c r="E436" s="192"/>
      <c r="F436" s="192"/>
      <c r="G436" s="87"/>
      <c r="H436" s="87"/>
      <c r="I436" s="87"/>
      <c r="J436" s="87"/>
      <c r="K436" s="87"/>
      <c r="L436" s="192"/>
      <c r="M436" s="192"/>
      <c r="N436" s="192"/>
      <c r="O436" s="192"/>
      <c r="P436" s="192"/>
      <c r="Q436" s="192"/>
      <c r="R436" s="193"/>
      <c r="S436" s="194"/>
      <c r="T436" s="193"/>
      <c r="U436" s="192"/>
      <c r="V436" s="192"/>
      <c r="W436" s="192"/>
      <c r="X436" s="192"/>
      <c r="Y436" s="192"/>
      <c r="Z436" s="191"/>
      <c r="AA436" s="192"/>
      <c r="AB436" s="192"/>
      <c r="AC436" s="192"/>
      <c r="AD436" s="192"/>
      <c r="AE436" s="198"/>
      <c r="AF436" s="192"/>
      <c r="AG436" s="192"/>
      <c r="AH436" s="192"/>
      <c r="AI436" s="192"/>
      <c r="AJ436" s="125"/>
      <c r="AK436" s="125"/>
      <c r="AL436" s="125"/>
      <c r="AM436" s="125"/>
      <c r="AN436" s="125"/>
      <c r="AO436" s="125"/>
      <c r="AP436" s="125"/>
      <c r="AQ436" s="125"/>
      <c r="AR436" s="125"/>
      <c r="AS436" s="125"/>
      <c r="AT436" s="125"/>
      <c r="AU436" s="85"/>
      <c r="AV436" s="85"/>
      <c r="AW436" s="85"/>
      <c r="AX436" s="85"/>
      <c r="AY436" s="85"/>
      <c r="AZ436" s="85"/>
      <c r="BA436" s="85"/>
      <c r="BB436" s="85"/>
      <c r="BC436" s="85"/>
      <c r="BD436" s="85"/>
      <c r="BE436" s="85"/>
      <c r="BF436" s="85"/>
      <c r="BG436" s="87"/>
      <c r="BH436" s="87"/>
      <c r="BI436" s="192"/>
      <c r="BJ436" s="192"/>
      <c r="BK436" s="87"/>
      <c r="BL436" s="87"/>
      <c r="BM436" s="87"/>
      <c r="BN436" s="148"/>
      <c r="BO436" s="148"/>
      <c r="BP436" s="87"/>
      <c r="BQ436" s="87"/>
      <c r="BR436" s="87"/>
      <c r="BS436" s="87"/>
      <c r="BT436" s="87"/>
      <c r="BU436" s="87"/>
      <c r="BV436" s="371"/>
      <c r="BW436" s="371"/>
      <c r="BX436" s="371"/>
      <c r="BY436" s="371"/>
      <c r="BZ436" s="371"/>
      <c r="CA436" s="371"/>
      <c r="CB436" s="371"/>
    </row>
    <row r="437" spans="1:80" ht="18" customHeight="1">
      <c r="A437" s="125" t="s">
        <v>2529</v>
      </c>
      <c r="B437" s="191"/>
      <c r="C437" s="191"/>
      <c r="D437" s="191"/>
      <c r="E437" s="192"/>
      <c r="F437" s="192"/>
      <c r="G437" s="87"/>
      <c r="H437" s="87"/>
      <c r="I437" s="87"/>
      <c r="J437" s="87"/>
      <c r="K437" s="87"/>
      <c r="L437" s="192"/>
      <c r="M437" s="192"/>
      <c r="N437" s="192"/>
      <c r="O437" s="192"/>
      <c r="P437" s="192"/>
      <c r="Q437" s="192"/>
      <c r="R437" s="193"/>
      <c r="S437" s="194"/>
      <c r="T437" s="193"/>
      <c r="U437" s="192"/>
      <c r="V437" s="192"/>
      <c r="W437" s="192"/>
      <c r="X437" s="192"/>
      <c r="Y437" s="192"/>
      <c r="Z437" s="191"/>
      <c r="AA437" s="192"/>
      <c r="AB437" s="192"/>
      <c r="AC437" s="192"/>
      <c r="AD437" s="192"/>
      <c r="AE437" s="198"/>
      <c r="AF437" s="192"/>
      <c r="AG437" s="192"/>
      <c r="AH437" s="192"/>
      <c r="AI437" s="192"/>
      <c r="AJ437" s="125"/>
      <c r="AK437" s="125"/>
      <c r="AL437" s="125"/>
      <c r="AM437" s="125"/>
      <c r="AN437" s="125"/>
      <c r="AO437" s="125"/>
      <c r="AP437" s="125"/>
      <c r="AQ437" s="125"/>
      <c r="AR437" s="125"/>
      <c r="AS437" s="125"/>
      <c r="AT437" s="125"/>
      <c r="AU437" s="85"/>
      <c r="AV437" s="85"/>
      <c r="AW437" s="85"/>
      <c r="AX437" s="85"/>
      <c r="AY437" s="85"/>
      <c r="AZ437" s="85"/>
      <c r="BA437" s="85"/>
      <c r="BB437" s="85"/>
      <c r="BC437" s="85"/>
      <c r="BD437" s="85"/>
      <c r="BE437" s="85"/>
      <c r="BF437" s="85"/>
      <c r="BG437" s="87"/>
      <c r="BH437" s="87"/>
      <c r="BI437" s="192"/>
      <c r="BJ437" s="192"/>
      <c r="BK437" s="87"/>
      <c r="BL437" s="87"/>
      <c r="BM437" s="87"/>
      <c r="BN437" s="148"/>
      <c r="BO437" s="148"/>
      <c r="BP437" s="87"/>
      <c r="BQ437" s="87"/>
      <c r="BR437" s="87"/>
      <c r="BS437" s="87"/>
      <c r="BT437" s="87"/>
      <c r="BU437" s="87"/>
      <c r="BV437" s="371"/>
      <c r="BW437" s="371"/>
      <c r="BX437" s="371"/>
      <c r="BY437" s="371"/>
      <c r="BZ437" s="371"/>
      <c r="CA437" s="371"/>
      <c r="CB437" s="371"/>
    </row>
    <row r="438" spans="1:80" ht="18" customHeight="1">
      <c r="A438" s="125" t="s">
        <v>2531</v>
      </c>
      <c r="B438" s="191"/>
      <c r="C438" s="191"/>
      <c r="D438" s="191"/>
      <c r="E438" s="192"/>
      <c r="F438" s="192"/>
      <c r="G438" s="87"/>
      <c r="H438" s="87"/>
      <c r="I438" s="87"/>
      <c r="J438" s="87"/>
      <c r="K438" s="87"/>
      <c r="L438" s="192"/>
      <c r="M438" s="192"/>
      <c r="N438" s="192"/>
      <c r="O438" s="192"/>
      <c r="P438" s="192"/>
      <c r="Q438" s="192"/>
      <c r="R438" s="193"/>
      <c r="S438" s="194"/>
      <c r="T438" s="193"/>
      <c r="U438" s="192"/>
      <c r="V438" s="192"/>
      <c r="W438" s="192"/>
      <c r="X438" s="192"/>
      <c r="Y438" s="192"/>
      <c r="Z438" s="191"/>
      <c r="AA438" s="192"/>
      <c r="AB438" s="192"/>
      <c r="AC438" s="192"/>
      <c r="AD438" s="192"/>
      <c r="AE438" s="198"/>
      <c r="AF438" s="192"/>
      <c r="AG438" s="192"/>
      <c r="AH438" s="192"/>
      <c r="AI438" s="192"/>
      <c r="AJ438" s="125"/>
      <c r="AK438" s="125"/>
      <c r="AL438" s="125"/>
      <c r="AM438" s="125"/>
      <c r="AN438" s="125"/>
      <c r="AO438" s="125"/>
      <c r="AP438" s="125"/>
      <c r="AQ438" s="125"/>
      <c r="AR438" s="125"/>
      <c r="AS438" s="125"/>
      <c r="AT438" s="125"/>
      <c r="AU438" s="85"/>
      <c r="AV438" s="85"/>
      <c r="AW438" s="85"/>
      <c r="AX438" s="85"/>
      <c r="AY438" s="85"/>
      <c r="AZ438" s="85"/>
      <c r="BA438" s="85"/>
      <c r="BB438" s="85"/>
      <c r="BC438" s="85"/>
      <c r="BD438" s="85"/>
      <c r="BE438" s="85"/>
      <c r="BF438" s="85"/>
      <c r="BG438" s="87"/>
      <c r="BH438" s="87"/>
      <c r="BI438" s="192"/>
      <c r="BJ438" s="192"/>
      <c r="BK438" s="87"/>
      <c r="BL438" s="87"/>
      <c r="BM438" s="87"/>
      <c r="BN438" s="148"/>
      <c r="BO438" s="148"/>
      <c r="BP438" s="87"/>
      <c r="BQ438" s="87"/>
      <c r="BR438" s="87"/>
      <c r="BS438" s="87"/>
      <c r="BT438" s="87"/>
      <c r="BU438" s="87"/>
      <c r="BV438" s="371"/>
      <c r="BW438" s="371"/>
      <c r="BX438" s="371"/>
      <c r="BY438" s="371"/>
      <c r="BZ438" s="371"/>
      <c r="CA438" s="371"/>
      <c r="CB438" s="371"/>
    </row>
    <row r="439" spans="1:80" ht="18" customHeight="1">
      <c r="A439" s="125" t="s">
        <v>2969</v>
      </c>
      <c r="B439" s="191"/>
      <c r="C439" s="191"/>
      <c r="D439" s="191"/>
      <c r="E439" s="192"/>
      <c r="F439" s="192"/>
      <c r="G439" s="87"/>
      <c r="H439" s="87"/>
      <c r="I439" s="87"/>
      <c r="J439" s="87"/>
      <c r="K439" s="87"/>
      <c r="L439" s="192"/>
      <c r="M439" s="192"/>
      <c r="N439" s="192"/>
      <c r="O439" s="192"/>
      <c r="P439" s="192"/>
      <c r="Q439" s="192"/>
      <c r="R439" s="193"/>
      <c r="S439" s="194"/>
      <c r="T439" s="193"/>
      <c r="U439" s="192"/>
      <c r="V439" s="192"/>
      <c r="W439" s="192"/>
      <c r="X439" s="192"/>
      <c r="Y439" s="192"/>
      <c r="Z439" s="191"/>
      <c r="AA439" s="192"/>
      <c r="AB439" s="192"/>
      <c r="AC439" s="192"/>
      <c r="AD439" s="192"/>
      <c r="AE439" s="198"/>
      <c r="AF439" s="192"/>
      <c r="AG439" s="192"/>
      <c r="AH439" s="192"/>
      <c r="AI439" s="192"/>
      <c r="AJ439" s="125"/>
      <c r="AK439" s="125"/>
      <c r="AL439" s="125"/>
      <c r="AM439" s="125"/>
      <c r="AN439" s="125"/>
      <c r="AO439" s="125"/>
      <c r="AP439" s="125"/>
      <c r="AQ439" s="125"/>
      <c r="AR439" s="125"/>
      <c r="AS439" s="125"/>
      <c r="AT439" s="125"/>
      <c r="AU439" s="85"/>
      <c r="AV439" s="85"/>
      <c r="AW439" s="85"/>
      <c r="AX439" s="85"/>
      <c r="AY439" s="85"/>
      <c r="AZ439" s="85"/>
      <c r="BA439" s="85"/>
      <c r="BB439" s="85"/>
      <c r="BC439" s="85"/>
      <c r="BD439" s="85"/>
      <c r="BE439" s="85"/>
      <c r="BF439" s="85"/>
      <c r="BG439" s="87"/>
      <c r="BH439" s="87"/>
      <c r="BI439" s="192"/>
      <c r="BJ439" s="192"/>
      <c r="BK439" s="87"/>
      <c r="BL439" s="87"/>
      <c r="BM439" s="87"/>
      <c r="BN439" s="148"/>
      <c r="BO439" s="148"/>
      <c r="BP439" s="87"/>
      <c r="BQ439" s="87"/>
      <c r="BR439" s="87"/>
      <c r="BS439" s="87"/>
      <c r="BT439" s="87"/>
      <c r="BU439" s="87"/>
      <c r="BV439" s="371"/>
      <c r="BW439" s="371"/>
      <c r="BX439" s="371"/>
      <c r="BY439" s="371"/>
      <c r="BZ439" s="371"/>
      <c r="CA439" s="371"/>
      <c r="CB439" s="371"/>
    </row>
    <row r="440" spans="1:80" ht="18" customHeight="1">
      <c r="A440" s="125" t="s">
        <v>2</v>
      </c>
      <c r="B440" s="191"/>
      <c r="C440" s="191"/>
      <c r="D440" s="191"/>
      <c r="E440" s="192"/>
      <c r="F440" s="192"/>
      <c r="G440" s="87"/>
      <c r="H440" s="87"/>
      <c r="I440" s="87"/>
      <c r="J440" s="87"/>
      <c r="K440" s="87"/>
      <c r="L440" s="192"/>
      <c r="M440" s="192"/>
      <c r="N440" s="192"/>
      <c r="O440" s="192"/>
      <c r="P440" s="192"/>
      <c r="Q440" s="192"/>
      <c r="R440" s="193"/>
      <c r="S440" s="194"/>
      <c r="T440" s="193"/>
      <c r="U440" s="192"/>
      <c r="V440" s="192"/>
      <c r="W440" s="192"/>
      <c r="X440" s="192"/>
      <c r="Y440" s="192"/>
      <c r="Z440" s="191"/>
      <c r="AA440" s="192"/>
      <c r="AB440" s="192"/>
      <c r="AC440" s="192"/>
      <c r="AD440" s="192"/>
      <c r="AE440" s="198"/>
      <c r="AF440" s="192"/>
      <c r="AG440" s="192"/>
      <c r="AH440" s="192"/>
      <c r="AI440" s="192"/>
      <c r="AJ440" s="125"/>
      <c r="AK440" s="125"/>
      <c r="AL440" s="125"/>
      <c r="AM440" s="125"/>
      <c r="AN440" s="125"/>
      <c r="AO440" s="125"/>
      <c r="AP440" s="125"/>
      <c r="AQ440" s="125"/>
      <c r="AR440" s="125"/>
      <c r="AS440" s="125"/>
      <c r="AT440" s="125"/>
      <c r="AU440" s="85"/>
      <c r="AV440" s="85"/>
      <c r="AW440" s="85"/>
      <c r="AX440" s="85"/>
      <c r="AY440" s="85"/>
      <c r="AZ440" s="85"/>
      <c r="BA440" s="85"/>
      <c r="BB440" s="85"/>
      <c r="BC440" s="85"/>
      <c r="BD440" s="85"/>
      <c r="BE440" s="85"/>
      <c r="BF440" s="85"/>
      <c r="BG440" s="87"/>
      <c r="BH440" s="87"/>
      <c r="BI440" s="192"/>
      <c r="BJ440" s="192"/>
      <c r="BK440" s="87"/>
      <c r="BL440" s="87"/>
      <c r="BM440" s="87"/>
      <c r="BN440" s="148"/>
      <c r="BO440" s="148"/>
      <c r="BP440" s="87"/>
      <c r="BQ440" s="87"/>
      <c r="BR440" s="87"/>
      <c r="BS440" s="87"/>
      <c r="BT440" s="87"/>
      <c r="BU440" s="87"/>
      <c r="BV440" s="371"/>
      <c r="BW440" s="371"/>
      <c r="BX440" s="371"/>
      <c r="BY440" s="371"/>
      <c r="BZ440" s="371"/>
      <c r="CA440" s="371"/>
      <c r="CB440" s="371"/>
    </row>
    <row r="441" spans="1:80" ht="18" customHeight="1">
      <c r="A441" s="125"/>
      <c r="B441" s="191"/>
      <c r="C441" s="191"/>
      <c r="D441" s="191"/>
      <c r="E441" s="192"/>
      <c r="F441" s="192"/>
      <c r="G441" s="87"/>
      <c r="H441" s="87"/>
      <c r="I441" s="87"/>
      <c r="J441" s="87"/>
      <c r="K441" s="87"/>
      <c r="L441" s="192"/>
      <c r="M441" s="192"/>
      <c r="N441" s="192"/>
      <c r="O441" s="192"/>
      <c r="P441" s="192"/>
      <c r="Q441" s="192"/>
      <c r="R441" s="193"/>
      <c r="S441" s="194"/>
      <c r="T441" s="193"/>
      <c r="U441" s="192"/>
      <c r="V441" s="192"/>
      <c r="W441" s="192"/>
      <c r="X441" s="192"/>
      <c r="Y441" s="192"/>
      <c r="Z441" s="191"/>
      <c r="AA441" s="192"/>
      <c r="AB441" s="192"/>
      <c r="AC441" s="192"/>
      <c r="AD441" s="192"/>
      <c r="AE441" s="198"/>
      <c r="AF441" s="192"/>
      <c r="AG441" s="192"/>
      <c r="AH441" s="192"/>
      <c r="AI441" s="192"/>
      <c r="AJ441" s="125"/>
      <c r="AK441" s="125"/>
      <c r="AL441" s="125"/>
      <c r="AM441" s="125"/>
      <c r="AN441" s="125"/>
      <c r="AO441" s="125"/>
      <c r="AP441" s="125"/>
      <c r="AQ441" s="125"/>
      <c r="AR441" s="125"/>
      <c r="AS441" s="125"/>
      <c r="AT441" s="125"/>
      <c r="AU441" s="85"/>
      <c r="AV441" s="85"/>
      <c r="AW441" s="85"/>
      <c r="AX441" s="85"/>
      <c r="AY441" s="85"/>
      <c r="AZ441" s="85"/>
      <c r="BA441" s="85"/>
      <c r="BB441" s="85"/>
      <c r="BC441" s="85"/>
      <c r="BD441" s="85"/>
      <c r="BE441" s="85"/>
      <c r="BF441" s="85"/>
      <c r="BG441" s="87"/>
      <c r="BH441" s="87"/>
      <c r="BI441" s="192"/>
      <c r="BJ441" s="192"/>
      <c r="BK441" s="87"/>
      <c r="BL441" s="87"/>
      <c r="BM441" s="87"/>
      <c r="BN441" s="148"/>
      <c r="BO441" s="148"/>
      <c r="BP441" s="87"/>
      <c r="BQ441" s="87"/>
      <c r="BR441" s="87"/>
      <c r="BS441" s="87"/>
      <c r="BT441" s="87"/>
      <c r="BU441" s="87"/>
      <c r="BV441" s="371"/>
      <c r="BW441" s="371"/>
      <c r="BX441" s="371"/>
      <c r="BY441" s="371"/>
      <c r="BZ441" s="371"/>
      <c r="CA441" s="371"/>
      <c r="CB441" s="371"/>
    </row>
    <row r="442" spans="1:80" ht="18" customHeight="1">
      <c r="A442" s="125"/>
      <c r="B442" s="191"/>
      <c r="C442" s="191"/>
      <c r="D442" s="191"/>
      <c r="E442" s="192"/>
      <c r="F442" s="192"/>
      <c r="G442" s="87"/>
      <c r="H442" s="87"/>
      <c r="I442" s="87"/>
      <c r="J442" s="87"/>
      <c r="K442" s="87"/>
      <c r="L442" s="192"/>
      <c r="M442" s="192"/>
      <c r="N442" s="192"/>
      <c r="O442" s="192"/>
      <c r="P442" s="192"/>
      <c r="Q442" s="192"/>
      <c r="R442" s="193"/>
      <c r="S442" s="194"/>
      <c r="T442" s="193"/>
      <c r="U442" s="192"/>
      <c r="V442" s="192"/>
      <c r="W442" s="192"/>
      <c r="X442" s="192"/>
      <c r="Y442" s="192"/>
      <c r="Z442" s="191"/>
      <c r="AA442" s="192"/>
      <c r="AB442" s="192"/>
      <c r="AC442" s="192"/>
      <c r="AD442" s="192"/>
      <c r="AE442" s="198"/>
      <c r="AF442" s="192"/>
      <c r="AG442" s="192"/>
      <c r="AH442" s="192"/>
      <c r="AI442" s="192"/>
      <c r="AJ442" s="125"/>
      <c r="AK442" s="125"/>
      <c r="AL442" s="125"/>
      <c r="AM442" s="125"/>
      <c r="AN442" s="125"/>
      <c r="AO442" s="125"/>
      <c r="AP442" s="125"/>
      <c r="AQ442" s="125"/>
      <c r="AR442" s="125"/>
      <c r="AS442" s="125"/>
      <c r="AT442" s="125"/>
      <c r="AU442" s="85"/>
      <c r="AV442" s="85"/>
      <c r="AW442" s="85"/>
      <c r="AX442" s="85"/>
      <c r="AY442" s="85"/>
      <c r="AZ442" s="85"/>
      <c r="BA442" s="85"/>
      <c r="BB442" s="85"/>
      <c r="BC442" s="85"/>
      <c r="BD442" s="85"/>
      <c r="BE442" s="85"/>
      <c r="BF442" s="85"/>
      <c r="BG442" s="87"/>
      <c r="BH442" s="87"/>
      <c r="BI442" s="192"/>
      <c r="BJ442" s="192"/>
      <c r="BK442" s="87"/>
      <c r="BL442" s="192"/>
      <c r="BM442" s="192"/>
      <c r="BN442" s="148"/>
      <c r="BO442" s="148"/>
      <c r="BP442" s="192"/>
      <c r="BQ442" s="192"/>
      <c r="BR442" s="192"/>
      <c r="BS442" s="192"/>
      <c r="BT442" s="192"/>
      <c r="BU442" s="192"/>
      <c r="BV442" s="171"/>
      <c r="BW442" s="171"/>
      <c r="BX442" s="171"/>
      <c r="BY442" s="171"/>
      <c r="BZ442" s="171"/>
      <c r="CA442" s="171"/>
      <c r="CB442" s="171"/>
    </row>
    <row r="443" spans="1:80" ht="22.5" customHeight="1">
      <c r="A443" s="125"/>
      <c r="B443" s="191"/>
      <c r="C443" s="191"/>
      <c r="D443" s="191"/>
      <c r="E443" s="192"/>
      <c r="F443" s="192"/>
      <c r="G443" s="87"/>
      <c r="H443" s="87"/>
      <c r="I443" s="87"/>
      <c r="J443" s="87"/>
      <c r="K443" s="87"/>
      <c r="L443" s="192"/>
      <c r="M443" s="192"/>
      <c r="N443" s="192"/>
      <c r="O443" s="192"/>
      <c r="P443" s="192"/>
      <c r="Q443" s="192"/>
      <c r="R443" s="193"/>
      <c r="S443" s="194"/>
      <c r="T443" s="193"/>
      <c r="U443" s="192"/>
      <c r="V443" s="192"/>
      <c r="W443" s="192"/>
      <c r="X443" s="192"/>
      <c r="Y443" s="192"/>
      <c r="Z443" s="191"/>
      <c r="AA443" s="192"/>
      <c r="AB443" s="192"/>
      <c r="AC443" s="192"/>
      <c r="AD443" s="192"/>
      <c r="AE443" s="198"/>
      <c r="AF443" s="192"/>
      <c r="AG443" s="192"/>
      <c r="AH443" s="192"/>
      <c r="AI443" s="192"/>
      <c r="AJ443" s="125"/>
      <c r="AK443" s="125"/>
      <c r="AL443" s="125"/>
      <c r="AM443" s="125"/>
      <c r="AN443" s="125"/>
      <c r="AO443" s="125"/>
      <c r="AP443" s="125"/>
      <c r="AQ443" s="125"/>
      <c r="AR443" s="125"/>
      <c r="AS443" s="125"/>
      <c r="AT443" s="125"/>
      <c r="AU443" s="85"/>
      <c r="AV443" s="85"/>
      <c r="AW443" s="85"/>
      <c r="AX443" s="85"/>
      <c r="AY443" s="85"/>
      <c r="AZ443" s="85"/>
      <c r="BA443" s="85"/>
      <c r="BB443" s="85"/>
      <c r="BC443" s="85"/>
      <c r="BD443" s="85"/>
      <c r="BE443" s="85"/>
      <c r="BF443" s="85"/>
      <c r="BG443" s="87"/>
      <c r="BH443" s="87"/>
      <c r="BI443" s="192"/>
      <c r="BJ443" s="192"/>
      <c r="BK443" s="87"/>
      <c r="BL443" s="192"/>
      <c r="BM443" s="192"/>
      <c r="BN443" s="148"/>
      <c r="BO443" s="148"/>
      <c r="BP443" s="192"/>
      <c r="BQ443" s="192"/>
      <c r="BR443" s="192"/>
      <c r="BS443" s="192"/>
      <c r="BT443" s="192"/>
      <c r="BU443" s="192"/>
      <c r="BV443" s="171"/>
      <c r="BW443" s="171"/>
      <c r="BX443" s="171"/>
      <c r="BY443" s="171"/>
      <c r="BZ443" s="171"/>
      <c r="CA443" s="171"/>
      <c r="CB443" s="171"/>
    </row>
    <row r="444" spans="1:80" ht="18" customHeight="1">
      <c r="A444" s="125"/>
      <c r="B444" s="191"/>
      <c r="C444" s="191"/>
      <c r="D444" s="191"/>
      <c r="E444" s="192"/>
      <c r="F444" s="192"/>
      <c r="G444" s="87"/>
      <c r="H444" s="87"/>
      <c r="I444" s="87"/>
      <c r="J444" s="87"/>
      <c r="K444" s="87"/>
      <c r="L444" s="192"/>
      <c r="M444" s="192"/>
      <c r="N444" s="192"/>
      <c r="O444" s="192"/>
      <c r="P444" s="192"/>
      <c r="Q444" s="192"/>
      <c r="R444" s="193"/>
      <c r="S444" s="194"/>
      <c r="T444" s="193"/>
      <c r="U444" s="192"/>
      <c r="V444" s="192"/>
      <c r="W444" s="192"/>
      <c r="X444" s="192"/>
      <c r="Y444" s="192"/>
      <c r="Z444" s="191"/>
      <c r="AA444" s="192"/>
      <c r="AB444" s="192"/>
      <c r="AC444" s="192"/>
      <c r="AD444" s="192"/>
      <c r="AE444" s="198"/>
      <c r="AF444" s="192"/>
      <c r="AG444" s="192"/>
      <c r="AH444" s="192"/>
      <c r="AI444" s="192"/>
      <c r="AJ444" s="125"/>
      <c r="AK444" s="125"/>
      <c r="AL444" s="125"/>
      <c r="AM444" s="125"/>
      <c r="AN444" s="125"/>
      <c r="AO444" s="125"/>
      <c r="AP444" s="125"/>
      <c r="AQ444" s="125"/>
      <c r="AR444" s="125"/>
      <c r="AS444" s="125"/>
      <c r="AT444" s="125"/>
      <c r="AU444" s="85"/>
      <c r="AV444" s="85"/>
      <c r="AW444" s="85"/>
      <c r="AX444" s="85"/>
      <c r="AY444" s="85"/>
      <c r="AZ444" s="85"/>
      <c r="BA444" s="85"/>
      <c r="BB444" s="85"/>
      <c r="BC444" s="85"/>
      <c r="BD444" s="85"/>
      <c r="BE444" s="85"/>
      <c r="BF444" s="85"/>
      <c r="BG444" s="87"/>
      <c r="BH444" s="87"/>
      <c r="BI444" s="192"/>
      <c r="BJ444" s="192"/>
      <c r="BK444" s="87"/>
      <c r="BL444" s="192"/>
      <c r="BM444" s="192"/>
      <c r="BN444" s="148"/>
      <c r="BO444" s="148"/>
      <c r="BP444" s="192"/>
      <c r="BQ444" s="192"/>
      <c r="BR444" s="192"/>
      <c r="BS444" s="192"/>
      <c r="BT444" s="192"/>
      <c r="BU444" s="192"/>
      <c r="BV444" s="171"/>
      <c r="BW444" s="171"/>
      <c r="BX444" s="171"/>
      <c r="BY444" s="171"/>
      <c r="BZ444" s="171"/>
      <c r="CA444" s="171"/>
      <c r="CB444" s="171"/>
    </row>
    <row r="445" spans="1:80" ht="18" customHeight="1">
      <c r="A445" s="125"/>
      <c r="B445" s="191"/>
      <c r="C445" s="191"/>
      <c r="D445" s="191"/>
      <c r="E445" s="192"/>
      <c r="F445" s="192"/>
      <c r="G445" s="87"/>
      <c r="H445" s="87"/>
      <c r="I445" s="87"/>
      <c r="J445" s="87"/>
      <c r="K445" s="87"/>
      <c r="L445" s="192"/>
      <c r="M445" s="192"/>
      <c r="N445" s="192"/>
      <c r="O445" s="192"/>
      <c r="P445" s="192"/>
      <c r="Q445" s="192"/>
      <c r="R445" s="193"/>
      <c r="S445" s="194"/>
      <c r="T445" s="193"/>
      <c r="U445" s="192"/>
      <c r="V445" s="192"/>
      <c r="W445" s="192"/>
      <c r="X445" s="192"/>
      <c r="Y445" s="192"/>
      <c r="Z445" s="191"/>
      <c r="AA445" s="192"/>
      <c r="AB445" s="192"/>
      <c r="AC445" s="192"/>
      <c r="AD445" s="192"/>
      <c r="AE445" s="198"/>
      <c r="AF445" s="192"/>
      <c r="AG445" s="192"/>
      <c r="AH445" s="192"/>
      <c r="AI445" s="192"/>
      <c r="AJ445" s="125"/>
      <c r="AK445" s="125"/>
      <c r="AL445" s="125"/>
      <c r="AM445" s="125"/>
      <c r="AN445" s="125"/>
      <c r="AO445" s="125"/>
      <c r="AP445" s="125"/>
      <c r="AQ445" s="125"/>
      <c r="AR445" s="125"/>
      <c r="AS445" s="125"/>
      <c r="AT445" s="125"/>
      <c r="AU445" s="85"/>
      <c r="AV445" s="85"/>
      <c r="AW445" s="85"/>
      <c r="AX445" s="85"/>
      <c r="AY445" s="85"/>
      <c r="AZ445" s="85"/>
      <c r="BA445" s="85"/>
      <c r="BB445" s="85"/>
      <c r="BC445" s="85"/>
      <c r="BD445" s="85"/>
      <c r="BE445" s="85"/>
      <c r="BF445" s="85"/>
      <c r="BG445" s="87"/>
      <c r="BH445" s="87"/>
      <c r="BI445" s="192"/>
      <c r="BJ445" s="192"/>
      <c r="BK445" s="87"/>
      <c r="BL445" s="87"/>
      <c r="BM445" s="87"/>
      <c r="BN445" s="148"/>
      <c r="BO445" s="148"/>
      <c r="BP445" s="87"/>
      <c r="BQ445" s="87"/>
      <c r="BR445" s="87"/>
      <c r="BS445" s="87"/>
      <c r="BT445" s="87"/>
      <c r="BU445" s="87"/>
      <c r="BV445" s="371"/>
      <c r="BW445" s="371"/>
      <c r="BX445" s="371"/>
      <c r="BY445" s="371"/>
      <c r="BZ445" s="371"/>
      <c r="CA445" s="371"/>
      <c r="CB445" s="371"/>
    </row>
    <row r="446" spans="1:80" ht="18" customHeight="1">
      <c r="A446" s="125"/>
      <c r="B446" s="191"/>
      <c r="C446" s="191"/>
      <c r="D446" s="191"/>
      <c r="E446" s="192"/>
      <c r="F446" s="192"/>
      <c r="G446" s="87"/>
      <c r="H446" s="87"/>
      <c r="I446" s="87"/>
      <c r="J446" s="87"/>
      <c r="K446" s="87"/>
      <c r="L446" s="192"/>
      <c r="M446" s="192"/>
      <c r="N446" s="192"/>
      <c r="O446" s="192"/>
      <c r="P446" s="192"/>
      <c r="Q446" s="192"/>
      <c r="R446" s="193"/>
      <c r="S446" s="194"/>
      <c r="T446" s="193"/>
      <c r="U446" s="192"/>
      <c r="V446" s="192"/>
      <c r="W446" s="192"/>
      <c r="X446" s="192"/>
      <c r="Y446" s="192"/>
      <c r="Z446" s="191"/>
      <c r="AA446" s="192"/>
      <c r="AB446" s="192"/>
      <c r="AC446" s="192"/>
      <c r="AD446" s="192"/>
      <c r="AE446" s="198"/>
      <c r="AF446" s="192"/>
      <c r="AG446" s="192"/>
      <c r="AH446" s="192"/>
      <c r="AI446" s="192"/>
      <c r="AJ446" s="125"/>
      <c r="AK446" s="125"/>
      <c r="AL446" s="125"/>
      <c r="AM446" s="125"/>
      <c r="AN446" s="125"/>
      <c r="AO446" s="125"/>
      <c r="AP446" s="125"/>
      <c r="AQ446" s="125"/>
      <c r="AR446" s="125"/>
      <c r="AS446" s="125"/>
      <c r="AT446" s="125"/>
      <c r="AU446" s="85"/>
      <c r="AV446" s="85"/>
      <c r="AW446" s="85"/>
      <c r="AX446" s="85"/>
      <c r="AY446" s="85"/>
      <c r="AZ446" s="85"/>
      <c r="BA446" s="85"/>
      <c r="BB446" s="85"/>
      <c r="BC446" s="85"/>
      <c r="BD446" s="85"/>
      <c r="BE446" s="85"/>
      <c r="BF446" s="85"/>
      <c r="BG446" s="87"/>
      <c r="BH446" s="87"/>
      <c r="BI446" s="192"/>
      <c r="BJ446" s="192"/>
      <c r="BK446" s="87"/>
      <c r="BL446" s="87"/>
      <c r="BM446" s="87"/>
      <c r="BN446" s="148"/>
      <c r="BO446" s="148"/>
      <c r="BP446" s="87"/>
      <c r="BQ446" s="87"/>
      <c r="BR446" s="87"/>
      <c r="BS446" s="87"/>
      <c r="BT446" s="87"/>
      <c r="BU446" s="87"/>
      <c r="BV446" s="371"/>
      <c r="BW446" s="371"/>
      <c r="BX446" s="371"/>
      <c r="BY446" s="371"/>
      <c r="BZ446" s="371"/>
      <c r="CA446" s="371"/>
      <c r="CB446" s="371"/>
    </row>
    <row r="447" spans="1:80" ht="18" customHeight="1">
      <c r="A447" s="125"/>
      <c r="B447" s="191"/>
      <c r="C447" s="191"/>
      <c r="D447" s="191"/>
      <c r="E447" s="192"/>
      <c r="F447" s="192"/>
      <c r="G447" s="87"/>
      <c r="H447" s="87"/>
      <c r="I447" s="87"/>
      <c r="J447" s="87"/>
      <c r="K447" s="87"/>
      <c r="L447" s="192"/>
      <c r="M447" s="192"/>
      <c r="N447" s="192"/>
      <c r="O447" s="192"/>
      <c r="P447" s="192"/>
      <c r="Q447" s="192"/>
      <c r="R447" s="193"/>
      <c r="S447" s="194"/>
      <c r="T447" s="193"/>
      <c r="U447" s="192"/>
      <c r="V447" s="192"/>
      <c r="W447" s="192"/>
      <c r="X447" s="192"/>
      <c r="Y447" s="192"/>
      <c r="Z447" s="191"/>
      <c r="AA447" s="192"/>
      <c r="AB447" s="192"/>
      <c r="AC447" s="192"/>
      <c r="AD447" s="192"/>
      <c r="AE447" s="198"/>
      <c r="AF447" s="192"/>
      <c r="AG447" s="192"/>
      <c r="AH447" s="192"/>
      <c r="AI447" s="192"/>
      <c r="AJ447" s="125"/>
      <c r="AK447" s="125"/>
      <c r="AL447" s="125"/>
      <c r="AM447" s="125"/>
      <c r="AN447" s="125"/>
      <c r="AO447" s="125"/>
      <c r="AP447" s="125"/>
      <c r="AQ447" s="125"/>
      <c r="AR447" s="125"/>
      <c r="AS447" s="125"/>
      <c r="AT447" s="125"/>
      <c r="AU447" s="85"/>
      <c r="AV447" s="85"/>
      <c r="AW447" s="85"/>
      <c r="AX447" s="85"/>
      <c r="AY447" s="85"/>
      <c r="AZ447" s="85"/>
      <c r="BA447" s="85"/>
      <c r="BB447" s="85"/>
      <c r="BC447" s="85"/>
      <c r="BD447" s="85"/>
      <c r="BE447" s="85"/>
      <c r="BF447" s="85"/>
      <c r="BG447" s="87"/>
      <c r="BH447" s="87"/>
      <c r="BI447" s="192"/>
      <c r="BJ447" s="192"/>
      <c r="BK447" s="87"/>
      <c r="BL447" s="87"/>
      <c r="BM447" s="87"/>
      <c r="BN447" s="148"/>
      <c r="BO447" s="148"/>
      <c r="BP447" s="87"/>
      <c r="BQ447" s="87"/>
      <c r="BR447" s="87"/>
      <c r="BS447" s="87"/>
      <c r="BT447" s="87"/>
      <c r="BU447" s="87"/>
      <c r="BV447" s="371"/>
      <c r="BW447" s="371"/>
      <c r="BX447" s="371"/>
      <c r="BY447" s="371"/>
      <c r="BZ447" s="371"/>
      <c r="CA447" s="371"/>
      <c r="CB447" s="371"/>
    </row>
    <row r="448" spans="1:80" ht="18" customHeight="1">
      <c r="A448" s="125"/>
      <c r="B448" s="191"/>
      <c r="C448" s="191"/>
      <c r="D448" s="191"/>
      <c r="E448" s="192"/>
      <c r="F448" s="192"/>
      <c r="G448" s="87"/>
      <c r="H448" s="87"/>
      <c r="I448" s="87"/>
      <c r="J448" s="87"/>
      <c r="K448" s="87"/>
      <c r="L448" s="192"/>
      <c r="M448" s="192"/>
      <c r="N448" s="192"/>
      <c r="O448" s="192"/>
      <c r="P448" s="192"/>
      <c r="Q448" s="192"/>
      <c r="R448" s="193"/>
      <c r="S448" s="194"/>
      <c r="T448" s="193"/>
      <c r="U448" s="192"/>
      <c r="V448" s="192"/>
      <c r="W448" s="192"/>
      <c r="X448" s="192"/>
      <c r="Y448" s="192"/>
      <c r="Z448" s="191"/>
      <c r="AA448" s="192"/>
      <c r="AB448" s="192"/>
      <c r="AC448" s="192"/>
      <c r="AD448" s="192"/>
      <c r="AE448" s="198"/>
      <c r="AF448" s="192"/>
      <c r="AG448" s="192"/>
      <c r="AH448" s="192"/>
      <c r="AI448" s="192"/>
      <c r="AJ448" s="125"/>
      <c r="AK448" s="125"/>
      <c r="AL448" s="125"/>
      <c r="AM448" s="125"/>
      <c r="AN448" s="125"/>
      <c r="AO448" s="125"/>
      <c r="AP448" s="125"/>
      <c r="AQ448" s="125"/>
      <c r="AR448" s="125"/>
      <c r="AS448" s="125"/>
      <c r="AT448" s="125"/>
      <c r="AU448" s="85"/>
      <c r="AV448" s="85"/>
      <c r="AW448" s="85"/>
      <c r="AX448" s="85"/>
      <c r="AY448" s="85"/>
      <c r="AZ448" s="85"/>
      <c r="BA448" s="85"/>
      <c r="BB448" s="85"/>
      <c r="BC448" s="85"/>
      <c r="BD448" s="85"/>
      <c r="BE448" s="85"/>
      <c r="BF448" s="85"/>
      <c r="BG448" s="87"/>
      <c r="BH448" s="87"/>
      <c r="BI448" s="192"/>
      <c r="BJ448" s="192"/>
      <c r="BK448" s="87"/>
      <c r="BL448" s="87"/>
      <c r="BM448" s="87"/>
      <c r="BN448" s="148"/>
      <c r="BO448" s="148"/>
      <c r="BP448" s="87"/>
      <c r="BQ448" s="87"/>
      <c r="BR448" s="87"/>
      <c r="BS448" s="87"/>
      <c r="BT448" s="87"/>
      <c r="BU448" s="87"/>
      <c r="BV448" s="371"/>
      <c r="BW448" s="371"/>
      <c r="BX448" s="371"/>
      <c r="BY448" s="371"/>
      <c r="BZ448" s="371"/>
      <c r="CA448" s="371"/>
      <c r="CB448" s="371"/>
    </row>
    <row r="449" spans="1:80" ht="18" customHeight="1">
      <c r="A449" s="125"/>
      <c r="B449" s="191"/>
      <c r="C449" s="191"/>
      <c r="D449" s="191"/>
      <c r="E449" s="192"/>
      <c r="F449" s="192"/>
      <c r="G449" s="87"/>
      <c r="H449" s="87"/>
      <c r="I449" s="87"/>
      <c r="J449" s="87"/>
      <c r="K449" s="87"/>
      <c r="L449" s="192"/>
      <c r="M449" s="192"/>
      <c r="N449" s="192"/>
      <c r="O449" s="192"/>
      <c r="P449" s="192"/>
      <c r="Q449" s="192"/>
      <c r="R449" s="193"/>
      <c r="S449" s="194"/>
      <c r="T449" s="193"/>
      <c r="U449" s="192"/>
      <c r="V449" s="192"/>
      <c r="W449" s="192"/>
      <c r="X449" s="192"/>
      <c r="Y449" s="192"/>
      <c r="Z449" s="191"/>
      <c r="AA449" s="192"/>
      <c r="AB449" s="192"/>
      <c r="AC449" s="192"/>
      <c r="AD449" s="192"/>
      <c r="AE449" s="198"/>
      <c r="AF449" s="192"/>
      <c r="AG449" s="192"/>
      <c r="AH449" s="192"/>
      <c r="AI449" s="192"/>
      <c r="AJ449" s="125"/>
      <c r="AK449" s="125"/>
      <c r="AL449" s="125"/>
      <c r="AM449" s="125"/>
      <c r="AN449" s="125"/>
      <c r="AO449" s="125"/>
      <c r="AP449" s="125"/>
      <c r="AQ449" s="125"/>
      <c r="AR449" s="125"/>
      <c r="AS449" s="125"/>
      <c r="AT449" s="125"/>
      <c r="AU449" s="85"/>
      <c r="AV449" s="85"/>
      <c r="AW449" s="85"/>
      <c r="AX449" s="85"/>
      <c r="AY449" s="85"/>
      <c r="AZ449" s="85"/>
      <c r="BA449" s="85"/>
      <c r="BB449" s="85"/>
      <c r="BC449" s="85"/>
      <c r="BD449" s="85"/>
      <c r="BE449" s="85"/>
      <c r="BF449" s="85"/>
      <c r="BG449" s="87"/>
      <c r="BH449" s="87"/>
      <c r="BI449" s="192"/>
      <c r="BJ449" s="192"/>
      <c r="BK449" s="87"/>
      <c r="BL449" s="87"/>
      <c r="BM449" s="87"/>
      <c r="BN449" s="148"/>
      <c r="BO449" s="148"/>
      <c r="BP449" s="87"/>
      <c r="BQ449" s="87"/>
      <c r="BR449" s="87"/>
      <c r="BS449" s="87"/>
      <c r="BT449" s="87"/>
      <c r="BU449" s="87"/>
      <c r="BV449" s="371"/>
      <c r="BW449" s="371"/>
      <c r="BX449" s="371"/>
      <c r="BY449" s="371"/>
      <c r="BZ449" s="371"/>
      <c r="CA449" s="371"/>
      <c r="CB449" s="371"/>
    </row>
    <row r="450" spans="1:80" ht="18" customHeight="1">
      <c r="A450" s="125"/>
      <c r="B450" s="191"/>
      <c r="C450" s="191"/>
      <c r="D450" s="191"/>
      <c r="E450" s="192"/>
      <c r="F450" s="192"/>
      <c r="G450" s="87"/>
      <c r="H450" s="87"/>
      <c r="I450" s="87"/>
      <c r="J450" s="87"/>
      <c r="K450" s="87"/>
      <c r="L450" s="192"/>
      <c r="M450" s="192"/>
      <c r="N450" s="192"/>
      <c r="O450" s="192"/>
      <c r="P450" s="192"/>
      <c r="Q450" s="192"/>
      <c r="R450" s="193"/>
      <c r="S450" s="194"/>
      <c r="T450" s="193"/>
      <c r="U450" s="192"/>
      <c r="V450" s="192"/>
      <c r="W450" s="192"/>
      <c r="X450" s="192"/>
      <c r="Y450" s="192"/>
      <c r="Z450" s="191"/>
      <c r="AA450" s="192"/>
      <c r="AB450" s="192"/>
      <c r="AC450" s="192"/>
      <c r="AD450" s="192"/>
      <c r="AE450" s="198"/>
      <c r="AF450" s="192"/>
      <c r="AG450" s="192"/>
      <c r="AH450" s="192"/>
      <c r="AI450" s="192"/>
      <c r="AJ450" s="125"/>
      <c r="AK450" s="125"/>
      <c r="AL450" s="125"/>
      <c r="AM450" s="125"/>
      <c r="AN450" s="125"/>
      <c r="AO450" s="125"/>
      <c r="AP450" s="125"/>
      <c r="AQ450" s="125"/>
      <c r="AR450" s="125"/>
      <c r="AS450" s="125"/>
      <c r="AT450" s="125"/>
      <c r="AU450" s="85"/>
      <c r="AV450" s="85"/>
      <c r="AW450" s="85"/>
      <c r="AX450" s="85"/>
      <c r="AY450" s="85"/>
      <c r="AZ450" s="85"/>
      <c r="BA450" s="85"/>
      <c r="BB450" s="85"/>
      <c r="BC450" s="85"/>
      <c r="BD450" s="85"/>
      <c r="BE450" s="85"/>
      <c r="BF450" s="85"/>
      <c r="BG450" s="87"/>
      <c r="BH450" s="87"/>
      <c r="BI450" s="192"/>
      <c r="BJ450" s="192"/>
      <c r="BK450" s="87"/>
      <c r="BL450" s="87"/>
      <c r="BM450" s="87"/>
      <c r="BN450" s="148"/>
      <c r="BO450" s="148"/>
      <c r="BP450" s="87"/>
      <c r="BQ450" s="87"/>
      <c r="BR450" s="87"/>
      <c r="BS450" s="87"/>
      <c r="BT450" s="87"/>
      <c r="BU450" s="87"/>
      <c r="BV450" s="371"/>
      <c r="BW450" s="371"/>
      <c r="BX450" s="371"/>
      <c r="BY450" s="371"/>
      <c r="BZ450" s="371"/>
      <c r="CA450" s="371"/>
      <c r="CB450" s="371"/>
    </row>
    <row r="451" spans="1:80" ht="18" customHeight="1">
      <c r="A451" s="125"/>
      <c r="B451" s="191"/>
      <c r="C451" s="191"/>
      <c r="D451" s="191"/>
      <c r="E451" s="192"/>
      <c r="F451" s="192"/>
      <c r="G451" s="87"/>
      <c r="H451" s="87"/>
      <c r="I451" s="87"/>
      <c r="J451" s="87"/>
      <c r="K451" s="87"/>
      <c r="L451" s="192"/>
      <c r="M451" s="192"/>
      <c r="N451" s="192"/>
      <c r="O451" s="192"/>
      <c r="P451" s="192"/>
      <c r="Q451" s="192"/>
      <c r="R451" s="193"/>
      <c r="S451" s="194"/>
      <c r="T451" s="193"/>
      <c r="U451" s="192"/>
      <c r="V451" s="192"/>
      <c r="W451" s="192"/>
      <c r="X451" s="192"/>
      <c r="Y451" s="192"/>
      <c r="Z451" s="191"/>
      <c r="AA451" s="192"/>
      <c r="AB451" s="192"/>
      <c r="AC451" s="192"/>
      <c r="AD451" s="192"/>
      <c r="AE451" s="198"/>
      <c r="AF451" s="192"/>
      <c r="AG451" s="192"/>
      <c r="AH451" s="192"/>
      <c r="AI451" s="192"/>
      <c r="AJ451" s="125"/>
      <c r="AK451" s="125"/>
      <c r="AL451" s="125"/>
      <c r="AM451" s="125"/>
      <c r="AN451" s="125"/>
      <c r="AO451" s="125"/>
      <c r="AP451" s="125"/>
      <c r="AQ451" s="125"/>
      <c r="AR451" s="125"/>
      <c r="AS451" s="125"/>
      <c r="AT451" s="125"/>
      <c r="AU451" s="85"/>
      <c r="AV451" s="85"/>
      <c r="AW451" s="85"/>
      <c r="AX451" s="85"/>
      <c r="AY451" s="85"/>
      <c r="AZ451" s="85"/>
      <c r="BA451" s="85"/>
      <c r="BB451" s="85"/>
      <c r="BC451" s="85"/>
      <c r="BD451" s="85"/>
      <c r="BE451" s="85"/>
      <c r="BF451" s="85"/>
      <c r="BG451" s="87"/>
      <c r="BH451" s="87"/>
      <c r="BI451" s="192"/>
      <c r="BJ451" s="192"/>
      <c r="BK451" s="87"/>
      <c r="BL451" s="87"/>
      <c r="BM451" s="87"/>
      <c r="BN451" s="148"/>
      <c r="BO451" s="148"/>
      <c r="BP451" s="87"/>
      <c r="BQ451" s="87"/>
      <c r="BR451" s="87"/>
      <c r="BS451" s="87"/>
      <c r="BT451" s="87"/>
      <c r="BU451" s="87"/>
      <c r="BV451" s="371"/>
      <c r="BW451" s="371"/>
      <c r="BX451" s="371"/>
      <c r="BY451" s="371"/>
      <c r="BZ451" s="371"/>
      <c r="CA451" s="371"/>
      <c r="CB451" s="371"/>
    </row>
    <row r="452" spans="1:80" ht="18" customHeight="1">
      <c r="A452" s="125"/>
      <c r="B452" s="191"/>
      <c r="C452" s="191"/>
      <c r="D452" s="191"/>
      <c r="E452" s="192"/>
      <c r="F452" s="192"/>
      <c r="G452" s="87"/>
      <c r="H452" s="87"/>
      <c r="I452" s="87"/>
      <c r="J452" s="87"/>
      <c r="K452" s="87"/>
      <c r="L452" s="192"/>
      <c r="M452" s="192"/>
      <c r="N452" s="192"/>
      <c r="O452" s="192"/>
      <c r="P452" s="192"/>
      <c r="Q452" s="192"/>
      <c r="R452" s="193"/>
      <c r="S452" s="194"/>
      <c r="T452" s="193"/>
      <c r="U452" s="192"/>
      <c r="V452" s="192"/>
      <c r="W452" s="192"/>
      <c r="X452" s="192"/>
      <c r="Y452" s="192"/>
      <c r="Z452" s="191"/>
      <c r="AA452" s="192"/>
      <c r="AB452" s="192"/>
      <c r="AC452" s="192"/>
      <c r="AD452" s="192"/>
      <c r="AE452" s="198"/>
      <c r="AF452" s="192"/>
      <c r="AG452" s="192"/>
      <c r="AH452" s="192"/>
      <c r="AI452" s="192"/>
      <c r="AJ452" s="125"/>
      <c r="AK452" s="125"/>
      <c r="AL452" s="125"/>
      <c r="AM452" s="125"/>
      <c r="AN452" s="125"/>
      <c r="AO452" s="125"/>
      <c r="AP452" s="125"/>
      <c r="AQ452" s="125"/>
      <c r="AR452" s="125"/>
      <c r="AS452" s="125"/>
      <c r="AT452" s="125"/>
      <c r="AU452" s="85"/>
      <c r="AV452" s="85"/>
      <c r="AW452" s="85"/>
      <c r="AX452" s="85"/>
      <c r="AY452" s="85"/>
      <c r="AZ452" s="85"/>
      <c r="BA452" s="85"/>
      <c r="BB452" s="85"/>
      <c r="BC452" s="85"/>
      <c r="BD452" s="85"/>
      <c r="BE452" s="85"/>
      <c r="BF452" s="85"/>
      <c r="BG452" s="87"/>
      <c r="BH452" s="87"/>
      <c r="BI452" s="192"/>
      <c r="BJ452" s="192"/>
      <c r="BK452" s="87"/>
      <c r="BL452" s="87"/>
      <c r="BM452" s="87"/>
      <c r="BN452" s="148"/>
      <c r="BO452" s="148"/>
      <c r="BP452" s="87"/>
      <c r="BQ452" s="87"/>
      <c r="BR452" s="87"/>
      <c r="BS452" s="87"/>
      <c r="BT452" s="87"/>
      <c r="BU452" s="87"/>
      <c r="BV452" s="371"/>
      <c r="BW452" s="371"/>
      <c r="BX452" s="371"/>
      <c r="BY452" s="371"/>
      <c r="BZ452" s="371"/>
      <c r="CA452" s="371"/>
      <c r="CB452" s="371"/>
    </row>
    <row r="453" spans="1:80" ht="18" customHeight="1">
      <c r="A453" s="125"/>
      <c r="B453" s="191"/>
      <c r="C453" s="191"/>
      <c r="D453" s="191"/>
      <c r="E453" s="192"/>
      <c r="F453" s="192"/>
      <c r="G453" s="87"/>
      <c r="H453" s="87"/>
      <c r="I453" s="87"/>
      <c r="J453" s="87"/>
      <c r="K453" s="87"/>
      <c r="L453" s="192"/>
      <c r="M453" s="192"/>
      <c r="N453" s="192"/>
      <c r="O453" s="192"/>
      <c r="P453" s="192"/>
      <c r="Q453" s="192"/>
      <c r="R453" s="193"/>
      <c r="S453" s="194"/>
      <c r="T453" s="193"/>
      <c r="U453" s="192"/>
      <c r="V453" s="192"/>
      <c r="W453" s="192"/>
      <c r="X453" s="192"/>
      <c r="Y453" s="192"/>
      <c r="Z453" s="191"/>
      <c r="AA453" s="192"/>
      <c r="AB453" s="192"/>
      <c r="AC453" s="192"/>
      <c r="AD453" s="192"/>
      <c r="AE453" s="198"/>
      <c r="AF453" s="192"/>
      <c r="AG453" s="192"/>
      <c r="AH453" s="192"/>
      <c r="AI453" s="192"/>
      <c r="AJ453" s="125"/>
      <c r="AK453" s="125"/>
      <c r="AL453" s="125"/>
      <c r="AM453" s="125"/>
      <c r="AN453" s="125"/>
      <c r="AO453" s="125"/>
      <c r="AP453" s="125"/>
      <c r="AQ453" s="125"/>
      <c r="AR453" s="125"/>
      <c r="AS453" s="125"/>
      <c r="AT453" s="125"/>
      <c r="AU453" s="85"/>
      <c r="AV453" s="85"/>
      <c r="AW453" s="85"/>
      <c r="AX453" s="85"/>
      <c r="AY453" s="85"/>
      <c r="AZ453" s="85"/>
      <c r="BA453" s="85"/>
      <c r="BB453" s="85"/>
      <c r="BC453" s="85"/>
      <c r="BD453" s="85"/>
      <c r="BE453" s="85"/>
      <c r="BF453" s="85"/>
      <c r="BG453" s="87"/>
      <c r="BH453" s="87"/>
      <c r="BI453" s="192"/>
      <c r="BJ453" s="192"/>
      <c r="BK453" s="87"/>
      <c r="BL453" s="87"/>
      <c r="BM453" s="87"/>
      <c r="BN453" s="148"/>
      <c r="BO453" s="148"/>
      <c r="BP453" s="87"/>
      <c r="BQ453" s="87"/>
      <c r="BR453" s="87"/>
      <c r="BS453" s="87"/>
      <c r="BT453" s="87"/>
      <c r="BU453" s="87"/>
      <c r="BV453" s="371"/>
      <c r="BW453" s="371"/>
      <c r="BX453" s="371"/>
      <c r="BY453" s="371"/>
      <c r="BZ453" s="371"/>
      <c r="CA453" s="371"/>
      <c r="CB453" s="371"/>
    </row>
    <row r="454" spans="1:80" ht="18" customHeight="1">
      <c r="A454" s="125"/>
      <c r="B454" s="191"/>
      <c r="C454" s="191"/>
      <c r="D454" s="191"/>
      <c r="E454" s="192"/>
      <c r="F454" s="192"/>
      <c r="G454" s="87"/>
      <c r="H454" s="87"/>
      <c r="I454" s="87"/>
      <c r="J454" s="87"/>
      <c r="K454" s="87"/>
      <c r="L454" s="192"/>
      <c r="M454" s="192"/>
      <c r="N454" s="192"/>
      <c r="O454" s="192"/>
      <c r="P454" s="192"/>
      <c r="Q454" s="192"/>
      <c r="R454" s="193"/>
      <c r="S454" s="194"/>
      <c r="T454" s="193"/>
      <c r="U454" s="192"/>
      <c r="V454" s="192"/>
      <c r="W454" s="192"/>
      <c r="X454" s="192"/>
      <c r="Y454" s="192"/>
      <c r="Z454" s="191"/>
      <c r="AA454" s="192"/>
      <c r="AB454" s="192"/>
      <c r="AC454" s="192"/>
      <c r="AD454" s="192"/>
      <c r="AE454" s="198"/>
      <c r="AF454" s="192"/>
      <c r="AG454" s="192"/>
      <c r="AH454" s="192"/>
      <c r="AI454" s="192"/>
      <c r="AJ454" s="125"/>
      <c r="AK454" s="125"/>
      <c r="AL454" s="125"/>
      <c r="AM454" s="125"/>
      <c r="AN454" s="125"/>
      <c r="AO454" s="125"/>
      <c r="AP454" s="125"/>
      <c r="AQ454" s="125"/>
      <c r="AR454" s="125"/>
      <c r="AS454" s="125"/>
      <c r="AT454" s="125"/>
      <c r="AU454" s="85"/>
      <c r="AV454" s="85"/>
      <c r="AW454" s="85"/>
      <c r="AX454" s="85"/>
      <c r="AY454" s="85"/>
      <c r="AZ454" s="85"/>
      <c r="BA454" s="85"/>
      <c r="BB454" s="85"/>
      <c r="BC454" s="85"/>
      <c r="BD454" s="85"/>
      <c r="BE454" s="85"/>
      <c r="BF454" s="85"/>
      <c r="BG454" s="87"/>
      <c r="BH454" s="87"/>
      <c r="BI454" s="192"/>
      <c r="BJ454" s="192"/>
      <c r="BK454" s="87"/>
      <c r="BL454" s="87"/>
      <c r="BM454" s="87"/>
      <c r="BN454" s="148"/>
      <c r="BO454" s="148"/>
      <c r="BP454" s="87"/>
      <c r="BQ454" s="87"/>
      <c r="BR454" s="87"/>
      <c r="BS454" s="87"/>
      <c r="BT454" s="87"/>
      <c r="BU454" s="87"/>
      <c r="BV454" s="371"/>
      <c r="BW454" s="371"/>
      <c r="BX454" s="371"/>
      <c r="BY454" s="371"/>
      <c r="BZ454" s="371"/>
      <c r="CA454" s="371"/>
      <c r="CB454" s="371"/>
    </row>
    <row r="455" spans="1:80" ht="18" customHeight="1">
      <c r="A455" s="125"/>
      <c r="B455" s="191"/>
      <c r="C455" s="191"/>
      <c r="D455" s="191"/>
      <c r="E455" s="192"/>
      <c r="F455" s="192"/>
      <c r="G455" s="87"/>
      <c r="H455" s="87"/>
      <c r="I455" s="87"/>
      <c r="J455" s="87"/>
      <c r="K455" s="87"/>
      <c r="L455" s="192"/>
      <c r="M455" s="192"/>
      <c r="N455" s="192"/>
      <c r="O455" s="192"/>
      <c r="P455" s="192"/>
      <c r="Q455" s="192"/>
      <c r="R455" s="193"/>
      <c r="S455" s="194"/>
      <c r="T455" s="193"/>
      <c r="U455" s="192"/>
      <c r="V455" s="192"/>
      <c r="W455" s="192"/>
      <c r="X455" s="192"/>
      <c r="Y455" s="192"/>
      <c r="Z455" s="191"/>
      <c r="AA455" s="192"/>
      <c r="AB455" s="192"/>
      <c r="AC455" s="192"/>
      <c r="AD455" s="192"/>
      <c r="AE455" s="198"/>
      <c r="AF455" s="192"/>
      <c r="AG455" s="192"/>
      <c r="AH455" s="192"/>
      <c r="AI455" s="192"/>
      <c r="AJ455" s="125"/>
      <c r="AK455" s="125"/>
      <c r="AL455" s="125"/>
      <c r="AM455" s="125"/>
      <c r="AN455" s="125"/>
      <c r="AO455" s="125"/>
      <c r="AP455" s="125"/>
      <c r="AQ455" s="125"/>
      <c r="AR455" s="125"/>
      <c r="AS455" s="125"/>
      <c r="AT455" s="125"/>
      <c r="AU455" s="85"/>
      <c r="AV455" s="85"/>
      <c r="AW455" s="85"/>
      <c r="AX455" s="85"/>
      <c r="AY455" s="85"/>
      <c r="AZ455" s="85"/>
      <c r="BA455" s="85"/>
      <c r="BB455" s="85"/>
      <c r="BC455" s="85"/>
      <c r="BD455" s="85"/>
      <c r="BE455" s="85"/>
      <c r="BF455" s="85"/>
      <c r="BG455" s="87"/>
      <c r="BH455" s="87"/>
      <c r="BI455" s="192"/>
      <c r="BJ455" s="192"/>
      <c r="BK455" s="87"/>
      <c r="BL455" s="87"/>
      <c r="BM455" s="87"/>
      <c r="BN455" s="148"/>
      <c r="BO455" s="148"/>
      <c r="BP455" s="87"/>
      <c r="BQ455" s="87"/>
      <c r="BR455" s="87"/>
      <c r="BS455" s="87"/>
      <c r="BT455" s="87"/>
      <c r="BU455" s="87"/>
      <c r="BV455" s="371"/>
      <c r="BW455" s="371"/>
      <c r="BX455" s="371"/>
      <c r="BY455" s="371"/>
      <c r="BZ455" s="371"/>
      <c r="CA455" s="371"/>
      <c r="CB455" s="371"/>
    </row>
    <row r="456" spans="1:80" ht="18" customHeight="1">
      <c r="A456" s="125"/>
      <c r="B456" s="191"/>
      <c r="C456" s="191"/>
      <c r="D456" s="191"/>
      <c r="E456" s="192"/>
      <c r="F456" s="192"/>
      <c r="G456" s="87"/>
      <c r="H456" s="87"/>
      <c r="I456" s="87"/>
      <c r="J456" s="87"/>
      <c r="K456" s="87"/>
      <c r="L456" s="192"/>
      <c r="M456" s="192"/>
      <c r="N456" s="192"/>
      <c r="O456" s="192"/>
      <c r="P456" s="192"/>
      <c r="Q456" s="192"/>
      <c r="R456" s="193"/>
      <c r="S456" s="194"/>
      <c r="T456" s="193"/>
      <c r="U456" s="192"/>
      <c r="V456" s="192"/>
      <c r="W456" s="192"/>
      <c r="X456" s="192"/>
      <c r="Y456" s="192"/>
      <c r="Z456" s="191"/>
      <c r="AA456" s="192"/>
      <c r="AB456" s="192"/>
      <c r="AC456" s="192"/>
      <c r="AD456" s="192"/>
      <c r="AE456" s="198"/>
      <c r="AF456" s="192"/>
      <c r="AG456" s="192"/>
      <c r="AH456" s="192"/>
      <c r="AI456" s="192"/>
      <c r="AJ456" s="125"/>
      <c r="AK456" s="125"/>
      <c r="AL456" s="125"/>
      <c r="AM456" s="125"/>
      <c r="AN456" s="125"/>
      <c r="AO456" s="125"/>
      <c r="AP456" s="125"/>
      <c r="AQ456" s="125"/>
      <c r="AR456" s="125"/>
      <c r="AS456" s="125"/>
      <c r="AT456" s="125"/>
      <c r="AU456" s="85"/>
      <c r="AV456" s="85"/>
      <c r="AW456" s="85"/>
      <c r="AX456" s="85"/>
      <c r="AY456" s="85"/>
      <c r="AZ456" s="85"/>
      <c r="BA456" s="85"/>
      <c r="BB456" s="85"/>
      <c r="BC456" s="85"/>
      <c r="BD456" s="85"/>
      <c r="BE456" s="85"/>
      <c r="BF456" s="85"/>
      <c r="BG456" s="87"/>
      <c r="BH456" s="87"/>
      <c r="BI456" s="192"/>
      <c r="BJ456" s="192"/>
      <c r="BK456" s="87"/>
      <c r="BL456" s="87"/>
      <c r="BM456" s="87"/>
      <c r="BN456" s="148"/>
      <c r="BO456" s="148"/>
      <c r="BP456" s="87"/>
      <c r="BQ456" s="87"/>
      <c r="BR456" s="87"/>
      <c r="BS456" s="87"/>
      <c r="BT456" s="87"/>
      <c r="BU456" s="87"/>
      <c r="BV456" s="371"/>
      <c r="BW456" s="371"/>
      <c r="BX456" s="371"/>
      <c r="BY456" s="371"/>
      <c r="BZ456" s="371"/>
      <c r="CA456" s="371"/>
      <c r="CB456" s="371"/>
    </row>
    <row r="457" spans="1:80" ht="18" customHeight="1">
      <c r="A457" s="125"/>
      <c r="B457" s="191"/>
      <c r="C457" s="191"/>
      <c r="D457" s="191"/>
      <c r="E457" s="192"/>
      <c r="F457" s="192"/>
      <c r="G457" s="87"/>
      <c r="H457" s="87"/>
      <c r="I457" s="87"/>
      <c r="J457" s="87"/>
      <c r="K457" s="87"/>
      <c r="L457" s="192"/>
      <c r="M457" s="192"/>
      <c r="N457" s="192"/>
      <c r="O457" s="192"/>
      <c r="P457" s="192"/>
      <c r="Q457" s="192"/>
      <c r="R457" s="193"/>
      <c r="S457" s="194"/>
      <c r="T457" s="193"/>
      <c r="U457" s="192"/>
      <c r="V457" s="192"/>
      <c r="W457" s="192"/>
      <c r="X457" s="192"/>
      <c r="Y457" s="192"/>
      <c r="Z457" s="191"/>
      <c r="AA457" s="192"/>
      <c r="AB457" s="192"/>
      <c r="AC457" s="192"/>
      <c r="AD457" s="192"/>
      <c r="AE457" s="198"/>
      <c r="AF457" s="192"/>
      <c r="AG457" s="192"/>
      <c r="AH457" s="192"/>
      <c r="AI457" s="192"/>
      <c r="AJ457" s="125"/>
      <c r="AK457" s="125"/>
      <c r="AL457" s="125"/>
      <c r="AM457" s="125"/>
      <c r="AN457" s="125"/>
      <c r="AO457" s="125"/>
      <c r="AP457" s="125"/>
      <c r="AQ457" s="125"/>
      <c r="AR457" s="125"/>
      <c r="AS457" s="125"/>
      <c r="AT457" s="125"/>
      <c r="AU457" s="85"/>
      <c r="AV457" s="85"/>
      <c r="AW457" s="85"/>
      <c r="AX457" s="85"/>
      <c r="AY457" s="85"/>
      <c r="AZ457" s="85"/>
      <c r="BA457" s="85"/>
      <c r="BB457" s="85"/>
      <c r="BC457" s="85"/>
      <c r="BD457" s="85"/>
      <c r="BE457" s="85"/>
      <c r="BF457" s="85"/>
      <c r="BG457" s="87"/>
      <c r="BH457" s="87"/>
      <c r="BI457" s="192"/>
      <c r="BJ457" s="192"/>
      <c r="BK457" s="87"/>
      <c r="BL457" s="87"/>
      <c r="BM457" s="87"/>
      <c r="BN457" s="148"/>
      <c r="BO457" s="148"/>
      <c r="BP457" s="87"/>
      <c r="BQ457" s="87"/>
      <c r="BR457" s="87"/>
      <c r="BS457" s="87"/>
      <c r="BT457" s="87"/>
      <c r="BU457" s="87"/>
      <c r="BV457" s="371"/>
      <c r="BW457" s="371"/>
      <c r="BX457" s="371"/>
      <c r="BY457" s="371"/>
      <c r="BZ457" s="371"/>
      <c r="CA457" s="371"/>
      <c r="CB457" s="371"/>
    </row>
    <row r="458" spans="1:80" ht="18" customHeight="1">
      <c r="A458" s="125"/>
      <c r="B458" s="191"/>
      <c r="C458" s="191"/>
      <c r="D458" s="193">
        <f ca="1">SUM('Expenses 2017'!G4,'Expenses 2017'!I4)</f>
        <v>121110</v>
      </c>
      <c r="E458" s="192"/>
      <c r="F458" s="192"/>
      <c r="G458" s="87"/>
      <c r="H458" s="87"/>
      <c r="I458" s="87"/>
      <c r="J458" s="87"/>
      <c r="K458" s="87"/>
      <c r="L458" s="192"/>
      <c r="M458" s="192"/>
      <c r="N458" s="192"/>
      <c r="O458" s="192"/>
      <c r="P458" s="192"/>
      <c r="Q458" s="192"/>
      <c r="R458" s="193"/>
      <c r="S458" s="194"/>
      <c r="T458" s="193"/>
      <c r="U458" s="192"/>
      <c r="V458" s="192"/>
      <c r="W458" s="192"/>
      <c r="X458" s="192"/>
      <c r="Y458" s="192"/>
      <c r="Z458" s="191"/>
      <c r="AA458" s="192"/>
      <c r="AB458" s="192"/>
      <c r="AC458" s="192"/>
      <c r="AD458" s="192"/>
      <c r="AE458" s="198"/>
      <c r="AF458" s="192"/>
      <c r="AG458" s="192"/>
      <c r="AH458" s="192"/>
      <c r="AI458" s="192"/>
      <c r="AJ458" s="125"/>
      <c r="AK458" s="125"/>
      <c r="AL458" s="125"/>
      <c r="AM458" s="125"/>
      <c r="AN458" s="125"/>
      <c r="AO458" s="125"/>
      <c r="AP458" s="125"/>
      <c r="AQ458" s="125"/>
      <c r="AR458" s="125"/>
      <c r="AS458" s="125"/>
      <c r="AT458" s="125"/>
      <c r="AU458" s="85"/>
      <c r="AV458" s="85"/>
      <c r="AW458" s="85"/>
      <c r="AX458" s="85"/>
      <c r="AY458" s="85"/>
      <c r="AZ458" s="85"/>
      <c r="BA458" s="85"/>
      <c r="BB458" s="85"/>
      <c r="BC458" s="85"/>
      <c r="BD458" s="85"/>
      <c r="BE458" s="85"/>
      <c r="BF458" s="85"/>
      <c r="BG458" s="87"/>
      <c r="BH458" s="87"/>
      <c r="BI458" s="192"/>
      <c r="BJ458" s="192"/>
      <c r="BK458" s="87"/>
      <c r="BL458" s="192"/>
      <c r="BM458" s="192"/>
      <c r="BN458" s="148"/>
      <c r="BO458" s="148"/>
      <c r="BP458" s="192"/>
      <c r="BQ458" s="192"/>
      <c r="BR458" s="192"/>
      <c r="BS458" s="192"/>
      <c r="BT458" s="192"/>
      <c r="BU458" s="192"/>
      <c r="BV458" s="171"/>
      <c r="BW458" s="171"/>
      <c r="BX458" s="171"/>
      <c r="BY458" s="171"/>
      <c r="BZ458" s="171"/>
      <c r="CA458" s="171"/>
      <c r="CB458" s="171"/>
    </row>
  </sheetData>
  <autoFilter ref="A6" xr:uid="{00000000-0009-0000-0000-000015000000}"/>
  <mergeCells count="2">
    <mergeCell ref="B1:B2"/>
    <mergeCell ref="BH4:BK5"/>
  </mergeCells>
  <conditionalFormatting sqref="A7:A151 A163 A167">
    <cfRule type="cellIs" dxfId="46" priority="7" operator="equal">
      <formula>"M"</formula>
    </cfRule>
    <cfRule type="cellIs" dxfId="45" priority="8" operator="equal">
      <formula>"I"</formula>
    </cfRule>
    <cfRule type="cellIs" dxfId="44" priority="9" operator="equal">
      <formula>"IK"</formula>
    </cfRule>
    <cfRule type="cellIs" dxfId="43" priority="10" operator="equal">
      <formula>"C"</formula>
    </cfRule>
    <cfRule type="cellIs" dxfId="42" priority="11" operator="equal">
      <formula>"P"</formula>
    </cfRule>
    <cfRule type="cellIs" dxfId="41" priority="12" operator="equal">
      <formula>"Y"</formula>
    </cfRule>
  </conditionalFormatting>
  <conditionalFormatting sqref="S7:S141 S143:S151 S163 S167">
    <cfRule type="cellIs" dxfId="40" priority="5" operator="equal">
      <formula>"Received"</formula>
    </cfRule>
    <cfRule type="cellIs" dxfId="39" priority="6" operator="equal">
      <formula>"Committed"</formula>
    </cfRule>
  </conditionalFormatting>
  <conditionalFormatting sqref="V4:Y4">
    <cfRule type="cellIs" dxfId="38" priority="1" operator="greaterThan">
      <formula>0</formula>
    </cfRule>
    <cfRule type="cellIs" dxfId="37" priority="2" operator="lessThan">
      <formula>0</formula>
    </cfRule>
  </conditionalFormatting>
  <conditionalFormatting sqref="AB7:AP131 AB132:AH132 AI132:AP133 AB133:AE136 AF134:AP136 AB137:AP141 AB142:AE148 AF142:AP150 AE149:AE150 AB149:AD151 AB152:AP172 AB174:AP431">
    <cfRule type="cellIs" dxfId="36" priority="3" operator="equal">
      <formula>0</formula>
    </cfRule>
  </conditionalFormatting>
  <conditionalFormatting sqref="AE151:AP151">
    <cfRule type="cellIs" dxfId="35" priority="4" operator="equal">
      <formula>0</formula>
    </cfRule>
  </conditionalFormatting>
  <conditionalFormatting sqref="AF133:AH133">
    <cfRule type="cellIs" dxfId="34" priority="80" operator="equal">
      <formula>0</formula>
    </cfRule>
  </conditionalFormatting>
  <hyperlinks>
    <hyperlink ref="H7" r:id="rId1" xr:uid="{00000000-0004-0000-1500-000000000000}"/>
    <hyperlink ref="H8" r:id="rId2" xr:uid="{00000000-0004-0000-1500-000001000000}"/>
    <hyperlink ref="H9" r:id="rId3" xr:uid="{00000000-0004-0000-1500-000002000000}"/>
    <hyperlink ref="H10" r:id="rId4" xr:uid="{00000000-0004-0000-1500-000003000000}"/>
    <hyperlink ref="H11" r:id="rId5" xr:uid="{00000000-0004-0000-1500-000004000000}"/>
    <hyperlink ref="H13" r:id="rId6" xr:uid="{00000000-0004-0000-1500-000005000000}"/>
    <hyperlink ref="H14" r:id="rId7" xr:uid="{00000000-0004-0000-1500-000006000000}"/>
    <hyperlink ref="H15" r:id="rId8" xr:uid="{00000000-0004-0000-1500-000007000000}"/>
    <hyperlink ref="H16" r:id="rId9" xr:uid="{00000000-0004-0000-1500-000008000000}"/>
    <hyperlink ref="H17" r:id="rId10" xr:uid="{00000000-0004-0000-1500-000009000000}"/>
    <hyperlink ref="H19" r:id="rId11" xr:uid="{00000000-0004-0000-1500-00000A000000}"/>
    <hyperlink ref="H20" r:id="rId12" xr:uid="{00000000-0004-0000-1500-00000B000000}"/>
    <hyperlink ref="H23" r:id="rId13" xr:uid="{00000000-0004-0000-1500-00000C000000}"/>
    <hyperlink ref="H24" r:id="rId14" xr:uid="{00000000-0004-0000-1500-00000D000000}"/>
    <hyperlink ref="H25" r:id="rId15" xr:uid="{00000000-0004-0000-1500-00000E000000}"/>
    <hyperlink ref="H26" r:id="rId16" xr:uid="{00000000-0004-0000-1500-00000F000000}"/>
    <hyperlink ref="H27" r:id="rId17" xr:uid="{00000000-0004-0000-1500-000010000000}"/>
    <hyperlink ref="H28" r:id="rId18" xr:uid="{00000000-0004-0000-1500-000011000000}"/>
    <hyperlink ref="H29" r:id="rId19" xr:uid="{00000000-0004-0000-1500-000012000000}"/>
    <hyperlink ref="H30" r:id="rId20" xr:uid="{00000000-0004-0000-1500-000013000000}"/>
    <hyperlink ref="H31" r:id="rId21" xr:uid="{00000000-0004-0000-1500-000014000000}"/>
    <hyperlink ref="H32" r:id="rId22" xr:uid="{00000000-0004-0000-1500-000015000000}"/>
    <hyperlink ref="H33" r:id="rId23" xr:uid="{00000000-0004-0000-1500-000016000000}"/>
    <hyperlink ref="H34" r:id="rId24" xr:uid="{00000000-0004-0000-1500-000017000000}"/>
    <hyperlink ref="H35" r:id="rId25" xr:uid="{00000000-0004-0000-1500-000018000000}"/>
    <hyperlink ref="H37" r:id="rId26" xr:uid="{00000000-0004-0000-1500-000019000000}"/>
    <hyperlink ref="H39" r:id="rId27" xr:uid="{00000000-0004-0000-1500-00001A000000}"/>
    <hyperlink ref="H40" r:id="rId28" xr:uid="{00000000-0004-0000-1500-00001B000000}"/>
    <hyperlink ref="H41" r:id="rId29" xr:uid="{00000000-0004-0000-1500-00001C000000}"/>
    <hyperlink ref="H42" r:id="rId30" xr:uid="{00000000-0004-0000-1500-00001D000000}"/>
    <hyperlink ref="H44" r:id="rId31" xr:uid="{00000000-0004-0000-1500-00001E000000}"/>
    <hyperlink ref="H45" r:id="rId32" xr:uid="{00000000-0004-0000-1500-00001F000000}"/>
    <hyperlink ref="H47" r:id="rId33" xr:uid="{00000000-0004-0000-1500-000020000000}"/>
    <hyperlink ref="H51" r:id="rId34" xr:uid="{00000000-0004-0000-1500-000021000000}"/>
    <hyperlink ref="H52" r:id="rId35" xr:uid="{00000000-0004-0000-1500-000022000000}"/>
    <hyperlink ref="H53" r:id="rId36" xr:uid="{00000000-0004-0000-1500-000023000000}"/>
    <hyperlink ref="H55" r:id="rId37" xr:uid="{00000000-0004-0000-1500-000024000000}"/>
    <hyperlink ref="H56" r:id="rId38" xr:uid="{00000000-0004-0000-1500-000025000000}"/>
    <hyperlink ref="H57" r:id="rId39" xr:uid="{00000000-0004-0000-1500-000026000000}"/>
    <hyperlink ref="H58" r:id="rId40" xr:uid="{00000000-0004-0000-1500-000027000000}"/>
    <hyperlink ref="H59" r:id="rId41" xr:uid="{00000000-0004-0000-1500-000028000000}"/>
    <hyperlink ref="H62" r:id="rId42" xr:uid="{00000000-0004-0000-1500-000029000000}"/>
    <hyperlink ref="H63" r:id="rId43" xr:uid="{00000000-0004-0000-1500-00002A000000}"/>
    <hyperlink ref="H64" r:id="rId44" xr:uid="{00000000-0004-0000-1500-00002B000000}"/>
    <hyperlink ref="H67" r:id="rId45" xr:uid="{00000000-0004-0000-1500-00002C000000}"/>
    <hyperlink ref="H68" r:id="rId46" xr:uid="{00000000-0004-0000-1500-00002D000000}"/>
    <hyperlink ref="H69" r:id="rId47" xr:uid="{00000000-0004-0000-1500-00002E000000}"/>
    <hyperlink ref="H70" r:id="rId48" xr:uid="{00000000-0004-0000-1500-00002F000000}"/>
    <hyperlink ref="H71" r:id="rId49" xr:uid="{00000000-0004-0000-1500-000030000000}"/>
    <hyperlink ref="H72" r:id="rId50" xr:uid="{00000000-0004-0000-1500-000031000000}"/>
    <hyperlink ref="H73" r:id="rId51" xr:uid="{00000000-0004-0000-1500-000032000000}"/>
    <hyperlink ref="H74" r:id="rId52" xr:uid="{00000000-0004-0000-1500-000033000000}"/>
    <hyperlink ref="H75" r:id="rId53" xr:uid="{00000000-0004-0000-1500-000034000000}"/>
    <hyperlink ref="H79" r:id="rId54" xr:uid="{00000000-0004-0000-1500-000035000000}"/>
    <hyperlink ref="H82" r:id="rId55" xr:uid="{00000000-0004-0000-1500-000036000000}"/>
    <hyperlink ref="H83" r:id="rId56" xr:uid="{00000000-0004-0000-1500-000037000000}"/>
    <hyperlink ref="H84" r:id="rId57" xr:uid="{00000000-0004-0000-1500-000038000000}"/>
    <hyperlink ref="H85" r:id="rId58" xr:uid="{00000000-0004-0000-1500-000039000000}"/>
    <hyperlink ref="H88" r:id="rId59" xr:uid="{00000000-0004-0000-1500-00003A000000}"/>
    <hyperlink ref="H90" r:id="rId60" xr:uid="{00000000-0004-0000-1500-00003B000000}"/>
    <hyperlink ref="H92" r:id="rId61" xr:uid="{00000000-0004-0000-1500-00003C000000}"/>
    <hyperlink ref="H94" r:id="rId62" xr:uid="{00000000-0004-0000-1500-00003D000000}"/>
    <hyperlink ref="H95" r:id="rId63" xr:uid="{00000000-0004-0000-1500-00003E000000}"/>
    <hyperlink ref="H96" r:id="rId64" xr:uid="{00000000-0004-0000-1500-00003F000000}"/>
    <hyperlink ref="H97" r:id="rId65" xr:uid="{00000000-0004-0000-1500-000040000000}"/>
    <hyperlink ref="H98" r:id="rId66" xr:uid="{00000000-0004-0000-1500-000041000000}"/>
    <hyperlink ref="H100" r:id="rId67" xr:uid="{00000000-0004-0000-1500-000042000000}"/>
    <hyperlink ref="H101" r:id="rId68" xr:uid="{00000000-0004-0000-1500-000043000000}"/>
    <hyperlink ref="H102" r:id="rId69" xr:uid="{00000000-0004-0000-1500-000044000000}"/>
    <hyperlink ref="H103" r:id="rId70" xr:uid="{00000000-0004-0000-1500-000045000000}"/>
    <hyperlink ref="H104" r:id="rId71" xr:uid="{00000000-0004-0000-1500-000046000000}"/>
    <hyperlink ref="H105" r:id="rId72" xr:uid="{00000000-0004-0000-1500-000047000000}"/>
    <hyperlink ref="H106" r:id="rId73" xr:uid="{00000000-0004-0000-1500-000048000000}"/>
    <hyperlink ref="H107" r:id="rId74" xr:uid="{00000000-0004-0000-1500-000049000000}"/>
    <hyperlink ref="H108" r:id="rId75" xr:uid="{00000000-0004-0000-1500-00004A000000}"/>
    <hyperlink ref="H109" r:id="rId76" xr:uid="{00000000-0004-0000-1500-00004B000000}"/>
    <hyperlink ref="H111" r:id="rId77" xr:uid="{00000000-0004-0000-1500-00004C000000}"/>
    <hyperlink ref="H112" r:id="rId78" xr:uid="{00000000-0004-0000-1500-00004D000000}"/>
    <hyperlink ref="H113" r:id="rId79" xr:uid="{00000000-0004-0000-1500-00004E000000}"/>
    <hyperlink ref="H114" r:id="rId80" xr:uid="{00000000-0004-0000-1500-00004F000000}"/>
    <hyperlink ref="H115" r:id="rId81" xr:uid="{00000000-0004-0000-1500-000050000000}"/>
    <hyperlink ref="H117" r:id="rId82" xr:uid="{00000000-0004-0000-1500-000051000000}"/>
    <hyperlink ref="H118" r:id="rId83" xr:uid="{00000000-0004-0000-1500-000052000000}"/>
    <hyperlink ref="H120" r:id="rId84" xr:uid="{00000000-0004-0000-1500-000053000000}"/>
    <hyperlink ref="H121" r:id="rId85" xr:uid="{00000000-0004-0000-1500-000054000000}"/>
    <hyperlink ref="H123" r:id="rId86" xr:uid="{00000000-0004-0000-1500-000055000000}"/>
    <hyperlink ref="H124" r:id="rId87" xr:uid="{00000000-0004-0000-1500-000056000000}"/>
    <hyperlink ref="H125" r:id="rId88" xr:uid="{00000000-0004-0000-1500-000057000000}"/>
    <hyperlink ref="H126" r:id="rId89" xr:uid="{00000000-0004-0000-1500-000058000000}"/>
    <hyperlink ref="H127" r:id="rId90" xr:uid="{00000000-0004-0000-1500-000059000000}"/>
    <hyperlink ref="H129" r:id="rId91" xr:uid="{00000000-0004-0000-1500-00005A000000}"/>
    <hyperlink ref="H130" r:id="rId92" xr:uid="{00000000-0004-0000-1500-00005B000000}"/>
    <hyperlink ref="H131" r:id="rId93" xr:uid="{00000000-0004-0000-1500-00005C000000}"/>
    <hyperlink ref="H132" r:id="rId94" xr:uid="{00000000-0004-0000-1500-00005D000000}"/>
    <hyperlink ref="H133" r:id="rId95" xr:uid="{00000000-0004-0000-1500-00005E000000}"/>
    <hyperlink ref="H134" r:id="rId96" xr:uid="{00000000-0004-0000-1500-00005F000000}"/>
    <hyperlink ref="H135" r:id="rId97" xr:uid="{00000000-0004-0000-1500-000060000000}"/>
    <hyperlink ref="H138" r:id="rId98" xr:uid="{00000000-0004-0000-1500-000061000000}"/>
    <hyperlink ref="H139" r:id="rId99" xr:uid="{00000000-0004-0000-1500-000062000000}"/>
    <hyperlink ref="H142" r:id="rId100" xr:uid="{00000000-0004-0000-1500-000063000000}"/>
    <hyperlink ref="H146" r:id="rId101" xr:uid="{00000000-0004-0000-1500-000064000000}"/>
    <hyperlink ref="H147" r:id="rId102" xr:uid="{00000000-0004-0000-1500-000065000000}"/>
    <hyperlink ref="H151" r:id="rId103" xr:uid="{00000000-0004-0000-1500-000066000000}"/>
    <hyperlink ref="H157" r:id="rId104" xr:uid="{00000000-0004-0000-1500-000067000000}"/>
    <hyperlink ref="H158" r:id="rId105" xr:uid="{00000000-0004-0000-1500-000068000000}"/>
    <hyperlink ref="H159" r:id="rId106" xr:uid="{00000000-0004-0000-1500-000069000000}"/>
    <hyperlink ref="H161" r:id="rId107" xr:uid="{00000000-0004-0000-1500-00006A000000}"/>
    <hyperlink ref="H162" r:id="rId108" xr:uid="{00000000-0004-0000-1500-00006B000000}"/>
    <hyperlink ref="H177" r:id="rId109" xr:uid="{00000000-0004-0000-1500-00006C000000}"/>
    <hyperlink ref="H180" r:id="rId110" xr:uid="{00000000-0004-0000-1500-00006D000000}"/>
    <hyperlink ref="H181" r:id="rId111" xr:uid="{00000000-0004-0000-1500-00006E000000}"/>
    <hyperlink ref="H182" r:id="rId112" xr:uid="{00000000-0004-0000-1500-00006F000000}"/>
    <hyperlink ref="H183" r:id="rId113" xr:uid="{00000000-0004-0000-1500-000070000000}"/>
    <hyperlink ref="H184" r:id="rId114" xr:uid="{00000000-0004-0000-1500-000071000000}"/>
    <hyperlink ref="H185" r:id="rId115" xr:uid="{00000000-0004-0000-1500-000072000000}"/>
    <hyperlink ref="H187" r:id="rId116" xr:uid="{00000000-0004-0000-1500-000073000000}"/>
    <hyperlink ref="H188" r:id="rId117" xr:uid="{00000000-0004-0000-1500-000074000000}"/>
    <hyperlink ref="H190" r:id="rId118" xr:uid="{00000000-0004-0000-1500-000075000000}"/>
    <hyperlink ref="H191" r:id="rId119" xr:uid="{00000000-0004-0000-1500-000076000000}"/>
    <hyperlink ref="H193" r:id="rId120" xr:uid="{00000000-0004-0000-1500-000077000000}"/>
    <hyperlink ref="H196" r:id="rId121" xr:uid="{00000000-0004-0000-1500-000078000000}"/>
    <hyperlink ref="H197" r:id="rId122" xr:uid="{00000000-0004-0000-1500-000079000000}"/>
    <hyperlink ref="H198" r:id="rId123" xr:uid="{00000000-0004-0000-1500-00007A000000}"/>
    <hyperlink ref="H199" r:id="rId124" xr:uid="{00000000-0004-0000-1500-00007B000000}"/>
    <hyperlink ref="H200" r:id="rId125" xr:uid="{00000000-0004-0000-1500-00007C000000}"/>
    <hyperlink ref="H201" r:id="rId126" xr:uid="{00000000-0004-0000-1500-00007D000000}"/>
    <hyperlink ref="H202" r:id="rId127" xr:uid="{00000000-0004-0000-1500-00007E000000}"/>
    <hyperlink ref="H203" r:id="rId128" xr:uid="{00000000-0004-0000-1500-00007F000000}"/>
    <hyperlink ref="H204" r:id="rId129" xr:uid="{00000000-0004-0000-1500-000080000000}"/>
    <hyperlink ref="H205" r:id="rId130" xr:uid="{00000000-0004-0000-1500-000081000000}"/>
    <hyperlink ref="H207" r:id="rId131" xr:uid="{00000000-0004-0000-1500-000082000000}"/>
    <hyperlink ref="H208" r:id="rId132" xr:uid="{00000000-0004-0000-1500-000083000000}"/>
    <hyperlink ref="H210" r:id="rId133" xr:uid="{00000000-0004-0000-1500-000084000000}"/>
    <hyperlink ref="H212" r:id="rId134" xr:uid="{00000000-0004-0000-1500-000085000000}"/>
    <hyperlink ref="H213" r:id="rId135" xr:uid="{00000000-0004-0000-1500-000086000000}"/>
    <hyperlink ref="H215" r:id="rId136" xr:uid="{00000000-0004-0000-1500-000087000000}"/>
    <hyperlink ref="H216" r:id="rId137" xr:uid="{00000000-0004-0000-1500-000088000000}"/>
    <hyperlink ref="H217" r:id="rId138" xr:uid="{00000000-0004-0000-1500-000089000000}"/>
    <hyperlink ref="H218" r:id="rId139" xr:uid="{00000000-0004-0000-1500-00008A000000}"/>
    <hyperlink ref="H219" r:id="rId140" xr:uid="{00000000-0004-0000-1500-00008B000000}"/>
    <hyperlink ref="H220" r:id="rId141" xr:uid="{00000000-0004-0000-1500-00008C000000}"/>
    <hyperlink ref="H222" r:id="rId142" xr:uid="{00000000-0004-0000-1500-00008D000000}"/>
    <hyperlink ref="H223" r:id="rId143" xr:uid="{00000000-0004-0000-1500-00008E000000}"/>
    <hyperlink ref="H224" r:id="rId144" xr:uid="{00000000-0004-0000-1500-00008F000000}"/>
    <hyperlink ref="H225" r:id="rId145" xr:uid="{00000000-0004-0000-1500-000090000000}"/>
    <hyperlink ref="H229" r:id="rId146" xr:uid="{00000000-0004-0000-1500-000091000000}"/>
    <hyperlink ref="H230" r:id="rId147" xr:uid="{00000000-0004-0000-1500-000092000000}"/>
    <hyperlink ref="H231" r:id="rId148" xr:uid="{00000000-0004-0000-1500-000093000000}"/>
    <hyperlink ref="H233" r:id="rId149" xr:uid="{00000000-0004-0000-1500-000094000000}"/>
    <hyperlink ref="H236" r:id="rId150" xr:uid="{00000000-0004-0000-1500-000095000000}"/>
    <hyperlink ref="H237" r:id="rId151" xr:uid="{00000000-0004-0000-1500-000096000000}"/>
    <hyperlink ref="H239" r:id="rId152" xr:uid="{00000000-0004-0000-1500-000097000000}"/>
    <hyperlink ref="H240" r:id="rId153" xr:uid="{00000000-0004-0000-1500-000098000000}"/>
    <hyperlink ref="H241" r:id="rId154" xr:uid="{00000000-0004-0000-1500-000099000000}"/>
    <hyperlink ref="H247" r:id="rId155" xr:uid="{00000000-0004-0000-1500-00009A000000}"/>
    <hyperlink ref="H248" r:id="rId156" xr:uid="{00000000-0004-0000-1500-00009B000000}"/>
    <hyperlink ref="H251" r:id="rId157" xr:uid="{00000000-0004-0000-1500-00009C000000}"/>
    <hyperlink ref="H252" r:id="rId158" xr:uid="{00000000-0004-0000-1500-00009D000000}"/>
    <hyperlink ref="H253" r:id="rId159" xr:uid="{00000000-0004-0000-1500-00009E000000}"/>
    <hyperlink ref="H254" r:id="rId160" xr:uid="{00000000-0004-0000-1500-00009F000000}"/>
    <hyperlink ref="H256" r:id="rId161" xr:uid="{00000000-0004-0000-1500-0000A0000000}"/>
    <hyperlink ref="H257" r:id="rId162" xr:uid="{00000000-0004-0000-1500-0000A1000000}"/>
    <hyperlink ref="H258" r:id="rId163" xr:uid="{00000000-0004-0000-1500-0000A2000000}"/>
    <hyperlink ref="H262" r:id="rId164" xr:uid="{00000000-0004-0000-1500-0000A3000000}"/>
    <hyperlink ref="H263" r:id="rId165" xr:uid="{00000000-0004-0000-1500-0000A4000000}"/>
    <hyperlink ref="H264" r:id="rId166" xr:uid="{00000000-0004-0000-1500-0000A5000000}"/>
    <hyperlink ref="H267" r:id="rId167" xr:uid="{00000000-0004-0000-1500-0000A6000000}"/>
    <hyperlink ref="H270" r:id="rId168" xr:uid="{00000000-0004-0000-1500-0000A7000000}"/>
    <hyperlink ref="H272" r:id="rId169" xr:uid="{00000000-0004-0000-1500-0000A8000000}"/>
    <hyperlink ref="H276" r:id="rId170" xr:uid="{00000000-0004-0000-1500-0000A9000000}"/>
    <hyperlink ref="H277" r:id="rId171" xr:uid="{00000000-0004-0000-1500-0000AA000000}"/>
    <hyperlink ref="H279" r:id="rId172" xr:uid="{00000000-0004-0000-1500-0000AB000000}"/>
    <hyperlink ref="H280" r:id="rId173" xr:uid="{00000000-0004-0000-1500-0000AC000000}"/>
    <hyperlink ref="H281" r:id="rId174" xr:uid="{00000000-0004-0000-1500-0000AD000000}"/>
    <hyperlink ref="H283" r:id="rId175" xr:uid="{00000000-0004-0000-1500-0000AE000000}"/>
    <hyperlink ref="H284" r:id="rId176" xr:uid="{00000000-0004-0000-1500-0000AF000000}"/>
    <hyperlink ref="H289" r:id="rId177" xr:uid="{00000000-0004-0000-1500-0000B0000000}"/>
    <hyperlink ref="H292" r:id="rId178" xr:uid="{00000000-0004-0000-1500-0000B1000000}"/>
    <hyperlink ref="H297" r:id="rId179" xr:uid="{00000000-0004-0000-1500-0000B2000000}"/>
    <hyperlink ref="H298" r:id="rId180" xr:uid="{00000000-0004-0000-1500-0000B3000000}"/>
    <hyperlink ref="H299" r:id="rId181" xr:uid="{00000000-0004-0000-1500-0000B4000000}"/>
    <hyperlink ref="H301" r:id="rId182" xr:uid="{00000000-0004-0000-1500-0000B5000000}"/>
    <hyperlink ref="H304" r:id="rId183" xr:uid="{00000000-0004-0000-1500-0000B6000000}"/>
    <hyperlink ref="H306" r:id="rId184" xr:uid="{00000000-0004-0000-1500-0000B7000000}"/>
    <hyperlink ref="H309" r:id="rId185" xr:uid="{00000000-0004-0000-1500-0000B8000000}"/>
    <hyperlink ref="H349" r:id="rId186" xr:uid="{00000000-0004-0000-1500-0000B9000000}"/>
    <hyperlink ref="H350" r:id="rId187" xr:uid="{00000000-0004-0000-1500-0000BA000000}"/>
    <hyperlink ref="H354" r:id="rId188" xr:uid="{00000000-0004-0000-1500-0000BB000000}"/>
    <hyperlink ref="H362" r:id="rId189" xr:uid="{00000000-0004-0000-1500-0000BC000000}"/>
    <hyperlink ref="H373" r:id="rId190" xr:uid="{00000000-0004-0000-1500-0000BD000000}"/>
    <hyperlink ref="H389" r:id="rId191" xr:uid="{00000000-0004-0000-1500-0000BE000000}"/>
    <hyperlink ref="H391" r:id="rId192" xr:uid="{00000000-0004-0000-1500-0000BF000000}"/>
    <hyperlink ref="H392" r:id="rId193" xr:uid="{00000000-0004-0000-1500-0000C0000000}"/>
    <hyperlink ref="H402" r:id="rId194" xr:uid="{00000000-0004-0000-1500-0000C1000000}"/>
    <hyperlink ref="H411" r:id="rId195" xr:uid="{00000000-0004-0000-1500-0000C2000000}"/>
    <hyperlink ref="H413" r:id="rId196" xr:uid="{00000000-0004-0000-1500-0000C3000000}"/>
    <hyperlink ref="H414" r:id="rId197" xr:uid="{00000000-0004-0000-1500-0000C4000000}"/>
    <hyperlink ref="H418" r:id="rId198" xr:uid="{00000000-0004-0000-1500-0000C5000000}"/>
    <hyperlink ref="H420" r:id="rId199" xr:uid="{00000000-0004-0000-1500-0000C6000000}"/>
    <hyperlink ref="H426" r:id="rId200" xr:uid="{00000000-0004-0000-1500-0000C7000000}"/>
    <hyperlink ref="H429" r:id="rId201" xr:uid="{00000000-0004-0000-1500-0000C8000000}"/>
  </hyperlinks>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2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Q1000"/>
  <sheetViews>
    <sheetView workbookViewId="0">
      <pane xSplit="2" ySplit="3" topLeftCell="C4" activePane="bottomRight" state="frozen"/>
      <selection pane="topRight" activeCell="C1" sqref="C1"/>
      <selection pane="bottomLeft" activeCell="A4" sqref="A4"/>
      <selection pane="bottomRight" activeCell="C4" sqref="C4"/>
    </sheetView>
  </sheetViews>
  <sheetFormatPr defaultColWidth="14.44140625" defaultRowHeight="15" customHeight="1"/>
  <cols>
    <col min="1" max="1" width="16.109375" customWidth="1"/>
    <col min="2" max="2" width="36.109375" customWidth="1"/>
    <col min="3" max="3" width="12.5546875" customWidth="1"/>
    <col min="4" max="4" width="14.44140625" customWidth="1"/>
    <col min="5" max="5" width="14.109375" customWidth="1"/>
    <col min="6" max="6" width="12.5546875" hidden="1" customWidth="1"/>
    <col min="7" max="8" width="13.109375" customWidth="1"/>
    <col min="9" max="9" width="21.88671875" customWidth="1"/>
    <col min="10" max="11" width="14.44140625" customWidth="1"/>
    <col min="12" max="12" width="13.5546875" customWidth="1"/>
    <col min="13" max="13" width="9.5546875" customWidth="1"/>
    <col min="14" max="14" width="10.5546875" customWidth="1"/>
    <col min="15" max="15" width="25.44140625" customWidth="1"/>
    <col min="16" max="16" width="13.5546875" customWidth="1"/>
    <col min="17" max="26" width="8.6640625" customWidth="1"/>
  </cols>
  <sheetData>
    <row r="1" spans="1:17" ht="14.25" customHeight="1">
      <c r="C1" s="221">
        <v>2017</v>
      </c>
      <c r="D1" s="221">
        <v>2018</v>
      </c>
      <c r="E1" s="222">
        <v>2018</v>
      </c>
      <c r="F1" s="221" t="s">
        <v>2433</v>
      </c>
      <c r="G1" s="221">
        <v>2019</v>
      </c>
      <c r="H1" s="221">
        <v>2019</v>
      </c>
      <c r="I1" s="223" t="s">
        <v>2433</v>
      </c>
      <c r="J1" s="221">
        <v>2020</v>
      </c>
      <c r="K1" s="221">
        <v>2020</v>
      </c>
      <c r="L1" s="221">
        <v>2021</v>
      </c>
    </row>
    <row r="2" spans="1:17" ht="14.25" customHeight="1">
      <c r="A2" s="1" t="s">
        <v>2434</v>
      </c>
      <c r="C2" s="221" t="s">
        <v>2435</v>
      </c>
      <c r="D2" s="224" t="s">
        <v>2436</v>
      </c>
      <c r="E2" s="225" t="s">
        <v>2435</v>
      </c>
      <c r="F2" s="221"/>
      <c r="G2" s="224" t="s">
        <v>2436</v>
      </c>
      <c r="H2" s="221" t="s">
        <v>2435</v>
      </c>
      <c r="I2" s="223"/>
      <c r="J2" s="224" t="s">
        <v>2436</v>
      </c>
      <c r="K2" s="224" t="s">
        <v>2436</v>
      </c>
      <c r="L2" s="224" t="s">
        <v>2436</v>
      </c>
    </row>
    <row r="3" spans="1:17" ht="14.25" customHeight="1">
      <c r="E3" s="226"/>
      <c r="I3" s="87"/>
      <c r="J3" s="1" t="s">
        <v>3848</v>
      </c>
      <c r="K3" s="221" t="s">
        <v>2437</v>
      </c>
      <c r="L3" s="227">
        <v>43640</v>
      </c>
    </row>
    <row r="4" spans="1:17" ht="14.25" customHeight="1">
      <c r="A4" s="1" t="s">
        <v>2440</v>
      </c>
      <c r="B4" s="1" t="s">
        <v>2441</v>
      </c>
      <c r="E4" s="226">
        <v>0</v>
      </c>
      <c r="G4" s="226"/>
      <c r="H4" s="226"/>
      <c r="I4" s="228"/>
      <c r="J4" s="226"/>
      <c r="K4" s="226"/>
    </row>
    <row r="5" spans="1:17" ht="14.25" customHeight="1">
      <c r="A5" s="1" t="s">
        <v>916</v>
      </c>
      <c r="B5" s="1" t="s">
        <v>2442</v>
      </c>
      <c r="C5" s="229">
        <v>39221</v>
      </c>
      <c r="D5" s="229">
        <v>40000</v>
      </c>
      <c r="E5" s="226">
        <v>48930</v>
      </c>
      <c r="F5" s="230" t="s">
        <v>2443</v>
      </c>
      <c r="G5" s="226">
        <v>49905</v>
      </c>
      <c r="H5" s="226">
        <v>45470</v>
      </c>
      <c r="I5" s="228"/>
      <c r="J5" s="226">
        <v>51000</v>
      </c>
      <c r="K5" s="226">
        <v>48000</v>
      </c>
      <c r="L5" s="226">
        <v>49000</v>
      </c>
    </row>
    <row r="6" spans="1:17" ht="14.25" customHeight="1">
      <c r="A6" s="1" t="s">
        <v>940</v>
      </c>
      <c r="B6" s="1" t="s">
        <v>2444</v>
      </c>
      <c r="C6" s="229"/>
      <c r="D6" s="229"/>
      <c r="E6" s="226">
        <v>10405</v>
      </c>
      <c r="G6" s="226">
        <v>12000</v>
      </c>
      <c r="H6" s="226">
        <v>7000</v>
      </c>
      <c r="I6" s="228"/>
      <c r="J6" s="226">
        <v>12000</v>
      </c>
      <c r="K6" s="226">
        <v>20000</v>
      </c>
      <c r="L6" s="226">
        <v>21500</v>
      </c>
    </row>
    <row r="7" spans="1:17" ht="14.25" customHeight="1">
      <c r="A7" s="1" t="s">
        <v>938</v>
      </c>
      <c r="B7" s="1" t="s">
        <v>2445</v>
      </c>
      <c r="C7" s="229">
        <v>22320</v>
      </c>
      <c r="D7" s="229">
        <v>25000</v>
      </c>
      <c r="E7" s="226">
        <v>20541</v>
      </c>
      <c r="G7" s="226">
        <v>21000</v>
      </c>
      <c r="H7" s="226">
        <v>37251</v>
      </c>
      <c r="I7" s="228"/>
      <c r="J7" s="226">
        <v>21000</v>
      </c>
      <c r="K7" s="226">
        <v>82100</v>
      </c>
      <c r="L7" s="226">
        <f t="shared" ref="L7:L10" si="0">K7+K7*3.5%</f>
        <v>84973.5</v>
      </c>
      <c r="O7" s="1" t="s">
        <v>2502</v>
      </c>
      <c r="P7" s="1" t="s">
        <v>2503</v>
      </c>
      <c r="Q7" s="1" t="s">
        <v>934</v>
      </c>
    </row>
    <row r="8" spans="1:17" ht="14.25" customHeight="1">
      <c r="A8" s="1" t="s">
        <v>939</v>
      </c>
      <c r="B8" s="1" t="s">
        <v>2446</v>
      </c>
      <c r="C8" s="229">
        <v>82575</v>
      </c>
      <c r="D8" s="229">
        <v>110000</v>
      </c>
      <c r="E8" s="226">
        <v>89130</v>
      </c>
      <c r="G8" s="226">
        <v>98500</v>
      </c>
      <c r="H8" s="226">
        <v>110300</v>
      </c>
      <c r="I8" s="228"/>
      <c r="J8" s="226">
        <f>G8*1.05</f>
        <v>103425</v>
      </c>
      <c r="K8" s="226">
        <v>50500</v>
      </c>
      <c r="L8" s="226">
        <f t="shared" si="0"/>
        <v>52267.5</v>
      </c>
      <c r="N8" s="226"/>
      <c r="O8" s="1" t="s">
        <v>2509</v>
      </c>
      <c r="P8" s="1" t="s">
        <v>2510</v>
      </c>
      <c r="Q8" s="1">
        <v>45470</v>
      </c>
    </row>
    <row r="9" spans="1:17" ht="14.25" customHeight="1">
      <c r="A9" s="1" t="s">
        <v>941</v>
      </c>
      <c r="B9" s="1" t="s">
        <v>2447</v>
      </c>
      <c r="C9" s="229"/>
      <c r="D9" s="229"/>
      <c r="E9" s="226">
        <v>9500</v>
      </c>
      <c r="G9" s="226">
        <v>10000</v>
      </c>
      <c r="H9" s="226">
        <v>27700</v>
      </c>
      <c r="I9" s="228"/>
      <c r="J9" s="226">
        <v>10000</v>
      </c>
      <c r="K9" s="226">
        <f t="shared" ref="K9:K10" si="1">H9+H9*5%</f>
        <v>29085</v>
      </c>
      <c r="L9" s="226">
        <f t="shared" si="0"/>
        <v>30102.974999999999</v>
      </c>
      <c r="O9" s="1" t="s">
        <v>2511</v>
      </c>
      <c r="P9" s="1" t="s">
        <v>2512</v>
      </c>
      <c r="Q9" s="1">
        <v>18500</v>
      </c>
    </row>
    <row r="10" spans="1:17" ht="14.25" customHeight="1">
      <c r="A10" s="1" t="s">
        <v>942</v>
      </c>
      <c r="B10" s="1" t="s">
        <v>2448</v>
      </c>
      <c r="C10" s="229">
        <v>73189.52</v>
      </c>
      <c r="E10" s="226">
        <v>122045.99</v>
      </c>
      <c r="F10" s="230" t="s">
        <v>2449</v>
      </c>
      <c r="G10" s="226">
        <v>132000</v>
      </c>
      <c r="H10" s="226">
        <v>115995.57</v>
      </c>
      <c r="I10" s="228"/>
      <c r="J10" s="226">
        <v>136000</v>
      </c>
      <c r="K10" s="226">
        <f t="shared" si="1"/>
        <v>121795.34850000001</v>
      </c>
      <c r="L10" s="226">
        <f t="shared" si="0"/>
        <v>126058.18569750001</v>
      </c>
      <c r="M10" s="226"/>
      <c r="O10" s="1" t="s">
        <v>2513</v>
      </c>
      <c r="P10" s="1" t="s">
        <v>2514</v>
      </c>
      <c r="Q10" s="1">
        <v>78151</v>
      </c>
    </row>
    <row r="11" spans="1:17" ht="14.25" customHeight="1">
      <c r="A11" s="1" t="s">
        <v>943</v>
      </c>
      <c r="B11" s="1" t="s">
        <v>2450</v>
      </c>
      <c r="C11" s="229">
        <v>8500</v>
      </c>
      <c r="E11" s="226">
        <v>0</v>
      </c>
      <c r="G11" s="226"/>
      <c r="H11" s="226"/>
      <c r="I11" s="228"/>
      <c r="J11" s="226"/>
      <c r="K11" s="226"/>
      <c r="O11" s="1" t="s">
        <v>947</v>
      </c>
      <c r="P11" s="1" t="s">
        <v>939</v>
      </c>
      <c r="Q11" s="1">
        <v>47900</v>
      </c>
    </row>
    <row r="12" spans="1:17" ht="14.25" customHeight="1">
      <c r="A12" s="1" t="s">
        <v>2451</v>
      </c>
      <c r="B12" s="1" t="s">
        <v>2452</v>
      </c>
      <c r="E12" s="226">
        <v>0</v>
      </c>
      <c r="G12" s="226"/>
      <c r="H12" s="226"/>
      <c r="I12" s="228"/>
      <c r="J12" s="226"/>
      <c r="K12" s="226"/>
      <c r="O12" s="1" t="s">
        <v>949</v>
      </c>
      <c r="P12" s="1" t="s">
        <v>941</v>
      </c>
      <c r="Q12" s="1">
        <v>6000</v>
      </c>
    </row>
    <row r="13" spans="1:17" ht="14.25" customHeight="1">
      <c r="E13" s="226"/>
      <c r="G13" s="226"/>
      <c r="H13" s="226"/>
      <c r="I13" s="228"/>
      <c r="J13" s="226"/>
      <c r="K13" s="226"/>
      <c r="O13" s="1" t="s">
        <v>2448</v>
      </c>
      <c r="P13" s="1" t="s">
        <v>942</v>
      </c>
      <c r="Q13" s="1">
        <v>11450</v>
      </c>
    </row>
    <row r="14" spans="1:17" ht="14.25" customHeight="1">
      <c r="E14" s="226"/>
      <c r="G14" s="226"/>
      <c r="H14" s="226"/>
      <c r="I14" s="228"/>
      <c r="J14" s="226"/>
      <c r="K14" s="226"/>
      <c r="O14" s="1" t="s">
        <v>953</v>
      </c>
      <c r="P14" s="1" t="s">
        <v>943</v>
      </c>
      <c r="Q14" s="1">
        <v>12000</v>
      </c>
    </row>
    <row r="15" spans="1:17" ht="14.25" customHeight="1">
      <c r="B15" s="1" t="s">
        <v>2453</v>
      </c>
      <c r="C15" s="229">
        <v>225805.52</v>
      </c>
      <c r="D15" s="229">
        <v>175000</v>
      </c>
      <c r="E15" s="226">
        <f>SUM(E4:E13)</f>
        <v>300551.99</v>
      </c>
      <c r="F15" s="229"/>
      <c r="G15" s="226">
        <f t="shared" ref="G15:H15" si="2">SUM(G4:G13)</f>
        <v>323405</v>
      </c>
      <c r="H15" s="226">
        <f t="shared" si="2"/>
        <v>343716.57</v>
      </c>
      <c r="I15" s="228"/>
      <c r="J15" s="226">
        <f t="shared" ref="J15:L15" si="3">SUM(J4:J13)</f>
        <v>333425</v>
      </c>
      <c r="K15" s="226">
        <f t="shared" si="3"/>
        <v>351480.34850000002</v>
      </c>
      <c r="L15" s="226">
        <f t="shared" si="3"/>
        <v>363902.16069749999</v>
      </c>
    </row>
    <row r="16" spans="1:17" ht="14.25" customHeight="1">
      <c r="E16" s="226"/>
      <c r="G16" s="226"/>
      <c r="H16" s="226"/>
      <c r="I16" s="228"/>
      <c r="J16" s="226"/>
      <c r="K16" s="226"/>
    </row>
    <row r="17" spans="1:12" ht="14.25" customHeight="1">
      <c r="A17" s="1" t="s">
        <v>2454</v>
      </c>
      <c r="B17" s="1" t="s">
        <v>2455</v>
      </c>
      <c r="C17" s="1">
        <v>0</v>
      </c>
      <c r="D17" s="1">
        <v>0</v>
      </c>
      <c r="E17" s="226">
        <v>0</v>
      </c>
      <c r="G17" s="226">
        <v>0</v>
      </c>
      <c r="H17" s="226"/>
      <c r="I17" s="228"/>
      <c r="J17" s="226">
        <v>1</v>
      </c>
      <c r="K17" s="226">
        <v>1</v>
      </c>
      <c r="L17" s="226">
        <v>1</v>
      </c>
    </row>
    <row r="18" spans="1:12" ht="14.25" customHeight="1">
      <c r="E18" s="226"/>
      <c r="G18" s="226"/>
      <c r="H18" s="226"/>
      <c r="I18" s="228"/>
      <c r="J18" s="226"/>
      <c r="K18" s="226"/>
    </row>
    <row r="19" spans="1:12" ht="14.25" customHeight="1">
      <c r="B19" s="1" t="s">
        <v>2456</v>
      </c>
      <c r="C19" s="229">
        <v>225805.52</v>
      </c>
      <c r="D19" s="229">
        <v>175000</v>
      </c>
      <c r="E19" s="226">
        <f>E15-E17</f>
        <v>300551.99</v>
      </c>
      <c r="F19" s="229"/>
      <c r="G19" s="226">
        <f t="shared" ref="G19:H19" si="4">G15-G17</f>
        <v>323405</v>
      </c>
      <c r="H19" s="226">
        <f t="shared" si="4"/>
        <v>343716.57</v>
      </c>
      <c r="I19" s="228"/>
      <c r="J19" s="226">
        <f t="shared" ref="J19:L19" si="5">J15-J17</f>
        <v>333424</v>
      </c>
      <c r="K19" s="226">
        <f t="shared" si="5"/>
        <v>351479.34850000002</v>
      </c>
      <c r="L19" s="226">
        <f t="shared" si="5"/>
        <v>363901.16069749999</v>
      </c>
    </row>
    <row r="20" spans="1:12" ht="14.25" customHeight="1">
      <c r="E20" s="226"/>
      <c r="G20" s="226"/>
      <c r="H20" s="226"/>
      <c r="I20" s="228"/>
      <c r="J20" s="226"/>
      <c r="K20" s="226"/>
    </row>
    <row r="21" spans="1:12" ht="14.25" customHeight="1">
      <c r="A21" s="1" t="s">
        <v>2457</v>
      </c>
      <c r="B21" s="1" t="s">
        <v>3849</v>
      </c>
      <c r="D21" s="229">
        <v>1500</v>
      </c>
      <c r="E21" s="226">
        <v>200</v>
      </c>
      <c r="G21" s="226">
        <v>1000</v>
      </c>
      <c r="H21" s="226">
        <v>1000</v>
      </c>
      <c r="I21" s="228"/>
      <c r="J21" s="226">
        <v>1000</v>
      </c>
      <c r="K21" s="226">
        <v>1000</v>
      </c>
      <c r="L21" s="226">
        <v>1000</v>
      </c>
    </row>
    <row r="22" spans="1:12" ht="14.25" customHeight="1">
      <c r="A22" s="1" t="s">
        <v>2458</v>
      </c>
      <c r="B22" s="1" t="s">
        <v>3850</v>
      </c>
      <c r="E22" s="226">
        <v>0</v>
      </c>
      <c r="G22" s="226"/>
      <c r="H22" s="226"/>
      <c r="I22" s="228"/>
      <c r="J22" s="226"/>
      <c r="K22" s="226"/>
    </row>
    <row r="23" spans="1:12" ht="14.25" customHeight="1">
      <c r="A23" s="1" t="s">
        <v>2460</v>
      </c>
      <c r="B23" s="1" t="s">
        <v>3851</v>
      </c>
      <c r="E23" s="226">
        <v>3331</v>
      </c>
      <c r="F23" s="237" t="s">
        <v>2461</v>
      </c>
      <c r="G23" s="226">
        <v>3650</v>
      </c>
      <c r="H23" s="226">
        <v>5753.75</v>
      </c>
      <c r="I23" s="238"/>
      <c r="J23" s="226">
        <v>3800</v>
      </c>
      <c r="K23" s="226">
        <v>6000</v>
      </c>
      <c r="L23" s="226">
        <v>6250</v>
      </c>
    </row>
    <row r="24" spans="1:12" ht="14.25" customHeight="1">
      <c r="A24" s="1" t="s">
        <v>2462</v>
      </c>
      <c r="B24" s="1" t="s">
        <v>3852</v>
      </c>
      <c r="C24" s="229">
        <v>2830.86</v>
      </c>
      <c r="D24" s="229">
        <v>3450</v>
      </c>
      <c r="E24" s="226">
        <v>2901.54</v>
      </c>
      <c r="G24" s="226">
        <v>3100</v>
      </c>
      <c r="H24" s="226">
        <v>7673.64</v>
      </c>
      <c r="I24" s="238" t="s">
        <v>2463</v>
      </c>
      <c r="J24" s="226">
        <v>3250</v>
      </c>
      <c r="K24" s="226">
        <v>5000</v>
      </c>
      <c r="L24" s="226">
        <v>5500</v>
      </c>
    </row>
    <row r="25" spans="1:12" ht="14.25" customHeight="1">
      <c r="A25" s="1" t="s">
        <v>2465</v>
      </c>
      <c r="B25" s="1" t="s">
        <v>3853</v>
      </c>
      <c r="C25" s="229">
        <v>2192.1</v>
      </c>
      <c r="D25" s="229">
        <v>1650</v>
      </c>
      <c r="E25" s="226">
        <v>4279.57</v>
      </c>
      <c r="F25" s="230"/>
      <c r="G25" s="226">
        <v>3500</v>
      </c>
      <c r="H25" s="226">
        <v>3465.28</v>
      </c>
      <c r="I25" s="238"/>
      <c r="J25" s="226">
        <v>3200</v>
      </c>
      <c r="K25" s="226">
        <v>3500</v>
      </c>
      <c r="L25" s="226">
        <v>3650</v>
      </c>
    </row>
    <row r="26" spans="1:12" ht="14.25" customHeight="1">
      <c r="A26" s="1" t="s">
        <v>2466</v>
      </c>
      <c r="B26" s="1" t="s">
        <v>3854</v>
      </c>
      <c r="C26" s="229">
        <v>5218.76</v>
      </c>
      <c r="D26" s="229">
        <v>4500</v>
      </c>
      <c r="E26" s="226">
        <v>3616.34</v>
      </c>
      <c r="G26" s="226">
        <v>3500</v>
      </c>
      <c r="H26" s="226">
        <v>3526.2</v>
      </c>
      <c r="I26" s="238"/>
      <c r="J26" s="226">
        <v>3750</v>
      </c>
      <c r="K26" s="226">
        <v>3750</v>
      </c>
      <c r="L26" s="226">
        <v>3900</v>
      </c>
    </row>
    <row r="27" spans="1:12" ht="14.25" customHeight="1">
      <c r="A27" s="1" t="s">
        <v>2469</v>
      </c>
      <c r="B27" s="1" t="s">
        <v>3855</v>
      </c>
      <c r="C27" s="229">
        <v>1793.04</v>
      </c>
      <c r="E27" s="226">
        <v>1029.56</v>
      </c>
      <c r="G27" s="226">
        <v>1500</v>
      </c>
      <c r="H27" s="226">
        <v>362.6</v>
      </c>
      <c r="I27" s="238"/>
      <c r="J27" s="226">
        <v>1650</v>
      </c>
      <c r="K27" s="226">
        <v>500</v>
      </c>
      <c r="L27" s="226">
        <v>600</v>
      </c>
    </row>
    <row r="28" spans="1:12" ht="14.25" customHeight="1">
      <c r="A28" s="1" t="s">
        <v>2470</v>
      </c>
      <c r="B28" s="1" t="s">
        <v>3856</v>
      </c>
      <c r="C28" s="1">
        <v>197.03</v>
      </c>
      <c r="D28" s="1">
        <v>450</v>
      </c>
      <c r="E28" s="226">
        <v>456.65</v>
      </c>
      <c r="G28" s="226">
        <v>575</v>
      </c>
      <c r="H28" s="226">
        <v>251.06</v>
      </c>
      <c r="I28" s="238"/>
      <c r="J28" s="226">
        <v>650</v>
      </c>
      <c r="K28" s="226">
        <v>400</v>
      </c>
      <c r="L28" s="226">
        <v>500</v>
      </c>
    </row>
    <row r="29" spans="1:12" ht="14.25" customHeight="1">
      <c r="A29" s="1" t="s">
        <v>2472</v>
      </c>
      <c r="B29" s="1" t="s">
        <v>3857</v>
      </c>
      <c r="C29" s="229">
        <v>1037.22</v>
      </c>
      <c r="D29" s="229">
        <v>3500</v>
      </c>
      <c r="E29" s="226">
        <v>1352.18</v>
      </c>
      <c r="G29" s="226">
        <v>1350</v>
      </c>
      <c r="H29" s="226">
        <v>4694.7700000000004</v>
      </c>
      <c r="I29" s="238" t="s">
        <v>2473</v>
      </c>
      <c r="J29" s="226">
        <v>1500</v>
      </c>
      <c r="K29" s="226">
        <v>3500</v>
      </c>
      <c r="L29" s="226">
        <v>4000</v>
      </c>
    </row>
    <row r="30" spans="1:12" ht="14.25" customHeight="1">
      <c r="A30" s="1" t="s">
        <v>2474</v>
      </c>
      <c r="B30" s="1" t="s">
        <v>3858</v>
      </c>
      <c r="C30" s="229">
        <v>1051.98</v>
      </c>
      <c r="D30" s="1">
        <v>900</v>
      </c>
      <c r="E30" s="226">
        <v>1043.03</v>
      </c>
      <c r="G30" s="226">
        <v>1150</v>
      </c>
      <c r="H30" s="226">
        <v>826.4</v>
      </c>
      <c r="I30" s="238"/>
      <c r="J30" s="226">
        <v>1250</v>
      </c>
      <c r="K30" s="226">
        <v>1250</v>
      </c>
      <c r="L30" s="226">
        <v>1350</v>
      </c>
    </row>
    <row r="31" spans="1:12" ht="14.25" customHeight="1">
      <c r="A31" s="1" t="s">
        <v>2475</v>
      </c>
      <c r="B31" s="1" t="s">
        <v>3859</v>
      </c>
      <c r="C31" s="1">
        <v>105</v>
      </c>
      <c r="E31" s="226">
        <v>51.08</v>
      </c>
      <c r="G31" s="226">
        <v>150</v>
      </c>
      <c r="H31" s="226"/>
      <c r="I31" s="238"/>
      <c r="J31" s="226">
        <v>250</v>
      </c>
      <c r="K31" s="226">
        <v>250</v>
      </c>
      <c r="L31" s="226">
        <v>350</v>
      </c>
    </row>
    <row r="32" spans="1:12" ht="14.25" customHeight="1">
      <c r="A32" s="1" t="s">
        <v>2476</v>
      </c>
      <c r="B32" s="1" t="s">
        <v>3860</v>
      </c>
      <c r="C32" s="229">
        <v>1073.05</v>
      </c>
      <c r="D32" s="229">
        <v>4500</v>
      </c>
      <c r="E32" s="226">
        <v>3355.84</v>
      </c>
      <c r="F32" s="237" t="s">
        <v>2477</v>
      </c>
      <c r="G32" s="226">
        <v>1900</v>
      </c>
      <c r="H32" s="226">
        <v>3829.15</v>
      </c>
      <c r="I32" s="228"/>
      <c r="J32" s="226">
        <v>2200</v>
      </c>
      <c r="K32" s="226">
        <v>4000</v>
      </c>
      <c r="L32" s="226">
        <v>4250</v>
      </c>
    </row>
    <row r="33" spans="1:12" ht="14.25" customHeight="1">
      <c r="A33" s="1" t="s">
        <v>2478</v>
      </c>
      <c r="B33" s="1" t="s">
        <v>3861</v>
      </c>
      <c r="E33" s="226">
        <v>0</v>
      </c>
      <c r="G33" s="226"/>
      <c r="H33" s="226"/>
      <c r="I33" s="228"/>
      <c r="J33" s="226"/>
      <c r="K33" s="226"/>
    </row>
    <row r="34" spans="1:12" ht="14.25" customHeight="1">
      <c r="A34" s="1" t="s">
        <v>2480</v>
      </c>
      <c r="B34" s="1" t="s">
        <v>3862</v>
      </c>
      <c r="C34" s="229">
        <v>6203.13</v>
      </c>
      <c r="D34" s="229">
        <v>12500</v>
      </c>
      <c r="E34" s="226">
        <v>15861</v>
      </c>
      <c r="G34" s="226">
        <v>17000</v>
      </c>
      <c r="H34" s="226">
        <v>16551.75</v>
      </c>
      <c r="I34" s="228"/>
      <c r="J34" s="226">
        <v>18000</v>
      </c>
      <c r="K34" s="226">
        <v>18000</v>
      </c>
      <c r="L34" s="226">
        <v>19000</v>
      </c>
    </row>
    <row r="35" spans="1:12" ht="14.25" customHeight="1">
      <c r="A35" s="1" t="s">
        <v>2482</v>
      </c>
      <c r="B35" s="1" t="s">
        <v>3863</v>
      </c>
      <c r="D35" s="229">
        <v>2000</v>
      </c>
      <c r="E35" s="226">
        <v>1543.47</v>
      </c>
      <c r="G35" s="226">
        <v>1550</v>
      </c>
      <c r="H35" s="226">
        <v>1593.76</v>
      </c>
      <c r="I35" s="228"/>
      <c r="J35" s="226">
        <v>1750</v>
      </c>
      <c r="K35" s="226">
        <v>1750</v>
      </c>
      <c r="L35" s="226">
        <v>2000</v>
      </c>
    </row>
    <row r="36" spans="1:12" ht="14.25" customHeight="1">
      <c r="A36" s="1" t="s">
        <v>2483</v>
      </c>
      <c r="B36" s="1" t="s">
        <v>3864</v>
      </c>
      <c r="C36" s="229">
        <v>7260.49</v>
      </c>
      <c r="D36" s="229">
        <v>4800</v>
      </c>
      <c r="E36" s="226">
        <v>4800</v>
      </c>
      <c r="G36" s="226">
        <v>4800</v>
      </c>
      <c r="H36" s="226">
        <v>5400</v>
      </c>
      <c r="I36" s="228"/>
      <c r="J36" s="226">
        <v>4800</v>
      </c>
      <c r="K36" s="226">
        <v>5800</v>
      </c>
      <c r="L36" s="226">
        <v>6200</v>
      </c>
    </row>
    <row r="37" spans="1:12" ht="14.25" customHeight="1">
      <c r="A37" s="1" t="s">
        <v>2484</v>
      </c>
      <c r="B37" s="1" t="s">
        <v>3865</v>
      </c>
      <c r="C37" s="229">
        <v>1054.78</v>
      </c>
      <c r="D37" s="229">
        <v>1750</v>
      </c>
      <c r="E37" s="226">
        <v>986.7</v>
      </c>
      <c r="G37" s="226">
        <v>1250</v>
      </c>
      <c r="H37" s="226">
        <v>654.01</v>
      </c>
      <c r="I37" s="228"/>
      <c r="J37" s="226">
        <v>1500</v>
      </c>
      <c r="K37" s="226">
        <v>1000</v>
      </c>
      <c r="L37" s="226">
        <v>1250</v>
      </c>
    </row>
    <row r="38" spans="1:12" ht="14.25" customHeight="1">
      <c r="A38" s="1" t="s">
        <v>2485</v>
      </c>
      <c r="B38" s="1" t="s">
        <v>3866</v>
      </c>
      <c r="C38" s="229">
        <v>79890</v>
      </c>
      <c r="D38" s="229">
        <v>5000</v>
      </c>
      <c r="E38" s="226">
        <v>133435</v>
      </c>
      <c r="G38" s="226">
        <v>143000</v>
      </c>
      <c r="H38" s="226">
        <v>141985</v>
      </c>
      <c r="I38" s="228"/>
      <c r="J38" s="226">
        <v>146000</v>
      </c>
      <c r="K38" s="226">
        <v>145000</v>
      </c>
      <c r="L38" s="226">
        <v>147000</v>
      </c>
    </row>
    <row r="39" spans="1:12" ht="14.25" customHeight="1">
      <c r="A39" s="1" t="s">
        <v>2486</v>
      </c>
      <c r="B39" s="1" t="s">
        <v>3867</v>
      </c>
      <c r="C39" s="229">
        <v>88293.91</v>
      </c>
      <c r="D39" s="229">
        <v>107500</v>
      </c>
      <c r="E39" s="226">
        <v>95743.62</v>
      </c>
      <c r="G39" s="226">
        <v>104000</v>
      </c>
      <c r="H39" s="226">
        <v>92821.57</v>
      </c>
      <c r="I39" s="228"/>
      <c r="J39" s="226">
        <v>107500</v>
      </c>
      <c r="K39" s="226">
        <v>105000</v>
      </c>
      <c r="L39" s="226">
        <v>110000</v>
      </c>
    </row>
    <row r="40" spans="1:12" ht="14.25" customHeight="1">
      <c r="A40" s="1" t="s">
        <v>2488</v>
      </c>
      <c r="B40" s="1" t="s">
        <v>3868</v>
      </c>
      <c r="E40" s="226"/>
      <c r="G40" s="226"/>
      <c r="H40" s="226"/>
      <c r="I40" s="228"/>
      <c r="J40" s="226"/>
      <c r="K40" s="226"/>
    </row>
    <row r="41" spans="1:12" ht="14.25" customHeight="1">
      <c r="A41" s="1" t="s">
        <v>2490</v>
      </c>
      <c r="B41" s="1" t="s">
        <v>3869</v>
      </c>
      <c r="C41" s="229">
        <v>22042.5</v>
      </c>
      <c r="D41" s="229">
        <v>11000</v>
      </c>
      <c r="E41" s="226">
        <v>13528.52</v>
      </c>
      <c r="G41" s="226">
        <v>15000</v>
      </c>
      <c r="H41" s="226">
        <v>20780.66</v>
      </c>
      <c r="I41" s="228"/>
      <c r="J41" s="226">
        <v>15500</v>
      </c>
      <c r="K41" s="226">
        <v>23000</v>
      </c>
      <c r="L41" s="226">
        <v>25000</v>
      </c>
    </row>
    <row r="42" spans="1:12" ht="14.25" customHeight="1">
      <c r="A42" s="1" t="s">
        <v>2491</v>
      </c>
      <c r="B42" s="1" t="s">
        <v>3870</v>
      </c>
      <c r="E42" s="226">
        <v>16723.75</v>
      </c>
      <c r="F42" s="240" t="s">
        <v>2492</v>
      </c>
      <c r="G42" s="226">
        <v>10000</v>
      </c>
      <c r="H42" s="226">
        <v>354.52</v>
      </c>
      <c r="I42" s="228"/>
      <c r="J42" s="226">
        <v>11000</v>
      </c>
      <c r="K42" s="226">
        <v>5000</v>
      </c>
      <c r="L42" s="226">
        <v>6500</v>
      </c>
    </row>
    <row r="43" spans="1:12" ht="14.25" customHeight="1">
      <c r="A43" s="1" t="s">
        <v>2493</v>
      </c>
      <c r="B43" s="1" t="s">
        <v>3871</v>
      </c>
      <c r="E43" s="226"/>
      <c r="G43" s="226"/>
      <c r="H43" s="226"/>
      <c r="I43" s="228"/>
      <c r="J43" s="226"/>
      <c r="K43" s="226"/>
    </row>
    <row r="44" spans="1:12" ht="14.25" customHeight="1">
      <c r="A44" s="1" t="s">
        <v>2495</v>
      </c>
      <c r="B44" s="1" t="s">
        <v>3872</v>
      </c>
      <c r="C44" s="229">
        <v>6635.52</v>
      </c>
      <c r="D44" s="229">
        <v>8500</v>
      </c>
      <c r="E44" s="226">
        <v>1800.7</v>
      </c>
      <c r="G44" s="226">
        <v>2150</v>
      </c>
      <c r="H44" s="226">
        <v>1556.51</v>
      </c>
      <c r="I44" s="228"/>
      <c r="J44" s="226">
        <v>2300</v>
      </c>
      <c r="K44" s="226">
        <v>2000</v>
      </c>
      <c r="L44" s="226">
        <v>2500</v>
      </c>
    </row>
    <row r="45" spans="1:12" ht="14.25" customHeight="1">
      <c r="E45" s="226"/>
      <c r="G45" s="226"/>
      <c r="H45" s="226"/>
      <c r="I45" s="228"/>
      <c r="J45" s="226"/>
      <c r="K45" s="226"/>
    </row>
    <row r="46" spans="1:12" ht="14.25" customHeight="1">
      <c r="B46" s="1" t="s">
        <v>2496</v>
      </c>
      <c r="C46" s="229">
        <v>226879.37</v>
      </c>
      <c r="D46" s="229">
        <v>173500</v>
      </c>
      <c r="E46" s="226">
        <f>SUM(E21:E44)</f>
        <v>306039.55</v>
      </c>
      <c r="G46" s="226">
        <f t="shared" ref="G46:H46" si="6">SUM(G21:G44)</f>
        <v>320125</v>
      </c>
      <c r="H46" s="226">
        <f t="shared" si="6"/>
        <v>313080.63</v>
      </c>
      <c r="I46" s="228"/>
      <c r="J46" s="226">
        <f t="shared" ref="J46:L46" si="7">SUM(J21:J44)</f>
        <v>330850</v>
      </c>
      <c r="K46" s="226">
        <f t="shared" si="7"/>
        <v>335700</v>
      </c>
      <c r="L46" s="226">
        <f t="shared" si="7"/>
        <v>350800</v>
      </c>
    </row>
    <row r="47" spans="1:12" ht="14.25" customHeight="1">
      <c r="B47" s="1" t="s">
        <v>2497</v>
      </c>
      <c r="C47" s="229">
        <v>-1073.8499999999999</v>
      </c>
      <c r="D47" s="229">
        <v>1500</v>
      </c>
      <c r="E47" s="226">
        <f>E19-E46</f>
        <v>-5487.5599999999977</v>
      </c>
      <c r="G47" s="226">
        <f t="shared" ref="G47:H47" si="8">G19-G46</f>
        <v>3280</v>
      </c>
      <c r="H47" s="226">
        <f t="shared" si="8"/>
        <v>30635.940000000002</v>
      </c>
      <c r="I47" s="228"/>
      <c r="J47" s="226">
        <f t="shared" ref="J47:L47" si="9">J19-J46</f>
        <v>2574</v>
      </c>
      <c r="K47" s="226">
        <f t="shared" si="9"/>
        <v>15779.348500000022</v>
      </c>
      <c r="L47" s="226">
        <f t="shared" si="9"/>
        <v>13101.160697499989</v>
      </c>
    </row>
    <row r="48" spans="1:12" ht="14.25" customHeight="1">
      <c r="E48" s="226"/>
      <c r="I48" s="87"/>
    </row>
    <row r="49" spans="5:9" ht="14.25" customHeight="1">
      <c r="E49" s="226"/>
      <c r="G49" s="226"/>
      <c r="H49" s="226"/>
      <c r="I49" s="228"/>
    </row>
    <row r="50" spans="5:9" ht="14.25" customHeight="1">
      <c r="E50" s="226"/>
      <c r="I50" s="87"/>
    </row>
    <row r="51" spans="5:9" ht="14.25" customHeight="1">
      <c r="E51" s="226"/>
      <c r="G51" s="226"/>
      <c r="H51" s="226"/>
      <c r="I51" s="228"/>
    </row>
    <row r="52" spans="5:9" ht="14.25" customHeight="1">
      <c r="E52" s="226"/>
      <c r="I52" s="87"/>
    </row>
    <row r="53" spans="5:9" ht="14.25" customHeight="1">
      <c r="E53" s="226"/>
      <c r="I53" s="87"/>
    </row>
    <row r="54" spans="5:9" ht="14.25" customHeight="1">
      <c r="E54" s="226"/>
      <c r="I54" s="87"/>
    </row>
    <row r="55" spans="5:9" ht="14.25" customHeight="1">
      <c r="E55" s="226"/>
      <c r="I55" s="87"/>
    </row>
    <row r="56" spans="5:9" ht="14.25" customHeight="1">
      <c r="E56" s="226"/>
      <c r="I56" s="87"/>
    </row>
    <row r="57" spans="5:9" ht="14.25" customHeight="1">
      <c r="E57" s="226"/>
      <c r="I57" s="87"/>
    </row>
    <row r="58" spans="5:9" ht="14.25" customHeight="1">
      <c r="E58" s="226"/>
      <c r="I58" s="87"/>
    </row>
    <row r="59" spans="5:9" ht="14.25" customHeight="1">
      <c r="E59" s="226"/>
      <c r="I59" s="87"/>
    </row>
    <row r="60" spans="5:9" ht="14.25" customHeight="1">
      <c r="E60" s="226"/>
      <c r="I60" s="87"/>
    </row>
    <row r="61" spans="5:9" ht="14.25" customHeight="1">
      <c r="E61" s="226"/>
      <c r="I61" s="87"/>
    </row>
    <row r="62" spans="5:9" ht="14.25" customHeight="1">
      <c r="E62" s="226"/>
      <c r="I62" s="87"/>
    </row>
    <row r="63" spans="5:9" ht="14.25" customHeight="1">
      <c r="E63" s="226"/>
      <c r="I63" s="87"/>
    </row>
    <row r="64" spans="5:9" ht="14.25" customHeight="1">
      <c r="E64" s="226"/>
      <c r="I64" s="87"/>
    </row>
    <row r="65" spans="5:9" ht="14.25" customHeight="1">
      <c r="E65" s="226"/>
      <c r="I65" s="87"/>
    </row>
    <row r="66" spans="5:9" ht="14.25" customHeight="1">
      <c r="E66" s="226"/>
      <c r="I66" s="87"/>
    </row>
    <row r="67" spans="5:9" ht="14.25" customHeight="1">
      <c r="E67" s="226"/>
      <c r="I67" s="87"/>
    </row>
    <row r="68" spans="5:9" ht="14.25" customHeight="1">
      <c r="E68" s="226"/>
      <c r="I68" s="87"/>
    </row>
    <row r="69" spans="5:9" ht="14.25" customHeight="1">
      <c r="E69" s="226"/>
      <c r="I69" s="87"/>
    </row>
    <row r="70" spans="5:9" ht="14.25" customHeight="1">
      <c r="E70" s="226"/>
      <c r="I70" s="87"/>
    </row>
    <row r="71" spans="5:9" ht="14.25" customHeight="1">
      <c r="E71" s="226"/>
      <c r="I71" s="87"/>
    </row>
    <row r="72" spans="5:9" ht="14.25" customHeight="1">
      <c r="E72" s="226"/>
      <c r="I72" s="87"/>
    </row>
    <row r="73" spans="5:9" ht="14.25" customHeight="1">
      <c r="E73" s="226"/>
      <c r="I73" s="87"/>
    </row>
    <row r="74" spans="5:9" ht="14.25" customHeight="1">
      <c r="E74" s="226"/>
      <c r="I74" s="87"/>
    </row>
    <row r="75" spans="5:9" ht="14.25" customHeight="1">
      <c r="E75" s="226"/>
      <c r="I75" s="87"/>
    </row>
    <row r="76" spans="5:9" ht="14.25" customHeight="1">
      <c r="E76" s="226"/>
      <c r="I76" s="87"/>
    </row>
    <row r="77" spans="5:9" ht="14.25" customHeight="1">
      <c r="E77" s="226"/>
      <c r="I77" s="87"/>
    </row>
    <row r="78" spans="5:9" ht="14.25" customHeight="1">
      <c r="E78" s="226"/>
      <c r="I78" s="87"/>
    </row>
    <row r="79" spans="5:9" ht="14.25" customHeight="1">
      <c r="E79" s="226"/>
      <c r="I79" s="87"/>
    </row>
    <row r="80" spans="5:9" ht="14.25" customHeight="1">
      <c r="E80" s="226"/>
      <c r="I80" s="87"/>
    </row>
    <row r="81" spans="5:9" ht="14.25" customHeight="1">
      <c r="E81" s="226"/>
      <c r="I81" s="87"/>
    </row>
    <row r="82" spans="5:9" ht="14.25" customHeight="1">
      <c r="E82" s="226"/>
      <c r="I82" s="87"/>
    </row>
    <row r="83" spans="5:9" ht="14.25" customHeight="1">
      <c r="E83" s="226"/>
      <c r="I83" s="87"/>
    </row>
    <row r="84" spans="5:9" ht="14.25" customHeight="1">
      <c r="E84" s="226"/>
      <c r="I84" s="87"/>
    </row>
    <row r="85" spans="5:9" ht="14.25" customHeight="1">
      <c r="E85" s="226"/>
      <c r="I85" s="87"/>
    </row>
    <row r="86" spans="5:9" ht="14.25" customHeight="1">
      <c r="E86" s="226"/>
      <c r="I86" s="87"/>
    </row>
    <row r="87" spans="5:9" ht="14.25" customHeight="1">
      <c r="E87" s="226"/>
      <c r="I87" s="87"/>
    </row>
    <row r="88" spans="5:9" ht="14.25" customHeight="1">
      <c r="E88" s="226"/>
      <c r="I88" s="87"/>
    </row>
    <row r="89" spans="5:9" ht="14.25" customHeight="1">
      <c r="E89" s="226"/>
      <c r="I89" s="87"/>
    </row>
    <row r="90" spans="5:9" ht="14.25" customHeight="1">
      <c r="E90" s="226"/>
      <c r="I90" s="87"/>
    </row>
    <row r="91" spans="5:9" ht="14.25" customHeight="1">
      <c r="E91" s="226"/>
      <c r="I91" s="87"/>
    </row>
    <row r="92" spans="5:9" ht="14.25" customHeight="1">
      <c r="E92" s="226"/>
      <c r="I92" s="87"/>
    </row>
    <row r="93" spans="5:9" ht="14.25" customHeight="1">
      <c r="E93" s="226"/>
      <c r="I93" s="87"/>
    </row>
    <row r="94" spans="5:9" ht="14.25" customHeight="1">
      <c r="E94" s="226"/>
      <c r="I94" s="87"/>
    </row>
    <row r="95" spans="5:9" ht="14.25" customHeight="1">
      <c r="E95" s="226"/>
      <c r="I95" s="87"/>
    </row>
    <row r="96" spans="5:9" ht="14.25" customHeight="1">
      <c r="E96" s="226"/>
      <c r="I96" s="87"/>
    </row>
    <row r="97" spans="5:9" ht="14.25" customHeight="1">
      <c r="E97" s="226"/>
      <c r="I97" s="87"/>
    </row>
    <row r="98" spans="5:9" ht="14.25" customHeight="1">
      <c r="E98" s="226"/>
      <c r="I98" s="87"/>
    </row>
    <row r="99" spans="5:9" ht="14.25" customHeight="1">
      <c r="E99" s="226"/>
      <c r="I99" s="87"/>
    </row>
    <row r="100" spans="5:9" ht="14.25" customHeight="1">
      <c r="E100" s="226"/>
      <c r="I100" s="87"/>
    </row>
    <row r="101" spans="5:9" ht="14.25" customHeight="1">
      <c r="E101" s="226"/>
      <c r="I101" s="87"/>
    </row>
    <row r="102" spans="5:9" ht="14.25" customHeight="1">
      <c r="E102" s="226"/>
      <c r="I102" s="87"/>
    </row>
    <row r="103" spans="5:9" ht="14.25" customHeight="1">
      <c r="E103" s="226"/>
      <c r="I103" s="87"/>
    </row>
    <row r="104" spans="5:9" ht="14.25" customHeight="1">
      <c r="E104" s="226"/>
      <c r="I104" s="87"/>
    </row>
    <row r="105" spans="5:9" ht="14.25" customHeight="1">
      <c r="E105" s="226"/>
      <c r="I105" s="87"/>
    </row>
    <row r="106" spans="5:9" ht="14.25" customHeight="1">
      <c r="E106" s="226"/>
      <c r="I106" s="87"/>
    </row>
    <row r="107" spans="5:9" ht="14.25" customHeight="1">
      <c r="E107" s="226"/>
      <c r="I107" s="87"/>
    </row>
    <row r="108" spans="5:9" ht="14.25" customHeight="1">
      <c r="E108" s="226"/>
      <c r="I108" s="87"/>
    </row>
    <row r="109" spans="5:9" ht="14.25" customHeight="1">
      <c r="E109" s="226"/>
      <c r="I109" s="87"/>
    </row>
    <row r="110" spans="5:9" ht="14.25" customHeight="1">
      <c r="E110" s="226"/>
      <c r="I110" s="87"/>
    </row>
    <row r="111" spans="5:9" ht="14.25" customHeight="1">
      <c r="E111" s="226"/>
      <c r="I111" s="87"/>
    </row>
    <row r="112" spans="5:9" ht="14.25" customHeight="1">
      <c r="E112" s="226"/>
      <c r="I112" s="87"/>
    </row>
    <row r="113" spans="5:9" ht="14.25" customHeight="1">
      <c r="E113" s="226"/>
      <c r="I113" s="87"/>
    </row>
    <row r="114" spans="5:9" ht="14.25" customHeight="1">
      <c r="E114" s="226"/>
      <c r="I114" s="87"/>
    </row>
    <row r="115" spans="5:9" ht="14.25" customHeight="1">
      <c r="E115" s="226"/>
      <c r="I115" s="87"/>
    </row>
    <row r="116" spans="5:9" ht="14.25" customHeight="1">
      <c r="E116" s="226"/>
      <c r="I116" s="87"/>
    </row>
    <row r="117" spans="5:9" ht="14.25" customHeight="1">
      <c r="E117" s="226"/>
      <c r="I117" s="87"/>
    </row>
    <row r="118" spans="5:9" ht="14.25" customHeight="1">
      <c r="E118" s="226"/>
      <c r="I118" s="87"/>
    </row>
    <row r="119" spans="5:9" ht="14.25" customHeight="1">
      <c r="E119" s="226"/>
      <c r="I119" s="87"/>
    </row>
    <row r="120" spans="5:9" ht="14.25" customHeight="1">
      <c r="E120" s="226"/>
      <c r="I120" s="87"/>
    </row>
    <row r="121" spans="5:9" ht="14.25" customHeight="1">
      <c r="E121" s="226"/>
      <c r="I121" s="87"/>
    </row>
    <row r="122" spans="5:9" ht="14.25" customHeight="1">
      <c r="E122" s="226"/>
      <c r="I122" s="87"/>
    </row>
    <row r="123" spans="5:9" ht="14.25" customHeight="1">
      <c r="E123" s="226"/>
      <c r="I123" s="87"/>
    </row>
    <row r="124" spans="5:9" ht="14.25" customHeight="1">
      <c r="E124" s="226"/>
      <c r="I124" s="87"/>
    </row>
    <row r="125" spans="5:9" ht="14.25" customHeight="1">
      <c r="E125" s="226"/>
      <c r="I125" s="87"/>
    </row>
    <row r="126" spans="5:9" ht="14.25" customHeight="1">
      <c r="E126" s="226"/>
      <c r="I126" s="87"/>
    </row>
    <row r="127" spans="5:9" ht="14.25" customHeight="1">
      <c r="E127" s="226"/>
      <c r="I127" s="87"/>
    </row>
    <row r="128" spans="5:9" ht="14.25" customHeight="1">
      <c r="E128" s="226"/>
      <c r="I128" s="87"/>
    </row>
    <row r="129" spans="5:9" ht="14.25" customHeight="1">
      <c r="E129" s="226"/>
      <c r="I129" s="87"/>
    </row>
    <row r="130" spans="5:9" ht="14.25" customHeight="1">
      <c r="E130" s="226"/>
      <c r="I130" s="87"/>
    </row>
    <row r="131" spans="5:9" ht="14.25" customHeight="1">
      <c r="E131" s="226"/>
      <c r="I131" s="87"/>
    </row>
    <row r="132" spans="5:9" ht="14.25" customHeight="1">
      <c r="E132" s="226"/>
      <c r="I132" s="87"/>
    </row>
    <row r="133" spans="5:9" ht="14.25" customHeight="1">
      <c r="E133" s="226"/>
      <c r="I133" s="87"/>
    </row>
    <row r="134" spans="5:9" ht="14.25" customHeight="1">
      <c r="E134" s="226"/>
      <c r="I134" s="87"/>
    </row>
    <row r="135" spans="5:9" ht="14.25" customHeight="1">
      <c r="E135" s="226"/>
      <c r="I135" s="87"/>
    </row>
    <row r="136" spans="5:9" ht="14.25" customHeight="1">
      <c r="E136" s="226"/>
      <c r="I136" s="87"/>
    </row>
    <row r="137" spans="5:9" ht="14.25" customHeight="1">
      <c r="E137" s="226"/>
      <c r="I137" s="87"/>
    </row>
    <row r="138" spans="5:9" ht="14.25" customHeight="1">
      <c r="E138" s="226"/>
      <c r="I138" s="87"/>
    </row>
    <row r="139" spans="5:9" ht="14.25" customHeight="1">
      <c r="E139" s="226"/>
      <c r="I139" s="87"/>
    </row>
    <row r="140" spans="5:9" ht="14.25" customHeight="1">
      <c r="E140" s="226"/>
      <c r="I140" s="87"/>
    </row>
    <row r="141" spans="5:9" ht="14.25" customHeight="1">
      <c r="E141" s="226"/>
      <c r="I141" s="87"/>
    </row>
    <row r="142" spans="5:9" ht="14.25" customHeight="1">
      <c r="E142" s="226"/>
      <c r="I142" s="87"/>
    </row>
    <row r="143" spans="5:9" ht="14.25" customHeight="1">
      <c r="E143" s="226"/>
      <c r="I143" s="87"/>
    </row>
    <row r="144" spans="5:9" ht="14.25" customHeight="1">
      <c r="E144" s="226"/>
      <c r="I144" s="87"/>
    </row>
    <row r="145" spans="5:9" ht="14.25" customHeight="1">
      <c r="E145" s="226"/>
      <c r="I145" s="87"/>
    </row>
    <row r="146" spans="5:9" ht="14.25" customHeight="1">
      <c r="E146" s="226"/>
      <c r="I146" s="87"/>
    </row>
    <row r="147" spans="5:9" ht="14.25" customHeight="1">
      <c r="E147" s="226"/>
      <c r="I147" s="87"/>
    </row>
    <row r="148" spans="5:9" ht="14.25" customHeight="1">
      <c r="E148" s="226"/>
      <c r="I148" s="87"/>
    </row>
    <row r="149" spans="5:9" ht="14.25" customHeight="1">
      <c r="E149" s="226"/>
      <c r="I149" s="87"/>
    </row>
    <row r="150" spans="5:9" ht="14.25" customHeight="1">
      <c r="E150" s="226"/>
      <c r="I150" s="87"/>
    </row>
    <row r="151" spans="5:9" ht="14.25" customHeight="1">
      <c r="E151" s="226"/>
      <c r="I151" s="87"/>
    </row>
    <row r="152" spans="5:9" ht="14.25" customHeight="1">
      <c r="E152" s="226"/>
      <c r="I152" s="87"/>
    </row>
    <row r="153" spans="5:9" ht="14.25" customHeight="1">
      <c r="E153" s="226"/>
      <c r="I153" s="87"/>
    </row>
    <row r="154" spans="5:9" ht="14.25" customHeight="1">
      <c r="E154" s="226"/>
      <c r="I154" s="87"/>
    </row>
    <row r="155" spans="5:9" ht="14.25" customHeight="1">
      <c r="E155" s="226"/>
      <c r="I155" s="87"/>
    </row>
    <row r="156" spans="5:9" ht="14.25" customHeight="1">
      <c r="E156" s="226"/>
      <c r="I156" s="87"/>
    </row>
    <row r="157" spans="5:9" ht="14.25" customHeight="1">
      <c r="E157" s="226"/>
      <c r="I157" s="87"/>
    </row>
    <row r="158" spans="5:9" ht="14.25" customHeight="1">
      <c r="E158" s="226"/>
      <c r="I158" s="87"/>
    </row>
    <row r="159" spans="5:9" ht="14.25" customHeight="1">
      <c r="E159" s="226"/>
      <c r="I159" s="87"/>
    </row>
    <row r="160" spans="5:9" ht="14.25" customHeight="1">
      <c r="E160" s="226"/>
      <c r="I160" s="87"/>
    </row>
    <row r="161" spans="5:9" ht="14.25" customHeight="1">
      <c r="E161" s="226"/>
      <c r="I161" s="87"/>
    </row>
    <row r="162" spans="5:9" ht="14.25" customHeight="1">
      <c r="E162" s="226"/>
      <c r="I162" s="87"/>
    </row>
    <row r="163" spans="5:9" ht="14.25" customHeight="1">
      <c r="E163" s="226"/>
      <c r="I163" s="87"/>
    </row>
    <row r="164" spans="5:9" ht="14.25" customHeight="1">
      <c r="E164" s="226"/>
      <c r="I164" s="87"/>
    </row>
    <row r="165" spans="5:9" ht="14.25" customHeight="1">
      <c r="E165" s="226"/>
      <c r="I165" s="87"/>
    </row>
    <row r="166" spans="5:9" ht="14.25" customHeight="1">
      <c r="E166" s="226"/>
      <c r="I166" s="87"/>
    </row>
    <row r="167" spans="5:9" ht="14.25" customHeight="1">
      <c r="E167" s="226"/>
      <c r="I167" s="87"/>
    </row>
    <row r="168" spans="5:9" ht="14.25" customHeight="1">
      <c r="E168" s="226"/>
      <c r="I168" s="87"/>
    </row>
    <row r="169" spans="5:9" ht="14.25" customHeight="1">
      <c r="E169" s="226"/>
      <c r="I169" s="87"/>
    </row>
    <row r="170" spans="5:9" ht="14.25" customHeight="1">
      <c r="E170" s="226"/>
      <c r="I170" s="87"/>
    </row>
    <row r="171" spans="5:9" ht="14.25" customHeight="1">
      <c r="E171" s="226"/>
      <c r="I171" s="87"/>
    </row>
    <row r="172" spans="5:9" ht="14.25" customHeight="1">
      <c r="E172" s="226"/>
      <c r="I172" s="87"/>
    </row>
    <row r="173" spans="5:9" ht="14.25" customHeight="1">
      <c r="E173" s="226"/>
      <c r="I173" s="87"/>
    </row>
    <row r="174" spans="5:9" ht="14.25" customHeight="1">
      <c r="E174" s="226"/>
      <c r="I174" s="87"/>
    </row>
    <row r="175" spans="5:9" ht="14.25" customHeight="1">
      <c r="E175" s="226"/>
      <c r="I175" s="87"/>
    </row>
    <row r="176" spans="5:9" ht="14.25" customHeight="1">
      <c r="E176" s="226"/>
      <c r="I176" s="87"/>
    </row>
    <row r="177" spans="5:9" ht="14.25" customHeight="1">
      <c r="E177" s="226"/>
      <c r="I177" s="87"/>
    </row>
    <row r="178" spans="5:9" ht="14.25" customHeight="1">
      <c r="E178" s="226"/>
      <c r="I178" s="87"/>
    </row>
    <row r="179" spans="5:9" ht="14.25" customHeight="1">
      <c r="E179" s="226"/>
      <c r="I179" s="87"/>
    </row>
    <row r="180" spans="5:9" ht="14.25" customHeight="1">
      <c r="E180" s="226"/>
      <c r="I180" s="87"/>
    </row>
    <row r="181" spans="5:9" ht="14.25" customHeight="1">
      <c r="E181" s="226"/>
      <c r="I181" s="87"/>
    </row>
    <row r="182" spans="5:9" ht="14.25" customHeight="1">
      <c r="E182" s="226"/>
      <c r="I182" s="87"/>
    </row>
    <row r="183" spans="5:9" ht="14.25" customHeight="1">
      <c r="E183" s="226"/>
      <c r="I183" s="87"/>
    </row>
    <row r="184" spans="5:9" ht="14.25" customHeight="1">
      <c r="E184" s="226"/>
      <c r="I184" s="87"/>
    </row>
    <row r="185" spans="5:9" ht="14.25" customHeight="1">
      <c r="E185" s="226"/>
      <c r="I185" s="87"/>
    </row>
    <row r="186" spans="5:9" ht="14.25" customHeight="1">
      <c r="E186" s="226"/>
      <c r="I186" s="87"/>
    </row>
    <row r="187" spans="5:9" ht="14.25" customHeight="1">
      <c r="E187" s="226"/>
      <c r="I187" s="87"/>
    </row>
    <row r="188" spans="5:9" ht="14.25" customHeight="1">
      <c r="E188" s="226"/>
      <c r="I188" s="87"/>
    </row>
    <row r="189" spans="5:9" ht="14.25" customHeight="1">
      <c r="E189" s="226"/>
      <c r="I189" s="87"/>
    </row>
    <row r="190" spans="5:9" ht="14.25" customHeight="1">
      <c r="E190" s="226"/>
      <c r="I190" s="87"/>
    </row>
    <row r="191" spans="5:9" ht="14.25" customHeight="1">
      <c r="E191" s="226"/>
      <c r="I191" s="87"/>
    </row>
    <row r="192" spans="5:9" ht="14.25" customHeight="1">
      <c r="E192" s="226"/>
      <c r="I192" s="87"/>
    </row>
    <row r="193" spans="5:9" ht="14.25" customHeight="1">
      <c r="E193" s="226"/>
      <c r="I193" s="87"/>
    </row>
    <row r="194" spans="5:9" ht="14.25" customHeight="1">
      <c r="E194" s="226"/>
      <c r="I194" s="87"/>
    </row>
    <row r="195" spans="5:9" ht="14.25" customHeight="1">
      <c r="E195" s="226"/>
      <c r="I195" s="87"/>
    </row>
    <row r="196" spans="5:9" ht="14.25" customHeight="1">
      <c r="E196" s="226"/>
      <c r="I196" s="87"/>
    </row>
    <row r="197" spans="5:9" ht="14.25" customHeight="1">
      <c r="E197" s="226"/>
      <c r="I197" s="87"/>
    </row>
    <row r="198" spans="5:9" ht="14.25" customHeight="1">
      <c r="E198" s="226"/>
      <c r="I198" s="87"/>
    </row>
    <row r="199" spans="5:9" ht="14.25" customHeight="1">
      <c r="E199" s="226"/>
      <c r="I199" s="87"/>
    </row>
    <row r="200" spans="5:9" ht="14.25" customHeight="1">
      <c r="E200" s="226"/>
      <c r="I200" s="87"/>
    </row>
    <row r="201" spans="5:9" ht="14.25" customHeight="1">
      <c r="E201" s="226"/>
      <c r="I201" s="87"/>
    </row>
    <row r="202" spans="5:9" ht="14.25" customHeight="1">
      <c r="E202" s="226"/>
      <c r="I202" s="87"/>
    </row>
    <row r="203" spans="5:9" ht="14.25" customHeight="1">
      <c r="E203" s="226"/>
      <c r="I203" s="87"/>
    </row>
    <row r="204" spans="5:9" ht="14.25" customHeight="1">
      <c r="E204" s="226"/>
      <c r="I204" s="87"/>
    </row>
    <row r="205" spans="5:9" ht="14.25" customHeight="1">
      <c r="E205" s="226"/>
      <c r="I205" s="87"/>
    </row>
    <row r="206" spans="5:9" ht="14.25" customHeight="1">
      <c r="E206" s="226"/>
      <c r="I206" s="87"/>
    </row>
    <row r="207" spans="5:9" ht="14.25" customHeight="1">
      <c r="E207" s="226"/>
      <c r="I207" s="87"/>
    </row>
    <row r="208" spans="5:9" ht="14.25" customHeight="1">
      <c r="E208" s="226"/>
      <c r="I208" s="87"/>
    </row>
    <row r="209" spans="5:9" ht="14.25" customHeight="1">
      <c r="E209" s="226"/>
      <c r="I209" s="87"/>
    </row>
    <row r="210" spans="5:9" ht="14.25" customHeight="1">
      <c r="E210" s="226"/>
      <c r="I210" s="87"/>
    </row>
    <row r="211" spans="5:9" ht="14.25" customHeight="1">
      <c r="E211" s="226"/>
      <c r="I211" s="87"/>
    </row>
    <row r="212" spans="5:9" ht="14.25" customHeight="1">
      <c r="E212" s="226"/>
      <c r="I212" s="87"/>
    </row>
    <row r="213" spans="5:9" ht="14.25" customHeight="1">
      <c r="E213" s="226"/>
      <c r="I213" s="87"/>
    </row>
    <row r="214" spans="5:9" ht="14.25" customHeight="1">
      <c r="E214" s="226"/>
      <c r="I214" s="87"/>
    </row>
    <row r="215" spans="5:9" ht="14.25" customHeight="1">
      <c r="E215" s="226"/>
      <c r="I215" s="87"/>
    </row>
    <row r="216" spans="5:9" ht="14.25" customHeight="1">
      <c r="E216" s="226"/>
      <c r="I216" s="87"/>
    </row>
    <row r="217" spans="5:9" ht="14.25" customHeight="1">
      <c r="E217" s="226"/>
      <c r="I217" s="87"/>
    </row>
    <row r="218" spans="5:9" ht="14.25" customHeight="1">
      <c r="E218" s="226"/>
      <c r="I218" s="87"/>
    </row>
    <row r="219" spans="5:9" ht="14.25" customHeight="1">
      <c r="E219" s="226"/>
      <c r="I219" s="87"/>
    </row>
    <row r="220" spans="5:9" ht="14.25" customHeight="1">
      <c r="E220" s="226"/>
      <c r="I220" s="87"/>
    </row>
    <row r="221" spans="5:9" ht="14.25" customHeight="1">
      <c r="E221" s="226"/>
      <c r="I221" s="87"/>
    </row>
    <row r="222" spans="5:9" ht="14.25" customHeight="1">
      <c r="E222" s="226"/>
      <c r="I222" s="87"/>
    </row>
    <row r="223" spans="5:9" ht="14.25" customHeight="1">
      <c r="E223" s="226"/>
      <c r="I223" s="87"/>
    </row>
    <row r="224" spans="5:9" ht="14.25" customHeight="1">
      <c r="E224" s="226"/>
      <c r="I224" s="87"/>
    </row>
    <row r="225" spans="5:9" ht="14.25" customHeight="1">
      <c r="E225" s="226"/>
      <c r="I225" s="87"/>
    </row>
    <row r="226" spans="5:9" ht="14.25" customHeight="1">
      <c r="E226" s="226"/>
      <c r="I226" s="87"/>
    </row>
    <row r="227" spans="5:9" ht="14.25" customHeight="1">
      <c r="E227" s="226"/>
      <c r="I227" s="87"/>
    </row>
    <row r="228" spans="5:9" ht="14.25" customHeight="1">
      <c r="E228" s="226"/>
      <c r="I228" s="87"/>
    </row>
    <row r="229" spans="5:9" ht="14.25" customHeight="1">
      <c r="E229" s="226"/>
      <c r="I229" s="87"/>
    </row>
    <row r="230" spans="5:9" ht="14.25" customHeight="1">
      <c r="E230" s="226"/>
      <c r="I230" s="87"/>
    </row>
    <row r="231" spans="5:9" ht="14.25" customHeight="1">
      <c r="E231" s="226"/>
      <c r="I231" s="87"/>
    </row>
    <row r="232" spans="5:9" ht="14.25" customHeight="1">
      <c r="E232" s="226"/>
      <c r="I232" s="87"/>
    </row>
    <row r="233" spans="5:9" ht="14.25" customHeight="1">
      <c r="E233" s="226"/>
      <c r="I233" s="87"/>
    </row>
    <row r="234" spans="5:9" ht="14.25" customHeight="1">
      <c r="E234" s="226"/>
      <c r="I234" s="87"/>
    </row>
    <row r="235" spans="5:9" ht="14.25" customHeight="1">
      <c r="E235" s="226"/>
      <c r="I235" s="87"/>
    </row>
    <row r="236" spans="5:9" ht="14.25" customHeight="1">
      <c r="E236" s="226"/>
      <c r="I236" s="87"/>
    </row>
    <row r="237" spans="5:9" ht="14.25" customHeight="1">
      <c r="E237" s="226"/>
      <c r="I237" s="87"/>
    </row>
    <row r="238" spans="5:9" ht="14.25" customHeight="1">
      <c r="E238" s="226"/>
      <c r="I238" s="87"/>
    </row>
    <row r="239" spans="5:9" ht="14.25" customHeight="1">
      <c r="E239" s="226"/>
      <c r="I239" s="87"/>
    </row>
    <row r="240" spans="5:9" ht="14.25" customHeight="1">
      <c r="E240" s="226"/>
      <c r="I240" s="87"/>
    </row>
    <row r="241" spans="5:9" ht="14.25" customHeight="1">
      <c r="E241" s="226"/>
      <c r="I241" s="87"/>
    </row>
    <row r="242" spans="5:9" ht="14.25" customHeight="1">
      <c r="E242" s="226"/>
      <c r="I242" s="87"/>
    </row>
    <row r="243" spans="5:9" ht="14.25" customHeight="1">
      <c r="E243" s="226"/>
      <c r="I243" s="87"/>
    </row>
    <row r="244" spans="5:9" ht="14.25" customHeight="1">
      <c r="E244" s="226"/>
      <c r="I244" s="87"/>
    </row>
    <row r="245" spans="5:9" ht="14.25" customHeight="1">
      <c r="E245" s="226"/>
      <c r="I245" s="87"/>
    </row>
    <row r="246" spans="5:9" ht="14.25" customHeight="1">
      <c r="E246" s="226"/>
      <c r="I246" s="87"/>
    </row>
    <row r="247" spans="5:9" ht="14.25" customHeight="1">
      <c r="E247" s="226"/>
      <c r="I247" s="87"/>
    </row>
    <row r="248" spans="5:9" ht="14.25" customHeight="1">
      <c r="E248" s="226"/>
      <c r="I248" s="87"/>
    </row>
    <row r="249" spans="5:9" ht="14.25" customHeight="1">
      <c r="E249" s="226"/>
      <c r="I249" s="87"/>
    </row>
    <row r="250" spans="5:9" ht="14.25" customHeight="1">
      <c r="E250" s="226"/>
      <c r="I250" s="87"/>
    </row>
    <row r="251" spans="5:9" ht="14.25" customHeight="1">
      <c r="E251" s="226"/>
      <c r="I251" s="87"/>
    </row>
    <row r="252" spans="5:9" ht="14.25" customHeight="1">
      <c r="E252" s="226"/>
      <c r="I252" s="87"/>
    </row>
    <row r="253" spans="5:9" ht="14.25" customHeight="1">
      <c r="E253" s="226"/>
      <c r="I253" s="87"/>
    </row>
    <row r="254" spans="5:9" ht="14.25" customHeight="1">
      <c r="E254" s="226"/>
      <c r="I254" s="87"/>
    </row>
    <row r="255" spans="5:9" ht="14.25" customHeight="1">
      <c r="E255" s="226"/>
      <c r="I255" s="87"/>
    </row>
    <row r="256" spans="5:9" ht="14.25" customHeight="1">
      <c r="E256" s="226"/>
      <c r="I256" s="87"/>
    </row>
    <row r="257" spans="5:9" ht="14.25" customHeight="1">
      <c r="E257" s="226"/>
      <c r="I257" s="87"/>
    </row>
    <row r="258" spans="5:9" ht="14.25" customHeight="1">
      <c r="E258" s="226"/>
      <c r="I258" s="87"/>
    </row>
    <row r="259" spans="5:9" ht="14.25" customHeight="1">
      <c r="E259" s="226"/>
      <c r="I259" s="87"/>
    </row>
    <row r="260" spans="5:9" ht="14.25" customHeight="1">
      <c r="E260" s="226"/>
      <c r="I260" s="87"/>
    </row>
    <row r="261" spans="5:9" ht="14.25" customHeight="1">
      <c r="E261" s="226"/>
      <c r="I261" s="87"/>
    </row>
    <row r="262" spans="5:9" ht="14.25" customHeight="1">
      <c r="E262" s="226"/>
      <c r="I262" s="87"/>
    </row>
    <row r="263" spans="5:9" ht="14.25" customHeight="1">
      <c r="E263" s="226"/>
      <c r="I263" s="87"/>
    </row>
    <row r="264" spans="5:9" ht="14.25" customHeight="1">
      <c r="E264" s="226"/>
      <c r="I264" s="87"/>
    </row>
    <row r="265" spans="5:9" ht="14.25" customHeight="1">
      <c r="E265" s="226"/>
      <c r="I265" s="87"/>
    </row>
    <row r="266" spans="5:9" ht="14.25" customHeight="1">
      <c r="E266" s="226"/>
      <c r="I266" s="87"/>
    </row>
    <row r="267" spans="5:9" ht="14.25" customHeight="1">
      <c r="E267" s="226"/>
      <c r="I267" s="87"/>
    </row>
    <row r="268" spans="5:9" ht="14.25" customHeight="1">
      <c r="E268" s="226"/>
      <c r="I268" s="87"/>
    </row>
    <row r="269" spans="5:9" ht="14.25" customHeight="1">
      <c r="E269" s="226"/>
      <c r="I269" s="87"/>
    </row>
    <row r="270" spans="5:9" ht="14.25" customHeight="1">
      <c r="E270" s="226"/>
      <c r="I270" s="87"/>
    </row>
    <row r="271" spans="5:9" ht="14.25" customHeight="1">
      <c r="E271" s="226"/>
      <c r="I271" s="87"/>
    </row>
    <row r="272" spans="5:9" ht="14.25" customHeight="1">
      <c r="E272" s="226"/>
      <c r="I272" s="87"/>
    </row>
    <row r="273" spans="5:9" ht="14.25" customHeight="1">
      <c r="E273" s="226"/>
      <c r="I273" s="87"/>
    </row>
    <row r="274" spans="5:9" ht="14.25" customHeight="1">
      <c r="E274" s="226"/>
      <c r="I274" s="87"/>
    </row>
    <row r="275" spans="5:9" ht="14.25" customHeight="1">
      <c r="E275" s="226"/>
      <c r="I275" s="87"/>
    </row>
    <row r="276" spans="5:9" ht="14.25" customHeight="1">
      <c r="E276" s="226"/>
      <c r="I276" s="87"/>
    </row>
    <row r="277" spans="5:9" ht="14.25" customHeight="1">
      <c r="E277" s="226"/>
      <c r="I277" s="87"/>
    </row>
    <row r="278" spans="5:9" ht="14.25" customHeight="1">
      <c r="E278" s="226"/>
      <c r="I278" s="87"/>
    </row>
    <row r="279" spans="5:9" ht="14.25" customHeight="1">
      <c r="E279" s="226"/>
      <c r="I279" s="87"/>
    </row>
    <row r="280" spans="5:9" ht="14.25" customHeight="1">
      <c r="E280" s="226"/>
      <c r="I280" s="87"/>
    </row>
    <row r="281" spans="5:9" ht="14.25" customHeight="1">
      <c r="E281" s="226"/>
      <c r="I281" s="87"/>
    </row>
    <row r="282" spans="5:9" ht="14.25" customHeight="1">
      <c r="E282" s="226"/>
      <c r="I282" s="87"/>
    </row>
    <row r="283" spans="5:9" ht="14.25" customHeight="1">
      <c r="E283" s="226"/>
      <c r="I283" s="87"/>
    </row>
    <row r="284" spans="5:9" ht="14.25" customHeight="1">
      <c r="E284" s="226"/>
      <c r="I284" s="87"/>
    </row>
    <row r="285" spans="5:9" ht="14.25" customHeight="1">
      <c r="E285" s="226"/>
      <c r="I285" s="87"/>
    </row>
    <row r="286" spans="5:9" ht="14.25" customHeight="1">
      <c r="E286" s="226"/>
      <c r="I286" s="87"/>
    </row>
    <row r="287" spans="5:9" ht="14.25" customHeight="1">
      <c r="E287" s="226"/>
      <c r="I287" s="87"/>
    </row>
    <row r="288" spans="5:9" ht="14.25" customHeight="1">
      <c r="E288" s="226"/>
      <c r="I288" s="87"/>
    </row>
    <row r="289" spans="5:9" ht="14.25" customHeight="1">
      <c r="E289" s="226"/>
      <c r="I289" s="87"/>
    </row>
    <row r="290" spans="5:9" ht="14.25" customHeight="1">
      <c r="E290" s="226"/>
      <c r="I290" s="87"/>
    </row>
    <row r="291" spans="5:9" ht="14.25" customHeight="1">
      <c r="E291" s="226"/>
      <c r="I291" s="87"/>
    </row>
    <row r="292" spans="5:9" ht="14.25" customHeight="1">
      <c r="E292" s="226"/>
      <c r="I292" s="87"/>
    </row>
    <row r="293" spans="5:9" ht="14.25" customHeight="1">
      <c r="E293" s="226"/>
      <c r="I293" s="87"/>
    </row>
    <row r="294" spans="5:9" ht="14.25" customHeight="1">
      <c r="E294" s="226"/>
      <c r="I294" s="87"/>
    </row>
    <row r="295" spans="5:9" ht="14.25" customHeight="1">
      <c r="E295" s="226"/>
      <c r="I295" s="87"/>
    </row>
    <row r="296" spans="5:9" ht="14.25" customHeight="1">
      <c r="E296" s="226"/>
      <c r="I296" s="87"/>
    </row>
    <row r="297" spans="5:9" ht="14.25" customHeight="1">
      <c r="E297" s="226"/>
      <c r="I297" s="87"/>
    </row>
    <row r="298" spans="5:9" ht="14.25" customHeight="1">
      <c r="E298" s="226"/>
      <c r="I298" s="87"/>
    </row>
    <row r="299" spans="5:9" ht="14.25" customHeight="1">
      <c r="E299" s="226"/>
      <c r="I299" s="87"/>
    </row>
    <row r="300" spans="5:9" ht="14.25" customHeight="1">
      <c r="E300" s="226"/>
      <c r="I300" s="87"/>
    </row>
    <row r="301" spans="5:9" ht="14.25" customHeight="1">
      <c r="E301" s="226"/>
      <c r="I301" s="87"/>
    </row>
    <row r="302" spans="5:9" ht="14.25" customHeight="1">
      <c r="E302" s="226"/>
      <c r="I302" s="87"/>
    </row>
    <row r="303" spans="5:9" ht="14.25" customHeight="1">
      <c r="E303" s="226"/>
      <c r="I303" s="87"/>
    </row>
    <row r="304" spans="5:9" ht="14.25" customHeight="1">
      <c r="E304" s="226"/>
      <c r="I304" s="87"/>
    </row>
    <row r="305" spans="5:9" ht="14.25" customHeight="1">
      <c r="E305" s="226"/>
      <c r="I305" s="87"/>
    </row>
    <row r="306" spans="5:9" ht="14.25" customHeight="1">
      <c r="E306" s="226"/>
      <c r="I306" s="87"/>
    </row>
    <row r="307" spans="5:9" ht="14.25" customHeight="1">
      <c r="E307" s="226"/>
      <c r="I307" s="87"/>
    </row>
    <row r="308" spans="5:9" ht="14.25" customHeight="1">
      <c r="E308" s="226"/>
      <c r="I308" s="87"/>
    </row>
    <row r="309" spans="5:9" ht="14.25" customHeight="1">
      <c r="E309" s="226"/>
      <c r="I309" s="87"/>
    </row>
    <row r="310" spans="5:9" ht="14.25" customHeight="1">
      <c r="E310" s="226"/>
      <c r="I310" s="87"/>
    </row>
    <row r="311" spans="5:9" ht="14.25" customHeight="1">
      <c r="E311" s="226"/>
      <c r="I311" s="87"/>
    </row>
    <row r="312" spans="5:9" ht="14.25" customHeight="1">
      <c r="E312" s="226"/>
      <c r="I312" s="87"/>
    </row>
    <row r="313" spans="5:9" ht="14.25" customHeight="1">
      <c r="E313" s="226"/>
      <c r="I313" s="87"/>
    </row>
    <row r="314" spans="5:9" ht="14.25" customHeight="1">
      <c r="E314" s="226"/>
      <c r="I314" s="87"/>
    </row>
    <row r="315" spans="5:9" ht="14.25" customHeight="1">
      <c r="E315" s="226"/>
      <c r="I315" s="87"/>
    </row>
    <row r="316" spans="5:9" ht="14.25" customHeight="1">
      <c r="E316" s="226"/>
      <c r="I316" s="87"/>
    </row>
    <row r="317" spans="5:9" ht="14.25" customHeight="1">
      <c r="E317" s="226"/>
      <c r="I317" s="87"/>
    </row>
    <row r="318" spans="5:9" ht="14.25" customHeight="1">
      <c r="E318" s="226"/>
      <c r="I318" s="87"/>
    </row>
    <row r="319" spans="5:9" ht="14.25" customHeight="1">
      <c r="E319" s="226"/>
      <c r="I319" s="87"/>
    </row>
    <row r="320" spans="5:9" ht="14.25" customHeight="1">
      <c r="E320" s="226"/>
      <c r="I320" s="87"/>
    </row>
    <row r="321" spans="5:9" ht="14.25" customHeight="1">
      <c r="E321" s="226"/>
      <c r="I321" s="87"/>
    </row>
    <row r="322" spans="5:9" ht="14.25" customHeight="1">
      <c r="E322" s="226"/>
      <c r="I322" s="87"/>
    </row>
    <row r="323" spans="5:9" ht="14.25" customHeight="1">
      <c r="E323" s="226"/>
      <c r="I323" s="87"/>
    </row>
    <row r="324" spans="5:9" ht="14.25" customHeight="1">
      <c r="E324" s="226"/>
      <c r="I324" s="87"/>
    </row>
    <row r="325" spans="5:9" ht="14.25" customHeight="1">
      <c r="E325" s="226"/>
      <c r="I325" s="87"/>
    </row>
    <row r="326" spans="5:9" ht="14.25" customHeight="1">
      <c r="E326" s="226"/>
      <c r="I326" s="87"/>
    </row>
    <row r="327" spans="5:9" ht="14.25" customHeight="1">
      <c r="E327" s="226"/>
      <c r="I327" s="87"/>
    </row>
    <row r="328" spans="5:9" ht="14.25" customHeight="1">
      <c r="E328" s="226"/>
      <c r="I328" s="87"/>
    </row>
    <row r="329" spans="5:9" ht="14.25" customHeight="1">
      <c r="E329" s="226"/>
      <c r="I329" s="87"/>
    </row>
    <row r="330" spans="5:9" ht="14.25" customHeight="1">
      <c r="E330" s="226"/>
      <c r="I330" s="87"/>
    </row>
    <row r="331" spans="5:9" ht="14.25" customHeight="1">
      <c r="E331" s="226"/>
      <c r="I331" s="87"/>
    </row>
    <row r="332" spans="5:9" ht="14.25" customHeight="1">
      <c r="E332" s="226"/>
      <c r="I332" s="87"/>
    </row>
    <row r="333" spans="5:9" ht="14.25" customHeight="1">
      <c r="E333" s="226"/>
      <c r="I333" s="87"/>
    </row>
    <row r="334" spans="5:9" ht="14.25" customHeight="1">
      <c r="E334" s="226"/>
      <c r="I334" s="87"/>
    </row>
    <row r="335" spans="5:9" ht="14.25" customHeight="1">
      <c r="E335" s="226"/>
      <c r="I335" s="87"/>
    </row>
    <row r="336" spans="5:9" ht="14.25" customHeight="1">
      <c r="E336" s="226"/>
      <c r="I336" s="87"/>
    </row>
    <row r="337" spans="5:9" ht="14.25" customHeight="1">
      <c r="E337" s="226"/>
      <c r="I337" s="87"/>
    </row>
    <row r="338" spans="5:9" ht="14.25" customHeight="1">
      <c r="E338" s="226"/>
      <c r="I338" s="87"/>
    </row>
    <row r="339" spans="5:9" ht="14.25" customHeight="1">
      <c r="E339" s="226"/>
      <c r="I339" s="87"/>
    </row>
    <row r="340" spans="5:9" ht="14.25" customHeight="1">
      <c r="E340" s="226"/>
      <c r="I340" s="87"/>
    </row>
    <row r="341" spans="5:9" ht="14.25" customHeight="1">
      <c r="E341" s="226"/>
      <c r="I341" s="87"/>
    </row>
    <row r="342" spans="5:9" ht="14.25" customHeight="1">
      <c r="E342" s="226"/>
      <c r="I342" s="87"/>
    </row>
    <row r="343" spans="5:9" ht="14.25" customHeight="1">
      <c r="E343" s="226"/>
      <c r="I343" s="87"/>
    </row>
    <row r="344" spans="5:9" ht="14.25" customHeight="1">
      <c r="E344" s="226"/>
      <c r="I344" s="87"/>
    </row>
    <row r="345" spans="5:9" ht="14.25" customHeight="1">
      <c r="E345" s="226"/>
      <c r="I345" s="87"/>
    </row>
    <row r="346" spans="5:9" ht="14.25" customHeight="1">
      <c r="E346" s="226"/>
      <c r="I346" s="87"/>
    </row>
    <row r="347" spans="5:9" ht="14.25" customHeight="1">
      <c r="E347" s="226"/>
      <c r="I347" s="87"/>
    </row>
    <row r="348" spans="5:9" ht="14.25" customHeight="1">
      <c r="E348" s="226"/>
      <c r="I348" s="87"/>
    </row>
    <row r="349" spans="5:9" ht="14.25" customHeight="1">
      <c r="E349" s="226"/>
      <c r="I349" s="87"/>
    </row>
    <row r="350" spans="5:9" ht="14.25" customHeight="1">
      <c r="E350" s="226"/>
      <c r="I350" s="87"/>
    </row>
    <row r="351" spans="5:9" ht="14.25" customHeight="1">
      <c r="E351" s="226"/>
      <c r="I351" s="87"/>
    </row>
    <row r="352" spans="5:9" ht="14.25" customHeight="1">
      <c r="E352" s="226"/>
      <c r="I352" s="87"/>
    </row>
    <row r="353" spans="5:9" ht="14.25" customHeight="1">
      <c r="E353" s="226"/>
      <c r="I353" s="87"/>
    </row>
    <row r="354" spans="5:9" ht="14.25" customHeight="1">
      <c r="E354" s="226"/>
      <c r="I354" s="87"/>
    </row>
    <row r="355" spans="5:9" ht="14.25" customHeight="1">
      <c r="E355" s="226"/>
      <c r="I355" s="87"/>
    </row>
    <row r="356" spans="5:9" ht="14.25" customHeight="1">
      <c r="E356" s="226"/>
      <c r="I356" s="87"/>
    </row>
    <row r="357" spans="5:9" ht="14.25" customHeight="1">
      <c r="E357" s="226"/>
      <c r="I357" s="87"/>
    </row>
    <row r="358" spans="5:9" ht="14.25" customHeight="1">
      <c r="E358" s="226"/>
      <c r="I358" s="87"/>
    </row>
    <row r="359" spans="5:9" ht="14.25" customHeight="1">
      <c r="E359" s="226"/>
      <c r="I359" s="87"/>
    </row>
    <row r="360" spans="5:9" ht="14.25" customHeight="1">
      <c r="E360" s="226"/>
      <c r="I360" s="87"/>
    </row>
    <row r="361" spans="5:9" ht="14.25" customHeight="1">
      <c r="E361" s="226"/>
      <c r="I361" s="87"/>
    </row>
    <row r="362" spans="5:9" ht="14.25" customHeight="1">
      <c r="E362" s="226"/>
      <c r="I362" s="87"/>
    </row>
    <row r="363" spans="5:9" ht="14.25" customHeight="1">
      <c r="E363" s="226"/>
      <c r="I363" s="87"/>
    </row>
    <row r="364" spans="5:9" ht="14.25" customHeight="1">
      <c r="E364" s="226"/>
      <c r="I364" s="87"/>
    </row>
    <row r="365" spans="5:9" ht="14.25" customHeight="1">
      <c r="E365" s="226"/>
      <c r="I365" s="87"/>
    </row>
    <row r="366" spans="5:9" ht="14.25" customHeight="1">
      <c r="E366" s="226"/>
      <c r="I366" s="87"/>
    </row>
    <row r="367" spans="5:9" ht="14.25" customHeight="1">
      <c r="E367" s="226"/>
      <c r="I367" s="87"/>
    </row>
    <row r="368" spans="5:9" ht="14.25" customHeight="1">
      <c r="E368" s="226"/>
      <c r="I368" s="87"/>
    </row>
    <row r="369" spans="5:9" ht="14.25" customHeight="1">
      <c r="E369" s="226"/>
      <c r="I369" s="87"/>
    </row>
    <row r="370" spans="5:9" ht="14.25" customHeight="1">
      <c r="E370" s="226"/>
      <c r="I370" s="87"/>
    </row>
    <row r="371" spans="5:9" ht="14.25" customHeight="1">
      <c r="E371" s="226"/>
      <c r="I371" s="87"/>
    </row>
    <row r="372" spans="5:9" ht="14.25" customHeight="1">
      <c r="E372" s="226"/>
      <c r="I372" s="87"/>
    </row>
    <row r="373" spans="5:9" ht="14.25" customHeight="1">
      <c r="E373" s="226"/>
      <c r="I373" s="87"/>
    </row>
    <row r="374" spans="5:9" ht="14.25" customHeight="1">
      <c r="E374" s="226"/>
      <c r="I374" s="87"/>
    </row>
    <row r="375" spans="5:9" ht="14.25" customHeight="1">
      <c r="E375" s="226"/>
      <c r="I375" s="87"/>
    </row>
    <row r="376" spans="5:9" ht="14.25" customHeight="1">
      <c r="E376" s="226"/>
      <c r="I376" s="87"/>
    </row>
    <row r="377" spans="5:9" ht="14.25" customHeight="1">
      <c r="E377" s="226"/>
      <c r="I377" s="87"/>
    </row>
    <row r="378" spans="5:9" ht="14.25" customHeight="1">
      <c r="E378" s="226"/>
      <c r="I378" s="87"/>
    </row>
    <row r="379" spans="5:9" ht="14.25" customHeight="1">
      <c r="E379" s="226"/>
      <c r="I379" s="87"/>
    </row>
    <row r="380" spans="5:9" ht="14.25" customHeight="1">
      <c r="E380" s="226"/>
      <c r="I380" s="87"/>
    </row>
    <row r="381" spans="5:9" ht="14.25" customHeight="1">
      <c r="E381" s="226"/>
      <c r="I381" s="87"/>
    </row>
    <row r="382" spans="5:9" ht="14.25" customHeight="1">
      <c r="E382" s="226"/>
      <c r="I382" s="87"/>
    </row>
    <row r="383" spans="5:9" ht="14.25" customHeight="1">
      <c r="E383" s="226"/>
      <c r="I383" s="87"/>
    </row>
    <row r="384" spans="5:9" ht="14.25" customHeight="1">
      <c r="E384" s="226"/>
      <c r="I384" s="87"/>
    </row>
    <row r="385" spans="5:9" ht="14.25" customHeight="1">
      <c r="E385" s="226"/>
      <c r="I385" s="87"/>
    </row>
    <row r="386" spans="5:9" ht="14.25" customHeight="1">
      <c r="E386" s="226"/>
      <c r="I386" s="87"/>
    </row>
    <row r="387" spans="5:9" ht="14.25" customHeight="1">
      <c r="E387" s="226"/>
      <c r="I387" s="87"/>
    </row>
    <row r="388" spans="5:9" ht="14.25" customHeight="1">
      <c r="E388" s="226"/>
      <c r="I388" s="87"/>
    </row>
    <row r="389" spans="5:9" ht="14.25" customHeight="1">
      <c r="E389" s="226"/>
      <c r="I389" s="87"/>
    </row>
    <row r="390" spans="5:9" ht="14.25" customHeight="1">
      <c r="E390" s="226"/>
      <c r="I390" s="87"/>
    </row>
    <row r="391" spans="5:9" ht="14.25" customHeight="1">
      <c r="E391" s="226"/>
      <c r="I391" s="87"/>
    </row>
    <row r="392" spans="5:9" ht="14.25" customHeight="1">
      <c r="E392" s="226"/>
      <c r="I392" s="87"/>
    </row>
    <row r="393" spans="5:9" ht="14.25" customHeight="1">
      <c r="E393" s="226"/>
      <c r="I393" s="87"/>
    </row>
    <row r="394" spans="5:9" ht="14.25" customHeight="1">
      <c r="E394" s="226"/>
      <c r="I394" s="87"/>
    </row>
    <row r="395" spans="5:9" ht="14.25" customHeight="1">
      <c r="E395" s="226"/>
      <c r="I395" s="87"/>
    </row>
    <row r="396" spans="5:9" ht="14.25" customHeight="1">
      <c r="E396" s="226"/>
      <c r="I396" s="87"/>
    </row>
    <row r="397" spans="5:9" ht="14.25" customHeight="1">
      <c r="E397" s="226"/>
      <c r="I397" s="87"/>
    </row>
    <row r="398" spans="5:9" ht="14.25" customHeight="1">
      <c r="E398" s="226"/>
      <c r="I398" s="87"/>
    </row>
    <row r="399" spans="5:9" ht="14.25" customHeight="1">
      <c r="E399" s="226"/>
      <c r="I399" s="87"/>
    </row>
    <row r="400" spans="5:9" ht="14.25" customHeight="1">
      <c r="E400" s="226"/>
      <c r="I400" s="87"/>
    </row>
    <row r="401" spans="5:9" ht="14.25" customHeight="1">
      <c r="E401" s="226"/>
      <c r="I401" s="87"/>
    </row>
    <row r="402" spans="5:9" ht="14.25" customHeight="1">
      <c r="E402" s="226"/>
      <c r="I402" s="87"/>
    </row>
    <row r="403" spans="5:9" ht="14.25" customHeight="1">
      <c r="E403" s="226"/>
      <c r="I403" s="87"/>
    </row>
    <row r="404" spans="5:9" ht="14.25" customHeight="1">
      <c r="E404" s="226"/>
      <c r="I404" s="87"/>
    </row>
    <row r="405" spans="5:9" ht="14.25" customHeight="1">
      <c r="E405" s="226"/>
      <c r="I405" s="87"/>
    </row>
    <row r="406" spans="5:9" ht="14.25" customHeight="1">
      <c r="E406" s="226"/>
      <c r="I406" s="87"/>
    </row>
    <row r="407" spans="5:9" ht="14.25" customHeight="1">
      <c r="E407" s="226"/>
      <c r="I407" s="87"/>
    </row>
    <row r="408" spans="5:9" ht="14.25" customHeight="1">
      <c r="E408" s="226"/>
      <c r="I408" s="87"/>
    </row>
    <row r="409" spans="5:9" ht="14.25" customHeight="1">
      <c r="E409" s="226"/>
      <c r="I409" s="87"/>
    </row>
    <row r="410" spans="5:9" ht="14.25" customHeight="1">
      <c r="E410" s="226"/>
      <c r="I410" s="87"/>
    </row>
    <row r="411" spans="5:9" ht="14.25" customHeight="1">
      <c r="E411" s="226"/>
      <c r="I411" s="87"/>
    </row>
    <row r="412" spans="5:9" ht="14.25" customHeight="1">
      <c r="E412" s="226"/>
      <c r="I412" s="87"/>
    </row>
    <row r="413" spans="5:9" ht="14.25" customHeight="1">
      <c r="E413" s="226"/>
      <c r="I413" s="87"/>
    </row>
    <row r="414" spans="5:9" ht="14.25" customHeight="1">
      <c r="E414" s="226"/>
      <c r="I414" s="87"/>
    </row>
    <row r="415" spans="5:9" ht="14.25" customHeight="1">
      <c r="E415" s="226"/>
      <c r="I415" s="87"/>
    </row>
    <row r="416" spans="5:9" ht="14.25" customHeight="1">
      <c r="E416" s="226"/>
      <c r="I416" s="87"/>
    </row>
    <row r="417" spans="5:9" ht="14.25" customHeight="1">
      <c r="E417" s="226"/>
      <c r="I417" s="87"/>
    </row>
    <row r="418" spans="5:9" ht="14.25" customHeight="1">
      <c r="E418" s="226"/>
      <c r="I418" s="87"/>
    </row>
    <row r="419" spans="5:9" ht="14.25" customHeight="1">
      <c r="E419" s="226"/>
      <c r="I419" s="87"/>
    </row>
    <row r="420" spans="5:9" ht="14.25" customHeight="1">
      <c r="E420" s="226"/>
      <c r="I420" s="87"/>
    </row>
    <row r="421" spans="5:9" ht="14.25" customHeight="1">
      <c r="E421" s="226"/>
      <c r="I421" s="87"/>
    </row>
    <row r="422" spans="5:9" ht="14.25" customHeight="1">
      <c r="E422" s="226"/>
      <c r="I422" s="87"/>
    </row>
    <row r="423" spans="5:9" ht="14.25" customHeight="1">
      <c r="E423" s="226"/>
      <c r="I423" s="87"/>
    </row>
    <row r="424" spans="5:9" ht="14.25" customHeight="1">
      <c r="E424" s="226"/>
      <c r="I424" s="87"/>
    </row>
    <row r="425" spans="5:9" ht="14.25" customHeight="1">
      <c r="E425" s="226"/>
      <c r="I425" s="87"/>
    </row>
    <row r="426" spans="5:9" ht="14.25" customHeight="1">
      <c r="E426" s="226"/>
      <c r="I426" s="87"/>
    </row>
    <row r="427" spans="5:9" ht="14.25" customHeight="1">
      <c r="E427" s="226"/>
      <c r="I427" s="87"/>
    </row>
    <row r="428" spans="5:9" ht="14.25" customHeight="1">
      <c r="E428" s="226"/>
      <c r="I428" s="87"/>
    </row>
    <row r="429" spans="5:9" ht="14.25" customHeight="1">
      <c r="E429" s="226"/>
      <c r="I429" s="87"/>
    </row>
    <row r="430" spans="5:9" ht="14.25" customHeight="1">
      <c r="E430" s="226"/>
      <c r="I430" s="87"/>
    </row>
    <row r="431" spans="5:9" ht="14.25" customHeight="1">
      <c r="E431" s="226"/>
      <c r="I431" s="87"/>
    </row>
    <row r="432" spans="5:9" ht="14.25" customHeight="1">
      <c r="E432" s="226"/>
      <c r="I432" s="87"/>
    </row>
    <row r="433" spans="5:9" ht="14.25" customHeight="1">
      <c r="E433" s="226"/>
      <c r="I433" s="87"/>
    </row>
    <row r="434" spans="5:9" ht="14.25" customHeight="1">
      <c r="E434" s="226"/>
      <c r="I434" s="87"/>
    </row>
    <row r="435" spans="5:9" ht="14.25" customHeight="1">
      <c r="E435" s="226"/>
      <c r="I435" s="87"/>
    </row>
    <row r="436" spans="5:9" ht="14.25" customHeight="1">
      <c r="E436" s="226"/>
      <c r="I436" s="87"/>
    </row>
    <row r="437" spans="5:9" ht="14.25" customHeight="1">
      <c r="E437" s="226"/>
      <c r="I437" s="87"/>
    </row>
    <row r="438" spans="5:9" ht="14.25" customHeight="1">
      <c r="E438" s="226"/>
      <c r="I438" s="87"/>
    </row>
    <row r="439" spans="5:9" ht="14.25" customHeight="1">
      <c r="E439" s="226"/>
      <c r="I439" s="87"/>
    </row>
    <row r="440" spans="5:9" ht="14.25" customHeight="1">
      <c r="E440" s="226"/>
      <c r="I440" s="87"/>
    </row>
    <row r="441" spans="5:9" ht="14.25" customHeight="1">
      <c r="E441" s="226"/>
      <c r="I441" s="87"/>
    </row>
    <row r="442" spans="5:9" ht="14.25" customHeight="1">
      <c r="E442" s="226"/>
      <c r="I442" s="87"/>
    </row>
    <row r="443" spans="5:9" ht="14.25" customHeight="1">
      <c r="E443" s="226"/>
      <c r="I443" s="87"/>
    </row>
    <row r="444" spans="5:9" ht="14.25" customHeight="1">
      <c r="E444" s="226"/>
      <c r="I444" s="87"/>
    </row>
    <row r="445" spans="5:9" ht="14.25" customHeight="1">
      <c r="E445" s="226"/>
      <c r="I445" s="87"/>
    </row>
    <row r="446" spans="5:9" ht="14.25" customHeight="1">
      <c r="E446" s="226"/>
      <c r="I446" s="87"/>
    </row>
    <row r="447" spans="5:9" ht="14.25" customHeight="1">
      <c r="E447" s="226"/>
      <c r="I447" s="87"/>
    </row>
    <row r="448" spans="5:9" ht="14.25" customHeight="1">
      <c r="E448" s="226"/>
      <c r="I448" s="87"/>
    </row>
    <row r="449" spans="5:9" ht="14.25" customHeight="1">
      <c r="E449" s="226"/>
      <c r="I449" s="87"/>
    </row>
    <row r="450" spans="5:9" ht="14.25" customHeight="1">
      <c r="E450" s="226"/>
      <c r="I450" s="87"/>
    </row>
    <row r="451" spans="5:9" ht="14.25" customHeight="1">
      <c r="E451" s="226"/>
      <c r="I451" s="87"/>
    </row>
    <row r="452" spans="5:9" ht="14.25" customHeight="1">
      <c r="E452" s="226"/>
      <c r="I452" s="87"/>
    </row>
    <row r="453" spans="5:9" ht="14.25" customHeight="1">
      <c r="E453" s="226"/>
      <c r="I453" s="87"/>
    </row>
    <row r="454" spans="5:9" ht="14.25" customHeight="1">
      <c r="E454" s="226"/>
      <c r="I454" s="87"/>
    </row>
    <row r="455" spans="5:9" ht="14.25" customHeight="1">
      <c r="E455" s="226"/>
      <c r="I455" s="87"/>
    </row>
    <row r="456" spans="5:9" ht="14.25" customHeight="1">
      <c r="E456" s="226"/>
      <c r="I456" s="87"/>
    </row>
    <row r="457" spans="5:9" ht="14.25" customHeight="1">
      <c r="E457" s="226"/>
      <c r="I457" s="87"/>
    </row>
    <row r="458" spans="5:9" ht="14.25" customHeight="1">
      <c r="E458" s="226"/>
      <c r="I458" s="87"/>
    </row>
    <row r="459" spans="5:9" ht="14.25" customHeight="1">
      <c r="E459" s="226"/>
      <c r="I459" s="87"/>
    </row>
    <row r="460" spans="5:9" ht="14.25" customHeight="1">
      <c r="E460" s="226"/>
      <c r="I460" s="87"/>
    </row>
    <row r="461" spans="5:9" ht="14.25" customHeight="1">
      <c r="E461" s="226"/>
      <c r="I461" s="87"/>
    </row>
    <row r="462" spans="5:9" ht="14.25" customHeight="1">
      <c r="E462" s="226"/>
      <c r="I462" s="87"/>
    </row>
    <row r="463" spans="5:9" ht="14.25" customHeight="1">
      <c r="E463" s="226"/>
      <c r="I463" s="87"/>
    </row>
    <row r="464" spans="5:9" ht="14.25" customHeight="1">
      <c r="E464" s="226"/>
      <c r="I464" s="87"/>
    </row>
    <row r="465" spans="5:9" ht="14.25" customHeight="1">
      <c r="E465" s="226"/>
      <c r="I465" s="87"/>
    </row>
    <row r="466" spans="5:9" ht="14.25" customHeight="1">
      <c r="E466" s="226"/>
      <c r="I466" s="87"/>
    </row>
    <row r="467" spans="5:9" ht="14.25" customHeight="1">
      <c r="E467" s="226"/>
      <c r="I467" s="87"/>
    </row>
    <row r="468" spans="5:9" ht="14.25" customHeight="1">
      <c r="E468" s="226"/>
      <c r="I468" s="87"/>
    </row>
    <row r="469" spans="5:9" ht="14.25" customHeight="1">
      <c r="E469" s="226"/>
      <c r="I469" s="87"/>
    </row>
    <row r="470" spans="5:9" ht="14.25" customHeight="1">
      <c r="E470" s="226"/>
      <c r="I470" s="87"/>
    </row>
    <row r="471" spans="5:9" ht="14.25" customHeight="1">
      <c r="E471" s="226"/>
      <c r="I471" s="87"/>
    </row>
    <row r="472" spans="5:9" ht="14.25" customHeight="1">
      <c r="E472" s="226"/>
      <c r="I472" s="87"/>
    </row>
    <row r="473" spans="5:9" ht="14.25" customHeight="1">
      <c r="E473" s="226"/>
      <c r="I473" s="87"/>
    </row>
    <row r="474" spans="5:9" ht="14.25" customHeight="1">
      <c r="E474" s="226"/>
      <c r="I474" s="87"/>
    </row>
    <row r="475" spans="5:9" ht="14.25" customHeight="1">
      <c r="E475" s="226"/>
      <c r="I475" s="87"/>
    </row>
    <row r="476" spans="5:9" ht="14.25" customHeight="1">
      <c r="E476" s="226"/>
      <c r="I476" s="87"/>
    </row>
    <row r="477" spans="5:9" ht="14.25" customHeight="1">
      <c r="E477" s="226"/>
      <c r="I477" s="87"/>
    </row>
    <row r="478" spans="5:9" ht="14.25" customHeight="1">
      <c r="E478" s="226"/>
      <c r="I478" s="87"/>
    </row>
    <row r="479" spans="5:9" ht="14.25" customHeight="1">
      <c r="E479" s="226"/>
      <c r="I479" s="87"/>
    </row>
    <row r="480" spans="5:9" ht="14.25" customHeight="1">
      <c r="E480" s="226"/>
      <c r="I480" s="87"/>
    </row>
    <row r="481" spans="5:9" ht="14.25" customHeight="1">
      <c r="E481" s="226"/>
      <c r="I481" s="87"/>
    </row>
    <row r="482" spans="5:9" ht="14.25" customHeight="1">
      <c r="E482" s="226"/>
      <c r="I482" s="87"/>
    </row>
    <row r="483" spans="5:9" ht="14.25" customHeight="1">
      <c r="E483" s="226"/>
      <c r="I483" s="87"/>
    </row>
    <row r="484" spans="5:9" ht="14.25" customHeight="1">
      <c r="E484" s="226"/>
      <c r="I484" s="87"/>
    </row>
    <row r="485" spans="5:9" ht="14.25" customHeight="1">
      <c r="E485" s="226"/>
      <c r="I485" s="87"/>
    </row>
    <row r="486" spans="5:9" ht="14.25" customHeight="1">
      <c r="E486" s="226"/>
      <c r="I486" s="87"/>
    </row>
    <row r="487" spans="5:9" ht="14.25" customHeight="1">
      <c r="E487" s="226"/>
      <c r="I487" s="87"/>
    </row>
    <row r="488" spans="5:9" ht="14.25" customHeight="1">
      <c r="E488" s="226"/>
      <c r="I488" s="87"/>
    </row>
    <row r="489" spans="5:9" ht="14.25" customHeight="1">
      <c r="E489" s="226"/>
      <c r="I489" s="87"/>
    </row>
    <row r="490" spans="5:9" ht="14.25" customHeight="1">
      <c r="E490" s="226"/>
      <c r="I490" s="87"/>
    </row>
    <row r="491" spans="5:9" ht="14.25" customHeight="1">
      <c r="E491" s="226"/>
      <c r="I491" s="87"/>
    </row>
    <row r="492" spans="5:9" ht="14.25" customHeight="1">
      <c r="E492" s="226"/>
      <c r="I492" s="87"/>
    </row>
    <row r="493" spans="5:9" ht="14.25" customHeight="1">
      <c r="E493" s="226"/>
      <c r="I493" s="87"/>
    </row>
    <row r="494" spans="5:9" ht="14.25" customHeight="1">
      <c r="E494" s="226"/>
      <c r="I494" s="87"/>
    </row>
    <row r="495" spans="5:9" ht="14.25" customHeight="1">
      <c r="E495" s="226"/>
      <c r="I495" s="87"/>
    </row>
    <row r="496" spans="5:9" ht="14.25" customHeight="1">
      <c r="E496" s="226"/>
      <c r="I496" s="87"/>
    </row>
    <row r="497" spans="5:9" ht="14.25" customHeight="1">
      <c r="E497" s="226"/>
      <c r="I497" s="87"/>
    </row>
    <row r="498" spans="5:9" ht="14.25" customHeight="1">
      <c r="E498" s="226"/>
      <c r="I498" s="87"/>
    </row>
    <row r="499" spans="5:9" ht="14.25" customHeight="1">
      <c r="E499" s="226"/>
      <c r="I499" s="87"/>
    </row>
    <row r="500" spans="5:9" ht="14.25" customHeight="1">
      <c r="E500" s="226"/>
      <c r="I500" s="87"/>
    </row>
    <row r="501" spans="5:9" ht="14.25" customHeight="1">
      <c r="E501" s="226"/>
      <c r="I501" s="87"/>
    </row>
    <row r="502" spans="5:9" ht="14.25" customHeight="1">
      <c r="E502" s="226"/>
      <c r="I502" s="87"/>
    </row>
    <row r="503" spans="5:9" ht="14.25" customHeight="1">
      <c r="E503" s="226"/>
      <c r="I503" s="87"/>
    </row>
    <row r="504" spans="5:9" ht="14.25" customHeight="1">
      <c r="E504" s="226"/>
      <c r="I504" s="87"/>
    </row>
    <row r="505" spans="5:9" ht="14.25" customHeight="1">
      <c r="E505" s="226"/>
      <c r="I505" s="87"/>
    </row>
    <row r="506" spans="5:9" ht="14.25" customHeight="1">
      <c r="E506" s="226"/>
      <c r="I506" s="87"/>
    </row>
    <row r="507" spans="5:9" ht="14.25" customHeight="1">
      <c r="E507" s="226"/>
      <c r="I507" s="87"/>
    </row>
    <row r="508" spans="5:9" ht="14.25" customHeight="1">
      <c r="E508" s="226"/>
      <c r="I508" s="87"/>
    </row>
    <row r="509" spans="5:9" ht="14.25" customHeight="1">
      <c r="E509" s="226"/>
      <c r="I509" s="87"/>
    </row>
    <row r="510" spans="5:9" ht="14.25" customHeight="1">
      <c r="E510" s="226"/>
      <c r="I510" s="87"/>
    </row>
    <row r="511" spans="5:9" ht="14.25" customHeight="1">
      <c r="E511" s="226"/>
      <c r="I511" s="87"/>
    </row>
    <row r="512" spans="5:9" ht="14.25" customHeight="1">
      <c r="E512" s="226"/>
      <c r="I512" s="87"/>
    </row>
    <row r="513" spans="5:9" ht="14.25" customHeight="1">
      <c r="E513" s="226"/>
      <c r="I513" s="87"/>
    </row>
    <row r="514" spans="5:9" ht="14.25" customHeight="1">
      <c r="E514" s="226"/>
      <c r="I514" s="87"/>
    </row>
    <row r="515" spans="5:9" ht="14.25" customHeight="1">
      <c r="E515" s="226"/>
      <c r="I515" s="87"/>
    </row>
    <row r="516" spans="5:9" ht="14.25" customHeight="1">
      <c r="E516" s="226"/>
      <c r="I516" s="87"/>
    </row>
    <row r="517" spans="5:9" ht="14.25" customHeight="1">
      <c r="E517" s="226"/>
      <c r="I517" s="87"/>
    </row>
    <row r="518" spans="5:9" ht="14.25" customHeight="1">
      <c r="E518" s="226"/>
      <c r="I518" s="87"/>
    </row>
    <row r="519" spans="5:9" ht="14.25" customHeight="1">
      <c r="E519" s="226"/>
      <c r="I519" s="87"/>
    </row>
    <row r="520" spans="5:9" ht="14.25" customHeight="1">
      <c r="E520" s="226"/>
      <c r="I520" s="87"/>
    </row>
    <row r="521" spans="5:9" ht="14.25" customHeight="1">
      <c r="E521" s="226"/>
      <c r="I521" s="87"/>
    </row>
    <row r="522" spans="5:9" ht="14.25" customHeight="1">
      <c r="E522" s="226"/>
      <c r="I522" s="87"/>
    </row>
    <row r="523" spans="5:9" ht="14.25" customHeight="1">
      <c r="E523" s="226"/>
      <c r="I523" s="87"/>
    </row>
    <row r="524" spans="5:9" ht="14.25" customHeight="1">
      <c r="E524" s="226"/>
      <c r="I524" s="87"/>
    </row>
    <row r="525" spans="5:9" ht="14.25" customHeight="1">
      <c r="E525" s="226"/>
      <c r="I525" s="87"/>
    </row>
    <row r="526" spans="5:9" ht="14.25" customHeight="1">
      <c r="E526" s="226"/>
      <c r="I526" s="87"/>
    </row>
    <row r="527" spans="5:9" ht="14.25" customHeight="1">
      <c r="E527" s="226"/>
      <c r="I527" s="87"/>
    </row>
    <row r="528" spans="5:9" ht="14.25" customHeight="1">
      <c r="E528" s="226"/>
      <c r="I528" s="87"/>
    </row>
    <row r="529" spans="5:9" ht="14.25" customHeight="1">
      <c r="E529" s="226"/>
      <c r="I529" s="87"/>
    </row>
    <row r="530" spans="5:9" ht="14.25" customHeight="1">
      <c r="E530" s="226"/>
      <c r="I530" s="87"/>
    </row>
    <row r="531" spans="5:9" ht="14.25" customHeight="1">
      <c r="E531" s="226"/>
      <c r="I531" s="87"/>
    </row>
    <row r="532" spans="5:9" ht="14.25" customHeight="1">
      <c r="E532" s="226"/>
      <c r="I532" s="87"/>
    </row>
    <row r="533" spans="5:9" ht="14.25" customHeight="1">
      <c r="E533" s="226"/>
      <c r="I533" s="87"/>
    </row>
    <row r="534" spans="5:9" ht="14.25" customHeight="1">
      <c r="E534" s="226"/>
      <c r="I534" s="87"/>
    </row>
    <row r="535" spans="5:9" ht="14.25" customHeight="1">
      <c r="E535" s="226"/>
      <c r="I535" s="87"/>
    </row>
    <row r="536" spans="5:9" ht="14.25" customHeight="1">
      <c r="E536" s="226"/>
      <c r="I536" s="87"/>
    </row>
    <row r="537" spans="5:9" ht="14.25" customHeight="1">
      <c r="E537" s="226"/>
      <c r="I537" s="87"/>
    </row>
    <row r="538" spans="5:9" ht="14.25" customHeight="1">
      <c r="E538" s="226"/>
      <c r="I538" s="87"/>
    </row>
    <row r="539" spans="5:9" ht="14.25" customHeight="1">
      <c r="E539" s="226"/>
      <c r="I539" s="87"/>
    </row>
    <row r="540" spans="5:9" ht="14.25" customHeight="1">
      <c r="E540" s="226"/>
      <c r="I540" s="87"/>
    </row>
    <row r="541" spans="5:9" ht="14.25" customHeight="1">
      <c r="E541" s="226"/>
      <c r="I541" s="87"/>
    </row>
    <row r="542" spans="5:9" ht="14.25" customHeight="1">
      <c r="E542" s="226"/>
      <c r="I542" s="87"/>
    </row>
    <row r="543" spans="5:9" ht="14.25" customHeight="1">
      <c r="E543" s="226"/>
      <c r="I543" s="87"/>
    </row>
    <row r="544" spans="5:9" ht="14.25" customHeight="1">
      <c r="E544" s="226"/>
      <c r="I544" s="87"/>
    </row>
    <row r="545" spans="5:9" ht="14.25" customHeight="1">
      <c r="E545" s="226"/>
      <c r="I545" s="87"/>
    </row>
    <row r="546" spans="5:9" ht="14.25" customHeight="1">
      <c r="E546" s="226"/>
      <c r="I546" s="87"/>
    </row>
    <row r="547" spans="5:9" ht="14.25" customHeight="1">
      <c r="E547" s="226"/>
      <c r="I547" s="87"/>
    </row>
    <row r="548" spans="5:9" ht="14.25" customHeight="1">
      <c r="E548" s="226"/>
      <c r="I548" s="87"/>
    </row>
    <row r="549" spans="5:9" ht="14.25" customHeight="1">
      <c r="E549" s="226"/>
      <c r="I549" s="87"/>
    </row>
    <row r="550" spans="5:9" ht="14.25" customHeight="1">
      <c r="E550" s="226"/>
      <c r="I550" s="87"/>
    </row>
    <row r="551" spans="5:9" ht="14.25" customHeight="1">
      <c r="E551" s="226"/>
      <c r="I551" s="87"/>
    </row>
    <row r="552" spans="5:9" ht="14.25" customHeight="1">
      <c r="E552" s="226"/>
      <c r="I552" s="87"/>
    </row>
    <row r="553" spans="5:9" ht="14.25" customHeight="1">
      <c r="E553" s="226"/>
      <c r="I553" s="87"/>
    </row>
    <row r="554" spans="5:9" ht="14.25" customHeight="1">
      <c r="E554" s="226"/>
      <c r="I554" s="87"/>
    </row>
    <row r="555" spans="5:9" ht="14.25" customHeight="1">
      <c r="E555" s="226"/>
      <c r="I555" s="87"/>
    </row>
    <row r="556" spans="5:9" ht="14.25" customHeight="1">
      <c r="E556" s="226"/>
      <c r="I556" s="87"/>
    </row>
    <row r="557" spans="5:9" ht="14.25" customHeight="1">
      <c r="E557" s="226"/>
      <c r="I557" s="87"/>
    </row>
    <row r="558" spans="5:9" ht="14.25" customHeight="1">
      <c r="E558" s="226"/>
      <c r="I558" s="87"/>
    </row>
    <row r="559" spans="5:9" ht="14.25" customHeight="1">
      <c r="E559" s="226"/>
      <c r="I559" s="87"/>
    </row>
    <row r="560" spans="5:9" ht="14.25" customHeight="1">
      <c r="E560" s="226"/>
      <c r="I560" s="87"/>
    </row>
    <row r="561" spans="5:9" ht="14.25" customHeight="1">
      <c r="E561" s="226"/>
      <c r="I561" s="87"/>
    </row>
    <row r="562" spans="5:9" ht="14.25" customHeight="1">
      <c r="E562" s="226"/>
      <c r="I562" s="87"/>
    </row>
    <row r="563" spans="5:9" ht="14.25" customHeight="1">
      <c r="E563" s="226"/>
      <c r="I563" s="87"/>
    </row>
    <row r="564" spans="5:9" ht="14.25" customHeight="1">
      <c r="E564" s="226"/>
      <c r="I564" s="87"/>
    </row>
    <row r="565" spans="5:9" ht="14.25" customHeight="1">
      <c r="E565" s="226"/>
      <c r="I565" s="87"/>
    </row>
    <row r="566" spans="5:9" ht="14.25" customHeight="1">
      <c r="E566" s="226"/>
      <c r="I566" s="87"/>
    </row>
    <row r="567" spans="5:9" ht="14.25" customHeight="1">
      <c r="E567" s="226"/>
      <c r="I567" s="87"/>
    </row>
    <row r="568" spans="5:9" ht="14.25" customHeight="1">
      <c r="E568" s="226"/>
      <c r="I568" s="87"/>
    </row>
    <row r="569" spans="5:9" ht="14.25" customHeight="1">
      <c r="E569" s="226"/>
      <c r="I569" s="87"/>
    </row>
    <row r="570" spans="5:9" ht="14.25" customHeight="1">
      <c r="E570" s="226"/>
      <c r="I570" s="87"/>
    </row>
    <row r="571" spans="5:9" ht="14.25" customHeight="1">
      <c r="E571" s="226"/>
      <c r="I571" s="87"/>
    </row>
    <row r="572" spans="5:9" ht="14.25" customHeight="1">
      <c r="E572" s="226"/>
      <c r="I572" s="87"/>
    </row>
    <row r="573" spans="5:9" ht="14.25" customHeight="1">
      <c r="E573" s="226"/>
      <c r="I573" s="87"/>
    </row>
    <row r="574" spans="5:9" ht="14.25" customHeight="1">
      <c r="E574" s="226"/>
      <c r="I574" s="87"/>
    </row>
    <row r="575" spans="5:9" ht="14.25" customHeight="1">
      <c r="E575" s="226"/>
      <c r="I575" s="87"/>
    </row>
    <row r="576" spans="5:9" ht="14.25" customHeight="1">
      <c r="E576" s="226"/>
      <c r="I576" s="87"/>
    </row>
    <row r="577" spans="5:9" ht="14.25" customHeight="1">
      <c r="E577" s="226"/>
      <c r="I577" s="87"/>
    </row>
    <row r="578" spans="5:9" ht="14.25" customHeight="1">
      <c r="E578" s="226"/>
      <c r="I578" s="87"/>
    </row>
    <row r="579" spans="5:9" ht="14.25" customHeight="1">
      <c r="E579" s="226"/>
      <c r="I579" s="87"/>
    </row>
    <row r="580" spans="5:9" ht="14.25" customHeight="1">
      <c r="E580" s="226"/>
      <c r="I580" s="87"/>
    </row>
    <row r="581" spans="5:9" ht="14.25" customHeight="1">
      <c r="E581" s="226"/>
      <c r="I581" s="87"/>
    </row>
    <row r="582" spans="5:9" ht="14.25" customHeight="1">
      <c r="E582" s="226"/>
      <c r="I582" s="87"/>
    </row>
    <row r="583" spans="5:9" ht="14.25" customHeight="1">
      <c r="E583" s="226"/>
      <c r="I583" s="87"/>
    </row>
    <row r="584" spans="5:9" ht="14.25" customHeight="1">
      <c r="E584" s="226"/>
      <c r="I584" s="87"/>
    </row>
    <row r="585" spans="5:9" ht="14.25" customHeight="1">
      <c r="E585" s="226"/>
      <c r="I585" s="87"/>
    </row>
    <row r="586" spans="5:9" ht="14.25" customHeight="1">
      <c r="E586" s="226"/>
      <c r="I586" s="87"/>
    </row>
    <row r="587" spans="5:9" ht="14.25" customHeight="1">
      <c r="E587" s="226"/>
      <c r="I587" s="87"/>
    </row>
    <row r="588" spans="5:9" ht="14.25" customHeight="1">
      <c r="E588" s="226"/>
      <c r="I588" s="87"/>
    </row>
    <row r="589" spans="5:9" ht="14.25" customHeight="1">
      <c r="E589" s="226"/>
      <c r="I589" s="87"/>
    </row>
    <row r="590" spans="5:9" ht="14.25" customHeight="1">
      <c r="E590" s="226"/>
      <c r="I590" s="87"/>
    </row>
    <row r="591" spans="5:9" ht="14.25" customHeight="1">
      <c r="E591" s="226"/>
      <c r="I591" s="87"/>
    </row>
    <row r="592" spans="5:9" ht="14.25" customHeight="1">
      <c r="E592" s="226"/>
      <c r="I592" s="87"/>
    </row>
    <row r="593" spans="5:9" ht="14.25" customHeight="1">
      <c r="E593" s="226"/>
      <c r="I593" s="87"/>
    </row>
    <row r="594" spans="5:9" ht="14.25" customHeight="1">
      <c r="E594" s="226"/>
      <c r="I594" s="87"/>
    </row>
    <row r="595" spans="5:9" ht="14.25" customHeight="1">
      <c r="E595" s="226"/>
      <c r="I595" s="87"/>
    </row>
    <row r="596" spans="5:9" ht="14.25" customHeight="1">
      <c r="E596" s="226"/>
      <c r="I596" s="87"/>
    </row>
    <row r="597" spans="5:9" ht="14.25" customHeight="1">
      <c r="E597" s="226"/>
      <c r="I597" s="87"/>
    </row>
    <row r="598" spans="5:9" ht="14.25" customHeight="1">
      <c r="E598" s="226"/>
      <c r="I598" s="87"/>
    </row>
    <row r="599" spans="5:9" ht="14.25" customHeight="1">
      <c r="E599" s="226"/>
      <c r="I599" s="87"/>
    </row>
    <row r="600" spans="5:9" ht="14.25" customHeight="1">
      <c r="E600" s="226"/>
      <c r="I600" s="87"/>
    </row>
    <row r="601" spans="5:9" ht="14.25" customHeight="1">
      <c r="E601" s="226"/>
      <c r="I601" s="87"/>
    </row>
    <row r="602" spans="5:9" ht="14.25" customHeight="1">
      <c r="E602" s="226"/>
      <c r="I602" s="87"/>
    </row>
    <row r="603" spans="5:9" ht="14.25" customHeight="1">
      <c r="E603" s="226"/>
      <c r="I603" s="87"/>
    </row>
    <row r="604" spans="5:9" ht="14.25" customHeight="1">
      <c r="E604" s="226"/>
      <c r="I604" s="87"/>
    </row>
    <row r="605" spans="5:9" ht="14.25" customHeight="1">
      <c r="E605" s="226"/>
      <c r="I605" s="87"/>
    </row>
    <row r="606" spans="5:9" ht="14.25" customHeight="1">
      <c r="E606" s="226"/>
      <c r="I606" s="87"/>
    </row>
    <row r="607" spans="5:9" ht="14.25" customHeight="1">
      <c r="E607" s="226"/>
      <c r="I607" s="87"/>
    </row>
    <row r="608" spans="5:9" ht="14.25" customHeight="1">
      <c r="E608" s="226"/>
      <c r="I608" s="87"/>
    </row>
    <row r="609" spans="5:9" ht="14.25" customHeight="1">
      <c r="E609" s="226"/>
      <c r="I609" s="87"/>
    </row>
    <row r="610" spans="5:9" ht="14.25" customHeight="1">
      <c r="E610" s="226"/>
      <c r="I610" s="87"/>
    </row>
    <row r="611" spans="5:9" ht="14.25" customHeight="1">
      <c r="E611" s="226"/>
      <c r="I611" s="87"/>
    </row>
    <row r="612" spans="5:9" ht="14.25" customHeight="1">
      <c r="E612" s="226"/>
      <c r="I612" s="87"/>
    </row>
    <row r="613" spans="5:9" ht="14.25" customHeight="1">
      <c r="E613" s="226"/>
      <c r="I613" s="87"/>
    </row>
    <row r="614" spans="5:9" ht="14.25" customHeight="1">
      <c r="E614" s="226"/>
      <c r="I614" s="87"/>
    </row>
    <row r="615" spans="5:9" ht="14.25" customHeight="1">
      <c r="E615" s="226"/>
      <c r="I615" s="87"/>
    </row>
    <row r="616" spans="5:9" ht="14.25" customHeight="1">
      <c r="E616" s="226"/>
      <c r="I616" s="87"/>
    </row>
    <row r="617" spans="5:9" ht="14.25" customHeight="1">
      <c r="E617" s="226"/>
      <c r="I617" s="87"/>
    </row>
    <row r="618" spans="5:9" ht="14.25" customHeight="1">
      <c r="E618" s="226"/>
      <c r="I618" s="87"/>
    </row>
    <row r="619" spans="5:9" ht="14.25" customHeight="1">
      <c r="E619" s="226"/>
      <c r="I619" s="87"/>
    </row>
    <row r="620" spans="5:9" ht="14.25" customHeight="1">
      <c r="E620" s="226"/>
      <c r="I620" s="87"/>
    </row>
    <row r="621" spans="5:9" ht="14.25" customHeight="1">
      <c r="E621" s="226"/>
      <c r="I621" s="87"/>
    </row>
    <row r="622" spans="5:9" ht="14.25" customHeight="1">
      <c r="E622" s="226"/>
      <c r="I622" s="87"/>
    </row>
    <row r="623" spans="5:9" ht="14.25" customHeight="1">
      <c r="E623" s="226"/>
      <c r="I623" s="87"/>
    </row>
    <row r="624" spans="5:9" ht="14.25" customHeight="1">
      <c r="E624" s="226"/>
      <c r="I624" s="87"/>
    </row>
    <row r="625" spans="5:9" ht="14.25" customHeight="1">
      <c r="E625" s="226"/>
      <c r="I625" s="87"/>
    </row>
    <row r="626" spans="5:9" ht="14.25" customHeight="1">
      <c r="E626" s="226"/>
      <c r="I626" s="87"/>
    </row>
    <row r="627" spans="5:9" ht="14.25" customHeight="1">
      <c r="E627" s="226"/>
      <c r="I627" s="87"/>
    </row>
    <row r="628" spans="5:9" ht="14.25" customHeight="1">
      <c r="E628" s="226"/>
      <c r="I628" s="87"/>
    </row>
    <row r="629" spans="5:9" ht="14.25" customHeight="1">
      <c r="E629" s="226"/>
      <c r="I629" s="87"/>
    </row>
    <row r="630" spans="5:9" ht="14.25" customHeight="1">
      <c r="E630" s="226"/>
      <c r="I630" s="87"/>
    </row>
    <row r="631" spans="5:9" ht="14.25" customHeight="1">
      <c r="E631" s="226"/>
      <c r="I631" s="87"/>
    </row>
    <row r="632" spans="5:9" ht="14.25" customHeight="1">
      <c r="E632" s="226"/>
      <c r="I632" s="87"/>
    </row>
    <row r="633" spans="5:9" ht="14.25" customHeight="1">
      <c r="E633" s="226"/>
      <c r="I633" s="87"/>
    </row>
    <row r="634" spans="5:9" ht="14.25" customHeight="1">
      <c r="E634" s="226"/>
      <c r="I634" s="87"/>
    </row>
    <row r="635" spans="5:9" ht="14.25" customHeight="1">
      <c r="E635" s="226"/>
      <c r="I635" s="87"/>
    </row>
    <row r="636" spans="5:9" ht="14.25" customHeight="1">
      <c r="E636" s="226"/>
      <c r="I636" s="87"/>
    </row>
    <row r="637" spans="5:9" ht="14.25" customHeight="1">
      <c r="E637" s="226"/>
      <c r="I637" s="87"/>
    </row>
    <row r="638" spans="5:9" ht="14.25" customHeight="1">
      <c r="E638" s="226"/>
      <c r="I638" s="87"/>
    </row>
    <row r="639" spans="5:9" ht="14.25" customHeight="1">
      <c r="E639" s="226"/>
      <c r="I639" s="87"/>
    </row>
    <row r="640" spans="5:9" ht="14.25" customHeight="1">
      <c r="E640" s="226"/>
      <c r="I640" s="87"/>
    </row>
    <row r="641" spans="5:9" ht="14.25" customHeight="1">
      <c r="E641" s="226"/>
      <c r="I641" s="87"/>
    </row>
    <row r="642" spans="5:9" ht="14.25" customHeight="1">
      <c r="E642" s="226"/>
      <c r="I642" s="87"/>
    </row>
    <row r="643" spans="5:9" ht="14.25" customHeight="1">
      <c r="E643" s="226"/>
      <c r="I643" s="87"/>
    </row>
    <row r="644" spans="5:9" ht="14.25" customHeight="1">
      <c r="E644" s="226"/>
      <c r="I644" s="87"/>
    </row>
    <row r="645" spans="5:9" ht="14.25" customHeight="1">
      <c r="E645" s="226"/>
      <c r="I645" s="87"/>
    </row>
    <row r="646" spans="5:9" ht="14.25" customHeight="1">
      <c r="E646" s="226"/>
      <c r="I646" s="87"/>
    </row>
    <row r="647" spans="5:9" ht="14.25" customHeight="1">
      <c r="E647" s="226"/>
      <c r="I647" s="87"/>
    </row>
    <row r="648" spans="5:9" ht="14.25" customHeight="1">
      <c r="E648" s="226"/>
      <c r="I648" s="87"/>
    </row>
    <row r="649" spans="5:9" ht="14.25" customHeight="1">
      <c r="E649" s="226"/>
      <c r="I649" s="87"/>
    </row>
    <row r="650" spans="5:9" ht="14.25" customHeight="1">
      <c r="E650" s="226"/>
      <c r="I650" s="87"/>
    </row>
    <row r="651" spans="5:9" ht="14.25" customHeight="1">
      <c r="E651" s="226"/>
      <c r="I651" s="87"/>
    </row>
    <row r="652" spans="5:9" ht="14.25" customHeight="1">
      <c r="E652" s="226"/>
      <c r="I652" s="87"/>
    </row>
    <row r="653" spans="5:9" ht="14.25" customHeight="1">
      <c r="E653" s="226"/>
      <c r="I653" s="87"/>
    </row>
    <row r="654" spans="5:9" ht="14.25" customHeight="1">
      <c r="E654" s="226"/>
      <c r="I654" s="87"/>
    </row>
    <row r="655" spans="5:9" ht="14.25" customHeight="1">
      <c r="E655" s="226"/>
      <c r="I655" s="87"/>
    </row>
    <row r="656" spans="5:9" ht="14.25" customHeight="1">
      <c r="E656" s="226"/>
      <c r="I656" s="87"/>
    </row>
    <row r="657" spans="5:9" ht="14.25" customHeight="1">
      <c r="E657" s="226"/>
      <c r="I657" s="87"/>
    </row>
    <row r="658" spans="5:9" ht="14.25" customHeight="1">
      <c r="E658" s="226"/>
      <c r="I658" s="87"/>
    </row>
    <row r="659" spans="5:9" ht="14.25" customHeight="1">
      <c r="E659" s="226"/>
      <c r="I659" s="87"/>
    </row>
    <row r="660" spans="5:9" ht="14.25" customHeight="1">
      <c r="E660" s="226"/>
      <c r="I660" s="87"/>
    </row>
    <row r="661" spans="5:9" ht="14.25" customHeight="1">
      <c r="E661" s="226"/>
      <c r="I661" s="87"/>
    </row>
    <row r="662" spans="5:9" ht="14.25" customHeight="1">
      <c r="E662" s="226"/>
      <c r="I662" s="87"/>
    </row>
    <row r="663" spans="5:9" ht="14.25" customHeight="1">
      <c r="E663" s="226"/>
      <c r="I663" s="87"/>
    </row>
    <row r="664" spans="5:9" ht="14.25" customHeight="1">
      <c r="E664" s="226"/>
      <c r="I664" s="87"/>
    </row>
    <row r="665" spans="5:9" ht="14.25" customHeight="1">
      <c r="E665" s="226"/>
      <c r="I665" s="87"/>
    </row>
    <row r="666" spans="5:9" ht="14.25" customHeight="1">
      <c r="E666" s="226"/>
      <c r="I666" s="87"/>
    </row>
    <row r="667" spans="5:9" ht="14.25" customHeight="1">
      <c r="E667" s="226"/>
      <c r="I667" s="87"/>
    </row>
    <row r="668" spans="5:9" ht="14.25" customHeight="1">
      <c r="E668" s="226"/>
      <c r="I668" s="87"/>
    </row>
    <row r="669" spans="5:9" ht="14.25" customHeight="1">
      <c r="E669" s="226"/>
      <c r="I669" s="87"/>
    </row>
    <row r="670" spans="5:9" ht="14.25" customHeight="1">
      <c r="E670" s="226"/>
      <c r="I670" s="87"/>
    </row>
    <row r="671" spans="5:9" ht="14.25" customHeight="1">
      <c r="E671" s="226"/>
      <c r="I671" s="87"/>
    </row>
    <row r="672" spans="5:9" ht="14.25" customHeight="1">
      <c r="E672" s="226"/>
      <c r="I672" s="87"/>
    </row>
    <row r="673" spans="5:9" ht="14.25" customHeight="1">
      <c r="E673" s="226"/>
      <c r="I673" s="87"/>
    </row>
    <row r="674" spans="5:9" ht="14.25" customHeight="1">
      <c r="E674" s="226"/>
      <c r="I674" s="87"/>
    </row>
    <row r="675" spans="5:9" ht="14.25" customHeight="1">
      <c r="E675" s="226"/>
      <c r="I675" s="87"/>
    </row>
    <row r="676" spans="5:9" ht="14.25" customHeight="1">
      <c r="E676" s="226"/>
      <c r="I676" s="87"/>
    </row>
    <row r="677" spans="5:9" ht="14.25" customHeight="1">
      <c r="E677" s="226"/>
      <c r="I677" s="87"/>
    </row>
    <row r="678" spans="5:9" ht="14.25" customHeight="1">
      <c r="E678" s="226"/>
      <c r="I678" s="87"/>
    </row>
    <row r="679" spans="5:9" ht="14.25" customHeight="1">
      <c r="E679" s="226"/>
      <c r="I679" s="87"/>
    </row>
    <row r="680" spans="5:9" ht="14.25" customHeight="1">
      <c r="E680" s="226"/>
      <c r="I680" s="87"/>
    </row>
    <row r="681" spans="5:9" ht="14.25" customHeight="1">
      <c r="E681" s="226"/>
      <c r="I681" s="87"/>
    </row>
    <row r="682" spans="5:9" ht="14.25" customHeight="1">
      <c r="E682" s="226"/>
      <c r="I682" s="87"/>
    </row>
    <row r="683" spans="5:9" ht="14.25" customHeight="1">
      <c r="E683" s="226"/>
      <c r="I683" s="87"/>
    </row>
    <row r="684" spans="5:9" ht="14.25" customHeight="1">
      <c r="E684" s="226"/>
      <c r="I684" s="87"/>
    </row>
    <row r="685" spans="5:9" ht="14.25" customHeight="1">
      <c r="E685" s="226"/>
      <c r="I685" s="87"/>
    </row>
    <row r="686" spans="5:9" ht="14.25" customHeight="1">
      <c r="E686" s="226"/>
      <c r="I686" s="87"/>
    </row>
    <row r="687" spans="5:9" ht="14.25" customHeight="1">
      <c r="E687" s="226"/>
      <c r="I687" s="87"/>
    </row>
    <row r="688" spans="5:9" ht="14.25" customHeight="1">
      <c r="E688" s="226"/>
      <c r="I688" s="87"/>
    </row>
    <row r="689" spans="5:9" ht="14.25" customHeight="1">
      <c r="E689" s="226"/>
      <c r="I689" s="87"/>
    </row>
    <row r="690" spans="5:9" ht="14.25" customHeight="1">
      <c r="E690" s="226"/>
      <c r="I690" s="87"/>
    </row>
    <row r="691" spans="5:9" ht="14.25" customHeight="1">
      <c r="E691" s="226"/>
      <c r="I691" s="87"/>
    </row>
    <row r="692" spans="5:9" ht="14.25" customHeight="1">
      <c r="E692" s="226"/>
      <c r="I692" s="87"/>
    </row>
    <row r="693" spans="5:9" ht="14.25" customHeight="1">
      <c r="E693" s="226"/>
      <c r="I693" s="87"/>
    </row>
    <row r="694" spans="5:9" ht="14.25" customHeight="1">
      <c r="E694" s="226"/>
      <c r="I694" s="87"/>
    </row>
    <row r="695" spans="5:9" ht="14.25" customHeight="1">
      <c r="E695" s="226"/>
      <c r="I695" s="87"/>
    </row>
    <row r="696" spans="5:9" ht="14.25" customHeight="1">
      <c r="E696" s="226"/>
      <c r="I696" s="87"/>
    </row>
    <row r="697" spans="5:9" ht="14.25" customHeight="1">
      <c r="E697" s="226"/>
      <c r="I697" s="87"/>
    </row>
    <row r="698" spans="5:9" ht="14.25" customHeight="1">
      <c r="E698" s="226"/>
      <c r="I698" s="87"/>
    </row>
    <row r="699" spans="5:9" ht="14.25" customHeight="1">
      <c r="E699" s="226"/>
      <c r="I699" s="87"/>
    </row>
    <row r="700" spans="5:9" ht="14.25" customHeight="1">
      <c r="E700" s="226"/>
      <c r="I700" s="87"/>
    </row>
    <row r="701" spans="5:9" ht="14.25" customHeight="1">
      <c r="E701" s="226"/>
      <c r="I701" s="87"/>
    </row>
    <row r="702" spans="5:9" ht="14.25" customHeight="1">
      <c r="E702" s="226"/>
      <c r="I702" s="87"/>
    </row>
    <row r="703" spans="5:9" ht="14.25" customHeight="1">
      <c r="E703" s="226"/>
      <c r="I703" s="87"/>
    </row>
    <row r="704" spans="5:9" ht="14.25" customHeight="1">
      <c r="E704" s="226"/>
      <c r="I704" s="87"/>
    </row>
    <row r="705" spans="5:9" ht="14.25" customHeight="1">
      <c r="E705" s="226"/>
      <c r="I705" s="87"/>
    </row>
    <row r="706" spans="5:9" ht="14.25" customHeight="1">
      <c r="E706" s="226"/>
      <c r="I706" s="87"/>
    </row>
    <row r="707" spans="5:9" ht="14.25" customHeight="1">
      <c r="E707" s="226"/>
      <c r="I707" s="87"/>
    </row>
    <row r="708" spans="5:9" ht="14.25" customHeight="1">
      <c r="E708" s="226"/>
      <c r="I708" s="87"/>
    </row>
    <row r="709" spans="5:9" ht="14.25" customHeight="1">
      <c r="E709" s="226"/>
      <c r="I709" s="87"/>
    </row>
    <row r="710" spans="5:9" ht="14.25" customHeight="1">
      <c r="E710" s="226"/>
      <c r="I710" s="87"/>
    </row>
    <row r="711" spans="5:9" ht="14.25" customHeight="1">
      <c r="E711" s="226"/>
      <c r="I711" s="87"/>
    </row>
    <row r="712" spans="5:9" ht="14.25" customHeight="1">
      <c r="E712" s="226"/>
      <c r="I712" s="87"/>
    </row>
    <row r="713" spans="5:9" ht="14.25" customHeight="1">
      <c r="E713" s="226"/>
      <c r="I713" s="87"/>
    </row>
    <row r="714" spans="5:9" ht="14.25" customHeight="1">
      <c r="E714" s="226"/>
      <c r="I714" s="87"/>
    </row>
    <row r="715" spans="5:9" ht="14.25" customHeight="1">
      <c r="E715" s="226"/>
      <c r="I715" s="87"/>
    </row>
    <row r="716" spans="5:9" ht="14.25" customHeight="1">
      <c r="E716" s="226"/>
      <c r="I716" s="87"/>
    </row>
    <row r="717" spans="5:9" ht="14.25" customHeight="1">
      <c r="E717" s="226"/>
      <c r="I717" s="87"/>
    </row>
    <row r="718" spans="5:9" ht="14.25" customHeight="1">
      <c r="E718" s="226"/>
      <c r="I718" s="87"/>
    </row>
    <row r="719" spans="5:9" ht="14.25" customHeight="1">
      <c r="E719" s="226"/>
      <c r="I719" s="87"/>
    </row>
    <row r="720" spans="5:9" ht="14.25" customHeight="1">
      <c r="E720" s="226"/>
      <c r="I720" s="87"/>
    </row>
    <row r="721" spans="5:9" ht="14.25" customHeight="1">
      <c r="E721" s="226"/>
      <c r="I721" s="87"/>
    </row>
    <row r="722" spans="5:9" ht="14.25" customHeight="1">
      <c r="E722" s="226"/>
      <c r="I722" s="87"/>
    </row>
    <row r="723" spans="5:9" ht="14.25" customHeight="1">
      <c r="E723" s="226"/>
      <c r="I723" s="87"/>
    </row>
    <row r="724" spans="5:9" ht="14.25" customHeight="1">
      <c r="E724" s="226"/>
      <c r="I724" s="87"/>
    </row>
    <row r="725" spans="5:9" ht="14.25" customHeight="1">
      <c r="E725" s="226"/>
      <c r="I725" s="87"/>
    </row>
    <row r="726" spans="5:9" ht="14.25" customHeight="1">
      <c r="E726" s="226"/>
      <c r="I726" s="87"/>
    </row>
    <row r="727" spans="5:9" ht="14.25" customHeight="1">
      <c r="E727" s="226"/>
      <c r="I727" s="87"/>
    </row>
    <row r="728" spans="5:9" ht="14.25" customHeight="1">
      <c r="E728" s="226"/>
      <c r="I728" s="87"/>
    </row>
    <row r="729" spans="5:9" ht="14.25" customHeight="1">
      <c r="E729" s="226"/>
      <c r="I729" s="87"/>
    </row>
    <row r="730" spans="5:9" ht="14.25" customHeight="1">
      <c r="E730" s="226"/>
      <c r="I730" s="87"/>
    </row>
    <row r="731" spans="5:9" ht="14.25" customHeight="1">
      <c r="E731" s="226"/>
      <c r="I731" s="87"/>
    </row>
    <row r="732" spans="5:9" ht="14.25" customHeight="1">
      <c r="E732" s="226"/>
      <c r="I732" s="87"/>
    </row>
    <row r="733" spans="5:9" ht="14.25" customHeight="1">
      <c r="E733" s="226"/>
      <c r="I733" s="87"/>
    </row>
    <row r="734" spans="5:9" ht="14.25" customHeight="1">
      <c r="E734" s="226"/>
      <c r="I734" s="87"/>
    </row>
    <row r="735" spans="5:9" ht="14.25" customHeight="1">
      <c r="E735" s="226"/>
      <c r="I735" s="87"/>
    </row>
    <row r="736" spans="5:9" ht="14.25" customHeight="1">
      <c r="E736" s="226"/>
      <c r="I736" s="87"/>
    </row>
    <row r="737" spans="5:9" ht="14.25" customHeight="1">
      <c r="E737" s="226"/>
      <c r="I737" s="87"/>
    </row>
    <row r="738" spans="5:9" ht="14.25" customHeight="1">
      <c r="E738" s="226"/>
      <c r="I738" s="87"/>
    </row>
    <row r="739" spans="5:9" ht="14.25" customHeight="1">
      <c r="E739" s="226"/>
      <c r="I739" s="87"/>
    </row>
    <row r="740" spans="5:9" ht="14.25" customHeight="1">
      <c r="E740" s="226"/>
      <c r="I740" s="87"/>
    </row>
    <row r="741" spans="5:9" ht="14.25" customHeight="1">
      <c r="E741" s="226"/>
      <c r="I741" s="87"/>
    </row>
    <row r="742" spans="5:9" ht="14.25" customHeight="1">
      <c r="E742" s="226"/>
      <c r="I742" s="87"/>
    </row>
    <row r="743" spans="5:9" ht="14.25" customHeight="1">
      <c r="E743" s="226"/>
      <c r="I743" s="87"/>
    </row>
    <row r="744" spans="5:9" ht="14.25" customHeight="1">
      <c r="E744" s="226"/>
      <c r="I744" s="87"/>
    </row>
    <row r="745" spans="5:9" ht="14.25" customHeight="1">
      <c r="E745" s="226"/>
      <c r="I745" s="87"/>
    </row>
    <row r="746" spans="5:9" ht="14.25" customHeight="1">
      <c r="E746" s="226"/>
      <c r="I746" s="87"/>
    </row>
    <row r="747" spans="5:9" ht="14.25" customHeight="1">
      <c r="E747" s="226"/>
      <c r="I747" s="87"/>
    </row>
    <row r="748" spans="5:9" ht="14.25" customHeight="1">
      <c r="E748" s="226"/>
      <c r="I748" s="87"/>
    </row>
    <row r="749" spans="5:9" ht="14.25" customHeight="1">
      <c r="E749" s="226"/>
      <c r="I749" s="87"/>
    </row>
    <row r="750" spans="5:9" ht="14.25" customHeight="1">
      <c r="E750" s="226"/>
      <c r="I750" s="87"/>
    </row>
    <row r="751" spans="5:9" ht="14.25" customHeight="1">
      <c r="E751" s="226"/>
      <c r="I751" s="87"/>
    </row>
    <row r="752" spans="5:9" ht="14.25" customHeight="1">
      <c r="E752" s="226"/>
      <c r="I752" s="87"/>
    </row>
    <row r="753" spans="5:9" ht="14.25" customHeight="1">
      <c r="E753" s="226"/>
      <c r="I753" s="87"/>
    </row>
    <row r="754" spans="5:9" ht="14.25" customHeight="1">
      <c r="E754" s="226"/>
      <c r="I754" s="87"/>
    </row>
    <row r="755" spans="5:9" ht="14.25" customHeight="1">
      <c r="E755" s="226"/>
      <c r="I755" s="87"/>
    </row>
    <row r="756" spans="5:9" ht="14.25" customHeight="1">
      <c r="E756" s="226"/>
      <c r="I756" s="87"/>
    </row>
    <row r="757" spans="5:9" ht="14.25" customHeight="1">
      <c r="E757" s="226"/>
      <c r="I757" s="87"/>
    </row>
    <row r="758" spans="5:9" ht="14.25" customHeight="1">
      <c r="E758" s="226"/>
      <c r="I758" s="87"/>
    </row>
    <row r="759" spans="5:9" ht="14.25" customHeight="1">
      <c r="E759" s="226"/>
      <c r="I759" s="87"/>
    </row>
    <row r="760" spans="5:9" ht="14.25" customHeight="1">
      <c r="E760" s="226"/>
      <c r="I760" s="87"/>
    </row>
    <row r="761" spans="5:9" ht="14.25" customHeight="1">
      <c r="E761" s="226"/>
      <c r="I761" s="87"/>
    </row>
    <row r="762" spans="5:9" ht="14.25" customHeight="1">
      <c r="E762" s="226"/>
      <c r="I762" s="87"/>
    </row>
    <row r="763" spans="5:9" ht="14.25" customHeight="1">
      <c r="E763" s="226"/>
      <c r="I763" s="87"/>
    </row>
    <row r="764" spans="5:9" ht="14.25" customHeight="1">
      <c r="E764" s="226"/>
      <c r="I764" s="87"/>
    </row>
    <row r="765" spans="5:9" ht="14.25" customHeight="1">
      <c r="E765" s="226"/>
      <c r="I765" s="87"/>
    </row>
    <row r="766" spans="5:9" ht="14.25" customHeight="1">
      <c r="E766" s="226"/>
      <c r="I766" s="87"/>
    </row>
    <row r="767" spans="5:9" ht="14.25" customHeight="1">
      <c r="E767" s="226"/>
      <c r="I767" s="87"/>
    </row>
    <row r="768" spans="5:9" ht="14.25" customHeight="1">
      <c r="E768" s="226"/>
      <c r="I768" s="87"/>
    </row>
    <row r="769" spans="5:9" ht="14.25" customHeight="1">
      <c r="E769" s="226"/>
      <c r="I769" s="87"/>
    </row>
    <row r="770" spans="5:9" ht="14.25" customHeight="1">
      <c r="E770" s="226"/>
      <c r="I770" s="87"/>
    </row>
    <row r="771" spans="5:9" ht="14.25" customHeight="1">
      <c r="E771" s="226"/>
      <c r="I771" s="87"/>
    </row>
    <row r="772" spans="5:9" ht="14.25" customHeight="1">
      <c r="E772" s="226"/>
      <c r="I772" s="87"/>
    </row>
    <row r="773" spans="5:9" ht="14.25" customHeight="1">
      <c r="E773" s="226"/>
      <c r="I773" s="87"/>
    </row>
    <row r="774" spans="5:9" ht="14.25" customHeight="1">
      <c r="E774" s="226"/>
      <c r="I774" s="87"/>
    </row>
    <row r="775" spans="5:9" ht="14.25" customHeight="1">
      <c r="E775" s="226"/>
      <c r="I775" s="87"/>
    </row>
    <row r="776" spans="5:9" ht="14.25" customHeight="1">
      <c r="E776" s="226"/>
      <c r="I776" s="87"/>
    </row>
    <row r="777" spans="5:9" ht="14.25" customHeight="1">
      <c r="E777" s="226"/>
      <c r="I777" s="87"/>
    </row>
    <row r="778" spans="5:9" ht="14.25" customHeight="1">
      <c r="E778" s="226"/>
      <c r="I778" s="87"/>
    </row>
    <row r="779" spans="5:9" ht="14.25" customHeight="1">
      <c r="E779" s="226"/>
      <c r="I779" s="87"/>
    </row>
    <row r="780" spans="5:9" ht="14.25" customHeight="1">
      <c r="E780" s="226"/>
      <c r="I780" s="87"/>
    </row>
    <row r="781" spans="5:9" ht="14.25" customHeight="1">
      <c r="E781" s="226"/>
      <c r="I781" s="87"/>
    </row>
    <row r="782" spans="5:9" ht="14.25" customHeight="1">
      <c r="E782" s="226"/>
      <c r="I782" s="87"/>
    </row>
    <row r="783" spans="5:9" ht="14.25" customHeight="1">
      <c r="E783" s="226"/>
      <c r="I783" s="87"/>
    </row>
    <row r="784" spans="5:9" ht="14.25" customHeight="1">
      <c r="E784" s="226"/>
      <c r="I784" s="87"/>
    </row>
    <row r="785" spans="5:9" ht="14.25" customHeight="1">
      <c r="E785" s="226"/>
      <c r="I785" s="87"/>
    </row>
    <row r="786" spans="5:9" ht="14.25" customHeight="1">
      <c r="E786" s="226"/>
      <c r="I786" s="87"/>
    </row>
    <row r="787" spans="5:9" ht="14.25" customHeight="1">
      <c r="E787" s="226"/>
      <c r="I787" s="87"/>
    </row>
    <row r="788" spans="5:9" ht="14.25" customHeight="1">
      <c r="E788" s="226"/>
      <c r="I788" s="87"/>
    </row>
    <row r="789" spans="5:9" ht="14.25" customHeight="1">
      <c r="E789" s="226"/>
      <c r="I789" s="87"/>
    </row>
    <row r="790" spans="5:9" ht="14.25" customHeight="1">
      <c r="E790" s="226"/>
      <c r="I790" s="87"/>
    </row>
    <row r="791" spans="5:9" ht="14.25" customHeight="1">
      <c r="E791" s="226"/>
      <c r="I791" s="87"/>
    </row>
    <row r="792" spans="5:9" ht="14.25" customHeight="1">
      <c r="E792" s="226"/>
      <c r="I792" s="87"/>
    </row>
    <row r="793" spans="5:9" ht="14.25" customHeight="1">
      <c r="E793" s="226"/>
      <c r="I793" s="87"/>
    </row>
    <row r="794" spans="5:9" ht="14.25" customHeight="1">
      <c r="E794" s="226"/>
      <c r="I794" s="87"/>
    </row>
    <row r="795" spans="5:9" ht="14.25" customHeight="1">
      <c r="E795" s="226"/>
      <c r="I795" s="87"/>
    </row>
    <row r="796" spans="5:9" ht="14.25" customHeight="1">
      <c r="E796" s="226"/>
      <c r="I796" s="87"/>
    </row>
    <row r="797" spans="5:9" ht="14.25" customHeight="1">
      <c r="E797" s="226"/>
      <c r="I797" s="87"/>
    </row>
    <row r="798" spans="5:9" ht="14.25" customHeight="1">
      <c r="E798" s="226"/>
      <c r="I798" s="87"/>
    </row>
    <row r="799" spans="5:9" ht="14.25" customHeight="1">
      <c r="E799" s="226"/>
      <c r="I799" s="87"/>
    </row>
    <row r="800" spans="5:9" ht="14.25" customHeight="1">
      <c r="E800" s="226"/>
      <c r="I800" s="87"/>
    </row>
    <row r="801" spans="5:9" ht="14.25" customHeight="1">
      <c r="E801" s="226"/>
      <c r="I801" s="87"/>
    </row>
    <row r="802" spans="5:9" ht="14.25" customHeight="1">
      <c r="E802" s="226"/>
      <c r="I802" s="87"/>
    </row>
    <row r="803" spans="5:9" ht="14.25" customHeight="1">
      <c r="E803" s="226"/>
      <c r="I803" s="87"/>
    </row>
    <row r="804" spans="5:9" ht="14.25" customHeight="1">
      <c r="E804" s="226"/>
      <c r="I804" s="87"/>
    </row>
    <row r="805" spans="5:9" ht="14.25" customHeight="1">
      <c r="E805" s="226"/>
      <c r="I805" s="87"/>
    </row>
    <row r="806" spans="5:9" ht="14.25" customHeight="1">
      <c r="E806" s="226"/>
      <c r="I806" s="87"/>
    </row>
    <row r="807" spans="5:9" ht="14.25" customHeight="1">
      <c r="E807" s="226"/>
      <c r="I807" s="87"/>
    </row>
    <row r="808" spans="5:9" ht="14.25" customHeight="1">
      <c r="E808" s="226"/>
      <c r="I808" s="87"/>
    </row>
    <row r="809" spans="5:9" ht="14.25" customHeight="1">
      <c r="E809" s="226"/>
      <c r="I809" s="87"/>
    </row>
    <row r="810" spans="5:9" ht="14.25" customHeight="1">
      <c r="E810" s="226"/>
      <c r="I810" s="87"/>
    </row>
    <row r="811" spans="5:9" ht="14.25" customHeight="1">
      <c r="E811" s="226"/>
      <c r="I811" s="87"/>
    </row>
    <row r="812" spans="5:9" ht="14.25" customHeight="1">
      <c r="E812" s="226"/>
      <c r="I812" s="87"/>
    </row>
    <row r="813" spans="5:9" ht="14.25" customHeight="1">
      <c r="E813" s="226"/>
      <c r="I813" s="87"/>
    </row>
    <row r="814" spans="5:9" ht="14.25" customHeight="1">
      <c r="E814" s="226"/>
      <c r="I814" s="87"/>
    </row>
    <row r="815" spans="5:9" ht="14.25" customHeight="1">
      <c r="E815" s="226"/>
      <c r="I815" s="87"/>
    </row>
    <row r="816" spans="5:9" ht="14.25" customHeight="1">
      <c r="E816" s="226"/>
      <c r="I816" s="87"/>
    </row>
    <row r="817" spans="5:9" ht="14.25" customHeight="1">
      <c r="E817" s="226"/>
      <c r="I817" s="87"/>
    </row>
    <row r="818" spans="5:9" ht="14.25" customHeight="1">
      <c r="E818" s="226"/>
      <c r="I818" s="87"/>
    </row>
    <row r="819" spans="5:9" ht="14.25" customHeight="1">
      <c r="E819" s="226"/>
      <c r="I819" s="87"/>
    </row>
    <row r="820" spans="5:9" ht="14.25" customHeight="1">
      <c r="E820" s="226"/>
      <c r="I820" s="87"/>
    </row>
    <row r="821" spans="5:9" ht="14.25" customHeight="1">
      <c r="E821" s="226"/>
      <c r="I821" s="87"/>
    </row>
    <row r="822" spans="5:9" ht="14.25" customHeight="1">
      <c r="E822" s="226"/>
      <c r="I822" s="87"/>
    </row>
    <row r="823" spans="5:9" ht="14.25" customHeight="1">
      <c r="E823" s="226"/>
      <c r="I823" s="87"/>
    </row>
    <row r="824" spans="5:9" ht="14.25" customHeight="1">
      <c r="E824" s="226"/>
      <c r="I824" s="87"/>
    </row>
    <row r="825" spans="5:9" ht="14.25" customHeight="1">
      <c r="E825" s="226"/>
      <c r="I825" s="87"/>
    </row>
    <row r="826" spans="5:9" ht="14.25" customHeight="1">
      <c r="E826" s="226"/>
      <c r="I826" s="87"/>
    </row>
    <row r="827" spans="5:9" ht="14.25" customHeight="1">
      <c r="E827" s="226"/>
      <c r="I827" s="87"/>
    </row>
    <row r="828" spans="5:9" ht="14.25" customHeight="1">
      <c r="E828" s="226"/>
      <c r="I828" s="87"/>
    </row>
    <row r="829" spans="5:9" ht="14.25" customHeight="1">
      <c r="E829" s="226"/>
      <c r="I829" s="87"/>
    </row>
    <row r="830" spans="5:9" ht="14.25" customHeight="1">
      <c r="E830" s="226"/>
      <c r="I830" s="87"/>
    </row>
    <row r="831" spans="5:9" ht="14.25" customHeight="1">
      <c r="E831" s="226"/>
      <c r="I831" s="87"/>
    </row>
    <row r="832" spans="5:9" ht="14.25" customHeight="1">
      <c r="E832" s="226"/>
      <c r="I832" s="87"/>
    </row>
    <row r="833" spans="5:9" ht="14.25" customHeight="1">
      <c r="E833" s="226"/>
      <c r="I833" s="87"/>
    </row>
    <row r="834" spans="5:9" ht="14.25" customHeight="1">
      <c r="E834" s="226"/>
      <c r="I834" s="87"/>
    </row>
    <row r="835" spans="5:9" ht="14.25" customHeight="1">
      <c r="E835" s="226"/>
      <c r="I835" s="87"/>
    </row>
    <row r="836" spans="5:9" ht="14.25" customHeight="1">
      <c r="E836" s="226"/>
      <c r="I836" s="87"/>
    </row>
    <row r="837" spans="5:9" ht="14.25" customHeight="1">
      <c r="E837" s="226"/>
      <c r="I837" s="87"/>
    </row>
    <row r="838" spans="5:9" ht="14.25" customHeight="1">
      <c r="E838" s="226"/>
      <c r="I838" s="87"/>
    </row>
    <row r="839" spans="5:9" ht="14.25" customHeight="1">
      <c r="E839" s="226"/>
      <c r="I839" s="87"/>
    </row>
    <row r="840" spans="5:9" ht="14.25" customHeight="1">
      <c r="E840" s="226"/>
      <c r="I840" s="87"/>
    </row>
    <row r="841" spans="5:9" ht="14.25" customHeight="1">
      <c r="E841" s="226"/>
      <c r="I841" s="87"/>
    </row>
    <row r="842" spans="5:9" ht="14.25" customHeight="1">
      <c r="E842" s="226"/>
      <c r="I842" s="87"/>
    </row>
    <row r="843" spans="5:9" ht="14.25" customHeight="1">
      <c r="E843" s="226"/>
      <c r="I843" s="87"/>
    </row>
    <row r="844" spans="5:9" ht="14.25" customHeight="1">
      <c r="E844" s="226"/>
      <c r="I844" s="87"/>
    </row>
    <row r="845" spans="5:9" ht="14.25" customHeight="1">
      <c r="E845" s="226"/>
      <c r="I845" s="87"/>
    </row>
    <row r="846" spans="5:9" ht="14.25" customHeight="1">
      <c r="E846" s="226"/>
      <c r="I846" s="87"/>
    </row>
    <row r="847" spans="5:9" ht="14.25" customHeight="1">
      <c r="E847" s="226"/>
      <c r="I847" s="87"/>
    </row>
    <row r="848" spans="5:9" ht="14.25" customHeight="1">
      <c r="E848" s="226"/>
      <c r="I848" s="87"/>
    </row>
    <row r="849" spans="5:9" ht="14.25" customHeight="1">
      <c r="E849" s="226"/>
      <c r="I849" s="87"/>
    </row>
    <row r="850" spans="5:9" ht="14.25" customHeight="1">
      <c r="E850" s="226"/>
      <c r="I850" s="87"/>
    </row>
    <row r="851" spans="5:9" ht="14.25" customHeight="1">
      <c r="E851" s="226"/>
      <c r="I851" s="87"/>
    </row>
    <row r="852" spans="5:9" ht="14.25" customHeight="1">
      <c r="E852" s="226"/>
      <c r="I852" s="87"/>
    </row>
    <row r="853" spans="5:9" ht="14.25" customHeight="1">
      <c r="E853" s="226"/>
      <c r="I853" s="87"/>
    </row>
    <row r="854" spans="5:9" ht="14.25" customHeight="1">
      <c r="E854" s="226"/>
      <c r="I854" s="87"/>
    </row>
    <row r="855" spans="5:9" ht="14.25" customHeight="1">
      <c r="E855" s="226"/>
      <c r="I855" s="87"/>
    </row>
    <row r="856" spans="5:9" ht="14.25" customHeight="1">
      <c r="E856" s="226"/>
      <c r="I856" s="87"/>
    </row>
    <row r="857" spans="5:9" ht="14.25" customHeight="1">
      <c r="E857" s="226"/>
      <c r="I857" s="87"/>
    </row>
    <row r="858" spans="5:9" ht="14.25" customHeight="1">
      <c r="E858" s="226"/>
      <c r="I858" s="87"/>
    </row>
    <row r="859" spans="5:9" ht="14.25" customHeight="1">
      <c r="E859" s="226"/>
      <c r="I859" s="87"/>
    </row>
    <row r="860" spans="5:9" ht="14.25" customHeight="1">
      <c r="E860" s="226"/>
      <c r="I860" s="87"/>
    </row>
    <row r="861" spans="5:9" ht="14.25" customHeight="1">
      <c r="E861" s="226"/>
      <c r="I861" s="87"/>
    </row>
    <row r="862" spans="5:9" ht="14.25" customHeight="1">
      <c r="E862" s="226"/>
      <c r="I862" s="87"/>
    </row>
    <row r="863" spans="5:9" ht="14.25" customHeight="1">
      <c r="E863" s="226"/>
      <c r="I863" s="87"/>
    </row>
    <row r="864" spans="5:9" ht="14.25" customHeight="1">
      <c r="E864" s="226"/>
      <c r="I864" s="87"/>
    </row>
    <row r="865" spans="5:9" ht="14.25" customHeight="1">
      <c r="E865" s="226"/>
      <c r="I865" s="87"/>
    </row>
    <row r="866" spans="5:9" ht="14.25" customHeight="1">
      <c r="E866" s="226"/>
      <c r="I866" s="87"/>
    </row>
    <row r="867" spans="5:9" ht="14.25" customHeight="1">
      <c r="E867" s="226"/>
      <c r="I867" s="87"/>
    </row>
    <row r="868" spans="5:9" ht="14.25" customHeight="1">
      <c r="E868" s="226"/>
      <c r="I868" s="87"/>
    </row>
    <row r="869" spans="5:9" ht="14.25" customHeight="1">
      <c r="E869" s="226"/>
      <c r="I869" s="87"/>
    </row>
    <row r="870" spans="5:9" ht="14.25" customHeight="1">
      <c r="E870" s="226"/>
      <c r="I870" s="87"/>
    </row>
    <row r="871" spans="5:9" ht="14.25" customHeight="1">
      <c r="E871" s="226"/>
      <c r="I871" s="87"/>
    </row>
    <row r="872" spans="5:9" ht="14.25" customHeight="1">
      <c r="E872" s="226"/>
      <c r="I872" s="87"/>
    </row>
    <row r="873" spans="5:9" ht="14.25" customHeight="1">
      <c r="E873" s="226"/>
      <c r="I873" s="87"/>
    </row>
    <row r="874" spans="5:9" ht="14.25" customHeight="1">
      <c r="E874" s="226"/>
      <c r="I874" s="87"/>
    </row>
    <row r="875" spans="5:9" ht="14.25" customHeight="1">
      <c r="E875" s="226"/>
      <c r="I875" s="87"/>
    </row>
    <row r="876" spans="5:9" ht="14.25" customHeight="1">
      <c r="E876" s="226"/>
      <c r="I876" s="87"/>
    </row>
    <row r="877" spans="5:9" ht="14.25" customHeight="1">
      <c r="E877" s="226"/>
      <c r="I877" s="87"/>
    </row>
    <row r="878" spans="5:9" ht="14.25" customHeight="1">
      <c r="E878" s="226"/>
      <c r="I878" s="87"/>
    </row>
    <row r="879" spans="5:9" ht="14.25" customHeight="1">
      <c r="E879" s="226"/>
      <c r="I879" s="87"/>
    </row>
    <row r="880" spans="5:9" ht="14.25" customHeight="1">
      <c r="E880" s="226"/>
      <c r="I880" s="87"/>
    </row>
    <row r="881" spans="5:9" ht="14.25" customHeight="1">
      <c r="E881" s="226"/>
      <c r="I881" s="87"/>
    </row>
    <row r="882" spans="5:9" ht="14.25" customHeight="1">
      <c r="E882" s="226"/>
      <c r="I882" s="87"/>
    </row>
    <row r="883" spans="5:9" ht="14.25" customHeight="1">
      <c r="E883" s="226"/>
      <c r="I883" s="87"/>
    </row>
    <row r="884" spans="5:9" ht="14.25" customHeight="1">
      <c r="E884" s="226"/>
      <c r="I884" s="87"/>
    </row>
    <row r="885" spans="5:9" ht="14.25" customHeight="1">
      <c r="E885" s="226"/>
      <c r="I885" s="87"/>
    </row>
    <row r="886" spans="5:9" ht="14.25" customHeight="1">
      <c r="E886" s="226"/>
      <c r="I886" s="87"/>
    </row>
    <row r="887" spans="5:9" ht="14.25" customHeight="1">
      <c r="E887" s="226"/>
      <c r="I887" s="87"/>
    </row>
    <row r="888" spans="5:9" ht="14.25" customHeight="1">
      <c r="E888" s="226"/>
      <c r="I888" s="87"/>
    </row>
    <row r="889" spans="5:9" ht="14.25" customHeight="1">
      <c r="E889" s="226"/>
      <c r="I889" s="87"/>
    </row>
    <row r="890" spans="5:9" ht="14.25" customHeight="1">
      <c r="E890" s="226"/>
      <c r="I890" s="87"/>
    </row>
    <row r="891" spans="5:9" ht="14.25" customHeight="1">
      <c r="E891" s="226"/>
      <c r="I891" s="87"/>
    </row>
    <row r="892" spans="5:9" ht="14.25" customHeight="1">
      <c r="E892" s="226"/>
      <c r="I892" s="87"/>
    </row>
    <row r="893" spans="5:9" ht="14.25" customHeight="1">
      <c r="E893" s="226"/>
      <c r="I893" s="87"/>
    </row>
    <row r="894" spans="5:9" ht="14.25" customHeight="1">
      <c r="E894" s="226"/>
      <c r="I894" s="87"/>
    </row>
    <row r="895" spans="5:9" ht="14.25" customHeight="1">
      <c r="E895" s="226"/>
      <c r="I895" s="87"/>
    </row>
    <row r="896" spans="5:9" ht="14.25" customHeight="1">
      <c r="E896" s="226"/>
      <c r="I896" s="87"/>
    </row>
    <row r="897" spans="5:9" ht="14.25" customHeight="1">
      <c r="E897" s="226"/>
      <c r="I897" s="87"/>
    </row>
    <row r="898" spans="5:9" ht="14.25" customHeight="1">
      <c r="E898" s="226"/>
      <c r="I898" s="87"/>
    </row>
    <row r="899" spans="5:9" ht="14.25" customHeight="1">
      <c r="E899" s="226"/>
      <c r="I899" s="87"/>
    </row>
    <row r="900" spans="5:9" ht="14.25" customHeight="1">
      <c r="E900" s="226"/>
      <c r="I900" s="87"/>
    </row>
    <row r="901" spans="5:9" ht="14.25" customHeight="1">
      <c r="E901" s="226"/>
      <c r="I901" s="87"/>
    </row>
    <row r="902" spans="5:9" ht="14.25" customHeight="1">
      <c r="E902" s="226"/>
      <c r="I902" s="87"/>
    </row>
    <row r="903" spans="5:9" ht="14.25" customHeight="1">
      <c r="E903" s="226"/>
      <c r="I903" s="87"/>
    </row>
    <row r="904" spans="5:9" ht="14.25" customHeight="1">
      <c r="E904" s="226"/>
      <c r="I904" s="87"/>
    </row>
    <row r="905" spans="5:9" ht="14.25" customHeight="1">
      <c r="E905" s="226"/>
      <c r="I905" s="87"/>
    </row>
    <row r="906" spans="5:9" ht="14.25" customHeight="1">
      <c r="E906" s="226"/>
      <c r="I906" s="87"/>
    </row>
    <row r="907" spans="5:9" ht="14.25" customHeight="1">
      <c r="E907" s="226"/>
      <c r="I907" s="87"/>
    </row>
    <row r="908" spans="5:9" ht="14.25" customHeight="1">
      <c r="E908" s="226"/>
      <c r="I908" s="87"/>
    </row>
    <row r="909" spans="5:9" ht="14.25" customHeight="1">
      <c r="E909" s="226"/>
      <c r="I909" s="87"/>
    </row>
    <row r="910" spans="5:9" ht="14.25" customHeight="1">
      <c r="E910" s="226"/>
      <c r="I910" s="87"/>
    </row>
    <row r="911" spans="5:9" ht="14.25" customHeight="1">
      <c r="E911" s="226"/>
      <c r="I911" s="87"/>
    </row>
    <row r="912" spans="5:9" ht="14.25" customHeight="1">
      <c r="E912" s="226"/>
      <c r="I912" s="87"/>
    </row>
    <row r="913" spans="5:9" ht="14.25" customHeight="1">
      <c r="E913" s="226"/>
      <c r="I913" s="87"/>
    </row>
    <row r="914" spans="5:9" ht="14.25" customHeight="1">
      <c r="E914" s="226"/>
      <c r="I914" s="87"/>
    </row>
    <row r="915" spans="5:9" ht="14.25" customHeight="1">
      <c r="E915" s="226"/>
      <c r="I915" s="87"/>
    </row>
    <row r="916" spans="5:9" ht="14.25" customHeight="1">
      <c r="E916" s="226"/>
      <c r="I916" s="87"/>
    </row>
    <row r="917" spans="5:9" ht="14.25" customHeight="1">
      <c r="E917" s="226"/>
      <c r="I917" s="87"/>
    </row>
    <row r="918" spans="5:9" ht="14.25" customHeight="1">
      <c r="E918" s="226"/>
      <c r="I918" s="87"/>
    </row>
    <row r="919" spans="5:9" ht="14.25" customHeight="1">
      <c r="E919" s="226"/>
      <c r="I919" s="87"/>
    </row>
    <row r="920" spans="5:9" ht="14.25" customHeight="1">
      <c r="E920" s="226"/>
      <c r="I920" s="87"/>
    </row>
    <row r="921" spans="5:9" ht="14.25" customHeight="1">
      <c r="E921" s="226"/>
      <c r="I921" s="87"/>
    </row>
    <row r="922" spans="5:9" ht="14.25" customHeight="1">
      <c r="E922" s="226"/>
      <c r="I922" s="87"/>
    </row>
    <row r="923" spans="5:9" ht="14.25" customHeight="1">
      <c r="E923" s="226"/>
      <c r="I923" s="87"/>
    </row>
    <row r="924" spans="5:9" ht="14.25" customHeight="1">
      <c r="E924" s="226"/>
      <c r="I924" s="87"/>
    </row>
    <row r="925" spans="5:9" ht="14.25" customHeight="1">
      <c r="E925" s="226"/>
      <c r="I925" s="87"/>
    </row>
    <row r="926" spans="5:9" ht="14.25" customHeight="1">
      <c r="E926" s="226"/>
      <c r="I926" s="87"/>
    </row>
    <row r="927" spans="5:9" ht="14.25" customHeight="1">
      <c r="E927" s="226"/>
      <c r="I927" s="87"/>
    </row>
    <row r="928" spans="5:9" ht="14.25" customHeight="1">
      <c r="E928" s="226"/>
      <c r="I928" s="87"/>
    </row>
    <row r="929" spans="5:9" ht="14.25" customHeight="1">
      <c r="E929" s="226"/>
      <c r="I929" s="87"/>
    </row>
    <row r="930" spans="5:9" ht="14.25" customHeight="1">
      <c r="E930" s="226"/>
      <c r="I930" s="87"/>
    </row>
    <row r="931" spans="5:9" ht="14.25" customHeight="1">
      <c r="E931" s="226"/>
      <c r="I931" s="87"/>
    </row>
    <row r="932" spans="5:9" ht="14.25" customHeight="1">
      <c r="E932" s="226"/>
      <c r="I932" s="87"/>
    </row>
    <row r="933" spans="5:9" ht="14.25" customHeight="1">
      <c r="E933" s="226"/>
      <c r="I933" s="87"/>
    </row>
    <row r="934" spans="5:9" ht="14.25" customHeight="1">
      <c r="E934" s="226"/>
      <c r="I934" s="87"/>
    </row>
    <row r="935" spans="5:9" ht="14.25" customHeight="1">
      <c r="E935" s="226"/>
      <c r="I935" s="87"/>
    </row>
    <row r="936" spans="5:9" ht="14.25" customHeight="1">
      <c r="E936" s="226"/>
      <c r="I936" s="87"/>
    </row>
    <row r="937" spans="5:9" ht="14.25" customHeight="1">
      <c r="E937" s="226"/>
      <c r="I937" s="87"/>
    </row>
    <row r="938" spans="5:9" ht="14.25" customHeight="1">
      <c r="E938" s="226"/>
      <c r="I938" s="87"/>
    </row>
    <row r="939" spans="5:9" ht="14.25" customHeight="1">
      <c r="E939" s="226"/>
      <c r="I939" s="87"/>
    </row>
    <row r="940" spans="5:9" ht="14.25" customHeight="1">
      <c r="E940" s="226"/>
      <c r="I940" s="87"/>
    </row>
    <row r="941" spans="5:9" ht="14.25" customHeight="1">
      <c r="E941" s="226"/>
      <c r="I941" s="87"/>
    </row>
    <row r="942" spans="5:9" ht="14.25" customHeight="1">
      <c r="E942" s="226"/>
      <c r="I942" s="87"/>
    </row>
    <row r="943" spans="5:9" ht="14.25" customHeight="1">
      <c r="E943" s="226"/>
      <c r="I943" s="87"/>
    </row>
    <row r="944" spans="5:9" ht="14.25" customHeight="1">
      <c r="E944" s="226"/>
      <c r="I944" s="87"/>
    </row>
    <row r="945" spans="5:9" ht="14.25" customHeight="1">
      <c r="E945" s="226"/>
      <c r="I945" s="87"/>
    </row>
    <row r="946" spans="5:9" ht="14.25" customHeight="1">
      <c r="E946" s="226"/>
      <c r="I946" s="87"/>
    </row>
    <row r="947" spans="5:9" ht="14.25" customHeight="1">
      <c r="E947" s="226"/>
      <c r="I947" s="87"/>
    </row>
    <row r="948" spans="5:9" ht="14.25" customHeight="1">
      <c r="E948" s="226"/>
      <c r="I948" s="87"/>
    </row>
    <row r="949" spans="5:9" ht="14.25" customHeight="1">
      <c r="E949" s="226"/>
      <c r="I949" s="87"/>
    </row>
    <row r="950" spans="5:9" ht="14.25" customHeight="1">
      <c r="E950" s="226"/>
      <c r="I950" s="87"/>
    </row>
    <row r="951" spans="5:9" ht="14.25" customHeight="1">
      <c r="E951" s="226"/>
      <c r="I951" s="87"/>
    </row>
    <row r="952" spans="5:9" ht="14.25" customHeight="1">
      <c r="E952" s="226"/>
      <c r="I952" s="87"/>
    </row>
    <row r="953" spans="5:9" ht="14.25" customHeight="1">
      <c r="E953" s="226"/>
      <c r="I953" s="87"/>
    </row>
    <row r="954" spans="5:9" ht="14.25" customHeight="1">
      <c r="E954" s="226"/>
      <c r="I954" s="87"/>
    </row>
    <row r="955" spans="5:9" ht="14.25" customHeight="1">
      <c r="E955" s="226"/>
      <c r="I955" s="87"/>
    </row>
    <row r="956" spans="5:9" ht="14.25" customHeight="1">
      <c r="E956" s="226"/>
      <c r="I956" s="87"/>
    </row>
    <row r="957" spans="5:9" ht="14.25" customHeight="1">
      <c r="E957" s="226"/>
      <c r="I957" s="87"/>
    </row>
    <row r="958" spans="5:9" ht="14.25" customHeight="1">
      <c r="E958" s="226"/>
      <c r="I958" s="87"/>
    </row>
    <row r="959" spans="5:9" ht="14.25" customHeight="1">
      <c r="E959" s="226"/>
      <c r="I959" s="87"/>
    </row>
    <row r="960" spans="5:9" ht="14.25" customHeight="1">
      <c r="E960" s="226"/>
      <c r="I960" s="87"/>
    </row>
    <row r="961" spans="5:9" ht="14.25" customHeight="1">
      <c r="E961" s="226"/>
      <c r="I961" s="87"/>
    </row>
    <row r="962" spans="5:9" ht="14.25" customHeight="1">
      <c r="E962" s="226"/>
      <c r="I962" s="87"/>
    </row>
    <row r="963" spans="5:9" ht="14.25" customHeight="1">
      <c r="E963" s="226"/>
      <c r="I963" s="87"/>
    </row>
    <row r="964" spans="5:9" ht="14.25" customHeight="1">
      <c r="E964" s="226"/>
      <c r="I964" s="87"/>
    </row>
    <row r="965" spans="5:9" ht="14.25" customHeight="1">
      <c r="E965" s="226"/>
      <c r="I965" s="87"/>
    </row>
    <row r="966" spans="5:9" ht="14.25" customHeight="1">
      <c r="E966" s="226"/>
      <c r="I966" s="87"/>
    </row>
    <row r="967" spans="5:9" ht="14.25" customHeight="1">
      <c r="E967" s="226"/>
      <c r="I967" s="87"/>
    </row>
    <row r="968" spans="5:9" ht="14.25" customHeight="1">
      <c r="E968" s="226"/>
      <c r="I968" s="87"/>
    </row>
    <row r="969" spans="5:9" ht="14.25" customHeight="1">
      <c r="E969" s="226"/>
      <c r="I969" s="87"/>
    </row>
    <row r="970" spans="5:9" ht="14.25" customHeight="1">
      <c r="E970" s="226"/>
      <c r="I970" s="87"/>
    </row>
    <row r="971" spans="5:9" ht="14.25" customHeight="1">
      <c r="E971" s="226"/>
      <c r="I971" s="87"/>
    </row>
    <row r="972" spans="5:9" ht="14.25" customHeight="1">
      <c r="E972" s="226"/>
      <c r="I972" s="87"/>
    </row>
    <row r="973" spans="5:9" ht="14.25" customHeight="1">
      <c r="E973" s="226"/>
      <c r="I973" s="87"/>
    </row>
    <row r="974" spans="5:9" ht="14.25" customHeight="1">
      <c r="E974" s="226"/>
      <c r="I974" s="87"/>
    </row>
    <row r="975" spans="5:9" ht="14.25" customHeight="1">
      <c r="E975" s="226"/>
      <c r="I975" s="87"/>
    </row>
    <row r="976" spans="5:9" ht="14.25" customHeight="1">
      <c r="E976" s="226"/>
      <c r="I976" s="87"/>
    </row>
    <row r="977" spans="5:9" ht="14.25" customHeight="1">
      <c r="E977" s="226"/>
      <c r="I977" s="87"/>
    </row>
    <row r="978" spans="5:9" ht="14.25" customHeight="1">
      <c r="E978" s="226"/>
      <c r="I978" s="87"/>
    </row>
    <row r="979" spans="5:9" ht="14.25" customHeight="1">
      <c r="E979" s="226"/>
      <c r="I979" s="87"/>
    </row>
    <row r="980" spans="5:9" ht="14.25" customHeight="1">
      <c r="E980" s="226"/>
      <c r="I980" s="87"/>
    </row>
    <row r="981" spans="5:9" ht="14.25" customHeight="1">
      <c r="E981" s="226"/>
      <c r="I981" s="87"/>
    </row>
    <row r="982" spans="5:9" ht="14.25" customHeight="1">
      <c r="E982" s="226"/>
      <c r="I982" s="87"/>
    </row>
    <row r="983" spans="5:9" ht="14.25" customHeight="1">
      <c r="E983" s="226"/>
      <c r="I983" s="87"/>
    </row>
    <row r="984" spans="5:9" ht="14.25" customHeight="1">
      <c r="E984" s="226"/>
      <c r="I984" s="87"/>
    </row>
    <row r="985" spans="5:9" ht="14.25" customHeight="1">
      <c r="E985" s="226"/>
      <c r="I985" s="87"/>
    </row>
    <row r="986" spans="5:9" ht="14.25" customHeight="1">
      <c r="E986" s="226"/>
      <c r="I986" s="87"/>
    </row>
    <row r="987" spans="5:9" ht="14.25" customHeight="1">
      <c r="E987" s="226"/>
      <c r="I987" s="87"/>
    </row>
    <row r="988" spans="5:9" ht="14.25" customHeight="1">
      <c r="E988" s="226"/>
      <c r="I988" s="87"/>
    </row>
    <row r="989" spans="5:9" ht="14.25" customHeight="1">
      <c r="E989" s="226"/>
      <c r="I989" s="87"/>
    </row>
    <row r="990" spans="5:9" ht="14.25" customHeight="1">
      <c r="E990" s="226"/>
      <c r="I990" s="87"/>
    </row>
    <row r="991" spans="5:9" ht="14.25" customHeight="1">
      <c r="E991" s="226"/>
      <c r="I991" s="87"/>
    </row>
    <row r="992" spans="5:9" ht="14.25" customHeight="1">
      <c r="E992" s="226"/>
      <c r="I992" s="87"/>
    </row>
    <row r="993" spans="5:9" ht="14.25" customHeight="1">
      <c r="E993" s="226"/>
      <c r="I993" s="87"/>
    </row>
    <row r="994" spans="5:9" ht="14.25" customHeight="1">
      <c r="E994" s="226"/>
      <c r="I994" s="87"/>
    </row>
    <row r="995" spans="5:9" ht="14.25" customHeight="1">
      <c r="E995" s="226"/>
      <c r="I995" s="87"/>
    </row>
    <row r="996" spans="5:9" ht="14.25" customHeight="1">
      <c r="E996" s="226"/>
      <c r="I996" s="87"/>
    </row>
    <row r="997" spans="5:9" ht="14.25" customHeight="1">
      <c r="E997" s="226"/>
      <c r="I997" s="87"/>
    </row>
    <row r="998" spans="5:9" ht="14.25" customHeight="1">
      <c r="E998" s="226"/>
      <c r="I998" s="87"/>
    </row>
    <row r="999" spans="5:9" ht="14.25" customHeight="1">
      <c r="E999" s="226"/>
      <c r="I999" s="87"/>
    </row>
    <row r="1000" spans="5:9" ht="14.25" customHeight="1">
      <c r="E1000" s="226"/>
      <c r="I1000" s="87"/>
    </row>
  </sheetData>
  <autoFilter ref="A3:J3" xr:uid="{00000000-0009-0000-0000-000016000000}"/>
  <pageMargins left="0.7" right="0.7" top="0.75" bottom="0.75" header="0" footer="0"/>
  <pageSetup fitToHeight="0" orientation="landscape"/>
  <headerFooter>
    <oddFooter>&amp;L_x000D_#000000 USAA Classification: Public</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defaultColWidth="14.44140625" defaultRowHeight="15" customHeight="1"/>
  <cols>
    <col min="1" max="1" width="56.109375" customWidth="1"/>
    <col min="2" max="2" width="16.5546875" customWidth="1"/>
    <col min="3" max="3" width="20.109375" customWidth="1"/>
    <col min="4" max="4" width="6.88671875" customWidth="1"/>
    <col min="5" max="5" width="42.109375" customWidth="1"/>
    <col min="6" max="6" width="18.88671875" customWidth="1"/>
    <col min="7" max="7" width="19.88671875" customWidth="1"/>
    <col min="8" max="8" width="8.6640625" customWidth="1"/>
    <col min="9" max="10" width="18.44140625" customWidth="1"/>
    <col min="11" max="11" width="18" customWidth="1"/>
    <col min="12" max="12" width="18.44140625" customWidth="1"/>
    <col min="13" max="26" width="8.6640625" customWidth="1"/>
  </cols>
  <sheetData>
    <row r="1" spans="1:12" ht="18" customHeight="1">
      <c r="G1" s="244"/>
      <c r="I1" s="244">
        <f t="shared" ref="I1:L1" si="0">SUM(I5:I24)</f>
        <v>313131.71000000002</v>
      </c>
      <c r="J1" s="244">
        <f t="shared" si="0"/>
        <v>320125</v>
      </c>
      <c r="K1" s="244">
        <f t="shared" si="0"/>
        <v>335700</v>
      </c>
      <c r="L1" s="244">
        <f t="shared" si="0"/>
        <v>350800</v>
      </c>
    </row>
    <row r="2" spans="1:12" ht="18" customHeight="1">
      <c r="C2" s="244">
        <f>SUBTOTAL(9,C5:C51)</f>
        <v>219471</v>
      </c>
      <c r="E2" s="245" t="e">
        <f>C2-G2</f>
        <v>#REF!</v>
      </c>
      <c r="G2" s="244" t="e">
        <f>SUBTOTAL(9,G5:G51)</f>
        <v>#REF!</v>
      </c>
      <c r="I2" s="244">
        <f t="shared" ref="I2:L2" si="1">SUBTOTAL(9,I5:I51)</f>
        <v>176481.71000000002</v>
      </c>
      <c r="J2" s="244">
        <f t="shared" si="1"/>
        <v>182125</v>
      </c>
      <c r="K2" s="244">
        <f t="shared" si="1"/>
        <v>195700</v>
      </c>
      <c r="L2" s="244">
        <f t="shared" si="1"/>
        <v>208800</v>
      </c>
    </row>
    <row r="3" spans="1:12" ht="18" customHeight="1">
      <c r="G3" s="244"/>
    </row>
    <row r="4" spans="1:12" ht="18" customHeight="1">
      <c r="A4" s="466" t="s">
        <v>2502</v>
      </c>
      <c r="B4" s="466" t="s">
        <v>2503</v>
      </c>
      <c r="C4" s="466" t="s">
        <v>934</v>
      </c>
      <c r="E4" s="466" t="s">
        <v>2502</v>
      </c>
      <c r="F4" s="466" t="s">
        <v>2503</v>
      </c>
      <c r="G4" s="264" t="s">
        <v>934</v>
      </c>
      <c r="I4" s="264" t="s">
        <v>2812</v>
      </c>
      <c r="J4" s="264" t="s">
        <v>2813</v>
      </c>
      <c r="K4" s="264" t="s">
        <v>2813</v>
      </c>
      <c r="L4" s="264" t="s">
        <v>2814</v>
      </c>
    </row>
    <row r="5" spans="1:12" ht="18" customHeight="1">
      <c r="A5" s="467" t="s">
        <v>2509</v>
      </c>
      <c r="B5" s="251" t="s">
        <v>2510</v>
      </c>
      <c r="C5" s="252">
        <f>'Donors 2019'!Z2</f>
        <v>45470</v>
      </c>
      <c r="E5" s="468" t="s">
        <v>2371</v>
      </c>
      <c r="F5" s="254" t="s">
        <v>2457</v>
      </c>
      <c r="G5" s="252" t="e">
        <f>SUMIF(#REF!,'Balance Sheet 2020'!E5,#REF!)</f>
        <v>#REF!</v>
      </c>
      <c r="I5" s="252">
        <v>1000</v>
      </c>
      <c r="J5" s="252">
        <v>1000</v>
      </c>
      <c r="K5" s="252">
        <v>1000</v>
      </c>
      <c r="L5" s="252">
        <v>1000</v>
      </c>
    </row>
    <row r="6" spans="1:12" ht="18" customHeight="1">
      <c r="A6" s="467" t="s">
        <v>2511</v>
      </c>
      <c r="B6" s="251" t="s">
        <v>2512</v>
      </c>
      <c r="C6" s="252">
        <f>SUM('Donors 2019'!N3:N4)</f>
        <v>18500</v>
      </c>
      <c r="E6" s="469" t="s">
        <v>2404</v>
      </c>
      <c r="F6" s="254" t="s">
        <v>2460</v>
      </c>
      <c r="G6" s="252" t="e">
        <f>SUMIF(#REF!,'Balance Sheet 2020'!E6,#REF!)</f>
        <v>#REF!</v>
      </c>
      <c r="I6" s="252">
        <v>5753.75</v>
      </c>
      <c r="J6" s="252">
        <v>3650</v>
      </c>
      <c r="K6" s="252">
        <v>6000</v>
      </c>
      <c r="L6" s="252">
        <v>6250</v>
      </c>
    </row>
    <row r="7" spans="1:12" ht="18" customHeight="1">
      <c r="A7" s="467" t="s">
        <v>2513</v>
      </c>
      <c r="B7" s="251" t="s">
        <v>2514</v>
      </c>
      <c r="C7" s="252">
        <f>SUM('Donors 2019'!L3:L4)</f>
        <v>78151</v>
      </c>
      <c r="E7" s="468" t="s">
        <v>2402</v>
      </c>
      <c r="F7" s="257" t="s">
        <v>2462</v>
      </c>
      <c r="G7" s="252" t="e">
        <f>SUMIF(#REF!,'Balance Sheet 2020'!E7,#REF!)</f>
        <v>#REF!</v>
      </c>
      <c r="I7" s="252">
        <v>7673.64</v>
      </c>
      <c r="J7" s="252">
        <v>3100</v>
      </c>
      <c r="K7" s="252">
        <v>5000</v>
      </c>
      <c r="L7" s="252">
        <v>5500</v>
      </c>
    </row>
    <row r="8" spans="1:12" ht="18" customHeight="1">
      <c r="A8" s="467" t="s">
        <v>947</v>
      </c>
      <c r="B8" s="251" t="s">
        <v>939</v>
      </c>
      <c r="C8" s="252">
        <f>SUM('Donors 2019'!M3:M4)</f>
        <v>47900</v>
      </c>
      <c r="E8" s="468" t="s">
        <v>2400</v>
      </c>
      <c r="F8" s="257" t="s">
        <v>2465</v>
      </c>
      <c r="G8" s="252" t="e">
        <f>SUMIF(#REF!,'Balance Sheet 2020'!E8,#REF!)</f>
        <v>#REF!</v>
      </c>
      <c r="I8" s="252">
        <v>3465.28</v>
      </c>
      <c r="J8" s="252">
        <v>3500</v>
      </c>
      <c r="K8" s="252">
        <v>3500</v>
      </c>
      <c r="L8" s="252">
        <v>3650</v>
      </c>
    </row>
    <row r="9" spans="1:12" ht="18" customHeight="1">
      <c r="A9" s="467" t="s">
        <v>949</v>
      </c>
      <c r="B9" s="251" t="s">
        <v>941</v>
      </c>
      <c r="C9" s="252">
        <f>SUM('Donors 2019'!O3:O4)</f>
        <v>6000</v>
      </c>
      <c r="E9" s="469" t="s">
        <v>2405</v>
      </c>
      <c r="F9" s="254" t="s">
        <v>2466</v>
      </c>
      <c r="G9" s="252" t="e">
        <f>SUMIF(#REF!,'Balance Sheet 2020'!E9,#REF!)</f>
        <v>#REF!</v>
      </c>
      <c r="I9" s="252">
        <v>3526.2</v>
      </c>
      <c r="J9" s="252">
        <v>3500</v>
      </c>
      <c r="K9" s="252">
        <v>3750</v>
      </c>
      <c r="L9" s="252">
        <v>3900</v>
      </c>
    </row>
    <row r="10" spans="1:12" ht="18" customHeight="1">
      <c r="A10" s="467" t="s">
        <v>2448</v>
      </c>
      <c r="B10" s="251" t="s">
        <v>942</v>
      </c>
      <c r="C10" s="252">
        <f>SUM('Donors 2019'!P3:P4)</f>
        <v>11450</v>
      </c>
      <c r="E10" s="468" t="s">
        <v>2412</v>
      </c>
      <c r="F10" s="257" t="s">
        <v>2469</v>
      </c>
      <c r="G10" s="252" t="e">
        <f>SUMIF(#REF!,'Balance Sheet 2020'!E10,#REF!)</f>
        <v>#REF!</v>
      </c>
      <c r="I10" s="252">
        <v>362.6</v>
      </c>
      <c r="J10" s="252">
        <v>1500</v>
      </c>
      <c r="K10" s="252">
        <v>500</v>
      </c>
      <c r="L10" s="252">
        <v>600</v>
      </c>
    </row>
    <row r="11" spans="1:12" ht="18" customHeight="1">
      <c r="A11" s="467" t="s">
        <v>953</v>
      </c>
      <c r="B11" s="251" t="s">
        <v>943</v>
      </c>
      <c r="C11" s="252">
        <f>SUM('Donors 2019'!S3:S4)</f>
        <v>12000</v>
      </c>
      <c r="E11" s="468" t="s">
        <v>2393</v>
      </c>
      <c r="F11" s="257" t="s">
        <v>2470</v>
      </c>
      <c r="G11" s="252" t="e">
        <f>SUMIF(#REF!,'Balance Sheet 2020'!E11,#REF!)</f>
        <v>#REF!</v>
      </c>
      <c r="I11" s="252">
        <v>251.06</v>
      </c>
      <c r="J11" s="252">
        <v>575</v>
      </c>
      <c r="K11" s="252">
        <v>400</v>
      </c>
      <c r="L11" s="252">
        <v>500</v>
      </c>
    </row>
    <row r="12" spans="1:12" ht="18" customHeight="1">
      <c r="A12" s="261"/>
      <c r="B12" s="259"/>
      <c r="C12" s="252"/>
      <c r="E12" s="468" t="s">
        <v>2414</v>
      </c>
      <c r="F12" s="257" t="s">
        <v>2472</v>
      </c>
      <c r="G12" s="252" t="e">
        <f>SUMIF(#REF!,'Balance Sheet 2020'!E12,#REF!)</f>
        <v>#REF!</v>
      </c>
      <c r="I12" s="252">
        <v>4694.7700000000004</v>
      </c>
      <c r="J12" s="252">
        <v>1350</v>
      </c>
      <c r="K12" s="252">
        <v>3500</v>
      </c>
      <c r="L12" s="252">
        <v>4000</v>
      </c>
    </row>
    <row r="13" spans="1:12" ht="18" customHeight="1">
      <c r="A13" s="261" t="s">
        <v>2516</v>
      </c>
      <c r="B13" s="259" t="s">
        <v>943</v>
      </c>
      <c r="C13" s="252" t="s">
        <v>3873</v>
      </c>
      <c r="E13" s="469" t="s">
        <v>2407</v>
      </c>
      <c r="F13" s="254" t="s">
        <v>2474</v>
      </c>
      <c r="G13" s="252" t="e">
        <f>SUMIF(#REF!,'Balance Sheet 2020'!E13,#REF!)</f>
        <v>#REF!</v>
      </c>
      <c r="I13" s="252">
        <v>826.4</v>
      </c>
      <c r="J13" s="252">
        <v>1150</v>
      </c>
      <c r="K13" s="252">
        <v>1250</v>
      </c>
      <c r="L13" s="252">
        <v>1350</v>
      </c>
    </row>
    <row r="14" spans="1:12" ht="18" customHeight="1">
      <c r="A14" s="261" t="s">
        <v>2517</v>
      </c>
      <c r="B14" s="259" t="s">
        <v>943</v>
      </c>
      <c r="C14" s="252"/>
      <c r="E14" s="468" t="s">
        <v>953</v>
      </c>
      <c r="F14" s="257" t="s">
        <v>2475</v>
      </c>
      <c r="G14" s="252" t="e">
        <f>SUMIF(#REF!,'Balance Sheet 2020'!E14,#REF!)</f>
        <v>#REF!</v>
      </c>
      <c r="I14" s="252">
        <v>51.08</v>
      </c>
      <c r="J14" s="252">
        <v>150</v>
      </c>
      <c r="K14" s="252">
        <v>250</v>
      </c>
      <c r="L14" s="252">
        <v>350</v>
      </c>
    </row>
    <row r="15" spans="1:12" ht="18" customHeight="1">
      <c r="A15" s="261"/>
      <c r="B15" s="259"/>
      <c r="C15" s="252"/>
      <c r="E15" s="468" t="s">
        <v>2815</v>
      </c>
      <c r="F15" s="257" t="s">
        <v>2476</v>
      </c>
      <c r="G15" s="252" t="e">
        <f>SUMIF(#REF!,'Balance Sheet 2020'!E15,#REF!)</f>
        <v>#REF!</v>
      </c>
      <c r="I15" s="252">
        <v>3829.15</v>
      </c>
      <c r="J15" s="252">
        <v>1900</v>
      </c>
      <c r="K15" s="252">
        <v>4000</v>
      </c>
      <c r="L15" s="252">
        <v>4250</v>
      </c>
    </row>
    <row r="16" spans="1:12" ht="18" customHeight="1">
      <c r="A16" s="261" t="s">
        <v>2518</v>
      </c>
      <c r="B16" s="259" t="s">
        <v>943</v>
      </c>
      <c r="C16" s="252"/>
      <c r="E16" s="468" t="s">
        <v>2358</v>
      </c>
      <c r="F16" s="257" t="s">
        <v>2480</v>
      </c>
      <c r="G16" s="252" t="e">
        <f>SUMIF(#REF!,'Balance Sheet 2020'!E16,#REF!)</f>
        <v>#REF!</v>
      </c>
      <c r="H16" s="221"/>
      <c r="I16" s="252">
        <v>16551.75</v>
      </c>
      <c r="J16" s="252">
        <v>17000</v>
      </c>
      <c r="K16" s="252">
        <v>18000</v>
      </c>
      <c r="L16" s="252">
        <v>19000</v>
      </c>
    </row>
    <row r="17" spans="1:12" ht="18" customHeight="1">
      <c r="A17" s="261" t="s">
        <v>2519</v>
      </c>
      <c r="B17" s="259" t="s">
        <v>943</v>
      </c>
      <c r="C17" s="252"/>
      <c r="E17" s="468" t="s">
        <v>2397</v>
      </c>
      <c r="F17" s="257" t="s">
        <v>2482</v>
      </c>
      <c r="G17" s="252" t="e">
        <f>SUMIF(#REF!,'Balance Sheet 2020'!E17,#REF!)</f>
        <v>#REF!</v>
      </c>
      <c r="I17" s="252">
        <v>1593.76</v>
      </c>
      <c r="J17" s="252">
        <v>1550</v>
      </c>
      <c r="K17" s="252">
        <v>1750</v>
      </c>
      <c r="L17" s="252">
        <v>2000</v>
      </c>
    </row>
    <row r="18" spans="1:12" ht="18" customHeight="1">
      <c r="A18" s="261" t="s">
        <v>2517</v>
      </c>
      <c r="B18" s="259" t="s">
        <v>943</v>
      </c>
      <c r="C18" s="252"/>
      <c r="E18" s="468" t="s">
        <v>2398</v>
      </c>
      <c r="F18" s="257" t="s">
        <v>2483</v>
      </c>
      <c r="G18" s="252" t="e">
        <f>SUMIF(#REF!,'Balance Sheet 2020'!E18,#REF!)</f>
        <v>#REF!</v>
      </c>
      <c r="I18" s="252">
        <v>5400</v>
      </c>
      <c r="J18" s="252">
        <v>4800</v>
      </c>
      <c r="K18" s="252">
        <v>5800</v>
      </c>
      <c r="L18" s="252">
        <v>6200</v>
      </c>
    </row>
    <row r="19" spans="1:12" ht="18" customHeight="1">
      <c r="A19" s="261" t="s">
        <v>2520</v>
      </c>
      <c r="B19" s="259"/>
      <c r="C19" s="252"/>
      <c r="E19" s="468" t="s">
        <v>2399</v>
      </c>
      <c r="F19" s="257" t="s">
        <v>2484</v>
      </c>
      <c r="G19" s="252" t="e">
        <f>SUMIF(#REF!,'Balance Sheet 2020'!E19,#REF!)</f>
        <v>#REF!</v>
      </c>
      <c r="I19" s="252">
        <v>654.01</v>
      </c>
      <c r="J19" s="252">
        <v>1250</v>
      </c>
      <c r="K19" s="252">
        <v>1000</v>
      </c>
      <c r="L19" s="252">
        <v>1250</v>
      </c>
    </row>
    <row r="20" spans="1:12" ht="18" customHeight="1">
      <c r="A20" s="261"/>
      <c r="B20" s="259"/>
      <c r="C20" s="252"/>
      <c r="E20" s="469" t="s">
        <v>2395</v>
      </c>
      <c r="F20" s="254" t="s">
        <v>2485</v>
      </c>
      <c r="G20" s="252" t="e">
        <f>SUMIF(#REF!,'Balance Sheet 2020'!E20,#REF!)</f>
        <v>#REF!</v>
      </c>
      <c r="I20" s="252">
        <v>141985</v>
      </c>
      <c r="J20" s="252">
        <v>143000</v>
      </c>
      <c r="K20" s="252">
        <v>145000</v>
      </c>
      <c r="L20" s="252">
        <v>147000</v>
      </c>
    </row>
    <row r="21" spans="1:12" ht="18" customHeight="1">
      <c r="A21" s="261"/>
      <c r="B21" s="259"/>
      <c r="C21" s="252"/>
      <c r="E21" s="468" t="s">
        <v>2341</v>
      </c>
      <c r="F21" s="257" t="s">
        <v>2486</v>
      </c>
      <c r="G21" s="252" t="e">
        <f>SUMIF(#REF!,'Balance Sheet 2020'!E21,#REF!)</f>
        <v>#REF!</v>
      </c>
      <c r="I21" s="252">
        <v>92821.57</v>
      </c>
      <c r="J21" s="252">
        <v>104000</v>
      </c>
      <c r="K21" s="252">
        <v>105000</v>
      </c>
      <c r="L21" s="252">
        <v>110000</v>
      </c>
    </row>
    <row r="22" spans="1:12" ht="18" customHeight="1">
      <c r="A22" s="261"/>
      <c r="B22" s="259"/>
      <c r="C22" s="252"/>
      <c r="E22" s="468" t="s">
        <v>2338</v>
      </c>
      <c r="F22" s="257" t="s">
        <v>2490</v>
      </c>
      <c r="G22" s="252" t="e">
        <f>SUMIF(#REF!,'Balance Sheet 2020'!E22,#REF!)</f>
        <v>#REF!</v>
      </c>
      <c r="I22" s="252">
        <v>20780.66</v>
      </c>
      <c r="J22" s="252">
        <v>15000</v>
      </c>
      <c r="K22" s="252">
        <v>23000</v>
      </c>
      <c r="L22" s="252">
        <v>25000</v>
      </c>
    </row>
    <row r="23" spans="1:12" ht="18" customHeight="1">
      <c r="A23" s="261"/>
      <c r="B23" s="259"/>
      <c r="C23" s="252"/>
      <c r="E23" s="469" t="s">
        <v>2409</v>
      </c>
      <c r="F23" s="254" t="s">
        <v>2491</v>
      </c>
      <c r="G23" s="252" t="e">
        <f>SUMIF(#REF!,'Balance Sheet 2020'!E23,#REF!)</f>
        <v>#REF!</v>
      </c>
      <c r="I23" s="252">
        <v>354.52</v>
      </c>
      <c r="J23" s="252">
        <v>10000</v>
      </c>
      <c r="K23" s="252">
        <v>5000</v>
      </c>
      <c r="L23" s="252">
        <v>6500</v>
      </c>
    </row>
    <row r="24" spans="1:12" ht="18" customHeight="1">
      <c r="A24" s="261"/>
      <c r="B24" s="259"/>
      <c r="C24" s="252"/>
      <c r="E24" s="469" t="s">
        <v>2408</v>
      </c>
      <c r="F24" s="254" t="s">
        <v>2495</v>
      </c>
      <c r="G24" s="252" t="e">
        <f>SUMIF(#REF!,'Balance Sheet 2020'!E24,#REF!)</f>
        <v>#REF!</v>
      </c>
      <c r="I24" s="252">
        <v>1556.51</v>
      </c>
      <c r="J24" s="252">
        <v>2150</v>
      </c>
      <c r="K24" s="252">
        <v>2000</v>
      </c>
      <c r="L24" s="252">
        <v>2500</v>
      </c>
    </row>
    <row r="25" spans="1:12" ht="18" customHeight="1">
      <c r="A25" s="261"/>
      <c r="B25" s="259"/>
      <c r="C25" s="252"/>
      <c r="E25" s="262" t="s">
        <v>2521</v>
      </c>
      <c r="F25" s="263" t="s">
        <v>2490</v>
      </c>
      <c r="G25" s="252" t="e">
        <f>SUMIF(#REF!,'Balance Sheet 2020'!E25,#REF!)</f>
        <v>#REF!</v>
      </c>
      <c r="I25" s="264" t="s">
        <v>2522</v>
      </c>
      <c r="J25" s="264" t="s">
        <v>2522</v>
      </c>
      <c r="K25" s="264" t="s">
        <v>2522</v>
      </c>
      <c r="L25" s="264" t="s">
        <v>2522</v>
      </c>
    </row>
    <row r="26" spans="1:12" ht="18" customHeight="1">
      <c r="A26" s="261"/>
      <c r="B26" s="259"/>
      <c r="C26" s="252"/>
      <c r="E26" s="470" t="s">
        <v>2523</v>
      </c>
      <c r="F26" s="266" t="s">
        <v>2486</v>
      </c>
      <c r="G26" s="252" t="e">
        <f>SUMIF(#REF!,'Balance Sheet 2020'!E26,#REF!)</f>
        <v>#REF!</v>
      </c>
      <c r="I26" s="252">
        <v>5335</v>
      </c>
      <c r="J26" s="252">
        <v>5000</v>
      </c>
      <c r="K26" s="252">
        <v>5000</v>
      </c>
      <c r="L26" s="252">
        <v>5000</v>
      </c>
    </row>
    <row r="27" spans="1:12" ht="18" customHeight="1">
      <c r="A27" s="261"/>
      <c r="B27" s="259"/>
      <c r="C27" s="252"/>
      <c r="E27" s="262" t="s">
        <v>2524</v>
      </c>
      <c r="F27" s="266" t="s">
        <v>2476</v>
      </c>
      <c r="G27" s="252" t="e">
        <f>SUMIF(#REF!,'Balance Sheet 2020'!E27,#REF!)</f>
        <v>#REF!</v>
      </c>
      <c r="I27" s="252">
        <f t="shared" ref="I27:L27" si="2">-I20</f>
        <v>-141985</v>
      </c>
      <c r="J27" s="252">
        <f t="shared" si="2"/>
        <v>-143000</v>
      </c>
      <c r="K27" s="252">
        <f t="shared" si="2"/>
        <v>-145000</v>
      </c>
      <c r="L27" s="252">
        <f t="shared" si="2"/>
        <v>-147000</v>
      </c>
    </row>
    <row r="28" spans="1:12" ht="18" customHeight="1">
      <c r="A28" s="261"/>
      <c r="B28" s="259"/>
      <c r="C28" s="252"/>
      <c r="E28" s="262" t="s">
        <v>2525</v>
      </c>
      <c r="F28" s="263" t="s">
        <v>2490</v>
      </c>
      <c r="G28" s="252" t="e">
        <f>SUMIF(#REF!,'Balance Sheet 2020'!E28,#REF!)</f>
        <v>#REF!</v>
      </c>
      <c r="I28" s="252"/>
      <c r="J28" s="252"/>
      <c r="K28" s="252"/>
      <c r="L28" s="252"/>
    </row>
    <row r="29" spans="1:12" ht="18" customHeight="1">
      <c r="A29" s="261"/>
      <c r="B29" s="259"/>
      <c r="C29" s="252"/>
      <c r="E29" s="262" t="s">
        <v>2416</v>
      </c>
      <c r="F29" s="263" t="s">
        <v>2490</v>
      </c>
      <c r="G29" s="252" t="e">
        <f>SUMIF(#REF!,'Balance Sheet 2020'!E29,#REF!)</f>
        <v>#REF!</v>
      </c>
      <c r="I29" s="252"/>
      <c r="J29" s="252"/>
      <c r="K29" s="252"/>
      <c r="L29" s="252"/>
    </row>
    <row r="30" spans="1:12" ht="18" customHeight="1">
      <c r="A30" s="261"/>
      <c r="B30" s="259"/>
      <c r="C30" s="252"/>
      <c r="E30" s="262" t="s">
        <v>2526</v>
      </c>
      <c r="F30" s="263" t="s">
        <v>2490</v>
      </c>
      <c r="G30" s="252" t="e">
        <f>SUMIF(#REF!,'Balance Sheet 2020'!E30,#REF!)</f>
        <v>#REF!</v>
      </c>
      <c r="I30" s="252"/>
      <c r="J30" s="252"/>
      <c r="K30" s="252"/>
      <c r="L30" s="252"/>
    </row>
    <row r="31" spans="1:12" ht="18" customHeight="1">
      <c r="A31" s="261"/>
      <c r="B31" s="259"/>
      <c r="C31" s="252"/>
      <c r="E31" s="262" t="s">
        <v>2527</v>
      </c>
      <c r="F31" s="266" t="s">
        <v>943</v>
      </c>
      <c r="G31" s="252" t="e">
        <f>SUMIF(#REF!,'Balance Sheet 2020'!E31,#REF!)</f>
        <v>#REF!</v>
      </c>
      <c r="I31" s="252"/>
      <c r="J31" s="252"/>
      <c r="K31" s="252"/>
      <c r="L31" s="252"/>
    </row>
    <row r="32" spans="1:12" ht="18" customHeight="1">
      <c r="G32" s="244"/>
    </row>
    <row r="33" spans="7:7" ht="18" customHeight="1">
      <c r="G33" s="244"/>
    </row>
    <row r="34" spans="7:7" ht="18" customHeight="1">
      <c r="G34" s="244"/>
    </row>
    <row r="35" spans="7:7" ht="18" customHeight="1">
      <c r="G35" s="244"/>
    </row>
    <row r="36" spans="7:7" ht="18" customHeight="1">
      <c r="G36" s="244"/>
    </row>
    <row r="37" spans="7:7" ht="18" customHeight="1">
      <c r="G37" s="244"/>
    </row>
    <row r="38" spans="7:7" ht="18" customHeight="1">
      <c r="G38" s="244"/>
    </row>
    <row r="39" spans="7:7" ht="18" customHeight="1">
      <c r="G39" s="244"/>
    </row>
    <row r="40" spans="7:7" ht="18" customHeight="1">
      <c r="G40" s="244"/>
    </row>
    <row r="41" spans="7:7" ht="18" customHeight="1">
      <c r="G41" s="244"/>
    </row>
    <row r="42" spans="7:7" ht="18" customHeight="1">
      <c r="G42" s="244"/>
    </row>
    <row r="43" spans="7:7" ht="18" customHeight="1">
      <c r="G43" s="244"/>
    </row>
    <row r="44" spans="7:7" ht="18" customHeight="1">
      <c r="G44" s="244"/>
    </row>
    <row r="45" spans="7:7" ht="18" customHeight="1">
      <c r="G45" s="244"/>
    </row>
    <row r="46" spans="7:7" ht="18" customHeight="1">
      <c r="G46" s="244"/>
    </row>
    <row r="47" spans="7:7" ht="18" customHeight="1">
      <c r="G47" s="244"/>
    </row>
    <row r="48" spans="7:7" ht="18" customHeight="1">
      <c r="G48" s="244"/>
    </row>
    <row r="49" spans="7:26" ht="18" customHeight="1">
      <c r="G49" s="244"/>
    </row>
    <row r="50" spans="7:26" ht="18" customHeight="1">
      <c r="G50" s="244"/>
      <c r="M50" s="244"/>
      <c r="N50" s="244"/>
      <c r="O50" s="244"/>
      <c r="P50" s="244"/>
      <c r="Q50" s="244"/>
      <c r="R50" s="244"/>
      <c r="S50" s="244"/>
      <c r="T50" s="244"/>
      <c r="U50" s="244"/>
      <c r="V50" s="244"/>
      <c r="W50" s="244"/>
      <c r="X50" s="244"/>
      <c r="Y50" s="244"/>
      <c r="Z50" s="244"/>
    </row>
    <row r="51" spans="7:26" ht="18" customHeight="1">
      <c r="G51" s="244"/>
      <c r="M51" s="244"/>
      <c r="N51" s="244"/>
      <c r="O51" s="244"/>
      <c r="P51" s="244"/>
      <c r="Q51" s="244"/>
      <c r="R51" s="244"/>
      <c r="S51" s="244"/>
      <c r="T51" s="244"/>
      <c r="U51" s="244"/>
      <c r="V51" s="244"/>
      <c r="W51" s="244"/>
      <c r="X51" s="244"/>
      <c r="Y51" s="244"/>
      <c r="Z51" s="244"/>
    </row>
    <row r="52" spans="7:26" ht="18" customHeight="1">
      <c r="G52" s="244"/>
      <c r="M52" s="244"/>
      <c r="N52" s="244"/>
      <c r="O52" s="244"/>
      <c r="P52" s="244"/>
      <c r="Q52" s="244"/>
      <c r="R52" s="244"/>
      <c r="S52" s="244"/>
      <c r="T52" s="244"/>
      <c r="U52" s="244"/>
      <c r="V52" s="244"/>
      <c r="W52" s="244"/>
      <c r="X52" s="244"/>
      <c r="Y52" s="244"/>
      <c r="Z52" s="244"/>
    </row>
    <row r="53" spans="7:26" ht="18" customHeight="1">
      <c r="G53" s="244"/>
      <c r="M53" s="244"/>
      <c r="N53" s="244"/>
      <c r="O53" s="244"/>
      <c r="P53" s="244"/>
      <c r="Q53" s="244"/>
      <c r="R53" s="244"/>
      <c r="S53" s="244"/>
      <c r="T53" s="244"/>
      <c r="U53" s="244"/>
      <c r="V53" s="244"/>
      <c r="W53" s="244"/>
      <c r="X53" s="244"/>
      <c r="Y53" s="244"/>
      <c r="Z53" s="244"/>
    </row>
    <row r="54" spans="7:26" ht="18" customHeight="1">
      <c r="G54" s="244"/>
      <c r="M54" s="244"/>
      <c r="N54" s="244"/>
      <c r="O54" s="244"/>
      <c r="P54" s="244"/>
      <c r="Q54" s="244"/>
      <c r="R54" s="244"/>
      <c r="S54" s="244"/>
      <c r="T54" s="244"/>
      <c r="U54" s="244"/>
      <c r="V54" s="244"/>
      <c r="W54" s="244"/>
      <c r="X54" s="244"/>
      <c r="Y54" s="244"/>
      <c r="Z54" s="244"/>
    </row>
    <row r="55" spans="7:26" ht="18" customHeight="1">
      <c r="G55" s="244"/>
      <c r="M55" s="244"/>
      <c r="N55" s="244"/>
      <c r="O55" s="244"/>
      <c r="P55" s="244"/>
      <c r="Q55" s="244"/>
      <c r="R55" s="244"/>
      <c r="S55" s="244"/>
      <c r="T55" s="244"/>
      <c r="U55" s="244"/>
      <c r="V55" s="244"/>
      <c r="W55" s="244"/>
      <c r="X55" s="244"/>
      <c r="Y55" s="244"/>
      <c r="Z55" s="244"/>
    </row>
    <row r="56" spans="7:26" ht="18" customHeight="1">
      <c r="G56" s="244"/>
      <c r="M56" s="244"/>
      <c r="N56" s="244"/>
      <c r="O56" s="244"/>
      <c r="P56" s="244"/>
      <c r="Q56" s="244"/>
      <c r="R56" s="244"/>
      <c r="S56" s="244"/>
      <c r="T56" s="244"/>
      <c r="U56" s="244"/>
      <c r="V56" s="244"/>
      <c r="W56" s="244"/>
      <c r="X56" s="244"/>
      <c r="Y56" s="244"/>
      <c r="Z56" s="244"/>
    </row>
    <row r="57" spans="7:26" ht="18" customHeight="1">
      <c r="G57" s="244"/>
      <c r="M57" s="244"/>
      <c r="N57" s="244"/>
      <c r="O57" s="244"/>
      <c r="P57" s="244"/>
      <c r="Q57" s="244"/>
      <c r="R57" s="244"/>
      <c r="S57" s="244"/>
      <c r="T57" s="244"/>
      <c r="U57" s="244"/>
      <c r="V57" s="244"/>
      <c r="W57" s="244"/>
      <c r="X57" s="244"/>
      <c r="Y57" s="244"/>
      <c r="Z57" s="244"/>
    </row>
    <row r="58" spans="7:26" ht="18" customHeight="1">
      <c r="G58" s="244"/>
      <c r="M58" s="244"/>
      <c r="N58" s="244"/>
      <c r="O58" s="244"/>
      <c r="P58" s="244"/>
      <c r="Q58" s="244"/>
      <c r="R58" s="244"/>
      <c r="S58" s="244"/>
      <c r="T58" s="244"/>
      <c r="U58" s="244"/>
      <c r="V58" s="244"/>
      <c r="W58" s="244"/>
      <c r="X58" s="244"/>
      <c r="Y58" s="244"/>
      <c r="Z58" s="244"/>
    </row>
    <row r="59" spans="7:26" ht="18" customHeight="1">
      <c r="G59" s="244"/>
      <c r="M59" s="244"/>
      <c r="N59" s="244"/>
      <c r="O59" s="244"/>
      <c r="P59" s="244"/>
      <c r="Q59" s="244"/>
      <c r="R59" s="244"/>
      <c r="S59" s="244"/>
      <c r="T59" s="244"/>
      <c r="U59" s="244"/>
      <c r="V59" s="244"/>
      <c r="W59" s="244"/>
      <c r="X59" s="244"/>
      <c r="Y59" s="244"/>
      <c r="Z59" s="244"/>
    </row>
    <row r="60" spans="7:26" ht="18" customHeight="1">
      <c r="G60" s="244"/>
    </row>
    <row r="61" spans="7:26" ht="18" customHeight="1">
      <c r="G61" s="244"/>
    </row>
    <row r="62" spans="7:26" ht="18" customHeight="1">
      <c r="G62" s="244"/>
    </row>
    <row r="63" spans="7:26" ht="18" customHeight="1">
      <c r="G63" s="244"/>
    </row>
    <row r="64" spans="7:26" ht="18" customHeight="1">
      <c r="G64" s="244"/>
    </row>
    <row r="65" spans="7:7" ht="18" customHeight="1">
      <c r="G65" s="244"/>
    </row>
    <row r="66" spans="7:7" ht="18" customHeight="1">
      <c r="G66" s="244"/>
    </row>
    <row r="67" spans="7:7" ht="18" customHeight="1">
      <c r="G67" s="244"/>
    </row>
    <row r="68" spans="7:7" ht="18" customHeight="1">
      <c r="G68" s="244"/>
    </row>
    <row r="69" spans="7:7" ht="18" customHeight="1">
      <c r="G69" s="244"/>
    </row>
    <row r="70" spans="7:7" ht="18" customHeight="1">
      <c r="G70" s="244"/>
    </row>
    <row r="71" spans="7:7" ht="18" customHeight="1">
      <c r="G71" s="244"/>
    </row>
    <row r="72" spans="7:7" ht="18" customHeight="1">
      <c r="G72" s="244"/>
    </row>
    <row r="73" spans="7:7" ht="18" customHeight="1">
      <c r="G73" s="244"/>
    </row>
    <row r="74" spans="7:7" ht="18" customHeight="1">
      <c r="G74" s="244"/>
    </row>
    <row r="75" spans="7:7" ht="18" customHeight="1">
      <c r="G75" s="244"/>
    </row>
    <row r="76" spans="7:7" ht="18" customHeight="1">
      <c r="G76" s="244"/>
    </row>
    <row r="77" spans="7:7" ht="18" customHeight="1">
      <c r="G77" s="244"/>
    </row>
    <row r="78" spans="7:7" ht="18" customHeight="1">
      <c r="G78" s="244"/>
    </row>
    <row r="79" spans="7:7" ht="18" customHeight="1">
      <c r="G79" s="244"/>
    </row>
    <row r="80" spans="7:7" ht="18" customHeight="1">
      <c r="G80" s="244"/>
    </row>
    <row r="81" spans="7:7" ht="18" customHeight="1">
      <c r="G81" s="244"/>
    </row>
    <row r="82" spans="7:7" ht="18" customHeight="1">
      <c r="G82" s="244"/>
    </row>
    <row r="83" spans="7:7" ht="18" customHeight="1">
      <c r="G83" s="244"/>
    </row>
    <row r="84" spans="7:7" ht="18" customHeight="1">
      <c r="G84" s="244"/>
    </row>
    <row r="85" spans="7:7" ht="18" customHeight="1">
      <c r="G85" s="244"/>
    </row>
    <row r="86" spans="7:7" ht="18" customHeight="1">
      <c r="G86" s="244"/>
    </row>
    <row r="87" spans="7:7" ht="18" customHeight="1">
      <c r="G87" s="244"/>
    </row>
    <row r="88" spans="7:7" ht="18" customHeight="1">
      <c r="G88" s="244"/>
    </row>
    <row r="89" spans="7:7" ht="18" customHeight="1">
      <c r="G89" s="244"/>
    </row>
    <row r="90" spans="7:7" ht="18" customHeight="1">
      <c r="G90" s="244"/>
    </row>
    <row r="91" spans="7:7" ht="18" customHeight="1">
      <c r="G91" s="244"/>
    </row>
    <row r="92" spans="7:7" ht="18" customHeight="1">
      <c r="G92" s="244"/>
    </row>
    <row r="93" spans="7:7" ht="18" customHeight="1">
      <c r="G93" s="244"/>
    </row>
    <row r="94" spans="7:7" ht="18" customHeight="1">
      <c r="G94" s="244"/>
    </row>
    <row r="95" spans="7:7" ht="18" customHeight="1">
      <c r="G95" s="244"/>
    </row>
    <row r="96" spans="7:7" ht="18" customHeight="1">
      <c r="G96" s="244"/>
    </row>
    <row r="97" spans="7:7" ht="18" customHeight="1">
      <c r="G97" s="244"/>
    </row>
    <row r="98" spans="7:7" ht="18" customHeight="1">
      <c r="G98" s="244"/>
    </row>
    <row r="99" spans="7:7" ht="18" customHeight="1">
      <c r="G99" s="244"/>
    </row>
    <row r="100" spans="7:7" ht="18" customHeight="1">
      <c r="G100" s="244"/>
    </row>
    <row r="101" spans="7:7" ht="18" customHeight="1">
      <c r="G101" s="244"/>
    </row>
    <row r="102" spans="7:7" ht="18" customHeight="1">
      <c r="G102" s="244"/>
    </row>
    <row r="103" spans="7:7" ht="18" customHeight="1">
      <c r="G103" s="244"/>
    </row>
    <row r="104" spans="7:7" ht="18" customHeight="1">
      <c r="G104" s="244"/>
    </row>
    <row r="105" spans="7:7" ht="18" customHeight="1">
      <c r="G105" s="244"/>
    </row>
    <row r="106" spans="7:7" ht="18" customHeight="1">
      <c r="G106" s="244"/>
    </row>
    <row r="107" spans="7:7" ht="18" customHeight="1">
      <c r="G107" s="244"/>
    </row>
    <row r="108" spans="7:7" ht="18" customHeight="1">
      <c r="G108" s="244"/>
    </row>
    <row r="109" spans="7:7" ht="18" customHeight="1">
      <c r="G109" s="244"/>
    </row>
    <row r="110" spans="7:7" ht="18" customHeight="1">
      <c r="G110" s="244"/>
    </row>
    <row r="111" spans="7:7" ht="18" customHeight="1">
      <c r="G111" s="244"/>
    </row>
    <row r="112" spans="7:7" ht="18" customHeight="1">
      <c r="G112" s="244"/>
    </row>
    <row r="113" spans="7:7" ht="18" customHeight="1">
      <c r="G113" s="244"/>
    </row>
    <row r="114" spans="7:7" ht="18" customHeight="1">
      <c r="G114" s="244"/>
    </row>
    <row r="115" spans="7:7" ht="18" customHeight="1">
      <c r="G115" s="244"/>
    </row>
    <row r="116" spans="7:7" ht="18" customHeight="1">
      <c r="G116" s="244"/>
    </row>
    <row r="117" spans="7:7" ht="18" customHeight="1">
      <c r="G117" s="244"/>
    </row>
    <row r="118" spans="7:7" ht="18" customHeight="1">
      <c r="G118" s="244"/>
    </row>
    <row r="119" spans="7:7" ht="18" customHeight="1">
      <c r="G119" s="244"/>
    </row>
    <row r="120" spans="7:7" ht="18" customHeight="1">
      <c r="G120" s="244"/>
    </row>
    <row r="121" spans="7:7" ht="18" customHeight="1">
      <c r="G121" s="244"/>
    </row>
    <row r="122" spans="7:7" ht="18" customHeight="1">
      <c r="G122" s="244"/>
    </row>
    <row r="123" spans="7:7" ht="18" customHeight="1">
      <c r="G123" s="244"/>
    </row>
    <row r="124" spans="7:7" ht="18" customHeight="1">
      <c r="G124" s="244"/>
    </row>
    <row r="125" spans="7:7" ht="18" customHeight="1">
      <c r="G125" s="244"/>
    </row>
    <row r="126" spans="7:7" ht="18" customHeight="1">
      <c r="G126" s="244"/>
    </row>
    <row r="127" spans="7:7" ht="18" customHeight="1">
      <c r="G127" s="244"/>
    </row>
    <row r="128" spans="7:7" ht="18" customHeight="1">
      <c r="G128" s="244"/>
    </row>
    <row r="129" spans="7:7" ht="18" customHeight="1">
      <c r="G129" s="244"/>
    </row>
    <row r="130" spans="7:7" ht="18" customHeight="1">
      <c r="G130" s="244"/>
    </row>
    <row r="131" spans="7:7" ht="18" customHeight="1">
      <c r="G131" s="244"/>
    </row>
    <row r="132" spans="7:7" ht="18" customHeight="1">
      <c r="G132" s="244"/>
    </row>
    <row r="133" spans="7:7" ht="18" customHeight="1">
      <c r="G133" s="244"/>
    </row>
    <row r="134" spans="7:7" ht="18" customHeight="1">
      <c r="G134" s="244"/>
    </row>
    <row r="135" spans="7:7" ht="18" customHeight="1">
      <c r="G135" s="244"/>
    </row>
    <row r="136" spans="7:7" ht="18" customHeight="1">
      <c r="G136" s="244"/>
    </row>
    <row r="137" spans="7:7" ht="18" customHeight="1">
      <c r="G137" s="244"/>
    </row>
    <row r="138" spans="7:7" ht="18" customHeight="1">
      <c r="G138" s="244"/>
    </row>
    <row r="139" spans="7:7" ht="18" customHeight="1">
      <c r="G139" s="244"/>
    </row>
    <row r="140" spans="7:7" ht="18" customHeight="1">
      <c r="G140" s="244"/>
    </row>
    <row r="141" spans="7:7" ht="18" customHeight="1">
      <c r="G141" s="244"/>
    </row>
    <row r="142" spans="7:7" ht="18" customHeight="1">
      <c r="G142" s="244"/>
    </row>
    <row r="143" spans="7:7" ht="18" customHeight="1">
      <c r="G143" s="244"/>
    </row>
    <row r="144" spans="7:7" ht="18" customHeight="1">
      <c r="G144" s="244"/>
    </row>
    <row r="145" spans="7:7" ht="18" customHeight="1">
      <c r="G145" s="244"/>
    </row>
    <row r="146" spans="7:7" ht="18" customHeight="1">
      <c r="G146" s="244"/>
    </row>
    <row r="147" spans="7:7" ht="18" customHeight="1">
      <c r="G147" s="244"/>
    </row>
    <row r="148" spans="7:7" ht="18" customHeight="1">
      <c r="G148" s="244"/>
    </row>
    <row r="149" spans="7:7" ht="18" customHeight="1">
      <c r="G149" s="244"/>
    </row>
    <row r="150" spans="7:7" ht="18" customHeight="1">
      <c r="G150" s="244"/>
    </row>
    <row r="151" spans="7:7" ht="18" customHeight="1">
      <c r="G151" s="244"/>
    </row>
    <row r="152" spans="7:7" ht="18" customHeight="1">
      <c r="G152" s="244"/>
    </row>
    <row r="153" spans="7:7" ht="18" customHeight="1">
      <c r="G153" s="244"/>
    </row>
    <row r="154" spans="7:7" ht="18" customHeight="1">
      <c r="G154" s="244"/>
    </row>
    <row r="155" spans="7:7" ht="18" customHeight="1">
      <c r="G155" s="244"/>
    </row>
    <row r="156" spans="7:7" ht="18" customHeight="1">
      <c r="G156" s="244"/>
    </row>
    <row r="157" spans="7:7" ht="18" customHeight="1">
      <c r="G157" s="244"/>
    </row>
    <row r="158" spans="7:7" ht="18" customHeight="1">
      <c r="G158" s="244"/>
    </row>
    <row r="159" spans="7:7" ht="18" customHeight="1">
      <c r="G159" s="244"/>
    </row>
    <row r="160" spans="7:7" ht="18" customHeight="1">
      <c r="G160" s="244"/>
    </row>
    <row r="161" spans="7:7" ht="18" customHeight="1">
      <c r="G161" s="244"/>
    </row>
    <row r="162" spans="7:7" ht="18" customHeight="1">
      <c r="G162" s="244"/>
    </row>
    <row r="163" spans="7:7" ht="18" customHeight="1">
      <c r="G163" s="244"/>
    </row>
    <row r="164" spans="7:7" ht="18" customHeight="1">
      <c r="G164" s="244"/>
    </row>
    <row r="165" spans="7:7" ht="18" customHeight="1">
      <c r="G165" s="244"/>
    </row>
    <row r="166" spans="7:7" ht="18" customHeight="1">
      <c r="G166" s="244"/>
    </row>
    <row r="167" spans="7:7" ht="18" customHeight="1">
      <c r="G167" s="244"/>
    </row>
    <row r="168" spans="7:7" ht="18" customHeight="1">
      <c r="G168" s="244"/>
    </row>
    <row r="169" spans="7:7" ht="18" customHeight="1">
      <c r="G169" s="244"/>
    </row>
    <row r="170" spans="7:7" ht="18" customHeight="1">
      <c r="G170" s="244"/>
    </row>
    <row r="171" spans="7:7" ht="18" customHeight="1">
      <c r="G171" s="244"/>
    </row>
    <row r="172" spans="7:7" ht="18" customHeight="1">
      <c r="G172" s="244"/>
    </row>
    <row r="173" spans="7:7" ht="18" customHeight="1">
      <c r="G173" s="244"/>
    </row>
    <row r="174" spans="7:7" ht="18" customHeight="1">
      <c r="G174" s="244"/>
    </row>
    <row r="175" spans="7:7" ht="18" customHeight="1">
      <c r="G175" s="244"/>
    </row>
    <row r="176" spans="7:7" ht="18" customHeight="1">
      <c r="G176" s="244"/>
    </row>
    <row r="177" spans="7:7" ht="18" customHeight="1">
      <c r="G177" s="244"/>
    </row>
    <row r="178" spans="7:7" ht="18" customHeight="1">
      <c r="G178" s="244"/>
    </row>
    <row r="179" spans="7:7" ht="18" customHeight="1">
      <c r="G179" s="244"/>
    </row>
    <row r="180" spans="7:7" ht="18" customHeight="1">
      <c r="G180" s="244"/>
    </row>
    <row r="181" spans="7:7" ht="18" customHeight="1">
      <c r="G181" s="244"/>
    </row>
    <row r="182" spans="7:7" ht="18" customHeight="1">
      <c r="G182" s="244"/>
    </row>
    <row r="183" spans="7:7" ht="18" customHeight="1">
      <c r="G183" s="244"/>
    </row>
    <row r="184" spans="7:7" ht="18" customHeight="1">
      <c r="G184" s="244"/>
    </row>
    <row r="185" spans="7:7" ht="18" customHeight="1">
      <c r="G185" s="244"/>
    </row>
    <row r="186" spans="7:7" ht="18" customHeight="1">
      <c r="G186" s="244"/>
    </row>
    <row r="187" spans="7:7" ht="18" customHeight="1">
      <c r="G187" s="244"/>
    </row>
    <row r="188" spans="7:7" ht="18" customHeight="1">
      <c r="G188" s="244"/>
    </row>
    <row r="189" spans="7:7" ht="18" customHeight="1">
      <c r="G189" s="244"/>
    </row>
    <row r="190" spans="7:7" ht="18" customHeight="1">
      <c r="G190" s="244"/>
    </row>
    <row r="191" spans="7:7" ht="18" customHeight="1">
      <c r="G191" s="244"/>
    </row>
    <row r="192" spans="7:7" ht="18" customHeight="1">
      <c r="G192" s="244"/>
    </row>
    <row r="193" spans="7:7" ht="18" customHeight="1">
      <c r="G193" s="244"/>
    </row>
    <row r="194" spans="7:7" ht="18" customHeight="1">
      <c r="G194" s="244"/>
    </row>
    <row r="195" spans="7:7" ht="18" customHeight="1">
      <c r="G195" s="244"/>
    </row>
    <row r="196" spans="7:7" ht="18" customHeight="1">
      <c r="G196" s="244"/>
    </row>
    <row r="197" spans="7:7" ht="18" customHeight="1">
      <c r="G197" s="244"/>
    </row>
    <row r="198" spans="7:7" ht="18" customHeight="1">
      <c r="G198" s="244"/>
    </row>
    <row r="199" spans="7:7" ht="18" customHeight="1">
      <c r="G199" s="244"/>
    </row>
    <row r="200" spans="7:7" ht="18" customHeight="1">
      <c r="G200" s="244"/>
    </row>
    <row r="201" spans="7:7" ht="18" customHeight="1">
      <c r="G201" s="244"/>
    </row>
    <row r="202" spans="7:7" ht="18" customHeight="1">
      <c r="G202" s="244"/>
    </row>
    <row r="203" spans="7:7" ht="18" customHeight="1">
      <c r="G203" s="244"/>
    </row>
    <row r="204" spans="7:7" ht="18" customHeight="1">
      <c r="G204" s="244"/>
    </row>
    <row r="205" spans="7:7" ht="18" customHeight="1">
      <c r="G205" s="244"/>
    </row>
    <row r="206" spans="7:7" ht="18" customHeight="1">
      <c r="G206" s="244"/>
    </row>
    <row r="207" spans="7:7" ht="18" customHeight="1">
      <c r="G207" s="244"/>
    </row>
    <row r="208" spans="7:7" ht="18" customHeight="1">
      <c r="G208" s="244"/>
    </row>
    <row r="209" spans="7:7" ht="18" customHeight="1">
      <c r="G209" s="244"/>
    </row>
    <row r="210" spans="7:7" ht="18" customHeight="1">
      <c r="G210" s="244"/>
    </row>
    <row r="211" spans="7:7" ht="18" customHeight="1">
      <c r="G211" s="244"/>
    </row>
    <row r="212" spans="7:7" ht="18" customHeight="1">
      <c r="G212" s="244"/>
    </row>
    <row r="213" spans="7:7" ht="18" customHeight="1">
      <c r="G213" s="244"/>
    </row>
    <row r="214" spans="7:7" ht="18" customHeight="1">
      <c r="G214" s="244"/>
    </row>
    <row r="215" spans="7:7" ht="18" customHeight="1">
      <c r="G215" s="244"/>
    </row>
    <row r="216" spans="7:7" ht="18" customHeight="1">
      <c r="G216" s="244"/>
    </row>
    <row r="217" spans="7:7" ht="18" customHeight="1">
      <c r="G217" s="244"/>
    </row>
    <row r="218" spans="7:7" ht="18" customHeight="1">
      <c r="G218" s="244"/>
    </row>
    <row r="219" spans="7:7" ht="18" customHeight="1">
      <c r="G219" s="244"/>
    </row>
    <row r="220" spans="7:7" ht="18" customHeight="1">
      <c r="G220" s="244"/>
    </row>
    <row r="221" spans="7:7" ht="18" customHeight="1">
      <c r="G221" s="244"/>
    </row>
    <row r="222" spans="7:7" ht="18" customHeight="1">
      <c r="G222" s="244"/>
    </row>
    <row r="223" spans="7:7" ht="18" customHeight="1">
      <c r="G223" s="244"/>
    </row>
    <row r="224" spans="7:7" ht="18" customHeight="1">
      <c r="G224" s="244"/>
    </row>
    <row r="225" spans="7:7" ht="18" customHeight="1">
      <c r="G225" s="244"/>
    </row>
    <row r="226" spans="7:7" ht="18" customHeight="1">
      <c r="G226" s="244"/>
    </row>
    <row r="227" spans="7:7" ht="18" customHeight="1">
      <c r="G227" s="244"/>
    </row>
    <row r="228" spans="7:7" ht="18" customHeight="1">
      <c r="G228" s="244"/>
    </row>
    <row r="229" spans="7:7" ht="18" customHeight="1">
      <c r="G229" s="244"/>
    </row>
    <row r="230" spans="7:7" ht="18" customHeight="1">
      <c r="G230" s="244"/>
    </row>
    <row r="231" spans="7:7" ht="18" customHeight="1">
      <c r="G231" s="244"/>
    </row>
    <row r="232" spans="7:7" ht="18" customHeight="1">
      <c r="G232" s="244"/>
    </row>
    <row r="233" spans="7:7" ht="18" customHeight="1">
      <c r="G233" s="244"/>
    </row>
    <row r="234" spans="7:7" ht="18" customHeight="1">
      <c r="G234" s="244"/>
    </row>
    <row r="235" spans="7:7" ht="18" customHeight="1">
      <c r="G235" s="244"/>
    </row>
    <row r="236" spans="7:7" ht="18" customHeight="1">
      <c r="G236" s="244"/>
    </row>
    <row r="237" spans="7:7" ht="18" customHeight="1">
      <c r="G237" s="244"/>
    </row>
    <row r="238" spans="7:7" ht="18" customHeight="1">
      <c r="G238" s="244"/>
    </row>
    <row r="239" spans="7:7" ht="18" customHeight="1">
      <c r="G239" s="244"/>
    </row>
    <row r="240" spans="7:7" ht="18" customHeight="1">
      <c r="G240" s="244"/>
    </row>
    <row r="241" spans="7:7" ht="18" customHeight="1">
      <c r="G241" s="244"/>
    </row>
    <row r="242" spans="7:7" ht="18" customHeight="1">
      <c r="G242" s="244"/>
    </row>
    <row r="243" spans="7:7" ht="18" customHeight="1">
      <c r="G243" s="244"/>
    </row>
    <row r="244" spans="7:7" ht="18" customHeight="1">
      <c r="G244" s="244"/>
    </row>
    <row r="245" spans="7:7" ht="18" customHeight="1">
      <c r="G245" s="244"/>
    </row>
    <row r="246" spans="7:7" ht="18" customHeight="1">
      <c r="G246" s="244"/>
    </row>
    <row r="247" spans="7:7" ht="18" customHeight="1">
      <c r="G247" s="244"/>
    </row>
    <row r="248" spans="7:7" ht="18" customHeight="1">
      <c r="G248" s="244"/>
    </row>
    <row r="249" spans="7:7" ht="18" customHeight="1">
      <c r="G249" s="244"/>
    </row>
    <row r="250" spans="7:7" ht="18" customHeight="1">
      <c r="G250" s="244"/>
    </row>
    <row r="251" spans="7:7" ht="18" customHeight="1">
      <c r="G251" s="244"/>
    </row>
    <row r="252" spans="7:7" ht="18" customHeight="1">
      <c r="G252" s="244"/>
    </row>
    <row r="253" spans="7:7" ht="18" customHeight="1">
      <c r="G253" s="244"/>
    </row>
    <row r="254" spans="7:7" ht="18" customHeight="1">
      <c r="G254" s="244"/>
    </row>
    <row r="255" spans="7:7" ht="18" customHeight="1">
      <c r="G255" s="244"/>
    </row>
    <row r="256" spans="7:7" ht="18" customHeight="1">
      <c r="G256" s="244"/>
    </row>
    <row r="257" spans="7:7" ht="18" customHeight="1">
      <c r="G257" s="244"/>
    </row>
    <row r="258" spans="7:7" ht="18" customHeight="1">
      <c r="G258" s="244"/>
    </row>
    <row r="259" spans="7:7" ht="18" customHeight="1">
      <c r="G259" s="244"/>
    </row>
    <row r="260" spans="7:7" ht="18" customHeight="1">
      <c r="G260" s="244"/>
    </row>
    <row r="261" spans="7:7" ht="18" customHeight="1">
      <c r="G261" s="244"/>
    </row>
    <row r="262" spans="7:7" ht="18" customHeight="1">
      <c r="G262" s="244"/>
    </row>
    <row r="263" spans="7:7" ht="18" customHeight="1">
      <c r="G263" s="244"/>
    </row>
    <row r="264" spans="7:7" ht="18" customHeight="1">
      <c r="G264" s="244"/>
    </row>
    <row r="265" spans="7:7" ht="18" customHeight="1">
      <c r="G265" s="244"/>
    </row>
    <row r="266" spans="7:7" ht="18" customHeight="1">
      <c r="G266" s="244"/>
    </row>
    <row r="267" spans="7:7" ht="18" customHeight="1">
      <c r="G267" s="244"/>
    </row>
    <row r="268" spans="7:7" ht="18" customHeight="1">
      <c r="G268" s="244"/>
    </row>
    <row r="269" spans="7:7" ht="18" customHeight="1">
      <c r="G269" s="244"/>
    </row>
    <row r="270" spans="7:7" ht="18" customHeight="1">
      <c r="G270" s="244"/>
    </row>
    <row r="271" spans="7:7" ht="18" customHeight="1">
      <c r="G271" s="244"/>
    </row>
    <row r="272" spans="7:7" ht="18" customHeight="1">
      <c r="G272" s="244"/>
    </row>
    <row r="273" spans="7:7" ht="18" customHeight="1">
      <c r="G273" s="244"/>
    </row>
    <row r="274" spans="7:7" ht="18" customHeight="1">
      <c r="G274" s="244"/>
    </row>
    <row r="275" spans="7:7" ht="18" customHeight="1">
      <c r="G275" s="244"/>
    </row>
    <row r="276" spans="7:7" ht="18" customHeight="1">
      <c r="G276" s="244"/>
    </row>
    <row r="277" spans="7:7" ht="18" customHeight="1">
      <c r="G277" s="244"/>
    </row>
    <row r="278" spans="7:7" ht="18" customHeight="1">
      <c r="G278" s="244"/>
    </row>
    <row r="279" spans="7:7" ht="18" customHeight="1">
      <c r="G279" s="244"/>
    </row>
    <row r="280" spans="7:7" ht="18" customHeight="1">
      <c r="G280" s="244"/>
    </row>
    <row r="281" spans="7:7" ht="18" customHeight="1">
      <c r="G281" s="244"/>
    </row>
    <row r="282" spans="7:7" ht="18" customHeight="1">
      <c r="G282" s="244"/>
    </row>
    <row r="283" spans="7:7" ht="18" customHeight="1">
      <c r="G283" s="244"/>
    </row>
    <row r="284" spans="7:7" ht="18" customHeight="1">
      <c r="G284" s="244"/>
    </row>
    <row r="285" spans="7:7" ht="18" customHeight="1">
      <c r="G285" s="244"/>
    </row>
    <row r="286" spans="7:7" ht="18" customHeight="1">
      <c r="G286" s="244"/>
    </row>
    <row r="287" spans="7:7" ht="18" customHeight="1">
      <c r="G287" s="244"/>
    </row>
    <row r="288" spans="7:7" ht="18" customHeight="1">
      <c r="G288" s="244"/>
    </row>
    <row r="289" spans="7:7" ht="18" customHeight="1">
      <c r="G289" s="244"/>
    </row>
    <row r="290" spans="7:7" ht="18" customHeight="1">
      <c r="G290" s="244"/>
    </row>
    <row r="291" spans="7:7" ht="18" customHeight="1">
      <c r="G291" s="244"/>
    </row>
    <row r="292" spans="7:7" ht="18" customHeight="1">
      <c r="G292" s="244"/>
    </row>
    <row r="293" spans="7:7" ht="18" customHeight="1">
      <c r="G293" s="244"/>
    </row>
    <row r="294" spans="7:7" ht="18" customHeight="1">
      <c r="G294" s="244"/>
    </row>
    <row r="295" spans="7:7" ht="18" customHeight="1">
      <c r="G295" s="244"/>
    </row>
    <row r="296" spans="7:7" ht="18" customHeight="1">
      <c r="G296" s="244"/>
    </row>
    <row r="297" spans="7:7" ht="18" customHeight="1">
      <c r="G297" s="244"/>
    </row>
    <row r="298" spans="7:7" ht="18" customHeight="1">
      <c r="G298" s="244"/>
    </row>
    <row r="299" spans="7:7" ht="18" customHeight="1">
      <c r="G299" s="244"/>
    </row>
    <row r="300" spans="7:7" ht="18" customHeight="1">
      <c r="G300" s="244"/>
    </row>
    <row r="301" spans="7:7" ht="18" customHeight="1">
      <c r="G301" s="244"/>
    </row>
    <row r="302" spans="7:7" ht="18" customHeight="1">
      <c r="G302" s="244"/>
    </row>
    <row r="303" spans="7:7" ht="18" customHeight="1">
      <c r="G303" s="244"/>
    </row>
    <row r="304" spans="7:7" ht="18" customHeight="1">
      <c r="G304" s="244"/>
    </row>
    <row r="305" spans="7:7" ht="18" customHeight="1">
      <c r="G305" s="244"/>
    </row>
    <row r="306" spans="7:7" ht="18" customHeight="1">
      <c r="G306" s="244"/>
    </row>
    <row r="307" spans="7:7" ht="18" customHeight="1">
      <c r="G307" s="244"/>
    </row>
    <row r="308" spans="7:7" ht="18" customHeight="1">
      <c r="G308" s="244"/>
    </row>
    <row r="309" spans="7:7" ht="18" customHeight="1">
      <c r="G309" s="244"/>
    </row>
    <row r="310" spans="7:7" ht="18" customHeight="1">
      <c r="G310" s="244"/>
    </row>
    <row r="311" spans="7:7" ht="18" customHeight="1">
      <c r="G311" s="244"/>
    </row>
    <row r="312" spans="7:7" ht="18" customHeight="1">
      <c r="G312" s="244"/>
    </row>
    <row r="313" spans="7:7" ht="18" customHeight="1">
      <c r="G313" s="244"/>
    </row>
    <row r="314" spans="7:7" ht="18" customHeight="1">
      <c r="G314" s="244"/>
    </row>
    <row r="315" spans="7:7" ht="18" customHeight="1">
      <c r="G315" s="244"/>
    </row>
    <row r="316" spans="7:7" ht="18" customHeight="1">
      <c r="G316" s="244"/>
    </row>
    <row r="317" spans="7:7" ht="18" customHeight="1">
      <c r="G317" s="244"/>
    </row>
    <row r="318" spans="7:7" ht="18" customHeight="1">
      <c r="G318" s="244"/>
    </row>
    <row r="319" spans="7:7" ht="18" customHeight="1">
      <c r="G319" s="244"/>
    </row>
    <row r="320" spans="7:7" ht="18" customHeight="1">
      <c r="G320" s="244"/>
    </row>
    <row r="321" spans="7:7" ht="18" customHeight="1">
      <c r="G321" s="244"/>
    </row>
    <row r="322" spans="7:7" ht="18" customHeight="1">
      <c r="G322" s="244"/>
    </row>
    <row r="323" spans="7:7" ht="18" customHeight="1">
      <c r="G323" s="244"/>
    </row>
    <row r="324" spans="7:7" ht="18" customHeight="1">
      <c r="G324" s="244"/>
    </row>
    <row r="325" spans="7:7" ht="18" customHeight="1">
      <c r="G325" s="244"/>
    </row>
    <row r="326" spans="7:7" ht="18" customHeight="1">
      <c r="G326" s="244"/>
    </row>
    <row r="327" spans="7:7" ht="18" customHeight="1">
      <c r="G327" s="244"/>
    </row>
    <row r="328" spans="7:7" ht="18" customHeight="1">
      <c r="G328" s="244"/>
    </row>
    <row r="329" spans="7:7" ht="18" customHeight="1">
      <c r="G329" s="244"/>
    </row>
    <row r="330" spans="7:7" ht="18" customHeight="1">
      <c r="G330" s="244"/>
    </row>
    <row r="331" spans="7:7" ht="18" customHeight="1">
      <c r="G331" s="244"/>
    </row>
    <row r="332" spans="7:7" ht="18" customHeight="1">
      <c r="G332" s="244"/>
    </row>
    <row r="333" spans="7:7" ht="18" customHeight="1">
      <c r="G333" s="244"/>
    </row>
    <row r="334" spans="7:7" ht="18" customHeight="1">
      <c r="G334" s="244"/>
    </row>
    <row r="335" spans="7:7" ht="18" customHeight="1">
      <c r="G335" s="244"/>
    </row>
    <row r="336" spans="7:7" ht="18" customHeight="1">
      <c r="G336" s="244"/>
    </row>
    <row r="337" spans="7:7" ht="18" customHeight="1">
      <c r="G337" s="244"/>
    </row>
    <row r="338" spans="7:7" ht="18" customHeight="1">
      <c r="G338" s="244"/>
    </row>
    <row r="339" spans="7:7" ht="18" customHeight="1">
      <c r="G339" s="244"/>
    </row>
    <row r="340" spans="7:7" ht="18" customHeight="1">
      <c r="G340" s="244"/>
    </row>
    <row r="341" spans="7:7" ht="18" customHeight="1">
      <c r="G341" s="244"/>
    </row>
    <row r="342" spans="7:7" ht="18" customHeight="1">
      <c r="G342" s="244"/>
    </row>
    <row r="343" spans="7:7" ht="18" customHeight="1">
      <c r="G343" s="244"/>
    </row>
    <row r="344" spans="7:7" ht="18" customHeight="1">
      <c r="G344" s="244"/>
    </row>
    <row r="345" spans="7:7" ht="18" customHeight="1">
      <c r="G345" s="244"/>
    </row>
    <row r="346" spans="7:7" ht="18" customHeight="1">
      <c r="G346" s="244"/>
    </row>
    <row r="347" spans="7:7" ht="18" customHeight="1">
      <c r="G347" s="244"/>
    </row>
    <row r="348" spans="7:7" ht="18" customHeight="1">
      <c r="G348" s="244"/>
    </row>
    <row r="349" spans="7:7" ht="18" customHeight="1">
      <c r="G349" s="244"/>
    </row>
    <row r="350" spans="7:7" ht="18" customHeight="1">
      <c r="G350" s="244"/>
    </row>
    <row r="351" spans="7:7" ht="18" customHeight="1">
      <c r="G351" s="244"/>
    </row>
    <row r="352" spans="7:7" ht="18" customHeight="1">
      <c r="G352" s="244"/>
    </row>
    <row r="353" spans="7:7" ht="18" customHeight="1">
      <c r="G353" s="244"/>
    </row>
    <row r="354" spans="7:7" ht="18" customHeight="1">
      <c r="G354" s="244"/>
    </row>
    <row r="355" spans="7:7" ht="18" customHeight="1">
      <c r="G355" s="244"/>
    </row>
    <row r="356" spans="7:7" ht="18" customHeight="1">
      <c r="G356" s="244"/>
    </row>
    <row r="357" spans="7:7" ht="18" customHeight="1">
      <c r="G357" s="244"/>
    </row>
    <row r="358" spans="7:7" ht="18" customHeight="1">
      <c r="G358" s="244"/>
    </row>
    <row r="359" spans="7:7" ht="18" customHeight="1">
      <c r="G359" s="244"/>
    </row>
    <row r="360" spans="7:7" ht="18" customHeight="1">
      <c r="G360" s="244"/>
    </row>
    <row r="361" spans="7:7" ht="18" customHeight="1">
      <c r="G361" s="244"/>
    </row>
    <row r="362" spans="7:7" ht="18" customHeight="1">
      <c r="G362" s="244"/>
    </row>
    <row r="363" spans="7:7" ht="18" customHeight="1">
      <c r="G363" s="244"/>
    </row>
    <row r="364" spans="7:7" ht="18" customHeight="1">
      <c r="G364" s="244"/>
    </row>
    <row r="365" spans="7:7" ht="18" customHeight="1">
      <c r="G365" s="244"/>
    </row>
    <row r="366" spans="7:7" ht="18" customHeight="1">
      <c r="G366" s="244"/>
    </row>
    <row r="367" spans="7:7" ht="18" customHeight="1">
      <c r="G367" s="244"/>
    </row>
    <row r="368" spans="7:7" ht="18" customHeight="1">
      <c r="G368" s="244"/>
    </row>
    <row r="369" spans="7:7" ht="18" customHeight="1">
      <c r="G369" s="244"/>
    </row>
    <row r="370" spans="7:7" ht="18" customHeight="1">
      <c r="G370" s="244"/>
    </row>
    <row r="371" spans="7:7" ht="18" customHeight="1">
      <c r="G371" s="244"/>
    </row>
    <row r="372" spans="7:7" ht="18" customHeight="1">
      <c r="G372" s="244"/>
    </row>
    <row r="373" spans="7:7" ht="18" customHeight="1">
      <c r="G373" s="244"/>
    </row>
    <row r="374" spans="7:7" ht="18" customHeight="1">
      <c r="G374" s="244"/>
    </row>
    <row r="375" spans="7:7" ht="18" customHeight="1">
      <c r="G375" s="244"/>
    </row>
    <row r="376" spans="7:7" ht="18" customHeight="1">
      <c r="G376" s="244"/>
    </row>
    <row r="377" spans="7:7" ht="18" customHeight="1">
      <c r="G377" s="244"/>
    </row>
    <row r="378" spans="7:7" ht="18" customHeight="1">
      <c r="G378" s="244"/>
    </row>
    <row r="379" spans="7:7" ht="18" customHeight="1">
      <c r="G379" s="244"/>
    </row>
    <row r="380" spans="7:7" ht="18" customHeight="1">
      <c r="G380" s="244"/>
    </row>
    <row r="381" spans="7:7" ht="18" customHeight="1">
      <c r="G381" s="244"/>
    </row>
    <row r="382" spans="7:7" ht="18" customHeight="1">
      <c r="G382" s="244"/>
    </row>
    <row r="383" spans="7:7" ht="18" customHeight="1">
      <c r="G383" s="244"/>
    </row>
    <row r="384" spans="7:7" ht="18" customHeight="1">
      <c r="G384" s="244"/>
    </row>
    <row r="385" spans="7:7" ht="18" customHeight="1">
      <c r="G385" s="244"/>
    </row>
    <row r="386" spans="7:7" ht="18" customHeight="1">
      <c r="G386" s="244"/>
    </row>
    <row r="387" spans="7:7" ht="18" customHeight="1">
      <c r="G387" s="244"/>
    </row>
    <row r="388" spans="7:7" ht="18" customHeight="1">
      <c r="G388" s="244"/>
    </row>
    <row r="389" spans="7:7" ht="18" customHeight="1">
      <c r="G389" s="244"/>
    </row>
    <row r="390" spans="7:7" ht="18" customHeight="1">
      <c r="G390" s="244"/>
    </row>
    <row r="391" spans="7:7" ht="18" customHeight="1">
      <c r="G391" s="244"/>
    </row>
    <row r="392" spans="7:7" ht="18" customHeight="1">
      <c r="G392" s="244"/>
    </row>
    <row r="393" spans="7:7" ht="18" customHeight="1">
      <c r="G393" s="244"/>
    </row>
    <row r="394" spans="7:7" ht="18" customHeight="1">
      <c r="G394" s="244"/>
    </row>
    <row r="395" spans="7:7" ht="18" customHeight="1">
      <c r="G395" s="244"/>
    </row>
    <row r="396" spans="7:7" ht="18" customHeight="1">
      <c r="G396" s="244"/>
    </row>
    <row r="397" spans="7:7" ht="18" customHeight="1">
      <c r="G397" s="244"/>
    </row>
    <row r="398" spans="7:7" ht="18" customHeight="1">
      <c r="G398" s="244"/>
    </row>
    <row r="399" spans="7:7" ht="18" customHeight="1">
      <c r="G399" s="244"/>
    </row>
    <row r="400" spans="7:7" ht="18" customHeight="1">
      <c r="G400" s="244"/>
    </row>
    <row r="401" spans="7:7" ht="18" customHeight="1">
      <c r="G401" s="244"/>
    </row>
    <row r="402" spans="7:7" ht="18" customHeight="1">
      <c r="G402" s="244"/>
    </row>
    <row r="403" spans="7:7" ht="18" customHeight="1">
      <c r="G403" s="244"/>
    </row>
    <row r="404" spans="7:7" ht="18" customHeight="1">
      <c r="G404" s="244"/>
    </row>
    <row r="405" spans="7:7" ht="18" customHeight="1">
      <c r="G405" s="244"/>
    </row>
    <row r="406" spans="7:7" ht="18" customHeight="1">
      <c r="G406" s="244"/>
    </row>
    <row r="407" spans="7:7" ht="18" customHeight="1">
      <c r="G407" s="244"/>
    </row>
    <row r="408" spans="7:7" ht="18" customHeight="1">
      <c r="G408" s="244"/>
    </row>
    <row r="409" spans="7:7" ht="18" customHeight="1">
      <c r="G409" s="244"/>
    </row>
    <row r="410" spans="7:7" ht="18" customHeight="1">
      <c r="G410" s="244"/>
    </row>
    <row r="411" spans="7:7" ht="18" customHeight="1">
      <c r="G411" s="244"/>
    </row>
    <row r="412" spans="7:7" ht="18" customHeight="1">
      <c r="G412" s="244"/>
    </row>
    <row r="413" spans="7:7" ht="18" customHeight="1">
      <c r="G413" s="244"/>
    </row>
    <row r="414" spans="7:7" ht="18" customHeight="1">
      <c r="G414" s="244"/>
    </row>
    <row r="415" spans="7:7" ht="18" customHeight="1">
      <c r="G415" s="244"/>
    </row>
    <row r="416" spans="7:7" ht="18" customHeight="1">
      <c r="G416" s="244"/>
    </row>
    <row r="417" spans="7:7" ht="18" customHeight="1">
      <c r="G417" s="244"/>
    </row>
    <row r="418" spans="7:7" ht="18" customHeight="1">
      <c r="G418" s="244"/>
    </row>
    <row r="419" spans="7:7" ht="18" customHeight="1">
      <c r="G419" s="244"/>
    </row>
    <row r="420" spans="7:7" ht="18" customHeight="1">
      <c r="G420" s="244"/>
    </row>
    <row r="421" spans="7:7" ht="18" customHeight="1">
      <c r="G421" s="244"/>
    </row>
    <row r="422" spans="7:7" ht="18" customHeight="1">
      <c r="G422" s="244"/>
    </row>
    <row r="423" spans="7:7" ht="18" customHeight="1">
      <c r="G423" s="244"/>
    </row>
    <row r="424" spans="7:7" ht="18" customHeight="1">
      <c r="G424" s="244"/>
    </row>
    <row r="425" spans="7:7" ht="18" customHeight="1">
      <c r="G425" s="244"/>
    </row>
    <row r="426" spans="7:7" ht="18" customHeight="1">
      <c r="G426" s="244"/>
    </row>
    <row r="427" spans="7:7" ht="18" customHeight="1">
      <c r="G427" s="244"/>
    </row>
    <row r="428" spans="7:7" ht="18" customHeight="1">
      <c r="G428" s="244"/>
    </row>
    <row r="429" spans="7:7" ht="18" customHeight="1">
      <c r="G429" s="244"/>
    </row>
    <row r="430" spans="7:7" ht="18" customHeight="1">
      <c r="G430" s="244"/>
    </row>
    <row r="431" spans="7:7" ht="18" customHeight="1">
      <c r="G431" s="244"/>
    </row>
    <row r="432" spans="7:7" ht="18" customHeight="1">
      <c r="G432" s="244"/>
    </row>
    <row r="433" spans="7:7" ht="18" customHeight="1">
      <c r="G433" s="244"/>
    </row>
    <row r="434" spans="7:7" ht="18" customHeight="1">
      <c r="G434" s="244"/>
    </row>
    <row r="435" spans="7:7" ht="18" customHeight="1">
      <c r="G435" s="244"/>
    </row>
    <row r="436" spans="7:7" ht="18" customHeight="1">
      <c r="G436" s="244"/>
    </row>
    <row r="437" spans="7:7" ht="18" customHeight="1">
      <c r="G437" s="244"/>
    </row>
    <row r="438" spans="7:7" ht="18" customHeight="1">
      <c r="G438" s="244"/>
    </row>
    <row r="439" spans="7:7" ht="18" customHeight="1">
      <c r="G439" s="244"/>
    </row>
    <row r="440" spans="7:7" ht="18" customHeight="1">
      <c r="G440" s="244"/>
    </row>
    <row r="441" spans="7:7" ht="18" customHeight="1">
      <c r="G441" s="244"/>
    </row>
    <row r="442" spans="7:7" ht="18" customHeight="1">
      <c r="G442" s="244"/>
    </row>
    <row r="443" spans="7:7" ht="18" customHeight="1">
      <c r="G443" s="244"/>
    </row>
    <row r="444" spans="7:7" ht="18" customHeight="1">
      <c r="G444" s="244"/>
    </row>
    <row r="445" spans="7:7" ht="18" customHeight="1">
      <c r="G445" s="244"/>
    </row>
    <row r="446" spans="7:7" ht="18" customHeight="1">
      <c r="G446" s="244"/>
    </row>
    <row r="447" spans="7:7" ht="18" customHeight="1">
      <c r="G447" s="244"/>
    </row>
    <row r="448" spans="7:7" ht="18" customHeight="1">
      <c r="G448" s="244"/>
    </row>
    <row r="449" spans="7:7" ht="18" customHeight="1">
      <c r="G449" s="244"/>
    </row>
    <row r="450" spans="7:7" ht="18" customHeight="1">
      <c r="G450" s="244"/>
    </row>
    <row r="451" spans="7:7" ht="18" customHeight="1">
      <c r="G451" s="244"/>
    </row>
    <row r="452" spans="7:7" ht="18" customHeight="1">
      <c r="G452" s="244"/>
    </row>
    <row r="453" spans="7:7" ht="18" customHeight="1">
      <c r="G453" s="244"/>
    </row>
    <row r="454" spans="7:7" ht="18" customHeight="1">
      <c r="G454" s="244"/>
    </row>
    <row r="455" spans="7:7" ht="18" customHeight="1">
      <c r="G455" s="244"/>
    </row>
    <row r="456" spans="7:7" ht="18" customHeight="1">
      <c r="G456" s="244"/>
    </row>
    <row r="457" spans="7:7" ht="18" customHeight="1">
      <c r="G457" s="244"/>
    </row>
    <row r="458" spans="7:7" ht="18" customHeight="1">
      <c r="G458" s="244"/>
    </row>
    <row r="459" spans="7:7" ht="18" customHeight="1">
      <c r="G459" s="244"/>
    </row>
    <row r="460" spans="7:7" ht="18" customHeight="1">
      <c r="G460" s="244"/>
    </row>
    <row r="461" spans="7:7" ht="18" customHeight="1">
      <c r="G461" s="244"/>
    </row>
    <row r="462" spans="7:7" ht="18" customHeight="1">
      <c r="G462" s="244"/>
    </row>
    <row r="463" spans="7:7" ht="18" customHeight="1">
      <c r="G463" s="244"/>
    </row>
    <row r="464" spans="7:7" ht="18" customHeight="1">
      <c r="G464" s="244"/>
    </row>
    <row r="465" spans="7:7" ht="18" customHeight="1">
      <c r="G465" s="244"/>
    </row>
    <row r="466" spans="7:7" ht="18" customHeight="1">
      <c r="G466" s="244"/>
    </row>
    <row r="467" spans="7:7" ht="18" customHeight="1">
      <c r="G467" s="244"/>
    </row>
    <row r="468" spans="7:7" ht="18" customHeight="1">
      <c r="G468" s="244"/>
    </row>
    <row r="469" spans="7:7" ht="18" customHeight="1">
      <c r="G469" s="244"/>
    </row>
    <row r="470" spans="7:7" ht="18" customHeight="1">
      <c r="G470" s="244"/>
    </row>
    <row r="471" spans="7:7" ht="18" customHeight="1">
      <c r="G471" s="244"/>
    </row>
    <row r="472" spans="7:7" ht="18" customHeight="1">
      <c r="G472" s="244"/>
    </row>
    <row r="473" spans="7:7" ht="18" customHeight="1">
      <c r="G473" s="244"/>
    </row>
    <row r="474" spans="7:7" ht="18" customHeight="1">
      <c r="G474" s="244"/>
    </row>
    <row r="475" spans="7:7" ht="18" customHeight="1">
      <c r="G475" s="244"/>
    </row>
    <row r="476" spans="7:7" ht="18" customHeight="1">
      <c r="G476" s="244"/>
    </row>
    <row r="477" spans="7:7" ht="18" customHeight="1">
      <c r="G477" s="244"/>
    </row>
    <row r="478" spans="7:7" ht="18" customHeight="1">
      <c r="G478" s="244"/>
    </row>
    <row r="479" spans="7:7" ht="18" customHeight="1">
      <c r="G479" s="244"/>
    </row>
    <row r="480" spans="7:7" ht="18" customHeight="1">
      <c r="G480" s="244"/>
    </row>
    <row r="481" spans="7:7" ht="18" customHeight="1">
      <c r="G481" s="244"/>
    </row>
    <row r="482" spans="7:7" ht="18" customHeight="1">
      <c r="G482" s="244"/>
    </row>
    <row r="483" spans="7:7" ht="18" customHeight="1">
      <c r="G483" s="244"/>
    </row>
    <row r="484" spans="7:7" ht="18" customHeight="1">
      <c r="G484" s="244"/>
    </row>
    <row r="485" spans="7:7" ht="18" customHeight="1">
      <c r="G485" s="244"/>
    </row>
    <row r="486" spans="7:7" ht="18" customHeight="1">
      <c r="G486" s="244"/>
    </row>
    <row r="487" spans="7:7" ht="18" customHeight="1">
      <c r="G487" s="244"/>
    </row>
    <row r="488" spans="7:7" ht="18" customHeight="1">
      <c r="G488" s="244"/>
    </row>
    <row r="489" spans="7:7" ht="18" customHeight="1">
      <c r="G489" s="244"/>
    </row>
    <row r="490" spans="7:7" ht="18" customHeight="1">
      <c r="G490" s="244"/>
    </row>
    <row r="491" spans="7:7" ht="18" customHeight="1">
      <c r="G491" s="244"/>
    </row>
    <row r="492" spans="7:7" ht="18" customHeight="1">
      <c r="G492" s="244"/>
    </row>
    <row r="493" spans="7:7" ht="18" customHeight="1">
      <c r="G493" s="244"/>
    </row>
    <row r="494" spans="7:7" ht="18" customHeight="1">
      <c r="G494" s="244"/>
    </row>
    <row r="495" spans="7:7" ht="18" customHeight="1">
      <c r="G495" s="244"/>
    </row>
    <row r="496" spans="7:7" ht="18" customHeight="1">
      <c r="G496" s="244"/>
    </row>
    <row r="497" spans="7:7" ht="18" customHeight="1">
      <c r="G497" s="244"/>
    </row>
    <row r="498" spans="7:7" ht="18" customHeight="1">
      <c r="G498" s="244"/>
    </row>
    <row r="499" spans="7:7" ht="18" customHeight="1">
      <c r="G499" s="244"/>
    </row>
    <row r="500" spans="7:7" ht="18" customHeight="1">
      <c r="G500" s="244"/>
    </row>
    <row r="501" spans="7:7" ht="18" customHeight="1">
      <c r="G501" s="244"/>
    </row>
    <row r="502" spans="7:7" ht="18" customHeight="1">
      <c r="G502" s="244"/>
    </row>
    <row r="503" spans="7:7" ht="18" customHeight="1">
      <c r="G503" s="244"/>
    </row>
    <row r="504" spans="7:7" ht="18" customHeight="1">
      <c r="G504" s="244"/>
    </row>
    <row r="505" spans="7:7" ht="18" customHeight="1">
      <c r="G505" s="244"/>
    </row>
    <row r="506" spans="7:7" ht="18" customHeight="1">
      <c r="G506" s="244"/>
    </row>
    <row r="507" spans="7:7" ht="18" customHeight="1">
      <c r="G507" s="244"/>
    </row>
    <row r="508" spans="7:7" ht="18" customHeight="1">
      <c r="G508" s="244"/>
    </row>
    <row r="509" spans="7:7" ht="18" customHeight="1">
      <c r="G509" s="244"/>
    </row>
    <row r="510" spans="7:7" ht="18" customHeight="1">
      <c r="G510" s="244"/>
    </row>
    <row r="511" spans="7:7" ht="18" customHeight="1">
      <c r="G511" s="244"/>
    </row>
    <row r="512" spans="7:7" ht="18" customHeight="1">
      <c r="G512" s="244"/>
    </row>
    <row r="513" spans="7:7" ht="18" customHeight="1">
      <c r="G513" s="244"/>
    </row>
    <row r="514" spans="7:7" ht="18" customHeight="1">
      <c r="G514" s="244"/>
    </row>
    <row r="515" spans="7:7" ht="18" customHeight="1">
      <c r="G515" s="244"/>
    </row>
    <row r="516" spans="7:7" ht="18" customHeight="1">
      <c r="G516" s="244"/>
    </row>
    <row r="517" spans="7:7" ht="18" customHeight="1">
      <c r="G517" s="244"/>
    </row>
    <row r="518" spans="7:7" ht="18" customHeight="1">
      <c r="G518" s="244"/>
    </row>
    <row r="519" spans="7:7" ht="18" customHeight="1">
      <c r="G519" s="244"/>
    </row>
    <row r="520" spans="7:7" ht="18" customHeight="1">
      <c r="G520" s="244"/>
    </row>
    <row r="521" spans="7:7" ht="18" customHeight="1">
      <c r="G521" s="244"/>
    </row>
    <row r="522" spans="7:7" ht="18" customHeight="1">
      <c r="G522" s="244"/>
    </row>
    <row r="523" spans="7:7" ht="18" customHeight="1">
      <c r="G523" s="244"/>
    </row>
    <row r="524" spans="7:7" ht="18" customHeight="1">
      <c r="G524" s="244"/>
    </row>
    <row r="525" spans="7:7" ht="18" customHeight="1">
      <c r="G525" s="244"/>
    </row>
    <row r="526" spans="7:7" ht="18" customHeight="1">
      <c r="G526" s="244"/>
    </row>
    <row r="527" spans="7:7" ht="18" customHeight="1">
      <c r="G527" s="244"/>
    </row>
    <row r="528" spans="7:7" ht="18" customHeight="1">
      <c r="G528" s="244"/>
    </row>
    <row r="529" spans="7:7" ht="18" customHeight="1">
      <c r="G529" s="244"/>
    </row>
    <row r="530" spans="7:7" ht="18" customHeight="1">
      <c r="G530" s="244"/>
    </row>
    <row r="531" spans="7:7" ht="18" customHeight="1">
      <c r="G531" s="244"/>
    </row>
    <row r="532" spans="7:7" ht="18" customHeight="1">
      <c r="G532" s="244"/>
    </row>
    <row r="533" spans="7:7" ht="18" customHeight="1">
      <c r="G533" s="244"/>
    </row>
    <row r="534" spans="7:7" ht="18" customHeight="1">
      <c r="G534" s="244"/>
    </row>
    <row r="535" spans="7:7" ht="18" customHeight="1">
      <c r="G535" s="244"/>
    </row>
    <row r="536" spans="7:7" ht="18" customHeight="1">
      <c r="G536" s="244"/>
    </row>
    <row r="537" spans="7:7" ht="18" customHeight="1">
      <c r="G537" s="244"/>
    </row>
    <row r="538" spans="7:7" ht="18" customHeight="1">
      <c r="G538" s="244"/>
    </row>
    <row r="539" spans="7:7" ht="18" customHeight="1">
      <c r="G539" s="244"/>
    </row>
    <row r="540" spans="7:7" ht="18" customHeight="1">
      <c r="G540" s="244"/>
    </row>
    <row r="541" spans="7:7" ht="18" customHeight="1">
      <c r="G541" s="244"/>
    </row>
    <row r="542" spans="7:7" ht="18" customHeight="1">
      <c r="G542" s="244"/>
    </row>
    <row r="543" spans="7:7" ht="18" customHeight="1">
      <c r="G543" s="244"/>
    </row>
    <row r="544" spans="7:7" ht="18" customHeight="1">
      <c r="G544" s="244"/>
    </row>
    <row r="545" spans="7:7" ht="18" customHeight="1">
      <c r="G545" s="244"/>
    </row>
    <row r="546" spans="7:7" ht="18" customHeight="1">
      <c r="G546" s="244"/>
    </row>
    <row r="547" spans="7:7" ht="18" customHeight="1">
      <c r="G547" s="244"/>
    </row>
    <row r="548" spans="7:7" ht="18" customHeight="1">
      <c r="G548" s="244"/>
    </row>
    <row r="549" spans="7:7" ht="18" customHeight="1">
      <c r="G549" s="244"/>
    </row>
    <row r="550" spans="7:7" ht="18" customHeight="1">
      <c r="G550" s="244"/>
    </row>
    <row r="551" spans="7:7" ht="18" customHeight="1">
      <c r="G551" s="244"/>
    </row>
    <row r="552" spans="7:7" ht="18" customHeight="1">
      <c r="G552" s="244"/>
    </row>
    <row r="553" spans="7:7" ht="18" customHeight="1">
      <c r="G553" s="244"/>
    </row>
    <row r="554" spans="7:7" ht="18" customHeight="1">
      <c r="G554" s="244"/>
    </row>
    <row r="555" spans="7:7" ht="18" customHeight="1">
      <c r="G555" s="244"/>
    </row>
    <row r="556" spans="7:7" ht="18" customHeight="1">
      <c r="G556" s="244"/>
    </row>
    <row r="557" spans="7:7" ht="18" customHeight="1">
      <c r="G557" s="244"/>
    </row>
    <row r="558" spans="7:7" ht="18" customHeight="1">
      <c r="G558" s="244"/>
    </row>
    <row r="559" spans="7:7" ht="18" customHeight="1">
      <c r="G559" s="244"/>
    </row>
    <row r="560" spans="7:7" ht="18" customHeight="1">
      <c r="G560" s="244"/>
    </row>
    <row r="561" spans="7:7" ht="18" customHeight="1">
      <c r="G561" s="244"/>
    </row>
    <row r="562" spans="7:7" ht="18" customHeight="1">
      <c r="G562" s="244"/>
    </row>
    <row r="563" spans="7:7" ht="18" customHeight="1">
      <c r="G563" s="244"/>
    </row>
    <row r="564" spans="7:7" ht="18" customHeight="1">
      <c r="G564" s="244"/>
    </row>
    <row r="565" spans="7:7" ht="18" customHeight="1">
      <c r="G565" s="244"/>
    </row>
    <row r="566" spans="7:7" ht="18" customHeight="1">
      <c r="G566" s="244"/>
    </row>
    <row r="567" spans="7:7" ht="18" customHeight="1">
      <c r="G567" s="244"/>
    </row>
    <row r="568" spans="7:7" ht="18" customHeight="1">
      <c r="G568" s="244"/>
    </row>
    <row r="569" spans="7:7" ht="18" customHeight="1">
      <c r="G569" s="244"/>
    </row>
    <row r="570" spans="7:7" ht="18" customHeight="1">
      <c r="G570" s="244"/>
    </row>
    <row r="571" spans="7:7" ht="18" customHeight="1">
      <c r="G571" s="244"/>
    </row>
    <row r="572" spans="7:7" ht="18" customHeight="1">
      <c r="G572" s="244"/>
    </row>
    <row r="573" spans="7:7" ht="18" customHeight="1">
      <c r="G573" s="244"/>
    </row>
    <row r="574" spans="7:7" ht="18" customHeight="1">
      <c r="G574" s="244"/>
    </row>
    <row r="575" spans="7:7" ht="18" customHeight="1">
      <c r="G575" s="244"/>
    </row>
    <row r="576" spans="7:7" ht="18" customHeight="1">
      <c r="G576" s="244"/>
    </row>
    <row r="577" spans="7:7" ht="18" customHeight="1">
      <c r="G577" s="244"/>
    </row>
    <row r="578" spans="7:7" ht="18" customHeight="1">
      <c r="G578" s="244"/>
    </row>
    <row r="579" spans="7:7" ht="18" customHeight="1">
      <c r="G579" s="244"/>
    </row>
    <row r="580" spans="7:7" ht="18" customHeight="1">
      <c r="G580" s="244"/>
    </row>
    <row r="581" spans="7:7" ht="18" customHeight="1">
      <c r="G581" s="244"/>
    </row>
    <row r="582" spans="7:7" ht="18" customHeight="1">
      <c r="G582" s="244"/>
    </row>
    <row r="583" spans="7:7" ht="18" customHeight="1">
      <c r="G583" s="244"/>
    </row>
    <row r="584" spans="7:7" ht="18" customHeight="1">
      <c r="G584" s="244"/>
    </row>
    <row r="585" spans="7:7" ht="18" customHeight="1">
      <c r="G585" s="244"/>
    </row>
    <row r="586" spans="7:7" ht="18" customHeight="1">
      <c r="G586" s="244"/>
    </row>
    <row r="587" spans="7:7" ht="18" customHeight="1">
      <c r="G587" s="244"/>
    </row>
    <row r="588" spans="7:7" ht="18" customHeight="1">
      <c r="G588" s="244"/>
    </row>
    <row r="589" spans="7:7" ht="18" customHeight="1">
      <c r="G589" s="244"/>
    </row>
    <row r="590" spans="7:7" ht="18" customHeight="1">
      <c r="G590" s="244"/>
    </row>
    <row r="591" spans="7:7" ht="18" customHeight="1">
      <c r="G591" s="244"/>
    </row>
    <row r="592" spans="7:7" ht="18" customHeight="1">
      <c r="G592" s="244"/>
    </row>
    <row r="593" spans="7:7" ht="18" customHeight="1">
      <c r="G593" s="244"/>
    </row>
    <row r="594" spans="7:7" ht="18" customHeight="1">
      <c r="G594" s="244"/>
    </row>
    <row r="595" spans="7:7" ht="18" customHeight="1">
      <c r="G595" s="244"/>
    </row>
    <row r="596" spans="7:7" ht="18" customHeight="1">
      <c r="G596" s="244"/>
    </row>
    <row r="597" spans="7:7" ht="18" customHeight="1">
      <c r="G597" s="244"/>
    </row>
    <row r="598" spans="7:7" ht="18" customHeight="1">
      <c r="G598" s="244"/>
    </row>
    <row r="599" spans="7:7" ht="18" customHeight="1">
      <c r="G599" s="244"/>
    </row>
    <row r="600" spans="7:7" ht="18" customHeight="1">
      <c r="G600" s="244"/>
    </row>
    <row r="601" spans="7:7" ht="18" customHeight="1">
      <c r="G601" s="244"/>
    </row>
    <row r="602" spans="7:7" ht="18" customHeight="1">
      <c r="G602" s="244"/>
    </row>
    <row r="603" spans="7:7" ht="18" customHeight="1">
      <c r="G603" s="244"/>
    </row>
    <row r="604" spans="7:7" ht="18" customHeight="1">
      <c r="G604" s="244"/>
    </row>
    <row r="605" spans="7:7" ht="18" customHeight="1">
      <c r="G605" s="244"/>
    </row>
    <row r="606" spans="7:7" ht="18" customHeight="1">
      <c r="G606" s="244"/>
    </row>
    <row r="607" spans="7:7" ht="18" customHeight="1">
      <c r="G607" s="244"/>
    </row>
    <row r="608" spans="7:7" ht="18" customHeight="1">
      <c r="G608" s="244"/>
    </row>
    <row r="609" spans="7:7" ht="18" customHeight="1">
      <c r="G609" s="244"/>
    </row>
    <row r="610" spans="7:7" ht="18" customHeight="1">
      <c r="G610" s="244"/>
    </row>
    <row r="611" spans="7:7" ht="18" customHeight="1">
      <c r="G611" s="244"/>
    </row>
    <row r="612" spans="7:7" ht="18" customHeight="1">
      <c r="G612" s="244"/>
    </row>
    <row r="613" spans="7:7" ht="18" customHeight="1">
      <c r="G613" s="244"/>
    </row>
    <row r="614" spans="7:7" ht="18" customHeight="1">
      <c r="G614" s="244"/>
    </row>
    <row r="615" spans="7:7" ht="18" customHeight="1">
      <c r="G615" s="244"/>
    </row>
    <row r="616" spans="7:7" ht="18" customHeight="1">
      <c r="G616" s="244"/>
    </row>
    <row r="617" spans="7:7" ht="18" customHeight="1">
      <c r="G617" s="244"/>
    </row>
    <row r="618" spans="7:7" ht="18" customHeight="1">
      <c r="G618" s="244"/>
    </row>
    <row r="619" spans="7:7" ht="18" customHeight="1">
      <c r="G619" s="244"/>
    </row>
    <row r="620" spans="7:7" ht="18" customHeight="1">
      <c r="G620" s="244"/>
    </row>
    <row r="621" spans="7:7" ht="18" customHeight="1">
      <c r="G621" s="244"/>
    </row>
    <row r="622" spans="7:7" ht="18" customHeight="1">
      <c r="G622" s="244"/>
    </row>
    <row r="623" spans="7:7" ht="18" customHeight="1">
      <c r="G623" s="244"/>
    </row>
    <row r="624" spans="7:7" ht="18" customHeight="1">
      <c r="G624" s="244"/>
    </row>
    <row r="625" spans="7:7" ht="18" customHeight="1">
      <c r="G625" s="244"/>
    </row>
    <row r="626" spans="7:7" ht="18" customHeight="1">
      <c r="G626" s="244"/>
    </row>
    <row r="627" spans="7:7" ht="18" customHeight="1">
      <c r="G627" s="244"/>
    </row>
    <row r="628" spans="7:7" ht="18" customHeight="1">
      <c r="G628" s="244"/>
    </row>
    <row r="629" spans="7:7" ht="18" customHeight="1">
      <c r="G629" s="244"/>
    </row>
    <row r="630" spans="7:7" ht="18" customHeight="1">
      <c r="G630" s="244"/>
    </row>
    <row r="631" spans="7:7" ht="18" customHeight="1">
      <c r="G631" s="244"/>
    </row>
    <row r="632" spans="7:7" ht="18" customHeight="1">
      <c r="G632" s="244"/>
    </row>
    <row r="633" spans="7:7" ht="18" customHeight="1">
      <c r="G633" s="244"/>
    </row>
    <row r="634" spans="7:7" ht="18" customHeight="1">
      <c r="G634" s="244"/>
    </row>
    <row r="635" spans="7:7" ht="18" customHeight="1">
      <c r="G635" s="244"/>
    </row>
    <row r="636" spans="7:7" ht="18" customHeight="1">
      <c r="G636" s="244"/>
    </row>
    <row r="637" spans="7:7" ht="18" customHeight="1">
      <c r="G637" s="244"/>
    </row>
    <row r="638" spans="7:7" ht="18" customHeight="1">
      <c r="G638" s="244"/>
    </row>
    <row r="639" spans="7:7" ht="18" customHeight="1">
      <c r="G639" s="244"/>
    </row>
    <row r="640" spans="7:7" ht="18" customHeight="1">
      <c r="G640" s="244"/>
    </row>
    <row r="641" spans="7:7" ht="18" customHeight="1">
      <c r="G641" s="244"/>
    </row>
    <row r="642" spans="7:7" ht="18" customHeight="1">
      <c r="G642" s="244"/>
    </row>
    <row r="643" spans="7:7" ht="18" customHeight="1">
      <c r="G643" s="244"/>
    </row>
    <row r="644" spans="7:7" ht="18" customHeight="1">
      <c r="G644" s="244"/>
    </row>
    <row r="645" spans="7:7" ht="18" customHeight="1">
      <c r="G645" s="244"/>
    </row>
    <row r="646" spans="7:7" ht="18" customHeight="1">
      <c r="G646" s="244"/>
    </row>
    <row r="647" spans="7:7" ht="18" customHeight="1">
      <c r="G647" s="244"/>
    </row>
    <row r="648" spans="7:7" ht="18" customHeight="1">
      <c r="G648" s="244"/>
    </row>
    <row r="649" spans="7:7" ht="18" customHeight="1">
      <c r="G649" s="244"/>
    </row>
    <row r="650" spans="7:7" ht="18" customHeight="1">
      <c r="G650" s="244"/>
    </row>
    <row r="651" spans="7:7" ht="18" customHeight="1">
      <c r="G651" s="244"/>
    </row>
    <row r="652" spans="7:7" ht="18" customHeight="1">
      <c r="G652" s="244"/>
    </row>
    <row r="653" spans="7:7" ht="18" customHeight="1">
      <c r="G653" s="244"/>
    </row>
    <row r="654" spans="7:7" ht="18" customHeight="1">
      <c r="G654" s="244"/>
    </row>
    <row r="655" spans="7:7" ht="18" customHeight="1">
      <c r="G655" s="244"/>
    </row>
    <row r="656" spans="7:7" ht="18" customHeight="1">
      <c r="G656" s="244"/>
    </row>
    <row r="657" spans="7:7" ht="18" customHeight="1">
      <c r="G657" s="244"/>
    </row>
    <row r="658" spans="7:7" ht="18" customHeight="1">
      <c r="G658" s="244"/>
    </row>
    <row r="659" spans="7:7" ht="18" customHeight="1">
      <c r="G659" s="244"/>
    </row>
    <row r="660" spans="7:7" ht="18" customHeight="1">
      <c r="G660" s="244"/>
    </row>
    <row r="661" spans="7:7" ht="18" customHeight="1">
      <c r="G661" s="244"/>
    </row>
    <row r="662" spans="7:7" ht="18" customHeight="1">
      <c r="G662" s="244"/>
    </row>
    <row r="663" spans="7:7" ht="18" customHeight="1">
      <c r="G663" s="244"/>
    </row>
    <row r="664" spans="7:7" ht="18" customHeight="1">
      <c r="G664" s="244"/>
    </row>
    <row r="665" spans="7:7" ht="18" customHeight="1">
      <c r="G665" s="244"/>
    </row>
    <row r="666" spans="7:7" ht="18" customHeight="1">
      <c r="G666" s="244"/>
    </row>
    <row r="667" spans="7:7" ht="18" customHeight="1">
      <c r="G667" s="244"/>
    </row>
    <row r="668" spans="7:7" ht="18" customHeight="1">
      <c r="G668" s="244"/>
    </row>
    <row r="669" spans="7:7" ht="18" customHeight="1">
      <c r="G669" s="244"/>
    </row>
    <row r="670" spans="7:7" ht="18" customHeight="1">
      <c r="G670" s="244"/>
    </row>
    <row r="671" spans="7:7" ht="18" customHeight="1">
      <c r="G671" s="244"/>
    </row>
    <row r="672" spans="7:7" ht="18" customHeight="1">
      <c r="G672" s="244"/>
    </row>
    <row r="673" spans="7:7" ht="18" customHeight="1">
      <c r="G673" s="244"/>
    </row>
    <row r="674" spans="7:7" ht="18" customHeight="1">
      <c r="G674" s="244"/>
    </row>
    <row r="675" spans="7:7" ht="18" customHeight="1">
      <c r="G675" s="244"/>
    </row>
    <row r="676" spans="7:7" ht="18" customHeight="1">
      <c r="G676" s="244"/>
    </row>
    <row r="677" spans="7:7" ht="18" customHeight="1">
      <c r="G677" s="244"/>
    </row>
    <row r="678" spans="7:7" ht="18" customHeight="1">
      <c r="G678" s="244"/>
    </row>
    <row r="679" spans="7:7" ht="18" customHeight="1">
      <c r="G679" s="244"/>
    </row>
    <row r="680" spans="7:7" ht="18" customHeight="1">
      <c r="G680" s="244"/>
    </row>
    <row r="681" spans="7:7" ht="18" customHeight="1">
      <c r="G681" s="244"/>
    </row>
    <row r="682" spans="7:7" ht="18" customHeight="1">
      <c r="G682" s="244"/>
    </row>
    <row r="683" spans="7:7" ht="18" customHeight="1">
      <c r="G683" s="244"/>
    </row>
    <row r="684" spans="7:7" ht="18" customHeight="1">
      <c r="G684" s="244"/>
    </row>
    <row r="685" spans="7:7" ht="18" customHeight="1">
      <c r="G685" s="244"/>
    </row>
    <row r="686" spans="7:7" ht="18" customHeight="1">
      <c r="G686" s="244"/>
    </row>
    <row r="687" spans="7:7" ht="18" customHeight="1">
      <c r="G687" s="244"/>
    </row>
    <row r="688" spans="7:7" ht="18" customHeight="1">
      <c r="G688" s="244"/>
    </row>
    <row r="689" spans="7:7" ht="18" customHeight="1">
      <c r="G689" s="244"/>
    </row>
    <row r="690" spans="7:7" ht="18" customHeight="1">
      <c r="G690" s="244"/>
    </row>
    <row r="691" spans="7:7" ht="18" customHeight="1">
      <c r="G691" s="244"/>
    </row>
    <row r="692" spans="7:7" ht="18" customHeight="1">
      <c r="G692" s="244"/>
    </row>
    <row r="693" spans="7:7" ht="18" customHeight="1">
      <c r="G693" s="244"/>
    </row>
    <row r="694" spans="7:7" ht="18" customHeight="1">
      <c r="G694" s="244"/>
    </row>
    <row r="695" spans="7:7" ht="18" customHeight="1">
      <c r="G695" s="244"/>
    </row>
    <row r="696" spans="7:7" ht="18" customHeight="1">
      <c r="G696" s="244"/>
    </row>
    <row r="697" spans="7:7" ht="18" customHeight="1">
      <c r="G697" s="244"/>
    </row>
    <row r="698" spans="7:7" ht="18" customHeight="1">
      <c r="G698" s="244"/>
    </row>
    <row r="699" spans="7:7" ht="18" customHeight="1">
      <c r="G699" s="244"/>
    </row>
    <row r="700" spans="7:7" ht="18" customHeight="1">
      <c r="G700" s="244"/>
    </row>
    <row r="701" spans="7:7" ht="18" customHeight="1">
      <c r="G701" s="244"/>
    </row>
    <row r="702" spans="7:7" ht="18" customHeight="1">
      <c r="G702" s="244"/>
    </row>
    <row r="703" spans="7:7" ht="18" customHeight="1">
      <c r="G703" s="244"/>
    </row>
    <row r="704" spans="7:7" ht="18" customHeight="1">
      <c r="G704" s="244"/>
    </row>
    <row r="705" spans="7:7" ht="18" customHeight="1">
      <c r="G705" s="244"/>
    </row>
    <row r="706" spans="7:7" ht="18" customHeight="1">
      <c r="G706" s="244"/>
    </row>
    <row r="707" spans="7:7" ht="18" customHeight="1">
      <c r="G707" s="244"/>
    </row>
    <row r="708" spans="7:7" ht="18" customHeight="1">
      <c r="G708" s="244"/>
    </row>
    <row r="709" spans="7:7" ht="18" customHeight="1">
      <c r="G709" s="244"/>
    </row>
    <row r="710" spans="7:7" ht="18" customHeight="1">
      <c r="G710" s="244"/>
    </row>
    <row r="711" spans="7:7" ht="18" customHeight="1">
      <c r="G711" s="244"/>
    </row>
    <row r="712" spans="7:7" ht="18" customHeight="1">
      <c r="G712" s="244"/>
    </row>
    <row r="713" spans="7:7" ht="18" customHeight="1">
      <c r="G713" s="244"/>
    </row>
    <row r="714" spans="7:7" ht="18" customHeight="1">
      <c r="G714" s="244"/>
    </row>
    <row r="715" spans="7:7" ht="18" customHeight="1">
      <c r="G715" s="244"/>
    </row>
    <row r="716" spans="7:7" ht="18" customHeight="1">
      <c r="G716" s="244"/>
    </row>
    <row r="717" spans="7:7" ht="18" customHeight="1">
      <c r="G717" s="244"/>
    </row>
    <row r="718" spans="7:7" ht="18" customHeight="1">
      <c r="G718" s="244"/>
    </row>
    <row r="719" spans="7:7" ht="18" customHeight="1">
      <c r="G719" s="244"/>
    </row>
    <row r="720" spans="7:7" ht="18" customHeight="1">
      <c r="G720" s="244"/>
    </row>
    <row r="721" spans="7:7" ht="18" customHeight="1">
      <c r="G721" s="244"/>
    </row>
    <row r="722" spans="7:7" ht="18" customHeight="1">
      <c r="G722" s="244"/>
    </row>
    <row r="723" spans="7:7" ht="18" customHeight="1">
      <c r="G723" s="244"/>
    </row>
    <row r="724" spans="7:7" ht="18" customHeight="1">
      <c r="G724" s="244"/>
    </row>
    <row r="725" spans="7:7" ht="18" customHeight="1">
      <c r="G725" s="244"/>
    </row>
    <row r="726" spans="7:7" ht="18" customHeight="1">
      <c r="G726" s="244"/>
    </row>
    <row r="727" spans="7:7" ht="18" customHeight="1">
      <c r="G727" s="244"/>
    </row>
    <row r="728" spans="7:7" ht="18" customHeight="1">
      <c r="G728" s="244"/>
    </row>
    <row r="729" spans="7:7" ht="18" customHeight="1">
      <c r="G729" s="244"/>
    </row>
    <row r="730" spans="7:7" ht="18" customHeight="1">
      <c r="G730" s="244"/>
    </row>
    <row r="731" spans="7:7" ht="18" customHeight="1">
      <c r="G731" s="244"/>
    </row>
    <row r="732" spans="7:7" ht="18" customHeight="1">
      <c r="G732" s="244"/>
    </row>
    <row r="733" spans="7:7" ht="18" customHeight="1">
      <c r="G733" s="244"/>
    </row>
    <row r="734" spans="7:7" ht="18" customHeight="1">
      <c r="G734" s="244"/>
    </row>
    <row r="735" spans="7:7" ht="18" customHeight="1">
      <c r="G735" s="244"/>
    </row>
    <row r="736" spans="7:7" ht="18" customHeight="1">
      <c r="G736" s="244"/>
    </row>
    <row r="737" spans="7:7" ht="18" customHeight="1">
      <c r="G737" s="244"/>
    </row>
    <row r="738" spans="7:7" ht="18" customHeight="1">
      <c r="G738" s="244"/>
    </row>
    <row r="739" spans="7:7" ht="18" customHeight="1">
      <c r="G739" s="244"/>
    </row>
    <row r="740" spans="7:7" ht="18" customHeight="1">
      <c r="G740" s="244"/>
    </row>
    <row r="741" spans="7:7" ht="18" customHeight="1">
      <c r="G741" s="244"/>
    </row>
    <row r="742" spans="7:7" ht="18" customHeight="1">
      <c r="G742" s="244"/>
    </row>
    <row r="743" spans="7:7" ht="18" customHeight="1">
      <c r="G743" s="244"/>
    </row>
    <row r="744" spans="7:7" ht="18" customHeight="1">
      <c r="G744" s="244"/>
    </row>
    <row r="745" spans="7:7" ht="18" customHeight="1">
      <c r="G745" s="244"/>
    </row>
    <row r="746" spans="7:7" ht="18" customHeight="1">
      <c r="G746" s="244"/>
    </row>
    <row r="747" spans="7:7" ht="18" customHeight="1">
      <c r="G747" s="244"/>
    </row>
    <row r="748" spans="7:7" ht="18" customHeight="1">
      <c r="G748" s="244"/>
    </row>
    <row r="749" spans="7:7" ht="18" customHeight="1">
      <c r="G749" s="244"/>
    </row>
    <row r="750" spans="7:7" ht="18" customHeight="1">
      <c r="G750" s="244"/>
    </row>
    <row r="751" spans="7:7" ht="18" customHeight="1">
      <c r="G751" s="244"/>
    </row>
    <row r="752" spans="7:7" ht="18" customHeight="1">
      <c r="G752" s="244"/>
    </row>
    <row r="753" spans="7:7" ht="18" customHeight="1">
      <c r="G753" s="244"/>
    </row>
    <row r="754" spans="7:7" ht="18" customHeight="1">
      <c r="G754" s="244"/>
    </row>
    <row r="755" spans="7:7" ht="18" customHeight="1">
      <c r="G755" s="244"/>
    </row>
    <row r="756" spans="7:7" ht="18" customHeight="1">
      <c r="G756" s="244"/>
    </row>
    <row r="757" spans="7:7" ht="18" customHeight="1">
      <c r="G757" s="244"/>
    </row>
    <row r="758" spans="7:7" ht="18" customHeight="1">
      <c r="G758" s="244"/>
    </row>
    <row r="759" spans="7:7" ht="18" customHeight="1">
      <c r="G759" s="244"/>
    </row>
    <row r="760" spans="7:7" ht="18" customHeight="1">
      <c r="G760" s="244"/>
    </row>
    <row r="761" spans="7:7" ht="18" customHeight="1">
      <c r="G761" s="244"/>
    </row>
    <row r="762" spans="7:7" ht="18" customHeight="1">
      <c r="G762" s="244"/>
    </row>
    <row r="763" spans="7:7" ht="18" customHeight="1">
      <c r="G763" s="244"/>
    </row>
    <row r="764" spans="7:7" ht="18" customHeight="1">
      <c r="G764" s="244"/>
    </row>
    <row r="765" spans="7:7" ht="18" customHeight="1">
      <c r="G765" s="244"/>
    </row>
    <row r="766" spans="7:7" ht="18" customHeight="1">
      <c r="G766" s="244"/>
    </row>
    <row r="767" spans="7:7" ht="18" customHeight="1">
      <c r="G767" s="244"/>
    </row>
    <row r="768" spans="7:7" ht="18" customHeight="1">
      <c r="G768" s="244"/>
    </row>
    <row r="769" spans="7:7" ht="18" customHeight="1">
      <c r="G769" s="244"/>
    </row>
    <row r="770" spans="7:7" ht="18" customHeight="1">
      <c r="G770" s="244"/>
    </row>
    <row r="771" spans="7:7" ht="18" customHeight="1">
      <c r="G771" s="244"/>
    </row>
    <row r="772" spans="7:7" ht="18" customHeight="1">
      <c r="G772" s="244"/>
    </row>
    <row r="773" spans="7:7" ht="18" customHeight="1">
      <c r="G773" s="244"/>
    </row>
    <row r="774" spans="7:7" ht="18" customHeight="1">
      <c r="G774" s="244"/>
    </row>
    <row r="775" spans="7:7" ht="18" customHeight="1">
      <c r="G775" s="244"/>
    </row>
    <row r="776" spans="7:7" ht="18" customHeight="1">
      <c r="G776" s="244"/>
    </row>
    <row r="777" spans="7:7" ht="18" customHeight="1">
      <c r="G777" s="244"/>
    </row>
    <row r="778" spans="7:7" ht="18" customHeight="1">
      <c r="G778" s="244"/>
    </row>
    <row r="779" spans="7:7" ht="18" customHeight="1">
      <c r="G779" s="244"/>
    </row>
    <row r="780" spans="7:7" ht="18" customHeight="1">
      <c r="G780" s="244"/>
    </row>
    <row r="781" spans="7:7" ht="18" customHeight="1">
      <c r="G781" s="244"/>
    </row>
    <row r="782" spans="7:7" ht="18" customHeight="1">
      <c r="G782" s="244"/>
    </row>
    <row r="783" spans="7:7" ht="18" customHeight="1">
      <c r="G783" s="244"/>
    </row>
    <row r="784" spans="7:7" ht="18" customHeight="1">
      <c r="G784" s="244"/>
    </row>
    <row r="785" spans="7:7" ht="18" customHeight="1">
      <c r="G785" s="244"/>
    </row>
    <row r="786" spans="7:7" ht="18" customHeight="1">
      <c r="G786" s="244"/>
    </row>
    <row r="787" spans="7:7" ht="18" customHeight="1">
      <c r="G787" s="244"/>
    </row>
    <row r="788" spans="7:7" ht="18" customHeight="1">
      <c r="G788" s="244"/>
    </row>
    <row r="789" spans="7:7" ht="18" customHeight="1">
      <c r="G789" s="244"/>
    </row>
    <row r="790" spans="7:7" ht="18" customHeight="1">
      <c r="G790" s="244"/>
    </row>
    <row r="791" spans="7:7" ht="18" customHeight="1">
      <c r="G791" s="244"/>
    </row>
    <row r="792" spans="7:7" ht="18" customHeight="1">
      <c r="G792" s="244"/>
    </row>
    <row r="793" spans="7:7" ht="18" customHeight="1">
      <c r="G793" s="244"/>
    </row>
    <row r="794" spans="7:7" ht="18" customHeight="1">
      <c r="G794" s="244"/>
    </row>
    <row r="795" spans="7:7" ht="18" customHeight="1">
      <c r="G795" s="244"/>
    </row>
    <row r="796" spans="7:7" ht="18" customHeight="1">
      <c r="G796" s="244"/>
    </row>
    <row r="797" spans="7:7" ht="18" customHeight="1">
      <c r="G797" s="244"/>
    </row>
    <row r="798" spans="7:7" ht="18" customHeight="1">
      <c r="G798" s="244"/>
    </row>
    <row r="799" spans="7:7" ht="18" customHeight="1">
      <c r="G799" s="244"/>
    </row>
    <row r="800" spans="7:7" ht="18" customHeight="1">
      <c r="G800" s="244"/>
    </row>
    <row r="801" spans="7:7" ht="18" customHeight="1">
      <c r="G801" s="244"/>
    </row>
    <row r="802" spans="7:7" ht="18" customHeight="1">
      <c r="G802" s="244"/>
    </row>
    <row r="803" spans="7:7" ht="18" customHeight="1">
      <c r="G803" s="244"/>
    </row>
    <row r="804" spans="7:7" ht="18" customHeight="1">
      <c r="G804" s="244"/>
    </row>
    <row r="805" spans="7:7" ht="18" customHeight="1">
      <c r="G805" s="244"/>
    </row>
    <row r="806" spans="7:7" ht="18" customHeight="1">
      <c r="G806" s="244"/>
    </row>
    <row r="807" spans="7:7" ht="18" customHeight="1">
      <c r="G807" s="244"/>
    </row>
    <row r="808" spans="7:7" ht="18" customHeight="1">
      <c r="G808" s="244"/>
    </row>
    <row r="809" spans="7:7" ht="18" customHeight="1">
      <c r="G809" s="244"/>
    </row>
    <row r="810" spans="7:7" ht="18" customHeight="1">
      <c r="G810" s="244"/>
    </row>
    <row r="811" spans="7:7" ht="18" customHeight="1">
      <c r="G811" s="244"/>
    </row>
    <row r="812" spans="7:7" ht="18" customHeight="1">
      <c r="G812" s="244"/>
    </row>
    <row r="813" spans="7:7" ht="18" customHeight="1">
      <c r="G813" s="244"/>
    </row>
    <row r="814" spans="7:7" ht="18" customHeight="1">
      <c r="G814" s="244"/>
    </row>
    <row r="815" spans="7:7" ht="18" customHeight="1">
      <c r="G815" s="244"/>
    </row>
    <row r="816" spans="7:7" ht="18" customHeight="1">
      <c r="G816" s="244"/>
    </row>
    <row r="817" spans="7:7" ht="18" customHeight="1">
      <c r="G817" s="244"/>
    </row>
    <row r="818" spans="7:7" ht="18" customHeight="1">
      <c r="G818" s="244"/>
    </row>
    <row r="819" spans="7:7" ht="18" customHeight="1">
      <c r="G819" s="244"/>
    </row>
    <row r="820" spans="7:7" ht="18" customHeight="1">
      <c r="G820" s="244"/>
    </row>
    <row r="821" spans="7:7" ht="18" customHeight="1">
      <c r="G821" s="244"/>
    </row>
    <row r="822" spans="7:7" ht="18" customHeight="1">
      <c r="G822" s="244"/>
    </row>
    <row r="823" spans="7:7" ht="18" customHeight="1">
      <c r="G823" s="244"/>
    </row>
    <row r="824" spans="7:7" ht="18" customHeight="1">
      <c r="G824" s="244"/>
    </row>
    <row r="825" spans="7:7" ht="18" customHeight="1">
      <c r="G825" s="244"/>
    </row>
    <row r="826" spans="7:7" ht="18" customHeight="1">
      <c r="G826" s="244"/>
    </row>
    <row r="827" spans="7:7" ht="18" customHeight="1">
      <c r="G827" s="244"/>
    </row>
    <row r="828" spans="7:7" ht="18" customHeight="1">
      <c r="G828" s="244"/>
    </row>
    <row r="829" spans="7:7" ht="18" customHeight="1">
      <c r="G829" s="244"/>
    </row>
    <row r="830" spans="7:7" ht="18" customHeight="1">
      <c r="G830" s="244"/>
    </row>
    <row r="831" spans="7:7" ht="18" customHeight="1">
      <c r="G831" s="244"/>
    </row>
    <row r="832" spans="7:7" ht="18" customHeight="1">
      <c r="G832" s="244"/>
    </row>
    <row r="833" spans="7:7" ht="18" customHeight="1">
      <c r="G833" s="244"/>
    </row>
    <row r="834" spans="7:7" ht="18" customHeight="1">
      <c r="G834" s="244"/>
    </row>
    <row r="835" spans="7:7" ht="18" customHeight="1">
      <c r="G835" s="244"/>
    </row>
    <row r="836" spans="7:7" ht="18" customHeight="1">
      <c r="G836" s="244"/>
    </row>
    <row r="837" spans="7:7" ht="18" customHeight="1">
      <c r="G837" s="244"/>
    </row>
    <row r="838" spans="7:7" ht="18" customHeight="1">
      <c r="G838" s="244"/>
    </row>
    <row r="839" spans="7:7" ht="18" customHeight="1">
      <c r="G839" s="244"/>
    </row>
    <row r="840" spans="7:7" ht="18" customHeight="1">
      <c r="G840" s="244"/>
    </row>
    <row r="841" spans="7:7" ht="18" customHeight="1">
      <c r="G841" s="244"/>
    </row>
    <row r="842" spans="7:7" ht="18" customHeight="1">
      <c r="G842" s="244"/>
    </row>
    <row r="843" spans="7:7" ht="18" customHeight="1">
      <c r="G843" s="244"/>
    </row>
    <row r="844" spans="7:7" ht="18" customHeight="1">
      <c r="G844" s="244"/>
    </row>
    <row r="845" spans="7:7" ht="18" customHeight="1">
      <c r="G845" s="244"/>
    </row>
    <row r="846" spans="7:7" ht="18" customHeight="1">
      <c r="G846" s="244"/>
    </row>
    <row r="847" spans="7:7" ht="18" customHeight="1">
      <c r="G847" s="244"/>
    </row>
    <row r="848" spans="7:7" ht="18" customHeight="1">
      <c r="G848" s="244"/>
    </row>
    <row r="849" spans="7:7" ht="18" customHeight="1">
      <c r="G849" s="244"/>
    </row>
    <row r="850" spans="7:7" ht="18" customHeight="1">
      <c r="G850" s="244"/>
    </row>
    <row r="851" spans="7:7" ht="18" customHeight="1">
      <c r="G851" s="244"/>
    </row>
    <row r="852" spans="7:7" ht="18" customHeight="1">
      <c r="G852" s="244"/>
    </row>
    <row r="853" spans="7:7" ht="18" customHeight="1">
      <c r="G853" s="244"/>
    </row>
    <row r="854" spans="7:7" ht="18" customHeight="1">
      <c r="G854" s="244"/>
    </row>
    <row r="855" spans="7:7" ht="18" customHeight="1">
      <c r="G855" s="244"/>
    </row>
    <row r="856" spans="7:7" ht="18" customHeight="1">
      <c r="G856" s="244"/>
    </row>
    <row r="857" spans="7:7" ht="18" customHeight="1">
      <c r="G857" s="244"/>
    </row>
    <row r="858" spans="7:7" ht="18" customHeight="1">
      <c r="G858" s="244"/>
    </row>
    <row r="859" spans="7:7" ht="18" customHeight="1">
      <c r="G859" s="244"/>
    </row>
    <row r="860" spans="7:7" ht="18" customHeight="1">
      <c r="G860" s="244"/>
    </row>
    <row r="861" spans="7:7" ht="18" customHeight="1">
      <c r="G861" s="244"/>
    </row>
    <row r="862" spans="7:7" ht="18" customHeight="1">
      <c r="G862" s="244"/>
    </row>
    <row r="863" spans="7:7" ht="18" customHeight="1">
      <c r="G863" s="244"/>
    </row>
    <row r="864" spans="7:7" ht="18" customHeight="1">
      <c r="G864" s="244"/>
    </row>
    <row r="865" spans="7:7" ht="18" customHeight="1">
      <c r="G865" s="244"/>
    </row>
    <row r="866" spans="7:7" ht="18" customHeight="1">
      <c r="G866" s="244"/>
    </row>
    <row r="867" spans="7:7" ht="18" customHeight="1">
      <c r="G867" s="244"/>
    </row>
    <row r="868" spans="7:7" ht="18" customHeight="1">
      <c r="G868" s="244"/>
    </row>
    <row r="869" spans="7:7" ht="18" customHeight="1">
      <c r="G869" s="244"/>
    </row>
    <row r="870" spans="7:7" ht="18" customHeight="1">
      <c r="G870" s="244"/>
    </row>
    <row r="871" spans="7:7" ht="18" customHeight="1">
      <c r="G871" s="244"/>
    </row>
    <row r="872" spans="7:7" ht="18" customHeight="1">
      <c r="G872" s="244"/>
    </row>
    <row r="873" spans="7:7" ht="18" customHeight="1">
      <c r="G873" s="244"/>
    </row>
    <row r="874" spans="7:7" ht="18" customHeight="1">
      <c r="G874" s="244"/>
    </row>
    <row r="875" spans="7:7" ht="18" customHeight="1">
      <c r="G875" s="244"/>
    </row>
    <row r="876" spans="7:7" ht="18" customHeight="1">
      <c r="G876" s="244"/>
    </row>
    <row r="877" spans="7:7" ht="18" customHeight="1">
      <c r="G877" s="244"/>
    </row>
    <row r="878" spans="7:7" ht="18" customHeight="1">
      <c r="G878" s="244"/>
    </row>
    <row r="879" spans="7:7" ht="18" customHeight="1">
      <c r="G879" s="244"/>
    </row>
    <row r="880" spans="7:7" ht="18" customHeight="1">
      <c r="G880" s="244"/>
    </row>
    <row r="881" spans="7:7" ht="18" customHeight="1">
      <c r="G881" s="244"/>
    </row>
    <row r="882" spans="7:7" ht="18" customHeight="1">
      <c r="G882" s="244"/>
    </row>
    <row r="883" spans="7:7" ht="18" customHeight="1">
      <c r="G883" s="244"/>
    </row>
    <row r="884" spans="7:7" ht="18" customHeight="1">
      <c r="G884" s="244"/>
    </row>
    <row r="885" spans="7:7" ht="18" customHeight="1">
      <c r="G885" s="244"/>
    </row>
    <row r="886" spans="7:7" ht="18" customHeight="1">
      <c r="G886" s="244"/>
    </row>
    <row r="887" spans="7:7" ht="18" customHeight="1">
      <c r="G887" s="244"/>
    </row>
    <row r="888" spans="7:7" ht="18" customHeight="1">
      <c r="G888" s="244"/>
    </row>
    <row r="889" spans="7:7" ht="18" customHeight="1">
      <c r="G889" s="244"/>
    </row>
    <row r="890" spans="7:7" ht="18" customHeight="1">
      <c r="G890" s="244"/>
    </row>
    <row r="891" spans="7:7" ht="18" customHeight="1">
      <c r="G891" s="244"/>
    </row>
    <row r="892" spans="7:7" ht="18" customHeight="1">
      <c r="G892" s="244"/>
    </row>
    <row r="893" spans="7:7" ht="18" customHeight="1">
      <c r="G893" s="244"/>
    </row>
    <row r="894" spans="7:7" ht="18" customHeight="1">
      <c r="G894" s="244"/>
    </row>
    <row r="895" spans="7:7" ht="18" customHeight="1">
      <c r="G895" s="244"/>
    </row>
    <row r="896" spans="7:7" ht="18" customHeight="1">
      <c r="G896" s="244"/>
    </row>
    <row r="897" spans="7:7" ht="18" customHeight="1">
      <c r="G897" s="244"/>
    </row>
    <row r="898" spans="7:7" ht="18" customHeight="1">
      <c r="G898" s="244"/>
    </row>
    <row r="899" spans="7:7" ht="18" customHeight="1">
      <c r="G899" s="244"/>
    </row>
    <row r="900" spans="7:7" ht="18" customHeight="1">
      <c r="G900" s="244"/>
    </row>
    <row r="901" spans="7:7" ht="18" customHeight="1">
      <c r="G901" s="244"/>
    </row>
    <row r="902" spans="7:7" ht="18" customHeight="1">
      <c r="G902" s="244"/>
    </row>
    <row r="903" spans="7:7" ht="18" customHeight="1">
      <c r="G903" s="244"/>
    </row>
    <row r="904" spans="7:7" ht="18" customHeight="1">
      <c r="G904" s="244"/>
    </row>
    <row r="905" spans="7:7" ht="18" customHeight="1">
      <c r="G905" s="244"/>
    </row>
    <row r="906" spans="7:7" ht="18" customHeight="1">
      <c r="G906" s="244"/>
    </row>
    <row r="907" spans="7:7" ht="18" customHeight="1">
      <c r="G907" s="244"/>
    </row>
    <row r="908" spans="7:7" ht="18" customHeight="1">
      <c r="G908" s="244"/>
    </row>
    <row r="909" spans="7:7" ht="18" customHeight="1">
      <c r="G909" s="244"/>
    </row>
    <row r="910" spans="7:7" ht="18" customHeight="1">
      <c r="G910" s="244"/>
    </row>
    <row r="911" spans="7:7" ht="18" customHeight="1">
      <c r="G911" s="244"/>
    </row>
    <row r="912" spans="7:7" ht="18" customHeight="1">
      <c r="G912" s="244"/>
    </row>
    <row r="913" spans="7:7" ht="18" customHeight="1">
      <c r="G913" s="244"/>
    </row>
    <row r="914" spans="7:7" ht="18" customHeight="1">
      <c r="G914" s="244"/>
    </row>
    <row r="915" spans="7:7" ht="18" customHeight="1">
      <c r="G915" s="244"/>
    </row>
    <row r="916" spans="7:7" ht="18" customHeight="1">
      <c r="G916" s="244"/>
    </row>
    <row r="917" spans="7:7" ht="18" customHeight="1">
      <c r="G917" s="244"/>
    </row>
    <row r="918" spans="7:7" ht="18" customHeight="1">
      <c r="G918" s="244"/>
    </row>
    <row r="919" spans="7:7" ht="18" customHeight="1">
      <c r="G919" s="244"/>
    </row>
    <row r="920" spans="7:7" ht="18" customHeight="1">
      <c r="G920" s="244"/>
    </row>
    <row r="921" spans="7:7" ht="18" customHeight="1">
      <c r="G921" s="244"/>
    </row>
    <row r="922" spans="7:7" ht="18" customHeight="1">
      <c r="G922" s="244"/>
    </row>
    <row r="923" spans="7:7" ht="18" customHeight="1">
      <c r="G923" s="244"/>
    </row>
    <row r="924" spans="7:7" ht="18" customHeight="1">
      <c r="G924" s="244"/>
    </row>
    <row r="925" spans="7:7" ht="18" customHeight="1">
      <c r="G925" s="244"/>
    </row>
    <row r="926" spans="7:7" ht="18" customHeight="1">
      <c r="G926" s="244"/>
    </row>
    <row r="927" spans="7:7" ht="18" customHeight="1">
      <c r="G927" s="244"/>
    </row>
    <row r="928" spans="7:7" ht="18" customHeight="1">
      <c r="G928" s="244"/>
    </row>
    <row r="929" spans="7:7" ht="18" customHeight="1">
      <c r="G929" s="244"/>
    </row>
    <row r="930" spans="7:7" ht="18" customHeight="1">
      <c r="G930" s="244"/>
    </row>
    <row r="931" spans="7:7" ht="18" customHeight="1">
      <c r="G931" s="244"/>
    </row>
    <row r="932" spans="7:7" ht="18" customHeight="1">
      <c r="G932" s="244"/>
    </row>
    <row r="933" spans="7:7" ht="18" customHeight="1">
      <c r="G933" s="244"/>
    </row>
    <row r="934" spans="7:7" ht="18" customHeight="1">
      <c r="G934" s="244"/>
    </row>
    <row r="935" spans="7:7" ht="18" customHeight="1">
      <c r="G935" s="244"/>
    </row>
    <row r="936" spans="7:7" ht="18" customHeight="1">
      <c r="G936" s="244"/>
    </row>
    <row r="937" spans="7:7" ht="18" customHeight="1">
      <c r="G937" s="244"/>
    </row>
    <row r="938" spans="7:7" ht="18" customHeight="1">
      <c r="G938" s="244"/>
    </row>
    <row r="939" spans="7:7" ht="18" customHeight="1">
      <c r="G939" s="244"/>
    </row>
    <row r="940" spans="7:7" ht="18" customHeight="1">
      <c r="G940" s="244"/>
    </row>
    <row r="941" spans="7:7" ht="18" customHeight="1">
      <c r="G941" s="244"/>
    </row>
    <row r="942" spans="7:7" ht="18" customHeight="1">
      <c r="G942" s="244"/>
    </row>
    <row r="943" spans="7:7" ht="18" customHeight="1">
      <c r="G943" s="244"/>
    </row>
    <row r="944" spans="7:7" ht="18" customHeight="1">
      <c r="G944" s="244"/>
    </row>
    <row r="945" spans="7:7" ht="18" customHeight="1">
      <c r="G945" s="244"/>
    </row>
    <row r="946" spans="7:7" ht="18" customHeight="1">
      <c r="G946" s="244"/>
    </row>
    <row r="947" spans="7:7" ht="18" customHeight="1">
      <c r="G947" s="244"/>
    </row>
    <row r="948" spans="7:7" ht="18" customHeight="1">
      <c r="G948" s="244"/>
    </row>
    <row r="949" spans="7:7" ht="18" customHeight="1">
      <c r="G949" s="244"/>
    </row>
    <row r="950" spans="7:7" ht="18" customHeight="1">
      <c r="G950" s="244"/>
    </row>
    <row r="951" spans="7:7" ht="18" customHeight="1">
      <c r="G951" s="244"/>
    </row>
    <row r="952" spans="7:7" ht="18" customHeight="1">
      <c r="G952" s="244"/>
    </row>
    <row r="953" spans="7:7" ht="18" customHeight="1">
      <c r="G953" s="244"/>
    </row>
    <row r="954" spans="7:7" ht="18" customHeight="1">
      <c r="G954" s="244"/>
    </row>
    <row r="955" spans="7:7" ht="18" customHeight="1">
      <c r="G955" s="244"/>
    </row>
    <row r="956" spans="7:7" ht="18" customHeight="1">
      <c r="G956" s="244"/>
    </row>
    <row r="957" spans="7:7" ht="18" customHeight="1">
      <c r="G957" s="244"/>
    </row>
    <row r="958" spans="7:7" ht="18" customHeight="1">
      <c r="G958" s="244"/>
    </row>
    <row r="959" spans="7:7" ht="18" customHeight="1">
      <c r="G959" s="244"/>
    </row>
    <row r="960" spans="7:7" ht="18" customHeight="1">
      <c r="G960" s="244"/>
    </row>
    <row r="961" spans="7:7" ht="18" customHeight="1">
      <c r="G961" s="244"/>
    </row>
    <row r="962" spans="7:7" ht="18" customHeight="1">
      <c r="G962" s="244"/>
    </row>
    <row r="963" spans="7:7" ht="18" customHeight="1">
      <c r="G963" s="244"/>
    </row>
    <row r="964" spans="7:7" ht="18" customHeight="1">
      <c r="G964" s="244"/>
    </row>
    <row r="965" spans="7:7" ht="18" customHeight="1">
      <c r="G965" s="244"/>
    </row>
    <row r="966" spans="7:7" ht="18" customHeight="1">
      <c r="G966" s="244"/>
    </row>
    <row r="967" spans="7:7" ht="18" customHeight="1">
      <c r="G967" s="244"/>
    </row>
    <row r="968" spans="7:7" ht="18" customHeight="1">
      <c r="G968" s="244"/>
    </row>
    <row r="969" spans="7:7" ht="18" customHeight="1">
      <c r="G969" s="244"/>
    </row>
    <row r="970" spans="7:7" ht="18" customHeight="1">
      <c r="G970" s="244"/>
    </row>
    <row r="971" spans="7:7" ht="18" customHeight="1">
      <c r="G971" s="244"/>
    </row>
    <row r="972" spans="7:7" ht="18" customHeight="1">
      <c r="G972" s="244"/>
    </row>
    <row r="973" spans="7:7" ht="18" customHeight="1">
      <c r="G973" s="244"/>
    </row>
    <row r="974" spans="7:7" ht="18" customHeight="1">
      <c r="G974" s="244"/>
    </row>
    <row r="975" spans="7:7" ht="18" customHeight="1">
      <c r="G975" s="244"/>
    </row>
    <row r="976" spans="7:7" ht="18" customHeight="1">
      <c r="G976" s="244"/>
    </row>
    <row r="977" spans="7:7" ht="18" customHeight="1">
      <c r="G977" s="244"/>
    </row>
    <row r="978" spans="7:7" ht="18" customHeight="1">
      <c r="G978" s="244"/>
    </row>
    <row r="979" spans="7:7" ht="18" customHeight="1">
      <c r="G979" s="244"/>
    </row>
    <row r="980" spans="7:7" ht="18" customHeight="1">
      <c r="G980" s="244"/>
    </row>
    <row r="981" spans="7:7" ht="18" customHeight="1">
      <c r="G981" s="244"/>
    </row>
    <row r="982" spans="7:7" ht="18" customHeight="1">
      <c r="G982" s="244"/>
    </row>
    <row r="983" spans="7:7" ht="18" customHeight="1">
      <c r="G983" s="244"/>
    </row>
    <row r="984" spans="7:7" ht="18" customHeight="1">
      <c r="G984" s="244"/>
    </row>
    <row r="985" spans="7:7" ht="18" customHeight="1">
      <c r="G985" s="244"/>
    </row>
    <row r="986" spans="7:7" ht="18" customHeight="1">
      <c r="G986" s="244"/>
    </row>
    <row r="987" spans="7:7" ht="18" customHeight="1">
      <c r="G987" s="244"/>
    </row>
    <row r="988" spans="7:7" ht="18" customHeight="1">
      <c r="G988" s="244"/>
    </row>
    <row r="989" spans="7:7" ht="18" customHeight="1">
      <c r="G989" s="244"/>
    </row>
    <row r="990" spans="7:7" ht="18" customHeight="1">
      <c r="G990" s="244"/>
    </row>
    <row r="991" spans="7:7" ht="18" customHeight="1">
      <c r="G991" s="244"/>
    </row>
    <row r="992" spans="7:7" ht="18" customHeight="1">
      <c r="G992" s="244"/>
    </row>
    <row r="993" spans="7:7" ht="18" customHeight="1">
      <c r="G993" s="244"/>
    </row>
    <row r="994" spans="7:7" ht="18" customHeight="1">
      <c r="G994" s="244"/>
    </row>
    <row r="995" spans="7:7" ht="18" customHeight="1">
      <c r="G995" s="244"/>
    </row>
    <row r="996" spans="7:7" ht="18" customHeight="1">
      <c r="G996" s="244"/>
    </row>
    <row r="997" spans="7:7" ht="18" customHeight="1">
      <c r="G997" s="244"/>
    </row>
    <row r="998" spans="7:7" ht="18" customHeight="1">
      <c r="G998" s="244"/>
    </row>
    <row r="999" spans="7:7" ht="18" customHeight="1">
      <c r="G999" s="244"/>
    </row>
    <row r="1000" spans="7:7" ht="18" customHeight="1">
      <c r="G1000" s="244"/>
    </row>
  </sheetData>
  <pageMargins left="0.7" right="0.7" top="0.75" bottom="0.75" header="0" footer="0"/>
  <pageSetup orientation="portrait"/>
  <headerFooter>
    <oddFooter>&amp;L_x000D_#000000 USAA Classification: Public</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A1:CA501"/>
  <sheetViews>
    <sheetView workbookViewId="0">
      <pane xSplit="6" ySplit="6" topLeftCell="G7" activePane="bottomRight" state="frozen"/>
      <selection pane="topRight" activeCell="G1" sqref="G1"/>
      <selection pane="bottomLeft" activeCell="A7" sqref="A7"/>
      <selection pane="bottomRight" activeCell="G7" sqref="G7"/>
    </sheetView>
  </sheetViews>
  <sheetFormatPr defaultColWidth="14.44140625" defaultRowHeight="15" customHeight="1"/>
  <cols>
    <col min="1" max="1" width="17.44140625" customWidth="1"/>
    <col min="2" max="2" width="46.5546875" customWidth="1"/>
    <col min="3" max="3" width="33.88671875" customWidth="1"/>
    <col min="4" max="4" width="16.5546875" customWidth="1"/>
    <col min="5" max="5" width="6.5546875" customWidth="1"/>
    <col min="6" max="6" width="17.88671875" customWidth="1"/>
    <col min="7" max="7" width="20.88671875" customWidth="1"/>
    <col min="8" max="11" width="15.88671875" customWidth="1"/>
    <col min="12" max="19" width="17.88671875" customWidth="1"/>
    <col min="20" max="20" width="21.5546875" customWidth="1"/>
    <col min="21" max="21" width="14.5546875" customWidth="1"/>
    <col min="22" max="22" width="17.44140625" customWidth="1"/>
    <col min="23" max="23" width="15.5546875" customWidth="1"/>
    <col min="24" max="24" width="18.88671875" customWidth="1"/>
    <col min="25" max="25" width="57.88671875" customWidth="1"/>
    <col min="26" max="27" width="17.88671875" customWidth="1"/>
    <col min="28" max="28" width="13.109375" customWidth="1"/>
    <col min="29" max="30" width="21.88671875" customWidth="1"/>
    <col min="31" max="31" width="20" customWidth="1"/>
    <col min="32" max="33" width="23" customWidth="1"/>
    <col min="34" max="34" width="19.44140625" customWidth="1"/>
    <col min="35" max="35" width="20.109375" customWidth="1"/>
    <col min="36" max="36" width="17.88671875" customWidth="1"/>
    <col min="37" max="37" width="14.109375" customWidth="1"/>
    <col min="38" max="41" width="18.5546875" customWidth="1"/>
    <col min="42" max="44" width="9.109375" customWidth="1"/>
    <col min="45" max="45" width="16.5546875" customWidth="1"/>
    <col min="46" max="46" width="8.88671875" customWidth="1"/>
    <col min="47" max="47" width="16.88671875" customWidth="1"/>
    <col min="48" max="57" width="15.88671875" customWidth="1"/>
    <col min="58" max="58" width="9.109375" hidden="1" customWidth="1"/>
    <col min="59" max="61" width="13.109375" hidden="1" customWidth="1"/>
    <col min="62" max="63" width="9.109375" hidden="1" customWidth="1"/>
    <col min="64" max="64" width="12.5546875" hidden="1" customWidth="1"/>
    <col min="65" max="65" width="22.88671875" customWidth="1"/>
    <col min="66" max="66" width="21.109375" customWidth="1"/>
    <col min="67" max="67" width="27.5546875" customWidth="1"/>
    <col min="68" max="68" width="27.44140625" customWidth="1"/>
    <col min="69" max="69" width="46.88671875" customWidth="1"/>
    <col min="70" max="72" width="9.109375" customWidth="1"/>
    <col min="73" max="73" width="26.5546875" customWidth="1"/>
    <col min="74" max="74" width="29.88671875" customWidth="1"/>
    <col min="75" max="75" width="23.5546875" customWidth="1"/>
    <col min="76" max="76" width="28.109375" customWidth="1"/>
    <col min="77" max="77" width="27" customWidth="1"/>
    <col min="78" max="78" width="30.109375" customWidth="1"/>
    <col min="79" max="79" width="28.5546875" customWidth="1"/>
  </cols>
  <sheetData>
    <row r="1" spans="1:79" ht="18.75" customHeight="1">
      <c r="A1" s="71"/>
      <c r="B1" s="740" t="s">
        <v>3027</v>
      </c>
      <c r="C1" s="91" t="s">
        <v>914</v>
      </c>
      <c r="D1" s="98">
        <f>SUMIF(U$8:$U541,"Auction Balance",$T$8:$T$544)</f>
        <v>0</v>
      </c>
      <c r="E1" s="370"/>
      <c r="F1" s="75"/>
      <c r="G1" s="76"/>
      <c r="H1" s="76"/>
      <c r="I1" s="76"/>
      <c r="J1" s="76"/>
      <c r="K1" s="76"/>
      <c r="L1" s="75"/>
      <c r="M1" s="75"/>
      <c r="N1" s="75"/>
      <c r="O1" s="75">
        <v>10227.43</v>
      </c>
      <c r="P1" s="75">
        <v>4450</v>
      </c>
      <c r="Q1" s="75">
        <f>P1+N2</f>
        <v>6077.43</v>
      </c>
      <c r="R1" s="75"/>
      <c r="S1" s="75"/>
      <c r="T1" s="76"/>
      <c r="U1" s="80"/>
      <c r="V1" s="81"/>
      <c r="W1" s="82"/>
      <c r="X1" s="82"/>
      <c r="Y1" s="75"/>
      <c r="Z1" s="83" t="s">
        <v>916</v>
      </c>
      <c r="AA1" s="82"/>
      <c r="AB1" s="82"/>
      <c r="AC1" s="82"/>
      <c r="AD1" s="84"/>
      <c r="AE1" s="82"/>
      <c r="AF1" s="82"/>
      <c r="AG1" s="82"/>
      <c r="AH1" s="82"/>
      <c r="AI1" s="82"/>
      <c r="AJ1" s="82"/>
      <c r="AK1" s="82"/>
      <c r="AL1" s="82"/>
      <c r="AM1" s="82"/>
      <c r="AN1" s="82"/>
      <c r="AO1" s="82"/>
      <c r="AP1" s="82"/>
      <c r="AQ1" s="82"/>
      <c r="AR1" s="82"/>
      <c r="AS1" s="82"/>
      <c r="AT1" s="85"/>
      <c r="AU1" s="85" t="s">
        <v>918</v>
      </c>
      <c r="AV1" s="85"/>
      <c r="AW1" s="85"/>
      <c r="AX1" s="85"/>
      <c r="AY1" s="85"/>
      <c r="AZ1" s="85"/>
      <c r="BA1" s="85"/>
      <c r="BB1" s="85"/>
      <c r="BC1" s="85"/>
      <c r="BD1" s="85"/>
      <c r="BE1" s="85"/>
      <c r="BF1" s="87"/>
      <c r="BG1" s="87"/>
      <c r="BH1" s="192"/>
      <c r="BI1" s="192"/>
      <c r="BJ1" s="87"/>
      <c r="BK1" s="87"/>
      <c r="BL1" s="87"/>
      <c r="BM1" s="148"/>
      <c r="BN1" s="148"/>
      <c r="BO1" s="87"/>
      <c r="BP1" s="87"/>
      <c r="BQ1" s="87"/>
      <c r="BR1" s="87"/>
      <c r="BS1" s="87"/>
      <c r="BT1" s="87"/>
      <c r="BU1" s="371"/>
      <c r="BV1" s="371"/>
      <c r="BW1" s="371"/>
      <c r="BX1" s="371"/>
      <c r="BY1" s="371"/>
      <c r="BZ1" s="371"/>
      <c r="CA1" s="371"/>
    </row>
    <row r="2" spans="1:79" ht="27.75" customHeight="1">
      <c r="A2" s="71"/>
      <c r="B2" s="741"/>
      <c r="C2" s="370"/>
      <c r="D2" s="80" t="s">
        <v>919</v>
      </c>
      <c r="E2" s="370"/>
      <c r="F2" s="75"/>
      <c r="G2" s="372" t="s">
        <v>920</v>
      </c>
      <c r="H2" s="76"/>
      <c r="I2" s="76"/>
      <c r="J2" s="76"/>
      <c r="K2" s="76"/>
      <c r="L2" s="75"/>
      <c r="M2" s="75"/>
      <c r="N2" s="75">
        <f>O1-O2</f>
        <v>1627.4300000000003</v>
      </c>
      <c r="O2" s="75">
        <v>8600</v>
      </c>
      <c r="P2" s="203">
        <f>P3-P1</f>
        <v>11450</v>
      </c>
      <c r="Q2" s="203">
        <f>P3-Q1</f>
        <v>9822.57</v>
      </c>
      <c r="R2" s="75"/>
      <c r="S2" s="75"/>
      <c r="T2" s="80" t="s">
        <v>923</v>
      </c>
      <c r="U2" s="80"/>
      <c r="V2" s="81" t="s">
        <v>924</v>
      </c>
      <c r="W2" s="80"/>
      <c r="X2" s="80" t="s">
        <v>925</v>
      </c>
      <c r="Y2" s="93" t="s">
        <v>926</v>
      </c>
      <c r="Z2" s="94">
        <v>45470</v>
      </c>
      <c r="AA2" s="82"/>
      <c r="AB2" s="82"/>
      <c r="AC2" s="82"/>
      <c r="AD2" s="84"/>
      <c r="AE2" s="82"/>
      <c r="AF2" s="82"/>
      <c r="AG2" s="82"/>
      <c r="AH2" s="82"/>
      <c r="AI2" s="82"/>
      <c r="AJ2" s="82"/>
      <c r="AK2" s="82"/>
      <c r="AL2" s="82"/>
      <c r="AM2" s="82"/>
      <c r="AN2" s="82"/>
      <c r="AO2" s="82"/>
      <c r="AP2" s="82"/>
      <c r="AQ2" s="82"/>
      <c r="AR2" s="82"/>
      <c r="AS2" s="82"/>
      <c r="AT2" s="85"/>
      <c r="AU2" s="85"/>
      <c r="AV2" s="85"/>
      <c r="AW2" s="85"/>
      <c r="AX2" s="85"/>
      <c r="AY2" s="85"/>
      <c r="AZ2" s="85"/>
      <c r="BA2" s="85"/>
      <c r="BB2" s="85"/>
      <c r="BC2" s="85"/>
      <c r="BD2" s="85"/>
      <c r="BE2" s="85"/>
      <c r="BF2" s="87"/>
      <c r="BG2" s="82">
        <f t="shared" ref="BG2:BJ2" si="0">SUM(BG7:BG1320)</f>
        <v>0</v>
      </c>
      <c r="BH2" s="82">
        <f t="shared" si="0"/>
        <v>0</v>
      </c>
      <c r="BI2" s="82">
        <f t="shared" si="0"/>
        <v>0</v>
      </c>
      <c r="BJ2" s="82">
        <f t="shared" si="0"/>
        <v>1</v>
      </c>
      <c r="BK2" s="87"/>
      <c r="BL2" s="87"/>
      <c r="BM2" s="148"/>
      <c r="BN2" s="148"/>
      <c r="BO2" s="87"/>
      <c r="BP2" s="87"/>
      <c r="BQ2" s="87"/>
      <c r="BR2" s="87"/>
      <c r="BS2" s="87"/>
      <c r="BT2" s="87"/>
      <c r="BU2" s="371">
        <f t="shared" ref="BU2:CA2" si="1">BU4+BU3</f>
        <v>0</v>
      </c>
      <c r="BV2" s="371">
        <f t="shared" si="1"/>
        <v>-4405</v>
      </c>
      <c r="BW2" s="371">
        <f t="shared" si="1"/>
        <v>0</v>
      </c>
      <c r="BX2" s="371">
        <f t="shared" si="1"/>
        <v>-93175</v>
      </c>
      <c r="BY2" s="371">
        <f t="shared" si="1"/>
        <v>-21500</v>
      </c>
      <c r="BZ2" s="371">
        <f t="shared" si="1"/>
        <v>-61250</v>
      </c>
      <c r="CA2" s="371">
        <f t="shared" si="1"/>
        <v>-5668.11</v>
      </c>
    </row>
    <row r="3" spans="1:79" ht="27" customHeight="1">
      <c r="A3" s="71"/>
      <c r="B3" s="75"/>
      <c r="C3" s="91" t="s">
        <v>927</v>
      </c>
      <c r="D3" s="98">
        <f>SUMIF($U$8:$U$543,"Auction Received",$T$8:$T$543)</f>
        <v>0</v>
      </c>
      <c r="E3" s="370"/>
      <c r="F3" s="75"/>
      <c r="G3" s="140" t="s">
        <v>928</v>
      </c>
      <c r="H3" s="76"/>
      <c r="I3" s="76"/>
      <c r="J3" s="76"/>
      <c r="K3" s="91" t="s">
        <v>927</v>
      </c>
      <c r="L3" s="92">
        <f t="shared" ref="L3:S3" si="2">SUMIF($U$7:$U$632,"Received",L$7:L$632)</f>
        <v>74151</v>
      </c>
      <c r="M3" s="92">
        <f t="shared" si="2"/>
        <v>47650</v>
      </c>
      <c r="N3" s="92">
        <f t="shared" si="2"/>
        <v>13500</v>
      </c>
      <c r="O3" s="92">
        <f t="shared" si="2"/>
        <v>1000</v>
      </c>
      <c r="P3" s="92">
        <f t="shared" si="2"/>
        <v>15900</v>
      </c>
      <c r="Q3" s="92">
        <f t="shared" si="2"/>
        <v>71000</v>
      </c>
      <c r="R3" s="92">
        <f t="shared" si="2"/>
        <v>26225</v>
      </c>
      <c r="S3" s="92">
        <f t="shared" si="2"/>
        <v>12000</v>
      </c>
      <c r="T3" s="98">
        <f>SUMIF($U$7:$U$543,"Received",$T$7:$T$543)</f>
        <v>261426</v>
      </c>
      <c r="U3" s="99" t="s">
        <v>927</v>
      </c>
      <c r="V3" s="98">
        <f>SUMIF($W$7:W543,"Received",$V$7:$V$543)</f>
        <v>280</v>
      </c>
      <c r="W3" s="99" t="s">
        <v>925</v>
      </c>
      <c r="X3" s="98">
        <f>SUM('Expenses 2019'!G3,'Expenses 2019'!I3)</f>
        <v>212992.95</v>
      </c>
      <c r="Y3" s="100" t="s">
        <v>930</v>
      </c>
      <c r="Z3" s="94">
        <f>SUM(D3:D4)+SUM(T3:T4)-X3</f>
        <v>89433.049999999988</v>
      </c>
      <c r="AA3" s="373"/>
      <c r="AB3" s="373"/>
      <c r="AC3" s="82">
        <f>SUBTOTAL(9,AC7:AC564)</f>
        <v>74</v>
      </c>
      <c r="AD3" s="84"/>
      <c r="AE3" s="82">
        <f t="shared" ref="AE3:AF3" si="3">SUBTOTAL(9,AE7:AE564)</f>
        <v>332</v>
      </c>
      <c r="AF3" s="82">
        <f t="shared" si="3"/>
        <v>228</v>
      </c>
      <c r="AG3" s="82"/>
      <c r="AH3" s="82">
        <f>SUBTOTAL(9,AH7:AH564)</f>
        <v>472</v>
      </c>
      <c r="AI3" s="82"/>
      <c r="AJ3" s="82"/>
      <c r="AK3" s="82"/>
      <c r="AL3" s="82"/>
      <c r="AM3" s="82"/>
      <c r="AN3" s="82"/>
      <c r="AO3" s="82"/>
      <c r="AP3" s="82"/>
      <c r="AQ3" s="82"/>
      <c r="AR3" s="82"/>
      <c r="AS3" s="82"/>
      <c r="AT3" s="85"/>
      <c r="AU3" s="85"/>
      <c r="AV3" s="85"/>
      <c r="AW3" s="85"/>
      <c r="AX3" s="85"/>
      <c r="AY3" s="85"/>
      <c r="AZ3" s="85"/>
      <c r="BA3" s="85"/>
      <c r="BB3" s="85"/>
      <c r="BC3" s="85"/>
      <c r="BD3" s="85"/>
      <c r="BE3" s="85"/>
      <c r="BF3" s="87"/>
      <c r="BG3" s="75"/>
      <c r="BH3" s="82"/>
      <c r="BI3" s="82"/>
      <c r="BJ3" s="75"/>
      <c r="BK3" s="87"/>
      <c r="BL3" s="87"/>
      <c r="BM3" s="148"/>
      <c r="BN3" s="148"/>
      <c r="BO3" s="87"/>
      <c r="BP3" s="87"/>
      <c r="BQ3" s="87"/>
      <c r="BR3" s="87"/>
      <c r="BS3" s="87"/>
      <c r="BT3" s="87"/>
      <c r="BU3" s="371">
        <v>48930</v>
      </c>
      <c r="BV3" s="371">
        <f t="shared" ref="BV3:CA3" si="4">SUBTOTAL(9,BV7:BV4178)</f>
        <v>1000</v>
      </c>
      <c r="BW3" s="371">
        <f t="shared" si="4"/>
        <v>20541</v>
      </c>
      <c r="BX3" s="371">
        <f t="shared" si="4"/>
        <v>9000</v>
      </c>
      <c r="BY3" s="371">
        <f t="shared" si="4"/>
        <v>0</v>
      </c>
      <c r="BZ3" s="371">
        <f t="shared" si="4"/>
        <v>0</v>
      </c>
      <c r="CA3" s="371">
        <f t="shared" si="4"/>
        <v>0</v>
      </c>
    </row>
    <row r="4" spans="1:79" ht="18" customHeight="1">
      <c r="A4" s="71"/>
      <c r="B4" s="75"/>
      <c r="C4" s="91" t="s">
        <v>931</v>
      </c>
      <c r="D4" s="98">
        <f>SUMIF($U$8:U544,"Auction Committed",$T$8:$T$544)</f>
        <v>0</v>
      </c>
      <c r="E4" s="370"/>
      <c r="F4" s="75"/>
      <c r="G4" s="76"/>
      <c r="H4" s="76"/>
      <c r="I4" s="76"/>
      <c r="J4" s="76"/>
      <c r="K4" s="91" t="s">
        <v>931</v>
      </c>
      <c r="L4" s="92">
        <f t="shared" ref="L4:S4" si="5">SUMIF($U$7:$U$632,"Committed",L$7:L$632)</f>
        <v>4000</v>
      </c>
      <c r="M4" s="92">
        <f t="shared" si="5"/>
        <v>250</v>
      </c>
      <c r="N4" s="92">
        <f t="shared" si="5"/>
        <v>5000</v>
      </c>
      <c r="O4" s="92">
        <f t="shared" si="5"/>
        <v>5000</v>
      </c>
      <c r="P4" s="92">
        <f t="shared" si="5"/>
        <v>-4450</v>
      </c>
      <c r="Q4" s="92">
        <f t="shared" si="5"/>
        <v>31200</v>
      </c>
      <c r="R4" s="92">
        <f t="shared" si="5"/>
        <v>0</v>
      </c>
      <c r="S4" s="92">
        <f t="shared" si="5"/>
        <v>0</v>
      </c>
      <c r="T4" s="98">
        <f>SUMIF($U$7:$U$544,"Committed",$T$7:$T$544)</f>
        <v>41000</v>
      </c>
      <c r="U4" s="91" t="s">
        <v>931</v>
      </c>
      <c r="V4" s="98">
        <f ca="1">SUMIF($W$7:W544,"Committed",$V$7:$V$543)</f>
        <v>103857.15</v>
      </c>
      <c r="W4" s="99" t="s">
        <v>934</v>
      </c>
      <c r="X4" s="98">
        <f>T3+D3-X3</f>
        <v>48433.049999999988</v>
      </c>
      <c r="Y4" s="93" t="s">
        <v>935</v>
      </c>
      <c r="Z4" s="374">
        <f>Z2+Z3</f>
        <v>134903.04999999999</v>
      </c>
      <c r="AA4" s="107"/>
      <c r="AB4" s="107"/>
      <c r="AC4" s="82"/>
      <c r="AD4" s="84"/>
      <c r="AE4" s="82"/>
      <c r="AF4" s="82"/>
      <c r="AG4" s="82"/>
      <c r="AH4" s="82"/>
      <c r="AI4" s="82"/>
      <c r="AJ4" s="82"/>
      <c r="AK4" s="82"/>
      <c r="AL4" s="82"/>
      <c r="AM4" s="82"/>
      <c r="AN4" s="82"/>
      <c r="AO4" s="82"/>
      <c r="AP4" s="82"/>
      <c r="AQ4" s="82"/>
      <c r="AR4" s="82"/>
      <c r="AS4" s="82"/>
      <c r="AT4" s="85"/>
      <c r="AU4" s="85"/>
      <c r="AV4" s="85"/>
      <c r="AW4" s="85"/>
      <c r="AX4" s="85"/>
      <c r="AY4" s="85"/>
      <c r="AZ4" s="85"/>
      <c r="BA4" s="85"/>
      <c r="BB4" s="85"/>
      <c r="BC4" s="85"/>
      <c r="BD4" s="85"/>
      <c r="BE4" s="85"/>
      <c r="BF4" s="87"/>
      <c r="BG4" s="753" t="s">
        <v>2817</v>
      </c>
      <c r="BH4" s="743"/>
      <c r="BI4" s="743"/>
      <c r="BJ4" s="744"/>
      <c r="BK4" s="87"/>
      <c r="BL4" s="87"/>
      <c r="BM4" s="148"/>
      <c r="BN4" s="148"/>
      <c r="BO4" s="87"/>
      <c r="BP4" s="87"/>
      <c r="BQ4" s="87"/>
      <c r="BR4" s="87"/>
      <c r="BS4" s="87"/>
      <c r="BT4" s="87"/>
      <c r="BU4" s="371">
        <v>-48930</v>
      </c>
      <c r="BV4" s="371">
        <v>-5405</v>
      </c>
      <c r="BW4" s="371">
        <v>-20541</v>
      </c>
      <c r="BX4" s="371">
        <v>-102175</v>
      </c>
      <c r="BY4" s="371">
        <v>-21500</v>
      </c>
      <c r="BZ4" s="371">
        <v>-61250</v>
      </c>
      <c r="CA4" s="371">
        <v>-5668.11</v>
      </c>
    </row>
    <row r="5" spans="1:79" ht="27.75" customHeight="1">
      <c r="A5" s="71"/>
      <c r="B5" s="75"/>
      <c r="C5" s="375" t="s">
        <v>936</v>
      </c>
      <c r="D5" s="376">
        <f ca="1">SUMIF($U$8:U545,"Auction Purchase",$T$8:$T$544)</f>
        <v>0</v>
      </c>
      <c r="E5" s="370"/>
      <c r="F5" s="75"/>
      <c r="G5" s="76"/>
      <c r="H5" s="76"/>
      <c r="I5" s="76"/>
      <c r="J5" s="76"/>
      <c r="K5" s="76"/>
      <c r="L5" s="112" t="s">
        <v>938</v>
      </c>
      <c r="M5" s="112" t="s">
        <v>939</v>
      </c>
      <c r="N5" s="112" t="s">
        <v>940</v>
      </c>
      <c r="O5" s="112" t="s">
        <v>941</v>
      </c>
      <c r="P5" s="112" t="s">
        <v>942</v>
      </c>
      <c r="Q5" s="112" t="s">
        <v>942</v>
      </c>
      <c r="R5" s="112" t="s">
        <v>938</v>
      </c>
      <c r="S5" s="112" t="s">
        <v>943</v>
      </c>
      <c r="T5" s="203"/>
      <c r="U5" s="95"/>
      <c r="V5" s="203"/>
      <c r="W5" s="82"/>
      <c r="X5" s="82"/>
      <c r="Y5" s="75"/>
      <c r="Z5" s="82"/>
      <c r="AA5" s="82"/>
      <c r="AB5" s="82"/>
      <c r="AC5" s="82"/>
      <c r="AD5" s="84"/>
      <c r="AE5" s="82">
        <f>SUBTOTAL(9,AE7:AE1318)</f>
        <v>332</v>
      </c>
      <c r="AF5" s="82"/>
      <c r="AG5" s="82"/>
      <c r="AH5" s="82"/>
      <c r="AI5" s="82"/>
      <c r="AJ5" s="82"/>
      <c r="AK5" s="82"/>
      <c r="AL5" s="82"/>
      <c r="AM5" s="82"/>
      <c r="AN5" s="82"/>
      <c r="AO5" s="82"/>
      <c r="AP5" s="82"/>
      <c r="AQ5" s="82"/>
      <c r="AR5" s="82"/>
      <c r="AS5" s="82"/>
      <c r="AT5" s="85"/>
      <c r="AU5" s="85"/>
      <c r="AV5" s="85"/>
      <c r="AW5" s="85"/>
      <c r="AX5" s="85"/>
      <c r="AY5" s="85"/>
      <c r="AZ5" s="85"/>
      <c r="BA5" s="85"/>
      <c r="BB5" s="85"/>
      <c r="BC5" s="85"/>
      <c r="BD5" s="85"/>
      <c r="BE5" s="85"/>
      <c r="BF5" s="87"/>
      <c r="BG5" s="748"/>
      <c r="BH5" s="749"/>
      <c r="BI5" s="749"/>
      <c r="BJ5" s="750"/>
      <c r="BK5" s="87"/>
      <c r="BL5" s="87"/>
      <c r="BM5" s="148"/>
      <c r="BN5" s="148"/>
      <c r="BO5" s="87"/>
      <c r="BP5" s="87"/>
      <c r="BQ5" s="87"/>
      <c r="BR5" s="87"/>
      <c r="BS5" s="87"/>
      <c r="BT5" s="87"/>
      <c r="BU5" s="377" t="s">
        <v>2510</v>
      </c>
      <c r="BV5" s="377" t="s">
        <v>2512</v>
      </c>
      <c r="BW5" s="377" t="s">
        <v>2514</v>
      </c>
      <c r="BX5" s="377" t="s">
        <v>939</v>
      </c>
      <c r="BY5" s="377" t="s">
        <v>941</v>
      </c>
      <c r="BZ5" s="377" t="s">
        <v>943</v>
      </c>
      <c r="CA5" s="377" t="s">
        <v>943</v>
      </c>
    </row>
    <row r="6" spans="1:79" ht="18" customHeight="1">
      <c r="A6" s="116" t="s">
        <v>2528</v>
      </c>
      <c r="B6" s="116" t="s">
        <v>30</v>
      </c>
      <c r="C6" s="116" t="s">
        <v>31</v>
      </c>
      <c r="D6" s="116" t="s">
        <v>32</v>
      </c>
      <c r="E6" s="116" t="s">
        <v>33</v>
      </c>
      <c r="F6" s="116" t="s">
        <v>34</v>
      </c>
      <c r="G6" s="116" t="s">
        <v>346</v>
      </c>
      <c r="H6" s="116" t="s">
        <v>347</v>
      </c>
      <c r="I6" s="116" t="s">
        <v>944</v>
      </c>
      <c r="J6" s="116" t="s">
        <v>349</v>
      </c>
      <c r="K6" s="116" t="s">
        <v>945</v>
      </c>
      <c r="L6" s="118" t="s">
        <v>946</v>
      </c>
      <c r="M6" s="118" t="s">
        <v>947</v>
      </c>
      <c r="N6" s="118" t="s">
        <v>948</v>
      </c>
      <c r="O6" s="118" t="s">
        <v>949</v>
      </c>
      <c r="P6" s="118" t="s">
        <v>950</v>
      </c>
      <c r="Q6" s="118" t="s">
        <v>951</v>
      </c>
      <c r="R6" s="118" t="s">
        <v>952</v>
      </c>
      <c r="S6" s="118" t="s">
        <v>953</v>
      </c>
      <c r="T6" s="119" t="s">
        <v>954</v>
      </c>
      <c r="U6" s="120" t="s">
        <v>955</v>
      </c>
      <c r="V6" s="120" t="s">
        <v>956</v>
      </c>
      <c r="W6" s="117" t="s">
        <v>957</v>
      </c>
      <c r="X6" s="117" t="s">
        <v>944</v>
      </c>
      <c r="Y6" s="121" t="s">
        <v>959</v>
      </c>
      <c r="Z6" s="122" t="s">
        <v>875</v>
      </c>
      <c r="AA6" s="122" t="s">
        <v>960</v>
      </c>
      <c r="AB6" s="122" t="s">
        <v>962</v>
      </c>
      <c r="AC6" s="122" t="s">
        <v>879</v>
      </c>
      <c r="AD6" s="123" t="s">
        <v>963</v>
      </c>
      <c r="AE6" s="122" t="s">
        <v>880</v>
      </c>
      <c r="AF6" s="122" t="s">
        <v>881</v>
      </c>
      <c r="AG6" s="124" t="s">
        <v>964</v>
      </c>
      <c r="AH6" s="122" t="s">
        <v>882</v>
      </c>
      <c r="AI6" s="122" t="s">
        <v>883</v>
      </c>
      <c r="AJ6" s="122" t="s">
        <v>884</v>
      </c>
      <c r="AK6" s="122" t="s">
        <v>885</v>
      </c>
      <c r="AL6" s="122" t="s">
        <v>886</v>
      </c>
      <c r="AM6" s="122" t="s">
        <v>887</v>
      </c>
      <c r="AN6" s="122" t="s">
        <v>888</v>
      </c>
      <c r="AO6" s="122" t="s">
        <v>889</v>
      </c>
      <c r="AP6" s="122" t="s">
        <v>965</v>
      </c>
      <c r="AQ6" s="122" t="s">
        <v>966</v>
      </c>
      <c r="AR6" s="122" t="s">
        <v>967</v>
      </c>
      <c r="AS6" s="122"/>
      <c r="AT6" s="85"/>
      <c r="AU6" s="85" t="s">
        <v>968</v>
      </c>
      <c r="AV6" s="85" t="s">
        <v>969</v>
      </c>
      <c r="AW6" s="85" t="s">
        <v>970</v>
      </c>
      <c r="AX6" s="85" t="s">
        <v>971</v>
      </c>
      <c r="AY6" s="85" t="s">
        <v>972</v>
      </c>
      <c r="AZ6" s="85" t="s">
        <v>973</v>
      </c>
      <c r="BA6" s="85" t="s">
        <v>974</v>
      </c>
      <c r="BB6" s="85" t="s">
        <v>975</v>
      </c>
      <c r="BC6" s="85" t="s">
        <v>976</v>
      </c>
      <c r="BD6" s="85" t="s">
        <v>977</v>
      </c>
      <c r="BE6" s="85" t="s">
        <v>978</v>
      </c>
      <c r="BF6" s="125"/>
      <c r="BG6" s="71" t="s">
        <v>2818</v>
      </c>
      <c r="BH6" s="71" t="s">
        <v>2819</v>
      </c>
      <c r="BI6" s="71" t="s">
        <v>2820</v>
      </c>
      <c r="BJ6" s="71" t="s">
        <v>2821</v>
      </c>
      <c r="BK6" s="125"/>
      <c r="BL6" s="125"/>
      <c r="BM6" s="85" t="s">
        <v>2822</v>
      </c>
      <c r="BN6" s="85" t="s">
        <v>2823</v>
      </c>
      <c r="BO6" s="125"/>
      <c r="BP6" s="125"/>
      <c r="BQ6" s="125"/>
      <c r="BR6" s="125"/>
      <c r="BS6" s="125"/>
      <c r="BT6" s="125"/>
      <c r="BU6" s="377" t="s">
        <v>2509</v>
      </c>
      <c r="BV6" s="377" t="s">
        <v>2511</v>
      </c>
      <c r="BW6" s="377" t="s">
        <v>2513</v>
      </c>
      <c r="BX6" s="377" t="s">
        <v>947</v>
      </c>
      <c r="BY6" s="377" t="s">
        <v>949</v>
      </c>
      <c r="BZ6" s="377" t="s">
        <v>2448</v>
      </c>
      <c r="CA6" s="377" t="s">
        <v>953</v>
      </c>
    </row>
    <row r="7" spans="1:79" ht="39.75" customHeight="1">
      <c r="A7" s="126" t="s">
        <v>362</v>
      </c>
      <c r="B7" s="379" t="s">
        <v>2563</v>
      </c>
      <c r="C7" s="379" t="s">
        <v>304</v>
      </c>
      <c r="D7" s="379" t="s">
        <v>305</v>
      </c>
      <c r="E7" s="372" t="s">
        <v>40</v>
      </c>
      <c r="F7" s="372">
        <v>76702</v>
      </c>
      <c r="G7" s="129" t="s">
        <v>1272</v>
      </c>
      <c r="H7" s="130" t="s">
        <v>1273</v>
      </c>
      <c r="I7" s="449" t="s">
        <v>1274</v>
      </c>
      <c r="J7" s="442">
        <v>43376</v>
      </c>
      <c r="K7" s="471" t="s">
        <v>3874</v>
      </c>
      <c r="L7" s="94">
        <v>20951</v>
      </c>
      <c r="M7" s="94"/>
      <c r="N7" s="94"/>
      <c r="O7" s="94"/>
      <c r="P7" s="94"/>
      <c r="Q7" s="94"/>
      <c r="R7" s="94"/>
      <c r="S7" s="94"/>
      <c r="T7" s="98">
        <f t="shared" ref="T7:T183" si="6">SUM(L7:S7)</f>
        <v>20951</v>
      </c>
      <c r="U7" s="129" t="s">
        <v>927</v>
      </c>
      <c r="V7" s="98"/>
      <c r="W7" s="129"/>
      <c r="X7" s="129"/>
      <c r="Y7" s="132"/>
      <c r="Z7" s="438" t="str">
        <f t="shared" ref="Z7:Z15" si="7">IF(SUM($T7,$V7)=0,"",IF(SUM($T7,$V7)&gt;=10000,"Silver",IF(AND((SUM($T7,$V7)&lt;10000),(SUM($T7,$V7)&gt;=5000)),"Champion",IF(AND((SUM($T7,$V7)&lt;5000),(SUM($T7,$V7)&gt;=2500)),"Reserve",IF(AND((SUM($T7,$V7)&lt;2500),(SUM($T7,$V7)&gt;=1000)),"Trophy",IF(AND((SUM($T7,$V7)&lt;1000),(SUM($T7,$V7)&gt;=500)),"Blue",IF(AND((SUM($T7,$V7)&lt;500),(SUM($T7,$V7)&gt;=250)),"Red","White")))))))</f>
        <v>Silver</v>
      </c>
      <c r="AA7" s="438" t="str">
        <f>IFERROR(VLOOKUP($Z7,Lookup!$A$1:$P$20,2,FALSE),"")</f>
        <v>Level 1</v>
      </c>
      <c r="AB7" s="134">
        <v>43497</v>
      </c>
      <c r="AC7" s="133">
        <f>IFERROR(VLOOKUP($Z7,Lookup!$A$1:$P$20,7,FALSE),"")</f>
        <v>4</v>
      </c>
      <c r="AD7" s="380"/>
      <c r="AE7" s="133">
        <f>IFERROR(VLOOKUP($Z7,Lookup!$A$1:$P$20,8,FALSE),"")</f>
        <v>6</v>
      </c>
      <c r="AF7" s="133">
        <f>IFERROR(VLOOKUP($Z7,Lookup!$A$1:$P$20,9,FALSE),"")</f>
        <v>4</v>
      </c>
      <c r="AG7" s="133" t="s">
        <v>3034</v>
      </c>
      <c r="AH7" s="133">
        <f>IFERROR(VLOOKUP($Z7,Lookup!$A$1:$P$20,10,FALSE),"")</f>
        <v>8</v>
      </c>
      <c r="AI7" s="133" t="str">
        <f>IFERROR(VLOOKUP($Z7,Lookup!$A$1:$P$20,11,FALSE),"")</f>
        <v>Yes</v>
      </c>
      <c r="AJ7" s="133"/>
      <c r="AK7" s="133" t="str">
        <f>IFERROR(VLOOKUP($Z7,Lookup!$A$1:$P$20,13,FALSE),"")</f>
        <v>Yes</v>
      </c>
      <c r="AL7" s="133" t="str">
        <f>IFERROR(VLOOKUP($Z7,Lookup!$A$1:$P$20,14,FALSE),"")</f>
        <v>Yes</v>
      </c>
      <c r="AM7" s="133" t="str">
        <f>IFERROR(VLOOKUP($Z7,Lookup!$A$1:$P$20,15,FALSE),"")</f>
        <v>Yes</v>
      </c>
      <c r="AN7" s="133">
        <f>IFERROR(VLOOKUP($Z7,Lookup!$A$1:$P$20,16,FALSE),"")</f>
        <v>4</v>
      </c>
      <c r="AO7" s="133">
        <f>IFERROR(VLOOKUP($Z7,Lookup!$A$1:$Q$20,17,FALSE),"")</f>
        <v>4</v>
      </c>
      <c r="AP7" s="129"/>
      <c r="AQ7" s="129"/>
      <c r="AR7" s="135"/>
      <c r="AS7" s="135"/>
      <c r="AT7" s="135"/>
      <c r="AU7" s="135"/>
      <c r="AV7" s="439">
        <v>2</v>
      </c>
      <c r="AW7" s="440">
        <v>2</v>
      </c>
      <c r="AX7" s="129"/>
      <c r="AY7" s="440">
        <v>4</v>
      </c>
      <c r="AZ7" s="129"/>
      <c r="BA7" s="129"/>
      <c r="BB7" s="135"/>
      <c r="BC7" s="135"/>
      <c r="BD7" s="135"/>
      <c r="BE7" s="135"/>
      <c r="BF7" s="143"/>
      <c r="BG7" s="150"/>
      <c r="BH7" s="129"/>
      <c r="BI7" s="129"/>
      <c r="BJ7" s="150"/>
      <c r="BK7" s="139"/>
      <c r="BL7" s="139"/>
      <c r="BM7" s="389">
        <v>2</v>
      </c>
      <c r="BN7" s="389" t="s">
        <v>971</v>
      </c>
      <c r="BO7" s="139" t="s">
        <v>3035</v>
      </c>
      <c r="BP7" s="139"/>
      <c r="BQ7" s="139" t="s">
        <v>2841</v>
      </c>
      <c r="BR7" s="139">
        <v>1</v>
      </c>
      <c r="BS7" s="139"/>
      <c r="BT7" s="139"/>
      <c r="BU7" s="371"/>
      <c r="BV7" s="371"/>
      <c r="BW7" s="371">
        <v>20541</v>
      </c>
      <c r="BX7" s="371"/>
      <c r="BY7" s="371"/>
      <c r="BZ7" s="371"/>
      <c r="CA7" s="371"/>
    </row>
    <row r="8" spans="1:79" ht="39.75" customHeight="1">
      <c r="A8" s="126" t="s">
        <v>362</v>
      </c>
      <c r="B8" s="379" t="s">
        <v>1271</v>
      </c>
      <c r="C8" s="379" t="s">
        <v>304</v>
      </c>
      <c r="D8" s="379" t="s">
        <v>305</v>
      </c>
      <c r="E8" s="372" t="s">
        <v>40</v>
      </c>
      <c r="F8" s="372">
        <v>76702</v>
      </c>
      <c r="G8" s="129" t="s">
        <v>1272</v>
      </c>
      <c r="H8" s="130" t="s">
        <v>1273</v>
      </c>
      <c r="I8" s="449" t="s">
        <v>1274</v>
      </c>
      <c r="J8" s="442">
        <v>43505</v>
      </c>
      <c r="K8" s="471" t="s">
        <v>3036</v>
      </c>
      <c r="L8" s="94"/>
      <c r="M8" s="94"/>
      <c r="N8" s="94"/>
      <c r="O8" s="94"/>
      <c r="P8" s="94"/>
      <c r="Q8" s="94"/>
      <c r="R8" s="94"/>
      <c r="S8" s="94">
        <v>12000</v>
      </c>
      <c r="T8" s="98">
        <f t="shared" si="6"/>
        <v>12000</v>
      </c>
      <c r="U8" s="129" t="s">
        <v>927</v>
      </c>
      <c r="V8" s="98"/>
      <c r="W8" s="129"/>
      <c r="X8" s="129"/>
      <c r="Y8" s="132"/>
      <c r="Z8" s="133" t="str">
        <f t="shared" si="7"/>
        <v>Silver</v>
      </c>
      <c r="AA8" s="133" t="str">
        <f>IFERROR(VLOOKUP($Z8,Lookup!$A$1:$P$20,2,FALSE),"")</f>
        <v>Level 1</v>
      </c>
      <c r="AB8" s="133"/>
      <c r="AC8" s="133">
        <f>IFERROR(VLOOKUP($Z8,Lookup!$A$1:$P$20,7,FALSE),"")</f>
        <v>4</v>
      </c>
      <c r="AD8" s="380"/>
      <c r="AE8" s="133">
        <f>IFERROR(VLOOKUP($Z8,Lookup!$A$1:$P$20,8,FALSE),"")</f>
        <v>6</v>
      </c>
      <c r="AF8" s="133">
        <f>IFERROR(VLOOKUP($Z8,Lookup!$A$1:$P$20,9,FALSE),"")</f>
        <v>4</v>
      </c>
      <c r="AG8" s="133"/>
      <c r="AH8" s="133">
        <f>IFERROR(VLOOKUP($Z8,Lookup!$A$1:$P$20,10,FALSE),"")</f>
        <v>8</v>
      </c>
      <c r="AI8" s="133" t="str">
        <f>IFERROR(VLOOKUP($Z8,Lookup!$A$1:$P$20,11,FALSE),"")</f>
        <v>Yes</v>
      </c>
      <c r="AJ8" s="133"/>
      <c r="AK8" s="133" t="str">
        <f>IFERROR(VLOOKUP($Z8,Lookup!$A$1:$P$20,13,FALSE),"")</f>
        <v>Yes</v>
      </c>
      <c r="AL8" s="133" t="str">
        <f>IFERROR(VLOOKUP($Z8,Lookup!$A$1:$P$20,14,FALSE),"")</f>
        <v>Yes</v>
      </c>
      <c r="AM8" s="133" t="str">
        <f>IFERROR(VLOOKUP($Z8,Lookup!$A$1:$P$20,15,FALSE),"")</f>
        <v>Yes</v>
      </c>
      <c r="AN8" s="133">
        <f>IFERROR(VLOOKUP($Z8,Lookup!$A$1:$P$20,16,FALSE),"")</f>
        <v>4</v>
      </c>
      <c r="AO8" s="133">
        <f>IFERROR(VLOOKUP($Z8,Lookup!$A$1:$Q$20,17,FALSE),"")</f>
        <v>4</v>
      </c>
      <c r="AP8" s="129"/>
      <c r="AQ8" s="129"/>
      <c r="AR8" s="135"/>
      <c r="AS8" s="135"/>
      <c r="AT8" s="135"/>
      <c r="AU8" s="135"/>
      <c r="AV8" s="133"/>
      <c r="AW8" s="129"/>
      <c r="AX8" s="129"/>
      <c r="AY8" s="139"/>
      <c r="AZ8" s="129"/>
      <c r="BA8" s="129"/>
      <c r="BB8" s="135"/>
      <c r="BC8" s="135"/>
      <c r="BD8" s="135"/>
      <c r="BE8" s="135"/>
      <c r="BF8" s="143"/>
      <c r="BG8" s="150"/>
      <c r="BH8" s="129"/>
      <c r="BI8" s="129"/>
      <c r="BJ8" s="150"/>
      <c r="BK8" s="139"/>
      <c r="BL8" s="139"/>
      <c r="BM8" s="148"/>
      <c r="BN8" s="148"/>
      <c r="BO8" s="139"/>
      <c r="BP8" s="139"/>
      <c r="BQ8" s="139"/>
      <c r="BR8" s="139"/>
      <c r="BS8" s="139"/>
      <c r="BT8" s="139"/>
      <c r="BU8" s="371"/>
      <c r="BV8" s="371"/>
      <c r="BW8" s="371"/>
      <c r="BX8" s="371"/>
      <c r="BY8" s="371"/>
      <c r="BZ8" s="371"/>
      <c r="CA8" s="371"/>
    </row>
    <row r="9" spans="1:79" ht="18" customHeight="1">
      <c r="A9" s="126" t="s">
        <v>362</v>
      </c>
      <c r="B9" s="379" t="s">
        <v>3037</v>
      </c>
      <c r="C9" s="379" t="s">
        <v>2799</v>
      </c>
      <c r="D9" s="379" t="s">
        <v>37</v>
      </c>
      <c r="E9" s="372" t="s">
        <v>40</v>
      </c>
      <c r="F9" s="372">
        <v>78222</v>
      </c>
      <c r="G9" s="129" t="s">
        <v>3038</v>
      </c>
      <c r="H9" s="130" t="s">
        <v>2802</v>
      </c>
      <c r="I9" s="449" t="s">
        <v>1274</v>
      </c>
      <c r="J9" s="442">
        <v>43513</v>
      </c>
      <c r="K9" s="471" t="s">
        <v>3163</v>
      </c>
      <c r="L9" s="94">
        <v>10000</v>
      </c>
      <c r="M9" s="94"/>
      <c r="N9" s="94"/>
      <c r="O9" s="94"/>
      <c r="P9" s="94"/>
      <c r="Q9" s="94"/>
      <c r="R9" s="94"/>
      <c r="S9" s="94"/>
      <c r="T9" s="98">
        <f t="shared" si="6"/>
        <v>10000</v>
      </c>
      <c r="U9" s="129" t="s">
        <v>927</v>
      </c>
      <c r="V9" s="98"/>
      <c r="W9" s="129"/>
      <c r="X9" s="129"/>
      <c r="Y9" s="132" t="s">
        <v>3040</v>
      </c>
      <c r="Z9" s="443" t="str">
        <f t="shared" si="7"/>
        <v>Silver</v>
      </c>
      <c r="AA9" s="443" t="str">
        <f>IFERROR(VLOOKUP($Z9,Lookup!$A$1:$P$20,2,FALSE),"")</f>
        <v>Level 1</v>
      </c>
      <c r="AB9" s="134">
        <v>43497</v>
      </c>
      <c r="AC9" s="133">
        <f>IFERROR(VLOOKUP($Z9,Lookup!$A$1:$P$20,7,FALSE),"")</f>
        <v>4</v>
      </c>
      <c r="AD9" s="380"/>
      <c r="AE9" s="133">
        <f>IFERROR(VLOOKUP($Z9,Lookup!$A$1:$P$20,8,FALSE),"")</f>
        <v>6</v>
      </c>
      <c r="AF9" s="133">
        <f>IFERROR(VLOOKUP($Z9,Lookup!$A$1:$P$20,9,FALSE),"")</f>
        <v>4</v>
      </c>
      <c r="AG9" s="133" t="s">
        <v>3034</v>
      </c>
      <c r="AH9" s="133">
        <f>IFERROR(VLOOKUP($Z9,Lookup!$A$1:$P$20,10,FALSE),"")</f>
        <v>8</v>
      </c>
      <c r="AI9" s="133" t="str">
        <f>IFERROR(VLOOKUP($Z9,Lookup!$A$1:$P$20,11,FALSE),"")</f>
        <v>Yes</v>
      </c>
      <c r="AJ9" s="444" t="str">
        <f>IFERROR(VLOOKUP($Z9,Lookup!$A$1:$P$20,12,FALSE),"")</f>
        <v>10X20</v>
      </c>
      <c r="AK9" s="133" t="str">
        <f>IFERROR(VLOOKUP($Z9,Lookup!$A$1:$P$20,13,FALSE),"")</f>
        <v>Yes</v>
      </c>
      <c r="AL9" s="133" t="str">
        <f>IFERROR(VLOOKUP($Z9,Lookup!$A$1:$P$20,14,FALSE),"")</f>
        <v>Yes</v>
      </c>
      <c r="AM9" s="133" t="str">
        <f>IFERROR(VLOOKUP($Z9,Lookup!$A$1:$P$20,15,FALSE),"")</f>
        <v>Yes</v>
      </c>
      <c r="AN9" s="133">
        <f>IFERROR(VLOOKUP($Z9,Lookup!$A$1:$P$20,16,FALSE),"")</f>
        <v>4</v>
      </c>
      <c r="AO9" s="133">
        <f>IFERROR(VLOOKUP($Z9,Lookup!$A$1:$Q$20,17,FALSE),"")</f>
        <v>4</v>
      </c>
      <c r="AP9" s="129"/>
      <c r="AQ9" s="129"/>
      <c r="AR9" s="135"/>
      <c r="AS9" s="135"/>
      <c r="AT9" s="135"/>
      <c r="AU9" s="135"/>
      <c r="AV9" s="133"/>
      <c r="AW9" s="129"/>
      <c r="AX9" s="129"/>
      <c r="AY9" s="445">
        <v>4</v>
      </c>
      <c r="AZ9" s="129"/>
      <c r="BA9" s="139"/>
      <c r="BB9" s="135"/>
      <c r="BC9" s="135"/>
      <c r="BD9" s="135"/>
      <c r="BE9" s="135"/>
      <c r="BF9" s="139"/>
      <c r="BG9" s="150"/>
      <c r="BH9" s="129"/>
      <c r="BI9" s="129"/>
      <c r="BJ9" s="150"/>
      <c r="BK9" s="139"/>
      <c r="BL9" s="139"/>
      <c r="BM9" s="148"/>
      <c r="BN9" s="148" t="s">
        <v>2845</v>
      </c>
      <c r="BO9" s="139"/>
      <c r="BP9" s="139"/>
      <c r="BQ9" s="139" t="s">
        <v>2844</v>
      </c>
      <c r="BR9" s="139">
        <v>10</v>
      </c>
      <c r="BS9" s="139"/>
      <c r="BT9" s="139"/>
      <c r="BU9" s="371"/>
      <c r="BV9" s="371">
        <v>1000</v>
      </c>
      <c r="BW9" s="371"/>
      <c r="BX9" s="371">
        <v>9000</v>
      </c>
      <c r="BY9" s="371"/>
      <c r="BZ9" s="371"/>
      <c r="CA9" s="371"/>
    </row>
    <row r="10" spans="1:79" ht="39.75" customHeight="1">
      <c r="A10" s="126" t="s">
        <v>362</v>
      </c>
      <c r="B10" s="379" t="s">
        <v>1224</v>
      </c>
      <c r="C10" s="379" t="s">
        <v>1225</v>
      </c>
      <c r="D10" s="379" t="s">
        <v>234</v>
      </c>
      <c r="E10" s="372" t="s">
        <v>40</v>
      </c>
      <c r="F10" s="372">
        <v>78130</v>
      </c>
      <c r="G10" s="129" t="s">
        <v>1226</v>
      </c>
      <c r="H10" s="130" t="s">
        <v>2560</v>
      </c>
      <c r="I10" s="449" t="s">
        <v>996</v>
      </c>
      <c r="J10" s="457">
        <v>43494</v>
      </c>
      <c r="K10" s="472" t="s">
        <v>3090</v>
      </c>
      <c r="L10" s="94"/>
      <c r="M10" s="94">
        <v>3500</v>
      </c>
      <c r="N10" s="94">
        <v>1000</v>
      </c>
      <c r="O10" s="94"/>
      <c r="P10" s="94"/>
      <c r="Q10" s="94"/>
      <c r="R10" s="94"/>
      <c r="S10" s="94"/>
      <c r="T10" s="98">
        <f t="shared" si="6"/>
        <v>4500</v>
      </c>
      <c r="U10" s="129" t="s">
        <v>927</v>
      </c>
      <c r="V10" s="98"/>
      <c r="W10" s="129"/>
      <c r="X10" s="129"/>
      <c r="Y10" s="132" t="s">
        <v>3091</v>
      </c>
      <c r="Z10" s="438" t="str">
        <f t="shared" si="7"/>
        <v>Reserve</v>
      </c>
      <c r="AA10" s="438" t="str">
        <f>IFERROR(VLOOKUP($Z10,Lookup!$A$1:$P$20,2,FALSE),"")</f>
        <v>Level 3</v>
      </c>
      <c r="AB10" s="134">
        <v>43497</v>
      </c>
      <c r="AC10" s="454">
        <v>2</v>
      </c>
      <c r="AD10" s="380"/>
      <c r="AE10" s="133">
        <f>IFERROR(VLOOKUP($Z10,Lookup!$A$1:$P$20,8,FALSE),"")</f>
        <v>4</v>
      </c>
      <c r="AF10" s="133">
        <f>IFERROR(VLOOKUP($Z10,Lookup!$A$1:$P$20,9,FALSE),"")</f>
        <v>2</v>
      </c>
      <c r="AG10" s="133" t="s">
        <v>3034</v>
      </c>
      <c r="AH10" s="133">
        <f>IFERROR(VLOOKUP($Z10,Lookup!$A$1:$P$20,10,FALSE),"")</f>
        <v>4</v>
      </c>
      <c r="AI10" s="133" t="str">
        <f>IFERROR(VLOOKUP($Z10,Lookup!$A$1:$P$20,11,FALSE),"")</f>
        <v>Yes</v>
      </c>
      <c r="AJ10" s="444" t="str">
        <f>IFERROR(VLOOKUP($Z10,Lookup!$A$1:$P$20,12,FALSE),"")</f>
        <v>10X10</v>
      </c>
      <c r="AK10" s="133" t="str">
        <f>IFERROR(VLOOKUP($Z10,Lookup!$A$1:$P$20,13,FALSE),"")</f>
        <v>Yes</v>
      </c>
      <c r="AL10" s="133">
        <f>IFERROR(VLOOKUP($Z10,Lookup!$A$1:$P$20,14,FALSE),"")</f>
        <v>0</v>
      </c>
      <c r="AM10" s="133">
        <f>IFERROR(VLOOKUP($Z10,Lookup!$A$1:$P$20,15,FALSE),"")</f>
        <v>0</v>
      </c>
      <c r="AN10" s="133">
        <f>IFERROR(VLOOKUP($Z10,Lookup!$A$1:$P$20,16,FALSE),"")</f>
        <v>0</v>
      </c>
      <c r="AO10" s="133">
        <f>IFERROR(VLOOKUP($Z10,Lookup!$A$1:$Q$20,17,FALSE),"")</f>
        <v>2</v>
      </c>
      <c r="AP10" s="129"/>
      <c r="AQ10" s="129"/>
      <c r="AR10" s="135"/>
      <c r="AS10" s="135"/>
      <c r="AT10" s="135"/>
      <c r="AU10" s="135"/>
      <c r="AV10" s="133"/>
      <c r="AW10" s="129"/>
      <c r="AX10" s="129"/>
      <c r="AY10" s="129">
        <v>2</v>
      </c>
      <c r="AZ10" s="129"/>
      <c r="BA10" s="445">
        <v>2</v>
      </c>
      <c r="BB10" s="135"/>
      <c r="BC10" s="135"/>
      <c r="BD10" s="135"/>
      <c r="BE10" s="135"/>
      <c r="BF10" s="139"/>
      <c r="BG10" s="150"/>
      <c r="BH10" s="129"/>
      <c r="BI10" s="129"/>
      <c r="BJ10" s="150"/>
      <c r="BK10" s="139"/>
      <c r="BL10" s="139"/>
      <c r="BM10" s="450">
        <v>2</v>
      </c>
      <c r="BN10" s="450" t="s">
        <v>3092</v>
      </c>
      <c r="BO10" s="139" t="s">
        <v>3093</v>
      </c>
      <c r="BP10" s="139"/>
      <c r="BQ10" s="139" t="s">
        <v>2837</v>
      </c>
      <c r="BR10" s="139">
        <v>18</v>
      </c>
      <c r="BS10" s="139"/>
      <c r="BT10" s="139"/>
      <c r="BU10" s="371"/>
      <c r="BV10" s="371"/>
      <c r="BW10" s="371"/>
      <c r="BX10" s="371"/>
      <c r="BY10" s="371"/>
      <c r="BZ10" s="371"/>
      <c r="CA10" s="371"/>
    </row>
    <row r="11" spans="1:79" ht="39.75" customHeight="1">
      <c r="A11" s="126" t="s">
        <v>2830</v>
      </c>
      <c r="B11" s="379" t="s">
        <v>1224</v>
      </c>
      <c r="C11" s="379" t="s">
        <v>1225</v>
      </c>
      <c r="D11" s="379" t="s">
        <v>234</v>
      </c>
      <c r="E11" s="372" t="s">
        <v>40</v>
      </c>
      <c r="F11" s="372">
        <v>78130</v>
      </c>
      <c r="G11" s="129" t="s">
        <v>1226</v>
      </c>
      <c r="H11" s="130" t="s">
        <v>2560</v>
      </c>
      <c r="I11" s="473" t="s">
        <v>996</v>
      </c>
      <c r="J11" s="457">
        <v>43529</v>
      </c>
      <c r="K11" s="437" t="s">
        <v>3875</v>
      </c>
      <c r="L11" s="94"/>
      <c r="M11" s="94"/>
      <c r="N11" s="94"/>
      <c r="O11" s="94"/>
      <c r="P11" s="94"/>
      <c r="Q11" s="94">
        <v>20000</v>
      </c>
      <c r="R11" s="94"/>
      <c r="S11" s="94"/>
      <c r="T11" s="98">
        <f t="shared" si="6"/>
        <v>20000</v>
      </c>
      <c r="U11" s="129" t="s">
        <v>931</v>
      </c>
      <c r="V11" s="98"/>
      <c r="W11" s="129"/>
      <c r="X11" s="129"/>
      <c r="Y11" s="132" t="s">
        <v>3876</v>
      </c>
      <c r="Z11" s="438" t="str">
        <f t="shared" si="7"/>
        <v>Silver</v>
      </c>
      <c r="AA11" s="438" t="str">
        <f>IFERROR(VLOOKUP($Z11,Lookup!$A$1:$P$20,2,FALSE),"")</f>
        <v>Level 1</v>
      </c>
      <c r="AB11" s="134">
        <v>43497</v>
      </c>
      <c r="AC11" s="454">
        <v>2</v>
      </c>
      <c r="AD11" s="380"/>
      <c r="AE11" s="133">
        <f>IFERROR(VLOOKUP($Z11,Lookup!$A$1:$P$20,8,FALSE),"")</f>
        <v>6</v>
      </c>
      <c r="AF11" s="133">
        <f>IFERROR(VLOOKUP($Z11,Lookup!$A$1:$P$20,9,FALSE),"")</f>
        <v>4</v>
      </c>
      <c r="AG11" s="133" t="s">
        <v>3034</v>
      </c>
      <c r="AH11" s="133">
        <f>IFERROR(VLOOKUP($Z11,Lookup!$A$1:$P$20,10,FALSE),"")</f>
        <v>8</v>
      </c>
      <c r="AI11" s="133" t="str">
        <f>IFERROR(VLOOKUP($Z11,Lookup!$A$1:$P$20,11,FALSE),"")</f>
        <v>Yes</v>
      </c>
      <c r="AJ11" s="444" t="str">
        <f>IFERROR(VLOOKUP($Z11,Lookup!$A$1:$P$20,12,FALSE),"")</f>
        <v>10X20</v>
      </c>
      <c r="AK11" s="133" t="str">
        <f>IFERROR(VLOOKUP($Z11,Lookup!$A$1:$P$20,13,FALSE),"")</f>
        <v>Yes</v>
      </c>
      <c r="AL11" s="133" t="str">
        <f>IFERROR(VLOOKUP($Z11,Lookup!$A$1:$P$20,14,FALSE),"")</f>
        <v>Yes</v>
      </c>
      <c r="AM11" s="133" t="str">
        <f>IFERROR(VLOOKUP($Z11,Lookup!$A$1:$P$20,15,FALSE),"")</f>
        <v>Yes</v>
      </c>
      <c r="AN11" s="133">
        <f>IFERROR(VLOOKUP($Z11,Lookup!$A$1:$P$20,16,FALSE),"")</f>
        <v>4</v>
      </c>
      <c r="AO11" s="133">
        <f>IFERROR(VLOOKUP($Z11,Lookup!$A$1:$Q$20,17,FALSE),"")</f>
        <v>4</v>
      </c>
      <c r="AP11" s="129"/>
      <c r="AQ11" s="129"/>
      <c r="AR11" s="135"/>
      <c r="AS11" s="135"/>
      <c r="AT11" s="135"/>
      <c r="AU11" s="135"/>
      <c r="AV11" s="133"/>
      <c r="AW11" s="129"/>
      <c r="AX11" s="129"/>
      <c r="AY11" s="129">
        <v>2</v>
      </c>
      <c r="AZ11" s="129"/>
      <c r="BA11" s="445">
        <v>2</v>
      </c>
      <c r="BB11" s="135"/>
      <c r="BC11" s="135"/>
      <c r="BD11" s="135"/>
      <c r="BE11" s="135"/>
      <c r="BF11" s="139"/>
      <c r="BG11" s="150"/>
      <c r="BH11" s="129"/>
      <c r="BI11" s="129"/>
      <c r="BJ11" s="150"/>
      <c r="BK11" s="139"/>
      <c r="BL11" s="139"/>
      <c r="BM11" s="450">
        <v>2</v>
      </c>
      <c r="BN11" s="450" t="s">
        <v>3092</v>
      </c>
      <c r="BO11" s="139" t="s">
        <v>3093</v>
      </c>
      <c r="BP11" s="139"/>
      <c r="BQ11" s="139" t="s">
        <v>2837</v>
      </c>
      <c r="BR11" s="139">
        <v>18</v>
      </c>
      <c r="BS11" s="139"/>
      <c r="BT11" s="139"/>
      <c r="BU11" s="371"/>
      <c r="BV11" s="371"/>
      <c r="BW11" s="371"/>
      <c r="BX11" s="371"/>
      <c r="BY11" s="371"/>
      <c r="BZ11" s="371"/>
      <c r="CA11" s="371"/>
    </row>
    <row r="12" spans="1:79" ht="39.75" customHeight="1">
      <c r="A12" s="126" t="s">
        <v>2830</v>
      </c>
      <c r="B12" s="379" t="s">
        <v>1289</v>
      </c>
      <c r="C12" s="379" t="s">
        <v>1290</v>
      </c>
      <c r="D12" s="379" t="s">
        <v>37</v>
      </c>
      <c r="E12" s="372" t="s">
        <v>40</v>
      </c>
      <c r="F12" s="372">
        <v>78258</v>
      </c>
      <c r="G12" s="129"/>
      <c r="H12" s="130" t="s">
        <v>1291</v>
      </c>
      <c r="I12" s="449" t="s">
        <v>996</v>
      </c>
      <c r="J12" s="442">
        <v>43487</v>
      </c>
      <c r="K12" s="437" t="s">
        <v>3877</v>
      </c>
      <c r="L12" s="94">
        <v>4000</v>
      </c>
      <c r="M12" s="94"/>
      <c r="N12" s="94">
        <v>1000</v>
      </c>
      <c r="O12" s="94">
        <v>5000</v>
      </c>
      <c r="P12" s="94"/>
      <c r="Q12" s="94"/>
      <c r="R12" s="94"/>
      <c r="S12" s="94"/>
      <c r="T12" s="98">
        <f t="shared" si="6"/>
        <v>10000</v>
      </c>
      <c r="U12" s="129" t="s">
        <v>931</v>
      </c>
      <c r="V12" s="98"/>
      <c r="W12" s="129"/>
      <c r="X12" s="129"/>
      <c r="Y12" s="132" t="s">
        <v>3044</v>
      </c>
      <c r="Z12" s="438" t="str">
        <f t="shared" si="7"/>
        <v>Silver</v>
      </c>
      <c r="AA12" s="438" t="str">
        <f>IFERROR(VLOOKUP($Z12,Lookup!$A$1:$P$20,2,FALSE),"")</f>
        <v>Level 1</v>
      </c>
      <c r="AB12" s="134">
        <v>43497</v>
      </c>
      <c r="AC12" s="133">
        <f>IFERROR(VLOOKUP($Z12,Lookup!$A$1:$P$20,7,FALSE),"")</f>
        <v>4</v>
      </c>
      <c r="AD12" s="380"/>
      <c r="AE12" s="133">
        <f>IFERROR(VLOOKUP($Z12,Lookup!$A$1:$P$20,8,FALSE),"")</f>
        <v>6</v>
      </c>
      <c r="AF12" s="133">
        <f>IFERROR(VLOOKUP($Z12,Lookup!$A$1:$P$20,9,FALSE),"")</f>
        <v>4</v>
      </c>
      <c r="AG12" s="133" t="s">
        <v>3045</v>
      </c>
      <c r="AH12" s="133">
        <f>IFERROR(VLOOKUP($Z12,Lookup!$A$1:$P$20,10,FALSE),"")</f>
        <v>8</v>
      </c>
      <c r="AI12" s="133" t="str">
        <f>IFERROR(VLOOKUP($Z12,Lookup!$A$1:$P$20,11,FALSE),"")</f>
        <v>Yes</v>
      </c>
      <c r="AJ12" s="444" t="str">
        <f>IFERROR(VLOOKUP($Z12,Lookup!$A$1:$P$20,12,FALSE),"")</f>
        <v>10X20</v>
      </c>
      <c r="AK12" s="133" t="str">
        <f>IFERROR(VLOOKUP($Z12,Lookup!$A$1:$P$20,13,FALSE),"")</f>
        <v>Yes</v>
      </c>
      <c r="AL12" s="133" t="str">
        <f>IFERROR(VLOOKUP($Z12,Lookup!$A$1:$P$20,14,FALSE),"")</f>
        <v>Yes</v>
      </c>
      <c r="AM12" s="133" t="str">
        <f>IFERROR(VLOOKUP($Z12,Lookup!$A$1:$P$20,15,FALSE),"")</f>
        <v>Yes</v>
      </c>
      <c r="AN12" s="133"/>
      <c r="AO12" s="133">
        <f>IFERROR(VLOOKUP($Z12,Lookup!$A$1:$Q$20,17,FALSE),"")</f>
        <v>4</v>
      </c>
      <c r="AP12" s="129"/>
      <c r="AQ12" s="129"/>
      <c r="AR12" s="135"/>
      <c r="AS12" s="135"/>
      <c r="AT12" s="135"/>
      <c r="AU12" s="135"/>
      <c r="AV12" s="446" t="s">
        <v>3046</v>
      </c>
      <c r="AW12" s="447" t="s">
        <v>3047</v>
      </c>
      <c r="AX12" s="447" t="s">
        <v>3048</v>
      </c>
      <c r="AY12" s="447" t="s">
        <v>3049</v>
      </c>
      <c r="AZ12" s="135"/>
      <c r="BA12" s="135"/>
      <c r="BB12" s="135"/>
      <c r="BC12" s="135"/>
      <c r="BD12" s="135"/>
      <c r="BE12" s="135"/>
      <c r="BF12" s="139"/>
      <c r="BG12" s="150"/>
      <c r="BH12" s="129"/>
      <c r="BI12" s="129"/>
      <c r="BJ12" s="150"/>
      <c r="BK12" s="139"/>
      <c r="BL12" s="139"/>
      <c r="BM12" s="148"/>
      <c r="BN12" s="148"/>
      <c r="BO12" s="139"/>
      <c r="BP12" s="139"/>
      <c r="BQ12" s="139"/>
      <c r="BR12" s="139"/>
      <c r="BS12" s="139"/>
      <c r="BT12" s="139"/>
      <c r="BU12" s="371"/>
      <c r="BV12" s="371"/>
      <c r="BW12" s="371"/>
      <c r="BX12" s="371"/>
      <c r="BY12" s="371"/>
      <c r="BZ12" s="371"/>
      <c r="CA12" s="371"/>
    </row>
    <row r="13" spans="1:79" ht="39.75" customHeight="1">
      <c r="A13" s="126" t="s">
        <v>362</v>
      </c>
      <c r="B13" s="379" t="s">
        <v>3230</v>
      </c>
      <c r="C13" s="379" t="s">
        <v>3231</v>
      </c>
      <c r="D13" s="379" t="s">
        <v>37</v>
      </c>
      <c r="E13" s="372" t="s">
        <v>40</v>
      </c>
      <c r="F13" s="372">
        <v>78250</v>
      </c>
      <c r="G13" s="129" t="s">
        <v>3332</v>
      </c>
      <c r="H13" s="130"/>
      <c r="I13" s="449" t="s">
        <v>427</v>
      </c>
      <c r="J13" s="457">
        <v>43222</v>
      </c>
      <c r="K13" s="471" t="s">
        <v>3232</v>
      </c>
      <c r="L13" s="94"/>
      <c r="M13" s="94"/>
      <c r="N13" s="94"/>
      <c r="O13" s="94"/>
      <c r="P13" s="94">
        <v>250</v>
      </c>
      <c r="Q13" s="94"/>
      <c r="R13" s="94"/>
      <c r="S13" s="94"/>
      <c r="T13" s="98">
        <f t="shared" si="6"/>
        <v>250</v>
      </c>
      <c r="U13" s="129" t="s">
        <v>927</v>
      </c>
      <c r="V13" s="98"/>
      <c r="W13" s="129"/>
      <c r="X13" s="129"/>
      <c r="Y13" s="132" t="s">
        <v>3233</v>
      </c>
      <c r="Z13" s="133" t="str">
        <f t="shared" si="7"/>
        <v>Red</v>
      </c>
      <c r="AA13" s="133" t="str">
        <f>IFERROR(VLOOKUP($Z13,Lookup!$A$1:$P$20,2,FALSE),"")</f>
        <v>Level 6</v>
      </c>
      <c r="AB13" s="134"/>
      <c r="AC13" s="133">
        <f>IFERROR(VLOOKUP($Z13,Lookup!$A$1:$P$20,7,FALSE),"")</f>
        <v>0</v>
      </c>
      <c r="AD13" s="380"/>
      <c r="AE13" s="133">
        <f>IFERROR(VLOOKUP($Z13,Lookup!$A$1:$P$20,8,FALSE),"")</f>
        <v>1</v>
      </c>
      <c r="AF13" s="133">
        <f>IFERROR(VLOOKUP($Z13,Lookup!$A$1:$P$20,9,FALSE),"")</f>
        <v>0</v>
      </c>
      <c r="AG13" s="133"/>
      <c r="AH13" s="133">
        <f>IFERROR(VLOOKUP($Z13,Lookup!$A$1:$P$20,10,FALSE),"")</f>
        <v>2</v>
      </c>
      <c r="AI13" s="133">
        <f>IFERROR(VLOOKUP($Z13,Lookup!$A$1:$P$20,11,FALSE),"")</f>
        <v>0</v>
      </c>
      <c r="AJ13" s="133">
        <f>IFERROR(VLOOKUP($Z13,Lookup!$A$1:$P$20,12,FALSE),"")</f>
        <v>0</v>
      </c>
      <c r="AK13" s="133">
        <f>IFERROR(VLOOKUP($Z13,Lookup!$A$1:$P$20,13,FALSE),"")</f>
        <v>0</v>
      </c>
      <c r="AL13" s="133">
        <f>IFERROR(VLOOKUP($Z13,Lookup!$A$1:$P$20,14,FALSE),"")</f>
        <v>0</v>
      </c>
      <c r="AM13" s="133">
        <f>IFERROR(VLOOKUP($Z13,Lookup!$A$1:$P$20,15,FALSE),"")</f>
        <v>0</v>
      </c>
      <c r="AN13" s="133">
        <f>IFERROR(VLOOKUP($Z13,Lookup!$A$1:$P$20,16,FALSE),"")</f>
        <v>0</v>
      </c>
      <c r="AO13" s="133">
        <f>IFERROR(VLOOKUP($Z13,Lookup!$A$1:$Q$20,17,FALSE),"")</f>
        <v>1</v>
      </c>
      <c r="AP13" s="129"/>
      <c r="AQ13" s="129"/>
      <c r="AR13" s="135"/>
      <c r="AS13" s="135"/>
      <c r="AT13" s="135"/>
      <c r="AU13" s="135"/>
      <c r="AV13" s="138"/>
      <c r="AW13" s="135"/>
      <c r="AX13" s="135"/>
      <c r="AY13" s="135"/>
      <c r="AZ13" s="135"/>
      <c r="BA13" s="135"/>
      <c r="BB13" s="135"/>
      <c r="BC13" s="135"/>
      <c r="BD13" s="135"/>
      <c r="BE13" s="135"/>
      <c r="BF13" s="139"/>
      <c r="BG13" s="150"/>
      <c r="BH13" s="129"/>
      <c r="BI13" s="129"/>
      <c r="BJ13" s="150"/>
      <c r="BK13" s="139"/>
      <c r="BL13" s="139"/>
      <c r="BM13" s="148"/>
      <c r="BN13" s="148"/>
      <c r="BO13" s="139"/>
      <c r="BP13" s="139"/>
      <c r="BQ13" s="139"/>
      <c r="BR13" s="139"/>
      <c r="BS13" s="139"/>
      <c r="BT13" s="139"/>
      <c r="BU13" s="371"/>
      <c r="BV13" s="371"/>
      <c r="BW13" s="371"/>
      <c r="BX13" s="371"/>
      <c r="BY13" s="371"/>
      <c r="BZ13" s="371"/>
      <c r="CA13" s="371"/>
    </row>
    <row r="14" spans="1:79" ht="39.75" customHeight="1">
      <c r="A14" s="126" t="s">
        <v>362</v>
      </c>
      <c r="B14" s="379" t="s">
        <v>2253</v>
      </c>
      <c r="C14" s="379" t="s">
        <v>2254</v>
      </c>
      <c r="D14" s="379" t="s">
        <v>37</v>
      </c>
      <c r="E14" s="372" t="s">
        <v>40</v>
      </c>
      <c r="F14" s="372">
        <v>78260</v>
      </c>
      <c r="G14" s="129" t="s">
        <v>2255</v>
      </c>
      <c r="H14" s="130"/>
      <c r="I14" s="449" t="s">
        <v>2256</v>
      </c>
      <c r="J14" s="457">
        <v>43227</v>
      </c>
      <c r="K14" s="471" t="s">
        <v>3197</v>
      </c>
      <c r="L14" s="94"/>
      <c r="M14" s="94">
        <v>750</v>
      </c>
      <c r="N14" s="94"/>
      <c r="O14" s="94"/>
      <c r="P14" s="94"/>
      <c r="Q14" s="94"/>
      <c r="R14" s="94"/>
      <c r="S14" s="94"/>
      <c r="T14" s="98">
        <f t="shared" si="6"/>
        <v>750</v>
      </c>
      <c r="U14" s="129" t="s">
        <v>927</v>
      </c>
      <c r="V14" s="98"/>
      <c r="W14" s="129"/>
      <c r="X14" s="129"/>
      <c r="Y14" s="132"/>
      <c r="Z14" s="133" t="str">
        <f t="shared" si="7"/>
        <v>Blue</v>
      </c>
      <c r="AA14" s="133" t="str">
        <f>IFERROR(VLOOKUP($Z14,Lookup!$A$1:$P$20,2,FALSE),"")</f>
        <v>Level 5</v>
      </c>
      <c r="AB14" s="134" t="s">
        <v>3198</v>
      </c>
      <c r="AC14" s="133">
        <f>IFERROR(VLOOKUP($Z14,Lookup!$A$1:$P$20,7,FALSE),"")</f>
        <v>0</v>
      </c>
      <c r="AD14" s="380"/>
      <c r="AE14" s="133">
        <f>IFERROR(VLOOKUP($Z14,Lookup!$A$1:$P$20,8,FALSE),"")</f>
        <v>2</v>
      </c>
      <c r="AF14" s="133">
        <f>IFERROR(VLOOKUP($Z14,Lookup!$A$1:$P$20,9,FALSE),"")</f>
        <v>2</v>
      </c>
      <c r="AG14" s="133" t="s">
        <v>2821</v>
      </c>
      <c r="AH14" s="133">
        <f>IFERROR(VLOOKUP($Z14,Lookup!$A$1:$P$20,10,FALSE),"")</f>
        <v>2</v>
      </c>
      <c r="AI14" s="133">
        <f>IFERROR(VLOOKUP($Z14,Lookup!$A$1:$P$20,11,FALSE),"")</f>
        <v>0</v>
      </c>
      <c r="AJ14" s="133">
        <f>IFERROR(VLOOKUP($Z14,Lookup!$A$1:$P$20,12,FALSE),"")</f>
        <v>0</v>
      </c>
      <c r="AK14" s="133">
        <f>IFERROR(VLOOKUP($Z14,Lookup!$A$1:$P$20,13,FALSE),"")</f>
        <v>0</v>
      </c>
      <c r="AL14" s="133">
        <f>IFERROR(VLOOKUP($Z14,Lookup!$A$1:$P$20,14,FALSE),"")</f>
        <v>0</v>
      </c>
      <c r="AM14" s="133">
        <f>IFERROR(VLOOKUP($Z14,Lookup!$A$1:$P$20,15,FALSE),"")</f>
        <v>0</v>
      </c>
      <c r="AN14" s="133">
        <f>IFERROR(VLOOKUP($Z14,Lookup!$A$1:$P$20,16,FALSE),"")</f>
        <v>0</v>
      </c>
      <c r="AO14" s="451"/>
      <c r="AP14" s="129"/>
      <c r="AQ14" s="129"/>
      <c r="AR14" s="135"/>
      <c r="AS14" s="135"/>
      <c r="AT14" s="135"/>
      <c r="AU14" s="135"/>
      <c r="AV14" s="138"/>
      <c r="AW14" s="135"/>
      <c r="AX14" s="135"/>
      <c r="AY14" s="135"/>
      <c r="AZ14" s="135"/>
      <c r="BA14" s="135"/>
      <c r="BB14" s="135"/>
      <c r="BC14" s="135"/>
      <c r="BD14" s="135"/>
      <c r="BE14" s="135"/>
      <c r="BF14" s="139"/>
      <c r="BG14" s="150"/>
      <c r="BH14" s="129"/>
      <c r="BI14" s="129"/>
      <c r="BJ14" s="150"/>
      <c r="BK14" s="139"/>
      <c r="BL14" s="139"/>
      <c r="BM14" s="148"/>
      <c r="BN14" s="148"/>
      <c r="BO14" s="139"/>
      <c r="BP14" s="139"/>
      <c r="BQ14" s="139"/>
      <c r="BR14" s="139"/>
      <c r="BS14" s="139"/>
      <c r="BT14" s="139"/>
      <c r="BU14" s="371"/>
      <c r="BV14" s="371"/>
      <c r="BW14" s="371"/>
      <c r="BX14" s="371"/>
      <c r="BY14" s="371"/>
      <c r="BZ14" s="371"/>
      <c r="CA14" s="371"/>
    </row>
    <row r="15" spans="1:79" ht="39.75" customHeight="1">
      <c r="A15" s="126" t="s">
        <v>362</v>
      </c>
      <c r="B15" s="379" t="s">
        <v>3199</v>
      </c>
      <c r="C15" s="379" t="s">
        <v>3200</v>
      </c>
      <c r="D15" s="379" t="s">
        <v>3201</v>
      </c>
      <c r="E15" s="372" t="s">
        <v>40</v>
      </c>
      <c r="F15" s="372">
        <v>78738</v>
      </c>
      <c r="G15" s="148" t="s">
        <v>3202</v>
      </c>
      <c r="H15" s="414" t="s">
        <v>3203</v>
      </c>
      <c r="I15" s="449"/>
      <c r="J15" s="457">
        <v>43236</v>
      </c>
      <c r="K15" s="471" t="s">
        <v>3204</v>
      </c>
      <c r="L15" s="94"/>
      <c r="M15" s="94">
        <v>500</v>
      </c>
      <c r="N15" s="94"/>
      <c r="O15" s="94"/>
      <c r="P15" s="94"/>
      <c r="Q15" s="94"/>
      <c r="R15" s="94"/>
      <c r="S15" s="94"/>
      <c r="T15" s="98">
        <f t="shared" si="6"/>
        <v>500</v>
      </c>
      <c r="U15" s="129" t="s">
        <v>927</v>
      </c>
      <c r="V15" s="98"/>
      <c r="W15" s="129"/>
      <c r="X15" s="129"/>
      <c r="Y15" s="132"/>
      <c r="Z15" s="438" t="str">
        <f t="shared" si="7"/>
        <v>Blue</v>
      </c>
      <c r="AA15" s="438" t="str">
        <f>IFERROR(VLOOKUP($Z15,Lookup!$A$1:$P$20,2,FALSE),"")</f>
        <v>Level 5</v>
      </c>
      <c r="AB15" s="134">
        <v>43497</v>
      </c>
      <c r="AC15" s="133">
        <f>IFERROR(VLOOKUP($Z15,Lookup!$A$1:$P$20,7,FALSE),"")</f>
        <v>0</v>
      </c>
      <c r="AD15" s="380"/>
      <c r="AE15" s="133">
        <f>IFERROR(VLOOKUP($Z15,Lookup!$A$1:$P$20,8,FALSE),"")</f>
        <v>2</v>
      </c>
      <c r="AF15" s="133">
        <f>IFERROR(VLOOKUP($Z15,Lookup!$A$1:$P$20,9,FALSE),"")</f>
        <v>2</v>
      </c>
      <c r="AG15" s="133" t="s">
        <v>2821</v>
      </c>
      <c r="AH15" s="133">
        <f>IFERROR(VLOOKUP($Z15,Lookup!$A$1:$P$20,10,FALSE),"")</f>
        <v>2</v>
      </c>
      <c r="AI15" s="133">
        <f>IFERROR(VLOOKUP($Z15,Lookup!$A$1:$P$20,11,FALSE),"")</f>
        <v>0</v>
      </c>
      <c r="AJ15" s="133">
        <f>IFERROR(VLOOKUP($Z15,Lookup!$A$1:$P$20,12,FALSE),"")</f>
        <v>0</v>
      </c>
      <c r="AK15" s="133">
        <f>IFERROR(VLOOKUP($Z15,Lookup!$A$1:$P$20,13,FALSE),"")</f>
        <v>0</v>
      </c>
      <c r="AL15" s="133">
        <f>IFERROR(VLOOKUP($Z15,Lookup!$A$1:$P$20,14,FALSE),"")</f>
        <v>0</v>
      </c>
      <c r="AM15" s="133">
        <f>IFERROR(VLOOKUP($Z15,Lookup!$A$1:$P$20,15,FALSE),"")</f>
        <v>0</v>
      </c>
      <c r="AN15" s="133">
        <f>IFERROR(VLOOKUP($Z15,Lookup!$A$1:$P$20,16,FALSE),"")</f>
        <v>0</v>
      </c>
      <c r="AO15" s="133">
        <f>IFERROR(VLOOKUP($Z15,Lookup!$A$1:$Q$20,17,FALSE),"")</f>
        <v>1</v>
      </c>
      <c r="AP15" s="129"/>
      <c r="AQ15" s="129"/>
      <c r="AR15" s="135"/>
      <c r="AS15" s="135"/>
      <c r="AT15" s="135"/>
      <c r="AU15" s="135"/>
      <c r="AV15" s="138"/>
      <c r="AW15" s="135"/>
      <c r="AX15" s="135"/>
      <c r="AY15" s="135"/>
      <c r="AZ15" s="135"/>
      <c r="BA15" s="135"/>
      <c r="BB15" s="135"/>
      <c r="BC15" s="135"/>
      <c r="BD15" s="135"/>
      <c r="BE15" s="135"/>
      <c r="BF15" s="139"/>
      <c r="BG15" s="150"/>
      <c r="BH15" s="129"/>
      <c r="BI15" s="129"/>
      <c r="BJ15" s="150"/>
      <c r="BK15" s="139"/>
      <c r="BL15" s="139"/>
      <c r="BM15" s="148"/>
      <c r="BN15" s="148"/>
      <c r="BO15" s="139"/>
      <c r="BP15" s="139"/>
      <c r="BQ15" s="139"/>
      <c r="BR15" s="139"/>
      <c r="BS15" s="139"/>
      <c r="BT15" s="139"/>
      <c r="BU15" s="371"/>
      <c r="BV15" s="371"/>
      <c r="BW15" s="371"/>
      <c r="BX15" s="371"/>
      <c r="BY15" s="371"/>
      <c r="BZ15" s="371"/>
      <c r="CA15" s="371"/>
    </row>
    <row r="16" spans="1:79" ht="42" customHeight="1">
      <c r="A16" s="126" t="s">
        <v>362</v>
      </c>
      <c r="B16" s="379" t="s">
        <v>2132</v>
      </c>
      <c r="C16" s="379" t="s">
        <v>2133</v>
      </c>
      <c r="D16" s="379" t="s">
        <v>134</v>
      </c>
      <c r="E16" s="372" t="s">
        <v>40</v>
      </c>
      <c r="F16" s="372">
        <v>78133</v>
      </c>
      <c r="G16" s="129" t="s">
        <v>3234</v>
      </c>
      <c r="H16" s="130" t="s">
        <v>3235</v>
      </c>
      <c r="I16" s="449" t="s">
        <v>2136</v>
      </c>
      <c r="J16" s="453">
        <v>43297</v>
      </c>
      <c r="K16" s="474">
        <v>3311</v>
      </c>
      <c r="L16" s="94"/>
      <c r="M16" s="94">
        <v>200</v>
      </c>
      <c r="N16" s="94"/>
      <c r="O16" s="94"/>
      <c r="P16" s="94"/>
      <c r="Q16" s="94"/>
      <c r="R16" s="94"/>
      <c r="S16" s="94"/>
      <c r="T16" s="98">
        <f t="shared" si="6"/>
        <v>200</v>
      </c>
      <c r="U16" s="129" t="s">
        <v>927</v>
      </c>
      <c r="V16" s="98"/>
      <c r="W16" s="129"/>
      <c r="X16" s="129"/>
      <c r="Y16" s="128" t="s">
        <v>3236</v>
      </c>
      <c r="Z16" s="460" t="s">
        <v>363</v>
      </c>
      <c r="AA16" s="443" t="str">
        <f>IFERROR(VLOOKUP($Z16,Lookup!$A$1:$P$20,2,FALSE),"")</f>
        <v>Level 6</v>
      </c>
      <c r="AB16" s="134">
        <v>43497</v>
      </c>
      <c r="AC16" s="133">
        <f>IFERROR(VLOOKUP($Z16,Lookup!$A$1:$P$20,7,FALSE),"")</f>
        <v>0</v>
      </c>
      <c r="AD16" s="380"/>
      <c r="AE16" s="133">
        <f>IFERROR(VLOOKUP($Z16,Lookup!$A$1:$P$20,8,FALSE),"")</f>
        <v>1</v>
      </c>
      <c r="AF16" s="133">
        <v>1</v>
      </c>
      <c r="AG16" s="133"/>
      <c r="AH16" s="133">
        <f>IFERROR(VLOOKUP($Z16,Lookup!$A$1:$P$20,10,FALSE),"")</f>
        <v>2</v>
      </c>
      <c r="AI16" s="133">
        <f>IFERROR(VLOOKUP($Z16,Lookup!$A$1:$P$20,11,FALSE),"")</f>
        <v>0</v>
      </c>
      <c r="AJ16" s="133">
        <f>IFERROR(VLOOKUP($Z16,Lookup!$A$1:$P$20,12,FALSE),"")</f>
        <v>0</v>
      </c>
      <c r="AK16" s="133">
        <f>IFERROR(VLOOKUP($Z16,Lookup!$A$1:$P$20,13,FALSE),"")</f>
        <v>0</v>
      </c>
      <c r="AL16" s="133">
        <f>IFERROR(VLOOKUP($Z16,Lookup!$A$1:$P$20,14,FALSE),"")</f>
        <v>0</v>
      </c>
      <c r="AM16" s="133">
        <f>IFERROR(VLOOKUP($Z16,Lookup!$A$1:$P$20,15,FALSE),"")</f>
        <v>0</v>
      </c>
      <c r="AN16" s="133">
        <f>IFERROR(VLOOKUP($Z16,Lookup!$A$1:$P$20,16,FALSE),"")</f>
        <v>0</v>
      </c>
      <c r="AO16" s="451"/>
      <c r="AP16" s="129"/>
      <c r="AQ16" s="129"/>
      <c r="AR16" s="135"/>
      <c r="AS16" s="135"/>
      <c r="AT16" s="135"/>
      <c r="AU16" s="135"/>
      <c r="AV16" s="138"/>
      <c r="AW16" s="135"/>
      <c r="AX16" s="135"/>
      <c r="AY16" s="135"/>
      <c r="AZ16" s="135"/>
      <c r="BA16" s="135"/>
      <c r="BB16" s="135"/>
      <c r="BC16" s="135"/>
      <c r="BD16" s="135"/>
      <c r="BE16" s="135"/>
      <c r="BF16" s="143"/>
      <c r="BG16" s="150"/>
      <c r="BH16" s="129"/>
      <c r="BI16" s="129"/>
      <c r="BJ16" s="150"/>
      <c r="BK16" s="143"/>
      <c r="BL16" s="143"/>
      <c r="BM16" s="148"/>
      <c r="BN16" s="148"/>
      <c r="BO16" s="143"/>
      <c r="BP16" s="143"/>
      <c r="BQ16" s="143"/>
      <c r="BR16" s="143"/>
      <c r="BS16" s="143"/>
      <c r="BT16" s="143"/>
      <c r="BU16" s="371"/>
      <c r="BV16" s="371"/>
      <c r="BW16" s="371"/>
      <c r="BX16" s="371"/>
      <c r="BY16" s="371"/>
      <c r="BZ16" s="371"/>
      <c r="CA16" s="371"/>
    </row>
    <row r="17" spans="1:79" ht="39.75" customHeight="1">
      <c r="A17" s="126" t="s">
        <v>362</v>
      </c>
      <c r="B17" s="379" t="s">
        <v>3205</v>
      </c>
      <c r="C17" s="379" t="s">
        <v>1069</v>
      </c>
      <c r="D17" s="379" t="s">
        <v>68</v>
      </c>
      <c r="E17" s="372" t="s">
        <v>40</v>
      </c>
      <c r="F17" s="372">
        <v>77005</v>
      </c>
      <c r="G17" s="129" t="s">
        <v>797</v>
      </c>
      <c r="H17" s="129"/>
      <c r="I17" s="449" t="s">
        <v>1045</v>
      </c>
      <c r="J17" s="453">
        <v>43402</v>
      </c>
      <c r="K17" s="471">
        <v>5363</v>
      </c>
      <c r="L17" s="94"/>
      <c r="M17" s="94">
        <v>500</v>
      </c>
      <c r="N17" s="94"/>
      <c r="O17" s="94"/>
      <c r="P17" s="94"/>
      <c r="Q17" s="94"/>
      <c r="R17" s="94"/>
      <c r="S17" s="94"/>
      <c r="T17" s="98">
        <f t="shared" si="6"/>
        <v>500</v>
      </c>
      <c r="U17" s="129" t="s">
        <v>927</v>
      </c>
      <c r="V17" s="98"/>
      <c r="W17" s="129"/>
      <c r="X17" s="129"/>
      <c r="Y17" s="132" t="s">
        <v>3206</v>
      </c>
      <c r="Z17" s="438" t="s">
        <v>368</v>
      </c>
      <c r="AA17" s="438" t="str">
        <f>IFERROR(VLOOKUP($Z17,Lookup!$A$1:$P$20,2,FALSE),"")</f>
        <v>Level 5</v>
      </c>
      <c r="AB17" s="134">
        <v>43497</v>
      </c>
      <c r="AC17" s="133">
        <f>IFERROR(VLOOKUP($Z17,Lookup!$A$1:$P$20,7,FALSE),"")</f>
        <v>0</v>
      </c>
      <c r="AD17" s="380"/>
      <c r="AE17" s="133">
        <f>IFERROR(VLOOKUP($Z17,Lookup!$A$1:$P$20,8,FALSE),"")</f>
        <v>2</v>
      </c>
      <c r="AF17" s="133">
        <f>IFERROR(VLOOKUP($Z17,Lookup!$A$1:$P$20,9,FALSE),"")</f>
        <v>2</v>
      </c>
      <c r="AG17" s="133" t="s">
        <v>2821</v>
      </c>
      <c r="AH17" s="133">
        <f>IFERROR(VLOOKUP($Z17,Lookup!$A$1:$P$20,10,FALSE),"")</f>
        <v>2</v>
      </c>
      <c r="AI17" s="133">
        <f>IFERROR(VLOOKUP($Z17,Lookup!$A$1:$P$20,11,FALSE),"")</f>
        <v>0</v>
      </c>
      <c r="AJ17" s="133">
        <f>IFERROR(VLOOKUP($Z17,Lookup!$A$1:$P$20,12,FALSE),"")</f>
        <v>0</v>
      </c>
      <c r="AK17" s="133">
        <f>IFERROR(VLOOKUP($Z17,Lookup!$A$1:$P$20,13,FALSE),"")</f>
        <v>0</v>
      </c>
      <c r="AL17" s="133">
        <f>IFERROR(VLOOKUP($Z17,Lookup!$A$1:$P$20,14,FALSE),"")</f>
        <v>0</v>
      </c>
      <c r="AM17" s="133">
        <f>IFERROR(VLOOKUP($Z17,Lookup!$A$1:$P$20,15,FALSE),"")</f>
        <v>0</v>
      </c>
      <c r="AN17" s="133">
        <f>IFERROR(VLOOKUP($Z17,Lookup!$A$1:$P$20,16,FALSE),"")</f>
        <v>0</v>
      </c>
      <c r="AO17" s="451"/>
      <c r="AP17" s="129"/>
      <c r="AQ17" s="129"/>
      <c r="AR17" s="135"/>
      <c r="AS17" s="135"/>
      <c r="AT17" s="135"/>
      <c r="AU17" s="135"/>
      <c r="AV17" s="138"/>
      <c r="AW17" s="135"/>
      <c r="AX17" s="135"/>
      <c r="AY17" s="135"/>
      <c r="AZ17" s="135"/>
      <c r="BA17" s="135"/>
      <c r="BB17" s="135"/>
      <c r="BC17" s="135"/>
      <c r="BD17" s="135"/>
      <c r="BE17" s="135"/>
      <c r="BF17" s="139"/>
      <c r="BG17" s="150"/>
      <c r="BH17" s="129"/>
      <c r="BI17" s="129"/>
      <c r="BJ17" s="150"/>
      <c r="BK17" s="139"/>
      <c r="BL17" s="139"/>
      <c r="BM17" s="148"/>
      <c r="BN17" s="148"/>
      <c r="BO17" s="139"/>
      <c r="BP17" s="139"/>
      <c r="BQ17" s="139" t="s">
        <v>2907</v>
      </c>
      <c r="BR17" s="139"/>
      <c r="BS17" s="139"/>
      <c r="BT17" s="139"/>
      <c r="BU17" s="371"/>
      <c r="BV17" s="371"/>
      <c r="BW17" s="371"/>
      <c r="BX17" s="371"/>
      <c r="BY17" s="371"/>
      <c r="BZ17" s="371"/>
      <c r="CA17" s="371"/>
    </row>
    <row r="18" spans="1:79" ht="39.75" customHeight="1">
      <c r="A18" s="126" t="s">
        <v>362</v>
      </c>
      <c r="B18" s="379" t="s">
        <v>1163</v>
      </c>
      <c r="C18" s="379" t="s">
        <v>1164</v>
      </c>
      <c r="D18" s="379" t="s">
        <v>37</v>
      </c>
      <c r="E18" s="372" t="s">
        <v>40</v>
      </c>
      <c r="F18" s="372">
        <v>78231</v>
      </c>
      <c r="G18" s="129" t="s">
        <v>1165</v>
      </c>
      <c r="H18" s="130" t="s">
        <v>748</v>
      </c>
      <c r="I18" s="449" t="s">
        <v>501</v>
      </c>
      <c r="J18" s="453">
        <v>43406</v>
      </c>
      <c r="K18" s="471" t="s">
        <v>3094</v>
      </c>
      <c r="L18" s="94">
        <v>2500</v>
      </c>
      <c r="M18" s="94"/>
      <c r="N18" s="94"/>
      <c r="O18" s="94"/>
      <c r="P18" s="94"/>
      <c r="Q18" s="94"/>
      <c r="R18" s="94"/>
      <c r="S18" s="94"/>
      <c r="T18" s="98">
        <f t="shared" si="6"/>
        <v>2500</v>
      </c>
      <c r="U18" s="129" t="s">
        <v>927</v>
      </c>
      <c r="V18" s="98"/>
      <c r="W18" s="129"/>
      <c r="X18" s="129"/>
      <c r="Y18" s="132" t="s">
        <v>3096</v>
      </c>
      <c r="Z18" s="438" t="str">
        <f t="shared" ref="Z18:Z23" si="8">IF(SUM($T18,$V18)=0,"",IF(SUM($T18,$V18)&gt;=10000,"Silver",IF(AND((SUM($T18,$V18)&lt;10000),(SUM($T18,$V18)&gt;=5000)),"Champion",IF(AND((SUM($T18,$V18)&lt;5000),(SUM($T18,$V18)&gt;=2500)),"Reserve",IF(AND((SUM($T18,$V18)&lt;2500),(SUM($T18,$V18)&gt;=1000)),"Trophy",IF(AND((SUM($T18,$V18)&lt;1000),(SUM($T18,$V18)&gt;=500)),"Blue",IF(AND((SUM($T18,$V18)&lt;500),(SUM($T18,$V18)&gt;=250)),"Red","White")))))))</f>
        <v>Reserve</v>
      </c>
      <c r="AA18" s="438" t="str">
        <f>IFERROR(VLOOKUP($Z18,Lookup!$A$1:$P$20,2,FALSE),"")</f>
        <v>Level 3</v>
      </c>
      <c r="AB18" s="134">
        <v>43497</v>
      </c>
      <c r="AC18" s="454">
        <v>1</v>
      </c>
      <c r="AD18" s="380"/>
      <c r="AE18" s="133">
        <f>IFERROR(VLOOKUP($Z18,Lookup!$A$1:$P$20,8,FALSE),"")</f>
        <v>4</v>
      </c>
      <c r="AF18" s="133">
        <f>IFERROR(VLOOKUP($Z18,Lookup!$A$1:$P$20,9,FALSE),"")</f>
        <v>2</v>
      </c>
      <c r="AG18" s="133" t="s">
        <v>3034</v>
      </c>
      <c r="AH18" s="133">
        <f>IFERROR(VLOOKUP($Z18,Lookup!$A$1:$P$20,10,FALSE),"")</f>
        <v>4</v>
      </c>
      <c r="AI18" s="133" t="str">
        <f>IFERROR(VLOOKUP($Z18,Lookup!$A$1:$P$20,11,FALSE),"")</f>
        <v>Yes</v>
      </c>
      <c r="AJ18" s="133"/>
      <c r="AK18" s="133" t="str">
        <f>IFERROR(VLOOKUP($Z18,Lookup!$A$1:$P$20,13,FALSE),"")</f>
        <v>Yes</v>
      </c>
      <c r="AL18" s="133">
        <f>IFERROR(VLOOKUP($Z18,Lookup!$A$1:$P$20,14,FALSE),"")</f>
        <v>0</v>
      </c>
      <c r="AM18" s="133">
        <f>IFERROR(VLOOKUP($Z18,Lookup!$A$1:$P$20,15,FALSE),"")</f>
        <v>0</v>
      </c>
      <c r="AN18" s="133">
        <f>IFERROR(VLOOKUP($Z18,Lookup!$A$1:$P$20,16,FALSE),"")</f>
        <v>0</v>
      </c>
      <c r="AO18" s="133">
        <f>IFERROR(VLOOKUP($Z18,Lookup!$A$1:$Q$20,17,FALSE),"")</f>
        <v>2</v>
      </c>
      <c r="AP18" s="129"/>
      <c r="AQ18" s="129"/>
      <c r="AR18" s="135"/>
      <c r="AS18" s="135"/>
      <c r="AT18" s="135"/>
      <c r="AU18" s="135"/>
      <c r="AV18" s="138"/>
      <c r="AW18" s="135"/>
      <c r="AX18" s="135"/>
      <c r="AY18" s="135"/>
      <c r="AZ18" s="135"/>
      <c r="BA18" s="135"/>
      <c r="BB18" s="135"/>
      <c r="BC18" s="135"/>
      <c r="BD18" s="135"/>
      <c r="BE18" s="135"/>
      <c r="BF18" s="139"/>
      <c r="BG18" s="150"/>
      <c r="BH18" s="129"/>
      <c r="BI18" s="129"/>
      <c r="BJ18" s="150"/>
      <c r="BK18" s="139"/>
      <c r="BL18" s="139"/>
      <c r="BM18" s="450">
        <v>2</v>
      </c>
      <c r="BN18" s="450" t="s">
        <v>974</v>
      </c>
      <c r="BO18" s="139" t="s">
        <v>3093</v>
      </c>
      <c r="BP18" s="139"/>
      <c r="BQ18" s="139"/>
      <c r="BR18" s="139"/>
      <c r="BS18" s="139"/>
      <c r="BT18" s="139"/>
      <c r="BU18" s="371"/>
      <c r="BV18" s="371"/>
      <c r="BW18" s="371"/>
      <c r="BX18" s="371"/>
      <c r="BY18" s="371"/>
      <c r="BZ18" s="371"/>
      <c r="CA18" s="371"/>
    </row>
    <row r="19" spans="1:79" ht="39.75" customHeight="1">
      <c r="A19" s="126" t="s">
        <v>362</v>
      </c>
      <c r="B19" s="379" t="s">
        <v>2153</v>
      </c>
      <c r="C19" s="379" t="s">
        <v>2154</v>
      </c>
      <c r="D19" s="379" t="s">
        <v>37</v>
      </c>
      <c r="E19" s="372" t="s">
        <v>40</v>
      </c>
      <c r="F19" s="372">
        <v>78259</v>
      </c>
      <c r="G19" s="129" t="s">
        <v>2155</v>
      </c>
      <c r="H19" s="130" t="s">
        <v>2156</v>
      </c>
      <c r="I19" s="449" t="s">
        <v>1045</v>
      </c>
      <c r="J19" s="453">
        <v>43412</v>
      </c>
      <c r="K19" s="471" t="s">
        <v>3097</v>
      </c>
      <c r="L19" s="94">
        <v>2500</v>
      </c>
      <c r="M19" s="94"/>
      <c r="N19" s="94">
        <v>1000</v>
      </c>
      <c r="O19" s="94"/>
      <c r="P19" s="94"/>
      <c r="Q19" s="94"/>
      <c r="R19" s="94"/>
      <c r="S19" s="94"/>
      <c r="T19" s="98">
        <f t="shared" si="6"/>
        <v>3500</v>
      </c>
      <c r="U19" s="129" t="s">
        <v>927</v>
      </c>
      <c r="V19" s="98"/>
      <c r="W19" s="129"/>
      <c r="X19" s="129"/>
      <c r="Y19" s="132" t="s">
        <v>3098</v>
      </c>
      <c r="Z19" s="443" t="str">
        <f t="shared" si="8"/>
        <v>Reserve</v>
      </c>
      <c r="AA19" s="443" t="str">
        <f>IFERROR(VLOOKUP($Z19,Lookup!$A$1:$P$20,2,FALSE),"")</f>
        <v>Level 3</v>
      </c>
      <c r="AB19" s="134">
        <v>43497</v>
      </c>
      <c r="AC19" s="454">
        <v>1</v>
      </c>
      <c r="AD19" s="380"/>
      <c r="AE19" s="133">
        <f>IFERROR(VLOOKUP($Z19,Lookup!$A$1:$P$20,8,FALSE),"")</f>
        <v>4</v>
      </c>
      <c r="AF19" s="133">
        <f>IFERROR(VLOOKUP($Z19,Lookup!$A$1:$P$20,9,FALSE),"")</f>
        <v>2</v>
      </c>
      <c r="AG19" s="133" t="s">
        <v>3034</v>
      </c>
      <c r="AH19" s="133">
        <f>IFERROR(VLOOKUP($Z19,Lookup!$A$1:$P$20,10,FALSE),"")</f>
        <v>4</v>
      </c>
      <c r="AI19" s="133" t="str">
        <f>IFERROR(VLOOKUP($Z19,Lookup!$A$1:$P$20,11,FALSE),"")</f>
        <v>Yes</v>
      </c>
      <c r="AJ19" s="444" t="str">
        <f>IFERROR(VLOOKUP($Z19,Lookup!$A$1:$P$20,12,FALSE),"")</f>
        <v>10X10</v>
      </c>
      <c r="AK19" s="133" t="str">
        <f>IFERROR(VLOOKUP($Z19,Lookup!$A$1:$P$20,13,FALSE),"")</f>
        <v>Yes</v>
      </c>
      <c r="AL19" s="133">
        <f>IFERROR(VLOOKUP($Z19,Lookup!$A$1:$P$20,14,FALSE),"")</f>
        <v>0</v>
      </c>
      <c r="AM19" s="133">
        <f>IFERROR(VLOOKUP($Z19,Lookup!$A$1:$P$20,15,FALSE),"")</f>
        <v>0</v>
      </c>
      <c r="AN19" s="133">
        <f>IFERROR(VLOOKUP($Z19,Lookup!$A$1:$P$20,16,FALSE),"")</f>
        <v>0</v>
      </c>
      <c r="AO19" s="133">
        <f>IFERROR(VLOOKUP($Z19,Lookup!$A$1:$Q$20,17,FALSE),"")</f>
        <v>2</v>
      </c>
      <c r="AP19" s="129"/>
      <c r="AQ19" s="129"/>
      <c r="AR19" s="135"/>
      <c r="AS19" s="135"/>
      <c r="AT19" s="135"/>
      <c r="AU19" s="135"/>
      <c r="AV19" s="138"/>
      <c r="AW19" s="135"/>
      <c r="AX19" s="135"/>
      <c r="AY19" s="135"/>
      <c r="AZ19" s="135"/>
      <c r="BA19" s="135"/>
      <c r="BB19" s="135"/>
      <c r="BC19" s="135"/>
      <c r="BD19" s="135"/>
      <c r="BE19" s="135"/>
      <c r="BF19" s="139"/>
      <c r="BG19" s="150"/>
      <c r="BH19" s="129"/>
      <c r="BI19" s="129"/>
      <c r="BJ19" s="150"/>
      <c r="BK19" s="139"/>
      <c r="BL19" s="139"/>
      <c r="BM19" s="450">
        <v>2</v>
      </c>
      <c r="BN19" s="450" t="s">
        <v>3099</v>
      </c>
      <c r="BO19" s="139" t="s">
        <v>3093</v>
      </c>
      <c r="BP19" s="139"/>
      <c r="BQ19" s="139"/>
      <c r="BR19" s="139"/>
      <c r="BS19" s="139"/>
      <c r="BT19" s="139"/>
      <c r="BU19" s="371"/>
      <c r="BV19" s="371"/>
      <c r="BW19" s="371"/>
      <c r="BX19" s="371"/>
      <c r="BY19" s="371"/>
      <c r="BZ19" s="371"/>
      <c r="CA19" s="371"/>
    </row>
    <row r="20" spans="1:79" ht="39.75" customHeight="1">
      <c r="A20" s="126" t="s">
        <v>362</v>
      </c>
      <c r="B20" s="379" t="s">
        <v>3132</v>
      </c>
      <c r="C20" s="379" t="s">
        <v>2534</v>
      </c>
      <c r="D20" s="379" t="s">
        <v>129</v>
      </c>
      <c r="E20" s="372" t="s">
        <v>40</v>
      </c>
      <c r="F20" s="372">
        <v>78155</v>
      </c>
      <c r="G20" s="129" t="s">
        <v>1186</v>
      </c>
      <c r="H20" s="130" t="s">
        <v>3133</v>
      </c>
      <c r="I20" s="449" t="s">
        <v>1157</v>
      </c>
      <c r="J20" s="453">
        <v>43413</v>
      </c>
      <c r="K20" s="471" t="s">
        <v>3878</v>
      </c>
      <c r="L20" s="94"/>
      <c r="M20" s="94"/>
      <c r="N20" s="94">
        <v>1000</v>
      </c>
      <c r="O20" s="94"/>
      <c r="P20" s="94"/>
      <c r="Q20" s="94"/>
      <c r="R20" s="94"/>
      <c r="S20" s="94"/>
      <c r="T20" s="98">
        <f t="shared" si="6"/>
        <v>1000</v>
      </c>
      <c r="U20" s="129" t="s">
        <v>927</v>
      </c>
      <c r="V20" s="98"/>
      <c r="W20" s="129"/>
      <c r="X20" s="129"/>
      <c r="Y20" s="132"/>
      <c r="Z20" s="438" t="str">
        <f t="shared" si="8"/>
        <v>Trophy</v>
      </c>
      <c r="AA20" s="438" t="str">
        <f>IFERROR(VLOOKUP($Z20,Lookup!$A$1:$P$20,2,FALSE),"")</f>
        <v>Level 4</v>
      </c>
      <c r="AB20" s="134">
        <v>43497</v>
      </c>
      <c r="AC20" s="133">
        <f>IFERROR(VLOOKUP($Z20,Lookup!$A$1:$P$20,7,FALSE),"")</f>
        <v>0</v>
      </c>
      <c r="AD20" s="380"/>
      <c r="AE20" s="133">
        <f>IFERROR(VLOOKUP($Z20,Lookup!$A$1:$P$20,8,FALSE),"")</f>
        <v>2</v>
      </c>
      <c r="AF20" s="133">
        <f>IFERROR(VLOOKUP($Z20,Lookup!$A$1:$P$20,9,FALSE),"")</f>
        <v>2</v>
      </c>
      <c r="AG20" s="133" t="s">
        <v>3136</v>
      </c>
      <c r="AH20" s="133">
        <f>IFERROR(VLOOKUP($Z20,Lookup!$A$1:$P$20,10,FALSE),"")</f>
        <v>4</v>
      </c>
      <c r="AI20" s="133" t="str">
        <f>IFERROR(VLOOKUP($Z20,Lookup!$A$1:$P$20,11,FALSE),"")</f>
        <v>Yes</v>
      </c>
      <c r="AJ20" s="444" t="s">
        <v>2707</v>
      </c>
      <c r="AK20" s="133" t="str">
        <f>IFERROR(VLOOKUP($Z20,Lookup!$A$1:$P$20,13,FALSE),"")</f>
        <v>Yes</v>
      </c>
      <c r="AL20" s="133">
        <f>IFERROR(VLOOKUP($Z20,Lookup!$A$1:$P$20,14,FALSE),"")</f>
        <v>0</v>
      </c>
      <c r="AM20" s="133">
        <f>IFERROR(VLOOKUP($Z20,Lookup!$A$1:$P$20,15,FALSE),"")</f>
        <v>0</v>
      </c>
      <c r="AN20" s="133">
        <f>IFERROR(VLOOKUP($Z20,Lookup!$A$1:$P$20,16,FALSE),"")</f>
        <v>0</v>
      </c>
      <c r="AO20" s="451"/>
      <c r="AP20" s="129"/>
      <c r="AQ20" s="129"/>
      <c r="AR20" s="135"/>
      <c r="AS20" s="135"/>
      <c r="AT20" s="135"/>
      <c r="AU20" s="135"/>
      <c r="AV20" s="138"/>
      <c r="AW20" s="135"/>
      <c r="AX20" s="135"/>
      <c r="AY20" s="135"/>
      <c r="AZ20" s="135"/>
      <c r="BA20" s="135"/>
      <c r="BB20" s="135"/>
      <c r="BC20" s="135"/>
      <c r="BD20" s="135"/>
      <c r="BE20" s="135"/>
      <c r="BF20" s="139"/>
      <c r="BG20" s="150"/>
      <c r="BH20" s="129"/>
      <c r="BI20" s="129"/>
      <c r="BJ20" s="150"/>
      <c r="BK20" s="139"/>
      <c r="BL20" s="139"/>
      <c r="BM20" s="450">
        <v>2</v>
      </c>
      <c r="BN20" s="450" t="s">
        <v>977</v>
      </c>
      <c r="BO20" s="139" t="s">
        <v>3093</v>
      </c>
      <c r="BP20" s="139"/>
      <c r="BQ20" s="139" t="s">
        <v>2840</v>
      </c>
      <c r="BR20" s="139"/>
      <c r="BS20" s="139"/>
      <c r="BT20" s="139"/>
      <c r="BU20" s="371"/>
      <c r="BV20" s="371"/>
      <c r="BW20" s="371"/>
      <c r="BX20" s="371"/>
      <c r="BY20" s="371"/>
      <c r="BZ20" s="371"/>
      <c r="CA20" s="371"/>
    </row>
    <row r="21" spans="1:79" ht="39.75" customHeight="1">
      <c r="A21" s="126" t="s">
        <v>362</v>
      </c>
      <c r="B21" s="379" t="s">
        <v>3137</v>
      </c>
      <c r="C21" s="379" t="s">
        <v>1481</v>
      </c>
      <c r="D21" s="379" t="s">
        <v>37</v>
      </c>
      <c r="E21" s="372" t="s">
        <v>40</v>
      </c>
      <c r="F21" s="372">
        <v>78257</v>
      </c>
      <c r="G21" s="129" t="s">
        <v>1482</v>
      </c>
      <c r="H21" s="130" t="s">
        <v>1483</v>
      </c>
      <c r="I21" s="449" t="s">
        <v>1105</v>
      </c>
      <c r="J21" s="453">
        <v>43418</v>
      </c>
      <c r="K21" s="474">
        <v>5442</v>
      </c>
      <c r="L21" s="94"/>
      <c r="M21" s="94">
        <v>1000</v>
      </c>
      <c r="N21" s="94"/>
      <c r="O21" s="94"/>
      <c r="P21" s="94"/>
      <c r="Q21" s="94"/>
      <c r="R21" s="94"/>
      <c r="S21" s="94"/>
      <c r="T21" s="98">
        <f t="shared" si="6"/>
        <v>1000</v>
      </c>
      <c r="U21" s="129" t="s">
        <v>927</v>
      </c>
      <c r="V21" s="98"/>
      <c r="W21" s="129"/>
      <c r="X21" s="129"/>
      <c r="Y21" s="132" t="s">
        <v>3138</v>
      </c>
      <c r="Z21" s="438" t="str">
        <f t="shared" si="8"/>
        <v>Trophy</v>
      </c>
      <c r="AA21" s="438" t="str">
        <f>IFERROR(VLOOKUP($Z21,Lookup!$A$1:$P$20,2,FALSE),"")</f>
        <v>Level 4</v>
      </c>
      <c r="AB21" s="134">
        <v>43497</v>
      </c>
      <c r="AC21" s="133">
        <f>IFERROR(VLOOKUP($Z21,Lookup!$A$1:$P$20,7,FALSE),"")</f>
        <v>0</v>
      </c>
      <c r="AD21" s="380"/>
      <c r="AE21" s="133">
        <f>IFERROR(VLOOKUP($Z21,Lookup!$A$1:$P$20,8,FALSE),"")</f>
        <v>2</v>
      </c>
      <c r="AF21" s="133">
        <f>IFERROR(VLOOKUP($Z21,Lookup!$A$1:$P$20,9,FALSE),"")</f>
        <v>2</v>
      </c>
      <c r="AG21" s="133" t="s">
        <v>2821</v>
      </c>
      <c r="AH21" s="133">
        <f>IFERROR(VLOOKUP($Z21,Lookup!$A$1:$P$20,10,FALSE),"")</f>
        <v>4</v>
      </c>
      <c r="AI21" s="133" t="str">
        <f>IFERROR(VLOOKUP($Z21,Lookup!$A$1:$P$20,11,FALSE),"")</f>
        <v>Yes</v>
      </c>
      <c r="AJ21" s="133">
        <f>IFERROR(VLOOKUP($Z21,Lookup!$A$1:$P$20,12,FALSE),"")</f>
        <v>0</v>
      </c>
      <c r="AK21" s="133" t="str">
        <f>IFERROR(VLOOKUP($Z21,Lookup!$A$1:$P$20,13,FALSE),"")</f>
        <v>Yes</v>
      </c>
      <c r="AL21" s="133">
        <f>IFERROR(VLOOKUP($Z21,Lookup!$A$1:$P$20,14,FALSE),"")</f>
        <v>0</v>
      </c>
      <c r="AM21" s="133">
        <f>IFERROR(VLOOKUP($Z21,Lookup!$A$1:$P$20,15,FALSE),"")</f>
        <v>0</v>
      </c>
      <c r="AN21" s="133">
        <f>IFERROR(VLOOKUP($Z21,Lookup!$A$1:$P$20,16,FALSE),"")</f>
        <v>0</v>
      </c>
      <c r="AO21" s="451"/>
      <c r="AP21" s="129"/>
      <c r="AQ21" s="129"/>
      <c r="AR21" s="135"/>
      <c r="AS21" s="135"/>
      <c r="AT21" s="135"/>
      <c r="AU21" s="135"/>
      <c r="AV21" s="138"/>
      <c r="AW21" s="135"/>
      <c r="AX21" s="135"/>
      <c r="AY21" s="135"/>
      <c r="AZ21" s="135"/>
      <c r="BA21" s="135"/>
      <c r="BB21" s="135"/>
      <c r="BC21" s="135"/>
      <c r="BD21" s="135"/>
      <c r="BE21" s="135"/>
      <c r="BF21" s="139"/>
      <c r="BG21" s="150"/>
      <c r="BH21" s="129"/>
      <c r="BI21" s="129"/>
      <c r="BJ21" s="150"/>
      <c r="BK21" s="139"/>
      <c r="BL21" s="139"/>
      <c r="BM21" s="450">
        <v>1</v>
      </c>
      <c r="BN21" s="450" t="s">
        <v>977</v>
      </c>
      <c r="BO21" s="139" t="s">
        <v>3093</v>
      </c>
      <c r="BP21" s="139"/>
      <c r="BQ21" s="139"/>
      <c r="BR21" s="139"/>
      <c r="BS21" s="139"/>
      <c r="BT21" s="139"/>
      <c r="BU21" s="371"/>
      <c r="BV21" s="371"/>
      <c r="BW21" s="371"/>
      <c r="BX21" s="371"/>
      <c r="BY21" s="371"/>
      <c r="BZ21" s="371"/>
      <c r="CA21" s="371"/>
    </row>
    <row r="22" spans="1:79" ht="39.75" customHeight="1">
      <c r="A22" s="126" t="s">
        <v>362</v>
      </c>
      <c r="B22" s="379" t="s">
        <v>1809</v>
      </c>
      <c r="C22" s="379" t="s">
        <v>3139</v>
      </c>
      <c r="D22" s="379" t="s">
        <v>37</v>
      </c>
      <c r="E22" s="372" t="s">
        <v>40</v>
      </c>
      <c r="F22" s="372">
        <v>78296</v>
      </c>
      <c r="G22" s="129" t="s">
        <v>1812</v>
      </c>
      <c r="H22" s="130" t="s">
        <v>1813</v>
      </c>
      <c r="I22" s="449" t="s">
        <v>1814</v>
      </c>
      <c r="J22" s="453">
        <v>43420</v>
      </c>
      <c r="K22" s="474">
        <v>5451</v>
      </c>
      <c r="L22" s="94"/>
      <c r="M22" s="94">
        <v>1000</v>
      </c>
      <c r="N22" s="94"/>
      <c r="O22" s="94"/>
      <c r="P22" s="94"/>
      <c r="Q22" s="94"/>
      <c r="R22" s="94"/>
      <c r="S22" s="94"/>
      <c r="T22" s="98">
        <f t="shared" si="6"/>
        <v>1000</v>
      </c>
      <c r="U22" s="129" t="s">
        <v>927</v>
      </c>
      <c r="V22" s="98"/>
      <c r="W22" s="129"/>
      <c r="X22" s="129"/>
      <c r="Y22" s="132"/>
      <c r="Z22" s="438" t="str">
        <f t="shared" si="8"/>
        <v>Trophy</v>
      </c>
      <c r="AA22" s="438" t="str">
        <f>IFERROR(VLOOKUP($Z22,Lookup!$A$1:$P$20,2,FALSE),"")</f>
        <v>Level 4</v>
      </c>
      <c r="AB22" s="134">
        <v>43497</v>
      </c>
      <c r="AC22" s="133">
        <f>IFERROR(VLOOKUP($Z22,Lookup!$A$1:$P$20,7,FALSE),"")</f>
        <v>0</v>
      </c>
      <c r="AD22" s="380"/>
      <c r="AE22" s="133">
        <f>IFERROR(VLOOKUP($Z22,Lookup!$A$1:$P$20,8,FALSE),"")</f>
        <v>2</v>
      </c>
      <c r="AF22" s="133">
        <f>IFERROR(VLOOKUP($Z22,Lookup!$A$1:$P$20,9,FALSE),"")</f>
        <v>2</v>
      </c>
      <c r="AG22" s="133" t="s">
        <v>2821</v>
      </c>
      <c r="AH22" s="133">
        <f>IFERROR(VLOOKUP($Z22,Lookup!$A$1:$P$20,10,FALSE),"")</f>
        <v>4</v>
      </c>
      <c r="AI22" s="133" t="str">
        <f>IFERROR(VLOOKUP($Z22,Lookup!$A$1:$P$20,11,FALSE),"")</f>
        <v>Yes</v>
      </c>
      <c r="AJ22" s="133">
        <f>IFERROR(VLOOKUP($Z22,Lookup!$A$1:$P$20,12,FALSE),"")</f>
        <v>0</v>
      </c>
      <c r="AK22" s="133" t="str">
        <f>IFERROR(VLOOKUP($Z22,Lookup!$A$1:$P$20,13,FALSE),"")</f>
        <v>Yes</v>
      </c>
      <c r="AL22" s="133">
        <f>IFERROR(VLOOKUP($Z22,Lookup!$A$1:$P$20,14,FALSE),"")</f>
        <v>0</v>
      </c>
      <c r="AM22" s="133">
        <f>IFERROR(VLOOKUP($Z22,Lookup!$A$1:$P$20,15,FALSE),"")</f>
        <v>0</v>
      </c>
      <c r="AN22" s="133">
        <f>IFERROR(VLOOKUP($Z22,Lookup!$A$1:$P$20,16,FALSE),"")</f>
        <v>0</v>
      </c>
      <c r="AO22" s="133">
        <f>IFERROR(VLOOKUP($Z22,Lookup!$A$1:$Q$20,17,FALSE),"")</f>
        <v>2</v>
      </c>
      <c r="AP22" s="129"/>
      <c r="AQ22" s="129"/>
      <c r="AR22" s="135"/>
      <c r="AS22" s="135"/>
      <c r="AT22" s="135"/>
      <c r="AU22" s="135"/>
      <c r="AV22" s="138"/>
      <c r="AW22" s="135"/>
      <c r="AX22" s="135"/>
      <c r="AY22" s="135"/>
      <c r="AZ22" s="135"/>
      <c r="BA22" s="135"/>
      <c r="BB22" s="135"/>
      <c r="BC22" s="135"/>
      <c r="BD22" s="135"/>
      <c r="BE22" s="135"/>
      <c r="BF22" s="143"/>
      <c r="BG22" s="150"/>
      <c r="BH22" s="129"/>
      <c r="BI22" s="129"/>
      <c r="BJ22" s="150"/>
      <c r="BK22" s="156"/>
      <c r="BL22" s="156"/>
      <c r="BM22" s="450">
        <v>1</v>
      </c>
      <c r="BN22" s="450" t="s">
        <v>977</v>
      </c>
      <c r="BO22" s="139" t="s">
        <v>3093</v>
      </c>
      <c r="BP22" s="156"/>
      <c r="BQ22" s="139" t="s">
        <v>2882</v>
      </c>
      <c r="BR22" s="139"/>
      <c r="BS22" s="139"/>
      <c r="BT22" s="139"/>
      <c r="BU22" s="371"/>
      <c r="BV22" s="371"/>
      <c r="BW22" s="371"/>
      <c r="BX22" s="371"/>
      <c r="BY22" s="371"/>
      <c r="BZ22" s="371"/>
      <c r="CA22" s="371"/>
    </row>
    <row r="23" spans="1:79" ht="39.75" customHeight="1">
      <c r="A23" s="126" t="s">
        <v>3051</v>
      </c>
      <c r="B23" s="379" t="s">
        <v>1917</v>
      </c>
      <c r="C23" s="379" t="s">
        <v>1918</v>
      </c>
      <c r="D23" s="379" t="s">
        <v>309</v>
      </c>
      <c r="E23" s="372" t="s">
        <v>40</v>
      </c>
      <c r="F23" s="372">
        <v>78801</v>
      </c>
      <c r="G23" s="129" t="s">
        <v>1919</v>
      </c>
      <c r="H23" s="130" t="s">
        <v>3237</v>
      </c>
      <c r="I23" s="473" t="s">
        <v>1921</v>
      </c>
      <c r="J23" s="453">
        <v>43423</v>
      </c>
      <c r="K23" s="475" t="s">
        <v>3879</v>
      </c>
      <c r="L23" s="94"/>
      <c r="M23" s="94"/>
      <c r="N23" s="94"/>
      <c r="O23" s="94"/>
      <c r="P23" s="476">
        <v>200</v>
      </c>
      <c r="Q23" s="94">
        <v>4250</v>
      </c>
      <c r="R23" s="94"/>
      <c r="S23" s="94"/>
      <c r="T23" s="98">
        <f t="shared" si="6"/>
        <v>4450</v>
      </c>
      <c r="U23" s="129" t="s">
        <v>927</v>
      </c>
      <c r="V23" s="98"/>
      <c r="W23" s="129"/>
      <c r="X23" s="129"/>
      <c r="Y23" s="132" t="s">
        <v>3880</v>
      </c>
      <c r="Z23" s="438" t="str">
        <f t="shared" si="8"/>
        <v>Reserve</v>
      </c>
      <c r="AA23" s="438" t="str">
        <f>IFERROR(VLOOKUP($Z23,Lookup!$A$1:$P$20,2,FALSE),"")</f>
        <v>Level 3</v>
      </c>
      <c r="AB23" s="134">
        <v>43497</v>
      </c>
      <c r="AC23" s="133">
        <f>IFERROR(VLOOKUP($Z23,Lookup!$A$1:$P$20,7,FALSE),"")</f>
        <v>0</v>
      </c>
      <c r="AD23" s="380"/>
      <c r="AE23" s="133">
        <f>IFERROR(VLOOKUP($Z23,Lookup!$A$1:$P$20,8,FALSE),"")</f>
        <v>4</v>
      </c>
      <c r="AF23" s="133">
        <f>IFERROR(VLOOKUP($Z23,Lookup!$A$1:$P$20,9,FALSE),"")</f>
        <v>2</v>
      </c>
      <c r="AG23" s="133"/>
      <c r="AH23" s="133">
        <f>IFERROR(VLOOKUP($Z23,Lookup!$A$1:$P$20,10,FALSE),"")</f>
        <v>4</v>
      </c>
      <c r="AI23" s="133" t="str">
        <f>IFERROR(VLOOKUP($Z23,Lookup!$A$1:$P$20,11,FALSE),"")</f>
        <v>Yes</v>
      </c>
      <c r="AJ23" s="133" t="str">
        <f>IFERROR(VLOOKUP($Z23,Lookup!$A$1:$P$20,12,FALSE),"")</f>
        <v>10X10</v>
      </c>
      <c r="AK23" s="133" t="str">
        <f>IFERROR(VLOOKUP($Z23,Lookup!$A$1:$P$20,13,FALSE),"")</f>
        <v>Yes</v>
      </c>
      <c r="AL23" s="133">
        <f>IFERROR(VLOOKUP($Z23,Lookup!$A$1:$P$20,14,FALSE),"")</f>
        <v>0</v>
      </c>
      <c r="AM23" s="133">
        <f>IFERROR(VLOOKUP($Z23,Lookup!$A$1:$P$20,15,FALSE),"")</f>
        <v>0</v>
      </c>
      <c r="AN23" s="133">
        <f>IFERROR(VLOOKUP($Z23,Lookup!$A$1:$P$20,16,FALSE),"")</f>
        <v>0</v>
      </c>
      <c r="AO23" s="451"/>
      <c r="AP23" s="129"/>
      <c r="AQ23" s="129"/>
      <c r="AR23" s="135"/>
      <c r="AS23" s="135"/>
      <c r="AT23" s="135"/>
      <c r="AU23" s="135"/>
      <c r="AV23" s="138"/>
      <c r="AW23" s="135"/>
      <c r="AX23" s="135"/>
      <c r="AY23" s="135"/>
      <c r="AZ23" s="135"/>
      <c r="BA23" s="135"/>
      <c r="BB23" s="135"/>
      <c r="BC23" s="135"/>
      <c r="BD23" s="139"/>
      <c r="BE23" s="135"/>
      <c r="BF23" s="139"/>
      <c r="BG23" s="150"/>
      <c r="BH23" s="129"/>
      <c r="BI23" s="129"/>
      <c r="BJ23" s="150"/>
      <c r="BK23" s="139"/>
      <c r="BL23" s="139"/>
      <c r="BM23" s="148"/>
      <c r="BN23" s="148"/>
      <c r="BO23" s="139"/>
      <c r="BP23" s="139"/>
      <c r="BQ23" s="139"/>
      <c r="BR23" s="139"/>
      <c r="BS23" s="139"/>
      <c r="BT23" s="139"/>
      <c r="BU23" s="371"/>
      <c r="BV23" s="371"/>
      <c r="BW23" s="371"/>
      <c r="BX23" s="371"/>
      <c r="BY23" s="371"/>
      <c r="BZ23" s="371"/>
      <c r="CA23" s="371"/>
    </row>
    <row r="24" spans="1:79" ht="39.75" customHeight="1">
      <c r="A24" s="126" t="s">
        <v>362</v>
      </c>
      <c r="B24" s="379" t="s">
        <v>2908</v>
      </c>
      <c r="C24" s="379" t="s">
        <v>2302</v>
      </c>
      <c r="D24" s="379" t="s">
        <v>1671</v>
      </c>
      <c r="E24" s="372" t="s">
        <v>40</v>
      </c>
      <c r="F24" s="372">
        <v>78072</v>
      </c>
      <c r="G24" s="129" t="s">
        <v>2303</v>
      </c>
      <c r="H24" s="130" t="s">
        <v>2304</v>
      </c>
      <c r="I24" s="449"/>
      <c r="J24" s="453">
        <v>43789</v>
      </c>
      <c r="K24" s="474">
        <v>5469</v>
      </c>
      <c r="L24" s="94"/>
      <c r="M24" s="94">
        <v>500</v>
      </c>
      <c r="N24" s="94"/>
      <c r="O24" s="94"/>
      <c r="P24" s="94"/>
      <c r="Q24" s="94"/>
      <c r="R24" s="94"/>
      <c r="S24" s="94"/>
      <c r="T24" s="98">
        <f t="shared" si="6"/>
        <v>500</v>
      </c>
      <c r="U24" s="129" t="s">
        <v>927</v>
      </c>
      <c r="V24" s="98"/>
      <c r="W24" s="129"/>
      <c r="X24" s="129"/>
      <c r="Y24" s="132" t="s">
        <v>3207</v>
      </c>
      <c r="Z24" s="438" t="s">
        <v>368</v>
      </c>
      <c r="AA24" s="438" t="s">
        <v>898</v>
      </c>
      <c r="AB24" s="134">
        <v>43497</v>
      </c>
      <c r="AC24" s="133">
        <f>IFERROR(VLOOKUP($Z24,Lookup!$A$1:$P$20,7,FALSE),"")</f>
        <v>0</v>
      </c>
      <c r="AD24" s="380"/>
      <c r="AE24" s="133">
        <f>IFERROR(VLOOKUP($Z24,Lookup!$A$1:$P$20,8,FALSE),"")</f>
        <v>2</v>
      </c>
      <c r="AF24" s="133">
        <f>IFERROR(VLOOKUP($Z24,Lookup!$A$1:$P$20,9,FALSE),"")</f>
        <v>2</v>
      </c>
      <c r="AG24" s="133" t="s">
        <v>2821</v>
      </c>
      <c r="AH24" s="133">
        <f>IFERROR(VLOOKUP($Z24,Lookup!$A$1:$P$20,10,FALSE),"")</f>
        <v>2</v>
      </c>
      <c r="AI24" s="133">
        <f>IFERROR(VLOOKUP($Z24,Lookup!$A$1:$P$20,11,FALSE),"")</f>
        <v>0</v>
      </c>
      <c r="AJ24" s="133">
        <f>IFERROR(VLOOKUP($Z24,Lookup!$A$1:$P$20,12,FALSE),"")</f>
        <v>0</v>
      </c>
      <c r="AK24" s="133">
        <f>IFERROR(VLOOKUP($Z24,Lookup!$A$1:$P$20,13,FALSE),"")</f>
        <v>0</v>
      </c>
      <c r="AL24" s="133">
        <f>IFERROR(VLOOKUP($Z24,Lookup!$A$1:$P$20,14,FALSE),"")</f>
        <v>0</v>
      </c>
      <c r="AM24" s="133">
        <f>IFERROR(VLOOKUP($Z24,Lookup!$A$1:$P$20,15,FALSE),"")</f>
        <v>0</v>
      </c>
      <c r="AN24" s="133">
        <f>IFERROR(VLOOKUP($Z24,Lookup!$A$1:$P$20,16,FALSE),"")</f>
        <v>0</v>
      </c>
      <c r="AO24" s="133">
        <v>2</v>
      </c>
      <c r="AP24" s="135"/>
      <c r="AQ24" s="138"/>
      <c r="AR24" s="135"/>
      <c r="AS24" s="135"/>
      <c r="AT24" s="135"/>
      <c r="AU24" s="135"/>
      <c r="AV24" s="135"/>
      <c r="AW24" s="135"/>
      <c r="AX24" s="135"/>
      <c r="AY24" s="135"/>
      <c r="AZ24" s="135"/>
      <c r="BA24" s="139"/>
      <c r="BB24" s="150"/>
      <c r="BC24" s="129"/>
      <c r="BD24" s="129"/>
      <c r="BE24" s="150"/>
      <c r="BF24" s="139"/>
      <c r="BG24" s="139"/>
      <c r="BH24" s="400"/>
      <c r="BI24" s="400"/>
      <c r="BJ24" s="139"/>
      <c r="BK24" s="139"/>
      <c r="BL24" s="139"/>
      <c r="BM24" s="139"/>
      <c r="BN24" s="139"/>
      <c r="BO24" s="139"/>
      <c r="BP24" s="371"/>
      <c r="BQ24" s="371"/>
      <c r="BR24" s="371"/>
      <c r="BS24" s="371"/>
      <c r="BT24" s="371"/>
      <c r="BU24" s="371"/>
      <c r="BV24" s="371"/>
      <c r="BW24" s="139"/>
      <c r="BX24" s="139"/>
      <c r="BY24" s="139"/>
      <c r="BZ24" s="139"/>
      <c r="CA24" s="139"/>
    </row>
    <row r="25" spans="1:79" ht="39.75" customHeight="1">
      <c r="A25" s="126" t="s">
        <v>362</v>
      </c>
      <c r="B25" s="379" t="s">
        <v>2932</v>
      </c>
      <c r="C25" s="379" t="s">
        <v>1088</v>
      </c>
      <c r="D25" s="379" t="s">
        <v>137</v>
      </c>
      <c r="E25" s="372" t="s">
        <v>40</v>
      </c>
      <c r="F25" s="372">
        <v>78624</v>
      </c>
      <c r="G25" s="129" t="s">
        <v>1089</v>
      </c>
      <c r="H25" s="130" t="s">
        <v>1090</v>
      </c>
      <c r="I25" s="449" t="s">
        <v>1045</v>
      </c>
      <c r="J25" s="453">
        <v>43429</v>
      </c>
      <c r="K25" s="477" t="s">
        <v>3141</v>
      </c>
      <c r="L25" s="94"/>
      <c r="M25" s="94">
        <v>250</v>
      </c>
      <c r="N25" s="94"/>
      <c r="O25" s="94"/>
      <c r="P25" s="94"/>
      <c r="Q25" s="94"/>
      <c r="R25" s="94"/>
      <c r="S25" s="94"/>
      <c r="T25" s="98">
        <f t="shared" si="6"/>
        <v>250</v>
      </c>
      <c r="U25" s="129" t="s">
        <v>927</v>
      </c>
      <c r="V25" s="98"/>
      <c r="W25" s="129"/>
      <c r="X25" s="129"/>
      <c r="Y25" s="132" t="s">
        <v>3238</v>
      </c>
      <c r="Z25" s="438" t="str">
        <f t="shared" ref="Z25:Z105" si="9">IF(SUM($T25,$V25)=0,"",IF(SUM($T25,$V25)&gt;=10000,"Silver",IF(AND((SUM($T25,$V25)&lt;10000),(SUM($T25,$V25)&gt;=5000)),"Champion",IF(AND((SUM($T25,$V25)&lt;5000),(SUM($T25,$V25)&gt;=2500)),"Reserve",IF(AND((SUM($T25,$V25)&lt;2500),(SUM($T25,$V25)&gt;=1000)),"Trophy",IF(AND((SUM($T25,$V25)&lt;1000),(SUM($T25,$V25)&gt;=500)),"Blue",IF(AND((SUM($T25,$V25)&lt;500),(SUM($T25,$V25)&gt;=250)),"Red","White")))))))</f>
        <v>Red</v>
      </c>
      <c r="AA25" s="438" t="str">
        <f>IFERROR(VLOOKUP($Z25,Lookup!$A$1:$P$20,2,FALSE),"")</f>
        <v>Level 6</v>
      </c>
      <c r="AB25" s="134">
        <v>43497</v>
      </c>
      <c r="AC25" s="133">
        <f>IFERROR(VLOOKUP($Z25,Lookup!$A$1:$P$20,7,FALSE),"")</f>
        <v>0</v>
      </c>
      <c r="AD25" s="380"/>
      <c r="AE25" s="454">
        <v>2</v>
      </c>
      <c r="AF25" s="454">
        <v>1</v>
      </c>
      <c r="AG25" s="133" t="s">
        <v>2821</v>
      </c>
      <c r="AH25" s="133">
        <f>IFERROR(VLOOKUP($Z25,Lookup!$A$1:$P$20,10,FALSE),"")</f>
        <v>2</v>
      </c>
      <c r="AI25" s="133">
        <f>IFERROR(VLOOKUP($Z25,Lookup!$A$1:$P$20,11,FALSE),"")</f>
        <v>0</v>
      </c>
      <c r="AJ25" s="133">
        <f>IFERROR(VLOOKUP($Z25,Lookup!$A$1:$P$20,12,FALSE),"")</f>
        <v>0</v>
      </c>
      <c r="AK25" s="133">
        <f>IFERROR(VLOOKUP($Z25,Lookup!$A$1:$P$20,13,FALSE),"")</f>
        <v>0</v>
      </c>
      <c r="AL25" s="133">
        <f>IFERROR(VLOOKUP($Z25,Lookup!$A$1:$P$20,14,FALSE),"")</f>
        <v>0</v>
      </c>
      <c r="AM25" s="133">
        <f>IFERROR(VLOOKUP($Z25,Lookup!$A$1:$P$20,15,FALSE),"")</f>
        <v>0</v>
      </c>
      <c r="AN25" s="133">
        <f>IFERROR(VLOOKUP($Z25,Lookup!$A$1:$P$20,16,FALSE),"")</f>
        <v>0</v>
      </c>
      <c r="AO25" s="451"/>
      <c r="AP25" s="129"/>
      <c r="AQ25" s="129"/>
      <c r="AR25" s="135"/>
      <c r="AS25" s="135"/>
      <c r="AT25" s="135"/>
      <c r="AU25" s="135"/>
      <c r="AV25" s="138"/>
      <c r="AW25" s="135"/>
      <c r="AX25" s="135"/>
      <c r="AY25" s="135"/>
      <c r="AZ25" s="135"/>
      <c r="BA25" s="135"/>
      <c r="BB25" s="135"/>
      <c r="BC25" s="135"/>
      <c r="BD25" s="135"/>
      <c r="BE25" s="135"/>
      <c r="BF25" s="139"/>
      <c r="BG25" s="150"/>
      <c r="BH25" s="129"/>
      <c r="BI25" s="129"/>
      <c r="BJ25" s="150"/>
      <c r="BK25" s="139"/>
      <c r="BL25" s="139"/>
      <c r="BM25" s="148"/>
      <c r="BN25" s="148"/>
      <c r="BO25" s="139"/>
      <c r="BP25" s="139"/>
      <c r="BQ25" s="139"/>
      <c r="BR25" s="139"/>
      <c r="BS25" s="139"/>
      <c r="BT25" s="139"/>
      <c r="BU25" s="371"/>
      <c r="BV25" s="371"/>
      <c r="BW25" s="371"/>
      <c r="BX25" s="371"/>
      <c r="BY25" s="371"/>
      <c r="BZ25" s="371"/>
      <c r="CA25" s="371"/>
    </row>
    <row r="26" spans="1:79" ht="39.75" customHeight="1">
      <c r="A26" s="126" t="s">
        <v>362</v>
      </c>
      <c r="B26" s="379" t="s">
        <v>1041</v>
      </c>
      <c r="C26" s="379" t="s">
        <v>1088</v>
      </c>
      <c r="D26" s="379" t="s">
        <v>137</v>
      </c>
      <c r="E26" s="372" t="s">
        <v>40</v>
      </c>
      <c r="F26" s="372">
        <v>78624</v>
      </c>
      <c r="G26" s="129" t="s">
        <v>1089</v>
      </c>
      <c r="H26" s="130" t="s">
        <v>1090</v>
      </c>
      <c r="I26" s="449" t="s">
        <v>1045</v>
      </c>
      <c r="J26" s="453">
        <v>43429</v>
      </c>
      <c r="K26" s="477" t="s">
        <v>3141</v>
      </c>
      <c r="L26" s="94"/>
      <c r="M26" s="94">
        <v>250</v>
      </c>
      <c r="N26" s="94"/>
      <c r="O26" s="94"/>
      <c r="P26" s="94"/>
      <c r="Q26" s="94"/>
      <c r="R26" s="94"/>
      <c r="S26" s="94"/>
      <c r="T26" s="98">
        <f t="shared" si="6"/>
        <v>250</v>
      </c>
      <c r="U26" s="129" t="s">
        <v>927</v>
      </c>
      <c r="V26" s="98"/>
      <c r="W26" s="129"/>
      <c r="X26" s="129"/>
      <c r="Y26" s="132" t="s">
        <v>3238</v>
      </c>
      <c r="Z26" s="438" t="str">
        <f t="shared" si="9"/>
        <v>Red</v>
      </c>
      <c r="AA26" s="438" t="str">
        <f>IFERROR(VLOOKUP($Z26,Lookup!$A$1:$P$20,2,FALSE),"")</f>
        <v>Level 6</v>
      </c>
      <c r="AB26" s="134">
        <v>43497</v>
      </c>
      <c r="AC26" s="133">
        <f>IFERROR(VLOOKUP($Z26,Lookup!$A$1:$P$20,7,FALSE),"")</f>
        <v>0</v>
      </c>
      <c r="AD26" s="380"/>
      <c r="AE26" s="133">
        <f>IFERROR(VLOOKUP($Z26,Lookup!$A$1:$P$20,8,FALSE),"")</f>
        <v>1</v>
      </c>
      <c r="AF26" s="454">
        <v>1</v>
      </c>
      <c r="AG26" s="133" t="s">
        <v>2821</v>
      </c>
      <c r="AH26" s="133">
        <f>IFERROR(VLOOKUP($Z26,Lookup!$A$1:$P$20,10,FALSE),"")</f>
        <v>2</v>
      </c>
      <c r="AI26" s="133">
        <f>IFERROR(VLOOKUP($Z26,Lookup!$A$1:$P$20,11,FALSE),"")</f>
        <v>0</v>
      </c>
      <c r="AJ26" s="133">
        <f>IFERROR(VLOOKUP($Z26,Lookup!$A$1:$P$20,12,FALSE),"")</f>
        <v>0</v>
      </c>
      <c r="AK26" s="133">
        <f>IFERROR(VLOOKUP($Z26,Lookup!$A$1:$P$20,13,FALSE),"")</f>
        <v>0</v>
      </c>
      <c r="AL26" s="133">
        <f>IFERROR(VLOOKUP($Z26,Lookup!$A$1:$P$20,14,FALSE),"")</f>
        <v>0</v>
      </c>
      <c r="AM26" s="133">
        <f>IFERROR(VLOOKUP($Z26,Lookup!$A$1:$P$20,15,FALSE),"")</f>
        <v>0</v>
      </c>
      <c r="AN26" s="133">
        <f>IFERROR(VLOOKUP($Z26,Lookup!$A$1:$P$20,16,FALSE),"")</f>
        <v>0</v>
      </c>
      <c r="AO26" s="451"/>
      <c r="AP26" s="129"/>
      <c r="AQ26" s="129"/>
      <c r="AR26" s="135"/>
      <c r="AS26" s="135"/>
      <c r="AT26" s="135"/>
      <c r="AU26" s="135"/>
      <c r="AV26" s="138"/>
      <c r="AW26" s="135"/>
      <c r="AX26" s="135"/>
      <c r="AY26" s="135"/>
      <c r="AZ26" s="135"/>
      <c r="BA26" s="135"/>
      <c r="BB26" s="135"/>
      <c r="BC26" s="135"/>
      <c r="BD26" s="135"/>
      <c r="BE26" s="135"/>
      <c r="BF26" s="139"/>
      <c r="BG26" s="150"/>
      <c r="BH26" s="129"/>
      <c r="BI26" s="129"/>
      <c r="BJ26" s="150"/>
      <c r="BK26" s="139"/>
      <c r="BL26" s="139"/>
      <c r="BM26" s="148"/>
      <c r="BN26" s="148"/>
      <c r="BO26" s="139"/>
      <c r="BP26" s="139"/>
      <c r="BQ26" s="139"/>
      <c r="BR26" s="139"/>
      <c r="BS26" s="139"/>
      <c r="BT26" s="139"/>
      <c r="BU26" s="371"/>
      <c r="BV26" s="371"/>
      <c r="BW26" s="371"/>
      <c r="BX26" s="371"/>
      <c r="BY26" s="371"/>
      <c r="BZ26" s="371"/>
      <c r="CA26" s="371"/>
    </row>
    <row r="27" spans="1:79" ht="39.75" customHeight="1">
      <c r="A27" s="126" t="s">
        <v>362</v>
      </c>
      <c r="B27" s="379" t="s">
        <v>2599</v>
      </c>
      <c r="C27" s="379" t="s">
        <v>3140</v>
      </c>
      <c r="D27" s="379" t="s">
        <v>234</v>
      </c>
      <c r="E27" s="372" t="s">
        <v>40</v>
      </c>
      <c r="F27" s="372">
        <v>78132</v>
      </c>
      <c r="G27" s="129" t="s">
        <v>1057</v>
      </c>
      <c r="H27" s="130" t="s">
        <v>595</v>
      </c>
      <c r="I27" s="449" t="s">
        <v>996</v>
      </c>
      <c r="J27" s="453">
        <v>43429</v>
      </c>
      <c r="K27" s="477" t="s">
        <v>3141</v>
      </c>
      <c r="L27" s="94"/>
      <c r="M27" s="94">
        <v>1000</v>
      </c>
      <c r="N27" s="94"/>
      <c r="O27" s="94"/>
      <c r="P27" s="94">
        <v>250</v>
      </c>
      <c r="Q27" s="94"/>
      <c r="R27" s="94"/>
      <c r="S27" s="94"/>
      <c r="T27" s="98">
        <f t="shared" si="6"/>
        <v>1250</v>
      </c>
      <c r="U27" s="129" t="s">
        <v>927</v>
      </c>
      <c r="V27" s="98"/>
      <c r="W27" s="129"/>
      <c r="X27" s="129"/>
      <c r="Y27" s="132"/>
      <c r="Z27" s="438" t="str">
        <f t="shared" si="9"/>
        <v>Trophy</v>
      </c>
      <c r="AA27" s="438" t="str">
        <f>IFERROR(VLOOKUP($Z27,Lookup!$A$1:$P$20,2,FALSE),"")</f>
        <v>Level 4</v>
      </c>
      <c r="AB27" s="134">
        <v>43497</v>
      </c>
      <c r="AC27" s="133">
        <f>IFERROR(VLOOKUP($Z27,Lookup!$A$1:$P$20,7,FALSE),"")</f>
        <v>0</v>
      </c>
      <c r="AD27" s="380"/>
      <c r="AE27" s="133">
        <f>IFERROR(VLOOKUP($Z27,Lookup!$A$1:$P$20,8,FALSE),"")</f>
        <v>2</v>
      </c>
      <c r="AF27" s="133">
        <f>IFERROR(VLOOKUP($Z27,Lookup!$A$1:$P$20,9,FALSE),"")</f>
        <v>2</v>
      </c>
      <c r="AG27" s="133" t="s">
        <v>2821</v>
      </c>
      <c r="AH27" s="133">
        <f>IFERROR(VLOOKUP($Z27,Lookup!$A$1:$P$20,10,FALSE),"")</f>
        <v>4</v>
      </c>
      <c r="AI27" s="133" t="str">
        <f>IFERROR(VLOOKUP($Z27,Lookup!$A$1:$P$20,11,FALSE),"")</f>
        <v>Yes</v>
      </c>
      <c r="AJ27" s="133">
        <f>IFERROR(VLOOKUP($Z27,Lookup!$A$1:$P$20,12,FALSE),"")</f>
        <v>0</v>
      </c>
      <c r="AK27" s="133" t="str">
        <f>IFERROR(VLOOKUP($Z27,Lookup!$A$1:$P$20,13,FALSE),"")</f>
        <v>Yes</v>
      </c>
      <c r="AL27" s="133">
        <f>IFERROR(VLOOKUP($Z27,Lookup!$A$1:$P$20,14,FALSE),"")</f>
        <v>0</v>
      </c>
      <c r="AM27" s="133">
        <f>IFERROR(VLOOKUP($Z27,Lookup!$A$1:$P$20,15,FALSE),"")</f>
        <v>0</v>
      </c>
      <c r="AN27" s="133">
        <f>IFERROR(VLOOKUP($Z27,Lookup!$A$1:$P$20,16,FALSE),"")</f>
        <v>0</v>
      </c>
      <c r="AO27" s="133">
        <f>IFERROR(VLOOKUP($Z27,Lookup!$A$1:$Q$20,17,FALSE),"")</f>
        <v>2</v>
      </c>
      <c r="AP27" s="129"/>
      <c r="AQ27" s="129"/>
      <c r="AR27" s="135"/>
      <c r="AS27" s="135"/>
      <c r="AT27" s="135"/>
      <c r="AU27" s="135"/>
      <c r="AV27" s="138"/>
      <c r="AW27" s="135"/>
      <c r="AX27" s="135"/>
      <c r="AY27" s="135"/>
      <c r="AZ27" s="135"/>
      <c r="BA27" s="135"/>
      <c r="BB27" s="135"/>
      <c r="BC27" s="135"/>
      <c r="BD27" s="448">
        <v>1</v>
      </c>
      <c r="BE27" s="135"/>
      <c r="BF27" s="139"/>
      <c r="BG27" s="150"/>
      <c r="BH27" s="129"/>
      <c r="BI27" s="129"/>
      <c r="BJ27" s="150"/>
      <c r="BK27" s="139"/>
      <c r="BL27" s="139"/>
      <c r="BM27" s="148"/>
      <c r="BN27" s="148" t="s">
        <v>2845</v>
      </c>
      <c r="BO27" s="139"/>
      <c r="BP27" s="139"/>
      <c r="BQ27" s="139"/>
      <c r="BR27" s="139"/>
      <c r="BS27" s="139"/>
      <c r="BT27" s="139"/>
      <c r="BU27" s="371"/>
      <c r="BV27" s="371"/>
      <c r="BW27" s="371"/>
      <c r="BX27" s="371"/>
      <c r="BY27" s="371"/>
      <c r="BZ27" s="371"/>
      <c r="CA27" s="371"/>
    </row>
    <row r="28" spans="1:79" ht="39.75" customHeight="1">
      <c r="A28" s="126" t="s">
        <v>362</v>
      </c>
      <c r="B28" s="379" t="s">
        <v>2594</v>
      </c>
      <c r="C28" s="379" t="s">
        <v>166</v>
      </c>
      <c r="D28" s="379" t="s">
        <v>167</v>
      </c>
      <c r="E28" s="372" t="s">
        <v>40</v>
      </c>
      <c r="F28" s="372">
        <v>78163</v>
      </c>
      <c r="G28" s="129" t="s">
        <v>1117</v>
      </c>
      <c r="H28" s="130" t="s">
        <v>471</v>
      </c>
      <c r="I28" s="449" t="s">
        <v>472</v>
      </c>
      <c r="J28" s="453">
        <v>43430</v>
      </c>
      <c r="K28" s="477" t="s">
        <v>3142</v>
      </c>
      <c r="L28" s="94"/>
      <c r="M28" s="94">
        <v>1000</v>
      </c>
      <c r="N28" s="94"/>
      <c r="O28" s="94"/>
      <c r="P28" s="94"/>
      <c r="Q28" s="94"/>
      <c r="R28" s="94"/>
      <c r="S28" s="94"/>
      <c r="T28" s="98">
        <f t="shared" si="6"/>
        <v>1000</v>
      </c>
      <c r="U28" s="129" t="s">
        <v>927</v>
      </c>
      <c r="V28" s="98"/>
      <c r="W28" s="129"/>
      <c r="X28" s="129"/>
      <c r="Y28" s="132"/>
      <c r="Z28" s="438" t="str">
        <f t="shared" si="9"/>
        <v>Trophy</v>
      </c>
      <c r="AA28" s="438" t="str">
        <f>IFERROR(VLOOKUP($Z28,Lookup!$A$1:$P$20,2,FALSE),"")</f>
        <v>Level 4</v>
      </c>
      <c r="AB28" s="134">
        <v>43497</v>
      </c>
      <c r="AC28" s="133">
        <f>IFERROR(VLOOKUP($Z28,Lookup!$A$1:$P$20,7,FALSE),"")</f>
        <v>0</v>
      </c>
      <c r="AD28" s="380"/>
      <c r="AE28" s="133">
        <f>IFERROR(VLOOKUP($Z28,Lookup!$A$1:$P$20,8,FALSE),"")</f>
        <v>2</v>
      </c>
      <c r="AF28" s="133">
        <f>IFERROR(VLOOKUP($Z28,Lookup!$A$1:$P$20,9,FALSE),"")</f>
        <v>2</v>
      </c>
      <c r="AG28" s="133" t="s">
        <v>2821</v>
      </c>
      <c r="AH28" s="133">
        <f>IFERROR(VLOOKUP($Z28,Lookup!$A$1:$P$20,10,FALSE),"")</f>
        <v>4</v>
      </c>
      <c r="AI28" s="133" t="str">
        <f>IFERROR(VLOOKUP($Z28,Lookup!$A$1:$P$20,11,FALSE),"")</f>
        <v>Yes</v>
      </c>
      <c r="AJ28" s="133">
        <f>IFERROR(VLOOKUP($Z28,Lookup!$A$1:$P$20,12,FALSE),"")</f>
        <v>0</v>
      </c>
      <c r="AK28" s="133" t="str">
        <f>IFERROR(VLOOKUP($Z28,Lookup!$A$1:$P$20,13,FALSE),"")</f>
        <v>Yes</v>
      </c>
      <c r="AL28" s="133">
        <f>IFERROR(VLOOKUP($Z28,Lookup!$A$1:$P$20,14,FALSE),"")</f>
        <v>0</v>
      </c>
      <c r="AM28" s="133">
        <f>IFERROR(VLOOKUP($Z28,Lookup!$A$1:$P$20,15,FALSE),"")</f>
        <v>0</v>
      </c>
      <c r="AN28" s="133">
        <f>IFERROR(VLOOKUP($Z28,Lookup!$A$1:$P$20,16,FALSE),"")</f>
        <v>0</v>
      </c>
      <c r="AO28" s="451"/>
      <c r="AP28" s="129"/>
      <c r="AQ28" s="129"/>
      <c r="AR28" s="135"/>
      <c r="AS28" s="135"/>
      <c r="AT28" s="135"/>
      <c r="AU28" s="135"/>
      <c r="AV28" s="138"/>
      <c r="AW28" s="135"/>
      <c r="AX28" s="135"/>
      <c r="AY28" s="135"/>
      <c r="AZ28" s="135"/>
      <c r="BA28" s="135"/>
      <c r="BB28" s="135"/>
      <c r="BC28" s="448">
        <v>1</v>
      </c>
      <c r="BD28" s="135"/>
      <c r="BE28" s="135"/>
      <c r="BF28" s="139"/>
      <c r="BG28" s="150"/>
      <c r="BH28" s="129"/>
      <c r="BI28" s="129"/>
      <c r="BJ28" s="150"/>
      <c r="BK28" s="139"/>
      <c r="BL28" s="139"/>
      <c r="BM28" s="148"/>
      <c r="BN28" s="148" t="s">
        <v>2845</v>
      </c>
      <c r="BO28" s="139"/>
      <c r="BP28" s="139"/>
      <c r="BQ28" s="139"/>
      <c r="BR28" s="139"/>
      <c r="BS28" s="139"/>
      <c r="BT28" s="139"/>
      <c r="BU28" s="371"/>
      <c r="BV28" s="371"/>
      <c r="BW28" s="371"/>
      <c r="BX28" s="371"/>
      <c r="BY28" s="371"/>
      <c r="BZ28" s="371"/>
      <c r="CA28" s="371"/>
    </row>
    <row r="29" spans="1:79" ht="39.75" customHeight="1">
      <c r="A29" s="126" t="s">
        <v>362</v>
      </c>
      <c r="B29" s="379" t="s">
        <v>3208</v>
      </c>
      <c r="C29" s="379" t="s">
        <v>3209</v>
      </c>
      <c r="D29" s="379" t="s">
        <v>167</v>
      </c>
      <c r="E29" s="372" t="s">
        <v>40</v>
      </c>
      <c r="F29" s="372">
        <v>78163</v>
      </c>
      <c r="G29" s="129" t="s">
        <v>3210</v>
      </c>
      <c r="H29" s="130" t="s">
        <v>1279</v>
      </c>
      <c r="I29" s="449" t="s">
        <v>472</v>
      </c>
      <c r="J29" s="453">
        <v>43430</v>
      </c>
      <c r="K29" s="477" t="s">
        <v>3142</v>
      </c>
      <c r="L29" s="94"/>
      <c r="M29" s="94">
        <v>500</v>
      </c>
      <c r="N29" s="94"/>
      <c r="O29" s="94"/>
      <c r="P29" s="94"/>
      <c r="Q29" s="94"/>
      <c r="R29" s="94"/>
      <c r="S29" s="94"/>
      <c r="T29" s="98">
        <f t="shared" si="6"/>
        <v>500</v>
      </c>
      <c r="U29" s="129" t="s">
        <v>927</v>
      </c>
      <c r="V29" s="98"/>
      <c r="W29" s="129"/>
      <c r="X29" s="129"/>
      <c r="Y29" s="132"/>
      <c r="Z29" s="438" t="str">
        <f t="shared" si="9"/>
        <v>Blue</v>
      </c>
      <c r="AA29" s="438" t="str">
        <f>IFERROR(VLOOKUP($Z29,Lookup!$A$1:$P$20,2,FALSE),"")</f>
        <v>Level 5</v>
      </c>
      <c r="AB29" s="134">
        <v>43497</v>
      </c>
      <c r="AC29" s="133">
        <f>IFERROR(VLOOKUP($Z29,Lookup!$A$1:$P$20,7,FALSE),"")</f>
        <v>0</v>
      </c>
      <c r="AD29" s="380"/>
      <c r="AE29" s="133">
        <f>IFERROR(VLOOKUP($Z29,Lookup!$A$1:$P$20,8,FALSE),"")</f>
        <v>2</v>
      </c>
      <c r="AF29" s="133">
        <f>IFERROR(VLOOKUP($Z29,Lookup!$A$1:$P$20,9,FALSE),"")</f>
        <v>2</v>
      </c>
      <c r="AG29" s="133" t="s">
        <v>2821</v>
      </c>
      <c r="AH29" s="133">
        <f>IFERROR(VLOOKUP($Z29,Lookup!$A$1:$P$20,10,FALSE),"")</f>
        <v>2</v>
      </c>
      <c r="AI29" s="133">
        <f>IFERROR(VLOOKUP($Z29,Lookup!$A$1:$P$20,11,FALSE),"")</f>
        <v>0</v>
      </c>
      <c r="AJ29" s="133">
        <f>IFERROR(VLOOKUP($Z29,Lookup!$A$1:$P$20,12,FALSE),"")</f>
        <v>0</v>
      </c>
      <c r="AK29" s="133">
        <f>IFERROR(VLOOKUP($Z29,Lookup!$A$1:$P$20,13,FALSE),"")</f>
        <v>0</v>
      </c>
      <c r="AL29" s="133">
        <f>IFERROR(VLOOKUP($Z29,Lookup!$A$1:$P$20,14,FALSE),"")</f>
        <v>0</v>
      </c>
      <c r="AM29" s="133">
        <f>IFERROR(VLOOKUP($Z29,Lookup!$A$1:$P$20,15,FALSE),"")</f>
        <v>0</v>
      </c>
      <c r="AN29" s="133">
        <f>IFERROR(VLOOKUP($Z29,Lookup!$A$1:$P$20,16,FALSE),"")</f>
        <v>0</v>
      </c>
      <c r="AO29" s="451"/>
      <c r="AP29" s="129"/>
      <c r="AQ29" s="129"/>
      <c r="AR29" s="135"/>
      <c r="AS29" s="135"/>
      <c r="AT29" s="135"/>
      <c r="AU29" s="135"/>
      <c r="AV29" s="138"/>
      <c r="AW29" s="135"/>
      <c r="AX29" s="135"/>
      <c r="AY29" s="135"/>
      <c r="AZ29" s="135"/>
      <c r="BA29" s="448">
        <v>1</v>
      </c>
      <c r="BB29" s="135"/>
      <c r="BC29" s="135"/>
      <c r="BD29" s="448">
        <v>1</v>
      </c>
      <c r="BE29" s="135"/>
      <c r="BF29" s="139"/>
      <c r="BG29" s="150"/>
      <c r="BH29" s="129"/>
      <c r="BI29" s="129"/>
      <c r="BJ29" s="150"/>
      <c r="BK29" s="139"/>
      <c r="BL29" s="139"/>
      <c r="BM29" s="148"/>
      <c r="BN29" s="148" t="s">
        <v>2845</v>
      </c>
      <c r="BO29" s="139"/>
      <c r="BP29" s="139"/>
      <c r="BQ29" s="139"/>
      <c r="BR29" s="139"/>
      <c r="BS29" s="139"/>
      <c r="BT29" s="139"/>
      <c r="BU29" s="371"/>
      <c r="BV29" s="371"/>
      <c r="BW29" s="371"/>
      <c r="BX29" s="371"/>
      <c r="BY29" s="371"/>
      <c r="BZ29" s="371"/>
      <c r="CA29" s="371"/>
    </row>
    <row r="30" spans="1:79" ht="39.75" customHeight="1">
      <c r="A30" s="126" t="s">
        <v>362</v>
      </c>
      <c r="B30" s="379" t="s">
        <v>227</v>
      </c>
      <c r="C30" s="379" t="s">
        <v>1931</v>
      </c>
      <c r="D30" s="379" t="s">
        <v>229</v>
      </c>
      <c r="E30" s="372" t="s">
        <v>40</v>
      </c>
      <c r="F30" s="372">
        <v>78014</v>
      </c>
      <c r="G30" s="129" t="s">
        <v>1932</v>
      </c>
      <c r="H30" s="130" t="s">
        <v>1933</v>
      </c>
      <c r="I30" s="449" t="s">
        <v>102</v>
      </c>
      <c r="J30" s="453">
        <v>43433</v>
      </c>
      <c r="K30" s="471" t="s">
        <v>3143</v>
      </c>
      <c r="L30" s="94"/>
      <c r="M30" s="94">
        <v>1000</v>
      </c>
      <c r="N30" s="94"/>
      <c r="O30" s="94"/>
      <c r="P30" s="94"/>
      <c r="Q30" s="94"/>
      <c r="R30" s="94"/>
      <c r="S30" s="94"/>
      <c r="T30" s="98">
        <f t="shared" si="6"/>
        <v>1000</v>
      </c>
      <c r="U30" s="129" t="s">
        <v>927</v>
      </c>
      <c r="V30" s="98"/>
      <c r="W30" s="129"/>
      <c r="X30" s="129"/>
      <c r="Y30" s="132"/>
      <c r="Z30" s="438" t="str">
        <f t="shared" si="9"/>
        <v>Trophy</v>
      </c>
      <c r="AA30" s="438" t="str">
        <f>IFERROR(VLOOKUP($Z30,Lookup!$A$1:$P$20,2,FALSE),"")</f>
        <v>Level 4</v>
      </c>
      <c r="AB30" s="134">
        <v>43497</v>
      </c>
      <c r="AC30" s="133">
        <f>IFERROR(VLOOKUP($Z30,Lookup!$A$1:$P$20,7,FALSE),"")</f>
        <v>0</v>
      </c>
      <c r="AD30" s="380"/>
      <c r="AE30" s="133">
        <f>IFERROR(VLOOKUP($Z30,Lookup!$A$1:$P$20,8,FALSE),"")</f>
        <v>2</v>
      </c>
      <c r="AF30" s="133">
        <f>IFERROR(VLOOKUP($Z30,Lookup!$A$1:$P$20,9,FALSE),"")</f>
        <v>2</v>
      </c>
      <c r="AG30" s="133" t="s">
        <v>2821</v>
      </c>
      <c r="AH30" s="133">
        <f>IFERROR(VLOOKUP($Z30,Lookup!$A$1:$P$20,10,FALSE),"")</f>
        <v>4</v>
      </c>
      <c r="AI30" s="133" t="str">
        <f>IFERROR(VLOOKUP($Z30,Lookup!$A$1:$P$20,11,FALSE),"")</f>
        <v>Yes</v>
      </c>
      <c r="AJ30" s="133">
        <f>IFERROR(VLOOKUP($Z30,Lookup!$A$1:$P$20,12,FALSE),"")</f>
        <v>0</v>
      </c>
      <c r="AK30" s="133" t="str">
        <f>IFERROR(VLOOKUP($Z30,Lookup!$A$1:$P$20,13,FALSE),"")</f>
        <v>Yes</v>
      </c>
      <c r="AL30" s="133">
        <f>IFERROR(VLOOKUP($Z30,Lookup!$A$1:$P$20,14,FALSE),"")</f>
        <v>0</v>
      </c>
      <c r="AM30" s="133">
        <f>IFERROR(VLOOKUP($Z30,Lookup!$A$1:$P$20,15,FALSE),"")</f>
        <v>0</v>
      </c>
      <c r="AN30" s="133">
        <f>IFERROR(VLOOKUP($Z30,Lookup!$A$1:$P$20,16,FALSE),"")</f>
        <v>0</v>
      </c>
      <c r="AO30" s="451"/>
      <c r="AP30" s="129"/>
      <c r="AQ30" s="129"/>
      <c r="AR30" s="135"/>
      <c r="AS30" s="135"/>
      <c r="AT30" s="135"/>
      <c r="AU30" s="135"/>
      <c r="AV30" s="138"/>
      <c r="AW30" s="135"/>
      <c r="AX30" s="135"/>
      <c r="AY30" s="135"/>
      <c r="AZ30" s="135"/>
      <c r="BA30" s="135"/>
      <c r="BB30" s="135"/>
      <c r="BC30" s="135"/>
      <c r="BD30" s="135"/>
      <c r="BE30" s="135"/>
      <c r="BF30" s="139"/>
      <c r="BG30" s="150"/>
      <c r="BH30" s="129"/>
      <c r="BI30" s="129"/>
      <c r="BJ30" s="150"/>
      <c r="BK30" s="139"/>
      <c r="BL30" s="139"/>
      <c r="BM30" s="450">
        <v>1</v>
      </c>
      <c r="BN30" s="450" t="s">
        <v>977</v>
      </c>
      <c r="BO30" s="139" t="s">
        <v>3093</v>
      </c>
      <c r="BP30" s="139"/>
      <c r="BQ30" s="139"/>
      <c r="BR30" s="139"/>
      <c r="BS30" s="139"/>
      <c r="BT30" s="139"/>
      <c r="BU30" s="371"/>
      <c r="BV30" s="371"/>
      <c r="BW30" s="371"/>
      <c r="BX30" s="371"/>
      <c r="BY30" s="371"/>
      <c r="BZ30" s="371"/>
      <c r="CA30" s="371"/>
    </row>
    <row r="31" spans="1:79" ht="39.75" customHeight="1">
      <c r="A31" s="126" t="s">
        <v>362</v>
      </c>
      <c r="B31" s="379" t="s">
        <v>3144</v>
      </c>
      <c r="C31" s="379" t="s">
        <v>3145</v>
      </c>
      <c r="D31" s="379" t="s">
        <v>37</v>
      </c>
      <c r="E31" s="372" t="s">
        <v>40</v>
      </c>
      <c r="F31" s="372">
        <v>78228</v>
      </c>
      <c r="G31" s="129" t="s">
        <v>3146</v>
      </c>
      <c r="H31" s="130" t="s">
        <v>3147</v>
      </c>
      <c r="I31" s="473" t="s">
        <v>996</v>
      </c>
      <c r="J31" s="453" t="s">
        <v>3881</v>
      </c>
      <c r="K31" s="478" t="s">
        <v>3882</v>
      </c>
      <c r="L31" s="94"/>
      <c r="M31" s="94">
        <v>500</v>
      </c>
      <c r="N31" s="94"/>
      <c r="O31" s="94"/>
      <c r="P31" s="94"/>
      <c r="Q31" s="94">
        <v>3750</v>
      </c>
      <c r="R31" s="94"/>
      <c r="S31" s="94"/>
      <c r="T31" s="98">
        <f t="shared" si="6"/>
        <v>4250</v>
      </c>
      <c r="U31" s="129" t="s">
        <v>927</v>
      </c>
      <c r="V31" s="98"/>
      <c r="W31" s="129"/>
      <c r="X31" s="129"/>
      <c r="Y31" s="132" t="s">
        <v>3883</v>
      </c>
      <c r="Z31" s="438" t="str">
        <f t="shared" si="9"/>
        <v>Reserve</v>
      </c>
      <c r="AA31" s="438" t="str">
        <f>IFERROR(VLOOKUP($Z31,Lookup!$A$1:$P$20,2,FALSE),"")</f>
        <v>Level 3</v>
      </c>
      <c r="AB31" s="134">
        <v>43497</v>
      </c>
      <c r="AC31" s="133">
        <f>IFERROR(VLOOKUP($Z31,Lookup!$A$1:$P$20,7,FALSE),"")</f>
        <v>0</v>
      </c>
      <c r="AD31" s="380"/>
      <c r="AE31" s="133">
        <f>IFERROR(VLOOKUP($Z31,Lookup!$A$1:$P$20,8,FALSE),"")</f>
        <v>4</v>
      </c>
      <c r="AF31" s="133">
        <f>IFERROR(VLOOKUP($Z31,Lookup!$A$1:$P$20,9,FALSE),"")</f>
        <v>2</v>
      </c>
      <c r="AG31" s="133" t="s">
        <v>2821</v>
      </c>
      <c r="AH31" s="133">
        <f>IFERROR(VLOOKUP($Z31,Lookup!$A$1:$P$20,10,FALSE),"")</f>
        <v>4</v>
      </c>
      <c r="AI31" s="133" t="str">
        <f>IFERROR(VLOOKUP($Z31,Lookup!$A$1:$P$20,11,FALSE),"")</f>
        <v>Yes</v>
      </c>
      <c r="AJ31" s="133" t="str">
        <f>IFERROR(VLOOKUP($Z31,Lookup!$A$1:$P$20,12,FALSE),"")</f>
        <v>10X10</v>
      </c>
      <c r="AK31" s="133" t="str">
        <f>IFERROR(VLOOKUP($Z31,Lookup!$A$1:$P$20,13,FALSE),"")</f>
        <v>Yes</v>
      </c>
      <c r="AL31" s="133">
        <f>IFERROR(VLOOKUP($Z31,Lookup!$A$1:$P$20,14,FALSE),"")</f>
        <v>0</v>
      </c>
      <c r="AM31" s="133">
        <f>IFERROR(VLOOKUP($Z31,Lookup!$A$1:$P$20,15,FALSE),"")</f>
        <v>0</v>
      </c>
      <c r="AN31" s="133">
        <f>IFERROR(VLOOKUP($Z31,Lookup!$A$1:$P$20,16,FALSE),"")</f>
        <v>0</v>
      </c>
      <c r="AO31" s="133">
        <f>IFERROR(VLOOKUP($Z31,Lookup!$A$1:$Q$20,17,FALSE),"")</f>
        <v>2</v>
      </c>
      <c r="AP31" s="129"/>
      <c r="AQ31" s="129"/>
      <c r="AR31" s="135"/>
      <c r="AS31" s="135"/>
      <c r="AT31" s="135"/>
      <c r="AU31" s="135"/>
      <c r="AV31" s="138"/>
      <c r="AW31" s="135"/>
      <c r="AX31" s="135"/>
      <c r="AY31" s="135"/>
      <c r="AZ31" s="135"/>
      <c r="BA31" s="135"/>
      <c r="BB31" s="135"/>
      <c r="BC31" s="135"/>
      <c r="BD31" s="448">
        <v>3</v>
      </c>
      <c r="BE31" s="135"/>
      <c r="BF31" s="139"/>
      <c r="BG31" s="150"/>
      <c r="BH31" s="129"/>
      <c r="BI31" s="129"/>
      <c r="BJ31" s="150"/>
      <c r="BK31" s="139"/>
      <c r="BL31" s="139"/>
      <c r="BM31" s="148"/>
      <c r="BN31" s="148" t="s">
        <v>2845</v>
      </c>
      <c r="BO31" s="139"/>
      <c r="BP31" s="139"/>
      <c r="BQ31" s="139"/>
      <c r="BR31" s="139"/>
      <c r="BS31" s="139"/>
      <c r="BT31" s="139"/>
      <c r="BU31" s="371"/>
      <c r="BV31" s="371"/>
      <c r="BW31" s="371"/>
      <c r="BX31" s="371"/>
      <c r="BY31" s="371"/>
      <c r="BZ31" s="371"/>
      <c r="CA31" s="371"/>
    </row>
    <row r="32" spans="1:79" ht="39.75" customHeight="1">
      <c r="A32" s="126" t="s">
        <v>362</v>
      </c>
      <c r="B32" s="379" t="s">
        <v>2287</v>
      </c>
      <c r="C32" s="379" t="s">
        <v>2288</v>
      </c>
      <c r="D32" s="379" t="s">
        <v>37</v>
      </c>
      <c r="E32" s="372" t="s">
        <v>40</v>
      </c>
      <c r="F32" s="372">
        <v>78201</v>
      </c>
      <c r="G32" s="129" t="s">
        <v>3211</v>
      </c>
      <c r="H32" s="130" t="s">
        <v>2290</v>
      </c>
      <c r="I32" s="449" t="s">
        <v>2094</v>
      </c>
      <c r="J32" s="453">
        <v>43441</v>
      </c>
      <c r="K32" s="471" t="s">
        <v>3212</v>
      </c>
      <c r="L32" s="94"/>
      <c r="M32" s="94">
        <v>500</v>
      </c>
      <c r="N32" s="94"/>
      <c r="O32" s="94"/>
      <c r="P32" s="94"/>
      <c r="Q32" s="94"/>
      <c r="R32" s="94"/>
      <c r="S32" s="94"/>
      <c r="T32" s="98">
        <f t="shared" si="6"/>
        <v>500</v>
      </c>
      <c r="U32" s="129" t="s">
        <v>927</v>
      </c>
      <c r="V32" s="98"/>
      <c r="W32" s="129"/>
      <c r="X32" s="129"/>
      <c r="Y32" s="132"/>
      <c r="Z32" s="438" t="str">
        <f t="shared" si="9"/>
        <v>Blue</v>
      </c>
      <c r="AA32" s="438" t="str">
        <f>IFERROR(VLOOKUP($Z32,Lookup!$A$1:$P$20,2,FALSE),"")</f>
        <v>Level 5</v>
      </c>
      <c r="AB32" s="134">
        <v>43497</v>
      </c>
      <c r="AC32" s="133">
        <f>IFERROR(VLOOKUP($Z32,Lookup!$A$1:$P$20,7,FALSE),"")</f>
        <v>0</v>
      </c>
      <c r="AD32" s="380"/>
      <c r="AE32" s="133">
        <f>IFERROR(VLOOKUP($Z32,Lookup!$A$1:$P$20,8,FALSE),"")</f>
        <v>2</v>
      </c>
      <c r="AF32" s="133">
        <f>IFERROR(VLOOKUP($Z32,Lookup!$A$1:$P$20,9,FALSE),"")</f>
        <v>2</v>
      </c>
      <c r="AG32" s="133" t="s">
        <v>2821</v>
      </c>
      <c r="AH32" s="133">
        <f>IFERROR(VLOOKUP($Z32,Lookup!$A$1:$P$20,10,FALSE),"")</f>
        <v>2</v>
      </c>
      <c r="AI32" s="133">
        <f>IFERROR(VLOOKUP($Z32,Lookup!$A$1:$P$20,11,FALSE),"")</f>
        <v>0</v>
      </c>
      <c r="AJ32" s="133">
        <f>IFERROR(VLOOKUP($Z32,Lookup!$A$1:$P$20,12,FALSE),"")</f>
        <v>0</v>
      </c>
      <c r="AK32" s="133">
        <f>IFERROR(VLOOKUP($Z32,Lookup!$A$1:$P$20,13,FALSE),"")</f>
        <v>0</v>
      </c>
      <c r="AL32" s="133">
        <f>IFERROR(VLOOKUP($Z32,Lookup!$A$1:$P$20,14,FALSE),"")</f>
        <v>0</v>
      </c>
      <c r="AM32" s="133">
        <f>IFERROR(VLOOKUP($Z32,Lookup!$A$1:$P$20,15,FALSE),"")</f>
        <v>0</v>
      </c>
      <c r="AN32" s="133">
        <f>IFERROR(VLOOKUP($Z32,Lookup!$A$1:$P$20,16,FALSE),"")</f>
        <v>0</v>
      </c>
      <c r="AO32" s="451"/>
      <c r="AP32" s="129"/>
      <c r="AQ32" s="129"/>
      <c r="AR32" s="135"/>
      <c r="AS32" s="135"/>
      <c r="AT32" s="135"/>
      <c r="AU32" s="135"/>
      <c r="AV32" s="138"/>
      <c r="AW32" s="135"/>
      <c r="AX32" s="135"/>
      <c r="AY32" s="135"/>
      <c r="AZ32" s="135"/>
      <c r="BA32" s="135"/>
      <c r="BB32" s="135"/>
      <c r="BC32" s="135"/>
      <c r="BD32" s="135"/>
      <c r="BE32" s="135"/>
      <c r="BF32" s="139"/>
      <c r="BG32" s="150"/>
      <c r="BH32" s="129"/>
      <c r="BI32" s="129"/>
      <c r="BJ32" s="150"/>
      <c r="BK32" s="139"/>
      <c r="BL32" s="139"/>
      <c r="BM32" s="148"/>
      <c r="BN32" s="148"/>
      <c r="BO32" s="139"/>
      <c r="BP32" s="139"/>
      <c r="BQ32" s="139"/>
      <c r="BR32" s="139"/>
      <c r="BS32" s="139"/>
      <c r="BT32" s="139"/>
      <c r="BU32" s="371"/>
      <c r="BV32" s="371"/>
      <c r="BW32" s="371"/>
      <c r="BX32" s="371"/>
      <c r="BY32" s="371"/>
      <c r="BZ32" s="371"/>
      <c r="CA32" s="371"/>
    </row>
    <row r="33" spans="1:79" ht="39.75" customHeight="1">
      <c r="A33" s="126" t="s">
        <v>362</v>
      </c>
      <c r="B33" s="379" t="s">
        <v>3067</v>
      </c>
      <c r="C33" s="379" t="s">
        <v>3068</v>
      </c>
      <c r="D33" s="379" t="s">
        <v>37</v>
      </c>
      <c r="E33" s="372" t="s">
        <v>40</v>
      </c>
      <c r="F33" s="372">
        <v>78217</v>
      </c>
      <c r="G33" s="129" t="s">
        <v>663</v>
      </c>
      <c r="H33" s="130"/>
      <c r="I33" s="449" t="s">
        <v>427</v>
      </c>
      <c r="J33" s="453">
        <v>43444</v>
      </c>
      <c r="K33" s="471" t="s">
        <v>3069</v>
      </c>
      <c r="L33" s="94"/>
      <c r="M33" s="94">
        <v>4000</v>
      </c>
      <c r="N33" s="94"/>
      <c r="O33" s="94">
        <v>1000</v>
      </c>
      <c r="P33" s="94"/>
      <c r="Q33" s="94"/>
      <c r="R33" s="94"/>
      <c r="S33" s="94"/>
      <c r="T33" s="98">
        <f t="shared" si="6"/>
        <v>5000</v>
      </c>
      <c r="U33" s="129" t="s">
        <v>927</v>
      </c>
      <c r="V33" s="98"/>
      <c r="W33" s="129"/>
      <c r="X33" s="129"/>
      <c r="Y33" s="132"/>
      <c r="Z33" s="438" t="str">
        <f t="shared" si="9"/>
        <v>Champion</v>
      </c>
      <c r="AA33" s="438" t="str">
        <f>IFERROR(VLOOKUP($Z33,Lookup!$A$1:$P$20,2,FALSE),"")</f>
        <v>Level 2</v>
      </c>
      <c r="AB33" s="134">
        <v>43497</v>
      </c>
      <c r="AC33" s="454">
        <v>1</v>
      </c>
      <c r="AD33" s="380"/>
      <c r="AE33" s="133">
        <f>IFERROR(VLOOKUP($Z33,Lookup!$A$1:$P$20,8,FALSE),"")</f>
        <v>4</v>
      </c>
      <c r="AF33" s="133">
        <f>IFERROR(VLOOKUP($Z33,Lookup!$A$1:$P$20,9,FALSE),"")</f>
        <v>2</v>
      </c>
      <c r="AG33" s="133" t="s">
        <v>3034</v>
      </c>
      <c r="AH33" s="133">
        <f>IFERROR(VLOOKUP($Z33,Lookup!$A$1:$P$20,10,FALSE),"")</f>
        <v>6</v>
      </c>
      <c r="AI33" s="133" t="str">
        <f>IFERROR(VLOOKUP($Z33,Lookup!$A$1:$P$20,11,FALSE),"")</f>
        <v>Yes</v>
      </c>
      <c r="AJ33" s="133"/>
      <c r="AK33" s="133" t="str">
        <f>IFERROR(VLOOKUP($Z33,Lookup!$A$1:$P$20,13,FALSE),"")</f>
        <v>Yes</v>
      </c>
      <c r="AL33" s="133">
        <f>IFERROR(VLOOKUP($Z33,Lookup!$A$1:$P$20,14,FALSE),"")</f>
        <v>0</v>
      </c>
      <c r="AM33" s="133">
        <f>IFERROR(VLOOKUP($Z33,Lookup!$A$1:$P$20,15,FALSE),"")</f>
        <v>0</v>
      </c>
      <c r="AN33" s="133">
        <f>IFERROR(VLOOKUP($Z33,Lookup!$A$1:$P$20,16,FALSE),"")</f>
        <v>0</v>
      </c>
      <c r="AO33" s="133">
        <f>IFERROR(VLOOKUP($Z33,Lookup!$A$1:$Q$20,17,FALSE),"")</f>
        <v>4</v>
      </c>
      <c r="AP33" s="129"/>
      <c r="AQ33" s="129"/>
      <c r="AR33" s="135"/>
      <c r="AS33" s="135"/>
      <c r="AT33" s="135"/>
      <c r="AU33" s="135"/>
      <c r="AV33" s="138"/>
      <c r="AW33" s="135"/>
      <c r="AX33" s="135"/>
      <c r="AY33" s="135"/>
      <c r="AZ33" s="135"/>
      <c r="BA33" s="448">
        <v>2</v>
      </c>
      <c r="BB33" s="135"/>
      <c r="BC33" s="135"/>
      <c r="BD33" s="135"/>
      <c r="BE33" s="135"/>
      <c r="BF33" s="139"/>
      <c r="BG33" s="150"/>
      <c r="BH33" s="129"/>
      <c r="BI33" s="129"/>
      <c r="BJ33" s="150"/>
      <c r="BK33" s="139"/>
      <c r="BL33" s="139"/>
      <c r="BM33" s="148"/>
      <c r="BN33" s="148" t="s">
        <v>2845</v>
      </c>
      <c r="BO33" s="139"/>
      <c r="BP33" s="139"/>
      <c r="BQ33" s="139"/>
      <c r="BR33" s="139"/>
      <c r="BS33" s="139"/>
      <c r="BT33" s="139"/>
      <c r="BU33" s="371"/>
      <c r="BV33" s="371"/>
      <c r="BW33" s="371"/>
      <c r="BX33" s="371"/>
      <c r="BY33" s="371"/>
      <c r="BZ33" s="371"/>
      <c r="CA33" s="371"/>
    </row>
    <row r="34" spans="1:79" ht="39.75" customHeight="1">
      <c r="A34" s="126" t="s">
        <v>362</v>
      </c>
      <c r="B34" s="379" t="s">
        <v>2985</v>
      </c>
      <c r="C34" s="379" t="s">
        <v>1310</v>
      </c>
      <c r="D34" s="379" t="s">
        <v>37</v>
      </c>
      <c r="E34" s="372" t="s">
        <v>40</v>
      </c>
      <c r="F34" s="372">
        <v>78216</v>
      </c>
      <c r="G34" s="129" t="s">
        <v>1311</v>
      </c>
      <c r="H34" s="130" t="s">
        <v>1453</v>
      </c>
      <c r="I34" s="473" t="s">
        <v>2282</v>
      </c>
      <c r="J34" s="453">
        <v>43444</v>
      </c>
      <c r="K34" s="478" t="s">
        <v>3884</v>
      </c>
      <c r="L34" s="94"/>
      <c r="M34" s="94">
        <v>1500</v>
      </c>
      <c r="N34" s="94">
        <v>1000</v>
      </c>
      <c r="O34" s="94"/>
      <c r="P34" s="476">
        <v>-250</v>
      </c>
      <c r="Q34" s="94">
        <v>10250</v>
      </c>
      <c r="R34" s="94">
        <v>800</v>
      </c>
      <c r="S34" s="94"/>
      <c r="T34" s="98">
        <f t="shared" si="6"/>
        <v>13300</v>
      </c>
      <c r="U34" s="129" t="s">
        <v>927</v>
      </c>
      <c r="V34" s="98"/>
      <c r="W34" s="129"/>
      <c r="X34" s="129"/>
      <c r="Y34" s="132" t="s">
        <v>3885</v>
      </c>
      <c r="Z34" s="438" t="str">
        <f t="shared" si="9"/>
        <v>Silver</v>
      </c>
      <c r="AA34" s="438" t="str">
        <f>IFERROR(VLOOKUP($Z34,Lookup!$A$1:$P$20,2,FALSE),"")</f>
        <v>Level 1</v>
      </c>
      <c r="AB34" s="134">
        <v>43497</v>
      </c>
      <c r="AC34" s="454">
        <v>1</v>
      </c>
      <c r="AD34" s="380"/>
      <c r="AE34" s="133">
        <f>IFERROR(VLOOKUP($Z34,Lookup!$A$1:$P$20,8,FALSE),"")</f>
        <v>6</v>
      </c>
      <c r="AF34" s="133">
        <f>IFERROR(VLOOKUP($Z34,Lookup!$A$1:$P$20,9,FALSE),"")</f>
        <v>4</v>
      </c>
      <c r="AG34" s="133" t="s">
        <v>3034</v>
      </c>
      <c r="AH34" s="454">
        <v>6</v>
      </c>
      <c r="AI34" s="133" t="str">
        <f>IFERROR(VLOOKUP($Z34,Lookup!$A$1:$P$20,11,FALSE),"")</f>
        <v>Yes</v>
      </c>
      <c r="AJ34" s="444" t="s">
        <v>2707</v>
      </c>
      <c r="AK34" s="133" t="str">
        <f>IFERROR(VLOOKUP($Z34,Lookup!$A$1:$P$20,13,FALSE),"")</f>
        <v>Yes</v>
      </c>
      <c r="AL34" s="133" t="str">
        <f>IFERROR(VLOOKUP($Z34,Lookup!$A$1:$P$20,14,FALSE),"")</f>
        <v>Yes</v>
      </c>
      <c r="AM34" s="133" t="str">
        <f>IFERROR(VLOOKUP($Z34,Lookup!$A$1:$P$20,15,FALSE),"")</f>
        <v>Yes</v>
      </c>
      <c r="AN34" s="133">
        <f>IFERROR(VLOOKUP($Z34,Lookup!$A$1:$P$20,16,FALSE),"")</f>
        <v>4</v>
      </c>
      <c r="AO34" s="133">
        <f>IFERROR(VLOOKUP($Z34,Lookup!$A$1:$Q$20,17,FALSE),"")</f>
        <v>4</v>
      </c>
      <c r="AP34" s="129"/>
      <c r="AQ34" s="129"/>
      <c r="AR34" s="135"/>
      <c r="AS34" s="135"/>
      <c r="AT34" s="135"/>
      <c r="AU34" s="135"/>
      <c r="AV34" s="138"/>
      <c r="AW34" s="135"/>
      <c r="AX34" s="135"/>
      <c r="AY34" s="135"/>
      <c r="AZ34" s="135"/>
      <c r="BA34" s="448">
        <v>3</v>
      </c>
      <c r="BB34" s="135"/>
      <c r="BC34" s="135"/>
      <c r="BD34" s="135"/>
      <c r="BE34" s="135"/>
      <c r="BF34" s="139"/>
      <c r="BG34" s="150"/>
      <c r="BH34" s="129"/>
      <c r="BI34" s="129"/>
      <c r="BJ34" s="150"/>
      <c r="BK34" s="139"/>
      <c r="BL34" s="139"/>
      <c r="BM34" s="148"/>
      <c r="BN34" s="148" t="s">
        <v>2845</v>
      </c>
      <c r="BO34" s="139"/>
      <c r="BP34" s="139"/>
      <c r="BQ34" s="139"/>
      <c r="BR34" s="139"/>
      <c r="BS34" s="139"/>
      <c r="BT34" s="139"/>
      <c r="BU34" s="371"/>
      <c r="BV34" s="371"/>
      <c r="BW34" s="371"/>
      <c r="BX34" s="371"/>
      <c r="BY34" s="371"/>
      <c r="BZ34" s="371"/>
      <c r="CA34" s="371"/>
    </row>
    <row r="35" spans="1:79" ht="39.75" customHeight="1">
      <c r="A35" s="126" t="s">
        <v>362</v>
      </c>
      <c r="B35" s="379" t="s">
        <v>473</v>
      </c>
      <c r="C35" s="379" t="s">
        <v>1121</v>
      </c>
      <c r="D35" s="379" t="s">
        <v>37</v>
      </c>
      <c r="E35" s="372" t="s">
        <v>40</v>
      </c>
      <c r="F35" s="372">
        <v>78261</v>
      </c>
      <c r="G35" s="129" t="s">
        <v>1122</v>
      </c>
      <c r="H35" s="130" t="s">
        <v>1123</v>
      </c>
      <c r="I35" s="449" t="s">
        <v>472</v>
      </c>
      <c r="J35" s="453">
        <v>43451</v>
      </c>
      <c r="K35" s="472" t="s">
        <v>3213</v>
      </c>
      <c r="L35" s="94"/>
      <c r="M35" s="94">
        <v>500</v>
      </c>
      <c r="N35" s="94"/>
      <c r="O35" s="94"/>
      <c r="P35" s="94"/>
      <c r="Q35" s="94"/>
      <c r="R35" s="94"/>
      <c r="S35" s="94"/>
      <c r="T35" s="98">
        <f t="shared" si="6"/>
        <v>500</v>
      </c>
      <c r="U35" s="129" t="s">
        <v>927</v>
      </c>
      <c r="V35" s="98"/>
      <c r="W35" s="129"/>
      <c r="X35" s="129"/>
      <c r="Y35" s="132"/>
      <c r="Z35" s="438" t="str">
        <f t="shared" si="9"/>
        <v>Blue</v>
      </c>
      <c r="AA35" s="438" t="str">
        <f>IFERROR(VLOOKUP($Z35,Lookup!$A$1:$P$20,2,FALSE),"")</f>
        <v>Level 5</v>
      </c>
      <c r="AB35" s="134">
        <v>43497</v>
      </c>
      <c r="AC35" s="133">
        <f>IFERROR(VLOOKUP($Z35,Lookup!$A$1:$P$20,7,FALSE),"")</f>
        <v>0</v>
      </c>
      <c r="AD35" s="380"/>
      <c r="AE35" s="133">
        <f>IFERROR(VLOOKUP($Z35,Lookup!$A$1:$P$20,8,FALSE),"")</f>
        <v>2</v>
      </c>
      <c r="AF35" s="133">
        <f>IFERROR(VLOOKUP($Z35,Lookup!$A$1:$P$20,9,FALSE),"")</f>
        <v>2</v>
      </c>
      <c r="AG35" s="133" t="s">
        <v>2821</v>
      </c>
      <c r="AH35" s="133">
        <f>IFERROR(VLOOKUP($Z35,Lookup!$A$1:$P$20,10,FALSE),"")</f>
        <v>2</v>
      </c>
      <c r="AI35" s="133">
        <f>IFERROR(VLOOKUP($Z35,Lookup!$A$1:$P$20,11,FALSE),"")</f>
        <v>0</v>
      </c>
      <c r="AJ35" s="133">
        <f>IFERROR(VLOOKUP($Z35,Lookup!$A$1:$P$20,12,FALSE),"")</f>
        <v>0</v>
      </c>
      <c r="AK35" s="133">
        <f>IFERROR(VLOOKUP($Z35,Lookup!$A$1:$P$20,13,FALSE),"")</f>
        <v>0</v>
      </c>
      <c r="AL35" s="133">
        <f>IFERROR(VLOOKUP($Z35,Lookup!$A$1:$P$20,14,FALSE),"")</f>
        <v>0</v>
      </c>
      <c r="AM35" s="133">
        <f>IFERROR(VLOOKUP($Z35,Lookup!$A$1:$P$20,15,FALSE),"")</f>
        <v>0</v>
      </c>
      <c r="AN35" s="133">
        <f>IFERROR(VLOOKUP($Z35,Lookup!$A$1:$P$20,16,FALSE),"")</f>
        <v>0</v>
      </c>
      <c r="AO35" s="451"/>
      <c r="AP35" s="129"/>
      <c r="AQ35" s="129"/>
      <c r="AR35" s="135"/>
      <c r="AS35" s="135"/>
      <c r="AT35" s="135"/>
      <c r="AU35" s="135"/>
      <c r="AV35" s="138"/>
      <c r="AW35" s="135"/>
      <c r="AX35" s="135"/>
      <c r="AY35" s="135"/>
      <c r="AZ35" s="135"/>
      <c r="BA35" s="135"/>
      <c r="BB35" s="135"/>
      <c r="BC35" s="135"/>
      <c r="BD35" s="135"/>
      <c r="BE35" s="135"/>
      <c r="BF35" s="139"/>
      <c r="BG35" s="150"/>
      <c r="BH35" s="129"/>
      <c r="BI35" s="129"/>
      <c r="BJ35" s="150"/>
      <c r="BK35" s="139"/>
      <c r="BL35" s="139"/>
      <c r="BM35" s="148"/>
      <c r="BN35" s="148"/>
      <c r="BO35" s="139"/>
      <c r="BP35" s="139"/>
      <c r="BQ35" s="139"/>
      <c r="BR35" s="139"/>
      <c r="BS35" s="139"/>
      <c r="BT35" s="139"/>
      <c r="BU35" s="371"/>
      <c r="BV35" s="371"/>
      <c r="BW35" s="371"/>
      <c r="BX35" s="371"/>
      <c r="BY35" s="371"/>
      <c r="BZ35" s="371"/>
      <c r="CA35" s="371"/>
    </row>
    <row r="36" spans="1:79" ht="39.75" customHeight="1">
      <c r="A36" s="126" t="s">
        <v>362</v>
      </c>
      <c r="B36" s="379" t="s">
        <v>2002</v>
      </c>
      <c r="C36" s="379" t="s">
        <v>2003</v>
      </c>
      <c r="D36" s="379" t="s">
        <v>37</v>
      </c>
      <c r="E36" s="372" t="s">
        <v>40</v>
      </c>
      <c r="F36" s="372">
        <v>78217</v>
      </c>
      <c r="G36" s="129" t="s">
        <v>2004</v>
      </c>
      <c r="H36" s="130" t="s">
        <v>2005</v>
      </c>
      <c r="I36" s="449" t="s">
        <v>996</v>
      </c>
      <c r="J36" s="453">
        <v>43451</v>
      </c>
      <c r="K36" s="472" t="s">
        <v>3150</v>
      </c>
      <c r="L36" s="94"/>
      <c r="M36" s="94"/>
      <c r="N36" s="94">
        <v>1000</v>
      </c>
      <c r="O36" s="94"/>
      <c r="P36" s="94"/>
      <c r="Q36" s="94"/>
      <c r="R36" s="94"/>
      <c r="S36" s="94"/>
      <c r="T36" s="98">
        <f t="shared" si="6"/>
        <v>1000</v>
      </c>
      <c r="U36" s="129" t="s">
        <v>927</v>
      </c>
      <c r="V36" s="98"/>
      <c r="W36" s="129"/>
      <c r="X36" s="129"/>
      <c r="Y36" s="132" t="s">
        <v>3151</v>
      </c>
      <c r="Z36" s="438" t="str">
        <f t="shared" si="9"/>
        <v>Trophy</v>
      </c>
      <c r="AA36" s="438" t="str">
        <f>IFERROR(VLOOKUP($Z36,Lookup!$A$1:$P$20,2,FALSE),"")</f>
        <v>Level 4</v>
      </c>
      <c r="AB36" s="134">
        <v>43497</v>
      </c>
      <c r="AC36" s="133">
        <f>IFERROR(VLOOKUP($Z36,Lookup!$A$1:$P$20,7,FALSE),"")</f>
        <v>0</v>
      </c>
      <c r="AD36" s="380"/>
      <c r="AE36" s="133">
        <f>IFERROR(VLOOKUP($Z36,Lookup!$A$1:$P$20,8,FALSE),"")</f>
        <v>2</v>
      </c>
      <c r="AF36" s="133">
        <f>IFERROR(VLOOKUP($Z36,Lookup!$A$1:$P$20,9,FALSE),"")</f>
        <v>2</v>
      </c>
      <c r="AG36" s="133" t="s">
        <v>3152</v>
      </c>
      <c r="AH36" s="133">
        <f>IFERROR(VLOOKUP($Z36,Lookup!$A$1:$P$20,10,FALSE),"")</f>
        <v>4</v>
      </c>
      <c r="AI36" s="133" t="str">
        <f>IFERROR(VLOOKUP($Z36,Lookup!$A$1:$P$20,11,FALSE),"")</f>
        <v>Yes</v>
      </c>
      <c r="AJ36" s="444" t="s">
        <v>2707</v>
      </c>
      <c r="AK36" s="133" t="str">
        <f>IFERROR(VLOOKUP($Z36,Lookup!$A$1:$P$20,13,FALSE),"")</f>
        <v>Yes</v>
      </c>
      <c r="AL36" s="133">
        <f>IFERROR(VLOOKUP($Z36,Lookup!$A$1:$P$20,14,FALSE),"")</f>
        <v>0</v>
      </c>
      <c r="AM36" s="133">
        <f>IFERROR(VLOOKUP($Z36,Lookup!$A$1:$P$20,15,FALSE),"")</f>
        <v>0</v>
      </c>
      <c r="AN36" s="133">
        <f>IFERROR(VLOOKUP($Z36,Lookup!$A$1:$P$20,16,FALSE),"")</f>
        <v>0</v>
      </c>
      <c r="AO36" s="451"/>
      <c r="AP36" s="129"/>
      <c r="AQ36" s="129"/>
      <c r="AR36" s="135"/>
      <c r="AS36" s="135"/>
      <c r="AT36" s="135"/>
      <c r="AU36" s="135"/>
      <c r="AV36" s="138"/>
      <c r="AW36" s="135"/>
      <c r="AX36" s="135"/>
      <c r="AY36" s="135"/>
      <c r="AZ36" s="135"/>
      <c r="BA36" s="135"/>
      <c r="BB36" s="135"/>
      <c r="BC36" s="135"/>
      <c r="BD36" s="448">
        <v>2</v>
      </c>
      <c r="BE36" s="135"/>
      <c r="BF36" s="139"/>
      <c r="BG36" s="150"/>
      <c r="BH36" s="129"/>
      <c r="BI36" s="129"/>
      <c r="BJ36" s="150"/>
      <c r="BK36" s="139"/>
      <c r="BL36" s="139"/>
      <c r="BM36" s="148"/>
      <c r="BN36" s="148" t="s">
        <v>2845</v>
      </c>
      <c r="BO36" s="139"/>
      <c r="BP36" s="139"/>
      <c r="BQ36" s="139"/>
      <c r="BR36" s="139"/>
      <c r="BS36" s="139"/>
      <c r="BT36" s="139"/>
      <c r="BU36" s="371"/>
      <c r="BV36" s="371"/>
      <c r="BW36" s="371"/>
      <c r="BX36" s="371"/>
      <c r="BY36" s="371"/>
      <c r="BZ36" s="371"/>
      <c r="CA36" s="371"/>
    </row>
    <row r="37" spans="1:79" ht="39.75" customHeight="1">
      <c r="A37" s="126" t="s">
        <v>362</v>
      </c>
      <c r="B37" s="379" t="s">
        <v>1888</v>
      </c>
      <c r="C37" s="379" t="s">
        <v>1889</v>
      </c>
      <c r="D37" s="379" t="s">
        <v>1564</v>
      </c>
      <c r="E37" s="372" t="s">
        <v>40</v>
      </c>
      <c r="F37" s="372">
        <v>78070</v>
      </c>
      <c r="G37" s="129" t="s">
        <v>1890</v>
      </c>
      <c r="H37" s="130" t="s">
        <v>1891</v>
      </c>
      <c r="I37" s="449" t="s">
        <v>996</v>
      </c>
      <c r="J37" s="453">
        <v>43453</v>
      </c>
      <c r="K37" s="472" t="s">
        <v>3153</v>
      </c>
      <c r="L37" s="94"/>
      <c r="M37" s="94">
        <v>1000</v>
      </c>
      <c r="N37" s="94"/>
      <c r="O37" s="94"/>
      <c r="P37" s="94"/>
      <c r="Q37" s="94"/>
      <c r="R37" s="94"/>
      <c r="S37" s="94"/>
      <c r="T37" s="98">
        <f t="shared" si="6"/>
        <v>1000</v>
      </c>
      <c r="U37" s="129" t="s">
        <v>927</v>
      </c>
      <c r="V37" s="98"/>
      <c r="W37" s="129"/>
      <c r="X37" s="129"/>
      <c r="Y37" s="132"/>
      <c r="Z37" s="438" t="str">
        <f t="shared" si="9"/>
        <v>Trophy</v>
      </c>
      <c r="AA37" s="438" t="str">
        <f>IFERROR(VLOOKUP($Z37,Lookup!$A$1:$P$20,2,FALSE),"")</f>
        <v>Level 4</v>
      </c>
      <c r="AB37" s="134">
        <v>43497</v>
      </c>
      <c r="AC37" s="133">
        <f>IFERROR(VLOOKUP($Z37,Lookup!$A$1:$P$20,7,FALSE),"")</f>
        <v>0</v>
      </c>
      <c r="AD37" s="380"/>
      <c r="AE37" s="133">
        <f>IFERROR(VLOOKUP($Z37,Lookup!$A$1:$P$20,8,FALSE),"")</f>
        <v>2</v>
      </c>
      <c r="AF37" s="133">
        <f>IFERROR(VLOOKUP($Z37,Lookup!$A$1:$P$20,9,FALSE),"")</f>
        <v>2</v>
      </c>
      <c r="AG37" s="133" t="s">
        <v>2821</v>
      </c>
      <c r="AH37" s="133">
        <f>IFERROR(VLOOKUP($Z37,Lookup!$A$1:$P$20,10,FALSE),"")</f>
        <v>4</v>
      </c>
      <c r="AI37" s="133" t="str">
        <f>IFERROR(VLOOKUP($Z37,Lookup!$A$1:$P$20,11,FALSE),"")</f>
        <v>Yes</v>
      </c>
      <c r="AJ37" s="133">
        <f>IFERROR(VLOOKUP($Z37,Lookup!$A$1:$P$20,12,FALSE),"")</f>
        <v>0</v>
      </c>
      <c r="AK37" s="133" t="str">
        <f>IFERROR(VLOOKUP($Z37,Lookup!$A$1:$P$20,13,FALSE),"")</f>
        <v>Yes</v>
      </c>
      <c r="AL37" s="133">
        <f>IFERROR(VLOOKUP($Z37,Lookup!$A$1:$P$20,14,FALSE),"")</f>
        <v>0</v>
      </c>
      <c r="AM37" s="133">
        <f>IFERROR(VLOOKUP($Z37,Lookup!$A$1:$P$20,15,FALSE),"")</f>
        <v>0</v>
      </c>
      <c r="AN37" s="133">
        <f>IFERROR(VLOOKUP($Z37,Lookup!$A$1:$P$20,16,FALSE),"")</f>
        <v>0</v>
      </c>
      <c r="AO37" s="451"/>
      <c r="AP37" s="129"/>
      <c r="AQ37" s="129"/>
      <c r="AR37" s="135"/>
      <c r="AS37" s="135"/>
      <c r="AT37" s="135"/>
      <c r="AU37" s="135"/>
      <c r="AV37" s="138"/>
      <c r="AW37" s="135"/>
      <c r="AX37" s="135"/>
      <c r="AY37" s="135"/>
      <c r="AZ37" s="135"/>
      <c r="BA37" s="135"/>
      <c r="BB37" s="135"/>
      <c r="BC37" s="135"/>
      <c r="BD37" s="448">
        <v>1</v>
      </c>
      <c r="BE37" s="135"/>
      <c r="BF37" s="139"/>
      <c r="BG37" s="150"/>
      <c r="BH37" s="129"/>
      <c r="BI37" s="129"/>
      <c r="BJ37" s="150"/>
      <c r="BK37" s="139"/>
      <c r="BL37" s="139"/>
      <c r="BM37" s="148"/>
      <c r="BN37" s="148" t="s">
        <v>2845</v>
      </c>
      <c r="BO37" s="139"/>
      <c r="BP37" s="139"/>
      <c r="BQ37" s="139"/>
      <c r="BR37" s="139"/>
      <c r="BS37" s="139"/>
      <c r="BT37" s="139"/>
      <c r="BU37" s="371"/>
      <c r="BV37" s="371"/>
      <c r="BW37" s="371"/>
      <c r="BX37" s="371"/>
      <c r="BY37" s="371"/>
      <c r="BZ37" s="371"/>
      <c r="CA37" s="371"/>
    </row>
    <row r="38" spans="1:79" ht="39.75" customHeight="1">
      <c r="A38" s="126" t="s">
        <v>362</v>
      </c>
      <c r="B38" s="379" t="s">
        <v>1008</v>
      </c>
      <c r="C38" s="379" t="s">
        <v>1009</v>
      </c>
      <c r="D38" s="379" t="s">
        <v>1010</v>
      </c>
      <c r="E38" s="372" t="s">
        <v>40</v>
      </c>
      <c r="F38" s="372">
        <v>61257</v>
      </c>
      <c r="G38" s="129" t="s">
        <v>1011</v>
      </c>
      <c r="H38" s="130" t="s">
        <v>1012</v>
      </c>
      <c r="I38" s="449" t="s">
        <v>1013</v>
      </c>
      <c r="J38" s="453">
        <v>43453</v>
      </c>
      <c r="K38" s="479">
        <v>5613</v>
      </c>
      <c r="L38" s="94"/>
      <c r="M38" s="94">
        <v>500</v>
      </c>
      <c r="N38" s="94"/>
      <c r="O38" s="94"/>
      <c r="P38" s="94"/>
      <c r="Q38" s="94"/>
      <c r="R38" s="94"/>
      <c r="S38" s="94"/>
      <c r="T38" s="98">
        <f t="shared" si="6"/>
        <v>500</v>
      </c>
      <c r="U38" s="129" t="s">
        <v>927</v>
      </c>
      <c r="V38" s="98"/>
      <c r="W38" s="129"/>
      <c r="X38" s="129"/>
      <c r="Y38" s="132"/>
      <c r="Z38" s="438" t="str">
        <f t="shared" si="9"/>
        <v>Blue</v>
      </c>
      <c r="AA38" s="438" t="str">
        <f>IFERROR(VLOOKUP($Z38,Lookup!$A$1:$P$20,2,FALSE),"")</f>
        <v>Level 5</v>
      </c>
      <c r="AB38" s="134">
        <v>43497</v>
      </c>
      <c r="AC38" s="133">
        <f>IFERROR(VLOOKUP($Z38,Lookup!$A$1:$P$20,7,FALSE),"")</f>
        <v>0</v>
      </c>
      <c r="AD38" s="380"/>
      <c r="AE38" s="133">
        <f>IFERROR(VLOOKUP($Z38,Lookup!$A$1:$P$20,8,FALSE),"")</f>
        <v>2</v>
      </c>
      <c r="AF38" s="133">
        <f>IFERROR(VLOOKUP($Z38,Lookup!$A$1:$P$20,9,FALSE),"")</f>
        <v>2</v>
      </c>
      <c r="AG38" s="133" t="s">
        <v>2821</v>
      </c>
      <c r="AH38" s="133">
        <f>IFERROR(VLOOKUP($Z38,Lookup!$A$1:$P$20,10,FALSE),"")</f>
        <v>2</v>
      </c>
      <c r="AI38" s="133">
        <f>IFERROR(VLOOKUP($Z38,Lookup!$A$1:$P$20,11,FALSE),"")</f>
        <v>0</v>
      </c>
      <c r="AJ38" s="133">
        <f>IFERROR(VLOOKUP($Z38,Lookup!$A$1:$P$20,12,FALSE),"")</f>
        <v>0</v>
      </c>
      <c r="AK38" s="133">
        <f>IFERROR(VLOOKUP($Z38,Lookup!$A$1:$P$20,13,FALSE),"")</f>
        <v>0</v>
      </c>
      <c r="AL38" s="133">
        <f>IFERROR(VLOOKUP($Z38,Lookup!$A$1:$P$20,14,FALSE),"")</f>
        <v>0</v>
      </c>
      <c r="AM38" s="133">
        <f>IFERROR(VLOOKUP($Z38,Lookup!$A$1:$P$20,15,FALSE),"")</f>
        <v>0</v>
      </c>
      <c r="AN38" s="133">
        <f>IFERROR(VLOOKUP($Z38,Lookup!$A$1:$P$20,16,FALSE),"")</f>
        <v>0</v>
      </c>
      <c r="AO38" s="451"/>
      <c r="AP38" s="129"/>
      <c r="AQ38" s="129"/>
      <c r="AR38" s="135"/>
      <c r="AS38" s="135"/>
      <c r="AT38" s="135"/>
      <c r="AU38" s="135"/>
      <c r="AV38" s="138"/>
      <c r="AW38" s="135"/>
      <c r="AX38" s="135"/>
      <c r="AY38" s="135"/>
      <c r="AZ38" s="135"/>
      <c r="BA38" s="135"/>
      <c r="BB38" s="135"/>
      <c r="BC38" s="135"/>
      <c r="BD38" s="135"/>
      <c r="BE38" s="135"/>
      <c r="BF38" s="139"/>
      <c r="BG38" s="150"/>
      <c r="BH38" s="129"/>
      <c r="BI38" s="129"/>
      <c r="BJ38" s="150"/>
      <c r="BK38" s="139"/>
      <c r="BL38" s="139"/>
      <c r="BM38" s="450">
        <v>1</v>
      </c>
      <c r="BN38" s="450" t="s">
        <v>977</v>
      </c>
      <c r="BO38" s="139" t="s">
        <v>3077</v>
      </c>
      <c r="BP38" s="139"/>
      <c r="BQ38" s="139"/>
      <c r="BR38" s="139"/>
      <c r="BS38" s="139"/>
      <c r="BT38" s="139"/>
      <c r="BU38" s="371"/>
      <c r="BV38" s="371"/>
      <c r="BW38" s="371"/>
      <c r="BX38" s="371"/>
      <c r="BY38" s="371"/>
      <c r="BZ38" s="371"/>
      <c r="CA38" s="371"/>
    </row>
    <row r="39" spans="1:79" ht="39.75" customHeight="1">
      <c r="A39" s="126" t="s">
        <v>362</v>
      </c>
      <c r="B39" s="379" t="s">
        <v>2020</v>
      </c>
      <c r="C39" s="379" t="s">
        <v>2021</v>
      </c>
      <c r="D39" s="379" t="s">
        <v>1441</v>
      </c>
      <c r="E39" s="372" t="s">
        <v>40</v>
      </c>
      <c r="F39" s="372">
        <v>78108</v>
      </c>
      <c r="G39" s="129" t="s">
        <v>2022</v>
      </c>
      <c r="H39" s="130" t="s">
        <v>2578</v>
      </c>
      <c r="I39" s="449" t="s">
        <v>2024</v>
      </c>
      <c r="J39" s="453">
        <v>43461</v>
      </c>
      <c r="K39" s="479">
        <v>5648</v>
      </c>
      <c r="L39" s="94">
        <v>5000</v>
      </c>
      <c r="M39" s="94"/>
      <c r="N39" s="94"/>
      <c r="O39" s="94"/>
      <c r="P39" s="94"/>
      <c r="Q39" s="94"/>
      <c r="R39" s="94"/>
      <c r="S39" s="94"/>
      <c r="T39" s="98">
        <f t="shared" si="6"/>
        <v>5000</v>
      </c>
      <c r="U39" s="129" t="s">
        <v>927</v>
      </c>
      <c r="V39" s="98"/>
      <c r="W39" s="129"/>
      <c r="X39" s="129"/>
      <c r="Y39" s="132" t="s">
        <v>3071</v>
      </c>
      <c r="Z39" s="438" t="str">
        <f t="shared" si="9"/>
        <v>Champion</v>
      </c>
      <c r="AA39" s="438" t="str">
        <f>IFERROR(VLOOKUP($Z39,Lookup!$A$1:$P$20,2,FALSE),"")</f>
        <v>Level 2</v>
      </c>
      <c r="AB39" s="134">
        <v>43497</v>
      </c>
      <c r="AC39" s="133">
        <f>IFERROR(VLOOKUP($Z39,Lookup!$A$1:$P$20,7,FALSE),"")</f>
        <v>2</v>
      </c>
      <c r="AD39" s="380"/>
      <c r="AE39" s="133">
        <f>IFERROR(VLOOKUP($Z39,Lookup!$A$1:$P$20,8,FALSE),"")</f>
        <v>4</v>
      </c>
      <c r="AF39" s="133">
        <f>IFERROR(VLOOKUP($Z39,Lookup!$A$1:$P$20,9,FALSE),"")</f>
        <v>2</v>
      </c>
      <c r="AG39" s="133"/>
      <c r="AH39" s="133">
        <f>IFERROR(VLOOKUP($Z39,Lookup!$A$1:$P$20,10,FALSE),"")</f>
        <v>6</v>
      </c>
      <c r="AI39" s="133" t="str">
        <f>IFERROR(VLOOKUP($Z39,Lookup!$A$1:$P$20,11,FALSE),"")</f>
        <v>Yes</v>
      </c>
      <c r="AJ39" s="133"/>
      <c r="AK39" s="133" t="str">
        <f>IFERROR(VLOOKUP($Z39,Lookup!$A$1:$P$20,13,FALSE),"")</f>
        <v>Yes</v>
      </c>
      <c r="AL39" s="133">
        <f>IFERROR(VLOOKUP($Z39,Lookup!$A$1:$P$20,14,FALSE),"")</f>
        <v>0</v>
      </c>
      <c r="AM39" s="133">
        <f>IFERROR(VLOOKUP($Z39,Lookup!$A$1:$P$20,15,FALSE),"")</f>
        <v>0</v>
      </c>
      <c r="AN39" s="133">
        <f>IFERROR(VLOOKUP($Z39,Lookup!$A$1:$P$20,16,FALSE),"")</f>
        <v>0</v>
      </c>
      <c r="AO39" s="133">
        <v>2</v>
      </c>
      <c r="AP39" s="129"/>
      <c r="AQ39" s="129"/>
      <c r="AR39" s="135"/>
      <c r="AS39" s="135"/>
      <c r="AT39" s="135"/>
      <c r="AU39" s="135"/>
      <c r="AV39" s="138"/>
      <c r="AW39" s="135"/>
      <c r="AX39" s="135"/>
      <c r="AY39" s="135"/>
      <c r="AZ39" s="135"/>
      <c r="BA39" s="448" t="s">
        <v>3072</v>
      </c>
      <c r="BB39" s="135"/>
      <c r="BC39" s="135"/>
      <c r="BD39" s="135"/>
      <c r="BE39" s="135"/>
      <c r="BF39" s="139"/>
      <c r="BG39" s="150"/>
      <c r="BH39" s="129"/>
      <c r="BI39" s="129"/>
      <c r="BJ39" s="150"/>
      <c r="BK39" s="139"/>
      <c r="BL39" s="139"/>
      <c r="BM39" s="148"/>
      <c r="BN39" s="148" t="s">
        <v>2845</v>
      </c>
      <c r="BO39" s="139"/>
      <c r="BP39" s="139"/>
      <c r="BQ39" s="139"/>
      <c r="BR39" s="139"/>
      <c r="BS39" s="139"/>
      <c r="BT39" s="139"/>
      <c r="BU39" s="371"/>
      <c r="BV39" s="371"/>
      <c r="BW39" s="371"/>
      <c r="BX39" s="371"/>
      <c r="BY39" s="371"/>
      <c r="BZ39" s="371"/>
      <c r="CA39" s="371"/>
    </row>
    <row r="40" spans="1:79" ht="39.75" customHeight="1">
      <c r="A40" s="126" t="s">
        <v>362</v>
      </c>
      <c r="B40" s="379" t="s">
        <v>2592</v>
      </c>
      <c r="C40" s="379" t="s">
        <v>73</v>
      </c>
      <c r="D40" s="379" t="s">
        <v>37</v>
      </c>
      <c r="E40" s="372" t="s">
        <v>40</v>
      </c>
      <c r="F40" s="372">
        <v>78217</v>
      </c>
      <c r="G40" s="129" t="s">
        <v>2593</v>
      </c>
      <c r="H40" s="130" t="s">
        <v>559</v>
      </c>
      <c r="I40" s="449" t="s">
        <v>560</v>
      </c>
      <c r="J40" s="453">
        <v>43465</v>
      </c>
      <c r="K40" s="479">
        <v>5664</v>
      </c>
      <c r="L40" s="94"/>
      <c r="M40" s="94"/>
      <c r="N40" s="94">
        <v>1000</v>
      </c>
      <c r="O40" s="94"/>
      <c r="P40" s="94">
        <v>250</v>
      </c>
      <c r="Q40" s="94"/>
      <c r="R40" s="94"/>
      <c r="S40" s="94"/>
      <c r="T40" s="98">
        <f t="shared" si="6"/>
        <v>1250</v>
      </c>
      <c r="U40" s="129" t="s">
        <v>927</v>
      </c>
      <c r="V40" s="98"/>
      <c r="W40" s="129"/>
      <c r="X40" s="129"/>
      <c r="Y40" s="132"/>
      <c r="Z40" s="438" t="str">
        <f t="shared" si="9"/>
        <v>Trophy</v>
      </c>
      <c r="AA40" s="438" t="str">
        <f>IFERROR(VLOOKUP($Z40,Lookup!$A$1:$P$20,2,FALSE),"")</f>
        <v>Level 4</v>
      </c>
      <c r="AB40" s="134">
        <v>43497</v>
      </c>
      <c r="AC40" s="133">
        <f>IFERROR(VLOOKUP($Z40,Lookup!$A$1:$P$20,7,FALSE),"")</f>
        <v>0</v>
      </c>
      <c r="AD40" s="380"/>
      <c r="AE40" s="133">
        <f>IFERROR(VLOOKUP($Z40,Lookup!$A$1:$P$20,8,FALSE),"")</f>
        <v>2</v>
      </c>
      <c r="AF40" s="133">
        <f>IFERROR(VLOOKUP($Z40,Lookup!$A$1:$P$20,9,FALSE),"")</f>
        <v>2</v>
      </c>
      <c r="AG40" s="133" t="s">
        <v>3154</v>
      </c>
      <c r="AH40" s="133">
        <f>IFERROR(VLOOKUP($Z40,Lookup!$A$1:$P$20,10,FALSE),"")</f>
        <v>4</v>
      </c>
      <c r="AI40" s="133" t="str">
        <f>IFERROR(VLOOKUP($Z40,Lookup!$A$1:$P$20,11,FALSE),"")</f>
        <v>Yes</v>
      </c>
      <c r="AJ40" s="444" t="s">
        <v>2707</v>
      </c>
      <c r="AK40" s="133" t="str">
        <f>IFERROR(VLOOKUP($Z40,Lookup!$A$1:$P$20,13,FALSE),"")</f>
        <v>Yes</v>
      </c>
      <c r="AL40" s="133">
        <f>IFERROR(VLOOKUP($Z40,Lookup!$A$1:$P$20,14,FALSE),"")</f>
        <v>0</v>
      </c>
      <c r="AM40" s="133">
        <f>IFERROR(VLOOKUP($Z40,Lookup!$A$1:$P$20,15,FALSE),"")</f>
        <v>0</v>
      </c>
      <c r="AN40" s="133">
        <f>IFERROR(VLOOKUP($Z40,Lookup!$A$1:$P$20,16,FALSE),"")</f>
        <v>0</v>
      </c>
      <c r="AO40" s="133">
        <f>IFERROR(VLOOKUP($Z40,Lookup!$A$1:$Q$20,17,FALSE),"")</f>
        <v>2</v>
      </c>
      <c r="AP40" s="129"/>
      <c r="AQ40" s="129"/>
      <c r="AR40" s="135"/>
      <c r="AS40" s="135"/>
      <c r="AT40" s="135"/>
      <c r="AU40" s="135"/>
      <c r="AV40" s="138"/>
      <c r="AW40" s="135"/>
      <c r="AX40" s="135"/>
      <c r="AY40" s="135"/>
      <c r="AZ40" s="135"/>
      <c r="BA40" s="135"/>
      <c r="BB40" s="135"/>
      <c r="BC40" s="135"/>
      <c r="BD40" s="448">
        <v>2</v>
      </c>
      <c r="BE40" s="135"/>
      <c r="BF40" s="139"/>
      <c r="BG40" s="150"/>
      <c r="BH40" s="129"/>
      <c r="BI40" s="129"/>
      <c r="BJ40" s="150"/>
      <c r="BK40" s="139"/>
      <c r="BL40" s="139"/>
      <c r="BM40" s="148"/>
      <c r="BN40" s="148" t="s">
        <v>2845</v>
      </c>
      <c r="BO40" s="139"/>
      <c r="BP40" s="139"/>
      <c r="BQ40" s="139"/>
      <c r="BR40" s="139"/>
      <c r="BS40" s="139"/>
      <c r="BT40" s="139"/>
      <c r="BU40" s="371"/>
      <c r="BV40" s="371"/>
      <c r="BW40" s="371"/>
      <c r="BX40" s="371"/>
      <c r="BY40" s="371"/>
      <c r="BZ40" s="371"/>
      <c r="CA40" s="371"/>
    </row>
    <row r="41" spans="1:79" ht="39.75" customHeight="1">
      <c r="A41" s="126" t="s">
        <v>362</v>
      </c>
      <c r="B41" s="379" t="s">
        <v>3367</v>
      </c>
      <c r="C41" s="379" t="s">
        <v>3368</v>
      </c>
      <c r="D41" s="379" t="s">
        <v>37</v>
      </c>
      <c r="E41" s="372" t="s">
        <v>40</v>
      </c>
      <c r="F41" s="372">
        <v>78240</v>
      </c>
      <c r="G41" s="129" t="s">
        <v>3369</v>
      </c>
      <c r="H41" s="130"/>
      <c r="I41" s="449" t="s">
        <v>3370</v>
      </c>
      <c r="J41" s="453">
        <v>43471</v>
      </c>
      <c r="K41" s="479">
        <v>5683</v>
      </c>
      <c r="L41" s="94"/>
      <c r="M41" s="94">
        <v>150</v>
      </c>
      <c r="N41" s="94"/>
      <c r="O41" s="94"/>
      <c r="P41" s="94"/>
      <c r="Q41" s="94"/>
      <c r="R41" s="94"/>
      <c r="S41" s="94"/>
      <c r="T41" s="98">
        <f t="shared" si="6"/>
        <v>150</v>
      </c>
      <c r="U41" s="129" t="s">
        <v>927</v>
      </c>
      <c r="V41" s="98"/>
      <c r="W41" s="129"/>
      <c r="X41" s="129"/>
      <c r="Y41" s="132"/>
      <c r="Z41" s="438" t="str">
        <f t="shared" si="9"/>
        <v>White</v>
      </c>
      <c r="AA41" s="438" t="str">
        <f>IFERROR(VLOOKUP($Z41,Lookup!$A$1:$P$20,2,FALSE),"")</f>
        <v>Level 7</v>
      </c>
      <c r="AB41" s="134">
        <v>43497</v>
      </c>
      <c r="AC41" s="133">
        <f>IFERROR(VLOOKUP($Z41,Lookup!$A$1:$P$20,7,FALSE),"")</f>
        <v>0</v>
      </c>
      <c r="AD41" s="380"/>
      <c r="AE41" s="133">
        <f>IFERROR(VLOOKUP($Z41,Lookup!$A$1:$P$20,8,FALSE),"")</f>
        <v>1</v>
      </c>
      <c r="AF41" s="133">
        <f>IFERROR(VLOOKUP($Z41,Lookup!$A$1:$P$20,9,FALSE),"")</f>
        <v>0</v>
      </c>
      <c r="AG41" s="133"/>
      <c r="AH41" s="133">
        <f>IFERROR(VLOOKUP($Z41,Lookup!$A$1:$P$20,10,FALSE),"")</f>
        <v>0</v>
      </c>
      <c r="AI41" s="133">
        <f>IFERROR(VLOOKUP($Z41,Lookup!$A$1:$P$20,11,FALSE),"")</f>
        <v>0</v>
      </c>
      <c r="AJ41" s="133">
        <f>IFERROR(VLOOKUP($Z41,Lookup!$A$1:$P$20,12,FALSE),"")</f>
        <v>0</v>
      </c>
      <c r="AK41" s="133">
        <f>IFERROR(VLOOKUP($Z41,Lookup!$A$1:$P$20,13,FALSE),"")</f>
        <v>0</v>
      </c>
      <c r="AL41" s="133">
        <f>IFERROR(VLOOKUP($Z41,Lookup!$A$1:$P$20,14,FALSE),"")</f>
        <v>0</v>
      </c>
      <c r="AM41" s="133">
        <f>IFERROR(VLOOKUP($Z41,Lookup!$A$1:$P$20,15,FALSE),"")</f>
        <v>0</v>
      </c>
      <c r="AN41" s="133">
        <f>IFERROR(VLOOKUP($Z41,Lookup!$A$1:$P$20,16,FALSE),"")</f>
        <v>0</v>
      </c>
      <c r="AO41" s="133">
        <f>IFERROR(VLOOKUP($Z41,Lookup!$A$1:$Q$20,17,FALSE),"")</f>
        <v>0</v>
      </c>
      <c r="AP41" s="129"/>
      <c r="AQ41" s="129"/>
      <c r="AR41" s="135"/>
      <c r="AS41" s="135"/>
      <c r="AT41" s="135"/>
      <c r="AU41" s="135"/>
      <c r="AV41" s="138"/>
      <c r="AW41" s="135"/>
      <c r="AX41" s="135"/>
      <c r="AY41" s="135"/>
      <c r="AZ41" s="135"/>
      <c r="BA41" s="135"/>
      <c r="BB41" s="135"/>
      <c r="BC41" s="135"/>
      <c r="BD41" s="135"/>
      <c r="BE41" s="135"/>
      <c r="BF41" s="139"/>
      <c r="BG41" s="150"/>
      <c r="BH41" s="129"/>
      <c r="BI41" s="129"/>
      <c r="BJ41" s="150"/>
      <c r="BK41" s="139"/>
      <c r="BL41" s="139"/>
      <c r="BM41" s="148"/>
      <c r="BN41" s="148"/>
      <c r="BO41" s="139"/>
      <c r="BP41" s="139"/>
      <c r="BQ41" s="139"/>
      <c r="BR41" s="139"/>
      <c r="BS41" s="139"/>
      <c r="BT41" s="139"/>
      <c r="BU41" s="371"/>
      <c r="BV41" s="371"/>
      <c r="BW41" s="371"/>
      <c r="BX41" s="371"/>
      <c r="BY41" s="371"/>
      <c r="BZ41" s="371"/>
      <c r="CA41" s="371"/>
    </row>
    <row r="42" spans="1:79" ht="39.75" customHeight="1">
      <c r="A42" s="126" t="s">
        <v>362</v>
      </c>
      <c r="B42" s="379" t="s">
        <v>3239</v>
      </c>
      <c r="C42" s="379" t="s">
        <v>636</v>
      </c>
      <c r="D42" s="379" t="s">
        <v>96</v>
      </c>
      <c r="E42" s="372" t="s">
        <v>40</v>
      </c>
      <c r="F42" s="372">
        <v>76531</v>
      </c>
      <c r="G42" s="129" t="s">
        <v>637</v>
      </c>
      <c r="H42" s="130" t="s">
        <v>3240</v>
      </c>
      <c r="I42" s="449"/>
      <c r="J42" s="453">
        <v>43472</v>
      </c>
      <c r="K42" s="479">
        <v>5687</v>
      </c>
      <c r="L42" s="94"/>
      <c r="M42" s="94">
        <v>250</v>
      </c>
      <c r="N42" s="94"/>
      <c r="O42" s="94"/>
      <c r="P42" s="94"/>
      <c r="Q42" s="94"/>
      <c r="R42" s="94"/>
      <c r="S42" s="94"/>
      <c r="T42" s="98">
        <f t="shared" si="6"/>
        <v>250</v>
      </c>
      <c r="U42" s="129" t="s">
        <v>927</v>
      </c>
      <c r="V42" s="98"/>
      <c r="W42" s="129"/>
      <c r="X42" s="129"/>
      <c r="Y42" s="132"/>
      <c r="Z42" s="438" t="str">
        <f t="shared" si="9"/>
        <v>Red</v>
      </c>
      <c r="AA42" s="438" t="str">
        <f>IFERROR(VLOOKUP($Z42,Lookup!$A$1:$P$20,2,FALSE),"")</f>
        <v>Level 6</v>
      </c>
      <c r="AB42" s="134">
        <v>43497</v>
      </c>
      <c r="AC42" s="133">
        <f>IFERROR(VLOOKUP($Z42,Lookup!$A$1:$P$20,7,FALSE),"")</f>
        <v>0</v>
      </c>
      <c r="AD42" s="380"/>
      <c r="AE42" s="133">
        <f>IFERROR(VLOOKUP($Z42,Lookup!$A$1:$P$20,8,FALSE),"")</f>
        <v>1</v>
      </c>
      <c r="AF42" s="133">
        <f>IFERROR(VLOOKUP($Z42,Lookup!$A$1:$P$20,9,FALSE),"")</f>
        <v>0</v>
      </c>
      <c r="AG42" s="133"/>
      <c r="AH42" s="133">
        <f>IFERROR(VLOOKUP($Z42,Lookup!$A$1:$P$20,10,FALSE),"")</f>
        <v>2</v>
      </c>
      <c r="AI42" s="133">
        <f>IFERROR(VLOOKUP($Z42,Lookup!$A$1:$P$20,11,FALSE),"")</f>
        <v>0</v>
      </c>
      <c r="AJ42" s="133">
        <f>IFERROR(VLOOKUP($Z42,Lookup!$A$1:$P$20,12,FALSE),"")</f>
        <v>0</v>
      </c>
      <c r="AK42" s="133">
        <f>IFERROR(VLOOKUP($Z42,Lookup!$A$1:$P$20,13,FALSE),"")</f>
        <v>0</v>
      </c>
      <c r="AL42" s="133">
        <f>IFERROR(VLOOKUP($Z42,Lookup!$A$1:$P$20,14,FALSE),"")</f>
        <v>0</v>
      </c>
      <c r="AM42" s="133">
        <f>IFERROR(VLOOKUP($Z42,Lookup!$A$1:$P$20,15,FALSE),"")</f>
        <v>0</v>
      </c>
      <c r="AN42" s="133">
        <f>IFERROR(VLOOKUP($Z42,Lookup!$A$1:$P$20,16,FALSE),"")</f>
        <v>0</v>
      </c>
      <c r="AO42" s="451"/>
      <c r="AP42" s="129"/>
      <c r="AQ42" s="129"/>
      <c r="AR42" s="135"/>
      <c r="AS42" s="135"/>
      <c r="AT42" s="135"/>
      <c r="AU42" s="135"/>
      <c r="AV42" s="138"/>
      <c r="AW42" s="135"/>
      <c r="AX42" s="135"/>
      <c r="AY42" s="135"/>
      <c r="AZ42" s="135"/>
      <c r="BA42" s="135"/>
      <c r="BB42" s="135"/>
      <c r="BC42" s="135"/>
      <c r="BD42" s="135"/>
      <c r="BE42" s="135"/>
      <c r="BF42" s="139"/>
      <c r="BG42" s="150"/>
      <c r="BH42" s="129"/>
      <c r="BI42" s="129"/>
      <c r="BJ42" s="150"/>
      <c r="BK42" s="139"/>
      <c r="BL42" s="139"/>
      <c r="BM42" s="148"/>
      <c r="BN42" s="148"/>
      <c r="BO42" s="139"/>
      <c r="BP42" s="139"/>
      <c r="BQ42" s="139"/>
      <c r="BR42" s="139"/>
      <c r="BS42" s="139"/>
      <c r="BT42" s="139"/>
      <c r="BU42" s="371"/>
      <c r="BV42" s="371"/>
      <c r="BW42" s="371"/>
      <c r="BX42" s="371"/>
      <c r="BY42" s="371"/>
      <c r="BZ42" s="371"/>
      <c r="CA42" s="371"/>
    </row>
    <row r="43" spans="1:79" ht="39.75" customHeight="1">
      <c r="A43" s="126" t="s">
        <v>362</v>
      </c>
      <c r="B43" s="379" t="s">
        <v>1681</v>
      </c>
      <c r="C43" s="379" t="s">
        <v>3886</v>
      </c>
      <c r="D43" s="379" t="s">
        <v>37</v>
      </c>
      <c r="E43" s="372" t="s">
        <v>40</v>
      </c>
      <c r="F43" s="372">
        <v>78229</v>
      </c>
      <c r="G43" s="129" t="s">
        <v>1683</v>
      </c>
      <c r="H43" s="130" t="s">
        <v>1684</v>
      </c>
      <c r="I43" s="449" t="s">
        <v>996</v>
      </c>
      <c r="J43" s="453">
        <v>43475</v>
      </c>
      <c r="K43" s="479">
        <v>5710</v>
      </c>
      <c r="L43" s="94"/>
      <c r="M43" s="94"/>
      <c r="N43" s="94"/>
      <c r="O43" s="94"/>
      <c r="P43" s="94">
        <v>750</v>
      </c>
      <c r="Q43" s="94"/>
      <c r="R43" s="94"/>
      <c r="S43" s="94"/>
      <c r="T43" s="98">
        <f t="shared" si="6"/>
        <v>750</v>
      </c>
      <c r="U43" s="129" t="s">
        <v>927</v>
      </c>
      <c r="V43" s="98"/>
      <c r="W43" s="129"/>
      <c r="X43" s="129"/>
      <c r="Y43" s="132" t="s">
        <v>3215</v>
      </c>
      <c r="Z43" s="438" t="str">
        <f t="shared" si="9"/>
        <v>Blue</v>
      </c>
      <c r="AA43" s="438" t="str">
        <f>IFERROR(VLOOKUP($Z43,Lookup!$A$1:$P$20,2,FALSE),"")</f>
        <v>Level 5</v>
      </c>
      <c r="AB43" s="134">
        <v>43497</v>
      </c>
      <c r="AC43" s="133">
        <f>IFERROR(VLOOKUP($Z43,Lookup!$A$1:$P$20,7,FALSE),"")</f>
        <v>0</v>
      </c>
      <c r="AD43" s="380"/>
      <c r="AE43" s="133">
        <f>IFERROR(VLOOKUP($Z43,Lookup!$A$1:$P$20,8,FALSE),"")</f>
        <v>2</v>
      </c>
      <c r="AF43" s="133">
        <f>IFERROR(VLOOKUP($Z43,Lookup!$A$1:$P$20,9,FALSE),"")</f>
        <v>2</v>
      </c>
      <c r="AG43" s="133" t="s">
        <v>2635</v>
      </c>
      <c r="AH43" s="133">
        <v>6</v>
      </c>
      <c r="AI43" s="133">
        <f>IFERROR(VLOOKUP($Z43,Lookup!$A$1:$P$20,11,FALSE),"")</f>
        <v>0</v>
      </c>
      <c r="AJ43" s="133">
        <f>IFERROR(VLOOKUP($Z43,Lookup!$A$1:$P$20,12,FALSE),"")</f>
        <v>0</v>
      </c>
      <c r="AK43" s="133">
        <f>IFERROR(VLOOKUP($Z43,Lookup!$A$1:$P$20,13,FALSE),"")</f>
        <v>0</v>
      </c>
      <c r="AL43" s="133">
        <f>IFERROR(VLOOKUP($Z43,Lookup!$A$1:$P$20,14,FALSE),"")</f>
        <v>0</v>
      </c>
      <c r="AM43" s="133">
        <f>IFERROR(VLOOKUP($Z43,Lookup!$A$1:$P$20,15,FALSE),"")</f>
        <v>0</v>
      </c>
      <c r="AN43" s="133">
        <f>IFERROR(VLOOKUP($Z43,Lookup!$A$1:$P$20,16,FALSE),"")</f>
        <v>0</v>
      </c>
      <c r="AO43" s="133">
        <v>6</v>
      </c>
      <c r="AP43" s="129"/>
      <c r="AQ43" s="129"/>
      <c r="AR43" s="135"/>
      <c r="AS43" s="135"/>
      <c r="AT43" s="135"/>
      <c r="AU43" s="135"/>
      <c r="AV43" s="138"/>
      <c r="AW43" s="135"/>
      <c r="AX43" s="135"/>
      <c r="AY43" s="135"/>
      <c r="AZ43" s="135"/>
      <c r="BA43" s="135"/>
      <c r="BB43" s="135"/>
      <c r="BC43" s="135"/>
      <c r="BD43" s="135"/>
      <c r="BE43" s="135"/>
      <c r="BF43" s="139"/>
      <c r="BG43" s="150"/>
      <c r="BH43" s="129"/>
      <c r="BI43" s="129"/>
      <c r="BJ43" s="150"/>
      <c r="BK43" s="139"/>
      <c r="BL43" s="139"/>
      <c r="BM43" s="148"/>
      <c r="BN43" s="148"/>
      <c r="BO43" s="139"/>
      <c r="BP43" s="139"/>
      <c r="BQ43" s="139"/>
      <c r="BR43" s="139"/>
      <c r="BS43" s="139"/>
      <c r="BT43" s="139"/>
      <c r="BU43" s="371"/>
      <c r="BV43" s="371"/>
      <c r="BW43" s="371"/>
      <c r="BX43" s="371"/>
      <c r="BY43" s="371"/>
      <c r="BZ43" s="371"/>
      <c r="CA43" s="371"/>
    </row>
    <row r="44" spans="1:79" ht="39.75" customHeight="1">
      <c r="A44" s="126" t="s">
        <v>362</v>
      </c>
      <c r="B44" s="379" t="s">
        <v>1710</v>
      </c>
      <c r="C44" s="395" t="s">
        <v>1372</v>
      </c>
      <c r="D44" s="395" t="s">
        <v>37</v>
      </c>
      <c r="E44" s="395" t="s">
        <v>40</v>
      </c>
      <c r="F44" s="396">
        <v>78228</v>
      </c>
      <c r="G44" s="129" t="s">
        <v>1373</v>
      </c>
      <c r="H44" s="130" t="s">
        <v>1711</v>
      </c>
      <c r="I44" s="449" t="s">
        <v>996</v>
      </c>
      <c r="J44" s="453">
        <v>43476</v>
      </c>
      <c r="K44" s="479">
        <v>5724</v>
      </c>
      <c r="L44" s="94"/>
      <c r="M44" s="94"/>
      <c r="N44" s="94">
        <v>1000</v>
      </c>
      <c r="O44" s="94"/>
      <c r="P44" s="94"/>
      <c r="Q44" s="94"/>
      <c r="R44" s="94"/>
      <c r="S44" s="94"/>
      <c r="T44" s="98">
        <f t="shared" si="6"/>
        <v>1000</v>
      </c>
      <c r="U44" s="129" t="s">
        <v>927</v>
      </c>
      <c r="V44" s="98"/>
      <c r="W44" s="129"/>
      <c r="X44" s="129"/>
      <c r="Y44" s="132"/>
      <c r="Z44" s="438" t="str">
        <f t="shared" si="9"/>
        <v>Trophy</v>
      </c>
      <c r="AA44" s="438" t="str">
        <f>IFERROR(VLOOKUP($Z44,Lookup!$A$1:$P$20,2,FALSE),"")</f>
        <v>Level 4</v>
      </c>
      <c r="AB44" s="134">
        <v>43497</v>
      </c>
      <c r="AC44" s="133">
        <f>IFERROR(VLOOKUP($Z44,Lookup!$A$1:$P$20,7,FALSE),"")</f>
        <v>0</v>
      </c>
      <c r="AD44" s="380"/>
      <c r="AE44" s="133">
        <f>IFERROR(VLOOKUP($Z44,Lookup!$A$1:$P$20,8,FALSE),"")</f>
        <v>2</v>
      </c>
      <c r="AF44" s="133">
        <f>IFERROR(VLOOKUP($Z44,Lookup!$A$1:$P$20,9,FALSE),"")</f>
        <v>2</v>
      </c>
      <c r="AG44" s="133" t="s">
        <v>3152</v>
      </c>
      <c r="AH44" s="133">
        <f>IFERROR(VLOOKUP($Z44,Lookup!$A$1:$P$20,10,FALSE),"")</f>
        <v>4</v>
      </c>
      <c r="AI44" s="133" t="str">
        <f>IFERROR(VLOOKUP($Z44,Lookup!$A$1:$P$20,11,FALSE),"")</f>
        <v>Yes</v>
      </c>
      <c r="AJ44" s="133">
        <f>IFERROR(VLOOKUP($Z44,Lookup!$A$1:$P$20,12,FALSE),"")</f>
        <v>0</v>
      </c>
      <c r="AK44" s="133" t="str">
        <f>IFERROR(VLOOKUP($Z44,Lookup!$A$1:$P$20,13,FALSE),"")</f>
        <v>Yes</v>
      </c>
      <c r="AL44" s="133">
        <f>IFERROR(VLOOKUP($Z44,Lookup!$A$1:$P$20,14,FALSE),"")</f>
        <v>0</v>
      </c>
      <c r="AM44" s="133">
        <f>IFERROR(VLOOKUP($Z44,Lookup!$A$1:$P$20,15,FALSE),"")</f>
        <v>0</v>
      </c>
      <c r="AN44" s="133">
        <f>IFERROR(VLOOKUP($Z44,Lookup!$A$1:$P$20,16,FALSE),"")</f>
        <v>0</v>
      </c>
      <c r="AO44" s="451"/>
      <c r="AP44" s="129"/>
      <c r="AQ44" s="129"/>
      <c r="AR44" s="135"/>
      <c r="AS44" s="135"/>
      <c r="AT44" s="135"/>
      <c r="AU44" s="135"/>
      <c r="AV44" s="138"/>
      <c r="AW44" s="135"/>
      <c r="AX44" s="135"/>
      <c r="AY44" s="135"/>
      <c r="AZ44" s="135"/>
      <c r="BA44" s="135"/>
      <c r="BB44" s="135"/>
      <c r="BC44" s="135"/>
      <c r="BD44" s="448">
        <v>3</v>
      </c>
      <c r="BE44" s="135"/>
      <c r="BF44" s="139"/>
      <c r="BG44" s="150"/>
      <c r="BH44" s="129"/>
      <c r="BI44" s="129"/>
      <c r="BJ44" s="150"/>
      <c r="BK44" s="139"/>
      <c r="BL44" s="139"/>
      <c r="BM44" s="148"/>
      <c r="BN44" s="148" t="s">
        <v>2845</v>
      </c>
      <c r="BO44" s="139"/>
      <c r="BP44" s="139"/>
      <c r="BQ44" s="139"/>
      <c r="BR44" s="139"/>
      <c r="BS44" s="139"/>
      <c r="BT44" s="139"/>
      <c r="BU44" s="371"/>
      <c r="BV44" s="371"/>
      <c r="BW44" s="371"/>
      <c r="BX44" s="371"/>
      <c r="BY44" s="371"/>
      <c r="BZ44" s="371"/>
      <c r="CA44" s="371"/>
    </row>
    <row r="45" spans="1:79" ht="39.75" customHeight="1">
      <c r="A45" s="126" t="s">
        <v>362</v>
      </c>
      <c r="B45" s="379" t="s">
        <v>1427</v>
      </c>
      <c r="C45" s="379" t="s">
        <v>1428</v>
      </c>
      <c r="D45" s="379" t="s">
        <v>1429</v>
      </c>
      <c r="E45" s="372" t="s">
        <v>40</v>
      </c>
      <c r="F45" s="372">
        <v>78073</v>
      </c>
      <c r="G45" s="129" t="s">
        <v>1430</v>
      </c>
      <c r="H45" s="130" t="s">
        <v>1431</v>
      </c>
      <c r="I45" s="449" t="s">
        <v>1432</v>
      </c>
      <c r="J45" s="453">
        <v>43476</v>
      </c>
      <c r="K45" s="479">
        <v>5726</v>
      </c>
      <c r="L45" s="94">
        <v>2500</v>
      </c>
      <c r="M45" s="94"/>
      <c r="N45" s="94"/>
      <c r="O45" s="94"/>
      <c r="P45" s="94"/>
      <c r="Q45" s="94"/>
      <c r="R45" s="94"/>
      <c r="S45" s="94"/>
      <c r="T45" s="98">
        <f t="shared" si="6"/>
        <v>2500</v>
      </c>
      <c r="U45" s="129" t="s">
        <v>927</v>
      </c>
      <c r="V45" s="98"/>
      <c r="W45" s="129"/>
      <c r="X45" s="129"/>
      <c r="Y45" s="132" t="s">
        <v>3101</v>
      </c>
      <c r="Z45" s="443" t="str">
        <f t="shared" si="9"/>
        <v>Reserve</v>
      </c>
      <c r="AA45" s="443" t="str">
        <f>IFERROR(VLOOKUP($Z45,Lookup!$A$1:$P$20,2,FALSE),"")</f>
        <v>Level 3</v>
      </c>
      <c r="AB45" s="134">
        <v>43497</v>
      </c>
      <c r="AC45" s="133">
        <v>1</v>
      </c>
      <c r="AD45" s="380"/>
      <c r="AE45" s="133">
        <f>IFERROR(VLOOKUP($Z45,Lookup!$A$1:$P$20,8,FALSE),"")</f>
        <v>4</v>
      </c>
      <c r="AF45" s="133">
        <f>IFERROR(VLOOKUP($Z45,Lookup!$A$1:$P$20,9,FALSE),"")</f>
        <v>2</v>
      </c>
      <c r="AG45" s="133" t="s">
        <v>2821</v>
      </c>
      <c r="AH45" s="133">
        <f>IFERROR(VLOOKUP($Z45,Lookup!$A$1:$P$20,10,FALSE),"")</f>
        <v>4</v>
      </c>
      <c r="AI45" s="133" t="str">
        <f>IFERROR(VLOOKUP($Z45,Lookup!$A$1:$P$20,11,FALSE),"")</f>
        <v>Yes</v>
      </c>
      <c r="AJ45" s="133"/>
      <c r="AK45" s="133" t="str">
        <f>IFERROR(VLOOKUP($Z45,Lookup!$A$1:$P$20,13,FALSE),"")</f>
        <v>Yes</v>
      </c>
      <c r="AL45" s="133">
        <f>IFERROR(VLOOKUP($Z45,Lookup!$A$1:$P$20,14,FALSE),"")</f>
        <v>0</v>
      </c>
      <c r="AM45" s="133">
        <f>IFERROR(VLOOKUP($Z45,Lookup!$A$1:$P$20,15,FALSE),"")</f>
        <v>0</v>
      </c>
      <c r="AN45" s="133">
        <f>IFERROR(VLOOKUP($Z45,Lookup!$A$1:$P$20,16,FALSE),"")</f>
        <v>0</v>
      </c>
      <c r="AO45" s="133">
        <f>IFERROR(VLOOKUP($Z45,Lookup!$A$1:$Q$20,17,FALSE),"")</f>
        <v>2</v>
      </c>
      <c r="AP45" s="129"/>
      <c r="AQ45" s="129"/>
      <c r="AR45" s="135"/>
      <c r="AS45" s="135"/>
      <c r="AT45" s="135"/>
      <c r="AU45" s="135"/>
      <c r="AV45" s="138"/>
      <c r="AW45" s="135"/>
      <c r="AX45" s="135"/>
      <c r="AY45" s="135"/>
      <c r="AZ45" s="135"/>
      <c r="BA45" s="448" t="s">
        <v>3102</v>
      </c>
      <c r="BB45" s="135"/>
      <c r="BC45" s="135"/>
      <c r="BD45" s="135"/>
      <c r="BE45" s="135"/>
      <c r="BF45" s="139"/>
      <c r="BG45" s="150"/>
      <c r="BH45" s="129"/>
      <c r="BI45" s="129"/>
      <c r="BJ45" s="150"/>
      <c r="BK45" s="139"/>
      <c r="BL45" s="139"/>
      <c r="BM45" s="148"/>
      <c r="BN45" s="148" t="s">
        <v>2845</v>
      </c>
      <c r="BO45" s="139"/>
      <c r="BP45" s="139"/>
      <c r="BQ45" s="139"/>
      <c r="BR45" s="139"/>
      <c r="BS45" s="139"/>
      <c r="BT45" s="139"/>
      <c r="BU45" s="371"/>
      <c r="BV45" s="371"/>
      <c r="BW45" s="371"/>
      <c r="BX45" s="371"/>
      <c r="BY45" s="371"/>
      <c r="BZ45" s="371"/>
      <c r="CA45" s="371"/>
    </row>
    <row r="46" spans="1:79" ht="39.75" customHeight="1">
      <c r="A46" s="126" t="s">
        <v>362</v>
      </c>
      <c r="B46" s="379" t="s">
        <v>1484</v>
      </c>
      <c r="C46" s="379" t="s">
        <v>1485</v>
      </c>
      <c r="D46" s="379" t="s">
        <v>234</v>
      </c>
      <c r="E46" s="372" t="s">
        <v>40</v>
      </c>
      <c r="F46" s="372">
        <v>787130</v>
      </c>
      <c r="G46" s="129" t="s">
        <v>1486</v>
      </c>
      <c r="H46" s="130" t="s">
        <v>1487</v>
      </c>
      <c r="I46" s="449" t="s">
        <v>1488</v>
      </c>
      <c r="J46" s="453">
        <v>43479</v>
      </c>
      <c r="K46" s="479">
        <v>5741</v>
      </c>
      <c r="L46" s="94"/>
      <c r="M46" s="94">
        <v>500</v>
      </c>
      <c r="N46" s="94"/>
      <c r="O46" s="94"/>
      <c r="P46" s="94"/>
      <c r="Q46" s="94"/>
      <c r="R46" s="94"/>
      <c r="S46" s="94"/>
      <c r="T46" s="98">
        <f t="shared" si="6"/>
        <v>500</v>
      </c>
      <c r="U46" s="129" t="s">
        <v>927</v>
      </c>
      <c r="V46" s="98"/>
      <c r="W46" s="129"/>
      <c r="X46" s="129"/>
      <c r="Y46" s="132"/>
      <c r="Z46" s="438" t="str">
        <f t="shared" si="9"/>
        <v>Blue</v>
      </c>
      <c r="AA46" s="438" t="str">
        <f>IFERROR(VLOOKUP($Z46,Lookup!$A$1:$P$20,2,FALSE),"")</f>
        <v>Level 5</v>
      </c>
      <c r="AB46" s="134">
        <v>43497</v>
      </c>
      <c r="AC46" s="133">
        <f>IFERROR(VLOOKUP($Z46,Lookup!$A$1:$P$20,7,FALSE),"")</f>
        <v>0</v>
      </c>
      <c r="AD46" s="380"/>
      <c r="AE46" s="133">
        <f>IFERROR(VLOOKUP($Z46,Lookup!$A$1:$P$20,8,FALSE),"")</f>
        <v>2</v>
      </c>
      <c r="AF46" s="133">
        <f>IFERROR(VLOOKUP($Z46,Lookup!$A$1:$P$20,9,FALSE),"")</f>
        <v>2</v>
      </c>
      <c r="AG46" s="133" t="s">
        <v>2821</v>
      </c>
      <c r="AH46" s="133">
        <f>IFERROR(VLOOKUP($Z46,Lookup!$A$1:$P$20,10,FALSE),"")</f>
        <v>2</v>
      </c>
      <c r="AI46" s="133">
        <f>IFERROR(VLOOKUP($Z46,Lookup!$A$1:$P$20,11,FALSE),"")</f>
        <v>0</v>
      </c>
      <c r="AJ46" s="133">
        <f>IFERROR(VLOOKUP($Z46,Lookup!$A$1:$P$20,12,FALSE),"")</f>
        <v>0</v>
      </c>
      <c r="AK46" s="133">
        <f>IFERROR(VLOOKUP($Z46,Lookup!$A$1:$P$20,13,FALSE),"")</f>
        <v>0</v>
      </c>
      <c r="AL46" s="133">
        <f>IFERROR(VLOOKUP($Z46,Lookup!$A$1:$P$20,14,FALSE),"")</f>
        <v>0</v>
      </c>
      <c r="AM46" s="133">
        <f>IFERROR(VLOOKUP($Z46,Lookup!$A$1:$P$20,15,FALSE),"")</f>
        <v>0</v>
      </c>
      <c r="AN46" s="133">
        <f>IFERROR(VLOOKUP($Z46,Lookup!$A$1:$P$20,16,FALSE),"")</f>
        <v>0</v>
      </c>
      <c r="AO46" s="451"/>
      <c r="AP46" s="129"/>
      <c r="AQ46" s="129"/>
      <c r="AR46" s="135"/>
      <c r="AS46" s="135"/>
      <c r="AT46" s="135"/>
      <c r="AU46" s="135"/>
      <c r="AV46" s="138"/>
      <c r="AW46" s="135"/>
      <c r="AX46" s="135"/>
      <c r="AY46" s="135"/>
      <c r="AZ46" s="135"/>
      <c r="BA46" s="135"/>
      <c r="BB46" s="135"/>
      <c r="BC46" s="135"/>
      <c r="BD46" s="135"/>
      <c r="BE46" s="135"/>
      <c r="BF46" s="139"/>
      <c r="BG46" s="150"/>
      <c r="BH46" s="129"/>
      <c r="BI46" s="129"/>
      <c r="BJ46" s="150"/>
      <c r="BK46" s="139"/>
      <c r="BL46" s="139"/>
      <c r="BM46" s="450">
        <v>1</v>
      </c>
      <c r="BN46" s="450" t="s">
        <v>977</v>
      </c>
      <c r="BO46" s="139"/>
      <c r="BP46" s="139"/>
      <c r="BQ46" s="139"/>
      <c r="BR46" s="139"/>
      <c r="BS46" s="139"/>
      <c r="BT46" s="139"/>
      <c r="BU46" s="371"/>
      <c r="BV46" s="371"/>
      <c r="BW46" s="371"/>
      <c r="BX46" s="371"/>
      <c r="BY46" s="371"/>
      <c r="BZ46" s="371"/>
      <c r="CA46" s="371"/>
    </row>
    <row r="47" spans="1:79" ht="39.75" customHeight="1">
      <c r="A47" s="126" t="s">
        <v>362</v>
      </c>
      <c r="B47" s="379" t="s">
        <v>2858</v>
      </c>
      <c r="C47" s="379" t="s">
        <v>3103</v>
      </c>
      <c r="D47" s="379" t="s">
        <v>37</v>
      </c>
      <c r="E47" s="372" t="s">
        <v>40</v>
      </c>
      <c r="F47" s="372">
        <v>78263</v>
      </c>
      <c r="G47" s="129" t="s">
        <v>981</v>
      </c>
      <c r="H47" s="130" t="s">
        <v>387</v>
      </c>
      <c r="I47" s="449" t="s">
        <v>996</v>
      </c>
      <c r="J47" s="453">
        <v>43480</v>
      </c>
      <c r="K47" s="479">
        <v>5742</v>
      </c>
      <c r="L47" s="94">
        <v>2500</v>
      </c>
      <c r="M47" s="94"/>
      <c r="N47" s="94"/>
      <c r="O47" s="94"/>
      <c r="P47" s="94"/>
      <c r="Q47" s="94"/>
      <c r="R47" s="94"/>
      <c r="S47" s="94"/>
      <c r="T47" s="98">
        <f t="shared" si="6"/>
        <v>2500</v>
      </c>
      <c r="U47" s="129" t="s">
        <v>927</v>
      </c>
      <c r="V47" s="98"/>
      <c r="W47" s="129"/>
      <c r="X47" s="129"/>
      <c r="Y47" s="132" t="s">
        <v>3101</v>
      </c>
      <c r="Z47" s="438" t="str">
        <f t="shared" si="9"/>
        <v>Reserve</v>
      </c>
      <c r="AA47" s="438" t="str">
        <f>IFERROR(VLOOKUP($Z47,Lookup!$A$1:$P$20,2,FALSE),"")</f>
        <v>Level 3</v>
      </c>
      <c r="AB47" s="134">
        <v>43497</v>
      </c>
      <c r="AC47" s="133">
        <v>1</v>
      </c>
      <c r="AD47" s="380"/>
      <c r="AE47" s="133">
        <f>IFERROR(VLOOKUP($Z47,Lookup!$A$1:$P$20,8,FALSE),"")</f>
        <v>4</v>
      </c>
      <c r="AF47" s="133">
        <f>IFERROR(VLOOKUP($Z47,Lookup!$A$1:$P$20,9,FALSE),"")</f>
        <v>2</v>
      </c>
      <c r="AG47" s="133" t="s">
        <v>3034</v>
      </c>
      <c r="AH47" s="133">
        <f>IFERROR(VLOOKUP($Z47,Lookup!$A$1:$P$20,10,FALSE),"")</f>
        <v>4</v>
      </c>
      <c r="AI47" s="133" t="str">
        <f>IFERROR(VLOOKUP($Z47,Lookup!$A$1:$P$20,11,FALSE),"")</f>
        <v>Yes</v>
      </c>
      <c r="AJ47" s="133"/>
      <c r="AK47" s="133" t="str">
        <f>IFERROR(VLOOKUP($Z47,Lookup!$A$1:$P$20,13,FALSE),"")</f>
        <v>Yes</v>
      </c>
      <c r="AL47" s="133">
        <f>IFERROR(VLOOKUP($Z47,Lookup!$A$1:$P$20,14,FALSE),"")</f>
        <v>0</v>
      </c>
      <c r="AM47" s="133">
        <f>IFERROR(VLOOKUP($Z47,Lookup!$A$1:$P$20,15,FALSE),"")</f>
        <v>0</v>
      </c>
      <c r="AN47" s="133">
        <f>IFERROR(VLOOKUP($Z47,Lookup!$A$1:$P$20,16,FALSE),"")</f>
        <v>0</v>
      </c>
      <c r="AO47" s="133">
        <f>IFERROR(VLOOKUP($Z47,Lookup!$A$1:$Q$20,17,FALSE),"")</f>
        <v>2</v>
      </c>
      <c r="AP47" s="129"/>
      <c r="AQ47" s="129"/>
      <c r="AR47" s="135"/>
      <c r="AS47" s="135"/>
      <c r="AT47" s="135"/>
      <c r="AU47" s="135"/>
      <c r="AV47" s="138"/>
      <c r="AW47" s="135"/>
      <c r="AX47" s="135"/>
      <c r="AY47" s="135"/>
      <c r="AZ47" s="135"/>
      <c r="BA47" s="448">
        <v>2</v>
      </c>
      <c r="BB47" s="135"/>
      <c r="BC47" s="135"/>
      <c r="BD47" s="135"/>
      <c r="BE47" s="135"/>
      <c r="BF47" s="139"/>
      <c r="BG47" s="150"/>
      <c r="BH47" s="129"/>
      <c r="BI47" s="129"/>
      <c r="BJ47" s="150"/>
      <c r="BK47" s="139"/>
      <c r="BL47" s="139"/>
      <c r="BM47" s="148"/>
      <c r="BN47" s="148" t="s">
        <v>2845</v>
      </c>
      <c r="BO47" s="139"/>
      <c r="BP47" s="139"/>
      <c r="BQ47" s="139"/>
      <c r="BR47" s="139"/>
      <c r="BS47" s="139"/>
      <c r="BT47" s="139"/>
      <c r="BU47" s="371"/>
      <c r="BV47" s="371"/>
      <c r="BW47" s="371"/>
      <c r="BX47" s="371"/>
      <c r="BY47" s="371"/>
      <c r="BZ47" s="371"/>
      <c r="CA47" s="371"/>
    </row>
    <row r="48" spans="1:79" ht="39.75" customHeight="1">
      <c r="A48" s="126" t="s">
        <v>362</v>
      </c>
      <c r="B48" s="379" t="s">
        <v>1445</v>
      </c>
      <c r="C48" s="379" t="s">
        <v>3104</v>
      </c>
      <c r="D48" s="379" t="s">
        <v>37</v>
      </c>
      <c r="E48" s="372" t="s">
        <v>40</v>
      </c>
      <c r="F48" s="372">
        <v>78263</v>
      </c>
      <c r="G48" s="129" t="s">
        <v>1448</v>
      </c>
      <c r="H48" s="130" t="s">
        <v>1449</v>
      </c>
      <c r="I48" s="449" t="s">
        <v>996</v>
      </c>
      <c r="J48" s="453">
        <v>43480</v>
      </c>
      <c r="K48" s="479">
        <v>5742</v>
      </c>
      <c r="L48" s="94">
        <v>2500</v>
      </c>
      <c r="M48" s="94"/>
      <c r="N48" s="94"/>
      <c r="O48" s="94"/>
      <c r="P48" s="94"/>
      <c r="Q48" s="94"/>
      <c r="R48" s="94"/>
      <c r="S48" s="94"/>
      <c r="T48" s="98">
        <f t="shared" si="6"/>
        <v>2500</v>
      </c>
      <c r="U48" s="129" t="s">
        <v>927</v>
      </c>
      <c r="V48" s="98"/>
      <c r="W48" s="129"/>
      <c r="X48" s="129"/>
      <c r="Y48" s="132" t="s">
        <v>3105</v>
      </c>
      <c r="Z48" s="438" t="str">
        <f t="shared" si="9"/>
        <v>Reserve</v>
      </c>
      <c r="AA48" s="438" t="str">
        <f>IFERROR(VLOOKUP($Z48,Lookup!$A$1:$P$20,2,FALSE),"")</f>
        <v>Level 3</v>
      </c>
      <c r="AB48" s="134">
        <v>43497</v>
      </c>
      <c r="AC48" s="133">
        <v>1</v>
      </c>
      <c r="AD48" s="380"/>
      <c r="AE48" s="133">
        <f>IFERROR(VLOOKUP($Z48,Lookup!$A$1:$P$20,8,FALSE),"")</f>
        <v>4</v>
      </c>
      <c r="AF48" s="133">
        <f>IFERROR(VLOOKUP($Z48,Lookup!$A$1:$P$20,9,FALSE),"")</f>
        <v>2</v>
      </c>
      <c r="AG48" s="133" t="s">
        <v>3034</v>
      </c>
      <c r="AH48" s="133">
        <f>IFERROR(VLOOKUP($Z48,Lookup!$A$1:$P$20,10,FALSE),"")</f>
        <v>4</v>
      </c>
      <c r="AI48" s="133" t="str">
        <f>IFERROR(VLOOKUP($Z48,Lookup!$A$1:$P$20,11,FALSE),"")</f>
        <v>Yes</v>
      </c>
      <c r="AJ48" s="133"/>
      <c r="AK48" s="133" t="str">
        <f>IFERROR(VLOOKUP($Z48,Lookup!$A$1:$P$20,13,FALSE),"")</f>
        <v>Yes</v>
      </c>
      <c r="AL48" s="133">
        <f>IFERROR(VLOOKUP($Z48,Lookup!$A$1:$P$20,14,FALSE),"")</f>
        <v>0</v>
      </c>
      <c r="AM48" s="133">
        <f>IFERROR(VLOOKUP($Z48,Lookup!$A$1:$P$20,15,FALSE),"")</f>
        <v>0</v>
      </c>
      <c r="AN48" s="133">
        <f>IFERROR(VLOOKUP($Z48,Lookup!$A$1:$P$20,16,FALSE),"")</f>
        <v>0</v>
      </c>
      <c r="AO48" s="133">
        <f>IFERROR(VLOOKUP($Z48,Lookup!$A$1:$Q$20,17,FALSE),"")</f>
        <v>2</v>
      </c>
      <c r="AP48" s="129"/>
      <c r="AQ48" s="129"/>
      <c r="AR48" s="135"/>
      <c r="AS48" s="135"/>
      <c r="AT48" s="135"/>
      <c r="AU48" s="135"/>
      <c r="AV48" s="138"/>
      <c r="AW48" s="135"/>
      <c r="AX48" s="135"/>
      <c r="AY48" s="135"/>
      <c r="AZ48" s="135"/>
      <c r="BA48" s="448">
        <v>2</v>
      </c>
      <c r="BB48" s="135"/>
      <c r="BC48" s="135"/>
      <c r="BD48" s="135"/>
      <c r="BE48" s="135"/>
      <c r="BF48" s="139"/>
      <c r="BG48" s="150"/>
      <c r="BH48" s="129"/>
      <c r="BI48" s="129"/>
      <c r="BJ48" s="150"/>
      <c r="BK48" s="139"/>
      <c r="BL48" s="139"/>
      <c r="BM48" s="148"/>
      <c r="BN48" s="148" t="s">
        <v>2845</v>
      </c>
      <c r="BO48" s="139"/>
      <c r="BP48" s="139"/>
      <c r="BQ48" s="139"/>
      <c r="BR48" s="139"/>
      <c r="BS48" s="139"/>
      <c r="BT48" s="139"/>
      <c r="BU48" s="371"/>
      <c r="BV48" s="371"/>
      <c r="BW48" s="371"/>
      <c r="BX48" s="371"/>
      <c r="BY48" s="371"/>
      <c r="BZ48" s="371"/>
      <c r="CA48" s="371"/>
    </row>
    <row r="49" spans="1:79" ht="39.75" customHeight="1">
      <c r="A49" s="126" t="s">
        <v>362</v>
      </c>
      <c r="B49" s="379" t="s">
        <v>2614</v>
      </c>
      <c r="C49" s="379" t="s">
        <v>1023</v>
      </c>
      <c r="D49" s="379" t="s">
        <v>1024</v>
      </c>
      <c r="E49" s="372" t="s">
        <v>40</v>
      </c>
      <c r="F49" s="372">
        <v>78121</v>
      </c>
      <c r="G49" s="129" t="s">
        <v>1025</v>
      </c>
      <c r="H49" s="130" t="s">
        <v>3241</v>
      </c>
      <c r="I49" s="449" t="s">
        <v>99</v>
      </c>
      <c r="J49" s="453">
        <v>43480</v>
      </c>
      <c r="K49" s="479">
        <v>5742</v>
      </c>
      <c r="L49" s="94"/>
      <c r="M49" s="94">
        <v>250</v>
      </c>
      <c r="N49" s="94"/>
      <c r="O49" s="94"/>
      <c r="P49" s="94"/>
      <c r="Q49" s="94"/>
      <c r="R49" s="94"/>
      <c r="S49" s="94"/>
      <c r="T49" s="98">
        <f t="shared" si="6"/>
        <v>250</v>
      </c>
      <c r="U49" s="129" t="s">
        <v>927</v>
      </c>
      <c r="V49" s="98"/>
      <c r="W49" s="129"/>
      <c r="X49" s="129"/>
      <c r="Y49" s="132" t="s">
        <v>3074</v>
      </c>
      <c r="Z49" s="438" t="str">
        <f t="shared" si="9"/>
        <v>Red</v>
      </c>
      <c r="AA49" s="438" t="str">
        <f>IFERROR(VLOOKUP($Z49,Lookup!$A$1:$P$20,2,FALSE),"")</f>
        <v>Level 6</v>
      </c>
      <c r="AB49" s="134">
        <v>43497</v>
      </c>
      <c r="AC49" s="133">
        <f>IFERROR(VLOOKUP($Z49,Lookup!$A$1:$P$20,7,FALSE),"")</f>
        <v>0</v>
      </c>
      <c r="AD49" s="380"/>
      <c r="AE49" s="133">
        <f>IFERROR(VLOOKUP($Z49,Lookup!$A$1:$P$20,8,FALSE),"")</f>
        <v>1</v>
      </c>
      <c r="AF49" s="133">
        <f>IFERROR(VLOOKUP($Z49,Lookup!$A$1:$P$20,9,FALSE),"")</f>
        <v>0</v>
      </c>
      <c r="AG49" s="133"/>
      <c r="AH49" s="133">
        <f>IFERROR(VLOOKUP($Z49,Lookup!$A$1:$P$20,10,FALSE),"")</f>
        <v>2</v>
      </c>
      <c r="AI49" s="133">
        <f>IFERROR(VLOOKUP($Z49,Lookup!$A$1:$P$20,11,FALSE),"")</f>
        <v>0</v>
      </c>
      <c r="AJ49" s="133">
        <f>IFERROR(VLOOKUP($Z49,Lookup!$A$1:$P$20,12,FALSE),"")</f>
        <v>0</v>
      </c>
      <c r="AK49" s="133">
        <f>IFERROR(VLOOKUP($Z49,Lookup!$A$1:$P$20,13,FALSE),"")</f>
        <v>0</v>
      </c>
      <c r="AL49" s="133">
        <f>IFERROR(VLOOKUP($Z49,Lookup!$A$1:$P$20,14,FALSE),"")</f>
        <v>0</v>
      </c>
      <c r="AM49" s="133">
        <f>IFERROR(VLOOKUP($Z49,Lookup!$A$1:$P$20,15,FALSE),"")</f>
        <v>0</v>
      </c>
      <c r="AN49" s="133">
        <f>IFERROR(VLOOKUP($Z49,Lookup!$A$1:$P$20,16,FALSE),"")</f>
        <v>0</v>
      </c>
      <c r="AO49" s="451"/>
      <c r="AP49" s="129"/>
      <c r="AQ49" s="129"/>
      <c r="AR49" s="135"/>
      <c r="AS49" s="135"/>
      <c r="AT49" s="135"/>
      <c r="AU49" s="135"/>
      <c r="AV49" s="138"/>
      <c r="AW49" s="135"/>
      <c r="AX49" s="135"/>
      <c r="AY49" s="135"/>
      <c r="AZ49" s="135"/>
      <c r="BA49" s="135"/>
      <c r="BB49" s="135"/>
      <c r="BC49" s="135"/>
      <c r="BD49" s="135"/>
      <c r="BE49" s="135"/>
      <c r="BF49" s="139"/>
      <c r="BG49" s="150"/>
      <c r="BH49" s="129"/>
      <c r="BI49" s="129"/>
      <c r="BJ49" s="150"/>
      <c r="BK49" s="139"/>
      <c r="BL49" s="139"/>
      <c r="BM49" s="450">
        <v>1</v>
      </c>
      <c r="BN49" s="450" t="s">
        <v>977</v>
      </c>
      <c r="BO49" s="139" t="s">
        <v>3077</v>
      </c>
      <c r="BP49" s="139"/>
      <c r="BQ49" s="139"/>
      <c r="BR49" s="139"/>
      <c r="BS49" s="139"/>
      <c r="BT49" s="139"/>
      <c r="BU49" s="371"/>
      <c r="BV49" s="371"/>
      <c r="BW49" s="371"/>
      <c r="BX49" s="371"/>
      <c r="BY49" s="371"/>
      <c r="BZ49" s="371"/>
      <c r="CA49" s="371"/>
    </row>
    <row r="50" spans="1:79" ht="39.75" customHeight="1">
      <c r="A50" s="126" t="s">
        <v>362</v>
      </c>
      <c r="B50" s="379" t="s">
        <v>2160</v>
      </c>
      <c r="C50" s="379" t="s">
        <v>762</v>
      </c>
      <c r="D50" s="379" t="s">
        <v>219</v>
      </c>
      <c r="E50" s="372" t="s">
        <v>40</v>
      </c>
      <c r="F50" s="372">
        <v>78118</v>
      </c>
      <c r="G50" s="129" t="s">
        <v>763</v>
      </c>
      <c r="H50" s="130" t="s">
        <v>2919</v>
      </c>
      <c r="I50" s="449" t="s">
        <v>217</v>
      </c>
      <c r="J50" s="453">
        <v>43480</v>
      </c>
      <c r="K50" s="479">
        <v>5742</v>
      </c>
      <c r="L50" s="94"/>
      <c r="M50" s="94">
        <v>1000</v>
      </c>
      <c r="N50" s="94"/>
      <c r="O50" s="94"/>
      <c r="P50" s="94"/>
      <c r="Q50" s="94"/>
      <c r="R50" s="94"/>
      <c r="S50" s="94"/>
      <c r="T50" s="98">
        <f t="shared" si="6"/>
        <v>1000</v>
      </c>
      <c r="U50" s="129" t="s">
        <v>927</v>
      </c>
      <c r="V50" s="98"/>
      <c r="W50" s="129"/>
      <c r="X50" s="129"/>
      <c r="Y50" s="132" t="s">
        <v>3074</v>
      </c>
      <c r="Z50" s="438" t="str">
        <f t="shared" si="9"/>
        <v>Trophy</v>
      </c>
      <c r="AA50" s="438" t="str">
        <f>IFERROR(VLOOKUP($Z50,Lookup!$A$1:$P$20,2,FALSE),"")</f>
        <v>Level 4</v>
      </c>
      <c r="AB50" s="134">
        <v>43497</v>
      </c>
      <c r="AC50" s="133">
        <f>IFERROR(VLOOKUP($Z50,Lookup!$A$1:$P$20,7,FALSE),"")</f>
        <v>0</v>
      </c>
      <c r="AD50" s="380"/>
      <c r="AE50" s="133">
        <f>IFERROR(VLOOKUP($Z50,Lookup!$A$1:$P$20,8,FALSE),"")</f>
        <v>2</v>
      </c>
      <c r="AF50" s="133">
        <f>IFERROR(VLOOKUP($Z50,Lookup!$A$1:$P$20,9,FALSE),"")</f>
        <v>2</v>
      </c>
      <c r="AG50" s="133" t="s">
        <v>2821</v>
      </c>
      <c r="AH50" s="133">
        <f>IFERROR(VLOOKUP($Z50,Lookup!$A$1:$P$20,10,FALSE),"")</f>
        <v>4</v>
      </c>
      <c r="AI50" s="133" t="str">
        <f>IFERROR(VLOOKUP($Z50,Lookup!$A$1:$P$20,11,FALSE),"")</f>
        <v>Yes</v>
      </c>
      <c r="AJ50" s="133">
        <f>IFERROR(VLOOKUP($Z50,Lookup!$A$1:$P$20,12,FALSE),"")</f>
        <v>0</v>
      </c>
      <c r="AK50" s="133" t="str">
        <f>IFERROR(VLOOKUP($Z50,Lookup!$A$1:$P$20,13,FALSE),"")</f>
        <v>Yes</v>
      </c>
      <c r="AL50" s="133">
        <f>IFERROR(VLOOKUP($Z50,Lookup!$A$1:$P$20,14,FALSE),"")</f>
        <v>0</v>
      </c>
      <c r="AM50" s="133">
        <f>IFERROR(VLOOKUP($Z50,Lookup!$A$1:$P$20,15,FALSE),"")</f>
        <v>0</v>
      </c>
      <c r="AN50" s="133">
        <f>IFERROR(VLOOKUP($Z50,Lookup!$A$1:$P$20,16,FALSE),"")</f>
        <v>0</v>
      </c>
      <c r="AO50" s="451"/>
      <c r="AP50" s="129"/>
      <c r="AQ50" s="129"/>
      <c r="AR50" s="135"/>
      <c r="AS50" s="135"/>
      <c r="AT50" s="135"/>
      <c r="AU50" s="135"/>
      <c r="AV50" s="138"/>
      <c r="AW50" s="135"/>
      <c r="AX50" s="135"/>
      <c r="AY50" s="135"/>
      <c r="AZ50" s="135"/>
      <c r="BA50" s="135"/>
      <c r="BB50" s="135"/>
      <c r="BC50" s="135"/>
      <c r="BD50" s="448">
        <v>1</v>
      </c>
      <c r="BE50" s="135"/>
      <c r="BF50" s="139"/>
      <c r="BG50" s="150"/>
      <c r="BH50" s="129"/>
      <c r="BI50" s="129"/>
      <c r="BJ50" s="150"/>
      <c r="BK50" s="139"/>
      <c r="BL50" s="139"/>
      <c r="BM50" s="450">
        <v>1</v>
      </c>
      <c r="BN50" s="450" t="s">
        <v>977</v>
      </c>
      <c r="BO50" s="139" t="s">
        <v>3077</v>
      </c>
      <c r="BP50" s="139"/>
      <c r="BQ50" s="139"/>
      <c r="BR50" s="139"/>
      <c r="BS50" s="139"/>
      <c r="BT50" s="139"/>
      <c r="BU50" s="371"/>
      <c r="BV50" s="371"/>
      <c r="BW50" s="371"/>
      <c r="BX50" s="371"/>
      <c r="BY50" s="371"/>
      <c r="BZ50" s="371"/>
      <c r="CA50" s="371"/>
    </row>
    <row r="51" spans="1:79" ht="39.75" customHeight="1">
      <c r="A51" s="126" t="s">
        <v>362</v>
      </c>
      <c r="B51" s="379" t="s">
        <v>3216</v>
      </c>
      <c r="C51" s="379" t="s">
        <v>1992</v>
      </c>
      <c r="D51" s="379" t="s">
        <v>2544</v>
      </c>
      <c r="E51" s="372" t="s">
        <v>40</v>
      </c>
      <c r="F51" s="372">
        <v>78113</v>
      </c>
      <c r="G51" s="129"/>
      <c r="H51" s="130"/>
      <c r="I51" s="449" t="s">
        <v>217</v>
      </c>
      <c r="J51" s="453">
        <v>43480</v>
      </c>
      <c r="K51" s="479">
        <v>5742</v>
      </c>
      <c r="L51" s="94"/>
      <c r="M51" s="94">
        <v>500</v>
      </c>
      <c r="N51" s="94"/>
      <c r="O51" s="94"/>
      <c r="P51" s="94"/>
      <c r="Q51" s="94"/>
      <c r="R51" s="94"/>
      <c r="S51" s="94"/>
      <c r="T51" s="98">
        <f t="shared" si="6"/>
        <v>500</v>
      </c>
      <c r="U51" s="129" t="s">
        <v>927</v>
      </c>
      <c r="V51" s="98"/>
      <c r="W51" s="129"/>
      <c r="X51" s="129"/>
      <c r="Y51" s="132" t="s">
        <v>3074</v>
      </c>
      <c r="Z51" s="438" t="str">
        <f t="shared" si="9"/>
        <v>Blue</v>
      </c>
      <c r="AA51" s="438" t="str">
        <f>IFERROR(VLOOKUP($Z51,Lookup!$A$1:$P$20,2,FALSE),"")</f>
        <v>Level 5</v>
      </c>
      <c r="AB51" s="134">
        <v>43497</v>
      </c>
      <c r="AC51" s="133">
        <f>IFERROR(VLOOKUP($Z51,Lookup!$A$1:$P$20,7,FALSE),"")</f>
        <v>0</v>
      </c>
      <c r="AD51" s="380"/>
      <c r="AE51" s="133">
        <f>IFERROR(VLOOKUP($Z51,Lookup!$A$1:$P$20,8,FALSE),"")</f>
        <v>2</v>
      </c>
      <c r="AF51" s="133">
        <f>IFERROR(VLOOKUP($Z51,Lookup!$A$1:$P$20,9,FALSE),"")</f>
        <v>2</v>
      </c>
      <c r="AG51" s="133"/>
      <c r="AH51" s="133">
        <f>IFERROR(VLOOKUP($Z51,Lookup!$A$1:$P$20,10,FALSE),"")</f>
        <v>2</v>
      </c>
      <c r="AI51" s="133">
        <f>IFERROR(VLOOKUP($Z51,Lookup!$A$1:$P$20,11,FALSE),"")</f>
        <v>0</v>
      </c>
      <c r="AJ51" s="133">
        <f>IFERROR(VLOOKUP($Z51,Lookup!$A$1:$P$20,12,FALSE),"")</f>
        <v>0</v>
      </c>
      <c r="AK51" s="133">
        <f>IFERROR(VLOOKUP($Z51,Lookup!$A$1:$P$20,13,FALSE),"")</f>
        <v>0</v>
      </c>
      <c r="AL51" s="133">
        <f>IFERROR(VLOOKUP($Z51,Lookup!$A$1:$P$20,14,FALSE),"")</f>
        <v>0</v>
      </c>
      <c r="AM51" s="133">
        <f>IFERROR(VLOOKUP($Z51,Lookup!$A$1:$P$20,15,FALSE),"")</f>
        <v>0</v>
      </c>
      <c r="AN51" s="133">
        <f>IFERROR(VLOOKUP($Z51,Lookup!$A$1:$P$20,16,FALSE),"")</f>
        <v>0</v>
      </c>
      <c r="AO51" s="451"/>
      <c r="AP51" s="129"/>
      <c r="AQ51" s="129"/>
      <c r="AR51" s="135"/>
      <c r="AS51" s="135"/>
      <c r="AT51" s="135"/>
      <c r="AU51" s="135"/>
      <c r="AV51" s="138"/>
      <c r="AW51" s="135"/>
      <c r="AX51" s="135"/>
      <c r="AY51" s="135"/>
      <c r="AZ51" s="135"/>
      <c r="BA51" s="135"/>
      <c r="BB51" s="135"/>
      <c r="BC51" s="135"/>
      <c r="BD51" s="135"/>
      <c r="BE51" s="135"/>
      <c r="BF51" s="139"/>
      <c r="BG51" s="150"/>
      <c r="BH51" s="129"/>
      <c r="BI51" s="129"/>
      <c r="BJ51" s="150"/>
      <c r="BK51" s="139"/>
      <c r="BL51" s="139"/>
      <c r="BM51" s="148"/>
      <c r="BN51" s="148"/>
      <c r="BO51" s="139"/>
      <c r="BP51" s="139"/>
      <c r="BQ51" s="139"/>
      <c r="BR51" s="139"/>
      <c r="BS51" s="139"/>
      <c r="BT51" s="139"/>
      <c r="BU51" s="371"/>
      <c r="BV51" s="371"/>
      <c r="BW51" s="371"/>
      <c r="BX51" s="371"/>
      <c r="BY51" s="371"/>
      <c r="BZ51" s="371"/>
      <c r="CA51" s="371"/>
    </row>
    <row r="52" spans="1:79" ht="39.75" customHeight="1">
      <c r="A52" s="126" t="s">
        <v>362</v>
      </c>
      <c r="B52" s="379" t="s">
        <v>1197</v>
      </c>
      <c r="C52" s="379" t="s">
        <v>710</v>
      </c>
      <c r="D52" s="379" t="s">
        <v>245</v>
      </c>
      <c r="E52" s="372" t="s">
        <v>40</v>
      </c>
      <c r="F52" s="372">
        <v>78026</v>
      </c>
      <c r="G52" s="129" t="s">
        <v>3073</v>
      </c>
      <c r="H52" s="130" t="s">
        <v>2584</v>
      </c>
      <c r="I52" s="449" t="s">
        <v>25</v>
      </c>
      <c r="J52" s="453">
        <v>43480</v>
      </c>
      <c r="K52" s="479">
        <v>5742</v>
      </c>
      <c r="L52" s="94"/>
      <c r="M52" s="94">
        <v>5000</v>
      </c>
      <c r="N52" s="94"/>
      <c r="O52" s="94"/>
      <c r="P52" s="94"/>
      <c r="Q52" s="94"/>
      <c r="R52" s="94"/>
      <c r="S52" s="94"/>
      <c r="T52" s="98">
        <f t="shared" si="6"/>
        <v>5000</v>
      </c>
      <c r="U52" s="129" t="s">
        <v>927</v>
      </c>
      <c r="V52" s="98"/>
      <c r="W52" s="129"/>
      <c r="X52" s="129"/>
      <c r="Y52" s="132" t="s">
        <v>3074</v>
      </c>
      <c r="Z52" s="438" t="str">
        <f t="shared" si="9"/>
        <v>Champion</v>
      </c>
      <c r="AA52" s="438" t="str">
        <f>IFERROR(VLOOKUP($Z52,Lookup!$A$1:$P$20,2,FALSE),"")</f>
        <v>Level 2</v>
      </c>
      <c r="AB52" s="134">
        <v>43497</v>
      </c>
      <c r="AC52" s="133">
        <f>IFERROR(VLOOKUP($Z52,Lookup!$A$1:$P$20,7,FALSE),"")</f>
        <v>2</v>
      </c>
      <c r="AD52" s="380"/>
      <c r="AE52" s="133">
        <f>IFERROR(VLOOKUP($Z52,Lookup!$A$1:$P$20,8,FALSE),"")</f>
        <v>4</v>
      </c>
      <c r="AF52" s="133">
        <f>IFERROR(VLOOKUP($Z52,Lookup!$A$1:$P$20,9,FALSE),"")</f>
        <v>2</v>
      </c>
      <c r="AG52" s="133" t="s">
        <v>3034</v>
      </c>
      <c r="AH52" s="133">
        <f>IFERROR(VLOOKUP($Z52,Lookup!$A$1:$P$20,10,FALSE),"")</f>
        <v>6</v>
      </c>
      <c r="AI52" s="133" t="str">
        <f>IFERROR(VLOOKUP($Z52,Lookup!$A$1:$P$20,11,FALSE),"")</f>
        <v>Yes</v>
      </c>
      <c r="AJ52" s="133"/>
      <c r="AK52" s="133" t="str">
        <f>IFERROR(VLOOKUP($Z52,Lookup!$A$1:$P$20,13,FALSE),"")</f>
        <v>Yes</v>
      </c>
      <c r="AL52" s="133">
        <f>IFERROR(VLOOKUP($Z52,Lookup!$A$1:$P$20,14,FALSE),"")</f>
        <v>0</v>
      </c>
      <c r="AM52" s="133">
        <f>IFERROR(VLOOKUP($Z52,Lookup!$A$1:$P$20,15,FALSE),"")</f>
        <v>0</v>
      </c>
      <c r="AN52" s="133">
        <f>IFERROR(VLOOKUP($Z52,Lookup!$A$1:$P$20,16,FALSE),"")</f>
        <v>0</v>
      </c>
      <c r="AO52" s="133">
        <v>2</v>
      </c>
      <c r="AP52" s="129"/>
      <c r="AQ52" s="129"/>
      <c r="AR52" s="135"/>
      <c r="AS52" s="135"/>
      <c r="AT52" s="135"/>
      <c r="AU52" s="135"/>
      <c r="AV52" s="138"/>
      <c r="AW52" s="135"/>
      <c r="AX52" s="135"/>
      <c r="AY52" s="135"/>
      <c r="AZ52" s="135"/>
      <c r="BA52" s="448">
        <v>1</v>
      </c>
      <c r="BB52" s="135"/>
      <c r="BC52" s="135"/>
      <c r="BD52" s="135"/>
      <c r="BE52" s="448">
        <v>2</v>
      </c>
      <c r="BF52" s="139"/>
      <c r="BG52" s="150"/>
      <c r="BH52" s="129"/>
      <c r="BI52" s="129"/>
      <c r="BJ52" s="150"/>
      <c r="BK52" s="139"/>
      <c r="BL52" s="139"/>
      <c r="BM52" s="148"/>
      <c r="BN52" s="148" t="s">
        <v>2845</v>
      </c>
      <c r="BO52" s="139"/>
      <c r="BP52" s="139"/>
      <c r="BQ52" s="139"/>
      <c r="BR52" s="139"/>
      <c r="BS52" s="139"/>
      <c r="BT52" s="139"/>
      <c r="BU52" s="371"/>
      <c r="BV52" s="371"/>
      <c r="BW52" s="371"/>
      <c r="BX52" s="371"/>
      <c r="BY52" s="371"/>
      <c r="BZ52" s="371"/>
      <c r="CA52" s="371"/>
    </row>
    <row r="53" spans="1:79" ht="39.75" customHeight="1">
      <c r="A53" s="126" t="s">
        <v>362</v>
      </c>
      <c r="B53" s="379" t="s">
        <v>1689</v>
      </c>
      <c r="C53" s="379" t="s">
        <v>1690</v>
      </c>
      <c r="D53" s="379" t="s">
        <v>37</v>
      </c>
      <c r="E53" s="372" t="s">
        <v>40</v>
      </c>
      <c r="F53" s="372">
        <v>78213</v>
      </c>
      <c r="G53" s="129" t="s">
        <v>1691</v>
      </c>
      <c r="H53" s="130" t="s">
        <v>3155</v>
      </c>
      <c r="I53" s="449" t="s">
        <v>560</v>
      </c>
      <c r="J53" s="453">
        <v>43480</v>
      </c>
      <c r="K53" s="479">
        <v>5742</v>
      </c>
      <c r="L53" s="94"/>
      <c r="M53" s="94">
        <v>1000</v>
      </c>
      <c r="N53" s="94"/>
      <c r="O53" s="94"/>
      <c r="P53" s="94"/>
      <c r="Q53" s="94"/>
      <c r="R53" s="94"/>
      <c r="S53" s="94"/>
      <c r="T53" s="98">
        <f t="shared" si="6"/>
        <v>1000</v>
      </c>
      <c r="U53" s="129" t="s">
        <v>927</v>
      </c>
      <c r="V53" s="98"/>
      <c r="W53" s="129"/>
      <c r="X53" s="129"/>
      <c r="Y53" s="132" t="s">
        <v>3074</v>
      </c>
      <c r="Z53" s="438" t="str">
        <f t="shared" si="9"/>
        <v>Trophy</v>
      </c>
      <c r="AA53" s="438" t="str">
        <f>IFERROR(VLOOKUP($Z53,Lookup!$A$1:$P$20,2,FALSE),"")</f>
        <v>Level 4</v>
      </c>
      <c r="AB53" s="134">
        <v>43497</v>
      </c>
      <c r="AC53" s="133">
        <f>IFERROR(VLOOKUP($Z53,Lookup!$A$1:$P$20,7,FALSE),"")</f>
        <v>0</v>
      </c>
      <c r="AD53" s="380"/>
      <c r="AE53" s="133">
        <f>IFERROR(VLOOKUP($Z53,Lookup!$A$1:$P$20,8,FALSE),"")</f>
        <v>2</v>
      </c>
      <c r="AF53" s="133">
        <f>IFERROR(VLOOKUP($Z53,Lookup!$A$1:$P$20,9,FALSE),"")</f>
        <v>2</v>
      </c>
      <c r="AG53" s="133" t="s">
        <v>2821</v>
      </c>
      <c r="AH53" s="133">
        <f>IFERROR(VLOOKUP($Z53,Lookup!$A$1:$P$20,10,FALSE),"")</f>
        <v>4</v>
      </c>
      <c r="AI53" s="133" t="str">
        <f>IFERROR(VLOOKUP($Z53,Lookup!$A$1:$P$20,11,FALSE),"")</f>
        <v>Yes</v>
      </c>
      <c r="AJ53" s="133">
        <f>IFERROR(VLOOKUP($Z53,Lookup!$A$1:$P$20,12,FALSE),"")</f>
        <v>0</v>
      </c>
      <c r="AK53" s="133" t="str">
        <f>IFERROR(VLOOKUP($Z53,Lookup!$A$1:$P$20,13,FALSE),"")</f>
        <v>Yes</v>
      </c>
      <c r="AL53" s="133">
        <f>IFERROR(VLOOKUP($Z53,Lookup!$A$1:$P$20,14,FALSE),"")</f>
        <v>0</v>
      </c>
      <c r="AM53" s="133">
        <f>IFERROR(VLOOKUP($Z53,Lookup!$A$1:$P$20,15,FALSE),"")</f>
        <v>0</v>
      </c>
      <c r="AN53" s="133">
        <f>IFERROR(VLOOKUP($Z53,Lookup!$A$1:$P$20,16,FALSE),"")</f>
        <v>0</v>
      </c>
      <c r="AO53" s="451">
        <v>2</v>
      </c>
      <c r="AP53" s="129"/>
      <c r="AQ53" s="129"/>
      <c r="AR53" s="135"/>
      <c r="AS53" s="135"/>
      <c r="AT53" s="135"/>
      <c r="AU53" s="135"/>
      <c r="AV53" s="138"/>
      <c r="AW53" s="135"/>
      <c r="AX53" s="135"/>
      <c r="AY53" s="135"/>
      <c r="AZ53" s="135"/>
      <c r="BA53" s="135"/>
      <c r="BB53" s="135"/>
      <c r="BC53" s="135"/>
      <c r="BD53" s="135"/>
      <c r="BE53" s="135"/>
      <c r="BF53" s="139"/>
      <c r="BG53" s="150"/>
      <c r="BH53" s="129"/>
      <c r="BI53" s="129"/>
      <c r="BJ53" s="150"/>
      <c r="BK53" s="139"/>
      <c r="BL53" s="139"/>
      <c r="BM53" s="450">
        <v>1</v>
      </c>
      <c r="BN53" s="450" t="s">
        <v>977</v>
      </c>
      <c r="BO53" s="139" t="s">
        <v>3077</v>
      </c>
      <c r="BP53" s="139"/>
      <c r="BQ53" s="139"/>
      <c r="BR53" s="139"/>
      <c r="BS53" s="139"/>
      <c r="BT53" s="139"/>
      <c r="BU53" s="371"/>
      <c r="BV53" s="371"/>
      <c r="BW53" s="371"/>
      <c r="BX53" s="371"/>
      <c r="BY53" s="371"/>
      <c r="BZ53" s="371"/>
      <c r="CA53" s="371"/>
    </row>
    <row r="54" spans="1:79" ht="39.75" customHeight="1">
      <c r="A54" s="126" t="s">
        <v>362</v>
      </c>
      <c r="B54" s="379" t="s">
        <v>3217</v>
      </c>
      <c r="C54" s="379" t="s">
        <v>1621</v>
      </c>
      <c r="D54" s="379" t="s">
        <v>185</v>
      </c>
      <c r="E54" s="372" t="s">
        <v>40</v>
      </c>
      <c r="F54" s="372">
        <v>78119</v>
      </c>
      <c r="G54" s="129" t="s">
        <v>1622</v>
      </c>
      <c r="H54" s="130"/>
      <c r="I54" s="449" t="s">
        <v>217</v>
      </c>
      <c r="J54" s="453">
        <v>43480</v>
      </c>
      <c r="K54" s="479">
        <v>5742</v>
      </c>
      <c r="L54" s="94"/>
      <c r="M54" s="94">
        <v>500</v>
      </c>
      <c r="N54" s="94"/>
      <c r="O54" s="94"/>
      <c r="P54" s="94"/>
      <c r="Q54" s="94"/>
      <c r="R54" s="94"/>
      <c r="S54" s="94"/>
      <c r="T54" s="98">
        <f t="shared" si="6"/>
        <v>500</v>
      </c>
      <c r="U54" s="129" t="s">
        <v>927</v>
      </c>
      <c r="V54" s="98"/>
      <c r="W54" s="129"/>
      <c r="X54" s="129"/>
      <c r="Y54" s="132" t="s">
        <v>3074</v>
      </c>
      <c r="Z54" s="438" t="str">
        <f t="shared" si="9"/>
        <v>Blue</v>
      </c>
      <c r="AA54" s="438" t="str">
        <f>IFERROR(VLOOKUP($Z54,Lookup!$A$1:$P$20,2,FALSE),"")</f>
        <v>Level 5</v>
      </c>
      <c r="AB54" s="134">
        <v>43497</v>
      </c>
      <c r="AC54" s="133">
        <f>IFERROR(VLOOKUP($Z54,Lookup!$A$1:$P$20,7,FALSE),"")</f>
        <v>0</v>
      </c>
      <c r="AD54" s="380"/>
      <c r="AE54" s="133">
        <f>IFERROR(VLOOKUP($Z54,Lookup!$A$1:$P$20,8,FALSE),"")</f>
        <v>2</v>
      </c>
      <c r="AF54" s="133">
        <f>IFERROR(VLOOKUP($Z54,Lookup!$A$1:$P$20,9,FALSE),"")</f>
        <v>2</v>
      </c>
      <c r="AG54" s="133" t="s">
        <v>2821</v>
      </c>
      <c r="AH54" s="133">
        <f>IFERROR(VLOOKUP($Z54,Lookup!$A$1:$P$20,10,FALSE),"")</f>
        <v>2</v>
      </c>
      <c r="AI54" s="133">
        <f>IFERROR(VLOOKUP($Z54,Lookup!$A$1:$P$20,11,FALSE),"")</f>
        <v>0</v>
      </c>
      <c r="AJ54" s="133">
        <f>IFERROR(VLOOKUP($Z54,Lookup!$A$1:$P$20,12,FALSE),"")</f>
        <v>0</v>
      </c>
      <c r="AK54" s="133">
        <f>IFERROR(VLOOKUP($Z54,Lookup!$A$1:$P$20,13,FALSE),"")</f>
        <v>0</v>
      </c>
      <c r="AL54" s="133">
        <f>IFERROR(VLOOKUP($Z54,Lookup!$A$1:$P$20,14,FALSE),"")</f>
        <v>0</v>
      </c>
      <c r="AM54" s="133">
        <f>IFERROR(VLOOKUP($Z54,Lookup!$A$1:$P$20,15,FALSE),"")</f>
        <v>0</v>
      </c>
      <c r="AN54" s="133">
        <f>IFERROR(VLOOKUP($Z54,Lookup!$A$1:$P$20,16,FALSE),"")</f>
        <v>0</v>
      </c>
      <c r="AO54" s="451"/>
      <c r="AP54" s="129"/>
      <c r="AQ54" s="129"/>
      <c r="AR54" s="135"/>
      <c r="AS54" s="135"/>
      <c r="AT54" s="135"/>
      <c r="AU54" s="135"/>
      <c r="AV54" s="138"/>
      <c r="AW54" s="135"/>
      <c r="AX54" s="135"/>
      <c r="AY54" s="135"/>
      <c r="AZ54" s="135"/>
      <c r="BA54" s="135"/>
      <c r="BB54" s="135"/>
      <c r="BC54" s="135"/>
      <c r="BD54" s="135"/>
      <c r="BE54" s="135"/>
      <c r="BF54" s="139"/>
      <c r="BG54" s="150"/>
      <c r="BH54" s="129"/>
      <c r="BI54" s="129"/>
      <c r="BJ54" s="150"/>
      <c r="BK54" s="139"/>
      <c r="BL54" s="139"/>
      <c r="BM54" s="148"/>
      <c r="BN54" s="148"/>
      <c r="BO54" s="139"/>
      <c r="BP54" s="139"/>
      <c r="BQ54" s="139"/>
      <c r="BR54" s="139"/>
      <c r="BS54" s="139"/>
      <c r="BT54" s="139"/>
      <c r="BU54" s="371"/>
      <c r="BV54" s="371"/>
      <c r="BW54" s="371"/>
      <c r="BX54" s="371"/>
      <c r="BY54" s="371"/>
      <c r="BZ54" s="371"/>
      <c r="CA54" s="371"/>
    </row>
    <row r="55" spans="1:79" ht="39.75" customHeight="1">
      <c r="A55" s="126" t="s">
        <v>362</v>
      </c>
      <c r="B55" s="379" t="s">
        <v>2317</v>
      </c>
      <c r="C55" s="379" t="s">
        <v>2789</v>
      </c>
      <c r="D55" s="379" t="s">
        <v>37</v>
      </c>
      <c r="E55" s="372" t="s">
        <v>40</v>
      </c>
      <c r="F55" s="372">
        <v>78221</v>
      </c>
      <c r="G55" s="129" t="s">
        <v>2319</v>
      </c>
      <c r="H55" s="130" t="s">
        <v>2320</v>
      </c>
      <c r="I55" s="449" t="s">
        <v>996</v>
      </c>
      <c r="J55" s="453">
        <v>43482</v>
      </c>
      <c r="K55" s="479">
        <v>5757</v>
      </c>
      <c r="L55" s="94"/>
      <c r="M55" s="94"/>
      <c r="N55" s="94">
        <v>1500</v>
      </c>
      <c r="O55" s="94"/>
      <c r="P55" s="94"/>
      <c r="Q55" s="94"/>
      <c r="R55" s="94"/>
      <c r="S55" s="94"/>
      <c r="T55" s="98">
        <f t="shared" si="6"/>
        <v>1500</v>
      </c>
      <c r="U55" s="129" t="s">
        <v>927</v>
      </c>
      <c r="V55" s="98"/>
      <c r="W55" s="129"/>
      <c r="X55" s="129"/>
      <c r="Y55" s="132" t="s">
        <v>3074</v>
      </c>
      <c r="Z55" s="438" t="str">
        <f t="shared" si="9"/>
        <v>Trophy</v>
      </c>
      <c r="AA55" s="438" t="str">
        <f>IFERROR(VLOOKUP($Z55,Lookup!$A$1:$P$20,2,FALSE),"")</f>
        <v>Level 4</v>
      </c>
      <c r="AB55" s="134">
        <v>43497</v>
      </c>
      <c r="AC55" s="133">
        <f>IFERROR(VLOOKUP($Z55,Lookup!$A$1:$P$20,7,FALSE),"")</f>
        <v>0</v>
      </c>
      <c r="AD55" s="380"/>
      <c r="AE55" s="133">
        <f>IFERROR(VLOOKUP($Z55,Lookup!$A$1:$P$20,8,FALSE),"")</f>
        <v>2</v>
      </c>
      <c r="AF55" s="133">
        <f>IFERROR(VLOOKUP($Z55,Lookup!$A$1:$P$20,9,FALSE),"")</f>
        <v>2</v>
      </c>
      <c r="AG55" s="133" t="s">
        <v>3034</v>
      </c>
      <c r="AH55" s="133">
        <f>IFERROR(VLOOKUP($Z55,Lookup!$A$1:$P$20,10,FALSE),"")</f>
        <v>4</v>
      </c>
      <c r="AI55" s="133" t="str">
        <f>IFERROR(VLOOKUP($Z55,Lookup!$A$1:$P$20,11,FALSE),"")</f>
        <v>Yes</v>
      </c>
      <c r="AJ55" s="133">
        <f>IFERROR(VLOOKUP($Z55,Lookup!$A$1:$P$20,12,FALSE),"")</f>
        <v>0</v>
      </c>
      <c r="AK55" s="133" t="str">
        <f>IFERROR(VLOOKUP($Z55,Lookup!$A$1:$P$20,13,FALSE),"")</f>
        <v>Yes</v>
      </c>
      <c r="AL55" s="133">
        <f>IFERROR(VLOOKUP($Z55,Lookup!$A$1:$P$20,14,FALSE),"")</f>
        <v>0</v>
      </c>
      <c r="AM55" s="133">
        <f>IFERROR(VLOOKUP($Z55,Lookup!$A$1:$P$20,15,FALSE),"")</f>
        <v>0</v>
      </c>
      <c r="AN55" s="133">
        <f>IFERROR(VLOOKUP($Z55,Lookup!$A$1:$P$20,16,FALSE),"")</f>
        <v>0</v>
      </c>
      <c r="AO55" s="451"/>
      <c r="AP55" s="129"/>
      <c r="AQ55" s="129"/>
      <c r="AR55" s="135"/>
      <c r="AS55" s="135"/>
      <c r="AT55" s="135"/>
      <c r="AU55" s="135"/>
      <c r="AV55" s="138"/>
      <c r="AW55" s="135"/>
      <c r="AX55" s="135"/>
      <c r="AY55" s="135"/>
      <c r="AZ55" s="135"/>
      <c r="BA55" s="448">
        <v>1</v>
      </c>
      <c r="BB55" s="135"/>
      <c r="BC55" s="135"/>
      <c r="BD55" s="139"/>
      <c r="BE55" s="135"/>
      <c r="BF55" s="139"/>
      <c r="BG55" s="150"/>
      <c r="BH55" s="129"/>
      <c r="BI55" s="129"/>
      <c r="BJ55" s="150"/>
      <c r="BK55" s="139"/>
      <c r="BL55" s="139"/>
      <c r="BM55" s="450">
        <v>1</v>
      </c>
      <c r="BN55" s="450" t="s">
        <v>977</v>
      </c>
      <c r="BO55" s="139" t="s">
        <v>3077</v>
      </c>
      <c r="BP55" s="139"/>
      <c r="BQ55" s="139"/>
      <c r="BR55" s="139"/>
      <c r="BS55" s="139"/>
      <c r="BT55" s="139"/>
      <c r="BU55" s="371"/>
      <c r="BV55" s="371"/>
      <c r="BW55" s="371"/>
      <c r="BX55" s="371"/>
      <c r="BY55" s="371"/>
      <c r="BZ55" s="371"/>
      <c r="CA55" s="371"/>
    </row>
    <row r="56" spans="1:79" ht="39.75" customHeight="1">
      <c r="A56" s="126" t="s">
        <v>362</v>
      </c>
      <c r="B56" s="379" t="s">
        <v>3242</v>
      </c>
      <c r="C56" s="379" t="s">
        <v>3243</v>
      </c>
      <c r="D56" s="379" t="s">
        <v>234</v>
      </c>
      <c r="E56" s="372" t="s">
        <v>40</v>
      </c>
      <c r="F56" s="372">
        <v>78130</v>
      </c>
      <c r="G56" s="129" t="s">
        <v>3244</v>
      </c>
      <c r="H56" s="130" t="s">
        <v>3245</v>
      </c>
      <c r="I56" s="449" t="s">
        <v>1488</v>
      </c>
      <c r="J56" s="453">
        <v>43487</v>
      </c>
      <c r="K56" s="479">
        <v>5801</v>
      </c>
      <c r="L56" s="94"/>
      <c r="M56" s="94">
        <v>250</v>
      </c>
      <c r="N56" s="94"/>
      <c r="O56" s="94"/>
      <c r="P56" s="94"/>
      <c r="Q56" s="94"/>
      <c r="R56" s="94"/>
      <c r="S56" s="94"/>
      <c r="T56" s="98">
        <f t="shared" si="6"/>
        <v>250</v>
      </c>
      <c r="U56" s="129" t="s">
        <v>927</v>
      </c>
      <c r="V56" s="98"/>
      <c r="W56" s="129"/>
      <c r="X56" s="129"/>
      <c r="Y56" s="132"/>
      <c r="Z56" s="438" t="str">
        <f t="shared" si="9"/>
        <v>Red</v>
      </c>
      <c r="AA56" s="438" t="str">
        <f>IFERROR(VLOOKUP($Z56,Lookup!$A$1:$P$20,2,FALSE),"")</f>
        <v>Level 6</v>
      </c>
      <c r="AB56" s="134">
        <v>43497</v>
      </c>
      <c r="AC56" s="133">
        <f>IFERROR(VLOOKUP($Z56,Lookup!$A$1:$P$20,7,FALSE),"")</f>
        <v>0</v>
      </c>
      <c r="AD56" s="380"/>
      <c r="AE56" s="133">
        <v>2</v>
      </c>
      <c r="AF56" s="133">
        <v>1</v>
      </c>
      <c r="AG56" s="133" t="s">
        <v>2821</v>
      </c>
      <c r="AH56" s="133">
        <f>IFERROR(VLOOKUP($Z56,Lookup!$A$1:$P$20,10,FALSE),"")</f>
        <v>2</v>
      </c>
      <c r="AI56" s="133">
        <f>IFERROR(VLOOKUP($Z56,Lookup!$A$1:$P$20,11,FALSE),"")</f>
        <v>0</v>
      </c>
      <c r="AJ56" s="133">
        <f>IFERROR(VLOOKUP($Z56,Lookup!$A$1:$P$20,12,FALSE),"")</f>
        <v>0</v>
      </c>
      <c r="AK56" s="133">
        <f>IFERROR(VLOOKUP($Z56,Lookup!$A$1:$P$20,13,FALSE),"")</f>
        <v>0</v>
      </c>
      <c r="AL56" s="133">
        <f>IFERROR(VLOOKUP($Z56,Lookup!$A$1:$P$20,14,FALSE),"")</f>
        <v>0</v>
      </c>
      <c r="AM56" s="133">
        <f>IFERROR(VLOOKUP($Z56,Lookup!$A$1:$P$20,15,FALSE),"")</f>
        <v>0</v>
      </c>
      <c r="AN56" s="133">
        <f>IFERROR(VLOOKUP($Z56,Lookup!$A$1:$P$20,16,FALSE),"")</f>
        <v>0</v>
      </c>
      <c r="AO56" s="451"/>
      <c r="AP56" s="129"/>
      <c r="AQ56" s="129"/>
      <c r="AR56" s="135"/>
      <c r="AS56" s="135"/>
      <c r="AT56" s="135"/>
      <c r="AU56" s="135"/>
      <c r="AV56" s="138"/>
      <c r="AW56" s="135"/>
      <c r="AX56" s="135"/>
      <c r="AY56" s="135"/>
      <c r="AZ56" s="135"/>
      <c r="BA56" s="135"/>
      <c r="BB56" s="135"/>
      <c r="BC56" s="135"/>
      <c r="BD56" s="135"/>
      <c r="BE56" s="135"/>
      <c r="BF56" s="139"/>
      <c r="BG56" s="150"/>
      <c r="BH56" s="129"/>
      <c r="BI56" s="129"/>
      <c r="BJ56" s="150"/>
      <c r="BK56" s="139"/>
      <c r="BL56" s="139"/>
      <c r="BM56" s="148"/>
      <c r="BN56" s="148"/>
      <c r="BO56" s="139"/>
      <c r="BP56" s="139"/>
      <c r="BQ56" s="139"/>
      <c r="BR56" s="139"/>
      <c r="BS56" s="139"/>
      <c r="BT56" s="139"/>
      <c r="BU56" s="371"/>
      <c r="BV56" s="371"/>
      <c r="BW56" s="371"/>
      <c r="BX56" s="371"/>
      <c r="BY56" s="371"/>
      <c r="BZ56" s="371"/>
      <c r="CA56" s="371"/>
    </row>
    <row r="57" spans="1:79" ht="48" customHeight="1">
      <c r="A57" s="126" t="s">
        <v>362</v>
      </c>
      <c r="B57" s="379" t="s">
        <v>1119</v>
      </c>
      <c r="C57" s="379" t="s">
        <v>1120</v>
      </c>
      <c r="D57" s="379" t="s">
        <v>178</v>
      </c>
      <c r="E57" s="372" t="s">
        <v>40</v>
      </c>
      <c r="F57" s="372">
        <v>78948</v>
      </c>
      <c r="G57" s="129" t="s">
        <v>716</v>
      </c>
      <c r="H57" s="130" t="s">
        <v>786</v>
      </c>
      <c r="I57" s="449" t="s">
        <v>785</v>
      </c>
      <c r="J57" s="453">
        <v>43487</v>
      </c>
      <c r="K57" s="479">
        <v>5801</v>
      </c>
      <c r="L57" s="94"/>
      <c r="M57" s="94">
        <v>250</v>
      </c>
      <c r="N57" s="94"/>
      <c r="O57" s="94"/>
      <c r="P57" s="94"/>
      <c r="Q57" s="94"/>
      <c r="R57" s="94"/>
      <c r="S57" s="94"/>
      <c r="T57" s="98">
        <f t="shared" si="6"/>
        <v>250</v>
      </c>
      <c r="U57" s="129" t="s">
        <v>927</v>
      </c>
      <c r="V57" s="98"/>
      <c r="W57" s="129"/>
      <c r="X57" s="129"/>
      <c r="Y57" s="132"/>
      <c r="Z57" s="438" t="str">
        <f t="shared" si="9"/>
        <v>Red</v>
      </c>
      <c r="AA57" s="438" t="str">
        <f>IFERROR(VLOOKUP($Z57,Lookup!$A$1:$P$20,2,FALSE),"")</f>
        <v>Level 6</v>
      </c>
      <c r="AB57" s="134">
        <v>43497</v>
      </c>
      <c r="AC57" s="133">
        <f>IFERROR(VLOOKUP($Z57,Lookup!$A$1:$P$20,7,FALSE),"")</f>
        <v>0</v>
      </c>
      <c r="AD57" s="380"/>
      <c r="AE57" s="133">
        <v>2</v>
      </c>
      <c r="AF57" s="133">
        <f>IFERROR(VLOOKUP($Z57,Lookup!$A$1:$P$20,9,FALSE),"")</f>
        <v>0</v>
      </c>
      <c r="AG57" s="133"/>
      <c r="AH57" s="133">
        <f>IFERROR(VLOOKUP($Z57,Lookup!$A$1:$P$20,10,FALSE),"")</f>
        <v>2</v>
      </c>
      <c r="AI57" s="133">
        <f>IFERROR(VLOOKUP($Z57,Lookup!$A$1:$P$20,11,FALSE),"")</f>
        <v>0</v>
      </c>
      <c r="AJ57" s="133">
        <f>IFERROR(VLOOKUP($Z57,Lookup!$A$1:$P$20,12,FALSE),"")</f>
        <v>0</v>
      </c>
      <c r="AK57" s="133">
        <f>IFERROR(VLOOKUP($Z57,Lookup!$A$1:$P$20,13,FALSE),"")</f>
        <v>0</v>
      </c>
      <c r="AL57" s="133">
        <f>IFERROR(VLOOKUP($Z57,Lookup!$A$1:$P$20,14,FALSE),"")</f>
        <v>0</v>
      </c>
      <c r="AM57" s="133">
        <f>IFERROR(VLOOKUP($Z57,Lookup!$A$1:$P$20,15,FALSE),"")</f>
        <v>0</v>
      </c>
      <c r="AN57" s="133">
        <f>IFERROR(VLOOKUP($Z57,Lookup!$A$1:$P$20,16,FALSE),"")</f>
        <v>0</v>
      </c>
      <c r="AO57" s="451"/>
      <c r="AP57" s="129"/>
      <c r="AQ57" s="129"/>
      <c r="AR57" s="135"/>
      <c r="AS57" s="135"/>
      <c r="AT57" s="135"/>
      <c r="AU57" s="135"/>
      <c r="AV57" s="138"/>
      <c r="AW57" s="135"/>
      <c r="AX57" s="135"/>
      <c r="AY57" s="135"/>
      <c r="AZ57" s="135"/>
      <c r="BA57" s="135"/>
      <c r="BB57" s="135"/>
      <c r="BC57" s="135"/>
      <c r="BD57" s="135"/>
      <c r="BE57" s="135"/>
      <c r="BF57" s="139"/>
      <c r="BG57" s="150"/>
      <c r="BH57" s="129"/>
      <c r="BI57" s="129"/>
      <c r="BJ57" s="150"/>
      <c r="BK57" s="139"/>
      <c r="BL57" s="139"/>
      <c r="BM57" s="148"/>
      <c r="BN57" s="148"/>
      <c r="BO57" s="139"/>
      <c r="BP57" s="139"/>
      <c r="BQ57" s="139" t="s">
        <v>2923</v>
      </c>
      <c r="BR57" s="139"/>
      <c r="BS57" s="139"/>
      <c r="BT57" s="139"/>
      <c r="BU57" s="371"/>
      <c r="BV57" s="371"/>
      <c r="BW57" s="371"/>
      <c r="BX57" s="371"/>
      <c r="BY57" s="371"/>
      <c r="BZ57" s="371"/>
      <c r="CA57" s="371"/>
    </row>
    <row r="58" spans="1:79" ht="39.75" customHeight="1">
      <c r="A58" s="126" t="s">
        <v>362</v>
      </c>
      <c r="B58" s="379" t="s">
        <v>1943</v>
      </c>
      <c r="C58" s="379" t="s">
        <v>1944</v>
      </c>
      <c r="D58" s="379" t="s">
        <v>216</v>
      </c>
      <c r="E58" s="372" t="s">
        <v>1945</v>
      </c>
      <c r="F58" s="372">
        <v>30399</v>
      </c>
      <c r="G58" s="129"/>
      <c r="H58" s="130"/>
      <c r="I58" s="449" t="s">
        <v>1347</v>
      </c>
      <c r="J58" s="453">
        <v>43488</v>
      </c>
      <c r="K58" s="479">
        <v>5803</v>
      </c>
      <c r="L58" s="94">
        <v>2500</v>
      </c>
      <c r="M58" s="94"/>
      <c r="N58" s="94"/>
      <c r="O58" s="94"/>
      <c r="P58" s="94"/>
      <c r="Q58" s="94"/>
      <c r="R58" s="94"/>
      <c r="S58" s="94"/>
      <c r="T58" s="98">
        <f t="shared" si="6"/>
        <v>2500</v>
      </c>
      <c r="U58" s="129" t="s">
        <v>927</v>
      </c>
      <c r="V58" s="98"/>
      <c r="W58" s="129"/>
      <c r="X58" s="129"/>
      <c r="Y58" s="132" t="s">
        <v>3107</v>
      </c>
      <c r="Z58" s="133" t="str">
        <f t="shared" si="9"/>
        <v>Reserve</v>
      </c>
      <c r="AA58" s="133" t="str">
        <f>IFERROR(VLOOKUP($Z58,Lookup!$A$1:$P$20,2,FALSE),"")</f>
        <v>Level 3</v>
      </c>
      <c r="AB58" s="133"/>
      <c r="AC58" s="133">
        <v>1</v>
      </c>
      <c r="AD58" s="380"/>
      <c r="AE58" s="133">
        <f>IFERROR(VLOOKUP($Z58,Lookup!$A$1:$P$20,8,FALSE),"")</f>
        <v>4</v>
      </c>
      <c r="AF58" s="133">
        <f>IFERROR(VLOOKUP($Z58,Lookup!$A$1:$P$20,9,FALSE),"")</f>
        <v>2</v>
      </c>
      <c r="AG58" s="133"/>
      <c r="AH58" s="133">
        <f>IFERROR(VLOOKUP($Z58,Lookup!$A$1:$P$20,10,FALSE),"")</f>
        <v>4</v>
      </c>
      <c r="AI58" s="133" t="str">
        <f>IFERROR(VLOOKUP($Z58,Lookup!$A$1:$P$20,11,FALSE),"")</f>
        <v>Yes</v>
      </c>
      <c r="AJ58" s="133"/>
      <c r="AK58" s="133" t="str">
        <f>IFERROR(VLOOKUP($Z58,Lookup!$A$1:$P$20,13,FALSE),"")</f>
        <v>Yes</v>
      </c>
      <c r="AL58" s="133">
        <f>IFERROR(VLOOKUP($Z58,Lookup!$A$1:$P$20,14,FALSE),"")</f>
        <v>0</v>
      </c>
      <c r="AM58" s="133">
        <f>IFERROR(VLOOKUP($Z58,Lookup!$A$1:$P$20,15,FALSE),"")</f>
        <v>0</v>
      </c>
      <c r="AN58" s="133">
        <f>IFERROR(VLOOKUP($Z58,Lookup!$A$1:$P$20,16,FALSE),"")</f>
        <v>0</v>
      </c>
      <c r="AO58" s="451"/>
      <c r="AP58" s="129"/>
      <c r="AQ58" s="129"/>
      <c r="AR58" s="135"/>
      <c r="AS58" s="135"/>
      <c r="AT58" s="135"/>
      <c r="AU58" s="135"/>
      <c r="AV58" s="138"/>
      <c r="AW58" s="135"/>
      <c r="AX58" s="135"/>
      <c r="AY58" s="135"/>
      <c r="AZ58" s="135"/>
      <c r="BA58" s="135"/>
      <c r="BB58" s="135"/>
      <c r="BC58" s="135"/>
      <c r="BD58" s="135"/>
      <c r="BE58" s="135"/>
      <c r="BF58" s="139"/>
      <c r="BG58" s="150"/>
      <c r="BH58" s="129"/>
      <c r="BI58" s="129"/>
      <c r="BJ58" s="150"/>
      <c r="BK58" s="139"/>
      <c r="BL58" s="139"/>
      <c r="BM58" s="450">
        <v>2</v>
      </c>
      <c r="BN58" s="450" t="s">
        <v>3057</v>
      </c>
      <c r="BO58" s="139" t="s">
        <v>3077</v>
      </c>
      <c r="BP58" s="139"/>
      <c r="BQ58" s="139"/>
      <c r="BR58" s="139"/>
      <c r="BS58" s="139"/>
      <c r="BT58" s="139"/>
      <c r="BU58" s="371"/>
      <c r="BV58" s="371"/>
      <c r="BW58" s="371"/>
      <c r="BX58" s="371"/>
      <c r="BY58" s="371"/>
      <c r="BZ58" s="371"/>
      <c r="CA58" s="371"/>
    </row>
    <row r="59" spans="1:79" ht="42" customHeight="1">
      <c r="A59" s="126" t="s">
        <v>362</v>
      </c>
      <c r="B59" s="379" t="s">
        <v>2283</v>
      </c>
      <c r="C59" s="379" t="s">
        <v>2284</v>
      </c>
      <c r="D59" s="379" t="s">
        <v>37</v>
      </c>
      <c r="E59" s="372" t="s">
        <v>40</v>
      </c>
      <c r="F59" s="372">
        <v>78253</v>
      </c>
      <c r="G59" s="129" t="s">
        <v>2285</v>
      </c>
      <c r="H59" s="130" t="s">
        <v>2286</v>
      </c>
      <c r="I59" s="449" t="s">
        <v>996</v>
      </c>
      <c r="J59" s="453">
        <v>43489</v>
      </c>
      <c r="K59" s="479">
        <v>5814</v>
      </c>
      <c r="L59" s="94"/>
      <c r="M59" s="94">
        <v>250</v>
      </c>
      <c r="N59" s="94"/>
      <c r="O59" s="94"/>
      <c r="P59" s="94">
        <v>250</v>
      </c>
      <c r="Q59" s="94"/>
      <c r="R59" s="94"/>
      <c r="S59" s="94"/>
      <c r="T59" s="98">
        <f t="shared" si="6"/>
        <v>500</v>
      </c>
      <c r="U59" s="129" t="s">
        <v>927</v>
      </c>
      <c r="V59" s="98"/>
      <c r="W59" s="129"/>
      <c r="X59" s="129"/>
      <c r="Y59" s="128"/>
      <c r="Z59" s="438" t="str">
        <f t="shared" si="9"/>
        <v>Blue</v>
      </c>
      <c r="AA59" s="438" t="str">
        <f>IFERROR(VLOOKUP($Z59,Lookup!$A$1:$P$20,2,FALSE),"")</f>
        <v>Level 5</v>
      </c>
      <c r="AB59" s="134">
        <v>43497</v>
      </c>
      <c r="AC59" s="133">
        <f>IFERROR(VLOOKUP($Z59,Lookup!$A$1:$P$20,7,FALSE),"")</f>
        <v>0</v>
      </c>
      <c r="AD59" s="380"/>
      <c r="AE59" s="133">
        <f>IFERROR(VLOOKUP($Z59,Lookup!$A$1:$P$20,8,FALSE),"")</f>
        <v>2</v>
      </c>
      <c r="AF59" s="133">
        <f>IFERROR(VLOOKUP($Z59,Lookup!$A$1:$P$20,9,FALSE),"")</f>
        <v>2</v>
      </c>
      <c r="AG59" s="133" t="s">
        <v>3218</v>
      </c>
      <c r="AH59" s="133">
        <f>IFERROR(VLOOKUP($Z59,Lookup!$A$1:$P$20,10,FALSE),"")</f>
        <v>2</v>
      </c>
      <c r="AI59" s="133">
        <f>IFERROR(VLOOKUP($Z59,Lookup!$A$1:$P$20,11,FALSE),"")</f>
        <v>0</v>
      </c>
      <c r="AJ59" s="133">
        <f>IFERROR(VLOOKUP($Z59,Lookup!$A$1:$P$20,12,FALSE),"")</f>
        <v>0</v>
      </c>
      <c r="AK59" s="133">
        <f>IFERROR(VLOOKUP($Z59,Lookup!$A$1:$P$20,13,FALSE),"")</f>
        <v>0</v>
      </c>
      <c r="AL59" s="133">
        <f>IFERROR(VLOOKUP($Z59,Lookup!$A$1:$P$20,14,FALSE),"")</f>
        <v>0</v>
      </c>
      <c r="AM59" s="133">
        <f>IFERROR(VLOOKUP($Z59,Lookup!$A$1:$P$20,15,FALSE),"")</f>
        <v>0</v>
      </c>
      <c r="AN59" s="133">
        <f>IFERROR(VLOOKUP($Z59,Lookup!$A$1:$P$20,16,FALSE),"")</f>
        <v>0</v>
      </c>
      <c r="AO59" s="133">
        <v>2</v>
      </c>
      <c r="AP59" s="129"/>
      <c r="AQ59" s="129"/>
      <c r="AR59" s="135"/>
      <c r="AS59" s="135"/>
      <c r="AT59" s="135"/>
      <c r="AU59" s="135"/>
      <c r="AV59" s="138"/>
      <c r="AW59" s="135"/>
      <c r="AX59" s="135"/>
      <c r="AY59" s="135"/>
      <c r="AZ59" s="135"/>
      <c r="BA59" s="135"/>
      <c r="BB59" s="135"/>
      <c r="BC59" s="135"/>
      <c r="BD59" s="135"/>
      <c r="BE59" s="135"/>
      <c r="BF59" s="143"/>
      <c r="BG59" s="150"/>
      <c r="BH59" s="129"/>
      <c r="BI59" s="129"/>
      <c r="BJ59" s="150"/>
      <c r="BK59" s="143"/>
      <c r="BL59" s="143"/>
      <c r="BM59" s="148"/>
      <c r="BN59" s="148"/>
      <c r="BO59" s="143"/>
      <c r="BP59" s="143"/>
      <c r="BQ59" s="143"/>
      <c r="BR59" s="143"/>
      <c r="BS59" s="143"/>
      <c r="BT59" s="143"/>
      <c r="BU59" s="371"/>
      <c r="BV59" s="371"/>
      <c r="BW59" s="371"/>
      <c r="BX59" s="371"/>
      <c r="BY59" s="371"/>
      <c r="BZ59" s="371"/>
      <c r="CA59" s="371"/>
    </row>
    <row r="60" spans="1:79" ht="39.75" customHeight="1">
      <c r="A60" s="126" t="s">
        <v>362</v>
      </c>
      <c r="B60" s="379" t="s">
        <v>3156</v>
      </c>
      <c r="C60" s="379" t="s">
        <v>3157</v>
      </c>
      <c r="D60" s="379" t="s">
        <v>37</v>
      </c>
      <c r="E60" s="372" t="s">
        <v>40</v>
      </c>
      <c r="F60" s="372">
        <v>78216</v>
      </c>
      <c r="G60" s="129" t="s">
        <v>3158</v>
      </c>
      <c r="H60" s="130" t="s">
        <v>3159</v>
      </c>
      <c r="I60" s="449" t="s">
        <v>3160</v>
      </c>
      <c r="J60" s="453">
        <v>43489</v>
      </c>
      <c r="K60" s="479">
        <v>5820</v>
      </c>
      <c r="L60" s="94"/>
      <c r="M60" s="94"/>
      <c r="N60" s="94">
        <v>1000</v>
      </c>
      <c r="O60" s="94"/>
      <c r="P60" s="94"/>
      <c r="Q60" s="94"/>
      <c r="R60" s="94"/>
      <c r="S60" s="94"/>
      <c r="T60" s="98">
        <f t="shared" si="6"/>
        <v>1000</v>
      </c>
      <c r="U60" s="129" t="s">
        <v>927</v>
      </c>
      <c r="V60" s="98"/>
      <c r="W60" s="129"/>
      <c r="X60" s="129"/>
      <c r="Y60" s="132"/>
      <c r="Z60" s="438" t="str">
        <f t="shared" si="9"/>
        <v>Trophy</v>
      </c>
      <c r="AA60" s="438" t="str">
        <f>IFERROR(VLOOKUP($Z60,Lookup!$A$1:$P$20,2,FALSE),"")</f>
        <v>Level 4</v>
      </c>
      <c r="AB60" s="134">
        <v>43497</v>
      </c>
      <c r="AC60" s="133">
        <f>IFERROR(VLOOKUP($Z60,Lookup!$A$1:$P$20,7,FALSE),"")</f>
        <v>0</v>
      </c>
      <c r="AD60" s="380"/>
      <c r="AE60" s="133">
        <f>IFERROR(VLOOKUP($Z60,Lookup!$A$1:$P$20,8,FALSE),"")</f>
        <v>2</v>
      </c>
      <c r="AF60" s="133">
        <f>IFERROR(VLOOKUP($Z60,Lookup!$A$1:$P$20,9,FALSE),"")</f>
        <v>2</v>
      </c>
      <c r="AG60" s="133" t="s">
        <v>3152</v>
      </c>
      <c r="AH60" s="133">
        <f>IFERROR(VLOOKUP($Z60,Lookup!$A$1:$P$20,10,FALSE),"")</f>
        <v>4</v>
      </c>
      <c r="AI60" s="133" t="str">
        <f>IFERROR(VLOOKUP($Z60,Lookup!$A$1:$P$20,11,FALSE),"")</f>
        <v>Yes</v>
      </c>
      <c r="AJ60" s="444" t="s">
        <v>2707</v>
      </c>
      <c r="AK60" s="133" t="str">
        <f>IFERROR(VLOOKUP($Z60,Lookup!$A$1:$P$20,13,FALSE),"")</f>
        <v>Yes</v>
      </c>
      <c r="AL60" s="133">
        <f>IFERROR(VLOOKUP($Z60,Lookup!$A$1:$P$20,14,FALSE),"")</f>
        <v>0</v>
      </c>
      <c r="AM60" s="133">
        <f>IFERROR(VLOOKUP($Z60,Lookup!$A$1:$P$20,15,FALSE),"")</f>
        <v>0</v>
      </c>
      <c r="AN60" s="133">
        <f>IFERROR(VLOOKUP($Z60,Lookup!$A$1:$P$20,16,FALSE),"")</f>
        <v>0</v>
      </c>
      <c r="AO60" s="451"/>
      <c r="AP60" s="129"/>
      <c r="AQ60" s="129"/>
      <c r="AR60" s="135"/>
      <c r="AS60" s="135"/>
      <c r="AT60" s="135"/>
      <c r="AU60" s="135"/>
      <c r="AV60" s="138"/>
      <c r="AW60" s="135"/>
      <c r="AX60" s="135"/>
      <c r="AY60" s="135"/>
      <c r="AZ60" s="135"/>
      <c r="BA60" s="135"/>
      <c r="BB60" s="135"/>
      <c r="BC60" s="135"/>
      <c r="BD60" s="135"/>
      <c r="BE60" s="135"/>
      <c r="BF60" s="139"/>
      <c r="BG60" s="150"/>
      <c r="BH60" s="129"/>
      <c r="BI60" s="129"/>
      <c r="BJ60" s="150"/>
      <c r="BK60" s="139"/>
      <c r="BL60" s="139"/>
      <c r="BM60" s="450">
        <v>2</v>
      </c>
      <c r="BN60" s="450" t="s">
        <v>977</v>
      </c>
      <c r="BO60" s="139" t="s">
        <v>3077</v>
      </c>
      <c r="BP60" s="139"/>
      <c r="BQ60" s="139"/>
      <c r="BR60" s="139"/>
      <c r="BS60" s="139"/>
      <c r="BT60" s="139"/>
      <c r="BU60" s="371"/>
      <c r="BV60" s="371"/>
      <c r="BW60" s="371"/>
      <c r="BX60" s="371"/>
      <c r="BY60" s="371"/>
      <c r="BZ60" s="371"/>
      <c r="CA60" s="371"/>
    </row>
    <row r="61" spans="1:79" ht="39.75" customHeight="1">
      <c r="A61" s="126" t="s">
        <v>362</v>
      </c>
      <c r="B61" s="379" t="s">
        <v>2034</v>
      </c>
      <c r="C61" s="379" t="s">
        <v>247</v>
      </c>
      <c r="D61" s="379" t="s">
        <v>248</v>
      </c>
      <c r="E61" s="372" t="s">
        <v>40</v>
      </c>
      <c r="F61" s="372">
        <v>78942</v>
      </c>
      <c r="G61" s="148"/>
      <c r="H61" s="130"/>
      <c r="I61" s="449" t="s">
        <v>712</v>
      </c>
      <c r="J61" s="453">
        <v>43490</v>
      </c>
      <c r="K61" s="479">
        <v>5838</v>
      </c>
      <c r="L61" s="94"/>
      <c r="M61" s="94">
        <v>500</v>
      </c>
      <c r="N61" s="94"/>
      <c r="O61" s="94"/>
      <c r="P61" s="94"/>
      <c r="Q61" s="94"/>
      <c r="R61" s="94"/>
      <c r="S61" s="94"/>
      <c r="T61" s="98">
        <f t="shared" si="6"/>
        <v>500</v>
      </c>
      <c r="U61" s="129" t="s">
        <v>927</v>
      </c>
      <c r="V61" s="98"/>
      <c r="W61" s="129"/>
      <c r="X61" s="129"/>
      <c r="Y61" s="132"/>
      <c r="Z61" s="133" t="str">
        <f t="shared" si="9"/>
        <v>Blue</v>
      </c>
      <c r="AA61" s="133" t="str">
        <f>IFERROR(VLOOKUP($Z61,Lookup!$A$1:$P$20,2,FALSE),"")</f>
        <v>Level 5</v>
      </c>
      <c r="AB61" s="134" t="s">
        <v>3198</v>
      </c>
      <c r="AC61" s="133">
        <f>IFERROR(VLOOKUP($Z61,Lookup!$A$1:$P$20,7,FALSE),"")</f>
        <v>0</v>
      </c>
      <c r="AD61" s="380"/>
      <c r="AE61" s="133">
        <f>IFERROR(VLOOKUP($Z61,Lookup!$A$1:$P$20,8,FALSE),"")</f>
        <v>2</v>
      </c>
      <c r="AF61" s="133">
        <f>IFERROR(VLOOKUP($Z61,Lookup!$A$1:$P$20,9,FALSE),"")</f>
        <v>2</v>
      </c>
      <c r="AG61" s="133" t="s">
        <v>2821</v>
      </c>
      <c r="AH61" s="133">
        <f>IFERROR(VLOOKUP($Z61,Lookup!$A$1:$P$20,10,FALSE),"")</f>
        <v>2</v>
      </c>
      <c r="AI61" s="133">
        <f>IFERROR(VLOOKUP($Z61,Lookup!$A$1:$P$20,11,FALSE),"")</f>
        <v>0</v>
      </c>
      <c r="AJ61" s="133">
        <f>IFERROR(VLOOKUP($Z61,Lookup!$A$1:$P$20,12,FALSE),"")</f>
        <v>0</v>
      </c>
      <c r="AK61" s="133">
        <f>IFERROR(VLOOKUP($Z61,Lookup!$A$1:$P$20,13,FALSE),"")</f>
        <v>0</v>
      </c>
      <c r="AL61" s="133">
        <f>IFERROR(VLOOKUP($Z61,Lookup!$A$1:$P$20,14,FALSE),"")</f>
        <v>0</v>
      </c>
      <c r="AM61" s="133">
        <f>IFERROR(VLOOKUP($Z61,Lookup!$A$1:$P$20,15,FALSE),"")</f>
        <v>0</v>
      </c>
      <c r="AN61" s="133">
        <f>IFERROR(VLOOKUP($Z61,Lookup!$A$1:$P$20,16,FALSE),"")</f>
        <v>0</v>
      </c>
      <c r="AO61" s="133">
        <f>IFERROR(VLOOKUP($Z61,Lookup!$A$1:$Q$20,17,FALSE),"")</f>
        <v>1</v>
      </c>
      <c r="AP61" s="129"/>
      <c r="AQ61" s="129"/>
      <c r="AR61" s="135"/>
      <c r="AS61" s="135"/>
      <c r="AT61" s="135"/>
      <c r="AU61" s="135"/>
      <c r="AV61" s="138"/>
      <c r="AW61" s="135"/>
      <c r="AX61" s="135"/>
      <c r="AY61" s="135"/>
      <c r="AZ61" s="135"/>
      <c r="BA61" s="135"/>
      <c r="BB61" s="135"/>
      <c r="BC61" s="135"/>
      <c r="BD61" s="135"/>
      <c r="BE61" s="135"/>
      <c r="BF61" s="139"/>
      <c r="BG61" s="150"/>
      <c r="BH61" s="129"/>
      <c r="BI61" s="129"/>
      <c r="BJ61" s="150"/>
      <c r="BK61" s="139"/>
      <c r="BL61" s="139"/>
      <c r="BM61" s="148"/>
      <c r="BN61" s="148"/>
      <c r="BO61" s="139"/>
      <c r="BP61" s="139"/>
      <c r="BQ61" s="139"/>
      <c r="BR61" s="139"/>
      <c r="BS61" s="139"/>
      <c r="BT61" s="139"/>
      <c r="BU61" s="371"/>
      <c r="BV61" s="371"/>
      <c r="BW61" s="371"/>
      <c r="BX61" s="371"/>
      <c r="BY61" s="371"/>
      <c r="BZ61" s="371"/>
      <c r="CA61" s="371"/>
    </row>
    <row r="62" spans="1:79" ht="39.75" customHeight="1">
      <c r="A62" s="126" t="s">
        <v>362</v>
      </c>
      <c r="B62" s="379" t="s">
        <v>2595</v>
      </c>
      <c r="C62" s="379" t="s">
        <v>247</v>
      </c>
      <c r="D62" s="379" t="s">
        <v>248</v>
      </c>
      <c r="E62" s="372" t="s">
        <v>40</v>
      </c>
      <c r="F62" s="372">
        <v>78942</v>
      </c>
      <c r="G62" s="148" t="s">
        <v>1206</v>
      </c>
      <c r="H62" s="130" t="s">
        <v>2884</v>
      </c>
      <c r="I62" s="449" t="s">
        <v>712</v>
      </c>
      <c r="J62" s="453">
        <v>43490</v>
      </c>
      <c r="K62" s="479">
        <v>5838</v>
      </c>
      <c r="L62" s="94"/>
      <c r="M62" s="94">
        <v>1000</v>
      </c>
      <c r="N62" s="94"/>
      <c r="O62" s="94"/>
      <c r="P62" s="94"/>
      <c r="Q62" s="94"/>
      <c r="R62" s="94"/>
      <c r="S62" s="94"/>
      <c r="T62" s="98">
        <f t="shared" si="6"/>
        <v>1000</v>
      </c>
      <c r="U62" s="129" t="s">
        <v>927</v>
      </c>
      <c r="V62" s="98"/>
      <c r="W62" s="129"/>
      <c r="X62" s="129"/>
      <c r="Y62" s="132"/>
      <c r="Z62" s="438" t="str">
        <f t="shared" si="9"/>
        <v>Trophy</v>
      </c>
      <c r="AA62" s="438" t="str">
        <f>IFERROR(VLOOKUP($Z62,Lookup!$A$1:$P$20,2,FALSE),"")</f>
        <v>Level 4</v>
      </c>
      <c r="AB62" s="134">
        <v>43497</v>
      </c>
      <c r="AC62" s="133">
        <f>IFERROR(VLOOKUP($Z62,Lookup!$A$1:$P$20,7,FALSE),"")</f>
        <v>0</v>
      </c>
      <c r="AD62" s="380"/>
      <c r="AE62" s="133">
        <f>IFERROR(VLOOKUP($Z62,Lookup!$A$1:$P$20,8,FALSE),"")</f>
        <v>2</v>
      </c>
      <c r="AF62" s="133">
        <f>IFERROR(VLOOKUP($Z62,Lookup!$A$1:$P$20,9,FALSE),"")</f>
        <v>2</v>
      </c>
      <c r="AG62" s="133" t="s">
        <v>2821</v>
      </c>
      <c r="AH62" s="133">
        <f>IFERROR(VLOOKUP($Z62,Lookup!$A$1:$P$20,10,FALSE),"")</f>
        <v>4</v>
      </c>
      <c r="AI62" s="133" t="str">
        <f>IFERROR(VLOOKUP($Z62,Lookup!$A$1:$P$20,11,FALSE),"")</f>
        <v>Yes</v>
      </c>
      <c r="AJ62" s="133">
        <f>IFERROR(VLOOKUP($Z62,Lookup!$A$1:$P$20,12,FALSE),"")</f>
        <v>0</v>
      </c>
      <c r="AK62" s="133" t="str">
        <f>IFERROR(VLOOKUP($Z62,Lookup!$A$1:$P$20,13,FALSE),"")</f>
        <v>Yes</v>
      </c>
      <c r="AL62" s="133">
        <f>IFERROR(VLOOKUP($Z62,Lookup!$A$1:$P$20,14,FALSE),"")</f>
        <v>0</v>
      </c>
      <c r="AM62" s="133">
        <f>IFERROR(VLOOKUP($Z62,Lookup!$A$1:$P$20,15,FALSE),"")</f>
        <v>0</v>
      </c>
      <c r="AN62" s="133">
        <f>IFERROR(VLOOKUP($Z62,Lookup!$A$1:$P$20,16,FALSE),"")</f>
        <v>0</v>
      </c>
      <c r="AO62" s="451"/>
      <c r="AP62" s="129"/>
      <c r="AQ62" s="129"/>
      <c r="AR62" s="135"/>
      <c r="AS62" s="135"/>
      <c r="AT62" s="135"/>
      <c r="AU62" s="135"/>
      <c r="AV62" s="138"/>
      <c r="AW62" s="135"/>
      <c r="AX62" s="135"/>
      <c r="AY62" s="135"/>
      <c r="AZ62" s="135"/>
      <c r="BA62" s="135"/>
      <c r="BB62" s="135"/>
      <c r="BC62" s="448">
        <v>2</v>
      </c>
      <c r="BD62" s="135"/>
      <c r="BE62" s="135"/>
      <c r="BF62" s="139"/>
      <c r="BG62" s="150"/>
      <c r="BH62" s="129"/>
      <c r="BI62" s="129"/>
      <c r="BJ62" s="150"/>
      <c r="BK62" s="139"/>
      <c r="BL62" s="139"/>
      <c r="BM62" s="148"/>
      <c r="BN62" s="148" t="s">
        <v>2845</v>
      </c>
      <c r="BO62" s="139"/>
      <c r="BP62" s="139"/>
      <c r="BQ62" s="139"/>
      <c r="BR62" s="139"/>
      <c r="BS62" s="139"/>
      <c r="BT62" s="139"/>
      <c r="BU62" s="371"/>
      <c r="BV62" s="371"/>
      <c r="BW62" s="371"/>
      <c r="BX62" s="371"/>
      <c r="BY62" s="371"/>
      <c r="BZ62" s="371"/>
      <c r="CA62" s="371"/>
    </row>
    <row r="63" spans="1:79" ht="39.75" customHeight="1">
      <c r="A63" s="126" t="s">
        <v>362</v>
      </c>
      <c r="B63" s="379" t="s">
        <v>3246</v>
      </c>
      <c r="C63" s="379" t="s">
        <v>3247</v>
      </c>
      <c r="D63" s="379" t="s">
        <v>87</v>
      </c>
      <c r="E63" s="372" t="s">
        <v>40</v>
      </c>
      <c r="F63" s="372">
        <v>78101</v>
      </c>
      <c r="G63" s="129" t="s">
        <v>3248</v>
      </c>
      <c r="H63" s="130" t="s">
        <v>3249</v>
      </c>
      <c r="I63" s="449" t="s">
        <v>3246</v>
      </c>
      <c r="J63" s="461">
        <v>43494</v>
      </c>
      <c r="K63" s="479">
        <v>5853</v>
      </c>
      <c r="L63" s="94"/>
      <c r="M63" s="94">
        <v>250</v>
      </c>
      <c r="N63" s="94"/>
      <c r="O63" s="94"/>
      <c r="P63" s="94"/>
      <c r="Q63" s="94"/>
      <c r="R63" s="94"/>
      <c r="S63" s="94"/>
      <c r="T63" s="98">
        <f t="shared" si="6"/>
        <v>250</v>
      </c>
      <c r="U63" s="129" t="s">
        <v>927</v>
      </c>
      <c r="V63" s="98" t="s">
        <v>3075</v>
      </c>
      <c r="W63" s="129"/>
      <c r="X63" s="129"/>
      <c r="Y63" s="132" t="s">
        <v>3250</v>
      </c>
      <c r="Z63" s="438" t="str">
        <f t="shared" si="9"/>
        <v>Red</v>
      </c>
      <c r="AA63" s="438" t="str">
        <f>IFERROR(VLOOKUP($Z63,Lookup!$A$1:$P$20,2,FALSE),"")</f>
        <v>Level 6</v>
      </c>
      <c r="AB63" s="134">
        <v>43497</v>
      </c>
      <c r="AC63" s="133">
        <f>IFERROR(VLOOKUP($Z63,Lookup!$A$1:$P$20,7,FALSE),"")</f>
        <v>0</v>
      </c>
      <c r="AD63" s="380"/>
      <c r="AE63" s="133">
        <f>IFERROR(VLOOKUP($Z63,Lookup!$A$1:$P$20,8,FALSE),"")</f>
        <v>1</v>
      </c>
      <c r="AF63" s="133">
        <f>IFERROR(VLOOKUP($Z63,Lookup!$A$1:$P$20,9,FALSE),"")</f>
        <v>0</v>
      </c>
      <c r="AG63" s="133"/>
      <c r="AH63" s="133">
        <f>IFERROR(VLOOKUP($Z63,Lookup!$A$1:$P$20,10,FALSE),"")</f>
        <v>2</v>
      </c>
      <c r="AI63" s="133">
        <f>IFERROR(VLOOKUP($Z63,Lookup!$A$1:$P$20,11,FALSE),"")</f>
        <v>0</v>
      </c>
      <c r="AJ63" s="133">
        <f>IFERROR(VLOOKUP($Z63,Lookup!$A$1:$P$20,12,FALSE),"")</f>
        <v>0</v>
      </c>
      <c r="AK63" s="133">
        <f>IFERROR(VLOOKUP($Z63,Lookup!$A$1:$P$20,13,FALSE),"")</f>
        <v>0</v>
      </c>
      <c r="AL63" s="133">
        <f>IFERROR(VLOOKUP($Z63,Lookup!$A$1:$P$20,14,FALSE),"")</f>
        <v>0</v>
      </c>
      <c r="AM63" s="133">
        <f>IFERROR(VLOOKUP($Z63,Lookup!$A$1:$P$20,15,FALSE),"")</f>
        <v>0</v>
      </c>
      <c r="AN63" s="133">
        <f>IFERROR(VLOOKUP($Z63,Lookup!$A$1:$P$20,16,FALSE),"")</f>
        <v>0</v>
      </c>
      <c r="AO63" s="451"/>
      <c r="AP63" s="129"/>
      <c r="AQ63" s="129"/>
      <c r="AR63" s="135"/>
      <c r="AS63" s="135"/>
      <c r="AT63" s="135"/>
      <c r="AU63" s="135"/>
      <c r="AV63" s="138"/>
      <c r="AW63" s="135"/>
      <c r="AX63" s="135"/>
      <c r="AY63" s="135"/>
      <c r="AZ63" s="135"/>
      <c r="BA63" s="135"/>
      <c r="BB63" s="135"/>
      <c r="BC63" s="135"/>
      <c r="BD63" s="135"/>
      <c r="BE63" s="135"/>
      <c r="BF63" s="139"/>
      <c r="BG63" s="150"/>
      <c r="BH63" s="129"/>
      <c r="BI63" s="129"/>
      <c r="BJ63" s="150"/>
      <c r="BK63" s="139"/>
      <c r="BL63" s="139"/>
      <c r="BM63" s="148"/>
      <c r="BN63" s="148"/>
      <c r="BO63" s="139"/>
      <c r="BP63" s="139"/>
      <c r="BQ63" s="139"/>
      <c r="BR63" s="139"/>
      <c r="BS63" s="139"/>
      <c r="BT63" s="139"/>
      <c r="BU63" s="371"/>
      <c r="BV63" s="371"/>
      <c r="BW63" s="371"/>
      <c r="BX63" s="371"/>
      <c r="BY63" s="371"/>
      <c r="BZ63" s="371"/>
      <c r="CA63" s="371"/>
    </row>
    <row r="64" spans="1:79" ht="49.5" customHeight="1">
      <c r="A64" s="126" t="s">
        <v>362</v>
      </c>
      <c r="B64" s="379" t="s">
        <v>1628</v>
      </c>
      <c r="C64" s="379" t="s">
        <v>1629</v>
      </c>
      <c r="D64" s="379" t="s">
        <v>1630</v>
      </c>
      <c r="E64" s="372" t="s">
        <v>40</v>
      </c>
      <c r="F64" s="372">
        <v>78148</v>
      </c>
      <c r="G64" s="129" t="s">
        <v>1631</v>
      </c>
      <c r="H64" s="130" t="s">
        <v>1632</v>
      </c>
      <c r="I64" s="449" t="s">
        <v>1628</v>
      </c>
      <c r="J64" s="461">
        <v>43494</v>
      </c>
      <c r="K64" s="479">
        <v>5853</v>
      </c>
      <c r="L64" s="94"/>
      <c r="M64" s="94">
        <v>250</v>
      </c>
      <c r="N64" s="94"/>
      <c r="O64" s="94"/>
      <c r="P64" s="94"/>
      <c r="Q64" s="94"/>
      <c r="R64" s="94"/>
      <c r="S64" s="94"/>
      <c r="T64" s="98">
        <f t="shared" si="6"/>
        <v>250</v>
      </c>
      <c r="U64" s="129" t="s">
        <v>927</v>
      </c>
      <c r="V64" s="98" t="s">
        <v>3075</v>
      </c>
      <c r="W64" s="129"/>
      <c r="X64" s="129"/>
      <c r="Y64" s="132"/>
      <c r="Z64" s="438" t="str">
        <f t="shared" si="9"/>
        <v>Red</v>
      </c>
      <c r="AA64" s="438" t="str">
        <f>IFERROR(VLOOKUP($Z64,Lookup!$A$1:$P$20,2,FALSE),"")</f>
        <v>Level 6</v>
      </c>
      <c r="AB64" s="134">
        <v>43497</v>
      </c>
      <c r="AC64" s="133">
        <f>IFERROR(VLOOKUP($Z64,Lookup!$A$1:$P$20,7,FALSE),"")</f>
        <v>0</v>
      </c>
      <c r="AD64" s="380"/>
      <c r="AE64" s="133">
        <f>IFERROR(VLOOKUP($Z64,Lookup!$A$1:$P$20,8,FALSE),"")</f>
        <v>1</v>
      </c>
      <c r="AF64" s="133">
        <f>IFERROR(VLOOKUP($Z64,Lookup!$A$1:$P$20,9,FALSE),"")</f>
        <v>0</v>
      </c>
      <c r="AG64" s="133"/>
      <c r="AH64" s="133">
        <f>IFERROR(VLOOKUP($Z64,Lookup!$A$1:$P$20,10,FALSE),"")</f>
        <v>2</v>
      </c>
      <c r="AI64" s="133">
        <f>IFERROR(VLOOKUP($Z64,Lookup!$A$1:$P$20,11,FALSE),"")</f>
        <v>0</v>
      </c>
      <c r="AJ64" s="133">
        <f>IFERROR(VLOOKUP($Z64,Lookup!$A$1:$P$20,12,FALSE),"")</f>
        <v>0</v>
      </c>
      <c r="AK64" s="133">
        <f>IFERROR(VLOOKUP($Z64,Lookup!$A$1:$P$20,13,FALSE),"")</f>
        <v>0</v>
      </c>
      <c r="AL64" s="133">
        <f>IFERROR(VLOOKUP($Z64,Lookup!$A$1:$P$20,14,FALSE),"")</f>
        <v>0</v>
      </c>
      <c r="AM64" s="133">
        <f>IFERROR(VLOOKUP($Z64,Lookup!$A$1:$P$20,15,FALSE),"")</f>
        <v>0</v>
      </c>
      <c r="AN64" s="133">
        <f>IFERROR(VLOOKUP($Z64,Lookup!$A$1:$P$20,16,FALSE),"")</f>
        <v>0</v>
      </c>
      <c r="AO64" s="451"/>
      <c r="AP64" s="129"/>
      <c r="AQ64" s="129"/>
      <c r="AR64" s="135"/>
      <c r="AS64" s="135"/>
      <c r="AT64" s="135"/>
      <c r="AU64" s="135"/>
      <c r="AV64" s="138"/>
      <c r="AW64" s="135"/>
      <c r="AX64" s="135"/>
      <c r="AY64" s="135"/>
      <c r="AZ64" s="135"/>
      <c r="BA64" s="135"/>
      <c r="BB64" s="135"/>
      <c r="BC64" s="135"/>
      <c r="BD64" s="135"/>
      <c r="BE64" s="135"/>
      <c r="BF64" s="143"/>
      <c r="BG64" s="150"/>
      <c r="BH64" s="129"/>
      <c r="BI64" s="129"/>
      <c r="BJ64" s="150"/>
      <c r="BK64" s="139"/>
      <c r="BL64" s="139"/>
      <c r="BM64" s="148"/>
      <c r="BN64" s="148"/>
      <c r="BO64" s="139"/>
      <c r="BP64" s="139"/>
      <c r="BQ64" s="139" t="s">
        <v>2907</v>
      </c>
      <c r="BR64" s="139"/>
      <c r="BS64" s="139"/>
      <c r="BT64" s="139"/>
      <c r="BU64" s="371"/>
      <c r="BV64" s="371"/>
      <c r="BW64" s="371"/>
      <c r="BX64" s="371"/>
      <c r="BY64" s="371"/>
      <c r="BZ64" s="371"/>
      <c r="CA64" s="371"/>
    </row>
    <row r="65" spans="1:79" ht="39.75" customHeight="1">
      <c r="A65" s="126" t="s">
        <v>362</v>
      </c>
      <c r="B65" s="379" t="s">
        <v>3108</v>
      </c>
      <c r="C65" s="379" t="s">
        <v>3109</v>
      </c>
      <c r="D65" s="379" t="s">
        <v>3110</v>
      </c>
      <c r="E65" s="372" t="s">
        <v>40</v>
      </c>
      <c r="F65" s="372">
        <v>77571</v>
      </c>
      <c r="G65" s="129" t="s">
        <v>3111</v>
      </c>
      <c r="H65" s="130" t="s">
        <v>3112</v>
      </c>
      <c r="I65" s="449" t="s">
        <v>996</v>
      </c>
      <c r="J65" s="453">
        <v>43494</v>
      </c>
      <c r="K65" s="479">
        <v>5867</v>
      </c>
      <c r="L65" s="94">
        <v>2900</v>
      </c>
      <c r="M65" s="94"/>
      <c r="N65" s="94"/>
      <c r="O65" s="94"/>
      <c r="P65" s="94"/>
      <c r="Q65" s="94"/>
      <c r="R65" s="94"/>
      <c r="S65" s="94"/>
      <c r="T65" s="98">
        <f t="shared" si="6"/>
        <v>2900</v>
      </c>
      <c r="U65" s="129" t="s">
        <v>927</v>
      </c>
      <c r="V65" s="98"/>
      <c r="W65" s="129"/>
      <c r="X65" s="129"/>
      <c r="Y65" s="132" t="s">
        <v>3113</v>
      </c>
      <c r="Z65" s="438" t="str">
        <f t="shared" si="9"/>
        <v>Reserve</v>
      </c>
      <c r="AA65" s="438" t="str">
        <f>IFERROR(VLOOKUP($Z65,Lookup!$A$1:$P$20,2,FALSE),"")</f>
        <v>Level 3</v>
      </c>
      <c r="AB65" s="134">
        <v>43497</v>
      </c>
      <c r="AC65" s="133">
        <v>1</v>
      </c>
      <c r="AD65" s="380"/>
      <c r="AE65" s="133">
        <f>IFERROR(VLOOKUP($Z65,Lookup!$A$1:$P$20,8,FALSE),"")</f>
        <v>4</v>
      </c>
      <c r="AF65" s="133">
        <f>IFERROR(VLOOKUP($Z65,Lookup!$A$1:$P$20,9,FALSE),"")</f>
        <v>2</v>
      </c>
      <c r="AG65" s="133" t="s">
        <v>3034</v>
      </c>
      <c r="AH65" s="133">
        <f>IFERROR(VLOOKUP($Z65,Lookup!$A$1:$P$20,10,FALSE),"")</f>
        <v>4</v>
      </c>
      <c r="AI65" s="133" t="str">
        <f>IFERROR(VLOOKUP($Z65,Lookup!$A$1:$P$20,11,FALSE),"")</f>
        <v>Yes</v>
      </c>
      <c r="AJ65" s="133"/>
      <c r="AK65" s="133" t="str">
        <f>IFERROR(VLOOKUP($Z65,Lookup!$A$1:$P$20,13,FALSE),"")</f>
        <v>Yes</v>
      </c>
      <c r="AL65" s="133">
        <f>IFERROR(VLOOKUP($Z65,Lookup!$A$1:$P$20,14,FALSE),"")</f>
        <v>0</v>
      </c>
      <c r="AM65" s="133">
        <f>IFERROR(VLOOKUP($Z65,Lookup!$A$1:$P$20,15,FALSE),"")</f>
        <v>0</v>
      </c>
      <c r="AN65" s="133">
        <f>IFERROR(VLOOKUP($Z65,Lookup!$A$1:$P$20,16,FALSE),"")</f>
        <v>0</v>
      </c>
      <c r="AO65" s="451"/>
      <c r="AP65" s="129"/>
      <c r="AQ65" s="129"/>
      <c r="AR65" s="135"/>
      <c r="AS65" s="135"/>
      <c r="AT65" s="135"/>
      <c r="AU65" s="135"/>
      <c r="AV65" s="138"/>
      <c r="AW65" s="135"/>
      <c r="AX65" s="135"/>
      <c r="AY65" s="135"/>
      <c r="AZ65" s="135"/>
      <c r="BA65" s="135"/>
      <c r="BB65" s="135"/>
      <c r="BC65" s="448">
        <v>3</v>
      </c>
      <c r="BD65" s="135"/>
      <c r="BE65" s="135"/>
      <c r="BF65" s="139"/>
      <c r="BG65" s="150"/>
      <c r="BH65" s="129"/>
      <c r="BI65" s="129"/>
      <c r="BJ65" s="150"/>
      <c r="BK65" s="139"/>
      <c r="BL65" s="139"/>
      <c r="BM65" s="450">
        <v>1</v>
      </c>
      <c r="BN65" s="450" t="s">
        <v>3057</v>
      </c>
      <c r="BO65" s="139" t="s">
        <v>3077</v>
      </c>
      <c r="BP65" s="139"/>
      <c r="BQ65" s="139"/>
      <c r="BR65" s="139"/>
      <c r="BS65" s="139"/>
      <c r="BT65" s="139"/>
      <c r="BU65" s="371"/>
      <c r="BV65" s="371"/>
      <c r="BW65" s="371"/>
      <c r="BX65" s="371"/>
      <c r="BY65" s="371"/>
      <c r="BZ65" s="371"/>
      <c r="CA65" s="371"/>
    </row>
    <row r="66" spans="1:79" ht="39.75" customHeight="1">
      <c r="A66" s="126" t="s">
        <v>362</v>
      </c>
      <c r="B66" s="379" t="s">
        <v>299</v>
      </c>
      <c r="C66" s="379" t="s">
        <v>2543</v>
      </c>
      <c r="D66" s="379" t="s">
        <v>2544</v>
      </c>
      <c r="E66" s="372" t="s">
        <v>40</v>
      </c>
      <c r="F66" s="372">
        <v>78113</v>
      </c>
      <c r="G66" s="129" t="s">
        <v>1266</v>
      </c>
      <c r="H66" s="130" t="s">
        <v>1267</v>
      </c>
      <c r="I66" s="449" t="s">
        <v>217</v>
      </c>
      <c r="J66" s="455">
        <v>43494</v>
      </c>
      <c r="K66" s="479">
        <v>5865</v>
      </c>
      <c r="L66" s="94"/>
      <c r="M66" s="94">
        <v>650</v>
      </c>
      <c r="N66" s="94"/>
      <c r="O66" s="94"/>
      <c r="P66" s="94"/>
      <c r="Q66" s="94"/>
      <c r="R66" s="94"/>
      <c r="S66" s="94"/>
      <c r="T66" s="98">
        <f t="shared" si="6"/>
        <v>650</v>
      </c>
      <c r="U66" s="129" t="s">
        <v>927</v>
      </c>
      <c r="V66" s="98" t="s">
        <v>3075</v>
      </c>
      <c r="W66" s="129"/>
      <c r="X66" s="129"/>
      <c r="Y66" s="132"/>
      <c r="Z66" s="438" t="str">
        <f t="shared" si="9"/>
        <v>Blue</v>
      </c>
      <c r="AA66" s="438" t="str">
        <f>IFERROR(VLOOKUP($Z66,Lookup!$A$1:$P$20,2,FALSE),"")</f>
        <v>Level 5</v>
      </c>
      <c r="AB66" s="134">
        <v>43497</v>
      </c>
      <c r="AC66" s="133">
        <f>IFERROR(VLOOKUP($Z66,Lookup!$A$1:$P$20,7,FALSE),"")</f>
        <v>0</v>
      </c>
      <c r="AD66" s="380"/>
      <c r="AE66" s="133">
        <f>IFERROR(VLOOKUP($Z66,Lookup!$A$1:$P$20,8,FALSE),"")</f>
        <v>2</v>
      </c>
      <c r="AF66" s="133">
        <f>IFERROR(VLOOKUP($Z66,Lookup!$A$1:$P$20,9,FALSE),"")</f>
        <v>2</v>
      </c>
      <c r="AG66" s="133" t="s">
        <v>2821</v>
      </c>
      <c r="AH66" s="133">
        <f>IFERROR(VLOOKUP($Z66,Lookup!$A$1:$P$20,10,FALSE),"")</f>
        <v>2</v>
      </c>
      <c r="AI66" s="133">
        <f>IFERROR(VLOOKUP($Z66,Lookup!$A$1:$P$20,11,FALSE),"")</f>
        <v>0</v>
      </c>
      <c r="AJ66" s="133">
        <f>IFERROR(VLOOKUP($Z66,Lookup!$A$1:$P$20,12,FALSE),"")</f>
        <v>0</v>
      </c>
      <c r="AK66" s="133">
        <f>IFERROR(VLOOKUP($Z66,Lookup!$A$1:$P$20,13,FALSE),"")</f>
        <v>0</v>
      </c>
      <c r="AL66" s="133">
        <f>IFERROR(VLOOKUP($Z66,Lookup!$A$1:$P$20,14,FALSE),"")</f>
        <v>0</v>
      </c>
      <c r="AM66" s="133">
        <f>IFERROR(VLOOKUP($Z66,Lookup!$A$1:$P$20,15,FALSE),"")</f>
        <v>0</v>
      </c>
      <c r="AN66" s="133">
        <f>IFERROR(VLOOKUP($Z66,Lookup!$A$1:$P$20,16,FALSE),"")</f>
        <v>0</v>
      </c>
      <c r="AO66" s="451"/>
      <c r="AP66" s="129"/>
      <c r="AQ66" s="129"/>
      <c r="AR66" s="135"/>
      <c r="AS66" s="135"/>
      <c r="AT66" s="135"/>
      <c r="AU66" s="135"/>
      <c r="AV66" s="138"/>
      <c r="AW66" s="135"/>
      <c r="AX66" s="402"/>
      <c r="AY66" s="135"/>
      <c r="AZ66" s="135"/>
      <c r="BA66" s="135"/>
      <c r="BB66" s="135"/>
      <c r="BC66" s="135"/>
      <c r="BD66" s="135"/>
      <c r="BE66" s="135"/>
      <c r="BF66" s="143"/>
      <c r="BG66" s="150"/>
      <c r="BH66" s="129"/>
      <c r="BI66" s="129"/>
      <c r="BJ66" s="150"/>
      <c r="BK66" s="139"/>
      <c r="BL66" s="139"/>
      <c r="BM66" s="148"/>
      <c r="BN66" s="148"/>
      <c r="BO66" s="139"/>
      <c r="BP66" s="139"/>
      <c r="BQ66" s="139" t="s">
        <v>2907</v>
      </c>
      <c r="BR66" s="139"/>
      <c r="BS66" s="139"/>
      <c r="BT66" s="139"/>
      <c r="BU66" s="371"/>
      <c r="BV66" s="371"/>
      <c r="BW66" s="371"/>
      <c r="BX66" s="371"/>
      <c r="BY66" s="371"/>
      <c r="BZ66" s="371"/>
      <c r="CA66" s="371"/>
    </row>
    <row r="67" spans="1:79" ht="39.75" customHeight="1">
      <c r="A67" s="126" t="s">
        <v>362</v>
      </c>
      <c r="B67" s="379" t="s">
        <v>1797</v>
      </c>
      <c r="C67" s="379" t="s">
        <v>174</v>
      </c>
      <c r="D67" s="379" t="s">
        <v>175</v>
      </c>
      <c r="E67" s="372" t="s">
        <v>40</v>
      </c>
      <c r="F67" s="372">
        <v>78063</v>
      </c>
      <c r="G67" s="129" t="s">
        <v>1798</v>
      </c>
      <c r="H67" s="130" t="s">
        <v>479</v>
      </c>
      <c r="I67" s="449" t="s">
        <v>1799</v>
      </c>
      <c r="J67" s="455">
        <v>43494</v>
      </c>
      <c r="K67" s="479">
        <v>5865</v>
      </c>
      <c r="L67" s="94">
        <v>5000</v>
      </c>
      <c r="M67" s="94"/>
      <c r="N67" s="94"/>
      <c r="O67" s="94"/>
      <c r="P67" s="94"/>
      <c r="Q67" s="94"/>
      <c r="R67" s="94"/>
      <c r="S67" s="94"/>
      <c r="T67" s="98">
        <f t="shared" si="6"/>
        <v>5000</v>
      </c>
      <c r="U67" s="129" t="s">
        <v>927</v>
      </c>
      <c r="V67" s="98" t="s">
        <v>3075</v>
      </c>
      <c r="W67" s="129"/>
      <c r="X67" s="129"/>
      <c r="Y67" s="132" t="s">
        <v>3076</v>
      </c>
      <c r="Z67" s="438" t="str">
        <f t="shared" si="9"/>
        <v>Champion</v>
      </c>
      <c r="AA67" s="438" t="str">
        <f>IFERROR(VLOOKUP($Z67,Lookup!$A$1:$P$20,2,FALSE),"")</f>
        <v>Level 2</v>
      </c>
      <c r="AB67" s="134">
        <v>43497</v>
      </c>
      <c r="AC67" s="133">
        <f>IFERROR(VLOOKUP($Z67,Lookup!$A$1:$P$20,7,FALSE),"")</f>
        <v>2</v>
      </c>
      <c r="AD67" s="380"/>
      <c r="AE67" s="133">
        <f>IFERROR(VLOOKUP($Z67,Lookup!$A$1:$P$20,8,FALSE),"")</f>
        <v>4</v>
      </c>
      <c r="AF67" s="133">
        <f>IFERROR(VLOOKUP($Z67,Lookup!$A$1:$P$20,9,FALSE),"")</f>
        <v>2</v>
      </c>
      <c r="AG67" s="133" t="s">
        <v>3034</v>
      </c>
      <c r="AH67" s="133">
        <f>IFERROR(VLOOKUP($Z67,Lookup!$A$1:$P$20,10,FALSE),"")</f>
        <v>6</v>
      </c>
      <c r="AI67" s="133" t="str">
        <f>IFERROR(VLOOKUP($Z67,Lookup!$A$1:$P$20,11,FALSE),"")</f>
        <v>Yes</v>
      </c>
      <c r="AJ67" s="133"/>
      <c r="AK67" s="133" t="str">
        <f>IFERROR(VLOOKUP($Z67,Lookup!$A$1:$P$20,13,FALSE),"")</f>
        <v>Yes</v>
      </c>
      <c r="AL67" s="133">
        <f>IFERROR(VLOOKUP($Z67,Lookup!$A$1:$P$20,14,FALSE),"")</f>
        <v>0</v>
      </c>
      <c r="AM67" s="133">
        <f>IFERROR(VLOOKUP($Z67,Lookup!$A$1:$P$20,15,FALSE),"")</f>
        <v>0</v>
      </c>
      <c r="AN67" s="133">
        <f>IFERROR(VLOOKUP($Z67,Lookup!$A$1:$P$20,16,FALSE),"")</f>
        <v>0</v>
      </c>
      <c r="AO67" s="133">
        <v>2</v>
      </c>
      <c r="AP67" s="129"/>
      <c r="AQ67" s="129"/>
      <c r="AR67" s="135"/>
      <c r="AS67" s="135"/>
      <c r="AT67" s="135"/>
      <c r="AU67" s="135"/>
      <c r="AV67" s="138"/>
      <c r="AW67" s="135"/>
      <c r="AX67" s="135"/>
      <c r="AY67" s="135"/>
      <c r="AZ67" s="135"/>
      <c r="BA67" s="135"/>
      <c r="BB67" s="135"/>
      <c r="BC67" s="135"/>
      <c r="BD67" s="448">
        <v>1</v>
      </c>
      <c r="BE67" s="135"/>
      <c r="BF67" s="139"/>
      <c r="BG67" s="150"/>
      <c r="BH67" s="129"/>
      <c r="BI67" s="129"/>
      <c r="BJ67" s="150"/>
      <c r="BK67" s="139"/>
      <c r="BL67" s="139"/>
      <c r="BM67" s="450">
        <v>3</v>
      </c>
      <c r="BN67" s="450" t="s">
        <v>3057</v>
      </c>
      <c r="BO67" s="139" t="s">
        <v>3077</v>
      </c>
      <c r="BP67" s="139"/>
      <c r="BQ67" s="139" t="s">
        <v>2894</v>
      </c>
      <c r="BR67" s="139"/>
      <c r="BS67" s="139"/>
      <c r="BT67" s="139"/>
      <c r="BU67" s="371"/>
      <c r="BV67" s="371"/>
      <c r="BW67" s="371"/>
      <c r="BX67" s="371"/>
      <c r="BY67" s="371"/>
      <c r="BZ67" s="371"/>
      <c r="CA67" s="371"/>
    </row>
    <row r="68" spans="1:79" ht="39.75" customHeight="1">
      <c r="A68" s="126" t="s">
        <v>362</v>
      </c>
      <c r="B68" s="379" t="s">
        <v>2601</v>
      </c>
      <c r="C68" s="379" t="s">
        <v>1243</v>
      </c>
      <c r="D68" s="379" t="s">
        <v>1024</v>
      </c>
      <c r="E68" s="372" t="s">
        <v>40</v>
      </c>
      <c r="F68" s="372">
        <v>78121</v>
      </c>
      <c r="G68" s="129" t="s">
        <v>1244</v>
      </c>
      <c r="H68" s="129"/>
      <c r="I68" s="449" t="s">
        <v>290</v>
      </c>
      <c r="J68" s="453">
        <v>43494</v>
      </c>
      <c r="K68" s="479">
        <v>5865</v>
      </c>
      <c r="L68" s="94">
        <v>2500</v>
      </c>
      <c r="M68" s="94"/>
      <c r="N68" s="94"/>
      <c r="O68" s="94"/>
      <c r="P68" s="94"/>
      <c r="Q68" s="94"/>
      <c r="R68" s="94"/>
      <c r="S68" s="94"/>
      <c r="T68" s="98">
        <f t="shared" si="6"/>
        <v>2500</v>
      </c>
      <c r="U68" s="129" t="s">
        <v>927</v>
      </c>
      <c r="V68" s="98" t="s">
        <v>3075</v>
      </c>
      <c r="W68" s="129"/>
      <c r="X68" s="129"/>
      <c r="Y68" s="132" t="s">
        <v>3114</v>
      </c>
      <c r="Z68" s="438" t="str">
        <f t="shared" si="9"/>
        <v>Reserve</v>
      </c>
      <c r="AA68" s="438" t="str">
        <f>IFERROR(VLOOKUP($Z68,Lookup!$A$1:$P$20,2,FALSE),"")</f>
        <v>Level 3</v>
      </c>
      <c r="AB68" s="134">
        <v>43497</v>
      </c>
      <c r="AC68" s="133">
        <v>1</v>
      </c>
      <c r="AD68" s="380"/>
      <c r="AE68" s="133">
        <f>IFERROR(VLOOKUP($Z68,Lookup!$A$1:$P$20,8,FALSE),"")</f>
        <v>4</v>
      </c>
      <c r="AF68" s="133">
        <f>IFERROR(VLOOKUP($Z68,Lookup!$A$1:$P$20,9,FALSE),"")</f>
        <v>2</v>
      </c>
      <c r="AG68" s="133" t="s">
        <v>3034</v>
      </c>
      <c r="AH68" s="133">
        <f>IFERROR(VLOOKUP($Z68,Lookup!$A$1:$P$20,10,FALSE),"")</f>
        <v>4</v>
      </c>
      <c r="AI68" s="133" t="str">
        <f>IFERROR(VLOOKUP($Z68,Lookup!$A$1:$P$20,11,FALSE),"")</f>
        <v>Yes</v>
      </c>
      <c r="AJ68" s="133"/>
      <c r="AK68" s="133" t="str">
        <f>IFERROR(VLOOKUP($Z68,Lookup!$A$1:$P$20,13,FALSE),"")</f>
        <v>Yes</v>
      </c>
      <c r="AL68" s="133">
        <f>IFERROR(VLOOKUP($Z68,Lookup!$A$1:$P$20,14,FALSE),"")</f>
        <v>0</v>
      </c>
      <c r="AM68" s="133">
        <f>IFERROR(VLOOKUP($Z68,Lookup!$A$1:$P$20,15,FALSE),"")</f>
        <v>0</v>
      </c>
      <c r="AN68" s="133">
        <f>IFERROR(VLOOKUP($Z68,Lookup!$A$1:$P$20,16,FALSE),"")</f>
        <v>0</v>
      </c>
      <c r="AO68" s="133">
        <f>IFERROR(VLOOKUP($Z68,Lookup!$A$1:$Q$20,17,FALSE),"")</f>
        <v>2</v>
      </c>
      <c r="AP68" s="129"/>
      <c r="AQ68" s="129"/>
      <c r="AR68" s="135"/>
      <c r="AS68" s="135"/>
      <c r="AT68" s="135"/>
      <c r="AU68" s="135"/>
      <c r="AV68" s="138"/>
      <c r="AW68" s="135"/>
      <c r="AX68" s="135"/>
      <c r="AY68" s="135"/>
      <c r="AZ68" s="135"/>
      <c r="BA68" s="448">
        <v>2</v>
      </c>
      <c r="BB68" s="135"/>
      <c r="BC68" s="448">
        <v>1</v>
      </c>
      <c r="BD68" s="135"/>
      <c r="BE68" s="135"/>
      <c r="BF68" s="143"/>
      <c r="BG68" s="150"/>
      <c r="BH68" s="129"/>
      <c r="BI68" s="129"/>
      <c r="BJ68" s="150"/>
      <c r="BK68" s="139"/>
      <c r="BL68" s="139"/>
      <c r="BM68" s="148"/>
      <c r="BN68" s="148" t="s">
        <v>2845</v>
      </c>
      <c r="BO68" s="195"/>
      <c r="BP68" s="156"/>
      <c r="BQ68" s="139"/>
      <c r="BR68" s="139"/>
      <c r="BS68" s="139"/>
      <c r="BT68" s="139"/>
      <c r="BU68" s="371"/>
      <c r="BV68" s="371"/>
      <c r="BW68" s="371"/>
      <c r="BX68" s="371"/>
      <c r="BY68" s="371"/>
      <c r="BZ68" s="371"/>
      <c r="CA68" s="371"/>
    </row>
    <row r="69" spans="1:79" ht="39.75" customHeight="1">
      <c r="A69" s="126" t="s">
        <v>362</v>
      </c>
      <c r="B69" s="379" t="s">
        <v>2536</v>
      </c>
      <c r="C69" s="379" t="s">
        <v>1513</v>
      </c>
      <c r="D69" s="379" t="s">
        <v>37</v>
      </c>
      <c r="E69" s="372" t="s">
        <v>40</v>
      </c>
      <c r="F69" s="372">
        <v>78258</v>
      </c>
      <c r="G69" s="129" t="s">
        <v>1514</v>
      </c>
      <c r="H69" s="130" t="s">
        <v>1515</v>
      </c>
      <c r="I69" s="449" t="s">
        <v>102</v>
      </c>
      <c r="J69" s="453">
        <v>43494</v>
      </c>
      <c r="K69" s="479">
        <v>5865</v>
      </c>
      <c r="L69" s="94">
        <v>2500</v>
      </c>
      <c r="M69" s="94"/>
      <c r="N69" s="94"/>
      <c r="O69" s="94"/>
      <c r="P69" s="94"/>
      <c r="Q69" s="94"/>
      <c r="R69" s="94"/>
      <c r="S69" s="94"/>
      <c r="T69" s="98">
        <f t="shared" si="6"/>
        <v>2500</v>
      </c>
      <c r="U69" s="129" t="s">
        <v>927</v>
      </c>
      <c r="V69" s="98" t="s">
        <v>3075</v>
      </c>
      <c r="W69" s="129"/>
      <c r="X69" s="129"/>
      <c r="Y69" s="132" t="s">
        <v>3115</v>
      </c>
      <c r="Z69" s="438" t="str">
        <f t="shared" si="9"/>
        <v>Reserve</v>
      </c>
      <c r="AA69" s="438" t="str">
        <f>IFERROR(VLOOKUP($Z69,Lookup!$A$1:$P$20,2,FALSE),"")</f>
        <v>Level 3</v>
      </c>
      <c r="AB69" s="134">
        <v>43497</v>
      </c>
      <c r="AC69" s="133">
        <v>1</v>
      </c>
      <c r="AD69" s="380"/>
      <c r="AE69" s="133">
        <f>IFERROR(VLOOKUP($Z69,Lookup!$A$1:$P$20,8,FALSE),"")</f>
        <v>4</v>
      </c>
      <c r="AF69" s="133">
        <f>IFERROR(VLOOKUP($Z69,Lookup!$A$1:$P$20,9,FALSE),"")</f>
        <v>2</v>
      </c>
      <c r="AG69" s="133" t="s">
        <v>3034</v>
      </c>
      <c r="AH69" s="133">
        <f>IFERROR(VLOOKUP($Z69,Lookup!$A$1:$P$20,10,FALSE),"")</f>
        <v>4</v>
      </c>
      <c r="AI69" s="133" t="str">
        <f>IFERROR(VLOOKUP($Z69,Lookup!$A$1:$P$20,11,FALSE),"")</f>
        <v>Yes</v>
      </c>
      <c r="AJ69" s="133"/>
      <c r="AK69" s="133" t="str">
        <f>IFERROR(VLOOKUP($Z69,Lookup!$A$1:$P$20,13,FALSE),"")</f>
        <v>Yes</v>
      </c>
      <c r="AL69" s="133">
        <f>IFERROR(VLOOKUP($Z69,Lookup!$A$1:$P$20,14,FALSE),"")</f>
        <v>0</v>
      </c>
      <c r="AM69" s="133">
        <f>IFERROR(VLOOKUP($Z69,Lookup!$A$1:$P$20,15,FALSE),"")</f>
        <v>0</v>
      </c>
      <c r="AN69" s="133">
        <f>IFERROR(VLOOKUP($Z69,Lookup!$A$1:$P$20,16,FALSE),"")</f>
        <v>0</v>
      </c>
      <c r="AO69" s="133">
        <f>IFERROR(VLOOKUP($Z69,Lookup!$A$1:$Q$20,17,FALSE),"")</f>
        <v>2</v>
      </c>
      <c r="AP69" s="129"/>
      <c r="AQ69" s="129"/>
      <c r="AR69" s="135"/>
      <c r="AS69" s="135"/>
      <c r="AT69" s="135"/>
      <c r="AU69" s="135"/>
      <c r="AV69" s="138"/>
      <c r="AW69" s="135"/>
      <c r="AX69" s="135"/>
      <c r="AY69" s="135"/>
      <c r="AZ69" s="135"/>
      <c r="BA69" s="135"/>
      <c r="BB69" s="135"/>
      <c r="BC69" s="135"/>
      <c r="BD69" s="135"/>
      <c r="BE69" s="135"/>
      <c r="BF69" s="139"/>
      <c r="BG69" s="150"/>
      <c r="BH69" s="129"/>
      <c r="BI69" s="129"/>
      <c r="BJ69" s="150"/>
      <c r="BK69" s="139"/>
      <c r="BL69" s="139"/>
      <c r="BM69" s="450">
        <v>2</v>
      </c>
      <c r="BN69" s="450" t="s">
        <v>3057</v>
      </c>
      <c r="BO69" s="139" t="s">
        <v>3116</v>
      </c>
      <c r="BP69" s="139"/>
      <c r="BQ69" s="139"/>
      <c r="BR69" s="139"/>
      <c r="BS69" s="139"/>
      <c r="BT69" s="139"/>
      <c r="BU69" s="371"/>
      <c r="BV69" s="371"/>
      <c r="BW69" s="371"/>
      <c r="BX69" s="371"/>
      <c r="BY69" s="371"/>
      <c r="BZ69" s="371"/>
      <c r="CA69" s="371"/>
    </row>
    <row r="70" spans="1:79" ht="39.75" customHeight="1">
      <c r="A70" s="126" t="s">
        <v>362</v>
      </c>
      <c r="B70" s="379" t="s">
        <v>1576</v>
      </c>
      <c r="C70" s="379" t="s">
        <v>1577</v>
      </c>
      <c r="D70" s="379" t="s">
        <v>301</v>
      </c>
      <c r="E70" s="372" t="s">
        <v>40</v>
      </c>
      <c r="F70" s="372">
        <v>78113</v>
      </c>
      <c r="G70" s="129" t="s">
        <v>3078</v>
      </c>
      <c r="H70" s="130" t="s">
        <v>3079</v>
      </c>
      <c r="I70" s="449" t="s">
        <v>25</v>
      </c>
      <c r="J70" s="453">
        <v>43494</v>
      </c>
      <c r="K70" s="479">
        <v>5865</v>
      </c>
      <c r="L70" s="94"/>
      <c r="M70" s="94">
        <v>5000</v>
      </c>
      <c r="N70" s="94"/>
      <c r="O70" s="94"/>
      <c r="P70" s="94"/>
      <c r="Q70" s="94"/>
      <c r="R70" s="94"/>
      <c r="S70" s="94"/>
      <c r="T70" s="98">
        <f t="shared" si="6"/>
        <v>5000</v>
      </c>
      <c r="U70" s="129" t="s">
        <v>927</v>
      </c>
      <c r="V70" s="98" t="s">
        <v>3075</v>
      </c>
      <c r="W70" s="129"/>
      <c r="X70" s="129"/>
      <c r="Y70" s="132" t="s">
        <v>3080</v>
      </c>
      <c r="Z70" s="438" t="str">
        <f t="shared" si="9"/>
        <v>Champion</v>
      </c>
      <c r="AA70" s="438" t="str">
        <f>IFERROR(VLOOKUP($Z70,Lookup!$A$1:$P$20,2,FALSE),"")</f>
        <v>Level 2</v>
      </c>
      <c r="AB70" s="134">
        <v>43497</v>
      </c>
      <c r="AC70" s="133">
        <f>IFERROR(VLOOKUP($Z70,Lookup!$A$1:$P$20,7,FALSE),"")</f>
        <v>2</v>
      </c>
      <c r="AD70" s="380"/>
      <c r="AE70" s="133">
        <f>IFERROR(VLOOKUP($Z70,Lookup!$A$1:$P$20,8,FALSE),"")</f>
        <v>4</v>
      </c>
      <c r="AF70" s="133">
        <f>IFERROR(VLOOKUP($Z70,Lookup!$A$1:$P$20,9,FALSE),"")</f>
        <v>2</v>
      </c>
      <c r="AG70" s="133" t="s">
        <v>3034</v>
      </c>
      <c r="AH70" s="133">
        <f>IFERROR(VLOOKUP($Z70,Lookup!$A$1:$P$20,10,FALSE),"")</f>
        <v>6</v>
      </c>
      <c r="AI70" s="133" t="str">
        <f>IFERROR(VLOOKUP($Z70,Lookup!$A$1:$P$20,11,FALSE),"")</f>
        <v>Yes</v>
      </c>
      <c r="AJ70" s="133"/>
      <c r="AK70" s="133" t="str">
        <f>IFERROR(VLOOKUP($Z70,Lookup!$A$1:$P$20,13,FALSE),"")</f>
        <v>Yes</v>
      </c>
      <c r="AL70" s="133">
        <f>IFERROR(VLOOKUP($Z70,Lookup!$A$1:$P$20,14,FALSE),"")</f>
        <v>0</v>
      </c>
      <c r="AM70" s="133">
        <f>IFERROR(VLOOKUP($Z70,Lookup!$A$1:$P$20,15,FALSE),"")</f>
        <v>0</v>
      </c>
      <c r="AN70" s="133">
        <f>IFERROR(VLOOKUP($Z70,Lookup!$A$1:$P$20,16,FALSE),"")</f>
        <v>0</v>
      </c>
      <c r="AO70" s="133">
        <v>2</v>
      </c>
      <c r="AP70" s="129"/>
      <c r="AQ70" s="129"/>
      <c r="AR70" s="135"/>
      <c r="AS70" s="135"/>
      <c r="AT70" s="135"/>
      <c r="AU70" s="135"/>
      <c r="AV70" s="138"/>
      <c r="AW70" s="135"/>
      <c r="AX70" s="135"/>
      <c r="AY70" s="135"/>
      <c r="AZ70" s="135"/>
      <c r="BA70" s="135"/>
      <c r="BB70" s="135"/>
      <c r="BC70" s="135"/>
      <c r="BD70" s="135"/>
      <c r="BE70" s="135"/>
      <c r="BF70" s="139"/>
      <c r="BG70" s="150"/>
      <c r="BH70" s="129"/>
      <c r="BI70" s="129"/>
      <c r="BJ70" s="150"/>
      <c r="BK70" s="139"/>
      <c r="BL70" s="139"/>
      <c r="BM70" s="450">
        <v>1</v>
      </c>
      <c r="BN70" s="450" t="s">
        <v>3057</v>
      </c>
      <c r="BO70" s="139" t="s">
        <v>3081</v>
      </c>
      <c r="BP70" s="139"/>
      <c r="BQ70" s="139"/>
      <c r="BR70" s="139"/>
      <c r="BS70" s="139"/>
      <c r="BT70" s="139"/>
      <c r="BU70" s="371"/>
      <c r="BV70" s="371"/>
      <c r="BW70" s="371"/>
      <c r="BX70" s="371"/>
      <c r="BY70" s="371"/>
      <c r="BZ70" s="371"/>
      <c r="CA70" s="371"/>
    </row>
    <row r="71" spans="1:79" ht="39.75" customHeight="1">
      <c r="A71" s="126" t="s">
        <v>362</v>
      </c>
      <c r="B71" s="379" t="s">
        <v>3251</v>
      </c>
      <c r="C71" s="379" t="s">
        <v>3252</v>
      </c>
      <c r="D71" s="379" t="s">
        <v>129</v>
      </c>
      <c r="E71" s="372" t="s">
        <v>40</v>
      </c>
      <c r="F71" s="372" t="s">
        <v>3253</v>
      </c>
      <c r="G71" s="129" t="s">
        <v>3254</v>
      </c>
      <c r="H71" s="130"/>
      <c r="I71" s="449" t="s">
        <v>560</v>
      </c>
      <c r="J71" s="455">
        <v>43494</v>
      </c>
      <c r="K71" s="479">
        <v>5865</v>
      </c>
      <c r="L71" s="94"/>
      <c r="M71" s="94">
        <v>250</v>
      </c>
      <c r="N71" s="94"/>
      <c r="O71" s="94"/>
      <c r="P71" s="94"/>
      <c r="Q71" s="94"/>
      <c r="R71" s="94"/>
      <c r="S71" s="94"/>
      <c r="T71" s="98">
        <f t="shared" si="6"/>
        <v>250</v>
      </c>
      <c r="U71" s="129" t="s">
        <v>927</v>
      </c>
      <c r="V71" s="98" t="s">
        <v>3075</v>
      </c>
      <c r="W71" s="129"/>
      <c r="X71" s="129"/>
      <c r="Y71" s="132" t="s">
        <v>3080</v>
      </c>
      <c r="Z71" s="438" t="str">
        <f t="shared" si="9"/>
        <v>Red</v>
      </c>
      <c r="AA71" s="438" t="str">
        <f>IFERROR(VLOOKUP($Z71,Lookup!$A$1:$P$20,2,FALSE),"")</f>
        <v>Level 6</v>
      </c>
      <c r="AB71" s="134">
        <v>43497</v>
      </c>
      <c r="AC71" s="133">
        <f>IFERROR(VLOOKUP($Z71,Lookup!$A$1:$P$20,7,FALSE),"")</f>
        <v>0</v>
      </c>
      <c r="AD71" s="380"/>
      <c r="AE71" s="133">
        <f>IFERROR(VLOOKUP($Z71,Lookup!$A$1:$P$20,8,FALSE),"")</f>
        <v>1</v>
      </c>
      <c r="AF71" s="133">
        <f>IFERROR(VLOOKUP($Z71,Lookup!$A$1:$P$20,9,FALSE),"")</f>
        <v>0</v>
      </c>
      <c r="AG71" s="133"/>
      <c r="AH71" s="133">
        <f>IFERROR(VLOOKUP($Z71,Lookup!$A$1:$P$20,10,FALSE),"")</f>
        <v>2</v>
      </c>
      <c r="AI71" s="133">
        <f>IFERROR(VLOOKUP($Z71,Lookup!$A$1:$P$20,11,FALSE),"")</f>
        <v>0</v>
      </c>
      <c r="AJ71" s="133">
        <f>IFERROR(VLOOKUP($Z71,Lookup!$A$1:$P$20,12,FALSE),"")</f>
        <v>0</v>
      </c>
      <c r="AK71" s="133">
        <f>IFERROR(VLOOKUP($Z71,Lookup!$A$1:$P$20,13,FALSE),"")</f>
        <v>0</v>
      </c>
      <c r="AL71" s="133">
        <f>IFERROR(VLOOKUP($Z71,Lookup!$A$1:$P$20,14,FALSE),"")</f>
        <v>0</v>
      </c>
      <c r="AM71" s="133">
        <f>IFERROR(VLOOKUP($Z71,Lookup!$A$1:$P$20,15,FALSE),"")</f>
        <v>0</v>
      </c>
      <c r="AN71" s="133">
        <f>IFERROR(VLOOKUP($Z71,Lookup!$A$1:$P$20,16,FALSE),"")</f>
        <v>0</v>
      </c>
      <c r="AO71" s="451"/>
      <c r="AP71" s="129"/>
      <c r="AQ71" s="129"/>
      <c r="AR71" s="135"/>
      <c r="AS71" s="135"/>
      <c r="AT71" s="135"/>
      <c r="AU71" s="135"/>
      <c r="AV71" s="138"/>
      <c r="AW71" s="135"/>
      <c r="AX71" s="135"/>
      <c r="AY71" s="135"/>
      <c r="AZ71" s="135"/>
      <c r="BA71" s="135"/>
      <c r="BB71" s="135"/>
      <c r="BC71" s="135"/>
      <c r="BD71" s="135"/>
      <c r="BE71" s="135"/>
      <c r="BF71" s="139"/>
      <c r="BG71" s="150"/>
      <c r="BH71" s="129"/>
      <c r="BI71" s="129"/>
      <c r="BJ71" s="150"/>
      <c r="BK71" s="139"/>
      <c r="BL71" s="139"/>
      <c r="BM71" s="148"/>
      <c r="BN71" s="148"/>
      <c r="BO71" s="139"/>
      <c r="BP71" s="139"/>
      <c r="BQ71" s="139"/>
      <c r="BR71" s="139"/>
      <c r="BS71" s="139"/>
      <c r="BT71" s="139"/>
      <c r="BU71" s="371"/>
      <c r="BV71" s="371"/>
      <c r="BW71" s="371"/>
      <c r="BX71" s="371"/>
      <c r="BY71" s="371"/>
      <c r="BZ71" s="371"/>
      <c r="CA71" s="371"/>
    </row>
    <row r="72" spans="1:79" ht="39.75" customHeight="1">
      <c r="A72" s="126" t="s">
        <v>362</v>
      </c>
      <c r="B72" s="379" t="s">
        <v>3219</v>
      </c>
      <c r="C72" s="379" t="s">
        <v>3220</v>
      </c>
      <c r="D72" s="379" t="s">
        <v>68</v>
      </c>
      <c r="E72" s="372" t="s">
        <v>40</v>
      </c>
      <c r="F72" s="372">
        <v>77249</v>
      </c>
      <c r="G72" s="129" t="s">
        <v>3221</v>
      </c>
      <c r="H72" s="130" t="s">
        <v>3222</v>
      </c>
      <c r="I72" s="449" t="s">
        <v>472</v>
      </c>
      <c r="J72" s="455">
        <v>43494</v>
      </c>
      <c r="K72" s="479">
        <v>5865</v>
      </c>
      <c r="L72" s="94"/>
      <c r="M72" s="94">
        <v>500</v>
      </c>
      <c r="N72" s="94"/>
      <c r="O72" s="94"/>
      <c r="P72" s="94"/>
      <c r="Q72" s="94"/>
      <c r="R72" s="94"/>
      <c r="S72" s="94"/>
      <c r="T72" s="98">
        <f t="shared" si="6"/>
        <v>500</v>
      </c>
      <c r="U72" s="94" t="s">
        <v>927</v>
      </c>
      <c r="V72" s="98" t="s">
        <v>3075</v>
      </c>
      <c r="W72" s="129"/>
      <c r="X72" s="129"/>
      <c r="Y72" s="132"/>
      <c r="Z72" s="438" t="str">
        <f t="shared" si="9"/>
        <v>Blue</v>
      </c>
      <c r="AA72" s="438" t="str">
        <f>IFERROR(VLOOKUP($Z72,Lookup!$A$1:$P$20,2,FALSE),"")</f>
        <v>Level 5</v>
      </c>
      <c r="AB72" s="134">
        <v>43497</v>
      </c>
      <c r="AC72" s="133">
        <f>IFERROR(VLOOKUP($Z72,Lookup!$A$1:$P$20,7,FALSE),"")</f>
        <v>0</v>
      </c>
      <c r="AD72" s="380"/>
      <c r="AE72" s="133">
        <f>IFERROR(VLOOKUP($Z72,Lookup!$A$1:$P$20,8,FALSE),"")</f>
        <v>2</v>
      </c>
      <c r="AF72" s="133">
        <f>IFERROR(VLOOKUP($Z72,Lookup!$A$1:$P$20,9,FALSE),"")</f>
        <v>2</v>
      </c>
      <c r="AG72" s="133" t="s">
        <v>2821</v>
      </c>
      <c r="AH72" s="133">
        <f>IFERROR(VLOOKUP($Z72,Lookup!$A$1:$P$20,10,FALSE),"")</f>
        <v>2</v>
      </c>
      <c r="AI72" s="133">
        <f>IFERROR(VLOOKUP($Z72,Lookup!$A$1:$P$20,11,FALSE),"")</f>
        <v>0</v>
      </c>
      <c r="AJ72" s="133">
        <f>IFERROR(VLOOKUP($Z72,Lookup!$A$1:$P$20,12,FALSE),"")</f>
        <v>0</v>
      </c>
      <c r="AK72" s="133">
        <f>IFERROR(VLOOKUP($Z72,Lookup!$A$1:$P$20,13,FALSE),"")</f>
        <v>0</v>
      </c>
      <c r="AL72" s="133">
        <f>IFERROR(VLOOKUP($Z72,Lookup!$A$1:$P$20,14,FALSE),"")</f>
        <v>0</v>
      </c>
      <c r="AM72" s="133">
        <f>IFERROR(VLOOKUP($Z72,Lookup!$A$1:$P$20,15,FALSE),"")</f>
        <v>0</v>
      </c>
      <c r="AN72" s="133">
        <f>IFERROR(VLOOKUP($Z72,Lookup!$A$1:$P$20,16,FALSE),"")</f>
        <v>0</v>
      </c>
      <c r="AO72" s="451"/>
      <c r="AP72" s="129"/>
      <c r="AQ72" s="129"/>
      <c r="AR72" s="135"/>
      <c r="AS72" s="135"/>
      <c r="AT72" s="135"/>
      <c r="AU72" s="135"/>
      <c r="AV72" s="138"/>
      <c r="AW72" s="135"/>
      <c r="AX72" s="135"/>
      <c r="AY72" s="135"/>
      <c r="AZ72" s="135"/>
      <c r="BA72" s="135"/>
      <c r="BB72" s="135"/>
      <c r="BC72" s="135"/>
      <c r="BD72" s="135"/>
      <c r="BE72" s="135"/>
      <c r="BF72" s="139"/>
      <c r="BG72" s="150"/>
      <c r="BH72" s="129"/>
      <c r="BI72" s="129"/>
      <c r="BJ72" s="150"/>
      <c r="BK72" s="139"/>
      <c r="BL72" s="139"/>
      <c r="BM72" s="148"/>
      <c r="BN72" s="148"/>
      <c r="BO72" s="139"/>
      <c r="BP72" s="139"/>
      <c r="BQ72" s="139" t="s">
        <v>2907</v>
      </c>
      <c r="BR72" s="139"/>
      <c r="BS72" s="139"/>
      <c r="BT72" s="139"/>
      <c r="BU72" s="371"/>
      <c r="BV72" s="371"/>
      <c r="BW72" s="371"/>
      <c r="BX72" s="371"/>
      <c r="BY72" s="371"/>
      <c r="BZ72" s="371"/>
      <c r="CA72" s="371"/>
    </row>
    <row r="73" spans="1:79" ht="39.75" customHeight="1">
      <c r="A73" s="126" t="s">
        <v>362</v>
      </c>
      <c r="B73" s="379" t="s">
        <v>1471</v>
      </c>
      <c r="C73" s="379" t="s">
        <v>1472</v>
      </c>
      <c r="D73" s="379" t="s">
        <v>37</v>
      </c>
      <c r="E73" s="372" t="s">
        <v>40</v>
      </c>
      <c r="F73" s="372">
        <v>78220</v>
      </c>
      <c r="G73" s="148" t="s">
        <v>3085</v>
      </c>
      <c r="H73" s="130" t="s">
        <v>3086</v>
      </c>
      <c r="I73" s="449" t="s">
        <v>472</v>
      </c>
      <c r="J73" s="453">
        <v>43494</v>
      </c>
      <c r="K73" s="479">
        <v>5865</v>
      </c>
      <c r="L73" s="94">
        <v>5000</v>
      </c>
      <c r="M73" s="94"/>
      <c r="N73" s="94"/>
      <c r="O73" s="94"/>
      <c r="P73" s="94"/>
      <c r="Q73" s="94"/>
      <c r="R73" s="94"/>
      <c r="S73" s="94"/>
      <c r="T73" s="98">
        <f t="shared" si="6"/>
        <v>5000</v>
      </c>
      <c r="U73" s="94" t="s">
        <v>927</v>
      </c>
      <c r="V73" s="98" t="s">
        <v>3075</v>
      </c>
      <c r="W73" s="129"/>
      <c r="X73" s="129"/>
      <c r="Y73" s="132" t="s">
        <v>3087</v>
      </c>
      <c r="Z73" s="438" t="str">
        <f t="shared" si="9"/>
        <v>Champion</v>
      </c>
      <c r="AA73" s="438" t="str">
        <f>IFERROR(VLOOKUP($Z73,Lookup!$A$1:$P$20,2,FALSE),"")</f>
        <v>Level 2</v>
      </c>
      <c r="AB73" s="134">
        <v>43497</v>
      </c>
      <c r="AC73" s="133">
        <f>IFERROR(VLOOKUP($Z73,Lookup!$A$1:$P$20,7,FALSE),"")</f>
        <v>2</v>
      </c>
      <c r="AD73" s="380"/>
      <c r="AE73" s="133">
        <f>IFERROR(VLOOKUP($Z73,Lookup!$A$1:$P$20,8,FALSE),"")</f>
        <v>4</v>
      </c>
      <c r="AF73" s="133">
        <f>IFERROR(VLOOKUP($Z73,Lookup!$A$1:$P$20,9,FALSE),"")</f>
        <v>2</v>
      </c>
      <c r="AG73" s="133" t="s">
        <v>3034</v>
      </c>
      <c r="AH73" s="133">
        <f>IFERROR(VLOOKUP($Z73,Lookup!$A$1:$P$20,10,FALSE),"")</f>
        <v>6</v>
      </c>
      <c r="AI73" s="133" t="str">
        <f>IFERROR(VLOOKUP($Z73,Lookup!$A$1:$P$20,11,FALSE),"")</f>
        <v>Yes</v>
      </c>
      <c r="AJ73" s="133"/>
      <c r="AK73" s="133" t="str">
        <f>IFERROR(VLOOKUP($Z73,Lookup!$A$1:$P$20,13,FALSE),"")</f>
        <v>Yes</v>
      </c>
      <c r="AL73" s="133">
        <f>IFERROR(VLOOKUP($Z73,Lookup!$A$1:$P$20,14,FALSE),"")</f>
        <v>0</v>
      </c>
      <c r="AM73" s="133">
        <f>IFERROR(VLOOKUP($Z73,Lookup!$A$1:$P$20,15,FALSE),"")</f>
        <v>0</v>
      </c>
      <c r="AN73" s="133">
        <f>IFERROR(VLOOKUP($Z73,Lookup!$A$1:$P$20,16,FALSE),"")</f>
        <v>0</v>
      </c>
      <c r="AO73" s="451"/>
      <c r="AP73" s="129"/>
      <c r="AQ73" s="129"/>
      <c r="AR73" s="135"/>
      <c r="AS73" s="135"/>
      <c r="AT73" s="135"/>
      <c r="AU73" s="135"/>
      <c r="AV73" s="138"/>
      <c r="AW73" s="135"/>
      <c r="AX73" s="135"/>
      <c r="AY73" s="135"/>
      <c r="AZ73" s="135"/>
      <c r="BA73" s="448">
        <v>2</v>
      </c>
      <c r="BB73" s="135"/>
      <c r="BC73" s="135"/>
      <c r="BD73" s="135"/>
      <c r="BE73" s="135"/>
      <c r="BF73" s="143"/>
      <c r="BG73" s="150"/>
      <c r="BH73" s="129"/>
      <c r="BI73" s="129"/>
      <c r="BJ73" s="150"/>
      <c r="BK73" s="139"/>
      <c r="BL73" s="139"/>
      <c r="BM73" s="148"/>
      <c r="BN73" s="148" t="s">
        <v>2845</v>
      </c>
      <c r="BO73" s="139"/>
      <c r="BP73" s="139"/>
      <c r="BQ73" s="139" t="s">
        <v>2847</v>
      </c>
      <c r="BR73" s="139">
        <v>14</v>
      </c>
      <c r="BS73" s="139"/>
      <c r="BT73" s="139"/>
      <c r="BU73" s="371"/>
      <c r="BV73" s="371"/>
      <c r="BW73" s="371"/>
      <c r="BX73" s="371"/>
      <c r="BY73" s="371"/>
      <c r="BZ73" s="371"/>
      <c r="CA73" s="371"/>
    </row>
    <row r="74" spans="1:79" ht="39.75" customHeight="1">
      <c r="A74" s="126" t="s">
        <v>362</v>
      </c>
      <c r="B74" s="379" t="s">
        <v>3255</v>
      </c>
      <c r="C74" s="379" t="s">
        <v>3256</v>
      </c>
      <c r="D74" s="379" t="s">
        <v>37</v>
      </c>
      <c r="E74" s="372" t="s">
        <v>40</v>
      </c>
      <c r="F74" s="372">
        <v>78210</v>
      </c>
      <c r="G74" s="129" t="s">
        <v>3257</v>
      </c>
      <c r="H74" s="130" t="s">
        <v>3258</v>
      </c>
      <c r="I74" s="449" t="s">
        <v>1045</v>
      </c>
      <c r="J74" s="453">
        <v>43494</v>
      </c>
      <c r="K74" s="479">
        <v>5865</v>
      </c>
      <c r="L74" s="94"/>
      <c r="M74" s="94"/>
      <c r="N74" s="94"/>
      <c r="O74" s="94"/>
      <c r="P74" s="94">
        <v>250</v>
      </c>
      <c r="Q74" s="94"/>
      <c r="R74" s="94"/>
      <c r="S74" s="94"/>
      <c r="T74" s="98">
        <f t="shared" si="6"/>
        <v>250</v>
      </c>
      <c r="U74" s="129" t="s">
        <v>927</v>
      </c>
      <c r="V74" s="98"/>
      <c r="W74" s="129"/>
      <c r="X74" s="129"/>
      <c r="Y74" s="132" t="s">
        <v>3259</v>
      </c>
      <c r="Z74" s="438" t="str">
        <f t="shared" si="9"/>
        <v>Red</v>
      </c>
      <c r="AA74" s="438" t="str">
        <f>IFERROR(VLOOKUP($Z74,Lookup!$A$1:$P$20,2,FALSE),"")</f>
        <v>Level 6</v>
      </c>
      <c r="AB74" s="134">
        <v>43497</v>
      </c>
      <c r="AC74" s="133">
        <f>IFERROR(VLOOKUP($Z74,Lookup!$A$1:$P$20,7,FALSE),"")</f>
        <v>0</v>
      </c>
      <c r="AD74" s="380"/>
      <c r="AE74" s="133">
        <f>IFERROR(VLOOKUP($Z74,Lookup!$A$1:$P$20,8,FALSE),"")</f>
        <v>1</v>
      </c>
      <c r="AF74" s="133">
        <v>1</v>
      </c>
      <c r="AG74" s="133" t="s">
        <v>2635</v>
      </c>
      <c r="AH74" s="133">
        <f>IFERROR(VLOOKUP($Z74,Lookup!$A$1:$P$20,10,FALSE),"")</f>
        <v>2</v>
      </c>
      <c r="AI74" s="133">
        <f>IFERROR(VLOOKUP($Z74,Lookup!$A$1:$P$20,11,FALSE),"")</f>
        <v>0</v>
      </c>
      <c r="AJ74" s="133">
        <f>IFERROR(VLOOKUP($Z74,Lookup!$A$1:$P$20,12,FALSE),"")</f>
        <v>0</v>
      </c>
      <c r="AK74" s="133">
        <f>IFERROR(VLOOKUP($Z74,Lookup!$A$1:$P$20,13,FALSE),"")</f>
        <v>0</v>
      </c>
      <c r="AL74" s="133">
        <f>IFERROR(VLOOKUP($Z74,Lookup!$A$1:$P$20,14,FALSE),"")</f>
        <v>0</v>
      </c>
      <c r="AM74" s="133">
        <f>IFERROR(VLOOKUP($Z74,Lookup!$A$1:$P$20,15,FALSE),"")</f>
        <v>0</v>
      </c>
      <c r="AN74" s="133">
        <f>IFERROR(VLOOKUP($Z74,Lookup!$A$1:$P$20,16,FALSE),"")</f>
        <v>0</v>
      </c>
      <c r="AO74" s="133">
        <f>IFERROR(VLOOKUP($Z74,Lookup!$A$1:$Q$20,17,FALSE),"")</f>
        <v>1</v>
      </c>
      <c r="AP74" s="129"/>
      <c r="AQ74" s="129"/>
      <c r="AR74" s="135"/>
      <c r="AS74" s="135"/>
      <c r="AT74" s="135"/>
      <c r="AU74" s="135"/>
      <c r="AV74" s="138"/>
      <c r="AW74" s="135"/>
      <c r="AX74" s="135"/>
      <c r="AY74" s="135"/>
      <c r="AZ74" s="135"/>
      <c r="BA74" s="135"/>
      <c r="BB74" s="135"/>
      <c r="BC74" s="135"/>
      <c r="BD74" s="135"/>
      <c r="BE74" s="135"/>
      <c r="BF74" s="139"/>
      <c r="BG74" s="150"/>
      <c r="BH74" s="129"/>
      <c r="BI74" s="129"/>
      <c r="BJ74" s="150"/>
      <c r="BK74" s="139"/>
      <c r="BL74" s="139"/>
      <c r="BM74" s="148"/>
      <c r="BN74" s="148"/>
      <c r="BO74" s="139"/>
      <c r="BP74" s="139"/>
      <c r="BQ74" s="139"/>
      <c r="BR74" s="139"/>
      <c r="BS74" s="139"/>
      <c r="BT74" s="139"/>
      <c r="BU74" s="371"/>
      <c r="BV74" s="371"/>
      <c r="BW74" s="371"/>
      <c r="BX74" s="371"/>
      <c r="BY74" s="371"/>
      <c r="BZ74" s="371"/>
      <c r="CA74" s="371"/>
    </row>
    <row r="75" spans="1:79" ht="39.75" customHeight="1">
      <c r="A75" s="126" t="s">
        <v>362</v>
      </c>
      <c r="B75" s="379" t="s">
        <v>1922</v>
      </c>
      <c r="C75" s="379" t="s">
        <v>1923</v>
      </c>
      <c r="D75" s="379" t="s">
        <v>1564</v>
      </c>
      <c r="E75" s="372" t="s">
        <v>40</v>
      </c>
      <c r="F75" s="372">
        <v>78070</v>
      </c>
      <c r="G75" s="129" t="s">
        <v>1924</v>
      </c>
      <c r="H75" s="130" t="s">
        <v>1925</v>
      </c>
      <c r="I75" s="449" t="s">
        <v>996</v>
      </c>
      <c r="J75" s="453">
        <v>43497</v>
      </c>
      <c r="K75" s="479">
        <v>5899</v>
      </c>
      <c r="L75" s="94"/>
      <c r="M75" s="94">
        <v>500</v>
      </c>
      <c r="N75" s="94"/>
      <c r="O75" s="94"/>
      <c r="P75" s="94"/>
      <c r="Q75" s="94"/>
      <c r="R75" s="94"/>
      <c r="S75" s="94"/>
      <c r="T75" s="98">
        <f t="shared" si="6"/>
        <v>500</v>
      </c>
      <c r="U75" s="129" t="s">
        <v>927</v>
      </c>
      <c r="V75" s="98"/>
      <c r="W75" s="129"/>
      <c r="X75" s="129"/>
      <c r="Y75" s="132"/>
      <c r="Z75" s="438" t="str">
        <f t="shared" si="9"/>
        <v>Blue</v>
      </c>
      <c r="AA75" s="438" t="str">
        <f>IFERROR(VLOOKUP($Z75,Lookup!$A$1:$P$20,2,FALSE),"")</f>
        <v>Level 5</v>
      </c>
      <c r="AB75" s="134">
        <v>43497</v>
      </c>
      <c r="AC75" s="133">
        <f>IFERROR(VLOOKUP($Z75,Lookup!$A$1:$P$20,7,FALSE),"")</f>
        <v>0</v>
      </c>
      <c r="AD75" s="380"/>
      <c r="AE75" s="133">
        <f>IFERROR(VLOOKUP($Z75,Lookup!$A$1:$P$20,8,FALSE),"")</f>
        <v>2</v>
      </c>
      <c r="AF75" s="133">
        <f>IFERROR(VLOOKUP($Z75,Lookup!$A$1:$P$20,9,FALSE),"")</f>
        <v>2</v>
      </c>
      <c r="AG75" s="133" t="s">
        <v>3089</v>
      </c>
      <c r="AH75" s="133">
        <f>IFERROR(VLOOKUP($Z75,Lookup!$A$1:$P$20,10,FALSE),"")</f>
        <v>2</v>
      </c>
      <c r="AI75" s="133">
        <f>IFERROR(VLOOKUP($Z75,Lookup!$A$1:$P$20,11,FALSE),"")</f>
        <v>0</v>
      </c>
      <c r="AJ75" s="133"/>
      <c r="AK75" s="133">
        <f>IFERROR(VLOOKUP($Z75,Lookup!$A$1:$P$20,13,FALSE),"")</f>
        <v>0</v>
      </c>
      <c r="AL75" s="133">
        <f>IFERROR(VLOOKUP($Z75,Lookup!$A$1:$P$20,14,FALSE),"")</f>
        <v>0</v>
      </c>
      <c r="AM75" s="133">
        <f>IFERROR(VLOOKUP($Z75,Lookup!$A$1:$P$20,15,FALSE),"")</f>
        <v>0</v>
      </c>
      <c r="AN75" s="133">
        <f>IFERROR(VLOOKUP($Z75,Lookup!$A$1:$P$20,16,FALSE),"")</f>
        <v>0</v>
      </c>
      <c r="AO75" s="451"/>
      <c r="AP75" s="129"/>
      <c r="AQ75" s="129"/>
      <c r="AR75" s="135"/>
      <c r="AS75" s="135"/>
      <c r="AT75" s="135"/>
      <c r="AU75" s="135"/>
      <c r="AV75" s="138"/>
      <c r="AW75" s="135"/>
      <c r="AX75" s="135"/>
      <c r="AY75" s="135"/>
      <c r="AZ75" s="135"/>
      <c r="BA75" s="135"/>
      <c r="BB75" s="135"/>
      <c r="BC75" s="135"/>
      <c r="BD75" s="135"/>
      <c r="BE75" s="135"/>
      <c r="BF75" s="139"/>
      <c r="BG75" s="150"/>
      <c r="BH75" s="129"/>
      <c r="BI75" s="129"/>
      <c r="BJ75" s="150"/>
      <c r="BK75" s="139"/>
      <c r="BL75" s="139"/>
      <c r="BM75" s="148"/>
      <c r="BN75" s="148"/>
      <c r="BO75" s="139"/>
      <c r="BP75" s="139"/>
      <c r="BQ75" s="139"/>
      <c r="BR75" s="139"/>
      <c r="BS75" s="139"/>
      <c r="BT75" s="139"/>
      <c r="BU75" s="371"/>
      <c r="BV75" s="371"/>
      <c r="BW75" s="371"/>
      <c r="BX75" s="371"/>
      <c r="BY75" s="371"/>
      <c r="BZ75" s="371"/>
      <c r="CA75" s="371"/>
    </row>
    <row r="76" spans="1:79" ht="39.75" customHeight="1">
      <c r="A76" s="126" t="s">
        <v>362</v>
      </c>
      <c r="B76" s="379" t="s">
        <v>1938</v>
      </c>
      <c r="C76" s="379" t="s">
        <v>1939</v>
      </c>
      <c r="D76" s="379" t="s">
        <v>150</v>
      </c>
      <c r="E76" s="372" t="s">
        <v>40</v>
      </c>
      <c r="F76" s="372">
        <v>78861</v>
      </c>
      <c r="G76" s="129" t="s">
        <v>1940</v>
      </c>
      <c r="H76" s="130" t="s">
        <v>1941</v>
      </c>
      <c r="I76" s="449" t="s">
        <v>1038</v>
      </c>
      <c r="J76" s="453">
        <v>43497</v>
      </c>
      <c r="K76" s="479">
        <v>5899</v>
      </c>
      <c r="L76" s="94"/>
      <c r="M76" s="94"/>
      <c r="N76" s="94"/>
      <c r="O76" s="94"/>
      <c r="P76" s="94">
        <v>500</v>
      </c>
      <c r="Q76" s="94"/>
      <c r="R76" s="94"/>
      <c r="S76" s="94"/>
      <c r="T76" s="98">
        <f t="shared" si="6"/>
        <v>500</v>
      </c>
      <c r="U76" s="129" t="s">
        <v>927</v>
      </c>
      <c r="V76" s="98"/>
      <c r="W76" s="129"/>
      <c r="X76" s="129"/>
      <c r="Y76" s="132"/>
      <c r="Z76" s="411" t="str">
        <f t="shared" si="9"/>
        <v>Blue</v>
      </c>
      <c r="AA76" s="133" t="str">
        <f>IFERROR(VLOOKUP($Z76,Lookup!$A$1:$P$20,2,FALSE),"")</f>
        <v>Level 5</v>
      </c>
      <c r="AB76" s="134">
        <v>43500</v>
      </c>
      <c r="AC76" s="133" t="s">
        <v>2131</v>
      </c>
      <c r="AD76" s="380"/>
      <c r="AE76" s="133">
        <v>2</v>
      </c>
      <c r="AF76" s="133">
        <v>1</v>
      </c>
      <c r="AG76" s="133" t="s">
        <v>2635</v>
      </c>
      <c r="AH76" s="133">
        <v>2</v>
      </c>
      <c r="AI76" s="133" t="s">
        <v>2131</v>
      </c>
      <c r="AJ76" s="133" t="s">
        <v>2131</v>
      </c>
      <c r="AK76" s="133"/>
      <c r="AL76" s="133"/>
      <c r="AM76" s="133"/>
      <c r="AN76" s="133"/>
      <c r="AO76" s="133">
        <v>2</v>
      </c>
      <c r="AP76" s="129"/>
      <c r="AQ76" s="129"/>
      <c r="AR76" s="135"/>
      <c r="AS76" s="135"/>
      <c r="AT76" s="85"/>
      <c r="AU76" s="135"/>
      <c r="AV76" s="138"/>
      <c r="AW76" s="135"/>
      <c r="AX76" s="135"/>
      <c r="AY76" s="135"/>
      <c r="AZ76" s="135"/>
      <c r="BA76" s="135"/>
      <c r="BB76" s="135"/>
      <c r="BC76" s="135"/>
      <c r="BD76" s="135"/>
      <c r="BE76" s="135"/>
      <c r="BF76" s="139"/>
      <c r="BG76" s="150"/>
      <c r="BH76" s="148"/>
      <c r="BI76" s="148"/>
      <c r="BJ76" s="143"/>
      <c r="BK76" s="139"/>
      <c r="BL76" s="139" t="s">
        <v>2882</v>
      </c>
      <c r="BM76" s="148"/>
      <c r="BN76" s="148"/>
      <c r="BO76" s="139"/>
      <c r="BP76" s="139"/>
      <c r="BQ76" s="139"/>
      <c r="BR76" s="139"/>
      <c r="BS76" s="139"/>
      <c r="BT76" s="139"/>
      <c r="BU76" s="371"/>
      <c r="BV76" s="371"/>
      <c r="BW76" s="371"/>
      <c r="BX76" s="371"/>
      <c r="BY76" s="371"/>
      <c r="BZ76" s="371"/>
      <c r="CA76" s="371"/>
    </row>
    <row r="77" spans="1:79" ht="39.75" customHeight="1">
      <c r="A77" s="126" t="s">
        <v>362</v>
      </c>
      <c r="B77" s="379" t="s">
        <v>1176</v>
      </c>
      <c r="C77" s="379" t="s">
        <v>1177</v>
      </c>
      <c r="D77" s="379" t="s">
        <v>129</v>
      </c>
      <c r="E77" s="372" t="s">
        <v>40</v>
      </c>
      <c r="F77" s="372">
        <v>78155</v>
      </c>
      <c r="G77" s="129" t="s">
        <v>2658</v>
      </c>
      <c r="H77" s="130" t="s">
        <v>2659</v>
      </c>
      <c r="I77" s="473" t="s">
        <v>1038</v>
      </c>
      <c r="J77" s="453">
        <v>43500</v>
      </c>
      <c r="K77" s="475">
        <v>5905</v>
      </c>
      <c r="L77" s="94"/>
      <c r="M77" s="94"/>
      <c r="N77" s="94"/>
      <c r="O77" s="94"/>
      <c r="P77" s="94"/>
      <c r="Q77" s="94">
        <v>500</v>
      </c>
      <c r="R77" s="94"/>
      <c r="S77" s="94"/>
      <c r="T77" s="98">
        <f t="shared" si="6"/>
        <v>500</v>
      </c>
      <c r="U77" s="129" t="s">
        <v>927</v>
      </c>
      <c r="V77" s="98"/>
      <c r="W77" s="129"/>
      <c r="X77" s="129"/>
      <c r="Y77" s="132" t="s">
        <v>3887</v>
      </c>
      <c r="Z77" s="411" t="str">
        <f t="shared" si="9"/>
        <v>Blue</v>
      </c>
      <c r="AA77" s="133" t="str">
        <f>IFERROR(VLOOKUP($Z77,Lookup!$A$1:$P$20,2,FALSE),"")</f>
        <v>Level 5</v>
      </c>
      <c r="AB77" s="134">
        <v>43500</v>
      </c>
      <c r="AC77" s="133"/>
      <c r="AD77" s="380"/>
      <c r="AE77" s="133">
        <f>IFERROR(VLOOKUP($Z77,Lookup!$A$1:$P$20,8,FALSE),"")</f>
        <v>2</v>
      </c>
      <c r="AF77" s="133">
        <v>1</v>
      </c>
      <c r="AG77" s="133" t="s">
        <v>2635</v>
      </c>
      <c r="AH77" s="133">
        <f>IFERROR(VLOOKUP($Z77,Lookup!$A$1:$P$20,10,FALSE),"")</f>
        <v>2</v>
      </c>
      <c r="AI77" s="133"/>
      <c r="AJ77" s="133"/>
      <c r="AK77" s="133"/>
      <c r="AL77" s="133"/>
      <c r="AM77" s="133"/>
      <c r="AN77" s="133"/>
      <c r="AO77" s="133">
        <v>2</v>
      </c>
      <c r="AP77" s="129"/>
      <c r="AQ77" s="129"/>
      <c r="AR77" s="135"/>
      <c r="AS77" s="135"/>
      <c r="AT77" s="135"/>
      <c r="AU77" s="135"/>
      <c r="AV77" s="138"/>
      <c r="AW77" s="135"/>
      <c r="AX77" s="135"/>
      <c r="AY77" s="135"/>
      <c r="AZ77" s="135"/>
      <c r="BA77" s="135"/>
      <c r="BB77" s="135"/>
      <c r="BC77" s="135"/>
      <c r="BD77" s="135"/>
      <c r="BE77" s="135"/>
      <c r="BF77" s="139"/>
      <c r="BG77" s="150"/>
      <c r="BH77" s="129"/>
      <c r="BI77" s="129"/>
      <c r="BJ77" s="150"/>
      <c r="BK77" s="143"/>
      <c r="BL77" s="143"/>
      <c r="BM77" s="400">
        <v>1</v>
      </c>
      <c r="BN77" s="400" t="s">
        <v>977</v>
      </c>
      <c r="BO77" s="143"/>
      <c r="BP77" s="143"/>
      <c r="BQ77" s="143" t="s">
        <v>3260</v>
      </c>
      <c r="BR77" s="139"/>
      <c r="BS77" s="139"/>
      <c r="BT77" s="139"/>
      <c r="BU77" s="371"/>
      <c r="BV77" s="371"/>
      <c r="BW77" s="371"/>
      <c r="BX77" s="371"/>
      <c r="BY77" s="371"/>
      <c r="BZ77" s="371"/>
      <c r="CA77" s="371"/>
    </row>
    <row r="78" spans="1:79" ht="39.75" customHeight="1">
      <c r="A78" s="126" t="s">
        <v>362</v>
      </c>
      <c r="B78" s="379" t="s">
        <v>1584</v>
      </c>
      <c r="C78" s="379" t="s">
        <v>1585</v>
      </c>
      <c r="D78" s="379" t="s">
        <v>1586</v>
      </c>
      <c r="E78" s="372" t="s">
        <v>40</v>
      </c>
      <c r="F78" s="372">
        <v>78109</v>
      </c>
      <c r="G78" s="129"/>
      <c r="H78" s="130" t="s">
        <v>3261</v>
      </c>
      <c r="I78" s="449" t="s">
        <v>1700</v>
      </c>
      <c r="J78" s="453">
        <v>43500</v>
      </c>
      <c r="K78" s="479">
        <v>5905</v>
      </c>
      <c r="L78" s="94"/>
      <c r="M78" s="94"/>
      <c r="N78" s="94"/>
      <c r="O78" s="94"/>
      <c r="P78" s="94">
        <v>250</v>
      </c>
      <c r="Q78" s="94"/>
      <c r="R78" s="94"/>
      <c r="S78" s="94"/>
      <c r="T78" s="98">
        <f t="shared" si="6"/>
        <v>250</v>
      </c>
      <c r="U78" s="129" t="s">
        <v>927</v>
      </c>
      <c r="V78" s="98"/>
      <c r="W78" s="129"/>
      <c r="X78" s="129"/>
      <c r="Y78" s="132"/>
      <c r="Z78" s="438" t="str">
        <f t="shared" si="9"/>
        <v>Red</v>
      </c>
      <c r="AA78" s="438" t="str">
        <f>IFERROR(VLOOKUP($Z78,Lookup!$A$1:$P$20,2,FALSE),"")</f>
        <v>Level 6</v>
      </c>
      <c r="AB78" s="134">
        <v>43497</v>
      </c>
      <c r="AC78" s="133"/>
      <c r="AD78" s="380"/>
      <c r="AE78" s="133">
        <f>IFERROR(VLOOKUP($Z78,Lookup!$A$1:$P$20,8,FALSE),"")</f>
        <v>1</v>
      </c>
      <c r="AF78" s="133">
        <v>1</v>
      </c>
      <c r="AG78" s="133" t="s">
        <v>2635</v>
      </c>
      <c r="AH78" s="133">
        <f>IFERROR(VLOOKUP($Z78,Lookup!$A$1:$P$20,10,FALSE),"")</f>
        <v>2</v>
      </c>
      <c r="AI78" s="133">
        <f>IFERROR(VLOOKUP($Z78,Lookup!$A$1:$P$20,11,FALSE),"")</f>
        <v>0</v>
      </c>
      <c r="AJ78" s="133">
        <f>IFERROR(VLOOKUP($Z78,Lookup!$A$1:$P$20,12,FALSE),"")</f>
        <v>0</v>
      </c>
      <c r="AK78" s="133">
        <f>IFERROR(VLOOKUP($Z78,Lookup!$A$1:$P$20,13,FALSE),"")</f>
        <v>0</v>
      </c>
      <c r="AL78" s="133">
        <f>IFERROR(VLOOKUP($Z78,Lookup!$A$1:$P$20,14,FALSE),"")</f>
        <v>0</v>
      </c>
      <c r="AM78" s="133">
        <f>IFERROR(VLOOKUP($Z78,Lookup!$A$1:$P$20,15,FALSE),"")</f>
        <v>0</v>
      </c>
      <c r="AN78" s="133">
        <f>IFERROR(VLOOKUP($Z78,Lookup!$A$1:$P$20,16,FALSE),"")</f>
        <v>0</v>
      </c>
      <c r="AO78" s="133">
        <v>2</v>
      </c>
      <c r="AP78" s="129"/>
      <c r="AQ78" s="129"/>
      <c r="AR78" s="135"/>
      <c r="AS78" s="135"/>
      <c r="AT78" s="135"/>
      <c r="AU78" s="135"/>
      <c r="AV78" s="138"/>
      <c r="AW78" s="135"/>
      <c r="AX78" s="135"/>
      <c r="AY78" s="135"/>
      <c r="AZ78" s="135"/>
      <c r="BA78" s="135"/>
      <c r="BB78" s="135"/>
      <c r="BC78" s="135"/>
      <c r="BD78" s="135"/>
      <c r="BE78" s="135"/>
      <c r="BF78" s="143"/>
      <c r="BG78" s="150"/>
      <c r="BH78" s="129"/>
      <c r="BI78" s="129"/>
      <c r="BJ78" s="150"/>
      <c r="BK78" s="139"/>
      <c r="BL78" s="139"/>
      <c r="BM78" s="148"/>
      <c r="BN78" s="148"/>
      <c r="BO78" s="148"/>
      <c r="BP78" s="148"/>
      <c r="BQ78" s="139"/>
      <c r="BR78" s="139"/>
      <c r="BS78" s="139"/>
      <c r="BT78" s="139"/>
      <c r="BU78" s="371"/>
      <c r="BV78" s="371"/>
      <c r="BW78" s="371"/>
      <c r="BX78" s="371"/>
      <c r="BY78" s="371"/>
      <c r="BZ78" s="371"/>
      <c r="CA78" s="371"/>
    </row>
    <row r="79" spans="1:79" ht="39.75" customHeight="1">
      <c r="A79" s="126" t="s">
        <v>362</v>
      </c>
      <c r="B79" s="379" t="s">
        <v>1639</v>
      </c>
      <c r="C79" s="379" t="s">
        <v>3262</v>
      </c>
      <c r="D79" s="379" t="s">
        <v>1981</v>
      </c>
      <c r="E79" s="372" t="s">
        <v>40</v>
      </c>
      <c r="F79" s="372">
        <v>78002</v>
      </c>
      <c r="G79" s="129" t="s">
        <v>3263</v>
      </c>
      <c r="H79" s="130" t="s">
        <v>1642</v>
      </c>
      <c r="I79" s="449" t="s">
        <v>1700</v>
      </c>
      <c r="J79" s="453">
        <v>43500</v>
      </c>
      <c r="K79" s="479">
        <v>5905</v>
      </c>
      <c r="L79" s="94"/>
      <c r="M79" s="94"/>
      <c r="N79" s="94"/>
      <c r="O79" s="94"/>
      <c r="P79" s="94">
        <v>250</v>
      </c>
      <c r="Q79" s="94"/>
      <c r="R79" s="94"/>
      <c r="S79" s="94"/>
      <c r="T79" s="98">
        <f t="shared" si="6"/>
        <v>250</v>
      </c>
      <c r="U79" s="129" t="s">
        <v>927</v>
      </c>
      <c r="V79" s="98"/>
      <c r="W79" s="129"/>
      <c r="X79" s="129"/>
      <c r="Y79" s="132"/>
      <c r="Z79" s="438" t="str">
        <f t="shared" si="9"/>
        <v>Red</v>
      </c>
      <c r="AA79" s="438" t="str">
        <f>IFERROR(VLOOKUP($Z79,Lookup!$A$1:$P$20,2,FALSE),"")</f>
        <v>Level 6</v>
      </c>
      <c r="AB79" s="134">
        <v>43497</v>
      </c>
      <c r="AC79" s="133"/>
      <c r="AD79" s="380"/>
      <c r="AE79" s="133">
        <f>IFERROR(VLOOKUP($Z79,Lookup!$A$1:$P$20,8,FALSE),"")</f>
        <v>1</v>
      </c>
      <c r="AF79" s="133">
        <v>1</v>
      </c>
      <c r="AG79" s="133" t="s">
        <v>2635</v>
      </c>
      <c r="AH79" s="133">
        <f>IFERROR(VLOOKUP($Z79,Lookup!$A$1:$P$20,10,FALSE),"")</f>
        <v>2</v>
      </c>
      <c r="AI79" s="133"/>
      <c r="AJ79" s="133"/>
      <c r="AK79" s="133"/>
      <c r="AL79" s="133"/>
      <c r="AM79" s="133"/>
      <c r="AN79" s="133"/>
      <c r="AO79" s="133">
        <v>2</v>
      </c>
      <c r="AP79" s="129"/>
      <c r="AQ79" s="129"/>
      <c r="AR79" s="135"/>
      <c r="AS79" s="135"/>
      <c r="AT79" s="135"/>
      <c r="AU79" s="135"/>
      <c r="AV79" s="138"/>
      <c r="AW79" s="135"/>
      <c r="AX79" s="135"/>
      <c r="AY79" s="135"/>
      <c r="AZ79" s="135"/>
      <c r="BA79" s="135"/>
      <c r="BB79" s="135"/>
      <c r="BC79" s="135"/>
      <c r="BD79" s="135"/>
      <c r="BE79" s="135"/>
      <c r="BF79" s="143"/>
      <c r="BG79" s="150"/>
      <c r="BH79" s="129"/>
      <c r="BI79" s="129"/>
      <c r="BJ79" s="150"/>
      <c r="BK79" s="139"/>
      <c r="BL79" s="139"/>
      <c r="BM79" s="148"/>
      <c r="BN79" s="148"/>
      <c r="BO79" s="148"/>
      <c r="BP79" s="148"/>
      <c r="BQ79" s="139"/>
      <c r="BR79" s="139"/>
      <c r="BS79" s="139"/>
      <c r="BT79" s="139"/>
      <c r="BU79" s="371"/>
      <c r="BV79" s="371"/>
      <c r="BW79" s="371"/>
      <c r="BX79" s="371"/>
      <c r="BY79" s="371"/>
      <c r="BZ79" s="371"/>
      <c r="CA79" s="371"/>
    </row>
    <row r="80" spans="1:79" ht="39.75" customHeight="1">
      <c r="A80" s="126" t="s">
        <v>362</v>
      </c>
      <c r="B80" s="379" t="s">
        <v>3264</v>
      </c>
      <c r="C80" s="379" t="s">
        <v>1698</v>
      </c>
      <c r="D80" s="379" t="s">
        <v>158</v>
      </c>
      <c r="E80" s="372" t="s">
        <v>40</v>
      </c>
      <c r="F80" s="372">
        <v>78056</v>
      </c>
      <c r="G80" s="129" t="s">
        <v>3265</v>
      </c>
      <c r="H80" s="130" t="s">
        <v>3266</v>
      </c>
      <c r="I80" s="449" t="s">
        <v>1700</v>
      </c>
      <c r="J80" s="453">
        <v>43500</v>
      </c>
      <c r="K80" s="479">
        <v>5905</v>
      </c>
      <c r="L80" s="94"/>
      <c r="M80" s="94"/>
      <c r="N80" s="94"/>
      <c r="O80" s="94"/>
      <c r="P80" s="94">
        <v>250</v>
      </c>
      <c r="Q80" s="94"/>
      <c r="R80" s="94"/>
      <c r="S80" s="94"/>
      <c r="T80" s="98">
        <f t="shared" si="6"/>
        <v>250</v>
      </c>
      <c r="U80" s="129" t="s">
        <v>927</v>
      </c>
      <c r="V80" s="98"/>
      <c r="W80" s="129"/>
      <c r="X80" s="129"/>
      <c r="Y80" s="132"/>
      <c r="Z80" s="438" t="str">
        <f t="shared" si="9"/>
        <v>Red</v>
      </c>
      <c r="AA80" s="438" t="str">
        <f>IFERROR(VLOOKUP($Z80,Lookup!$A$1:$P$20,2,FALSE),"")</f>
        <v>Level 6</v>
      </c>
      <c r="AB80" s="134">
        <v>43497</v>
      </c>
      <c r="AC80" s="133"/>
      <c r="AD80" s="380"/>
      <c r="AE80" s="133">
        <f>IFERROR(VLOOKUP($Z80,Lookup!$A$1:$P$20,8,FALSE),"")</f>
        <v>1</v>
      </c>
      <c r="AF80" s="133">
        <v>1</v>
      </c>
      <c r="AG80" s="133" t="s">
        <v>2635</v>
      </c>
      <c r="AH80" s="133">
        <f>IFERROR(VLOOKUP($Z80,Lookup!$A$1:$P$20,10,FALSE),"")</f>
        <v>2</v>
      </c>
      <c r="AI80" s="133"/>
      <c r="AJ80" s="133"/>
      <c r="AK80" s="133"/>
      <c r="AL80" s="133"/>
      <c r="AM80" s="133"/>
      <c r="AN80" s="133"/>
      <c r="AO80" s="133">
        <v>2</v>
      </c>
      <c r="AP80" s="129"/>
      <c r="AQ80" s="129"/>
      <c r="AR80" s="135"/>
      <c r="AS80" s="135"/>
      <c r="AT80" s="135"/>
      <c r="AU80" s="135"/>
      <c r="AV80" s="138"/>
      <c r="AW80" s="135"/>
      <c r="AX80" s="135"/>
      <c r="AY80" s="135"/>
      <c r="AZ80" s="135"/>
      <c r="BA80" s="135"/>
      <c r="BB80" s="135"/>
      <c r="BC80" s="135"/>
      <c r="BD80" s="135"/>
      <c r="BE80" s="135"/>
      <c r="BF80" s="143"/>
      <c r="BG80" s="150"/>
      <c r="BH80" s="129"/>
      <c r="BI80" s="129"/>
      <c r="BJ80" s="150"/>
      <c r="BK80" s="139"/>
      <c r="BL80" s="139"/>
      <c r="BM80" s="148"/>
      <c r="BN80" s="148"/>
      <c r="BO80" s="148"/>
      <c r="BP80" s="148"/>
      <c r="BQ80" s="139"/>
      <c r="BR80" s="139"/>
      <c r="BS80" s="139"/>
      <c r="BT80" s="139"/>
      <c r="BU80" s="371"/>
      <c r="BV80" s="371"/>
      <c r="BW80" s="371"/>
      <c r="BX80" s="371"/>
      <c r="BY80" s="371"/>
      <c r="BZ80" s="371"/>
      <c r="CA80" s="371"/>
    </row>
    <row r="81" spans="1:79" ht="39.75" customHeight="1">
      <c r="A81" s="126" t="s">
        <v>362</v>
      </c>
      <c r="B81" s="379" t="s">
        <v>1674</v>
      </c>
      <c r="C81" s="379" t="s">
        <v>1675</v>
      </c>
      <c r="D81" s="379" t="s">
        <v>37</v>
      </c>
      <c r="E81" s="372" t="s">
        <v>40</v>
      </c>
      <c r="F81" s="372">
        <v>78232</v>
      </c>
      <c r="G81" s="129" t="s">
        <v>1676</v>
      </c>
      <c r="H81" s="130" t="s">
        <v>1677</v>
      </c>
      <c r="I81" s="449" t="s">
        <v>1038</v>
      </c>
      <c r="J81" s="453">
        <v>43500</v>
      </c>
      <c r="K81" s="479">
        <v>5905</v>
      </c>
      <c r="L81" s="94"/>
      <c r="M81" s="94"/>
      <c r="N81" s="94"/>
      <c r="O81" s="94"/>
      <c r="P81" s="94">
        <v>250</v>
      </c>
      <c r="Q81" s="94"/>
      <c r="R81" s="94"/>
      <c r="S81" s="94"/>
      <c r="T81" s="98">
        <f t="shared" si="6"/>
        <v>250</v>
      </c>
      <c r="U81" s="129" t="s">
        <v>927</v>
      </c>
      <c r="V81" s="98"/>
      <c r="W81" s="129"/>
      <c r="X81" s="129"/>
      <c r="Y81" s="132"/>
      <c r="Z81" s="411" t="str">
        <f t="shared" si="9"/>
        <v>Red</v>
      </c>
      <c r="AA81" s="133" t="str">
        <f>IFERROR(VLOOKUP($Z81,Lookup!$A$1:$P$20,2,FALSE),"")</f>
        <v>Level 6</v>
      </c>
      <c r="AB81" s="134">
        <v>43500</v>
      </c>
      <c r="AC81" s="133"/>
      <c r="AD81" s="380"/>
      <c r="AE81" s="133">
        <f>IFERROR(VLOOKUP($Z81,Lookup!$A$1:$P$20,8,FALSE),"")</f>
        <v>1</v>
      </c>
      <c r="AF81" s="133">
        <v>1</v>
      </c>
      <c r="AG81" s="133" t="s">
        <v>2635</v>
      </c>
      <c r="AH81" s="133">
        <f>IFERROR(VLOOKUP($Z81,Lookup!$A$1:$P$20,10,FALSE),"")</f>
        <v>2</v>
      </c>
      <c r="AI81" s="133"/>
      <c r="AJ81" s="133"/>
      <c r="AK81" s="133"/>
      <c r="AL81" s="133"/>
      <c r="AM81" s="133"/>
      <c r="AN81" s="133"/>
      <c r="AO81" s="133">
        <v>2</v>
      </c>
      <c r="AP81" s="129"/>
      <c r="AQ81" s="129"/>
      <c r="AR81" s="135"/>
      <c r="AS81" s="135"/>
      <c r="AT81" s="85"/>
      <c r="AU81" s="135"/>
      <c r="AV81" s="138"/>
      <c r="AW81" s="135"/>
      <c r="AX81" s="135"/>
      <c r="AY81" s="135"/>
      <c r="AZ81" s="135"/>
      <c r="BA81" s="135"/>
      <c r="BB81" s="135"/>
      <c r="BC81" s="135"/>
      <c r="BD81" s="135"/>
      <c r="BE81" s="135"/>
      <c r="BF81" s="139"/>
      <c r="BG81" s="150"/>
      <c r="BH81" s="148"/>
      <c r="BI81" s="148"/>
      <c r="BJ81" s="143"/>
      <c r="BK81" s="139"/>
      <c r="BL81" s="139" t="s">
        <v>2922</v>
      </c>
      <c r="BM81" s="148"/>
      <c r="BN81" s="148"/>
      <c r="BO81" s="148"/>
      <c r="BP81" s="148"/>
      <c r="BQ81" s="139"/>
      <c r="BR81" s="139"/>
      <c r="BS81" s="139"/>
      <c r="BT81" s="139"/>
      <c r="BU81" s="371"/>
      <c r="BV81" s="371"/>
      <c r="BW81" s="371"/>
      <c r="BX81" s="371"/>
      <c r="BY81" s="371"/>
      <c r="BZ81" s="371"/>
      <c r="CA81" s="371"/>
    </row>
    <row r="82" spans="1:79" ht="39.75" customHeight="1">
      <c r="A82" s="126" t="s">
        <v>362</v>
      </c>
      <c r="B82" s="379" t="s">
        <v>2601</v>
      </c>
      <c r="C82" s="379" t="s">
        <v>1243</v>
      </c>
      <c r="D82" s="379" t="s">
        <v>1024</v>
      </c>
      <c r="E82" s="372" t="s">
        <v>40</v>
      </c>
      <c r="F82" s="372">
        <v>78121</v>
      </c>
      <c r="G82" s="129" t="s">
        <v>1244</v>
      </c>
      <c r="H82" s="130" t="s">
        <v>1245</v>
      </c>
      <c r="I82" s="449" t="s">
        <v>290</v>
      </c>
      <c r="J82" s="453">
        <v>43500</v>
      </c>
      <c r="K82" s="479">
        <v>5905</v>
      </c>
      <c r="L82" s="94"/>
      <c r="M82" s="94"/>
      <c r="N82" s="94"/>
      <c r="O82" s="94"/>
      <c r="P82" s="94">
        <v>250</v>
      </c>
      <c r="Q82" s="94"/>
      <c r="R82" s="94"/>
      <c r="S82" s="94"/>
      <c r="T82" s="98">
        <f t="shared" si="6"/>
        <v>250</v>
      </c>
      <c r="U82" s="129" t="s">
        <v>927</v>
      </c>
      <c r="V82" s="98"/>
      <c r="W82" s="129"/>
      <c r="X82" s="129"/>
      <c r="Y82" s="132" t="s">
        <v>3114</v>
      </c>
      <c r="Z82" s="438" t="str">
        <f t="shared" si="9"/>
        <v>Red</v>
      </c>
      <c r="AA82" s="438" t="str">
        <f>IFERROR(VLOOKUP($Z82,Lookup!$A$1:$P$20,2,FALSE),"")</f>
        <v>Level 6</v>
      </c>
      <c r="AB82" s="134">
        <v>43497</v>
      </c>
      <c r="AC82" s="133">
        <f>IFERROR(VLOOKUP($Z82,Lookup!$A$1:$P$20,7,FALSE),"")</f>
        <v>0</v>
      </c>
      <c r="AD82" s="380"/>
      <c r="AE82" s="133">
        <f>IFERROR(VLOOKUP($Z82,Lookup!$A$1:$P$20,8,FALSE),"")</f>
        <v>1</v>
      </c>
      <c r="AF82" s="133">
        <v>1</v>
      </c>
      <c r="AG82" s="133" t="s">
        <v>2635</v>
      </c>
      <c r="AH82" s="133">
        <f>IFERROR(VLOOKUP($Z82,Lookup!$A$1:$P$20,10,FALSE),"")</f>
        <v>2</v>
      </c>
      <c r="AI82" s="133">
        <f>IFERROR(VLOOKUP($Z82,Lookup!$A$1:$P$20,11,FALSE),"")</f>
        <v>0</v>
      </c>
      <c r="AJ82" s="133">
        <f>IFERROR(VLOOKUP($Z82,Lookup!$A$1:$P$20,12,FALSE),"")</f>
        <v>0</v>
      </c>
      <c r="AK82" s="133">
        <f>IFERROR(VLOOKUP($Z82,Lookup!$A$1:$P$20,13,FALSE),"")</f>
        <v>0</v>
      </c>
      <c r="AL82" s="133">
        <f>IFERROR(VLOOKUP($Z82,Lookup!$A$1:$P$20,14,FALSE),"")</f>
        <v>0</v>
      </c>
      <c r="AM82" s="133">
        <f>IFERROR(VLOOKUP($Z82,Lookup!$A$1:$P$20,15,FALSE),"")</f>
        <v>0</v>
      </c>
      <c r="AN82" s="133">
        <f>IFERROR(VLOOKUP($Z82,Lookup!$A$1:$P$20,16,FALSE),"")</f>
        <v>0</v>
      </c>
      <c r="AO82" s="133">
        <f>IFERROR(VLOOKUP($Z82,Lookup!$A$1:$Q$20,17,FALSE),"")</f>
        <v>1</v>
      </c>
      <c r="AP82" s="129"/>
      <c r="AQ82" s="129"/>
      <c r="AR82" s="135"/>
      <c r="AS82" s="135"/>
      <c r="AT82" s="135"/>
      <c r="AU82" s="135"/>
      <c r="AV82" s="138"/>
      <c r="AW82" s="135"/>
      <c r="AX82" s="135"/>
      <c r="AY82" s="135"/>
      <c r="AZ82" s="135"/>
      <c r="BA82" s="135"/>
      <c r="BB82" s="135"/>
      <c r="BC82" s="135"/>
      <c r="BD82" s="135"/>
      <c r="BE82" s="135"/>
      <c r="BF82" s="143"/>
      <c r="BG82" s="150"/>
      <c r="BH82" s="129"/>
      <c r="BI82" s="129"/>
      <c r="BJ82" s="150"/>
      <c r="BK82" s="139"/>
      <c r="BL82" s="139"/>
      <c r="BM82" s="148"/>
      <c r="BN82" s="148"/>
      <c r="BO82" s="148"/>
      <c r="BP82" s="148"/>
      <c r="BQ82" s="139"/>
      <c r="BR82" s="139"/>
      <c r="BS82" s="139"/>
      <c r="BT82" s="139"/>
      <c r="BU82" s="371"/>
      <c r="BV82" s="371"/>
      <c r="BW82" s="371"/>
      <c r="BX82" s="371"/>
      <c r="BY82" s="371"/>
      <c r="BZ82" s="371"/>
      <c r="CA82" s="371"/>
    </row>
    <row r="83" spans="1:79" ht="39.75" customHeight="1">
      <c r="A83" s="126" t="s">
        <v>362</v>
      </c>
      <c r="B83" s="379" t="s">
        <v>2546</v>
      </c>
      <c r="C83" s="379" t="s">
        <v>2672</v>
      </c>
      <c r="D83" s="379" t="s">
        <v>1000</v>
      </c>
      <c r="E83" s="372" t="s">
        <v>40</v>
      </c>
      <c r="F83" s="372">
        <v>78061</v>
      </c>
      <c r="G83" s="129" t="s">
        <v>1001</v>
      </c>
      <c r="H83" s="130" t="s">
        <v>1002</v>
      </c>
      <c r="I83" s="449" t="s">
        <v>1003</v>
      </c>
      <c r="J83" s="453">
        <v>43500</v>
      </c>
      <c r="K83" s="479">
        <v>5905</v>
      </c>
      <c r="L83" s="94"/>
      <c r="M83" s="94"/>
      <c r="N83" s="94"/>
      <c r="O83" s="94"/>
      <c r="P83" s="94">
        <v>250</v>
      </c>
      <c r="Q83" s="94"/>
      <c r="R83" s="94"/>
      <c r="S83" s="94"/>
      <c r="T83" s="98">
        <f t="shared" si="6"/>
        <v>250</v>
      </c>
      <c r="U83" s="129" t="s">
        <v>927</v>
      </c>
      <c r="V83" s="98"/>
      <c r="W83" s="129"/>
      <c r="X83" s="129"/>
      <c r="Y83" s="132"/>
      <c r="Z83" s="438" t="str">
        <f t="shared" si="9"/>
        <v>Red</v>
      </c>
      <c r="AA83" s="438" t="str">
        <f>IFERROR(VLOOKUP($Z83,Lookup!$A$1:$P$20,2,FALSE),"")</f>
        <v>Level 6</v>
      </c>
      <c r="AB83" s="134">
        <v>43497</v>
      </c>
      <c r="AC83" s="133"/>
      <c r="AD83" s="380"/>
      <c r="AE83" s="133">
        <f>IFERROR(VLOOKUP($Z83,Lookup!$A$1:$P$20,8,FALSE),"")</f>
        <v>1</v>
      </c>
      <c r="AF83" s="133">
        <v>1</v>
      </c>
      <c r="AG83" s="133" t="s">
        <v>2635</v>
      </c>
      <c r="AH83" s="133">
        <f>IFERROR(VLOOKUP($Z83,Lookup!$A$1:$P$20,10,FALSE),"")</f>
        <v>2</v>
      </c>
      <c r="AI83" s="133"/>
      <c r="AJ83" s="133"/>
      <c r="AK83" s="133"/>
      <c r="AL83" s="133"/>
      <c r="AM83" s="133"/>
      <c r="AN83" s="133"/>
      <c r="AO83" s="133">
        <v>2</v>
      </c>
      <c r="AP83" s="129"/>
      <c r="AQ83" s="129"/>
      <c r="AR83" s="135"/>
      <c r="AS83" s="135"/>
      <c r="AT83" s="135"/>
      <c r="AU83" s="135"/>
      <c r="AV83" s="138"/>
      <c r="AW83" s="135"/>
      <c r="AX83" s="135"/>
      <c r="AY83" s="135"/>
      <c r="AZ83" s="135"/>
      <c r="BA83" s="135"/>
      <c r="BB83" s="135"/>
      <c r="BC83" s="135"/>
      <c r="BD83" s="135"/>
      <c r="BE83" s="135"/>
      <c r="BF83" s="143"/>
      <c r="BG83" s="150"/>
      <c r="BH83" s="129"/>
      <c r="BI83" s="129"/>
      <c r="BJ83" s="150"/>
      <c r="BK83" s="139"/>
      <c r="BL83" s="139"/>
      <c r="BM83" s="148"/>
      <c r="BN83" s="148"/>
      <c r="BO83" s="148"/>
      <c r="BP83" s="148"/>
      <c r="BQ83" s="139"/>
      <c r="BR83" s="139"/>
      <c r="BS83" s="139"/>
      <c r="BT83" s="139"/>
      <c r="BU83" s="371"/>
      <c r="BV83" s="371"/>
      <c r="BW83" s="371"/>
      <c r="BX83" s="371"/>
      <c r="BY83" s="371"/>
      <c r="BZ83" s="371"/>
      <c r="CA83" s="371"/>
    </row>
    <row r="84" spans="1:79" ht="39.75" customHeight="1">
      <c r="A84" s="126" t="s">
        <v>362</v>
      </c>
      <c r="B84" s="379" t="s">
        <v>3267</v>
      </c>
      <c r="C84" s="379" t="s">
        <v>3268</v>
      </c>
      <c r="D84" s="379" t="s">
        <v>37</v>
      </c>
      <c r="E84" s="372" t="s">
        <v>40</v>
      </c>
      <c r="F84" s="372">
        <v>78253</v>
      </c>
      <c r="G84" s="129" t="s">
        <v>3269</v>
      </c>
      <c r="H84" s="130" t="s">
        <v>3270</v>
      </c>
      <c r="I84" s="449" t="s">
        <v>1038</v>
      </c>
      <c r="J84" s="453">
        <v>43500</v>
      </c>
      <c r="K84" s="479">
        <v>5905</v>
      </c>
      <c r="L84" s="94"/>
      <c r="M84" s="94"/>
      <c r="N84" s="94"/>
      <c r="O84" s="94"/>
      <c r="P84" s="94">
        <v>250</v>
      </c>
      <c r="Q84" s="94"/>
      <c r="R84" s="94"/>
      <c r="S84" s="94"/>
      <c r="T84" s="98">
        <f t="shared" si="6"/>
        <v>250</v>
      </c>
      <c r="U84" s="129" t="s">
        <v>927</v>
      </c>
      <c r="V84" s="98"/>
      <c r="W84" s="129"/>
      <c r="X84" s="129"/>
      <c r="Y84" s="132"/>
      <c r="Z84" s="411" t="str">
        <f t="shared" si="9"/>
        <v>Red</v>
      </c>
      <c r="AA84" s="133" t="str">
        <f>IFERROR(VLOOKUP($Z84,Lookup!$A$1:$P$20,2,FALSE),"")</f>
        <v>Level 6</v>
      </c>
      <c r="AB84" s="134">
        <v>43500</v>
      </c>
      <c r="AC84" s="133"/>
      <c r="AD84" s="380"/>
      <c r="AE84" s="133">
        <f>IFERROR(VLOOKUP($Z84,Lookup!$A$1:$P$20,8,FALSE),"")</f>
        <v>1</v>
      </c>
      <c r="AF84" s="133">
        <v>1</v>
      </c>
      <c r="AG84" s="133" t="s">
        <v>2635</v>
      </c>
      <c r="AH84" s="133">
        <f>IFERROR(VLOOKUP($Z84,Lookup!$A$1:$P$20,10,FALSE),"")</f>
        <v>2</v>
      </c>
      <c r="AI84" s="133"/>
      <c r="AJ84" s="133"/>
      <c r="AK84" s="133"/>
      <c r="AL84" s="133"/>
      <c r="AM84" s="133"/>
      <c r="AN84" s="133"/>
      <c r="AO84" s="133">
        <v>2</v>
      </c>
      <c r="AP84" s="135"/>
      <c r="AQ84" s="135"/>
      <c r="AR84" s="139"/>
      <c r="AS84" s="150"/>
      <c r="AT84" s="129"/>
      <c r="AU84" s="129"/>
      <c r="AV84" s="160"/>
      <c r="AW84" s="150"/>
      <c r="AX84" s="150"/>
      <c r="AY84" s="150"/>
      <c r="AZ84" s="150"/>
      <c r="BA84" s="150"/>
      <c r="BB84" s="150"/>
      <c r="BC84" s="150"/>
      <c r="BD84" s="150"/>
      <c r="BE84" s="150"/>
      <c r="BF84" s="139"/>
      <c r="BG84" s="139"/>
      <c r="BH84" s="148"/>
      <c r="BI84" s="148"/>
      <c r="BJ84" s="139"/>
      <c r="BK84" s="139"/>
      <c r="BL84" s="139" t="s">
        <v>2922</v>
      </c>
      <c r="BM84" s="139"/>
      <c r="BN84" s="139"/>
      <c r="BO84" s="139"/>
      <c r="BP84" s="371"/>
      <c r="BQ84" s="371"/>
      <c r="BR84" s="371"/>
      <c r="BS84" s="371"/>
      <c r="BT84" s="371"/>
      <c r="BU84" s="371"/>
      <c r="BV84" s="371"/>
      <c r="BW84" s="139"/>
      <c r="BX84" s="139"/>
      <c r="BY84" s="139"/>
      <c r="BZ84" s="139"/>
      <c r="CA84" s="139"/>
    </row>
    <row r="85" spans="1:79" ht="39.75" customHeight="1">
      <c r="A85" s="126" t="s">
        <v>362</v>
      </c>
      <c r="B85" s="379" t="s">
        <v>1643</v>
      </c>
      <c r="C85" s="379" t="s">
        <v>1644</v>
      </c>
      <c r="D85" s="379" t="s">
        <v>232</v>
      </c>
      <c r="E85" s="372" t="s">
        <v>40</v>
      </c>
      <c r="F85" s="372">
        <v>78009</v>
      </c>
      <c r="G85" s="129" t="s">
        <v>1645</v>
      </c>
      <c r="H85" s="130" t="s">
        <v>1646</v>
      </c>
      <c r="I85" s="449" t="s">
        <v>1038</v>
      </c>
      <c r="J85" s="453">
        <v>43500</v>
      </c>
      <c r="K85" s="479">
        <v>5905</v>
      </c>
      <c r="L85" s="94"/>
      <c r="M85" s="94"/>
      <c r="N85" s="94"/>
      <c r="O85" s="94"/>
      <c r="P85" s="94">
        <v>250</v>
      </c>
      <c r="Q85" s="94"/>
      <c r="R85" s="94"/>
      <c r="S85" s="94"/>
      <c r="T85" s="98">
        <f t="shared" si="6"/>
        <v>250</v>
      </c>
      <c r="U85" s="129" t="s">
        <v>927</v>
      </c>
      <c r="V85" s="98"/>
      <c r="W85" s="129"/>
      <c r="X85" s="129"/>
      <c r="Y85" s="132" t="s">
        <v>3271</v>
      </c>
      <c r="Z85" s="438" t="str">
        <f t="shared" si="9"/>
        <v>Red</v>
      </c>
      <c r="AA85" s="438" t="str">
        <f>IFERROR(VLOOKUP($Z85,Lookup!$A$1:$P$20,2,FALSE),"")</f>
        <v>Level 6</v>
      </c>
      <c r="AB85" s="134">
        <v>43497</v>
      </c>
      <c r="AC85" s="133"/>
      <c r="AD85" s="380"/>
      <c r="AE85" s="133">
        <v>1</v>
      </c>
      <c r="AF85" s="133">
        <v>1</v>
      </c>
      <c r="AG85" s="133" t="s">
        <v>2635</v>
      </c>
      <c r="AH85" s="133">
        <f>IFERROR(VLOOKUP($Z85,Lookup!$A$1:$P$20,10,FALSE),"")</f>
        <v>2</v>
      </c>
      <c r="AI85" s="133">
        <f>IFERROR(VLOOKUP($Z85,Lookup!$A$1:$P$20,11,FALSE),"")</f>
        <v>0</v>
      </c>
      <c r="AJ85" s="133">
        <f>IFERROR(VLOOKUP($Z85,Lookup!$A$1:$P$20,12,FALSE),"")</f>
        <v>0</v>
      </c>
      <c r="AK85" s="133">
        <f>IFERROR(VLOOKUP($Z85,Lookup!$A$1:$P$20,13,FALSE),"")</f>
        <v>0</v>
      </c>
      <c r="AL85" s="133">
        <f>IFERROR(VLOOKUP($Z85,Lookup!$A$1:$P$20,14,FALSE),"")</f>
        <v>0</v>
      </c>
      <c r="AM85" s="133">
        <f>IFERROR(VLOOKUP($Z85,Lookup!$A$1:$P$20,15,FALSE),"")</f>
        <v>0</v>
      </c>
      <c r="AN85" s="133">
        <f>IFERROR(VLOOKUP($Z85,Lookup!$A$1:$P$20,16,FALSE),"")</f>
        <v>0</v>
      </c>
      <c r="AO85" s="133">
        <v>2</v>
      </c>
      <c r="AP85" s="129"/>
      <c r="AQ85" s="129"/>
      <c r="AR85" s="135"/>
      <c r="AS85" s="135"/>
      <c r="AT85" s="135"/>
      <c r="AU85" s="135"/>
      <c r="AV85" s="138"/>
      <c r="AW85" s="135"/>
      <c r="AX85" s="135"/>
      <c r="AY85" s="135"/>
      <c r="AZ85" s="135"/>
      <c r="BA85" s="135"/>
      <c r="BB85" s="135"/>
      <c r="BC85" s="135"/>
      <c r="BD85" s="135"/>
      <c r="BE85" s="135"/>
      <c r="BF85" s="143"/>
      <c r="BG85" s="150"/>
      <c r="BH85" s="129"/>
      <c r="BI85" s="129"/>
      <c r="BJ85" s="150"/>
      <c r="BK85" s="139"/>
      <c r="BL85" s="139"/>
      <c r="BM85" s="148"/>
      <c r="BN85" s="148"/>
      <c r="BO85" s="148"/>
      <c r="BP85" s="148"/>
      <c r="BQ85" s="139"/>
      <c r="BR85" s="139"/>
      <c r="BS85" s="139"/>
      <c r="BT85" s="139"/>
      <c r="BU85" s="371"/>
      <c r="BV85" s="371"/>
      <c r="BW85" s="371"/>
      <c r="BX85" s="371"/>
      <c r="BY85" s="371"/>
      <c r="BZ85" s="371"/>
      <c r="CA85" s="371"/>
    </row>
    <row r="86" spans="1:79" ht="39.75" customHeight="1">
      <c r="A86" s="126" t="s">
        <v>362</v>
      </c>
      <c r="B86" s="379" t="s">
        <v>3272</v>
      </c>
      <c r="C86" s="379" t="s">
        <v>2061</v>
      </c>
      <c r="D86" s="379" t="s">
        <v>192</v>
      </c>
      <c r="E86" s="372" t="s">
        <v>40</v>
      </c>
      <c r="F86" s="372">
        <v>78006</v>
      </c>
      <c r="G86" s="129" t="s">
        <v>2062</v>
      </c>
      <c r="H86" s="130" t="s">
        <v>2063</v>
      </c>
      <c r="I86" s="473" t="s">
        <v>1038</v>
      </c>
      <c r="J86" s="453">
        <v>43500</v>
      </c>
      <c r="K86" s="475" t="s">
        <v>3888</v>
      </c>
      <c r="L86" s="94"/>
      <c r="M86" s="94"/>
      <c r="N86" s="94"/>
      <c r="O86" s="94"/>
      <c r="P86" s="94"/>
      <c r="Q86" s="94"/>
      <c r="R86" s="94">
        <v>5150</v>
      </c>
      <c r="S86" s="94"/>
      <c r="T86" s="98">
        <f t="shared" si="6"/>
        <v>5150</v>
      </c>
      <c r="U86" s="129" t="s">
        <v>927</v>
      </c>
      <c r="V86" s="98"/>
      <c r="W86" s="129"/>
      <c r="X86" s="129"/>
      <c r="Y86" s="132" t="s">
        <v>3889</v>
      </c>
      <c r="Z86" s="411" t="str">
        <f t="shared" si="9"/>
        <v>Champion</v>
      </c>
      <c r="AA86" s="133" t="str">
        <f>IFERROR(VLOOKUP($Z86,Lookup!$A$1:$P$20,2,FALSE),"")</f>
        <v>Level 2</v>
      </c>
      <c r="AB86" s="134">
        <v>43500</v>
      </c>
      <c r="AC86" s="133"/>
      <c r="AD86" s="380"/>
      <c r="AE86" s="133">
        <f>IFERROR(VLOOKUP($Z86,Lookup!$A$1:$P$20,8,FALSE),"")</f>
        <v>4</v>
      </c>
      <c r="AF86" s="133">
        <v>1</v>
      </c>
      <c r="AG86" s="133" t="s">
        <v>2635</v>
      </c>
      <c r="AH86" s="133">
        <f>IFERROR(VLOOKUP($Z86,Lookup!$A$1:$P$20,10,FALSE),"")</f>
        <v>6</v>
      </c>
      <c r="AI86" s="133"/>
      <c r="AJ86" s="133"/>
      <c r="AK86" s="133"/>
      <c r="AL86" s="133"/>
      <c r="AM86" s="133"/>
      <c r="AN86" s="133"/>
      <c r="AO86" s="133">
        <v>2</v>
      </c>
      <c r="AP86" s="129"/>
      <c r="AQ86" s="129"/>
      <c r="AR86" s="135"/>
      <c r="AS86" s="135"/>
      <c r="AT86" s="135"/>
      <c r="AU86" s="135"/>
      <c r="AV86" s="138"/>
      <c r="AW86" s="135"/>
      <c r="AX86" s="135"/>
      <c r="AY86" s="135"/>
      <c r="AZ86" s="135"/>
      <c r="BA86" s="135"/>
      <c r="BB86" s="135"/>
      <c r="BC86" s="135"/>
      <c r="BD86" s="135"/>
      <c r="BE86" s="135"/>
      <c r="BF86" s="139"/>
      <c r="BG86" s="150"/>
      <c r="BH86" s="129"/>
      <c r="BI86" s="129"/>
      <c r="BJ86" s="150"/>
      <c r="BK86" s="139"/>
      <c r="BL86" s="139"/>
      <c r="BM86" s="139"/>
      <c r="BN86" s="139"/>
      <c r="BO86" s="139"/>
      <c r="BP86" s="371"/>
      <c r="BQ86" s="139" t="s">
        <v>2922</v>
      </c>
      <c r="BR86" s="139"/>
      <c r="BS86" s="139"/>
      <c r="BT86" s="139"/>
      <c r="BU86" s="371"/>
      <c r="BV86" s="371"/>
      <c r="BW86" s="371"/>
      <c r="BX86" s="371"/>
      <c r="BY86" s="371"/>
      <c r="BZ86" s="371"/>
      <c r="CA86" s="371"/>
    </row>
    <row r="87" spans="1:79" ht="39.75" customHeight="1">
      <c r="A87" s="126" t="s">
        <v>362</v>
      </c>
      <c r="B87" s="379" t="s">
        <v>3273</v>
      </c>
      <c r="C87" s="379" t="s">
        <v>1035</v>
      </c>
      <c r="D87" s="379" t="s">
        <v>37</v>
      </c>
      <c r="E87" s="372" t="s">
        <v>40</v>
      </c>
      <c r="F87" s="372">
        <v>78216</v>
      </c>
      <c r="G87" s="129" t="s">
        <v>2011</v>
      </c>
      <c r="H87" s="130" t="s">
        <v>1037</v>
      </c>
      <c r="I87" s="449" t="s">
        <v>1038</v>
      </c>
      <c r="J87" s="453">
        <v>43500</v>
      </c>
      <c r="K87" s="479">
        <v>5909</v>
      </c>
      <c r="L87" s="94"/>
      <c r="M87" s="94">
        <v>250</v>
      </c>
      <c r="N87" s="94"/>
      <c r="O87" s="94"/>
      <c r="P87" s="94"/>
      <c r="Q87" s="94"/>
      <c r="R87" s="94"/>
      <c r="S87" s="94"/>
      <c r="T87" s="98">
        <f t="shared" si="6"/>
        <v>250</v>
      </c>
      <c r="U87" s="129" t="s">
        <v>927</v>
      </c>
      <c r="V87" s="98"/>
      <c r="W87" s="129"/>
      <c r="X87" s="129"/>
      <c r="Y87" s="132" t="s">
        <v>3274</v>
      </c>
      <c r="Z87" s="438" t="str">
        <f t="shared" si="9"/>
        <v>Red</v>
      </c>
      <c r="AA87" s="438" t="str">
        <f>IFERROR(VLOOKUP($Z87,Lookup!$A$1:$P$20,2,FALSE),"")</f>
        <v>Level 6</v>
      </c>
      <c r="AB87" s="134">
        <v>43497</v>
      </c>
      <c r="AC87" s="133"/>
      <c r="AD87" s="380"/>
      <c r="AE87" s="133">
        <f>IFERROR(VLOOKUP($Z87,Lookup!$A$1:$P$20,8,FALSE),"")</f>
        <v>1</v>
      </c>
      <c r="AF87" s="133">
        <v>1</v>
      </c>
      <c r="AG87" s="133" t="s">
        <v>2635</v>
      </c>
      <c r="AH87" s="133">
        <f>IFERROR(VLOOKUP($Z87,Lookup!$A$1:$P$20,10,FALSE),"")</f>
        <v>2</v>
      </c>
      <c r="AI87" s="133"/>
      <c r="AJ87" s="133"/>
      <c r="AK87" s="133"/>
      <c r="AL87" s="133"/>
      <c r="AM87" s="133"/>
      <c r="AN87" s="133"/>
      <c r="AO87" s="133">
        <v>2</v>
      </c>
      <c r="AP87" s="129"/>
      <c r="AQ87" s="129"/>
      <c r="AR87" s="135"/>
      <c r="AS87" s="135"/>
      <c r="AT87" s="135"/>
      <c r="AU87" s="135"/>
      <c r="AV87" s="138"/>
      <c r="AW87" s="135"/>
      <c r="AX87" s="135"/>
      <c r="AY87" s="135"/>
      <c r="AZ87" s="135"/>
      <c r="BA87" s="135"/>
      <c r="BB87" s="135"/>
      <c r="BC87" s="135"/>
      <c r="BD87" s="135"/>
      <c r="BE87" s="135"/>
      <c r="BF87" s="143"/>
      <c r="BG87" s="150"/>
      <c r="BH87" s="129"/>
      <c r="BI87" s="129"/>
      <c r="BJ87" s="150"/>
      <c r="BK87" s="139"/>
      <c r="BL87" s="139"/>
      <c r="BM87" s="148"/>
      <c r="BN87" s="148"/>
      <c r="BO87" s="148"/>
      <c r="BP87" s="148"/>
      <c r="BQ87" s="139"/>
      <c r="BR87" s="139"/>
      <c r="BS87" s="139"/>
      <c r="BT87" s="139"/>
      <c r="BU87" s="371"/>
      <c r="BV87" s="371"/>
      <c r="BW87" s="371"/>
      <c r="BX87" s="371"/>
      <c r="BY87" s="371"/>
      <c r="BZ87" s="371"/>
      <c r="CA87" s="371"/>
    </row>
    <row r="88" spans="1:79" ht="39.75" customHeight="1">
      <c r="A88" s="126" t="s">
        <v>362</v>
      </c>
      <c r="B88" s="379" t="s">
        <v>3275</v>
      </c>
      <c r="C88" s="379" t="s">
        <v>1035</v>
      </c>
      <c r="D88" s="379" t="s">
        <v>37</v>
      </c>
      <c r="E88" s="372" t="s">
        <v>40</v>
      </c>
      <c r="F88" s="372">
        <v>78216</v>
      </c>
      <c r="G88" s="129" t="s">
        <v>1036</v>
      </c>
      <c r="H88" s="130" t="s">
        <v>1037</v>
      </c>
      <c r="I88" s="449" t="s">
        <v>1038</v>
      </c>
      <c r="J88" s="453">
        <v>43500</v>
      </c>
      <c r="K88" s="479">
        <v>5909</v>
      </c>
      <c r="L88" s="94"/>
      <c r="M88" s="94"/>
      <c r="N88" s="94"/>
      <c r="O88" s="94"/>
      <c r="P88" s="94">
        <v>250</v>
      </c>
      <c r="Q88" s="94"/>
      <c r="R88" s="94"/>
      <c r="S88" s="94"/>
      <c r="T88" s="98">
        <f t="shared" si="6"/>
        <v>250</v>
      </c>
      <c r="U88" s="129" t="s">
        <v>927</v>
      </c>
      <c r="V88" s="98"/>
      <c r="W88" s="129"/>
      <c r="X88" s="129"/>
      <c r="Y88" s="132"/>
      <c r="Z88" s="438" t="str">
        <f t="shared" si="9"/>
        <v>Red</v>
      </c>
      <c r="AA88" s="438" t="str">
        <f>IFERROR(VLOOKUP($Z88,Lookup!$A$1:$P$20,2,FALSE),"")</f>
        <v>Level 6</v>
      </c>
      <c r="AB88" s="134">
        <v>43497</v>
      </c>
      <c r="AC88" s="133">
        <f>IFERROR(VLOOKUP($Z88,Lookup!$A$1:$P$20,7,FALSE),"")</f>
        <v>0</v>
      </c>
      <c r="AD88" s="380"/>
      <c r="AE88" s="133">
        <f>IFERROR(VLOOKUP($Z88,Lookup!$A$1:$P$20,8,FALSE),"")</f>
        <v>1</v>
      </c>
      <c r="AF88" s="133">
        <v>1</v>
      </c>
      <c r="AG88" s="133" t="s">
        <v>2635</v>
      </c>
      <c r="AH88" s="133">
        <f>IFERROR(VLOOKUP($Z88,Lookup!$A$1:$P$20,10,FALSE),"")</f>
        <v>2</v>
      </c>
      <c r="AI88" s="133">
        <f>IFERROR(VLOOKUP($Z88,Lookup!$A$1:$P$20,11,FALSE),"")</f>
        <v>0</v>
      </c>
      <c r="AJ88" s="133">
        <f>IFERROR(VLOOKUP($Z88,Lookup!$A$1:$P$20,12,FALSE),"")</f>
        <v>0</v>
      </c>
      <c r="AK88" s="133">
        <f>IFERROR(VLOOKUP($Z88,Lookup!$A$1:$P$20,13,FALSE),"")</f>
        <v>0</v>
      </c>
      <c r="AL88" s="133">
        <f>IFERROR(VLOOKUP($Z88,Lookup!$A$1:$P$20,14,FALSE),"")</f>
        <v>0</v>
      </c>
      <c r="AM88" s="133">
        <f>IFERROR(VLOOKUP($Z88,Lookup!$A$1:$P$20,15,FALSE),"")</f>
        <v>0</v>
      </c>
      <c r="AN88" s="133">
        <f>IFERROR(VLOOKUP($Z88,Lookup!$A$1:$P$20,16,FALSE),"")</f>
        <v>0</v>
      </c>
      <c r="AO88" s="133">
        <v>2</v>
      </c>
      <c r="AP88" s="129"/>
      <c r="AQ88" s="129"/>
      <c r="AR88" s="135"/>
      <c r="AS88" s="135"/>
      <c r="AT88" s="135"/>
      <c r="AU88" s="135"/>
      <c r="AV88" s="138"/>
      <c r="AW88" s="135"/>
      <c r="AX88" s="135"/>
      <c r="AY88" s="135"/>
      <c r="AZ88" s="135"/>
      <c r="BA88" s="135"/>
      <c r="BB88" s="135"/>
      <c r="BC88" s="135"/>
      <c r="BD88" s="135"/>
      <c r="BE88" s="135"/>
      <c r="BF88" s="139"/>
      <c r="BG88" s="150"/>
      <c r="BH88" s="129"/>
      <c r="BI88" s="129"/>
      <c r="BJ88" s="150"/>
      <c r="BK88" s="139"/>
      <c r="BL88" s="139"/>
      <c r="BM88" s="139"/>
      <c r="BN88" s="139"/>
      <c r="BO88" s="139"/>
      <c r="BP88" s="371"/>
      <c r="BQ88" s="139" t="s">
        <v>2882</v>
      </c>
      <c r="BR88" s="139"/>
      <c r="BS88" s="139"/>
      <c r="BT88" s="139"/>
      <c r="BU88" s="371"/>
      <c r="BV88" s="371"/>
      <c r="BW88" s="371"/>
      <c r="BX88" s="371"/>
      <c r="BY88" s="371"/>
      <c r="BZ88" s="371"/>
      <c r="CA88" s="371"/>
    </row>
    <row r="89" spans="1:79" ht="39.75" customHeight="1">
      <c r="A89" s="126" t="s">
        <v>362</v>
      </c>
      <c r="B89" s="379" t="s">
        <v>1283</v>
      </c>
      <c r="C89" s="379" t="s">
        <v>1284</v>
      </c>
      <c r="D89" s="379" t="s">
        <v>37</v>
      </c>
      <c r="E89" s="372" t="s">
        <v>40</v>
      </c>
      <c r="F89" s="372">
        <v>78213</v>
      </c>
      <c r="G89" s="129" t="s">
        <v>2930</v>
      </c>
      <c r="H89" s="130" t="s">
        <v>3276</v>
      </c>
      <c r="I89" s="449" t="s">
        <v>1038</v>
      </c>
      <c r="J89" s="453">
        <v>43500</v>
      </c>
      <c r="K89" s="479">
        <v>5912</v>
      </c>
      <c r="L89" s="94"/>
      <c r="M89" s="94"/>
      <c r="N89" s="94"/>
      <c r="O89" s="94"/>
      <c r="P89" s="94">
        <v>250</v>
      </c>
      <c r="Q89" s="94"/>
      <c r="R89" s="94"/>
      <c r="S89" s="94"/>
      <c r="T89" s="98">
        <f t="shared" si="6"/>
        <v>250</v>
      </c>
      <c r="U89" s="129" t="s">
        <v>927</v>
      </c>
      <c r="V89" s="98"/>
      <c r="W89" s="129"/>
      <c r="X89" s="129"/>
      <c r="Y89" s="132"/>
      <c r="Z89" s="411" t="str">
        <f t="shared" si="9"/>
        <v>Red</v>
      </c>
      <c r="AA89" s="133" t="str">
        <f>IFERROR(VLOOKUP($Z89,Lookup!$A$1:$P$20,2,FALSE),"")</f>
        <v>Level 6</v>
      </c>
      <c r="AB89" s="134">
        <v>43500</v>
      </c>
      <c r="AC89" s="133"/>
      <c r="AD89" s="380"/>
      <c r="AE89" s="133">
        <f>IFERROR(VLOOKUP($Z89,Lookup!$A$1:$P$20,8,FALSE),"")</f>
        <v>1</v>
      </c>
      <c r="AF89" s="133">
        <v>1</v>
      </c>
      <c r="AG89" s="133" t="s">
        <v>2635</v>
      </c>
      <c r="AH89" s="133">
        <f>IFERROR(VLOOKUP($Z89,Lookup!$A$1:$P$20,10,FALSE),"")</f>
        <v>2</v>
      </c>
      <c r="AI89" s="133"/>
      <c r="AJ89" s="133"/>
      <c r="AK89" s="133"/>
      <c r="AL89" s="133"/>
      <c r="AM89" s="133"/>
      <c r="AN89" s="133"/>
      <c r="AO89" s="133">
        <v>2</v>
      </c>
      <c r="AP89" s="129"/>
      <c r="AQ89" s="129"/>
      <c r="AR89" s="135"/>
      <c r="AS89" s="135"/>
      <c r="AT89" s="135"/>
      <c r="AU89" s="135"/>
      <c r="AV89" s="138"/>
      <c r="AW89" s="135"/>
      <c r="AX89" s="135"/>
      <c r="AY89" s="135"/>
      <c r="AZ89" s="135"/>
      <c r="BA89" s="135"/>
      <c r="BB89" s="135"/>
      <c r="BC89" s="135"/>
      <c r="BD89" s="135"/>
      <c r="BE89" s="135"/>
      <c r="BF89" s="143"/>
      <c r="BG89" s="150"/>
      <c r="BH89" s="129"/>
      <c r="BI89" s="129"/>
      <c r="BJ89" s="150"/>
      <c r="BK89" s="139"/>
      <c r="BL89" s="139"/>
      <c r="BM89" s="148"/>
      <c r="BN89" s="148"/>
      <c r="BO89" s="139"/>
      <c r="BP89" s="139"/>
      <c r="BQ89" s="139" t="s">
        <v>2922</v>
      </c>
      <c r="BR89" s="139"/>
      <c r="BS89" s="139"/>
      <c r="BT89" s="139"/>
      <c r="BU89" s="371"/>
      <c r="BV89" s="371"/>
      <c r="BW89" s="371"/>
      <c r="BX89" s="371"/>
      <c r="BY89" s="371"/>
      <c r="BZ89" s="371"/>
      <c r="CA89" s="371"/>
    </row>
    <row r="90" spans="1:79" ht="39.75" customHeight="1">
      <c r="A90" s="126" t="s">
        <v>362</v>
      </c>
      <c r="B90" s="379" t="s">
        <v>2908</v>
      </c>
      <c r="C90" s="379" t="s">
        <v>2302</v>
      </c>
      <c r="D90" s="379" t="s">
        <v>1671</v>
      </c>
      <c r="E90" s="372" t="s">
        <v>40</v>
      </c>
      <c r="F90" s="372">
        <v>78072</v>
      </c>
      <c r="G90" s="129" t="s">
        <v>2303</v>
      </c>
      <c r="H90" s="130" t="s">
        <v>2304</v>
      </c>
      <c r="I90" s="449"/>
      <c r="J90" s="453">
        <v>43500</v>
      </c>
      <c r="K90" s="479">
        <v>5912</v>
      </c>
      <c r="L90" s="94"/>
      <c r="M90" s="94"/>
      <c r="N90" s="94"/>
      <c r="O90" s="94"/>
      <c r="P90" s="94">
        <v>250</v>
      </c>
      <c r="Q90" s="94"/>
      <c r="R90" s="94"/>
      <c r="S90" s="94"/>
      <c r="T90" s="98">
        <f t="shared" si="6"/>
        <v>250</v>
      </c>
      <c r="U90" s="129" t="s">
        <v>927</v>
      </c>
      <c r="V90" s="98"/>
      <c r="W90" s="129"/>
      <c r="X90" s="129"/>
      <c r="Y90" s="132" t="s">
        <v>3207</v>
      </c>
      <c r="Z90" s="438" t="str">
        <f t="shared" si="9"/>
        <v>Red</v>
      </c>
      <c r="AA90" s="438" t="str">
        <f>IFERROR(VLOOKUP($Z90,Lookup!$A$1:$P$20,2,FALSE),"")</f>
        <v>Level 6</v>
      </c>
      <c r="AB90" s="134">
        <v>43507</v>
      </c>
      <c r="AC90" s="133">
        <f>IFERROR(VLOOKUP($Z90,Lookup!$A$1:$P$20,7,FALSE),"")</f>
        <v>0</v>
      </c>
      <c r="AD90" s="380"/>
      <c r="AE90" s="133">
        <f>IFERROR(VLOOKUP($Z90,Lookup!$A$1:$P$20,8,FALSE),"")</f>
        <v>1</v>
      </c>
      <c r="AF90" s="133">
        <v>1</v>
      </c>
      <c r="AG90" s="133" t="s">
        <v>2635</v>
      </c>
      <c r="AH90" s="133">
        <f>IFERROR(VLOOKUP($Z90,Lookup!$A$1:$P$20,10,FALSE),"")</f>
        <v>2</v>
      </c>
      <c r="AI90" s="133">
        <f>IFERROR(VLOOKUP($Z90,Lookup!$A$1:$P$20,11,FALSE),"")</f>
        <v>0</v>
      </c>
      <c r="AJ90" s="133">
        <f>IFERROR(VLOOKUP($Z90,Lookup!$A$1:$P$20,12,FALSE),"")</f>
        <v>0</v>
      </c>
      <c r="AK90" s="133">
        <f>IFERROR(VLOOKUP($Z90,Lookup!$A$1:$P$20,13,FALSE),"")</f>
        <v>0</v>
      </c>
      <c r="AL90" s="133">
        <f>IFERROR(VLOOKUP($Z90,Lookup!$A$1:$P$20,14,FALSE),"")</f>
        <v>0</v>
      </c>
      <c r="AM90" s="133">
        <f>IFERROR(VLOOKUP($Z90,Lookup!$A$1:$P$20,15,FALSE),"")</f>
        <v>0</v>
      </c>
      <c r="AN90" s="133">
        <f>IFERROR(VLOOKUP($Z90,Lookup!$A$1:$P$20,16,FALSE),"")</f>
        <v>0</v>
      </c>
      <c r="AO90" s="133">
        <v>1</v>
      </c>
      <c r="AP90" s="129"/>
      <c r="AQ90" s="129"/>
      <c r="AR90" s="135"/>
      <c r="AS90" s="135"/>
      <c r="AT90" s="135"/>
      <c r="AU90" s="135"/>
      <c r="AV90" s="138"/>
      <c r="AW90" s="135"/>
      <c r="AX90" s="135"/>
      <c r="AY90" s="135"/>
      <c r="AZ90" s="135"/>
      <c r="BA90" s="135"/>
      <c r="BB90" s="135"/>
      <c r="BC90" s="135"/>
      <c r="BD90" s="135"/>
      <c r="BE90" s="135"/>
      <c r="BF90" s="139"/>
      <c r="BG90" s="150"/>
      <c r="BH90" s="129"/>
      <c r="BI90" s="129"/>
      <c r="BJ90" s="150"/>
      <c r="BK90" s="139"/>
      <c r="BL90" s="139"/>
      <c r="BM90" s="139"/>
      <c r="BN90" s="139"/>
      <c r="BO90" s="139"/>
      <c r="BP90" s="139"/>
      <c r="BQ90" s="139"/>
      <c r="BR90" s="139"/>
      <c r="BS90" s="139"/>
      <c r="BT90" s="139"/>
      <c r="BU90" s="371"/>
      <c r="BV90" s="371"/>
      <c r="BW90" s="371"/>
      <c r="BX90" s="371"/>
      <c r="BY90" s="371"/>
      <c r="BZ90" s="371"/>
      <c r="CA90" s="371"/>
    </row>
    <row r="91" spans="1:79" ht="39.75" customHeight="1">
      <c r="A91" s="126" t="s">
        <v>362</v>
      </c>
      <c r="B91" s="379" t="s">
        <v>1139</v>
      </c>
      <c r="C91" s="379" t="s">
        <v>1140</v>
      </c>
      <c r="D91" s="379" t="s">
        <v>37</v>
      </c>
      <c r="E91" s="372" t="s">
        <v>40</v>
      </c>
      <c r="F91" s="372">
        <v>78248</v>
      </c>
      <c r="G91" s="129" t="s">
        <v>1141</v>
      </c>
      <c r="H91" s="130" t="s">
        <v>1142</v>
      </c>
      <c r="I91" s="480"/>
      <c r="J91" s="453">
        <v>47154</v>
      </c>
      <c r="K91" s="479">
        <v>5920</v>
      </c>
      <c r="L91" s="94"/>
      <c r="M91" s="94"/>
      <c r="N91" s="94"/>
      <c r="O91" s="94"/>
      <c r="P91" s="94">
        <v>250</v>
      </c>
      <c r="Q91" s="94"/>
      <c r="R91" s="94"/>
      <c r="S91" s="94"/>
      <c r="T91" s="98">
        <f t="shared" si="6"/>
        <v>250</v>
      </c>
      <c r="U91" s="129" t="s">
        <v>927</v>
      </c>
      <c r="V91" s="98"/>
      <c r="W91" s="129"/>
      <c r="X91" s="129"/>
      <c r="Y91" s="132"/>
      <c r="Z91" s="133" t="str">
        <f t="shared" si="9"/>
        <v>Red</v>
      </c>
      <c r="AA91" s="133" t="str">
        <f>IFERROR(VLOOKUP($Z91,Lookup!$A$1:$P$20,2,FALSE),"")</f>
        <v>Level 6</v>
      </c>
      <c r="AB91" s="134">
        <v>43502</v>
      </c>
      <c r="AC91" s="133">
        <f>IFERROR(VLOOKUP($Z91,Lookup!$A$1:$P$20,7,FALSE),"")</f>
        <v>0</v>
      </c>
      <c r="AD91" s="380"/>
      <c r="AE91" s="133">
        <v>1</v>
      </c>
      <c r="AF91" s="133">
        <v>1</v>
      </c>
      <c r="AG91" s="133" t="s">
        <v>2635</v>
      </c>
      <c r="AH91" s="133">
        <f>IFERROR(VLOOKUP($Z91,Lookup!$A$1:$P$20,10,FALSE),"")</f>
        <v>2</v>
      </c>
      <c r="AI91" s="133">
        <f>IFERROR(VLOOKUP($Z91,Lookup!$A$1:$P$20,11,FALSE),"")</f>
        <v>0</v>
      </c>
      <c r="AJ91" s="133">
        <f>IFERROR(VLOOKUP($Z91,Lookup!$A$1:$P$20,12,FALSE),"")</f>
        <v>0</v>
      </c>
      <c r="AK91" s="133">
        <f>IFERROR(VLOOKUP($Z91,Lookup!$A$1:$P$20,13,FALSE),"")</f>
        <v>0</v>
      </c>
      <c r="AL91" s="133">
        <f>IFERROR(VLOOKUP($Z91,Lookup!$A$1:$P$20,14,FALSE),"")</f>
        <v>0</v>
      </c>
      <c r="AM91" s="133">
        <f>IFERROR(VLOOKUP($Z91,Lookup!$A$1:$P$20,15,FALSE),"")</f>
        <v>0</v>
      </c>
      <c r="AN91" s="133">
        <f>IFERROR(VLOOKUP($Z91,Lookup!$A$1:$P$20,16,FALSE),"")</f>
        <v>0</v>
      </c>
      <c r="AO91" s="133">
        <v>2</v>
      </c>
      <c r="AP91" s="129"/>
      <c r="AQ91" s="129"/>
      <c r="AR91" s="135"/>
      <c r="AS91" s="135"/>
      <c r="AT91" s="135"/>
      <c r="AU91" s="135"/>
      <c r="AV91" s="138"/>
      <c r="AW91" s="135"/>
      <c r="AX91" s="135"/>
      <c r="AY91" s="135"/>
      <c r="AZ91" s="135"/>
      <c r="BA91" s="135"/>
      <c r="BB91" s="135"/>
      <c r="BC91" s="135"/>
      <c r="BD91" s="135"/>
      <c r="BE91" s="135"/>
      <c r="BF91" s="139"/>
      <c r="BG91" s="150"/>
      <c r="BH91" s="129"/>
      <c r="BI91" s="129"/>
      <c r="BJ91" s="150"/>
      <c r="BK91" s="139"/>
      <c r="BL91" s="139"/>
      <c r="BM91" s="148"/>
      <c r="BN91" s="148"/>
      <c r="BO91" s="139"/>
      <c r="BP91" s="139"/>
      <c r="BQ91" s="139" t="s">
        <v>2882</v>
      </c>
      <c r="BR91" s="139"/>
      <c r="BS91" s="139"/>
      <c r="BT91" s="139"/>
      <c r="BU91" s="371"/>
      <c r="BV91" s="371"/>
      <c r="BW91" s="371"/>
      <c r="BX91" s="371"/>
      <c r="BY91" s="371"/>
      <c r="BZ91" s="371"/>
      <c r="CA91" s="371"/>
    </row>
    <row r="92" spans="1:79" ht="39.75" customHeight="1">
      <c r="A92" s="126" t="s">
        <v>362</v>
      </c>
      <c r="B92" s="379" t="s">
        <v>2608</v>
      </c>
      <c r="C92" s="379" t="s">
        <v>2609</v>
      </c>
      <c r="D92" s="379" t="s">
        <v>37</v>
      </c>
      <c r="E92" s="372" t="s">
        <v>40</v>
      </c>
      <c r="F92" s="372">
        <v>78209</v>
      </c>
      <c r="G92" s="278" t="s">
        <v>1062</v>
      </c>
      <c r="H92" s="130" t="s">
        <v>1063</v>
      </c>
      <c r="I92" s="480"/>
      <c r="J92" s="453">
        <v>43503</v>
      </c>
      <c r="K92" s="479">
        <v>5943</v>
      </c>
      <c r="L92" s="94"/>
      <c r="M92" s="94">
        <v>250</v>
      </c>
      <c r="N92" s="94"/>
      <c r="O92" s="94"/>
      <c r="P92" s="94"/>
      <c r="Q92" s="94"/>
      <c r="R92" s="94"/>
      <c r="S92" s="94"/>
      <c r="T92" s="98">
        <f t="shared" si="6"/>
        <v>250</v>
      </c>
      <c r="U92" s="129" t="s">
        <v>927</v>
      </c>
      <c r="V92" s="98"/>
      <c r="W92" s="129"/>
      <c r="X92" s="129"/>
      <c r="Y92" s="132"/>
      <c r="Z92" s="133" t="str">
        <f t="shared" si="9"/>
        <v>Red</v>
      </c>
      <c r="AA92" s="133" t="str">
        <f>IFERROR(VLOOKUP($Z92,Lookup!$A$1:$P$20,2,FALSE),"")</f>
        <v>Level 6</v>
      </c>
      <c r="AB92" s="134">
        <v>43505</v>
      </c>
      <c r="AC92" s="133">
        <f>IFERROR(VLOOKUP($Z92,Lookup!$A$1:$P$20,7,FALSE),"")</f>
        <v>0</v>
      </c>
      <c r="AD92" s="380"/>
      <c r="AE92" s="133">
        <f>IFERROR(VLOOKUP($Z92,Lookup!$A$1:$P$20,8,FALSE),"")</f>
        <v>1</v>
      </c>
      <c r="AF92" s="133">
        <f>IFERROR(VLOOKUP($Z92,Lookup!$A$1:$P$20,9,FALSE),"")</f>
        <v>0</v>
      </c>
      <c r="AG92" s="133"/>
      <c r="AH92" s="133">
        <f>IFERROR(VLOOKUP($Z92,Lookup!$A$1:$P$20,10,FALSE),"")</f>
        <v>2</v>
      </c>
      <c r="AI92" s="133">
        <f>IFERROR(VLOOKUP($Z92,Lookup!$A$1:$P$20,11,FALSE),"")</f>
        <v>0</v>
      </c>
      <c r="AJ92" s="133">
        <f>IFERROR(VLOOKUP($Z92,Lookup!$A$1:$P$20,12,FALSE),"")</f>
        <v>0</v>
      </c>
      <c r="AK92" s="133">
        <f>IFERROR(VLOOKUP($Z92,Lookup!$A$1:$P$20,13,FALSE),"")</f>
        <v>0</v>
      </c>
      <c r="AL92" s="133">
        <f>IFERROR(VLOOKUP($Z92,Lookup!$A$1:$P$20,14,FALSE),"")</f>
        <v>0</v>
      </c>
      <c r="AM92" s="133">
        <f>IFERROR(VLOOKUP($Z92,Lookup!$A$1:$P$20,15,FALSE),"")</f>
        <v>0</v>
      </c>
      <c r="AN92" s="133">
        <f>IFERROR(VLOOKUP($Z92,Lookup!$A$1:$P$20,16,FALSE),"")</f>
        <v>0</v>
      </c>
      <c r="AO92" s="133"/>
      <c r="AP92" s="129"/>
      <c r="AQ92" s="129"/>
      <c r="AR92" s="135"/>
      <c r="AS92" s="135"/>
      <c r="AT92" s="135"/>
      <c r="AU92" s="135"/>
      <c r="AV92" s="138"/>
      <c r="AW92" s="135"/>
      <c r="AX92" s="135"/>
      <c r="AY92" s="135"/>
      <c r="AZ92" s="135"/>
      <c r="BA92" s="135"/>
      <c r="BB92" s="135"/>
      <c r="BC92" s="135"/>
      <c r="BD92" s="135"/>
      <c r="BE92" s="135"/>
      <c r="BF92" s="143"/>
      <c r="BG92" s="150"/>
      <c r="BH92" s="129"/>
      <c r="BI92" s="129"/>
      <c r="BJ92" s="150"/>
      <c r="BK92" s="139"/>
      <c r="BL92" s="139"/>
      <c r="BM92" s="148"/>
      <c r="BN92" s="148"/>
      <c r="BO92" s="139"/>
      <c r="BP92" s="139"/>
      <c r="BQ92" s="139" t="s">
        <v>2923</v>
      </c>
      <c r="BR92" s="139"/>
      <c r="BS92" s="139"/>
      <c r="BT92" s="139"/>
      <c r="BU92" s="371"/>
      <c r="BV92" s="371"/>
      <c r="BW92" s="371"/>
      <c r="BX92" s="371"/>
      <c r="BY92" s="371"/>
      <c r="BZ92" s="371"/>
      <c r="CA92" s="371"/>
    </row>
    <row r="93" spans="1:79" ht="39.75" customHeight="1">
      <c r="A93" s="126" t="s">
        <v>362</v>
      </c>
      <c r="B93" s="379" t="s">
        <v>3223</v>
      </c>
      <c r="C93" s="379" t="s">
        <v>1573</v>
      </c>
      <c r="D93" s="379" t="s">
        <v>192</v>
      </c>
      <c r="E93" s="372" t="s">
        <v>40</v>
      </c>
      <c r="F93" s="372">
        <v>78006</v>
      </c>
      <c r="G93" s="129" t="s">
        <v>1574</v>
      </c>
      <c r="H93" s="130" t="s">
        <v>1575</v>
      </c>
      <c r="I93" s="481"/>
      <c r="J93" s="453" t="s">
        <v>3890</v>
      </c>
      <c r="K93" s="475" t="s">
        <v>3891</v>
      </c>
      <c r="L93" s="94"/>
      <c r="M93" s="94"/>
      <c r="N93" s="94"/>
      <c r="O93" s="94"/>
      <c r="P93" s="94"/>
      <c r="Q93" s="94">
        <v>4500</v>
      </c>
      <c r="R93" s="94">
        <v>2700</v>
      </c>
      <c r="S93" s="94"/>
      <c r="T93" s="98">
        <f t="shared" si="6"/>
        <v>7200</v>
      </c>
      <c r="U93" s="129" t="s">
        <v>927</v>
      </c>
      <c r="V93" s="98"/>
      <c r="W93" s="129"/>
      <c r="X93" s="129"/>
      <c r="Y93" s="132" t="s">
        <v>3892</v>
      </c>
      <c r="Z93" s="133" t="str">
        <f t="shared" si="9"/>
        <v>Champion</v>
      </c>
      <c r="AA93" s="133" t="str">
        <f>IFERROR(VLOOKUP($Z93,Lookup!$A$1:$P$20,2,FALSE),"")</f>
        <v>Level 2</v>
      </c>
      <c r="AB93" s="134">
        <v>43505</v>
      </c>
      <c r="AC93" s="133">
        <f>IFERROR(VLOOKUP($Z93,Lookup!$A$1:$P$20,7,FALSE),"")</f>
        <v>2</v>
      </c>
      <c r="AD93" s="380"/>
      <c r="AE93" s="133">
        <v>1</v>
      </c>
      <c r="AF93" s="133">
        <v>1</v>
      </c>
      <c r="AG93" s="133" t="s">
        <v>2635</v>
      </c>
      <c r="AH93" s="133">
        <f>IFERROR(VLOOKUP($Z93,Lookup!$A$1:$P$20,10,FALSE),"")</f>
        <v>6</v>
      </c>
      <c r="AI93" s="133" t="str">
        <f>IFERROR(VLOOKUP($Z93,Lookup!$A$1:$P$20,11,FALSE),"")</f>
        <v>Yes</v>
      </c>
      <c r="AJ93" s="133" t="str">
        <f>IFERROR(VLOOKUP($Z93,Lookup!$A$1:$P$20,12,FALSE),"")</f>
        <v>10X20</v>
      </c>
      <c r="AK93" s="133" t="str">
        <f>IFERROR(VLOOKUP($Z93,Lookup!$A$1:$P$20,13,FALSE),"")</f>
        <v>Yes</v>
      </c>
      <c r="AL93" s="133">
        <f>IFERROR(VLOOKUP($Z93,Lookup!$A$1:$P$20,14,FALSE),"")</f>
        <v>0</v>
      </c>
      <c r="AM93" s="133">
        <f>IFERROR(VLOOKUP($Z93,Lookup!$A$1:$P$20,15,FALSE),"")</f>
        <v>0</v>
      </c>
      <c r="AN93" s="133">
        <f>IFERROR(VLOOKUP($Z93,Lookup!$A$1:$P$20,16,FALSE),"")</f>
        <v>0</v>
      </c>
      <c r="AO93" s="133">
        <v>2</v>
      </c>
      <c r="AP93" s="129"/>
      <c r="AQ93" s="129"/>
      <c r="AR93" s="135"/>
      <c r="AS93" s="135"/>
      <c r="AT93" s="135"/>
      <c r="AU93" s="135"/>
      <c r="AV93" s="138"/>
      <c r="AW93" s="135"/>
      <c r="AX93" s="135"/>
      <c r="AY93" s="135"/>
      <c r="AZ93" s="135"/>
      <c r="BA93" s="135"/>
      <c r="BB93" s="135"/>
      <c r="BC93" s="135"/>
      <c r="BD93" s="135"/>
      <c r="BE93" s="135"/>
      <c r="BF93" s="143"/>
      <c r="BG93" s="150"/>
      <c r="BH93" s="129"/>
      <c r="BI93" s="129"/>
      <c r="BJ93" s="150"/>
      <c r="BK93" s="139"/>
      <c r="BL93" s="139"/>
      <c r="BM93" s="148"/>
      <c r="BN93" s="148"/>
      <c r="BO93" s="139"/>
      <c r="BP93" s="139"/>
      <c r="BQ93" s="139" t="s">
        <v>2882</v>
      </c>
      <c r="BR93" s="139"/>
      <c r="BS93" s="139"/>
      <c r="BT93" s="139"/>
      <c r="BU93" s="371"/>
      <c r="BV93" s="371"/>
      <c r="BW93" s="371"/>
      <c r="BX93" s="371"/>
      <c r="BY93" s="371"/>
      <c r="BZ93" s="371"/>
      <c r="CA93" s="371"/>
    </row>
    <row r="94" spans="1:79" ht="39.75" customHeight="1">
      <c r="A94" s="126" t="s">
        <v>362</v>
      </c>
      <c r="B94" s="379" t="s">
        <v>2137</v>
      </c>
      <c r="C94" s="379" t="s">
        <v>1485</v>
      </c>
      <c r="D94" s="379" t="s">
        <v>234</v>
      </c>
      <c r="E94" s="372" t="s">
        <v>40</v>
      </c>
      <c r="F94" s="372">
        <v>787130</v>
      </c>
      <c r="G94" s="129" t="s">
        <v>1486</v>
      </c>
      <c r="H94" s="130" t="s">
        <v>1487</v>
      </c>
      <c r="I94" s="449" t="s">
        <v>1488</v>
      </c>
      <c r="J94" s="453">
        <v>43495</v>
      </c>
      <c r="K94" s="479">
        <v>5955</v>
      </c>
      <c r="L94" s="94"/>
      <c r="M94" s="94">
        <v>500</v>
      </c>
      <c r="N94" s="94"/>
      <c r="O94" s="94"/>
      <c r="P94" s="94"/>
      <c r="Q94" s="94"/>
      <c r="R94" s="94"/>
      <c r="S94" s="94"/>
      <c r="T94" s="98">
        <f t="shared" si="6"/>
        <v>500</v>
      </c>
      <c r="U94" s="129" t="s">
        <v>927</v>
      </c>
      <c r="V94" s="98"/>
      <c r="W94" s="129"/>
      <c r="X94" s="129"/>
      <c r="Y94" s="132"/>
      <c r="Z94" s="438" t="str">
        <f t="shared" si="9"/>
        <v>Blue</v>
      </c>
      <c r="AA94" s="438" t="str">
        <f>IFERROR(VLOOKUP($Z94,Lookup!$A$1:$P$20,2,FALSE),"")</f>
        <v>Level 5</v>
      </c>
      <c r="AB94" s="134">
        <v>43507</v>
      </c>
      <c r="AC94" s="133">
        <f>IFERROR(VLOOKUP($Z94,Lookup!$A$1:$P$20,7,FALSE),"")</f>
        <v>0</v>
      </c>
      <c r="AD94" s="380"/>
      <c r="AE94" s="133">
        <f>IFERROR(VLOOKUP($Z94,Lookup!$A$1:$P$20,8,FALSE),"")</f>
        <v>2</v>
      </c>
      <c r="AF94" s="133">
        <f>IFERROR(VLOOKUP($Z94,Lookup!$A$1:$P$20,9,FALSE),"")</f>
        <v>2</v>
      </c>
      <c r="AG94" s="133" t="s">
        <v>2821</v>
      </c>
      <c r="AH94" s="133">
        <f>IFERROR(VLOOKUP($Z94,Lookup!$A$1:$P$20,10,FALSE),"")</f>
        <v>2</v>
      </c>
      <c r="AI94" s="133">
        <f>IFERROR(VLOOKUP($Z94,Lookup!$A$1:$P$20,11,FALSE),"")</f>
        <v>0</v>
      </c>
      <c r="AJ94" s="133">
        <f>IFERROR(VLOOKUP($Z94,Lookup!$A$1:$P$20,12,FALSE),"")</f>
        <v>0</v>
      </c>
      <c r="AK94" s="133">
        <f>IFERROR(VLOOKUP($Z94,Lookup!$A$1:$P$20,13,FALSE),"")</f>
        <v>0</v>
      </c>
      <c r="AL94" s="133">
        <f>IFERROR(VLOOKUP($Z94,Lookup!$A$1:$P$20,14,FALSE),"")</f>
        <v>0</v>
      </c>
      <c r="AM94" s="133">
        <f>IFERROR(VLOOKUP($Z94,Lookup!$A$1:$P$20,15,FALSE),"")</f>
        <v>0</v>
      </c>
      <c r="AN94" s="133">
        <f>IFERROR(VLOOKUP($Z94,Lookup!$A$1:$P$20,16,FALSE),"")</f>
        <v>0</v>
      </c>
      <c r="AO94" s="451"/>
      <c r="AP94" s="129"/>
      <c r="AQ94" s="129"/>
      <c r="AR94" s="135"/>
      <c r="AS94" s="135"/>
      <c r="AT94" s="135"/>
      <c r="AU94" s="135"/>
      <c r="AV94" s="138"/>
      <c r="AW94" s="135"/>
      <c r="AX94" s="135"/>
      <c r="AY94" s="135"/>
      <c r="AZ94" s="135"/>
      <c r="BA94" s="135"/>
      <c r="BB94" s="135"/>
      <c r="BC94" s="135"/>
      <c r="BD94" s="135"/>
      <c r="BE94" s="135"/>
      <c r="BF94" s="139"/>
      <c r="BG94" s="150"/>
      <c r="BH94" s="129"/>
      <c r="BI94" s="129"/>
      <c r="BJ94" s="150"/>
      <c r="BK94" s="139"/>
      <c r="BL94" s="139"/>
      <c r="BM94" s="139"/>
      <c r="BN94" s="139"/>
      <c r="BO94" s="139"/>
      <c r="BP94" s="139"/>
      <c r="BQ94" s="139"/>
      <c r="BR94" s="139"/>
      <c r="BS94" s="139"/>
      <c r="BT94" s="139"/>
      <c r="BU94" s="371"/>
      <c r="BV94" s="371"/>
      <c r="BW94" s="371"/>
      <c r="BX94" s="371"/>
      <c r="BY94" s="371"/>
      <c r="BZ94" s="371"/>
      <c r="CA94" s="371"/>
    </row>
    <row r="95" spans="1:79" ht="39.75" customHeight="1">
      <c r="A95" s="126" t="s">
        <v>362</v>
      </c>
      <c r="B95" s="379" t="s">
        <v>2885</v>
      </c>
      <c r="C95" s="379" t="s">
        <v>2886</v>
      </c>
      <c r="D95" s="379" t="s">
        <v>234</v>
      </c>
      <c r="E95" s="372" t="s">
        <v>40</v>
      </c>
      <c r="F95" s="372">
        <v>78132</v>
      </c>
      <c r="G95" s="129" t="s">
        <v>2887</v>
      </c>
      <c r="H95" s="130" t="s">
        <v>2888</v>
      </c>
      <c r="I95" s="449" t="s">
        <v>996</v>
      </c>
      <c r="J95" s="453">
        <v>43505</v>
      </c>
      <c r="K95" s="479">
        <v>5979</v>
      </c>
      <c r="L95" s="94"/>
      <c r="M95" s="94">
        <v>500</v>
      </c>
      <c r="N95" s="94"/>
      <c r="O95" s="94"/>
      <c r="P95" s="94"/>
      <c r="Q95" s="94"/>
      <c r="R95" s="94"/>
      <c r="S95" s="94"/>
      <c r="T95" s="98">
        <f t="shared" si="6"/>
        <v>500</v>
      </c>
      <c r="U95" s="129" t="s">
        <v>927</v>
      </c>
      <c r="V95" s="98"/>
      <c r="W95" s="129"/>
      <c r="X95" s="129"/>
      <c r="Y95" s="132" t="s">
        <v>3224</v>
      </c>
      <c r="Z95" s="133" t="str">
        <f t="shared" si="9"/>
        <v>Blue</v>
      </c>
      <c r="AA95" s="133" t="str">
        <f>IFERROR(VLOOKUP($Z95,Lookup!$A$1:$P$20,2,FALSE),"")</f>
        <v>Level 5</v>
      </c>
      <c r="AB95" s="134">
        <v>43502</v>
      </c>
      <c r="AC95" s="133">
        <f>IFERROR(VLOOKUP($Z95,Lookup!$A$1:$P$20,7,FALSE),"")</f>
        <v>0</v>
      </c>
      <c r="AD95" s="380"/>
      <c r="AE95" s="133">
        <f>IFERROR(VLOOKUP($Z95,Lookup!$A$1:$P$20,8,FALSE),"")</f>
        <v>2</v>
      </c>
      <c r="AF95" s="133">
        <f>IFERROR(VLOOKUP($Z95,Lookup!$A$1:$P$20,9,FALSE),"")</f>
        <v>2</v>
      </c>
      <c r="AG95" s="133" t="s">
        <v>3089</v>
      </c>
      <c r="AH95" s="133">
        <f>IFERROR(VLOOKUP($Z95,Lookup!$A$1:$P$20,10,FALSE),"")</f>
        <v>2</v>
      </c>
      <c r="AI95" s="133">
        <f>IFERROR(VLOOKUP($Z95,Lookup!$A$1:$P$20,11,FALSE),"")</f>
        <v>0</v>
      </c>
      <c r="AJ95" s="133">
        <f>IFERROR(VLOOKUP($Z95,Lookup!$A$1:$P$20,12,FALSE),"")</f>
        <v>0</v>
      </c>
      <c r="AK95" s="133">
        <f>IFERROR(VLOOKUP($Z95,Lookup!$A$1:$P$20,13,FALSE),"")</f>
        <v>0</v>
      </c>
      <c r="AL95" s="133">
        <f>IFERROR(VLOOKUP($Z95,Lookup!$A$1:$P$20,14,FALSE),"")</f>
        <v>0</v>
      </c>
      <c r="AM95" s="133">
        <f>IFERROR(VLOOKUP($Z95,Lookup!$A$1:$P$20,15,FALSE),"")</f>
        <v>0</v>
      </c>
      <c r="AN95" s="133">
        <f>IFERROR(VLOOKUP($Z95,Lookup!$A$1:$P$20,16,FALSE),"")</f>
        <v>0</v>
      </c>
      <c r="AO95" s="133"/>
      <c r="AP95" s="129"/>
      <c r="AQ95" s="129"/>
      <c r="AR95" s="135"/>
      <c r="AS95" s="135"/>
      <c r="AT95" s="135"/>
      <c r="AU95" s="135"/>
      <c r="AV95" s="138"/>
      <c r="AW95" s="135"/>
      <c r="AX95" s="135"/>
      <c r="AY95" s="135"/>
      <c r="AZ95" s="135"/>
      <c r="BA95" s="448">
        <v>1</v>
      </c>
      <c r="BB95" s="135"/>
      <c r="BC95" s="135"/>
      <c r="BD95" s="135"/>
      <c r="BE95" s="135"/>
      <c r="BF95" s="139"/>
      <c r="BG95" s="150"/>
      <c r="BH95" s="129"/>
      <c r="BI95" s="129"/>
      <c r="BJ95" s="150"/>
      <c r="BK95" s="139"/>
      <c r="BL95" s="139"/>
      <c r="BM95" s="148"/>
      <c r="BN95" s="148" t="s">
        <v>2845</v>
      </c>
      <c r="BO95" s="139"/>
      <c r="BP95" s="139"/>
      <c r="BQ95" s="139" t="s">
        <v>2889</v>
      </c>
      <c r="BR95" s="139"/>
      <c r="BS95" s="139"/>
      <c r="BT95" s="139"/>
      <c r="BU95" s="371"/>
      <c r="BV95" s="371"/>
      <c r="BW95" s="371"/>
      <c r="BX95" s="371"/>
      <c r="BY95" s="371"/>
      <c r="BZ95" s="371"/>
      <c r="CA95" s="371"/>
    </row>
    <row r="96" spans="1:79" ht="39.75" customHeight="1">
      <c r="A96" s="126" t="s">
        <v>362</v>
      </c>
      <c r="B96" s="379" t="s">
        <v>1220</v>
      </c>
      <c r="C96" s="379" t="s">
        <v>2935</v>
      </c>
      <c r="D96" s="379" t="s">
        <v>37</v>
      </c>
      <c r="E96" s="372" t="s">
        <v>40</v>
      </c>
      <c r="F96" s="372">
        <v>78250</v>
      </c>
      <c r="G96" s="129" t="s">
        <v>1222</v>
      </c>
      <c r="H96" s="130" t="s">
        <v>1223</v>
      </c>
      <c r="I96" s="449" t="s">
        <v>217</v>
      </c>
      <c r="J96" s="453">
        <v>43505</v>
      </c>
      <c r="K96" s="479">
        <v>5979</v>
      </c>
      <c r="L96" s="94"/>
      <c r="M96" s="94">
        <v>250</v>
      </c>
      <c r="N96" s="94"/>
      <c r="O96" s="94"/>
      <c r="P96" s="94"/>
      <c r="Q96" s="94"/>
      <c r="R96" s="94"/>
      <c r="S96" s="94"/>
      <c r="T96" s="98">
        <f t="shared" si="6"/>
        <v>250</v>
      </c>
      <c r="U96" s="129" t="s">
        <v>927</v>
      </c>
      <c r="V96" s="98"/>
      <c r="W96" s="129"/>
      <c r="X96" s="129"/>
      <c r="Y96" s="132" t="s">
        <v>3225</v>
      </c>
      <c r="Z96" s="133" t="str">
        <f t="shared" si="9"/>
        <v>Red</v>
      </c>
      <c r="AA96" s="133" t="str">
        <f>IFERROR(VLOOKUP($Z96,Lookup!$A$1:$P$20,2,FALSE),"")</f>
        <v>Level 6</v>
      </c>
      <c r="AB96" s="134">
        <v>43507</v>
      </c>
      <c r="AC96" s="133"/>
      <c r="AD96" s="380"/>
      <c r="AE96" s="133">
        <f>IFERROR(VLOOKUP($Z96,Lookup!$A$1:$P$20,8,FALSE),"")</f>
        <v>1</v>
      </c>
      <c r="AF96" s="133">
        <f>IFERROR(VLOOKUP($Z96,Lookup!$A$1:$P$20,9,FALSE),"")</f>
        <v>0</v>
      </c>
      <c r="AG96" s="133" t="s">
        <v>3226</v>
      </c>
      <c r="AH96" s="133">
        <f>IFERROR(VLOOKUP($Z96,Lookup!$A$1:$P$20,10,FALSE),"")</f>
        <v>2</v>
      </c>
      <c r="AI96" s="133"/>
      <c r="AJ96" s="133"/>
      <c r="AK96" s="133"/>
      <c r="AL96" s="133"/>
      <c r="AM96" s="133"/>
      <c r="AN96" s="133"/>
      <c r="AO96" s="133"/>
      <c r="AP96" s="129"/>
      <c r="AQ96" s="129"/>
      <c r="AR96" s="135"/>
      <c r="AS96" s="135"/>
      <c r="AT96" s="135"/>
      <c r="AU96" s="135"/>
      <c r="AV96" s="138"/>
      <c r="AW96" s="135"/>
      <c r="AX96" s="135"/>
      <c r="AY96" s="135"/>
      <c r="AZ96" s="135"/>
      <c r="BA96" s="135"/>
      <c r="BB96" s="135"/>
      <c r="BC96" s="135"/>
      <c r="BD96" s="135"/>
      <c r="BE96" s="135"/>
      <c r="BF96" s="139"/>
      <c r="BG96" s="150"/>
      <c r="BH96" s="129"/>
      <c r="BI96" s="129"/>
      <c r="BJ96" s="150"/>
      <c r="BK96" s="139"/>
      <c r="BL96" s="139"/>
      <c r="BM96" s="148"/>
      <c r="BN96" s="148"/>
      <c r="BO96" s="139"/>
      <c r="BP96" s="139"/>
      <c r="BQ96" s="139"/>
      <c r="BR96" s="139"/>
      <c r="BS96" s="139"/>
      <c r="BT96" s="139"/>
      <c r="BU96" s="371"/>
      <c r="BV96" s="371"/>
      <c r="BW96" s="371"/>
      <c r="BX96" s="371"/>
      <c r="BY96" s="371"/>
      <c r="BZ96" s="371"/>
      <c r="CA96" s="371"/>
    </row>
    <row r="97" spans="1:79" ht="39.75" customHeight="1">
      <c r="A97" s="126" t="s">
        <v>362</v>
      </c>
      <c r="B97" s="379" t="s">
        <v>3117</v>
      </c>
      <c r="C97" s="379" t="s">
        <v>3118</v>
      </c>
      <c r="D97" s="379" t="s">
        <v>3119</v>
      </c>
      <c r="E97" s="372" t="s">
        <v>40</v>
      </c>
      <c r="F97" s="372">
        <v>77515</v>
      </c>
      <c r="G97" s="129" t="s">
        <v>2870</v>
      </c>
      <c r="H97" s="130" t="s">
        <v>3120</v>
      </c>
      <c r="I97" s="449" t="s">
        <v>1085</v>
      </c>
      <c r="J97" s="453">
        <v>43505</v>
      </c>
      <c r="K97" s="479">
        <v>5979</v>
      </c>
      <c r="L97" s="94"/>
      <c r="M97" s="94">
        <v>2500</v>
      </c>
      <c r="N97" s="94"/>
      <c r="O97" s="94"/>
      <c r="P97" s="94"/>
      <c r="Q97" s="94"/>
      <c r="R97" s="94"/>
      <c r="S97" s="94"/>
      <c r="T97" s="98">
        <f t="shared" si="6"/>
        <v>2500</v>
      </c>
      <c r="U97" s="129" t="s">
        <v>927</v>
      </c>
      <c r="V97" s="98"/>
      <c r="W97" s="129"/>
      <c r="X97" s="129"/>
      <c r="Y97" s="132" t="s">
        <v>3121</v>
      </c>
      <c r="Z97" s="438" t="str">
        <f t="shared" si="9"/>
        <v>Reserve</v>
      </c>
      <c r="AA97" s="438" t="str">
        <f>IFERROR(VLOOKUP($Z97,Lookup!$A$1:$P$20,2,FALSE),"")</f>
        <v>Level 3</v>
      </c>
      <c r="AB97" s="134">
        <v>43497</v>
      </c>
      <c r="AC97" s="133">
        <v>1</v>
      </c>
      <c r="AD97" s="380"/>
      <c r="AE97" s="133">
        <f>IFERROR(VLOOKUP($Z97,Lookup!$A$1:$P$20,8,FALSE),"")</f>
        <v>4</v>
      </c>
      <c r="AF97" s="133">
        <f>IFERROR(VLOOKUP($Z97,Lookup!$A$1:$P$20,9,FALSE),"")</f>
        <v>2</v>
      </c>
      <c r="AG97" s="133" t="s">
        <v>3034</v>
      </c>
      <c r="AH97" s="133">
        <f>IFERROR(VLOOKUP($Z97,Lookup!$A$1:$P$20,10,FALSE),"")</f>
        <v>4</v>
      </c>
      <c r="AI97" s="133" t="str">
        <f>IFERROR(VLOOKUP($Z97,Lookup!$A$1:$P$20,11,FALSE),"")</f>
        <v>Yes</v>
      </c>
      <c r="AJ97" s="133"/>
      <c r="AK97" s="133" t="str">
        <f>IFERROR(VLOOKUP($Z97,Lookup!$A$1:$P$20,13,FALSE),"")</f>
        <v>Yes</v>
      </c>
      <c r="AL97" s="133">
        <f>IFERROR(VLOOKUP($Z97,Lookup!$A$1:$P$20,14,FALSE),"")</f>
        <v>0</v>
      </c>
      <c r="AM97" s="133">
        <f>IFERROR(VLOOKUP($Z97,Lookup!$A$1:$P$20,15,FALSE),"")</f>
        <v>0</v>
      </c>
      <c r="AN97" s="133">
        <f>IFERROR(VLOOKUP($Z97,Lookup!$A$1:$P$20,16,FALSE),"")</f>
        <v>0</v>
      </c>
      <c r="AO97" s="451"/>
      <c r="AP97" s="129"/>
      <c r="AQ97" s="129"/>
      <c r="AR97" s="135"/>
      <c r="AS97" s="135"/>
      <c r="AT97" s="135"/>
      <c r="AU97" s="135"/>
      <c r="AV97" s="138"/>
      <c r="AW97" s="135"/>
      <c r="AX97" s="135"/>
      <c r="AY97" s="135"/>
      <c r="AZ97" s="135"/>
      <c r="BA97" s="448">
        <v>2</v>
      </c>
      <c r="BB97" s="135"/>
      <c r="BC97" s="135"/>
      <c r="BD97" s="135"/>
      <c r="BE97" s="135"/>
      <c r="BF97" s="139"/>
      <c r="BG97" s="150"/>
      <c r="BH97" s="129"/>
      <c r="BI97" s="129"/>
      <c r="BJ97" s="150"/>
      <c r="BK97" s="139"/>
      <c r="BL97" s="139"/>
      <c r="BM97" s="148"/>
      <c r="BN97" s="148" t="s">
        <v>2845</v>
      </c>
      <c r="BO97" s="139"/>
      <c r="BP97" s="139"/>
      <c r="BQ97" s="139"/>
      <c r="BR97" s="139"/>
      <c r="BS97" s="139"/>
      <c r="BT97" s="139"/>
      <c r="BU97" s="371"/>
      <c r="BV97" s="371"/>
      <c r="BW97" s="371"/>
      <c r="BX97" s="371"/>
      <c r="BY97" s="371"/>
      <c r="BZ97" s="371"/>
      <c r="CA97" s="371"/>
    </row>
    <row r="98" spans="1:79" ht="39.75" customHeight="1">
      <c r="A98" s="126" t="s">
        <v>362</v>
      </c>
      <c r="B98" s="379" t="s">
        <v>3125</v>
      </c>
      <c r="C98" s="379" t="s">
        <v>3126</v>
      </c>
      <c r="D98" s="379" t="s">
        <v>37</v>
      </c>
      <c r="E98" s="372" t="s">
        <v>40</v>
      </c>
      <c r="F98" s="372">
        <v>78212</v>
      </c>
      <c r="G98" s="129" t="s">
        <v>3127</v>
      </c>
      <c r="H98" s="130" t="s">
        <v>3128</v>
      </c>
      <c r="I98" s="449" t="s">
        <v>3129</v>
      </c>
      <c r="J98" s="453">
        <v>43506</v>
      </c>
      <c r="K98" s="479">
        <v>6013</v>
      </c>
      <c r="L98" s="94">
        <v>2500</v>
      </c>
      <c r="M98" s="94"/>
      <c r="N98" s="94"/>
      <c r="O98" s="94"/>
      <c r="P98" s="94"/>
      <c r="Q98" s="94"/>
      <c r="R98" s="94"/>
      <c r="S98" s="94"/>
      <c r="T98" s="98">
        <f t="shared" si="6"/>
        <v>2500</v>
      </c>
      <c r="U98" s="129" t="s">
        <v>927</v>
      </c>
      <c r="V98" s="98"/>
      <c r="W98" s="129"/>
      <c r="X98" s="129"/>
      <c r="Y98" s="132" t="s">
        <v>3130</v>
      </c>
      <c r="Z98" s="133" t="str">
        <f t="shared" si="9"/>
        <v>Reserve</v>
      </c>
      <c r="AA98" s="133" t="str">
        <f>IFERROR(VLOOKUP($Z98,Lookup!$A$1:$P$20,2,FALSE),"")</f>
        <v>Level 3</v>
      </c>
      <c r="AB98" s="134">
        <v>43500</v>
      </c>
      <c r="AC98" s="133">
        <f>IFERROR(VLOOKUP($Z98,Lookup!$A$1:$P$20,7,FALSE),"")</f>
        <v>0</v>
      </c>
      <c r="AD98" s="380"/>
      <c r="AE98" s="133">
        <f>IFERROR(VLOOKUP($Z98,Lookup!$A$1:$P$20,8,FALSE),"")</f>
        <v>4</v>
      </c>
      <c r="AF98" s="133">
        <f>IFERROR(VLOOKUP($Z98,Lookup!$A$1:$P$20,9,FALSE),"")</f>
        <v>2</v>
      </c>
      <c r="AG98" s="133" t="s">
        <v>3034</v>
      </c>
      <c r="AH98" s="133">
        <f>IFERROR(VLOOKUP($Z98,Lookup!$A$1:$P$20,10,FALSE),"")</f>
        <v>4</v>
      </c>
      <c r="AI98" s="133" t="str">
        <f>IFERROR(VLOOKUP($Z98,Lookup!$A$1:$P$20,11,FALSE),"")</f>
        <v>Yes</v>
      </c>
      <c r="AJ98" s="133"/>
      <c r="AK98" s="133" t="str">
        <f>IFERROR(VLOOKUP($Z98,Lookup!$A$1:$P$20,13,FALSE),"")</f>
        <v>Yes</v>
      </c>
      <c r="AL98" s="133">
        <f>IFERROR(VLOOKUP($Z98,Lookup!$A$1:$P$20,14,FALSE),"")</f>
        <v>0</v>
      </c>
      <c r="AM98" s="133">
        <f>IFERROR(VLOOKUP($Z98,Lookup!$A$1:$P$20,15,FALSE),"")</f>
        <v>0</v>
      </c>
      <c r="AN98" s="133">
        <f>IFERROR(VLOOKUP($Z98,Lookup!$A$1:$P$20,16,FALSE),"")</f>
        <v>0</v>
      </c>
      <c r="AO98" s="451"/>
      <c r="AP98" s="129"/>
      <c r="AQ98" s="129"/>
      <c r="AR98" s="135"/>
      <c r="AS98" s="135"/>
      <c r="AT98" s="135"/>
      <c r="AU98" s="135"/>
      <c r="AV98" s="138"/>
      <c r="AW98" s="135"/>
      <c r="AX98" s="135"/>
      <c r="AY98" s="135"/>
      <c r="AZ98" s="135"/>
      <c r="BA98" s="135"/>
      <c r="BB98" s="135"/>
      <c r="BC98" s="135"/>
      <c r="BD98" s="135"/>
      <c r="BE98" s="135"/>
      <c r="BF98" s="139"/>
      <c r="BG98" s="150"/>
      <c r="BH98" s="129"/>
      <c r="BI98" s="129"/>
      <c r="BJ98" s="150"/>
      <c r="BK98" s="139"/>
      <c r="BL98" s="139"/>
      <c r="BM98" s="450">
        <v>2</v>
      </c>
      <c r="BN98" s="450" t="s">
        <v>3057</v>
      </c>
      <c r="BO98" s="139"/>
      <c r="BP98" s="139"/>
      <c r="BQ98" s="139"/>
      <c r="BR98" s="139"/>
      <c r="BS98" s="139"/>
      <c r="BT98" s="139"/>
      <c r="BU98" s="371"/>
      <c r="BV98" s="371"/>
      <c r="BW98" s="371"/>
      <c r="BX98" s="371"/>
      <c r="BY98" s="371"/>
      <c r="BZ98" s="371"/>
      <c r="CA98" s="371"/>
    </row>
    <row r="99" spans="1:79" ht="39.75" customHeight="1">
      <c r="A99" s="126" t="s">
        <v>362</v>
      </c>
      <c r="B99" s="379" t="s">
        <v>2654</v>
      </c>
      <c r="C99" s="379" t="s">
        <v>1269</v>
      </c>
      <c r="D99" s="379" t="s">
        <v>37</v>
      </c>
      <c r="E99" s="372" t="s">
        <v>40</v>
      </c>
      <c r="F99" s="372">
        <v>78266</v>
      </c>
      <c r="G99" s="129" t="s">
        <v>3329</v>
      </c>
      <c r="H99" s="130"/>
      <c r="I99" s="449" t="s">
        <v>1038</v>
      </c>
      <c r="J99" s="453">
        <v>43508</v>
      </c>
      <c r="K99" s="479">
        <v>6037</v>
      </c>
      <c r="L99" s="94"/>
      <c r="M99" s="94"/>
      <c r="N99" s="94"/>
      <c r="O99" s="94"/>
      <c r="P99" s="94">
        <v>250</v>
      </c>
      <c r="Q99" s="94"/>
      <c r="R99" s="94"/>
      <c r="S99" s="94"/>
      <c r="T99" s="98">
        <f t="shared" si="6"/>
        <v>250</v>
      </c>
      <c r="U99" s="129" t="s">
        <v>927</v>
      </c>
      <c r="V99" s="98"/>
      <c r="W99" s="129"/>
      <c r="X99" s="129"/>
      <c r="Y99" s="132" t="s">
        <v>3330</v>
      </c>
      <c r="Z99" s="411" t="str">
        <f t="shared" si="9"/>
        <v>Red</v>
      </c>
      <c r="AA99" s="133" t="str">
        <f>IFERROR(VLOOKUP($Z99,Lookup!$A$1:$P$20,2,FALSE),"")</f>
        <v>Level 6</v>
      </c>
      <c r="AB99" s="458" t="s">
        <v>3331</v>
      </c>
      <c r="AC99" s="133"/>
      <c r="AD99" s="380"/>
      <c r="AE99" s="133">
        <v>1</v>
      </c>
      <c r="AF99" s="133">
        <v>1</v>
      </c>
      <c r="AG99" s="133" t="s">
        <v>2635</v>
      </c>
      <c r="AH99" s="133">
        <f>IFERROR(VLOOKUP($Z99,Lookup!$A$1:$P$20,10,FALSE),"")</f>
        <v>2</v>
      </c>
      <c r="AI99" s="133"/>
      <c r="AJ99" s="133"/>
      <c r="AK99" s="133"/>
      <c r="AL99" s="133"/>
      <c r="AM99" s="133"/>
      <c r="AN99" s="133"/>
      <c r="AO99" s="133">
        <v>2</v>
      </c>
      <c r="AP99" s="129"/>
      <c r="AQ99" s="129"/>
      <c r="AR99" s="135"/>
      <c r="AS99" s="135"/>
      <c r="AT99" s="85"/>
      <c r="AU99" s="135"/>
      <c r="AV99" s="138"/>
      <c r="AW99" s="135"/>
      <c r="AX99" s="135"/>
      <c r="AY99" s="135"/>
      <c r="AZ99" s="135"/>
      <c r="BA99" s="135"/>
      <c r="BB99" s="135"/>
      <c r="BC99" s="135"/>
      <c r="BD99" s="135"/>
      <c r="BE99" s="135"/>
      <c r="BF99" s="143"/>
      <c r="BG99" s="150"/>
      <c r="BH99" s="148"/>
      <c r="BI99" s="148"/>
      <c r="BJ99" s="143"/>
      <c r="BK99" s="139"/>
      <c r="BL99" s="139"/>
      <c r="BM99" s="148"/>
      <c r="BN99" s="148"/>
      <c r="BO99" s="139"/>
      <c r="BP99" s="139"/>
      <c r="BQ99" s="139"/>
      <c r="BR99" s="139"/>
      <c r="BS99" s="139"/>
      <c r="BT99" s="139"/>
      <c r="BU99" s="371"/>
      <c r="BV99" s="371"/>
      <c r="BW99" s="371"/>
      <c r="BX99" s="371"/>
      <c r="BY99" s="371"/>
      <c r="BZ99" s="371"/>
      <c r="CA99" s="371"/>
    </row>
    <row r="100" spans="1:79" ht="39.75" customHeight="1">
      <c r="A100" s="126" t="s">
        <v>362</v>
      </c>
      <c r="B100" s="379" t="s">
        <v>2185</v>
      </c>
      <c r="C100" s="379" t="s">
        <v>2186</v>
      </c>
      <c r="D100" s="379" t="s">
        <v>333</v>
      </c>
      <c r="E100" s="372" t="s">
        <v>40</v>
      </c>
      <c r="F100" s="372">
        <v>78066</v>
      </c>
      <c r="G100" s="129" t="s">
        <v>2187</v>
      </c>
      <c r="H100" s="130"/>
      <c r="I100" s="449" t="s">
        <v>2188</v>
      </c>
      <c r="J100" s="453">
        <v>43509</v>
      </c>
      <c r="K100" s="479">
        <v>6058</v>
      </c>
      <c r="L100" s="94"/>
      <c r="M100" s="94">
        <v>400</v>
      </c>
      <c r="N100" s="94"/>
      <c r="O100" s="94"/>
      <c r="P100" s="94"/>
      <c r="Q100" s="94"/>
      <c r="R100" s="94"/>
      <c r="S100" s="94"/>
      <c r="T100" s="98">
        <f t="shared" si="6"/>
        <v>400</v>
      </c>
      <c r="U100" s="129" t="s">
        <v>927</v>
      </c>
      <c r="V100" s="98"/>
      <c r="W100" s="129"/>
      <c r="X100" s="129"/>
      <c r="Y100" s="132"/>
      <c r="Z100" s="411" t="str">
        <f t="shared" si="9"/>
        <v>Red</v>
      </c>
      <c r="AA100" s="133" t="str">
        <f>IFERROR(VLOOKUP($Z100,Lookup!$A$1:$P$20,2,FALSE),"")</f>
        <v>Level 6</v>
      </c>
      <c r="AB100" s="134">
        <v>43511</v>
      </c>
      <c r="AC100" s="133"/>
      <c r="AD100" s="380"/>
      <c r="AE100" s="133">
        <v>1</v>
      </c>
      <c r="AF100" s="133">
        <f>IFERROR(VLOOKUP($Z100,Lookup!$A$1:$P$20,9,FALSE),"")</f>
        <v>0</v>
      </c>
      <c r="AG100" s="133"/>
      <c r="AH100" s="133">
        <f>IFERROR(VLOOKUP($Z100,Lookup!$A$1:$P$20,10,FALSE),"")</f>
        <v>2</v>
      </c>
      <c r="AI100" s="133"/>
      <c r="AJ100" s="133"/>
      <c r="AK100" s="133"/>
      <c r="AL100" s="133"/>
      <c r="AM100" s="133"/>
      <c r="AN100" s="133"/>
      <c r="AO100" s="133"/>
      <c r="AP100" s="129"/>
      <c r="AQ100" s="129"/>
      <c r="AR100" s="135"/>
      <c r="AS100" s="135"/>
      <c r="AT100" s="85"/>
      <c r="AU100" s="135"/>
      <c r="AV100" s="138"/>
      <c r="AW100" s="135"/>
      <c r="AX100" s="135"/>
      <c r="AY100" s="135"/>
      <c r="AZ100" s="135"/>
      <c r="BA100" s="135"/>
      <c r="BB100" s="135"/>
      <c r="BC100" s="135"/>
      <c r="BD100" s="135"/>
      <c r="BE100" s="135"/>
      <c r="BF100" s="143"/>
      <c r="BG100" s="150"/>
      <c r="BH100" s="148"/>
      <c r="BI100" s="148"/>
      <c r="BJ100" s="143"/>
      <c r="BK100" s="139"/>
      <c r="BL100" s="139"/>
      <c r="BM100" s="148"/>
      <c r="BN100" s="148"/>
      <c r="BO100" s="139"/>
      <c r="BP100" s="139"/>
      <c r="BQ100" s="139"/>
      <c r="BR100" s="139"/>
      <c r="BS100" s="139"/>
      <c r="BT100" s="139"/>
      <c r="BU100" s="371"/>
      <c r="BV100" s="371"/>
      <c r="BW100" s="371"/>
      <c r="BX100" s="371"/>
      <c r="BY100" s="371"/>
      <c r="BZ100" s="371"/>
      <c r="CA100" s="371"/>
    </row>
    <row r="101" spans="1:79" ht="39.75" customHeight="1">
      <c r="A101" s="126" t="s">
        <v>362</v>
      </c>
      <c r="B101" s="379" t="s">
        <v>1776</v>
      </c>
      <c r="C101" s="379" t="s">
        <v>3277</v>
      </c>
      <c r="D101" s="379" t="s">
        <v>232</v>
      </c>
      <c r="E101" s="372" t="s">
        <v>40</v>
      </c>
      <c r="F101" s="372">
        <v>78009</v>
      </c>
      <c r="G101" s="129"/>
      <c r="H101" s="130" t="s">
        <v>1779</v>
      </c>
      <c r="I101" s="449" t="s">
        <v>1780</v>
      </c>
      <c r="J101" s="453">
        <v>43509</v>
      </c>
      <c r="K101" s="479">
        <v>6058</v>
      </c>
      <c r="L101" s="94"/>
      <c r="M101" s="94">
        <v>250</v>
      </c>
      <c r="N101" s="94"/>
      <c r="O101" s="94"/>
      <c r="P101" s="94"/>
      <c r="Q101" s="94"/>
      <c r="R101" s="94"/>
      <c r="S101" s="94"/>
      <c r="T101" s="98">
        <f t="shared" si="6"/>
        <v>250</v>
      </c>
      <c r="U101" s="129" t="s">
        <v>927</v>
      </c>
      <c r="V101" s="98"/>
      <c r="W101" s="129"/>
      <c r="X101" s="129"/>
      <c r="Y101" s="132"/>
      <c r="Z101" s="411" t="str">
        <f t="shared" si="9"/>
        <v>Red</v>
      </c>
      <c r="AA101" s="133" t="str">
        <f>IFERROR(VLOOKUP($Z101,Lookup!$A$1:$P$20,2,FALSE),"")</f>
        <v>Level 6</v>
      </c>
      <c r="AB101" s="134">
        <v>43511</v>
      </c>
      <c r="AC101" s="133"/>
      <c r="AD101" s="380"/>
      <c r="AE101" s="133">
        <v>1</v>
      </c>
      <c r="AF101" s="133">
        <f>IFERROR(VLOOKUP($Z101,Lookup!$A$1:$P$20,9,FALSE),"")</f>
        <v>0</v>
      </c>
      <c r="AG101" s="133"/>
      <c r="AH101" s="133">
        <f>IFERROR(VLOOKUP($Z101,Lookup!$A$1:$P$20,10,FALSE),"")</f>
        <v>2</v>
      </c>
      <c r="AI101" s="133"/>
      <c r="AJ101" s="133"/>
      <c r="AK101" s="133"/>
      <c r="AL101" s="133"/>
      <c r="AM101" s="133"/>
      <c r="AN101" s="133"/>
      <c r="AO101" s="133"/>
      <c r="AP101" s="129"/>
      <c r="AQ101" s="129"/>
      <c r="AR101" s="135"/>
      <c r="AS101" s="135"/>
      <c r="AT101" s="85"/>
      <c r="AU101" s="135"/>
      <c r="AV101" s="138"/>
      <c r="AW101" s="135"/>
      <c r="AX101" s="135"/>
      <c r="AY101" s="135"/>
      <c r="AZ101" s="135"/>
      <c r="BA101" s="135"/>
      <c r="BB101" s="135"/>
      <c r="BC101" s="135"/>
      <c r="BD101" s="135"/>
      <c r="BE101" s="135"/>
      <c r="BF101" s="143"/>
      <c r="BG101" s="150"/>
      <c r="BH101" s="148"/>
      <c r="BI101" s="148"/>
      <c r="BJ101" s="143"/>
      <c r="BK101" s="139"/>
      <c r="BL101" s="139"/>
      <c r="BM101" s="148"/>
      <c r="BN101" s="148"/>
      <c r="BO101" s="139"/>
      <c r="BP101" s="139"/>
      <c r="BQ101" s="139"/>
      <c r="BR101" s="139"/>
      <c r="BS101" s="139"/>
      <c r="BT101" s="139"/>
      <c r="BU101" s="371"/>
      <c r="BV101" s="371"/>
      <c r="BW101" s="371"/>
      <c r="BX101" s="371"/>
      <c r="BY101" s="371"/>
      <c r="BZ101" s="371"/>
      <c r="CA101" s="371"/>
    </row>
    <row r="102" spans="1:79" ht="39.75" customHeight="1">
      <c r="A102" s="126" t="s">
        <v>362</v>
      </c>
      <c r="B102" s="379" t="s">
        <v>195</v>
      </c>
      <c r="C102" s="379" t="s">
        <v>3278</v>
      </c>
      <c r="D102" s="379" t="s">
        <v>37</v>
      </c>
      <c r="E102" s="372" t="s">
        <v>40</v>
      </c>
      <c r="F102" s="372">
        <v>78252</v>
      </c>
      <c r="G102" s="129" t="s">
        <v>3279</v>
      </c>
      <c r="H102" s="130" t="s">
        <v>3280</v>
      </c>
      <c r="I102" s="449" t="s">
        <v>1444</v>
      </c>
      <c r="J102" s="453">
        <v>43509</v>
      </c>
      <c r="K102" s="479">
        <v>6058</v>
      </c>
      <c r="L102" s="94"/>
      <c r="M102" s="94"/>
      <c r="N102" s="94"/>
      <c r="O102" s="94"/>
      <c r="P102" s="94">
        <v>250</v>
      </c>
      <c r="Q102" s="94"/>
      <c r="R102" s="94"/>
      <c r="S102" s="94"/>
      <c r="T102" s="98">
        <f t="shared" si="6"/>
        <v>250</v>
      </c>
      <c r="U102" s="129" t="s">
        <v>927</v>
      </c>
      <c r="V102" s="98"/>
      <c r="W102" s="129"/>
      <c r="X102" s="129"/>
      <c r="Y102" s="132"/>
      <c r="Z102" s="411" t="str">
        <f t="shared" si="9"/>
        <v>Red</v>
      </c>
      <c r="AA102" s="133" t="str">
        <f>IFERROR(VLOOKUP($Z102,Lookup!$A$1:$P$20,2,FALSE),"")</f>
        <v>Level 6</v>
      </c>
      <c r="AB102" s="134">
        <v>43500</v>
      </c>
      <c r="AC102" s="133"/>
      <c r="AD102" s="380"/>
      <c r="AE102" s="133">
        <f>IFERROR(VLOOKUP($Z102,Lookup!$A$1:$P$20,8,FALSE),"")</f>
        <v>1</v>
      </c>
      <c r="AF102" s="133">
        <v>1</v>
      </c>
      <c r="AG102" s="133" t="s">
        <v>2635</v>
      </c>
      <c r="AH102" s="133">
        <f>IFERROR(VLOOKUP($Z102,Lookup!$A$1:$P$20,10,FALSE),"")</f>
        <v>2</v>
      </c>
      <c r="AI102" s="133"/>
      <c r="AJ102" s="133"/>
      <c r="AK102" s="133"/>
      <c r="AL102" s="133"/>
      <c r="AM102" s="133"/>
      <c r="AN102" s="133"/>
      <c r="AO102" s="133">
        <v>2</v>
      </c>
      <c r="AP102" s="129"/>
      <c r="AQ102" s="129"/>
      <c r="AR102" s="135"/>
      <c r="AS102" s="135"/>
      <c r="AT102" s="85"/>
      <c r="AU102" s="135"/>
      <c r="AV102" s="138"/>
      <c r="AW102" s="135"/>
      <c r="AX102" s="135"/>
      <c r="AY102" s="135"/>
      <c r="AZ102" s="135"/>
      <c r="BA102" s="135"/>
      <c r="BB102" s="135"/>
      <c r="BC102" s="135"/>
      <c r="BD102" s="135"/>
      <c r="BE102" s="135"/>
      <c r="BF102" s="143"/>
      <c r="BG102" s="150"/>
      <c r="BH102" s="148"/>
      <c r="BI102" s="148"/>
      <c r="BJ102" s="143"/>
      <c r="BK102" s="139"/>
      <c r="BL102" s="139"/>
      <c r="BM102" s="148"/>
      <c r="BN102" s="148"/>
      <c r="BO102" s="139"/>
      <c r="BP102" s="139"/>
      <c r="BQ102" s="139"/>
      <c r="BR102" s="139"/>
      <c r="BS102" s="139"/>
      <c r="BT102" s="139"/>
      <c r="BU102" s="371"/>
      <c r="BV102" s="371"/>
      <c r="BW102" s="371"/>
      <c r="BX102" s="371"/>
      <c r="BY102" s="371"/>
      <c r="BZ102" s="371"/>
      <c r="CA102" s="371"/>
    </row>
    <row r="103" spans="1:79" ht="39.75" customHeight="1">
      <c r="A103" s="126" t="s">
        <v>362</v>
      </c>
      <c r="B103" s="379" t="s">
        <v>3227</v>
      </c>
      <c r="C103" s="379" t="s">
        <v>3228</v>
      </c>
      <c r="D103" s="379" t="s">
        <v>755</v>
      </c>
      <c r="E103" s="372" t="s">
        <v>40</v>
      </c>
      <c r="F103" s="372">
        <v>78666</v>
      </c>
      <c r="G103" s="129" t="s">
        <v>3229</v>
      </c>
      <c r="H103" s="130" t="s">
        <v>2848</v>
      </c>
      <c r="I103" s="449" t="s">
        <v>996</v>
      </c>
      <c r="J103" s="453">
        <v>43512</v>
      </c>
      <c r="K103" s="479">
        <v>6116</v>
      </c>
      <c r="L103" s="94"/>
      <c r="M103" s="94">
        <v>500</v>
      </c>
      <c r="N103" s="94"/>
      <c r="O103" s="94"/>
      <c r="P103" s="94"/>
      <c r="Q103" s="94"/>
      <c r="R103" s="94"/>
      <c r="S103" s="94"/>
      <c r="T103" s="98">
        <f t="shared" si="6"/>
        <v>500</v>
      </c>
      <c r="U103" s="129" t="s">
        <v>927</v>
      </c>
      <c r="V103" s="98"/>
      <c r="W103" s="129"/>
      <c r="X103" s="129"/>
      <c r="Y103" s="132"/>
      <c r="Z103" s="438" t="str">
        <f t="shared" si="9"/>
        <v>Blue</v>
      </c>
      <c r="AA103" s="438" t="str">
        <f>IFERROR(VLOOKUP($Z103,Lookup!$A$1:$P$20,2,FALSE),"")</f>
        <v>Level 5</v>
      </c>
      <c r="AB103" s="134">
        <v>43503</v>
      </c>
      <c r="AC103" s="133">
        <f>IFERROR(VLOOKUP($Z103,Lookup!$A$1:$P$20,7,FALSE),"")</f>
        <v>0</v>
      </c>
      <c r="AD103" s="380"/>
      <c r="AE103" s="133">
        <f>IFERROR(VLOOKUP($Z103,Lookup!$A$1:$P$20,8,FALSE),"")</f>
        <v>2</v>
      </c>
      <c r="AF103" s="133">
        <v>1</v>
      </c>
      <c r="AG103" s="133" t="s">
        <v>2635</v>
      </c>
      <c r="AH103" s="133">
        <v>4</v>
      </c>
      <c r="AI103" s="133">
        <f>IFERROR(VLOOKUP($Z103,Lookup!$A$1:$P$20,11,FALSE),"")</f>
        <v>0</v>
      </c>
      <c r="AJ103" s="133">
        <f>IFERROR(VLOOKUP($Z103,Lookup!$A$1:$P$20,12,FALSE),"")</f>
        <v>0</v>
      </c>
      <c r="AK103" s="133"/>
      <c r="AL103" s="133"/>
      <c r="AM103" s="133"/>
      <c r="AN103" s="133"/>
      <c r="AO103" s="133">
        <v>4</v>
      </c>
      <c r="AP103" s="129"/>
      <c r="AQ103" s="129"/>
      <c r="AR103" s="135"/>
      <c r="AS103" s="135"/>
      <c r="AT103" s="85"/>
      <c r="AU103" s="135"/>
      <c r="AV103" s="138"/>
      <c r="AW103" s="135"/>
      <c r="AX103" s="135"/>
      <c r="AY103" s="135"/>
      <c r="AZ103" s="135"/>
      <c r="BA103" s="135"/>
      <c r="BB103" s="135"/>
      <c r="BC103" s="135"/>
      <c r="BD103" s="135"/>
      <c r="BE103" s="135"/>
      <c r="BF103" s="139"/>
      <c r="BG103" s="150"/>
      <c r="BH103" s="148"/>
      <c r="BI103" s="148"/>
      <c r="BJ103" s="143"/>
      <c r="BK103" s="139"/>
      <c r="BL103" s="139"/>
      <c r="BM103" s="148"/>
      <c r="BN103" s="148"/>
      <c r="BO103" s="139"/>
      <c r="BP103" s="139"/>
      <c r="BQ103" s="139"/>
      <c r="BR103" s="139"/>
      <c r="BS103" s="139"/>
      <c r="BT103" s="139"/>
      <c r="BU103" s="371"/>
      <c r="BV103" s="371"/>
      <c r="BW103" s="371"/>
      <c r="BX103" s="371"/>
      <c r="BY103" s="371"/>
      <c r="BZ103" s="371"/>
      <c r="CA103" s="371"/>
    </row>
    <row r="104" spans="1:79" ht="39.75" customHeight="1">
      <c r="A104" s="126" t="s">
        <v>362</v>
      </c>
      <c r="B104" s="379" t="s">
        <v>3281</v>
      </c>
      <c r="C104" s="379" t="s">
        <v>3282</v>
      </c>
      <c r="D104" s="379" t="s">
        <v>37</v>
      </c>
      <c r="E104" s="372" t="s">
        <v>40</v>
      </c>
      <c r="F104" s="372">
        <v>78249</v>
      </c>
      <c r="G104" s="129"/>
      <c r="H104" s="130" t="s">
        <v>3283</v>
      </c>
      <c r="I104" s="449"/>
      <c r="J104" s="453">
        <v>43514</v>
      </c>
      <c r="K104" s="479" t="s">
        <v>3284</v>
      </c>
      <c r="L104" s="94"/>
      <c r="M104" s="94">
        <v>250</v>
      </c>
      <c r="N104" s="94"/>
      <c r="O104" s="94"/>
      <c r="P104" s="94"/>
      <c r="Q104" s="94"/>
      <c r="R104" s="94"/>
      <c r="S104" s="94"/>
      <c r="T104" s="98">
        <f t="shared" si="6"/>
        <v>250</v>
      </c>
      <c r="U104" s="129" t="s">
        <v>927</v>
      </c>
      <c r="V104" s="98"/>
      <c r="W104" s="129"/>
      <c r="X104" s="129"/>
      <c r="Y104" s="132"/>
      <c r="Z104" s="133" t="str">
        <f t="shared" si="9"/>
        <v>Red</v>
      </c>
      <c r="AA104" s="133"/>
      <c r="AB104" s="458"/>
      <c r="AC104" s="133"/>
      <c r="AD104" s="380"/>
      <c r="AE104" s="133"/>
      <c r="AF104" s="133"/>
      <c r="AG104" s="133"/>
      <c r="AH104" s="133"/>
      <c r="AI104" s="133"/>
      <c r="AJ104" s="133"/>
      <c r="AK104" s="133"/>
      <c r="AL104" s="133"/>
      <c r="AM104" s="133"/>
      <c r="AN104" s="133"/>
      <c r="AO104" s="133"/>
      <c r="AP104" s="129"/>
      <c r="AQ104" s="129"/>
      <c r="AR104" s="135"/>
      <c r="AS104" s="135"/>
      <c r="AT104" s="85"/>
      <c r="AU104" s="135"/>
      <c r="AV104" s="138"/>
      <c r="AW104" s="135"/>
      <c r="AX104" s="135"/>
      <c r="AY104" s="135"/>
      <c r="AZ104" s="135"/>
      <c r="BA104" s="135"/>
      <c r="BB104" s="135"/>
      <c r="BC104" s="135"/>
      <c r="BD104" s="135"/>
      <c r="BE104" s="135"/>
      <c r="BF104" s="139"/>
      <c r="BG104" s="150"/>
      <c r="BH104" s="148"/>
      <c r="BI104" s="148"/>
      <c r="BJ104" s="143"/>
      <c r="BK104" s="139"/>
      <c r="BL104" s="139"/>
      <c r="BM104" s="148"/>
      <c r="BN104" s="148"/>
      <c r="BO104" s="139"/>
      <c r="BP104" s="139"/>
      <c r="BQ104" s="139"/>
      <c r="BR104" s="139"/>
      <c r="BS104" s="139"/>
      <c r="BT104" s="139"/>
      <c r="BU104" s="371"/>
      <c r="BV104" s="371"/>
      <c r="BW104" s="371"/>
      <c r="BX104" s="371"/>
      <c r="BY104" s="371"/>
      <c r="BZ104" s="371"/>
      <c r="CA104" s="371"/>
    </row>
    <row r="105" spans="1:79" ht="39.75" customHeight="1">
      <c r="A105" s="126" t="s">
        <v>362</v>
      </c>
      <c r="B105" s="379" t="s">
        <v>3286</v>
      </c>
      <c r="C105" s="379" t="s">
        <v>2139</v>
      </c>
      <c r="D105" s="379" t="s">
        <v>192</v>
      </c>
      <c r="E105" s="372" t="s">
        <v>40</v>
      </c>
      <c r="F105" s="372">
        <v>78006</v>
      </c>
      <c r="G105" s="129" t="s">
        <v>3287</v>
      </c>
      <c r="H105" s="130" t="s">
        <v>3288</v>
      </c>
      <c r="I105" s="449"/>
      <c r="J105" s="453">
        <v>43514</v>
      </c>
      <c r="K105" s="479" t="s">
        <v>3284</v>
      </c>
      <c r="L105" s="94"/>
      <c r="M105" s="94">
        <v>250</v>
      </c>
      <c r="N105" s="94"/>
      <c r="O105" s="94"/>
      <c r="P105" s="94"/>
      <c r="Q105" s="94"/>
      <c r="R105" s="94"/>
      <c r="S105" s="94"/>
      <c r="T105" s="98">
        <f t="shared" si="6"/>
        <v>250</v>
      </c>
      <c r="U105" s="129" t="s">
        <v>927</v>
      </c>
      <c r="V105" s="98"/>
      <c r="W105" s="129"/>
      <c r="X105" s="129"/>
      <c r="Y105" s="132"/>
      <c r="Z105" s="133" t="str">
        <f t="shared" si="9"/>
        <v>Red</v>
      </c>
      <c r="AA105" s="133"/>
      <c r="AB105" s="458"/>
      <c r="AC105" s="133"/>
      <c r="AD105" s="380"/>
      <c r="AE105" s="133"/>
      <c r="AF105" s="133"/>
      <c r="AG105" s="133"/>
      <c r="AH105" s="133"/>
      <c r="AI105" s="133"/>
      <c r="AJ105" s="133"/>
      <c r="AK105" s="133"/>
      <c r="AL105" s="133"/>
      <c r="AM105" s="133"/>
      <c r="AN105" s="133"/>
      <c r="AO105" s="133"/>
      <c r="AP105" s="129"/>
      <c r="AQ105" s="129"/>
      <c r="AR105" s="135"/>
      <c r="AS105" s="135"/>
      <c r="AT105" s="85"/>
      <c r="AU105" s="135"/>
      <c r="AV105" s="138"/>
      <c r="AW105" s="135"/>
      <c r="AX105" s="135"/>
      <c r="AY105" s="135"/>
      <c r="AZ105" s="135"/>
      <c r="BA105" s="135"/>
      <c r="BB105" s="135"/>
      <c r="BC105" s="135"/>
      <c r="BD105" s="135"/>
      <c r="BE105" s="135"/>
      <c r="BF105" s="139"/>
      <c r="BG105" s="150"/>
      <c r="BH105" s="148"/>
      <c r="BI105" s="148"/>
      <c r="BJ105" s="143"/>
      <c r="BK105" s="139"/>
      <c r="BL105" s="139"/>
      <c r="BM105" s="148"/>
      <c r="BN105" s="148"/>
      <c r="BO105" s="139"/>
      <c r="BP105" s="139"/>
      <c r="BQ105" s="139"/>
      <c r="BR105" s="139"/>
      <c r="BS105" s="139"/>
      <c r="BT105" s="139"/>
      <c r="BU105" s="371"/>
      <c r="BV105" s="371"/>
      <c r="BW105" s="371"/>
      <c r="BX105" s="371"/>
      <c r="BY105" s="371"/>
      <c r="BZ105" s="371"/>
      <c r="CA105" s="371"/>
    </row>
    <row r="106" spans="1:79" ht="39.75" customHeight="1">
      <c r="A106" s="126" t="s">
        <v>362</v>
      </c>
      <c r="B106" s="379" t="s">
        <v>3161</v>
      </c>
      <c r="C106" s="379" t="s">
        <v>3162</v>
      </c>
      <c r="D106" s="379" t="s">
        <v>37</v>
      </c>
      <c r="E106" s="372" t="s">
        <v>40</v>
      </c>
      <c r="F106" s="372">
        <v>78217</v>
      </c>
      <c r="G106" s="129"/>
      <c r="H106" s="130"/>
      <c r="I106" s="449"/>
      <c r="J106" s="453">
        <v>43515</v>
      </c>
      <c r="K106" s="479" t="s">
        <v>3163</v>
      </c>
      <c r="L106" s="94"/>
      <c r="M106" s="94">
        <v>1000</v>
      </c>
      <c r="N106" s="94"/>
      <c r="O106" s="94"/>
      <c r="P106" s="94"/>
      <c r="Q106" s="94"/>
      <c r="R106" s="94"/>
      <c r="S106" s="94"/>
      <c r="T106" s="98">
        <f t="shared" si="6"/>
        <v>1000</v>
      </c>
      <c r="U106" s="129" t="s">
        <v>927</v>
      </c>
      <c r="V106" s="98"/>
      <c r="W106" s="129"/>
      <c r="X106" s="129"/>
      <c r="Y106" s="132"/>
      <c r="Z106" s="133"/>
      <c r="AA106" s="133"/>
      <c r="AB106" s="458"/>
      <c r="AC106" s="133"/>
      <c r="AD106" s="380"/>
      <c r="AE106" s="133"/>
      <c r="AF106" s="133"/>
      <c r="AG106" s="133"/>
      <c r="AH106" s="133"/>
      <c r="AI106" s="133"/>
      <c r="AJ106" s="133"/>
      <c r="AK106" s="133"/>
      <c r="AL106" s="133"/>
      <c r="AM106" s="133"/>
      <c r="AN106" s="133"/>
      <c r="AO106" s="133"/>
      <c r="AP106" s="129"/>
      <c r="AQ106" s="129"/>
      <c r="AR106" s="135"/>
      <c r="AS106" s="135"/>
      <c r="AT106" s="85"/>
      <c r="AU106" s="135"/>
      <c r="AV106" s="138"/>
      <c r="AW106" s="135"/>
      <c r="AX106" s="135"/>
      <c r="AY106" s="135"/>
      <c r="AZ106" s="135"/>
      <c r="BA106" s="135"/>
      <c r="BB106" s="135"/>
      <c r="BC106" s="135"/>
      <c r="BD106" s="135"/>
      <c r="BE106" s="135"/>
      <c r="BF106" s="139"/>
      <c r="BG106" s="150"/>
      <c r="BH106" s="148"/>
      <c r="BI106" s="148"/>
      <c r="BJ106" s="143"/>
      <c r="BK106" s="139"/>
      <c r="BL106" s="139"/>
      <c r="BM106" s="148"/>
      <c r="BN106" s="148"/>
      <c r="BO106" s="139"/>
      <c r="BP106" s="139"/>
      <c r="BQ106" s="139"/>
      <c r="BR106" s="139"/>
      <c r="BS106" s="139"/>
      <c r="BT106" s="139"/>
      <c r="BU106" s="371"/>
      <c r="BV106" s="371"/>
      <c r="BW106" s="371"/>
      <c r="BX106" s="371"/>
      <c r="BY106" s="371"/>
      <c r="BZ106" s="371"/>
      <c r="CA106" s="371"/>
    </row>
    <row r="107" spans="1:79" ht="39.75" customHeight="1">
      <c r="A107" s="126" t="s">
        <v>362</v>
      </c>
      <c r="B107" s="379" t="s">
        <v>2111</v>
      </c>
      <c r="C107" s="379" t="s">
        <v>2653</v>
      </c>
      <c r="D107" s="379" t="s">
        <v>309</v>
      </c>
      <c r="E107" s="372" t="s">
        <v>40</v>
      </c>
      <c r="F107" s="372">
        <v>78801</v>
      </c>
      <c r="G107" s="129" t="s">
        <v>2113</v>
      </c>
      <c r="H107" s="130" t="s">
        <v>2114</v>
      </c>
      <c r="I107" s="473"/>
      <c r="J107" s="453">
        <v>43515</v>
      </c>
      <c r="K107" s="475" t="s">
        <v>3893</v>
      </c>
      <c r="L107" s="94"/>
      <c r="M107" s="94"/>
      <c r="N107" s="94"/>
      <c r="O107" s="94"/>
      <c r="P107" s="94"/>
      <c r="Q107" s="94">
        <v>3600</v>
      </c>
      <c r="R107" s="94"/>
      <c r="S107" s="94"/>
      <c r="T107" s="98">
        <f t="shared" si="6"/>
        <v>3600</v>
      </c>
      <c r="U107" s="129" t="s">
        <v>927</v>
      </c>
      <c r="V107" s="98"/>
      <c r="W107" s="129"/>
      <c r="X107" s="129"/>
      <c r="Y107" s="132" t="s">
        <v>3894</v>
      </c>
      <c r="Z107" s="133" t="str">
        <f t="shared" ref="Z107:Z108" si="10">IF(SUM($T107,$V107)=0,"",IF(SUM($T107,$V107)&gt;=10000,"Silver",IF(AND((SUM($T107,$V107)&lt;10000),(SUM($T107,$V107)&gt;=5000)),"Champion",IF(AND((SUM($T107,$V107)&lt;5000),(SUM($T107,$V107)&gt;=2500)),"Reserve",IF(AND((SUM($T107,$V107)&lt;2500),(SUM($T107,$V107)&gt;=1000)),"Trophy",IF(AND((SUM($T107,$V107)&lt;1000),(SUM($T107,$V107)&gt;=500)),"Blue",IF(AND((SUM($T107,$V107)&lt;500),(SUM($T107,$V107)&gt;=250)),"Red","White")))))))</f>
        <v>Reserve</v>
      </c>
      <c r="AA107" s="133"/>
      <c r="AB107" s="458"/>
      <c r="AC107" s="133"/>
      <c r="AD107" s="380"/>
      <c r="AE107" s="133"/>
      <c r="AF107" s="133"/>
      <c r="AG107" s="133"/>
      <c r="AH107" s="133"/>
      <c r="AI107" s="133"/>
      <c r="AJ107" s="133"/>
      <c r="AK107" s="133"/>
      <c r="AL107" s="133"/>
      <c r="AM107" s="133"/>
      <c r="AN107" s="133"/>
      <c r="AO107" s="133"/>
      <c r="AP107" s="129"/>
      <c r="AQ107" s="129"/>
      <c r="AR107" s="135"/>
      <c r="AS107" s="135"/>
      <c r="AT107" s="85"/>
      <c r="AU107" s="135"/>
      <c r="AV107" s="138"/>
      <c r="AW107" s="135"/>
      <c r="AX107" s="135"/>
      <c r="AY107" s="135"/>
      <c r="AZ107" s="135"/>
      <c r="BA107" s="135"/>
      <c r="BB107" s="135"/>
      <c r="BC107" s="135"/>
      <c r="BD107" s="135"/>
      <c r="BE107" s="135"/>
      <c r="BF107" s="139"/>
      <c r="BG107" s="150"/>
      <c r="BH107" s="148"/>
      <c r="BI107" s="148"/>
      <c r="BJ107" s="143"/>
      <c r="BK107" s="139"/>
      <c r="BL107" s="139"/>
      <c r="BM107" s="148"/>
      <c r="BN107" s="148"/>
      <c r="BO107" s="139"/>
      <c r="BP107" s="139"/>
      <c r="BQ107" s="139"/>
      <c r="BR107" s="139"/>
      <c r="BS107" s="139"/>
      <c r="BT107" s="139"/>
      <c r="BU107" s="371"/>
      <c r="BV107" s="371"/>
      <c r="BW107" s="371"/>
      <c r="BX107" s="371"/>
      <c r="BY107" s="371"/>
      <c r="BZ107" s="371"/>
      <c r="CA107" s="371"/>
    </row>
    <row r="108" spans="1:79" ht="39.75" customHeight="1">
      <c r="A108" s="126" t="s">
        <v>362</v>
      </c>
      <c r="B108" s="379" t="s">
        <v>1897</v>
      </c>
      <c r="C108" s="379" t="s">
        <v>1898</v>
      </c>
      <c r="D108" s="379" t="s">
        <v>37</v>
      </c>
      <c r="E108" s="372" t="s">
        <v>40</v>
      </c>
      <c r="F108" s="372">
        <v>78232</v>
      </c>
      <c r="G108" s="129" t="s">
        <v>1899</v>
      </c>
      <c r="H108" s="130" t="s">
        <v>1900</v>
      </c>
      <c r="I108" s="449" t="s">
        <v>996</v>
      </c>
      <c r="J108" s="453">
        <v>43515</v>
      </c>
      <c r="K108" s="479" t="s">
        <v>3124</v>
      </c>
      <c r="L108" s="94"/>
      <c r="M108" s="94">
        <v>1000</v>
      </c>
      <c r="N108" s="94">
        <v>1000</v>
      </c>
      <c r="O108" s="94"/>
      <c r="P108" s="94"/>
      <c r="Q108" s="94"/>
      <c r="R108" s="94"/>
      <c r="S108" s="94"/>
      <c r="T108" s="98">
        <f t="shared" si="6"/>
        <v>2000</v>
      </c>
      <c r="U108" s="129" t="s">
        <v>927</v>
      </c>
      <c r="V108" s="98"/>
      <c r="W108" s="129"/>
      <c r="X108" s="129"/>
      <c r="Y108" s="132"/>
      <c r="Z108" s="438" t="str">
        <f t="shared" si="10"/>
        <v>Trophy</v>
      </c>
      <c r="AA108" s="438" t="str">
        <f>IFERROR(VLOOKUP($Z108,Lookup!$A$1:$P$20,2,FALSE),"")</f>
        <v>Level 4</v>
      </c>
      <c r="AB108" s="134">
        <v>43497</v>
      </c>
      <c r="AC108" s="133">
        <f>IFERROR(VLOOKUP($Z108,Lookup!$A$1:$P$20,7,FALSE),"")</f>
        <v>0</v>
      </c>
      <c r="AD108" s="380"/>
      <c r="AE108" s="133">
        <f>IFERROR(VLOOKUP($Z108,Lookup!$A$1:$P$20,8,FALSE),"")</f>
        <v>2</v>
      </c>
      <c r="AF108" s="133">
        <f>IFERROR(VLOOKUP($Z108,Lookup!$A$1:$P$20,9,FALSE),"")</f>
        <v>2</v>
      </c>
      <c r="AG108" s="133" t="s">
        <v>3089</v>
      </c>
      <c r="AH108" s="133">
        <f>IFERROR(VLOOKUP($Z108,Lookup!$A$1:$P$20,10,FALSE),"")</f>
        <v>4</v>
      </c>
      <c r="AI108" s="133" t="str">
        <f>IFERROR(VLOOKUP($Z108,Lookup!$A$1:$P$20,11,FALSE),"")</f>
        <v>Yes</v>
      </c>
      <c r="AJ108" s="133"/>
      <c r="AK108" s="133" t="str">
        <f>IFERROR(VLOOKUP($Z108,Lookup!$A$1:$P$20,13,FALSE),"")</f>
        <v>Yes</v>
      </c>
      <c r="AL108" s="133">
        <f>IFERROR(VLOOKUP($Z108,Lookup!$A$1:$P$20,14,FALSE),"")</f>
        <v>0</v>
      </c>
      <c r="AM108" s="133">
        <f>IFERROR(VLOOKUP($Z108,Lookup!$A$1:$P$20,15,FALSE),"")</f>
        <v>0</v>
      </c>
      <c r="AN108" s="133">
        <f>IFERROR(VLOOKUP($Z108,Lookup!$A$1:$P$20,16,FALSE),"")</f>
        <v>0</v>
      </c>
      <c r="AO108" s="451"/>
      <c r="AP108" s="129"/>
      <c r="AQ108" s="129"/>
      <c r="AR108" s="135"/>
      <c r="AS108" s="135"/>
      <c r="AT108" s="135"/>
      <c r="AU108" s="135"/>
      <c r="AV108" s="138"/>
      <c r="AW108" s="135"/>
      <c r="AX108" s="135"/>
      <c r="AY108" s="135"/>
      <c r="AZ108" s="135"/>
      <c r="BA108" s="135"/>
      <c r="BB108" s="135"/>
      <c r="BC108" s="135"/>
      <c r="BD108" s="135"/>
      <c r="BE108" s="135"/>
      <c r="BF108" s="139"/>
      <c r="BG108" s="150"/>
      <c r="BH108" s="129"/>
      <c r="BI108" s="129"/>
      <c r="BJ108" s="150"/>
      <c r="BK108" s="139"/>
      <c r="BL108" s="139"/>
      <c r="BM108" s="450">
        <v>2</v>
      </c>
      <c r="BN108" s="450" t="s">
        <v>3057</v>
      </c>
      <c r="BO108" s="139" t="s">
        <v>3164</v>
      </c>
      <c r="BP108" s="139"/>
      <c r="BQ108" s="139"/>
      <c r="BR108" s="139"/>
      <c r="BS108" s="139"/>
      <c r="BT108" s="139"/>
      <c r="BU108" s="371"/>
      <c r="BV108" s="371"/>
      <c r="BW108" s="371"/>
      <c r="BX108" s="371"/>
      <c r="BY108" s="371"/>
      <c r="BZ108" s="371"/>
      <c r="CA108" s="371"/>
    </row>
    <row r="109" spans="1:79" ht="39.75" customHeight="1">
      <c r="A109" s="126" t="s">
        <v>362</v>
      </c>
      <c r="B109" s="379" t="s">
        <v>3122</v>
      </c>
      <c r="C109" s="379" t="s">
        <v>3123</v>
      </c>
      <c r="D109" s="379" t="s">
        <v>68</v>
      </c>
      <c r="E109" s="372" t="s">
        <v>40</v>
      </c>
      <c r="F109" s="372">
        <v>77002</v>
      </c>
      <c r="G109" s="129" t="s">
        <v>2717</v>
      </c>
      <c r="H109" s="130" t="s">
        <v>2718</v>
      </c>
      <c r="I109" s="480"/>
      <c r="J109" s="453">
        <v>43515</v>
      </c>
      <c r="K109" s="479" t="s">
        <v>3124</v>
      </c>
      <c r="L109" s="94">
        <v>1500</v>
      </c>
      <c r="M109" s="94"/>
      <c r="N109" s="94">
        <v>1500</v>
      </c>
      <c r="O109" s="94"/>
      <c r="P109" s="94"/>
      <c r="Q109" s="94"/>
      <c r="R109" s="94"/>
      <c r="S109" s="94"/>
      <c r="T109" s="98">
        <f t="shared" si="6"/>
        <v>3000</v>
      </c>
      <c r="U109" s="129" t="s">
        <v>927</v>
      </c>
      <c r="V109" s="98"/>
      <c r="W109" s="129"/>
      <c r="X109" s="129"/>
      <c r="Y109" s="132"/>
      <c r="Z109" s="133" t="s">
        <v>367</v>
      </c>
      <c r="AA109" s="133" t="str">
        <f>IFERROR(VLOOKUP($Z109,Lookup!$A$1:$P$20,2,FALSE),"")</f>
        <v>Level 3</v>
      </c>
      <c r="AB109" s="134">
        <v>43505</v>
      </c>
      <c r="AC109" s="133">
        <f>IFERROR(VLOOKUP($Z109,Lookup!$A$1:$P$20,7,FALSE),"")</f>
        <v>0</v>
      </c>
      <c r="AD109" s="380"/>
      <c r="AE109" s="133">
        <f>IFERROR(VLOOKUP($Z109,Lookup!$A$1:$P$20,8,FALSE),"")</f>
        <v>4</v>
      </c>
      <c r="AF109" s="133">
        <f>IFERROR(VLOOKUP($Z109,Lookup!$A$1:$P$20,9,FALSE),"")</f>
        <v>2</v>
      </c>
      <c r="AG109" s="133" t="s">
        <v>3089</v>
      </c>
      <c r="AH109" s="133">
        <f>IFERROR(VLOOKUP($Z109,Lookup!$A$1:$P$20,10,FALSE),"")</f>
        <v>4</v>
      </c>
      <c r="AI109" s="133" t="str">
        <f>IFERROR(VLOOKUP($Z109,Lookup!$A$1:$P$20,11,FALSE),"")</f>
        <v>Yes</v>
      </c>
      <c r="AJ109" s="133" t="s">
        <v>893</v>
      </c>
      <c r="AK109" s="133" t="str">
        <f>IFERROR(VLOOKUP($Z109,Lookup!$A$1:$P$20,13,FALSE),"")</f>
        <v>Yes</v>
      </c>
      <c r="AL109" s="133">
        <f>IFERROR(VLOOKUP($Z109,Lookup!$A$1:$P$20,14,FALSE),"")</f>
        <v>0</v>
      </c>
      <c r="AM109" s="133">
        <f>IFERROR(VLOOKUP($Z109,Lookup!$A$1:$P$20,15,FALSE),"")</f>
        <v>0</v>
      </c>
      <c r="AN109" s="133">
        <f>IFERROR(VLOOKUP($Z109,Lookup!$A$1:$P$20,16,FALSE),"")</f>
        <v>0</v>
      </c>
      <c r="AO109" s="133"/>
      <c r="AP109" s="129"/>
      <c r="AQ109" s="129"/>
      <c r="AR109" s="135"/>
      <c r="AS109" s="135"/>
      <c r="AT109" s="135"/>
      <c r="AU109" s="135"/>
      <c r="AV109" s="138"/>
      <c r="AW109" s="135"/>
      <c r="AX109" s="135"/>
      <c r="AY109" s="135"/>
      <c r="AZ109" s="135"/>
      <c r="BA109" s="135"/>
      <c r="BB109" s="135"/>
      <c r="BC109" s="135"/>
      <c r="BD109" s="135"/>
      <c r="BE109" s="135"/>
      <c r="BF109" s="143"/>
      <c r="BG109" s="150"/>
      <c r="BH109" s="129"/>
      <c r="BI109" s="129"/>
      <c r="BJ109" s="150"/>
      <c r="BK109" s="139"/>
      <c r="BL109" s="139"/>
      <c r="BM109" s="450">
        <v>2</v>
      </c>
      <c r="BN109" s="450" t="s">
        <v>3057</v>
      </c>
      <c r="BO109" s="139" t="s">
        <v>3058</v>
      </c>
      <c r="BP109" s="139"/>
      <c r="BQ109" s="139" t="s">
        <v>2840</v>
      </c>
      <c r="BR109" s="139"/>
      <c r="BS109" s="139"/>
      <c r="BT109" s="139"/>
      <c r="BU109" s="371"/>
      <c r="BV109" s="371"/>
      <c r="BW109" s="371"/>
      <c r="BX109" s="371"/>
      <c r="BY109" s="371"/>
      <c r="BZ109" s="371"/>
      <c r="CA109" s="371"/>
    </row>
    <row r="110" spans="1:79" ht="39.75" customHeight="1">
      <c r="A110" s="126" t="s">
        <v>362</v>
      </c>
      <c r="B110" s="379" t="s">
        <v>2873</v>
      </c>
      <c r="C110" s="379" t="s">
        <v>2698</v>
      </c>
      <c r="D110" s="379" t="s">
        <v>37</v>
      </c>
      <c r="E110" s="372" t="s">
        <v>40</v>
      </c>
      <c r="F110" s="372">
        <v>78216</v>
      </c>
      <c r="G110" s="129" t="s">
        <v>994</v>
      </c>
      <c r="H110" s="130" t="s">
        <v>2702</v>
      </c>
      <c r="I110" s="480" t="s">
        <v>996</v>
      </c>
      <c r="J110" s="453">
        <v>43516</v>
      </c>
      <c r="K110" s="479" t="s">
        <v>3165</v>
      </c>
      <c r="L110" s="94"/>
      <c r="M110" s="94"/>
      <c r="N110" s="94">
        <v>1500</v>
      </c>
      <c r="O110" s="94"/>
      <c r="P110" s="94"/>
      <c r="Q110" s="94"/>
      <c r="R110" s="94"/>
      <c r="S110" s="94"/>
      <c r="T110" s="98">
        <f t="shared" si="6"/>
        <v>1500</v>
      </c>
      <c r="U110" s="129" t="s">
        <v>927</v>
      </c>
      <c r="V110" s="98"/>
      <c r="W110" s="129"/>
      <c r="X110" s="129"/>
      <c r="Y110" s="132"/>
      <c r="Z110" s="133" t="str">
        <f t="shared" ref="Z110:Z118" si="11">IF(SUM($T110,$V110)=0,"",IF(SUM($T110,$V110)&gt;=10000,"Silver",IF(AND((SUM($T110,$V110)&lt;10000),(SUM($T110,$V110)&gt;=5000)),"Champion",IF(AND((SUM($T110,$V110)&lt;5000),(SUM($T110,$V110)&gt;=2500)),"Reserve",IF(AND((SUM($T110,$V110)&lt;2500),(SUM($T110,$V110)&gt;=1000)),"Trophy",IF(AND((SUM($T110,$V110)&lt;1000),(SUM($T110,$V110)&gt;=500)),"Blue",IF(AND((SUM($T110,$V110)&lt;500),(SUM($T110,$V110)&gt;=250)),"Red","White")))))))</f>
        <v>Trophy</v>
      </c>
      <c r="AA110" s="133" t="str">
        <f>IFERROR(VLOOKUP($Z110,Lookup!$A$1:$P$20,2,FALSE),"")</f>
        <v>Level 4</v>
      </c>
      <c r="AB110" s="133"/>
      <c r="AC110" s="133">
        <f>IFERROR(VLOOKUP($Z110,Lookup!$A$1:$P$20,7,FALSE),"")</f>
        <v>0</v>
      </c>
      <c r="AD110" s="380"/>
      <c r="AE110" s="133">
        <f>IFERROR(VLOOKUP($Z110,Lookup!$A$1:$P$20,8,FALSE),"")</f>
        <v>2</v>
      </c>
      <c r="AF110" s="133">
        <f>IFERROR(VLOOKUP($Z110,Lookup!$A$1:$P$20,9,FALSE),"")</f>
        <v>2</v>
      </c>
      <c r="AG110" s="133"/>
      <c r="AH110" s="133">
        <f>IFERROR(VLOOKUP($Z110,Lookup!$A$1:$P$20,10,FALSE),"")</f>
        <v>4</v>
      </c>
      <c r="AI110" s="133" t="str">
        <f>IFERROR(VLOOKUP($Z110,Lookup!$A$1:$P$20,11,FALSE),"")</f>
        <v>Yes</v>
      </c>
      <c r="AJ110" s="133">
        <f>IFERROR(VLOOKUP($Z110,Lookup!$A$1:$P$20,12,FALSE),"")</f>
        <v>0</v>
      </c>
      <c r="AK110" s="133" t="str">
        <f>IFERROR(VLOOKUP($Z110,Lookup!$A$1:$P$20,13,FALSE),"")</f>
        <v>Yes</v>
      </c>
      <c r="AL110" s="133">
        <f>IFERROR(VLOOKUP($Z110,Lookup!$A$1:$P$20,14,FALSE),"")</f>
        <v>0</v>
      </c>
      <c r="AM110" s="133">
        <f>IFERROR(VLOOKUP($Z110,Lookup!$A$1:$P$20,15,FALSE),"")</f>
        <v>0</v>
      </c>
      <c r="AN110" s="133">
        <f>IFERROR(VLOOKUP($Z110,Lookup!$A$1:$P$20,16,FALSE),"")</f>
        <v>0</v>
      </c>
      <c r="AO110" s="133">
        <f>IFERROR(VLOOKUP($Z110,Lookup!$A$1:$Q$20,17,FALSE),"")</f>
        <v>2</v>
      </c>
      <c r="AP110" s="129"/>
      <c r="AQ110" s="129"/>
      <c r="AR110" s="135"/>
      <c r="AS110" s="135"/>
      <c r="AT110" s="135"/>
      <c r="AU110" s="135"/>
      <c r="AV110" s="138"/>
      <c r="AW110" s="135"/>
      <c r="AX110" s="135"/>
      <c r="AY110" s="135"/>
      <c r="AZ110" s="135"/>
      <c r="BA110" s="135"/>
      <c r="BB110" s="135"/>
      <c r="BC110" s="135"/>
      <c r="BD110" s="135"/>
      <c r="BE110" s="135"/>
      <c r="BF110" s="143"/>
      <c r="BG110" s="150"/>
      <c r="BH110" s="129"/>
      <c r="BI110" s="129"/>
      <c r="BJ110" s="150"/>
      <c r="BK110" s="139"/>
      <c r="BL110" s="139"/>
      <c r="BM110" s="400">
        <v>2</v>
      </c>
      <c r="BN110" s="400" t="s">
        <v>977</v>
      </c>
      <c r="BO110" s="139"/>
      <c r="BP110" s="139"/>
      <c r="BQ110" s="139" t="s">
        <v>2840</v>
      </c>
      <c r="BR110" s="139"/>
      <c r="BS110" s="139"/>
      <c r="BT110" s="139"/>
      <c r="BU110" s="371"/>
      <c r="BV110" s="371"/>
      <c r="BW110" s="371"/>
      <c r="BX110" s="371"/>
      <c r="BY110" s="371"/>
      <c r="BZ110" s="371"/>
      <c r="CA110" s="371"/>
    </row>
    <row r="111" spans="1:79" ht="39.75" customHeight="1">
      <c r="A111" s="126" t="s">
        <v>362</v>
      </c>
      <c r="B111" s="379" t="s">
        <v>1734</v>
      </c>
      <c r="C111" s="379" t="s">
        <v>3289</v>
      </c>
      <c r="D111" s="379" t="s">
        <v>37</v>
      </c>
      <c r="E111" s="372" t="s">
        <v>40</v>
      </c>
      <c r="F111" s="372">
        <v>78217</v>
      </c>
      <c r="G111" s="129" t="s">
        <v>1736</v>
      </c>
      <c r="H111" s="130" t="s">
        <v>1737</v>
      </c>
      <c r="I111" s="473" t="s">
        <v>1444</v>
      </c>
      <c r="J111" s="453" t="s">
        <v>3895</v>
      </c>
      <c r="K111" s="475" t="s">
        <v>3896</v>
      </c>
      <c r="L111" s="94"/>
      <c r="M111" s="94"/>
      <c r="N111" s="94"/>
      <c r="O111" s="94"/>
      <c r="P111" s="94"/>
      <c r="Q111" s="94">
        <v>6500</v>
      </c>
      <c r="R111" s="94"/>
      <c r="S111" s="94"/>
      <c r="T111" s="98">
        <f t="shared" si="6"/>
        <v>6500</v>
      </c>
      <c r="U111" s="129" t="s">
        <v>927</v>
      </c>
      <c r="V111" s="98"/>
      <c r="W111" s="129"/>
      <c r="X111" s="129"/>
      <c r="Y111" s="132" t="s">
        <v>3897</v>
      </c>
      <c r="Z111" s="133" t="str">
        <f t="shared" si="11"/>
        <v>Champion</v>
      </c>
      <c r="AA111" s="133"/>
      <c r="AB111" s="458"/>
      <c r="AC111" s="133"/>
      <c r="AD111" s="380"/>
      <c r="AE111" s="133"/>
      <c r="AF111" s="133"/>
      <c r="AG111" s="133"/>
      <c r="AH111" s="133"/>
      <c r="AI111" s="133"/>
      <c r="AJ111" s="133"/>
      <c r="AK111" s="133"/>
      <c r="AL111" s="133"/>
      <c r="AM111" s="133"/>
      <c r="AN111" s="133"/>
      <c r="AO111" s="133"/>
      <c r="AP111" s="129"/>
      <c r="AQ111" s="129"/>
      <c r="AR111" s="135"/>
      <c r="AS111" s="135"/>
      <c r="AT111" s="85"/>
      <c r="AU111" s="135"/>
      <c r="AV111" s="138"/>
      <c r="AW111" s="135"/>
      <c r="AX111" s="135"/>
      <c r="AY111" s="135"/>
      <c r="AZ111" s="135"/>
      <c r="BA111" s="135"/>
      <c r="BB111" s="135"/>
      <c r="BC111" s="135"/>
      <c r="BD111" s="135"/>
      <c r="BE111" s="135"/>
      <c r="BF111" s="139"/>
      <c r="BG111" s="150"/>
      <c r="BH111" s="148"/>
      <c r="BI111" s="148"/>
      <c r="BJ111" s="143"/>
      <c r="BK111" s="139"/>
      <c r="BL111" s="139"/>
      <c r="BM111" s="148"/>
      <c r="BN111" s="148"/>
      <c r="BO111" s="139"/>
      <c r="BP111" s="139"/>
      <c r="BQ111" s="139"/>
      <c r="BR111" s="139"/>
      <c r="BS111" s="139"/>
      <c r="BT111" s="139"/>
      <c r="BU111" s="371"/>
      <c r="BV111" s="371"/>
      <c r="BW111" s="371"/>
      <c r="BX111" s="371"/>
      <c r="BY111" s="371"/>
      <c r="BZ111" s="371"/>
      <c r="CA111" s="371"/>
    </row>
    <row r="112" spans="1:79" ht="39.75" customHeight="1">
      <c r="A112" s="126" t="s">
        <v>362</v>
      </c>
      <c r="B112" s="379" t="s">
        <v>1979</v>
      </c>
      <c r="C112" s="379" t="s">
        <v>1980</v>
      </c>
      <c r="D112" s="379" t="s">
        <v>1981</v>
      </c>
      <c r="E112" s="372" t="s">
        <v>40</v>
      </c>
      <c r="F112" s="372">
        <v>78002</v>
      </c>
      <c r="G112" s="129" t="s">
        <v>1982</v>
      </c>
      <c r="H112" s="130" t="s">
        <v>1983</v>
      </c>
      <c r="I112" s="480" t="s">
        <v>1444</v>
      </c>
      <c r="J112" s="453">
        <v>43517</v>
      </c>
      <c r="K112" s="479">
        <v>6241</v>
      </c>
      <c r="L112" s="94"/>
      <c r="M112" s="94"/>
      <c r="N112" s="94"/>
      <c r="O112" s="94"/>
      <c r="P112" s="94">
        <v>250</v>
      </c>
      <c r="Q112" s="94"/>
      <c r="R112" s="94"/>
      <c r="S112" s="94"/>
      <c r="T112" s="98">
        <f t="shared" si="6"/>
        <v>250</v>
      </c>
      <c r="U112" s="129" t="s">
        <v>927</v>
      </c>
      <c r="V112" s="98"/>
      <c r="W112" s="129"/>
      <c r="X112" s="129"/>
      <c r="Y112" s="132" t="s">
        <v>3290</v>
      </c>
      <c r="Z112" s="411" t="str">
        <f t="shared" si="11"/>
        <v>Red</v>
      </c>
      <c r="AA112" s="133" t="str">
        <f>IFERROR(VLOOKUP($Z112,Lookup!$A$1:$P$20,2,FALSE),"")</f>
        <v>Level 6</v>
      </c>
      <c r="AB112" s="458" t="s">
        <v>3291</v>
      </c>
      <c r="AC112" s="133"/>
      <c r="AD112" s="380"/>
      <c r="AE112" s="133">
        <v>1</v>
      </c>
      <c r="AF112" s="133">
        <v>1</v>
      </c>
      <c r="AG112" s="133" t="s">
        <v>2635</v>
      </c>
      <c r="AH112" s="133">
        <f>IFERROR(VLOOKUP($Z112,Lookup!$A$1:$P$20,10,FALSE),"")</f>
        <v>2</v>
      </c>
      <c r="AI112" s="133"/>
      <c r="AJ112" s="133"/>
      <c r="AK112" s="133"/>
      <c r="AL112" s="133"/>
      <c r="AM112" s="133"/>
      <c r="AN112" s="133"/>
      <c r="AO112" s="133">
        <v>2</v>
      </c>
      <c r="AP112" s="129"/>
      <c r="AQ112" s="129"/>
      <c r="AR112" s="135"/>
      <c r="AS112" s="135"/>
      <c r="AT112" s="85"/>
      <c r="AU112" s="135"/>
      <c r="AV112" s="138"/>
      <c r="AW112" s="135"/>
      <c r="AX112" s="135"/>
      <c r="AY112" s="135"/>
      <c r="AZ112" s="135"/>
      <c r="BA112" s="135"/>
      <c r="BB112" s="135"/>
      <c r="BC112" s="135"/>
      <c r="BD112" s="135"/>
      <c r="BE112" s="135"/>
      <c r="BF112" s="143"/>
      <c r="BG112" s="150"/>
      <c r="BH112" s="148"/>
      <c r="BI112" s="148"/>
      <c r="BJ112" s="143"/>
      <c r="BK112" s="139"/>
      <c r="BL112" s="139"/>
      <c r="BM112" s="148"/>
      <c r="BN112" s="148"/>
      <c r="BO112" s="139"/>
      <c r="BP112" s="139"/>
      <c r="BQ112" s="139"/>
      <c r="BR112" s="139"/>
      <c r="BS112" s="139"/>
      <c r="BT112" s="139"/>
      <c r="BU112" s="371"/>
      <c r="BV112" s="371"/>
      <c r="BW112" s="371"/>
      <c r="BX112" s="371"/>
      <c r="BY112" s="371"/>
      <c r="BZ112" s="371"/>
      <c r="CA112" s="371"/>
    </row>
    <row r="113" spans="1:79" ht="39.75" customHeight="1">
      <c r="A113" s="126" t="s">
        <v>362</v>
      </c>
      <c r="B113" s="379" t="s">
        <v>3292</v>
      </c>
      <c r="C113" s="379" t="s">
        <v>3293</v>
      </c>
      <c r="D113" s="379" t="s">
        <v>48</v>
      </c>
      <c r="E113" s="372" t="s">
        <v>40</v>
      </c>
      <c r="F113" s="372">
        <v>78023</v>
      </c>
      <c r="G113" s="129" t="s">
        <v>3294</v>
      </c>
      <c r="H113" s="130"/>
      <c r="I113" s="449" t="s">
        <v>1444</v>
      </c>
      <c r="J113" s="453">
        <v>43517</v>
      </c>
      <c r="K113" s="479">
        <v>6241</v>
      </c>
      <c r="L113" s="94"/>
      <c r="M113" s="94"/>
      <c r="N113" s="94"/>
      <c r="O113" s="94"/>
      <c r="P113" s="94">
        <v>250</v>
      </c>
      <c r="Q113" s="94"/>
      <c r="R113" s="94"/>
      <c r="S113" s="94"/>
      <c r="T113" s="98">
        <f t="shared" si="6"/>
        <v>250</v>
      </c>
      <c r="U113" s="129" t="s">
        <v>927</v>
      </c>
      <c r="V113" s="98"/>
      <c r="W113" s="129"/>
      <c r="X113" s="129"/>
      <c r="Y113" s="132"/>
      <c r="Z113" s="133" t="str">
        <f t="shared" si="11"/>
        <v>Red</v>
      </c>
      <c r="AA113" s="133"/>
      <c r="AB113" s="458"/>
      <c r="AC113" s="133"/>
      <c r="AD113" s="380"/>
      <c r="AE113" s="133"/>
      <c r="AF113" s="133"/>
      <c r="AG113" s="133"/>
      <c r="AH113" s="133"/>
      <c r="AI113" s="133"/>
      <c r="AJ113" s="133"/>
      <c r="AK113" s="133"/>
      <c r="AL113" s="133"/>
      <c r="AM113" s="133"/>
      <c r="AN113" s="133"/>
      <c r="AO113" s="133"/>
      <c r="AP113" s="129"/>
      <c r="AQ113" s="129"/>
      <c r="AR113" s="135"/>
      <c r="AS113" s="135"/>
      <c r="AT113" s="85"/>
      <c r="AU113" s="135"/>
      <c r="AV113" s="138"/>
      <c r="AW113" s="135"/>
      <c r="AX113" s="135"/>
      <c r="AY113" s="135"/>
      <c r="AZ113" s="135"/>
      <c r="BA113" s="135"/>
      <c r="BB113" s="135"/>
      <c r="BC113" s="135"/>
      <c r="BD113" s="135"/>
      <c r="BE113" s="135"/>
      <c r="BF113" s="139"/>
      <c r="BG113" s="150"/>
      <c r="BH113" s="148"/>
      <c r="BI113" s="148"/>
      <c r="BJ113" s="143"/>
      <c r="BK113" s="139"/>
      <c r="BL113" s="139"/>
      <c r="BM113" s="148"/>
      <c r="BN113" s="148"/>
      <c r="BO113" s="139"/>
      <c r="BP113" s="139"/>
      <c r="BQ113" s="139"/>
      <c r="BR113" s="139"/>
      <c r="BS113" s="139"/>
      <c r="BT113" s="139"/>
      <c r="BU113" s="371"/>
      <c r="BV113" s="371"/>
      <c r="BW113" s="371"/>
      <c r="BX113" s="371"/>
      <c r="BY113" s="371"/>
      <c r="BZ113" s="371"/>
      <c r="CA113" s="371"/>
    </row>
    <row r="114" spans="1:79" ht="39.75" customHeight="1">
      <c r="A114" s="126" t="s">
        <v>362</v>
      </c>
      <c r="B114" s="379" t="s">
        <v>3295</v>
      </c>
      <c r="C114" s="379" t="s">
        <v>1111</v>
      </c>
      <c r="D114" s="379" t="s">
        <v>48</v>
      </c>
      <c r="E114" s="372" t="s">
        <v>40</v>
      </c>
      <c r="F114" s="372">
        <v>78023</v>
      </c>
      <c r="G114" s="129" t="s">
        <v>1112</v>
      </c>
      <c r="H114" s="130"/>
      <c r="I114" s="449" t="s">
        <v>1444</v>
      </c>
      <c r="J114" s="453">
        <v>43517</v>
      </c>
      <c r="K114" s="479">
        <v>6241</v>
      </c>
      <c r="L114" s="94"/>
      <c r="M114" s="94"/>
      <c r="N114" s="94"/>
      <c r="O114" s="94"/>
      <c r="P114" s="94">
        <v>250</v>
      </c>
      <c r="Q114" s="94"/>
      <c r="R114" s="94"/>
      <c r="S114" s="94"/>
      <c r="T114" s="98">
        <f t="shared" si="6"/>
        <v>250</v>
      </c>
      <c r="U114" s="129" t="s">
        <v>927</v>
      </c>
      <c r="V114" s="98"/>
      <c r="W114" s="129"/>
      <c r="X114" s="129"/>
      <c r="Y114" s="132"/>
      <c r="Z114" s="133" t="str">
        <f t="shared" si="11"/>
        <v>Red</v>
      </c>
      <c r="AA114" s="133"/>
      <c r="AB114" s="458"/>
      <c r="AC114" s="133"/>
      <c r="AD114" s="380"/>
      <c r="AE114" s="133"/>
      <c r="AF114" s="133"/>
      <c r="AG114" s="133"/>
      <c r="AH114" s="133"/>
      <c r="AI114" s="133"/>
      <c r="AJ114" s="133"/>
      <c r="AK114" s="133"/>
      <c r="AL114" s="133"/>
      <c r="AM114" s="133"/>
      <c r="AN114" s="133"/>
      <c r="AO114" s="133"/>
      <c r="AP114" s="129"/>
      <c r="AQ114" s="129"/>
      <c r="AR114" s="135"/>
      <c r="AS114" s="135"/>
      <c r="AT114" s="85"/>
      <c r="AU114" s="135"/>
      <c r="AV114" s="138"/>
      <c r="AW114" s="135"/>
      <c r="AX114" s="135"/>
      <c r="AY114" s="135"/>
      <c r="AZ114" s="135"/>
      <c r="BA114" s="135"/>
      <c r="BB114" s="135"/>
      <c r="BC114" s="135"/>
      <c r="BD114" s="135"/>
      <c r="BE114" s="135"/>
      <c r="BF114" s="139"/>
      <c r="BG114" s="150"/>
      <c r="BH114" s="148"/>
      <c r="BI114" s="148"/>
      <c r="BJ114" s="143"/>
      <c r="BK114" s="139"/>
      <c r="BL114" s="139"/>
      <c r="BM114" s="148"/>
      <c r="BN114" s="148"/>
      <c r="BO114" s="139"/>
      <c r="BP114" s="139"/>
      <c r="BQ114" s="139"/>
      <c r="BR114" s="139"/>
      <c r="BS114" s="139"/>
      <c r="BT114" s="139"/>
      <c r="BU114" s="371"/>
      <c r="BV114" s="371"/>
      <c r="BW114" s="371"/>
      <c r="BX114" s="371"/>
      <c r="BY114" s="371"/>
      <c r="BZ114" s="371"/>
      <c r="CA114" s="371"/>
    </row>
    <row r="115" spans="1:79" ht="39.75" customHeight="1">
      <c r="A115" s="126" t="s">
        <v>362</v>
      </c>
      <c r="B115" s="379" t="s">
        <v>2312</v>
      </c>
      <c r="C115" s="379" t="s">
        <v>2308</v>
      </c>
      <c r="D115" s="379" t="s">
        <v>48</v>
      </c>
      <c r="E115" s="372" t="s">
        <v>40</v>
      </c>
      <c r="F115" s="372">
        <v>78023</v>
      </c>
      <c r="G115" s="129" t="s">
        <v>2313</v>
      </c>
      <c r="H115" s="130" t="s">
        <v>2314</v>
      </c>
      <c r="I115" s="473" t="s">
        <v>1444</v>
      </c>
      <c r="J115" s="453" t="s">
        <v>3898</v>
      </c>
      <c r="K115" s="475" t="s">
        <v>3899</v>
      </c>
      <c r="L115" s="94"/>
      <c r="M115" s="94"/>
      <c r="N115" s="94"/>
      <c r="O115" s="94"/>
      <c r="P115" s="94"/>
      <c r="Q115" s="94">
        <v>2900</v>
      </c>
      <c r="R115" s="94">
        <v>2150</v>
      </c>
      <c r="S115" s="94"/>
      <c r="T115" s="98">
        <f t="shared" si="6"/>
        <v>5050</v>
      </c>
      <c r="U115" s="129" t="s">
        <v>927</v>
      </c>
      <c r="V115" s="98"/>
      <c r="W115" s="129"/>
      <c r="X115" s="129"/>
      <c r="Y115" s="132" t="s">
        <v>3900</v>
      </c>
      <c r="Z115" s="133" t="str">
        <f t="shared" si="11"/>
        <v>Champion</v>
      </c>
      <c r="AA115" s="133"/>
      <c r="AB115" s="458"/>
      <c r="AC115" s="133"/>
      <c r="AD115" s="380"/>
      <c r="AE115" s="133"/>
      <c r="AF115" s="133"/>
      <c r="AG115" s="133"/>
      <c r="AH115" s="133"/>
      <c r="AI115" s="133"/>
      <c r="AJ115" s="133"/>
      <c r="AK115" s="133"/>
      <c r="AL115" s="133"/>
      <c r="AM115" s="133"/>
      <c r="AN115" s="133"/>
      <c r="AO115" s="133"/>
      <c r="AP115" s="129"/>
      <c r="AQ115" s="129"/>
      <c r="AR115" s="135"/>
      <c r="AS115" s="135"/>
      <c r="AT115" s="85"/>
      <c r="AU115" s="135"/>
      <c r="AV115" s="138"/>
      <c r="AW115" s="135"/>
      <c r="AX115" s="135"/>
      <c r="AY115" s="135"/>
      <c r="AZ115" s="135"/>
      <c r="BA115" s="135"/>
      <c r="BB115" s="135"/>
      <c r="BC115" s="135"/>
      <c r="BD115" s="135"/>
      <c r="BE115" s="135"/>
      <c r="BF115" s="139"/>
      <c r="BG115" s="150"/>
      <c r="BH115" s="148"/>
      <c r="BI115" s="148"/>
      <c r="BJ115" s="143"/>
      <c r="BK115" s="139"/>
      <c r="BL115" s="139"/>
      <c r="BM115" s="148"/>
      <c r="BN115" s="148"/>
      <c r="BO115" s="139"/>
      <c r="BP115" s="139"/>
      <c r="BQ115" s="139"/>
      <c r="BR115" s="139"/>
      <c r="BS115" s="139"/>
      <c r="BT115" s="139"/>
      <c r="BU115" s="371"/>
      <c r="BV115" s="371"/>
      <c r="BW115" s="371"/>
      <c r="BX115" s="371"/>
      <c r="BY115" s="371"/>
      <c r="BZ115" s="371"/>
      <c r="CA115" s="371"/>
    </row>
    <row r="116" spans="1:79" ht="39.75" customHeight="1">
      <c r="A116" s="126" t="s">
        <v>362</v>
      </c>
      <c r="B116" s="379" t="s">
        <v>3296</v>
      </c>
      <c r="C116" s="379" t="s">
        <v>3297</v>
      </c>
      <c r="D116" s="379" t="s">
        <v>309</v>
      </c>
      <c r="E116" s="372" t="s">
        <v>40</v>
      </c>
      <c r="F116" s="372">
        <v>78802</v>
      </c>
      <c r="G116" s="129" t="s">
        <v>3298</v>
      </c>
      <c r="H116" s="130" t="s">
        <v>3299</v>
      </c>
      <c r="I116" s="449" t="s">
        <v>3300</v>
      </c>
      <c r="J116" s="453">
        <v>43517</v>
      </c>
      <c r="K116" s="479">
        <v>6241</v>
      </c>
      <c r="L116" s="94"/>
      <c r="M116" s="94"/>
      <c r="N116" s="94"/>
      <c r="O116" s="94"/>
      <c r="P116" s="94">
        <v>300</v>
      </c>
      <c r="Q116" s="94"/>
      <c r="R116" s="94"/>
      <c r="S116" s="94"/>
      <c r="T116" s="98">
        <f t="shared" si="6"/>
        <v>300</v>
      </c>
      <c r="U116" s="129" t="s">
        <v>927</v>
      </c>
      <c r="V116" s="98"/>
      <c r="W116" s="129"/>
      <c r="X116" s="129"/>
      <c r="Y116" s="132"/>
      <c r="Z116" s="133" t="str">
        <f t="shared" si="11"/>
        <v>Red</v>
      </c>
      <c r="AA116" s="133"/>
      <c r="AB116" s="458"/>
      <c r="AC116" s="133"/>
      <c r="AD116" s="380"/>
      <c r="AE116" s="133"/>
      <c r="AF116" s="133"/>
      <c r="AG116" s="133"/>
      <c r="AH116" s="133"/>
      <c r="AI116" s="133"/>
      <c r="AJ116" s="133"/>
      <c r="AK116" s="133"/>
      <c r="AL116" s="133"/>
      <c r="AM116" s="133"/>
      <c r="AN116" s="133"/>
      <c r="AO116" s="133"/>
      <c r="AP116" s="129"/>
      <c r="AQ116" s="129"/>
      <c r="AR116" s="135"/>
      <c r="AS116" s="135"/>
      <c r="AT116" s="85"/>
      <c r="AU116" s="135"/>
      <c r="AV116" s="138"/>
      <c r="AW116" s="135"/>
      <c r="AX116" s="135"/>
      <c r="AY116" s="135"/>
      <c r="AZ116" s="135"/>
      <c r="BA116" s="135"/>
      <c r="BB116" s="135"/>
      <c r="BC116" s="135"/>
      <c r="BD116" s="135"/>
      <c r="BE116" s="135"/>
      <c r="BF116" s="139"/>
      <c r="BG116" s="150"/>
      <c r="BH116" s="148"/>
      <c r="BI116" s="148"/>
      <c r="BJ116" s="143"/>
      <c r="BK116" s="139"/>
      <c r="BL116" s="139"/>
      <c r="BM116" s="148"/>
      <c r="BN116" s="148"/>
      <c r="BO116" s="139"/>
      <c r="BP116" s="139"/>
      <c r="BQ116" s="139"/>
      <c r="BR116" s="139"/>
      <c r="BS116" s="139"/>
      <c r="BT116" s="139"/>
      <c r="BU116" s="371"/>
      <c r="BV116" s="371"/>
      <c r="BW116" s="371"/>
      <c r="BX116" s="371"/>
      <c r="BY116" s="371"/>
      <c r="BZ116" s="371"/>
      <c r="CA116" s="371"/>
    </row>
    <row r="117" spans="1:79" ht="39.75" customHeight="1">
      <c r="A117" s="126" t="s">
        <v>362</v>
      </c>
      <c r="B117" s="379" t="s">
        <v>3340</v>
      </c>
      <c r="C117" s="379" t="s">
        <v>1440</v>
      </c>
      <c r="D117" s="379" t="s">
        <v>1441</v>
      </c>
      <c r="E117" s="372" t="s">
        <v>40</v>
      </c>
      <c r="F117" s="372">
        <v>78108</v>
      </c>
      <c r="G117" s="129" t="s">
        <v>3341</v>
      </c>
      <c r="H117" s="130" t="s">
        <v>3342</v>
      </c>
      <c r="I117" s="449" t="s">
        <v>1444</v>
      </c>
      <c r="J117" s="453">
        <v>43517</v>
      </c>
      <c r="K117" s="479">
        <v>6243</v>
      </c>
      <c r="L117" s="94"/>
      <c r="M117" s="94"/>
      <c r="N117" s="94"/>
      <c r="O117" s="94"/>
      <c r="P117" s="94">
        <v>250</v>
      </c>
      <c r="Q117" s="94"/>
      <c r="R117" s="94"/>
      <c r="S117" s="94"/>
      <c r="T117" s="98">
        <f t="shared" si="6"/>
        <v>250</v>
      </c>
      <c r="U117" s="129" t="s">
        <v>927</v>
      </c>
      <c r="V117" s="98"/>
      <c r="W117" s="129"/>
      <c r="X117" s="129"/>
      <c r="Y117" s="132"/>
      <c r="Z117" s="133" t="str">
        <f t="shared" si="11"/>
        <v>Red</v>
      </c>
      <c r="AA117" s="133"/>
      <c r="AB117" s="458"/>
      <c r="AC117" s="133"/>
      <c r="AD117" s="380"/>
      <c r="AE117" s="133"/>
      <c r="AF117" s="133"/>
      <c r="AG117" s="133"/>
      <c r="AH117" s="133"/>
      <c r="AI117" s="133"/>
      <c r="AJ117" s="133"/>
      <c r="AK117" s="133"/>
      <c r="AL117" s="133"/>
      <c r="AM117" s="133"/>
      <c r="AN117" s="133"/>
      <c r="AO117" s="133"/>
      <c r="AP117" s="129"/>
      <c r="AQ117" s="129"/>
      <c r="AR117" s="135"/>
      <c r="AS117" s="135"/>
      <c r="AT117" s="85"/>
      <c r="AU117" s="135"/>
      <c r="AV117" s="138"/>
      <c r="AW117" s="135"/>
      <c r="AX117" s="135"/>
      <c r="AY117" s="135"/>
      <c r="AZ117" s="135"/>
      <c r="BA117" s="135"/>
      <c r="BB117" s="135"/>
      <c r="BC117" s="135"/>
      <c r="BD117" s="135"/>
      <c r="BE117" s="135"/>
      <c r="BF117" s="139"/>
      <c r="BG117" s="150"/>
      <c r="BH117" s="148"/>
      <c r="BI117" s="148"/>
      <c r="BJ117" s="143"/>
      <c r="BK117" s="139"/>
      <c r="BL117" s="139"/>
      <c r="BM117" s="148"/>
      <c r="BN117" s="148"/>
      <c r="BO117" s="139"/>
      <c r="BP117" s="139"/>
      <c r="BQ117" s="139"/>
      <c r="BR117" s="139"/>
      <c r="BS117" s="139"/>
      <c r="BT117" s="139"/>
      <c r="BU117" s="371"/>
      <c r="BV117" s="371"/>
      <c r="BW117" s="371"/>
      <c r="BX117" s="371"/>
      <c r="BY117" s="371"/>
      <c r="BZ117" s="371"/>
      <c r="CA117" s="371"/>
    </row>
    <row r="118" spans="1:79" ht="39.75" customHeight="1">
      <c r="A118" s="126" t="s">
        <v>3051</v>
      </c>
      <c r="B118" s="140" t="s">
        <v>1502</v>
      </c>
      <c r="C118" s="140"/>
      <c r="D118" s="140"/>
      <c r="E118" s="96"/>
      <c r="F118" s="96"/>
      <c r="G118" s="129"/>
      <c r="H118" s="130"/>
      <c r="I118" s="449"/>
      <c r="J118" s="453">
        <v>43517</v>
      </c>
      <c r="K118" s="479">
        <v>6243</v>
      </c>
      <c r="L118" s="94"/>
      <c r="M118" s="94"/>
      <c r="N118" s="94"/>
      <c r="O118" s="94"/>
      <c r="P118" s="94">
        <v>250</v>
      </c>
      <c r="Q118" s="94"/>
      <c r="R118" s="94"/>
      <c r="S118" s="94"/>
      <c r="T118" s="98">
        <f t="shared" si="6"/>
        <v>250</v>
      </c>
      <c r="U118" s="129" t="s">
        <v>927</v>
      </c>
      <c r="V118" s="98"/>
      <c r="W118" s="129"/>
      <c r="X118" s="129"/>
      <c r="Y118" s="132"/>
      <c r="Z118" s="133" t="str">
        <f t="shared" si="11"/>
        <v>Red</v>
      </c>
      <c r="AA118" s="133"/>
      <c r="AB118" s="458"/>
      <c r="AC118" s="133"/>
      <c r="AD118" s="380"/>
      <c r="AE118" s="133"/>
      <c r="AF118" s="133"/>
      <c r="AG118" s="133"/>
      <c r="AH118" s="133"/>
      <c r="AI118" s="133"/>
      <c r="AJ118" s="133"/>
      <c r="AK118" s="133"/>
      <c r="AL118" s="133"/>
      <c r="AM118" s="133"/>
      <c r="AN118" s="133"/>
      <c r="AO118" s="133"/>
      <c r="AP118" s="129"/>
      <c r="AQ118" s="129"/>
      <c r="AR118" s="135"/>
      <c r="AS118" s="135"/>
      <c r="AT118" s="85"/>
      <c r="AU118" s="135"/>
      <c r="AV118" s="138"/>
      <c r="AW118" s="135"/>
      <c r="AX118" s="135"/>
      <c r="AY118" s="135"/>
      <c r="AZ118" s="135"/>
      <c r="BA118" s="135"/>
      <c r="BB118" s="135"/>
      <c r="BC118" s="135"/>
      <c r="BD118" s="135"/>
      <c r="BE118" s="135"/>
      <c r="BF118" s="139"/>
      <c r="BG118" s="150"/>
      <c r="BH118" s="148"/>
      <c r="BI118" s="148"/>
      <c r="BJ118" s="143"/>
      <c r="BK118" s="139"/>
      <c r="BL118" s="139"/>
      <c r="BM118" s="148"/>
      <c r="BN118" s="148"/>
      <c r="BO118" s="139"/>
      <c r="BP118" s="139"/>
      <c r="BQ118" s="139"/>
      <c r="BR118" s="139"/>
      <c r="BS118" s="139"/>
      <c r="BT118" s="139"/>
      <c r="BU118" s="371"/>
      <c r="BV118" s="371"/>
      <c r="BW118" s="371"/>
      <c r="BX118" s="371"/>
      <c r="BY118" s="371"/>
      <c r="BZ118" s="371"/>
      <c r="CA118" s="371"/>
    </row>
    <row r="119" spans="1:79" ht="39.75" customHeight="1">
      <c r="A119" s="126" t="s">
        <v>362</v>
      </c>
      <c r="B119" s="379" t="s">
        <v>3304</v>
      </c>
      <c r="C119" s="379" t="s">
        <v>3305</v>
      </c>
      <c r="D119" s="379" t="s">
        <v>37</v>
      </c>
      <c r="E119" s="372" t="s">
        <v>40</v>
      </c>
      <c r="F119" s="372">
        <v>78209</v>
      </c>
      <c r="G119" s="129" t="s">
        <v>3306</v>
      </c>
      <c r="H119" s="130" t="s">
        <v>3307</v>
      </c>
      <c r="I119" s="449" t="s">
        <v>427</v>
      </c>
      <c r="J119" s="453">
        <v>43518</v>
      </c>
      <c r="K119" s="479">
        <v>6259</v>
      </c>
      <c r="L119" s="94"/>
      <c r="M119" s="94"/>
      <c r="N119" s="94"/>
      <c r="O119" s="94"/>
      <c r="P119" s="94">
        <v>250</v>
      </c>
      <c r="Q119" s="94"/>
      <c r="R119" s="94"/>
      <c r="S119" s="94"/>
      <c r="T119" s="98">
        <f t="shared" si="6"/>
        <v>250</v>
      </c>
      <c r="U119" s="129" t="s">
        <v>927</v>
      </c>
      <c r="V119" s="98"/>
      <c r="W119" s="129"/>
      <c r="X119" s="129"/>
      <c r="Y119" s="132"/>
      <c r="Z119" s="133"/>
      <c r="AA119" s="133"/>
      <c r="AB119" s="458"/>
      <c r="AC119" s="133"/>
      <c r="AD119" s="380"/>
      <c r="AE119" s="133"/>
      <c r="AF119" s="133"/>
      <c r="AG119" s="133"/>
      <c r="AH119" s="133"/>
      <c r="AI119" s="133"/>
      <c r="AJ119" s="133"/>
      <c r="AK119" s="133"/>
      <c r="AL119" s="133"/>
      <c r="AM119" s="133"/>
      <c r="AN119" s="133"/>
      <c r="AO119" s="133"/>
      <c r="AP119" s="129"/>
      <c r="AQ119" s="129"/>
      <c r="AR119" s="135"/>
      <c r="AS119" s="135"/>
      <c r="AT119" s="85"/>
      <c r="AU119" s="135"/>
      <c r="AV119" s="138"/>
      <c r="AW119" s="135"/>
      <c r="AX119" s="135"/>
      <c r="AY119" s="135"/>
      <c r="AZ119" s="135"/>
      <c r="BA119" s="135"/>
      <c r="BB119" s="135"/>
      <c r="BC119" s="135"/>
      <c r="BD119" s="135"/>
      <c r="BE119" s="135"/>
      <c r="BF119" s="139"/>
      <c r="BG119" s="150"/>
      <c r="BH119" s="148"/>
      <c r="BI119" s="148"/>
      <c r="BJ119" s="143"/>
      <c r="BK119" s="139"/>
      <c r="BL119" s="139"/>
      <c r="BM119" s="148"/>
      <c r="BN119" s="148"/>
      <c r="BO119" s="139"/>
      <c r="BP119" s="139"/>
      <c r="BQ119" s="139"/>
      <c r="BR119" s="139"/>
      <c r="BS119" s="139"/>
      <c r="BT119" s="139"/>
      <c r="BU119" s="371"/>
      <c r="BV119" s="371"/>
      <c r="BW119" s="371"/>
      <c r="BX119" s="371"/>
      <c r="BY119" s="371"/>
      <c r="BZ119" s="371"/>
      <c r="CA119" s="371"/>
    </row>
    <row r="120" spans="1:79" ht="39.75" customHeight="1">
      <c r="A120" s="126" t="s">
        <v>3051</v>
      </c>
      <c r="B120" s="140" t="s">
        <v>3901</v>
      </c>
      <c r="C120" s="140"/>
      <c r="D120" s="140"/>
      <c r="E120" s="96"/>
      <c r="F120" s="96"/>
      <c r="G120" s="129"/>
      <c r="H120" s="130"/>
      <c r="I120" s="449"/>
      <c r="J120" s="453">
        <v>43519</v>
      </c>
      <c r="K120" s="479">
        <v>6270</v>
      </c>
      <c r="L120" s="94"/>
      <c r="M120" s="94"/>
      <c r="N120" s="94"/>
      <c r="O120" s="94"/>
      <c r="P120" s="94">
        <v>250</v>
      </c>
      <c r="Q120" s="94"/>
      <c r="R120" s="94"/>
      <c r="S120" s="94"/>
      <c r="T120" s="98">
        <f t="shared" si="6"/>
        <v>250</v>
      </c>
      <c r="U120" s="129" t="s">
        <v>927</v>
      </c>
      <c r="V120" s="98"/>
      <c r="W120" s="129"/>
      <c r="X120" s="129"/>
      <c r="Y120" s="132"/>
      <c r="Z120" s="133"/>
      <c r="AA120" s="133"/>
      <c r="AB120" s="458"/>
      <c r="AC120" s="133"/>
      <c r="AD120" s="380"/>
      <c r="AE120" s="133"/>
      <c r="AF120" s="133"/>
      <c r="AG120" s="133"/>
      <c r="AH120" s="133"/>
      <c r="AI120" s="133"/>
      <c r="AJ120" s="133"/>
      <c r="AK120" s="133"/>
      <c r="AL120" s="133"/>
      <c r="AM120" s="133"/>
      <c r="AN120" s="133"/>
      <c r="AO120" s="133"/>
      <c r="AP120" s="129"/>
      <c r="AQ120" s="129"/>
      <c r="AR120" s="135"/>
      <c r="AS120" s="135"/>
      <c r="AT120" s="85"/>
      <c r="AU120" s="135"/>
      <c r="AV120" s="138"/>
      <c r="AW120" s="135"/>
      <c r="AX120" s="135"/>
      <c r="AY120" s="135"/>
      <c r="AZ120" s="135"/>
      <c r="BA120" s="135"/>
      <c r="BB120" s="135"/>
      <c r="BC120" s="135"/>
      <c r="BD120" s="135"/>
      <c r="BE120" s="135"/>
      <c r="BF120" s="139"/>
      <c r="BG120" s="150"/>
      <c r="BH120" s="148"/>
      <c r="BI120" s="148"/>
      <c r="BJ120" s="143"/>
      <c r="BK120" s="139"/>
      <c r="BL120" s="139"/>
      <c r="BM120" s="148"/>
      <c r="BN120" s="148"/>
      <c r="BO120" s="139"/>
      <c r="BP120" s="139"/>
      <c r="BQ120" s="139"/>
      <c r="BR120" s="139"/>
      <c r="BS120" s="139"/>
      <c r="BT120" s="139"/>
      <c r="BU120" s="371"/>
      <c r="BV120" s="371"/>
      <c r="BW120" s="371"/>
      <c r="BX120" s="371"/>
      <c r="BY120" s="371"/>
      <c r="BZ120" s="371"/>
      <c r="CA120" s="371"/>
    </row>
    <row r="121" spans="1:79" ht="39.75" customHeight="1">
      <c r="A121" s="126" t="s">
        <v>362</v>
      </c>
      <c r="B121" s="379" t="s">
        <v>1215</v>
      </c>
      <c r="C121" s="379" t="s">
        <v>1216</v>
      </c>
      <c r="D121" s="379" t="s">
        <v>37</v>
      </c>
      <c r="E121" s="372" t="s">
        <v>40</v>
      </c>
      <c r="F121" s="372">
        <v>78248</v>
      </c>
      <c r="G121" s="129" t="s">
        <v>1217</v>
      </c>
      <c r="H121" s="130" t="s">
        <v>1218</v>
      </c>
      <c r="I121" s="449" t="s">
        <v>1493</v>
      </c>
      <c r="J121" s="453">
        <v>43153</v>
      </c>
      <c r="K121" s="479">
        <v>6284</v>
      </c>
      <c r="L121" s="94"/>
      <c r="M121" s="94"/>
      <c r="N121" s="94"/>
      <c r="O121" s="94"/>
      <c r="P121" s="94">
        <v>400</v>
      </c>
      <c r="Q121" s="94"/>
      <c r="R121" s="94"/>
      <c r="S121" s="94"/>
      <c r="T121" s="98">
        <f t="shared" si="6"/>
        <v>400</v>
      </c>
      <c r="U121" s="129" t="s">
        <v>927</v>
      </c>
      <c r="V121" s="98"/>
      <c r="W121" s="129"/>
      <c r="X121" s="129"/>
      <c r="Y121" s="132"/>
      <c r="Z121" s="133"/>
      <c r="AA121" s="133"/>
      <c r="AB121" s="133"/>
      <c r="AC121" s="133"/>
      <c r="AD121" s="380"/>
      <c r="AE121" s="133"/>
      <c r="AF121" s="133"/>
      <c r="AG121" s="133"/>
      <c r="AH121" s="133"/>
      <c r="AI121" s="133"/>
      <c r="AJ121" s="133"/>
      <c r="AK121" s="133"/>
      <c r="AL121" s="133"/>
      <c r="AM121" s="133"/>
      <c r="AN121" s="133"/>
      <c r="AO121" s="133"/>
      <c r="AP121" s="129"/>
      <c r="AQ121" s="129"/>
      <c r="AR121" s="135"/>
      <c r="AS121" s="135"/>
      <c r="AT121" s="85"/>
      <c r="AU121" s="135"/>
      <c r="AV121" s="138"/>
      <c r="AW121" s="135"/>
      <c r="AX121" s="135"/>
      <c r="AY121" s="135"/>
      <c r="AZ121" s="135"/>
      <c r="BA121" s="135"/>
      <c r="BB121" s="135"/>
      <c r="BC121" s="135"/>
      <c r="BD121" s="135"/>
      <c r="BE121" s="135"/>
      <c r="BF121" s="143"/>
      <c r="BG121" s="150"/>
      <c r="BH121" s="148"/>
      <c r="BI121" s="148"/>
      <c r="BJ121" s="143"/>
      <c r="BK121" s="139"/>
      <c r="BL121" s="139"/>
      <c r="BM121" s="148"/>
      <c r="BN121" s="148"/>
      <c r="BO121" s="139"/>
      <c r="BP121" s="139"/>
      <c r="BQ121" s="139"/>
      <c r="BR121" s="139"/>
      <c r="BS121" s="139"/>
      <c r="BT121" s="139"/>
      <c r="BU121" s="371"/>
      <c r="BV121" s="371"/>
      <c r="BW121" s="371"/>
      <c r="BX121" s="371"/>
      <c r="BY121" s="371"/>
      <c r="BZ121" s="371"/>
      <c r="CA121" s="371"/>
    </row>
    <row r="122" spans="1:79" ht="39.75" customHeight="1">
      <c r="A122" s="126" t="s">
        <v>362</v>
      </c>
      <c r="B122" s="379" t="s">
        <v>1015</v>
      </c>
      <c r="C122" s="379" t="s">
        <v>3697</v>
      </c>
      <c r="D122" s="379" t="s">
        <v>37</v>
      </c>
      <c r="E122" s="372" t="s">
        <v>40</v>
      </c>
      <c r="F122" s="372">
        <v>78209</v>
      </c>
      <c r="G122" s="129" t="s">
        <v>634</v>
      </c>
      <c r="H122" s="130" t="s">
        <v>1017</v>
      </c>
      <c r="I122" s="449" t="s">
        <v>1493</v>
      </c>
      <c r="J122" s="453">
        <v>43153</v>
      </c>
      <c r="K122" s="479">
        <v>6284</v>
      </c>
      <c r="L122" s="94"/>
      <c r="M122" s="94"/>
      <c r="N122" s="94"/>
      <c r="O122" s="94"/>
      <c r="P122" s="94">
        <v>250</v>
      </c>
      <c r="Q122" s="94"/>
      <c r="R122" s="94"/>
      <c r="S122" s="94"/>
      <c r="T122" s="98">
        <f t="shared" si="6"/>
        <v>250</v>
      </c>
      <c r="U122" s="129" t="s">
        <v>927</v>
      </c>
      <c r="V122" s="98"/>
      <c r="W122" s="129"/>
      <c r="X122" s="129"/>
      <c r="Y122" s="132"/>
      <c r="Z122" s="133"/>
      <c r="AA122" s="133"/>
      <c r="AB122" s="133"/>
      <c r="AC122" s="133"/>
      <c r="AD122" s="380"/>
      <c r="AE122" s="133"/>
      <c r="AF122" s="133"/>
      <c r="AG122" s="133"/>
      <c r="AH122" s="133"/>
      <c r="AI122" s="133"/>
      <c r="AJ122" s="133"/>
      <c r="AK122" s="133"/>
      <c r="AL122" s="133"/>
      <c r="AM122" s="133"/>
      <c r="AN122" s="133"/>
      <c r="AO122" s="133"/>
      <c r="AP122" s="129"/>
      <c r="AQ122" s="129"/>
      <c r="AR122" s="135"/>
      <c r="AS122" s="135"/>
      <c r="AT122" s="85"/>
      <c r="AU122" s="135"/>
      <c r="AV122" s="138"/>
      <c r="AW122" s="135"/>
      <c r="AX122" s="135"/>
      <c r="AY122" s="135"/>
      <c r="AZ122" s="135"/>
      <c r="BA122" s="135"/>
      <c r="BB122" s="135"/>
      <c r="BC122" s="135"/>
      <c r="BD122" s="135"/>
      <c r="BE122" s="135"/>
      <c r="BF122" s="143"/>
      <c r="BG122" s="150"/>
      <c r="BH122" s="148"/>
      <c r="BI122" s="148"/>
      <c r="BJ122" s="143"/>
      <c r="BK122" s="139"/>
      <c r="BL122" s="139"/>
      <c r="BM122" s="148"/>
      <c r="BN122" s="148"/>
      <c r="BO122" s="139"/>
      <c r="BP122" s="139"/>
      <c r="BQ122" s="139"/>
      <c r="BR122" s="139"/>
      <c r="BS122" s="139"/>
      <c r="BT122" s="139"/>
      <c r="BU122" s="371"/>
      <c r="BV122" s="371"/>
      <c r="BW122" s="371"/>
      <c r="BX122" s="371"/>
      <c r="BY122" s="371"/>
      <c r="BZ122" s="371"/>
      <c r="CA122" s="371"/>
    </row>
    <row r="123" spans="1:79" ht="39.75" customHeight="1">
      <c r="A123" s="126" t="s">
        <v>362</v>
      </c>
      <c r="B123" s="379" t="s">
        <v>3350</v>
      </c>
      <c r="C123" s="379" t="s">
        <v>3351</v>
      </c>
      <c r="D123" s="379" t="s">
        <v>3352</v>
      </c>
      <c r="E123" s="372" t="s">
        <v>40</v>
      </c>
      <c r="F123" s="372">
        <v>79831</v>
      </c>
      <c r="G123" s="129" t="s">
        <v>3353</v>
      </c>
      <c r="H123" s="130" t="s">
        <v>3354</v>
      </c>
      <c r="I123" s="449"/>
      <c r="J123" s="453">
        <v>43153</v>
      </c>
      <c r="K123" s="479">
        <v>6284</v>
      </c>
      <c r="L123" s="94"/>
      <c r="M123" s="94"/>
      <c r="N123" s="94"/>
      <c r="O123" s="94"/>
      <c r="P123" s="94">
        <v>250</v>
      </c>
      <c r="Q123" s="94"/>
      <c r="R123" s="94"/>
      <c r="S123" s="94"/>
      <c r="T123" s="98">
        <f t="shared" si="6"/>
        <v>250</v>
      </c>
      <c r="U123" s="129" t="s">
        <v>927</v>
      </c>
      <c r="V123" s="98"/>
      <c r="W123" s="129"/>
      <c r="X123" s="129"/>
      <c r="Y123" s="132"/>
      <c r="Z123" s="133"/>
      <c r="AA123" s="133"/>
      <c r="AB123" s="133"/>
      <c r="AC123" s="133"/>
      <c r="AD123" s="380"/>
      <c r="AE123" s="133"/>
      <c r="AF123" s="133"/>
      <c r="AG123" s="133"/>
      <c r="AH123" s="133"/>
      <c r="AI123" s="133"/>
      <c r="AJ123" s="133"/>
      <c r="AK123" s="133"/>
      <c r="AL123" s="133"/>
      <c r="AM123" s="133"/>
      <c r="AN123" s="133"/>
      <c r="AO123" s="133"/>
      <c r="AP123" s="129"/>
      <c r="AQ123" s="129"/>
      <c r="AR123" s="135"/>
      <c r="AS123" s="135"/>
      <c r="AT123" s="85"/>
      <c r="AU123" s="135"/>
      <c r="AV123" s="138"/>
      <c r="AW123" s="135"/>
      <c r="AX123" s="135"/>
      <c r="AY123" s="135"/>
      <c r="AZ123" s="135"/>
      <c r="BA123" s="135"/>
      <c r="BB123" s="135"/>
      <c r="BC123" s="135"/>
      <c r="BD123" s="135"/>
      <c r="BE123" s="135"/>
      <c r="BF123" s="143"/>
      <c r="BG123" s="150"/>
      <c r="BH123" s="148"/>
      <c r="BI123" s="148"/>
      <c r="BJ123" s="143"/>
      <c r="BK123" s="139"/>
      <c r="BL123" s="139"/>
      <c r="BM123" s="148"/>
      <c r="BN123" s="148"/>
      <c r="BO123" s="139"/>
      <c r="BP123" s="139"/>
      <c r="BQ123" s="139"/>
      <c r="BR123" s="139"/>
      <c r="BS123" s="139"/>
      <c r="BT123" s="139"/>
      <c r="BU123" s="371"/>
      <c r="BV123" s="371"/>
      <c r="BW123" s="371"/>
      <c r="BX123" s="371"/>
      <c r="BY123" s="371"/>
      <c r="BZ123" s="371"/>
      <c r="CA123" s="371"/>
    </row>
    <row r="124" spans="1:79" ht="39.75" customHeight="1">
      <c r="A124" s="126" t="s">
        <v>362</v>
      </c>
      <c r="B124" s="379" t="s">
        <v>3902</v>
      </c>
      <c r="C124" s="379" t="s">
        <v>3903</v>
      </c>
      <c r="D124" s="379" t="s">
        <v>1564</v>
      </c>
      <c r="E124" s="372" t="s">
        <v>40</v>
      </c>
      <c r="F124" s="372">
        <v>78070</v>
      </c>
      <c r="G124" s="129" t="s">
        <v>1565</v>
      </c>
      <c r="H124" s="130" t="s">
        <v>1566</v>
      </c>
      <c r="I124" s="473" t="s">
        <v>1493</v>
      </c>
      <c r="J124" s="453">
        <v>43153</v>
      </c>
      <c r="K124" s="475" t="s">
        <v>3904</v>
      </c>
      <c r="L124" s="94"/>
      <c r="M124" s="94"/>
      <c r="N124" s="94"/>
      <c r="O124" s="94"/>
      <c r="P124" s="476">
        <v>1000</v>
      </c>
      <c r="Q124" s="94"/>
      <c r="R124" s="94">
        <v>2500</v>
      </c>
      <c r="S124" s="94"/>
      <c r="T124" s="98">
        <f t="shared" si="6"/>
        <v>3500</v>
      </c>
      <c r="U124" s="129" t="s">
        <v>927</v>
      </c>
      <c r="V124" s="98"/>
      <c r="W124" s="129"/>
      <c r="X124" s="129"/>
      <c r="Y124" s="132" t="s">
        <v>3905</v>
      </c>
      <c r="Z124" s="133"/>
      <c r="AA124" s="133"/>
      <c r="AB124" s="133"/>
      <c r="AC124" s="133"/>
      <c r="AD124" s="380"/>
      <c r="AE124" s="133"/>
      <c r="AF124" s="133"/>
      <c r="AG124" s="133"/>
      <c r="AH124" s="133"/>
      <c r="AI124" s="133"/>
      <c r="AJ124" s="133"/>
      <c r="AK124" s="133"/>
      <c r="AL124" s="133"/>
      <c r="AM124" s="133"/>
      <c r="AN124" s="133"/>
      <c r="AO124" s="133"/>
      <c r="AP124" s="129"/>
      <c r="AQ124" s="129"/>
      <c r="AR124" s="135"/>
      <c r="AS124" s="135"/>
      <c r="AT124" s="85"/>
      <c r="AU124" s="135"/>
      <c r="AV124" s="138"/>
      <c r="AW124" s="135"/>
      <c r="AX124" s="135"/>
      <c r="AY124" s="135"/>
      <c r="AZ124" s="135"/>
      <c r="BA124" s="135"/>
      <c r="BB124" s="135"/>
      <c r="BC124" s="135"/>
      <c r="BD124" s="135"/>
      <c r="BE124" s="135"/>
      <c r="BF124" s="143"/>
      <c r="BG124" s="150"/>
      <c r="BH124" s="148"/>
      <c r="BI124" s="148"/>
      <c r="BJ124" s="143"/>
      <c r="BK124" s="139"/>
      <c r="BL124" s="139"/>
      <c r="BM124" s="148"/>
      <c r="BN124" s="148"/>
      <c r="BO124" s="139"/>
      <c r="BP124" s="139"/>
      <c r="BQ124" s="139"/>
      <c r="BR124" s="139"/>
      <c r="BS124" s="139"/>
      <c r="BT124" s="139"/>
      <c r="BU124" s="371"/>
      <c r="BV124" s="371"/>
      <c r="BW124" s="371"/>
      <c r="BX124" s="371"/>
      <c r="BY124" s="371"/>
      <c r="BZ124" s="371"/>
      <c r="CA124" s="371"/>
    </row>
    <row r="125" spans="1:79" ht="39.75" customHeight="1">
      <c r="A125" s="126" t="s">
        <v>362</v>
      </c>
      <c r="B125" s="379" t="s">
        <v>2282</v>
      </c>
      <c r="C125" s="379" t="s">
        <v>2279</v>
      </c>
      <c r="D125" s="379" t="s">
        <v>37</v>
      </c>
      <c r="E125" s="372" t="s">
        <v>40</v>
      </c>
      <c r="F125" s="372">
        <v>78248</v>
      </c>
      <c r="G125" s="129"/>
      <c r="H125" s="130"/>
      <c r="I125" s="449" t="s">
        <v>2282</v>
      </c>
      <c r="J125" s="453">
        <v>43153</v>
      </c>
      <c r="K125" s="479">
        <v>6284</v>
      </c>
      <c r="L125" s="94"/>
      <c r="M125" s="94"/>
      <c r="N125" s="94"/>
      <c r="O125" s="94"/>
      <c r="P125" s="94">
        <v>250</v>
      </c>
      <c r="Q125" s="94"/>
      <c r="R125" s="94"/>
      <c r="S125" s="94"/>
      <c r="T125" s="98">
        <f t="shared" si="6"/>
        <v>250</v>
      </c>
      <c r="U125" s="129" t="s">
        <v>927</v>
      </c>
      <c r="V125" s="98"/>
      <c r="W125" s="129"/>
      <c r="X125" s="129"/>
      <c r="Y125" s="132"/>
      <c r="Z125" s="133"/>
      <c r="AA125" s="133"/>
      <c r="AB125" s="133"/>
      <c r="AC125" s="133"/>
      <c r="AD125" s="380"/>
      <c r="AE125" s="133"/>
      <c r="AF125" s="133"/>
      <c r="AG125" s="133"/>
      <c r="AH125" s="133"/>
      <c r="AI125" s="133"/>
      <c r="AJ125" s="133"/>
      <c r="AK125" s="133"/>
      <c r="AL125" s="133"/>
      <c r="AM125" s="133"/>
      <c r="AN125" s="133"/>
      <c r="AO125" s="133"/>
      <c r="AP125" s="129"/>
      <c r="AQ125" s="129"/>
      <c r="AR125" s="135"/>
      <c r="AS125" s="135"/>
      <c r="AT125" s="85"/>
      <c r="AU125" s="135"/>
      <c r="AV125" s="138"/>
      <c r="AW125" s="135"/>
      <c r="AX125" s="135"/>
      <c r="AY125" s="135"/>
      <c r="AZ125" s="135"/>
      <c r="BA125" s="135"/>
      <c r="BB125" s="135"/>
      <c r="BC125" s="135"/>
      <c r="BD125" s="135"/>
      <c r="BE125" s="135"/>
      <c r="BF125" s="143"/>
      <c r="BG125" s="150"/>
      <c r="BH125" s="148"/>
      <c r="BI125" s="148"/>
      <c r="BJ125" s="143"/>
      <c r="BK125" s="139"/>
      <c r="BL125" s="139"/>
      <c r="BM125" s="148"/>
      <c r="BN125" s="148"/>
      <c r="BO125" s="139"/>
      <c r="BP125" s="139"/>
      <c r="BQ125" s="139"/>
      <c r="BR125" s="139"/>
      <c r="BS125" s="139"/>
      <c r="BT125" s="139"/>
      <c r="BU125" s="371"/>
      <c r="BV125" s="371"/>
      <c r="BW125" s="371"/>
      <c r="BX125" s="371"/>
      <c r="BY125" s="371"/>
      <c r="BZ125" s="371"/>
      <c r="CA125" s="371"/>
    </row>
    <row r="126" spans="1:79" ht="39.75" customHeight="1">
      <c r="A126" s="126" t="s">
        <v>362</v>
      </c>
      <c r="B126" s="379" t="s">
        <v>3343</v>
      </c>
      <c r="C126" s="379" t="s">
        <v>3344</v>
      </c>
      <c r="D126" s="379" t="s">
        <v>37</v>
      </c>
      <c r="E126" s="372" t="s">
        <v>40</v>
      </c>
      <c r="F126" s="372" t="s">
        <v>3345</v>
      </c>
      <c r="G126" s="129" t="s">
        <v>3346</v>
      </c>
      <c r="H126" s="130" t="s">
        <v>3347</v>
      </c>
      <c r="I126" s="449" t="s">
        <v>1105</v>
      </c>
      <c r="J126" s="453">
        <v>43519</v>
      </c>
      <c r="K126" s="474">
        <v>6283</v>
      </c>
      <c r="L126" s="94"/>
      <c r="M126" s="94">
        <v>250</v>
      </c>
      <c r="N126" s="94"/>
      <c r="O126" s="94"/>
      <c r="P126" s="94"/>
      <c r="Q126" s="94"/>
      <c r="R126" s="94"/>
      <c r="S126" s="94"/>
      <c r="T126" s="98">
        <f t="shared" si="6"/>
        <v>250</v>
      </c>
      <c r="U126" s="129" t="s">
        <v>927</v>
      </c>
      <c r="V126" s="98"/>
      <c r="W126" s="129"/>
      <c r="X126" s="129"/>
      <c r="Y126" s="132" t="s">
        <v>3906</v>
      </c>
      <c r="Z126" s="133" t="str">
        <f>IF(SUM($T126,$V126)=0,"",IF(SUM($T126,$V126)&gt;=10000,"Silver",IF(AND((SUM($T126,$V126)&lt;10000),(SUM($T126,$V126)&gt;=5000)),"Champion",IF(AND((SUM($T126,$V126)&lt;5000),(SUM($T126,$V126)&gt;=2500)),"Reserve",IF(AND((SUM($T126,$V126)&lt;2500),(SUM($T126,$V126)&gt;=1000)),"Trophy",IF(AND((SUM($T126,$V126)&lt;1000),(SUM($T126,$V126)&gt;=500)),"Blue",IF(AND((SUM($T126,$V126)&lt;500),(SUM($T126,$V126)&gt;=250)),"Red","White")))))))</f>
        <v>Red</v>
      </c>
      <c r="AA126" s="133" t="str">
        <f>IFERROR(VLOOKUP($Z126,Lookup!$A$1:$P$20,2,FALSE),"")</f>
        <v>Level 6</v>
      </c>
      <c r="AB126" s="133"/>
      <c r="AC126" s="133">
        <f>IFERROR(VLOOKUP($Z126,Lookup!$A$1:$P$20,7,FALSE),"")</f>
        <v>0</v>
      </c>
      <c r="AD126" s="380"/>
      <c r="AE126" s="133">
        <f>IFERROR(VLOOKUP($Z126,Lookup!$A$1:$P$20,8,FALSE),"")</f>
        <v>1</v>
      </c>
      <c r="AF126" s="133">
        <f>IFERROR(VLOOKUP($Z126,Lookup!$A$1:$P$20,9,FALSE),"")</f>
        <v>0</v>
      </c>
      <c r="AG126" s="133"/>
      <c r="AH126" s="133">
        <f>IFERROR(VLOOKUP($Z126,Lookup!$A$1:$P$20,10,FALSE),"")</f>
        <v>2</v>
      </c>
      <c r="AI126" s="133">
        <f>IFERROR(VLOOKUP($Z126,Lookup!$A$1:$P$20,11,FALSE),"")</f>
        <v>0</v>
      </c>
      <c r="AJ126" s="133">
        <f>IFERROR(VLOOKUP($Z126,Lookup!$A$1:$P$20,12,FALSE),"")</f>
        <v>0</v>
      </c>
      <c r="AK126" s="133">
        <f>IFERROR(VLOOKUP($Z126,Lookup!$A$1:$P$20,13,FALSE),"")</f>
        <v>0</v>
      </c>
      <c r="AL126" s="133">
        <f>IFERROR(VLOOKUP($Z126,Lookup!$A$1:$P$20,14,FALSE),"")</f>
        <v>0</v>
      </c>
      <c r="AM126" s="133">
        <f>IFERROR(VLOOKUP($Z126,Lookup!$A$1:$P$20,15,FALSE),"")</f>
        <v>0</v>
      </c>
      <c r="AN126" s="133">
        <f>IFERROR(VLOOKUP($Z126,Lookup!$A$1:$P$20,16,FALSE),"")</f>
        <v>0</v>
      </c>
      <c r="AO126" s="133">
        <f>IFERROR(VLOOKUP($Z126,Lookup!$A$1:$Q$20,17,FALSE),"")</f>
        <v>1</v>
      </c>
      <c r="AP126" s="129"/>
      <c r="AQ126" s="129"/>
      <c r="AR126" s="135"/>
      <c r="AS126" s="135"/>
      <c r="AT126" s="135"/>
      <c r="AU126" s="135"/>
      <c r="AV126" s="138"/>
      <c r="AW126" s="135"/>
      <c r="AX126" s="135"/>
      <c r="AY126" s="135"/>
      <c r="AZ126" s="135"/>
      <c r="BA126" s="135"/>
      <c r="BB126" s="135"/>
      <c r="BC126" s="135"/>
      <c r="BD126" s="135"/>
      <c r="BE126" s="135"/>
      <c r="BF126" s="143"/>
      <c r="BG126" s="150"/>
      <c r="BH126" s="129"/>
      <c r="BI126" s="129"/>
      <c r="BJ126" s="150"/>
      <c r="BK126" s="139"/>
      <c r="BL126" s="139"/>
      <c r="BM126" s="148"/>
      <c r="BN126" s="148"/>
      <c r="BO126" s="139"/>
      <c r="BP126" s="139"/>
      <c r="BQ126" s="139" t="s">
        <v>2923</v>
      </c>
      <c r="BR126" s="139"/>
      <c r="BS126" s="139"/>
      <c r="BT126" s="139"/>
      <c r="BU126" s="371"/>
      <c r="BV126" s="371"/>
      <c r="BW126" s="371"/>
      <c r="BX126" s="371"/>
      <c r="BY126" s="371"/>
      <c r="BZ126" s="371"/>
      <c r="CA126" s="371"/>
    </row>
    <row r="127" spans="1:79" ht="39.75" customHeight="1">
      <c r="A127" s="126" t="s">
        <v>362</v>
      </c>
      <c r="B127" s="379" t="s">
        <v>1169</v>
      </c>
      <c r="C127" s="379" t="s">
        <v>2610</v>
      </c>
      <c r="D127" s="379" t="s">
        <v>107</v>
      </c>
      <c r="E127" s="372" t="s">
        <v>40</v>
      </c>
      <c r="F127" s="372">
        <v>78016</v>
      </c>
      <c r="G127" s="129" t="s">
        <v>3301</v>
      </c>
      <c r="H127" s="130"/>
      <c r="I127" s="449" t="s">
        <v>1172</v>
      </c>
      <c r="J127" s="453">
        <v>43519</v>
      </c>
      <c r="K127" s="474">
        <v>6283</v>
      </c>
      <c r="L127" s="94"/>
      <c r="M127" s="94">
        <v>250</v>
      </c>
      <c r="N127" s="94"/>
      <c r="O127" s="94"/>
      <c r="P127" s="94"/>
      <c r="Q127" s="94"/>
      <c r="R127" s="94"/>
      <c r="S127" s="94"/>
      <c r="T127" s="98">
        <f t="shared" si="6"/>
        <v>250</v>
      </c>
      <c r="U127" s="129" t="s">
        <v>927</v>
      </c>
      <c r="V127" s="98"/>
      <c r="W127" s="129"/>
      <c r="X127" s="129"/>
      <c r="Y127" s="132" t="s">
        <v>3906</v>
      </c>
      <c r="Z127" s="133"/>
      <c r="AA127" s="133"/>
      <c r="AB127" s="458"/>
      <c r="AC127" s="133"/>
      <c r="AD127" s="380"/>
      <c r="AE127" s="133"/>
      <c r="AF127" s="133"/>
      <c r="AG127" s="133"/>
      <c r="AH127" s="133"/>
      <c r="AI127" s="133"/>
      <c r="AJ127" s="133"/>
      <c r="AK127" s="133"/>
      <c r="AL127" s="133"/>
      <c r="AM127" s="133"/>
      <c r="AN127" s="133"/>
      <c r="AO127" s="133"/>
      <c r="AP127" s="129"/>
      <c r="AQ127" s="129"/>
      <c r="AR127" s="135"/>
      <c r="AS127" s="135"/>
      <c r="AT127" s="85"/>
      <c r="AU127" s="135"/>
      <c r="AV127" s="138"/>
      <c r="AW127" s="135"/>
      <c r="AX127" s="135"/>
      <c r="AY127" s="135"/>
      <c r="AZ127" s="135"/>
      <c r="BA127" s="135"/>
      <c r="BB127" s="135"/>
      <c r="BC127" s="135"/>
      <c r="BD127" s="135"/>
      <c r="BE127" s="135"/>
      <c r="BF127" s="139"/>
      <c r="BG127" s="150"/>
      <c r="BH127" s="148"/>
      <c r="BI127" s="148"/>
      <c r="BJ127" s="143"/>
      <c r="BK127" s="139"/>
      <c r="BL127" s="139"/>
      <c r="BM127" s="148"/>
      <c r="BN127" s="148"/>
      <c r="BO127" s="139"/>
      <c r="BP127" s="139"/>
      <c r="BQ127" s="139"/>
      <c r="BR127" s="139"/>
      <c r="BS127" s="139"/>
      <c r="BT127" s="139"/>
      <c r="BU127" s="371"/>
      <c r="BV127" s="371"/>
      <c r="BW127" s="371"/>
      <c r="BX127" s="371"/>
      <c r="BY127" s="371"/>
      <c r="BZ127" s="371"/>
      <c r="CA127" s="371"/>
    </row>
    <row r="128" spans="1:79" ht="39.75" customHeight="1">
      <c r="A128" s="126" t="s">
        <v>362</v>
      </c>
      <c r="B128" s="379" t="s">
        <v>3308</v>
      </c>
      <c r="C128" s="379" t="s">
        <v>3309</v>
      </c>
      <c r="D128" s="379" t="s">
        <v>37</v>
      </c>
      <c r="E128" s="372" t="s">
        <v>40</v>
      </c>
      <c r="F128" s="372">
        <v>78209</v>
      </c>
      <c r="G128" s="129" t="s">
        <v>3310</v>
      </c>
      <c r="H128" s="130"/>
      <c r="I128" s="449" t="s">
        <v>427</v>
      </c>
      <c r="J128" s="453">
        <v>43153</v>
      </c>
      <c r="K128" s="479">
        <v>6283</v>
      </c>
      <c r="L128" s="94"/>
      <c r="M128" s="94"/>
      <c r="N128" s="94"/>
      <c r="O128" s="94"/>
      <c r="P128" s="94">
        <v>250</v>
      </c>
      <c r="Q128" s="94"/>
      <c r="R128" s="94"/>
      <c r="S128" s="94"/>
      <c r="T128" s="98">
        <f t="shared" si="6"/>
        <v>250</v>
      </c>
      <c r="U128" s="129" t="s">
        <v>927</v>
      </c>
      <c r="V128" s="98"/>
      <c r="W128" s="129"/>
      <c r="X128" s="129"/>
      <c r="Y128" s="132"/>
      <c r="Z128" s="133"/>
      <c r="AA128" s="133"/>
      <c r="AB128" s="458"/>
      <c r="AC128" s="133"/>
      <c r="AD128" s="380"/>
      <c r="AE128" s="133"/>
      <c r="AF128" s="133"/>
      <c r="AG128" s="133"/>
      <c r="AH128" s="133"/>
      <c r="AI128" s="133"/>
      <c r="AJ128" s="133"/>
      <c r="AK128" s="133"/>
      <c r="AL128" s="133"/>
      <c r="AM128" s="133"/>
      <c r="AN128" s="133"/>
      <c r="AO128" s="133"/>
      <c r="AP128" s="129"/>
      <c r="AQ128" s="129"/>
      <c r="AR128" s="135"/>
      <c r="AS128" s="135"/>
      <c r="AT128" s="85"/>
      <c r="AU128" s="135"/>
      <c r="AV128" s="138"/>
      <c r="AW128" s="135"/>
      <c r="AX128" s="135"/>
      <c r="AY128" s="135"/>
      <c r="AZ128" s="135"/>
      <c r="BA128" s="135"/>
      <c r="BB128" s="135"/>
      <c r="BC128" s="135"/>
      <c r="BD128" s="135"/>
      <c r="BE128" s="135"/>
      <c r="BF128" s="139"/>
      <c r="BG128" s="150"/>
      <c r="BH128" s="148"/>
      <c r="BI128" s="148"/>
      <c r="BJ128" s="143"/>
      <c r="BK128" s="139"/>
      <c r="BL128" s="139"/>
      <c r="BM128" s="148"/>
      <c r="BN128" s="148"/>
      <c r="BO128" s="139"/>
      <c r="BP128" s="139"/>
      <c r="BQ128" s="139"/>
      <c r="BR128" s="139"/>
      <c r="BS128" s="139"/>
      <c r="BT128" s="139"/>
      <c r="BU128" s="371"/>
      <c r="BV128" s="371"/>
      <c r="BW128" s="371"/>
      <c r="BX128" s="371"/>
      <c r="BY128" s="371"/>
      <c r="BZ128" s="371"/>
      <c r="CA128" s="371"/>
    </row>
    <row r="129" spans="1:79" ht="39.75" customHeight="1">
      <c r="A129" s="126" t="s">
        <v>362</v>
      </c>
      <c r="B129" s="379" t="s">
        <v>3302</v>
      </c>
      <c r="C129" s="379" t="s">
        <v>1801</v>
      </c>
      <c r="D129" s="379" t="s">
        <v>37</v>
      </c>
      <c r="E129" s="372" t="s">
        <v>40</v>
      </c>
      <c r="F129" s="372">
        <v>78261</v>
      </c>
      <c r="G129" s="129" t="s">
        <v>3303</v>
      </c>
      <c r="H129" s="130"/>
      <c r="I129" s="449" t="s">
        <v>1804</v>
      </c>
      <c r="J129" s="453">
        <v>43153</v>
      </c>
      <c r="K129" s="479">
        <v>6283</v>
      </c>
      <c r="L129" s="94"/>
      <c r="M129" s="94"/>
      <c r="N129" s="94"/>
      <c r="O129" s="94"/>
      <c r="P129" s="94">
        <v>250</v>
      </c>
      <c r="Q129" s="94"/>
      <c r="R129" s="94"/>
      <c r="S129" s="94"/>
      <c r="T129" s="98">
        <f t="shared" si="6"/>
        <v>250</v>
      </c>
      <c r="U129" s="129" t="s">
        <v>927</v>
      </c>
      <c r="V129" s="98"/>
      <c r="W129" s="129"/>
      <c r="X129" s="129"/>
      <c r="Y129" s="132"/>
      <c r="Z129" s="133"/>
      <c r="AA129" s="133"/>
      <c r="AB129" s="458"/>
      <c r="AC129" s="133"/>
      <c r="AD129" s="380"/>
      <c r="AE129" s="133"/>
      <c r="AF129" s="133"/>
      <c r="AG129" s="133"/>
      <c r="AH129" s="133"/>
      <c r="AI129" s="133"/>
      <c r="AJ129" s="133"/>
      <c r="AK129" s="133"/>
      <c r="AL129" s="133"/>
      <c r="AM129" s="133"/>
      <c r="AN129" s="133"/>
      <c r="AO129" s="133"/>
      <c r="AP129" s="129"/>
      <c r="AQ129" s="129"/>
      <c r="AR129" s="135"/>
      <c r="AS129" s="135"/>
      <c r="AT129" s="85"/>
      <c r="AU129" s="135"/>
      <c r="AV129" s="138"/>
      <c r="AW129" s="135"/>
      <c r="AX129" s="135"/>
      <c r="AY129" s="135"/>
      <c r="AZ129" s="135"/>
      <c r="BA129" s="135"/>
      <c r="BB129" s="135"/>
      <c r="BC129" s="135"/>
      <c r="BD129" s="135"/>
      <c r="BE129" s="135"/>
      <c r="BF129" s="139"/>
      <c r="BG129" s="150"/>
      <c r="BH129" s="148"/>
      <c r="BI129" s="148"/>
      <c r="BJ129" s="143"/>
      <c r="BK129" s="139"/>
      <c r="BL129" s="139"/>
      <c r="BM129" s="148"/>
      <c r="BN129" s="148"/>
      <c r="BO129" s="139"/>
      <c r="BP129" s="139"/>
      <c r="BQ129" s="139"/>
      <c r="BR129" s="139"/>
      <c r="BS129" s="139"/>
      <c r="BT129" s="139"/>
      <c r="BU129" s="371"/>
      <c r="BV129" s="371"/>
      <c r="BW129" s="371"/>
      <c r="BX129" s="371"/>
      <c r="BY129" s="371"/>
      <c r="BZ129" s="371"/>
      <c r="CA129" s="371"/>
    </row>
    <row r="130" spans="1:79" ht="39.75" customHeight="1">
      <c r="A130" s="126" t="s">
        <v>362</v>
      </c>
      <c r="B130" s="379" t="s">
        <v>2101</v>
      </c>
      <c r="C130" s="379" t="s">
        <v>2102</v>
      </c>
      <c r="D130" s="379" t="s">
        <v>48</v>
      </c>
      <c r="E130" s="372" t="s">
        <v>40</v>
      </c>
      <c r="F130" s="372">
        <v>78023</v>
      </c>
      <c r="G130" s="129" t="s">
        <v>3338</v>
      </c>
      <c r="H130" s="130" t="s">
        <v>3339</v>
      </c>
      <c r="I130" s="449" t="s">
        <v>2105</v>
      </c>
      <c r="J130" s="453">
        <v>43153</v>
      </c>
      <c r="K130" s="479">
        <v>6283</v>
      </c>
      <c r="L130" s="94"/>
      <c r="M130" s="94"/>
      <c r="N130" s="94"/>
      <c r="O130" s="94"/>
      <c r="P130" s="94">
        <v>250</v>
      </c>
      <c r="Q130" s="94"/>
      <c r="R130" s="94"/>
      <c r="S130" s="94"/>
      <c r="T130" s="98">
        <f t="shared" si="6"/>
        <v>250</v>
      </c>
      <c r="U130" s="129" t="s">
        <v>927</v>
      </c>
      <c r="V130" s="98"/>
      <c r="W130" s="129"/>
      <c r="X130" s="129"/>
      <c r="Y130" s="132"/>
      <c r="Z130" s="133" t="str">
        <f>IF(SUM($T130,$V130)=0,"",IF(SUM($T130,$V130)&gt;=10000,"Silver",IF(AND((SUM($T130,$V130)&lt;10000),(SUM($T130,$V130)&gt;=5000)),"Champion",IF(AND((SUM($T130,$V130)&lt;5000),(SUM($T130,$V130)&gt;=2500)),"Reserve",IF(AND((SUM($T130,$V130)&lt;2500),(SUM($T130,$V130)&gt;=1000)),"Trophy",IF(AND((SUM($T130,$V130)&lt;1000),(SUM($T130,$V130)&gt;=500)),"Blue",IF(AND((SUM($T130,$V130)&lt;500),(SUM($T130,$V130)&gt;=250)),"Red","White")))))))</f>
        <v>Red</v>
      </c>
      <c r="AA130" s="133" t="str">
        <f>IFERROR(VLOOKUP($Z130,Lookup!$A$1:$P$20,2,FALSE),"")</f>
        <v>Level 6</v>
      </c>
      <c r="AB130" s="458"/>
      <c r="AC130" s="133"/>
      <c r="AD130" s="380"/>
      <c r="AE130" s="133"/>
      <c r="AF130" s="133"/>
      <c r="AG130" s="133"/>
      <c r="AH130" s="133"/>
      <c r="AI130" s="133"/>
      <c r="AJ130" s="133"/>
      <c r="AK130" s="133"/>
      <c r="AL130" s="133"/>
      <c r="AM130" s="133"/>
      <c r="AN130" s="133"/>
      <c r="AO130" s="133"/>
      <c r="AP130" s="129"/>
      <c r="AQ130" s="129"/>
      <c r="AR130" s="135"/>
      <c r="AS130" s="135"/>
      <c r="AT130" s="85"/>
      <c r="AU130" s="135"/>
      <c r="AV130" s="138"/>
      <c r="AW130" s="135"/>
      <c r="AX130" s="135"/>
      <c r="AY130" s="135"/>
      <c r="AZ130" s="135"/>
      <c r="BA130" s="135"/>
      <c r="BB130" s="135"/>
      <c r="BC130" s="135"/>
      <c r="BD130" s="135"/>
      <c r="BE130" s="135"/>
      <c r="BF130" s="139"/>
      <c r="BG130" s="150"/>
      <c r="BH130" s="148"/>
      <c r="BI130" s="148"/>
      <c r="BJ130" s="143"/>
      <c r="BK130" s="139"/>
      <c r="BL130" s="139"/>
      <c r="BM130" s="148"/>
      <c r="BN130" s="148"/>
      <c r="BO130" s="139"/>
      <c r="BP130" s="139"/>
      <c r="BQ130" s="139"/>
      <c r="BR130" s="139"/>
      <c r="BS130" s="139"/>
      <c r="BT130" s="139"/>
      <c r="BU130" s="371"/>
      <c r="BV130" s="371"/>
      <c r="BW130" s="371"/>
      <c r="BX130" s="371"/>
      <c r="BY130" s="371"/>
      <c r="BZ130" s="371"/>
      <c r="CA130" s="371"/>
    </row>
    <row r="131" spans="1:79" ht="39.75" customHeight="1">
      <c r="A131" s="126" t="s">
        <v>3051</v>
      </c>
      <c r="B131" s="140" t="s">
        <v>209</v>
      </c>
      <c r="C131" s="140"/>
      <c r="D131" s="140"/>
      <c r="E131" s="96"/>
      <c r="F131" s="96"/>
      <c r="G131" s="129"/>
      <c r="H131" s="130"/>
      <c r="I131" s="449"/>
      <c r="J131" s="453">
        <v>43153</v>
      </c>
      <c r="K131" s="479">
        <v>6283</v>
      </c>
      <c r="L131" s="94"/>
      <c r="M131" s="94"/>
      <c r="N131" s="94"/>
      <c r="O131" s="94"/>
      <c r="P131" s="94">
        <v>250</v>
      </c>
      <c r="Q131" s="94"/>
      <c r="R131" s="94"/>
      <c r="S131" s="94"/>
      <c r="T131" s="98">
        <f t="shared" si="6"/>
        <v>250</v>
      </c>
      <c r="U131" s="129" t="s">
        <v>927</v>
      </c>
      <c r="V131" s="98"/>
      <c r="W131" s="129"/>
      <c r="X131" s="129"/>
      <c r="Y131" s="132"/>
      <c r="Z131" s="133"/>
      <c r="AA131" s="133"/>
      <c r="AB131" s="458"/>
      <c r="AC131" s="133"/>
      <c r="AD131" s="380"/>
      <c r="AE131" s="133"/>
      <c r="AF131" s="133"/>
      <c r="AG131" s="133"/>
      <c r="AH131" s="133"/>
      <c r="AI131" s="133"/>
      <c r="AJ131" s="133"/>
      <c r="AK131" s="133"/>
      <c r="AL131" s="133"/>
      <c r="AM131" s="133"/>
      <c r="AN131" s="133"/>
      <c r="AO131" s="133"/>
      <c r="AP131" s="129"/>
      <c r="AQ131" s="129"/>
      <c r="AR131" s="135"/>
      <c r="AS131" s="135"/>
      <c r="AT131" s="85"/>
      <c r="AU131" s="135"/>
      <c r="AV131" s="138"/>
      <c r="AW131" s="135"/>
      <c r="AX131" s="135"/>
      <c r="AY131" s="135"/>
      <c r="AZ131" s="135"/>
      <c r="BA131" s="135"/>
      <c r="BB131" s="135"/>
      <c r="BC131" s="135"/>
      <c r="BD131" s="135"/>
      <c r="BE131" s="135"/>
      <c r="BF131" s="139"/>
      <c r="BG131" s="150"/>
      <c r="BH131" s="148"/>
      <c r="BI131" s="148"/>
      <c r="BJ131" s="143"/>
      <c r="BK131" s="139"/>
      <c r="BL131" s="139"/>
      <c r="BM131" s="148"/>
      <c r="BN131" s="148"/>
      <c r="BO131" s="139"/>
      <c r="BP131" s="139"/>
      <c r="BQ131" s="139"/>
      <c r="BR131" s="139"/>
      <c r="BS131" s="139"/>
      <c r="BT131" s="139"/>
      <c r="BU131" s="371"/>
      <c r="BV131" s="371"/>
      <c r="BW131" s="371"/>
      <c r="BX131" s="371"/>
      <c r="BY131" s="371"/>
      <c r="BZ131" s="371"/>
      <c r="CA131" s="371"/>
    </row>
    <row r="132" spans="1:79" ht="39.75" customHeight="1">
      <c r="A132" s="126" t="s">
        <v>362</v>
      </c>
      <c r="B132" s="379" t="s">
        <v>3335</v>
      </c>
      <c r="C132" s="379" t="s">
        <v>3336</v>
      </c>
      <c r="D132" s="379" t="s">
        <v>37</v>
      </c>
      <c r="E132" s="372" t="s">
        <v>40</v>
      </c>
      <c r="F132" s="372">
        <v>78252</v>
      </c>
      <c r="G132" s="129" t="s">
        <v>3337</v>
      </c>
      <c r="H132" s="130"/>
      <c r="I132" s="449" t="s">
        <v>427</v>
      </c>
      <c r="J132" s="453">
        <v>43153</v>
      </c>
      <c r="K132" s="479">
        <v>6283</v>
      </c>
      <c r="L132" s="94"/>
      <c r="M132" s="94"/>
      <c r="N132" s="94"/>
      <c r="O132" s="94"/>
      <c r="P132" s="94">
        <v>250</v>
      </c>
      <c r="Q132" s="94"/>
      <c r="R132" s="94"/>
      <c r="S132" s="94"/>
      <c r="T132" s="98">
        <f t="shared" si="6"/>
        <v>250</v>
      </c>
      <c r="U132" s="129" t="s">
        <v>927</v>
      </c>
      <c r="V132" s="98"/>
      <c r="W132" s="129"/>
      <c r="X132" s="129"/>
      <c r="Y132" s="132"/>
      <c r="Z132" s="133" t="str">
        <f>IF(SUM($T132,$V132)=0,"",IF(SUM($T132,$V132)&gt;=10000,"Silver",IF(AND((SUM($T132,$V132)&lt;10000),(SUM($T132,$V132)&gt;=5000)),"Champion",IF(AND((SUM($T132,$V132)&lt;5000),(SUM($T132,$V132)&gt;=2500)),"Reserve",IF(AND((SUM($T132,$V132)&lt;2500),(SUM($T132,$V132)&gt;=1000)),"Trophy",IF(AND((SUM($T132,$V132)&lt;1000),(SUM($T132,$V132)&gt;=500)),"Blue",IF(AND((SUM($T132,$V132)&lt;500),(SUM($T132,$V132)&gt;=250)),"Red","White")))))))</f>
        <v>Red</v>
      </c>
      <c r="AA132" s="133" t="str">
        <f>IFERROR(VLOOKUP($Z132,Lookup!$A$1:$P$20,2,FALSE),"")</f>
        <v>Level 6</v>
      </c>
      <c r="AB132" s="458" t="s">
        <v>3333</v>
      </c>
      <c r="AC132" s="133"/>
      <c r="AD132" s="380"/>
      <c r="AE132" s="133">
        <v>1</v>
      </c>
      <c r="AF132" s="133">
        <v>1</v>
      </c>
      <c r="AG132" s="133" t="s">
        <v>2635</v>
      </c>
      <c r="AH132" s="133">
        <f>IFERROR(VLOOKUP($Z132,Lookup!$A$1:$P$20,10,FALSE),"")</f>
        <v>2</v>
      </c>
      <c r="AI132" s="133"/>
      <c r="AJ132" s="133"/>
      <c r="AK132" s="133"/>
      <c r="AL132" s="133"/>
      <c r="AM132" s="133"/>
      <c r="AN132" s="133"/>
      <c r="AO132" s="133">
        <v>3</v>
      </c>
      <c r="AP132" s="129"/>
      <c r="AQ132" s="129"/>
      <c r="AR132" s="135"/>
      <c r="AS132" s="135"/>
      <c r="AT132" s="85"/>
      <c r="AU132" s="135"/>
      <c r="AV132" s="138"/>
      <c r="AW132" s="135"/>
      <c r="AX132" s="135"/>
      <c r="AY132" s="135"/>
      <c r="AZ132" s="135"/>
      <c r="BA132" s="135"/>
      <c r="BB132" s="135"/>
      <c r="BC132" s="135"/>
      <c r="BD132" s="135"/>
      <c r="BE132" s="135"/>
      <c r="BF132" s="139"/>
      <c r="BG132" s="150"/>
      <c r="BH132" s="148"/>
      <c r="BI132" s="148"/>
      <c r="BJ132" s="143"/>
      <c r="BK132" s="139"/>
      <c r="BL132" s="139"/>
      <c r="BM132" s="148"/>
      <c r="BN132" s="148"/>
      <c r="BO132" s="139"/>
      <c r="BP132" s="139"/>
      <c r="BQ132" s="139"/>
      <c r="BR132" s="139"/>
      <c r="BS132" s="139"/>
      <c r="BT132" s="139"/>
      <c r="BU132" s="371"/>
      <c r="BV132" s="371"/>
      <c r="BW132" s="371"/>
      <c r="BX132" s="371"/>
      <c r="BY132" s="371"/>
      <c r="BZ132" s="371"/>
      <c r="CA132" s="371"/>
    </row>
    <row r="133" spans="1:79" ht="39.75" customHeight="1">
      <c r="A133" s="126" t="s">
        <v>362</v>
      </c>
      <c r="B133" s="379" t="s">
        <v>3907</v>
      </c>
      <c r="C133" s="379" t="s">
        <v>3908</v>
      </c>
      <c r="D133" s="379" t="s">
        <v>3909</v>
      </c>
      <c r="E133" s="372" t="s">
        <v>40</v>
      </c>
      <c r="F133" s="372">
        <v>78063</v>
      </c>
      <c r="G133" s="129" t="s">
        <v>3910</v>
      </c>
      <c r="H133" s="130" t="s">
        <v>3911</v>
      </c>
      <c r="I133" s="449" t="s">
        <v>1493</v>
      </c>
      <c r="J133" s="453">
        <v>43519</v>
      </c>
      <c r="K133" s="479">
        <v>6292</v>
      </c>
      <c r="L133" s="94"/>
      <c r="M133" s="94"/>
      <c r="N133" s="94"/>
      <c r="O133" s="94"/>
      <c r="P133" s="94">
        <v>250</v>
      </c>
      <c r="Q133" s="94"/>
      <c r="R133" s="94"/>
      <c r="S133" s="94"/>
      <c r="T133" s="98">
        <f t="shared" si="6"/>
        <v>250</v>
      </c>
      <c r="U133" s="129" t="s">
        <v>927</v>
      </c>
      <c r="V133" s="98"/>
      <c r="W133" s="129"/>
      <c r="X133" s="129"/>
      <c r="Y133" s="132"/>
      <c r="Z133" s="133"/>
      <c r="AA133" s="133"/>
      <c r="AB133" s="133"/>
      <c r="AC133" s="133"/>
      <c r="AD133" s="380"/>
      <c r="AE133" s="133"/>
      <c r="AF133" s="133"/>
      <c r="AG133" s="133"/>
      <c r="AH133" s="133"/>
      <c r="AI133" s="133"/>
      <c r="AJ133" s="133"/>
      <c r="AK133" s="133"/>
      <c r="AL133" s="133"/>
      <c r="AM133" s="133"/>
      <c r="AN133" s="133"/>
      <c r="AO133" s="133"/>
      <c r="AP133" s="129"/>
      <c r="AQ133" s="129"/>
      <c r="AR133" s="135"/>
      <c r="AS133" s="135"/>
      <c r="AT133" s="85"/>
      <c r="AU133" s="135"/>
      <c r="AV133" s="138"/>
      <c r="AW133" s="135"/>
      <c r="AX133" s="135"/>
      <c r="AY133" s="135"/>
      <c r="AZ133" s="135"/>
      <c r="BA133" s="135"/>
      <c r="BB133" s="135"/>
      <c r="BC133" s="135"/>
      <c r="BD133" s="135"/>
      <c r="BE133" s="135"/>
      <c r="BF133" s="143"/>
      <c r="BG133" s="150"/>
      <c r="BH133" s="148"/>
      <c r="BI133" s="148"/>
      <c r="BJ133" s="143"/>
      <c r="BK133" s="139"/>
      <c r="BL133" s="139"/>
      <c r="BM133" s="148"/>
      <c r="BN133" s="148"/>
      <c r="BO133" s="139"/>
      <c r="BP133" s="139"/>
      <c r="BQ133" s="139"/>
      <c r="BR133" s="139"/>
      <c r="BS133" s="139"/>
      <c r="BT133" s="139"/>
      <c r="BU133" s="371"/>
      <c r="BV133" s="371"/>
      <c r="BW133" s="371"/>
      <c r="BX133" s="371"/>
      <c r="BY133" s="371"/>
      <c r="BZ133" s="371"/>
      <c r="CA133" s="371"/>
    </row>
    <row r="134" spans="1:79" ht="39.75" customHeight="1">
      <c r="A134" s="126" t="s">
        <v>362</v>
      </c>
      <c r="B134" s="379" t="s">
        <v>2272</v>
      </c>
      <c r="C134" s="379" t="s">
        <v>2273</v>
      </c>
      <c r="D134" s="379" t="s">
        <v>37</v>
      </c>
      <c r="E134" s="372" t="s">
        <v>40</v>
      </c>
      <c r="F134" s="372">
        <v>78249</v>
      </c>
      <c r="G134" s="129" t="s">
        <v>2274</v>
      </c>
      <c r="H134" s="130"/>
      <c r="I134" s="449" t="s">
        <v>1814</v>
      </c>
      <c r="J134" s="453">
        <v>43519</v>
      </c>
      <c r="K134" s="479">
        <v>6292</v>
      </c>
      <c r="L134" s="94"/>
      <c r="M134" s="94"/>
      <c r="N134" s="94"/>
      <c r="O134" s="94"/>
      <c r="P134" s="94">
        <v>250</v>
      </c>
      <c r="Q134" s="94"/>
      <c r="R134" s="94"/>
      <c r="S134" s="94"/>
      <c r="T134" s="98">
        <f t="shared" si="6"/>
        <v>250</v>
      </c>
      <c r="U134" s="129" t="s">
        <v>927</v>
      </c>
      <c r="V134" s="98"/>
      <c r="W134" s="129"/>
      <c r="X134" s="129"/>
      <c r="Y134" s="132"/>
      <c r="Z134" s="133"/>
      <c r="AA134" s="133"/>
      <c r="AB134" s="133"/>
      <c r="AC134" s="133"/>
      <c r="AD134" s="380"/>
      <c r="AE134" s="133"/>
      <c r="AF134" s="133"/>
      <c r="AG134" s="133"/>
      <c r="AH134" s="133"/>
      <c r="AI134" s="133"/>
      <c r="AJ134" s="133"/>
      <c r="AK134" s="133"/>
      <c r="AL134" s="133"/>
      <c r="AM134" s="133"/>
      <c r="AN134" s="133"/>
      <c r="AO134" s="133"/>
      <c r="AP134" s="129"/>
      <c r="AQ134" s="129"/>
      <c r="AR134" s="135"/>
      <c r="AS134" s="135"/>
      <c r="AT134" s="85"/>
      <c r="AU134" s="135"/>
      <c r="AV134" s="138"/>
      <c r="AW134" s="135"/>
      <c r="AX134" s="135"/>
      <c r="AY134" s="135"/>
      <c r="AZ134" s="135"/>
      <c r="BA134" s="135"/>
      <c r="BB134" s="135"/>
      <c r="BC134" s="135"/>
      <c r="BD134" s="135"/>
      <c r="BE134" s="135"/>
      <c r="BF134" s="143"/>
      <c r="BG134" s="150"/>
      <c r="BH134" s="148"/>
      <c r="BI134" s="148"/>
      <c r="BJ134" s="143"/>
      <c r="BK134" s="139"/>
      <c r="BL134" s="139"/>
      <c r="BM134" s="148"/>
      <c r="BN134" s="148"/>
      <c r="BO134" s="139"/>
      <c r="BP134" s="139"/>
      <c r="BQ134" s="139"/>
      <c r="BR134" s="139"/>
      <c r="BS134" s="139"/>
      <c r="BT134" s="139"/>
      <c r="BU134" s="371"/>
      <c r="BV134" s="371"/>
      <c r="BW134" s="371"/>
      <c r="BX134" s="371"/>
      <c r="BY134" s="371"/>
      <c r="BZ134" s="371"/>
      <c r="CA134" s="371"/>
    </row>
    <row r="135" spans="1:79" ht="39.75" customHeight="1">
      <c r="A135" s="126" t="s">
        <v>362</v>
      </c>
      <c r="B135" s="379" t="s">
        <v>3912</v>
      </c>
      <c r="C135" s="379" t="s">
        <v>3913</v>
      </c>
      <c r="D135" s="379" t="s">
        <v>3909</v>
      </c>
      <c r="E135" s="372" t="s">
        <v>40</v>
      </c>
      <c r="F135" s="372">
        <v>79063</v>
      </c>
      <c r="G135" s="129" t="s">
        <v>3914</v>
      </c>
      <c r="H135" s="130"/>
      <c r="I135" s="449" t="s">
        <v>1493</v>
      </c>
      <c r="J135" s="453">
        <v>43519</v>
      </c>
      <c r="K135" s="479">
        <v>6292</v>
      </c>
      <c r="L135" s="94"/>
      <c r="M135" s="94"/>
      <c r="N135" s="94"/>
      <c r="O135" s="94"/>
      <c r="P135" s="94">
        <v>250</v>
      </c>
      <c r="Q135" s="94"/>
      <c r="R135" s="94"/>
      <c r="S135" s="94"/>
      <c r="T135" s="98">
        <f t="shared" si="6"/>
        <v>250</v>
      </c>
      <c r="U135" s="129" t="s">
        <v>927</v>
      </c>
      <c r="V135" s="98"/>
      <c r="W135" s="129"/>
      <c r="X135" s="129"/>
      <c r="Y135" s="132"/>
      <c r="Z135" s="133"/>
      <c r="AA135" s="133"/>
      <c r="AB135" s="133"/>
      <c r="AC135" s="133"/>
      <c r="AD135" s="380"/>
      <c r="AE135" s="133"/>
      <c r="AF135" s="133"/>
      <c r="AG135" s="133"/>
      <c r="AH135" s="133"/>
      <c r="AI135" s="133"/>
      <c r="AJ135" s="133"/>
      <c r="AK135" s="133"/>
      <c r="AL135" s="133"/>
      <c r="AM135" s="133"/>
      <c r="AN135" s="133"/>
      <c r="AO135" s="133"/>
      <c r="AP135" s="129"/>
      <c r="AQ135" s="129"/>
      <c r="AR135" s="135"/>
      <c r="AS135" s="135"/>
      <c r="AT135" s="85"/>
      <c r="AU135" s="135"/>
      <c r="AV135" s="138"/>
      <c r="AW135" s="135"/>
      <c r="AX135" s="135"/>
      <c r="AY135" s="135"/>
      <c r="AZ135" s="135"/>
      <c r="BA135" s="135"/>
      <c r="BB135" s="135"/>
      <c r="BC135" s="135"/>
      <c r="BD135" s="135"/>
      <c r="BE135" s="135"/>
      <c r="BF135" s="143"/>
      <c r="BG135" s="150"/>
      <c r="BH135" s="148"/>
      <c r="BI135" s="148"/>
      <c r="BJ135" s="143"/>
      <c r="BK135" s="139"/>
      <c r="BL135" s="139"/>
      <c r="BM135" s="148"/>
      <c r="BN135" s="148"/>
      <c r="BO135" s="139"/>
      <c r="BP135" s="139"/>
      <c r="BQ135" s="139"/>
      <c r="BR135" s="139"/>
      <c r="BS135" s="139"/>
      <c r="BT135" s="139"/>
      <c r="BU135" s="371"/>
      <c r="BV135" s="371"/>
      <c r="BW135" s="371"/>
      <c r="BX135" s="371"/>
      <c r="BY135" s="371"/>
      <c r="BZ135" s="371"/>
      <c r="CA135" s="371"/>
    </row>
    <row r="136" spans="1:79" ht="39.75" customHeight="1">
      <c r="A136" s="126" t="s">
        <v>362</v>
      </c>
      <c r="B136" s="379" t="s">
        <v>2641</v>
      </c>
      <c r="C136" s="379" t="s">
        <v>3915</v>
      </c>
      <c r="D136" s="379" t="s">
        <v>232</v>
      </c>
      <c r="E136" s="372" t="s">
        <v>40</v>
      </c>
      <c r="F136" s="372">
        <v>78009</v>
      </c>
      <c r="G136" s="129" t="s">
        <v>3916</v>
      </c>
      <c r="H136" s="130" t="s">
        <v>3917</v>
      </c>
      <c r="I136" s="449" t="s">
        <v>1444</v>
      </c>
      <c r="J136" s="453">
        <v>43519</v>
      </c>
      <c r="K136" s="479">
        <v>6292</v>
      </c>
      <c r="L136" s="94"/>
      <c r="M136" s="94"/>
      <c r="N136" s="94"/>
      <c r="O136" s="94"/>
      <c r="P136" s="94">
        <v>250</v>
      </c>
      <c r="Q136" s="94"/>
      <c r="R136" s="94"/>
      <c r="S136" s="94"/>
      <c r="T136" s="98">
        <f t="shared" si="6"/>
        <v>250</v>
      </c>
      <c r="U136" s="129" t="s">
        <v>927</v>
      </c>
      <c r="V136" s="98"/>
      <c r="W136" s="129"/>
      <c r="X136" s="129"/>
      <c r="Y136" s="132"/>
      <c r="Z136" s="133"/>
      <c r="AA136" s="133"/>
      <c r="AB136" s="133"/>
      <c r="AC136" s="133"/>
      <c r="AD136" s="380"/>
      <c r="AE136" s="133"/>
      <c r="AF136" s="133"/>
      <c r="AG136" s="133"/>
      <c r="AH136" s="133"/>
      <c r="AI136" s="133"/>
      <c r="AJ136" s="133"/>
      <c r="AK136" s="133"/>
      <c r="AL136" s="133"/>
      <c r="AM136" s="133"/>
      <c r="AN136" s="133"/>
      <c r="AO136" s="133"/>
      <c r="AP136" s="129"/>
      <c r="AQ136" s="129"/>
      <c r="AR136" s="135"/>
      <c r="AS136" s="135"/>
      <c r="AT136" s="85"/>
      <c r="AU136" s="135"/>
      <c r="AV136" s="138"/>
      <c r="AW136" s="135"/>
      <c r="AX136" s="135"/>
      <c r="AY136" s="135"/>
      <c r="AZ136" s="135"/>
      <c r="BA136" s="135"/>
      <c r="BB136" s="135"/>
      <c r="BC136" s="135"/>
      <c r="BD136" s="135"/>
      <c r="BE136" s="135"/>
      <c r="BF136" s="143"/>
      <c r="BG136" s="150"/>
      <c r="BH136" s="148"/>
      <c r="BI136" s="148"/>
      <c r="BJ136" s="143"/>
      <c r="BK136" s="139"/>
      <c r="BL136" s="139"/>
      <c r="BM136" s="148"/>
      <c r="BN136" s="148"/>
      <c r="BO136" s="139"/>
      <c r="BP136" s="139"/>
      <c r="BQ136" s="139"/>
      <c r="BR136" s="139"/>
      <c r="BS136" s="139"/>
      <c r="BT136" s="139"/>
      <c r="BU136" s="371"/>
      <c r="BV136" s="371"/>
      <c r="BW136" s="371"/>
      <c r="BX136" s="371"/>
      <c r="BY136" s="371"/>
      <c r="BZ136" s="371"/>
      <c r="CA136" s="371"/>
    </row>
    <row r="137" spans="1:79" ht="39.75" customHeight="1">
      <c r="A137" s="126" t="s">
        <v>3051</v>
      </c>
      <c r="B137" s="140" t="s">
        <v>3918</v>
      </c>
      <c r="C137" s="140"/>
      <c r="D137" s="140"/>
      <c r="E137" s="96"/>
      <c r="F137" s="96"/>
      <c r="G137" s="129" t="s">
        <v>3919</v>
      </c>
      <c r="H137" s="130"/>
      <c r="I137" s="449" t="s">
        <v>1493</v>
      </c>
      <c r="J137" s="453">
        <v>43519</v>
      </c>
      <c r="K137" s="479">
        <v>6292</v>
      </c>
      <c r="L137" s="94"/>
      <c r="M137" s="94"/>
      <c r="N137" s="94"/>
      <c r="O137" s="94"/>
      <c r="P137" s="94">
        <v>250</v>
      </c>
      <c r="Q137" s="94"/>
      <c r="R137" s="94"/>
      <c r="S137" s="94"/>
      <c r="T137" s="98">
        <f t="shared" si="6"/>
        <v>250</v>
      </c>
      <c r="U137" s="129" t="s">
        <v>927</v>
      </c>
      <c r="V137" s="98"/>
      <c r="W137" s="129"/>
      <c r="X137" s="129"/>
      <c r="Y137" s="132"/>
      <c r="Z137" s="133"/>
      <c r="AA137" s="133"/>
      <c r="AB137" s="133"/>
      <c r="AC137" s="133"/>
      <c r="AD137" s="380"/>
      <c r="AE137" s="133"/>
      <c r="AF137" s="133"/>
      <c r="AG137" s="133"/>
      <c r="AH137" s="133"/>
      <c r="AI137" s="133"/>
      <c r="AJ137" s="133"/>
      <c r="AK137" s="133"/>
      <c r="AL137" s="133"/>
      <c r="AM137" s="133"/>
      <c r="AN137" s="133"/>
      <c r="AO137" s="133"/>
      <c r="AP137" s="129"/>
      <c r="AQ137" s="129"/>
      <c r="AR137" s="135"/>
      <c r="AS137" s="135"/>
      <c r="AT137" s="85"/>
      <c r="AU137" s="135"/>
      <c r="AV137" s="138"/>
      <c r="AW137" s="135"/>
      <c r="AX137" s="135"/>
      <c r="AY137" s="135"/>
      <c r="AZ137" s="135"/>
      <c r="BA137" s="135"/>
      <c r="BB137" s="135"/>
      <c r="BC137" s="135"/>
      <c r="BD137" s="135"/>
      <c r="BE137" s="135"/>
      <c r="BF137" s="143"/>
      <c r="BG137" s="150"/>
      <c r="BH137" s="148"/>
      <c r="BI137" s="148"/>
      <c r="BJ137" s="143"/>
      <c r="BK137" s="139"/>
      <c r="BL137" s="139"/>
      <c r="BM137" s="148"/>
      <c r="BN137" s="148"/>
      <c r="BO137" s="139"/>
      <c r="BP137" s="139"/>
      <c r="BQ137" s="139"/>
      <c r="BR137" s="139"/>
      <c r="BS137" s="139"/>
      <c r="BT137" s="139"/>
      <c r="BU137" s="371"/>
      <c r="BV137" s="371"/>
      <c r="BW137" s="371"/>
      <c r="BX137" s="371"/>
      <c r="BY137" s="371"/>
      <c r="BZ137" s="371"/>
      <c r="CA137" s="371"/>
    </row>
    <row r="138" spans="1:79" ht="39.75" customHeight="1">
      <c r="A138" s="126" t="s">
        <v>362</v>
      </c>
      <c r="B138" s="379" t="s">
        <v>1489</v>
      </c>
      <c r="C138" s="379" t="s">
        <v>2603</v>
      </c>
      <c r="D138" s="379" t="s">
        <v>37</v>
      </c>
      <c r="E138" s="372" t="s">
        <v>40</v>
      </c>
      <c r="F138" s="372">
        <v>78204</v>
      </c>
      <c r="G138" s="129" t="s">
        <v>1491</v>
      </c>
      <c r="H138" s="130" t="s">
        <v>2900</v>
      </c>
      <c r="I138" s="449" t="s">
        <v>1493</v>
      </c>
      <c r="J138" s="453">
        <v>43519</v>
      </c>
      <c r="K138" s="479">
        <v>6292</v>
      </c>
      <c r="L138" s="94"/>
      <c r="M138" s="94"/>
      <c r="N138" s="94"/>
      <c r="O138" s="94"/>
      <c r="P138" s="94">
        <v>250</v>
      </c>
      <c r="Q138" s="94"/>
      <c r="R138" s="94"/>
      <c r="S138" s="94"/>
      <c r="T138" s="98">
        <f t="shared" si="6"/>
        <v>250</v>
      </c>
      <c r="U138" s="129" t="s">
        <v>927</v>
      </c>
      <c r="V138" s="98"/>
      <c r="W138" s="129"/>
      <c r="X138" s="129"/>
      <c r="Y138" s="132"/>
      <c r="Z138" s="133"/>
      <c r="AA138" s="133"/>
      <c r="AB138" s="133"/>
      <c r="AC138" s="133"/>
      <c r="AD138" s="380"/>
      <c r="AE138" s="133"/>
      <c r="AF138" s="133"/>
      <c r="AG138" s="133"/>
      <c r="AH138" s="133"/>
      <c r="AI138" s="133"/>
      <c r="AJ138" s="133"/>
      <c r="AK138" s="133"/>
      <c r="AL138" s="133"/>
      <c r="AM138" s="133"/>
      <c r="AN138" s="133"/>
      <c r="AO138" s="133"/>
      <c r="AP138" s="129"/>
      <c r="AQ138" s="129"/>
      <c r="AR138" s="135"/>
      <c r="AS138" s="135"/>
      <c r="AT138" s="85"/>
      <c r="AU138" s="135"/>
      <c r="AV138" s="138"/>
      <c r="AW138" s="135"/>
      <c r="AX138" s="135"/>
      <c r="AY138" s="135"/>
      <c r="AZ138" s="135"/>
      <c r="BA138" s="135"/>
      <c r="BB138" s="135"/>
      <c r="BC138" s="135"/>
      <c r="BD138" s="135"/>
      <c r="BE138" s="135"/>
      <c r="BF138" s="143"/>
      <c r="BG138" s="150"/>
      <c r="BH138" s="148"/>
      <c r="BI138" s="148"/>
      <c r="BJ138" s="143"/>
      <c r="BK138" s="139"/>
      <c r="BL138" s="139"/>
      <c r="BM138" s="148"/>
      <c r="BN138" s="148"/>
      <c r="BO138" s="139"/>
      <c r="BP138" s="139"/>
      <c r="BQ138" s="139"/>
      <c r="BR138" s="139"/>
      <c r="BS138" s="139"/>
      <c r="BT138" s="139"/>
      <c r="BU138" s="371"/>
      <c r="BV138" s="371"/>
      <c r="BW138" s="371"/>
      <c r="BX138" s="371"/>
      <c r="BY138" s="371"/>
      <c r="BZ138" s="371"/>
      <c r="CA138" s="371"/>
    </row>
    <row r="139" spans="1:79" ht="39.75" customHeight="1">
      <c r="A139" s="126" t="s">
        <v>362</v>
      </c>
      <c r="B139" s="379" t="s">
        <v>3920</v>
      </c>
      <c r="C139" s="379" t="s">
        <v>3921</v>
      </c>
      <c r="D139" s="379" t="s">
        <v>129</v>
      </c>
      <c r="E139" s="372" t="s">
        <v>40</v>
      </c>
      <c r="F139" s="372">
        <v>78156</v>
      </c>
      <c r="G139" s="129" t="s">
        <v>3922</v>
      </c>
      <c r="H139" s="130"/>
      <c r="I139" s="449" t="s">
        <v>1493</v>
      </c>
      <c r="J139" s="453">
        <v>43519</v>
      </c>
      <c r="K139" s="479">
        <v>6292</v>
      </c>
      <c r="L139" s="94"/>
      <c r="M139" s="94"/>
      <c r="N139" s="94"/>
      <c r="O139" s="94"/>
      <c r="P139" s="94">
        <v>250</v>
      </c>
      <c r="Q139" s="94"/>
      <c r="R139" s="94"/>
      <c r="S139" s="94"/>
      <c r="T139" s="98">
        <f t="shared" si="6"/>
        <v>250</v>
      </c>
      <c r="U139" s="129" t="s">
        <v>927</v>
      </c>
      <c r="V139" s="98"/>
      <c r="W139" s="129"/>
      <c r="X139" s="129"/>
      <c r="Y139" s="132"/>
      <c r="Z139" s="133"/>
      <c r="AA139" s="133"/>
      <c r="AB139" s="133"/>
      <c r="AC139" s="133"/>
      <c r="AD139" s="380"/>
      <c r="AE139" s="133"/>
      <c r="AF139" s="133"/>
      <c r="AG139" s="133"/>
      <c r="AH139" s="133"/>
      <c r="AI139" s="133"/>
      <c r="AJ139" s="133"/>
      <c r="AK139" s="133"/>
      <c r="AL139" s="133"/>
      <c r="AM139" s="133"/>
      <c r="AN139" s="133"/>
      <c r="AO139" s="133"/>
      <c r="AP139" s="129"/>
      <c r="AQ139" s="129"/>
      <c r="AR139" s="135"/>
      <c r="AS139" s="135"/>
      <c r="AT139" s="85"/>
      <c r="AU139" s="135"/>
      <c r="AV139" s="138"/>
      <c r="AW139" s="135"/>
      <c r="AX139" s="135"/>
      <c r="AY139" s="135"/>
      <c r="AZ139" s="135"/>
      <c r="BA139" s="135"/>
      <c r="BB139" s="135"/>
      <c r="BC139" s="135"/>
      <c r="BD139" s="135"/>
      <c r="BE139" s="135"/>
      <c r="BF139" s="143"/>
      <c r="BG139" s="150"/>
      <c r="BH139" s="148"/>
      <c r="BI139" s="148"/>
      <c r="BJ139" s="143"/>
      <c r="BK139" s="139"/>
      <c r="BL139" s="139"/>
      <c r="BM139" s="148"/>
      <c r="BN139" s="148"/>
      <c r="BO139" s="139"/>
      <c r="BP139" s="139"/>
      <c r="BQ139" s="139"/>
      <c r="BR139" s="139"/>
      <c r="BS139" s="139"/>
      <c r="BT139" s="139"/>
      <c r="BU139" s="371"/>
      <c r="BV139" s="371"/>
      <c r="BW139" s="371"/>
      <c r="BX139" s="371"/>
      <c r="BY139" s="371"/>
      <c r="BZ139" s="371"/>
      <c r="CA139" s="371"/>
    </row>
    <row r="140" spans="1:79" ht="39.75" customHeight="1">
      <c r="A140" s="126" t="s">
        <v>362</v>
      </c>
      <c r="B140" s="379" t="s">
        <v>3923</v>
      </c>
      <c r="C140" s="379" t="s">
        <v>1759</v>
      </c>
      <c r="D140" s="379" t="s">
        <v>1760</v>
      </c>
      <c r="E140" s="372" t="s">
        <v>40</v>
      </c>
      <c r="F140" s="372">
        <v>78209</v>
      </c>
      <c r="G140" s="129" t="s">
        <v>1761</v>
      </c>
      <c r="H140" s="130"/>
      <c r="I140" s="473" t="s">
        <v>1493</v>
      </c>
      <c r="J140" s="453">
        <v>43519</v>
      </c>
      <c r="K140" s="475" t="s">
        <v>3924</v>
      </c>
      <c r="L140" s="94"/>
      <c r="M140" s="94"/>
      <c r="N140" s="94"/>
      <c r="O140" s="94"/>
      <c r="P140" s="94"/>
      <c r="Q140" s="94">
        <v>1000</v>
      </c>
      <c r="R140" s="94">
        <v>3925</v>
      </c>
      <c r="S140" s="94"/>
      <c r="T140" s="98">
        <f t="shared" si="6"/>
        <v>4925</v>
      </c>
      <c r="U140" s="129" t="s">
        <v>927</v>
      </c>
      <c r="V140" s="98"/>
      <c r="W140" s="129"/>
      <c r="X140" s="129"/>
      <c r="Y140" s="132" t="s">
        <v>3925</v>
      </c>
      <c r="Z140" s="133"/>
      <c r="AA140" s="133"/>
      <c r="AB140" s="133"/>
      <c r="AC140" s="133"/>
      <c r="AD140" s="380"/>
      <c r="AE140" s="133"/>
      <c r="AF140" s="133"/>
      <c r="AG140" s="133"/>
      <c r="AH140" s="133"/>
      <c r="AI140" s="133"/>
      <c r="AJ140" s="133"/>
      <c r="AK140" s="133"/>
      <c r="AL140" s="133"/>
      <c r="AM140" s="133"/>
      <c r="AN140" s="133"/>
      <c r="AO140" s="133"/>
      <c r="AP140" s="129"/>
      <c r="AQ140" s="129"/>
      <c r="AR140" s="135"/>
      <c r="AS140" s="135"/>
      <c r="AT140" s="85"/>
      <c r="AU140" s="135"/>
      <c r="AV140" s="138"/>
      <c r="AW140" s="135"/>
      <c r="AX140" s="135"/>
      <c r="AY140" s="135"/>
      <c r="AZ140" s="135"/>
      <c r="BA140" s="135"/>
      <c r="BB140" s="135"/>
      <c r="BC140" s="135"/>
      <c r="BD140" s="135"/>
      <c r="BE140" s="135"/>
      <c r="BF140" s="143"/>
      <c r="BG140" s="150"/>
      <c r="BH140" s="148"/>
      <c r="BI140" s="148"/>
      <c r="BJ140" s="143"/>
      <c r="BK140" s="139"/>
      <c r="BL140" s="139"/>
      <c r="BM140" s="148"/>
      <c r="BN140" s="148"/>
      <c r="BO140" s="139"/>
      <c r="BP140" s="139"/>
      <c r="BQ140" s="139"/>
      <c r="BR140" s="139"/>
      <c r="BS140" s="139"/>
      <c r="BT140" s="139"/>
      <c r="BU140" s="371"/>
      <c r="BV140" s="371"/>
      <c r="BW140" s="371"/>
      <c r="BX140" s="371"/>
      <c r="BY140" s="371"/>
      <c r="BZ140" s="371"/>
      <c r="CA140" s="371"/>
    </row>
    <row r="141" spans="1:79" ht="39.75" customHeight="1">
      <c r="A141" s="126" t="s">
        <v>3051</v>
      </c>
      <c r="B141" s="140" t="s">
        <v>3926</v>
      </c>
      <c r="C141" s="140"/>
      <c r="D141" s="140"/>
      <c r="E141" s="96"/>
      <c r="F141" s="96"/>
      <c r="G141" s="129"/>
      <c r="H141" s="130"/>
      <c r="I141" s="449"/>
      <c r="J141" s="453">
        <v>43520</v>
      </c>
      <c r="K141" s="479">
        <v>6343</v>
      </c>
      <c r="L141" s="94"/>
      <c r="M141" s="94"/>
      <c r="N141" s="94"/>
      <c r="O141" s="94"/>
      <c r="P141" s="94">
        <v>250</v>
      </c>
      <c r="Q141" s="94"/>
      <c r="R141" s="94"/>
      <c r="S141" s="94"/>
      <c r="T141" s="98">
        <f t="shared" si="6"/>
        <v>250</v>
      </c>
      <c r="U141" s="129" t="s">
        <v>927</v>
      </c>
      <c r="V141" s="98"/>
      <c r="W141" s="129"/>
      <c r="X141" s="129"/>
      <c r="Y141" s="132"/>
      <c r="Z141" s="133"/>
      <c r="AA141" s="133"/>
      <c r="AB141" s="133"/>
      <c r="AC141" s="133"/>
      <c r="AD141" s="380"/>
      <c r="AE141" s="133"/>
      <c r="AF141" s="133"/>
      <c r="AG141" s="133"/>
      <c r="AH141" s="133"/>
      <c r="AI141" s="133"/>
      <c r="AJ141" s="133"/>
      <c r="AK141" s="133"/>
      <c r="AL141" s="133"/>
      <c r="AM141" s="133"/>
      <c r="AN141" s="133"/>
      <c r="AO141" s="133"/>
      <c r="AP141" s="129"/>
      <c r="AQ141" s="129"/>
      <c r="AR141" s="135"/>
      <c r="AS141" s="135"/>
      <c r="AT141" s="85"/>
      <c r="AU141" s="135"/>
      <c r="AV141" s="138"/>
      <c r="AW141" s="135"/>
      <c r="AX141" s="135"/>
      <c r="AY141" s="135"/>
      <c r="AZ141" s="135"/>
      <c r="BA141" s="135"/>
      <c r="BB141" s="135"/>
      <c r="BC141" s="135"/>
      <c r="BD141" s="135"/>
      <c r="BE141" s="135"/>
      <c r="BF141" s="143"/>
      <c r="BG141" s="150"/>
      <c r="BH141" s="148"/>
      <c r="BI141" s="148"/>
      <c r="BJ141" s="143"/>
      <c r="BK141" s="139"/>
      <c r="BL141" s="139"/>
      <c r="BM141" s="148"/>
      <c r="BN141" s="148"/>
      <c r="BO141" s="139"/>
      <c r="BP141" s="139"/>
      <c r="BQ141" s="139"/>
      <c r="BR141" s="139"/>
      <c r="BS141" s="139"/>
      <c r="BT141" s="139"/>
      <c r="BU141" s="371"/>
      <c r="BV141" s="371"/>
      <c r="BW141" s="371"/>
      <c r="BX141" s="371"/>
      <c r="BY141" s="371"/>
      <c r="BZ141" s="371"/>
      <c r="CA141" s="371"/>
    </row>
    <row r="142" spans="1:79" ht="39.75" customHeight="1">
      <c r="A142" s="126" t="s">
        <v>3051</v>
      </c>
      <c r="B142" s="140" t="s">
        <v>1884</v>
      </c>
      <c r="C142" s="140"/>
      <c r="D142" s="140"/>
      <c r="E142" s="96"/>
      <c r="F142" s="96"/>
      <c r="G142" s="129"/>
      <c r="H142" s="130"/>
      <c r="I142" s="449"/>
      <c r="J142" s="453">
        <v>43520</v>
      </c>
      <c r="K142" s="479">
        <v>6343</v>
      </c>
      <c r="L142" s="94"/>
      <c r="M142" s="94"/>
      <c r="N142" s="94"/>
      <c r="O142" s="94"/>
      <c r="P142" s="94">
        <v>250</v>
      </c>
      <c r="Q142" s="94"/>
      <c r="R142" s="94"/>
      <c r="S142" s="94"/>
      <c r="T142" s="98">
        <f t="shared" si="6"/>
        <v>250</v>
      </c>
      <c r="U142" s="129" t="s">
        <v>927</v>
      </c>
      <c r="V142" s="98"/>
      <c r="W142" s="129"/>
      <c r="X142" s="129"/>
      <c r="Y142" s="132"/>
      <c r="Z142" s="133"/>
      <c r="AA142" s="133"/>
      <c r="AB142" s="133"/>
      <c r="AC142" s="133"/>
      <c r="AD142" s="380"/>
      <c r="AE142" s="133"/>
      <c r="AF142" s="133"/>
      <c r="AG142" s="133"/>
      <c r="AH142" s="133"/>
      <c r="AI142" s="133"/>
      <c r="AJ142" s="133"/>
      <c r="AK142" s="133"/>
      <c r="AL142" s="133"/>
      <c r="AM142" s="133"/>
      <c r="AN142" s="133"/>
      <c r="AO142" s="133"/>
      <c r="AP142" s="129"/>
      <c r="AQ142" s="129"/>
      <c r="AR142" s="135"/>
      <c r="AS142" s="135"/>
      <c r="AT142" s="85"/>
      <c r="AU142" s="135"/>
      <c r="AV142" s="138"/>
      <c r="AW142" s="135"/>
      <c r="AX142" s="135"/>
      <c r="AY142" s="135"/>
      <c r="AZ142" s="135"/>
      <c r="BA142" s="135"/>
      <c r="BB142" s="135"/>
      <c r="BC142" s="135"/>
      <c r="BD142" s="135"/>
      <c r="BE142" s="135"/>
      <c r="BF142" s="143"/>
      <c r="BG142" s="150"/>
      <c r="BH142" s="148"/>
      <c r="BI142" s="148"/>
      <c r="BJ142" s="143"/>
      <c r="BK142" s="139"/>
      <c r="BL142" s="139"/>
      <c r="BM142" s="148"/>
      <c r="BN142" s="148"/>
      <c r="BO142" s="139"/>
      <c r="BP142" s="139"/>
      <c r="BQ142" s="139"/>
      <c r="BR142" s="139"/>
      <c r="BS142" s="139"/>
      <c r="BT142" s="139"/>
      <c r="BU142" s="371"/>
      <c r="BV142" s="371"/>
      <c r="BW142" s="371"/>
      <c r="BX142" s="371"/>
      <c r="BY142" s="371"/>
      <c r="BZ142" s="371"/>
      <c r="CA142" s="371"/>
    </row>
    <row r="143" spans="1:79" ht="39.75" customHeight="1">
      <c r="A143" s="126" t="s">
        <v>362</v>
      </c>
      <c r="B143" s="379" t="s">
        <v>3927</v>
      </c>
      <c r="C143" s="379" t="s">
        <v>3928</v>
      </c>
      <c r="D143" s="379" t="s">
        <v>48</v>
      </c>
      <c r="E143" s="372" t="s">
        <v>40</v>
      </c>
      <c r="F143" s="372">
        <v>78023</v>
      </c>
      <c r="G143" s="129"/>
      <c r="H143" s="130"/>
      <c r="I143" s="449" t="s">
        <v>1493</v>
      </c>
      <c r="J143" s="453">
        <v>43520</v>
      </c>
      <c r="K143" s="479">
        <v>6343</v>
      </c>
      <c r="L143" s="94"/>
      <c r="M143" s="94"/>
      <c r="N143" s="94"/>
      <c r="O143" s="94"/>
      <c r="P143" s="94"/>
      <c r="Q143" s="94">
        <v>250</v>
      </c>
      <c r="R143" s="94"/>
      <c r="S143" s="94"/>
      <c r="T143" s="98">
        <f t="shared" si="6"/>
        <v>250</v>
      </c>
      <c r="U143" s="129" t="s">
        <v>927</v>
      </c>
      <c r="V143" s="98"/>
      <c r="W143" s="129"/>
      <c r="X143" s="129"/>
      <c r="Y143" s="132"/>
      <c r="Z143" s="133"/>
      <c r="AA143" s="133"/>
      <c r="AB143" s="133"/>
      <c r="AC143" s="133"/>
      <c r="AD143" s="380"/>
      <c r="AE143" s="133"/>
      <c r="AF143" s="133"/>
      <c r="AG143" s="133"/>
      <c r="AH143" s="133"/>
      <c r="AI143" s="133"/>
      <c r="AJ143" s="133"/>
      <c r="AK143" s="133"/>
      <c r="AL143" s="133"/>
      <c r="AM143" s="133"/>
      <c r="AN143" s="133"/>
      <c r="AO143" s="133"/>
      <c r="AP143" s="129"/>
      <c r="AQ143" s="129"/>
      <c r="AR143" s="135"/>
      <c r="AS143" s="135"/>
      <c r="AT143" s="85"/>
      <c r="AU143" s="135"/>
      <c r="AV143" s="138"/>
      <c r="AW143" s="135"/>
      <c r="AX143" s="135"/>
      <c r="AY143" s="135"/>
      <c r="AZ143" s="135"/>
      <c r="BA143" s="135"/>
      <c r="BB143" s="135"/>
      <c r="BC143" s="135"/>
      <c r="BD143" s="135"/>
      <c r="BE143" s="135"/>
      <c r="BF143" s="143"/>
      <c r="BG143" s="150"/>
      <c r="BH143" s="148"/>
      <c r="BI143" s="148"/>
      <c r="BJ143" s="143"/>
      <c r="BK143" s="139"/>
      <c r="BL143" s="139"/>
      <c r="BM143" s="148"/>
      <c r="BN143" s="148"/>
      <c r="BO143" s="139"/>
      <c r="BP143" s="139"/>
      <c r="BQ143" s="139"/>
      <c r="BR143" s="139"/>
      <c r="BS143" s="139"/>
      <c r="BT143" s="139"/>
      <c r="BU143" s="371"/>
      <c r="BV143" s="371"/>
      <c r="BW143" s="371"/>
      <c r="BX143" s="371"/>
      <c r="BY143" s="371"/>
      <c r="BZ143" s="371"/>
      <c r="CA143" s="371"/>
    </row>
    <row r="144" spans="1:79" ht="39.75" customHeight="1">
      <c r="A144" s="126" t="s">
        <v>362</v>
      </c>
      <c r="B144" s="379" t="s">
        <v>1085</v>
      </c>
      <c r="C144" s="379" t="s">
        <v>1625</v>
      </c>
      <c r="D144" s="379" t="s">
        <v>37</v>
      </c>
      <c r="E144" s="372" t="s">
        <v>40</v>
      </c>
      <c r="F144" s="372">
        <v>78218</v>
      </c>
      <c r="G144" s="129" t="s">
        <v>1626</v>
      </c>
      <c r="H144" s="130" t="s">
        <v>1627</v>
      </c>
      <c r="I144" s="449" t="s">
        <v>1085</v>
      </c>
      <c r="J144" s="453">
        <v>43520</v>
      </c>
      <c r="K144" s="475">
        <v>6343</v>
      </c>
      <c r="L144" s="94"/>
      <c r="M144" s="94"/>
      <c r="N144" s="94"/>
      <c r="O144" s="94"/>
      <c r="P144" s="94"/>
      <c r="Q144" s="94">
        <v>250</v>
      </c>
      <c r="R144" s="94"/>
      <c r="S144" s="94"/>
      <c r="T144" s="98">
        <f t="shared" si="6"/>
        <v>250</v>
      </c>
      <c r="U144" s="129" t="s">
        <v>927</v>
      </c>
      <c r="V144" s="98"/>
      <c r="W144" s="129"/>
      <c r="X144" s="129"/>
      <c r="Y144" s="132" t="s">
        <v>3929</v>
      </c>
      <c r="Z144" s="133"/>
      <c r="AA144" s="133"/>
      <c r="AB144" s="133"/>
      <c r="AC144" s="133"/>
      <c r="AD144" s="380"/>
      <c r="AE144" s="133"/>
      <c r="AF144" s="133"/>
      <c r="AG144" s="133"/>
      <c r="AH144" s="133"/>
      <c r="AI144" s="133"/>
      <c r="AJ144" s="133"/>
      <c r="AK144" s="133"/>
      <c r="AL144" s="133"/>
      <c r="AM144" s="133"/>
      <c r="AN144" s="133"/>
      <c r="AO144" s="133"/>
      <c r="AP144" s="129"/>
      <c r="AQ144" s="129"/>
      <c r="AR144" s="135"/>
      <c r="AS144" s="135"/>
      <c r="AT144" s="85"/>
      <c r="AU144" s="135"/>
      <c r="AV144" s="138"/>
      <c r="AW144" s="135"/>
      <c r="AX144" s="135"/>
      <c r="AY144" s="135"/>
      <c r="AZ144" s="135"/>
      <c r="BA144" s="135"/>
      <c r="BB144" s="135"/>
      <c r="BC144" s="135"/>
      <c r="BD144" s="135"/>
      <c r="BE144" s="135"/>
      <c r="BF144" s="143"/>
      <c r="BG144" s="150"/>
      <c r="BH144" s="148"/>
      <c r="BI144" s="148"/>
      <c r="BJ144" s="143"/>
      <c r="BK144" s="139"/>
      <c r="BL144" s="139"/>
      <c r="BM144" s="148"/>
      <c r="BN144" s="148"/>
      <c r="BO144" s="139"/>
      <c r="BP144" s="139"/>
      <c r="BQ144" s="139"/>
      <c r="BR144" s="139"/>
      <c r="BS144" s="139"/>
      <c r="BT144" s="139"/>
      <c r="BU144" s="371"/>
      <c r="BV144" s="371"/>
      <c r="BW144" s="371"/>
      <c r="BX144" s="371"/>
      <c r="BY144" s="371"/>
      <c r="BZ144" s="371"/>
      <c r="CA144" s="371"/>
    </row>
    <row r="145" spans="1:79" ht="39.75" customHeight="1">
      <c r="A145" s="126" t="s">
        <v>362</v>
      </c>
      <c r="B145" s="379" t="s">
        <v>3930</v>
      </c>
      <c r="C145" s="379" t="s">
        <v>3645</v>
      </c>
      <c r="D145" s="379" t="s">
        <v>37</v>
      </c>
      <c r="E145" s="372" t="s">
        <v>40</v>
      </c>
      <c r="F145" s="372">
        <v>78259</v>
      </c>
      <c r="G145" s="129" t="s">
        <v>3931</v>
      </c>
      <c r="H145" s="130" t="s">
        <v>3932</v>
      </c>
      <c r="I145" s="473" t="s">
        <v>1493</v>
      </c>
      <c r="J145" s="453">
        <v>43520</v>
      </c>
      <c r="K145" s="475" t="s">
        <v>3933</v>
      </c>
      <c r="L145" s="94"/>
      <c r="M145" s="94"/>
      <c r="N145" s="94"/>
      <c r="O145" s="94"/>
      <c r="P145" s="94"/>
      <c r="Q145" s="94">
        <v>500</v>
      </c>
      <c r="R145" s="94"/>
      <c r="S145" s="94"/>
      <c r="T145" s="98">
        <f t="shared" si="6"/>
        <v>500</v>
      </c>
      <c r="U145" s="129" t="s">
        <v>927</v>
      </c>
      <c r="V145" s="98"/>
      <c r="W145" s="129"/>
      <c r="X145" s="129"/>
      <c r="Y145" s="132" t="s">
        <v>3934</v>
      </c>
      <c r="Z145" s="133"/>
      <c r="AA145" s="133"/>
      <c r="AB145" s="133"/>
      <c r="AC145" s="133"/>
      <c r="AD145" s="380"/>
      <c r="AE145" s="133"/>
      <c r="AF145" s="133"/>
      <c r="AG145" s="133"/>
      <c r="AH145" s="133"/>
      <c r="AI145" s="133"/>
      <c r="AJ145" s="133"/>
      <c r="AK145" s="133"/>
      <c r="AL145" s="133"/>
      <c r="AM145" s="133"/>
      <c r="AN145" s="133"/>
      <c r="AO145" s="133"/>
      <c r="AP145" s="129"/>
      <c r="AQ145" s="129"/>
      <c r="AR145" s="135"/>
      <c r="AS145" s="135"/>
      <c r="AT145" s="85"/>
      <c r="AU145" s="135"/>
      <c r="AV145" s="138"/>
      <c r="AW145" s="135"/>
      <c r="AX145" s="135"/>
      <c r="AY145" s="135"/>
      <c r="AZ145" s="135"/>
      <c r="BA145" s="135"/>
      <c r="BB145" s="135"/>
      <c r="BC145" s="135"/>
      <c r="BD145" s="135"/>
      <c r="BE145" s="135"/>
      <c r="BF145" s="143"/>
      <c r="BG145" s="150"/>
      <c r="BH145" s="148"/>
      <c r="BI145" s="148"/>
      <c r="BJ145" s="143"/>
      <c r="BK145" s="139"/>
      <c r="BL145" s="139"/>
      <c r="BM145" s="148"/>
      <c r="BN145" s="148"/>
      <c r="BO145" s="139"/>
      <c r="BP145" s="139"/>
      <c r="BQ145" s="139"/>
      <c r="BR145" s="139"/>
      <c r="BS145" s="139"/>
      <c r="BT145" s="139"/>
      <c r="BU145" s="371"/>
      <c r="BV145" s="371"/>
      <c r="BW145" s="371"/>
      <c r="BX145" s="371"/>
      <c r="BY145" s="371"/>
      <c r="BZ145" s="371"/>
      <c r="CA145" s="371"/>
    </row>
    <row r="146" spans="1:79" ht="39.75" customHeight="1">
      <c r="A146" s="126" t="s">
        <v>3051</v>
      </c>
      <c r="B146" s="140" t="s">
        <v>3935</v>
      </c>
      <c r="C146" s="140"/>
      <c r="D146" s="140"/>
      <c r="E146" s="96"/>
      <c r="F146" s="96"/>
      <c r="G146" s="129" t="s">
        <v>3936</v>
      </c>
      <c r="H146" s="130"/>
      <c r="I146" s="449" t="s">
        <v>3937</v>
      </c>
      <c r="J146" s="453">
        <v>43520</v>
      </c>
      <c r="K146" s="479">
        <v>6343</v>
      </c>
      <c r="L146" s="94"/>
      <c r="M146" s="94"/>
      <c r="N146" s="94"/>
      <c r="O146" s="94"/>
      <c r="P146" s="94">
        <v>250</v>
      </c>
      <c r="Q146" s="94"/>
      <c r="R146" s="94"/>
      <c r="S146" s="94"/>
      <c r="T146" s="98">
        <f t="shared" si="6"/>
        <v>250</v>
      </c>
      <c r="U146" s="129" t="s">
        <v>927</v>
      </c>
      <c r="V146" s="98"/>
      <c r="W146" s="129"/>
      <c r="X146" s="129"/>
      <c r="Y146" s="132"/>
      <c r="Z146" s="133"/>
      <c r="AA146" s="133"/>
      <c r="AB146" s="133"/>
      <c r="AC146" s="133"/>
      <c r="AD146" s="380"/>
      <c r="AE146" s="133"/>
      <c r="AF146" s="133"/>
      <c r="AG146" s="133"/>
      <c r="AH146" s="133"/>
      <c r="AI146" s="133"/>
      <c r="AJ146" s="133"/>
      <c r="AK146" s="133"/>
      <c r="AL146" s="133"/>
      <c r="AM146" s="133"/>
      <c r="AN146" s="133"/>
      <c r="AO146" s="133"/>
      <c r="AP146" s="129"/>
      <c r="AQ146" s="129"/>
      <c r="AR146" s="135"/>
      <c r="AS146" s="135"/>
      <c r="AT146" s="85"/>
      <c r="AU146" s="135"/>
      <c r="AV146" s="138"/>
      <c r="AW146" s="135"/>
      <c r="AX146" s="135"/>
      <c r="AY146" s="135"/>
      <c r="AZ146" s="135"/>
      <c r="BA146" s="135"/>
      <c r="BB146" s="135"/>
      <c r="BC146" s="135"/>
      <c r="BD146" s="135"/>
      <c r="BE146" s="135"/>
      <c r="BF146" s="143"/>
      <c r="BG146" s="150"/>
      <c r="BH146" s="148"/>
      <c r="BI146" s="148"/>
      <c r="BJ146" s="143"/>
      <c r="BK146" s="139"/>
      <c r="BL146" s="139"/>
      <c r="BM146" s="148"/>
      <c r="BN146" s="148"/>
      <c r="BO146" s="139"/>
      <c r="BP146" s="139"/>
      <c r="BQ146" s="139"/>
      <c r="BR146" s="139"/>
      <c r="BS146" s="139"/>
      <c r="BT146" s="139"/>
      <c r="BU146" s="371"/>
      <c r="BV146" s="371"/>
      <c r="BW146" s="371"/>
      <c r="BX146" s="371"/>
      <c r="BY146" s="371"/>
      <c r="BZ146" s="371"/>
      <c r="CA146" s="371"/>
    </row>
    <row r="147" spans="1:79" ht="39.75" customHeight="1">
      <c r="A147" s="126" t="s">
        <v>362</v>
      </c>
      <c r="B147" s="379" t="s">
        <v>3938</v>
      </c>
      <c r="C147" s="379" t="s">
        <v>189</v>
      </c>
      <c r="D147" s="379" t="s">
        <v>190</v>
      </c>
      <c r="E147" s="372" t="s">
        <v>40</v>
      </c>
      <c r="F147" s="372">
        <v>78152</v>
      </c>
      <c r="G147" s="129" t="s">
        <v>3939</v>
      </c>
      <c r="H147" s="130"/>
      <c r="I147" s="473" t="s">
        <v>1655</v>
      </c>
      <c r="J147" s="453">
        <v>43520</v>
      </c>
      <c r="K147" s="475" t="s">
        <v>3933</v>
      </c>
      <c r="L147" s="94"/>
      <c r="M147" s="94"/>
      <c r="N147" s="94"/>
      <c r="O147" s="94"/>
      <c r="P147" s="94"/>
      <c r="Q147" s="94">
        <v>7500</v>
      </c>
      <c r="R147" s="94"/>
      <c r="S147" s="94"/>
      <c r="T147" s="98">
        <f t="shared" si="6"/>
        <v>7500</v>
      </c>
      <c r="U147" s="129" t="s">
        <v>927</v>
      </c>
      <c r="V147" s="98"/>
      <c r="W147" s="129"/>
      <c r="X147" s="129"/>
      <c r="Y147" s="132"/>
      <c r="Z147" s="133"/>
      <c r="AA147" s="133"/>
      <c r="AB147" s="133"/>
      <c r="AC147" s="133"/>
      <c r="AD147" s="380"/>
      <c r="AE147" s="133"/>
      <c r="AF147" s="133"/>
      <c r="AG147" s="133"/>
      <c r="AH147" s="133"/>
      <c r="AI147" s="133"/>
      <c r="AJ147" s="133"/>
      <c r="AK147" s="133"/>
      <c r="AL147" s="133"/>
      <c r="AM147" s="133"/>
      <c r="AN147" s="133"/>
      <c r="AO147" s="133"/>
      <c r="AP147" s="129"/>
      <c r="AQ147" s="129"/>
      <c r="AR147" s="135"/>
      <c r="AS147" s="135"/>
      <c r="AT147" s="85"/>
      <c r="AU147" s="135"/>
      <c r="AV147" s="138"/>
      <c r="AW147" s="135"/>
      <c r="AX147" s="135"/>
      <c r="AY147" s="135"/>
      <c r="AZ147" s="135"/>
      <c r="BA147" s="135"/>
      <c r="BB147" s="135"/>
      <c r="BC147" s="135"/>
      <c r="BD147" s="135"/>
      <c r="BE147" s="135"/>
      <c r="BF147" s="143"/>
      <c r="BG147" s="150"/>
      <c r="BH147" s="148"/>
      <c r="BI147" s="148"/>
      <c r="BJ147" s="143"/>
      <c r="BK147" s="139"/>
      <c r="BL147" s="139"/>
      <c r="BM147" s="148"/>
      <c r="BN147" s="148"/>
      <c r="BO147" s="139"/>
      <c r="BP147" s="139"/>
      <c r="BQ147" s="139"/>
      <c r="BR147" s="139"/>
      <c r="BS147" s="139"/>
      <c r="BT147" s="139"/>
      <c r="BU147" s="371"/>
      <c r="BV147" s="371"/>
      <c r="BW147" s="371"/>
      <c r="BX147" s="371"/>
      <c r="BY147" s="371"/>
      <c r="BZ147" s="371"/>
      <c r="CA147" s="371"/>
    </row>
    <row r="148" spans="1:79" ht="39.75" customHeight="1">
      <c r="A148" s="126" t="s">
        <v>362</v>
      </c>
      <c r="B148" s="140" t="s">
        <v>3940</v>
      </c>
      <c r="C148" s="140"/>
      <c r="D148" s="140"/>
      <c r="E148" s="96"/>
      <c r="F148" s="96"/>
      <c r="G148" s="129"/>
      <c r="H148" s="130"/>
      <c r="I148" s="449" t="s">
        <v>3941</v>
      </c>
      <c r="J148" s="453">
        <v>43520</v>
      </c>
      <c r="K148" s="479">
        <v>6344</v>
      </c>
      <c r="L148" s="94"/>
      <c r="M148" s="94"/>
      <c r="N148" s="94"/>
      <c r="O148" s="94"/>
      <c r="P148" s="94">
        <v>250</v>
      </c>
      <c r="Q148" s="94"/>
      <c r="R148" s="94"/>
      <c r="S148" s="94"/>
      <c r="T148" s="98">
        <f t="shared" si="6"/>
        <v>250</v>
      </c>
      <c r="U148" s="129" t="s">
        <v>927</v>
      </c>
      <c r="V148" s="98"/>
      <c r="W148" s="129"/>
      <c r="X148" s="129"/>
      <c r="Y148" s="132"/>
      <c r="Z148" s="133"/>
      <c r="AA148" s="133"/>
      <c r="AB148" s="133"/>
      <c r="AC148" s="133"/>
      <c r="AD148" s="380"/>
      <c r="AE148" s="133"/>
      <c r="AF148" s="133"/>
      <c r="AG148" s="133"/>
      <c r="AH148" s="133"/>
      <c r="AI148" s="133"/>
      <c r="AJ148" s="133"/>
      <c r="AK148" s="133"/>
      <c r="AL148" s="133"/>
      <c r="AM148" s="133"/>
      <c r="AN148" s="133"/>
      <c r="AO148" s="133"/>
      <c r="AP148" s="129"/>
      <c r="AQ148" s="129"/>
      <c r="AR148" s="135"/>
      <c r="AS148" s="135"/>
      <c r="AT148" s="85"/>
      <c r="AU148" s="135"/>
      <c r="AV148" s="138"/>
      <c r="AW148" s="135"/>
      <c r="AX148" s="135"/>
      <c r="AY148" s="135"/>
      <c r="AZ148" s="135"/>
      <c r="BA148" s="135"/>
      <c r="BB148" s="135"/>
      <c r="BC148" s="135"/>
      <c r="BD148" s="135"/>
      <c r="BE148" s="135"/>
      <c r="BF148" s="143"/>
      <c r="BG148" s="150"/>
      <c r="BH148" s="148"/>
      <c r="BI148" s="148"/>
      <c r="BJ148" s="143"/>
      <c r="BK148" s="139"/>
      <c r="BL148" s="139"/>
      <c r="BM148" s="148"/>
      <c r="BN148" s="148"/>
      <c r="BO148" s="139"/>
      <c r="BP148" s="139"/>
      <c r="BQ148" s="139"/>
      <c r="BR148" s="139"/>
      <c r="BS148" s="139"/>
      <c r="BT148" s="139"/>
      <c r="BU148" s="371"/>
      <c r="BV148" s="371"/>
      <c r="BW148" s="371"/>
      <c r="BX148" s="371"/>
      <c r="BY148" s="371"/>
      <c r="BZ148" s="371"/>
      <c r="CA148" s="371"/>
    </row>
    <row r="149" spans="1:79" ht="39.75" customHeight="1">
      <c r="A149" s="126" t="s">
        <v>362</v>
      </c>
      <c r="B149" s="140" t="s">
        <v>3942</v>
      </c>
      <c r="C149" s="140"/>
      <c r="D149" s="140"/>
      <c r="E149" s="96"/>
      <c r="F149" s="96"/>
      <c r="G149" s="129"/>
      <c r="H149" s="130"/>
      <c r="I149" s="449"/>
      <c r="J149" s="453">
        <v>43520</v>
      </c>
      <c r="K149" s="479">
        <v>6344</v>
      </c>
      <c r="L149" s="94"/>
      <c r="M149" s="94"/>
      <c r="N149" s="94"/>
      <c r="O149" s="94"/>
      <c r="P149" s="94">
        <v>250</v>
      </c>
      <c r="Q149" s="94"/>
      <c r="R149" s="94"/>
      <c r="S149" s="94"/>
      <c r="T149" s="98">
        <f t="shared" si="6"/>
        <v>250</v>
      </c>
      <c r="U149" s="129" t="s">
        <v>927</v>
      </c>
      <c r="V149" s="98"/>
      <c r="W149" s="129"/>
      <c r="X149" s="129"/>
      <c r="Y149" s="132"/>
      <c r="Z149" s="133"/>
      <c r="AA149" s="133"/>
      <c r="AB149" s="133"/>
      <c r="AC149" s="133"/>
      <c r="AD149" s="380"/>
      <c r="AE149" s="133"/>
      <c r="AF149" s="133"/>
      <c r="AG149" s="133"/>
      <c r="AH149" s="133"/>
      <c r="AI149" s="133"/>
      <c r="AJ149" s="133"/>
      <c r="AK149" s="133"/>
      <c r="AL149" s="133"/>
      <c r="AM149" s="133"/>
      <c r="AN149" s="133"/>
      <c r="AO149" s="133"/>
      <c r="AP149" s="129"/>
      <c r="AQ149" s="129"/>
      <c r="AR149" s="135"/>
      <c r="AS149" s="135"/>
      <c r="AT149" s="85"/>
      <c r="AU149" s="135"/>
      <c r="AV149" s="138"/>
      <c r="AW149" s="135"/>
      <c r="AX149" s="135"/>
      <c r="AY149" s="135"/>
      <c r="AZ149" s="135"/>
      <c r="BA149" s="135"/>
      <c r="BB149" s="135"/>
      <c r="BC149" s="135"/>
      <c r="BD149" s="135"/>
      <c r="BE149" s="135"/>
      <c r="BF149" s="143"/>
      <c r="BG149" s="150"/>
      <c r="BH149" s="148"/>
      <c r="BI149" s="148"/>
      <c r="BJ149" s="143"/>
      <c r="BK149" s="139"/>
      <c r="BL149" s="139"/>
      <c r="BM149" s="148"/>
      <c r="BN149" s="148"/>
      <c r="BO149" s="139"/>
      <c r="BP149" s="139"/>
      <c r="BQ149" s="139"/>
      <c r="BR149" s="139"/>
      <c r="BS149" s="139"/>
      <c r="BT149" s="139"/>
      <c r="BU149" s="371"/>
      <c r="BV149" s="371"/>
      <c r="BW149" s="371"/>
      <c r="BX149" s="371"/>
      <c r="BY149" s="371"/>
      <c r="BZ149" s="371"/>
      <c r="CA149" s="371"/>
    </row>
    <row r="150" spans="1:79" ht="39.75" customHeight="1">
      <c r="A150" s="126" t="s">
        <v>362</v>
      </c>
      <c r="B150" s="140" t="s">
        <v>3943</v>
      </c>
      <c r="C150" s="140"/>
      <c r="D150" s="140"/>
      <c r="E150" s="96"/>
      <c r="F150" s="96"/>
      <c r="G150" s="129"/>
      <c r="H150" s="130"/>
      <c r="I150" s="449"/>
      <c r="J150" s="453">
        <v>43520</v>
      </c>
      <c r="K150" s="479">
        <v>6344</v>
      </c>
      <c r="L150" s="94"/>
      <c r="M150" s="94"/>
      <c r="N150" s="94"/>
      <c r="O150" s="94"/>
      <c r="P150" s="94">
        <v>250</v>
      </c>
      <c r="Q150" s="94"/>
      <c r="R150" s="94"/>
      <c r="S150" s="94"/>
      <c r="T150" s="98">
        <f t="shared" si="6"/>
        <v>250</v>
      </c>
      <c r="U150" s="129" t="s">
        <v>927</v>
      </c>
      <c r="V150" s="98"/>
      <c r="W150" s="129"/>
      <c r="X150" s="129"/>
      <c r="Y150" s="132"/>
      <c r="Z150" s="133"/>
      <c r="AA150" s="133"/>
      <c r="AB150" s="133"/>
      <c r="AC150" s="133"/>
      <c r="AD150" s="380"/>
      <c r="AE150" s="133"/>
      <c r="AF150" s="133"/>
      <c r="AG150" s="133"/>
      <c r="AH150" s="133"/>
      <c r="AI150" s="133"/>
      <c r="AJ150" s="133"/>
      <c r="AK150" s="133"/>
      <c r="AL150" s="133"/>
      <c r="AM150" s="133"/>
      <c r="AN150" s="133"/>
      <c r="AO150" s="133"/>
      <c r="AP150" s="129"/>
      <c r="AQ150" s="129"/>
      <c r="AR150" s="135"/>
      <c r="AS150" s="135"/>
      <c r="AT150" s="85"/>
      <c r="AU150" s="135"/>
      <c r="AV150" s="138"/>
      <c r="AW150" s="135"/>
      <c r="AX150" s="135"/>
      <c r="AY150" s="135"/>
      <c r="AZ150" s="135"/>
      <c r="BA150" s="135"/>
      <c r="BB150" s="135"/>
      <c r="BC150" s="135"/>
      <c r="BD150" s="135"/>
      <c r="BE150" s="135"/>
      <c r="BF150" s="143"/>
      <c r="BG150" s="150"/>
      <c r="BH150" s="148"/>
      <c r="BI150" s="148"/>
      <c r="BJ150" s="143"/>
      <c r="BK150" s="139"/>
      <c r="BL150" s="139"/>
      <c r="BM150" s="148"/>
      <c r="BN150" s="148"/>
      <c r="BO150" s="139"/>
      <c r="BP150" s="139"/>
      <c r="BQ150" s="139"/>
      <c r="BR150" s="139"/>
      <c r="BS150" s="139"/>
      <c r="BT150" s="139"/>
      <c r="BU150" s="371"/>
      <c r="BV150" s="371"/>
      <c r="BW150" s="371"/>
      <c r="BX150" s="371"/>
      <c r="BY150" s="371"/>
      <c r="BZ150" s="371"/>
      <c r="CA150" s="371"/>
    </row>
    <row r="151" spans="1:79" ht="39.75" customHeight="1">
      <c r="A151" s="126" t="s">
        <v>362</v>
      </c>
      <c r="B151" s="140" t="s">
        <v>3944</v>
      </c>
      <c r="C151" s="140"/>
      <c r="D151" s="140"/>
      <c r="E151" s="96"/>
      <c r="F151" s="96"/>
      <c r="G151" s="129"/>
      <c r="H151" s="130"/>
      <c r="I151" s="449"/>
      <c r="J151" s="453">
        <v>43520</v>
      </c>
      <c r="K151" s="479">
        <v>6344</v>
      </c>
      <c r="L151" s="94"/>
      <c r="M151" s="94"/>
      <c r="N151" s="94"/>
      <c r="O151" s="94"/>
      <c r="P151" s="94">
        <v>250</v>
      </c>
      <c r="Q151" s="94"/>
      <c r="R151" s="94"/>
      <c r="S151" s="94"/>
      <c r="T151" s="98">
        <f t="shared" si="6"/>
        <v>250</v>
      </c>
      <c r="U151" s="129" t="s">
        <v>927</v>
      </c>
      <c r="V151" s="98"/>
      <c r="W151" s="129"/>
      <c r="X151" s="129"/>
      <c r="Y151" s="132"/>
      <c r="Z151" s="133"/>
      <c r="AA151" s="133"/>
      <c r="AB151" s="133"/>
      <c r="AC151" s="133"/>
      <c r="AD151" s="380"/>
      <c r="AE151" s="133"/>
      <c r="AF151" s="133"/>
      <c r="AG151" s="133"/>
      <c r="AH151" s="133"/>
      <c r="AI151" s="133"/>
      <c r="AJ151" s="133"/>
      <c r="AK151" s="133"/>
      <c r="AL151" s="133"/>
      <c r="AM151" s="133"/>
      <c r="AN151" s="133"/>
      <c r="AO151" s="133"/>
      <c r="AP151" s="129"/>
      <c r="AQ151" s="129"/>
      <c r="AR151" s="135"/>
      <c r="AS151" s="135"/>
      <c r="AT151" s="85"/>
      <c r="AU151" s="135"/>
      <c r="AV151" s="138"/>
      <c r="AW151" s="135"/>
      <c r="AX151" s="135"/>
      <c r="AY151" s="135"/>
      <c r="AZ151" s="135"/>
      <c r="BA151" s="135"/>
      <c r="BB151" s="135"/>
      <c r="BC151" s="135"/>
      <c r="BD151" s="135"/>
      <c r="BE151" s="135"/>
      <c r="BF151" s="143"/>
      <c r="BG151" s="150"/>
      <c r="BH151" s="148"/>
      <c r="BI151" s="148"/>
      <c r="BJ151" s="143"/>
      <c r="BK151" s="139"/>
      <c r="BL151" s="139"/>
      <c r="BM151" s="148"/>
      <c r="BN151" s="148"/>
      <c r="BO151" s="139"/>
      <c r="BP151" s="139"/>
      <c r="BQ151" s="139"/>
      <c r="BR151" s="139"/>
      <c r="BS151" s="139"/>
      <c r="BT151" s="139"/>
      <c r="BU151" s="371"/>
      <c r="BV151" s="371"/>
      <c r="BW151" s="371"/>
      <c r="BX151" s="371"/>
      <c r="BY151" s="371"/>
      <c r="BZ151" s="371"/>
      <c r="CA151" s="371"/>
    </row>
    <row r="152" spans="1:79" ht="39.75" customHeight="1">
      <c r="A152" s="126" t="s">
        <v>362</v>
      </c>
      <c r="B152" s="379" t="s">
        <v>3663</v>
      </c>
      <c r="C152" s="379" t="s">
        <v>3664</v>
      </c>
      <c r="D152" s="379" t="s">
        <v>37</v>
      </c>
      <c r="E152" s="372" t="s">
        <v>40</v>
      </c>
      <c r="F152" s="372">
        <v>78209</v>
      </c>
      <c r="G152" s="129" t="s">
        <v>3945</v>
      </c>
      <c r="H152" s="130" t="s">
        <v>3946</v>
      </c>
      <c r="I152" s="473" t="s">
        <v>1493</v>
      </c>
      <c r="J152" s="453">
        <v>43520</v>
      </c>
      <c r="K152" s="475">
        <v>6344</v>
      </c>
      <c r="L152" s="94"/>
      <c r="M152" s="94"/>
      <c r="N152" s="94"/>
      <c r="O152" s="94"/>
      <c r="P152" s="94"/>
      <c r="Q152" s="94">
        <v>8000</v>
      </c>
      <c r="R152" s="94"/>
      <c r="S152" s="94"/>
      <c r="T152" s="98">
        <f t="shared" si="6"/>
        <v>8000</v>
      </c>
      <c r="U152" s="129" t="s">
        <v>927</v>
      </c>
      <c r="V152" s="98"/>
      <c r="W152" s="129"/>
      <c r="X152" s="129"/>
      <c r="Y152" s="132" t="s">
        <v>3947</v>
      </c>
      <c r="Z152" s="133"/>
      <c r="AA152" s="133"/>
      <c r="AB152" s="133"/>
      <c r="AC152" s="133"/>
      <c r="AD152" s="380"/>
      <c r="AE152" s="133"/>
      <c r="AF152" s="133"/>
      <c r="AG152" s="133"/>
      <c r="AH152" s="133"/>
      <c r="AI152" s="133"/>
      <c r="AJ152" s="133"/>
      <c r="AK152" s="133"/>
      <c r="AL152" s="133"/>
      <c r="AM152" s="133"/>
      <c r="AN152" s="133"/>
      <c r="AO152" s="133"/>
      <c r="AP152" s="129"/>
      <c r="AQ152" s="129"/>
      <c r="AR152" s="135"/>
      <c r="AS152" s="135"/>
      <c r="AT152" s="85"/>
      <c r="AU152" s="135"/>
      <c r="AV152" s="138"/>
      <c r="AW152" s="135"/>
      <c r="AX152" s="135"/>
      <c r="AY152" s="135"/>
      <c r="AZ152" s="135"/>
      <c r="BA152" s="135"/>
      <c r="BB152" s="135"/>
      <c r="BC152" s="135"/>
      <c r="BD152" s="135"/>
      <c r="BE152" s="135"/>
      <c r="BF152" s="143"/>
      <c r="BG152" s="150"/>
      <c r="BH152" s="148"/>
      <c r="BI152" s="148"/>
      <c r="BJ152" s="143"/>
      <c r="BK152" s="139"/>
      <c r="BL152" s="139"/>
      <c r="BM152" s="148"/>
      <c r="BN152" s="148"/>
      <c r="BO152" s="139"/>
      <c r="BP152" s="139"/>
      <c r="BQ152" s="139"/>
      <c r="BR152" s="139"/>
      <c r="BS152" s="139"/>
      <c r="BT152" s="139"/>
      <c r="BU152" s="371"/>
      <c r="BV152" s="371"/>
      <c r="BW152" s="371"/>
      <c r="BX152" s="371"/>
      <c r="BY152" s="371"/>
      <c r="BZ152" s="371"/>
      <c r="CA152" s="371"/>
    </row>
    <row r="153" spans="1:79" ht="39.75" customHeight="1">
      <c r="A153" s="126" t="s">
        <v>362</v>
      </c>
      <c r="B153" s="379" t="s">
        <v>102</v>
      </c>
      <c r="C153" s="379" t="s">
        <v>2587</v>
      </c>
      <c r="D153" s="379" t="s">
        <v>37</v>
      </c>
      <c r="E153" s="372" t="s">
        <v>40</v>
      </c>
      <c r="F153" s="372" t="s">
        <v>2588</v>
      </c>
      <c r="G153" s="129" t="s">
        <v>1527</v>
      </c>
      <c r="H153" s="130" t="s">
        <v>420</v>
      </c>
      <c r="I153" s="473" t="s">
        <v>102</v>
      </c>
      <c r="J153" s="453">
        <v>43520</v>
      </c>
      <c r="K153" s="475">
        <v>6344</v>
      </c>
      <c r="L153" s="94"/>
      <c r="M153" s="94"/>
      <c r="N153" s="94"/>
      <c r="O153" s="94"/>
      <c r="P153" s="94"/>
      <c r="Q153" s="94">
        <v>4500</v>
      </c>
      <c r="R153" s="94"/>
      <c r="S153" s="94"/>
      <c r="T153" s="98">
        <f t="shared" si="6"/>
        <v>4500</v>
      </c>
      <c r="U153" s="129" t="s">
        <v>927</v>
      </c>
      <c r="V153" s="98"/>
      <c r="W153" s="129"/>
      <c r="X153" s="129"/>
      <c r="Y153" s="132" t="s">
        <v>3948</v>
      </c>
      <c r="Z153" s="133"/>
      <c r="AA153" s="133"/>
      <c r="AB153" s="133"/>
      <c r="AC153" s="133"/>
      <c r="AD153" s="380"/>
      <c r="AE153" s="133"/>
      <c r="AF153" s="133"/>
      <c r="AG153" s="133"/>
      <c r="AH153" s="133"/>
      <c r="AI153" s="133"/>
      <c r="AJ153" s="133"/>
      <c r="AK153" s="133"/>
      <c r="AL153" s="133"/>
      <c r="AM153" s="133"/>
      <c r="AN153" s="133"/>
      <c r="AO153" s="133"/>
      <c r="AP153" s="129"/>
      <c r="AQ153" s="129"/>
      <c r="AR153" s="135"/>
      <c r="AS153" s="135"/>
      <c r="AT153" s="85"/>
      <c r="AU153" s="135"/>
      <c r="AV153" s="138"/>
      <c r="AW153" s="135"/>
      <c r="AX153" s="135"/>
      <c r="AY153" s="135"/>
      <c r="AZ153" s="135"/>
      <c r="BA153" s="135"/>
      <c r="BB153" s="135"/>
      <c r="BC153" s="135"/>
      <c r="BD153" s="135"/>
      <c r="BE153" s="135"/>
      <c r="BF153" s="143"/>
      <c r="BG153" s="150"/>
      <c r="BH153" s="148"/>
      <c r="BI153" s="148"/>
      <c r="BJ153" s="143"/>
      <c r="BK153" s="139"/>
      <c r="BL153" s="139"/>
      <c r="BM153" s="148"/>
      <c r="BN153" s="148"/>
      <c r="BO153" s="139"/>
      <c r="BP153" s="139"/>
      <c r="BQ153" s="139"/>
      <c r="BR153" s="139"/>
      <c r="BS153" s="139"/>
      <c r="BT153" s="139"/>
      <c r="BU153" s="371"/>
      <c r="BV153" s="371"/>
      <c r="BW153" s="371"/>
      <c r="BX153" s="371"/>
      <c r="BY153" s="371"/>
      <c r="BZ153" s="371"/>
      <c r="CA153" s="371"/>
    </row>
    <row r="154" spans="1:79" ht="39.75" customHeight="1">
      <c r="A154" s="126" t="s">
        <v>362</v>
      </c>
      <c r="B154" s="379" t="s">
        <v>3322</v>
      </c>
      <c r="C154" s="379" t="s">
        <v>3323</v>
      </c>
      <c r="D154" s="379" t="s">
        <v>37</v>
      </c>
      <c r="E154" s="372" t="s">
        <v>40</v>
      </c>
      <c r="F154" s="372">
        <v>78229</v>
      </c>
      <c r="G154" s="129" t="s">
        <v>1531</v>
      </c>
      <c r="H154" s="129"/>
      <c r="I154" s="473" t="s">
        <v>1444</v>
      </c>
      <c r="J154" s="453">
        <v>43520</v>
      </c>
      <c r="K154" s="475">
        <v>6344</v>
      </c>
      <c r="L154" s="94"/>
      <c r="M154" s="94"/>
      <c r="N154" s="94"/>
      <c r="O154" s="94"/>
      <c r="P154" s="94"/>
      <c r="Q154" s="94">
        <v>300</v>
      </c>
      <c r="R154" s="94"/>
      <c r="S154" s="94"/>
      <c r="T154" s="98">
        <f t="shared" si="6"/>
        <v>300</v>
      </c>
      <c r="U154" s="129" t="s">
        <v>927</v>
      </c>
      <c r="V154" s="98"/>
      <c r="W154" s="129"/>
      <c r="X154" s="129"/>
      <c r="Y154" s="132" t="s">
        <v>3949</v>
      </c>
      <c r="Z154" s="438" t="str">
        <f>IF(SUM($T154,$V154)=0,"",IF(SUM($T154,$V154)&gt;=10000,"Silver",IF(AND((SUM($T154,$V154)&lt;10000),(SUM($T154,$V154)&gt;=5000)),"Champion",IF(AND((SUM($T154,$V154)&lt;5000),(SUM($T154,$V154)&gt;=2500)),"Reserve",IF(AND((SUM($T154,$V154)&lt;2500),(SUM($T154,$V154)&gt;=1000)),"Trophy",IF(AND((SUM($T154,$V154)&lt;1000),(SUM($T154,$V154)&gt;=500)),"Blue",IF(AND((SUM($T154,$V154)&lt;500),(SUM($T154,$V154)&gt;=250)),"Red","White")))))))</f>
        <v>Red</v>
      </c>
      <c r="AA154" s="438" t="str">
        <f>IFERROR(VLOOKUP($Z154,Lookup!$A$1:$P$20,2,FALSE),"")</f>
        <v>Level 6</v>
      </c>
      <c r="AB154" s="134">
        <v>43497</v>
      </c>
      <c r="AC154" s="133">
        <f>IFERROR(VLOOKUP($Z154,Lookup!$A$1:$P$20,7,FALSE),"")</f>
        <v>0</v>
      </c>
      <c r="AD154" s="380"/>
      <c r="AE154" s="133">
        <f>IFERROR(VLOOKUP($Z154,Lookup!$A$1:$P$20,8,FALSE),"")</f>
        <v>1</v>
      </c>
      <c r="AF154" s="133">
        <v>1</v>
      </c>
      <c r="AG154" s="133" t="s">
        <v>2635</v>
      </c>
      <c r="AH154" s="133">
        <f>IFERROR(VLOOKUP($Z154,Lookup!$A$1:$P$20,10,FALSE),"")</f>
        <v>2</v>
      </c>
      <c r="AI154" s="133" t="s">
        <v>2131</v>
      </c>
      <c r="AJ154" s="133" t="s">
        <v>2131</v>
      </c>
      <c r="AK154" s="133"/>
      <c r="AL154" s="133"/>
      <c r="AM154" s="133"/>
      <c r="AN154" s="133"/>
      <c r="AO154" s="133">
        <v>3</v>
      </c>
      <c r="AP154" s="129"/>
      <c r="AQ154" s="129"/>
      <c r="AR154" s="135"/>
      <c r="AS154" s="135"/>
      <c r="AT154" s="135"/>
      <c r="AU154" s="135"/>
      <c r="AV154" s="138"/>
      <c r="AW154" s="135"/>
      <c r="AX154" s="135"/>
      <c r="AY154" s="135"/>
      <c r="AZ154" s="135"/>
      <c r="BA154" s="135"/>
      <c r="BB154" s="135"/>
      <c r="BC154" s="135"/>
      <c r="BD154" s="135"/>
      <c r="BE154" s="135"/>
      <c r="BF154" s="139"/>
      <c r="BG154" s="150"/>
      <c r="BH154" s="129"/>
      <c r="BI154" s="129"/>
      <c r="BJ154" s="150"/>
      <c r="BK154" s="143"/>
      <c r="BL154" s="143"/>
      <c r="BM154" s="148"/>
      <c r="BN154" s="148"/>
      <c r="BO154" s="143"/>
      <c r="BP154" s="143"/>
      <c r="BQ154" s="143"/>
      <c r="BR154" s="139"/>
      <c r="BS154" s="139"/>
      <c r="BT154" s="139"/>
      <c r="BU154" s="371"/>
      <c r="BV154" s="371"/>
      <c r="BW154" s="371"/>
      <c r="BX154" s="371"/>
      <c r="BY154" s="371"/>
      <c r="BZ154" s="371"/>
      <c r="CA154" s="371"/>
    </row>
    <row r="155" spans="1:79" ht="39.75" customHeight="1">
      <c r="A155" s="126" t="s">
        <v>362</v>
      </c>
      <c r="B155" s="140" t="s">
        <v>3950</v>
      </c>
      <c r="C155" s="140"/>
      <c r="D155" s="140"/>
      <c r="E155" s="96"/>
      <c r="F155" s="96"/>
      <c r="G155" s="129"/>
      <c r="H155" s="130"/>
      <c r="I155" s="473"/>
      <c r="J155" s="453">
        <v>43520</v>
      </c>
      <c r="K155" s="475" t="s">
        <v>3951</v>
      </c>
      <c r="L155" s="94"/>
      <c r="M155" s="94"/>
      <c r="N155" s="94"/>
      <c r="O155" s="94"/>
      <c r="P155" s="94"/>
      <c r="Q155" s="94"/>
      <c r="R155" s="94">
        <v>2600</v>
      </c>
      <c r="S155" s="94"/>
      <c r="T155" s="98">
        <f t="shared" si="6"/>
        <v>2600</v>
      </c>
      <c r="U155" s="129" t="s">
        <v>927</v>
      </c>
      <c r="V155" s="98"/>
      <c r="W155" s="129"/>
      <c r="X155" s="129"/>
      <c r="Y155" s="132"/>
      <c r="Z155" s="133"/>
      <c r="AA155" s="133"/>
      <c r="AB155" s="458"/>
      <c r="AC155" s="133"/>
      <c r="AD155" s="380"/>
      <c r="AE155" s="133"/>
      <c r="AF155" s="133"/>
      <c r="AG155" s="133"/>
      <c r="AH155" s="133"/>
      <c r="AI155" s="133"/>
      <c r="AJ155" s="133"/>
      <c r="AK155" s="133"/>
      <c r="AL155" s="133"/>
      <c r="AM155" s="133"/>
      <c r="AN155" s="133"/>
      <c r="AO155" s="133"/>
      <c r="AP155" s="129"/>
      <c r="AQ155" s="129"/>
      <c r="AR155" s="135"/>
      <c r="AS155" s="135"/>
      <c r="AT155" s="85"/>
      <c r="AU155" s="135"/>
      <c r="AV155" s="138"/>
      <c r="AW155" s="135"/>
      <c r="AX155" s="135"/>
      <c r="AY155" s="135"/>
      <c r="AZ155" s="135"/>
      <c r="BA155" s="135"/>
      <c r="BB155" s="135"/>
      <c r="BC155" s="135"/>
      <c r="BD155" s="135"/>
      <c r="BE155" s="135"/>
      <c r="BF155" s="139"/>
      <c r="BG155" s="150"/>
      <c r="BH155" s="148"/>
      <c r="BI155" s="148"/>
      <c r="BJ155" s="143"/>
      <c r="BK155" s="139"/>
      <c r="BL155" s="139"/>
      <c r="BM155" s="148"/>
      <c r="BN155" s="148"/>
      <c r="BO155" s="139"/>
      <c r="BP155" s="139"/>
      <c r="BQ155" s="139"/>
      <c r="BR155" s="139"/>
      <c r="BS155" s="139"/>
      <c r="BT155" s="139"/>
      <c r="BU155" s="371"/>
      <c r="BV155" s="371"/>
      <c r="BW155" s="371"/>
      <c r="BX155" s="371"/>
      <c r="BY155" s="371"/>
      <c r="BZ155" s="371"/>
      <c r="CA155" s="371"/>
    </row>
    <row r="156" spans="1:79" ht="39.75" customHeight="1">
      <c r="A156" s="126" t="s">
        <v>362</v>
      </c>
      <c r="B156" s="379" t="s">
        <v>3952</v>
      </c>
      <c r="C156" s="379" t="s">
        <v>3953</v>
      </c>
      <c r="D156" s="379" t="s">
        <v>3954</v>
      </c>
      <c r="E156" s="372" t="s">
        <v>40</v>
      </c>
      <c r="F156" s="372">
        <v>78629</v>
      </c>
      <c r="G156" s="129" t="s">
        <v>3955</v>
      </c>
      <c r="H156" s="130" t="s">
        <v>3956</v>
      </c>
      <c r="I156" s="473" t="s">
        <v>1493</v>
      </c>
      <c r="J156" s="453">
        <v>43520</v>
      </c>
      <c r="K156" s="475" t="s">
        <v>3957</v>
      </c>
      <c r="L156" s="94"/>
      <c r="M156" s="94"/>
      <c r="N156" s="94"/>
      <c r="O156" s="94"/>
      <c r="P156" s="482">
        <v>250</v>
      </c>
      <c r="Q156" s="94">
        <v>4500</v>
      </c>
      <c r="R156" s="94"/>
      <c r="S156" s="94"/>
      <c r="T156" s="98">
        <f t="shared" si="6"/>
        <v>4750</v>
      </c>
      <c r="U156" s="129" t="s">
        <v>927</v>
      </c>
      <c r="V156" s="98"/>
      <c r="W156" s="129"/>
      <c r="X156" s="129"/>
      <c r="Y156" s="132" t="s">
        <v>3958</v>
      </c>
      <c r="Z156" s="133"/>
      <c r="AA156" s="133"/>
      <c r="AB156" s="133"/>
      <c r="AC156" s="133"/>
      <c r="AD156" s="380"/>
      <c r="AE156" s="133"/>
      <c r="AF156" s="133"/>
      <c r="AG156" s="133"/>
      <c r="AH156" s="133"/>
      <c r="AI156" s="133"/>
      <c r="AJ156" s="133"/>
      <c r="AK156" s="133"/>
      <c r="AL156" s="133"/>
      <c r="AM156" s="133"/>
      <c r="AN156" s="133"/>
      <c r="AO156" s="133"/>
      <c r="AP156" s="129"/>
      <c r="AQ156" s="129"/>
      <c r="AR156" s="135"/>
      <c r="AS156" s="135"/>
      <c r="AT156" s="85"/>
      <c r="AU156" s="135"/>
      <c r="AV156" s="138"/>
      <c r="AW156" s="135"/>
      <c r="AX156" s="135"/>
      <c r="AY156" s="135"/>
      <c r="AZ156" s="135"/>
      <c r="BA156" s="135"/>
      <c r="BB156" s="135"/>
      <c r="BC156" s="135"/>
      <c r="BD156" s="135"/>
      <c r="BE156" s="135"/>
      <c r="BF156" s="143"/>
      <c r="BG156" s="150"/>
      <c r="BH156" s="148"/>
      <c r="BI156" s="148"/>
      <c r="BJ156" s="143"/>
      <c r="BK156" s="139"/>
      <c r="BL156" s="139"/>
      <c r="BM156" s="148"/>
      <c r="BN156" s="148"/>
      <c r="BO156" s="139"/>
      <c r="BP156" s="139"/>
      <c r="BQ156" s="139"/>
      <c r="BR156" s="139"/>
      <c r="BS156" s="139"/>
      <c r="BT156" s="139"/>
      <c r="BU156" s="371"/>
      <c r="BV156" s="371"/>
      <c r="BW156" s="371"/>
      <c r="BX156" s="371"/>
      <c r="BY156" s="371"/>
      <c r="BZ156" s="371"/>
      <c r="CA156" s="371"/>
    </row>
    <row r="157" spans="1:79" ht="39.75" customHeight="1">
      <c r="A157" s="126" t="s">
        <v>362</v>
      </c>
      <c r="B157" s="379" t="s">
        <v>3316</v>
      </c>
      <c r="C157" s="379" t="s">
        <v>2014</v>
      </c>
      <c r="D157" s="379" t="s">
        <v>37</v>
      </c>
      <c r="E157" s="372" t="s">
        <v>40</v>
      </c>
      <c r="F157" s="372">
        <v>78245</v>
      </c>
      <c r="G157" s="129" t="s">
        <v>2638</v>
      </c>
      <c r="H157" s="130" t="s">
        <v>2016</v>
      </c>
      <c r="I157" s="473" t="s">
        <v>1444</v>
      </c>
      <c r="J157" s="453">
        <v>43520</v>
      </c>
      <c r="K157" s="475">
        <v>6346</v>
      </c>
      <c r="L157" s="94"/>
      <c r="M157" s="94"/>
      <c r="N157" s="94"/>
      <c r="O157" s="94"/>
      <c r="P157" s="94"/>
      <c r="Q157" s="94">
        <v>3600</v>
      </c>
      <c r="R157" s="94">
        <v>900</v>
      </c>
      <c r="S157" s="94"/>
      <c r="T157" s="98">
        <f t="shared" si="6"/>
        <v>4500</v>
      </c>
      <c r="U157" s="129" t="s">
        <v>927</v>
      </c>
      <c r="V157" s="98"/>
      <c r="W157" s="129"/>
      <c r="X157" s="129"/>
      <c r="Y157" s="132" t="s">
        <v>3959</v>
      </c>
      <c r="Z157" s="438" t="str">
        <f t="shared" ref="Z157:Z158" si="12">IF(SUM($T157,$V157)=0,"",IF(SUM($T157,$V157)&gt;=10000,"Silver",IF(AND((SUM($T157,$V157)&lt;10000),(SUM($T157,$V157)&gt;=5000)),"Champion",IF(AND((SUM($T157,$V157)&lt;5000),(SUM($T157,$V157)&gt;=2500)),"Reserve",IF(AND((SUM($T157,$V157)&lt;2500),(SUM($T157,$V157)&gt;=1000)),"Trophy",IF(AND((SUM($T157,$V157)&lt;1000),(SUM($T157,$V157)&gt;=500)),"Blue",IF(AND((SUM($T157,$V157)&lt;500),(SUM($T157,$V157)&gt;=250)),"Red","White")))))))</f>
        <v>Reserve</v>
      </c>
      <c r="AA157" s="438" t="str">
        <f>IFERROR(VLOOKUP($Z157,Lookup!$A$1:$P$20,2,FALSE),"")</f>
        <v>Level 3</v>
      </c>
      <c r="AB157" s="134">
        <v>43497</v>
      </c>
      <c r="AC157" s="133">
        <f>IFERROR(VLOOKUP($Z157,Lookup!$A$1:$P$20,7,FALSE),"")</f>
        <v>0</v>
      </c>
      <c r="AD157" s="380"/>
      <c r="AE157" s="133">
        <f>IFERROR(VLOOKUP($Z157,Lookup!$A$1:$P$20,8,FALSE),"")</f>
        <v>4</v>
      </c>
      <c r="AF157" s="133">
        <v>1</v>
      </c>
      <c r="AG157" s="133" t="s">
        <v>2635</v>
      </c>
      <c r="AH157" s="133">
        <f>IFERROR(VLOOKUP($Z157,Lookup!$A$1:$P$20,10,FALSE),"")</f>
        <v>4</v>
      </c>
      <c r="AI157" s="133" t="str">
        <f>IFERROR(VLOOKUP($Z157,Lookup!$A$1:$P$20,11,FALSE),"")</f>
        <v>Yes</v>
      </c>
      <c r="AJ157" s="133" t="str">
        <f>IFERROR(VLOOKUP($Z157,Lookup!$A$1:$P$20,12,FALSE),"")</f>
        <v>10X10</v>
      </c>
      <c r="AK157" s="133" t="str">
        <f>IFERROR(VLOOKUP($Z157,Lookup!$A$1:$P$20,13,FALSE),"")</f>
        <v>Yes</v>
      </c>
      <c r="AL157" s="133">
        <f>IFERROR(VLOOKUP($Z157,Lookup!$A$1:$P$20,14,FALSE),"")</f>
        <v>0</v>
      </c>
      <c r="AM157" s="133">
        <f>IFERROR(VLOOKUP($Z157,Lookup!$A$1:$P$20,15,FALSE),"")</f>
        <v>0</v>
      </c>
      <c r="AN157" s="133">
        <f>IFERROR(VLOOKUP($Z157,Lookup!$A$1:$P$20,16,FALSE),"")</f>
        <v>0</v>
      </c>
      <c r="AO157" s="133">
        <v>2</v>
      </c>
      <c r="AP157" s="129"/>
      <c r="AQ157" s="129"/>
      <c r="AR157" s="135"/>
      <c r="AS157" s="135"/>
      <c r="AT157" s="135"/>
      <c r="AU157" s="135"/>
      <c r="AV157" s="138"/>
      <c r="AW157" s="135"/>
      <c r="AX157" s="135"/>
      <c r="AY157" s="135"/>
      <c r="AZ157" s="135"/>
      <c r="BA157" s="135"/>
      <c r="BB157" s="135"/>
      <c r="BC157" s="135"/>
      <c r="BD157" s="135"/>
      <c r="BE157" s="135"/>
      <c r="BF157" s="139"/>
      <c r="BG157" s="150"/>
      <c r="BH157" s="129"/>
      <c r="BI157" s="129"/>
      <c r="BJ157" s="150"/>
      <c r="BK157" s="139"/>
      <c r="BL157" s="139"/>
      <c r="BM157" s="148"/>
      <c r="BN157" s="148"/>
      <c r="BO157" s="139"/>
      <c r="BP157" s="139"/>
      <c r="BQ157" s="139" t="s">
        <v>2922</v>
      </c>
      <c r="BR157" s="139"/>
      <c r="BS157" s="139"/>
      <c r="BT157" s="139"/>
      <c r="BU157" s="371"/>
      <c r="BV157" s="371"/>
      <c r="BW157" s="371"/>
      <c r="BX157" s="371"/>
      <c r="BY157" s="371"/>
      <c r="BZ157" s="371"/>
      <c r="CA157" s="371"/>
    </row>
    <row r="158" spans="1:79" ht="39.75" customHeight="1">
      <c r="A158" s="126" t="s">
        <v>362</v>
      </c>
      <c r="B158" s="379" t="s">
        <v>2296</v>
      </c>
      <c r="C158" s="379" t="s">
        <v>2297</v>
      </c>
      <c r="D158" s="379" t="s">
        <v>37</v>
      </c>
      <c r="E158" s="372" t="s">
        <v>40</v>
      </c>
      <c r="F158" s="372">
        <v>78223</v>
      </c>
      <c r="G158" s="129" t="s">
        <v>1308</v>
      </c>
      <c r="H158" s="130" t="s">
        <v>1309</v>
      </c>
      <c r="I158" s="473" t="s">
        <v>1444</v>
      </c>
      <c r="J158" s="453">
        <v>43520</v>
      </c>
      <c r="K158" s="475">
        <v>6346</v>
      </c>
      <c r="L158" s="94"/>
      <c r="M158" s="94"/>
      <c r="N158" s="94"/>
      <c r="O158" s="94"/>
      <c r="P158" s="94"/>
      <c r="Q158" s="94">
        <v>2500</v>
      </c>
      <c r="R158" s="94">
        <v>1200</v>
      </c>
      <c r="S158" s="94"/>
      <c r="T158" s="98">
        <f t="shared" si="6"/>
        <v>3700</v>
      </c>
      <c r="U158" s="129" t="s">
        <v>927</v>
      </c>
      <c r="V158" s="98"/>
      <c r="W158" s="129"/>
      <c r="X158" s="129"/>
      <c r="Y158" s="132" t="s">
        <v>3960</v>
      </c>
      <c r="Z158" s="438" t="str">
        <f t="shared" si="12"/>
        <v>Reserve</v>
      </c>
      <c r="AA158" s="438" t="str">
        <f>IFERROR(VLOOKUP($Z158,Lookup!$A$1:$P$20,2,FALSE),"")</f>
        <v>Level 3</v>
      </c>
      <c r="AB158" s="134">
        <v>43497</v>
      </c>
      <c r="AC158" s="133">
        <f>IFERROR(VLOOKUP($Z158,Lookup!$A$1:$P$20,7,FALSE),"")</f>
        <v>0</v>
      </c>
      <c r="AD158" s="380"/>
      <c r="AE158" s="133">
        <f>IFERROR(VLOOKUP($Z158,Lookup!$A$1:$P$20,8,FALSE),"")</f>
        <v>4</v>
      </c>
      <c r="AF158" s="133">
        <v>1</v>
      </c>
      <c r="AG158" s="133" t="s">
        <v>2635</v>
      </c>
      <c r="AH158" s="133">
        <f>IFERROR(VLOOKUP($Z158,Lookup!$A$1:$P$20,10,FALSE),"")</f>
        <v>4</v>
      </c>
      <c r="AI158" s="133" t="str">
        <f>IFERROR(VLOOKUP($Z158,Lookup!$A$1:$P$20,11,FALSE),"")</f>
        <v>Yes</v>
      </c>
      <c r="AJ158" s="133" t="str">
        <f>IFERROR(VLOOKUP($Z158,Lookup!$A$1:$P$20,12,FALSE),"")</f>
        <v>10X10</v>
      </c>
      <c r="AK158" s="133" t="str">
        <f>IFERROR(VLOOKUP($Z158,Lookup!$A$1:$P$20,13,FALSE),"")</f>
        <v>Yes</v>
      </c>
      <c r="AL158" s="133">
        <f>IFERROR(VLOOKUP($Z158,Lookup!$A$1:$P$20,14,FALSE),"")</f>
        <v>0</v>
      </c>
      <c r="AM158" s="133">
        <f>IFERROR(VLOOKUP($Z158,Lookup!$A$1:$P$20,15,FALSE),"")</f>
        <v>0</v>
      </c>
      <c r="AN158" s="133">
        <f>IFERROR(VLOOKUP($Z158,Lookup!$A$1:$P$20,16,FALSE),"")</f>
        <v>0</v>
      </c>
      <c r="AO158" s="133">
        <v>2</v>
      </c>
      <c r="AP158" s="129"/>
      <c r="AQ158" s="129"/>
      <c r="AR158" s="135"/>
      <c r="AS158" s="135"/>
      <c r="AT158" s="135"/>
      <c r="AU158" s="135"/>
      <c r="AV158" s="138"/>
      <c r="AW158" s="135"/>
      <c r="AX158" s="135"/>
      <c r="AY158" s="135"/>
      <c r="AZ158" s="135"/>
      <c r="BA158" s="135"/>
      <c r="BB158" s="135"/>
      <c r="BC158" s="135"/>
      <c r="BD158" s="135"/>
      <c r="BE158" s="135"/>
      <c r="BF158" s="143"/>
      <c r="BG158" s="150"/>
      <c r="BH158" s="129"/>
      <c r="BI158" s="129"/>
      <c r="BJ158" s="150"/>
      <c r="BK158" s="139"/>
      <c r="BL158" s="139"/>
      <c r="BM158" s="148"/>
      <c r="BN158" s="148"/>
      <c r="BO158" s="139"/>
      <c r="BP158" s="139"/>
      <c r="BQ158" s="139" t="s">
        <v>2949</v>
      </c>
      <c r="BR158" s="139"/>
      <c r="BS158" s="139"/>
      <c r="BT158" s="139"/>
      <c r="BU158" s="371"/>
      <c r="BV158" s="371"/>
      <c r="BW158" s="371"/>
      <c r="BX158" s="371"/>
      <c r="BY158" s="371"/>
      <c r="BZ158" s="371"/>
      <c r="CA158" s="371"/>
    </row>
    <row r="159" spans="1:79" ht="39.75" customHeight="1">
      <c r="A159" s="126" t="s">
        <v>362</v>
      </c>
      <c r="B159" s="140" t="s">
        <v>3961</v>
      </c>
      <c r="C159" s="140"/>
      <c r="D159" s="140"/>
      <c r="E159" s="96"/>
      <c r="F159" s="96"/>
      <c r="G159" s="129"/>
      <c r="H159" s="130"/>
      <c r="I159" s="473"/>
      <c r="J159" s="453">
        <v>43520</v>
      </c>
      <c r="K159" s="475">
        <v>6346</v>
      </c>
      <c r="L159" s="94"/>
      <c r="M159" s="94"/>
      <c r="N159" s="94"/>
      <c r="O159" s="94"/>
      <c r="P159" s="94"/>
      <c r="Q159" s="94"/>
      <c r="R159" s="94">
        <v>2300</v>
      </c>
      <c r="S159" s="94"/>
      <c r="T159" s="98">
        <f t="shared" si="6"/>
        <v>2300</v>
      </c>
      <c r="U159" s="129" t="s">
        <v>927</v>
      </c>
      <c r="V159" s="98"/>
      <c r="W159" s="129"/>
      <c r="X159" s="129"/>
      <c r="Y159" s="132" t="s">
        <v>3962</v>
      </c>
      <c r="Z159" s="133"/>
      <c r="AA159" s="133"/>
      <c r="AB159" s="458"/>
      <c r="AC159" s="133"/>
      <c r="AD159" s="380"/>
      <c r="AE159" s="133"/>
      <c r="AF159" s="133"/>
      <c r="AG159" s="133"/>
      <c r="AH159" s="133"/>
      <c r="AI159" s="133"/>
      <c r="AJ159" s="133"/>
      <c r="AK159" s="133"/>
      <c r="AL159" s="133"/>
      <c r="AM159" s="133"/>
      <c r="AN159" s="133"/>
      <c r="AO159" s="133"/>
      <c r="AP159" s="129"/>
      <c r="AQ159" s="129"/>
      <c r="AR159" s="135"/>
      <c r="AS159" s="135"/>
      <c r="AT159" s="85"/>
      <c r="AU159" s="135"/>
      <c r="AV159" s="138"/>
      <c r="AW159" s="135"/>
      <c r="AX159" s="135"/>
      <c r="AY159" s="135"/>
      <c r="AZ159" s="135"/>
      <c r="BA159" s="135"/>
      <c r="BB159" s="135"/>
      <c r="BC159" s="135"/>
      <c r="BD159" s="135"/>
      <c r="BE159" s="135"/>
      <c r="BF159" s="139"/>
      <c r="BG159" s="150"/>
      <c r="BH159" s="148"/>
      <c r="BI159" s="148"/>
      <c r="BJ159" s="143"/>
      <c r="BK159" s="139"/>
      <c r="BL159" s="139"/>
      <c r="BM159" s="148"/>
      <c r="BN159" s="148"/>
      <c r="BO159" s="139"/>
      <c r="BP159" s="139"/>
      <c r="BQ159" s="139"/>
      <c r="BR159" s="139"/>
      <c r="BS159" s="139"/>
      <c r="BT159" s="139"/>
      <c r="BU159" s="371"/>
      <c r="BV159" s="371"/>
      <c r="BW159" s="371"/>
      <c r="BX159" s="371"/>
      <c r="BY159" s="371"/>
      <c r="BZ159" s="371"/>
      <c r="CA159" s="371"/>
    </row>
    <row r="160" spans="1:79" ht="39.75" customHeight="1">
      <c r="A160" s="126" t="s">
        <v>362</v>
      </c>
      <c r="B160" s="140" t="s">
        <v>3963</v>
      </c>
      <c r="C160" s="140"/>
      <c r="D160" s="140"/>
      <c r="E160" s="96"/>
      <c r="F160" s="96"/>
      <c r="G160" s="129"/>
      <c r="H160" s="130"/>
      <c r="I160" s="449"/>
      <c r="J160" s="453">
        <v>43521</v>
      </c>
      <c r="K160" s="479">
        <v>6346</v>
      </c>
      <c r="L160" s="94"/>
      <c r="M160" s="94"/>
      <c r="N160" s="94"/>
      <c r="O160" s="94"/>
      <c r="P160" s="94">
        <v>250</v>
      </c>
      <c r="Q160" s="94"/>
      <c r="R160" s="94"/>
      <c r="S160" s="94"/>
      <c r="T160" s="98">
        <f t="shared" si="6"/>
        <v>250</v>
      </c>
      <c r="U160" s="129" t="s">
        <v>927</v>
      </c>
      <c r="V160" s="98"/>
      <c r="W160" s="129"/>
      <c r="X160" s="129"/>
      <c r="Y160" s="132"/>
      <c r="Z160" s="133"/>
      <c r="AA160" s="133"/>
      <c r="AB160" s="458"/>
      <c r="AC160" s="133"/>
      <c r="AD160" s="380"/>
      <c r="AE160" s="133"/>
      <c r="AF160" s="133"/>
      <c r="AG160" s="133"/>
      <c r="AH160" s="133"/>
      <c r="AI160" s="133"/>
      <c r="AJ160" s="133"/>
      <c r="AK160" s="133"/>
      <c r="AL160" s="133"/>
      <c r="AM160" s="133"/>
      <c r="AN160" s="133"/>
      <c r="AO160" s="133"/>
      <c r="AP160" s="129"/>
      <c r="AQ160" s="129"/>
      <c r="AR160" s="135"/>
      <c r="AS160" s="135"/>
      <c r="AT160" s="85"/>
      <c r="AU160" s="135"/>
      <c r="AV160" s="138"/>
      <c r="AW160" s="135"/>
      <c r="AX160" s="135"/>
      <c r="AY160" s="135"/>
      <c r="AZ160" s="135"/>
      <c r="BA160" s="135"/>
      <c r="BB160" s="135"/>
      <c r="BC160" s="135"/>
      <c r="BD160" s="135"/>
      <c r="BE160" s="135"/>
      <c r="BF160" s="139"/>
      <c r="BG160" s="150"/>
      <c r="BH160" s="148"/>
      <c r="BI160" s="148"/>
      <c r="BJ160" s="143"/>
      <c r="BK160" s="139"/>
      <c r="BL160" s="139"/>
      <c r="BM160" s="148"/>
      <c r="BN160" s="148"/>
      <c r="BO160" s="139"/>
      <c r="BP160" s="139"/>
      <c r="BQ160" s="139"/>
      <c r="BR160" s="139"/>
      <c r="BS160" s="139"/>
      <c r="BT160" s="139"/>
      <c r="BU160" s="371"/>
      <c r="BV160" s="371"/>
      <c r="BW160" s="371"/>
      <c r="BX160" s="371"/>
      <c r="BY160" s="371"/>
      <c r="BZ160" s="371"/>
      <c r="CA160" s="371"/>
    </row>
    <row r="161" spans="1:79" ht="39.75" customHeight="1">
      <c r="A161" s="126" t="s">
        <v>362</v>
      </c>
      <c r="B161" s="140" t="s">
        <v>3964</v>
      </c>
      <c r="C161" s="140"/>
      <c r="D161" s="140"/>
      <c r="E161" s="96"/>
      <c r="F161" s="96"/>
      <c r="G161" s="129"/>
      <c r="H161" s="130"/>
      <c r="I161" s="449"/>
      <c r="J161" s="453">
        <v>43520</v>
      </c>
      <c r="K161" s="479">
        <v>6346</v>
      </c>
      <c r="L161" s="94"/>
      <c r="M161" s="94"/>
      <c r="N161" s="94"/>
      <c r="O161" s="94"/>
      <c r="P161" s="94">
        <v>250</v>
      </c>
      <c r="Q161" s="94"/>
      <c r="R161" s="94"/>
      <c r="S161" s="94"/>
      <c r="T161" s="98">
        <f t="shared" si="6"/>
        <v>250</v>
      </c>
      <c r="U161" s="129" t="s">
        <v>927</v>
      </c>
      <c r="V161" s="98"/>
      <c r="W161" s="129"/>
      <c r="X161" s="129"/>
      <c r="Y161" s="132"/>
      <c r="Z161" s="133"/>
      <c r="AA161" s="133"/>
      <c r="AB161" s="458"/>
      <c r="AC161" s="133"/>
      <c r="AD161" s="380"/>
      <c r="AE161" s="133"/>
      <c r="AF161" s="133"/>
      <c r="AG161" s="133"/>
      <c r="AH161" s="133"/>
      <c r="AI161" s="133"/>
      <c r="AJ161" s="133"/>
      <c r="AK161" s="133"/>
      <c r="AL161" s="133"/>
      <c r="AM161" s="133"/>
      <c r="AN161" s="133"/>
      <c r="AO161" s="133"/>
      <c r="AP161" s="129"/>
      <c r="AQ161" s="129"/>
      <c r="AR161" s="135"/>
      <c r="AS161" s="135"/>
      <c r="AT161" s="85"/>
      <c r="AU161" s="135"/>
      <c r="AV161" s="138"/>
      <c r="AW161" s="135"/>
      <c r="AX161" s="135"/>
      <c r="AY161" s="135"/>
      <c r="AZ161" s="135"/>
      <c r="BA161" s="135"/>
      <c r="BB161" s="135"/>
      <c r="BC161" s="135"/>
      <c r="BD161" s="135"/>
      <c r="BE161" s="135"/>
      <c r="BF161" s="139"/>
      <c r="BG161" s="150"/>
      <c r="BH161" s="148"/>
      <c r="BI161" s="148"/>
      <c r="BJ161" s="143"/>
      <c r="BK161" s="139"/>
      <c r="BL161" s="139"/>
      <c r="BM161" s="148"/>
      <c r="BN161" s="148"/>
      <c r="BO161" s="139"/>
      <c r="BP161" s="139"/>
      <c r="BQ161" s="139"/>
      <c r="BR161" s="139"/>
      <c r="BS161" s="139"/>
      <c r="BT161" s="139"/>
      <c r="BU161" s="371"/>
      <c r="BV161" s="371"/>
      <c r="BW161" s="371"/>
      <c r="BX161" s="371"/>
      <c r="BY161" s="371"/>
      <c r="BZ161" s="371"/>
      <c r="CA161" s="371"/>
    </row>
    <row r="162" spans="1:79" ht="39.75" customHeight="1">
      <c r="A162" s="126" t="s">
        <v>362</v>
      </c>
      <c r="B162" s="140" t="s">
        <v>3965</v>
      </c>
      <c r="C162" s="140"/>
      <c r="D162" s="140"/>
      <c r="E162" s="96"/>
      <c r="F162" s="96"/>
      <c r="G162" s="129"/>
      <c r="H162" s="130"/>
      <c r="I162" s="449"/>
      <c r="J162" s="453">
        <v>43520</v>
      </c>
      <c r="K162" s="479">
        <v>6346</v>
      </c>
      <c r="L162" s="94"/>
      <c r="M162" s="94"/>
      <c r="N162" s="94"/>
      <c r="O162" s="94"/>
      <c r="P162" s="94">
        <v>250</v>
      </c>
      <c r="Q162" s="94"/>
      <c r="R162" s="94"/>
      <c r="S162" s="94"/>
      <c r="T162" s="98">
        <f t="shared" si="6"/>
        <v>250</v>
      </c>
      <c r="U162" s="129" t="s">
        <v>927</v>
      </c>
      <c r="V162" s="98"/>
      <c r="W162" s="129"/>
      <c r="X162" s="129"/>
      <c r="Y162" s="132"/>
      <c r="Z162" s="133"/>
      <c r="AA162" s="133"/>
      <c r="AB162" s="458"/>
      <c r="AC162" s="133"/>
      <c r="AD162" s="380"/>
      <c r="AE162" s="133"/>
      <c r="AF162" s="133"/>
      <c r="AG162" s="133"/>
      <c r="AH162" s="133"/>
      <c r="AI162" s="133"/>
      <c r="AJ162" s="133"/>
      <c r="AK162" s="133"/>
      <c r="AL162" s="133"/>
      <c r="AM162" s="133"/>
      <c r="AN162" s="133"/>
      <c r="AO162" s="133"/>
      <c r="AP162" s="129"/>
      <c r="AQ162" s="129"/>
      <c r="AR162" s="135"/>
      <c r="AS162" s="135"/>
      <c r="AT162" s="85"/>
      <c r="AU162" s="135"/>
      <c r="AV162" s="138"/>
      <c r="AW162" s="135"/>
      <c r="AX162" s="135"/>
      <c r="AY162" s="135"/>
      <c r="AZ162" s="135"/>
      <c r="BA162" s="135"/>
      <c r="BB162" s="135"/>
      <c r="BC162" s="135"/>
      <c r="BD162" s="135"/>
      <c r="BE162" s="135"/>
      <c r="BF162" s="139"/>
      <c r="BG162" s="150"/>
      <c r="BH162" s="148"/>
      <c r="BI162" s="148"/>
      <c r="BJ162" s="143"/>
      <c r="BK162" s="139"/>
      <c r="BL162" s="139"/>
      <c r="BM162" s="148"/>
      <c r="BN162" s="148"/>
      <c r="BO162" s="139"/>
      <c r="BP162" s="139"/>
      <c r="BQ162" s="139"/>
      <c r="BR162" s="139"/>
      <c r="BS162" s="139"/>
      <c r="BT162" s="139"/>
      <c r="BU162" s="371"/>
      <c r="BV162" s="371"/>
      <c r="BW162" s="371"/>
      <c r="BX162" s="371"/>
      <c r="BY162" s="371"/>
      <c r="BZ162" s="371"/>
      <c r="CA162" s="371"/>
    </row>
    <row r="163" spans="1:79" ht="39.75" customHeight="1">
      <c r="A163" s="126" t="s">
        <v>362</v>
      </c>
      <c r="B163" s="379" t="s">
        <v>3966</v>
      </c>
      <c r="C163" s="379" t="s">
        <v>3967</v>
      </c>
      <c r="D163" s="379" t="s">
        <v>37</v>
      </c>
      <c r="E163" s="372" t="s">
        <v>40</v>
      </c>
      <c r="F163" s="372">
        <v>78213</v>
      </c>
      <c r="G163" s="129" t="s">
        <v>3968</v>
      </c>
      <c r="H163" s="130"/>
      <c r="I163" s="473" t="s">
        <v>1493</v>
      </c>
      <c r="J163" s="453">
        <v>43520</v>
      </c>
      <c r="K163" s="475">
        <v>6283</v>
      </c>
      <c r="L163" s="94"/>
      <c r="M163" s="94"/>
      <c r="N163" s="94"/>
      <c r="O163" s="94"/>
      <c r="P163" s="94"/>
      <c r="Q163" s="94">
        <v>250</v>
      </c>
      <c r="R163" s="94"/>
      <c r="S163" s="94"/>
      <c r="T163" s="98">
        <f t="shared" si="6"/>
        <v>250</v>
      </c>
      <c r="U163" s="129" t="s">
        <v>927</v>
      </c>
      <c r="V163" s="98"/>
      <c r="W163" s="129"/>
      <c r="X163" s="129"/>
      <c r="Y163" s="132" t="s">
        <v>3969</v>
      </c>
      <c r="Z163" s="133"/>
      <c r="AA163" s="133"/>
      <c r="AB163" s="133"/>
      <c r="AC163" s="133"/>
      <c r="AD163" s="380"/>
      <c r="AE163" s="133"/>
      <c r="AF163" s="133"/>
      <c r="AG163" s="133"/>
      <c r="AH163" s="133"/>
      <c r="AI163" s="133"/>
      <c r="AJ163" s="133"/>
      <c r="AK163" s="133"/>
      <c r="AL163" s="133"/>
      <c r="AM163" s="133"/>
      <c r="AN163" s="133"/>
      <c r="AO163" s="133"/>
      <c r="AP163" s="129"/>
      <c r="AQ163" s="129"/>
      <c r="AR163" s="135"/>
      <c r="AS163" s="135"/>
      <c r="AT163" s="85"/>
      <c r="AU163" s="135"/>
      <c r="AV163" s="138"/>
      <c r="AW163" s="135"/>
      <c r="AX163" s="135"/>
      <c r="AY163" s="135"/>
      <c r="AZ163" s="135"/>
      <c r="BA163" s="135"/>
      <c r="BB163" s="135"/>
      <c r="BC163" s="135"/>
      <c r="BD163" s="135"/>
      <c r="BE163" s="135"/>
      <c r="BF163" s="143"/>
      <c r="BG163" s="150"/>
      <c r="BH163" s="148"/>
      <c r="BI163" s="148"/>
      <c r="BJ163" s="143"/>
      <c r="BK163" s="139"/>
      <c r="BL163" s="139"/>
      <c r="BM163" s="148"/>
      <c r="BN163" s="148"/>
      <c r="BO163" s="139"/>
      <c r="BP163" s="139"/>
      <c r="BQ163" s="139"/>
      <c r="BR163" s="139"/>
      <c r="BS163" s="139"/>
      <c r="BT163" s="139"/>
      <c r="BU163" s="371"/>
      <c r="BV163" s="371"/>
      <c r="BW163" s="371"/>
      <c r="BX163" s="371"/>
      <c r="BY163" s="371"/>
      <c r="BZ163" s="371"/>
      <c r="CA163" s="371"/>
    </row>
    <row r="164" spans="1:79" ht="39.75" customHeight="1">
      <c r="A164" s="126" t="s">
        <v>362</v>
      </c>
      <c r="B164" s="379" t="s">
        <v>102</v>
      </c>
      <c r="C164" s="379" t="s">
        <v>2587</v>
      </c>
      <c r="D164" s="379" t="s">
        <v>37</v>
      </c>
      <c r="E164" s="372" t="s">
        <v>40</v>
      </c>
      <c r="F164" s="372" t="s">
        <v>2588</v>
      </c>
      <c r="G164" s="129" t="s">
        <v>1527</v>
      </c>
      <c r="H164" s="130" t="s">
        <v>420</v>
      </c>
      <c r="I164" s="449" t="s">
        <v>102</v>
      </c>
      <c r="J164" s="453">
        <v>43530</v>
      </c>
      <c r="K164" s="479">
        <v>6360</v>
      </c>
      <c r="L164" s="94">
        <v>1300</v>
      </c>
      <c r="M164" s="94"/>
      <c r="N164" s="94"/>
      <c r="O164" s="94"/>
      <c r="P164" s="94"/>
      <c r="Q164" s="94"/>
      <c r="R164" s="94"/>
      <c r="S164" s="94"/>
      <c r="T164" s="98">
        <f t="shared" si="6"/>
        <v>1300</v>
      </c>
      <c r="U164" s="129" t="s">
        <v>927</v>
      </c>
      <c r="V164" s="98"/>
      <c r="W164" s="129"/>
      <c r="X164" s="129"/>
      <c r="Y164" s="132"/>
      <c r="Z164" s="133"/>
      <c r="AA164" s="133"/>
      <c r="AB164" s="133"/>
      <c r="AC164" s="133"/>
      <c r="AD164" s="380"/>
      <c r="AE164" s="133"/>
      <c r="AF164" s="133"/>
      <c r="AG164" s="133"/>
      <c r="AH164" s="133"/>
      <c r="AI164" s="133"/>
      <c r="AJ164" s="133"/>
      <c r="AK164" s="133"/>
      <c r="AL164" s="133"/>
      <c r="AM164" s="133"/>
      <c r="AN164" s="133"/>
      <c r="AO164" s="133"/>
      <c r="AP164" s="129"/>
      <c r="AQ164" s="129"/>
      <c r="AR164" s="135"/>
      <c r="AS164" s="135"/>
      <c r="AT164" s="135"/>
      <c r="AU164" s="135"/>
      <c r="AV164" s="138"/>
      <c r="AW164" s="135"/>
      <c r="AX164" s="135"/>
      <c r="AY164" s="135"/>
      <c r="AZ164" s="135"/>
      <c r="BA164" s="135"/>
      <c r="BB164" s="135"/>
      <c r="BC164" s="135"/>
      <c r="BD164" s="135"/>
      <c r="BE164" s="135"/>
      <c r="BF164" s="139"/>
      <c r="BG164" s="150"/>
      <c r="BH164" s="129"/>
      <c r="BI164" s="129"/>
      <c r="BJ164" s="150"/>
      <c r="BK164" s="139"/>
      <c r="BL164" s="139"/>
      <c r="BM164" s="450">
        <v>2</v>
      </c>
      <c r="BN164" s="450" t="s">
        <v>3057</v>
      </c>
      <c r="BO164" s="139" t="s">
        <v>3062</v>
      </c>
      <c r="BP164" s="139"/>
      <c r="BQ164" s="139"/>
      <c r="BR164" s="139"/>
      <c r="BS164" s="139"/>
      <c r="BT164" s="139"/>
      <c r="BU164" s="371"/>
      <c r="BV164" s="371"/>
      <c r="BW164" s="371"/>
      <c r="BX164" s="371"/>
      <c r="BY164" s="371"/>
      <c r="BZ164" s="371"/>
      <c r="CA164" s="371"/>
    </row>
    <row r="165" spans="1:79" ht="39.75" customHeight="1">
      <c r="A165" s="126" t="s">
        <v>362</v>
      </c>
      <c r="B165" s="379" t="s">
        <v>3387</v>
      </c>
      <c r="C165" s="379" t="s">
        <v>3139</v>
      </c>
      <c r="D165" s="379" t="s">
        <v>37</v>
      </c>
      <c r="E165" s="372" t="s">
        <v>40</v>
      </c>
      <c r="F165" s="372">
        <v>78296</v>
      </c>
      <c r="G165" s="129"/>
      <c r="H165" s="130"/>
      <c r="I165" s="473" t="s">
        <v>1814</v>
      </c>
      <c r="J165" s="453">
        <v>43529</v>
      </c>
      <c r="K165" s="475" t="s">
        <v>3970</v>
      </c>
      <c r="L165" s="94"/>
      <c r="M165" s="94"/>
      <c r="N165" s="94"/>
      <c r="O165" s="94"/>
      <c r="P165" s="94"/>
      <c r="Q165" s="94">
        <v>1600</v>
      </c>
      <c r="R165" s="94"/>
      <c r="S165" s="94"/>
      <c r="T165" s="98">
        <f t="shared" si="6"/>
        <v>1600</v>
      </c>
      <c r="U165" s="129" t="s">
        <v>927</v>
      </c>
      <c r="V165" s="98"/>
      <c r="W165" s="129"/>
      <c r="X165" s="129"/>
      <c r="Y165" s="132" t="s">
        <v>3971</v>
      </c>
      <c r="Z165" s="133"/>
      <c r="AA165" s="133"/>
      <c r="AB165" s="133"/>
      <c r="AC165" s="133"/>
      <c r="AD165" s="380"/>
      <c r="AE165" s="133"/>
      <c r="AF165" s="133"/>
      <c r="AG165" s="133"/>
      <c r="AH165" s="133"/>
      <c r="AI165" s="133"/>
      <c r="AJ165" s="133"/>
      <c r="AK165" s="133"/>
      <c r="AL165" s="133"/>
      <c r="AM165" s="133"/>
      <c r="AN165" s="133"/>
      <c r="AO165" s="133"/>
      <c r="AP165" s="129"/>
      <c r="AQ165" s="129"/>
      <c r="AR165" s="135"/>
      <c r="AS165" s="135"/>
      <c r="AT165" s="85"/>
      <c r="AU165" s="135"/>
      <c r="AV165" s="138"/>
      <c r="AW165" s="135"/>
      <c r="AX165" s="135"/>
      <c r="AY165" s="135"/>
      <c r="AZ165" s="135"/>
      <c r="BA165" s="135"/>
      <c r="BB165" s="135"/>
      <c r="BC165" s="135"/>
      <c r="BD165" s="135"/>
      <c r="BE165" s="135"/>
      <c r="BF165" s="143"/>
      <c r="BG165" s="150"/>
      <c r="BH165" s="148"/>
      <c r="BI165" s="148"/>
      <c r="BJ165" s="143"/>
      <c r="BK165" s="139"/>
      <c r="BL165" s="139"/>
      <c r="BM165" s="148"/>
      <c r="BN165" s="148"/>
      <c r="BO165" s="139"/>
      <c r="BP165" s="139"/>
      <c r="BQ165" s="139"/>
      <c r="BR165" s="139"/>
      <c r="BS165" s="139"/>
      <c r="BT165" s="139"/>
      <c r="BU165" s="371"/>
      <c r="BV165" s="371"/>
      <c r="BW165" s="371"/>
      <c r="BX165" s="371"/>
      <c r="BY165" s="371"/>
      <c r="BZ165" s="371"/>
      <c r="CA165" s="371"/>
    </row>
    <row r="166" spans="1:79" ht="39.75" customHeight="1">
      <c r="A166" s="126" t="s">
        <v>362</v>
      </c>
      <c r="B166" s="140" t="s">
        <v>3972</v>
      </c>
      <c r="C166" s="140"/>
      <c r="D166" s="140"/>
      <c r="E166" s="96"/>
      <c r="F166" s="96"/>
      <c r="G166" s="129"/>
      <c r="H166" s="130"/>
      <c r="I166" s="473"/>
      <c r="J166" s="453">
        <v>43539</v>
      </c>
      <c r="K166" s="474">
        <v>6374</v>
      </c>
      <c r="L166" s="94"/>
      <c r="M166" s="94"/>
      <c r="N166" s="94"/>
      <c r="O166" s="94"/>
      <c r="P166" s="94"/>
      <c r="Q166" s="94"/>
      <c r="R166" s="94">
        <v>2000</v>
      </c>
      <c r="S166" s="94"/>
      <c r="T166" s="98">
        <f t="shared" si="6"/>
        <v>2000</v>
      </c>
      <c r="U166" s="129" t="s">
        <v>927</v>
      </c>
      <c r="V166" s="98"/>
      <c r="W166" s="129"/>
      <c r="X166" s="129"/>
      <c r="Y166" s="132" t="s">
        <v>3973</v>
      </c>
      <c r="Z166" s="133"/>
      <c r="AA166" s="133"/>
      <c r="AB166" s="458"/>
      <c r="AC166" s="133"/>
      <c r="AD166" s="380"/>
      <c r="AE166" s="133"/>
      <c r="AF166" s="133"/>
      <c r="AG166" s="133"/>
      <c r="AH166" s="133"/>
      <c r="AI166" s="133"/>
      <c r="AJ166" s="133"/>
      <c r="AK166" s="133"/>
      <c r="AL166" s="133"/>
      <c r="AM166" s="133"/>
      <c r="AN166" s="133"/>
      <c r="AO166" s="133"/>
      <c r="AP166" s="129"/>
      <c r="AQ166" s="129"/>
      <c r="AR166" s="135"/>
      <c r="AS166" s="135"/>
      <c r="AT166" s="85"/>
      <c r="AU166" s="135"/>
      <c r="AV166" s="138"/>
      <c r="AW166" s="135"/>
      <c r="AX166" s="135"/>
      <c r="AY166" s="135"/>
      <c r="AZ166" s="135"/>
      <c r="BA166" s="135"/>
      <c r="BB166" s="135"/>
      <c r="BC166" s="135"/>
      <c r="BD166" s="135"/>
      <c r="BE166" s="135"/>
      <c r="BF166" s="139"/>
      <c r="BG166" s="150"/>
      <c r="BH166" s="148"/>
      <c r="BI166" s="148"/>
      <c r="BJ166" s="143"/>
      <c r="BK166" s="139"/>
      <c r="BL166" s="139"/>
      <c r="BM166" s="148"/>
      <c r="BN166" s="148"/>
      <c r="BO166" s="139"/>
      <c r="BP166" s="139"/>
      <c r="BQ166" s="139"/>
      <c r="BR166" s="139"/>
      <c r="BS166" s="139"/>
      <c r="BT166" s="139"/>
      <c r="BU166" s="371"/>
      <c r="BV166" s="371"/>
      <c r="BW166" s="371"/>
      <c r="BX166" s="371"/>
      <c r="BY166" s="371"/>
      <c r="BZ166" s="371"/>
      <c r="CA166" s="371"/>
    </row>
    <row r="167" spans="1:79" ht="39.75" customHeight="1">
      <c r="A167" s="126" t="s">
        <v>2830</v>
      </c>
      <c r="B167" s="140" t="s">
        <v>3315</v>
      </c>
      <c r="C167" s="140"/>
      <c r="D167" s="140"/>
      <c r="E167" s="96"/>
      <c r="F167" s="96"/>
      <c r="G167" s="129"/>
      <c r="H167" s="130"/>
      <c r="I167" s="129" t="s">
        <v>1347</v>
      </c>
      <c r="J167" s="129"/>
      <c r="K167" s="129">
        <v>32644</v>
      </c>
      <c r="L167" s="94"/>
      <c r="M167" s="94">
        <v>250</v>
      </c>
      <c r="N167" s="94"/>
      <c r="O167" s="94"/>
      <c r="P167" s="94"/>
      <c r="Q167" s="94"/>
      <c r="R167" s="94"/>
      <c r="S167" s="94"/>
      <c r="T167" s="98">
        <f t="shared" si="6"/>
        <v>250</v>
      </c>
      <c r="U167" s="129" t="s">
        <v>931</v>
      </c>
      <c r="V167" s="98"/>
      <c r="W167" s="129"/>
      <c r="X167" s="129"/>
      <c r="Y167" s="132"/>
      <c r="Z167" s="133" t="str">
        <f>IF(SUM($T167,$V167)=0,"",IF(SUM($T167,$V167)&gt;=10000,"Silver",IF(AND((SUM($T167,$V167)&lt;10000),(SUM($T167,$V167)&gt;=5000)),"Champion",IF(AND((SUM($T167,$V167)&lt;5000),(SUM($T167,$V167)&gt;=2500)),"Reserve",IF(AND((SUM($T167,$V167)&lt;2500),(SUM($T167,$V167)&gt;=1000)),"Trophy",IF(AND((SUM($T167,$V167)&lt;1000),(SUM($T167,$V167)&gt;=500)),"Blue",IF(AND((SUM($T167,$V167)&lt;500),(SUM($T167,$V167)&gt;=250)),"Red","White")))))))</f>
        <v>Red</v>
      </c>
      <c r="AA167" s="133" t="str">
        <f>IFERROR(VLOOKUP($Z167,Lookup!$A$1:$P$20,2,FALSE),"")</f>
        <v>Level 6</v>
      </c>
      <c r="AB167" s="133"/>
      <c r="AC167" s="133">
        <f>IFERROR(VLOOKUP($Z167,Lookup!$A$1:$P$20,7,FALSE),"")</f>
        <v>0</v>
      </c>
      <c r="AD167" s="380"/>
      <c r="AE167" s="133">
        <f>IFERROR(VLOOKUP($Z167,Lookup!$A$1:$P$20,8,FALSE),"")</f>
        <v>1</v>
      </c>
      <c r="AF167" s="133">
        <f>IFERROR(VLOOKUP($Z167,Lookup!$A$1:$P$20,9,FALSE),"")</f>
        <v>0</v>
      </c>
      <c r="AG167" s="133"/>
      <c r="AH167" s="133">
        <f>IFERROR(VLOOKUP($Z167,Lookup!$A$1:$P$20,10,FALSE),"")</f>
        <v>2</v>
      </c>
      <c r="AI167" s="133">
        <f>IFERROR(VLOOKUP($Z167,Lookup!$A$1:$P$20,11,FALSE),"")</f>
        <v>0</v>
      </c>
      <c r="AJ167" s="133">
        <f>IFERROR(VLOOKUP($Z167,Lookup!$A$1:$P$20,12,FALSE),"")</f>
        <v>0</v>
      </c>
      <c r="AK167" s="133">
        <f>IFERROR(VLOOKUP($Z167,Lookup!$A$1:$P$20,13,FALSE),"")</f>
        <v>0</v>
      </c>
      <c r="AL167" s="133">
        <f>IFERROR(VLOOKUP($Z167,Lookup!$A$1:$P$20,14,FALSE),"")</f>
        <v>0</v>
      </c>
      <c r="AM167" s="133">
        <f>IFERROR(VLOOKUP($Z167,Lookup!$A$1:$P$20,15,FALSE),"")</f>
        <v>0</v>
      </c>
      <c r="AN167" s="133">
        <f>IFERROR(VLOOKUP($Z167,Lookup!$A$1:$P$20,16,FALSE),"")</f>
        <v>0</v>
      </c>
      <c r="AO167" s="133">
        <f>IFERROR(VLOOKUP($Z167,Lookup!$A$1:$Q$20,17,FALSE),"")</f>
        <v>1</v>
      </c>
      <c r="AP167" s="129"/>
      <c r="AQ167" s="129"/>
      <c r="AR167" s="135"/>
      <c r="AS167" s="135"/>
      <c r="AT167" s="135"/>
      <c r="AU167" s="135"/>
      <c r="AV167" s="138"/>
      <c r="AW167" s="135"/>
      <c r="AX167" s="135"/>
      <c r="AY167" s="135"/>
      <c r="AZ167" s="135"/>
      <c r="BA167" s="135"/>
      <c r="BB167" s="135"/>
      <c r="BC167" s="135"/>
      <c r="BD167" s="135"/>
      <c r="BE167" s="135"/>
      <c r="BF167" s="139"/>
      <c r="BG167" s="150"/>
      <c r="BH167" s="129"/>
      <c r="BI167" s="129"/>
      <c r="BJ167" s="150"/>
      <c r="BK167" s="139"/>
      <c r="BL167" s="139"/>
      <c r="BM167" s="148"/>
      <c r="BN167" s="148"/>
      <c r="BO167" s="139"/>
      <c r="BP167" s="139"/>
      <c r="BQ167" s="139"/>
      <c r="BR167" s="139"/>
      <c r="BS167" s="139"/>
      <c r="BT167" s="139"/>
      <c r="BU167" s="371"/>
      <c r="BV167" s="371"/>
      <c r="BW167" s="371"/>
      <c r="BX167" s="371"/>
      <c r="BY167" s="371"/>
      <c r="BZ167" s="371"/>
      <c r="CA167" s="371"/>
    </row>
    <row r="168" spans="1:79" ht="39.75" customHeight="1">
      <c r="A168" s="126" t="s">
        <v>2830</v>
      </c>
      <c r="B168" s="379" t="s">
        <v>1556</v>
      </c>
      <c r="C168" s="379" t="s">
        <v>1557</v>
      </c>
      <c r="D168" s="379" t="s">
        <v>167</v>
      </c>
      <c r="E168" s="372" t="s">
        <v>40</v>
      </c>
      <c r="F168" s="372">
        <v>78163</v>
      </c>
      <c r="G168" s="129" t="s">
        <v>3974</v>
      </c>
      <c r="H168" s="130" t="s">
        <v>1559</v>
      </c>
      <c r="I168" s="473" t="s">
        <v>3937</v>
      </c>
      <c r="J168" s="129"/>
      <c r="K168" s="129"/>
      <c r="L168" s="94"/>
      <c r="M168" s="94"/>
      <c r="N168" s="94"/>
      <c r="O168" s="94"/>
      <c r="P168" s="94"/>
      <c r="Q168" s="94">
        <v>3000</v>
      </c>
      <c r="R168" s="94"/>
      <c r="S168" s="94"/>
      <c r="T168" s="98">
        <f t="shared" si="6"/>
        <v>3000</v>
      </c>
      <c r="U168" s="129" t="s">
        <v>931</v>
      </c>
      <c r="V168" s="98"/>
      <c r="W168" s="129"/>
      <c r="X168" s="129"/>
      <c r="Y168" s="132" t="s">
        <v>3975</v>
      </c>
      <c r="Z168" s="133"/>
      <c r="AA168" s="133"/>
      <c r="AB168" s="133"/>
      <c r="AC168" s="133"/>
      <c r="AD168" s="380"/>
      <c r="AE168" s="133"/>
      <c r="AF168" s="133"/>
      <c r="AG168" s="133"/>
      <c r="AH168" s="133"/>
      <c r="AI168" s="133"/>
      <c r="AJ168" s="133"/>
      <c r="AK168" s="133"/>
      <c r="AL168" s="133"/>
      <c r="AM168" s="133"/>
      <c r="AN168" s="133"/>
      <c r="AO168" s="133"/>
      <c r="AP168" s="129"/>
      <c r="AQ168" s="129"/>
      <c r="AR168" s="135"/>
      <c r="AS168" s="135"/>
      <c r="AT168" s="85"/>
      <c r="AU168" s="135"/>
      <c r="AV168" s="138"/>
      <c r="AW168" s="135"/>
      <c r="AX168" s="135"/>
      <c r="AY168" s="135"/>
      <c r="AZ168" s="135"/>
      <c r="BA168" s="135"/>
      <c r="BB168" s="135"/>
      <c r="BC168" s="135"/>
      <c r="BD168" s="135"/>
      <c r="BE168" s="135"/>
      <c r="BF168" s="143"/>
      <c r="BG168" s="150"/>
      <c r="BH168" s="148"/>
      <c r="BI168" s="148"/>
      <c r="BJ168" s="143"/>
      <c r="BK168" s="139"/>
      <c r="BL168" s="139"/>
      <c r="BM168" s="148"/>
      <c r="BN168" s="148"/>
      <c r="BO168" s="139"/>
      <c r="BP168" s="139"/>
      <c r="BQ168" s="139"/>
      <c r="BR168" s="139"/>
      <c r="BS168" s="139"/>
      <c r="BT168" s="139"/>
      <c r="BU168" s="371"/>
      <c r="BV168" s="371"/>
      <c r="BW168" s="371"/>
      <c r="BX168" s="371"/>
      <c r="BY168" s="371"/>
      <c r="BZ168" s="371"/>
      <c r="CA168" s="371"/>
    </row>
    <row r="169" spans="1:79" ht="39.75" customHeight="1">
      <c r="A169" s="126" t="s">
        <v>2830</v>
      </c>
      <c r="B169" s="379" t="s">
        <v>3976</v>
      </c>
      <c r="C169" s="379" t="s">
        <v>1561</v>
      </c>
      <c r="D169" s="379" t="s">
        <v>37</v>
      </c>
      <c r="E169" s="372" t="s">
        <v>40</v>
      </c>
      <c r="F169" s="372">
        <v>78220</v>
      </c>
      <c r="G169" s="129"/>
      <c r="H169" s="130"/>
      <c r="I169" s="473" t="s">
        <v>3937</v>
      </c>
      <c r="J169" s="131"/>
      <c r="K169" s="129"/>
      <c r="L169" s="94"/>
      <c r="M169" s="94"/>
      <c r="N169" s="94"/>
      <c r="O169" s="94"/>
      <c r="P169" s="94"/>
      <c r="Q169" s="94">
        <v>3750</v>
      </c>
      <c r="R169" s="94"/>
      <c r="S169" s="94"/>
      <c r="T169" s="98">
        <f t="shared" si="6"/>
        <v>3750</v>
      </c>
      <c r="U169" s="129" t="s">
        <v>931</v>
      </c>
      <c r="V169" s="98"/>
      <c r="W169" s="129"/>
      <c r="X169" s="129"/>
      <c r="Y169" s="132" t="s">
        <v>3977</v>
      </c>
      <c r="Z169" s="133"/>
      <c r="AA169" s="133"/>
      <c r="AB169" s="458"/>
      <c r="AC169" s="133"/>
      <c r="AD169" s="380"/>
      <c r="AE169" s="133"/>
      <c r="AF169" s="133"/>
      <c r="AG169" s="133"/>
      <c r="AH169" s="133"/>
      <c r="AI169" s="133"/>
      <c r="AJ169" s="133"/>
      <c r="AK169" s="133"/>
      <c r="AL169" s="133"/>
      <c r="AM169" s="133"/>
      <c r="AN169" s="133"/>
      <c r="AO169" s="133"/>
      <c r="AP169" s="129"/>
      <c r="AQ169" s="129"/>
      <c r="AR169" s="135"/>
      <c r="AS169" s="135"/>
      <c r="AT169" s="85"/>
      <c r="AU169" s="135"/>
      <c r="AV169" s="138"/>
      <c r="AW169" s="135"/>
      <c r="AX169" s="135"/>
      <c r="AY169" s="135"/>
      <c r="AZ169" s="135"/>
      <c r="BA169" s="135"/>
      <c r="BB169" s="135"/>
      <c r="BC169" s="135"/>
      <c r="BD169" s="135"/>
      <c r="BE169" s="135"/>
      <c r="BF169" s="139"/>
      <c r="BG169" s="150"/>
      <c r="BH169" s="148"/>
      <c r="BI169" s="148"/>
      <c r="BJ169" s="143"/>
      <c r="BK169" s="139"/>
      <c r="BL169" s="139"/>
      <c r="BM169" s="148"/>
      <c r="BN169" s="148"/>
      <c r="BO169" s="139"/>
      <c r="BP169" s="139"/>
      <c r="BQ169" s="139"/>
      <c r="BR169" s="139"/>
      <c r="BS169" s="139"/>
      <c r="BT169" s="139"/>
      <c r="BU169" s="371"/>
      <c r="BV169" s="371"/>
      <c r="BW169" s="371"/>
      <c r="BX169" s="371"/>
      <c r="BY169" s="371"/>
      <c r="BZ169" s="371"/>
      <c r="CA169" s="371"/>
    </row>
    <row r="170" spans="1:79" ht="39.75" customHeight="1">
      <c r="A170" s="126"/>
      <c r="B170" s="483" t="s">
        <v>3978</v>
      </c>
      <c r="C170" s="483"/>
      <c r="D170" s="483"/>
      <c r="E170" s="484"/>
      <c r="F170" s="484"/>
      <c r="G170" s="129"/>
      <c r="H170" s="130"/>
      <c r="I170" s="473"/>
      <c r="J170" s="131"/>
      <c r="K170" s="129"/>
      <c r="L170" s="94"/>
      <c r="M170" s="94"/>
      <c r="N170" s="94"/>
      <c r="O170" s="94"/>
      <c r="P170" s="94">
        <v>-4450</v>
      </c>
      <c r="Q170" s="94">
        <v>4450</v>
      </c>
      <c r="R170" s="94"/>
      <c r="S170" s="94"/>
      <c r="T170" s="98">
        <f t="shared" si="6"/>
        <v>0</v>
      </c>
      <c r="U170" s="129" t="s">
        <v>931</v>
      </c>
      <c r="V170" s="98"/>
      <c r="W170" s="129"/>
      <c r="X170" s="129"/>
      <c r="Y170" s="132"/>
      <c r="Z170" s="133"/>
      <c r="AA170" s="133"/>
      <c r="AB170" s="458"/>
      <c r="AC170" s="133"/>
      <c r="AD170" s="380"/>
      <c r="AE170" s="133"/>
      <c r="AF170" s="133"/>
      <c r="AG170" s="133"/>
      <c r="AH170" s="133"/>
      <c r="AI170" s="133"/>
      <c r="AJ170" s="133"/>
      <c r="AK170" s="133"/>
      <c r="AL170" s="133"/>
      <c r="AM170" s="133"/>
      <c r="AN170" s="133"/>
      <c r="AO170" s="133"/>
      <c r="AP170" s="129"/>
      <c r="AQ170" s="129"/>
      <c r="AR170" s="135"/>
      <c r="AS170" s="135"/>
      <c r="AT170" s="85"/>
      <c r="AU170" s="135"/>
      <c r="AV170" s="138"/>
      <c r="AW170" s="135"/>
      <c r="AX170" s="135"/>
      <c r="AY170" s="135"/>
      <c r="AZ170" s="135"/>
      <c r="BA170" s="135"/>
      <c r="BB170" s="135"/>
      <c r="BC170" s="135"/>
      <c r="BD170" s="135"/>
      <c r="BE170" s="135"/>
      <c r="BF170" s="139"/>
      <c r="BG170" s="150"/>
      <c r="BH170" s="148"/>
      <c r="BI170" s="148"/>
      <c r="BJ170" s="143"/>
      <c r="BK170" s="139"/>
      <c r="BL170" s="139"/>
      <c r="BM170" s="148"/>
      <c r="BN170" s="148"/>
      <c r="BO170" s="139"/>
      <c r="BP170" s="139"/>
      <c r="BQ170" s="139"/>
      <c r="BR170" s="139"/>
      <c r="BS170" s="139"/>
      <c r="BT170" s="139"/>
      <c r="BU170" s="371"/>
      <c r="BV170" s="371"/>
      <c r="BW170" s="371"/>
      <c r="BX170" s="371"/>
      <c r="BY170" s="371"/>
      <c r="BZ170" s="371"/>
      <c r="CA170" s="371"/>
    </row>
    <row r="171" spans="1:79" ht="39.75" customHeight="1">
      <c r="A171" s="126" t="s">
        <v>3051</v>
      </c>
      <c r="B171" s="379" t="s">
        <v>2237</v>
      </c>
      <c r="C171" s="379" t="s">
        <v>2238</v>
      </c>
      <c r="D171" s="379" t="s">
        <v>37</v>
      </c>
      <c r="E171" s="372" t="s">
        <v>40</v>
      </c>
      <c r="F171" s="372">
        <v>78234</v>
      </c>
      <c r="G171" s="129" t="s">
        <v>2239</v>
      </c>
      <c r="H171" s="130" t="s">
        <v>2240</v>
      </c>
      <c r="I171" s="129"/>
      <c r="J171" s="129"/>
      <c r="K171" s="129"/>
      <c r="L171" s="94"/>
      <c r="M171" s="94"/>
      <c r="N171" s="94">
        <v>3000</v>
      </c>
      <c r="O171" s="94"/>
      <c r="P171" s="94"/>
      <c r="Q171" s="94"/>
      <c r="R171" s="94"/>
      <c r="S171" s="94"/>
      <c r="T171" s="98">
        <f t="shared" si="6"/>
        <v>3000</v>
      </c>
      <c r="U171" s="129" t="s">
        <v>931</v>
      </c>
      <c r="V171" s="98"/>
      <c r="W171" s="129"/>
      <c r="X171" s="129"/>
      <c r="Y171" s="132"/>
      <c r="Z171" s="133" t="str">
        <f t="shared" ref="Z171:Z177" si="13">IF(SUM($T171,$V171)=0,"",IF(SUM($T171,$V171)&gt;=10000,"Silver",IF(AND((SUM($T171,$V171)&lt;10000),(SUM($T171,$V171)&gt;=5000)),"Champion",IF(AND((SUM($T171,$V171)&lt;5000),(SUM($T171,$V171)&gt;=2500)),"Reserve",IF(AND((SUM($T171,$V171)&lt;2500),(SUM($T171,$V171)&gt;=1000)),"Trophy",IF(AND((SUM($T171,$V171)&lt;1000),(SUM($T171,$V171)&gt;=500)),"Blue",IF(AND((SUM($T171,$V171)&lt;500),(SUM($T171,$V171)&gt;=250)),"Red","White")))))))</f>
        <v>Reserve</v>
      </c>
      <c r="AA171" s="133" t="str">
        <f>IFERROR(VLOOKUP($Z171,Lookup!$A$1:$P$20,2,FALSE),"")</f>
        <v>Level 3</v>
      </c>
      <c r="AB171" s="134">
        <v>43507</v>
      </c>
      <c r="AC171" s="133">
        <f>IFERROR(VLOOKUP($Z171,Lookup!$A$1:$P$20,7,FALSE),"")</f>
        <v>0</v>
      </c>
      <c r="AD171" s="380"/>
      <c r="AE171" s="133">
        <f>IFERROR(VLOOKUP($Z171,Lookup!$A$1:$P$20,8,FALSE),"")</f>
        <v>4</v>
      </c>
      <c r="AF171" s="133">
        <f>IFERROR(VLOOKUP($Z171,Lookup!$A$1:$P$20,9,FALSE),"")</f>
        <v>2</v>
      </c>
      <c r="AG171" s="133" t="s">
        <v>3089</v>
      </c>
      <c r="AH171" s="133">
        <f>IFERROR(VLOOKUP($Z171,Lookup!$A$1:$P$20,10,FALSE),"")</f>
        <v>4</v>
      </c>
      <c r="AI171" s="133"/>
      <c r="AJ171" s="133"/>
      <c r="AK171" s="133"/>
      <c r="AL171" s="133"/>
      <c r="AM171" s="133"/>
      <c r="AN171" s="133"/>
      <c r="AO171" s="133"/>
      <c r="AP171" s="129"/>
      <c r="AQ171" s="129"/>
      <c r="AR171" s="135"/>
      <c r="AS171" s="135"/>
      <c r="AT171" s="85"/>
      <c r="AU171" s="135"/>
      <c r="AV171" s="138"/>
      <c r="AW171" s="135"/>
      <c r="AX171" s="135"/>
      <c r="AY171" s="135"/>
      <c r="AZ171" s="135"/>
      <c r="BA171" s="135"/>
      <c r="BB171" s="135"/>
      <c r="BC171" s="135"/>
      <c r="BD171" s="135"/>
      <c r="BE171" s="135"/>
      <c r="BF171" s="139"/>
      <c r="BG171" s="150"/>
      <c r="BH171" s="148"/>
      <c r="BI171" s="148"/>
      <c r="BJ171" s="143"/>
      <c r="BK171" s="139"/>
      <c r="BL171" s="139"/>
      <c r="BM171" s="450">
        <v>2</v>
      </c>
      <c r="BN171" s="450" t="s">
        <v>3057</v>
      </c>
      <c r="BO171" s="139" t="s">
        <v>3058</v>
      </c>
      <c r="BP171" s="139"/>
      <c r="BQ171" s="139"/>
      <c r="BR171" s="139"/>
      <c r="BS171" s="139"/>
      <c r="BT171" s="139"/>
      <c r="BU171" s="371"/>
      <c r="BV171" s="371"/>
      <c r="BW171" s="371"/>
      <c r="BX171" s="371"/>
      <c r="BY171" s="371"/>
      <c r="BZ171" s="371"/>
      <c r="CA171" s="371"/>
    </row>
    <row r="172" spans="1:79" ht="39.75" customHeight="1">
      <c r="A172" s="126" t="s">
        <v>2529</v>
      </c>
      <c r="B172" s="379" t="s">
        <v>1712</v>
      </c>
      <c r="C172" s="379" t="s">
        <v>1713</v>
      </c>
      <c r="D172" s="379" t="s">
        <v>37</v>
      </c>
      <c r="E172" s="372" t="s">
        <v>40</v>
      </c>
      <c r="F172" s="372">
        <v>78233</v>
      </c>
      <c r="G172" s="129" t="s">
        <v>1714</v>
      </c>
      <c r="H172" s="130" t="s">
        <v>1715</v>
      </c>
      <c r="I172" s="129" t="s">
        <v>1716</v>
      </c>
      <c r="J172" s="129"/>
      <c r="K172" s="129"/>
      <c r="L172" s="94"/>
      <c r="M172" s="94"/>
      <c r="N172" s="94">
        <v>1000</v>
      </c>
      <c r="O172" s="94"/>
      <c r="P172" s="94"/>
      <c r="Q172" s="94"/>
      <c r="R172" s="94"/>
      <c r="S172" s="94"/>
      <c r="T172" s="98">
        <f t="shared" si="6"/>
        <v>1000</v>
      </c>
      <c r="U172" s="129" t="s">
        <v>931</v>
      </c>
      <c r="V172" s="98"/>
      <c r="W172" s="129"/>
      <c r="X172" s="129"/>
      <c r="Y172" s="132" t="s">
        <v>3166</v>
      </c>
      <c r="Z172" s="438" t="str">
        <f t="shared" si="13"/>
        <v>Trophy</v>
      </c>
      <c r="AA172" s="438" t="str">
        <f>IFERROR(VLOOKUP($Z172,Lookup!$A$1:$P$20,2,FALSE),"")</f>
        <v>Level 4</v>
      </c>
      <c r="AB172" s="134">
        <v>43497</v>
      </c>
      <c r="AC172" s="133">
        <f>IFERROR(VLOOKUP($Z172,Lookup!$A$1:$P$20,7,FALSE),"")</f>
        <v>0</v>
      </c>
      <c r="AD172" s="380"/>
      <c r="AE172" s="133">
        <f>IFERROR(VLOOKUP($Z172,Lookup!$A$1:$P$20,8,FALSE),"")</f>
        <v>2</v>
      </c>
      <c r="AF172" s="133">
        <f>IFERROR(VLOOKUP($Z172,Lookup!$A$1:$P$20,9,FALSE),"")</f>
        <v>2</v>
      </c>
      <c r="AG172" s="133" t="s">
        <v>3089</v>
      </c>
      <c r="AH172" s="133">
        <f>IFERROR(VLOOKUP($Z172,Lookup!$A$1:$P$20,10,FALSE),"")</f>
        <v>4</v>
      </c>
      <c r="AI172" s="133" t="str">
        <f>IFERROR(VLOOKUP($Z172,Lookup!$A$1:$P$20,11,FALSE),"")</f>
        <v>Yes</v>
      </c>
      <c r="AJ172" s="133"/>
      <c r="AK172" s="133" t="str">
        <f>IFERROR(VLOOKUP($Z172,Lookup!$A$1:$P$20,13,FALSE),"")</f>
        <v>Yes</v>
      </c>
      <c r="AL172" s="133">
        <f>IFERROR(VLOOKUP($Z172,Lookup!$A$1:$P$20,14,FALSE),"")</f>
        <v>0</v>
      </c>
      <c r="AM172" s="133">
        <f>IFERROR(VLOOKUP($Z172,Lookup!$A$1:$P$20,15,FALSE),"")</f>
        <v>0</v>
      </c>
      <c r="AN172" s="133">
        <f>IFERROR(VLOOKUP($Z172,Lookup!$A$1:$P$20,16,FALSE),"")</f>
        <v>0</v>
      </c>
      <c r="AO172" s="451"/>
      <c r="AP172" s="129"/>
      <c r="AQ172" s="129"/>
      <c r="AR172" s="135"/>
      <c r="AS172" s="135"/>
      <c r="AT172" s="135"/>
      <c r="AU172" s="135"/>
      <c r="AV172" s="138"/>
      <c r="AW172" s="135"/>
      <c r="AX172" s="135"/>
      <c r="AY172" s="135"/>
      <c r="AZ172" s="135"/>
      <c r="BA172" s="135"/>
      <c r="BB172" s="135"/>
      <c r="BC172" s="135"/>
      <c r="BD172" s="448">
        <v>2</v>
      </c>
      <c r="BE172" s="135"/>
      <c r="BF172" s="143"/>
      <c r="BG172" s="150"/>
      <c r="BH172" s="129"/>
      <c r="BI172" s="129"/>
      <c r="BJ172" s="150"/>
      <c r="BK172" s="139"/>
      <c r="BL172" s="139"/>
      <c r="BM172" s="148"/>
      <c r="BN172" s="148" t="s">
        <v>2845</v>
      </c>
      <c r="BO172" s="139"/>
      <c r="BP172" s="139"/>
      <c r="BQ172" s="139" t="s">
        <v>2840</v>
      </c>
      <c r="BR172" s="139"/>
      <c r="BS172" s="139"/>
      <c r="BT172" s="139"/>
      <c r="BU172" s="371"/>
      <c r="BV172" s="371"/>
      <c r="BW172" s="371"/>
      <c r="BX172" s="371"/>
      <c r="BY172" s="371"/>
      <c r="BZ172" s="371"/>
      <c r="CA172" s="371"/>
    </row>
    <row r="173" spans="1:79" ht="39.75" customHeight="1">
      <c r="A173" s="126" t="s">
        <v>2529</v>
      </c>
      <c r="B173" s="379" t="s">
        <v>1901</v>
      </c>
      <c r="C173" s="379" t="s">
        <v>3317</v>
      </c>
      <c r="D173" s="379" t="s">
        <v>192</v>
      </c>
      <c r="E173" s="372" t="s">
        <v>40</v>
      </c>
      <c r="F173" s="372">
        <v>78006</v>
      </c>
      <c r="G173" s="129" t="s">
        <v>1903</v>
      </c>
      <c r="H173" s="129"/>
      <c r="I173" s="129" t="s">
        <v>1444</v>
      </c>
      <c r="J173" s="129"/>
      <c r="K173" s="129"/>
      <c r="L173" s="94"/>
      <c r="M173" s="94"/>
      <c r="N173" s="94"/>
      <c r="O173" s="94"/>
      <c r="P173" s="94"/>
      <c r="Q173" s="94"/>
      <c r="R173" s="94"/>
      <c r="S173" s="94"/>
      <c r="T173" s="98">
        <f t="shared" si="6"/>
        <v>0</v>
      </c>
      <c r="U173" s="129" t="s">
        <v>931</v>
      </c>
      <c r="V173" s="98"/>
      <c r="W173" s="129"/>
      <c r="X173" s="129"/>
      <c r="Y173" s="132">
        <v>250</v>
      </c>
      <c r="Z173" s="438" t="str">
        <f t="shared" si="13"/>
        <v/>
      </c>
      <c r="AA173" s="438" t="str">
        <f>IFERROR(VLOOKUP($Z173,Lookup!$A$1:$P$20,2,FALSE),"")</f>
        <v/>
      </c>
      <c r="AB173" s="134">
        <v>43497</v>
      </c>
      <c r="AC173" s="133" t="str">
        <f>IFERROR(VLOOKUP($Z173,Lookup!$A$1:$P$20,7,FALSE),"")</f>
        <v/>
      </c>
      <c r="AD173" s="380"/>
      <c r="AE173" s="133" t="str">
        <f>IFERROR(VLOOKUP($Z173,Lookup!$A$1:$P$20,8,FALSE),"")</f>
        <v/>
      </c>
      <c r="AF173" s="133">
        <v>1</v>
      </c>
      <c r="AG173" s="133" t="s">
        <v>2635</v>
      </c>
      <c r="AH173" s="133" t="str">
        <f>IFERROR(VLOOKUP($Z173,Lookup!$A$1:$P$20,10,FALSE),"")</f>
        <v/>
      </c>
      <c r="AI173" s="133" t="str">
        <f>IFERROR(VLOOKUP($Z173,Lookup!$A$1:$P$20,11,FALSE),"")</f>
        <v/>
      </c>
      <c r="AJ173" s="133" t="str">
        <f>IFERROR(VLOOKUP($Z173,Lookup!$A$1:$P$20,12,FALSE),"")</f>
        <v/>
      </c>
      <c r="AK173" s="133" t="str">
        <f>IFERROR(VLOOKUP($Z173,Lookup!$A$1:$P$20,13,FALSE),"")</f>
        <v/>
      </c>
      <c r="AL173" s="133" t="str">
        <f>IFERROR(VLOOKUP($Z173,Lookup!$A$1:$P$20,14,FALSE),"")</f>
        <v/>
      </c>
      <c r="AM173" s="133" t="str">
        <f>IFERROR(VLOOKUP($Z173,Lookup!$A$1:$P$20,15,FALSE),"")</f>
        <v/>
      </c>
      <c r="AN173" s="133" t="str">
        <f>IFERROR(VLOOKUP($Z173,Lookup!$A$1:$P$20,16,FALSE),"")</f>
        <v/>
      </c>
      <c r="AO173" s="133">
        <v>2</v>
      </c>
      <c r="AP173" s="129"/>
      <c r="AQ173" s="129"/>
      <c r="AR173" s="135"/>
      <c r="AS173" s="135"/>
      <c r="AT173" s="135"/>
      <c r="AU173" s="135"/>
      <c r="AV173" s="138"/>
      <c r="AW173" s="135"/>
      <c r="AX173" s="135"/>
      <c r="AY173" s="135"/>
      <c r="AZ173" s="135"/>
      <c r="BA173" s="135"/>
      <c r="BB173" s="135"/>
      <c r="BC173" s="135"/>
      <c r="BD173" s="135"/>
      <c r="BE173" s="135"/>
      <c r="BF173" s="139"/>
      <c r="BG173" s="150"/>
      <c r="BH173" s="129"/>
      <c r="BI173" s="129"/>
      <c r="BJ173" s="150"/>
      <c r="BK173" s="143"/>
      <c r="BL173" s="143"/>
      <c r="BM173" s="148"/>
      <c r="BN173" s="148"/>
      <c r="BO173" s="143"/>
      <c r="BP173" s="143"/>
      <c r="BQ173" s="143"/>
      <c r="BR173" s="139"/>
      <c r="BS173" s="139"/>
      <c r="BT173" s="139"/>
      <c r="BU173" s="371"/>
      <c r="BV173" s="371"/>
      <c r="BW173" s="371"/>
      <c r="BX173" s="371"/>
      <c r="BY173" s="371"/>
      <c r="BZ173" s="371"/>
      <c r="CA173" s="371"/>
    </row>
    <row r="174" spans="1:79" ht="39.75" customHeight="1">
      <c r="A174" s="126" t="s">
        <v>2529</v>
      </c>
      <c r="B174" s="379" t="s">
        <v>3318</v>
      </c>
      <c r="C174" s="379" t="s">
        <v>3319</v>
      </c>
      <c r="D174" s="379" t="s">
        <v>48</v>
      </c>
      <c r="E174" s="372" t="s">
        <v>40</v>
      </c>
      <c r="F174" s="372">
        <v>78023</v>
      </c>
      <c r="G174" s="129" t="s">
        <v>3320</v>
      </c>
      <c r="H174" s="129" t="s">
        <v>3321</v>
      </c>
      <c r="I174" s="129" t="s">
        <v>1444</v>
      </c>
      <c r="J174" s="129"/>
      <c r="K174" s="129"/>
      <c r="L174" s="94"/>
      <c r="M174" s="94"/>
      <c r="N174" s="94"/>
      <c r="O174" s="94"/>
      <c r="P174" s="94"/>
      <c r="Q174" s="94"/>
      <c r="R174" s="94"/>
      <c r="S174" s="94"/>
      <c r="T174" s="98">
        <f t="shared" si="6"/>
        <v>0</v>
      </c>
      <c r="U174" s="129" t="s">
        <v>931</v>
      </c>
      <c r="V174" s="98"/>
      <c r="W174" s="129"/>
      <c r="X174" s="129"/>
      <c r="Y174" s="132">
        <v>250</v>
      </c>
      <c r="Z174" s="438" t="str">
        <f t="shared" si="13"/>
        <v/>
      </c>
      <c r="AA174" s="438" t="str">
        <f>IFERROR(VLOOKUP($Z174,Lookup!$A$1:$P$20,2,FALSE),"")</f>
        <v/>
      </c>
      <c r="AB174" s="134">
        <v>43497</v>
      </c>
      <c r="AC174" s="133" t="s">
        <v>2131</v>
      </c>
      <c r="AD174" s="380"/>
      <c r="AE174" s="133" t="str">
        <f>IFERROR(VLOOKUP($Z174,Lookup!$A$1:$P$20,8,FALSE),"")</f>
        <v/>
      </c>
      <c r="AF174" s="133">
        <v>1</v>
      </c>
      <c r="AG174" s="133" t="s">
        <v>2635</v>
      </c>
      <c r="AH174" s="133" t="str">
        <f>IFERROR(VLOOKUP($Z174,Lookup!$A$1:$P$20,10,FALSE),"")</f>
        <v/>
      </c>
      <c r="AI174" s="133" t="s">
        <v>2131</v>
      </c>
      <c r="AJ174" s="133" t="s">
        <v>2131</v>
      </c>
      <c r="AK174" s="133"/>
      <c r="AL174" s="133"/>
      <c r="AM174" s="133"/>
      <c r="AN174" s="133"/>
      <c r="AO174" s="133">
        <v>2</v>
      </c>
      <c r="AP174" s="129"/>
      <c r="AQ174" s="129"/>
      <c r="AR174" s="135"/>
      <c r="AS174" s="135"/>
      <c r="AT174" s="85"/>
      <c r="AU174" s="135"/>
      <c r="AV174" s="138"/>
      <c r="AW174" s="135"/>
      <c r="AX174" s="135"/>
      <c r="AY174" s="135"/>
      <c r="AZ174" s="135"/>
      <c r="BA174" s="135"/>
      <c r="BB174" s="135"/>
      <c r="BC174" s="135"/>
      <c r="BD174" s="135"/>
      <c r="BE174" s="135"/>
      <c r="BF174" s="139"/>
      <c r="BG174" s="150"/>
      <c r="BH174" s="148"/>
      <c r="BI174" s="148"/>
      <c r="BJ174" s="143"/>
      <c r="BK174" s="143"/>
      <c r="BL174" s="143" t="s">
        <v>2922</v>
      </c>
      <c r="BM174" s="148"/>
      <c r="BN174" s="148"/>
      <c r="BO174" s="143"/>
      <c r="BP174" s="143"/>
      <c r="BQ174" s="143"/>
      <c r="BR174" s="139"/>
      <c r="BS174" s="139"/>
      <c r="BT174" s="139"/>
      <c r="BU174" s="371"/>
      <c r="BV174" s="371"/>
      <c r="BW174" s="371"/>
      <c r="BX174" s="371"/>
      <c r="BY174" s="371"/>
      <c r="BZ174" s="371"/>
      <c r="CA174" s="371"/>
    </row>
    <row r="175" spans="1:79" ht="39.75" customHeight="1">
      <c r="A175" s="126" t="s">
        <v>2529</v>
      </c>
      <c r="B175" s="379" t="s">
        <v>3324</v>
      </c>
      <c r="C175" s="379" t="s">
        <v>3325</v>
      </c>
      <c r="D175" s="379" t="s">
        <v>129</v>
      </c>
      <c r="E175" s="372" t="s">
        <v>40</v>
      </c>
      <c r="F175" s="372">
        <v>78155</v>
      </c>
      <c r="G175" s="129" t="s">
        <v>3326</v>
      </c>
      <c r="H175" s="130" t="s">
        <v>3327</v>
      </c>
      <c r="I175" s="129" t="s">
        <v>1038</v>
      </c>
      <c r="J175" s="129"/>
      <c r="K175" s="129"/>
      <c r="L175" s="94"/>
      <c r="M175" s="94"/>
      <c r="N175" s="94"/>
      <c r="O175" s="94"/>
      <c r="P175" s="94"/>
      <c r="Q175" s="94"/>
      <c r="R175" s="94"/>
      <c r="S175" s="94"/>
      <c r="T175" s="98">
        <f t="shared" si="6"/>
        <v>0</v>
      </c>
      <c r="U175" s="129" t="s">
        <v>931</v>
      </c>
      <c r="V175" s="98"/>
      <c r="W175" s="129"/>
      <c r="X175" s="129"/>
      <c r="Y175" s="128">
        <v>250</v>
      </c>
      <c r="Z175" s="411" t="str">
        <f t="shared" si="13"/>
        <v/>
      </c>
      <c r="AA175" s="133" t="str">
        <f>IFERROR(VLOOKUP($Z175,Lookup!$A$1:$P$20,2,FALSE),"")</f>
        <v/>
      </c>
      <c r="AB175" s="134">
        <v>43500</v>
      </c>
      <c r="AC175" s="133"/>
      <c r="AD175" s="380"/>
      <c r="AE175" s="133" t="str">
        <f>IFERROR(VLOOKUP($Z175,Lookup!$A$1:$P$20,8,FALSE),"")</f>
        <v/>
      </c>
      <c r="AF175" s="133">
        <v>1</v>
      </c>
      <c r="AG175" s="133" t="s">
        <v>2635</v>
      </c>
      <c r="AH175" s="133" t="str">
        <f>IFERROR(VLOOKUP($Z175,Lookup!$A$1:$P$20,10,FALSE),"")</f>
        <v/>
      </c>
      <c r="AI175" s="133"/>
      <c r="AJ175" s="133"/>
      <c r="AK175" s="133"/>
      <c r="AL175" s="133"/>
      <c r="AM175" s="133"/>
      <c r="AN175" s="133"/>
      <c r="AO175" s="133">
        <v>2</v>
      </c>
      <c r="AP175" s="135"/>
      <c r="AQ175" s="135"/>
      <c r="AR175" s="139"/>
      <c r="AS175" s="150"/>
      <c r="AT175" s="129"/>
      <c r="AU175" s="129"/>
      <c r="AV175" s="160"/>
      <c r="AW175" s="150"/>
      <c r="AX175" s="150"/>
      <c r="AY175" s="150"/>
      <c r="AZ175" s="150"/>
      <c r="BA175" s="150"/>
      <c r="BB175" s="150"/>
      <c r="BC175" s="150"/>
      <c r="BD175" s="150"/>
      <c r="BE175" s="150"/>
      <c r="BF175" s="143"/>
      <c r="BG175" s="143"/>
      <c r="BH175" s="148"/>
      <c r="BI175" s="148"/>
      <c r="BJ175" s="143"/>
      <c r="BK175" s="143"/>
      <c r="BL175" s="143"/>
      <c r="BM175" s="143"/>
      <c r="BN175" s="143"/>
      <c r="BO175" s="143"/>
      <c r="BP175" s="371"/>
      <c r="BQ175" s="371"/>
      <c r="BR175" s="371"/>
      <c r="BS175" s="371"/>
      <c r="BT175" s="371"/>
      <c r="BU175" s="371"/>
      <c r="BV175" s="371"/>
      <c r="BW175" s="143"/>
      <c r="BX175" s="143"/>
      <c r="BY175" s="143"/>
      <c r="BZ175" s="143"/>
      <c r="CA175" s="143"/>
    </row>
    <row r="176" spans="1:79" ht="39.75" customHeight="1">
      <c r="A176" s="126" t="s">
        <v>2529</v>
      </c>
      <c r="B176" s="379" t="s">
        <v>2673</v>
      </c>
      <c r="C176" s="379" t="s">
        <v>2558</v>
      </c>
      <c r="D176" s="379" t="s">
        <v>37</v>
      </c>
      <c r="E176" s="372" t="s">
        <v>40</v>
      </c>
      <c r="F176" s="372">
        <v>78266</v>
      </c>
      <c r="G176" s="129" t="s">
        <v>3328</v>
      </c>
      <c r="H176" s="130"/>
      <c r="I176" s="129" t="s">
        <v>996</v>
      </c>
      <c r="J176" s="129"/>
      <c r="K176" s="129"/>
      <c r="L176" s="94"/>
      <c r="M176" s="94"/>
      <c r="N176" s="94"/>
      <c r="O176" s="94"/>
      <c r="P176" s="94"/>
      <c r="Q176" s="94"/>
      <c r="R176" s="94"/>
      <c r="S176" s="94"/>
      <c r="T176" s="98">
        <f t="shared" si="6"/>
        <v>0</v>
      </c>
      <c r="U176" s="129" t="s">
        <v>931</v>
      </c>
      <c r="V176" s="98"/>
      <c r="W176" s="129"/>
      <c r="X176" s="129"/>
      <c r="Y176" s="132">
        <v>250</v>
      </c>
      <c r="Z176" s="411" t="str">
        <f t="shared" si="13"/>
        <v/>
      </c>
      <c r="AA176" s="133" t="str">
        <f>IFERROR(VLOOKUP($Z176,Lookup!$A$1:$P$20,2,FALSE),"")</f>
        <v/>
      </c>
      <c r="AB176" s="134">
        <v>43500</v>
      </c>
      <c r="AC176" s="133"/>
      <c r="AD176" s="380"/>
      <c r="AE176" s="133" t="str">
        <f>IFERROR(VLOOKUP($Z176,Lookup!$A$1:$P$20,8,FALSE),"")</f>
        <v/>
      </c>
      <c r="AF176" s="133">
        <v>1</v>
      </c>
      <c r="AG176" s="133" t="s">
        <v>2635</v>
      </c>
      <c r="AH176" s="133" t="str">
        <f>IFERROR(VLOOKUP($Z176,Lookup!$A$1:$P$20,10,FALSE),"")</f>
        <v/>
      </c>
      <c r="AI176" s="133"/>
      <c r="AJ176" s="133"/>
      <c r="AK176" s="133"/>
      <c r="AL176" s="133"/>
      <c r="AM176" s="133"/>
      <c r="AN176" s="133"/>
      <c r="AO176" s="133">
        <v>2</v>
      </c>
      <c r="AP176" s="129"/>
      <c r="AQ176" s="129"/>
      <c r="AR176" s="135"/>
      <c r="AS176" s="135"/>
      <c r="AT176" s="135"/>
      <c r="AU176" s="135"/>
      <c r="AV176" s="138"/>
      <c r="AW176" s="135"/>
      <c r="AX176" s="135"/>
      <c r="AY176" s="135"/>
      <c r="AZ176" s="135"/>
      <c r="BA176" s="135"/>
      <c r="BB176" s="135"/>
      <c r="BC176" s="135"/>
      <c r="BD176" s="135"/>
      <c r="BE176" s="135"/>
      <c r="BF176" s="143"/>
      <c r="BG176" s="150"/>
      <c r="BH176" s="129"/>
      <c r="BI176" s="129"/>
      <c r="BJ176" s="150"/>
      <c r="BK176" s="139"/>
      <c r="BL176" s="139"/>
      <c r="BM176" s="148"/>
      <c r="BN176" s="148"/>
      <c r="BO176" s="139"/>
      <c r="BP176" s="139"/>
      <c r="BQ176" s="139" t="s">
        <v>2922</v>
      </c>
      <c r="BR176" s="139"/>
      <c r="BS176" s="139"/>
      <c r="BT176" s="139"/>
      <c r="BU176" s="371"/>
      <c r="BV176" s="371"/>
      <c r="BW176" s="371"/>
      <c r="BX176" s="371"/>
      <c r="BY176" s="371"/>
      <c r="BZ176" s="371"/>
      <c r="CA176" s="371"/>
    </row>
    <row r="177" spans="1:79" ht="39.75" customHeight="1">
      <c r="A177" s="126" t="s">
        <v>2529</v>
      </c>
      <c r="B177" s="379" t="s">
        <v>3334</v>
      </c>
      <c r="C177" s="379" t="s">
        <v>3068</v>
      </c>
      <c r="D177" s="379" t="s">
        <v>37</v>
      </c>
      <c r="E177" s="372" t="s">
        <v>40</v>
      </c>
      <c r="F177" s="372">
        <v>78217</v>
      </c>
      <c r="G177" s="129" t="s">
        <v>663</v>
      </c>
      <c r="H177" s="130"/>
      <c r="I177" s="129" t="s">
        <v>427</v>
      </c>
      <c r="J177" s="129"/>
      <c r="K177" s="129"/>
      <c r="L177" s="94"/>
      <c r="M177" s="94"/>
      <c r="N177" s="94"/>
      <c r="O177" s="94"/>
      <c r="P177" s="94"/>
      <c r="Q177" s="94"/>
      <c r="R177" s="94"/>
      <c r="S177" s="94"/>
      <c r="T177" s="98">
        <f t="shared" si="6"/>
        <v>0</v>
      </c>
      <c r="U177" s="129" t="s">
        <v>931</v>
      </c>
      <c r="V177" s="98"/>
      <c r="W177" s="129"/>
      <c r="X177" s="129"/>
      <c r="Y177" s="132">
        <v>250</v>
      </c>
      <c r="Z177" s="133" t="str">
        <f t="shared" si="13"/>
        <v/>
      </c>
      <c r="AA177" s="133" t="str">
        <f>IFERROR(VLOOKUP($Z177,Lookup!$A$1:$P$20,2,FALSE),"")</f>
        <v/>
      </c>
      <c r="AB177" s="458" t="s">
        <v>3333</v>
      </c>
      <c r="AC177" s="133"/>
      <c r="AD177" s="380"/>
      <c r="AE177" s="133">
        <v>1</v>
      </c>
      <c r="AF177" s="133">
        <v>1</v>
      </c>
      <c r="AG177" s="133" t="s">
        <v>2635</v>
      </c>
      <c r="AH177" s="133" t="str">
        <f>IFERROR(VLOOKUP($Z177,Lookup!$A$1:$P$20,10,FALSE),"")</f>
        <v/>
      </c>
      <c r="AI177" s="133"/>
      <c r="AJ177" s="133"/>
      <c r="AK177" s="133"/>
      <c r="AL177" s="133"/>
      <c r="AM177" s="133"/>
      <c r="AN177" s="133"/>
      <c r="AO177" s="133">
        <v>2</v>
      </c>
      <c r="AP177" s="129"/>
      <c r="AQ177" s="129"/>
      <c r="AR177" s="135"/>
      <c r="AS177" s="135"/>
      <c r="AT177" s="85"/>
      <c r="AU177" s="135"/>
      <c r="AV177" s="138"/>
      <c r="AW177" s="135"/>
      <c r="AX177" s="135"/>
      <c r="AY177" s="135"/>
      <c r="AZ177" s="135"/>
      <c r="BA177" s="135"/>
      <c r="BB177" s="135"/>
      <c r="BC177" s="135"/>
      <c r="BD177" s="135"/>
      <c r="BE177" s="135"/>
      <c r="BF177" s="139"/>
      <c r="BG177" s="150"/>
      <c r="BH177" s="148"/>
      <c r="BI177" s="148"/>
      <c r="BJ177" s="143"/>
      <c r="BK177" s="139"/>
      <c r="BL177" s="139"/>
      <c r="BM177" s="148"/>
      <c r="BN177" s="148"/>
      <c r="BO177" s="139"/>
      <c r="BP177" s="139"/>
      <c r="BQ177" s="139"/>
      <c r="BR177" s="139"/>
      <c r="BS177" s="139"/>
      <c r="BT177" s="139"/>
      <c r="BU177" s="371"/>
      <c r="BV177" s="371"/>
      <c r="BW177" s="371"/>
      <c r="BX177" s="371"/>
      <c r="BY177" s="371"/>
      <c r="BZ177" s="371"/>
      <c r="CA177" s="371"/>
    </row>
    <row r="178" spans="1:79" ht="39.75" customHeight="1">
      <c r="A178" s="126" t="s">
        <v>2529</v>
      </c>
      <c r="B178" s="379" t="s">
        <v>3348</v>
      </c>
      <c r="C178" s="379" t="s">
        <v>3349</v>
      </c>
      <c r="D178" s="379" t="s">
        <v>137</v>
      </c>
      <c r="E178" s="372" t="s">
        <v>40</v>
      </c>
      <c r="F178" s="372">
        <v>78264</v>
      </c>
      <c r="G178" s="129"/>
      <c r="H178" s="130"/>
      <c r="I178" s="129"/>
      <c r="J178" s="129"/>
      <c r="K178" s="129"/>
      <c r="L178" s="94"/>
      <c r="M178" s="94"/>
      <c r="N178" s="94"/>
      <c r="O178" s="94"/>
      <c r="P178" s="94"/>
      <c r="Q178" s="94"/>
      <c r="R178" s="94"/>
      <c r="S178" s="94"/>
      <c r="T178" s="98">
        <f t="shared" si="6"/>
        <v>0</v>
      </c>
      <c r="U178" s="129" t="s">
        <v>931</v>
      </c>
      <c r="V178" s="98"/>
      <c r="W178" s="129"/>
      <c r="X178" s="129"/>
      <c r="Y178" s="132">
        <v>250</v>
      </c>
      <c r="Z178" s="133"/>
      <c r="AA178" s="133"/>
      <c r="AB178" s="133"/>
      <c r="AC178" s="133"/>
      <c r="AD178" s="380"/>
      <c r="AE178" s="133"/>
      <c r="AF178" s="133"/>
      <c r="AG178" s="133"/>
      <c r="AH178" s="133"/>
      <c r="AI178" s="133"/>
      <c r="AJ178" s="133"/>
      <c r="AK178" s="133"/>
      <c r="AL178" s="133"/>
      <c r="AM178" s="133"/>
      <c r="AN178" s="133"/>
      <c r="AO178" s="133"/>
      <c r="AP178" s="129"/>
      <c r="AQ178" s="129"/>
      <c r="AR178" s="135"/>
      <c r="AS178" s="135"/>
      <c r="AT178" s="85"/>
      <c r="AU178" s="135"/>
      <c r="AV178" s="138"/>
      <c r="AW178" s="135"/>
      <c r="AX178" s="135"/>
      <c r="AY178" s="135"/>
      <c r="AZ178" s="135"/>
      <c r="BA178" s="135"/>
      <c r="BB178" s="135"/>
      <c r="BC178" s="135"/>
      <c r="BD178" s="135"/>
      <c r="BE178" s="135"/>
      <c r="BF178" s="143"/>
      <c r="BG178" s="150"/>
      <c r="BH178" s="148"/>
      <c r="BI178" s="148"/>
      <c r="BJ178" s="143"/>
      <c r="BK178" s="139"/>
      <c r="BL178" s="139"/>
      <c r="BM178" s="148"/>
      <c r="BN178" s="148"/>
      <c r="BO178" s="139"/>
      <c r="BP178" s="139"/>
      <c r="BQ178" s="139"/>
      <c r="BR178" s="139"/>
      <c r="BS178" s="139"/>
      <c r="BT178" s="139"/>
      <c r="BU178" s="371"/>
      <c r="BV178" s="371"/>
      <c r="BW178" s="371"/>
      <c r="BX178" s="371"/>
      <c r="BY178" s="371"/>
      <c r="BZ178" s="371"/>
      <c r="CA178" s="371"/>
    </row>
    <row r="179" spans="1:79" ht="39.75" customHeight="1">
      <c r="A179" s="126" t="s">
        <v>2529</v>
      </c>
      <c r="B179" s="379" t="s">
        <v>3979</v>
      </c>
      <c r="C179" s="379" t="s">
        <v>3980</v>
      </c>
      <c r="D179" s="379" t="s">
        <v>192</v>
      </c>
      <c r="E179" s="372" t="s">
        <v>40</v>
      </c>
      <c r="F179" s="372">
        <v>78006</v>
      </c>
      <c r="G179" s="129" t="s">
        <v>3981</v>
      </c>
      <c r="H179" s="130" t="s">
        <v>3982</v>
      </c>
      <c r="I179" s="129" t="s">
        <v>1493</v>
      </c>
      <c r="J179" s="129"/>
      <c r="K179" s="129"/>
      <c r="L179" s="94"/>
      <c r="M179" s="94"/>
      <c r="N179" s="94"/>
      <c r="O179" s="94"/>
      <c r="P179" s="94"/>
      <c r="Q179" s="94"/>
      <c r="R179" s="94"/>
      <c r="S179" s="94"/>
      <c r="T179" s="98">
        <f t="shared" si="6"/>
        <v>0</v>
      </c>
      <c r="U179" s="129" t="s">
        <v>931</v>
      </c>
      <c r="V179" s="98"/>
      <c r="W179" s="129"/>
      <c r="X179" s="129"/>
      <c r="Y179" s="132">
        <v>250</v>
      </c>
      <c r="Z179" s="133"/>
      <c r="AA179" s="133"/>
      <c r="AB179" s="133"/>
      <c r="AC179" s="133"/>
      <c r="AD179" s="380"/>
      <c r="AE179" s="133"/>
      <c r="AF179" s="133"/>
      <c r="AG179" s="133"/>
      <c r="AH179" s="133"/>
      <c r="AI179" s="133"/>
      <c r="AJ179" s="133"/>
      <c r="AK179" s="133"/>
      <c r="AL179" s="133"/>
      <c r="AM179" s="133"/>
      <c r="AN179" s="133"/>
      <c r="AO179" s="133"/>
      <c r="AP179" s="129"/>
      <c r="AQ179" s="129"/>
      <c r="AR179" s="135"/>
      <c r="AS179" s="135"/>
      <c r="AT179" s="85"/>
      <c r="AU179" s="135"/>
      <c r="AV179" s="138"/>
      <c r="AW179" s="135"/>
      <c r="AX179" s="135"/>
      <c r="AY179" s="135"/>
      <c r="AZ179" s="135"/>
      <c r="BA179" s="135"/>
      <c r="BB179" s="135"/>
      <c r="BC179" s="135"/>
      <c r="BD179" s="135"/>
      <c r="BE179" s="135"/>
      <c r="BF179" s="143"/>
      <c r="BG179" s="150"/>
      <c r="BH179" s="148"/>
      <c r="BI179" s="148"/>
      <c r="BJ179" s="143"/>
      <c r="BK179" s="139"/>
      <c r="BL179" s="139"/>
      <c r="BM179" s="148"/>
      <c r="BN179" s="148"/>
      <c r="BO179" s="139"/>
      <c r="BP179" s="139"/>
      <c r="BQ179" s="139"/>
      <c r="BR179" s="139"/>
      <c r="BS179" s="139"/>
      <c r="BT179" s="139"/>
      <c r="BU179" s="371"/>
      <c r="BV179" s="371"/>
      <c r="BW179" s="371"/>
      <c r="BX179" s="371"/>
      <c r="BY179" s="371"/>
      <c r="BZ179" s="371"/>
      <c r="CA179" s="371"/>
    </row>
    <row r="180" spans="1:79" ht="39.75" customHeight="1">
      <c r="A180" s="126" t="s">
        <v>2529</v>
      </c>
      <c r="B180" s="379" t="s">
        <v>3983</v>
      </c>
      <c r="C180" s="379" t="s">
        <v>3984</v>
      </c>
      <c r="D180" s="379" t="s">
        <v>37</v>
      </c>
      <c r="E180" s="372" t="s">
        <v>40</v>
      </c>
      <c r="F180" s="372">
        <v>78216</v>
      </c>
      <c r="G180" s="129" t="s">
        <v>3985</v>
      </c>
      <c r="H180" s="130" t="s">
        <v>3986</v>
      </c>
      <c r="I180" s="129" t="s">
        <v>1493</v>
      </c>
      <c r="J180" s="129"/>
      <c r="K180" s="129"/>
      <c r="L180" s="94"/>
      <c r="M180" s="94"/>
      <c r="N180" s="94"/>
      <c r="O180" s="94"/>
      <c r="P180" s="94"/>
      <c r="Q180" s="94"/>
      <c r="R180" s="94"/>
      <c r="S180" s="94"/>
      <c r="T180" s="98">
        <f t="shared" si="6"/>
        <v>0</v>
      </c>
      <c r="U180" s="129" t="s">
        <v>931</v>
      </c>
      <c r="V180" s="98"/>
      <c r="W180" s="129"/>
      <c r="X180" s="129"/>
      <c r="Y180" s="132">
        <v>250</v>
      </c>
      <c r="Z180" s="133"/>
      <c r="AA180" s="133"/>
      <c r="AB180" s="133"/>
      <c r="AC180" s="133"/>
      <c r="AD180" s="380"/>
      <c r="AE180" s="133"/>
      <c r="AF180" s="133"/>
      <c r="AG180" s="133"/>
      <c r="AH180" s="133"/>
      <c r="AI180" s="133"/>
      <c r="AJ180" s="133"/>
      <c r="AK180" s="133"/>
      <c r="AL180" s="133"/>
      <c r="AM180" s="133"/>
      <c r="AN180" s="133"/>
      <c r="AO180" s="133"/>
      <c r="AP180" s="129"/>
      <c r="AQ180" s="129"/>
      <c r="AR180" s="135"/>
      <c r="AS180" s="135"/>
      <c r="AT180" s="85"/>
      <c r="AU180" s="135"/>
      <c r="AV180" s="138"/>
      <c r="AW180" s="135"/>
      <c r="AX180" s="135"/>
      <c r="AY180" s="135"/>
      <c r="AZ180" s="135"/>
      <c r="BA180" s="135"/>
      <c r="BB180" s="135"/>
      <c r="BC180" s="135"/>
      <c r="BD180" s="135"/>
      <c r="BE180" s="135"/>
      <c r="BF180" s="143"/>
      <c r="BG180" s="150"/>
      <c r="BH180" s="148"/>
      <c r="BI180" s="148"/>
      <c r="BJ180" s="143"/>
      <c r="BK180" s="139"/>
      <c r="BL180" s="139"/>
      <c r="BM180" s="148"/>
      <c r="BN180" s="148"/>
      <c r="BO180" s="139"/>
      <c r="BP180" s="139"/>
      <c r="BQ180" s="139"/>
      <c r="BR180" s="139"/>
      <c r="BS180" s="139"/>
      <c r="BT180" s="139"/>
      <c r="BU180" s="371"/>
      <c r="BV180" s="371"/>
      <c r="BW180" s="371"/>
      <c r="BX180" s="371"/>
      <c r="BY180" s="371"/>
      <c r="BZ180" s="371"/>
      <c r="CA180" s="371"/>
    </row>
    <row r="181" spans="1:79" ht="39.75" customHeight="1">
      <c r="A181" s="126" t="s">
        <v>2529</v>
      </c>
      <c r="B181" s="379" t="s">
        <v>3987</v>
      </c>
      <c r="C181" s="379" t="s">
        <v>1731</v>
      </c>
      <c r="D181" s="379" t="s">
        <v>37</v>
      </c>
      <c r="E181" s="372" t="s">
        <v>40</v>
      </c>
      <c r="F181" s="372">
        <v>78253</v>
      </c>
      <c r="G181" s="129" t="s">
        <v>3988</v>
      </c>
      <c r="H181" s="130" t="s">
        <v>3989</v>
      </c>
      <c r="I181" s="129" t="s">
        <v>3937</v>
      </c>
      <c r="J181" s="129"/>
      <c r="K181" s="129"/>
      <c r="L181" s="94"/>
      <c r="M181" s="94"/>
      <c r="N181" s="94"/>
      <c r="O181" s="94"/>
      <c r="P181" s="94"/>
      <c r="Q181" s="94"/>
      <c r="R181" s="94"/>
      <c r="S181" s="94"/>
      <c r="T181" s="98">
        <f t="shared" si="6"/>
        <v>0</v>
      </c>
      <c r="U181" s="129" t="s">
        <v>931</v>
      </c>
      <c r="V181" s="98"/>
      <c r="W181" s="129"/>
      <c r="X181" s="129"/>
      <c r="Y181" s="132">
        <v>250</v>
      </c>
      <c r="Z181" s="133"/>
      <c r="AA181" s="133"/>
      <c r="AB181" s="133"/>
      <c r="AC181" s="133"/>
      <c r="AD181" s="380"/>
      <c r="AE181" s="133"/>
      <c r="AF181" s="133"/>
      <c r="AG181" s="133"/>
      <c r="AH181" s="133"/>
      <c r="AI181" s="133"/>
      <c r="AJ181" s="133"/>
      <c r="AK181" s="133"/>
      <c r="AL181" s="133"/>
      <c r="AM181" s="133"/>
      <c r="AN181" s="133"/>
      <c r="AO181" s="133"/>
      <c r="AP181" s="129"/>
      <c r="AQ181" s="129"/>
      <c r="AR181" s="135"/>
      <c r="AS181" s="135"/>
      <c r="AT181" s="85"/>
      <c r="AU181" s="135"/>
      <c r="AV181" s="138"/>
      <c r="AW181" s="135"/>
      <c r="AX181" s="135"/>
      <c r="AY181" s="135"/>
      <c r="AZ181" s="135"/>
      <c r="BA181" s="135"/>
      <c r="BB181" s="135"/>
      <c r="BC181" s="135"/>
      <c r="BD181" s="135"/>
      <c r="BE181" s="135"/>
      <c r="BF181" s="143"/>
      <c r="BG181" s="150"/>
      <c r="BH181" s="148"/>
      <c r="BI181" s="148"/>
      <c r="BJ181" s="143"/>
      <c r="BK181" s="139"/>
      <c r="BL181" s="139"/>
      <c r="BM181" s="148"/>
      <c r="BN181" s="148"/>
      <c r="BO181" s="139"/>
      <c r="BP181" s="139"/>
      <c r="BQ181" s="139"/>
      <c r="BR181" s="139"/>
      <c r="BS181" s="139"/>
      <c r="BT181" s="139"/>
      <c r="BU181" s="371"/>
      <c r="BV181" s="371"/>
      <c r="BW181" s="371"/>
      <c r="BX181" s="371"/>
      <c r="BY181" s="371"/>
      <c r="BZ181" s="371"/>
      <c r="CA181" s="371"/>
    </row>
    <row r="182" spans="1:79" ht="39.75" customHeight="1">
      <c r="A182" s="126" t="s">
        <v>2529</v>
      </c>
      <c r="B182" s="379" t="s">
        <v>3990</v>
      </c>
      <c r="C182" s="379" t="s">
        <v>174</v>
      </c>
      <c r="D182" s="379" t="s">
        <v>175</v>
      </c>
      <c r="E182" s="372" t="s">
        <v>40</v>
      </c>
      <c r="F182" s="372">
        <v>78063</v>
      </c>
      <c r="G182" s="129" t="s">
        <v>3991</v>
      </c>
      <c r="H182" s="130"/>
      <c r="I182" s="129" t="s">
        <v>3992</v>
      </c>
      <c r="J182" s="129"/>
      <c r="K182" s="129"/>
      <c r="L182" s="94"/>
      <c r="M182" s="94"/>
      <c r="N182" s="94"/>
      <c r="O182" s="94"/>
      <c r="P182" s="94"/>
      <c r="Q182" s="94"/>
      <c r="R182" s="94"/>
      <c r="S182" s="94"/>
      <c r="T182" s="98">
        <f t="shared" si="6"/>
        <v>0</v>
      </c>
      <c r="U182" s="129" t="s">
        <v>931</v>
      </c>
      <c r="V182" s="98"/>
      <c r="W182" s="129"/>
      <c r="X182" s="129"/>
      <c r="Y182" s="132">
        <v>100</v>
      </c>
      <c r="Z182" s="133"/>
      <c r="AA182" s="133"/>
      <c r="AB182" s="133"/>
      <c r="AC182" s="133"/>
      <c r="AD182" s="380"/>
      <c r="AE182" s="133"/>
      <c r="AF182" s="133"/>
      <c r="AG182" s="133"/>
      <c r="AH182" s="133"/>
      <c r="AI182" s="133"/>
      <c r="AJ182" s="133"/>
      <c r="AK182" s="133"/>
      <c r="AL182" s="133"/>
      <c r="AM182" s="133"/>
      <c r="AN182" s="133"/>
      <c r="AO182" s="133"/>
      <c r="AP182" s="129"/>
      <c r="AQ182" s="129"/>
      <c r="AR182" s="135"/>
      <c r="AS182" s="135"/>
      <c r="AT182" s="85"/>
      <c r="AU182" s="135"/>
      <c r="AV182" s="138"/>
      <c r="AW182" s="135"/>
      <c r="AX182" s="135"/>
      <c r="AY182" s="135"/>
      <c r="AZ182" s="135"/>
      <c r="BA182" s="135"/>
      <c r="BB182" s="135"/>
      <c r="BC182" s="135"/>
      <c r="BD182" s="135"/>
      <c r="BE182" s="135"/>
      <c r="BF182" s="143"/>
      <c r="BG182" s="150"/>
      <c r="BH182" s="148"/>
      <c r="BI182" s="148"/>
      <c r="BJ182" s="143"/>
      <c r="BK182" s="139"/>
      <c r="BL182" s="139"/>
      <c r="BM182" s="148"/>
      <c r="BN182" s="148"/>
      <c r="BO182" s="139"/>
      <c r="BP182" s="139"/>
      <c r="BQ182" s="139"/>
      <c r="BR182" s="139"/>
      <c r="BS182" s="139"/>
      <c r="BT182" s="139"/>
      <c r="BU182" s="371"/>
      <c r="BV182" s="371"/>
      <c r="BW182" s="371"/>
      <c r="BX182" s="371"/>
      <c r="BY182" s="371"/>
      <c r="BZ182" s="371"/>
      <c r="CA182" s="371"/>
    </row>
    <row r="183" spans="1:79" ht="39.75" customHeight="1">
      <c r="A183" s="126" t="s">
        <v>2529</v>
      </c>
      <c r="B183" s="379" t="s">
        <v>3993</v>
      </c>
      <c r="C183" s="379" t="s">
        <v>3994</v>
      </c>
      <c r="D183" s="379" t="s">
        <v>37</v>
      </c>
      <c r="E183" s="372" t="s">
        <v>40</v>
      </c>
      <c r="F183" s="372">
        <v>78201</v>
      </c>
      <c r="G183" s="129" t="s">
        <v>3995</v>
      </c>
      <c r="H183" s="130" t="s">
        <v>3996</v>
      </c>
      <c r="I183" s="129" t="s">
        <v>1493</v>
      </c>
      <c r="J183" s="129"/>
      <c r="K183" s="129"/>
      <c r="L183" s="94"/>
      <c r="M183" s="94"/>
      <c r="N183" s="94"/>
      <c r="O183" s="94"/>
      <c r="P183" s="94"/>
      <c r="Q183" s="94"/>
      <c r="R183" s="94"/>
      <c r="S183" s="94"/>
      <c r="T183" s="98">
        <f t="shared" si="6"/>
        <v>0</v>
      </c>
      <c r="U183" s="129" t="s">
        <v>931</v>
      </c>
      <c r="V183" s="98"/>
      <c r="W183" s="129"/>
      <c r="X183" s="129"/>
      <c r="Y183" s="132">
        <v>250</v>
      </c>
      <c r="Z183" s="133"/>
      <c r="AA183" s="133"/>
      <c r="AB183" s="133"/>
      <c r="AC183" s="133"/>
      <c r="AD183" s="380"/>
      <c r="AE183" s="133"/>
      <c r="AF183" s="133"/>
      <c r="AG183" s="133"/>
      <c r="AH183" s="133"/>
      <c r="AI183" s="133"/>
      <c r="AJ183" s="133"/>
      <c r="AK183" s="133"/>
      <c r="AL183" s="133"/>
      <c r="AM183" s="133"/>
      <c r="AN183" s="133"/>
      <c r="AO183" s="133"/>
      <c r="AP183" s="129"/>
      <c r="AQ183" s="129"/>
      <c r="AR183" s="135"/>
      <c r="AS183" s="135"/>
      <c r="AT183" s="85"/>
      <c r="AU183" s="135"/>
      <c r="AV183" s="138"/>
      <c r="AW183" s="135"/>
      <c r="AX183" s="135"/>
      <c r="AY183" s="135"/>
      <c r="AZ183" s="135"/>
      <c r="BA183" s="135"/>
      <c r="BB183" s="135"/>
      <c r="BC183" s="135"/>
      <c r="BD183" s="135"/>
      <c r="BE183" s="135"/>
      <c r="BF183" s="143"/>
      <c r="BG183" s="150"/>
      <c r="BH183" s="148"/>
      <c r="BI183" s="148"/>
      <c r="BJ183" s="143"/>
      <c r="BK183" s="139"/>
      <c r="BL183" s="139"/>
      <c r="BM183" s="148"/>
      <c r="BN183" s="148"/>
      <c r="BO183" s="139"/>
      <c r="BP183" s="139"/>
      <c r="BQ183" s="139"/>
      <c r="BR183" s="139"/>
      <c r="BS183" s="139"/>
      <c r="BT183" s="139"/>
      <c r="BU183" s="371"/>
      <c r="BV183" s="371"/>
      <c r="BW183" s="371"/>
      <c r="BX183" s="371"/>
      <c r="BY183" s="371"/>
      <c r="BZ183" s="371"/>
      <c r="CA183" s="371"/>
    </row>
    <row r="184" spans="1:79" ht="39.75" customHeight="1">
      <c r="A184" s="126" t="s">
        <v>3051</v>
      </c>
      <c r="B184" s="379" t="s">
        <v>3052</v>
      </c>
      <c r="C184" s="379" t="s">
        <v>1668</v>
      </c>
      <c r="D184" s="379" t="s">
        <v>37</v>
      </c>
      <c r="E184" s="372" t="s">
        <v>40</v>
      </c>
      <c r="F184" s="372">
        <v>78247</v>
      </c>
      <c r="G184" s="129" t="s">
        <v>3053</v>
      </c>
      <c r="H184" s="130" t="s">
        <v>3054</v>
      </c>
      <c r="I184" s="129" t="s">
        <v>996</v>
      </c>
      <c r="J184" s="129"/>
      <c r="K184" s="129"/>
      <c r="L184" s="94"/>
      <c r="M184" s="94"/>
      <c r="N184" s="94"/>
      <c r="O184" s="94"/>
      <c r="P184" s="94"/>
      <c r="Q184" s="94"/>
      <c r="R184" s="94"/>
      <c r="S184" s="94"/>
      <c r="T184" s="98"/>
      <c r="U184" s="129"/>
      <c r="V184" s="98"/>
      <c r="W184" s="129"/>
      <c r="X184" s="129"/>
      <c r="Y184" s="132"/>
      <c r="Z184" s="438" t="s">
        <v>382</v>
      </c>
      <c r="AA184" s="438" t="str">
        <f>IFERROR(VLOOKUP($Z184,Lookup!$A$1:$P$20,2,FALSE),"")</f>
        <v>Level 1</v>
      </c>
      <c r="AB184" s="134">
        <v>43497</v>
      </c>
      <c r="AC184" s="133">
        <v>2</v>
      </c>
      <c r="AD184" s="380"/>
      <c r="AE184" s="133">
        <v>4</v>
      </c>
      <c r="AF184" s="133">
        <v>2</v>
      </c>
      <c r="AG184" s="133" t="s">
        <v>3056</v>
      </c>
      <c r="AH184" s="133">
        <v>6</v>
      </c>
      <c r="AI184" s="133" t="str">
        <f>IFERROR(VLOOKUP($Z184,Lookup!$A$1:$P$20,11,FALSE),"")</f>
        <v>Yes</v>
      </c>
      <c r="AJ184" s="133"/>
      <c r="AK184" s="133" t="str">
        <f>IFERROR(VLOOKUP($Z184,Lookup!$A$1:$P$20,13,FALSE),"")</f>
        <v>Yes</v>
      </c>
      <c r="AL184" s="133" t="str">
        <f>IFERROR(VLOOKUP($Z184,Lookup!$A$1:$P$20,14,FALSE),"")</f>
        <v>Yes</v>
      </c>
      <c r="AM184" s="133" t="str">
        <f>IFERROR(VLOOKUP($Z184,Lookup!$A$1:$P$20,15,FALSE),"")</f>
        <v>Yes</v>
      </c>
      <c r="AN184" s="133">
        <f>IFERROR(VLOOKUP($Z184,Lookup!$A$1:$P$20,16,FALSE),"")</f>
        <v>4</v>
      </c>
      <c r="AO184" s="133">
        <f>IFERROR(VLOOKUP($Z184,Lookup!$A$1:$Q$20,17,FALSE),"")</f>
        <v>4</v>
      </c>
      <c r="AP184" s="129"/>
      <c r="AQ184" s="129"/>
      <c r="AR184" s="135"/>
      <c r="AS184" s="135"/>
      <c r="AT184" s="156"/>
      <c r="AU184" s="150"/>
      <c r="AV184" s="133"/>
      <c r="AW184" s="129"/>
      <c r="AX184" s="129"/>
      <c r="AY184" s="129"/>
      <c r="AZ184" s="129"/>
      <c r="BA184" s="448">
        <v>1</v>
      </c>
      <c r="BB184" s="129"/>
      <c r="BC184" s="129"/>
      <c r="BD184" s="129"/>
      <c r="BE184" s="129"/>
      <c r="BF184" s="485"/>
      <c r="BG184" s="150"/>
      <c r="BH184" s="139"/>
      <c r="BI184" s="139"/>
      <c r="BJ184" s="400">
        <v>1</v>
      </c>
      <c r="BK184" s="400" t="s">
        <v>974</v>
      </c>
      <c r="BL184" s="139"/>
      <c r="BM184" s="450">
        <v>1</v>
      </c>
      <c r="BN184" s="450" t="s">
        <v>3057</v>
      </c>
      <c r="BO184" s="139" t="s">
        <v>3058</v>
      </c>
      <c r="BP184" s="139"/>
      <c r="BQ184" s="139"/>
      <c r="BR184" s="371"/>
      <c r="BS184" s="371"/>
      <c r="BT184" s="371"/>
      <c r="BU184" s="371"/>
      <c r="BV184" s="371"/>
      <c r="BW184" s="371"/>
      <c r="BX184" s="371"/>
      <c r="BY184" s="139"/>
      <c r="BZ184" s="139"/>
      <c r="CA184" s="139"/>
    </row>
    <row r="185" spans="1:79" ht="39.75" customHeight="1">
      <c r="A185" s="126" t="s">
        <v>2531</v>
      </c>
      <c r="B185" s="379" t="s">
        <v>3355</v>
      </c>
      <c r="C185" s="379" t="s">
        <v>2373</v>
      </c>
      <c r="D185" s="379" t="s">
        <v>1429</v>
      </c>
      <c r="E185" s="372" t="s">
        <v>40</v>
      </c>
      <c r="F185" s="372">
        <v>78073</v>
      </c>
      <c r="G185" s="129" t="s">
        <v>3356</v>
      </c>
      <c r="H185" s="130"/>
      <c r="I185" s="129"/>
      <c r="J185" s="129"/>
      <c r="K185" s="129"/>
      <c r="L185" s="94"/>
      <c r="M185" s="94"/>
      <c r="N185" s="94"/>
      <c r="O185" s="94"/>
      <c r="P185" s="94"/>
      <c r="Q185" s="94"/>
      <c r="R185" s="94"/>
      <c r="S185" s="94"/>
      <c r="T185" s="98"/>
      <c r="U185" s="129"/>
      <c r="V185" s="98">
        <v>250</v>
      </c>
      <c r="W185" s="129" t="s">
        <v>931</v>
      </c>
      <c r="X185" s="129"/>
      <c r="Y185" s="132" t="s">
        <v>3357</v>
      </c>
      <c r="Z185" s="438" t="str">
        <f t="shared" ref="Z185:Z190" si="14">IF(SUM($T185,$V185)=0,"",IF(SUM($T185,$V185)&gt;=10000,"Silver",IF(AND((SUM($T185,$V185)&lt;10000),(SUM($T185,$V185)&gt;=5000)),"Champion",IF(AND((SUM($T185,$V185)&lt;5000),(SUM($T185,$V185)&gt;=2500)),"Reserve",IF(AND((SUM($T185,$V185)&lt;2500),(SUM($T185,$V185)&gt;=1000)),"Trophy",IF(AND((SUM($T185,$V185)&lt;1000),(SUM($T185,$V185)&gt;=500)),"Blue",IF(AND((SUM($T185,$V185)&lt;500),(SUM($T185,$V185)&gt;=250)),"Red","White")))))))</f>
        <v>Red</v>
      </c>
      <c r="AA185" s="438" t="str">
        <f>IFERROR(VLOOKUP($Z185,Lookup!$A$1:$P$20,2,FALSE),"")</f>
        <v>Level 6</v>
      </c>
      <c r="AB185" s="134">
        <v>43497</v>
      </c>
      <c r="AC185" s="133">
        <f>IFERROR(VLOOKUP($Z185,Lookup!$A$1:$P$20,7,FALSE),"")</f>
        <v>0</v>
      </c>
      <c r="AD185" s="380"/>
      <c r="AE185" s="133">
        <f>IFERROR(VLOOKUP($Z185,Lookup!$A$1:$P$20,8,FALSE),"")</f>
        <v>1</v>
      </c>
      <c r="AF185" s="133">
        <f>IFERROR(VLOOKUP($Z185,Lookup!$A$1:$P$20,9,FALSE),"")</f>
        <v>0</v>
      </c>
      <c r="AG185" s="133"/>
      <c r="AH185" s="133">
        <f>IFERROR(VLOOKUP($Z185,Lookup!$A$1:$P$20,10,FALSE),"")</f>
        <v>2</v>
      </c>
      <c r="AI185" s="133">
        <f>IFERROR(VLOOKUP($Z185,Lookup!$A$1:$P$20,11,FALSE),"")</f>
        <v>0</v>
      </c>
      <c r="AJ185" s="133">
        <f>IFERROR(VLOOKUP($Z185,Lookup!$A$1:$P$20,12,FALSE),"")</f>
        <v>0</v>
      </c>
      <c r="AK185" s="133">
        <f>IFERROR(VLOOKUP($Z185,Lookup!$A$1:$P$20,13,FALSE),"")</f>
        <v>0</v>
      </c>
      <c r="AL185" s="133">
        <f>IFERROR(VLOOKUP($Z185,Lookup!$A$1:$P$20,14,FALSE),"")</f>
        <v>0</v>
      </c>
      <c r="AM185" s="133">
        <f>IFERROR(VLOOKUP($Z185,Lookup!$A$1:$P$20,15,FALSE),"")</f>
        <v>0</v>
      </c>
      <c r="AN185" s="133">
        <f>IFERROR(VLOOKUP($Z185,Lookup!$A$1:$P$20,16,FALSE),"")</f>
        <v>0</v>
      </c>
      <c r="AO185" s="133">
        <f>IFERROR(VLOOKUP($Z185,Lookup!$A$1:$Q$20,17,FALSE),"")</f>
        <v>1</v>
      </c>
      <c r="AP185" s="129"/>
      <c r="AQ185" s="129"/>
      <c r="AR185" s="135"/>
      <c r="AS185" s="135"/>
      <c r="AT185" s="135"/>
      <c r="AU185" s="135"/>
      <c r="AV185" s="138"/>
      <c r="AW185" s="135"/>
      <c r="AX185" s="135"/>
      <c r="AY185" s="135"/>
      <c r="AZ185" s="135"/>
      <c r="BA185" s="135"/>
      <c r="BB185" s="135"/>
      <c r="BC185" s="135"/>
      <c r="BD185" s="135"/>
      <c r="BE185" s="135"/>
      <c r="BF185" s="139"/>
      <c r="BG185" s="150"/>
      <c r="BH185" s="129"/>
      <c r="BI185" s="129"/>
      <c r="BJ185" s="150"/>
      <c r="BK185" s="139"/>
      <c r="BL185" s="139"/>
      <c r="BM185" s="148"/>
      <c r="BN185" s="148"/>
      <c r="BO185" s="139"/>
      <c r="BP185" s="139"/>
      <c r="BQ185" s="139"/>
      <c r="BR185" s="139"/>
      <c r="BS185" s="139"/>
      <c r="BT185" s="139"/>
      <c r="BU185" s="371"/>
      <c r="BV185" s="371"/>
      <c r="BW185" s="371"/>
      <c r="BX185" s="371"/>
      <c r="BY185" s="371"/>
      <c r="BZ185" s="371"/>
      <c r="CA185" s="371"/>
    </row>
    <row r="186" spans="1:79" ht="39.75" customHeight="1">
      <c r="A186" s="126" t="s">
        <v>2531</v>
      </c>
      <c r="B186" s="379" t="s">
        <v>2570</v>
      </c>
      <c r="C186" s="379" t="s">
        <v>2571</v>
      </c>
      <c r="D186" s="379" t="s">
        <v>1630</v>
      </c>
      <c r="E186" s="372" t="s">
        <v>40</v>
      </c>
      <c r="F186" s="372">
        <v>78148</v>
      </c>
      <c r="G186" s="129" t="s">
        <v>2572</v>
      </c>
      <c r="H186" s="130" t="s">
        <v>2573</v>
      </c>
      <c r="I186" s="129" t="s">
        <v>587</v>
      </c>
      <c r="J186" s="129"/>
      <c r="K186" s="129"/>
      <c r="L186" s="94"/>
      <c r="M186" s="94"/>
      <c r="N186" s="94"/>
      <c r="O186" s="94"/>
      <c r="P186" s="94"/>
      <c r="Q186" s="94"/>
      <c r="R186" s="94"/>
      <c r="S186" s="94"/>
      <c r="T186" s="98"/>
      <c r="U186" s="129"/>
      <c r="V186" s="98">
        <v>16469.150000000001</v>
      </c>
      <c r="W186" s="129" t="s">
        <v>931</v>
      </c>
      <c r="X186" s="129"/>
      <c r="Y186" s="132"/>
      <c r="Z186" s="438" t="str">
        <f t="shared" si="14"/>
        <v>Silver</v>
      </c>
      <c r="AA186" s="438" t="str">
        <f>IFERROR(VLOOKUP($Z186,Lookup!$A$1:$P$20,2,FALSE),"")</f>
        <v>Level 1</v>
      </c>
      <c r="AB186" s="134">
        <v>43497</v>
      </c>
      <c r="AC186" s="133">
        <f>IFERROR(VLOOKUP($Z186,Lookup!$A$1:$P$20,7,FALSE),"")</f>
        <v>4</v>
      </c>
      <c r="AD186" s="380"/>
      <c r="AE186" s="133">
        <f>IFERROR(VLOOKUP($Z186,Lookup!$A$1:$P$20,8,FALSE),"")</f>
        <v>6</v>
      </c>
      <c r="AF186" s="133">
        <f>IFERROR(VLOOKUP($Z186,Lookup!$A$1:$P$20,9,FALSE),"")</f>
        <v>4</v>
      </c>
      <c r="AG186" s="133" t="s">
        <v>3059</v>
      </c>
      <c r="AH186" s="133">
        <f>IFERROR(VLOOKUP($Z186,Lookup!$A$1:$P$20,10,FALSE),"")</f>
        <v>8</v>
      </c>
      <c r="AI186" s="133" t="str">
        <f>IFERROR(VLOOKUP($Z186,Lookup!$A$1:$P$20,11,FALSE),"")</f>
        <v>Yes</v>
      </c>
      <c r="AJ186" s="133"/>
      <c r="AK186" s="133" t="str">
        <f>IFERROR(VLOOKUP($Z186,Lookup!$A$1:$P$20,13,FALSE),"")</f>
        <v>Yes</v>
      </c>
      <c r="AL186" s="133" t="str">
        <f>IFERROR(VLOOKUP($Z186,Lookup!$A$1:$P$20,14,FALSE),"")</f>
        <v>Yes</v>
      </c>
      <c r="AM186" s="133" t="str">
        <f>IFERROR(VLOOKUP($Z186,Lookup!$A$1:$P$20,15,FALSE),"")</f>
        <v>Yes</v>
      </c>
      <c r="AN186" s="133">
        <f>IFERROR(VLOOKUP($Z186,Lookup!$A$1:$P$20,16,FALSE),"")</f>
        <v>4</v>
      </c>
      <c r="AO186" s="451"/>
      <c r="AP186" s="129"/>
      <c r="AQ186" s="129"/>
      <c r="AR186" s="135"/>
      <c r="AS186" s="135"/>
      <c r="AT186" s="135"/>
      <c r="AU186" s="135"/>
      <c r="AV186" s="138"/>
      <c r="AW186" s="135"/>
      <c r="AX186" s="135"/>
      <c r="AY186" s="448">
        <v>2</v>
      </c>
      <c r="AZ186" s="135"/>
      <c r="BA186" s="135"/>
      <c r="BB186" s="135"/>
      <c r="BC186" s="448">
        <v>1</v>
      </c>
      <c r="BD186" s="135"/>
      <c r="BE186" s="135"/>
      <c r="BF186" s="139"/>
      <c r="BG186" s="150"/>
      <c r="BH186" s="129"/>
      <c r="BI186" s="129"/>
      <c r="BJ186" s="150"/>
      <c r="BK186" s="139"/>
      <c r="BL186" s="139"/>
      <c r="BM186" s="148"/>
      <c r="BN186" s="148" t="s">
        <v>2845</v>
      </c>
      <c r="BO186" s="139"/>
      <c r="BP186" s="139"/>
      <c r="BQ186" s="139"/>
      <c r="BR186" s="139"/>
      <c r="BS186" s="139"/>
      <c r="BT186" s="139"/>
      <c r="BU186" s="371"/>
      <c r="BV186" s="371"/>
      <c r="BW186" s="371"/>
      <c r="BX186" s="371"/>
      <c r="BY186" s="371"/>
      <c r="BZ186" s="371"/>
      <c r="CA186" s="371"/>
    </row>
    <row r="187" spans="1:79" ht="39.75" customHeight="1">
      <c r="A187" s="126" t="s">
        <v>2531</v>
      </c>
      <c r="B187" s="140" t="s">
        <v>1106</v>
      </c>
      <c r="C187" s="140" t="s">
        <v>1107</v>
      </c>
      <c r="D187" s="140" t="s">
        <v>1108</v>
      </c>
      <c r="E187" s="96" t="s">
        <v>40</v>
      </c>
      <c r="F187" s="96">
        <v>78950</v>
      </c>
      <c r="G187" s="129" t="s">
        <v>1109</v>
      </c>
      <c r="H187" s="130" t="s">
        <v>466</v>
      </c>
      <c r="I187" s="129"/>
      <c r="J187" s="129"/>
      <c r="K187" s="129"/>
      <c r="L187" s="94"/>
      <c r="M187" s="94"/>
      <c r="N187" s="94">
        <v>1</v>
      </c>
      <c r="O187" s="94"/>
      <c r="P187" s="94"/>
      <c r="Q187" s="94"/>
      <c r="R187" s="94"/>
      <c r="S187" s="94"/>
      <c r="T187" s="98"/>
      <c r="U187" s="129"/>
      <c r="V187" s="98">
        <v>5500</v>
      </c>
      <c r="W187" s="129" t="s">
        <v>931</v>
      </c>
      <c r="X187" s="129"/>
      <c r="Y187" s="143" t="s">
        <v>3088</v>
      </c>
      <c r="Z187" s="438" t="str">
        <f t="shared" si="14"/>
        <v>Champion</v>
      </c>
      <c r="AA187" s="438" t="str">
        <f>IFERROR(VLOOKUP($Z187,Lookup!$A$1:$P$20,2,FALSE),"")</f>
        <v>Level 2</v>
      </c>
      <c r="AB187" s="134">
        <v>43497</v>
      </c>
      <c r="AC187" s="133">
        <f>IFERROR(VLOOKUP($Z187,Lookup!$A$1:$P$20,7,FALSE),"")</f>
        <v>2</v>
      </c>
      <c r="AD187" s="380"/>
      <c r="AE187" s="133">
        <f>IFERROR(VLOOKUP($Z187,Lookup!$A$1:$P$20,8,FALSE),"")</f>
        <v>4</v>
      </c>
      <c r="AF187" s="133">
        <f>IFERROR(VLOOKUP($Z187,Lookup!$A$1:$P$20,9,FALSE),"")</f>
        <v>2</v>
      </c>
      <c r="AG187" s="133" t="s">
        <v>3089</v>
      </c>
      <c r="AH187" s="133">
        <f>IFERROR(VLOOKUP($Z187,Lookup!$A$1:$P$20,10,FALSE),"")</f>
        <v>6</v>
      </c>
      <c r="AI187" s="133" t="str">
        <f>IFERROR(VLOOKUP($Z187,Lookup!$A$1:$P$20,11,FALSE),"")</f>
        <v>Yes</v>
      </c>
      <c r="AJ187" s="444" t="s">
        <v>896</v>
      </c>
      <c r="AK187" s="133" t="str">
        <f>IFERROR(VLOOKUP($Z187,Lookup!$A$1:$P$20,13,FALSE),"")</f>
        <v>Yes</v>
      </c>
      <c r="AL187" s="133">
        <f>IFERROR(VLOOKUP($Z187,Lookup!$A$1:$P$20,14,FALSE),"")</f>
        <v>0</v>
      </c>
      <c r="AM187" s="133">
        <f>IFERROR(VLOOKUP($Z187,Lookup!$A$1:$P$20,15,FALSE),"")</f>
        <v>0</v>
      </c>
      <c r="AN187" s="133">
        <f>IFERROR(VLOOKUP($Z187,Lookup!$A$1:$P$20,16,FALSE),"")</f>
        <v>0</v>
      </c>
      <c r="AO187" s="451"/>
      <c r="AP187" s="129"/>
      <c r="AQ187" s="129"/>
      <c r="AR187" s="135"/>
      <c r="AS187" s="135"/>
      <c r="AT187" s="135"/>
      <c r="AU187" s="135"/>
      <c r="AV187" s="138"/>
      <c r="AW187" s="135"/>
      <c r="AX187" s="135"/>
      <c r="AY187" s="135"/>
      <c r="AZ187" s="135"/>
      <c r="BA187" s="448">
        <v>1</v>
      </c>
      <c r="BB187" s="135"/>
      <c r="BC187" s="135"/>
      <c r="BD187" s="135"/>
      <c r="BE187" s="135"/>
      <c r="BF187" s="139"/>
      <c r="BG187" s="150"/>
      <c r="BH187" s="129"/>
      <c r="BI187" s="129"/>
      <c r="BJ187" s="150"/>
      <c r="BK187" s="139"/>
      <c r="BL187" s="139"/>
      <c r="BM187" s="450">
        <v>1</v>
      </c>
      <c r="BN187" s="450" t="s">
        <v>3057</v>
      </c>
      <c r="BO187" s="139" t="s">
        <v>3062</v>
      </c>
      <c r="BP187" s="139"/>
      <c r="BQ187" s="139"/>
      <c r="BR187" s="139"/>
      <c r="BS187" s="139"/>
      <c r="BT187" s="139"/>
      <c r="BU187" s="371"/>
      <c r="BV187" s="371"/>
      <c r="BW187" s="371"/>
      <c r="BX187" s="371"/>
      <c r="BY187" s="371"/>
      <c r="BZ187" s="371"/>
      <c r="CA187" s="371"/>
    </row>
    <row r="188" spans="1:79" ht="39.75" customHeight="1">
      <c r="A188" s="126" t="s">
        <v>2531</v>
      </c>
      <c r="B188" s="379" t="s">
        <v>3167</v>
      </c>
      <c r="C188" s="379" t="s">
        <v>3168</v>
      </c>
      <c r="D188" s="379" t="s">
        <v>3169</v>
      </c>
      <c r="E188" s="372" t="s">
        <v>3170</v>
      </c>
      <c r="F188" s="372">
        <v>38017</v>
      </c>
      <c r="G188" s="129" t="s">
        <v>3171</v>
      </c>
      <c r="H188" s="130"/>
      <c r="I188" s="129" t="s">
        <v>99</v>
      </c>
      <c r="J188" s="129"/>
      <c r="K188" s="129"/>
      <c r="L188" s="94"/>
      <c r="M188" s="94"/>
      <c r="N188" s="94"/>
      <c r="O188" s="94"/>
      <c r="P188" s="94"/>
      <c r="Q188" s="94"/>
      <c r="R188" s="94"/>
      <c r="S188" s="94"/>
      <c r="T188" s="98"/>
      <c r="U188" s="129"/>
      <c r="V188" s="98">
        <v>1900</v>
      </c>
      <c r="W188" s="129" t="s">
        <v>931</v>
      </c>
      <c r="X188" s="129"/>
      <c r="Y188" s="132" t="s">
        <v>3172</v>
      </c>
      <c r="Z188" s="438" t="str">
        <f t="shared" si="14"/>
        <v>Trophy</v>
      </c>
      <c r="AA188" s="438" t="str">
        <f>IFERROR(VLOOKUP($Z188,Lookup!$A$1:$P$20,2,FALSE),"")</f>
        <v>Level 4</v>
      </c>
      <c r="AB188" s="134">
        <v>43497</v>
      </c>
      <c r="AC188" s="133">
        <f>IFERROR(VLOOKUP($Z188,Lookup!$A$1:$P$20,7,FALSE),"")</f>
        <v>0</v>
      </c>
      <c r="AD188" s="380"/>
      <c r="AE188" s="133">
        <f>IFERROR(VLOOKUP($Z188,Lookup!$A$1:$P$20,8,FALSE),"")</f>
        <v>2</v>
      </c>
      <c r="AF188" s="133">
        <f>IFERROR(VLOOKUP($Z188,Lookup!$A$1:$P$20,9,FALSE),"")</f>
        <v>2</v>
      </c>
      <c r="AG188" s="133" t="s">
        <v>2821</v>
      </c>
      <c r="AH188" s="133">
        <f>IFERROR(VLOOKUP($Z188,Lookup!$A$1:$P$20,10,FALSE),"")</f>
        <v>4</v>
      </c>
      <c r="AI188" s="133" t="str">
        <f>IFERROR(VLOOKUP($Z188,Lookup!$A$1:$P$20,11,FALSE),"")</f>
        <v>Yes</v>
      </c>
      <c r="AJ188" s="133"/>
      <c r="AK188" s="133" t="str">
        <f>IFERROR(VLOOKUP($Z188,Lookup!$A$1:$P$20,13,FALSE),"")</f>
        <v>Yes</v>
      </c>
      <c r="AL188" s="133">
        <f>IFERROR(VLOOKUP($Z188,Lookup!$A$1:$P$20,14,FALSE),"")</f>
        <v>0</v>
      </c>
      <c r="AM188" s="133">
        <f>IFERROR(VLOOKUP($Z188,Lookup!$A$1:$P$20,15,FALSE),"")</f>
        <v>0</v>
      </c>
      <c r="AN188" s="133">
        <f>IFERROR(VLOOKUP($Z188,Lookup!$A$1:$P$20,16,FALSE),"")</f>
        <v>0</v>
      </c>
      <c r="AO188" s="451"/>
      <c r="AP188" s="129"/>
      <c r="AQ188" s="129"/>
      <c r="AR188" s="135"/>
      <c r="AS188" s="135"/>
      <c r="AT188" s="135"/>
      <c r="AU188" s="135"/>
      <c r="AV188" s="138"/>
      <c r="AW188" s="135"/>
      <c r="AX188" s="135"/>
      <c r="AY188" s="135"/>
      <c r="AZ188" s="135"/>
      <c r="BA188" s="135"/>
      <c r="BB188" s="135"/>
      <c r="BC188" s="448">
        <v>2</v>
      </c>
      <c r="BD188" s="135"/>
      <c r="BE188" s="135"/>
      <c r="BF188" s="139"/>
      <c r="BG188" s="150"/>
      <c r="BH188" s="129"/>
      <c r="BI188" s="129"/>
      <c r="BJ188" s="150"/>
      <c r="BK188" s="139"/>
      <c r="BL188" s="139"/>
      <c r="BM188" s="148"/>
      <c r="BN188" s="148" t="s">
        <v>2845</v>
      </c>
      <c r="BO188" s="139"/>
      <c r="BP188" s="139"/>
      <c r="BQ188" s="139"/>
      <c r="BR188" s="139"/>
      <c r="BS188" s="139"/>
      <c r="BT188" s="139"/>
      <c r="BU188" s="371"/>
      <c r="BV188" s="371"/>
      <c r="BW188" s="371"/>
      <c r="BX188" s="371"/>
      <c r="BY188" s="371"/>
      <c r="BZ188" s="371"/>
      <c r="CA188" s="371"/>
    </row>
    <row r="189" spans="1:79" ht="39.75" customHeight="1">
      <c r="A189" s="126" t="s">
        <v>2531</v>
      </c>
      <c r="B189" s="379" t="s">
        <v>3173</v>
      </c>
      <c r="C189" s="379" t="s">
        <v>2606</v>
      </c>
      <c r="D189" s="379" t="s">
        <v>234</v>
      </c>
      <c r="E189" s="372" t="s">
        <v>40</v>
      </c>
      <c r="F189" s="372">
        <v>78132</v>
      </c>
      <c r="G189" s="129" t="s">
        <v>800</v>
      </c>
      <c r="H189" s="130"/>
      <c r="I189" s="129" t="s">
        <v>99</v>
      </c>
      <c r="J189" s="129"/>
      <c r="K189" s="129"/>
      <c r="L189" s="94"/>
      <c r="M189" s="94"/>
      <c r="N189" s="94"/>
      <c r="O189" s="94"/>
      <c r="P189" s="94"/>
      <c r="Q189" s="94"/>
      <c r="R189" s="94"/>
      <c r="S189" s="94"/>
      <c r="T189" s="98"/>
      <c r="U189" s="129"/>
      <c r="V189" s="98">
        <v>1500</v>
      </c>
      <c r="W189" s="129" t="s">
        <v>931</v>
      </c>
      <c r="X189" s="129"/>
      <c r="Y189" s="132" t="s">
        <v>3174</v>
      </c>
      <c r="Z189" s="438" t="str">
        <f t="shared" si="14"/>
        <v>Trophy</v>
      </c>
      <c r="AA189" s="438" t="str">
        <f>IFERROR(VLOOKUP($Z189,Lookup!$A$1:$P$20,2,FALSE),"")</f>
        <v>Level 4</v>
      </c>
      <c r="AB189" s="134">
        <v>43497</v>
      </c>
      <c r="AC189" s="133">
        <f>IFERROR(VLOOKUP($Z189,Lookup!$A$1:$P$20,7,FALSE),"")</f>
        <v>0</v>
      </c>
      <c r="AD189" s="380"/>
      <c r="AE189" s="133">
        <f>IFERROR(VLOOKUP($Z189,Lookup!$A$1:$P$20,8,FALSE),"")</f>
        <v>2</v>
      </c>
      <c r="AF189" s="133">
        <f>IFERROR(VLOOKUP($Z189,Lookup!$A$1:$P$20,9,FALSE),"")</f>
        <v>2</v>
      </c>
      <c r="AG189" s="133" t="s">
        <v>2821</v>
      </c>
      <c r="AH189" s="133">
        <f>IFERROR(VLOOKUP($Z189,Lookup!$A$1:$P$20,10,FALSE),"")</f>
        <v>4</v>
      </c>
      <c r="AI189" s="133" t="str">
        <f>IFERROR(VLOOKUP($Z189,Lookup!$A$1:$P$20,11,FALSE),"")</f>
        <v>Yes</v>
      </c>
      <c r="AJ189" s="133"/>
      <c r="AK189" s="133" t="str">
        <f>IFERROR(VLOOKUP($Z189,Lookup!$A$1:$P$20,13,FALSE),"")</f>
        <v>Yes</v>
      </c>
      <c r="AL189" s="133">
        <f>IFERROR(VLOOKUP($Z189,Lookup!$A$1:$P$20,14,FALSE),"")</f>
        <v>0</v>
      </c>
      <c r="AM189" s="133">
        <f>IFERROR(VLOOKUP($Z189,Lookup!$A$1:$P$20,15,FALSE),"")</f>
        <v>0</v>
      </c>
      <c r="AN189" s="133">
        <f>IFERROR(VLOOKUP($Z189,Lookup!$A$1:$P$20,16,FALSE),"")</f>
        <v>0</v>
      </c>
      <c r="AO189" s="451"/>
      <c r="AP189" s="129"/>
      <c r="AQ189" s="129"/>
      <c r="AR189" s="135"/>
      <c r="AS189" s="135"/>
      <c r="AT189" s="135"/>
      <c r="AU189" s="135"/>
      <c r="AV189" s="138"/>
      <c r="AW189" s="135"/>
      <c r="AX189" s="135"/>
      <c r="AY189" s="135"/>
      <c r="AZ189" s="135"/>
      <c r="BA189" s="135"/>
      <c r="BB189" s="135"/>
      <c r="BC189" s="135"/>
      <c r="BD189" s="135"/>
      <c r="BE189" s="135"/>
      <c r="BF189" s="139"/>
      <c r="BG189" s="150"/>
      <c r="BH189" s="129"/>
      <c r="BI189" s="129"/>
      <c r="BJ189" s="150"/>
      <c r="BK189" s="139"/>
      <c r="BL189" s="139"/>
      <c r="BM189" s="450">
        <v>1</v>
      </c>
      <c r="BN189" s="450" t="s">
        <v>977</v>
      </c>
      <c r="BO189" s="139" t="s">
        <v>3062</v>
      </c>
      <c r="BP189" s="139"/>
      <c r="BQ189" s="139"/>
      <c r="BR189" s="139"/>
      <c r="BS189" s="139"/>
      <c r="BT189" s="139"/>
      <c r="BU189" s="371"/>
      <c r="BV189" s="371"/>
      <c r="BW189" s="371"/>
      <c r="BX189" s="371"/>
      <c r="BY189" s="371"/>
      <c r="BZ189" s="371"/>
      <c r="CA189" s="371"/>
    </row>
    <row r="190" spans="1:79" ht="39.75" customHeight="1">
      <c r="A190" s="126" t="s">
        <v>2531</v>
      </c>
      <c r="B190" s="379" t="s">
        <v>2570</v>
      </c>
      <c r="C190" s="379" t="s">
        <v>2571</v>
      </c>
      <c r="D190" s="379" t="s">
        <v>1630</v>
      </c>
      <c r="E190" s="372" t="s">
        <v>40</v>
      </c>
      <c r="F190" s="372">
        <v>78148</v>
      </c>
      <c r="G190" s="129" t="s">
        <v>2572</v>
      </c>
      <c r="H190" s="130" t="s">
        <v>2573</v>
      </c>
      <c r="I190" s="129" t="s">
        <v>587</v>
      </c>
      <c r="J190" s="129"/>
      <c r="K190" s="129"/>
      <c r="L190" s="94"/>
      <c r="M190" s="94"/>
      <c r="N190" s="94"/>
      <c r="O190" s="94"/>
      <c r="P190" s="94"/>
      <c r="Q190" s="94"/>
      <c r="R190" s="94"/>
      <c r="S190" s="94"/>
      <c r="T190" s="98"/>
      <c r="U190" s="129"/>
      <c r="V190" s="98">
        <v>71196</v>
      </c>
      <c r="W190" s="129"/>
      <c r="X190" s="129"/>
      <c r="Y190" s="132" t="s">
        <v>3060</v>
      </c>
      <c r="Z190" s="133" t="str">
        <f t="shared" si="14"/>
        <v>Silver</v>
      </c>
      <c r="AA190" s="133" t="str">
        <f>IFERROR(VLOOKUP($Z190,Lookup!$A$1:$P$20,2,FALSE),"")</f>
        <v>Level 1</v>
      </c>
      <c r="AB190" s="134">
        <v>43497</v>
      </c>
      <c r="AC190" s="133">
        <f>IFERROR(VLOOKUP($Z190,Lookup!$A$1:$P$20,7,FALSE),"")</f>
        <v>4</v>
      </c>
      <c r="AD190" s="380"/>
      <c r="AE190" s="133">
        <f>IFERROR(VLOOKUP($Z190,Lookup!$A$1:$P$20,8,FALSE),"")</f>
        <v>6</v>
      </c>
      <c r="AF190" s="133">
        <f>IFERROR(VLOOKUP($Z190,Lookup!$A$1:$P$20,9,FALSE),"")</f>
        <v>4</v>
      </c>
      <c r="AG190" s="133"/>
      <c r="AH190" s="133">
        <f>IFERROR(VLOOKUP($Z190,Lookup!$A$1:$P$20,10,FALSE),"")</f>
        <v>8</v>
      </c>
      <c r="AI190" s="133" t="str">
        <f>IFERROR(VLOOKUP($Z190,Lookup!$A$1:$P$20,11,FALSE),"")</f>
        <v>Yes</v>
      </c>
      <c r="AJ190" s="133"/>
      <c r="AK190" s="133" t="str">
        <f>IFERROR(VLOOKUP($Z190,Lookup!$A$1:$P$20,13,FALSE),"")</f>
        <v>Yes</v>
      </c>
      <c r="AL190" s="133" t="str">
        <f>IFERROR(VLOOKUP($Z190,Lookup!$A$1:$P$20,14,FALSE),"")</f>
        <v>Yes</v>
      </c>
      <c r="AM190" s="133" t="str">
        <f>IFERROR(VLOOKUP($Z190,Lookup!$A$1:$P$20,15,FALSE),"")</f>
        <v>Yes</v>
      </c>
      <c r="AN190" s="133">
        <f>IFERROR(VLOOKUP($Z190,Lookup!$A$1:$P$20,16,FALSE),"")</f>
        <v>4</v>
      </c>
      <c r="AO190" s="451"/>
      <c r="AP190" s="129"/>
      <c r="AQ190" s="129"/>
      <c r="AR190" s="135"/>
      <c r="AS190" s="135"/>
      <c r="AT190" s="135"/>
      <c r="AU190" s="135"/>
      <c r="AV190" s="138"/>
      <c r="AW190" s="135"/>
      <c r="AX190" s="135"/>
      <c r="AY190" s="135"/>
      <c r="AZ190" s="135"/>
      <c r="BA190" s="135"/>
      <c r="BB190" s="135"/>
      <c r="BC190" s="135"/>
      <c r="BD190" s="135"/>
      <c r="BE190" s="135"/>
      <c r="BF190" s="139"/>
      <c r="BG190" s="150"/>
      <c r="BH190" s="129"/>
      <c r="BI190" s="129"/>
      <c r="BJ190" s="150"/>
      <c r="BK190" s="139"/>
      <c r="BL190" s="139"/>
      <c r="BM190" s="148"/>
      <c r="BN190" s="148"/>
      <c r="BO190" s="139"/>
      <c r="BP190" s="139"/>
      <c r="BQ190" s="139"/>
      <c r="BR190" s="139"/>
      <c r="BS190" s="139"/>
      <c r="BT190" s="139"/>
      <c r="BU190" s="371"/>
      <c r="BV190" s="371"/>
      <c r="BW190" s="371"/>
      <c r="BX190" s="371"/>
      <c r="BY190" s="371"/>
      <c r="BZ190" s="371"/>
      <c r="CA190" s="371"/>
    </row>
    <row r="191" spans="1:79" ht="39.75" customHeight="1">
      <c r="A191" s="126" t="s">
        <v>2531</v>
      </c>
      <c r="B191" s="379" t="s">
        <v>987</v>
      </c>
      <c r="C191" s="379" t="s">
        <v>52</v>
      </c>
      <c r="D191" s="379" t="s">
        <v>37</v>
      </c>
      <c r="E191" s="372" t="s">
        <v>40</v>
      </c>
      <c r="F191" s="372">
        <v>78219</v>
      </c>
      <c r="G191" s="129" t="s">
        <v>989</v>
      </c>
      <c r="H191" s="130" t="s">
        <v>2564</v>
      </c>
      <c r="I191" s="129" t="s">
        <v>99</v>
      </c>
      <c r="J191" s="130"/>
      <c r="K191" s="129"/>
      <c r="L191" s="94"/>
      <c r="M191" s="94"/>
      <c r="N191" s="94">
        <v>1</v>
      </c>
      <c r="O191" s="94"/>
      <c r="P191" s="94"/>
      <c r="Q191" s="94"/>
      <c r="R191" s="94"/>
      <c r="S191" s="94"/>
      <c r="T191" s="98"/>
      <c r="U191" s="129"/>
      <c r="V191" s="98">
        <v>3400</v>
      </c>
      <c r="W191" s="129" t="s">
        <v>931</v>
      </c>
      <c r="X191" s="129"/>
      <c r="Y191" s="132" t="s">
        <v>3061</v>
      </c>
      <c r="Z191" s="438" t="s">
        <v>382</v>
      </c>
      <c r="AA191" s="438" t="str">
        <f>IFERROR(VLOOKUP($Z191,Lookup!$A$1:$P$20,2,FALSE),"")</f>
        <v>Level 1</v>
      </c>
      <c r="AB191" s="134">
        <v>43497</v>
      </c>
      <c r="AC191" s="133">
        <f>IFERROR(VLOOKUP($Z191,Lookup!$A$1:$P$20,7,FALSE),"")</f>
        <v>4</v>
      </c>
      <c r="AD191" s="380"/>
      <c r="AE191" s="133">
        <f>IFERROR(VLOOKUP($Z191,Lookup!$A$1:$P$20,8,FALSE),"")</f>
        <v>6</v>
      </c>
      <c r="AF191" s="133">
        <f>IFERROR(VLOOKUP($Z191,Lookup!$A$1:$P$20,9,FALSE),"")</f>
        <v>4</v>
      </c>
      <c r="AG191" s="133" t="s">
        <v>3034</v>
      </c>
      <c r="AH191" s="133">
        <f>IFERROR(VLOOKUP($Z191,Lookup!$A$1:$P$20,10,FALSE),"")</f>
        <v>8</v>
      </c>
      <c r="AI191" s="133" t="str">
        <f>IFERROR(VLOOKUP($Z191,Lookup!$A$1:$P$20,11,FALSE),"")</f>
        <v>Yes</v>
      </c>
      <c r="AJ191" s="444" t="s">
        <v>896</v>
      </c>
      <c r="AK191" s="133" t="str">
        <f>IFERROR(VLOOKUP($Z191,Lookup!$A$1:$P$20,13,FALSE),"")</f>
        <v>Yes</v>
      </c>
      <c r="AL191" s="133" t="str">
        <f>IFERROR(VLOOKUP($Z191,Lookup!$A$1:$P$20,14,FALSE),"")</f>
        <v>Yes</v>
      </c>
      <c r="AM191" s="133" t="str">
        <f>IFERROR(VLOOKUP($Z191,Lookup!$A$1:$P$20,15,FALSE),"")</f>
        <v>Yes</v>
      </c>
      <c r="AN191" s="133">
        <f>IFERROR(VLOOKUP($Z191,Lookup!$A$1:$P$20,16,FALSE),"")</f>
        <v>4</v>
      </c>
      <c r="AO191" s="451"/>
      <c r="AP191" s="129"/>
      <c r="AQ191" s="129"/>
      <c r="AR191" s="135"/>
      <c r="AS191" s="135"/>
      <c r="AT191" s="135"/>
      <c r="AU191" s="135"/>
      <c r="AV191" s="138"/>
      <c r="AW191" s="135"/>
      <c r="AX191" s="135"/>
      <c r="AY191" s="448">
        <v>2</v>
      </c>
      <c r="AZ191" s="135"/>
      <c r="BA191" s="135"/>
      <c r="BB191" s="135"/>
      <c r="BC191" s="135"/>
      <c r="BD191" s="135"/>
      <c r="BE191" s="135"/>
      <c r="BF191" s="139"/>
      <c r="BG191" s="150"/>
      <c r="BH191" s="129"/>
      <c r="BI191" s="129"/>
      <c r="BJ191" s="150"/>
      <c r="BK191" s="139"/>
      <c r="BL191" s="139"/>
      <c r="BM191" s="450">
        <v>1</v>
      </c>
      <c r="BN191" s="450" t="s">
        <v>3057</v>
      </c>
      <c r="BO191" s="139" t="s">
        <v>3062</v>
      </c>
      <c r="BP191" s="139"/>
      <c r="BQ191" s="139" t="s">
        <v>2844</v>
      </c>
      <c r="BR191" s="139">
        <v>5</v>
      </c>
      <c r="BS191" s="139"/>
      <c r="BT191" s="139"/>
      <c r="BU191" s="371"/>
      <c r="BV191" s="371"/>
      <c r="BW191" s="371"/>
      <c r="BX191" s="371"/>
      <c r="BY191" s="371"/>
      <c r="BZ191" s="371"/>
      <c r="CA191" s="371"/>
    </row>
    <row r="192" spans="1:79" ht="39.75" customHeight="1">
      <c r="A192" s="126" t="s">
        <v>2531</v>
      </c>
      <c r="B192" s="379" t="s">
        <v>3175</v>
      </c>
      <c r="C192" s="379" t="s">
        <v>1601</v>
      </c>
      <c r="D192" s="379" t="s">
        <v>37</v>
      </c>
      <c r="E192" s="372" t="s">
        <v>40</v>
      </c>
      <c r="F192" s="372">
        <v>78216</v>
      </c>
      <c r="G192" s="129" t="s">
        <v>3176</v>
      </c>
      <c r="H192" s="130" t="s">
        <v>3177</v>
      </c>
      <c r="I192" s="129" t="s">
        <v>99</v>
      </c>
      <c r="J192" s="130"/>
      <c r="K192" s="129"/>
      <c r="L192" s="94"/>
      <c r="M192" s="94"/>
      <c r="N192" s="94"/>
      <c r="O192" s="94"/>
      <c r="P192" s="94"/>
      <c r="Q192" s="94"/>
      <c r="R192" s="94"/>
      <c r="S192" s="94"/>
      <c r="T192" s="98"/>
      <c r="U192" s="94"/>
      <c r="V192" s="98">
        <v>2000</v>
      </c>
      <c r="W192" s="129" t="s">
        <v>931</v>
      </c>
      <c r="X192" s="129"/>
      <c r="Y192" s="132" t="s">
        <v>3178</v>
      </c>
      <c r="Z192" s="438" t="str">
        <f t="shared" ref="Z192:Z198" si="15">IF(SUM($T192,$V192)=0,"",IF(SUM($T192,$V192)&gt;=10000,"Silver",IF(AND((SUM($T192,$V192)&lt;10000),(SUM($T192,$V192)&gt;=5000)),"Champion",IF(AND((SUM($T192,$V192)&lt;5000),(SUM($T192,$V192)&gt;=2500)),"Reserve",IF(AND((SUM($T192,$V192)&lt;2500),(SUM($T192,$V192)&gt;=1000)),"Trophy",IF(AND((SUM($T192,$V192)&lt;1000),(SUM($T192,$V192)&gt;=500)),"Blue",IF(AND((SUM($T192,$V192)&lt;500),(SUM($T192,$V192)&gt;=250)),"Red","White")))))))</f>
        <v>Trophy</v>
      </c>
      <c r="AA192" s="438" t="str">
        <f>IFERROR(VLOOKUP($Z192,Lookup!$A$1:$P$20,2,FALSE),"")</f>
        <v>Level 4</v>
      </c>
      <c r="AB192" s="134">
        <v>43497</v>
      </c>
      <c r="AC192" s="133">
        <f>IFERROR(VLOOKUP($Z192,Lookup!$A$1:$P$20,7,FALSE),"")</f>
        <v>0</v>
      </c>
      <c r="AD192" s="380"/>
      <c r="AE192" s="133">
        <f>IFERROR(VLOOKUP($Z192,Lookup!$A$1:$P$20,8,FALSE),"")</f>
        <v>2</v>
      </c>
      <c r="AF192" s="133">
        <f>IFERROR(VLOOKUP($Z192,Lookup!$A$1:$P$20,9,FALSE),"")</f>
        <v>2</v>
      </c>
      <c r="AG192" s="133" t="s">
        <v>2821</v>
      </c>
      <c r="AH192" s="133">
        <f>IFERROR(VLOOKUP($Z192,Lookup!$A$1:$P$20,10,FALSE),"")</f>
        <v>4</v>
      </c>
      <c r="AI192" s="133" t="str">
        <f>IFERROR(VLOOKUP($Z192,Lookup!$A$1:$P$20,11,FALSE),"")</f>
        <v>Yes</v>
      </c>
      <c r="AJ192" s="133"/>
      <c r="AK192" s="133" t="str">
        <f>IFERROR(VLOOKUP($Z192,Lookup!$A$1:$P$20,13,FALSE),"")</f>
        <v>Yes</v>
      </c>
      <c r="AL192" s="133">
        <f>IFERROR(VLOOKUP($Z192,Lookup!$A$1:$P$20,14,FALSE),"")</f>
        <v>0</v>
      </c>
      <c r="AM192" s="133">
        <f>IFERROR(VLOOKUP($Z192,Lookup!$A$1:$P$20,15,FALSE),"")</f>
        <v>0</v>
      </c>
      <c r="AN192" s="133">
        <f>IFERROR(VLOOKUP($Z192,Lookup!$A$1:$P$20,16,FALSE),"")</f>
        <v>0</v>
      </c>
      <c r="AO192" s="451"/>
      <c r="AP192" s="129"/>
      <c r="AQ192" s="129"/>
      <c r="AR192" s="135"/>
      <c r="AS192" s="135"/>
      <c r="AT192" s="135"/>
      <c r="AU192" s="135"/>
      <c r="AV192" s="138"/>
      <c r="AW192" s="135"/>
      <c r="AX192" s="135"/>
      <c r="AY192" s="135"/>
      <c r="AZ192" s="135"/>
      <c r="BA192" s="135"/>
      <c r="BB192" s="135"/>
      <c r="BC192" s="135"/>
      <c r="BD192" s="448">
        <v>2</v>
      </c>
      <c r="BE192" s="135"/>
      <c r="BF192" s="139"/>
      <c r="BG192" s="150"/>
      <c r="BH192" s="129"/>
      <c r="BI192" s="129"/>
      <c r="BJ192" s="150"/>
      <c r="BK192" s="139"/>
      <c r="BL192" s="139"/>
      <c r="BM192" s="148"/>
      <c r="BN192" s="148" t="s">
        <v>2845</v>
      </c>
      <c r="BO192" s="139"/>
      <c r="BP192" s="139"/>
      <c r="BQ192" s="139" t="s">
        <v>3179</v>
      </c>
      <c r="BR192" s="139"/>
      <c r="BS192" s="139"/>
      <c r="BT192" s="139"/>
      <c r="BU192" s="371"/>
      <c r="BV192" s="371"/>
      <c r="BW192" s="371"/>
      <c r="BX192" s="371"/>
      <c r="BY192" s="371"/>
      <c r="BZ192" s="371"/>
      <c r="CA192" s="371"/>
    </row>
    <row r="193" spans="1:79" ht="39.75" customHeight="1">
      <c r="A193" s="126" t="s">
        <v>2531</v>
      </c>
      <c r="B193" s="379" t="s">
        <v>2978</v>
      </c>
      <c r="C193" s="379" t="s">
        <v>2979</v>
      </c>
      <c r="D193" s="379" t="s">
        <v>37</v>
      </c>
      <c r="E193" s="372" t="s">
        <v>40</v>
      </c>
      <c r="F193" s="372">
        <v>78240</v>
      </c>
      <c r="G193" s="129" t="s">
        <v>2809</v>
      </c>
      <c r="H193" s="130" t="s">
        <v>2980</v>
      </c>
      <c r="I193" s="129" t="s">
        <v>3063</v>
      </c>
      <c r="J193" s="130"/>
      <c r="K193" s="129"/>
      <c r="L193" s="94"/>
      <c r="M193" s="94"/>
      <c r="N193" s="94">
        <v>1</v>
      </c>
      <c r="O193" s="94"/>
      <c r="P193" s="94"/>
      <c r="Q193" s="94"/>
      <c r="R193" s="94"/>
      <c r="S193" s="94"/>
      <c r="T193" s="98"/>
      <c r="U193" s="94"/>
      <c r="V193" s="98">
        <v>19488</v>
      </c>
      <c r="W193" s="129" t="s">
        <v>931</v>
      </c>
      <c r="X193" s="129"/>
      <c r="Y193" s="132" t="s">
        <v>3064</v>
      </c>
      <c r="Z193" s="438" t="str">
        <f t="shared" si="15"/>
        <v>Silver</v>
      </c>
      <c r="AA193" s="438" t="str">
        <f>IFERROR(VLOOKUP($Z193,Lookup!$A$1:$P$20,2,FALSE),"")</f>
        <v>Level 1</v>
      </c>
      <c r="AB193" s="134">
        <v>43497</v>
      </c>
      <c r="AC193" s="133">
        <f>IFERROR(VLOOKUP($Z193,Lookup!$A$1:$P$20,7,FALSE),"")</f>
        <v>4</v>
      </c>
      <c r="AD193" s="380"/>
      <c r="AE193" s="133">
        <f>IFERROR(VLOOKUP($Z193,Lookup!$A$1:$P$20,8,FALSE),"")</f>
        <v>6</v>
      </c>
      <c r="AF193" s="133">
        <f>IFERROR(VLOOKUP($Z193,Lookup!$A$1:$P$20,9,FALSE),"")</f>
        <v>4</v>
      </c>
      <c r="AG193" s="133" t="s">
        <v>3034</v>
      </c>
      <c r="AH193" s="133">
        <f>IFERROR(VLOOKUP($Z193,Lookup!$A$1:$P$20,10,FALSE),"")</f>
        <v>8</v>
      </c>
      <c r="AI193" s="133" t="s">
        <v>2131</v>
      </c>
      <c r="AJ193" s="444" t="s">
        <v>2707</v>
      </c>
      <c r="AK193" s="133" t="s">
        <v>2131</v>
      </c>
      <c r="AL193" s="133" t="s">
        <v>2131</v>
      </c>
      <c r="AM193" s="133" t="s">
        <v>2131</v>
      </c>
      <c r="AN193" s="133" t="s">
        <v>2131</v>
      </c>
      <c r="AO193" s="451"/>
      <c r="AP193" s="129"/>
      <c r="AQ193" s="129"/>
      <c r="AR193" s="135"/>
      <c r="AS193" s="135"/>
      <c r="AT193" s="135"/>
      <c r="AU193" s="135"/>
      <c r="AV193" s="138"/>
      <c r="AW193" s="135"/>
      <c r="AX193" s="135"/>
      <c r="AY193" s="448">
        <v>2</v>
      </c>
      <c r="AZ193" s="135"/>
      <c r="BA193" s="135"/>
      <c r="BB193" s="135"/>
      <c r="BC193" s="135"/>
      <c r="BD193" s="135"/>
      <c r="BE193" s="135"/>
      <c r="BF193" s="139"/>
      <c r="BG193" s="150"/>
      <c r="BH193" s="129"/>
      <c r="BI193" s="129"/>
      <c r="BJ193" s="150"/>
      <c r="BK193" s="139"/>
      <c r="BL193" s="139"/>
      <c r="BM193" s="148"/>
      <c r="BN193" s="148" t="s">
        <v>2845</v>
      </c>
      <c r="BO193" s="139"/>
      <c r="BP193" s="139"/>
      <c r="BQ193" s="139" t="s">
        <v>2844</v>
      </c>
      <c r="BR193" s="139">
        <v>6</v>
      </c>
      <c r="BS193" s="139"/>
      <c r="BT193" s="139"/>
      <c r="BU193" s="371"/>
      <c r="BV193" s="371"/>
      <c r="BW193" s="371"/>
      <c r="BX193" s="371"/>
      <c r="BY193" s="371"/>
      <c r="BZ193" s="371"/>
      <c r="CA193" s="371"/>
    </row>
    <row r="194" spans="1:79" ht="39.75" customHeight="1">
      <c r="A194" s="452" t="s">
        <v>2531</v>
      </c>
      <c r="B194" s="379" t="s">
        <v>2574</v>
      </c>
      <c r="C194" s="379" t="s">
        <v>2575</v>
      </c>
      <c r="D194" s="379" t="s">
        <v>37</v>
      </c>
      <c r="E194" s="372" t="s">
        <v>40</v>
      </c>
      <c r="F194" s="372">
        <v>78258</v>
      </c>
      <c r="G194" s="129" t="s">
        <v>2576</v>
      </c>
      <c r="H194" s="188" t="s">
        <v>2577</v>
      </c>
      <c r="I194" s="188"/>
      <c r="J194" s="188"/>
      <c r="K194" s="150"/>
      <c r="L194" s="94"/>
      <c r="M194" s="94"/>
      <c r="N194" s="94">
        <v>1</v>
      </c>
      <c r="O194" s="94"/>
      <c r="P194" s="94"/>
      <c r="Q194" s="94"/>
      <c r="R194" s="94"/>
      <c r="S194" s="94"/>
      <c r="T194" s="98"/>
      <c r="U194" s="94"/>
      <c r="V194" s="98">
        <v>15000</v>
      </c>
      <c r="W194" s="94" t="s">
        <v>931</v>
      </c>
      <c r="X194" s="129"/>
      <c r="Y194" s="132"/>
      <c r="Z194" s="411" t="str">
        <f t="shared" si="15"/>
        <v>Silver</v>
      </c>
      <c r="AA194" s="133" t="str">
        <f>IFERROR(VLOOKUP($Z194,Lookup!$A$1:$P$20,2,FALSE),"")</f>
        <v>Level 1</v>
      </c>
      <c r="AB194" s="134">
        <v>43500</v>
      </c>
      <c r="AC194" s="133">
        <f>IFERROR(VLOOKUP($Z194,Lookup!$A$1:$P$20,7,FALSE),"")</f>
        <v>4</v>
      </c>
      <c r="AD194" s="380"/>
      <c r="AE194" s="133">
        <f>IFERROR(VLOOKUP($Z194,Lookup!$A$1:$P$20,8,FALSE),"")</f>
        <v>6</v>
      </c>
      <c r="AF194" s="133">
        <f>IFERROR(VLOOKUP($Z194,Lookup!$A$1:$P$20,9,FALSE),"")</f>
        <v>4</v>
      </c>
      <c r="AG194" s="133" t="s">
        <v>3034</v>
      </c>
      <c r="AH194" s="133">
        <f>IFERROR(VLOOKUP($Z194,Lookup!$A$1:$P$20,10,FALSE),"")</f>
        <v>8</v>
      </c>
      <c r="AI194" s="133" t="str">
        <f>IFERROR(VLOOKUP($Z194,Lookup!$A$1:$P$20,11,FALSE),"")</f>
        <v>Yes</v>
      </c>
      <c r="AJ194" s="444" t="s">
        <v>2707</v>
      </c>
      <c r="AK194" s="133" t="str">
        <f>IFERROR(VLOOKUP($Z194,Lookup!$A$1:$P$20,13,FALSE),"")</f>
        <v>Yes</v>
      </c>
      <c r="AL194" s="133" t="str">
        <f>IFERROR(VLOOKUP($Z194,Lookup!$A$1:$P$20,14,FALSE),"")</f>
        <v>Yes</v>
      </c>
      <c r="AM194" s="133" t="str">
        <f>IFERROR(VLOOKUP($Z194,Lookup!$A$1:$P$20,15,FALSE),"")</f>
        <v>Yes</v>
      </c>
      <c r="AN194" s="133">
        <f>IFERROR(VLOOKUP($Z194,Lookup!$A$1:$P$20,16,FALSE),"")</f>
        <v>4</v>
      </c>
      <c r="AO194" s="133">
        <f>IFERROR(VLOOKUP($Z194,Lookup!$A$1:$Q$20,17,FALSE),"")</f>
        <v>4</v>
      </c>
      <c r="AP194" s="129"/>
      <c r="AQ194" s="129"/>
      <c r="AR194" s="135"/>
      <c r="AS194" s="135"/>
      <c r="AT194" s="135"/>
      <c r="AU194" s="135"/>
      <c r="AV194" s="138"/>
      <c r="AW194" s="135"/>
      <c r="AX194" s="135"/>
      <c r="AY194" s="448">
        <v>3</v>
      </c>
      <c r="AZ194" s="135"/>
      <c r="BA194" s="135"/>
      <c r="BB194" s="135"/>
      <c r="BC194" s="135"/>
      <c r="BD194" s="135"/>
      <c r="BE194" s="135"/>
      <c r="BF194" s="139"/>
      <c r="BG194" s="150"/>
      <c r="BH194" s="129"/>
      <c r="BI194" s="129"/>
      <c r="BJ194" s="150"/>
      <c r="BK194" s="139"/>
      <c r="BL194" s="139"/>
      <c r="BM194" s="148"/>
      <c r="BN194" s="148"/>
      <c r="BO194" s="139"/>
      <c r="BP194" s="139"/>
      <c r="BQ194" s="139" t="s">
        <v>2844</v>
      </c>
      <c r="BR194" s="139">
        <v>3</v>
      </c>
      <c r="BS194" s="139"/>
      <c r="BT194" s="139"/>
      <c r="BU194" s="371"/>
      <c r="BV194" s="371"/>
      <c r="BW194" s="371"/>
      <c r="BX194" s="371"/>
      <c r="BY194" s="371"/>
      <c r="BZ194" s="371"/>
      <c r="CA194" s="371"/>
    </row>
    <row r="195" spans="1:79" ht="39.75" customHeight="1">
      <c r="A195" s="452" t="s">
        <v>2531</v>
      </c>
      <c r="B195" s="379" t="s">
        <v>1721</v>
      </c>
      <c r="C195" s="379" t="s">
        <v>1722</v>
      </c>
      <c r="D195" s="379" t="s">
        <v>160</v>
      </c>
      <c r="E195" s="372" t="s">
        <v>40</v>
      </c>
      <c r="F195" s="372">
        <v>78959</v>
      </c>
      <c r="G195" s="129" t="s">
        <v>1723</v>
      </c>
      <c r="H195" s="130" t="s">
        <v>1724</v>
      </c>
      <c r="I195" s="129" t="s">
        <v>469</v>
      </c>
      <c r="J195" s="130"/>
      <c r="K195" s="129"/>
      <c r="L195" s="94"/>
      <c r="M195" s="94"/>
      <c r="N195" s="94"/>
      <c r="O195" s="94"/>
      <c r="P195" s="94"/>
      <c r="Q195" s="94"/>
      <c r="R195" s="94"/>
      <c r="S195" s="94"/>
      <c r="T195" s="98"/>
      <c r="U195" s="94"/>
      <c r="V195" s="98">
        <v>2000</v>
      </c>
      <c r="W195" s="94" t="s">
        <v>931</v>
      </c>
      <c r="X195" s="129"/>
      <c r="Y195" s="132" t="s">
        <v>3180</v>
      </c>
      <c r="Z195" s="133" t="str">
        <f t="shared" si="15"/>
        <v>Trophy</v>
      </c>
      <c r="AA195" s="133" t="str">
        <f>IFERROR(VLOOKUP($Z195,Lookup!$A$1:$P$20,2,FALSE),"")</f>
        <v>Level 4</v>
      </c>
      <c r="AB195" s="134">
        <v>43502</v>
      </c>
      <c r="AC195" s="133">
        <f>IFERROR(VLOOKUP($Z195,Lookup!$A$1:$P$20,7,FALSE),"")</f>
        <v>0</v>
      </c>
      <c r="AD195" s="380"/>
      <c r="AE195" s="133">
        <f>IFERROR(VLOOKUP($Z195,Lookup!$A$1:$P$20,8,FALSE),"")</f>
        <v>2</v>
      </c>
      <c r="AF195" s="133">
        <f>IFERROR(VLOOKUP($Z195,Lookup!$A$1:$P$20,9,FALSE),"")</f>
        <v>2</v>
      </c>
      <c r="AG195" s="133" t="s">
        <v>2821</v>
      </c>
      <c r="AH195" s="133">
        <f>IFERROR(VLOOKUP($Z195,Lookup!$A$1:$P$20,10,FALSE),"")</f>
        <v>4</v>
      </c>
      <c r="AI195" s="133" t="str">
        <f>IFERROR(VLOOKUP($Z195,Lookup!$A$1:$P$20,11,FALSE),"")</f>
        <v>Yes</v>
      </c>
      <c r="AJ195" s="133"/>
      <c r="AK195" s="133" t="str">
        <f>IFERROR(VLOOKUP($Z195,Lookup!$A$1:$P$20,13,FALSE),"")</f>
        <v>Yes</v>
      </c>
      <c r="AL195" s="133">
        <f>IFERROR(VLOOKUP($Z195,Lookup!$A$1:$P$20,14,FALSE),"")</f>
        <v>0</v>
      </c>
      <c r="AM195" s="133">
        <f>IFERROR(VLOOKUP($Z195,Lookup!$A$1:$P$20,15,FALSE),"")</f>
        <v>0</v>
      </c>
      <c r="AN195" s="133">
        <f>IFERROR(VLOOKUP($Z195,Lookup!$A$1:$P$20,16,FALSE),"")</f>
        <v>0</v>
      </c>
      <c r="AO195" s="133"/>
      <c r="AP195" s="129"/>
      <c r="AQ195" s="129"/>
      <c r="AR195" s="135"/>
      <c r="AS195" s="135"/>
      <c r="AT195" s="135"/>
      <c r="AU195" s="135"/>
      <c r="AV195" s="138"/>
      <c r="AW195" s="135"/>
      <c r="AX195" s="135"/>
      <c r="AY195" s="135"/>
      <c r="AZ195" s="135"/>
      <c r="BA195" s="135"/>
      <c r="BB195" s="135"/>
      <c r="BC195" s="135"/>
      <c r="BD195" s="448">
        <v>2</v>
      </c>
      <c r="BE195" s="135"/>
      <c r="BF195" s="139"/>
      <c r="BG195" s="150"/>
      <c r="BH195" s="129"/>
      <c r="BI195" s="129"/>
      <c r="BJ195" s="150"/>
      <c r="BK195" s="139"/>
      <c r="BL195" s="139"/>
      <c r="BM195" s="148"/>
      <c r="BN195" s="148" t="s">
        <v>2845</v>
      </c>
      <c r="BO195" s="139"/>
      <c r="BP195" s="139"/>
      <c r="BQ195" s="139" t="s">
        <v>2894</v>
      </c>
      <c r="BR195" s="139"/>
      <c r="BS195" s="139"/>
      <c r="BT195" s="139"/>
      <c r="BU195" s="371"/>
      <c r="BV195" s="371"/>
      <c r="BW195" s="371"/>
      <c r="BX195" s="371"/>
      <c r="BY195" s="371"/>
      <c r="BZ195" s="371"/>
      <c r="CA195" s="371"/>
    </row>
    <row r="196" spans="1:79" ht="39.75" customHeight="1">
      <c r="A196" s="452" t="s">
        <v>2531</v>
      </c>
      <c r="B196" s="379" t="s">
        <v>1828</v>
      </c>
      <c r="C196" s="379" t="s">
        <v>1829</v>
      </c>
      <c r="D196" s="379" t="s">
        <v>37</v>
      </c>
      <c r="E196" s="372" t="s">
        <v>40</v>
      </c>
      <c r="F196" s="372">
        <v>78267</v>
      </c>
      <c r="G196" s="129" t="s">
        <v>1830</v>
      </c>
      <c r="H196" s="130" t="s">
        <v>1831</v>
      </c>
      <c r="I196" s="129" t="s">
        <v>469</v>
      </c>
      <c r="J196" s="130"/>
      <c r="K196" s="129"/>
      <c r="L196" s="94"/>
      <c r="M196" s="94"/>
      <c r="N196" s="94"/>
      <c r="O196" s="94"/>
      <c r="P196" s="94"/>
      <c r="Q196" s="94"/>
      <c r="R196" s="94"/>
      <c r="S196" s="94"/>
      <c r="T196" s="98"/>
      <c r="U196" s="94"/>
      <c r="V196" s="98">
        <v>1500</v>
      </c>
      <c r="W196" s="94" t="s">
        <v>931</v>
      </c>
      <c r="X196" s="129"/>
      <c r="Y196" s="132" t="s">
        <v>3181</v>
      </c>
      <c r="Z196" s="133" t="str">
        <f t="shared" si="15"/>
        <v>Trophy</v>
      </c>
      <c r="AA196" s="133" t="str">
        <f>IFERROR(VLOOKUP($Z196,Lookup!$A$1:$P$20,2,FALSE),"")</f>
        <v>Level 4</v>
      </c>
      <c r="AB196" s="134">
        <v>43502</v>
      </c>
      <c r="AC196" s="133">
        <f>IFERROR(VLOOKUP($Z196,Lookup!$A$1:$P$20,7,FALSE),"")</f>
        <v>0</v>
      </c>
      <c r="AD196" s="380"/>
      <c r="AE196" s="133">
        <f>IFERROR(VLOOKUP($Z196,Lookup!$A$1:$P$20,8,FALSE),"")</f>
        <v>2</v>
      </c>
      <c r="AF196" s="133">
        <f>IFERROR(VLOOKUP($Z196,Lookup!$A$1:$P$20,9,FALSE),"")</f>
        <v>2</v>
      </c>
      <c r="AG196" s="133" t="s">
        <v>2821</v>
      </c>
      <c r="AH196" s="133">
        <f>IFERROR(VLOOKUP($Z196,Lookup!$A$1:$P$20,10,FALSE),"")</f>
        <v>4</v>
      </c>
      <c r="AI196" s="133" t="str">
        <f>IFERROR(VLOOKUP($Z196,Lookup!$A$1:$P$20,11,FALSE),"")</f>
        <v>Yes</v>
      </c>
      <c r="AJ196" s="133"/>
      <c r="AK196" s="133" t="str">
        <f>IFERROR(VLOOKUP($Z196,Lookup!$A$1:$P$20,13,FALSE),"")</f>
        <v>Yes</v>
      </c>
      <c r="AL196" s="133">
        <f>IFERROR(VLOOKUP($Z196,Lookup!$A$1:$P$20,14,FALSE),"")</f>
        <v>0</v>
      </c>
      <c r="AM196" s="133">
        <f>IFERROR(VLOOKUP($Z196,Lookup!$A$1:$P$20,15,FALSE),"")</f>
        <v>0</v>
      </c>
      <c r="AN196" s="133">
        <f>IFERROR(VLOOKUP($Z196,Lookup!$A$1:$P$20,16,FALSE),"")</f>
        <v>0</v>
      </c>
      <c r="AO196" s="133"/>
      <c r="AP196" s="129"/>
      <c r="AQ196" s="129"/>
      <c r="AR196" s="135"/>
      <c r="AS196" s="135"/>
      <c r="AT196" s="135"/>
      <c r="AU196" s="135"/>
      <c r="AV196" s="138"/>
      <c r="AW196" s="135"/>
      <c r="AX196" s="135"/>
      <c r="AY196" s="135"/>
      <c r="AZ196" s="135"/>
      <c r="BA196" s="135"/>
      <c r="BB196" s="135"/>
      <c r="BC196" s="135"/>
      <c r="BD196" s="448">
        <v>2</v>
      </c>
      <c r="BE196" s="135"/>
      <c r="BF196" s="139"/>
      <c r="BG196" s="150"/>
      <c r="BH196" s="129"/>
      <c r="BI196" s="129"/>
      <c r="BJ196" s="150"/>
      <c r="BK196" s="139"/>
      <c r="BL196" s="139"/>
      <c r="BM196" s="148"/>
      <c r="BN196" s="148" t="s">
        <v>2845</v>
      </c>
      <c r="BO196" s="139"/>
      <c r="BP196" s="139"/>
      <c r="BQ196" s="139" t="s">
        <v>2894</v>
      </c>
      <c r="BR196" s="139"/>
      <c r="BS196" s="139"/>
      <c r="BT196" s="139"/>
      <c r="BU196" s="371"/>
      <c r="BV196" s="371"/>
      <c r="BW196" s="371"/>
      <c r="BX196" s="371"/>
      <c r="BY196" s="371"/>
      <c r="BZ196" s="371"/>
      <c r="CA196" s="371"/>
    </row>
    <row r="197" spans="1:79" ht="39.75" customHeight="1">
      <c r="A197" s="452" t="s">
        <v>2531</v>
      </c>
      <c r="B197" s="379" t="s">
        <v>2072</v>
      </c>
      <c r="C197" s="379" t="s">
        <v>2073</v>
      </c>
      <c r="D197" s="379" t="s">
        <v>2074</v>
      </c>
      <c r="E197" s="372" t="s">
        <v>40</v>
      </c>
      <c r="F197" s="372">
        <v>78616</v>
      </c>
      <c r="G197" s="129" t="s">
        <v>2075</v>
      </c>
      <c r="H197" s="172" t="s">
        <v>2076</v>
      </c>
      <c r="I197" s="129" t="s">
        <v>469</v>
      </c>
      <c r="J197" s="130"/>
      <c r="K197" s="129"/>
      <c r="L197" s="94"/>
      <c r="M197" s="94"/>
      <c r="N197" s="94"/>
      <c r="O197" s="94"/>
      <c r="P197" s="94"/>
      <c r="Q197" s="94"/>
      <c r="R197" s="94"/>
      <c r="S197" s="94"/>
      <c r="T197" s="98"/>
      <c r="U197" s="94"/>
      <c r="V197" s="98">
        <v>1000</v>
      </c>
      <c r="W197" s="129" t="s">
        <v>931</v>
      </c>
      <c r="X197" s="129"/>
      <c r="Y197" s="132" t="s">
        <v>3182</v>
      </c>
      <c r="Z197" s="133" t="str">
        <f t="shared" si="15"/>
        <v>Trophy</v>
      </c>
      <c r="AA197" s="133" t="str">
        <f>IFERROR(VLOOKUP($Z197,Lookup!$A$1:$P$20,2,FALSE),"")</f>
        <v>Level 4</v>
      </c>
      <c r="AB197" s="134">
        <v>43502</v>
      </c>
      <c r="AC197" s="133">
        <f>IFERROR(VLOOKUP($Z197,Lookup!$A$1:$P$20,7,FALSE),"")</f>
        <v>0</v>
      </c>
      <c r="AD197" s="380"/>
      <c r="AE197" s="133">
        <f>IFERROR(VLOOKUP($Z197,Lookup!$A$1:$P$20,8,FALSE),"")</f>
        <v>2</v>
      </c>
      <c r="AF197" s="133">
        <f>IFERROR(VLOOKUP($Z197,Lookup!$A$1:$P$20,9,FALSE),"")</f>
        <v>2</v>
      </c>
      <c r="AG197" s="133" t="s">
        <v>2821</v>
      </c>
      <c r="AH197" s="133">
        <f>IFERROR(VLOOKUP($Z197,Lookup!$A$1:$P$20,10,FALSE),"")</f>
        <v>4</v>
      </c>
      <c r="AI197" s="133" t="str">
        <f>IFERROR(VLOOKUP($Z197,Lookup!$A$1:$P$20,11,FALSE),"")</f>
        <v>Yes</v>
      </c>
      <c r="AJ197" s="133">
        <f>IFERROR(VLOOKUP($Z197,Lookup!$A$1:$P$20,12,FALSE),"")</f>
        <v>0</v>
      </c>
      <c r="AK197" s="133" t="str">
        <f>IFERROR(VLOOKUP($Z197,Lookup!$A$1:$P$20,13,FALSE),"")</f>
        <v>Yes</v>
      </c>
      <c r="AL197" s="133">
        <f>IFERROR(VLOOKUP($Z197,Lookup!$A$1:$P$20,14,FALSE),"")</f>
        <v>0</v>
      </c>
      <c r="AM197" s="133">
        <f>IFERROR(VLOOKUP($Z197,Lookup!$A$1:$P$20,15,FALSE),"")</f>
        <v>0</v>
      </c>
      <c r="AN197" s="133">
        <f>IFERROR(VLOOKUP($Z197,Lookup!$A$1:$P$20,16,FALSE),"")</f>
        <v>0</v>
      </c>
      <c r="AO197" s="133"/>
      <c r="AP197" s="129"/>
      <c r="AQ197" s="129"/>
      <c r="AR197" s="135"/>
      <c r="AS197" s="135"/>
      <c r="AT197" s="135"/>
      <c r="AU197" s="135"/>
      <c r="AV197" s="138"/>
      <c r="AW197" s="135"/>
      <c r="AX197" s="135"/>
      <c r="AY197" s="135"/>
      <c r="AZ197" s="135"/>
      <c r="BA197" s="135"/>
      <c r="BB197" s="135"/>
      <c r="BC197" s="135"/>
      <c r="BD197" s="448">
        <v>1</v>
      </c>
      <c r="BE197" s="135"/>
      <c r="BF197" s="139"/>
      <c r="BG197" s="150"/>
      <c r="BH197" s="129"/>
      <c r="BI197" s="129"/>
      <c r="BJ197" s="150"/>
      <c r="BK197" s="139"/>
      <c r="BL197" s="139"/>
      <c r="BM197" s="450">
        <v>1</v>
      </c>
      <c r="BN197" s="450" t="s">
        <v>977</v>
      </c>
      <c r="BO197" s="139" t="s">
        <v>3062</v>
      </c>
      <c r="BP197" s="139"/>
      <c r="BQ197" s="139" t="s">
        <v>2894</v>
      </c>
      <c r="BR197" s="139"/>
      <c r="BS197" s="139"/>
      <c r="BT197" s="139"/>
      <c r="BU197" s="371"/>
      <c r="BV197" s="371"/>
      <c r="BW197" s="371"/>
      <c r="BX197" s="371"/>
      <c r="BY197" s="371"/>
      <c r="BZ197" s="371"/>
      <c r="CA197" s="371"/>
    </row>
    <row r="198" spans="1:79" ht="39.75" customHeight="1">
      <c r="A198" s="452" t="s">
        <v>2531</v>
      </c>
      <c r="B198" s="379" t="s">
        <v>3358</v>
      </c>
      <c r="C198" s="379" t="s">
        <v>3359</v>
      </c>
      <c r="D198" s="379" t="s">
        <v>3360</v>
      </c>
      <c r="E198" s="372" t="s">
        <v>40</v>
      </c>
      <c r="F198" s="372">
        <v>78941</v>
      </c>
      <c r="G198" s="129" t="s">
        <v>3361</v>
      </c>
      <c r="H198" s="130"/>
      <c r="I198" s="129" t="s">
        <v>469</v>
      </c>
      <c r="J198" s="130"/>
      <c r="K198" s="129"/>
      <c r="L198" s="94"/>
      <c r="M198" s="94"/>
      <c r="N198" s="94"/>
      <c r="O198" s="94"/>
      <c r="P198" s="94"/>
      <c r="Q198" s="94"/>
      <c r="R198" s="94"/>
      <c r="S198" s="94"/>
      <c r="T198" s="98"/>
      <c r="U198" s="94"/>
      <c r="V198" s="98">
        <v>250</v>
      </c>
      <c r="W198" s="129" t="s">
        <v>931</v>
      </c>
      <c r="X198" s="129"/>
      <c r="Y198" s="132" t="s">
        <v>3362</v>
      </c>
      <c r="Z198" s="133" t="str">
        <f t="shared" si="15"/>
        <v>Red</v>
      </c>
      <c r="AA198" s="133" t="str">
        <f>IFERROR(VLOOKUP($Z198,Lookup!$A$1:$P$20,2,FALSE),"")</f>
        <v>Level 6</v>
      </c>
      <c r="AB198" s="134">
        <v>43502</v>
      </c>
      <c r="AC198" s="133">
        <f>IFERROR(VLOOKUP($Z198,Lookup!$A$1:$P$20,7,FALSE),"")</f>
        <v>0</v>
      </c>
      <c r="AD198" s="380"/>
      <c r="AE198" s="133">
        <f>IFERROR(VLOOKUP($Z198,Lookup!$A$1:$P$20,8,FALSE),"")</f>
        <v>1</v>
      </c>
      <c r="AF198" s="133">
        <f>IFERROR(VLOOKUP($Z198,Lookup!$A$1:$P$20,9,FALSE),"")</f>
        <v>0</v>
      </c>
      <c r="AG198" s="133" t="s">
        <v>2821</v>
      </c>
      <c r="AH198" s="133">
        <f>IFERROR(VLOOKUP($Z198,Lookup!$A$1:$P$20,10,FALSE),"")</f>
        <v>2</v>
      </c>
      <c r="AI198" s="133"/>
      <c r="AJ198" s="133">
        <f>IFERROR(VLOOKUP($Z198,Lookup!$A$1:$P$20,12,FALSE),"")</f>
        <v>0</v>
      </c>
      <c r="AK198" s="133"/>
      <c r="AL198" s="133"/>
      <c r="AM198" s="133"/>
      <c r="AN198" s="133"/>
      <c r="AO198" s="133"/>
      <c r="AP198" s="129"/>
      <c r="AQ198" s="129"/>
      <c r="AR198" s="135"/>
      <c r="AS198" s="135"/>
      <c r="AT198" s="135"/>
      <c r="AU198" s="135"/>
      <c r="AV198" s="138"/>
      <c r="AW198" s="135"/>
      <c r="AX198" s="135"/>
      <c r="AY198" s="135"/>
      <c r="AZ198" s="135"/>
      <c r="BA198" s="135"/>
      <c r="BB198" s="135"/>
      <c r="BC198" s="135"/>
      <c r="BD198" s="135"/>
      <c r="BE198" s="135"/>
      <c r="BF198" s="139"/>
      <c r="BG198" s="150"/>
      <c r="BH198" s="129"/>
      <c r="BI198" s="129"/>
      <c r="BJ198" s="150"/>
      <c r="BK198" s="139"/>
      <c r="BL198" s="139"/>
      <c r="BM198" s="450">
        <v>1</v>
      </c>
      <c r="BN198" s="450" t="s">
        <v>977</v>
      </c>
      <c r="BO198" s="139" t="s">
        <v>3062</v>
      </c>
      <c r="BP198" s="139"/>
      <c r="BQ198" s="139"/>
      <c r="BR198" s="139"/>
      <c r="BS198" s="139"/>
      <c r="BT198" s="139"/>
      <c r="BU198" s="371"/>
      <c r="BV198" s="371"/>
      <c r="BW198" s="371"/>
      <c r="BX198" s="371"/>
      <c r="BY198" s="371"/>
      <c r="BZ198" s="371"/>
      <c r="CA198" s="371"/>
    </row>
    <row r="199" spans="1:79" ht="39.75" customHeight="1">
      <c r="A199" s="452" t="s">
        <v>2531</v>
      </c>
      <c r="B199" s="379" t="s">
        <v>1254</v>
      </c>
      <c r="C199" s="379" t="s">
        <v>1255</v>
      </c>
      <c r="D199" s="379" t="s">
        <v>1213</v>
      </c>
      <c r="E199" s="372" t="s">
        <v>40</v>
      </c>
      <c r="F199" s="372">
        <v>77807</v>
      </c>
      <c r="G199" s="129" t="s">
        <v>1256</v>
      </c>
      <c r="H199" s="130" t="s">
        <v>1257</v>
      </c>
      <c r="I199" s="129" t="s">
        <v>1258</v>
      </c>
      <c r="J199" s="129"/>
      <c r="K199" s="129"/>
      <c r="L199" s="94"/>
      <c r="M199" s="94"/>
      <c r="N199" s="94">
        <v>1</v>
      </c>
      <c r="O199" s="94"/>
      <c r="P199" s="94"/>
      <c r="Q199" s="94"/>
      <c r="R199" s="94"/>
      <c r="S199" s="94"/>
      <c r="T199" s="98"/>
      <c r="U199" s="129"/>
      <c r="V199" s="98">
        <v>2000</v>
      </c>
      <c r="W199" s="129" t="s">
        <v>931</v>
      </c>
      <c r="X199" s="129"/>
      <c r="Y199" s="132" t="s">
        <v>3131</v>
      </c>
      <c r="Z199" s="133" t="s">
        <v>367</v>
      </c>
      <c r="AA199" s="133" t="str">
        <f>IFERROR(VLOOKUP($Z199,Lookup!$A$1:$P$20,2,FALSE),"")</f>
        <v>Level 3</v>
      </c>
      <c r="AB199" s="134">
        <v>43503</v>
      </c>
      <c r="AC199" s="133">
        <f>IFERROR(VLOOKUP($Z199,Lookup!$A$1:$P$20,7,FALSE),"")</f>
        <v>0</v>
      </c>
      <c r="AD199" s="380"/>
      <c r="AE199" s="133">
        <f>IFERROR(VLOOKUP($Z199,Lookup!$A$1:$P$20,8,FALSE),"")</f>
        <v>4</v>
      </c>
      <c r="AF199" s="133">
        <f>IFERROR(VLOOKUP($Z199,Lookup!$A$1:$P$20,9,FALSE),"")</f>
        <v>2</v>
      </c>
      <c r="AG199" s="133" t="s">
        <v>3089</v>
      </c>
      <c r="AH199" s="133">
        <f>IFERROR(VLOOKUP($Z199,Lookup!$A$1:$P$20,10,FALSE),"")</f>
        <v>4</v>
      </c>
      <c r="AI199" s="133"/>
      <c r="AJ199" s="133"/>
      <c r="AK199" s="133"/>
      <c r="AL199" s="133"/>
      <c r="AM199" s="133"/>
      <c r="AN199" s="133"/>
      <c r="AO199" s="133"/>
      <c r="AP199" s="129"/>
      <c r="AQ199" s="129"/>
      <c r="AR199" s="135"/>
      <c r="AS199" s="135"/>
      <c r="AT199" s="135"/>
      <c r="AU199" s="135"/>
      <c r="AV199" s="138"/>
      <c r="AW199" s="135"/>
      <c r="AX199" s="135"/>
      <c r="AY199" s="135"/>
      <c r="AZ199" s="135"/>
      <c r="BA199" s="135"/>
      <c r="BB199" s="135"/>
      <c r="BC199" s="135"/>
      <c r="BD199" s="135"/>
      <c r="BE199" s="135"/>
      <c r="BF199" s="139"/>
      <c r="BG199" s="150"/>
      <c r="BH199" s="129"/>
      <c r="BI199" s="129"/>
      <c r="BJ199" s="150"/>
      <c r="BK199" s="139"/>
      <c r="BL199" s="139"/>
      <c r="BM199" s="450">
        <v>2</v>
      </c>
      <c r="BN199" s="450" t="s">
        <v>3057</v>
      </c>
      <c r="BO199" s="139" t="s">
        <v>3062</v>
      </c>
      <c r="BP199" s="139"/>
      <c r="BQ199" s="139"/>
      <c r="BR199" s="139"/>
      <c r="BS199" s="139"/>
      <c r="BT199" s="139"/>
      <c r="BU199" s="371"/>
      <c r="BV199" s="371"/>
      <c r="BW199" s="371"/>
      <c r="BX199" s="371"/>
      <c r="BY199" s="371"/>
      <c r="BZ199" s="371"/>
      <c r="CA199" s="371"/>
    </row>
    <row r="200" spans="1:79" ht="39.75" customHeight="1">
      <c r="A200" s="452" t="s">
        <v>2531</v>
      </c>
      <c r="B200" s="379" t="s">
        <v>2579</v>
      </c>
      <c r="C200" s="379" t="s">
        <v>2580</v>
      </c>
      <c r="D200" s="379" t="s">
        <v>68</v>
      </c>
      <c r="E200" s="372" t="s">
        <v>40</v>
      </c>
      <c r="F200" s="372">
        <v>77041</v>
      </c>
      <c r="G200" s="129" t="s">
        <v>2581</v>
      </c>
      <c r="H200" s="130" t="s">
        <v>2582</v>
      </c>
      <c r="I200" s="130"/>
      <c r="J200" s="130"/>
      <c r="K200" s="129"/>
      <c r="L200" s="94"/>
      <c r="M200" s="94"/>
      <c r="N200" s="94">
        <v>1</v>
      </c>
      <c r="O200" s="94"/>
      <c r="P200" s="94"/>
      <c r="Q200" s="94"/>
      <c r="R200" s="94"/>
      <c r="S200" s="94"/>
      <c r="T200" s="98"/>
      <c r="U200" s="129"/>
      <c r="V200" s="98">
        <v>7000</v>
      </c>
      <c r="W200" s="94" t="s">
        <v>931</v>
      </c>
      <c r="X200" s="129"/>
      <c r="Y200" s="132"/>
      <c r="Z200" s="133" t="s">
        <v>379</v>
      </c>
      <c r="AA200" s="133" t="str">
        <f>IFERROR(VLOOKUP($Z200,Lookup!$A$1:$P$20,2,FALSE),"")</f>
        <v>Level 2</v>
      </c>
      <c r="AB200" s="134">
        <v>43505</v>
      </c>
      <c r="AC200" s="133">
        <f>IFERROR(VLOOKUP($Z200,Lookup!$A$1:$P$20,7,FALSE),"")</f>
        <v>2</v>
      </c>
      <c r="AD200" s="380"/>
      <c r="AE200" s="133">
        <f>IFERROR(VLOOKUP($Z200,Lookup!$A$1:$P$20,8,FALSE),"")</f>
        <v>4</v>
      </c>
      <c r="AF200" s="133">
        <f>IFERROR(VLOOKUP($Z200,Lookup!$A$1:$P$20,9,FALSE),"")</f>
        <v>2</v>
      </c>
      <c r="AG200" s="133" t="s">
        <v>3089</v>
      </c>
      <c r="AH200" s="133">
        <f>IFERROR(VLOOKUP($Z200,Lookup!$A$1:$P$20,10,FALSE),"")</f>
        <v>6</v>
      </c>
      <c r="AI200" s="133" t="str">
        <f>IFERROR(VLOOKUP($Z200,Lookup!$A$1:$P$20,11,FALSE),"")</f>
        <v>Yes</v>
      </c>
      <c r="AJ200" s="133" t="s">
        <v>893</v>
      </c>
      <c r="AK200" s="133" t="str">
        <f>IFERROR(VLOOKUP($Z200,Lookup!$A$1:$P$20,13,FALSE),"")</f>
        <v>Yes</v>
      </c>
      <c r="AL200" s="133">
        <f>IFERROR(VLOOKUP($Z200,Lookup!$A$1:$P$20,14,FALSE),"")</f>
        <v>0</v>
      </c>
      <c r="AM200" s="133">
        <f>IFERROR(VLOOKUP($Z200,Lookup!$A$1:$P$20,15,FALSE),"")</f>
        <v>0</v>
      </c>
      <c r="AN200" s="133">
        <f>IFERROR(VLOOKUP($Z200,Lookup!$A$1:$P$20,16,FALSE),"")</f>
        <v>0</v>
      </c>
      <c r="AO200" s="133"/>
      <c r="AP200" s="129"/>
      <c r="AQ200" s="129"/>
      <c r="AR200" s="135"/>
      <c r="AS200" s="135"/>
      <c r="AT200" s="135"/>
      <c r="AU200" s="135"/>
      <c r="AV200" s="138"/>
      <c r="AW200" s="135"/>
      <c r="AX200" s="135"/>
      <c r="AY200" s="448">
        <v>2</v>
      </c>
      <c r="AZ200" s="135"/>
      <c r="BA200" s="135"/>
      <c r="BB200" s="135"/>
      <c r="BC200" s="135"/>
      <c r="BD200" s="135"/>
      <c r="BE200" s="135"/>
      <c r="BF200" s="139"/>
      <c r="BG200" s="150"/>
      <c r="BH200" s="129"/>
      <c r="BI200" s="129"/>
      <c r="BJ200" s="150"/>
      <c r="BK200" s="139"/>
      <c r="BL200" s="139"/>
      <c r="BM200" s="148"/>
      <c r="BN200" s="148" t="s">
        <v>2845</v>
      </c>
      <c r="BO200" s="139"/>
      <c r="BP200" s="139"/>
      <c r="BQ200" s="139" t="s">
        <v>2844</v>
      </c>
      <c r="BR200" s="139">
        <v>8</v>
      </c>
      <c r="BS200" s="139"/>
      <c r="BT200" s="139"/>
      <c r="BU200" s="371"/>
      <c r="BV200" s="371"/>
      <c r="BW200" s="371"/>
      <c r="BX200" s="371"/>
      <c r="BY200" s="371"/>
      <c r="BZ200" s="371"/>
      <c r="CA200" s="371"/>
    </row>
    <row r="201" spans="1:79" ht="39.75" customHeight="1">
      <c r="A201" s="452" t="s">
        <v>2531</v>
      </c>
      <c r="B201" s="379" t="s">
        <v>3065</v>
      </c>
      <c r="C201" s="379" t="s">
        <v>2731</v>
      </c>
      <c r="D201" s="379" t="s">
        <v>234</v>
      </c>
      <c r="E201" s="372" t="s">
        <v>40</v>
      </c>
      <c r="F201" s="372">
        <v>78130</v>
      </c>
      <c r="G201" s="129" t="s">
        <v>1853</v>
      </c>
      <c r="H201" s="130" t="s">
        <v>2569</v>
      </c>
      <c r="I201" s="130"/>
      <c r="J201" s="130"/>
      <c r="K201" s="129"/>
      <c r="L201" s="94"/>
      <c r="M201" s="94"/>
      <c r="N201" s="94">
        <v>1</v>
      </c>
      <c r="O201" s="94"/>
      <c r="P201" s="94"/>
      <c r="Q201" s="94"/>
      <c r="R201" s="94"/>
      <c r="S201" s="94"/>
      <c r="T201" s="98"/>
      <c r="U201" s="94"/>
      <c r="V201" s="98">
        <v>20000</v>
      </c>
      <c r="W201" s="94" t="s">
        <v>931</v>
      </c>
      <c r="X201" s="129"/>
      <c r="Y201" s="128"/>
      <c r="Z201" s="133" t="s">
        <v>382</v>
      </c>
      <c r="AA201" s="133" t="str">
        <f>IFERROR(VLOOKUP($Z201,Lookup!$A$1:$P$20,2,FALSE),"")</f>
        <v>Level 1</v>
      </c>
      <c r="AB201" s="134">
        <v>43505</v>
      </c>
      <c r="AC201" s="133">
        <f>IFERROR(VLOOKUP($Z201,Lookup!$A$1:$P$20,7,FALSE),"")</f>
        <v>4</v>
      </c>
      <c r="AD201" s="380"/>
      <c r="AE201" s="133">
        <f>IFERROR(VLOOKUP($Z201,Lookup!$A$1:$P$20,8,FALSE),"")</f>
        <v>6</v>
      </c>
      <c r="AF201" s="133">
        <f>IFERROR(VLOOKUP($Z201,Lookup!$A$1:$P$20,9,FALSE),"")</f>
        <v>4</v>
      </c>
      <c r="AG201" s="133" t="s">
        <v>3066</v>
      </c>
      <c r="AH201" s="133">
        <f>IFERROR(VLOOKUP($Z201,Lookup!$A$1:$P$20,10,FALSE),"")</f>
        <v>8</v>
      </c>
      <c r="AI201" s="133" t="str">
        <f>IFERROR(VLOOKUP($Z201,Lookup!$A$1:$P$20,11,FALSE),"")</f>
        <v>Yes</v>
      </c>
      <c r="AJ201" s="133" t="s">
        <v>896</v>
      </c>
      <c r="AK201" s="133" t="str">
        <f>IFERROR(VLOOKUP($Z201,Lookup!$A$1:$P$20,13,FALSE),"")</f>
        <v>Yes</v>
      </c>
      <c r="AL201" s="133" t="str">
        <f>IFERROR(VLOOKUP($Z201,Lookup!$A$1:$P$20,14,FALSE),"")</f>
        <v>Yes</v>
      </c>
      <c r="AM201" s="133" t="str">
        <f>IFERROR(VLOOKUP($Z201,Lookup!$A$1:$P$20,15,FALSE),"")</f>
        <v>Yes</v>
      </c>
      <c r="AN201" s="133">
        <f>IFERROR(VLOOKUP($Z201,Lookup!$A$1:$P$20,16,FALSE),"")</f>
        <v>4</v>
      </c>
      <c r="AO201" s="133"/>
      <c r="AP201" s="129"/>
      <c r="AQ201" s="129"/>
      <c r="AR201" s="135"/>
      <c r="AS201" s="135"/>
      <c r="AT201" s="135"/>
      <c r="AU201" s="135"/>
      <c r="AV201" s="138"/>
      <c r="AW201" s="135"/>
      <c r="AX201" s="135"/>
      <c r="AY201" s="448">
        <v>3</v>
      </c>
      <c r="AZ201" s="135"/>
      <c r="BA201" s="135"/>
      <c r="BB201" s="135"/>
      <c r="BC201" s="135"/>
      <c r="BD201" s="135"/>
      <c r="BE201" s="135"/>
      <c r="BF201" s="139"/>
      <c r="BG201" s="150"/>
      <c r="BH201" s="129"/>
      <c r="BI201" s="129"/>
      <c r="BJ201" s="150"/>
      <c r="BK201" s="143"/>
      <c r="BL201" s="143"/>
      <c r="BM201" s="148"/>
      <c r="BN201" s="148" t="s">
        <v>2845</v>
      </c>
      <c r="BO201" s="143"/>
      <c r="BP201" s="143"/>
      <c r="BQ201" s="143"/>
      <c r="BR201" s="143"/>
      <c r="BS201" s="143"/>
      <c r="BT201" s="143"/>
      <c r="BU201" s="371"/>
      <c r="BV201" s="371"/>
      <c r="BW201" s="371"/>
      <c r="BX201" s="371"/>
      <c r="BY201" s="371"/>
      <c r="BZ201" s="371"/>
      <c r="CA201" s="371"/>
    </row>
    <row r="202" spans="1:79" ht="39.75" customHeight="1">
      <c r="A202" s="452" t="s">
        <v>2531</v>
      </c>
      <c r="B202" s="379" t="s">
        <v>3183</v>
      </c>
      <c r="C202" s="379" t="s">
        <v>2616</v>
      </c>
      <c r="D202" s="379" t="s">
        <v>2617</v>
      </c>
      <c r="E202" s="372" t="s">
        <v>40</v>
      </c>
      <c r="F202" s="372">
        <v>77478</v>
      </c>
      <c r="G202" s="129" t="s">
        <v>2618</v>
      </c>
      <c r="H202" s="130" t="s">
        <v>3184</v>
      </c>
      <c r="I202" s="130" t="s">
        <v>99</v>
      </c>
      <c r="J202" s="130"/>
      <c r="K202" s="129"/>
      <c r="L202" s="94"/>
      <c r="M202" s="94"/>
      <c r="N202" s="94"/>
      <c r="O202" s="94"/>
      <c r="P202" s="94"/>
      <c r="Q202" s="94"/>
      <c r="R202" s="94"/>
      <c r="S202" s="94"/>
      <c r="T202" s="98"/>
      <c r="U202" s="94"/>
      <c r="V202" s="98">
        <v>2000</v>
      </c>
      <c r="W202" s="94" t="s">
        <v>931</v>
      </c>
      <c r="X202" s="129"/>
      <c r="Y202" s="132"/>
      <c r="Z202" s="133" t="str">
        <f t="shared" ref="Z202:Z204" si="16">IF(SUM($T202,$V202)=0,"",IF(SUM($T202,$V202)&gt;=10000,"Silver",IF(AND((SUM($T202,$V202)&lt;10000),(SUM($T202,$V202)&gt;=5000)),"Champion",IF(AND((SUM($T202,$V202)&lt;5000),(SUM($T202,$V202)&gt;=2500)),"Reserve",IF(AND((SUM($T202,$V202)&lt;2500),(SUM($T202,$V202)&gt;=1000)),"Trophy",IF(AND((SUM($T202,$V202)&lt;1000),(SUM($T202,$V202)&gt;=500)),"Blue",IF(AND((SUM($T202,$V202)&lt;500),(SUM($T202,$V202)&gt;=250)),"Red","White")))))))</f>
        <v>Trophy</v>
      </c>
      <c r="AA202" s="133" t="str">
        <f>IFERROR(VLOOKUP($Z202,Lookup!$A$1:$P$20,2,FALSE),"")</f>
        <v>Level 4</v>
      </c>
      <c r="AB202" s="134">
        <v>43509</v>
      </c>
      <c r="AC202" s="133">
        <f>IFERROR(VLOOKUP($Z202,Lookup!$A$1:$P$20,7,FALSE),"")</f>
        <v>0</v>
      </c>
      <c r="AD202" s="380"/>
      <c r="AE202" s="133">
        <f>IFERROR(VLOOKUP($Z202,Lookup!$A$1:$P$20,8,FALSE),"")</f>
        <v>2</v>
      </c>
      <c r="AF202" s="133">
        <f>IFERROR(VLOOKUP($Z202,Lookup!$A$1:$P$20,9,FALSE),"")</f>
        <v>2</v>
      </c>
      <c r="AG202" s="133" t="s">
        <v>2821</v>
      </c>
      <c r="AH202" s="133">
        <f>IFERROR(VLOOKUP($Z202,Lookup!$A$1:$P$20,10,FALSE),"")</f>
        <v>4</v>
      </c>
      <c r="AI202" s="133" t="str">
        <f>IFERROR(VLOOKUP($Z202,Lookup!$A$1:$P$20,11,FALSE),"")</f>
        <v>Yes</v>
      </c>
      <c r="AJ202" s="133" t="s">
        <v>3185</v>
      </c>
      <c r="AK202" s="133" t="str">
        <f>IFERROR(VLOOKUP($Z202,Lookup!$A$1:$P$20,13,FALSE),"")</f>
        <v>Yes</v>
      </c>
      <c r="AL202" s="133">
        <f>IFERROR(VLOOKUP($Z202,Lookup!$A$1:$P$20,14,FALSE),"")</f>
        <v>0</v>
      </c>
      <c r="AM202" s="133">
        <f>IFERROR(VLOOKUP($Z202,Lookup!$A$1:$P$20,15,FALSE),"")</f>
        <v>0</v>
      </c>
      <c r="AN202" s="133"/>
      <c r="AO202" s="133"/>
      <c r="AP202" s="129"/>
      <c r="AQ202" s="129"/>
      <c r="AR202" s="135"/>
      <c r="AS202" s="135"/>
      <c r="AT202" s="135"/>
      <c r="AU202" s="135"/>
      <c r="AV202" s="138"/>
      <c r="AW202" s="135"/>
      <c r="AX202" s="135"/>
      <c r="AY202" s="135"/>
      <c r="AZ202" s="135"/>
      <c r="BA202" s="135"/>
      <c r="BB202" s="135"/>
      <c r="BC202" s="135"/>
      <c r="BD202" s="135"/>
      <c r="BE202" s="135"/>
      <c r="BF202" s="139"/>
      <c r="BG202" s="150"/>
      <c r="BH202" s="129"/>
      <c r="BI202" s="129"/>
      <c r="BJ202" s="150"/>
      <c r="BK202" s="143"/>
      <c r="BL202" s="143"/>
      <c r="BM202" s="450">
        <v>2</v>
      </c>
      <c r="BN202" s="450" t="s">
        <v>977</v>
      </c>
      <c r="BO202" s="139" t="s">
        <v>3062</v>
      </c>
      <c r="BP202" s="143"/>
      <c r="BQ202" s="143"/>
      <c r="BR202" s="143"/>
      <c r="BS202" s="143"/>
      <c r="BT202" s="143"/>
      <c r="BU202" s="371"/>
      <c r="BV202" s="371"/>
      <c r="BW202" s="371"/>
      <c r="BX202" s="371"/>
      <c r="BY202" s="371"/>
      <c r="BZ202" s="371"/>
      <c r="CA202" s="371"/>
    </row>
    <row r="203" spans="1:79" ht="39.75" customHeight="1">
      <c r="A203" s="452" t="s">
        <v>2531</v>
      </c>
      <c r="B203" s="379" t="s">
        <v>3186</v>
      </c>
      <c r="C203" s="379" t="s">
        <v>3187</v>
      </c>
      <c r="D203" s="379" t="s">
        <v>68</v>
      </c>
      <c r="E203" s="372" t="s">
        <v>40</v>
      </c>
      <c r="F203" s="372">
        <v>77092</v>
      </c>
      <c r="G203" s="129" t="s">
        <v>3188</v>
      </c>
      <c r="H203" s="130" t="s">
        <v>3189</v>
      </c>
      <c r="I203" s="129"/>
      <c r="J203" s="129"/>
      <c r="K203" s="129"/>
      <c r="L203" s="94"/>
      <c r="M203" s="94"/>
      <c r="N203" s="94"/>
      <c r="O203" s="94"/>
      <c r="P203" s="94"/>
      <c r="Q203" s="94"/>
      <c r="R203" s="94"/>
      <c r="S203" s="94"/>
      <c r="T203" s="98"/>
      <c r="U203" s="129"/>
      <c r="V203" s="98">
        <v>1400</v>
      </c>
      <c r="W203" s="129" t="s">
        <v>931</v>
      </c>
      <c r="X203" s="129"/>
      <c r="Y203" s="132"/>
      <c r="Z203" s="133" t="str">
        <f t="shared" si="16"/>
        <v>Trophy</v>
      </c>
      <c r="AA203" s="133" t="str">
        <f>IFERROR(VLOOKUP($Z203,Lookup!$A$1:$P$20,2,FALSE),"")</f>
        <v>Level 4</v>
      </c>
      <c r="AB203" s="134">
        <v>43505</v>
      </c>
      <c r="AC203" s="133">
        <f>IFERROR(VLOOKUP($Z203,Lookup!$A$1:$P$20,7,FALSE),"")</f>
        <v>0</v>
      </c>
      <c r="AD203" s="380"/>
      <c r="AE203" s="133">
        <f>IFERROR(VLOOKUP($Z203,Lookup!$A$1:$P$20,8,FALSE),"")</f>
        <v>2</v>
      </c>
      <c r="AF203" s="133">
        <f>IFERROR(VLOOKUP($Z203,Lookup!$A$1:$P$20,9,FALSE),"")</f>
        <v>2</v>
      </c>
      <c r="AG203" s="133" t="s">
        <v>2821</v>
      </c>
      <c r="AH203" s="133">
        <f>IFERROR(VLOOKUP($Z203,Lookup!$A$1:$P$20,10,FALSE),"")</f>
        <v>4</v>
      </c>
      <c r="AI203" s="133" t="str">
        <f>IFERROR(VLOOKUP($Z203,Lookup!$A$1:$P$20,11,FALSE),"")</f>
        <v>Yes</v>
      </c>
      <c r="AJ203" s="133">
        <f>IFERROR(VLOOKUP($Z203,Lookup!$A$1:$P$20,12,FALSE),"")</f>
        <v>0</v>
      </c>
      <c r="AK203" s="133" t="str">
        <f>IFERROR(VLOOKUP($Z203,Lookup!$A$1:$P$20,13,FALSE),"")</f>
        <v>Yes</v>
      </c>
      <c r="AL203" s="133">
        <f>IFERROR(VLOOKUP($Z203,Lookup!$A$1:$P$20,14,FALSE),"")</f>
        <v>0</v>
      </c>
      <c r="AM203" s="133">
        <f>IFERROR(VLOOKUP($Z203,Lookup!$A$1:$P$20,15,FALSE),"")</f>
        <v>0</v>
      </c>
      <c r="AN203" s="133">
        <f>IFERROR(VLOOKUP($Z203,Lookup!$A$1:$P$20,16,FALSE),"")</f>
        <v>0</v>
      </c>
      <c r="AO203" s="133"/>
      <c r="AP203" s="129"/>
      <c r="AQ203" s="129"/>
      <c r="AR203" s="135"/>
      <c r="AS203" s="135"/>
      <c r="AT203" s="135"/>
      <c r="AU203" s="135"/>
      <c r="AV203" s="138"/>
      <c r="AW203" s="135"/>
      <c r="AX203" s="135"/>
      <c r="AY203" s="135"/>
      <c r="AZ203" s="135"/>
      <c r="BA203" s="135"/>
      <c r="BB203" s="135"/>
      <c r="BC203" s="135"/>
      <c r="BD203" s="135"/>
      <c r="BE203" s="135"/>
      <c r="BF203" s="139"/>
      <c r="BG203" s="150"/>
      <c r="BH203" s="129"/>
      <c r="BI203" s="129"/>
      <c r="BJ203" s="150"/>
      <c r="BK203" s="139"/>
      <c r="BL203" s="139"/>
      <c r="BM203" s="148"/>
      <c r="BN203" s="148"/>
      <c r="BO203" s="139"/>
      <c r="BP203" s="139"/>
      <c r="BQ203" s="139"/>
      <c r="BR203" s="139"/>
      <c r="BS203" s="139"/>
      <c r="BT203" s="139"/>
      <c r="BU203" s="371"/>
      <c r="BV203" s="371"/>
      <c r="BW203" s="371"/>
      <c r="BX203" s="371"/>
      <c r="BY203" s="371"/>
      <c r="BZ203" s="371"/>
      <c r="CA203" s="371"/>
    </row>
    <row r="204" spans="1:79" ht="39.75" customHeight="1">
      <c r="A204" s="452" t="s">
        <v>2531</v>
      </c>
      <c r="B204" s="140" t="s">
        <v>3190</v>
      </c>
      <c r="C204" s="140" t="s">
        <v>3191</v>
      </c>
      <c r="D204" s="140" t="s">
        <v>37</v>
      </c>
      <c r="E204" s="96" t="s">
        <v>40</v>
      </c>
      <c r="F204" s="96">
        <v>78216</v>
      </c>
      <c r="G204" s="129" t="s">
        <v>3192</v>
      </c>
      <c r="H204" s="130" t="s">
        <v>3177</v>
      </c>
      <c r="I204" s="130"/>
      <c r="J204" s="130"/>
      <c r="K204" s="129"/>
      <c r="L204" s="94"/>
      <c r="M204" s="94"/>
      <c r="N204" s="94"/>
      <c r="O204" s="94"/>
      <c r="P204" s="94"/>
      <c r="Q204" s="94"/>
      <c r="R204" s="94"/>
      <c r="S204" s="94"/>
      <c r="T204" s="98"/>
      <c r="U204" s="94"/>
      <c r="V204" s="98">
        <v>1200</v>
      </c>
      <c r="W204" s="129" t="s">
        <v>931</v>
      </c>
      <c r="X204" s="129"/>
      <c r="Y204" s="132"/>
      <c r="Z204" s="133" t="str">
        <f t="shared" si="16"/>
        <v>Trophy</v>
      </c>
      <c r="AA204" s="133" t="str">
        <f>IFERROR(VLOOKUP($Z204,Lookup!$A$1:$P$20,2,FALSE),"")</f>
        <v>Level 4</v>
      </c>
      <c r="AB204" s="134">
        <v>43505</v>
      </c>
      <c r="AC204" s="133">
        <f>IFERROR(VLOOKUP($Z204,Lookup!$A$1:$P$20,7,FALSE),"")</f>
        <v>0</v>
      </c>
      <c r="AD204" s="380"/>
      <c r="AE204" s="133">
        <f>IFERROR(VLOOKUP($Z204,Lookup!$A$1:$P$20,8,FALSE),"")</f>
        <v>2</v>
      </c>
      <c r="AF204" s="133">
        <f>IFERROR(VLOOKUP($Z204,Lookup!$A$1:$P$20,9,FALSE),"")</f>
        <v>2</v>
      </c>
      <c r="AG204" s="133" t="s">
        <v>2821</v>
      </c>
      <c r="AH204" s="133">
        <f>IFERROR(VLOOKUP($Z204,Lookup!$A$1:$P$20,10,FALSE),"")</f>
        <v>4</v>
      </c>
      <c r="AI204" s="133" t="str">
        <f>IFERROR(VLOOKUP($Z204,Lookup!$A$1:$P$20,11,FALSE),"")</f>
        <v>Yes</v>
      </c>
      <c r="AJ204" s="133">
        <f>IFERROR(VLOOKUP($Z204,Lookup!$A$1:$P$20,12,FALSE),"")</f>
        <v>0</v>
      </c>
      <c r="AK204" s="133" t="str">
        <f>IFERROR(VLOOKUP($Z204,Lookup!$A$1:$P$20,13,FALSE),"")</f>
        <v>Yes</v>
      </c>
      <c r="AL204" s="133">
        <f>IFERROR(VLOOKUP($Z204,Lookup!$A$1:$P$20,14,FALSE),"")</f>
        <v>0</v>
      </c>
      <c r="AM204" s="133">
        <f>IFERROR(VLOOKUP($Z204,Lookup!$A$1:$P$20,15,FALSE),"")</f>
        <v>0</v>
      </c>
      <c r="AN204" s="133">
        <f>IFERROR(VLOOKUP($Z204,Lookup!$A$1:$P$20,16,FALSE),"")</f>
        <v>0</v>
      </c>
      <c r="AO204" s="133"/>
      <c r="AP204" s="129"/>
      <c r="AQ204" s="129"/>
      <c r="AR204" s="135"/>
      <c r="AS204" s="135"/>
      <c r="AT204" s="135"/>
      <c r="AU204" s="135"/>
      <c r="AV204" s="138"/>
      <c r="AW204" s="135"/>
      <c r="AX204" s="135"/>
      <c r="AY204" s="135"/>
      <c r="AZ204" s="135"/>
      <c r="BA204" s="135"/>
      <c r="BB204" s="135"/>
      <c r="BC204" s="135"/>
      <c r="BD204" s="135"/>
      <c r="BE204" s="135"/>
      <c r="BF204" s="139"/>
      <c r="BG204" s="150"/>
      <c r="BH204" s="129"/>
      <c r="BI204" s="129"/>
      <c r="BJ204" s="150"/>
      <c r="BK204" s="139"/>
      <c r="BL204" s="139"/>
      <c r="BM204" s="148"/>
      <c r="BN204" s="148"/>
      <c r="BO204" s="139"/>
      <c r="BP204" s="139"/>
      <c r="BQ204" s="139" t="s">
        <v>3179</v>
      </c>
      <c r="BR204" s="139"/>
      <c r="BS204" s="139"/>
      <c r="BT204" s="139"/>
      <c r="BU204" s="371"/>
      <c r="BV204" s="371"/>
      <c r="BW204" s="371"/>
      <c r="BX204" s="371"/>
      <c r="BY204" s="371"/>
      <c r="BZ204" s="371"/>
      <c r="CA204" s="371"/>
    </row>
    <row r="205" spans="1:79" ht="39.75" customHeight="1">
      <c r="A205" s="126" t="s">
        <v>2531</v>
      </c>
      <c r="B205" s="379" t="s">
        <v>3363</v>
      </c>
      <c r="C205" s="379" t="s">
        <v>3364</v>
      </c>
      <c r="D205" s="379" t="s">
        <v>199</v>
      </c>
      <c r="E205" s="372" t="s">
        <v>40</v>
      </c>
      <c r="F205" s="372">
        <v>78701</v>
      </c>
      <c r="G205" s="129" t="s">
        <v>3365</v>
      </c>
      <c r="H205" s="130"/>
      <c r="I205" s="129" t="s">
        <v>498</v>
      </c>
      <c r="J205" s="130"/>
      <c r="K205" s="129"/>
      <c r="L205" s="94"/>
      <c r="M205" s="94"/>
      <c r="N205" s="94"/>
      <c r="O205" s="94"/>
      <c r="P205" s="94"/>
      <c r="Q205" s="94"/>
      <c r="R205" s="94"/>
      <c r="S205" s="94"/>
      <c r="T205" s="98"/>
      <c r="U205" s="129"/>
      <c r="V205" s="98">
        <v>280</v>
      </c>
      <c r="W205" s="129" t="s">
        <v>927</v>
      </c>
      <c r="X205" s="129"/>
      <c r="Y205" s="132"/>
      <c r="Z205" s="133"/>
      <c r="AA205" s="133"/>
      <c r="AB205" s="458"/>
      <c r="AC205" s="133"/>
      <c r="AD205" s="380"/>
      <c r="AE205" s="133"/>
      <c r="AF205" s="133"/>
      <c r="AG205" s="133"/>
      <c r="AH205" s="133"/>
      <c r="AI205" s="133"/>
      <c r="AJ205" s="133"/>
      <c r="AK205" s="133"/>
      <c r="AL205" s="133"/>
      <c r="AM205" s="133"/>
      <c r="AN205" s="133"/>
      <c r="AO205" s="133"/>
      <c r="AP205" s="129"/>
      <c r="AQ205" s="129"/>
      <c r="AR205" s="135"/>
      <c r="AS205" s="135"/>
      <c r="AT205" s="85"/>
      <c r="AU205" s="135"/>
      <c r="AV205" s="138"/>
      <c r="AW205" s="135"/>
      <c r="AX205" s="135"/>
      <c r="AY205" s="135"/>
      <c r="AZ205" s="135"/>
      <c r="BA205" s="135"/>
      <c r="BB205" s="135"/>
      <c r="BC205" s="135"/>
      <c r="BD205" s="135"/>
      <c r="BE205" s="135"/>
      <c r="BF205" s="139"/>
      <c r="BG205" s="150"/>
      <c r="BH205" s="148"/>
      <c r="BI205" s="148"/>
      <c r="BJ205" s="143"/>
      <c r="BK205" s="139"/>
      <c r="BL205" s="139"/>
      <c r="BM205" s="148"/>
      <c r="BN205" s="148"/>
      <c r="BO205" s="139"/>
      <c r="BP205" s="139"/>
      <c r="BQ205" s="139"/>
      <c r="BR205" s="139"/>
      <c r="BS205" s="139"/>
      <c r="BT205" s="139"/>
      <c r="BU205" s="371"/>
      <c r="BV205" s="371"/>
      <c r="BW205" s="371"/>
      <c r="BX205" s="371"/>
      <c r="BY205" s="371"/>
      <c r="BZ205" s="371"/>
      <c r="CA205" s="371"/>
    </row>
    <row r="206" spans="1:79" ht="39.75" customHeight="1">
      <c r="A206" s="126" t="s">
        <v>2531</v>
      </c>
      <c r="B206" s="379" t="s">
        <v>3311</v>
      </c>
      <c r="C206" s="379" t="s">
        <v>3312</v>
      </c>
      <c r="D206" s="379" t="s">
        <v>37</v>
      </c>
      <c r="E206" s="372" t="s">
        <v>40</v>
      </c>
      <c r="F206" s="372">
        <v>78209</v>
      </c>
      <c r="G206" s="129" t="s">
        <v>3313</v>
      </c>
      <c r="H206" s="130"/>
      <c r="I206" s="129" t="s">
        <v>220</v>
      </c>
      <c r="J206" s="131"/>
      <c r="K206" s="129"/>
      <c r="L206" s="94"/>
      <c r="M206" s="94"/>
      <c r="N206" s="94"/>
      <c r="O206" s="94"/>
      <c r="P206" s="94"/>
      <c r="Q206" s="94"/>
      <c r="R206" s="94"/>
      <c r="S206" s="94"/>
      <c r="T206" s="98"/>
      <c r="U206" s="129"/>
      <c r="V206" s="98">
        <v>300</v>
      </c>
      <c r="W206" s="129"/>
      <c r="X206" s="129"/>
      <c r="Y206" s="132" t="s">
        <v>3314</v>
      </c>
      <c r="Z206" s="133"/>
      <c r="AA206" s="133"/>
      <c r="AB206" s="458"/>
      <c r="AC206" s="133"/>
      <c r="AD206" s="380"/>
      <c r="AE206" s="133"/>
      <c r="AF206" s="133"/>
      <c r="AG206" s="133"/>
      <c r="AH206" s="133"/>
      <c r="AI206" s="133"/>
      <c r="AJ206" s="133"/>
      <c r="AK206" s="133"/>
      <c r="AL206" s="133"/>
      <c r="AM206" s="133"/>
      <c r="AN206" s="133"/>
      <c r="AO206" s="133"/>
      <c r="AP206" s="129"/>
      <c r="AQ206" s="129"/>
      <c r="AR206" s="135"/>
      <c r="AS206" s="135"/>
      <c r="AT206" s="85"/>
      <c r="AU206" s="135"/>
      <c r="AV206" s="138"/>
      <c r="AW206" s="135"/>
      <c r="AX206" s="135"/>
      <c r="AY206" s="135"/>
      <c r="AZ206" s="135"/>
      <c r="BA206" s="135"/>
      <c r="BB206" s="135"/>
      <c r="BC206" s="135"/>
      <c r="BD206" s="135"/>
      <c r="BE206" s="135"/>
      <c r="BF206" s="139"/>
      <c r="BG206" s="150"/>
      <c r="BH206" s="148"/>
      <c r="BI206" s="148"/>
      <c r="BJ206" s="143"/>
      <c r="BK206" s="139"/>
      <c r="BL206" s="139"/>
      <c r="BM206" s="148"/>
      <c r="BN206" s="148"/>
      <c r="BO206" s="139"/>
      <c r="BP206" s="139"/>
      <c r="BQ206" s="139"/>
      <c r="BR206" s="139"/>
      <c r="BS206" s="139"/>
      <c r="BT206" s="139"/>
      <c r="BU206" s="371"/>
      <c r="BV206" s="371"/>
      <c r="BW206" s="371"/>
      <c r="BX206" s="371"/>
      <c r="BY206" s="371"/>
      <c r="BZ206" s="371"/>
      <c r="CA206" s="371"/>
    </row>
    <row r="207" spans="1:79" ht="39.75" customHeight="1">
      <c r="A207" s="126" t="s">
        <v>2531</v>
      </c>
      <c r="B207" s="140" t="s">
        <v>2998</v>
      </c>
      <c r="C207" s="140"/>
      <c r="D207" s="140"/>
      <c r="E207" s="96"/>
      <c r="F207" s="96"/>
      <c r="G207" s="129"/>
      <c r="H207" s="130"/>
      <c r="I207" s="129"/>
      <c r="J207" s="131"/>
      <c r="K207" s="129"/>
      <c r="L207" s="94"/>
      <c r="M207" s="94"/>
      <c r="N207" s="94"/>
      <c r="O207" s="94"/>
      <c r="P207" s="94"/>
      <c r="Q207" s="94"/>
      <c r="R207" s="94"/>
      <c r="S207" s="94"/>
      <c r="T207" s="98"/>
      <c r="U207" s="129"/>
      <c r="V207" s="98"/>
      <c r="W207" s="129"/>
      <c r="X207" s="129"/>
      <c r="Y207" s="132"/>
      <c r="Z207" s="133"/>
      <c r="AA207" s="133"/>
      <c r="AB207" s="458"/>
      <c r="AC207" s="133"/>
      <c r="AD207" s="380"/>
      <c r="AE207" s="133"/>
      <c r="AF207" s="133"/>
      <c r="AG207" s="133"/>
      <c r="AH207" s="133"/>
      <c r="AI207" s="133"/>
      <c r="AJ207" s="133"/>
      <c r="AK207" s="133"/>
      <c r="AL207" s="133"/>
      <c r="AM207" s="133"/>
      <c r="AN207" s="133"/>
      <c r="AO207" s="133"/>
      <c r="AP207" s="129"/>
      <c r="AQ207" s="129"/>
      <c r="AR207" s="135"/>
      <c r="AS207" s="135"/>
      <c r="AT207" s="85"/>
      <c r="AU207" s="135"/>
      <c r="AV207" s="138"/>
      <c r="AW207" s="135"/>
      <c r="AX207" s="135"/>
      <c r="AY207" s="135"/>
      <c r="AZ207" s="135"/>
      <c r="BA207" s="135"/>
      <c r="BB207" s="135"/>
      <c r="BC207" s="135"/>
      <c r="BD207" s="135"/>
      <c r="BE207" s="135"/>
      <c r="BF207" s="139"/>
      <c r="BG207" s="150"/>
      <c r="BH207" s="148"/>
      <c r="BI207" s="148"/>
      <c r="BJ207" s="143"/>
      <c r="BK207" s="139"/>
      <c r="BL207" s="139"/>
      <c r="BM207" s="148"/>
      <c r="BN207" s="148"/>
      <c r="BO207" s="139"/>
      <c r="BP207" s="139"/>
      <c r="BQ207" s="139"/>
      <c r="BR207" s="139"/>
      <c r="BS207" s="139"/>
      <c r="BT207" s="139"/>
      <c r="BU207" s="371"/>
      <c r="BV207" s="371"/>
      <c r="BW207" s="371"/>
      <c r="BX207" s="371"/>
      <c r="BY207" s="371"/>
      <c r="BZ207" s="371"/>
      <c r="CA207" s="371"/>
    </row>
    <row r="208" spans="1:79" ht="39.75" customHeight="1">
      <c r="A208" s="126"/>
      <c r="B208" s="128" t="s">
        <v>3193</v>
      </c>
      <c r="C208" s="128" t="s">
        <v>3194</v>
      </c>
      <c r="D208" s="128" t="s">
        <v>37</v>
      </c>
      <c r="E208" s="129" t="s">
        <v>40</v>
      </c>
      <c r="F208" s="129">
        <v>78228</v>
      </c>
      <c r="G208" s="129" t="s">
        <v>3195</v>
      </c>
      <c r="H208" s="130" t="s">
        <v>3196</v>
      </c>
      <c r="I208" s="130"/>
      <c r="J208" s="130"/>
      <c r="K208" s="129"/>
      <c r="L208" s="94"/>
      <c r="M208" s="94"/>
      <c r="N208" s="94"/>
      <c r="O208" s="94"/>
      <c r="P208" s="94"/>
      <c r="Q208" s="94"/>
      <c r="R208" s="94"/>
      <c r="S208" s="94"/>
      <c r="T208" s="98"/>
      <c r="U208" s="94"/>
      <c r="V208" s="98"/>
      <c r="W208" s="129"/>
      <c r="X208" s="129"/>
      <c r="Y208" s="128"/>
      <c r="Z208" s="133" t="str">
        <f t="shared" ref="Z208:Z209" si="17">IF(SUM($T208,$V208)=0,"",IF(SUM($T208,$V208)&gt;=10000,"Silver",IF(AND((SUM($T208,$V208)&lt;10000),(SUM($T208,$V208)&gt;=5000)),"Champion",IF(AND((SUM($T208,$V208)&lt;5000),(SUM($T208,$V208)&gt;=2500)),"Reserve",IF(AND((SUM($T208,$V208)&lt;2500),(SUM($T208,$V208)&gt;=1000)),"Trophy",IF(AND((SUM($T208,$V208)&lt;1000),(SUM($T208,$V208)&gt;=500)),"Blue",IF(AND((SUM($T208,$V208)&lt;500),(SUM($T208,$V208)&gt;=250)),"Red","White")))))))</f>
        <v/>
      </c>
      <c r="AA208" s="133" t="str">
        <f>IFERROR(VLOOKUP($Z208,Lookup!$A$1:$P$20,2,FALSE),"")</f>
        <v/>
      </c>
      <c r="AB208" s="133"/>
      <c r="AC208" s="133" t="str">
        <f>IFERROR(VLOOKUP($Z208,Lookup!$A$1:$P$20,7,FALSE),"")</f>
        <v/>
      </c>
      <c r="AD208" s="380"/>
      <c r="AE208" s="133" t="str">
        <f>IFERROR(VLOOKUP($Z208,Lookup!$A$1:$P$20,8,FALSE),"")</f>
        <v/>
      </c>
      <c r="AF208" s="133" t="str">
        <f>IFERROR(VLOOKUP($Z208,Lookup!$A$1:$P$20,9,FALSE),"")</f>
        <v/>
      </c>
      <c r="AG208" s="133"/>
      <c r="AH208" s="133" t="str">
        <f>IFERROR(VLOOKUP($Z208,Lookup!$A$1:$P$20,10,FALSE),"")</f>
        <v/>
      </c>
      <c r="AI208" s="133" t="str">
        <f>IFERROR(VLOOKUP($Z208,Lookup!$A$1:$P$20,11,FALSE),"")</f>
        <v/>
      </c>
      <c r="AJ208" s="133" t="str">
        <f>IFERROR(VLOOKUP($Z208,Lookup!$A$1:$P$20,12,FALSE),"")</f>
        <v/>
      </c>
      <c r="AK208" s="133" t="str">
        <f>IFERROR(VLOOKUP($Z208,Lookup!$A$1:$P$20,13,FALSE),"")</f>
        <v/>
      </c>
      <c r="AL208" s="133" t="str">
        <f>IFERROR(VLOOKUP($Z208,Lookup!$A$1:$P$20,14,FALSE),"")</f>
        <v/>
      </c>
      <c r="AM208" s="133" t="str">
        <f>IFERROR(VLOOKUP($Z208,Lookup!$A$1:$P$20,15,FALSE),"")</f>
        <v/>
      </c>
      <c r="AN208" s="133" t="str">
        <f>IFERROR(VLOOKUP($Z208,Lookup!$A$1:$P$20,16,FALSE),"")</f>
        <v/>
      </c>
      <c r="AO208" s="133" t="str">
        <f>IFERROR(VLOOKUP($Z208,Lookup!$A$1:$Q$20,17,FALSE),"")</f>
        <v/>
      </c>
      <c r="AP208" s="129"/>
      <c r="AQ208" s="129"/>
      <c r="AR208" s="135"/>
      <c r="AS208" s="135"/>
      <c r="AT208" s="135"/>
      <c r="AU208" s="135"/>
      <c r="AV208" s="138"/>
      <c r="AW208" s="135"/>
      <c r="AX208" s="135"/>
      <c r="AY208" s="135"/>
      <c r="AZ208" s="135"/>
      <c r="BA208" s="135"/>
      <c r="BB208" s="135"/>
      <c r="BC208" s="135"/>
      <c r="BD208" s="135"/>
      <c r="BE208" s="135"/>
      <c r="BF208" s="139"/>
      <c r="BG208" s="150"/>
      <c r="BH208" s="129"/>
      <c r="BI208" s="129"/>
      <c r="BJ208" s="150"/>
      <c r="BK208" s="139"/>
      <c r="BL208" s="139"/>
      <c r="BM208" s="400">
        <v>2</v>
      </c>
      <c r="BN208" s="400" t="s">
        <v>977</v>
      </c>
      <c r="BO208" s="139"/>
      <c r="BP208" s="139"/>
      <c r="BQ208" s="139" t="s">
        <v>900</v>
      </c>
      <c r="BR208" s="143"/>
      <c r="BS208" s="143"/>
      <c r="BT208" s="143"/>
      <c r="BU208" s="371"/>
      <c r="BV208" s="371"/>
      <c r="BW208" s="371"/>
      <c r="BX208" s="371"/>
      <c r="BY208" s="371"/>
      <c r="BZ208" s="371"/>
      <c r="CA208" s="371"/>
    </row>
    <row r="209" spans="1:79" ht="39.75" customHeight="1">
      <c r="A209" s="126"/>
      <c r="B209" s="128" t="s">
        <v>1818</v>
      </c>
      <c r="C209" s="128" t="s">
        <v>1819</v>
      </c>
      <c r="D209" s="128" t="s">
        <v>37</v>
      </c>
      <c r="E209" s="129" t="s">
        <v>40</v>
      </c>
      <c r="F209" s="129">
        <v>78219</v>
      </c>
      <c r="G209" s="129" t="s">
        <v>1820</v>
      </c>
      <c r="H209" s="188" t="s">
        <v>1821</v>
      </c>
      <c r="I209" s="188"/>
      <c r="J209" s="188"/>
      <c r="K209" s="150"/>
      <c r="L209" s="94"/>
      <c r="M209" s="94"/>
      <c r="N209" s="94"/>
      <c r="O209" s="94"/>
      <c r="P209" s="94"/>
      <c r="Q209" s="94"/>
      <c r="R209" s="94"/>
      <c r="S209" s="94"/>
      <c r="T209" s="98"/>
      <c r="U209" s="94"/>
      <c r="V209" s="98"/>
      <c r="W209" s="129"/>
      <c r="X209" s="129"/>
      <c r="Y209" s="128"/>
      <c r="Z209" s="133" t="str">
        <f t="shared" si="17"/>
        <v/>
      </c>
      <c r="AA209" s="133" t="str">
        <f>IFERROR(VLOOKUP($Z209,Lookup!$A$1:$P$20,2,FALSE),"")</f>
        <v/>
      </c>
      <c r="AB209" s="133"/>
      <c r="AC209" s="133" t="str">
        <f>IFERROR(VLOOKUP($Z209,Lookup!$A$1:$P$20,7,FALSE),"")</f>
        <v/>
      </c>
      <c r="AD209" s="380"/>
      <c r="AE209" s="133" t="str">
        <f>IFERROR(VLOOKUP($Z209,Lookup!$A$1:$P$20,8,FALSE),"")</f>
        <v/>
      </c>
      <c r="AF209" s="133" t="str">
        <f>IFERROR(VLOOKUP($Z209,Lookup!$A$1:$P$20,9,FALSE),"")</f>
        <v/>
      </c>
      <c r="AG209" s="133"/>
      <c r="AH209" s="133" t="str">
        <f>IFERROR(VLOOKUP($Z209,Lookup!$A$1:$P$20,10,FALSE),"")</f>
        <v/>
      </c>
      <c r="AI209" s="133" t="str">
        <f>IFERROR(VLOOKUP($Z209,Lookup!$A$1:$P$20,11,FALSE),"")</f>
        <v/>
      </c>
      <c r="AJ209" s="133" t="str">
        <f>IFERROR(VLOOKUP($Z209,Lookup!$A$1:$P$20,12,FALSE),"")</f>
        <v/>
      </c>
      <c r="AK209" s="133" t="str">
        <f>IFERROR(VLOOKUP($Z209,Lookup!$A$1:$P$20,13,FALSE),"")</f>
        <v/>
      </c>
      <c r="AL209" s="133" t="str">
        <f>IFERROR(VLOOKUP($Z209,Lookup!$A$1:$P$20,14,FALSE),"")</f>
        <v/>
      </c>
      <c r="AM209" s="133" t="str">
        <f>IFERROR(VLOOKUP($Z209,Lookup!$A$1:$P$20,15,FALSE),"")</f>
        <v/>
      </c>
      <c r="AN209" s="133" t="str">
        <f>IFERROR(VLOOKUP($Z209,Lookup!$A$1:$P$20,16,FALSE),"")</f>
        <v/>
      </c>
      <c r="AO209" s="133" t="str">
        <f>IFERROR(VLOOKUP($Z209,Lookup!$A$1:$Q$20,17,FALSE),"")</f>
        <v/>
      </c>
      <c r="AP209" s="129"/>
      <c r="AQ209" s="129"/>
      <c r="AR209" s="135"/>
      <c r="AS209" s="135"/>
      <c r="AT209" s="135"/>
      <c r="AU209" s="135"/>
      <c r="AV209" s="138"/>
      <c r="AW209" s="135"/>
      <c r="AX209" s="135"/>
      <c r="AY209" s="135"/>
      <c r="AZ209" s="135"/>
      <c r="BA209" s="135"/>
      <c r="BB209" s="135"/>
      <c r="BC209" s="135"/>
      <c r="BD209" s="135"/>
      <c r="BE209" s="135"/>
      <c r="BF209" s="139"/>
      <c r="BG209" s="150"/>
      <c r="BH209" s="129"/>
      <c r="BI209" s="129"/>
      <c r="BJ209" s="150"/>
      <c r="BK209" s="139"/>
      <c r="BL209" s="139"/>
      <c r="BM209" s="148"/>
      <c r="BN209" s="148"/>
      <c r="BO209" s="139"/>
      <c r="BP209" s="139"/>
      <c r="BQ209" s="139"/>
      <c r="BR209" s="143"/>
      <c r="BS209" s="143"/>
      <c r="BT209" s="143"/>
      <c r="BU209" s="371"/>
      <c r="BV209" s="371"/>
      <c r="BW209" s="371"/>
      <c r="BX209" s="371"/>
      <c r="BY209" s="371"/>
      <c r="BZ209" s="371"/>
      <c r="CA209" s="371"/>
    </row>
    <row r="210" spans="1:79" ht="39.75" customHeight="1">
      <c r="A210" s="126" t="s">
        <v>2969</v>
      </c>
      <c r="B210" s="128" t="s">
        <v>3366</v>
      </c>
      <c r="C210" s="140"/>
      <c r="D210" s="140"/>
      <c r="E210" s="96"/>
      <c r="F210" s="96"/>
      <c r="G210" s="129"/>
      <c r="H210" s="130"/>
      <c r="I210" s="129"/>
      <c r="J210" s="129"/>
      <c r="K210" s="129"/>
      <c r="L210" s="94"/>
      <c r="M210" s="94"/>
      <c r="N210" s="94"/>
      <c r="O210" s="94"/>
      <c r="P210" s="94"/>
      <c r="Q210" s="94"/>
      <c r="R210" s="94"/>
      <c r="S210" s="94"/>
      <c r="T210" s="98"/>
      <c r="U210" s="129"/>
      <c r="V210" s="98"/>
      <c r="W210" s="129"/>
      <c r="X210" s="129"/>
      <c r="Y210" s="132"/>
      <c r="Z210" s="133" t="s">
        <v>363</v>
      </c>
      <c r="AA210" s="133" t="str">
        <f>IFERROR(VLOOKUP($Z210,Lookup!$A$1:$P$20,2,FALSE),"")</f>
        <v>Level 6</v>
      </c>
      <c r="AB210" s="134">
        <v>43505</v>
      </c>
      <c r="AC210" s="133"/>
      <c r="AD210" s="380"/>
      <c r="AE210" s="133">
        <v>2</v>
      </c>
      <c r="AF210" s="133">
        <v>1</v>
      </c>
      <c r="AG210" s="133" t="s">
        <v>2821</v>
      </c>
      <c r="AH210" s="133">
        <v>2</v>
      </c>
      <c r="AI210" s="133"/>
      <c r="AJ210" s="133"/>
      <c r="AK210" s="133"/>
      <c r="AL210" s="133"/>
      <c r="AM210" s="133"/>
      <c r="AN210" s="133"/>
      <c r="AO210" s="133"/>
      <c r="AP210" s="129"/>
      <c r="AQ210" s="129"/>
      <c r="AR210" s="135"/>
      <c r="AS210" s="135"/>
      <c r="AT210" s="135"/>
      <c r="AU210" s="135"/>
      <c r="AV210" s="138"/>
      <c r="AW210" s="135"/>
      <c r="AX210" s="135"/>
      <c r="AY210" s="135"/>
      <c r="AZ210" s="135"/>
      <c r="BA210" s="135"/>
      <c r="BB210" s="135"/>
      <c r="BC210" s="135"/>
      <c r="BD210" s="135"/>
      <c r="BE210" s="135"/>
      <c r="BF210" s="139"/>
      <c r="BG210" s="150"/>
      <c r="BH210" s="129"/>
      <c r="BI210" s="129"/>
      <c r="BJ210" s="150"/>
      <c r="BK210" s="139"/>
      <c r="BL210" s="139"/>
      <c r="BM210" s="148"/>
      <c r="BN210" s="148"/>
      <c r="BO210" s="139"/>
      <c r="BP210" s="139"/>
      <c r="BQ210" s="139"/>
      <c r="BR210" s="139"/>
      <c r="BS210" s="139"/>
      <c r="BT210" s="139"/>
      <c r="BU210" s="371"/>
      <c r="BV210" s="371"/>
      <c r="BW210" s="371"/>
      <c r="BX210" s="371"/>
      <c r="BY210" s="371"/>
      <c r="BZ210" s="371"/>
      <c r="CA210" s="371"/>
    </row>
    <row r="211" spans="1:79" ht="39.75" customHeight="1">
      <c r="A211" s="126" t="s">
        <v>3028</v>
      </c>
      <c r="B211" s="140" t="s">
        <v>3029</v>
      </c>
      <c r="C211" s="140" t="s">
        <v>1428</v>
      </c>
      <c r="D211" s="140" t="s">
        <v>1429</v>
      </c>
      <c r="E211" s="96" t="s">
        <v>40</v>
      </c>
      <c r="F211" s="96">
        <v>78073</v>
      </c>
      <c r="G211" s="129" t="s">
        <v>3030</v>
      </c>
      <c r="H211" s="130" t="s">
        <v>3031</v>
      </c>
      <c r="I211" s="129" t="s">
        <v>1432</v>
      </c>
      <c r="J211" s="129"/>
      <c r="K211" s="129"/>
      <c r="L211" s="94"/>
      <c r="M211" s="94"/>
      <c r="N211" s="94"/>
      <c r="O211" s="94"/>
      <c r="P211" s="94"/>
      <c r="Q211" s="94"/>
      <c r="R211" s="94"/>
      <c r="S211" s="94"/>
      <c r="T211" s="98"/>
      <c r="U211" s="129"/>
      <c r="V211" s="98"/>
      <c r="W211" s="129"/>
      <c r="X211" s="129"/>
      <c r="Y211" s="132" t="s">
        <v>3032</v>
      </c>
      <c r="Z211" s="133" t="str">
        <f>IF(SUM($T211,$V211)=0,"",IF(SUM($T211,$V211)&gt;=10000,"Silver",IF(AND((SUM($T211,$V211)&lt;10000),(SUM($T211,$V211)&gt;=5000)),"Champion",IF(AND((SUM($T211,$V211)&lt;5000),(SUM($T211,$V211)&gt;=2500)),"Reserve",IF(AND((SUM($T211,$V211)&lt;2500),(SUM($T211,$V211)&gt;=1000)),"Trophy",IF(AND((SUM($T211,$V211)&lt;1000),(SUM($T211,$V211)&gt;=500)),"Blue",IF(AND((SUM($T211,$V211)&lt;500),(SUM($T211,$V211)&gt;=250)),"Red","White")))))))</f>
        <v/>
      </c>
      <c r="AA211" s="133" t="str">
        <f>IFERROR(VLOOKUP($Z211,Lookup!$A$1:$P$20,2,FALSE),"")</f>
        <v/>
      </c>
      <c r="AB211" s="133"/>
      <c r="AC211" s="133" t="str">
        <f>IFERROR(VLOOKUP($Z211,Lookup!$A$1:$P$20,7,FALSE),"")</f>
        <v/>
      </c>
      <c r="AD211" s="380"/>
      <c r="AE211" s="133" t="str">
        <f>IFERROR(VLOOKUP($Z211,Lookup!$A$1:$P$20,8,FALSE),"")</f>
        <v/>
      </c>
      <c r="AF211" s="133" t="str">
        <f>IFERROR(VLOOKUP($Z211,Lookup!$A$1:$P$20,9,FALSE),"")</f>
        <v/>
      </c>
      <c r="AG211" s="133"/>
      <c r="AH211" s="133" t="str">
        <f>IFERROR(VLOOKUP($Z211,Lookup!$A$1:$P$20,10,FALSE),"")</f>
        <v/>
      </c>
      <c r="AI211" s="133" t="str">
        <f>IFERROR(VLOOKUP($Z211,Lookup!$A$1:$P$20,11,FALSE),"")</f>
        <v/>
      </c>
      <c r="AJ211" s="133" t="str">
        <f>IFERROR(VLOOKUP($Z211,Lookup!$A$1:$P$20,12,FALSE),"")</f>
        <v/>
      </c>
      <c r="AK211" s="133" t="str">
        <f>IFERROR(VLOOKUP($Z211,Lookup!$A$1:$P$20,13,FALSE),"")</f>
        <v/>
      </c>
      <c r="AL211" s="133" t="str">
        <f>IFERROR(VLOOKUP($Z211,Lookup!$A$1:$P$20,14,FALSE),"")</f>
        <v/>
      </c>
      <c r="AM211" s="133" t="str">
        <f>IFERROR(VLOOKUP($Z211,Lookup!$A$1:$P$20,15,FALSE),"")</f>
        <v/>
      </c>
      <c r="AN211" s="133" t="str">
        <f>IFERROR(VLOOKUP($Z211,Lookup!$A$1:$P$20,16,FALSE),"")</f>
        <v/>
      </c>
      <c r="AO211" s="133" t="str">
        <f>IFERROR(VLOOKUP($Z211,Lookup!$A$1:$Q$20,17,FALSE),"")</f>
        <v/>
      </c>
      <c r="AP211" s="129"/>
      <c r="AQ211" s="129"/>
      <c r="AR211" s="135"/>
      <c r="AS211" s="135"/>
      <c r="AT211" s="135"/>
      <c r="AU211" s="135"/>
      <c r="AV211" s="138"/>
      <c r="AW211" s="135"/>
      <c r="AX211" s="135"/>
      <c r="AY211" s="135"/>
      <c r="AZ211" s="135"/>
      <c r="BA211" s="135"/>
      <c r="BB211" s="135"/>
      <c r="BC211" s="135"/>
      <c r="BD211" s="135"/>
      <c r="BE211" s="135"/>
      <c r="BF211" s="139"/>
      <c r="BG211" s="150"/>
      <c r="BH211" s="129"/>
      <c r="BI211" s="129"/>
      <c r="BJ211" s="150"/>
      <c r="BK211" s="139"/>
      <c r="BL211" s="139"/>
      <c r="BM211" s="148"/>
      <c r="BN211" s="148"/>
      <c r="BO211" s="139"/>
      <c r="BP211" s="139"/>
      <c r="BQ211" s="139"/>
      <c r="BR211" s="139"/>
      <c r="BS211" s="139"/>
      <c r="BT211" s="139"/>
      <c r="BU211" s="371"/>
      <c r="BV211" s="371"/>
      <c r="BW211" s="371"/>
      <c r="BX211" s="371"/>
      <c r="BY211" s="371"/>
      <c r="BZ211" s="371"/>
      <c r="CA211" s="371"/>
    </row>
    <row r="212" spans="1:79" ht="39.75" customHeight="1">
      <c r="A212" s="126"/>
      <c r="B212" s="128"/>
      <c r="C212" s="128"/>
      <c r="D212" s="128"/>
      <c r="E212" s="129"/>
      <c r="F212" s="129"/>
      <c r="G212" s="129"/>
      <c r="H212" s="130"/>
      <c r="I212" s="129"/>
      <c r="J212" s="129"/>
      <c r="K212" s="129"/>
      <c r="L212" s="94"/>
      <c r="M212" s="94"/>
      <c r="N212" s="94"/>
      <c r="O212" s="94"/>
      <c r="P212" s="94"/>
      <c r="Q212" s="94"/>
      <c r="R212" s="94"/>
      <c r="S212" s="94"/>
      <c r="T212" s="98"/>
      <c r="U212" s="129"/>
      <c r="V212" s="98"/>
      <c r="W212" s="129"/>
      <c r="X212" s="129"/>
      <c r="Y212" s="132"/>
      <c r="Z212" s="133"/>
      <c r="AA212" s="133"/>
      <c r="AB212" s="133"/>
      <c r="AC212" s="133"/>
      <c r="AD212" s="380"/>
      <c r="AE212" s="133"/>
      <c r="AF212" s="133"/>
      <c r="AG212" s="133"/>
      <c r="AH212" s="133"/>
      <c r="AI212" s="133"/>
      <c r="AJ212" s="133"/>
      <c r="AK212" s="133"/>
      <c r="AL212" s="133"/>
      <c r="AM212" s="133"/>
      <c r="AN212" s="133"/>
      <c r="AO212" s="133"/>
      <c r="AP212" s="129"/>
      <c r="AQ212" s="129"/>
      <c r="AR212" s="135"/>
      <c r="AS212" s="135"/>
      <c r="AT212" s="135"/>
      <c r="AU212" s="135"/>
      <c r="AV212" s="138"/>
      <c r="AW212" s="135"/>
      <c r="AX212" s="135"/>
      <c r="AY212" s="135"/>
      <c r="AZ212" s="135"/>
      <c r="BA212" s="135"/>
      <c r="BB212" s="135"/>
      <c r="BC212" s="135"/>
      <c r="BD212" s="135"/>
      <c r="BE212" s="135"/>
      <c r="BF212" s="139"/>
      <c r="BG212" s="150"/>
      <c r="BH212" s="129"/>
      <c r="BI212" s="129"/>
      <c r="BJ212" s="150"/>
      <c r="BK212" s="139"/>
      <c r="BL212" s="139"/>
      <c r="BM212" s="148"/>
      <c r="BN212" s="148"/>
      <c r="BO212" s="139"/>
      <c r="BP212" s="139"/>
      <c r="BQ212" s="139"/>
      <c r="BR212" s="139"/>
      <c r="BS212" s="139"/>
      <c r="BT212" s="139"/>
      <c r="BU212" s="371"/>
      <c r="BV212" s="371"/>
      <c r="BW212" s="371"/>
      <c r="BX212" s="371"/>
      <c r="BY212" s="371"/>
      <c r="BZ212" s="371"/>
      <c r="CA212" s="371"/>
    </row>
    <row r="213" spans="1:79" ht="39.75" customHeight="1">
      <c r="A213" s="126"/>
      <c r="B213" s="128"/>
      <c r="C213" s="128"/>
      <c r="D213" s="128"/>
      <c r="E213" s="129"/>
      <c r="F213" s="129"/>
      <c r="G213" s="129"/>
      <c r="H213" s="130"/>
      <c r="I213" s="129"/>
      <c r="J213" s="129"/>
      <c r="K213" s="129"/>
      <c r="L213" s="94"/>
      <c r="M213" s="94"/>
      <c r="N213" s="94"/>
      <c r="O213" s="94"/>
      <c r="P213" s="94"/>
      <c r="Q213" s="94"/>
      <c r="R213" s="94"/>
      <c r="S213" s="94"/>
      <c r="T213" s="98"/>
      <c r="U213" s="129"/>
      <c r="V213" s="98"/>
      <c r="W213" s="129"/>
      <c r="X213" s="129"/>
      <c r="Y213" s="132"/>
      <c r="Z213" s="133"/>
      <c r="AA213" s="133"/>
      <c r="AB213" s="133"/>
      <c r="AC213" s="133"/>
      <c r="AD213" s="380"/>
      <c r="AE213" s="133"/>
      <c r="AF213" s="133"/>
      <c r="AG213" s="133"/>
      <c r="AH213" s="133"/>
      <c r="AI213" s="133"/>
      <c r="AJ213" s="133"/>
      <c r="AK213" s="133"/>
      <c r="AL213" s="133"/>
      <c r="AM213" s="133"/>
      <c r="AN213" s="133"/>
      <c r="AO213" s="133"/>
      <c r="AP213" s="129"/>
      <c r="AQ213" s="129"/>
      <c r="AR213" s="135"/>
      <c r="AS213" s="135"/>
      <c r="AT213" s="135"/>
      <c r="AU213" s="135"/>
      <c r="AV213" s="138"/>
      <c r="AW213" s="135"/>
      <c r="AX213" s="135"/>
      <c r="AY213" s="135"/>
      <c r="AZ213" s="135"/>
      <c r="BA213" s="135"/>
      <c r="BB213" s="135"/>
      <c r="BC213" s="135"/>
      <c r="BD213" s="135"/>
      <c r="BE213" s="135"/>
      <c r="BF213" s="139"/>
      <c r="BG213" s="150"/>
      <c r="BH213" s="129"/>
      <c r="BI213" s="129"/>
      <c r="BJ213" s="150"/>
      <c r="BK213" s="139"/>
      <c r="BL213" s="139"/>
      <c r="BM213" s="148"/>
      <c r="BN213" s="148"/>
      <c r="BO213" s="139"/>
      <c r="BP213" s="139"/>
      <c r="BQ213" s="139"/>
      <c r="BR213" s="139"/>
      <c r="BS213" s="139"/>
      <c r="BT213" s="139"/>
      <c r="BU213" s="371"/>
      <c r="BV213" s="371"/>
      <c r="BW213" s="371"/>
      <c r="BX213" s="371"/>
      <c r="BY213" s="371"/>
      <c r="BZ213" s="371"/>
      <c r="CA213" s="371"/>
    </row>
    <row r="214" spans="1:79" ht="56.25" customHeight="1">
      <c r="A214" s="126"/>
      <c r="B214" s="128"/>
      <c r="C214" s="128"/>
      <c r="D214" s="128"/>
      <c r="E214" s="129"/>
      <c r="F214" s="129"/>
      <c r="G214" s="129"/>
      <c r="H214" s="130"/>
      <c r="I214" s="130"/>
      <c r="J214" s="129"/>
      <c r="K214" s="129"/>
      <c r="L214" s="94"/>
      <c r="M214" s="94"/>
      <c r="N214" s="94"/>
      <c r="O214" s="94"/>
      <c r="P214" s="94"/>
      <c r="Q214" s="94"/>
      <c r="R214" s="94"/>
      <c r="S214" s="94"/>
      <c r="T214" s="98"/>
      <c r="U214" s="129"/>
      <c r="V214" s="98"/>
      <c r="W214" s="129"/>
      <c r="X214" s="129"/>
      <c r="Y214" s="132"/>
      <c r="Z214" s="133"/>
      <c r="AA214" s="133"/>
      <c r="AB214" s="133"/>
      <c r="AC214" s="133"/>
      <c r="AD214" s="380"/>
      <c r="AE214" s="133"/>
      <c r="AF214" s="133"/>
      <c r="AG214" s="133"/>
      <c r="AH214" s="133"/>
      <c r="AI214" s="133"/>
      <c r="AJ214" s="133"/>
      <c r="AK214" s="133"/>
      <c r="AL214" s="133"/>
      <c r="AM214" s="133"/>
      <c r="AN214" s="133"/>
      <c r="AO214" s="133"/>
      <c r="AP214" s="129"/>
      <c r="AQ214" s="129"/>
      <c r="AR214" s="135"/>
      <c r="AS214" s="135"/>
      <c r="AT214" s="135"/>
      <c r="AU214" s="135"/>
      <c r="AV214" s="138"/>
      <c r="AW214" s="135"/>
      <c r="AX214" s="135"/>
      <c r="AY214" s="135"/>
      <c r="AZ214" s="135"/>
      <c r="BA214" s="135"/>
      <c r="BB214" s="135"/>
      <c r="BC214" s="135"/>
      <c r="BD214" s="135"/>
      <c r="BE214" s="135"/>
      <c r="BF214" s="143"/>
      <c r="BG214" s="150"/>
      <c r="BH214" s="129"/>
      <c r="BI214" s="129"/>
      <c r="BJ214" s="150"/>
      <c r="BK214" s="139"/>
      <c r="BL214" s="139"/>
      <c r="BM214" s="148"/>
      <c r="BN214" s="148"/>
      <c r="BO214" s="139"/>
      <c r="BP214" s="139"/>
      <c r="BQ214" s="139"/>
      <c r="BR214" s="139"/>
      <c r="BS214" s="139"/>
      <c r="BT214" s="139"/>
      <c r="BU214" s="371"/>
      <c r="BV214" s="371"/>
      <c r="BW214" s="371"/>
      <c r="BX214" s="371"/>
      <c r="BY214" s="371"/>
      <c r="BZ214" s="371"/>
      <c r="CA214" s="371"/>
    </row>
    <row r="215" spans="1:79" ht="39.75" customHeight="1">
      <c r="A215" s="126"/>
      <c r="B215" s="128"/>
      <c r="C215" s="128"/>
      <c r="D215" s="128"/>
      <c r="E215" s="129"/>
      <c r="F215" s="129"/>
      <c r="G215" s="129"/>
      <c r="H215" s="130"/>
      <c r="I215" s="130"/>
      <c r="J215" s="129"/>
      <c r="K215" s="129"/>
      <c r="L215" s="94"/>
      <c r="M215" s="94"/>
      <c r="N215" s="94"/>
      <c r="O215" s="94"/>
      <c r="P215" s="94"/>
      <c r="Q215" s="94"/>
      <c r="R215" s="94"/>
      <c r="S215" s="94"/>
      <c r="T215" s="98"/>
      <c r="U215" s="94"/>
      <c r="V215" s="98"/>
      <c r="W215" s="129"/>
      <c r="X215" s="129"/>
      <c r="Y215" s="132"/>
      <c r="Z215" s="133"/>
      <c r="AA215" s="133"/>
      <c r="AB215" s="133"/>
      <c r="AC215" s="133"/>
      <c r="AD215" s="380"/>
      <c r="AE215" s="133"/>
      <c r="AF215" s="133"/>
      <c r="AG215" s="133"/>
      <c r="AH215" s="133"/>
      <c r="AI215" s="133"/>
      <c r="AJ215" s="133"/>
      <c r="AK215" s="133"/>
      <c r="AL215" s="133"/>
      <c r="AM215" s="133"/>
      <c r="AN215" s="133"/>
      <c r="AO215" s="133"/>
      <c r="AP215" s="129"/>
      <c r="AQ215" s="129"/>
      <c r="AR215" s="135"/>
      <c r="AS215" s="135"/>
      <c r="AT215" s="135"/>
      <c r="AU215" s="135"/>
      <c r="AV215" s="138"/>
      <c r="AW215" s="135"/>
      <c r="AX215" s="135"/>
      <c r="AY215" s="135"/>
      <c r="AZ215" s="135"/>
      <c r="BA215" s="135"/>
      <c r="BB215" s="135"/>
      <c r="BC215" s="135"/>
      <c r="BD215" s="135"/>
      <c r="BE215" s="135"/>
      <c r="BF215" s="139"/>
      <c r="BG215" s="150"/>
      <c r="BH215" s="129"/>
      <c r="BI215" s="129"/>
      <c r="BJ215" s="150"/>
      <c r="BK215" s="139"/>
      <c r="BL215" s="139"/>
      <c r="BM215" s="148"/>
      <c r="BN215" s="148"/>
      <c r="BO215" s="139"/>
      <c r="BP215" s="139"/>
      <c r="BQ215" s="139"/>
      <c r="BR215" s="139"/>
      <c r="BS215" s="139"/>
      <c r="BT215" s="139"/>
      <c r="BU215" s="371"/>
      <c r="BV215" s="371"/>
      <c r="BW215" s="371"/>
      <c r="BX215" s="371"/>
      <c r="BY215" s="371"/>
      <c r="BZ215" s="371"/>
      <c r="CA215" s="371"/>
    </row>
    <row r="216" spans="1:79" ht="18" customHeight="1">
      <c r="A216" s="125"/>
      <c r="B216" s="191"/>
      <c r="C216" s="191"/>
      <c r="D216" s="191"/>
      <c r="E216" s="192"/>
      <c r="F216" s="192"/>
      <c r="G216" s="87"/>
      <c r="H216" s="87"/>
      <c r="I216" s="87"/>
      <c r="J216" s="87"/>
      <c r="K216" s="87"/>
      <c r="L216" s="192"/>
      <c r="M216" s="192"/>
      <c r="N216" s="192"/>
      <c r="O216" s="192"/>
      <c r="P216" s="192"/>
      <c r="Q216" s="192"/>
      <c r="R216" s="192"/>
      <c r="S216" s="192"/>
      <c r="T216" s="193"/>
      <c r="U216" s="194"/>
      <c r="V216" s="193"/>
      <c r="W216" s="192"/>
      <c r="X216" s="192"/>
      <c r="Y216" s="191"/>
      <c r="Z216" s="192"/>
      <c r="AA216" s="192"/>
      <c r="AB216" s="192"/>
      <c r="AC216" s="192"/>
      <c r="AD216" s="198"/>
      <c r="AE216" s="192"/>
      <c r="AF216" s="192"/>
      <c r="AG216" s="192"/>
      <c r="AH216" s="192"/>
      <c r="AI216" s="125"/>
      <c r="AJ216" s="125"/>
      <c r="AK216" s="125"/>
      <c r="AL216" s="125"/>
      <c r="AM216" s="125"/>
      <c r="AN216" s="125"/>
      <c r="AO216" s="125"/>
      <c r="AP216" s="125"/>
      <c r="AQ216" s="125"/>
      <c r="AR216" s="125"/>
      <c r="AS216" s="125"/>
      <c r="AT216" s="85"/>
      <c r="AU216" s="85"/>
      <c r="AV216" s="85"/>
      <c r="AW216" s="135"/>
      <c r="AX216" s="135"/>
      <c r="AY216" s="135"/>
      <c r="AZ216" s="135"/>
      <c r="BA216" s="135"/>
      <c r="BB216" s="135"/>
      <c r="BC216" s="135"/>
      <c r="BD216" s="135"/>
      <c r="BE216" s="135"/>
      <c r="BF216" s="87"/>
      <c r="BG216" s="87"/>
      <c r="BH216" s="192"/>
      <c r="BI216" s="192"/>
      <c r="BJ216" s="87"/>
      <c r="BK216" s="87"/>
      <c r="BL216" s="87"/>
      <c r="BM216" s="148"/>
      <c r="BN216" s="148"/>
      <c r="BO216" s="87"/>
      <c r="BP216" s="87"/>
      <c r="BQ216" s="87"/>
      <c r="BR216" s="87"/>
      <c r="BS216" s="87"/>
      <c r="BT216" s="87"/>
      <c r="BU216" s="371"/>
      <c r="BV216" s="371"/>
      <c r="BW216" s="371"/>
      <c r="BX216" s="371"/>
      <c r="BY216" s="371"/>
      <c r="BZ216" s="371"/>
      <c r="CA216" s="371"/>
    </row>
    <row r="217" spans="1:79" ht="39.75" customHeight="1">
      <c r="A217" s="126"/>
      <c r="B217" s="128"/>
      <c r="C217" s="128"/>
      <c r="D217" s="128"/>
      <c r="E217" s="129"/>
      <c r="F217" s="129"/>
      <c r="G217" s="129"/>
      <c r="H217" s="129"/>
      <c r="I217" s="129"/>
      <c r="J217" s="129"/>
      <c r="K217" s="129"/>
      <c r="L217" s="94"/>
      <c r="M217" s="94"/>
      <c r="N217" s="94"/>
      <c r="O217" s="94"/>
      <c r="P217" s="94"/>
      <c r="Q217" s="94"/>
      <c r="R217" s="94"/>
      <c r="S217" s="94"/>
      <c r="T217" s="98"/>
      <c r="U217" s="129"/>
      <c r="V217" s="98"/>
      <c r="W217" s="129"/>
      <c r="X217" s="129"/>
      <c r="Y217" s="132"/>
      <c r="Z217" s="133"/>
      <c r="AA217" s="133"/>
      <c r="AB217" s="133"/>
      <c r="AC217" s="133"/>
      <c r="AD217" s="380"/>
      <c r="AE217" s="133"/>
      <c r="AF217" s="133"/>
      <c r="AG217" s="133"/>
      <c r="AH217" s="133"/>
      <c r="AI217" s="133"/>
      <c r="AJ217" s="133"/>
      <c r="AK217" s="133"/>
      <c r="AL217" s="133"/>
      <c r="AM217" s="133"/>
      <c r="AN217" s="133"/>
      <c r="AO217" s="133"/>
      <c r="AP217" s="129"/>
      <c r="AQ217" s="129"/>
      <c r="AR217" s="135"/>
      <c r="AS217" s="135"/>
      <c r="AT217" s="135"/>
      <c r="AU217" s="135"/>
      <c r="AV217" s="138"/>
      <c r="AW217" s="135"/>
      <c r="AX217" s="135"/>
      <c r="AY217" s="135"/>
      <c r="AZ217" s="135"/>
      <c r="BA217" s="135"/>
      <c r="BB217" s="135"/>
      <c r="BC217" s="135"/>
      <c r="BD217" s="135"/>
      <c r="BE217" s="135"/>
      <c r="BF217" s="139"/>
      <c r="BG217" s="150"/>
      <c r="BH217" s="129"/>
      <c r="BI217" s="129"/>
      <c r="BJ217" s="150"/>
      <c r="BK217" s="139"/>
      <c r="BL217" s="139"/>
      <c r="BM217" s="400"/>
      <c r="BN217" s="400"/>
      <c r="BO217" s="139"/>
      <c r="BP217" s="139"/>
      <c r="BQ217" s="139"/>
      <c r="BR217" s="139"/>
      <c r="BS217" s="139"/>
      <c r="BT217" s="139"/>
      <c r="BU217" s="371"/>
      <c r="BV217" s="371"/>
      <c r="BW217" s="371"/>
      <c r="BX217" s="371"/>
      <c r="BY217" s="371"/>
      <c r="BZ217" s="371"/>
      <c r="CA217" s="371"/>
    </row>
    <row r="218" spans="1:79" ht="39.75" customHeight="1">
      <c r="A218" s="126"/>
      <c r="B218" s="128"/>
      <c r="C218" s="128"/>
      <c r="D218" s="128"/>
      <c r="E218" s="129"/>
      <c r="F218" s="129"/>
      <c r="G218" s="129"/>
      <c r="H218" s="129"/>
      <c r="I218" s="129"/>
      <c r="J218" s="129"/>
      <c r="K218" s="129"/>
      <c r="L218" s="94"/>
      <c r="M218" s="94"/>
      <c r="N218" s="94"/>
      <c r="O218" s="94"/>
      <c r="P218" s="94"/>
      <c r="Q218" s="94"/>
      <c r="R218" s="94"/>
      <c r="S218" s="94"/>
      <c r="T218" s="98"/>
      <c r="U218" s="129"/>
      <c r="V218" s="98"/>
      <c r="W218" s="129"/>
      <c r="X218" s="129"/>
      <c r="Y218" s="132"/>
      <c r="Z218" s="133"/>
      <c r="AA218" s="133"/>
      <c r="AB218" s="133"/>
      <c r="AC218" s="133"/>
      <c r="AD218" s="380"/>
      <c r="AE218" s="133"/>
      <c r="AF218" s="133"/>
      <c r="AG218" s="133"/>
      <c r="AH218" s="133"/>
      <c r="AI218" s="133"/>
      <c r="AJ218" s="133"/>
      <c r="AK218" s="133"/>
      <c r="AL218" s="133"/>
      <c r="AM218" s="133"/>
      <c r="AN218" s="133"/>
      <c r="AO218" s="133"/>
      <c r="AP218" s="129"/>
      <c r="AQ218" s="129"/>
      <c r="AR218" s="135"/>
      <c r="AS218" s="135"/>
      <c r="AT218" s="135"/>
      <c r="AU218" s="135"/>
      <c r="AV218" s="138"/>
      <c r="AW218" s="135"/>
      <c r="AX218" s="135"/>
      <c r="AY218" s="135"/>
      <c r="AZ218" s="135"/>
      <c r="BA218" s="135"/>
      <c r="BB218" s="135"/>
      <c r="BC218" s="135"/>
      <c r="BD218" s="135"/>
      <c r="BE218" s="135"/>
      <c r="BF218" s="139"/>
      <c r="BG218" s="150"/>
      <c r="BH218" s="129"/>
      <c r="BI218" s="129"/>
      <c r="BJ218" s="150"/>
      <c r="BK218" s="139"/>
      <c r="BL218" s="139"/>
      <c r="BM218" s="400"/>
      <c r="BN218" s="400"/>
      <c r="BO218" s="462"/>
      <c r="BP218" s="463"/>
      <c r="BQ218" s="139"/>
      <c r="BR218" s="139"/>
      <c r="BS218" s="139"/>
      <c r="BT218" s="139"/>
      <c r="BU218" s="371"/>
      <c r="BV218" s="371"/>
      <c r="BW218" s="371"/>
      <c r="BX218" s="371"/>
      <c r="BY218" s="371"/>
      <c r="BZ218" s="371"/>
      <c r="CA218" s="371"/>
    </row>
    <row r="219" spans="1:79" ht="39.75" customHeight="1">
      <c r="A219" s="126"/>
      <c r="B219" s="128"/>
      <c r="C219" s="128"/>
      <c r="D219" s="128"/>
      <c r="E219" s="129"/>
      <c r="F219" s="129"/>
      <c r="G219" s="129"/>
      <c r="H219" s="130"/>
      <c r="I219" s="130"/>
      <c r="J219" s="129"/>
      <c r="K219" s="129"/>
      <c r="L219" s="94"/>
      <c r="M219" s="94"/>
      <c r="N219" s="94"/>
      <c r="O219" s="94"/>
      <c r="P219" s="94"/>
      <c r="Q219" s="94"/>
      <c r="R219" s="94"/>
      <c r="S219" s="94"/>
      <c r="T219" s="98"/>
      <c r="U219" s="94"/>
      <c r="V219" s="98"/>
      <c r="W219" s="129"/>
      <c r="X219" s="129"/>
      <c r="Y219" s="132"/>
      <c r="Z219" s="133"/>
      <c r="AA219" s="133"/>
      <c r="AB219" s="133"/>
      <c r="AC219" s="133"/>
      <c r="AD219" s="380"/>
      <c r="AE219" s="133"/>
      <c r="AF219" s="133"/>
      <c r="AG219" s="133"/>
      <c r="AH219" s="133"/>
      <c r="AI219" s="133"/>
      <c r="AJ219" s="133"/>
      <c r="AK219" s="133"/>
      <c r="AL219" s="133"/>
      <c r="AM219" s="133"/>
      <c r="AN219" s="133"/>
      <c r="AO219" s="133"/>
      <c r="AP219" s="129"/>
      <c r="AQ219" s="129"/>
      <c r="AR219" s="135"/>
      <c r="AS219" s="135"/>
      <c r="AT219" s="135"/>
      <c r="AU219" s="135"/>
      <c r="AV219" s="138"/>
      <c r="AW219" s="135"/>
      <c r="AX219" s="135"/>
      <c r="AY219" s="135"/>
      <c r="AZ219" s="135"/>
      <c r="BA219" s="135"/>
      <c r="BB219" s="135"/>
      <c r="BC219" s="135"/>
      <c r="BD219" s="135"/>
      <c r="BE219" s="135"/>
      <c r="BF219" s="139"/>
      <c r="BG219" s="150"/>
      <c r="BH219" s="129"/>
      <c r="BI219" s="129"/>
      <c r="BJ219" s="150"/>
      <c r="BK219" s="139"/>
      <c r="BL219" s="139"/>
      <c r="BM219" s="148"/>
      <c r="BN219" s="148"/>
      <c r="BO219" s="139"/>
      <c r="BP219" s="139"/>
      <c r="BQ219" s="139"/>
      <c r="BR219" s="139"/>
      <c r="BS219" s="139"/>
      <c r="BT219" s="139"/>
      <c r="BU219" s="371"/>
      <c r="BV219" s="371"/>
      <c r="BW219" s="371"/>
      <c r="BX219" s="371"/>
      <c r="BY219" s="371"/>
      <c r="BZ219" s="371"/>
      <c r="CA219" s="371"/>
    </row>
    <row r="220" spans="1:79" ht="38.25" customHeight="1">
      <c r="A220" s="126"/>
      <c r="B220" s="128"/>
      <c r="C220" s="128"/>
      <c r="D220" s="128"/>
      <c r="E220" s="129"/>
      <c r="F220" s="129"/>
      <c r="G220" s="129"/>
      <c r="H220" s="130"/>
      <c r="I220" s="130"/>
      <c r="J220" s="129"/>
      <c r="K220" s="129"/>
      <c r="L220" s="94"/>
      <c r="M220" s="94"/>
      <c r="N220" s="94"/>
      <c r="O220" s="94"/>
      <c r="P220" s="94"/>
      <c r="Q220" s="94"/>
      <c r="R220" s="94"/>
      <c r="S220" s="94"/>
      <c r="T220" s="98"/>
      <c r="U220" s="94"/>
      <c r="V220" s="98"/>
      <c r="W220" s="129"/>
      <c r="X220" s="129"/>
      <c r="Y220" s="132"/>
      <c r="Z220" s="133"/>
      <c r="AA220" s="133"/>
      <c r="AB220" s="133"/>
      <c r="AC220" s="133"/>
      <c r="AD220" s="380"/>
      <c r="AE220" s="133"/>
      <c r="AF220" s="133"/>
      <c r="AG220" s="133"/>
      <c r="AH220" s="133"/>
      <c r="AI220" s="133"/>
      <c r="AJ220" s="133"/>
      <c r="AK220" s="133"/>
      <c r="AL220" s="133"/>
      <c r="AM220" s="133"/>
      <c r="AN220" s="133"/>
      <c r="AO220" s="133"/>
      <c r="AP220" s="129"/>
      <c r="AQ220" s="129"/>
      <c r="AR220" s="135"/>
      <c r="AS220" s="135"/>
      <c r="AT220" s="135"/>
      <c r="AU220" s="135"/>
      <c r="AV220" s="138"/>
      <c r="AW220" s="135"/>
      <c r="AX220" s="135"/>
      <c r="AY220" s="135"/>
      <c r="AZ220" s="135"/>
      <c r="BA220" s="135"/>
      <c r="BB220" s="135"/>
      <c r="BC220" s="135"/>
      <c r="BD220" s="135"/>
      <c r="BE220" s="135"/>
      <c r="BF220" s="139"/>
      <c r="BG220" s="150"/>
      <c r="BH220" s="129"/>
      <c r="BI220" s="129"/>
      <c r="BJ220" s="150"/>
      <c r="BK220" s="139"/>
      <c r="BL220" s="139"/>
      <c r="BM220" s="389"/>
      <c r="BN220" s="389"/>
      <c r="BO220" s="139"/>
      <c r="BP220" s="139"/>
      <c r="BQ220" s="139"/>
      <c r="BR220" s="139"/>
      <c r="BS220" s="139"/>
      <c r="BT220" s="139"/>
      <c r="BU220" s="371"/>
      <c r="BV220" s="371"/>
      <c r="BW220" s="371"/>
      <c r="BX220" s="371"/>
      <c r="BY220" s="371"/>
      <c r="BZ220" s="371"/>
      <c r="CA220" s="371"/>
    </row>
    <row r="221" spans="1:79" ht="39.75" customHeight="1">
      <c r="A221" s="126"/>
      <c r="B221" s="128"/>
      <c r="C221" s="128"/>
      <c r="D221" s="128"/>
      <c r="E221" s="129"/>
      <c r="F221" s="129"/>
      <c r="G221" s="129"/>
      <c r="H221" s="129"/>
      <c r="I221" s="129"/>
      <c r="J221" s="129"/>
      <c r="K221" s="129"/>
      <c r="L221" s="94"/>
      <c r="M221" s="94"/>
      <c r="N221" s="94"/>
      <c r="O221" s="94"/>
      <c r="P221" s="94"/>
      <c r="Q221" s="94"/>
      <c r="R221" s="94"/>
      <c r="S221" s="94"/>
      <c r="T221" s="98"/>
      <c r="U221" s="129"/>
      <c r="V221" s="98"/>
      <c r="W221" s="129"/>
      <c r="X221" s="129"/>
      <c r="Y221" s="132"/>
      <c r="Z221" s="133"/>
      <c r="AA221" s="133"/>
      <c r="AB221" s="133"/>
      <c r="AC221" s="133"/>
      <c r="AD221" s="380"/>
      <c r="AE221" s="133"/>
      <c r="AF221" s="133"/>
      <c r="AG221" s="133"/>
      <c r="AH221" s="133"/>
      <c r="AI221" s="133"/>
      <c r="AJ221" s="133"/>
      <c r="AK221" s="133"/>
      <c r="AL221" s="133"/>
      <c r="AM221" s="133"/>
      <c r="AN221" s="133"/>
      <c r="AO221" s="133"/>
      <c r="AP221" s="129"/>
      <c r="AQ221" s="129"/>
      <c r="AR221" s="135"/>
      <c r="AS221" s="135"/>
      <c r="AT221" s="135"/>
      <c r="AU221" s="135"/>
      <c r="AV221" s="138"/>
      <c r="AW221" s="135"/>
      <c r="AX221" s="135"/>
      <c r="AY221" s="135"/>
      <c r="AZ221" s="135"/>
      <c r="BA221" s="135"/>
      <c r="BB221" s="135"/>
      <c r="BC221" s="135"/>
      <c r="BD221" s="135"/>
      <c r="BE221" s="135"/>
      <c r="BF221" s="143"/>
      <c r="BG221" s="150"/>
      <c r="BH221" s="129"/>
      <c r="BI221" s="129"/>
      <c r="BJ221" s="150"/>
      <c r="BK221" s="139"/>
      <c r="BL221" s="139"/>
      <c r="BM221" s="400"/>
      <c r="BN221" s="400"/>
      <c r="BO221" s="462"/>
      <c r="BP221" s="463"/>
      <c r="BQ221" s="139"/>
      <c r="BR221" s="139"/>
      <c r="BS221" s="139"/>
      <c r="BT221" s="139"/>
      <c r="BU221" s="371"/>
      <c r="BV221" s="371"/>
      <c r="BW221" s="371"/>
      <c r="BX221" s="371"/>
      <c r="BY221" s="371"/>
      <c r="BZ221" s="371"/>
      <c r="CA221" s="371"/>
    </row>
    <row r="222" spans="1:79" ht="39.75" customHeight="1">
      <c r="A222" s="126"/>
      <c r="B222" s="128"/>
      <c r="C222" s="128"/>
      <c r="D222" s="128"/>
      <c r="E222" s="129"/>
      <c r="F222" s="129"/>
      <c r="G222" s="129"/>
      <c r="H222" s="129"/>
      <c r="I222" s="129"/>
      <c r="J222" s="129"/>
      <c r="K222" s="129"/>
      <c r="L222" s="94"/>
      <c r="M222" s="94"/>
      <c r="N222" s="94"/>
      <c r="O222" s="94"/>
      <c r="P222" s="94"/>
      <c r="Q222" s="94"/>
      <c r="R222" s="94"/>
      <c r="S222" s="94"/>
      <c r="T222" s="98"/>
      <c r="U222" s="129"/>
      <c r="V222" s="98"/>
      <c r="W222" s="129"/>
      <c r="X222" s="129"/>
      <c r="Y222" s="132"/>
      <c r="Z222" s="133"/>
      <c r="AA222" s="133"/>
      <c r="AB222" s="133"/>
      <c r="AC222" s="133"/>
      <c r="AD222" s="380"/>
      <c r="AE222" s="133"/>
      <c r="AF222" s="133"/>
      <c r="AG222" s="133"/>
      <c r="AH222" s="133"/>
      <c r="AI222" s="133"/>
      <c r="AJ222" s="133"/>
      <c r="AK222" s="133"/>
      <c r="AL222" s="133"/>
      <c r="AM222" s="133"/>
      <c r="AN222" s="133"/>
      <c r="AO222" s="133"/>
      <c r="AP222" s="129"/>
      <c r="AQ222" s="129"/>
      <c r="AR222" s="135"/>
      <c r="AS222" s="135"/>
      <c r="AT222" s="135"/>
      <c r="AU222" s="135"/>
      <c r="AV222" s="138"/>
      <c r="AW222" s="135"/>
      <c r="AX222" s="135"/>
      <c r="AY222" s="135"/>
      <c r="AZ222" s="135"/>
      <c r="BA222" s="135"/>
      <c r="BB222" s="135"/>
      <c r="BC222" s="135"/>
      <c r="BD222" s="135"/>
      <c r="BE222" s="135"/>
      <c r="BF222" s="143"/>
      <c r="BG222" s="150"/>
      <c r="BH222" s="129"/>
      <c r="BI222" s="129"/>
      <c r="BJ222" s="150"/>
      <c r="BK222" s="139"/>
      <c r="BL222" s="139"/>
      <c r="BM222" s="400"/>
      <c r="BN222" s="400"/>
      <c r="BO222" s="462"/>
      <c r="BP222" s="463"/>
      <c r="BQ222" s="139"/>
      <c r="BR222" s="139"/>
      <c r="BS222" s="139"/>
      <c r="BT222" s="139"/>
      <c r="BU222" s="371"/>
      <c r="BV222" s="371"/>
      <c r="BW222" s="371"/>
      <c r="BX222" s="371"/>
      <c r="BY222" s="371"/>
      <c r="BZ222" s="371"/>
      <c r="CA222" s="371"/>
    </row>
    <row r="223" spans="1:79" ht="39.75" customHeight="1">
      <c r="A223" s="126"/>
      <c r="B223" s="128"/>
      <c r="C223" s="128"/>
      <c r="D223" s="128"/>
      <c r="E223" s="129"/>
      <c r="F223" s="129"/>
      <c r="G223" s="129"/>
      <c r="H223" s="130"/>
      <c r="I223" s="130"/>
      <c r="J223" s="129"/>
      <c r="K223" s="129"/>
      <c r="L223" s="94"/>
      <c r="M223" s="94"/>
      <c r="N223" s="94"/>
      <c r="O223" s="94"/>
      <c r="P223" s="94"/>
      <c r="Q223" s="94"/>
      <c r="R223" s="94"/>
      <c r="S223" s="94"/>
      <c r="T223" s="98"/>
      <c r="U223" s="129"/>
      <c r="V223" s="98"/>
      <c r="W223" s="129"/>
      <c r="X223" s="129"/>
      <c r="Y223" s="132"/>
      <c r="Z223" s="133"/>
      <c r="AA223" s="133"/>
      <c r="AB223" s="133"/>
      <c r="AC223" s="133"/>
      <c r="AD223" s="380"/>
      <c r="AE223" s="133"/>
      <c r="AF223" s="133"/>
      <c r="AG223" s="133"/>
      <c r="AH223" s="133"/>
      <c r="AI223" s="133"/>
      <c r="AJ223" s="133"/>
      <c r="AK223" s="133"/>
      <c r="AL223" s="133"/>
      <c r="AM223" s="133"/>
      <c r="AN223" s="133"/>
      <c r="AO223" s="133"/>
      <c r="AP223" s="129"/>
      <c r="AQ223" s="129"/>
      <c r="AR223" s="135"/>
      <c r="AS223" s="135"/>
      <c r="AT223" s="135"/>
      <c r="AU223" s="135"/>
      <c r="AV223" s="138"/>
      <c r="AW223" s="135"/>
      <c r="AX223" s="135"/>
      <c r="AY223" s="135"/>
      <c r="AZ223" s="135"/>
      <c r="BA223" s="135"/>
      <c r="BB223" s="135"/>
      <c r="BC223" s="135"/>
      <c r="BD223" s="135"/>
      <c r="BE223" s="135"/>
      <c r="BF223" s="139"/>
      <c r="BG223" s="150"/>
      <c r="BH223" s="129"/>
      <c r="BI223" s="129"/>
      <c r="BJ223" s="150"/>
      <c r="BK223" s="139"/>
      <c r="BL223" s="139"/>
      <c r="BM223" s="400"/>
      <c r="BN223" s="400"/>
      <c r="BO223" s="462"/>
      <c r="BP223" s="463"/>
      <c r="BQ223" s="139"/>
      <c r="BR223" s="139"/>
      <c r="BS223" s="139"/>
      <c r="BT223" s="139"/>
      <c r="BU223" s="371"/>
      <c r="BV223" s="371"/>
      <c r="BW223" s="371"/>
      <c r="BX223" s="371"/>
      <c r="BY223" s="371"/>
      <c r="BZ223" s="371"/>
      <c r="CA223" s="371"/>
    </row>
    <row r="224" spans="1:79" ht="39.75" customHeight="1">
      <c r="A224" s="126"/>
      <c r="B224" s="128"/>
      <c r="C224" s="128"/>
      <c r="D224" s="128"/>
      <c r="E224" s="129"/>
      <c r="F224" s="129"/>
      <c r="G224" s="129"/>
      <c r="H224" s="130"/>
      <c r="I224" s="130"/>
      <c r="J224" s="129"/>
      <c r="K224" s="129"/>
      <c r="L224" s="94"/>
      <c r="M224" s="94"/>
      <c r="N224" s="94"/>
      <c r="O224" s="94"/>
      <c r="P224" s="94"/>
      <c r="Q224" s="94"/>
      <c r="R224" s="94"/>
      <c r="S224" s="94"/>
      <c r="T224" s="98"/>
      <c r="U224" s="94"/>
      <c r="V224" s="98"/>
      <c r="W224" s="129"/>
      <c r="X224" s="129"/>
      <c r="Y224" s="132"/>
      <c r="Z224" s="133"/>
      <c r="AA224" s="133"/>
      <c r="AB224" s="133"/>
      <c r="AC224" s="133"/>
      <c r="AD224" s="380"/>
      <c r="AE224" s="133"/>
      <c r="AF224" s="133"/>
      <c r="AG224" s="133"/>
      <c r="AH224" s="133"/>
      <c r="AI224" s="133"/>
      <c r="AJ224" s="133"/>
      <c r="AK224" s="133"/>
      <c r="AL224" s="133"/>
      <c r="AM224" s="133"/>
      <c r="AN224" s="133"/>
      <c r="AO224" s="133"/>
      <c r="AP224" s="129"/>
      <c r="AQ224" s="129"/>
      <c r="AR224" s="135"/>
      <c r="AS224" s="135"/>
      <c r="AT224" s="135"/>
      <c r="AU224" s="135"/>
      <c r="AV224" s="138"/>
      <c r="AW224" s="135"/>
      <c r="AX224" s="135"/>
      <c r="AY224" s="135"/>
      <c r="AZ224" s="135"/>
      <c r="BA224" s="135"/>
      <c r="BB224" s="135"/>
      <c r="BC224" s="135"/>
      <c r="BD224" s="135"/>
      <c r="BE224" s="135"/>
      <c r="BF224" s="139"/>
      <c r="BG224" s="150"/>
      <c r="BH224" s="129"/>
      <c r="BI224" s="129"/>
      <c r="BJ224" s="150"/>
      <c r="BK224" s="139"/>
      <c r="BL224" s="139"/>
      <c r="BM224" s="400"/>
      <c r="BN224" s="400"/>
      <c r="BO224" s="400"/>
      <c r="BP224" s="400"/>
      <c r="BQ224" s="139"/>
      <c r="BR224" s="139"/>
      <c r="BS224" s="139"/>
      <c r="BT224" s="139"/>
      <c r="BU224" s="371"/>
      <c r="BV224" s="371"/>
      <c r="BW224" s="371"/>
      <c r="BX224" s="371"/>
      <c r="BY224" s="371"/>
      <c r="BZ224" s="371"/>
      <c r="CA224" s="371"/>
    </row>
    <row r="225" spans="1:79" ht="39.75" customHeight="1">
      <c r="A225" s="126"/>
      <c r="B225" s="128"/>
      <c r="C225" s="128"/>
      <c r="D225" s="128"/>
      <c r="E225" s="129"/>
      <c r="F225" s="129"/>
      <c r="G225" s="129"/>
      <c r="H225" s="130"/>
      <c r="I225" s="130"/>
      <c r="J225" s="129"/>
      <c r="K225" s="129"/>
      <c r="L225" s="94"/>
      <c r="M225" s="94"/>
      <c r="N225" s="94"/>
      <c r="O225" s="94"/>
      <c r="P225" s="94"/>
      <c r="Q225" s="94"/>
      <c r="R225" s="94"/>
      <c r="S225" s="94"/>
      <c r="T225" s="98"/>
      <c r="U225" s="94"/>
      <c r="V225" s="98"/>
      <c r="W225" s="129"/>
      <c r="X225" s="129"/>
      <c r="Y225" s="132"/>
      <c r="Z225" s="133"/>
      <c r="AA225" s="133"/>
      <c r="AB225" s="133"/>
      <c r="AC225" s="133"/>
      <c r="AD225" s="380"/>
      <c r="AE225" s="133"/>
      <c r="AF225" s="133"/>
      <c r="AG225" s="133"/>
      <c r="AH225" s="133"/>
      <c r="AI225" s="133"/>
      <c r="AJ225" s="133"/>
      <c r="AK225" s="133"/>
      <c r="AL225" s="133"/>
      <c r="AM225" s="133"/>
      <c r="AN225" s="133"/>
      <c r="AO225" s="133"/>
      <c r="AP225" s="129"/>
      <c r="AQ225" s="129"/>
      <c r="AR225" s="135"/>
      <c r="AS225" s="135"/>
      <c r="AT225" s="135"/>
      <c r="AU225" s="135"/>
      <c r="AV225" s="138"/>
      <c r="AW225" s="135"/>
      <c r="AX225" s="135"/>
      <c r="AY225" s="135"/>
      <c r="AZ225" s="135"/>
      <c r="BA225" s="135"/>
      <c r="BB225" s="135"/>
      <c r="BC225" s="135"/>
      <c r="BD225" s="135"/>
      <c r="BE225" s="135"/>
      <c r="BF225" s="143"/>
      <c r="BG225" s="150"/>
      <c r="BH225" s="129"/>
      <c r="BI225" s="129"/>
      <c r="BJ225" s="150"/>
      <c r="BK225" s="139"/>
      <c r="BL225" s="139"/>
      <c r="BM225" s="400"/>
      <c r="BN225" s="400"/>
      <c r="BO225" s="139"/>
      <c r="BP225" s="139"/>
      <c r="BQ225" s="139"/>
      <c r="BR225" s="139"/>
      <c r="BS225" s="139"/>
      <c r="BT225" s="139"/>
      <c r="BU225" s="371"/>
      <c r="BV225" s="371"/>
      <c r="BW225" s="371"/>
      <c r="BX225" s="371"/>
      <c r="BY225" s="371"/>
      <c r="BZ225" s="371"/>
      <c r="CA225" s="371"/>
    </row>
    <row r="226" spans="1:79" ht="39.75" customHeight="1">
      <c r="A226" s="126"/>
      <c r="B226" s="128"/>
      <c r="C226" s="128"/>
      <c r="D226" s="128"/>
      <c r="E226" s="129"/>
      <c r="F226" s="129"/>
      <c r="G226" s="129"/>
      <c r="H226" s="130"/>
      <c r="I226" s="130"/>
      <c r="J226" s="130"/>
      <c r="K226" s="130"/>
      <c r="L226" s="94"/>
      <c r="M226" s="94"/>
      <c r="N226" s="94"/>
      <c r="O226" s="94"/>
      <c r="P226" s="94"/>
      <c r="Q226" s="94"/>
      <c r="R226" s="94"/>
      <c r="S226" s="94"/>
      <c r="T226" s="98"/>
      <c r="U226" s="94"/>
      <c r="V226" s="98"/>
      <c r="W226" s="129"/>
      <c r="X226" s="129"/>
      <c r="Y226" s="132"/>
      <c r="Z226" s="133"/>
      <c r="AA226" s="133"/>
      <c r="AB226" s="133"/>
      <c r="AC226" s="133"/>
      <c r="AD226" s="380"/>
      <c r="AE226" s="133"/>
      <c r="AF226" s="133"/>
      <c r="AG226" s="133"/>
      <c r="AH226" s="133"/>
      <c r="AI226" s="133"/>
      <c r="AJ226" s="133"/>
      <c r="AK226" s="133"/>
      <c r="AL226" s="133"/>
      <c r="AM226" s="133"/>
      <c r="AN226" s="133"/>
      <c r="AO226" s="133"/>
      <c r="AP226" s="129"/>
      <c r="AQ226" s="129"/>
      <c r="AR226" s="135"/>
      <c r="AS226" s="135"/>
      <c r="AT226" s="135"/>
      <c r="AU226" s="135"/>
      <c r="AV226" s="138"/>
      <c r="AW226" s="135"/>
      <c r="AX226" s="135"/>
      <c r="AY226" s="135"/>
      <c r="AZ226" s="135"/>
      <c r="BA226" s="135"/>
      <c r="BB226" s="135"/>
      <c r="BC226" s="135"/>
      <c r="BD226" s="135"/>
      <c r="BE226" s="135"/>
      <c r="BF226" s="143"/>
      <c r="BG226" s="150"/>
      <c r="BH226" s="129"/>
      <c r="BI226" s="129"/>
      <c r="BJ226" s="150"/>
      <c r="BK226" s="139"/>
      <c r="BL226" s="139"/>
      <c r="BM226" s="400"/>
      <c r="BN226" s="400"/>
      <c r="BO226" s="139"/>
      <c r="BP226" s="139"/>
      <c r="BQ226" s="139"/>
      <c r="BR226" s="139"/>
      <c r="BS226" s="139"/>
      <c r="BT226" s="139"/>
      <c r="BU226" s="371"/>
      <c r="BV226" s="371"/>
      <c r="BW226" s="371"/>
      <c r="BX226" s="371"/>
      <c r="BY226" s="371"/>
      <c r="BZ226" s="371"/>
      <c r="CA226" s="371"/>
    </row>
    <row r="227" spans="1:79" ht="37.5" customHeight="1">
      <c r="A227" s="126"/>
      <c r="B227" s="128"/>
      <c r="C227" s="128"/>
      <c r="D227" s="128"/>
      <c r="E227" s="129"/>
      <c r="F227" s="129"/>
      <c r="G227" s="129"/>
      <c r="H227" s="130"/>
      <c r="I227" s="130"/>
      <c r="J227" s="130"/>
      <c r="K227" s="130"/>
      <c r="L227" s="94"/>
      <c r="M227" s="94"/>
      <c r="N227" s="94"/>
      <c r="O227" s="94"/>
      <c r="P227" s="94"/>
      <c r="Q227" s="94"/>
      <c r="R227" s="94"/>
      <c r="S227" s="94"/>
      <c r="T227" s="98"/>
      <c r="U227" s="94"/>
      <c r="V227" s="98"/>
      <c r="W227" s="129"/>
      <c r="X227" s="129"/>
      <c r="Y227" s="132"/>
      <c r="Z227" s="133"/>
      <c r="AA227" s="133"/>
      <c r="AB227" s="133"/>
      <c r="AC227" s="133"/>
      <c r="AD227" s="380"/>
      <c r="AE227" s="133"/>
      <c r="AF227" s="133"/>
      <c r="AG227" s="133"/>
      <c r="AH227" s="133"/>
      <c r="AI227" s="133"/>
      <c r="AJ227" s="133"/>
      <c r="AK227" s="133"/>
      <c r="AL227" s="133"/>
      <c r="AM227" s="133"/>
      <c r="AN227" s="133"/>
      <c r="AO227" s="133"/>
      <c r="AP227" s="129"/>
      <c r="AQ227" s="129"/>
      <c r="AR227" s="135"/>
      <c r="AS227" s="135"/>
      <c r="AT227" s="135"/>
      <c r="AU227" s="135"/>
      <c r="AV227" s="138"/>
      <c r="AW227" s="135"/>
      <c r="AX227" s="135"/>
      <c r="AY227" s="135"/>
      <c r="AZ227" s="135"/>
      <c r="BA227" s="135"/>
      <c r="BB227" s="135"/>
      <c r="BC227" s="135"/>
      <c r="BD227" s="135"/>
      <c r="BE227" s="135"/>
      <c r="BF227" s="143"/>
      <c r="BG227" s="150"/>
      <c r="BH227" s="129"/>
      <c r="BI227" s="129"/>
      <c r="BJ227" s="150"/>
      <c r="BK227" s="143"/>
      <c r="BL227" s="143"/>
      <c r="BM227" s="389"/>
      <c r="BN227" s="389"/>
      <c r="BO227" s="143"/>
      <c r="BP227" s="143"/>
      <c r="BQ227" s="143"/>
      <c r="BR227" s="139"/>
      <c r="BS227" s="139"/>
      <c r="BT227" s="139"/>
      <c r="BU227" s="371"/>
      <c r="BV227" s="371"/>
      <c r="BW227" s="371"/>
      <c r="BX227" s="371"/>
      <c r="BY227" s="371"/>
      <c r="BZ227" s="371"/>
      <c r="CA227" s="371"/>
    </row>
    <row r="228" spans="1:79" ht="37.5" customHeight="1">
      <c r="A228" s="126"/>
      <c r="B228" s="128"/>
      <c r="C228" s="128"/>
      <c r="D228" s="128"/>
      <c r="E228" s="129"/>
      <c r="F228" s="129"/>
      <c r="G228" s="129"/>
      <c r="H228" s="130"/>
      <c r="I228" s="130"/>
      <c r="J228" s="130"/>
      <c r="K228" s="130"/>
      <c r="L228" s="94"/>
      <c r="M228" s="94"/>
      <c r="N228" s="94"/>
      <c r="O228" s="94"/>
      <c r="P228" s="94"/>
      <c r="Q228" s="94"/>
      <c r="R228" s="94"/>
      <c r="S228" s="94"/>
      <c r="T228" s="98"/>
      <c r="U228" s="129"/>
      <c r="V228" s="98"/>
      <c r="W228" s="129"/>
      <c r="X228" s="129"/>
      <c r="Y228" s="132"/>
      <c r="Z228" s="133"/>
      <c r="AA228" s="133"/>
      <c r="AB228" s="133"/>
      <c r="AC228" s="133"/>
      <c r="AD228" s="380"/>
      <c r="AE228" s="133"/>
      <c r="AF228" s="133"/>
      <c r="AG228" s="133"/>
      <c r="AH228" s="133"/>
      <c r="AI228" s="133"/>
      <c r="AJ228" s="133"/>
      <c r="AK228" s="133"/>
      <c r="AL228" s="133"/>
      <c r="AM228" s="133"/>
      <c r="AN228" s="133"/>
      <c r="AO228" s="133"/>
      <c r="AP228" s="129"/>
      <c r="AQ228" s="129"/>
      <c r="AR228" s="135"/>
      <c r="AS228" s="135"/>
      <c r="AT228" s="135"/>
      <c r="AU228" s="135"/>
      <c r="AV228" s="138"/>
      <c r="AW228" s="135"/>
      <c r="AX228" s="135"/>
      <c r="AY228" s="135"/>
      <c r="AZ228" s="135"/>
      <c r="BA228" s="135"/>
      <c r="BB228" s="135"/>
      <c r="BC228" s="135"/>
      <c r="BD228" s="135"/>
      <c r="BE228" s="135"/>
      <c r="BF228" s="139"/>
      <c r="BG228" s="150"/>
      <c r="BH228" s="129"/>
      <c r="BI228" s="129"/>
      <c r="BJ228" s="150"/>
      <c r="BK228" s="139"/>
      <c r="BL228" s="139"/>
      <c r="BM228" s="400"/>
      <c r="BN228" s="400"/>
      <c r="BO228" s="139"/>
      <c r="BP228" s="139"/>
      <c r="BQ228" s="139"/>
      <c r="BR228" s="139"/>
      <c r="BS228" s="139"/>
      <c r="BT228" s="139"/>
      <c r="BU228" s="371"/>
      <c r="BV228" s="371"/>
      <c r="BW228" s="371"/>
      <c r="BX228" s="371"/>
      <c r="BY228" s="371"/>
      <c r="BZ228" s="371"/>
      <c r="CA228" s="371"/>
    </row>
    <row r="229" spans="1:79" ht="37.5" customHeight="1">
      <c r="A229" s="126"/>
      <c r="B229" s="128"/>
      <c r="C229" s="128"/>
      <c r="D229" s="128"/>
      <c r="E229" s="129"/>
      <c r="F229" s="129"/>
      <c r="G229" s="129"/>
      <c r="H229" s="129"/>
      <c r="I229" s="129"/>
      <c r="J229" s="129"/>
      <c r="K229" s="129"/>
      <c r="L229" s="94"/>
      <c r="M229" s="94"/>
      <c r="N229" s="94"/>
      <c r="O229" s="94"/>
      <c r="P229" s="94"/>
      <c r="Q229" s="94"/>
      <c r="R229" s="94"/>
      <c r="S229" s="94"/>
      <c r="T229" s="98"/>
      <c r="U229" s="129"/>
      <c r="V229" s="98"/>
      <c r="W229" s="129"/>
      <c r="X229" s="129"/>
      <c r="Y229" s="132"/>
      <c r="Z229" s="133"/>
      <c r="AA229" s="133"/>
      <c r="AB229" s="133"/>
      <c r="AC229" s="133"/>
      <c r="AD229" s="380"/>
      <c r="AE229" s="133"/>
      <c r="AF229" s="133"/>
      <c r="AG229" s="133"/>
      <c r="AH229" s="133"/>
      <c r="AI229" s="133"/>
      <c r="AJ229" s="133"/>
      <c r="AK229" s="133"/>
      <c r="AL229" s="133"/>
      <c r="AM229" s="133"/>
      <c r="AN229" s="133"/>
      <c r="AO229" s="133"/>
      <c r="AP229" s="129"/>
      <c r="AQ229" s="129"/>
      <c r="AR229" s="135"/>
      <c r="AS229" s="135"/>
      <c r="AT229" s="135"/>
      <c r="AU229" s="135"/>
      <c r="AV229" s="138"/>
      <c r="AW229" s="135"/>
      <c r="AX229" s="135"/>
      <c r="AY229" s="135"/>
      <c r="AZ229" s="135"/>
      <c r="BA229" s="135"/>
      <c r="BB229" s="135"/>
      <c r="BC229" s="135"/>
      <c r="BD229" s="135"/>
      <c r="BE229" s="135"/>
      <c r="BF229" s="139"/>
      <c r="BG229" s="150"/>
      <c r="BH229" s="129"/>
      <c r="BI229" s="129"/>
      <c r="BJ229" s="150"/>
      <c r="BK229" s="139"/>
      <c r="BL229" s="139"/>
      <c r="BM229" s="400"/>
      <c r="BN229" s="400"/>
      <c r="BO229" s="139"/>
      <c r="BP229" s="195"/>
      <c r="BQ229" s="139"/>
      <c r="BR229" s="139"/>
      <c r="BS229" s="139"/>
      <c r="BT229" s="139"/>
      <c r="BU229" s="371"/>
      <c r="BV229" s="371"/>
      <c r="BW229" s="371"/>
      <c r="BX229" s="371"/>
      <c r="BY229" s="371"/>
      <c r="BZ229" s="371"/>
      <c r="CA229" s="371"/>
    </row>
    <row r="230" spans="1:79" ht="39.75" customHeight="1">
      <c r="A230" s="126"/>
      <c r="B230" s="128"/>
      <c r="C230" s="128"/>
      <c r="D230" s="128"/>
      <c r="E230" s="129"/>
      <c r="F230" s="129"/>
      <c r="G230" s="129"/>
      <c r="H230" s="130"/>
      <c r="I230" s="130"/>
      <c r="J230" s="130"/>
      <c r="K230" s="130"/>
      <c r="L230" s="94"/>
      <c r="M230" s="94"/>
      <c r="N230" s="94"/>
      <c r="O230" s="94"/>
      <c r="P230" s="94"/>
      <c r="Q230" s="94"/>
      <c r="R230" s="94"/>
      <c r="S230" s="94"/>
      <c r="T230" s="98"/>
      <c r="U230" s="94"/>
      <c r="V230" s="98"/>
      <c r="W230" s="129"/>
      <c r="X230" s="129"/>
      <c r="Y230" s="132"/>
      <c r="Z230" s="133"/>
      <c r="AA230" s="133"/>
      <c r="AB230" s="133"/>
      <c r="AC230" s="133"/>
      <c r="AD230" s="380"/>
      <c r="AE230" s="133"/>
      <c r="AF230" s="133"/>
      <c r="AG230" s="133"/>
      <c r="AH230" s="133"/>
      <c r="AI230" s="133"/>
      <c r="AJ230" s="133"/>
      <c r="AK230" s="133"/>
      <c r="AL230" s="133"/>
      <c r="AM230" s="133"/>
      <c r="AN230" s="133"/>
      <c r="AO230" s="133"/>
      <c r="AP230" s="129"/>
      <c r="AQ230" s="129"/>
      <c r="AR230" s="135"/>
      <c r="AS230" s="135"/>
      <c r="AT230" s="135"/>
      <c r="AU230" s="135"/>
      <c r="AV230" s="138"/>
      <c r="AW230" s="135"/>
      <c r="AX230" s="135"/>
      <c r="AY230" s="135"/>
      <c r="AZ230" s="135"/>
      <c r="BA230" s="135"/>
      <c r="BB230" s="135"/>
      <c r="BC230" s="135"/>
      <c r="BD230" s="135"/>
      <c r="BE230" s="135"/>
      <c r="BF230" s="139"/>
      <c r="BG230" s="150"/>
      <c r="BH230" s="129"/>
      <c r="BI230" s="129"/>
      <c r="BJ230" s="150"/>
      <c r="BK230" s="139"/>
      <c r="BL230" s="139"/>
      <c r="BM230" s="400"/>
      <c r="BN230" s="400"/>
      <c r="BO230" s="400"/>
      <c r="BP230" s="400"/>
      <c r="BQ230" s="139"/>
      <c r="BR230" s="139"/>
      <c r="BS230" s="139"/>
      <c r="BT230" s="139"/>
      <c r="BU230" s="371"/>
      <c r="BV230" s="371"/>
      <c r="BW230" s="371"/>
      <c r="BX230" s="371"/>
      <c r="BY230" s="371"/>
      <c r="BZ230" s="371"/>
      <c r="CA230" s="371"/>
    </row>
    <row r="231" spans="1:79" ht="39.75" customHeight="1">
      <c r="A231" s="126"/>
      <c r="B231" s="128"/>
      <c r="C231" s="128"/>
      <c r="D231" s="128"/>
      <c r="E231" s="129"/>
      <c r="F231" s="129"/>
      <c r="G231" s="129"/>
      <c r="H231" s="130"/>
      <c r="I231" s="130"/>
      <c r="J231" s="130"/>
      <c r="K231" s="130"/>
      <c r="L231" s="94"/>
      <c r="M231" s="94"/>
      <c r="N231" s="94"/>
      <c r="O231" s="94"/>
      <c r="P231" s="94"/>
      <c r="Q231" s="94"/>
      <c r="R231" s="94"/>
      <c r="S231" s="94"/>
      <c r="T231" s="98"/>
      <c r="U231" s="94"/>
      <c r="V231" s="98"/>
      <c r="W231" s="129"/>
      <c r="X231" s="129"/>
      <c r="Y231" s="132"/>
      <c r="Z231" s="133"/>
      <c r="AA231" s="133"/>
      <c r="AB231" s="133"/>
      <c r="AC231" s="133"/>
      <c r="AD231" s="380"/>
      <c r="AE231" s="133"/>
      <c r="AF231" s="133"/>
      <c r="AG231" s="133"/>
      <c r="AH231" s="133"/>
      <c r="AI231" s="133"/>
      <c r="AJ231" s="133"/>
      <c r="AK231" s="133"/>
      <c r="AL231" s="133"/>
      <c r="AM231" s="133"/>
      <c r="AN231" s="133"/>
      <c r="AO231" s="133"/>
      <c r="AP231" s="129"/>
      <c r="AQ231" s="129"/>
      <c r="AR231" s="135"/>
      <c r="AS231" s="135"/>
      <c r="AT231" s="135"/>
      <c r="AU231" s="135"/>
      <c r="AV231" s="138"/>
      <c r="AW231" s="135"/>
      <c r="AX231" s="135"/>
      <c r="AY231" s="135"/>
      <c r="AZ231" s="135"/>
      <c r="BA231" s="135"/>
      <c r="BB231" s="135"/>
      <c r="BC231" s="135"/>
      <c r="BD231" s="135"/>
      <c r="BE231" s="135"/>
      <c r="BF231" s="139"/>
      <c r="BG231" s="150"/>
      <c r="BH231" s="129"/>
      <c r="BI231" s="129"/>
      <c r="BJ231" s="150"/>
      <c r="BK231" s="139"/>
      <c r="BL231" s="139"/>
      <c r="BM231" s="400"/>
      <c r="BN231" s="400"/>
      <c r="BO231" s="139"/>
      <c r="BP231" s="139"/>
      <c r="BQ231" s="139"/>
      <c r="BR231" s="139"/>
      <c r="BS231" s="139"/>
      <c r="BT231" s="139"/>
      <c r="BU231" s="371"/>
      <c r="BV231" s="371"/>
      <c r="BW231" s="371"/>
      <c r="BX231" s="371"/>
      <c r="BY231" s="371"/>
      <c r="BZ231" s="371"/>
      <c r="CA231" s="371"/>
    </row>
    <row r="232" spans="1:79" ht="39.75" customHeight="1">
      <c r="A232" s="126"/>
      <c r="B232" s="128"/>
      <c r="C232" s="128"/>
      <c r="D232" s="128"/>
      <c r="E232" s="129"/>
      <c r="F232" s="129"/>
      <c r="G232" s="129"/>
      <c r="H232" s="130"/>
      <c r="I232" s="130"/>
      <c r="J232" s="130"/>
      <c r="K232" s="130"/>
      <c r="L232" s="94"/>
      <c r="M232" s="94"/>
      <c r="N232" s="94"/>
      <c r="O232" s="94"/>
      <c r="P232" s="94"/>
      <c r="Q232" s="94"/>
      <c r="R232" s="94"/>
      <c r="S232" s="94"/>
      <c r="T232" s="98"/>
      <c r="U232" s="94"/>
      <c r="V232" s="98"/>
      <c r="W232" s="129"/>
      <c r="X232" s="129"/>
      <c r="Y232" s="132"/>
      <c r="Z232" s="133"/>
      <c r="AA232" s="133"/>
      <c r="AB232" s="133"/>
      <c r="AC232" s="133"/>
      <c r="AD232" s="380"/>
      <c r="AE232" s="133"/>
      <c r="AF232" s="133"/>
      <c r="AG232" s="133"/>
      <c r="AH232" s="133"/>
      <c r="AI232" s="133"/>
      <c r="AJ232" s="133"/>
      <c r="AK232" s="133"/>
      <c r="AL232" s="133"/>
      <c r="AM232" s="133"/>
      <c r="AN232" s="133"/>
      <c r="AO232" s="133"/>
      <c r="AP232" s="129"/>
      <c r="AQ232" s="129"/>
      <c r="AR232" s="135"/>
      <c r="AS232" s="135"/>
      <c r="AT232" s="135"/>
      <c r="AU232" s="135"/>
      <c r="AV232" s="138"/>
      <c r="AW232" s="135"/>
      <c r="AX232" s="135"/>
      <c r="AY232" s="135"/>
      <c r="AZ232" s="135"/>
      <c r="BA232" s="135"/>
      <c r="BB232" s="135"/>
      <c r="BC232" s="135"/>
      <c r="BD232" s="135"/>
      <c r="BE232" s="135"/>
      <c r="BF232" s="139"/>
      <c r="BG232" s="150"/>
      <c r="BH232" s="129"/>
      <c r="BI232" s="129"/>
      <c r="BJ232" s="150"/>
      <c r="BK232" s="139"/>
      <c r="BL232" s="139"/>
      <c r="BM232" s="148"/>
      <c r="BN232" s="148"/>
      <c r="BO232" s="139"/>
      <c r="BP232" s="139"/>
      <c r="BQ232" s="139"/>
      <c r="BR232" s="139"/>
      <c r="BS232" s="139"/>
      <c r="BT232" s="139"/>
      <c r="BU232" s="371"/>
      <c r="BV232" s="371"/>
      <c r="BW232" s="371"/>
      <c r="BX232" s="371"/>
      <c r="BY232" s="371"/>
      <c r="BZ232" s="371"/>
      <c r="CA232" s="371"/>
    </row>
    <row r="233" spans="1:79" ht="39.75" customHeight="1">
      <c r="A233" s="126"/>
      <c r="B233" s="128"/>
      <c r="C233" s="128"/>
      <c r="D233" s="128"/>
      <c r="E233" s="129"/>
      <c r="F233" s="129"/>
      <c r="G233" s="129"/>
      <c r="H233" s="130"/>
      <c r="I233" s="130"/>
      <c r="J233" s="130"/>
      <c r="K233" s="130"/>
      <c r="L233" s="94"/>
      <c r="M233" s="94"/>
      <c r="N233" s="94"/>
      <c r="O233" s="94"/>
      <c r="P233" s="94"/>
      <c r="Q233" s="94"/>
      <c r="R233" s="94"/>
      <c r="S233" s="94"/>
      <c r="T233" s="98"/>
      <c r="U233" s="94"/>
      <c r="V233" s="98"/>
      <c r="W233" s="129"/>
      <c r="X233" s="129"/>
      <c r="Y233" s="132"/>
      <c r="Z233" s="133"/>
      <c r="AA233" s="133"/>
      <c r="AB233" s="133"/>
      <c r="AC233" s="133"/>
      <c r="AD233" s="380"/>
      <c r="AE233" s="133"/>
      <c r="AF233" s="133"/>
      <c r="AG233" s="133"/>
      <c r="AH233" s="133"/>
      <c r="AI233" s="133"/>
      <c r="AJ233" s="133"/>
      <c r="AK233" s="133"/>
      <c r="AL233" s="133"/>
      <c r="AM233" s="133"/>
      <c r="AN233" s="133"/>
      <c r="AO233" s="133"/>
      <c r="AP233" s="129"/>
      <c r="AQ233" s="129"/>
      <c r="AR233" s="135"/>
      <c r="AS233" s="135"/>
      <c r="AT233" s="135"/>
      <c r="AU233" s="135"/>
      <c r="AV233" s="138"/>
      <c r="AW233" s="135"/>
      <c r="AX233" s="135"/>
      <c r="AY233" s="135"/>
      <c r="AZ233" s="135"/>
      <c r="BA233" s="135"/>
      <c r="BB233" s="135"/>
      <c r="BC233" s="135"/>
      <c r="BD233" s="135"/>
      <c r="BE233" s="135"/>
      <c r="BF233" s="139"/>
      <c r="BG233" s="150"/>
      <c r="BH233" s="129"/>
      <c r="BI233" s="129"/>
      <c r="BJ233" s="150"/>
      <c r="BK233" s="139"/>
      <c r="BL233" s="139"/>
      <c r="BM233" s="400"/>
      <c r="BN233" s="400"/>
      <c r="BO233" s="139"/>
      <c r="BP233" s="139"/>
      <c r="BQ233" s="139"/>
      <c r="BR233" s="139"/>
      <c r="BS233" s="139"/>
      <c r="BT233" s="139"/>
      <c r="BU233" s="371"/>
      <c r="BV233" s="371"/>
      <c r="BW233" s="371"/>
      <c r="BX233" s="371"/>
      <c r="BY233" s="371"/>
      <c r="BZ233" s="371"/>
      <c r="CA233" s="371"/>
    </row>
    <row r="234" spans="1:79" ht="39.75" customHeight="1">
      <c r="A234" s="126"/>
      <c r="B234" s="128"/>
      <c r="C234" s="128"/>
      <c r="D234" s="128"/>
      <c r="E234" s="129"/>
      <c r="F234" s="129"/>
      <c r="G234" s="129"/>
      <c r="H234" s="130"/>
      <c r="I234" s="130"/>
      <c r="J234" s="130"/>
      <c r="K234" s="130"/>
      <c r="L234" s="94"/>
      <c r="M234" s="94"/>
      <c r="N234" s="94"/>
      <c r="O234" s="94"/>
      <c r="P234" s="94"/>
      <c r="Q234" s="94"/>
      <c r="R234" s="94"/>
      <c r="S234" s="94"/>
      <c r="T234" s="98"/>
      <c r="U234" s="94"/>
      <c r="V234" s="98"/>
      <c r="W234" s="129"/>
      <c r="X234" s="129"/>
      <c r="Y234" s="132"/>
      <c r="Z234" s="133"/>
      <c r="AA234" s="133"/>
      <c r="AB234" s="133"/>
      <c r="AC234" s="133"/>
      <c r="AD234" s="380"/>
      <c r="AE234" s="133"/>
      <c r="AF234" s="133"/>
      <c r="AG234" s="133"/>
      <c r="AH234" s="133"/>
      <c r="AI234" s="133"/>
      <c r="AJ234" s="133"/>
      <c r="AK234" s="133"/>
      <c r="AL234" s="133"/>
      <c r="AM234" s="133"/>
      <c r="AN234" s="133"/>
      <c r="AO234" s="133"/>
      <c r="AP234" s="129"/>
      <c r="AQ234" s="129"/>
      <c r="AR234" s="135"/>
      <c r="AS234" s="135"/>
      <c r="AT234" s="135"/>
      <c r="AU234" s="135"/>
      <c r="AV234" s="138"/>
      <c r="AW234" s="135"/>
      <c r="AX234" s="135"/>
      <c r="AY234" s="135"/>
      <c r="AZ234" s="135"/>
      <c r="BA234" s="135"/>
      <c r="BB234" s="135"/>
      <c r="BC234" s="135"/>
      <c r="BD234" s="135"/>
      <c r="BE234" s="135"/>
      <c r="BF234" s="139"/>
      <c r="BG234" s="150"/>
      <c r="BH234" s="129"/>
      <c r="BI234" s="129"/>
      <c r="BJ234" s="150"/>
      <c r="BK234" s="139"/>
      <c r="BL234" s="139"/>
      <c r="BM234" s="400"/>
      <c r="BN234" s="400"/>
      <c r="BO234" s="139"/>
      <c r="BP234" s="139"/>
      <c r="BQ234" s="139"/>
      <c r="BR234" s="139"/>
      <c r="BS234" s="139"/>
      <c r="BT234" s="139"/>
      <c r="BU234" s="371"/>
      <c r="BV234" s="371"/>
      <c r="BW234" s="371"/>
      <c r="BX234" s="371"/>
      <c r="BY234" s="371"/>
      <c r="BZ234" s="371"/>
      <c r="CA234" s="371"/>
    </row>
    <row r="235" spans="1:79" ht="39.75" customHeight="1">
      <c r="A235" s="126"/>
      <c r="B235" s="128"/>
      <c r="C235" s="128"/>
      <c r="D235" s="128"/>
      <c r="E235" s="129"/>
      <c r="F235" s="129"/>
      <c r="G235" s="129"/>
      <c r="H235" s="130"/>
      <c r="I235" s="130"/>
      <c r="J235" s="130"/>
      <c r="K235" s="130"/>
      <c r="L235" s="94"/>
      <c r="M235" s="94"/>
      <c r="N235" s="94"/>
      <c r="O235" s="94"/>
      <c r="P235" s="94"/>
      <c r="Q235" s="94"/>
      <c r="R235" s="94"/>
      <c r="S235" s="94"/>
      <c r="T235" s="98"/>
      <c r="U235" s="94"/>
      <c r="V235" s="98"/>
      <c r="W235" s="129"/>
      <c r="X235" s="129"/>
      <c r="Y235" s="184"/>
      <c r="Z235" s="133"/>
      <c r="AA235" s="133"/>
      <c r="AB235" s="133"/>
      <c r="AC235" s="133"/>
      <c r="AD235" s="380"/>
      <c r="AE235" s="133"/>
      <c r="AF235" s="133"/>
      <c r="AG235" s="133"/>
      <c r="AH235" s="133"/>
      <c r="AI235" s="133"/>
      <c r="AJ235" s="133"/>
      <c r="AK235" s="133"/>
      <c r="AL235" s="133"/>
      <c r="AM235" s="133"/>
      <c r="AN235" s="133"/>
      <c r="AO235" s="133"/>
      <c r="AP235" s="129"/>
      <c r="AQ235" s="129"/>
      <c r="AR235" s="135"/>
      <c r="AS235" s="135"/>
      <c r="AT235" s="135"/>
      <c r="AU235" s="135"/>
      <c r="AV235" s="138"/>
      <c r="AW235" s="135"/>
      <c r="AX235" s="135"/>
      <c r="AY235" s="135"/>
      <c r="AZ235" s="135"/>
      <c r="BA235" s="135"/>
      <c r="BB235" s="135"/>
      <c r="BC235" s="135"/>
      <c r="BD235" s="135"/>
      <c r="BE235" s="135"/>
      <c r="BF235" s="139"/>
      <c r="BG235" s="150"/>
      <c r="BH235" s="129"/>
      <c r="BI235" s="129"/>
      <c r="BJ235" s="150"/>
      <c r="BK235" s="139"/>
      <c r="BL235" s="139"/>
      <c r="BM235" s="148"/>
      <c r="BN235" s="148"/>
      <c r="BO235" s="139"/>
      <c r="BP235" s="139"/>
      <c r="BQ235" s="139"/>
      <c r="BR235" s="139"/>
      <c r="BS235" s="139"/>
      <c r="BT235" s="139"/>
      <c r="BU235" s="371"/>
      <c r="BV235" s="371"/>
      <c r="BW235" s="371"/>
      <c r="BX235" s="371"/>
      <c r="BY235" s="371"/>
      <c r="BZ235" s="371"/>
      <c r="CA235" s="371"/>
    </row>
    <row r="236" spans="1:79" ht="39.75" customHeight="1">
      <c r="A236" s="126"/>
      <c r="B236" s="128"/>
      <c r="C236" s="173"/>
      <c r="D236" s="173"/>
      <c r="E236" s="173"/>
      <c r="F236" s="146"/>
      <c r="G236" s="129"/>
      <c r="H236" s="130"/>
      <c r="I236" s="130"/>
      <c r="J236" s="130"/>
      <c r="K236" s="130"/>
      <c r="L236" s="186"/>
      <c r="M236" s="186"/>
      <c r="N236" s="186"/>
      <c r="O236" s="186"/>
      <c r="P236" s="186"/>
      <c r="Q236" s="186"/>
      <c r="R236" s="186"/>
      <c r="S236" s="186"/>
      <c r="T236" s="98"/>
      <c r="U236" s="94"/>
      <c r="V236" s="173"/>
      <c r="W236" s="173"/>
      <c r="X236" s="173"/>
      <c r="Y236" s="132"/>
      <c r="Z236" s="133"/>
      <c r="AA236" s="133"/>
      <c r="AB236" s="133"/>
      <c r="AC236" s="133"/>
      <c r="AD236" s="380"/>
      <c r="AE236" s="133"/>
      <c r="AF236" s="133"/>
      <c r="AG236" s="133"/>
      <c r="AH236" s="133"/>
      <c r="AI236" s="133"/>
      <c r="AJ236" s="133"/>
      <c r="AK236" s="133"/>
      <c r="AL236" s="133"/>
      <c r="AM236" s="133"/>
      <c r="AN236" s="133"/>
      <c r="AO236" s="133"/>
      <c r="AP236" s="129"/>
      <c r="AQ236" s="129"/>
      <c r="AR236" s="135"/>
      <c r="AS236" s="135"/>
      <c r="AT236" s="135"/>
      <c r="AU236" s="135"/>
      <c r="AV236" s="138"/>
      <c r="AW236" s="135"/>
      <c r="AX236" s="135"/>
      <c r="AY236" s="135"/>
      <c r="AZ236" s="135"/>
      <c r="BA236" s="135"/>
      <c r="BB236" s="135"/>
      <c r="BC236" s="135"/>
      <c r="BD236" s="135"/>
      <c r="BE236" s="135"/>
      <c r="BF236" s="139"/>
      <c r="BG236" s="150"/>
      <c r="BH236" s="129"/>
      <c r="BI236" s="129"/>
      <c r="BJ236" s="150"/>
      <c r="BK236" s="139"/>
      <c r="BL236" s="139"/>
      <c r="BM236" s="400"/>
      <c r="BN236" s="400"/>
      <c r="BO236" s="139"/>
      <c r="BP236" s="139"/>
      <c r="BQ236" s="139"/>
      <c r="BR236" s="139"/>
      <c r="BS236" s="139"/>
      <c r="BT236" s="139"/>
      <c r="BU236" s="371"/>
      <c r="BV236" s="371"/>
      <c r="BW236" s="371"/>
      <c r="BX236" s="371"/>
      <c r="BY236" s="371"/>
      <c r="BZ236" s="371"/>
      <c r="CA236" s="371"/>
    </row>
    <row r="237" spans="1:79" ht="39.75" customHeight="1">
      <c r="A237" s="126"/>
      <c r="B237" s="128"/>
      <c r="C237" s="128"/>
      <c r="D237" s="128"/>
      <c r="E237" s="129"/>
      <c r="F237" s="129"/>
      <c r="G237" s="129"/>
      <c r="H237" s="129"/>
      <c r="I237" s="129"/>
      <c r="J237" s="129"/>
      <c r="K237" s="129"/>
      <c r="L237" s="94"/>
      <c r="M237" s="94"/>
      <c r="N237" s="94"/>
      <c r="O237" s="94"/>
      <c r="P237" s="94"/>
      <c r="Q237" s="94"/>
      <c r="R237" s="94"/>
      <c r="S237" s="94"/>
      <c r="T237" s="98"/>
      <c r="U237" s="94"/>
      <c r="V237" s="98"/>
      <c r="W237" s="129"/>
      <c r="X237" s="129"/>
      <c r="Y237" s="132"/>
      <c r="Z237" s="133"/>
      <c r="AA237" s="133"/>
      <c r="AB237" s="133"/>
      <c r="AC237" s="133"/>
      <c r="AD237" s="380"/>
      <c r="AE237" s="133"/>
      <c r="AF237" s="133"/>
      <c r="AG237" s="133"/>
      <c r="AH237" s="133"/>
      <c r="AI237" s="133"/>
      <c r="AJ237" s="133"/>
      <c r="AK237" s="133"/>
      <c r="AL237" s="133"/>
      <c r="AM237" s="133"/>
      <c r="AN237" s="133"/>
      <c r="AO237" s="133"/>
      <c r="AP237" s="129"/>
      <c r="AQ237" s="129"/>
      <c r="AR237" s="135"/>
      <c r="AS237" s="135"/>
      <c r="AT237" s="135"/>
      <c r="AU237" s="135"/>
      <c r="AV237" s="138"/>
      <c r="AW237" s="135"/>
      <c r="AX237" s="135"/>
      <c r="AY237" s="135"/>
      <c r="AZ237" s="135"/>
      <c r="BA237" s="135"/>
      <c r="BB237" s="135"/>
      <c r="BC237" s="135"/>
      <c r="BD237" s="135"/>
      <c r="BE237" s="135"/>
      <c r="BF237" s="139"/>
      <c r="BG237" s="150"/>
      <c r="BH237" s="129"/>
      <c r="BI237" s="129"/>
      <c r="BJ237" s="150"/>
      <c r="BK237" s="139"/>
      <c r="BL237" s="139"/>
      <c r="BM237" s="148"/>
      <c r="BN237" s="148"/>
      <c r="BO237" s="139"/>
      <c r="BP237" s="139"/>
      <c r="BQ237" s="139"/>
      <c r="BR237" s="139"/>
      <c r="BS237" s="139"/>
      <c r="BT237" s="139"/>
      <c r="BU237" s="371"/>
      <c r="BV237" s="371"/>
      <c r="BW237" s="371"/>
      <c r="BX237" s="371"/>
      <c r="BY237" s="371"/>
      <c r="BZ237" s="371"/>
      <c r="CA237" s="371"/>
    </row>
    <row r="238" spans="1:79" ht="39.75" customHeight="1">
      <c r="A238" s="126"/>
      <c r="B238" s="128"/>
      <c r="C238" s="128"/>
      <c r="D238" s="128"/>
      <c r="E238" s="129"/>
      <c r="F238" s="129"/>
      <c r="G238" s="129"/>
      <c r="H238" s="129"/>
      <c r="I238" s="129"/>
      <c r="J238" s="129"/>
      <c r="K238" s="129"/>
      <c r="L238" s="94"/>
      <c r="M238" s="94"/>
      <c r="N238" s="94"/>
      <c r="O238" s="94"/>
      <c r="P238" s="94"/>
      <c r="Q238" s="94"/>
      <c r="R238" s="94"/>
      <c r="S238" s="94"/>
      <c r="T238" s="98"/>
      <c r="U238" s="129"/>
      <c r="V238" s="98"/>
      <c r="W238" s="129"/>
      <c r="X238" s="129"/>
      <c r="Y238" s="132"/>
      <c r="Z238" s="133"/>
      <c r="AA238" s="133"/>
      <c r="AB238" s="133"/>
      <c r="AC238" s="133"/>
      <c r="AD238" s="380"/>
      <c r="AE238" s="133"/>
      <c r="AF238" s="133"/>
      <c r="AG238" s="133"/>
      <c r="AH238" s="133"/>
      <c r="AI238" s="133"/>
      <c r="AJ238" s="133"/>
      <c r="AK238" s="133"/>
      <c r="AL238" s="133"/>
      <c r="AM238" s="133"/>
      <c r="AN238" s="133"/>
      <c r="AO238" s="133"/>
      <c r="AP238" s="129"/>
      <c r="AQ238" s="129"/>
      <c r="AR238" s="135"/>
      <c r="AS238" s="135"/>
      <c r="AT238" s="135"/>
      <c r="AU238" s="135"/>
      <c r="AV238" s="138"/>
      <c r="AW238" s="135"/>
      <c r="AX238" s="135"/>
      <c r="AY238" s="135"/>
      <c r="AZ238" s="135"/>
      <c r="BA238" s="135"/>
      <c r="BB238" s="135"/>
      <c r="BC238" s="135"/>
      <c r="BD238" s="135"/>
      <c r="BE238" s="135"/>
      <c r="BF238" s="139"/>
      <c r="BG238" s="150"/>
      <c r="BH238" s="129"/>
      <c r="BI238" s="129"/>
      <c r="BJ238" s="150"/>
      <c r="BK238" s="139"/>
      <c r="BL238" s="139"/>
      <c r="BM238" s="389"/>
      <c r="BN238" s="389"/>
      <c r="BO238" s="139"/>
      <c r="BP238" s="139"/>
      <c r="BQ238" s="139"/>
      <c r="BR238" s="139"/>
      <c r="BS238" s="139"/>
      <c r="BT238" s="139"/>
      <c r="BU238" s="371"/>
      <c r="BV238" s="371"/>
      <c r="BW238" s="371"/>
      <c r="BX238" s="371"/>
      <c r="BY238" s="371"/>
      <c r="BZ238" s="371"/>
      <c r="CA238" s="371"/>
    </row>
    <row r="239" spans="1:79" ht="39.75" customHeight="1">
      <c r="A239" s="126"/>
      <c r="B239" s="128"/>
      <c r="C239" s="128"/>
      <c r="D239" s="128"/>
      <c r="E239" s="129"/>
      <c r="F239" s="129"/>
      <c r="G239" s="129"/>
      <c r="H239" s="130"/>
      <c r="I239" s="130"/>
      <c r="J239" s="130"/>
      <c r="K239" s="130"/>
      <c r="L239" s="94"/>
      <c r="M239" s="94"/>
      <c r="N239" s="94"/>
      <c r="O239" s="94"/>
      <c r="P239" s="94"/>
      <c r="Q239" s="94"/>
      <c r="R239" s="94"/>
      <c r="S239" s="94"/>
      <c r="T239" s="98"/>
      <c r="U239" s="98"/>
      <c r="V239" s="98"/>
      <c r="W239" s="129"/>
      <c r="X239" s="129"/>
      <c r="Y239" s="132"/>
      <c r="Z239" s="133"/>
      <c r="AA239" s="133"/>
      <c r="AB239" s="133"/>
      <c r="AC239" s="133"/>
      <c r="AD239" s="380"/>
      <c r="AE239" s="133"/>
      <c r="AF239" s="133"/>
      <c r="AG239" s="133"/>
      <c r="AH239" s="133"/>
      <c r="AI239" s="133"/>
      <c r="AJ239" s="133"/>
      <c r="AK239" s="133"/>
      <c r="AL239" s="133"/>
      <c r="AM239" s="133"/>
      <c r="AN239" s="133"/>
      <c r="AO239" s="133"/>
      <c r="AP239" s="129"/>
      <c r="AQ239" s="129"/>
      <c r="AR239" s="135"/>
      <c r="AS239" s="135"/>
      <c r="AT239" s="135"/>
      <c r="AU239" s="135"/>
      <c r="AV239" s="138"/>
      <c r="AW239" s="135"/>
      <c r="AX239" s="135"/>
      <c r="AY239" s="135"/>
      <c r="AZ239" s="135"/>
      <c r="BA239" s="135"/>
      <c r="BB239" s="135"/>
      <c r="BC239" s="135"/>
      <c r="BD239" s="135"/>
      <c r="BE239" s="135"/>
      <c r="BF239" s="139"/>
      <c r="BG239" s="150"/>
      <c r="BH239" s="129"/>
      <c r="BI239" s="129"/>
      <c r="BJ239" s="150"/>
      <c r="BK239" s="139"/>
      <c r="BL239" s="139"/>
      <c r="BM239" s="400"/>
      <c r="BN239" s="400"/>
      <c r="BO239" s="139"/>
      <c r="BP239" s="139"/>
      <c r="BQ239" s="139"/>
      <c r="BR239" s="139"/>
      <c r="BS239" s="139"/>
      <c r="BT239" s="139"/>
      <c r="BU239" s="371"/>
      <c r="BV239" s="371"/>
      <c r="BW239" s="371"/>
      <c r="BX239" s="371"/>
      <c r="BY239" s="371"/>
      <c r="BZ239" s="371"/>
      <c r="CA239" s="371"/>
    </row>
    <row r="240" spans="1:79" ht="39.75" customHeight="1">
      <c r="A240" s="126"/>
      <c r="B240" s="128"/>
      <c r="C240" s="128"/>
      <c r="D240" s="128"/>
      <c r="E240" s="129"/>
      <c r="F240" s="129"/>
      <c r="G240" s="129"/>
      <c r="H240" s="130"/>
      <c r="I240" s="130"/>
      <c r="J240" s="130"/>
      <c r="K240" s="130"/>
      <c r="L240" s="94"/>
      <c r="M240" s="94"/>
      <c r="N240" s="94"/>
      <c r="O240" s="94"/>
      <c r="P240" s="94"/>
      <c r="Q240" s="94"/>
      <c r="R240" s="94"/>
      <c r="S240" s="94"/>
      <c r="T240" s="98"/>
      <c r="U240" s="94"/>
      <c r="V240" s="98"/>
      <c r="W240" s="129"/>
      <c r="X240" s="129"/>
      <c r="Y240" s="132"/>
      <c r="Z240" s="133"/>
      <c r="AA240" s="133"/>
      <c r="AB240" s="133"/>
      <c r="AC240" s="133"/>
      <c r="AD240" s="380"/>
      <c r="AE240" s="133"/>
      <c r="AF240" s="133"/>
      <c r="AG240" s="133"/>
      <c r="AH240" s="133"/>
      <c r="AI240" s="133"/>
      <c r="AJ240" s="133"/>
      <c r="AK240" s="133"/>
      <c r="AL240" s="133"/>
      <c r="AM240" s="133"/>
      <c r="AN240" s="133"/>
      <c r="AO240" s="133"/>
      <c r="AP240" s="129"/>
      <c r="AQ240" s="129"/>
      <c r="AR240" s="135"/>
      <c r="AS240" s="135"/>
      <c r="AT240" s="135"/>
      <c r="AU240" s="135"/>
      <c r="AV240" s="138"/>
      <c r="AW240" s="135"/>
      <c r="AX240" s="135"/>
      <c r="AY240" s="135"/>
      <c r="AZ240" s="135"/>
      <c r="BA240" s="135"/>
      <c r="BB240" s="135"/>
      <c r="BC240" s="135"/>
      <c r="BD240" s="135"/>
      <c r="BE240" s="135"/>
      <c r="BF240" s="139"/>
      <c r="BG240" s="150"/>
      <c r="BH240" s="129"/>
      <c r="BI240" s="129"/>
      <c r="BJ240" s="150"/>
      <c r="BK240" s="139"/>
      <c r="BL240" s="139"/>
      <c r="BM240" s="400"/>
      <c r="BN240" s="400"/>
      <c r="BO240" s="139"/>
      <c r="BP240" s="139"/>
      <c r="BQ240" s="139"/>
      <c r="BR240" s="139"/>
      <c r="BS240" s="139"/>
      <c r="BT240" s="139"/>
      <c r="BU240" s="371"/>
      <c r="BV240" s="371"/>
      <c r="BW240" s="371"/>
      <c r="BX240" s="371"/>
      <c r="BY240" s="371"/>
      <c r="BZ240" s="371"/>
      <c r="CA240" s="371"/>
    </row>
    <row r="241" spans="1:79" ht="39.75" customHeight="1">
      <c r="A241" s="126"/>
      <c r="B241" s="128"/>
      <c r="C241" s="128"/>
      <c r="D241" s="128"/>
      <c r="E241" s="129"/>
      <c r="F241" s="129"/>
      <c r="G241" s="129"/>
      <c r="H241" s="130"/>
      <c r="I241" s="130"/>
      <c r="J241" s="130"/>
      <c r="K241" s="130"/>
      <c r="L241" s="94"/>
      <c r="M241" s="94"/>
      <c r="N241" s="94"/>
      <c r="O241" s="94"/>
      <c r="P241" s="94"/>
      <c r="Q241" s="94"/>
      <c r="R241" s="94"/>
      <c r="S241" s="94"/>
      <c r="T241" s="98"/>
      <c r="U241" s="94"/>
      <c r="V241" s="98"/>
      <c r="W241" s="129"/>
      <c r="X241" s="129"/>
      <c r="Y241" s="132"/>
      <c r="Z241" s="133"/>
      <c r="AA241" s="133"/>
      <c r="AB241" s="133"/>
      <c r="AC241" s="133"/>
      <c r="AD241" s="380"/>
      <c r="AE241" s="133"/>
      <c r="AF241" s="133"/>
      <c r="AG241" s="133"/>
      <c r="AH241" s="133"/>
      <c r="AI241" s="133"/>
      <c r="AJ241" s="133"/>
      <c r="AK241" s="133"/>
      <c r="AL241" s="133"/>
      <c r="AM241" s="133"/>
      <c r="AN241" s="133"/>
      <c r="AO241" s="133"/>
      <c r="AP241" s="129"/>
      <c r="AQ241" s="129"/>
      <c r="AR241" s="135"/>
      <c r="AS241" s="135"/>
      <c r="AT241" s="135"/>
      <c r="AU241" s="135"/>
      <c r="AV241" s="138"/>
      <c r="AW241" s="135"/>
      <c r="AX241" s="135"/>
      <c r="AY241" s="135"/>
      <c r="AZ241" s="135"/>
      <c r="BA241" s="135"/>
      <c r="BB241" s="135"/>
      <c r="BC241" s="135"/>
      <c r="BD241" s="135"/>
      <c r="BE241" s="135"/>
      <c r="BF241" s="139"/>
      <c r="BG241" s="150"/>
      <c r="BH241" s="129"/>
      <c r="BI241" s="129"/>
      <c r="BJ241" s="150"/>
      <c r="BK241" s="139"/>
      <c r="BL241" s="139"/>
      <c r="BM241" s="400"/>
      <c r="BN241" s="400"/>
      <c r="BO241" s="139"/>
      <c r="BP241" s="139"/>
      <c r="BQ241" s="139"/>
      <c r="BR241" s="139"/>
      <c r="BS241" s="139"/>
      <c r="BT241" s="139"/>
      <c r="BU241" s="371"/>
      <c r="BV241" s="371"/>
      <c r="BW241" s="371"/>
      <c r="BX241" s="371"/>
      <c r="BY241" s="371"/>
      <c r="BZ241" s="371"/>
      <c r="CA241" s="371"/>
    </row>
    <row r="242" spans="1:79" ht="39.75" customHeight="1">
      <c r="A242" s="126"/>
      <c r="B242" s="128"/>
      <c r="C242" s="128"/>
      <c r="D242" s="128"/>
      <c r="E242" s="129"/>
      <c r="F242" s="129"/>
      <c r="G242" s="129"/>
      <c r="H242" s="130"/>
      <c r="I242" s="130"/>
      <c r="J242" s="130"/>
      <c r="K242" s="130"/>
      <c r="L242" s="94"/>
      <c r="M242" s="94"/>
      <c r="N242" s="94"/>
      <c r="O242" s="94"/>
      <c r="P242" s="94"/>
      <c r="Q242" s="94"/>
      <c r="R242" s="94"/>
      <c r="S242" s="94"/>
      <c r="T242" s="98"/>
      <c r="U242" s="94"/>
      <c r="V242" s="98"/>
      <c r="W242" s="129"/>
      <c r="X242" s="129"/>
      <c r="Y242" s="132"/>
      <c r="Z242" s="133"/>
      <c r="AA242" s="133"/>
      <c r="AB242" s="133"/>
      <c r="AC242" s="133"/>
      <c r="AD242" s="380"/>
      <c r="AE242" s="133"/>
      <c r="AF242" s="133"/>
      <c r="AG242" s="133"/>
      <c r="AH242" s="133"/>
      <c r="AI242" s="133"/>
      <c r="AJ242" s="133"/>
      <c r="AK242" s="133"/>
      <c r="AL242" s="133"/>
      <c r="AM242" s="133"/>
      <c r="AN242" s="133"/>
      <c r="AO242" s="133"/>
      <c r="AP242" s="129"/>
      <c r="AQ242" s="129"/>
      <c r="AR242" s="135"/>
      <c r="AS242" s="135"/>
      <c r="AT242" s="135"/>
      <c r="AU242" s="135"/>
      <c r="AV242" s="138"/>
      <c r="AW242" s="135"/>
      <c r="AX242" s="135"/>
      <c r="AY242" s="135"/>
      <c r="AZ242" s="135"/>
      <c r="BA242" s="135"/>
      <c r="BB242" s="135"/>
      <c r="BC242" s="135"/>
      <c r="BD242" s="135"/>
      <c r="BE242" s="135"/>
      <c r="BF242" s="139"/>
      <c r="BG242" s="150"/>
      <c r="BH242" s="129"/>
      <c r="BI242" s="129"/>
      <c r="BJ242" s="150"/>
      <c r="BK242" s="139"/>
      <c r="BL242" s="139"/>
      <c r="BM242" s="148"/>
      <c r="BN242" s="148"/>
      <c r="BO242" s="139"/>
      <c r="BP242" s="139"/>
      <c r="BQ242" s="139"/>
      <c r="BR242" s="139"/>
      <c r="BS242" s="139"/>
      <c r="BT242" s="139"/>
      <c r="BU242" s="371"/>
      <c r="BV242" s="371"/>
      <c r="BW242" s="371"/>
      <c r="BX242" s="371"/>
      <c r="BY242" s="371"/>
      <c r="BZ242" s="371"/>
      <c r="CA242" s="371"/>
    </row>
    <row r="243" spans="1:79" ht="39.75" customHeight="1">
      <c r="A243" s="126"/>
      <c r="B243" s="128"/>
      <c r="C243" s="128"/>
      <c r="D243" s="128"/>
      <c r="E243" s="129"/>
      <c r="F243" s="129"/>
      <c r="G243" s="129"/>
      <c r="H243" s="130"/>
      <c r="I243" s="130"/>
      <c r="J243" s="130"/>
      <c r="K243" s="130"/>
      <c r="L243" s="94"/>
      <c r="M243" s="94"/>
      <c r="N243" s="94"/>
      <c r="O243" s="94"/>
      <c r="P243" s="94"/>
      <c r="Q243" s="94"/>
      <c r="R243" s="94"/>
      <c r="S243" s="94"/>
      <c r="T243" s="98"/>
      <c r="U243" s="94"/>
      <c r="V243" s="98"/>
      <c r="W243" s="129"/>
      <c r="X243" s="129"/>
      <c r="Y243" s="132"/>
      <c r="Z243" s="133"/>
      <c r="AA243" s="133"/>
      <c r="AB243" s="133"/>
      <c r="AC243" s="133"/>
      <c r="AD243" s="380"/>
      <c r="AE243" s="133"/>
      <c r="AF243" s="133"/>
      <c r="AG243" s="133"/>
      <c r="AH243" s="133"/>
      <c r="AI243" s="133"/>
      <c r="AJ243" s="133"/>
      <c r="AK243" s="133"/>
      <c r="AL243" s="133"/>
      <c r="AM243" s="133"/>
      <c r="AN243" s="133"/>
      <c r="AO243" s="133"/>
      <c r="AP243" s="129"/>
      <c r="AQ243" s="129"/>
      <c r="AR243" s="135"/>
      <c r="AS243" s="135"/>
      <c r="AT243" s="135"/>
      <c r="AU243" s="135"/>
      <c r="AV243" s="138"/>
      <c r="AW243" s="135"/>
      <c r="AX243" s="135"/>
      <c r="AY243" s="135"/>
      <c r="AZ243" s="135"/>
      <c r="BA243" s="135"/>
      <c r="BB243" s="135"/>
      <c r="BC243" s="135"/>
      <c r="BD243" s="135"/>
      <c r="BE243" s="135"/>
      <c r="BF243" s="143"/>
      <c r="BG243" s="150"/>
      <c r="BH243" s="129"/>
      <c r="BI243" s="129"/>
      <c r="BJ243" s="150"/>
      <c r="BK243" s="139"/>
      <c r="BL243" s="139"/>
      <c r="BM243" s="400"/>
      <c r="BN243" s="400"/>
      <c r="BO243" s="139"/>
      <c r="BP243" s="139"/>
      <c r="BQ243" s="139"/>
      <c r="BR243" s="139"/>
      <c r="BS243" s="139"/>
      <c r="BT243" s="139"/>
      <c r="BU243" s="371"/>
      <c r="BV243" s="371"/>
      <c r="BW243" s="371"/>
      <c r="BX243" s="371"/>
      <c r="BY243" s="371"/>
      <c r="BZ243" s="371"/>
      <c r="CA243" s="371"/>
    </row>
    <row r="244" spans="1:79" ht="42" customHeight="1">
      <c r="A244" s="126"/>
      <c r="B244" s="128"/>
      <c r="C244" s="128"/>
      <c r="D244" s="128"/>
      <c r="E244" s="129"/>
      <c r="F244" s="129"/>
      <c r="G244" s="129"/>
      <c r="H244" s="130"/>
      <c r="I244" s="130"/>
      <c r="J244" s="130"/>
      <c r="K244" s="130"/>
      <c r="L244" s="94"/>
      <c r="M244" s="94"/>
      <c r="N244" s="94"/>
      <c r="O244" s="94"/>
      <c r="P244" s="94"/>
      <c r="Q244" s="94"/>
      <c r="R244" s="94"/>
      <c r="S244" s="94"/>
      <c r="T244" s="98"/>
      <c r="U244" s="129"/>
      <c r="V244" s="98"/>
      <c r="W244" s="94"/>
      <c r="X244" s="129"/>
      <c r="Y244" s="128"/>
      <c r="Z244" s="133"/>
      <c r="AA244" s="133"/>
      <c r="AB244" s="133"/>
      <c r="AC244" s="133"/>
      <c r="AD244" s="380"/>
      <c r="AE244" s="133"/>
      <c r="AF244" s="133"/>
      <c r="AG244" s="133"/>
      <c r="AH244" s="133"/>
      <c r="AI244" s="133"/>
      <c r="AJ244" s="133"/>
      <c r="AK244" s="133"/>
      <c r="AL244" s="133"/>
      <c r="AM244" s="133"/>
      <c r="AN244" s="133"/>
      <c r="AO244" s="133"/>
      <c r="AP244" s="129"/>
      <c r="AQ244" s="129"/>
      <c r="AR244" s="135"/>
      <c r="AS244" s="135"/>
      <c r="AT244" s="135"/>
      <c r="AU244" s="135"/>
      <c r="AV244" s="138"/>
      <c r="AW244" s="135"/>
      <c r="AX244" s="135"/>
      <c r="AY244" s="135"/>
      <c r="AZ244" s="135"/>
      <c r="BA244" s="135"/>
      <c r="BB244" s="135"/>
      <c r="BC244" s="135"/>
      <c r="BD244" s="135"/>
      <c r="BE244" s="135"/>
      <c r="BF244" s="139"/>
      <c r="BG244" s="150"/>
      <c r="BH244" s="129"/>
      <c r="BI244" s="129"/>
      <c r="BJ244" s="150"/>
      <c r="BK244" s="139"/>
      <c r="BL244" s="139"/>
      <c r="BM244" s="389"/>
      <c r="BN244" s="389"/>
      <c r="BO244" s="139"/>
      <c r="BP244" s="139"/>
      <c r="BQ244" s="139"/>
      <c r="BR244" s="143"/>
      <c r="BS244" s="143"/>
      <c r="BT244" s="143"/>
      <c r="BU244" s="371"/>
      <c r="BV244" s="371"/>
      <c r="BW244" s="371"/>
      <c r="BX244" s="371"/>
      <c r="BY244" s="371"/>
      <c r="BZ244" s="371"/>
      <c r="CA244" s="371"/>
    </row>
    <row r="245" spans="1:79" ht="42" customHeight="1">
      <c r="A245" s="126"/>
      <c r="B245" s="128"/>
      <c r="C245" s="128"/>
      <c r="D245" s="128"/>
      <c r="E245" s="129"/>
      <c r="F245" s="129"/>
      <c r="G245" s="129"/>
      <c r="H245" s="130"/>
      <c r="I245" s="130"/>
      <c r="J245" s="130"/>
      <c r="K245" s="130"/>
      <c r="L245" s="94"/>
      <c r="M245" s="94"/>
      <c r="N245" s="94"/>
      <c r="O245" s="94"/>
      <c r="P245" s="94"/>
      <c r="Q245" s="94"/>
      <c r="R245" s="94"/>
      <c r="S245" s="94"/>
      <c r="T245" s="98"/>
      <c r="U245" s="94"/>
      <c r="V245" s="98"/>
      <c r="W245" s="129"/>
      <c r="X245" s="129"/>
      <c r="Y245" s="128"/>
      <c r="Z245" s="133"/>
      <c r="AA245" s="133"/>
      <c r="AB245" s="133"/>
      <c r="AC245" s="133"/>
      <c r="AD245" s="380"/>
      <c r="AE245" s="133"/>
      <c r="AF245" s="133"/>
      <c r="AG245" s="133"/>
      <c r="AH245" s="133"/>
      <c r="AI245" s="133"/>
      <c r="AJ245" s="133"/>
      <c r="AK245" s="133"/>
      <c r="AL245" s="133"/>
      <c r="AM245" s="133"/>
      <c r="AN245" s="133"/>
      <c r="AO245" s="133"/>
      <c r="AP245" s="129"/>
      <c r="AQ245" s="129"/>
      <c r="AR245" s="135"/>
      <c r="AS245" s="135"/>
      <c r="AT245" s="135"/>
      <c r="AU245" s="135"/>
      <c r="AV245" s="138"/>
      <c r="AW245" s="135"/>
      <c r="AX245" s="135"/>
      <c r="AY245" s="135"/>
      <c r="AZ245" s="135"/>
      <c r="BA245" s="135"/>
      <c r="BB245" s="135"/>
      <c r="BC245" s="135"/>
      <c r="BD245" s="135"/>
      <c r="BE245" s="135"/>
      <c r="BF245" s="143"/>
      <c r="BG245" s="150"/>
      <c r="BH245" s="129"/>
      <c r="BI245" s="129"/>
      <c r="BJ245" s="150"/>
      <c r="BK245" s="139"/>
      <c r="BL245" s="139"/>
      <c r="BM245" s="389"/>
      <c r="BN245" s="389"/>
      <c r="BO245" s="139"/>
      <c r="BP245" s="139"/>
      <c r="BQ245" s="139"/>
      <c r="BR245" s="143"/>
      <c r="BS245" s="143"/>
      <c r="BT245" s="143"/>
      <c r="BU245" s="371"/>
      <c r="BV245" s="371"/>
      <c r="BW245" s="371"/>
      <c r="BX245" s="371"/>
      <c r="BY245" s="371"/>
      <c r="BZ245" s="371"/>
      <c r="CA245" s="371"/>
    </row>
    <row r="246" spans="1:79" ht="39.75" customHeight="1">
      <c r="A246" s="126"/>
      <c r="B246" s="128"/>
      <c r="C246" s="128"/>
      <c r="D246" s="128"/>
      <c r="E246" s="129"/>
      <c r="F246" s="129"/>
      <c r="G246" s="129"/>
      <c r="H246" s="130"/>
      <c r="I246" s="130"/>
      <c r="J246" s="130"/>
      <c r="K246" s="130"/>
      <c r="L246" s="94"/>
      <c r="M246" s="94"/>
      <c r="N246" s="94"/>
      <c r="O246" s="94"/>
      <c r="P246" s="94"/>
      <c r="Q246" s="94"/>
      <c r="R246" s="94"/>
      <c r="S246" s="94"/>
      <c r="T246" s="98"/>
      <c r="U246" s="129"/>
      <c r="V246" s="98"/>
      <c r="W246" s="129"/>
      <c r="X246" s="129"/>
      <c r="Y246" s="132"/>
      <c r="Z246" s="133"/>
      <c r="AA246" s="133"/>
      <c r="AB246" s="133"/>
      <c r="AC246" s="133"/>
      <c r="AD246" s="380"/>
      <c r="AE246" s="133"/>
      <c r="AF246" s="133"/>
      <c r="AG246" s="133"/>
      <c r="AH246" s="133"/>
      <c r="AI246" s="133"/>
      <c r="AJ246" s="133"/>
      <c r="AK246" s="133"/>
      <c r="AL246" s="133"/>
      <c r="AM246" s="133"/>
      <c r="AN246" s="133"/>
      <c r="AO246" s="133"/>
      <c r="AP246" s="129"/>
      <c r="AQ246" s="129"/>
      <c r="AR246" s="135"/>
      <c r="AS246" s="135"/>
      <c r="AT246" s="135"/>
      <c r="AU246" s="135"/>
      <c r="AV246" s="138"/>
      <c r="AW246" s="135"/>
      <c r="AX246" s="135"/>
      <c r="AY246" s="135"/>
      <c r="AZ246" s="135"/>
      <c r="BA246" s="135"/>
      <c r="BB246" s="135"/>
      <c r="BC246" s="135"/>
      <c r="BD246" s="135"/>
      <c r="BE246" s="135"/>
      <c r="BF246" s="139"/>
      <c r="BG246" s="150"/>
      <c r="BH246" s="129"/>
      <c r="BI246" s="129"/>
      <c r="BJ246" s="150"/>
      <c r="BK246" s="139"/>
      <c r="BL246" s="139"/>
      <c r="BM246" s="400"/>
      <c r="BN246" s="400"/>
      <c r="BO246" s="139"/>
      <c r="BP246" s="139"/>
      <c r="BQ246" s="139"/>
      <c r="BR246" s="139"/>
      <c r="BS246" s="139"/>
      <c r="BT246" s="139"/>
      <c r="BU246" s="371"/>
      <c r="BV246" s="371"/>
      <c r="BW246" s="371"/>
      <c r="BX246" s="371"/>
      <c r="BY246" s="371"/>
      <c r="BZ246" s="371"/>
      <c r="CA246" s="371"/>
    </row>
    <row r="247" spans="1:79" ht="39.75" customHeight="1">
      <c r="A247" s="126"/>
      <c r="B247" s="128"/>
      <c r="C247" s="128"/>
      <c r="D247" s="128"/>
      <c r="E247" s="129"/>
      <c r="F247" s="129"/>
      <c r="G247" s="129"/>
      <c r="H247" s="130"/>
      <c r="I247" s="130"/>
      <c r="J247" s="130"/>
      <c r="K247" s="130"/>
      <c r="L247" s="94"/>
      <c r="M247" s="94"/>
      <c r="N247" s="94"/>
      <c r="O247" s="94"/>
      <c r="P247" s="94"/>
      <c r="Q247" s="94"/>
      <c r="R247" s="94"/>
      <c r="S247" s="94"/>
      <c r="T247" s="98"/>
      <c r="U247" s="94"/>
      <c r="V247" s="98"/>
      <c r="W247" s="129"/>
      <c r="X247" s="129"/>
      <c r="Y247" s="132"/>
      <c r="Z247" s="133"/>
      <c r="AA247" s="133"/>
      <c r="AB247" s="133"/>
      <c r="AC247" s="133"/>
      <c r="AD247" s="380"/>
      <c r="AE247" s="133"/>
      <c r="AF247" s="133"/>
      <c r="AG247" s="133"/>
      <c r="AH247" s="133"/>
      <c r="AI247" s="133"/>
      <c r="AJ247" s="133"/>
      <c r="AK247" s="133"/>
      <c r="AL247" s="133"/>
      <c r="AM247" s="133"/>
      <c r="AN247" s="133"/>
      <c r="AO247" s="133"/>
      <c r="AP247" s="129"/>
      <c r="AQ247" s="129"/>
      <c r="AR247" s="135"/>
      <c r="AS247" s="135"/>
      <c r="AT247" s="135"/>
      <c r="AU247" s="135"/>
      <c r="AV247" s="138"/>
      <c r="AW247" s="135"/>
      <c r="AX247" s="135"/>
      <c r="AY247" s="135"/>
      <c r="AZ247" s="135"/>
      <c r="BA247" s="135"/>
      <c r="BB247" s="135"/>
      <c r="BC247" s="135"/>
      <c r="BD247" s="135"/>
      <c r="BE247" s="135"/>
      <c r="BF247" s="139"/>
      <c r="BG247" s="150"/>
      <c r="BH247" s="129"/>
      <c r="BI247" s="129"/>
      <c r="BJ247" s="150"/>
      <c r="BK247" s="143"/>
      <c r="BL247" s="143"/>
      <c r="BM247" s="400"/>
      <c r="BN247" s="400"/>
      <c r="BO247" s="143"/>
      <c r="BP247" s="143"/>
      <c r="BQ247" s="139"/>
      <c r="BR247" s="139"/>
      <c r="BS247" s="139"/>
      <c r="BT247" s="139"/>
      <c r="BU247" s="371"/>
      <c r="BV247" s="371"/>
      <c r="BW247" s="371"/>
      <c r="BX247" s="371"/>
      <c r="BY247" s="371"/>
      <c r="BZ247" s="371"/>
      <c r="CA247" s="371"/>
    </row>
    <row r="248" spans="1:79" ht="39.75" customHeight="1">
      <c r="A248" s="126"/>
      <c r="B248" s="128"/>
      <c r="C248" s="128"/>
      <c r="D248" s="128"/>
      <c r="E248" s="129"/>
      <c r="F248" s="129"/>
      <c r="G248" s="129"/>
      <c r="H248" s="130"/>
      <c r="I248" s="130"/>
      <c r="J248" s="130"/>
      <c r="K248" s="130"/>
      <c r="L248" s="94"/>
      <c r="M248" s="94"/>
      <c r="N248" s="94"/>
      <c r="O248" s="94"/>
      <c r="P248" s="94"/>
      <c r="Q248" s="94"/>
      <c r="R248" s="94"/>
      <c r="S248" s="94"/>
      <c r="T248" s="98"/>
      <c r="U248" s="94"/>
      <c r="V248" s="98"/>
      <c r="W248" s="129"/>
      <c r="X248" s="129"/>
      <c r="Y248" s="132"/>
      <c r="Z248" s="133"/>
      <c r="AA248" s="133"/>
      <c r="AB248" s="133"/>
      <c r="AC248" s="133"/>
      <c r="AD248" s="380"/>
      <c r="AE248" s="133"/>
      <c r="AF248" s="133"/>
      <c r="AG248" s="133"/>
      <c r="AH248" s="133"/>
      <c r="AI248" s="133"/>
      <c r="AJ248" s="133"/>
      <c r="AK248" s="133"/>
      <c r="AL248" s="133"/>
      <c r="AM248" s="133"/>
      <c r="AN248" s="133"/>
      <c r="AO248" s="133"/>
      <c r="AP248" s="129"/>
      <c r="AQ248" s="129"/>
      <c r="AR248" s="135"/>
      <c r="AS248" s="135"/>
      <c r="AT248" s="135"/>
      <c r="AU248" s="135"/>
      <c r="AV248" s="138"/>
      <c r="AW248" s="135"/>
      <c r="AX248" s="135"/>
      <c r="AY248" s="135"/>
      <c r="AZ248" s="135"/>
      <c r="BA248" s="135"/>
      <c r="BB248" s="135"/>
      <c r="BC248" s="135"/>
      <c r="BD248" s="135"/>
      <c r="BE248" s="135"/>
      <c r="BF248" s="139"/>
      <c r="BG248" s="150"/>
      <c r="BH248" s="129"/>
      <c r="BI248" s="129"/>
      <c r="BJ248" s="150"/>
      <c r="BK248" s="143"/>
      <c r="BL248" s="143"/>
      <c r="BM248" s="389"/>
      <c r="BN248" s="389"/>
      <c r="BO248" s="143"/>
      <c r="BP248" s="143"/>
      <c r="BQ248" s="139"/>
      <c r="BR248" s="139"/>
      <c r="BS248" s="139"/>
      <c r="BT248" s="139"/>
      <c r="BU248" s="371"/>
      <c r="BV248" s="371"/>
      <c r="BW248" s="371"/>
      <c r="BX248" s="371"/>
      <c r="BY248" s="371"/>
      <c r="BZ248" s="371"/>
      <c r="CA248" s="371"/>
    </row>
    <row r="249" spans="1:79" ht="39.75" customHeight="1">
      <c r="A249" s="126"/>
      <c r="B249" s="128"/>
      <c r="C249" s="128"/>
      <c r="D249" s="128"/>
      <c r="E249" s="129"/>
      <c r="F249" s="129"/>
      <c r="G249" s="129"/>
      <c r="H249" s="129"/>
      <c r="I249" s="129"/>
      <c r="J249" s="129"/>
      <c r="K249" s="129"/>
      <c r="L249" s="94"/>
      <c r="M249" s="94"/>
      <c r="N249" s="94"/>
      <c r="O249" s="94"/>
      <c r="P249" s="94"/>
      <c r="Q249" s="94"/>
      <c r="R249" s="94"/>
      <c r="S249" s="94"/>
      <c r="T249" s="98"/>
      <c r="U249" s="94"/>
      <c r="V249" s="98"/>
      <c r="W249" s="129"/>
      <c r="X249" s="129"/>
      <c r="Y249" s="132"/>
      <c r="Z249" s="133"/>
      <c r="AA249" s="133"/>
      <c r="AB249" s="133"/>
      <c r="AC249" s="133"/>
      <c r="AD249" s="380"/>
      <c r="AE249" s="133"/>
      <c r="AF249" s="133"/>
      <c r="AG249" s="133"/>
      <c r="AH249" s="133"/>
      <c r="AI249" s="133"/>
      <c r="AJ249" s="133"/>
      <c r="AK249" s="133"/>
      <c r="AL249" s="133"/>
      <c r="AM249" s="133"/>
      <c r="AN249" s="133"/>
      <c r="AO249" s="133"/>
      <c r="AP249" s="129"/>
      <c r="AQ249" s="129"/>
      <c r="AR249" s="135"/>
      <c r="AS249" s="135"/>
      <c r="AT249" s="135"/>
      <c r="AU249" s="135"/>
      <c r="AV249" s="138"/>
      <c r="AW249" s="135"/>
      <c r="AX249" s="135"/>
      <c r="AY249" s="135"/>
      <c r="AZ249" s="135"/>
      <c r="BA249" s="135"/>
      <c r="BB249" s="135"/>
      <c r="BC249" s="135"/>
      <c r="BD249" s="135"/>
      <c r="BE249" s="135"/>
      <c r="BF249" s="143"/>
      <c r="BG249" s="150"/>
      <c r="BH249" s="129"/>
      <c r="BI249" s="129"/>
      <c r="BJ249" s="150"/>
      <c r="BK249" s="139"/>
      <c r="BL249" s="139"/>
      <c r="BM249" s="400"/>
      <c r="BN249" s="400"/>
      <c r="BO249" s="139"/>
      <c r="BP249" s="139"/>
      <c r="BQ249" s="139"/>
      <c r="BR249" s="139"/>
      <c r="BS249" s="139"/>
      <c r="BT249" s="139"/>
      <c r="BU249" s="371"/>
      <c r="BV249" s="371"/>
      <c r="BW249" s="371"/>
      <c r="BX249" s="371"/>
      <c r="BY249" s="371"/>
      <c r="BZ249" s="371"/>
      <c r="CA249" s="371"/>
    </row>
    <row r="250" spans="1:79" ht="39.75" customHeight="1">
      <c r="A250" s="126"/>
      <c r="B250" s="128"/>
      <c r="C250" s="128"/>
      <c r="D250" s="128"/>
      <c r="E250" s="129"/>
      <c r="F250" s="129"/>
      <c r="G250" s="129"/>
      <c r="H250" s="188"/>
      <c r="I250" s="188"/>
      <c r="J250" s="188"/>
      <c r="K250" s="188"/>
      <c r="L250" s="94"/>
      <c r="M250" s="94"/>
      <c r="N250" s="94"/>
      <c r="O250" s="94"/>
      <c r="P250" s="94"/>
      <c r="Q250" s="94"/>
      <c r="R250" s="94"/>
      <c r="S250" s="94"/>
      <c r="T250" s="98"/>
      <c r="U250" s="94"/>
      <c r="V250" s="98"/>
      <c r="W250" s="129"/>
      <c r="X250" s="129"/>
      <c r="Y250" s="132"/>
      <c r="Z250" s="133"/>
      <c r="AA250" s="133"/>
      <c r="AB250" s="133"/>
      <c r="AC250" s="133"/>
      <c r="AD250" s="380"/>
      <c r="AE250" s="133"/>
      <c r="AF250" s="133"/>
      <c r="AG250" s="133"/>
      <c r="AH250" s="133"/>
      <c r="AI250" s="133"/>
      <c r="AJ250" s="133"/>
      <c r="AK250" s="133"/>
      <c r="AL250" s="133"/>
      <c r="AM250" s="133"/>
      <c r="AN250" s="133"/>
      <c r="AO250" s="133"/>
      <c r="AP250" s="129"/>
      <c r="AQ250" s="129"/>
      <c r="AR250" s="135"/>
      <c r="AS250" s="135"/>
      <c r="AT250" s="135"/>
      <c r="AU250" s="135"/>
      <c r="AV250" s="138"/>
      <c r="AW250" s="135"/>
      <c r="AX250" s="135"/>
      <c r="AY250" s="135"/>
      <c r="AZ250" s="135"/>
      <c r="BA250" s="135"/>
      <c r="BB250" s="135"/>
      <c r="BC250" s="135"/>
      <c r="BD250" s="135"/>
      <c r="BE250" s="135"/>
      <c r="BF250" s="143"/>
      <c r="BG250" s="150"/>
      <c r="BH250" s="129"/>
      <c r="BI250" s="129"/>
      <c r="BJ250" s="150"/>
      <c r="BK250" s="143"/>
      <c r="BL250" s="143"/>
      <c r="BM250" s="402"/>
      <c r="BN250" s="402"/>
      <c r="BO250" s="143"/>
      <c r="BP250" s="143"/>
      <c r="BQ250" s="139"/>
      <c r="BR250" s="139"/>
      <c r="BS250" s="139"/>
      <c r="BT250" s="139"/>
      <c r="BU250" s="371"/>
      <c r="BV250" s="371"/>
      <c r="BW250" s="371"/>
      <c r="BX250" s="371"/>
      <c r="BY250" s="371"/>
      <c r="BZ250" s="371"/>
      <c r="CA250" s="371"/>
    </row>
    <row r="251" spans="1:79" ht="39.75" customHeight="1">
      <c r="A251" s="126"/>
      <c r="B251" s="128"/>
      <c r="C251" s="128"/>
      <c r="D251" s="128"/>
      <c r="E251" s="129"/>
      <c r="F251" s="129"/>
      <c r="G251" s="129"/>
      <c r="H251" s="130"/>
      <c r="I251" s="130"/>
      <c r="J251" s="130"/>
      <c r="K251" s="130"/>
      <c r="L251" s="94"/>
      <c r="M251" s="94"/>
      <c r="N251" s="94"/>
      <c r="O251" s="94"/>
      <c r="P251" s="94"/>
      <c r="Q251" s="94"/>
      <c r="R251" s="94"/>
      <c r="S251" s="94"/>
      <c r="T251" s="98"/>
      <c r="U251" s="94"/>
      <c r="V251" s="98"/>
      <c r="W251" s="129"/>
      <c r="X251" s="129"/>
      <c r="Y251" s="132"/>
      <c r="Z251" s="133"/>
      <c r="AA251" s="133"/>
      <c r="AB251" s="133"/>
      <c r="AC251" s="133"/>
      <c r="AD251" s="380"/>
      <c r="AE251" s="133"/>
      <c r="AF251" s="133"/>
      <c r="AG251" s="133"/>
      <c r="AH251" s="133"/>
      <c r="AI251" s="133"/>
      <c r="AJ251" s="133"/>
      <c r="AK251" s="133"/>
      <c r="AL251" s="133"/>
      <c r="AM251" s="133"/>
      <c r="AN251" s="133"/>
      <c r="AO251" s="133"/>
      <c r="AP251" s="129"/>
      <c r="AQ251" s="129"/>
      <c r="AR251" s="135"/>
      <c r="AS251" s="135"/>
      <c r="AT251" s="135"/>
      <c r="AU251" s="135"/>
      <c r="AV251" s="138"/>
      <c r="AW251" s="135"/>
      <c r="AX251" s="135"/>
      <c r="AY251" s="135"/>
      <c r="AZ251" s="135"/>
      <c r="BA251" s="135"/>
      <c r="BB251" s="135"/>
      <c r="BC251" s="135"/>
      <c r="BD251" s="135"/>
      <c r="BE251" s="135"/>
      <c r="BF251" s="143"/>
      <c r="BG251" s="150"/>
      <c r="BH251" s="129"/>
      <c r="BI251" s="129"/>
      <c r="BJ251" s="150"/>
      <c r="BK251" s="139"/>
      <c r="BL251" s="139"/>
      <c r="BM251" s="400"/>
      <c r="BN251" s="400"/>
      <c r="BO251" s="139"/>
      <c r="BP251" s="139"/>
      <c r="BQ251" s="139"/>
      <c r="BR251" s="139"/>
      <c r="BS251" s="139"/>
      <c r="BT251" s="139"/>
      <c r="BU251" s="371"/>
      <c r="BV251" s="371"/>
      <c r="BW251" s="371"/>
      <c r="BX251" s="371"/>
      <c r="BY251" s="371"/>
      <c r="BZ251" s="371"/>
      <c r="CA251" s="371"/>
    </row>
    <row r="252" spans="1:79" ht="39.75" customHeight="1">
      <c r="A252" s="126"/>
      <c r="B252" s="128"/>
      <c r="C252" s="128"/>
      <c r="D252" s="128"/>
      <c r="E252" s="129"/>
      <c r="F252" s="129"/>
      <c r="G252" s="129"/>
      <c r="H252" s="130"/>
      <c r="I252" s="130"/>
      <c r="J252" s="130"/>
      <c r="K252" s="130"/>
      <c r="L252" s="94"/>
      <c r="M252" s="94"/>
      <c r="N252" s="94"/>
      <c r="O252" s="94"/>
      <c r="P252" s="94"/>
      <c r="Q252" s="94"/>
      <c r="R252" s="94"/>
      <c r="S252" s="94"/>
      <c r="T252" s="98"/>
      <c r="U252" s="94"/>
      <c r="V252" s="98"/>
      <c r="W252" s="129"/>
      <c r="X252" s="129"/>
      <c r="Y252" s="132"/>
      <c r="Z252" s="133"/>
      <c r="AA252" s="133"/>
      <c r="AB252" s="133"/>
      <c r="AC252" s="133"/>
      <c r="AD252" s="380"/>
      <c r="AE252" s="133"/>
      <c r="AF252" s="133"/>
      <c r="AG252" s="133"/>
      <c r="AH252" s="133"/>
      <c r="AI252" s="133"/>
      <c r="AJ252" s="133"/>
      <c r="AK252" s="133"/>
      <c r="AL252" s="133"/>
      <c r="AM252" s="133"/>
      <c r="AN252" s="133"/>
      <c r="AO252" s="133"/>
      <c r="AP252" s="129"/>
      <c r="AQ252" s="129"/>
      <c r="AR252" s="135"/>
      <c r="AS252" s="135"/>
      <c r="AT252" s="135"/>
      <c r="AU252" s="135"/>
      <c r="AV252" s="138"/>
      <c r="AW252" s="135"/>
      <c r="AX252" s="135"/>
      <c r="AY252" s="135"/>
      <c r="AZ252" s="135"/>
      <c r="BA252" s="135"/>
      <c r="BB252" s="135"/>
      <c r="BC252" s="135"/>
      <c r="BD252" s="135"/>
      <c r="BE252" s="135"/>
      <c r="BF252" s="143"/>
      <c r="BG252" s="150"/>
      <c r="BH252" s="129"/>
      <c r="BI252" s="129"/>
      <c r="BJ252" s="150"/>
      <c r="BK252" s="139"/>
      <c r="BL252" s="139"/>
      <c r="BM252" s="400"/>
      <c r="BN252" s="400"/>
      <c r="BO252" s="139"/>
      <c r="BP252" s="139"/>
      <c r="BQ252" s="139"/>
      <c r="BR252" s="139"/>
      <c r="BS252" s="139"/>
      <c r="BT252" s="139"/>
      <c r="BU252" s="371"/>
      <c r="BV252" s="371"/>
      <c r="BW252" s="371"/>
      <c r="BX252" s="371"/>
      <c r="BY252" s="371"/>
      <c r="BZ252" s="371"/>
      <c r="CA252" s="371"/>
    </row>
    <row r="253" spans="1:79" ht="39.75" customHeight="1">
      <c r="A253" s="126"/>
      <c r="B253" s="128"/>
      <c r="C253" s="128"/>
      <c r="D253" s="128"/>
      <c r="E253" s="129"/>
      <c r="F253" s="129"/>
      <c r="G253" s="129"/>
      <c r="H253" s="130"/>
      <c r="I253" s="130"/>
      <c r="J253" s="130"/>
      <c r="K253" s="130"/>
      <c r="L253" s="94"/>
      <c r="M253" s="94"/>
      <c r="N253" s="94"/>
      <c r="O253" s="94"/>
      <c r="P253" s="94"/>
      <c r="Q253" s="94"/>
      <c r="R253" s="94"/>
      <c r="S253" s="94"/>
      <c r="T253" s="98"/>
      <c r="U253" s="129"/>
      <c r="V253" s="98"/>
      <c r="W253" s="129"/>
      <c r="X253" s="129"/>
      <c r="Y253" s="132"/>
      <c r="Z253" s="133"/>
      <c r="AA253" s="133"/>
      <c r="AB253" s="133"/>
      <c r="AC253" s="133"/>
      <c r="AD253" s="380"/>
      <c r="AE253" s="133"/>
      <c r="AF253" s="133"/>
      <c r="AG253" s="133"/>
      <c r="AH253" s="133"/>
      <c r="AI253" s="133"/>
      <c r="AJ253" s="133"/>
      <c r="AK253" s="133"/>
      <c r="AL253" s="133"/>
      <c r="AM253" s="133"/>
      <c r="AN253" s="133"/>
      <c r="AO253" s="133"/>
      <c r="AP253" s="129"/>
      <c r="AQ253" s="129"/>
      <c r="AR253" s="135"/>
      <c r="AS253" s="135"/>
      <c r="AT253" s="135"/>
      <c r="AU253" s="135"/>
      <c r="AV253" s="138"/>
      <c r="AW253" s="135"/>
      <c r="AX253" s="135"/>
      <c r="AY253" s="135"/>
      <c r="AZ253" s="135"/>
      <c r="BA253" s="135"/>
      <c r="BB253" s="135"/>
      <c r="BC253" s="135"/>
      <c r="BD253" s="135"/>
      <c r="BE253" s="135"/>
      <c r="BF253" s="143"/>
      <c r="BG253" s="150"/>
      <c r="BH253" s="129"/>
      <c r="BI253" s="129"/>
      <c r="BJ253" s="150"/>
      <c r="BK253" s="139"/>
      <c r="BL253" s="139"/>
      <c r="BM253" s="148"/>
      <c r="BN253" s="148"/>
      <c r="BO253" s="139"/>
      <c r="BP253" s="139"/>
      <c r="BQ253" s="139"/>
      <c r="BR253" s="139"/>
      <c r="BS253" s="139"/>
      <c r="BT253" s="139"/>
      <c r="BU253" s="371"/>
      <c r="BV253" s="371"/>
      <c r="BW253" s="371"/>
      <c r="BX253" s="371"/>
      <c r="BY253" s="371"/>
      <c r="BZ253" s="371"/>
      <c r="CA253" s="371"/>
    </row>
    <row r="254" spans="1:79" ht="39.75" customHeight="1">
      <c r="A254" s="126"/>
      <c r="B254" s="128"/>
      <c r="C254" s="128"/>
      <c r="D254" s="128"/>
      <c r="E254" s="129"/>
      <c r="F254" s="129"/>
      <c r="G254" s="129"/>
      <c r="H254" s="130"/>
      <c r="I254" s="130"/>
      <c r="J254" s="130"/>
      <c r="K254" s="130"/>
      <c r="L254" s="94"/>
      <c r="M254" s="94"/>
      <c r="N254" s="94"/>
      <c r="O254" s="94"/>
      <c r="P254" s="94"/>
      <c r="Q254" s="94"/>
      <c r="R254" s="94"/>
      <c r="S254" s="94"/>
      <c r="T254" s="98"/>
      <c r="U254" s="94"/>
      <c r="V254" s="98"/>
      <c r="W254" s="129"/>
      <c r="X254" s="129"/>
      <c r="Y254" s="132"/>
      <c r="Z254" s="133"/>
      <c r="AA254" s="133"/>
      <c r="AB254" s="133"/>
      <c r="AC254" s="133"/>
      <c r="AD254" s="380"/>
      <c r="AE254" s="133"/>
      <c r="AF254" s="133"/>
      <c r="AG254" s="133"/>
      <c r="AH254" s="133"/>
      <c r="AI254" s="133"/>
      <c r="AJ254" s="133"/>
      <c r="AK254" s="133"/>
      <c r="AL254" s="133"/>
      <c r="AM254" s="133"/>
      <c r="AN254" s="133"/>
      <c r="AO254" s="133"/>
      <c r="AP254" s="129"/>
      <c r="AQ254" s="129"/>
      <c r="AR254" s="135"/>
      <c r="AS254" s="135"/>
      <c r="AT254" s="135"/>
      <c r="AU254" s="135"/>
      <c r="AV254" s="138"/>
      <c r="AW254" s="135"/>
      <c r="AX254" s="135"/>
      <c r="AY254" s="135"/>
      <c r="AZ254" s="135"/>
      <c r="BA254" s="135"/>
      <c r="BB254" s="135"/>
      <c r="BC254" s="135"/>
      <c r="BD254" s="135"/>
      <c r="BE254" s="135"/>
      <c r="BF254" s="143"/>
      <c r="BG254" s="150"/>
      <c r="BH254" s="129"/>
      <c r="BI254" s="129"/>
      <c r="BJ254" s="150"/>
      <c r="BK254" s="139"/>
      <c r="BL254" s="139"/>
      <c r="BM254" s="148"/>
      <c r="BN254" s="148"/>
      <c r="BO254" s="139"/>
      <c r="BP254" s="139"/>
      <c r="BQ254" s="139"/>
      <c r="BR254" s="139"/>
      <c r="BS254" s="139"/>
      <c r="BT254" s="139"/>
      <c r="BU254" s="371"/>
      <c r="BV254" s="371"/>
      <c r="BW254" s="371"/>
      <c r="BX254" s="371"/>
      <c r="BY254" s="371"/>
      <c r="BZ254" s="371"/>
      <c r="CA254" s="371"/>
    </row>
    <row r="255" spans="1:79" ht="39.75" customHeight="1">
      <c r="A255" s="126"/>
      <c r="B255" s="128"/>
      <c r="C255" s="128"/>
      <c r="D255" s="128"/>
      <c r="E255" s="129"/>
      <c r="F255" s="129"/>
      <c r="G255" s="129"/>
      <c r="H255" s="130"/>
      <c r="I255" s="130"/>
      <c r="J255" s="130"/>
      <c r="K255" s="130"/>
      <c r="L255" s="94"/>
      <c r="M255" s="94"/>
      <c r="N255" s="94"/>
      <c r="O255" s="94"/>
      <c r="P255" s="94"/>
      <c r="Q255" s="94"/>
      <c r="R255" s="94"/>
      <c r="S255" s="94"/>
      <c r="T255" s="98"/>
      <c r="U255" s="94"/>
      <c r="V255" s="98"/>
      <c r="W255" s="129"/>
      <c r="X255" s="129"/>
      <c r="Y255" s="132"/>
      <c r="Z255" s="133"/>
      <c r="AA255" s="133"/>
      <c r="AB255" s="133"/>
      <c r="AC255" s="133"/>
      <c r="AD255" s="380"/>
      <c r="AE255" s="133"/>
      <c r="AF255" s="133"/>
      <c r="AG255" s="133"/>
      <c r="AH255" s="133"/>
      <c r="AI255" s="133"/>
      <c r="AJ255" s="133"/>
      <c r="AK255" s="133"/>
      <c r="AL255" s="133"/>
      <c r="AM255" s="133"/>
      <c r="AN255" s="133"/>
      <c r="AO255" s="133"/>
      <c r="AP255" s="129"/>
      <c r="AQ255" s="129"/>
      <c r="AR255" s="135"/>
      <c r="AS255" s="135"/>
      <c r="AT255" s="135"/>
      <c r="AU255" s="135"/>
      <c r="AV255" s="138"/>
      <c r="AW255" s="135"/>
      <c r="AX255" s="135"/>
      <c r="AY255" s="135"/>
      <c r="AZ255" s="135"/>
      <c r="BA255" s="135"/>
      <c r="BB255" s="135"/>
      <c r="BC255" s="135"/>
      <c r="BD255" s="135"/>
      <c r="BE255" s="135"/>
      <c r="BF255" s="143"/>
      <c r="BG255" s="150"/>
      <c r="BH255" s="129"/>
      <c r="BI255" s="129"/>
      <c r="BJ255" s="150"/>
      <c r="BK255" s="139"/>
      <c r="BL255" s="139"/>
      <c r="BM255" s="148"/>
      <c r="BN255" s="148"/>
      <c r="BO255" s="139"/>
      <c r="BP255" s="139"/>
      <c r="BQ255" s="139"/>
      <c r="BR255" s="139"/>
      <c r="BS255" s="139"/>
      <c r="BT255" s="139"/>
      <c r="BU255" s="371"/>
      <c r="BV255" s="371"/>
      <c r="BW255" s="371"/>
      <c r="BX255" s="371"/>
      <c r="BY255" s="371"/>
      <c r="BZ255" s="371"/>
      <c r="CA255" s="371"/>
    </row>
    <row r="256" spans="1:79" ht="39.75" customHeight="1">
      <c r="A256" s="126"/>
      <c r="B256" s="128"/>
      <c r="C256" s="128"/>
      <c r="D256" s="128"/>
      <c r="E256" s="129"/>
      <c r="F256" s="129"/>
      <c r="G256" s="129"/>
      <c r="H256" s="130"/>
      <c r="I256" s="130"/>
      <c r="J256" s="130"/>
      <c r="K256" s="130"/>
      <c r="L256" s="94"/>
      <c r="M256" s="94"/>
      <c r="N256" s="94"/>
      <c r="O256" s="94"/>
      <c r="P256" s="94"/>
      <c r="Q256" s="94"/>
      <c r="R256" s="94"/>
      <c r="S256" s="94"/>
      <c r="T256" s="98"/>
      <c r="U256" s="129"/>
      <c r="V256" s="98"/>
      <c r="W256" s="129"/>
      <c r="X256" s="129"/>
      <c r="Y256" s="132"/>
      <c r="Z256" s="133"/>
      <c r="AA256" s="133"/>
      <c r="AB256" s="133"/>
      <c r="AC256" s="133"/>
      <c r="AD256" s="380"/>
      <c r="AE256" s="133"/>
      <c r="AF256" s="133"/>
      <c r="AG256" s="133"/>
      <c r="AH256" s="133"/>
      <c r="AI256" s="133"/>
      <c r="AJ256" s="133"/>
      <c r="AK256" s="133"/>
      <c r="AL256" s="133"/>
      <c r="AM256" s="133"/>
      <c r="AN256" s="133"/>
      <c r="AO256" s="133"/>
      <c r="AP256" s="129"/>
      <c r="AQ256" s="129"/>
      <c r="AR256" s="135"/>
      <c r="AS256" s="135"/>
      <c r="AT256" s="135"/>
      <c r="AU256" s="135"/>
      <c r="AV256" s="138"/>
      <c r="AW256" s="135"/>
      <c r="AX256" s="135"/>
      <c r="AY256" s="135"/>
      <c r="AZ256" s="135"/>
      <c r="BA256" s="135"/>
      <c r="BB256" s="135"/>
      <c r="BC256" s="135"/>
      <c r="BD256" s="135"/>
      <c r="BE256" s="135"/>
      <c r="BF256" s="139"/>
      <c r="BG256" s="150"/>
      <c r="BH256" s="129"/>
      <c r="BI256" s="129"/>
      <c r="BJ256" s="150"/>
      <c r="BK256" s="139"/>
      <c r="BL256" s="139"/>
      <c r="BM256" s="148"/>
      <c r="BN256" s="148"/>
      <c r="BO256" s="139"/>
      <c r="BP256" s="139"/>
      <c r="BQ256" s="139"/>
      <c r="BR256" s="139"/>
      <c r="BS256" s="139"/>
      <c r="BT256" s="139"/>
      <c r="BU256" s="371"/>
      <c r="BV256" s="371"/>
      <c r="BW256" s="371"/>
      <c r="BX256" s="371"/>
      <c r="BY256" s="371"/>
      <c r="BZ256" s="371"/>
      <c r="CA256" s="371"/>
    </row>
    <row r="257" spans="1:79" ht="39.75" customHeight="1">
      <c r="A257" s="126"/>
      <c r="B257" s="128"/>
      <c r="C257" s="128"/>
      <c r="D257" s="128"/>
      <c r="E257" s="129"/>
      <c r="F257" s="129"/>
      <c r="G257" s="129"/>
      <c r="H257" s="129"/>
      <c r="I257" s="129"/>
      <c r="J257" s="129"/>
      <c r="K257" s="129"/>
      <c r="L257" s="94"/>
      <c r="M257" s="94"/>
      <c r="N257" s="94"/>
      <c r="O257" s="94"/>
      <c r="P257" s="94"/>
      <c r="Q257" s="94"/>
      <c r="R257" s="94"/>
      <c r="S257" s="94"/>
      <c r="T257" s="98"/>
      <c r="U257" s="129"/>
      <c r="V257" s="98"/>
      <c r="W257" s="129"/>
      <c r="X257" s="129"/>
      <c r="Y257" s="132"/>
      <c r="Z257" s="133"/>
      <c r="AA257" s="133"/>
      <c r="AB257" s="133"/>
      <c r="AC257" s="133"/>
      <c r="AD257" s="380"/>
      <c r="AE257" s="133"/>
      <c r="AF257" s="133"/>
      <c r="AG257" s="133"/>
      <c r="AH257" s="133"/>
      <c r="AI257" s="133"/>
      <c r="AJ257" s="133"/>
      <c r="AK257" s="133"/>
      <c r="AL257" s="133"/>
      <c r="AM257" s="133"/>
      <c r="AN257" s="133"/>
      <c r="AO257" s="133"/>
      <c r="AP257" s="129"/>
      <c r="AQ257" s="129"/>
      <c r="AR257" s="135"/>
      <c r="AS257" s="135"/>
      <c r="AT257" s="135"/>
      <c r="AU257" s="135"/>
      <c r="AV257" s="138"/>
      <c r="AW257" s="135"/>
      <c r="AX257" s="135"/>
      <c r="AY257" s="135"/>
      <c r="AZ257" s="135"/>
      <c r="BA257" s="135"/>
      <c r="BB257" s="135"/>
      <c r="BC257" s="135"/>
      <c r="BD257" s="135"/>
      <c r="BE257" s="135"/>
      <c r="BF257" s="139"/>
      <c r="BG257" s="150"/>
      <c r="BH257" s="129"/>
      <c r="BI257" s="129"/>
      <c r="BJ257" s="150"/>
      <c r="BK257" s="139"/>
      <c r="BL257" s="139"/>
      <c r="BM257" s="148"/>
      <c r="BN257" s="148"/>
      <c r="BO257" s="139"/>
      <c r="BP257" s="139"/>
      <c r="BQ257" s="139"/>
      <c r="BR257" s="139"/>
      <c r="BS257" s="139"/>
      <c r="BT257" s="139"/>
      <c r="BU257" s="371"/>
      <c r="BV257" s="371"/>
      <c r="BW257" s="371"/>
      <c r="BX257" s="371"/>
      <c r="BY257" s="371"/>
      <c r="BZ257" s="371"/>
      <c r="CA257" s="371"/>
    </row>
    <row r="258" spans="1:79" ht="39.75" customHeight="1">
      <c r="A258" s="126"/>
      <c r="B258" s="128"/>
      <c r="C258" s="128"/>
      <c r="D258" s="128"/>
      <c r="E258" s="129"/>
      <c r="F258" s="129"/>
      <c r="G258" s="129"/>
      <c r="H258" s="130"/>
      <c r="I258" s="130"/>
      <c r="J258" s="130"/>
      <c r="K258" s="130"/>
      <c r="L258" s="94"/>
      <c r="M258" s="94"/>
      <c r="N258" s="94"/>
      <c r="O258" s="94"/>
      <c r="P258" s="94"/>
      <c r="Q258" s="94"/>
      <c r="R258" s="94"/>
      <c r="S258" s="94"/>
      <c r="T258" s="98"/>
      <c r="U258" s="129"/>
      <c r="V258" s="98"/>
      <c r="W258" s="129"/>
      <c r="X258" s="129"/>
      <c r="Y258" s="132"/>
      <c r="Z258" s="133"/>
      <c r="AA258" s="133"/>
      <c r="AB258" s="133"/>
      <c r="AC258" s="133"/>
      <c r="AD258" s="380"/>
      <c r="AE258" s="133"/>
      <c r="AF258" s="133"/>
      <c r="AG258" s="133"/>
      <c r="AH258" s="133"/>
      <c r="AI258" s="133"/>
      <c r="AJ258" s="133"/>
      <c r="AK258" s="133"/>
      <c r="AL258" s="133"/>
      <c r="AM258" s="133"/>
      <c r="AN258" s="133"/>
      <c r="AO258" s="133"/>
      <c r="AP258" s="129"/>
      <c r="AQ258" s="129"/>
      <c r="AR258" s="135"/>
      <c r="AS258" s="135"/>
      <c r="AT258" s="135"/>
      <c r="AU258" s="135"/>
      <c r="AV258" s="138"/>
      <c r="AW258" s="135"/>
      <c r="AX258" s="135"/>
      <c r="AY258" s="135"/>
      <c r="AZ258" s="135"/>
      <c r="BA258" s="135"/>
      <c r="BB258" s="135"/>
      <c r="BC258" s="135"/>
      <c r="BD258" s="135"/>
      <c r="BE258" s="135"/>
      <c r="BF258" s="139"/>
      <c r="BG258" s="150"/>
      <c r="BH258" s="129"/>
      <c r="BI258" s="129"/>
      <c r="BJ258" s="150"/>
      <c r="BK258" s="139"/>
      <c r="BL258" s="139"/>
      <c r="BM258" s="148"/>
      <c r="BN258" s="148"/>
      <c r="BO258" s="139"/>
      <c r="BP258" s="139"/>
      <c r="BQ258" s="139"/>
      <c r="BR258" s="139"/>
      <c r="BS258" s="139"/>
      <c r="BT258" s="139"/>
      <c r="BU258" s="371"/>
      <c r="BV258" s="371"/>
      <c r="BW258" s="371"/>
      <c r="BX258" s="371"/>
      <c r="BY258" s="371"/>
      <c r="BZ258" s="371"/>
      <c r="CA258" s="371"/>
    </row>
    <row r="259" spans="1:79" ht="39.75" customHeight="1">
      <c r="A259" s="126"/>
      <c r="B259" s="128"/>
      <c r="C259" s="128"/>
      <c r="D259" s="128"/>
      <c r="E259" s="129"/>
      <c r="F259" s="129"/>
      <c r="G259" s="129"/>
      <c r="H259" s="130"/>
      <c r="I259" s="130"/>
      <c r="J259" s="130"/>
      <c r="K259" s="130"/>
      <c r="L259" s="94"/>
      <c r="M259" s="94"/>
      <c r="N259" s="94"/>
      <c r="O259" s="94"/>
      <c r="P259" s="94"/>
      <c r="Q259" s="94"/>
      <c r="R259" s="94"/>
      <c r="S259" s="94"/>
      <c r="T259" s="98"/>
      <c r="U259" s="94"/>
      <c r="V259" s="98"/>
      <c r="W259" s="129"/>
      <c r="X259" s="129"/>
      <c r="Y259" s="132"/>
      <c r="Z259" s="133"/>
      <c r="AA259" s="133"/>
      <c r="AB259" s="133"/>
      <c r="AC259" s="133"/>
      <c r="AD259" s="380"/>
      <c r="AE259" s="133"/>
      <c r="AF259" s="133"/>
      <c r="AG259" s="133"/>
      <c r="AH259" s="133"/>
      <c r="AI259" s="133"/>
      <c r="AJ259" s="133"/>
      <c r="AK259" s="133"/>
      <c r="AL259" s="133"/>
      <c r="AM259" s="133"/>
      <c r="AN259" s="133"/>
      <c r="AO259" s="133"/>
      <c r="AP259" s="129"/>
      <c r="AQ259" s="129"/>
      <c r="AR259" s="135"/>
      <c r="AS259" s="135"/>
      <c r="AT259" s="135"/>
      <c r="AU259" s="135"/>
      <c r="AV259" s="138"/>
      <c r="AW259" s="135"/>
      <c r="AX259" s="135"/>
      <c r="AY259" s="135"/>
      <c r="AZ259" s="135"/>
      <c r="BA259" s="135"/>
      <c r="BB259" s="135"/>
      <c r="BC259" s="135"/>
      <c r="BD259" s="135"/>
      <c r="BE259" s="135"/>
      <c r="BF259" s="139"/>
      <c r="BG259" s="150"/>
      <c r="BH259" s="129"/>
      <c r="BI259" s="129"/>
      <c r="BJ259" s="150"/>
      <c r="BK259" s="139"/>
      <c r="BL259" s="139"/>
      <c r="BM259" s="148"/>
      <c r="BN259" s="148"/>
      <c r="BO259" s="139"/>
      <c r="BP259" s="139"/>
      <c r="BQ259" s="139"/>
      <c r="BR259" s="139"/>
      <c r="BS259" s="139"/>
      <c r="BT259" s="139"/>
      <c r="BU259" s="371"/>
      <c r="BV259" s="371"/>
      <c r="BW259" s="371"/>
      <c r="BX259" s="371"/>
      <c r="BY259" s="371"/>
      <c r="BZ259" s="371"/>
      <c r="CA259" s="371"/>
    </row>
    <row r="260" spans="1:79" ht="39.75" customHeight="1">
      <c r="A260" s="126"/>
      <c r="B260" s="128"/>
      <c r="C260" s="128"/>
      <c r="D260" s="128"/>
      <c r="E260" s="129"/>
      <c r="F260" s="129"/>
      <c r="G260" s="129"/>
      <c r="H260" s="130"/>
      <c r="I260" s="130"/>
      <c r="J260" s="130"/>
      <c r="K260" s="130"/>
      <c r="L260" s="94"/>
      <c r="M260" s="94"/>
      <c r="N260" s="94"/>
      <c r="O260" s="94"/>
      <c r="P260" s="94"/>
      <c r="Q260" s="94"/>
      <c r="R260" s="94"/>
      <c r="S260" s="94"/>
      <c r="T260" s="98"/>
      <c r="U260" s="129"/>
      <c r="V260" s="98"/>
      <c r="W260" s="129"/>
      <c r="X260" s="129"/>
      <c r="Y260" s="132"/>
      <c r="Z260" s="133"/>
      <c r="AA260" s="133"/>
      <c r="AB260" s="133"/>
      <c r="AC260" s="133"/>
      <c r="AD260" s="380"/>
      <c r="AE260" s="133"/>
      <c r="AF260" s="133"/>
      <c r="AG260" s="133"/>
      <c r="AH260" s="133"/>
      <c r="AI260" s="133"/>
      <c r="AJ260" s="133"/>
      <c r="AK260" s="133"/>
      <c r="AL260" s="133"/>
      <c r="AM260" s="133"/>
      <c r="AN260" s="133"/>
      <c r="AO260" s="133"/>
      <c r="AP260" s="129"/>
      <c r="AQ260" s="129"/>
      <c r="AR260" s="135"/>
      <c r="AS260" s="135"/>
      <c r="AT260" s="135"/>
      <c r="AU260" s="135"/>
      <c r="AV260" s="138"/>
      <c r="AW260" s="135"/>
      <c r="AX260" s="135"/>
      <c r="AY260" s="135"/>
      <c r="AZ260" s="135"/>
      <c r="BA260" s="135"/>
      <c r="BB260" s="135"/>
      <c r="BC260" s="135"/>
      <c r="BD260" s="135"/>
      <c r="BE260" s="135"/>
      <c r="BF260" s="139"/>
      <c r="BG260" s="150"/>
      <c r="BH260" s="129"/>
      <c r="BI260" s="129"/>
      <c r="BJ260" s="150"/>
      <c r="BK260" s="139"/>
      <c r="BL260" s="139"/>
      <c r="BM260" s="148"/>
      <c r="BN260" s="148"/>
      <c r="BO260" s="139"/>
      <c r="BP260" s="139"/>
      <c r="BQ260" s="139"/>
      <c r="BR260" s="139"/>
      <c r="BS260" s="139"/>
      <c r="BT260" s="139"/>
      <c r="BU260" s="371"/>
      <c r="BV260" s="371"/>
      <c r="BW260" s="371"/>
      <c r="BX260" s="371"/>
      <c r="BY260" s="371"/>
      <c r="BZ260" s="371"/>
      <c r="CA260" s="371"/>
    </row>
    <row r="261" spans="1:79" ht="39.75" customHeight="1">
      <c r="A261" s="126"/>
      <c r="B261" s="128"/>
      <c r="C261" s="128"/>
      <c r="D261" s="128"/>
      <c r="E261" s="129"/>
      <c r="F261" s="129"/>
      <c r="G261" s="129"/>
      <c r="H261" s="130"/>
      <c r="I261" s="130"/>
      <c r="J261" s="130"/>
      <c r="K261" s="130"/>
      <c r="L261" s="94"/>
      <c r="M261" s="94"/>
      <c r="N261" s="94"/>
      <c r="O261" s="94"/>
      <c r="P261" s="94"/>
      <c r="Q261" s="94"/>
      <c r="R261" s="94"/>
      <c r="S261" s="94"/>
      <c r="T261" s="98"/>
      <c r="U261" s="129"/>
      <c r="V261" s="98"/>
      <c r="W261" s="129"/>
      <c r="X261" s="129"/>
      <c r="Y261" s="132"/>
      <c r="Z261" s="133"/>
      <c r="AA261" s="133"/>
      <c r="AB261" s="133"/>
      <c r="AC261" s="133"/>
      <c r="AD261" s="380"/>
      <c r="AE261" s="133"/>
      <c r="AF261" s="133"/>
      <c r="AG261" s="133"/>
      <c r="AH261" s="133"/>
      <c r="AI261" s="133"/>
      <c r="AJ261" s="133"/>
      <c r="AK261" s="133"/>
      <c r="AL261" s="133"/>
      <c r="AM261" s="133"/>
      <c r="AN261" s="133"/>
      <c r="AO261" s="133"/>
      <c r="AP261" s="129"/>
      <c r="AQ261" s="129"/>
      <c r="AR261" s="135"/>
      <c r="AS261" s="135"/>
      <c r="AT261" s="135"/>
      <c r="AU261" s="135"/>
      <c r="AV261" s="138"/>
      <c r="AW261" s="135"/>
      <c r="AX261" s="135"/>
      <c r="AY261" s="135"/>
      <c r="AZ261" s="135"/>
      <c r="BA261" s="135"/>
      <c r="BB261" s="135"/>
      <c r="BC261" s="135"/>
      <c r="BD261" s="135"/>
      <c r="BE261" s="135"/>
      <c r="BF261" s="139"/>
      <c r="BG261" s="150"/>
      <c r="BH261" s="129"/>
      <c r="BI261" s="129"/>
      <c r="BJ261" s="150"/>
      <c r="BK261" s="139"/>
      <c r="BL261" s="139"/>
      <c r="BM261" s="148"/>
      <c r="BN261" s="148"/>
      <c r="BO261" s="139"/>
      <c r="BP261" s="139"/>
      <c r="BQ261" s="139"/>
      <c r="BR261" s="139"/>
      <c r="BS261" s="139"/>
      <c r="BT261" s="139"/>
      <c r="BU261" s="371"/>
      <c r="BV261" s="371"/>
      <c r="BW261" s="371"/>
      <c r="BX261" s="371"/>
      <c r="BY261" s="371"/>
      <c r="BZ261" s="371"/>
      <c r="CA261" s="371"/>
    </row>
    <row r="262" spans="1:79" ht="39.75" customHeight="1">
      <c r="A262" s="126"/>
      <c r="B262" s="128"/>
      <c r="C262" s="128"/>
      <c r="D262" s="128"/>
      <c r="E262" s="129"/>
      <c r="F262" s="129"/>
      <c r="G262" s="129"/>
      <c r="H262" s="130"/>
      <c r="I262" s="130"/>
      <c r="J262" s="130"/>
      <c r="K262" s="130"/>
      <c r="L262" s="94"/>
      <c r="M262" s="94"/>
      <c r="N262" s="94"/>
      <c r="O262" s="94"/>
      <c r="P262" s="94"/>
      <c r="Q262" s="94"/>
      <c r="R262" s="94"/>
      <c r="S262" s="94"/>
      <c r="T262" s="98"/>
      <c r="U262" s="129"/>
      <c r="V262" s="98"/>
      <c r="W262" s="129"/>
      <c r="X262" s="129"/>
      <c r="Y262" s="132"/>
      <c r="Z262" s="133"/>
      <c r="AA262" s="133"/>
      <c r="AB262" s="133"/>
      <c r="AC262" s="133"/>
      <c r="AD262" s="380"/>
      <c r="AE262" s="133"/>
      <c r="AF262" s="133"/>
      <c r="AG262" s="133"/>
      <c r="AH262" s="133"/>
      <c r="AI262" s="133"/>
      <c r="AJ262" s="133"/>
      <c r="AK262" s="133"/>
      <c r="AL262" s="133"/>
      <c r="AM262" s="133"/>
      <c r="AN262" s="133"/>
      <c r="AO262" s="133"/>
      <c r="AP262" s="129"/>
      <c r="AQ262" s="129"/>
      <c r="AR262" s="135"/>
      <c r="AS262" s="135"/>
      <c r="AT262" s="135"/>
      <c r="AU262" s="135"/>
      <c r="AV262" s="138"/>
      <c r="AW262" s="135"/>
      <c r="AX262" s="135"/>
      <c r="AY262" s="135"/>
      <c r="AZ262" s="135"/>
      <c r="BA262" s="135"/>
      <c r="BB262" s="135"/>
      <c r="BC262" s="135"/>
      <c r="BD262" s="135"/>
      <c r="BE262" s="135"/>
      <c r="BF262" s="139"/>
      <c r="BG262" s="150"/>
      <c r="BH262" s="129"/>
      <c r="BI262" s="129"/>
      <c r="BJ262" s="150"/>
      <c r="BK262" s="139"/>
      <c r="BL262" s="139"/>
      <c r="BM262" s="148"/>
      <c r="BN262" s="148"/>
      <c r="BO262" s="139"/>
      <c r="BP262" s="139"/>
      <c r="BQ262" s="139"/>
      <c r="BR262" s="156"/>
      <c r="BS262" s="156"/>
      <c r="BT262" s="156"/>
      <c r="BU262" s="371"/>
      <c r="BV262" s="371"/>
      <c r="BW262" s="371"/>
      <c r="BX262" s="371"/>
      <c r="BY262" s="371"/>
      <c r="BZ262" s="371"/>
      <c r="CA262" s="371"/>
    </row>
    <row r="263" spans="1:79" ht="39.75" customHeight="1">
      <c r="A263" s="126"/>
      <c r="B263" s="128"/>
      <c r="C263" s="128"/>
      <c r="D263" s="128"/>
      <c r="E263" s="129"/>
      <c r="F263" s="129"/>
      <c r="G263" s="129"/>
      <c r="H263" s="130"/>
      <c r="I263" s="130"/>
      <c r="J263" s="130"/>
      <c r="K263" s="130"/>
      <c r="L263" s="94"/>
      <c r="M263" s="94"/>
      <c r="N263" s="94"/>
      <c r="O263" s="94"/>
      <c r="P263" s="94"/>
      <c r="Q263" s="94"/>
      <c r="R263" s="94"/>
      <c r="S263" s="94"/>
      <c r="T263" s="98"/>
      <c r="U263" s="129"/>
      <c r="V263" s="98"/>
      <c r="W263" s="129"/>
      <c r="X263" s="129"/>
      <c r="Y263" s="132"/>
      <c r="Z263" s="133"/>
      <c r="AA263" s="133"/>
      <c r="AB263" s="133"/>
      <c r="AC263" s="133"/>
      <c r="AD263" s="380"/>
      <c r="AE263" s="133"/>
      <c r="AF263" s="133"/>
      <c r="AG263" s="133"/>
      <c r="AH263" s="133"/>
      <c r="AI263" s="133"/>
      <c r="AJ263" s="133"/>
      <c r="AK263" s="133"/>
      <c r="AL263" s="133"/>
      <c r="AM263" s="133"/>
      <c r="AN263" s="133"/>
      <c r="AO263" s="133"/>
      <c r="AP263" s="129"/>
      <c r="AQ263" s="129"/>
      <c r="AR263" s="135"/>
      <c r="AS263" s="135"/>
      <c r="AT263" s="135"/>
      <c r="AU263" s="135"/>
      <c r="AV263" s="138"/>
      <c r="AW263" s="135"/>
      <c r="AX263" s="135"/>
      <c r="AY263" s="135"/>
      <c r="AZ263" s="135"/>
      <c r="BA263" s="135"/>
      <c r="BB263" s="135"/>
      <c r="BC263" s="135"/>
      <c r="BD263" s="135"/>
      <c r="BE263" s="135"/>
      <c r="BF263" s="139"/>
      <c r="BG263" s="150"/>
      <c r="BH263" s="129"/>
      <c r="BI263" s="129"/>
      <c r="BJ263" s="150"/>
      <c r="BK263" s="139"/>
      <c r="BL263" s="139"/>
      <c r="BM263" s="148"/>
      <c r="BN263" s="148"/>
      <c r="BO263" s="139"/>
      <c r="BP263" s="139"/>
      <c r="BQ263" s="139"/>
      <c r="BR263" s="156"/>
      <c r="BS263" s="156"/>
      <c r="BT263" s="156"/>
      <c r="BU263" s="371"/>
      <c r="BV263" s="371"/>
      <c r="BW263" s="371"/>
      <c r="BX263" s="371"/>
      <c r="BY263" s="371"/>
      <c r="BZ263" s="371"/>
      <c r="CA263" s="371"/>
    </row>
    <row r="264" spans="1:79" ht="39.75" customHeight="1">
      <c r="A264" s="126"/>
      <c r="B264" s="128"/>
      <c r="C264" s="128"/>
      <c r="D264" s="128"/>
      <c r="E264" s="129"/>
      <c r="F264" s="129"/>
      <c r="G264" s="129"/>
      <c r="H264" s="129"/>
      <c r="I264" s="129"/>
      <c r="J264" s="129"/>
      <c r="K264" s="129"/>
      <c r="L264" s="94"/>
      <c r="M264" s="94"/>
      <c r="N264" s="94"/>
      <c r="O264" s="94"/>
      <c r="P264" s="94"/>
      <c r="Q264" s="94"/>
      <c r="R264" s="94"/>
      <c r="S264" s="94"/>
      <c r="T264" s="98"/>
      <c r="U264" s="94"/>
      <c r="V264" s="98"/>
      <c r="W264" s="129"/>
      <c r="X264" s="129"/>
      <c r="Y264" s="132"/>
      <c r="Z264" s="133"/>
      <c r="AA264" s="133"/>
      <c r="AB264" s="133"/>
      <c r="AC264" s="133"/>
      <c r="AD264" s="380"/>
      <c r="AE264" s="133"/>
      <c r="AF264" s="133"/>
      <c r="AG264" s="133"/>
      <c r="AH264" s="133"/>
      <c r="AI264" s="133"/>
      <c r="AJ264" s="133"/>
      <c r="AK264" s="133"/>
      <c r="AL264" s="133"/>
      <c r="AM264" s="133"/>
      <c r="AN264" s="133"/>
      <c r="AO264" s="133"/>
      <c r="AP264" s="129"/>
      <c r="AQ264" s="129"/>
      <c r="AR264" s="135"/>
      <c r="AS264" s="135"/>
      <c r="AT264" s="135"/>
      <c r="AU264" s="135"/>
      <c r="AV264" s="138"/>
      <c r="AW264" s="135"/>
      <c r="AX264" s="135"/>
      <c r="AY264" s="135"/>
      <c r="AZ264" s="135"/>
      <c r="BA264" s="135"/>
      <c r="BB264" s="135"/>
      <c r="BC264" s="135"/>
      <c r="BD264" s="135"/>
      <c r="BE264" s="135"/>
      <c r="BF264" s="139"/>
      <c r="BG264" s="150"/>
      <c r="BH264" s="129"/>
      <c r="BI264" s="129"/>
      <c r="BJ264" s="150"/>
      <c r="BK264" s="139"/>
      <c r="BL264" s="139"/>
      <c r="BM264" s="148"/>
      <c r="BN264" s="148"/>
      <c r="BO264" s="139"/>
      <c r="BP264" s="139"/>
      <c r="BQ264" s="139"/>
      <c r="BR264" s="139"/>
      <c r="BS264" s="139"/>
      <c r="BT264" s="139"/>
      <c r="BU264" s="371"/>
      <c r="BV264" s="371"/>
      <c r="BW264" s="371"/>
      <c r="BX264" s="371"/>
      <c r="BY264" s="371"/>
      <c r="BZ264" s="371"/>
      <c r="CA264" s="371"/>
    </row>
    <row r="265" spans="1:79" ht="39.75" customHeight="1">
      <c r="A265" s="126"/>
      <c r="B265" s="128"/>
      <c r="C265" s="128"/>
      <c r="D265" s="128"/>
      <c r="E265" s="129"/>
      <c r="F265" s="129"/>
      <c r="G265" s="129"/>
      <c r="H265" s="130"/>
      <c r="I265" s="130"/>
      <c r="J265" s="130"/>
      <c r="K265" s="130"/>
      <c r="L265" s="94"/>
      <c r="M265" s="94"/>
      <c r="N265" s="94"/>
      <c r="O265" s="94"/>
      <c r="P265" s="94"/>
      <c r="Q265" s="94"/>
      <c r="R265" s="94"/>
      <c r="S265" s="94"/>
      <c r="T265" s="98"/>
      <c r="U265" s="94"/>
      <c r="V265" s="98"/>
      <c r="W265" s="129"/>
      <c r="X265" s="129"/>
      <c r="Y265" s="132"/>
      <c r="Z265" s="133"/>
      <c r="AA265" s="133"/>
      <c r="AB265" s="133"/>
      <c r="AC265" s="133"/>
      <c r="AD265" s="380"/>
      <c r="AE265" s="133"/>
      <c r="AF265" s="133"/>
      <c r="AG265" s="133"/>
      <c r="AH265" s="133"/>
      <c r="AI265" s="133"/>
      <c r="AJ265" s="133"/>
      <c r="AK265" s="133"/>
      <c r="AL265" s="133"/>
      <c r="AM265" s="133"/>
      <c r="AN265" s="133"/>
      <c r="AO265" s="133"/>
      <c r="AP265" s="129"/>
      <c r="AQ265" s="129"/>
      <c r="AR265" s="135"/>
      <c r="AS265" s="135"/>
      <c r="AT265" s="135"/>
      <c r="AU265" s="135"/>
      <c r="AV265" s="138"/>
      <c r="AW265" s="135"/>
      <c r="AX265" s="135"/>
      <c r="AY265" s="135"/>
      <c r="AZ265" s="135"/>
      <c r="BA265" s="135"/>
      <c r="BB265" s="135"/>
      <c r="BC265" s="135"/>
      <c r="BD265" s="135"/>
      <c r="BE265" s="135"/>
      <c r="BF265" s="139"/>
      <c r="BG265" s="150"/>
      <c r="BH265" s="129"/>
      <c r="BI265" s="129"/>
      <c r="BJ265" s="150"/>
      <c r="BK265" s="139"/>
      <c r="BL265" s="139"/>
      <c r="BM265" s="148"/>
      <c r="BN265" s="148"/>
      <c r="BO265" s="139"/>
      <c r="BP265" s="139"/>
      <c r="BQ265" s="139"/>
      <c r="BR265" s="139"/>
      <c r="BS265" s="139"/>
      <c r="BT265" s="139"/>
      <c r="BU265" s="371"/>
      <c r="BV265" s="371"/>
      <c r="BW265" s="371"/>
      <c r="BX265" s="371"/>
      <c r="BY265" s="371"/>
      <c r="BZ265" s="371"/>
      <c r="CA265" s="371"/>
    </row>
    <row r="266" spans="1:79" ht="39.75" customHeight="1">
      <c r="A266" s="126"/>
      <c r="B266" s="128"/>
      <c r="C266" s="128"/>
      <c r="D266" s="128"/>
      <c r="E266" s="129"/>
      <c r="F266" s="129"/>
      <c r="G266" s="129"/>
      <c r="H266" s="130"/>
      <c r="I266" s="130"/>
      <c r="J266" s="130"/>
      <c r="K266" s="130"/>
      <c r="L266" s="94"/>
      <c r="M266" s="94"/>
      <c r="N266" s="94"/>
      <c r="O266" s="94"/>
      <c r="P266" s="94"/>
      <c r="Q266" s="94"/>
      <c r="R266" s="94"/>
      <c r="S266" s="94"/>
      <c r="T266" s="98"/>
      <c r="U266" s="129"/>
      <c r="V266" s="98"/>
      <c r="W266" s="129"/>
      <c r="X266" s="129"/>
      <c r="Y266" s="132"/>
      <c r="Z266" s="133"/>
      <c r="AA266" s="133"/>
      <c r="AB266" s="133"/>
      <c r="AC266" s="133"/>
      <c r="AD266" s="380"/>
      <c r="AE266" s="133"/>
      <c r="AF266" s="133"/>
      <c r="AG266" s="133"/>
      <c r="AH266" s="133"/>
      <c r="AI266" s="133"/>
      <c r="AJ266" s="133"/>
      <c r="AK266" s="133"/>
      <c r="AL266" s="133"/>
      <c r="AM266" s="133"/>
      <c r="AN266" s="133"/>
      <c r="AO266" s="133"/>
      <c r="AP266" s="129"/>
      <c r="AQ266" s="129"/>
      <c r="AR266" s="135"/>
      <c r="AS266" s="135"/>
      <c r="AT266" s="135"/>
      <c r="AU266" s="135"/>
      <c r="AV266" s="138"/>
      <c r="AW266" s="135"/>
      <c r="AX266" s="135"/>
      <c r="AY266" s="135"/>
      <c r="AZ266" s="135"/>
      <c r="BA266" s="135"/>
      <c r="BB266" s="135"/>
      <c r="BC266" s="135"/>
      <c r="BD266" s="135"/>
      <c r="BE266" s="135"/>
      <c r="BF266" s="143"/>
      <c r="BG266" s="150"/>
      <c r="BH266" s="129"/>
      <c r="BI266" s="129"/>
      <c r="BJ266" s="150"/>
      <c r="BK266" s="156"/>
      <c r="BL266" s="156"/>
      <c r="BM266" s="148"/>
      <c r="BN266" s="148"/>
      <c r="BO266" s="156"/>
      <c r="BP266" s="156"/>
      <c r="BQ266" s="139"/>
      <c r="BR266" s="139"/>
      <c r="BS266" s="139"/>
      <c r="BT266" s="139"/>
      <c r="BU266" s="371"/>
      <c r="BV266" s="371"/>
      <c r="BW266" s="371"/>
      <c r="BX266" s="371"/>
      <c r="BY266" s="371"/>
      <c r="BZ266" s="371"/>
      <c r="CA266" s="371"/>
    </row>
    <row r="267" spans="1:79" ht="39.75" customHeight="1">
      <c r="A267" s="126"/>
      <c r="B267" s="128"/>
      <c r="C267" s="128"/>
      <c r="D267" s="128"/>
      <c r="E267" s="129"/>
      <c r="F267" s="129"/>
      <c r="G267" s="129"/>
      <c r="H267" s="130"/>
      <c r="I267" s="130"/>
      <c r="J267" s="130"/>
      <c r="K267" s="130"/>
      <c r="L267" s="94"/>
      <c r="M267" s="94"/>
      <c r="N267" s="94"/>
      <c r="O267" s="94"/>
      <c r="P267" s="94"/>
      <c r="Q267" s="94"/>
      <c r="R267" s="94"/>
      <c r="S267" s="94"/>
      <c r="T267" s="98"/>
      <c r="U267" s="94"/>
      <c r="V267" s="98"/>
      <c r="W267" s="129"/>
      <c r="X267" s="129"/>
      <c r="Y267" s="132"/>
      <c r="Z267" s="133"/>
      <c r="AA267" s="133"/>
      <c r="AB267" s="133"/>
      <c r="AC267" s="133"/>
      <c r="AD267" s="380"/>
      <c r="AE267" s="133"/>
      <c r="AF267" s="133"/>
      <c r="AG267" s="133"/>
      <c r="AH267" s="133"/>
      <c r="AI267" s="133"/>
      <c r="AJ267" s="133"/>
      <c r="AK267" s="133"/>
      <c r="AL267" s="133"/>
      <c r="AM267" s="133"/>
      <c r="AN267" s="133"/>
      <c r="AO267" s="133"/>
      <c r="AP267" s="129"/>
      <c r="AQ267" s="129"/>
      <c r="AR267" s="135"/>
      <c r="AS267" s="135"/>
      <c r="AT267" s="135"/>
      <c r="AU267" s="135"/>
      <c r="AV267" s="138"/>
      <c r="AW267" s="135"/>
      <c r="AX267" s="135"/>
      <c r="AY267" s="135"/>
      <c r="AZ267" s="135"/>
      <c r="BA267" s="135"/>
      <c r="BB267" s="135"/>
      <c r="BC267" s="135"/>
      <c r="BD267" s="135"/>
      <c r="BE267" s="135"/>
      <c r="BF267" s="139"/>
      <c r="BG267" s="150"/>
      <c r="BH267" s="129"/>
      <c r="BI267" s="129"/>
      <c r="BJ267" s="150"/>
      <c r="BK267" s="156"/>
      <c r="BL267" s="156"/>
      <c r="BM267" s="148"/>
      <c r="BN267" s="148"/>
      <c r="BO267" s="156"/>
      <c r="BP267" s="156"/>
      <c r="BQ267" s="139"/>
      <c r="BR267" s="139"/>
      <c r="BS267" s="139"/>
      <c r="BT267" s="139"/>
      <c r="BU267" s="371"/>
      <c r="BV267" s="371"/>
      <c r="BW267" s="371"/>
      <c r="BX267" s="371"/>
      <c r="BY267" s="371"/>
      <c r="BZ267" s="371"/>
      <c r="CA267" s="371"/>
    </row>
    <row r="268" spans="1:79" ht="39.75" customHeight="1">
      <c r="A268" s="126"/>
      <c r="B268" s="128"/>
      <c r="C268" s="128"/>
      <c r="D268" s="128"/>
      <c r="E268" s="129"/>
      <c r="F268" s="129"/>
      <c r="G268" s="129"/>
      <c r="H268" s="130"/>
      <c r="I268" s="130"/>
      <c r="J268" s="130"/>
      <c r="K268" s="130"/>
      <c r="L268" s="94"/>
      <c r="M268" s="94"/>
      <c r="N268" s="94"/>
      <c r="O268" s="94"/>
      <c r="P268" s="94"/>
      <c r="Q268" s="94"/>
      <c r="R268" s="94"/>
      <c r="S268" s="94"/>
      <c r="T268" s="98"/>
      <c r="U268" s="94"/>
      <c r="V268" s="98"/>
      <c r="W268" s="129"/>
      <c r="X268" s="129"/>
      <c r="Y268" s="132"/>
      <c r="Z268" s="133"/>
      <c r="AA268" s="133"/>
      <c r="AB268" s="133"/>
      <c r="AC268" s="133"/>
      <c r="AD268" s="380"/>
      <c r="AE268" s="133"/>
      <c r="AF268" s="133"/>
      <c r="AG268" s="133"/>
      <c r="AH268" s="133"/>
      <c r="AI268" s="133"/>
      <c r="AJ268" s="133"/>
      <c r="AK268" s="133"/>
      <c r="AL268" s="133"/>
      <c r="AM268" s="133"/>
      <c r="AN268" s="133"/>
      <c r="AO268" s="133"/>
      <c r="AP268" s="129"/>
      <c r="AQ268" s="129"/>
      <c r="AR268" s="135"/>
      <c r="AS268" s="135"/>
      <c r="AT268" s="135"/>
      <c r="AU268" s="135"/>
      <c r="AV268" s="138"/>
      <c r="AW268" s="135"/>
      <c r="AX268" s="135"/>
      <c r="AY268" s="135"/>
      <c r="AZ268" s="135"/>
      <c r="BA268" s="135"/>
      <c r="BB268" s="135"/>
      <c r="BC268" s="135"/>
      <c r="BD268" s="135"/>
      <c r="BE268" s="135"/>
      <c r="BF268" s="139"/>
      <c r="BG268" s="150"/>
      <c r="BH268" s="129"/>
      <c r="BI268" s="129"/>
      <c r="BJ268" s="150"/>
      <c r="BK268" s="139"/>
      <c r="BL268" s="139"/>
      <c r="BM268" s="148"/>
      <c r="BN268" s="148"/>
      <c r="BO268" s="139"/>
      <c r="BP268" s="139"/>
      <c r="BQ268" s="139"/>
      <c r="BR268" s="139"/>
      <c r="BS268" s="139"/>
      <c r="BT268" s="139"/>
      <c r="BU268" s="371"/>
      <c r="BV268" s="371"/>
      <c r="BW268" s="371"/>
      <c r="BX268" s="371"/>
      <c r="BY268" s="371"/>
      <c r="BZ268" s="371"/>
      <c r="CA268" s="371"/>
    </row>
    <row r="269" spans="1:79" ht="39.75" customHeight="1">
      <c r="A269" s="126"/>
      <c r="B269" s="128"/>
      <c r="C269" s="128"/>
      <c r="D269" s="128"/>
      <c r="E269" s="129"/>
      <c r="F269" s="129"/>
      <c r="G269" s="129"/>
      <c r="H269" s="130"/>
      <c r="I269" s="130"/>
      <c r="J269" s="130"/>
      <c r="K269" s="130"/>
      <c r="L269" s="94"/>
      <c r="M269" s="94"/>
      <c r="N269" s="94"/>
      <c r="O269" s="94"/>
      <c r="P269" s="94"/>
      <c r="Q269" s="94"/>
      <c r="R269" s="94"/>
      <c r="S269" s="94"/>
      <c r="T269" s="98"/>
      <c r="U269" s="94"/>
      <c r="V269" s="98"/>
      <c r="W269" s="129"/>
      <c r="X269" s="129"/>
      <c r="Y269" s="132"/>
      <c r="Z269" s="133"/>
      <c r="AA269" s="133"/>
      <c r="AB269" s="133"/>
      <c r="AC269" s="133"/>
      <c r="AD269" s="380"/>
      <c r="AE269" s="133"/>
      <c r="AF269" s="133"/>
      <c r="AG269" s="133"/>
      <c r="AH269" s="133"/>
      <c r="AI269" s="133"/>
      <c r="AJ269" s="133"/>
      <c r="AK269" s="133"/>
      <c r="AL269" s="133"/>
      <c r="AM269" s="133"/>
      <c r="AN269" s="133"/>
      <c r="AO269" s="133"/>
      <c r="AP269" s="129"/>
      <c r="AQ269" s="129"/>
      <c r="AR269" s="135"/>
      <c r="AS269" s="135"/>
      <c r="AT269" s="135"/>
      <c r="AU269" s="135"/>
      <c r="AV269" s="138"/>
      <c r="AW269" s="135"/>
      <c r="AX269" s="135"/>
      <c r="AY269" s="135"/>
      <c r="AZ269" s="135"/>
      <c r="BA269" s="135"/>
      <c r="BB269" s="135"/>
      <c r="BC269" s="135"/>
      <c r="BD269" s="135"/>
      <c r="BE269" s="135"/>
      <c r="BF269" s="143"/>
      <c r="BG269" s="150"/>
      <c r="BH269" s="129"/>
      <c r="BI269" s="129"/>
      <c r="BJ269" s="150"/>
      <c r="BK269" s="139"/>
      <c r="BL269" s="139"/>
      <c r="BM269" s="148"/>
      <c r="BN269" s="148"/>
      <c r="BO269" s="139"/>
      <c r="BP269" s="139"/>
      <c r="BQ269" s="139"/>
      <c r="BR269" s="139"/>
      <c r="BS269" s="139"/>
      <c r="BT269" s="139"/>
      <c r="BU269" s="371"/>
      <c r="BV269" s="371"/>
      <c r="BW269" s="371"/>
      <c r="BX269" s="371"/>
      <c r="BY269" s="371"/>
      <c r="BZ269" s="371"/>
      <c r="CA269" s="371"/>
    </row>
    <row r="270" spans="1:79" ht="39.75" customHeight="1">
      <c r="A270" s="126"/>
      <c r="B270" s="128"/>
      <c r="C270" s="128"/>
      <c r="D270" s="128"/>
      <c r="E270" s="129"/>
      <c r="F270" s="129"/>
      <c r="G270" s="129"/>
      <c r="H270" s="129"/>
      <c r="I270" s="129"/>
      <c r="J270" s="129"/>
      <c r="K270" s="129"/>
      <c r="L270" s="94"/>
      <c r="M270" s="94"/>
      <c r="N270" s="94"/>
      <c r="O270" s="94"/>
      <c r="P270" s="94"/>
      <c r="Q270" s="94"/>
      <c r="R270" s="94"/>
      <c r="S270" s="94"/>
      <c r="T270" s="98"/>
      <c r="U270" s="129"/>
      <c r="V270" s="98"/>
      <c r="W270" s="129"/>
      <c r="X270" s="129"/>
      <c r="Y270" s="132"/>
      <c r="Z270" s="133"/>
      <c r="AA270" s="133"/>
      <c r="AB270" s="133"/>
      <c r="AC270" s="133"/>
      <c r="AD270" s="380"/>
      <c r="AE270" s="133"/>
      <c r="AF270" s="133"/>
      <c r="AG270" s="133"/>
      <c r="AH270" s="133"/>
      <c r="AI270" s="133"/>
      <c r="AJ270" s="133"/>
      <c r="AK270" s="133"/>
      <c r="AL270" s="133"/>
      <c r="AM270" s="133"/>
      <c r="AN270" s="133"/>
      <c r="AO270" s="133"/>
      <c r="AP270" s="129"/>
      <c r="AQ270" s="129"/>
      <c r="AR270" s="135"/>
      <c r="AS270" s="135"/>
      <c r="AT270" s="135"/>
      <c r="AU270" s="135"/>
      <c r="AV270" s="138"/>
      <c r="AW270" s="135"/>
      <c r="AX270" s="135"/>
      <c r="AY270" s="135"/>
      <c r="AZ270" s="135"/>
      <c r="BA270" s="135"/>
      <c r="BB270" s="135"/>
      <c r="BC270" s="135"/>
      <c r="BD270" s="135"/>
      <c r="BE270" s="135"/>
      <c r="BF270" s="139"/>
      <c r="BG270" s="150"/>
      <c r="BH270" s="129"/>
      <c r="BI270" s="129"/>
      <c r="BJ270" s="150"/>
      <c r="BK270" s="139"/>
      <c r="BL270" s="139"/>
      <c r="BM270" s="148"/>
      <c r="BN270" s="148"/>
      <c r="BO270" s="139"/>
      <c r="BP270" s="139"/>
      <c r="BQ270" s="139"/>
      <c r="BR270" s="139"/>
      <c r="BS270" s="139"/>
      <c r="BT270" s="139"/>
      <c r="BU270" s="371"/>
      <c r="BV270" s="371"/>
      <c r="BW270" s="371"/>
      <c r="BX270" s="371"/>
      <c r="BY270" s="371"/>
      <c r="BZ270" s="371"/>
      <c r="CA270" s="371"/>
    </row>
    <row r="271" spans="1:79" ht="39.75" customHeight="1">
      <c r="A271" s="126"/>
      <c r="B271" s="128"/>
      <c r="C271" s="128"/>
      <c r="D271" s="128"/>
      <c r="E271" s="129"/>
      <c r="F271" s="129"/>
      <c r="G271" s="129"/>
      <c r="H271" s="129"/>
      <c r="I271" s="129"/>
      <c r="J271" s="129"/>
      <c r="K271" s="129"/>
      <c r="L271" s="94"/>
      <c r="M271" s="94"/>
      <c r="N271" s="94"/>
      <c r="O271" s="94"/>
      <c r="P271" s="94"/>
      <c r="Q271" s="94"/>
      <c r="R271" s="94"/>
      <c r="S271" s="94"/>
      <c r="T271" s="98"/>
      <c r="U271" s="129"/>
      <c r="V271" s="98"/>
      <c r="W271" s="129"/>
      <c r="X271" s="129"/>
      <c r="Y271" s="132"/>
      <c r="Z271" s="133"/>
      <c r="AA271" s="133"/>
      <c r="AB271" s="133"/>
      <c r="AC271" s="133"/>
      <c r="AD271" s="380"/>
      <c r="AE271" s="133"/>
      <c r="AF271" s="133"/>
      <c r="AG271" s="133"/>
      <c r="AH271" s="133"/>
      <c r="AI271" s="133"/>
      <c r="AJ271" s="133"/>
      <c r="AK271" s="133"/>
      <c r="AL271" s="133"/>
      <c r="AM271" s="133"/>
      <c r="AN271" s="133"/>
      <c r="AO271" s="133"/>
      <c r="AP271" s="129"/>
      <c r="AQ271" s="129"/>
      <c r="AR271" s="135"/>
      <c r="AS271" s="135"/>
      <c r="AT271" s="135"/>
      <c r="AU271" s="135"/>
      <c r="AV271" s="138"/>
      <c r="AW271" s="135"/>
      <c r="AX271" s="135"/>
      <c r="AY271" s="135"/>
      <c r="AZ271" s="135"/>
      <c r="BA271" s="135"/>
      <c r="BB271" s="135"/>
      <c r="BC271" s="135"/>
      <c r="BD271" s="135"/>
      <c r="BE271" s="135"/>
      <c r="BF271" s="139"/>
      <c r="BG271" s="150"/>
      <c r="BH271" s="129"/>
      <c r="BI271" s="129"/>
      <c r="BJ271" s="150"/>
      <c r="BK271" s="139"/>
      <c r="BL271" s="139"/>
      <c r="BM271" s="148"/>
      <c r="BN271" s="148"/>
      <c r="BO271" s="139"/>
      <c r="BP271" s="139"/>
      <c r="BQ271" s="139"/>
      <c r="BR271" s="139"/>
      <c r="BS271" s="139"/>
      <c r="BT271" s="139"/>
      <c r="BU271" s="371"/>
      <c r="BV271" s="371"/>
      <c r="BW271" s="371"/>
      <c r="BX271" s="371"/>
      <c r="BY271" s="371"/>
      <c r="BZ271" s="371"/>
      <c r="CA271" s="371"/>
    </row>
    <row r="272" spans="1:79" ht="39.75" customHeight="1">
      <c r="A272" s="126"/>
      <c r="B272" s="128"/>
      <c r="C272" s="128"/>
      <c r="D272" s="128"/>
      <c r="E272" s="129"/>
      <c r="F272" s="129"/>
      <c r="G272" s="129"/>
      <c r="H272" s="130"/>
      <c r="I272" s="130"/>
      <c r="J272" s="130"/>
      <c r="K272" s="130"/>
      <c r="L272" s="94"/>
      <c r="M272" s="94"/>
      <c r="N272" s="94"/>
      <c r="O272" s="94"/>
      <c r="P272" s="94"/>
      <c r="Q272" s="94"/>
      <c r="R272" s="94"/>
      <c r="S272" s="94"/>
      <c r="T272" s="98"/>
      <c r="U272" s="94"/>
      <c r="V272" s="98"/>
      <c r="W272" s="129"/>
      <c r="X272" s="129"/>
      <c r="Y272" s="132"/>
      <c r="Z272" s="133"/>
      <c r="AA272" s="133"/>
      <c r="AB272" s="133"/>
      <c r="AC272" s="133"/>
      <c r="AD272" s="380"/>
      <c r="AE272" s="133"/>
      <c r="AF272" s="133"/>
      <c r="AG272" s="133"/>
      <c r="AH272" s="133"/>
      <c r="AI272" s="133"/>
      <c r="AJ272" s="133"/>
      <c r="AK272" s="133"/>
      <c r="AL272" s="133"/>
      <c r="AM272" s="133"/>
      <c r="AN272" s="133"/>
      <c r="AO272" s="133"/>
      <c r="AP272" s="129"/>
      <c r="AQ272" s="129"/>
      <c r="AR272" s="135"/>
      <c r="AS272" s="135"/>
      <c r="AT272" s="135"/>
      <c r="AU272" s="135"/>
      <c r="AV272" s="138"/>
      <c r="AW272" s="135"/>
      <c r="AX272" s="135"/>
      <c r="AY272" s="135"/>
      <c r="AZ272" s="135"/>
      <c r="BA272" s="135"/>
      <c r="BB272" s="135"/>
      <c r="BC272" s="135"/>
      <c r="BD272" s="135"/>
      <c r="BE272" s="135"/>
      <c r="BF272" s="139"/>
      <c r="BG272" s="150"/>
      <c r="BH272" s="129"/>
      <c r="BI272" s="129"/>
      <c r="BJ272" s="150"/>
      <c r="BK272" s="139"/>
      <c r="BL272" s="139"/>
      <c r="BM272" s="148"/>
      <c r="BN272" s="148"/>
      <c r="BO272" s="139"/>
      <c r="BP272" s="139"/>
      <c r="BQ272" s="139"/>
      <c r="BR272" s="139"/>
      <c r="BS272" s="139"/>
      <c r="BT272" s="139"/>
      <c r="BU272" s="371"/>
      <c r="BV272" s="371"/>
      <c r="BW272" s="371"/>
      <c r="BX272" s="371"/>
      <c r="BY272" s="371"/>
      <c r="BZ272" s="371"/>
      <c r="CA272" s="371"/>
    </row>
    <row r="273" spans="1:79" ht="39.75" customHeight="1">
      <c r="A273" s="126"/>
      <c r="B273" s="128"/>
      <c r="C273" s="128"/>
      <c r="D273" s="128"/>
      <c r="E273" s="129"/>
      <c r="F273" s="129"/>
      <c r="G273" s="129"/>
      <c r="H273" s="130"/>
      <c r="I273" s="130"/>
      <c r="J273" s="130"/>
      <c r="K273" s="130"/>
      <c r="L273" s="94"/>
      <c r="M273" s="94"/>
      <c r="N273" s="94"/>
      <c r="O273" s="94"/>
      <c r="P273" s="94"/>
      <c r="Q273" s="94"/>
      <c r="R273" s="94"/>
      <c r="S273" s="94"/>
      <c r="T273" s="98"/>
      <c r="U273" s="94"/>
      <c r="V273" s="98"/>
      <c r="W273" s="129"/>
      <c r="X273" s="129"/>
      <c r="Y273" s="132"/>
      <c r="Z273" s="133"/>
      <c r="AA273" s="133"/>
      <c r="AB273" s="133"/>
      <c r="AC273" s="133"/>
      <c r="AD273" s="380"/>
      <c r="AE273" s="133"/>
      <c r="AF273" s="133"/>
      <c r="AG273" s="133"/>
      <c r="AH273" s="133"/>
      <c r="AI273" s="133"/>
      <c r="AJ273" s="133"/>
      <c r="AK273" s="133"/>
      <c r="AL273" s="133"/>
      <c r="AM273" s="133"/>
      <c r="AN273" s="133"/>
      <c r="AO273" s="133"/>
      <c r="AP273" s="129"/>
      <c r="AQ273" s="129"/>
      <c r="AR273" s="135"/>
      <c r="AS273" s="135"/>
      <c r="AT273" s="135"/>
      <c r="AU273" s="135"/>
      <c r="AV273" s="138"/>
      <c r="AW273" s="135"/>
      <c r="AX273" s="135"/>
      <c r="AY273" s="135"/>
      <c r="AZ273" s="135"/>
      <c r="BA273" s="135"/>
      <c r="BB273" s="135"/>
      <c r="BC273" s="135"/>
      <c r="BD273" s="135"/>
      <c r="BE273" s="135"/>
      <c r="BF273" s="139"/>
      <c r="BG273" s="150"/>
      <c r="BH273" s="129"/>
      <c r="BI273" s="129"/>
      <c r="BJ273" s="150"/>
      <c r="BK273" s="139"/>
      <c r="BL273" s="139"/>
      <c r="BM273" s="148"/>
      <c r="BN273" s="148"/>
      <c r="BO273" s="139"/>
      <c r="BP273" s="139"/>
      <c r="BQ273" s="139"/>
      <c r="BR273" s="139"/>
      <c r="BS273" s="139"/>
      <c r="BT273" s="139"/>
      <c r="BU273" s="371"/>
      <c r="BV273" s="371"/>
      <c r="BW273" s="371"/>
      <c r="BX273" s="371"/>
      <c r="BY273" s="371"/>
      <c r="BZ273" s="371"/>
      <c r="CA273" s="371"/>
    </row>
    <row r="274" spans="1:79" ht="39.75" customHeight="1">
      <c r="A274" s="126"/>
      <c r="B274" s="128"/>
      <c r="C274" s="128"/>
      <c r="D274" s="128"/>
      <c r="E274" s="129"/>
      <c r="F274" s="129"/>
      <c r="G274" s="129"/>
      <c r="H274" s="130"/>
      <c r="I274" s="130"/>
      <c r="J274" s="130"/>
      <c r="K274" s="130"/>
      <c r="L274" s="94"/>
      <c r="M274" s="94"/>
      <c r="N274" s="94"/>
      <c r="O274" s="94"/>
      <c r="P274" s="94"/>
      <c r="Q274" s="94"/>
      <c r="R274" s="94"/>
      <c r="S274" s="94"/>
      <c r="T274" s="98"/>
      <c r="U274" s="129"/>
      <c r="V274" s="98"/>
      <c r="W274" s="129"/>
      <c r="X274" s="129"/>
      <c r="Y274" s="132"/>
      <c r="Z274" s="133"/>
      <c r="AA274" s="133"/>
      <c r="AB274" s="133"/>
      <c r="AC274" s="133"/>
      <c r="AD274" s="380"/>
      <c r="AE274" s="133"/>
      <c r="AF274" s="133"/>
      <c r="AG274" s="133"/>
      <c r="AH274" s="133"/>
      <c r="AI274" s="133"/>
      <c r="AJ274" s="133"/>
      <c r="AK274" s="133"/>
      <c r="AL274" s="133"/>
      <c r="AM274" s="133"/>
      <c r="AN274" s="133"/>
      <c r="AO274" s="133"/>
      <c r="AP274" s="129"/>
      <c r="AQ274" s="129"/>
      <c r="AR274" s="135"/>
      <c r="AS274" s="135"/>
      <c r="AT274" s="135"/>
      <c r="AU274" s="135"/>
      <c r="AV274" s="138"/>
      <c r="AW274" s="135"/>
      <c r="AX274" s="135"/>
      <c r="AY274" s="135"/>
      <c r="AZ274" s="135"/>
      <c r="BA274" s="135"/>
      <c r="BB274" s="135"/>
      <c r="BC274" s="135"/>
      <c r="BD274" s="135"/>
      <c r="BE274" s="135"/>
      <c r="BF274" s="143"/>
      <c r="BG274" s="150"/>
      <c r="BH274" s="129"/>
      <c r="BI274" s="129"/>
      <c r="BJ274" s="150"/>
      <c r="BK274" s="139"/>
      <c r="BL274" s="139"/>
      <c r="BM274" s="148"/>
      <c r="BN274" s="148"/>
      <c r="BO274" s="139"/>
      <c r="BP274" s="139"/>
      <c r="BQ274" s="139"/>
      <c r="BR274" s="139"/>
      <c r="BS274" s="139"/>
      <c r="BT274" s="139"/>
      <c r="BU274" s="371"/>
      <c r="BV274" s="371"/>
      <c r="BW274" s="371"/>
      <c r="BX274" s="371"/>
      <c r="BY274" s="371"/>
      <c r="BZ274" s="371"/>
      <c r="CA274" s="371"/>
    </row>
    <row r="275" spans="1:79" ht="39.75" customHeight="1">
      <c r="A275" s="126"/>
      <c r="B275" s="128"/>
      <c r="C275" s="128"/>
      <c r="D275" s="128"/>
      <c r="E275" s="129"/>
      <c r="F275" s="129"/>
      <c r="G275" s="129"/>
      <c r="H275" s="129"/>
      <c r="I275" s="129"/>
      <c r="J275" s="129"/>
      <c r="K275" s="129"/>
      <c r="L275" s="94"/>
      <c r="M275" s="94"/>
      <c r="N275" s="94"/>
      <c r="O275" s="94"/>
      <c r="P275" s="94"/>
      <c r="Q275" s="94"/>
      <c r="R275" s="94"/>
      <c r="S275" s="94"/>
      <c r="T275" s="98"/>
      <c r="U275" s="94"/>
      <c r="V275" s="98"/>
      <c r="W275" s="129"/>
      <c r="X275" s="129"/>
      <c r="Y275" s="132"/>
      <c r="Z275" s="133"/>
      <c r="AA275" s="133"/>
      <c r="AB275" s="133"/>
      <c r="AC275" s="133"/>
      <c r="AD275" s="380"/>
      <c r="AE275" s="133"/>
      <c r="AF275" s="133"/>
      <c r="AG275" s="133"/>
      <c r="AH275" s="133"/>
      <c r="AI275" s="133"/>
      <c r="AJ275" s="133"/>
      <c r="AK275" s="133"/>
      <c r="AL275" s="133"/>
      <c r="AM275" s="133"/>
      <c r="AN275" s="133"/>
      <c r="AO275" s="133"/>
      <c r="AP275" s="129"/>
      <c r="AQ275" s="129"/>
      <c r="AR275" s="135"/>
      <c r="AS275" s="135"/>
      <c r="AT275" s="135"/>
      <c r="AU275" s="135"/>
      <c r="AV275" s="138"/>
      <c r="AW275" s="135"/>
      <c r="AX275" s="135"/>
      <c r="AY275" s="135"/>
      <c r="AZ275" s="135"/>
      <c r="BA275" s="135"/>
      <c r="BB275" s="135"/>
      <c r="BC275" s="135"/>
      <c r="BD275" s="135"/>
      <c r="BE275" s="135"/>
      <c r="BF275" s="143"/>
      <c r="BG275" s="150"/>
      <c r="BH275" s="129"/>
      <c r="BI275" s="129"/>
      <c r="BJ275" s="150"/>
      <c r="BK275" s="139"/>
      <c r="BL275" s="139"/>
      <c r="BM275" s="148"/>
      <c r="BN275" s="148"/>
      <c r="BO275" s="139"/>
      <c r="BP275" s="139"/>
      <c r="BQ275" s="139"/>
      <c r="BR275" s="139"/>
      <c r="BS275" s="139"/>
      <c r="BT275" s="139"/>
      <c r="BU275" s="371"/>
      <c r="BV275" s="371"/>
      <c r="BW275" s="371"/>
      <c r="BX275" s="371"/>
      <c r="BY275" s="371"/>
      <c r="BZ275" s="371"/>
      <c r="CA275" s="371"/>
    </row>
    <row r="276" spans="1:79" ht="39.75" customHeight="1">
      <c r="A276" s="126"/>
      <c r="B276" s="128"/>
      <c r="C276" s="128"/>
      <c r="D276" s="128"/>
      <c r="E276" s="129"/>
      <c r="F276" s="129"/>
      <c r="G276" s="129"/>
      <c r="H276" s="130"/>
      <c r="I276" s="130"/>
      <c r="J276" s="130"/>
      <c r="K276" s="130"/>
      <c r="L276" s="94"/>
      <c r="M276" s="94"/>
      <c r="N276" s="94"/>
      <c r="O276" s="94"/>
      <c r="P276" s="94"/>
      <c r="Q276" s="94"/>
      <c r="R276" s="94"/>
      <c r="S276" s="94"/>
      <c r="T276" s="98"/>
      <c r="U276" s="94"/>
      <c r="V276" s="98"/>
      <c r="W276" s="129"/>
      <c r="X276" s="129"/>
      <c r="Y276" s="132"/>
      <c r="Z276" s="133"/>
      <c r="AA276" s="133"/>
      <c r="AB276" s="133"/>
      <c r="AC276" s="133"/>
      <c r="AD276" s="380"/>
      <c r="AE276" s="133"/>
      <c r="AF276" s="133"/>
      <c r="AG276" s="133"/>
      <c r="AH276" s="133"/>
      <c r="AI276" s="133"/>
      <c r="AJ276" s="133"/>
      <c r="AK276" s="133"/>
      <c r="AL276" s="133"/>
      <c r="AM276" s="133"/>
      <c r="AN276" s="133"/>
      <c r="AO276" s="133"/>
      <c r="AP276" s="129"/>
      <c r="AQ276" s="129"/>
      <c r="AR276" s="135"/>
      <c r="AS276" s="135"/>
      <c r="AT276" s="135"/>
      <c r="AU276" s="135"/>
      <c r="AV276" s="138"/>
      <c r="AW276" s="135"/>
      <c r="AX276" s="135"/>
      <c r="AY276" s="135"/>
      <c r="AZ276" s="135"/>
      <c r="BA276" s="135"/>
      <c r="BB276" s="135"/>
      <c r="BC276" s="135"/>
      <c r="BD276" s="135"/>
      <c r="BE276" s="135"/>
      <c r="BF276" s="143"/>
      <c r="BG276" s="150"/>
      <c r="BH276" s="129"/>
      <c r="BI276" s="129"/>
      <c r="BJ276" s="150"/>
      <c r="BK276" s="139"/>
      <c r="BL276" s="139"/>
      <c r="BM276" s="148"/>
      <c r="BN276" s="148"/>
      <c r="BO276" s="139"/>
      <c r="BP276" s="139"/>
      <c r="BQ276" s="139"/>
      <c r="BR276" s="139"/>
      <c r="BS276" s="139"/>
      <c r="BT276" s="139"/>
      <c r="BU276" s="371"/>
      <c r="BV276" s="371"/>
      <c r="BW276" s="371"/>
      <c r="BX276" s="371"/>
      <c r="BY276" s="371"/>
      <c r="BZ276" s="371"/>
      <c r="CA276" s="371"/>
    </row>
    <row r="277" spans="1:79" ht="39.75" customHeight="1">
      <c r="A277" s="126"/>
      <c r="B277" s="128"/>
      <c r="C277" s="128"/>
      <c r="D277" s="128"/>
      <c r="E277" s="129"/>
      <c r="F277" s="129"/>
      <c r="G277" s="129"/>
      <c r="H277" s="130"/>
      <c r="I277" s="130"/>
      <c r="J277" s="130"/>
      <c r="K277" s="130"/>
      <c r="L277" s="94"/>
      <c r="M277" s="94"/>
      <c r="N277" s="94"/>
      <c r="O277" s="94"/>
      <c r="P277" s="94"/>
      <c r="Q277" s="94"/>
      <c r="R277" s="94"/>
      <c r="S277" s="94"/>
      <c r="T277" s="98"/>
      <c r="U277" s="94"/>
      <c r="V277" s="98"/>
      <c r="W277" s="129"/>
      <c r="X277" s="129"/>
      <c r="Y277" s="132"/>
      <c r="Z277" s="133"/>
      <c r="AA277" s="133"/>
      <c r="AB277" s="133"/>
      <c r="AC277" s="133"/>
      <c r="AD277" s="380"/>
      <c r="AE277" s="133"/>
      <c r="AF277" s="133"/>
      <c r="AG277" s="133"/>
      <c r="AH277" s="133"/>
      <c r="AI277" s="133"/>
      <c r="AJ277" s="133"/>
      <c r="AK277" s="133"/>
      <c r="AL277" s="133"/>
      <c r="AM277" s="133"/>
      <c r="AN277" s="133"/>
      <c r="AO277" s="133"/>
      <c r="AP277" s="129"/>
      <c r="AQ277" s="129"/>
      <c r="AR277" s="135"/>
      <c r="AS277" s="135"/>
      <c r="AT277" s="135"/>
      <c r="AU277" s="135"/>
      <c r="AV277" s="138"/>
      <c r="AW277" s="135"/>
      <c r="AX277" s="135"/>
      <c r="AY277" s="135"/>
      <c r="AZ277" s="135"/>
      <c r="BA277" s="135"/>
      <c r="BB277" s="135"/>
      <c r="BC277" s="135"/>
      <c r="BD277" s="135"/>
      <c r="BE277" s="135"/>
      <c r="BF277" s="143"/>
      <c r="BG277" s="150"/>
      <c r="BH277" s="129"/>
      <c r="BI277" s="129"/>
      <c r="BJ277" s="150"/>
      <c r="BK277" s="139"/>
      <c r="BL277" s="139"/>
      <c r="BM277" s="148"/>
      <c r="BN277" s="148"/>
      <c r="BO277" s="139"/>
      <c r="BP277" s="139"/>
      <c r="BQ277" s="139"/>
      <c r="BR277" s="139"/>
      <c r="BS277" s="139"/>
      <c r="BT277" s="139"/>
      <c r="BU277" s="371"/>
      <c r="BV277" s="371"/>
      <c r="BW277" s="371"/>
      <c r="BX277" s="371"/>
      <c r="BY277" s="371"/>
      <c r="BZ277" s="371"/>
      <c r="CA277" s="371"/>
    </row>
    <row r="278" spans="1:79" ht="39.75" customHeight="1">
      <c r="A278" s="126"/>
      <c r="B278" s="128"/>
      <c r="C278" s="128"/>
      <c r="D278" s="128"/>
      <c r="E278" s="129"/>
      <c r="F278" s="129"/>
      <c r="G278" s="129"/>
      <c r="H278" s="130"/>
      <c r="I278" s="130"/>
      <c r="J278" s="130"/>
      <c r="K278" s="130"/>
      <c r="L278" s="94"/>
      <c r="M278" s="94"/>
      <c r="N278" s="94"/>
      <c r="O278" s="94"/>
      <c r="P278" s="94"/>
      <c r="Q278" s="94"/>
      <c r="R278" s="94"/>
      <c r="S278" s="94"/>
      <c r="T278" s="98"/>
      <c r="U278" s="94"/>
      <c r="V278" s="98"/>
      <c r="W278" s="129"/>
      <c r="X278" s="129"/>
      <c r="Y278" s="132"/>
      <c r="Z278" s="133"/>
      <c r="AA278" s="133"/>
      <c r="AB278" s="133"/>
      <c r="AC278" s="133"/>
      <c r="AD278" s="380"/>
      <c r="AE278" s="133"/>
      <c r="AF278" s="133"/>
      <c r="AG278" s="133"/>
      <c r="AH278" s="133"/>
      <c r="AI278" s="133"/>
      <c r="AJ278" s="133"/>
      <c r="AK278" s="133"/>
      <c r="AL278" s="133"/>
      <c r="AM278" s="133"/>
      <c r="AN278" s="133"/>
      <c r="AO278" s="133"/>
      <c r="AP278" s="129"/>
      <c r="AQ278" s="129"/>
      <c r="AR278" s="135"/>
      <c r="AS278" s="135"/>
      <c r="AT278" s="135"/>
      <c r="AU278" s="135"/>
      <c r="AV278" s="138"/>
      <c r="AW278" s="135"/>
      <c r="AX278" s="135"/>
      <c r="AY278" s="135"/>
      <c r="AZ278" s="135"/>
      <c r="BA278" s="135"/>
      <c r="BB278" s="135"/>
      <c r="BC278" s="135"/>
      <c r="BD278" s="135"/>
      <c r="BE278" s="135"/>
      <c r="BF278" s="139"/>
      <c r="BG278" s="150"/>
      <c r="BH278" s="129"/>
      <c r="BI278" s="129"/>
      <c r="BJ278" s="150"/>
      <c r="BK278" s="139"/>
      <c r="BL278" s="139"/>
      <c r="BM278" s="389"/>
      <c r="BN278" s="389"/>
      <c r="BO278" s="139"/>
      <c r="BP278" s="139"/>
      <c r="BQ278" s="139"/>
      <c r="BR278" s="139"/>
      <c r="BS278" s="139"/>
      <c r="BT278" s="139"/>
      <c r="BU278" s="371"/>
      <c r="BV278" s="371"/>
      <c r="BW278" s="371"/>
      <c r="BX278" s="371"/>
      <c r="BY278" s="371"/>
      <c r="BZ278" s="371"/>
      <c r="CA278" s="371"/>
    </row>
    <row r="279" spans="1:79" ht="39.75" customHeight="1">
      <c r="A279" s="126"/>
      <c r="B279" s="128"/>
      <c r="C279" s="128"/>
      <c r="D279" s="128"/>
      <c r="E279" s="129"/>
      <c r="F279" s="129"/>
      <c r="G279" s="129"/>
      <c r="H279" s="130"/>
      <c r="I279" s="130"/>
      <c r="J279" s="130"/>
      <c r="K279" s="130"/>
      <c r="L279" s="94"/>
      <c r="M279" s="94"/>
      <c r="N279" s="94"/>
      <c r="O279" s="94"/>
      <c r="P279" s="94"/>
      <c r="Q279" s="94"/>
      <c r="R279" s="94"/>
      <c r="S279" s="94"/>
      <c r="T279" s="98"/>
      <c r="U279" s="129"/>
      <c r="V279" s="98"/>
      <c r="W279" s="129"/>
      <c r="X279" s="129"/>
      <c r="Y279" s="132"/>
      <c r="Z279" s="133"/>
      <c r="AA279" s="133"/>
      <c r="AB279" s="133"/>
      <c r="AC279" s="133"/>
      <c r="AD279" s="380"/>
      <c r="AE279" s="133"/>
      <c r="AF279" s="133"/>
      <c r="AG279" s="133"/>
      <c r="AH279" s="133"/>
      <c r="AI279" s="133"/>
      <c r="AJ279" s="133"/>
      <c r="AK279" s="133"/>
      <c r="AL279" s="133"/>
      <c r="AM279" s="133"/>
      <c r="AN279" s="133"/>
      <c r="AO279" s="133"/>
      <c r="AP279" s="129"/>
      <c r="AQ279" s="129"/>
      <c r="AR279" s="135"/>
      <c r="AS279" s="135"/>
      <c r="AT279" s="135"/>
      <c r="AU279" s="135"/>
      <c r="AV279" s="138"/>
      <c r="AW279" s="135"/>
      <c r="AX279" s="135"/>
      <c r="AY279" s="135"/>
      <c r="AZ279" s="135"/>
      <c r="BA279" s="135"/>
      <c r="BB279" s="135"/>
      <c r="BC279" s="135"/>
      <c r="BD279" s="135"/>
      <c r="BE279" s="135"/>
      <c r="BF279" s="139"/>
      <c r="BG279" s="150"/>
      <c r="BH279" s="129"/>
      <c r="BI279" s="129"/>
      <c r="BJ279" s="150"/>
      <c r="BK279" s="139"/>
      <c r="BL279" s="139"/>
      <c r="BM279" s="148"/>
      <c r="BN279" s="148"/>
      <c r="BO279" s="139"/>
      <c r="BP279" s="139"/>
      <c r="BQ279" s="139"/>
      <c r="BR279" s="139"/>
      <c r="BS279" s="139"/>
      <c r="BT279" s="139"/>
      <c r="BU279" s="371"/>
      <c r="BV279" s="371"/>
      <c r="BW279" s="371"/>
      <c r="BX279" s="371"/>
      <c r="BY279" s="371"/>
      <c r="BZ279" s="371"/>
      <c r="CA279" s="371"/>
    </row>
    <row r="280" spans="1:79" ht="39.75" customHeight="1">
      <c r="A280" s="126"/>
      <c r="B280" s="128"/>
      <c r="C280" s="128"/>
      <c r="D280" s="128"/>
      <c r="E280" s="129"/>
      <c r="F280" s="129"/>
      <c r="G280" s="129"/>
      <c r="H280" s="130"/>
      <c r="I280" s="130"/>
      <c r="J280" s="130"/>
      <c r="K280" s="130"/>
      <c r="L280" s="94"/>
      <c r="M280" s="94"/>
      <c r="N280" s="94"/>
      <c r="O280" s="94"/>
      <c r="P280" s="94"/>
      <c r="Q280" s="94"/>
      <c r="R280" s="94"/>
      <c r="S280" s="94"/>
      <c r="T280" s="98"/>
      <c r="U280" s="129"/>
      <c r="V280" s="98"/>
      <c r="W280" s="129"/>
      <c r="X280" s="129"/>
      <c r="Y280" s="132"/>
      <c r="Z280" s="133"/>
      <c r="AA280" s="133"/>
      <c r="AB280" s="133"/>
      <c r="AC280" s="133"/>
      <c r="AD280" s="380"/>
      <c r="AE280" s="133"/>
      <c r="AF280" s="133"/>
      <c r="AG280" s="133"/>
      <c r="AH280" s="133"/>
      <c r="AI280" s="133"/>
      <c r="AJ280" s="133"/>
      <c r="AK280" s="133"/>
      <c r="AL280" s="133"/>
      <c r="AM280" s="133"/>
      <c r="AN280" s="133"/>
      <c r="AO280" s="133"/>
      <c r="AP280" s="129"/>
      <c r="AQ280" s="129"/>
      <c r="AR280" s="135"/>
      <c r="AS280" s="135"/>
      <c r="AT280" s="135"/>
      <c r="AU280" s="135"/>
      <c r="AV280" s="138"/>
      <c r="AW280" s="135"/>
      <c r="AX280" s="135"/>
      <c r="AY280" s="135"/>
      <c r="AZ280" s="135"/>
      <c r="BA280" s="135"/>
      <c r="BB280" s="135"/>
      <c r="BC280" s="135"/>
      <c r="BD280" s="135"/>
      <c r="BE280" s="135"/>
      <c r="BF280" s="143"/>
      <c r="BG280" s="150"/>
      <c r="BH280" s="129"/>
      <c r="BI280" s="129"/>
      <c r="BJ280" s="150"/>
      <c r="BK280" s="139"/>
      <c r="BL280" s="139"/>
      <c r="BM280" s="148"/>
      <c r="BN280" s="148"/>
      <c r="BO280" s="139"/>
      <c r="BP280" s="139"/>
      <c r="BQ280" s="139"/>
      <c r="BR280" s="139"/>
      <c r="BS280" s="139"/>
      <c r="BT280" s="139"/>
      <c r="BU280" s="371"/>
      <c r="BV280" s="371"/>
      <c r="BW280" s="371"/>
      <c r="BX280" s="371"/>
      <c r="BY280" s="371"/>
      <c r="BZ280" s="371"/>
      <c r="CA280" s="371"/>
    </row>
    <row r="281" spans="1:79" ht="39.75" customHeight="1">
      <c r="A281" s="126"/>
      <c r="B281" s="128"/>
      <c r="C281" s="128"/>
      <c r="D281" s="128"/>
      <c r="E281" s="129"/>
      <c r="F281" s="129"/>
      <c r="G281" s="129"/>
      <c r="H281" s="129"/>
      <c r="I281" s="129"/>
      <c r="J281" s="129"/>
      <c r="K281" s="129"/>
      <c r="L281" s="94"/>
      <c r="M281" s="94"/>
      <c r="N281" s="94"/>
      <c r="O281" s="94"/>
      <c r="P281" s="94"/>
      <c r="Q281" s="94"/>
      <c r="R281" s="94"/>
      <c r="S281" s="94"/>
      <c r="T281" s="98"/>
      <c r="U281" s="129"/>
      <c r="V281" s="98"/>
      <c r="W281" s="129"/>
      <c r="X281" s="129"/>
      <c r="Y281" s="132"/>
      <c r="Z281" s="133"/>
      <c r="AA281" s="133"/>
      <c r="AB281" s="133"/>
      <c r="AC281" s="133"/>
      <c r="AD281" s="380"/>
      <c r="AE281" s="133"/>
      <c r="AF281" s="133"/>
      <c r="AG281" s="133"/>
      <c r="AH281" s="133"/>
      <c r="AI281" s="133"/>
      <c r="AJ281" s="133"/>
      <c r="AK281" s="133"/>
      <c r="AL281" s="133"/>
      <c r="AM281" s="133"/>
      <c r="AN281" s="133"/>
      <c r="AO281" s="133"/>
      <c r="AP281" s="129"/>
      <c r="AQ281" s="129"/>
      <c r="AR281" s="135"/>
      <c r="AS281" s="135"/>
      <c r="AT281" s="135"/>
      <c r="AU281" s="135"/>
      <c r="AV281" s="138"/>
      <c r="AW281" s="135"/>
      <c r="AX281" s="135"/>
      <c r="AY281" s="135"/>
      <c r="AZ281" s="135"/>
      <c r="BA281" s="135"/>
      <c r="BB281" s="135"/>
      <c r="BC281" s="135"/>
      <c r="BD281" s="135"/>
      <c r="BE281" s="135"/>
      <c r="BF281" s="143"/>
      <c r="BG281" s="150"/>
      <c r="BH281" s="129"/>
      <c r="BI281" s="129"/>
      <c r="BJ281" s="150"/>
      <c r="BK281" s="139"/>
      <c r="BL281" s="139"/>
      <c r="BM281" s="148"/>
      <c r="BN281" s="148"/>
      <c r="BO281" s="139"/>
      <c r="BP281" s="139"/>
      <c r="BQ281" s="139"/>
      <c r="BR281" s="139"/>
      <c r="BS281" s="139"/>
      <c r="BT281" s="139"/>
      <c r="BU281" s="371"/>
      <c r="BV281" s="371"/>
      <c r="BW281" s="371"/>
      <c r="BX281" s="371"/>
      <c r="BY281" s="371"/>
      <c r="BZ281" s="371"/>
      <c r="CA281" s="371"/>
    </row>
    <row r="282" spans="1:79" ht="39.75" customHeight="1">
      <c r="A282" s="126"/>
      <c r="B282" s="128"/>
      <c r="C282" s="128"/>
      <c r="D282" s="128"/>
      <c r="E282" s="129"/>
      <c r="F282" s="129"/>
      <c r="G282" s="129"/>
      <c r="H282" s="130"/>
      <c r="I282" s="130"/>
      <c r="J282" s="130"/>
      <c r="K282" s="130"/>
      <c r="L282" s="94"/>
      <c r="M282" s="94"/>
      <c r="N282" s="94"/>
      <c r="O282" s="94"/>
      <c r="P282" s="94"/>
      <c r="Q282" s="94"/>
      <c r="R282" s="94"/>
      <c r="S282" s="94"/>
      <c r="T282" s="98"/>
      <c r="U282" s="94"/>
      <c r="V282" s="98"/>
      <c r="W282" s="129"/>
      <c r="X282" s="129"/>
      <c r="Y282" s="132"/>
      <c r="Z282" s="133"/>
      <c r="AA282" s="133"/>
      <c r="AB282" s="133"/>
      <c r="AC282" s="133"/>
      <c r="AD282" s="380"/>
      <c r="AE282" s="133"/>
      <c r="AF282" s="133"/>
      <c r="AG282" s="133"/>
      <c r="AH282" s="133"/>
      <c r="AI282" s="133"/>
      <c r="AJ282" s="133"/>
      <c r="AK282" s="133"/>
      <c r="AL282" s="133"/>
      <c r="AM282" s="133"/>
      <c r="AN282" s="133"/>
      <c r="AO282" s="133"/>
      <c r="AP282" s="129"/>
      <c r="AQ282" s="129"/>
      <c r="AR282" s="135"/>
      <c r="AS282" s="135"/>
      <c r="AT282" s="135"/>
      <c r="AU282" s="135"/>
      <c r="AV282" s="138"/>
      <c r="AW282" s="135"/>
      <c r="AX282" s="135"/>
      <c r="AY282" s="135"/>
      <c r="AZ282" s="135"/>
      <c r="BA282" s="135"/>
      <c r="BB282" s="135"/>
      <c r="BC282" s="135"/>
      <c r="BD282" s="135"/>
      <c r="BE282" s="135"/>
      <c r="BF282" s="143"/>
      <c r="BG282" s="150"/>
      <c r="BH282" s="129"/>
      <c r="BI282" s="129"/>
      <c r="BJ282" s="150"/>
      <c r="BK282" s="139"/>
      <c r="BL282" s="139"/>
      <c r="BM282" s="148"/>
      <c r="BN282" s="148"/>
      <c r="BO282" s="139"/>
      <c r="BP282" s="139"/>
      <c r="BQ282" s="139"/>
      <c r="BR282" s="139"/>
      <c r="BS282" s="139"/>
      <c r="BT282" s="139"/>
      <c r="BU282" s="371"/>
      <c r="BV282" s="371"/>
      <c r="BW282" s="371"/>
      <c r="BX282" s="371"/>
      <c r="BY282" s="371"/>
      <c r="BZ282" s="371"/>
      <c r="CA282" s="371"/>
    </row>
    <row r="283" spans="1:79" ht="39.75" customHeight="1">
      <c r="A283" s="126"/>
      <c r="B283" s="128"/>
      <c r="C283" s="128"/>
      <c r="D283" s="128"/>
      <c r="E283" s="129"/>
      <c r="F283" s="129"/>
      <c r="G283" s="129"/>
      <c r="H283" s="130"/>
      <c r="I283" s="130"/>
      <c r="J283" s="130"/>
      <c r="K283" s="130"/>
      <c r="L283" s="94"/>
      <c r="M283" s="94"/>
      <c r="N283" s="94"/>
      <c r="O283" s="94"/>
      <c r="P283" s="94"/>
      <c r="Q283" s="94"/>
      <c r="R283" s="94"/>
      <c r="S283" s="94"/>
      <c r="T283" s="98"/>
      <c r="U283" s="94"/>
      <c r="V283" s="98"/>
      <c r="W283" s="129"/>
      <c r="X283" s="129"/>
      <c r="Y283" s="132"/>
      <c r="Z283" s="133"/>
      <c r="AA283" s="133"/>
      <c r="AB283" s="133"/>
      <c r="AC283" s="133"/>
      <c r="AD283" s="380"/>
      <c r="AE283" s="133"/>
      <c r="AF283" s="133"/>
      <c r="AG283" s="133"/>
      <c r="AH283" s="133"/>
      <c r="AI283" s="133"/>
      <c r="AJ283" s="133"/>
      <c r="AK283" s="133"/>
      <c r="AL283" s="133"/>
      <c r="AM283" s="133"/>
      <c r="AN283" s="133"/>
      <c r="AO283" s="133"/>
      <c r="AP283" s="129"/>
      <c r="AQ283" s="129"/>
      <c r="AR283" s="135"/>
      <c r="AS283" s="135"/>
      <c r="AT283" s="135"/>
      <c r="AU283" s="135"/>
      <c r="AV283" s="138"/>
      <c r="AW283" s="135"/>
      <c r="AX283" s="135"/>
      <c r="AY283" s="135"/>
      <c r="AZ283" s="135"/>
      <c r="BA283" s="135"/>
      <c r="BB283" s="135"/>
      <c r="BC283" s="135"/>
      <c r="BD283" s="135"/>
      <c r="BE283" s="135"/>
      <c r="BF283" s="143"/>
      <c r="BG283" s="150"/>
      <c r="BH283" s="129"/>
      <c r="BI283" s="129"/>
      <c r="BJ283" s="150"/>
      <c r="BK283" s="139"/>
      <c r="BL283" s="139"/>
      <c r="BM283" s="148"/>
      <c r="BN283" s="148"/>
      <c r="BO283" s="139"/>
      <c r="BP283" s="139"/>
      <c r="BQ283" s="139"/>
      <c r="BR283" s="139"/>
      <c r="BS283" s="139"/>
      <c r="BT283" s="139"/>
      <c r="BU283" s="371"/>
      <c r="BV283" s="371"/>
      <c r="BW283" s="371"/>
      <c r="BX283" s="371"/>
      <c r="BY283" s="371"/>
      <c r="BZ283" s="371"/>
      <c r="CA283" s="371"/>
    </row>
    <row r="284" spans="1:79" ht="39.75" customHeight="1">
      <c r="A284" s="126"/>
      <c r="B284" s="128"/>
      <c r="C284" s="128"/>
      <c r="D284" s="128"/>
      <c r="E284" s="129"/>
      <c r="F284" s="129"/>
      <c r="G284" s="129"/>
      <c r="H284" s="130"/>
      <c r="I284" s="130"/>
      <c r="J284" s="130"/>
      <c r="K284" s="130"/>
      <c r="L284" s="94"/>
      <c r="M284" s="94"/>
      <c r="N284" s="94"/>
      <c r="O284" s="94"/>
      <c r="P284" s="94"/>
      <c r="Q284" s="94"/>
      <c r="R284" s="94"/>
      <c r="S284" s="94"/>
      <c r="T284" s="98"/>
      <c r="U284" s="94"/>
      <c r="V284" s="98"/>
      <c r="W284" s="129"/>
      <c r="X284" s="129"/>
      <c r="Y284" s="132"/>
      <c r="Z284" s="133"/>
      <c r="AA284" s="133"/>
      <c r="AB284" s="133"/>
      <c r="AC284" s="133"/>
      <c r="AD284" s="380"/>
      <c r="AE284" s="133"/>
      <c r="AF284" s="133"/>
      <c r="AG284" s="133"/>
      <c r="AH284" s="133"/>
      <c r="AI284" s="133"/>
      <c r="AJ284" s="133"/>
      <c r="AK284" s="133"/>
      <c r="AL284" s="133"/>
      <c r="AM284" s="133"/>
      <c r="AN284" s="133"/>
      <c r="AO284" s="133"/>
      <c r="AP284" s="129"/>
      <c r="AQ284" s="129"/>
      <c r="AR284" s="135"/>
      <c r="AS284" s="135"/>
      <c r="AT284" s="135"/>
      <c r="AU284" s="135"/>
      <c r="AV284" s="138"/>
      <c r="AW284" s="135"/>
      <c r="AX284" s="135"/>
      <c r="AY284" s="135"/>
      <c r="AZ284" s="135"/>
      <c r="BA284" s="135"/>
      <c r="BB284" s="135"/>
      <c r="BC284" s="135"/>
      <c r="BD284" s="135"/>
      <c r="BE284" s="135"/>
      <c r="BF284" s="139"/>
      <c r="BG284" s="150"/>
      <c r="BH284" s="129"/>
      <c r="BI284" s="129"/>
      <c r="BJ284" s="150"/>
      <c r="BK284" s="139"/>
      <c r="BL284" s="139"/>
      <c r="BM284" s="148"/>
      <c r="BN284" s="148"/>
      <c r="BO284" s="139"/>
      <c r="BP284" s="139"/>
      <c r="BQ284" s="139"/>
      <c r="BR284" s="139"/>
      <c r="BS284" s="139"/>
      <c r="BT284" s="139"/>
      <c r="BU284" s="371"/>
      <c r="BV284" s="371"/>
      <c r="BW284" s="371"/>
      <c r="BX284" s="371"/>
      <c r="BY284" s="371"/>
      <c r="BZ284" s="371"/>
      <c r="CA284" s="371"/>
    </row>
    <row r="285" spans="1:79" ht="39.75" customHeight="1">
      <c r="A285" s="126"/>
      <c r="B285" s="128"/>
      <c r="C285" s="128"/>
      <c r="D285" s="128"/>
      <c r="E285" s="129"/>
      <c r="F285" s="129"/>
      <c r="G285" s="129"/>
      <c r="H285" s="130"/>
      <c r="I285" s="130"/>
      <c r="J285" s="130"/>
      <c r="K285" s="130"/>
      <c r="L285" s="94"/>
      <c r="M285" s="94"/>
      <c r="N285" s="94"/>
      <c r="O285" s="94"/>
      <c r="P285" s="94"/>
      <c r="Q285" s="94"/>
      <c r="R285" s="94"/>
      <c r="S285" s="94"/>
      <c r="T285" s="98"/>
      <c r="U285" s="94"/>
      <c r="V285" s="98"/>
      <c r="W285" s="129"/>
      <c r="X285" s="129"/>
      <c r="Y285" s="132"/>
      <c r="Z285" s="133"/>
      <c r="AA285" s="133"/>
      <c r="AB285" s="133"/>
      <c r="AC285" s="133"/>
      <c r="AD285" s="380"/>
      <c r="AE285" s="133"/>
      <c r="AF285" s="133"/>
      <c r="AG285" s="133"/>
      <c r="AH285" s="133"/>
      <c r="AI285" s="133"/>
      <c r="AJ285" s="133"/>
      <c r="AK285" s="133"/>
      <c r="AL285" s="133"/>
      <c r="AM285" s="133"/>
      <c r="AN285" s="133"/>
      <c r="AO285" s="133"/>
      <c r="AP285" s="129"/>
      <c r="AQ285" s="129"/>
      <c r="AR285" s="135"/>
      <c r="AS285" s="135"/>
      <c r="AT285" s="135"/>
      <c r="AU285" s="135"/>
      <c r="AV285" s="138"/>
      <c r="AW285" s="135"/>
      <c r="AX285" s="135"/>
      <c r="AY285" s="135"/>
      <c r="AZ285" s="135"/>
      <c r="BA285" s="135"/>
      <c r="BB285" s="135"/>
      <c r="BC285" s="135"/>
      <c r="BD285" s="135"/>
      <c r="BE285" s="135"/>
      <c r="BF285" s="139"/>
      <c r="BG285" s="150"/>
      <c r="BH285" s="129"/>
      <c r="BI285" s="129"/>
      <c r="BJ285" s="150"/>
      <c r="BK285" s="139"/>
      <c r="BL285" s="139"/>
      <c r="BM285" s="148"/>
      <c r="BN285" s="148"/>
      <c r="BO285" s="139"/>
      <c r="BP285" s="139"/>
      <c r="BQ285" s="139"/>
      <c r="BR285" s="139"/>
      <c r="BS285" s="139"/>
      <c r="BT285" s="139"/>
      <c r="BU285" s="371"/>
      <c r="BV285" s="371"/>
      <c r="BW285" s="371"/>
      <c r="BX285" s="371"/>
      <c r="BY285" s="371"/>
      <c r="BZ285" s="371"/>
      <c r="CA285" s="371"/>
    </row>
    <row r="286" spans="1:79" ht="39.75" customHeight="1">
      <c r="A286" s="126"/>
      <c r="B286" s="128"/>
      <c r="C286" s="128"/>
      <c r="D286" s="128"/>
      <c r="E286" s="129"/>
      <c r="F286" s="129"/>
      <c r="G286" s="129"/>
      <c r="H286" s="129"/>
      <c r="I286" s="129"/>
      <c r="J286" s="129"/>
      <c r="K286" s="129"/>
      <c r="L286" s="94"/>
      <c r="M286" s="94"/>
      <c r="N286" s="94"/>
      <c r="O286" s="94"/>
      <c r="P286" s="94"/>
      <c r="Q286" s="94"/>
      <c r="R286" s="94"/>
      <c r="S286" s="94"/>
      <c r="T286" s="98"/>
      <c r="U286" s="129"/>
      <c r="V286" s="98"/>
      <c r="W286" s="129"/>
      <c r="X286" s="129"/>
      <c r="Y286" s="132"/>
      <c r="Z286" s="133"/>
      <c r="AA286" s="133"/>
      <c r="AB286" s="133"/>
      <c r="AC286" s="133"/>
      <c r="AD286" s="380"/>
      <c r="AE286" s="133"/>
      <c r="AF286" s="133"/>
      <c r="AG286" s="133"/>
      <c r="AH286" s="133"/>
      <c r="AI286" s="133"/>
      <c r="AJ286" s="133"/>
      <c r="AK286" s="133"/>
      <c r="AL286" s="133"/>
      <c r="AM286" s="133"/>
      <c r="AN286" s="133"/>
      <c r="AO286" s="133"/>
      <c r="AP286" s="129"/>
      <c r="AQ286" s="129"/>
      <c r="AR286" s="135"/>
      <c r="AS286" s="135"/>
      <c r="AT286" s="135"/>
      <c r="AU286" s="135"/>
      <c r="AV286" s="138"/>
      <c r="AW286" s="135"/>
      <c r="AX286" s="135"/>
      <c r="AY286" s="135"/>
      <c r="AZ286" s="135"/>
      <c r="BA286" s="135"/>
      <c r="BB286" s="135"/>
      <c r="BC286" s="135"/>
      <c r="BD286" s="135"/>
      <c r="BE286" s="135"/>
      <c r="BF286" s="139"/>
      <c r="BG286" s="150"/>
      <c r="BH286" s="129"/>
      <c r="BI286" s="129"/>
      <c r="BJ286" s="150"/>
      <c r="BK286" s="139"/>
      <c r="BL286" s="139"/>
      <c r="BM286" s="148"/>
      <c r="BN286" s="148"/>
      <c r="BO286" s="139"/>
      <c r="BP286" s="139"/>
      <c r="BQ286" s="139"/>
      <c r="BR286" s="139"/>
      <c r="BS286" s="139"/>
      <c r="BT286" s="139"/>
      <c r="BU286" s="371"/>
      <c r="BV286" s="371"/>
      <c r="BW286" s="371"/>
      <c r="BX286" s="371"/>
      <c r="BY286" s="371"/>
      <c r="BZ286" s="371"/>
      <c r="CA286" s="371"/>
    </row>
    <row r="287" spans="1:79" ht="39.75" customHeight="1">
      <c r="A287" s="126"/>
      <c r="B287" s="128"/>
      <c r="C287" s="128"/>
      <c r="D287" s="128"/>
      <c r="E287" s="129"/>
      <c r="F287" s="129"/>
      <c r="G287" s="129"/>
      <c r="H287" s="130"/>
      <c r="I287" s="130"/>
      <c r="J287" s="130"/>
      <c r="K287" s="130"/>
      <c r="L287" s="94"/>
      <c r="M287" s="94"/>
      <c r="N287" s="94"/>
      <c r="O287" s="94"/>
      <c r="P287" s="94"/>
      <c r="Q287" s="94"/>
      <c r="R287" s="94"/>
      <c r="S287" s="94"/>
      <c r="T287" s="98"/>
      <c r="U287" s="94"/>
      <c r="V287" s="98"/>
      <c r="W287" s="129"/>
      <c r="X287" s="129"/>
      <c r="Y287" s="132"/>
      <c r="Z287" s="133"/>
      <c r="AA287" s="133"/>
      <c r="AB287" s="133"/>
      <c r="AC287" s="133"/>
      <c r="AD287" s="380"/>
      <c r="AE287" s="133"/>
      <c r="AF287" s="133"/>
      <c r="AG287" s="133"/>
      <c r="AH287" s="133"/>
      <c r="AI287" s="133"/>
      <c r="AJ287" s="133"/>
      <c r="AK287" s="133"/>
      <c r="AL287" s="133"/>
      <c r="AM287" s="133"/>
      <c r="AN287" s="133"/>
      <c r="AO287" s="133"/>
      <c r="AP287" s="129"/>
      <c r="AQ287" s="129"/>
      <c r="AR287" s="135"/>
      <c r="AS287" s="135"/>
      <c r="AT287" s="135"/>
      <c r="AU287" s="135"/>
      <c r="AV287" s="138"/>
      <c r="AW287" s="135"/>
      <c r="AX287" s="135"/>
      <c r="AY287" s="135"/>
      <c r="AZ287" s="135"/>
      <c r="BA287" s="135"/>
      <c r="BB287" s="135"/>
      <c r="BC287" s="135"/>
      <c r="BD287" s="135"/>
      <c r="BE287" s="135"/>
      <c r="BF287" s="143"/>
      <c r="BG287" s="150"/>
      <c r="BH287" s="129"/>
      <c r="BI287" s="129"/>
      <c r="BJ287" s="150"/>
      <c r="BK287" s="143"/>
      <c r="BL287" s="143"/>
      <c r="BM287" s="148"/>
      <c r="BN287" s="148"/>
      <c r="BO287" s="143"/>
      <c r="BP287" s="143"/>
      <c r="BQ287" s="139"/>
      <c r="BR287" s="139"/>
      <c r="BS287" s="139"/>
      <c r="BT287" s="139"/>
      <c r="BU287" s="371"/>
      <c r="BV287" s="371"/>
      <c r="BW287" s="371"/>
      <c r="BX287" s="371"/>
      <c r="BY287" s="371"/>
      <c r="BZ287" s="371"/>
      <c r="CA287" s="371"/>
    </row>
    <row r="288" spans="1:79" ht="39.75" customHeight="1">
      <c r="A288" s="126"/>
      <c r="B288" s="128"/>
      <c r="C288" s="128"/>
      <c r="D288" s="128"/>
      <c r="E288" s="129"/>
      <c r="F288" s="129"/>
      <c r="G288" s="129"/>
      <c r="H288" s="130"/>
      <c r="I288" s="130"/>
      <c r="J288" s="130"/>
      <c r="K288" s="130"/>
      <c r="L288" s="94"/>
      <c r="M288" s="94"/>
      <c r="N288" s="94"/>
      <c r="O288" s="94"/>
      <c r="P288" s="94"/>
      <c r="Q288" s="94"/>
      <c r="R288" s="94"/>
      <c r="S288" s="94"/>
      <c r="T288" s="98"/>
      <c r="U288" s="94"/>
      <c r="V288" s="98"/>
      <c r="W288" s="129"/>
      <c r="X288" s="129"/>
      <c r="Y288" s="132"/>
      <c r="Z288" s="133"/>
      <c r="AA288" s="133"/>
      <c r="AB288" s="133"/>
      <c r="AC288" s="133"/>
      <c r="AD288" s="380"/>
      <c r="AE288" s="133"/>
      <c r="AF288" s="133"/>
      <c r="AG288" s="133"/>
      <c r="AH288" s="133"/>
      <c r="AI288" s="133"/>
      <c r="AJ288" s="133"/>
      <c r="AK288" s="133"/>
      <c r="AL288" s="133"/>
      <c r="AM288" s="133"/>
      <c r="AN288" s="133"/>
      <c r="AO288" s="133"/>
      <c r="AP288" s="129"/>
      <c r="AQ288" s="129"/>
      <c r="AR288" s="135"/>
      <c r="AS288" s="135"/>
      <c r="AT288" s="135"/>
      <c r="AU288" s="135"/>
      <c r="AV288" s="138"/>
      <c r="AW288" s="135"/>
      <c r="AX288" s="135"/>
      <c r="AY288" s="135"/>
      <c r="AZ288" s="135"/>
      <c r="BA288" s="135"/>
      <c r="BB288" s="135"/>
      <c r="BC288" s="135"/>
      <c r="BD288" s="135"/>
      <c r="BE288" s="135"/>
      <c r="BF288" s="143"/>
      <c r="BG288" s="150"/>
      <c r="BH288" s="129"/>
      <c r="BI288" s="129"/>
      <c r="BJ288" s="150"/>
      <c r="BK288" s="139"/>
      <c r="BL288" s="139"/>
      <c r="BM288" s="148"/>
      <c r="BN288" s="148"/>
      <c r="BO288" s="139"/>
      <c r="BP288" s="139"/>
      <c r="BQ288" s="139"/>
      <c r="BR288" s="139"/>
      <c r="BS288" s="139"/>
      <c r="BT288" s="139"/>
      <c r="BU288" s="371"/>
      <c r="BV288" s="371"/>
      <c r="BW288" s="371"/>
      <c r="BX288" s="371"/>
      <c r="BY288" s="371"/>
      <c r="BZ288" s="371"/>
      <c r="CA288" s="371"/>
    </row>
    <row r="289" spans="1:79" ht="39.75" customHeight="1">
      <c r="A289" s="126"/>
      <c r="B289" s="128"/>
      <c r="C289" s="128"/>
      <c r="D289" s="128"/>
      <c r="E289" s="129"/>
      <c r="F289" s="129"/>
      <c r="G289" s="129"/>
      <c r="H289" s="130"/>
      <c r="I289" s="130"/>
      <c r="J289" s="130"/>
      <c r="K289" s="130"/>
      <c r="L289" s="94"/>
      <c r="M289" s="94"/>
      <c r="N289" s="94"/>
      <c r="O289" s="94"/>
      <c r="P289" s="94"/>
      <c r="Q289" s="94"/>
      <c r="R289" s="94"/>
      <c r="S289" s="94"/>
      <c r="T289" s="98"/>
      <c r="U289" s="94"/>
      <c r="V289" s="98"/>
      <c r="W289" s="129"/>
      <c r="X289" s="129"/>
      <c r="Y289" s="132"/>
      <c r="Z289" s="133"/>
      <c r="AA289" s="133"/>
      <c r="AB289" s="133"/>
      <c r="AC289" s="133"/>
      <c r="AD289" s="380"/>
      <c r="AE289" s="133"/>
      <c r="AF289" s="133"/>
      <c r="AG289" s="133"/>
      <c r="AH289" s="133"/>
      <c r="AI289" s="133"/>
      <c r="AJ289" s="133"/>
      <c r="AK289" s="133"/>
      <c r="AL289" s="133"/>
      <c r="AM289" s="133"/>
      <c r="AN289" s="133"/>
      <c r="AO289" s="133"/>
      <c r="AP289" s="129"/>
      <c r="AQ289" s="129"/>
      <c r="AR289" s="135"/>
      <c r="AS289" s="135"/>
      <c r="AT289" s="135"/>
      <c r="AU289" s="135"/>
      <c r="AV289" s="138"/>
      <c r="AW289" s="135"/>
      <c r="AX289" s="135"/>
      <c r="AY289" s="135"/>
      <c r="AZ289" s="135"/>
      <c r="BA289" s="135"/>
      <c r="BB289" s="135"/>
      <c r="BC289" s="135"/>
      <c r="BD289" s="135"/>
      <c r="BE289" s="135"/>
      <c r="BF289" s="143"/>
      <c r="BG289" s="150"/>
      <c r="BH289" s="129"/>
      <c r="BI289" s="129"/>
      <c r="BJ289" s="150"/>
      <c r="BK289" s="143"/>
      <c r="BL289" s="143"/>
      <c r="BM289" s="148"/>
      <c r="BN289" s="148"/>
      <c r="BO289" s="143"/>
      <c r="BP289" s="143"/>
      <c r="BQ289" s="139"/>
      <c r="BR289" s="139"/>
      <c r="BS289" s="139"/>
      <c r="BT289" s="139"/>
      <c r="BU289" s="371"/>
      <c r="BV289" s="371"/>
      <c r="BW289" s="371"/>
      <c r="BX289" s="371"/>
      <c r="BY289" s="371"/>
      <c r="BZ289" s="371"/>
      <c r="CA289" s="371"/>
    </row>
    <row r="290" spans="1:79" ht="39.75" customHeight="1">
      <c r="A290" s="126"/>
      <c r="B290" s="128"/>
      <c r="C290" s="128"/>
      <c r="D290" s="128"/>
      <c r="E290" s="129"/>
      <c r="F290" s="129"/>
      <c r="G290" s="129"/>
      <c r="H290" s="130"/>
      <c r="I290" s="130"/>
      <c r="J290" s="130"/>
      <c r="K290" s="130"/>
      <c r="L290" s="94"/>
      <c r="M290" s="94"/>
      <c r="N290" s="94"/>
      <c r="O290" s="94"/>
      <c r="P290" s="94"/>
      <c r="Q290" s="94"/>
      <c r="R290" s="94"/>
      <c r="S290" s="94"/>
      <c r="T290" s="98"/>
      <c r="U290" s="94"/>
      <c r="V290" s="98"/>
      <c r="W290" s="129"/>
      <c r="X290" s="129"/>
      <c r="Y290" s="132"/>
      <c r="Z290" s="133"/>
      <c r="AA290" s="133"/>
      <c r="AB290" s="133"/>
      <c r="AC290" s="133"/>
      <c r="AD290" s="380"/>
      <c r="AE290" s="133"/>
      <c r="AF290" s="133"/>
      <c r="AG290" s="133"/>
      <c r="AH290" s="133"/>
      <c r="AI290" s="133"/>
      <c r="AJ290" s="133"/>
      <c r="AK290" s="133"/>
      <c r="AL290" s="133"/>
      <c r="AM290" s="133"/>
      <c r="AN290" s="133"/>
      <c r="AO290" s="133"/>
      <c r="AP290" s="129"/>
      <c r="AQ290" s="129"/>
      <c r="AR290" s="135"/>
      <c r="AS290" s="135"/>
      <c r="AT290" s="135"/>
      <c r="AU290" s="135"/>
      <c r="AV290" s="138"/>
      <c r="AW290" s="135"/>
      <c r="AX290" s="135"/>
      <c r="AY290" s="135"/>
      <c r="AZ290" s="135"/>
      <c r="BA290" s="135"/>
      <c r="BB290" s="135"/>
      <c r="BC290" s="135"/>
      <c r="BD290" s="135"/>
      <c r="BE290" s="135"/>
      <c r="BF290" s="143"/>
      <c r="BG290" s="150"/>
      <c r="BH290" s="129"/>
      <c r="BI290" s="129"/>
      <c r="BJ290" s="150"/>
      <c r="BK290" s="139"/>
      <c r="BL290" s="139"/>
      <c r="BM290" s="148"/>
      <c r="BN290" s="148"/>
      <c r="BO290" s="139"/>
      <c r="BP290" s="139"/>
      <c r="BQ290" s="139"/>
      <c r="BR290" s="139"/>
      <c r="BS290" s="139"/>
      <c r="BT290" s="139"/>
      <c r="BU290" s="371"/>
      <c r="BV290" s="371"/>
      <c r="BW290" s="371"/>
      <c r="BX290" s="371"/>
      <c r="BY290" s="371"/>
      <c r="BZ290" s="371"/>
      <c r="CA290" s="371"/>
    </row>
    <row r="291" spans="1:79" ht="39.75" customHeight="1">
      <c r="A291" s="126"/>
      <c r="B291" s="128"/>
      <c r="C291" s="128"/>
      <c r="D291" s="128"/>
      <c r="E291" s="129"/>
      <c r="F291" s="129"/>
      <c r="G291" s="129"/>
      <c r="H291" s="130"/>
      <c r="I291" s="130"/>
      <c r="J291" s="130"/>
      <c r="K291" s="130"/>
      <c r="L291" s="94"/>
      <c r="M291" s="94"/>
      <c r="N291" s="94"/>
      <c r="O291" s="94"/>
      <c r="P291" s="94"/>
      <c r="Q291" s="94"/>
      <c r="R291" s="94"/>
      <c r="S291" s="94"/>
      <c r="T291" s="98"/>
      <c r="U291" s="94"/>
      <c r="V291" s="98"/>
      <c r="W291" s="129"/>
      <c r="X291" s="129"/>
      <c r="Y291" s="132"/>
      <c r="Z291" s="133"/>
      <c r="AA291" s="133"/>
      <c r="AB291" s="133"/>
      <c r="AC291" s="133"/>
      <c r="AD291" s="380"/>
      <c r="AE291" s="133"/>
      <c r="AF291" s="133"/>
      <c r="AG291" s="133"/>
      <c r="AH291" s="133"/>
      <c r="AI291" s="133"/>
      <c r="AJ291" s="133"/>
      <c r="AK291" s="133"/>
      <c r="AL291" s="133"/>
      <c r="AM291" s="133"/>
      <c r="AN291" s="133"/>
      <c r="AO291" s="133"/>
      <c r="AP291" s="129"/>
      <c r="AQ291" s="129"/>
      <c r="AR291" s="135"/>
      <c r="AS291" s="135"/>
      <c r="AT291" s="135"/>
      <c r="AU291" s="135"/>
      <c r="AV291" s="138"/>
      <c r="AW291" s="135"/>
      <c r="AX291" s="135"/>
      <c r="AY291" s="135"/>
      <c r="AZ291" s="135"/>
      <c r="BA291" s="135"/>
      <c r="BB291" s="135"/>
      <c r="BC291" s="135"/>
      <c r="BD291" s="135"/>
      <c r="BE291" s="135"/>
      <c r="BF291" s="143"/>
      <c r="BG291" s="150"/>
      <c r="BH291" s="129"/>
      <c r="BI291" s="129"/>
      <c r="BJ291" s="150"/>
      <c r="BK291" s="143"/>
      <c r="BL291" s="143"/>
      <c r="BM291" s="148"/>
      <c r="BN291" s="148"/>
      <c r="BO291" s="143"/>
      <c r="BP291" s="143"/>
      <c r="BQ291" s="139"/>
      <c r="BR291" s="139"/>
      <c r="BS291" s="139"/>
      <c r="BT291" s="139"/>
      <c r="BU291" s="371"/>
      <c r="BV291" s="371"/>
      <c r="BW291" s="371"/>
      <c r="BX291" s="371"/>
      <c r="BY291" s="371"/>
      <c r="BZ291" s="371"/>
      <c r="CA291" s="371"/>
    </row>
    <row r="292" spans="1:79" ht="39.75" customHeight="1">
      <c r="A292" s="126"/>
      <c r="B292" s="128"/>
      <c r="C292" s="128"/>
      <c r="D292" s="128"/>
      <c r="E292" s="129"/>
      <c r="F292" s="129"/>
      <c r="G292" s="129"/>
      <c r="H292" s="129"/>
      <c r="I292" s="129"/>
      <c r="J292" s="129"/>
      <c r="K292" s="129"/>
      <c r="L292" s="94"/>
      <c r="M292" s="94"/>
      <c r="N292" s="94"/>
      <c r="O292" s="94"/>
      <c r="P292" s="94"/>
      <c r="Q292" s="94"/>
      <c r="R292" s="94"/>
      <c r="S292" s="94"/>
      <c r="T292" s="98"/>
      <c r="U292" s="94"/>
      <c r="V292" s="98"/>
      <c r="W292" s="129"/>
      <c r="X292" s="129"/>
      <c r="Y292" s="132"/>
      <c r="Z292" s="133"/>
      <c r="AA292" s="133"/>
      <c r="AB292" s="133"/>
      <c r="AC292" s="133"/>
      <c r="AD292" s="380"/>
      <c r="AE292" s="133"/>
      <c r="AF292" s="133"/>
      <c r="AG292" s="133"/>
      <c r="AH292" s="133"/>
      <c r="AI292" s="133"/>
      <c r="AJ292" s="133"/>
      <c r="AK292" s="133"/>
      <c r="AL292" s="133"/>
      <c r="AM292" s="133"/>
      <c r="AN292" s="133"/>
      <c r="AO292" s="133"/>
      <c r="AP292" s="129"/>
      <c r="AQ292" s="129"/>
      <c r="AR292" s="135"/>
      <c r="AS292" s="135"/>
      <c r="AT292" s="135"/>
      <c r="AU292" s="135"/>
      <c r="AV292" s="138"/>
      <c r="AW292" s="135"/>
      <c r="AX292" s="135"/>
      <c r="AY292" s="135"/>
      <c r="AZ292" s="135"/>
      <c r="BA292" s="135"/>
      <c r="BB292" s="135"/>
      <c r="BC292" s="135"/>
      <c r="BD292" s="135"/>
      <c r="BE292" s="135"/>
      <c r="BF292" s="139"/>
      <c r="BG292" s="150"/>
      <c r="BH292" s="129"/>
      <c r="BI292" s="129"/>
      <c r="BJ292" s="150"/>
      <c r="BK292" s="139"/>
      <c r="BL292" s="139"/>
      <c r="BM292" s="148"/>
      <c r="BN292" s="148"/>
      <c r="BO292" s="139"/>
      <c r="BP292" s="139"/>
      <c r="BQ292" s="139"/>
      <c r="BR292" s="139"/>
      <c r="BS292" s="139"/>
      <c r="BT292" s="139"/>
      <c r="BU292" s="371"/>
      <c r="BV292" s="371"/>
      <c r="BW292" s="371"/>
      <c r="BX292" s="371"/>
      <c r="BY292" s="371"/>
      <c r="BZ292" s="371"/>
      <c r="CA292" s="371"/>
    </row>
    <row r="293" spans="1:79" ht="39.75" customHeight="1">
      <c r="A293" s="126"/>
      <c r="B293" s="128"/>
      <c r="C293" s="128"/>
      <c r="D293" s="128"/>
      <c r="E293" s="129"/>
      <c r="F293" s="129"/>
      <c r="G293" s="129"/>
      <c r="H293" s="129"/>
      <c r="I293" s="129"/>
      <c r="J293" s="129"/>
      <c r="K293" s="129"/>
      <c r="L293" s="94"/>
      <c r="M293" s="94"/>
      <c r="N293" s="94"/>
      <c r="O293" s="94"/>
      <c r="P293" s="94"/>
      <c r="Q293" s="94"/>
      <c r="R293" s="94"/>
      <c r="S293" s="94"/>
      <c r="T293" s="98"/>
      <c r="U293" s="94"/>
      <c r="V293" s="98"/>
      <c r="W293" s="129"/>
      <c r="X293" s="129"/>
      <c r="Y293" s="132"/>
      <c r="Z293" s="133"/>
      <c r="AA293" s="133"/>
      <c r="AB293" s="133"/>
      <c r="AC293" s="133"/>
      <c r="AD293" s="380"/>
      <c r="AE293" s="133"/>
      <c r="AF293" s="133"/>
      <c r="AG293" s="133"/>
      <c r="AH293" s="133"/>
      <c r="AI293" s="133"/>
      <c r="AJ293" s="133"/>
      <c r="AK293" s="133"/>
      <c r="AL293" s="133"/>
      <c r="AM293" s="133"/>
      <c r="AN293" s="133"/>
      <c r="AO293" s="133"/>
      <c r="AP293" s="129"/>
      <c r="AQ293" s="129"/>
      <c r="AR293" s="135"/>
      <c r="AS293" s="135"/>
      <c r="AT293" s="135"/>
      <c r="AU293" s="135"/>
      <c r="AV293" s="138"/>
      <c r="AW293" s="135"/>
      <c r="AX293" s="135"/>
      <c r="AY293" s="135"/>
      <c r="AZ293" s="135"/>
      <c r="BA293" s="135"/>
      <c r="BB293" s="135"/>
      <c r="BC293" s="135"/>
      <c r="BD293" s="135"/>
      <c r="BE293" s="135"/>
      <c r="BF293" s="139"/>
      <c r="BG293" s="150"/>
      <c r="BH293" s="129"/>
      <c r="BI293" s="129"/>
      <c r="BJ293" s="150"/>
      <c r="BK293" s="139"/>
      <c r="BL293" s="139"/>
      <c r="BM293" s="148"/>
      <c r="BN293" s="148"/>
      <c r="BO293" s="139"/>
      <c r="BP293" s="139"/>
      <c r="BQ293" s="139"/>
      <c r="BR293" s="139"/>
      <c r="BS293" s="139"/>
      <c r="BT293" s="139"/>
      <c r="BU293" s="371"/>
      <c r="BV293" s="371"/>
      <c r="BW293" s="371"/>
      <c r="BX293" s="371"/>
      <c r="BY293" s="371"/>
      <c r="BZ293" s="371"/>
      <c r="CA293" s="371"/>
    </row>
    <row r="294" spans="1:79" ht="39.75" customHeight="1">
      <c r="A294" s="126"/>
      <c r="B294" s="128"/>
      <c r="C294" s="128"/>
      <c r="D294" s="128"/>
      <c r="E294" s="129"/>
      <c r="F294" s="129"/>
      <c r="G294" s="129"/>
      <c r="H294" s="130"/>
      <c r="I294" s="130"/>
      <c r="J294" s="130"/>
      <c r="K294" s="130"/>
      <c r="L294" s="94"/>
      <c r="M294" s="94"/>
      <c r="N294" s="94"/>
      <c r="O294" s="94"/>
      <c r="P294" s="94"/>
      <c r="Q294" s="94"/>
      <c r="R294" s="94"/>
      <c r="S294" s="94"/>
      <c r="T294" s="98"/>
      <c r="U294" s="94"/>
      <c r="V294" s="98"/>
      <c r="W294" s="129"/>
      <c r="X294" s="129"/>
      <c r="Y294" s="132"/>
      <c r="Z294" s="133"/>
      <c r="AA294" s="133"/>
      <c r="AB294" s="133"/>
      <c r="AC294" s="133"/>
      <c r="AD294" s="380"/>
      <c r="AE294" s="133"/>
      <c r="AF294" s="133"/>
      <c r="AG294" s="133"/>
      <c r="AH294" s="133"/>
      <c r="AI294" s="133"/>
      <c r="AJ294" s="133"/>
      <c r="AK294" s="133"/>
      <c r="AL294" s="133"/>
      <c r="AM294" s="133"/>
      <c r="AN294" s="133"/>
      <c r="AO294" s="133"/>
      <c r="AP294" s="129"/>
      <c r="AQ294" s="129"/>
      <c r="AR294" s="135"/>
      <c r="AS294" s="135"/>
      <c r="AT294" s="135"/>
      <c r="AU294" s="135"/>
      <c r="AV294" s="138"/>
      <c r="AW294" s="135"/>
      <c r="AX294" s="135"/>
      <c r="AY294" s="135"/>
      <c r="AZ294" s="135"/>
      <c r="BA294" s="135"/>
      <c r="BB294" s="135"/>
      <c r="BC294" s="135"/>
      <c r="BD294" s="135"/>
      <c r="BE294" s="135"/>
      <c r="BF294" s="143"/>
      <c r="BG294" s="150"/>
      <c r="BH294" s="129"/>
      <c r="BI294" s="129"/>
      <c r="BJ294" s="150"/>
      <c r="BK294" s="139"/>
      <c r="BL294" s="139"/>
      <c r="BM294" s="148"/>
      <c r="BN294" s="148"/>
      <c r="BO294" s="139"/>
      <c r="BP294" s="139"/>
      <c r="BQ294" s="139"/>
      <c r="BR294" s="139"/>
      <c r="BS294" s="139"/>
      <c r="BT294" s="139"/>
      <c r="BU294" s="371"/>
      <c r="BV294" s="371"/>
      <c r="BW294" s="371"/>
      <c r="BX294" s="371"/>
      <c r="BY294" s="371"/>
      <c r="BZ294" s="371"/>
      <c r="CA294" s="371"/>
    </row>
    <row r="295" spans="1:79" ht="39.75" customHeight="1">
      <c r="A295" s="126"/>
      <c r="B295" s="128"/>
      <c r="C295" s="128"/>
      <c r="D295" s="128"/>
      <c r="E295" s="129"/>
      <c r="F295" s="129"/>
      <c r="G295" s="129"/>
      <c r="H295" s="130"/>
      <c r="I295" s="130"/>
      <c r="J295" s="130"/>
      <c r="K295" s="130"/>
      <c r="L295" s="94"/>
      <c r="M295" s="94"/>
      <c r="N295" s="94"/>
      <c r="O295" s="94"/>
      <c r="P295" s="94"/>
      <c r="Q295" s="94"/>
      <c r="R295" s="94"/>
      <c r="S295" s="94"/>
      <c r="T295" s="98"/>
      <c r="U295" s="94"/>
      <c r="V295" s="98"/>
      <c r="W295" s="129"/>
      <c r="X295" s="129"/>
      <c r="Y295" s="132"/>
      <c r="Z295" s="133"/>
      <c r="AA295" s="133"/>
      <c r="AB295" s="133"/>
      <c r="AC295" s="133"/>
      <c r="AD295" s="380"/>
      <c r="AE295" s="133"/>
      <c r="AF295" s="133"/>
      <c r="AG295" s="133"/>
      <c r="AH295" s="133"/>
      <c r="AI295" s="133"/>
      <c r="AJ295" s="133"/>
      <c r="AK295" s="133"/>
      <c r="AL295" s="133"/>
      <c r="AM295" s="133"/>
      <c r="AN295" s="133"/>
      <c r="AO295" s="133"/>
      <c r="AP295" s="129"/>
      <c r="AQ295" s="129"/>
      <c r="AR295" s="135"/>
      <c r="AS295" s="135"/>
      <c r="AT295" s="135"/>
      <c r="AU295" s="135"/>
      <c r="AV295" s="138"/>
      <c r="AW295" s="135"/>
      <c r="AX295" s="135"/>
      <c r="AY295" s="135"/>
      <c r="AZ295" s="135"/>
      <c r="BA295" s="135"/>
      <c r="BB295" s="135"/>
      <c r="BC295" s="135"/>
      <c r="BD295" s="135"/>
      <c r="BE295" s="135"/>
      <c r="BF295" s="143"/>
      <c r="BG295" s="150"/>
      <c r="BH295" s="129"/>
      <c r="BI295" s="129"/>
      <c r="BJ295" s="150"/>
      <c r="BK295" s="139"/>
      <c r="BL295" s="139"/>
      <c r="BM295" s="148"/>
      <c r="BN295" s="148"/>
      <c r="BO295" s="139"/>
      <c r="BP295" s="139"/>
      <c r="BQ295" s="139"/>
      <c r="BR295" s="139"/>
      <c r="BS295" s="139"/>
      <c r="BT295" s="139"/>
      <c r="BU295" s="371"/>
      <c r="BV295" s="371"/>
      <c r="BW295" s="371"/>
      <c r="BX295" s="371"/>
      <c r="BY295" s="371"/>
      <c r="BZ295" s="371"/>
      <c r="CA295" s="371"/>
    </row>
    <row r="296" spans="1:79" ht="39.75" customHeight="1">
      <c r="A296" s="126"/>
      <c r="B296" s="128"/>
      <c r="C296" s="128"/>
      <c r="D296" s="128"/>
      <c r="E296" s="129"/>
      <c r="F296" s="129"/>
      <c r="G296" s="129"/>
      <c r="H296" s="130"/>
      <c r="I296" s="130"/>
      <c r="J296" s="130"/>
      <c r="K296" s="130"/>
      <c r="L296" s="94"/>
      <c r="M296" s="94"/>
      <c r="N296" s="94"/>
      <c r="O296" s="94"/>
      <c r="P296" s="94"/>
      <c r="Q296" s="94"/>
      <c r="R296" s="94"/>
      <c r="S296" s="94"/>
      <c r="T296" s="98"/>
      <c r="U296" s="94"/>
      <c r="V296" s="98"/>
      <c r="W296" s="129"/>
      <c r="X296" s="129"/>
      <c r="Y296" s="132"/>
      <c r="Z296" s="133"/>
      <c r="AA296" s="133"/>
      <c r="AB296" s="133"/>
      <c r="AC296" s="133"/>
      <c r="AD296" s="380"/>
      <c r="AE296" s="133"/>
      <c r="AF296" s="133"/>
      <c r="AG296" s="133"/>
      <c r="AH296" s="133"/>
      <c r="AI296" s="133"/>
      <c r="AJ296" s="133"/>
      <c r="AK296" s="133"/>
      <c r="AL296" s="133"/>
      <c r="AM296" s="133"/>
      <c r="AN296" s="133"/>
      <c r="AO296" s="133"/>
      <c r="AP296" s="129"/>
      <c r="AQ296" s="129"/>
      <c r="AR296" s="135"/>
      <c r="AS296" s="135"/>
      <c r="AT296" s="135"/>
      <c r="AU296" s="135"/>
      <c r="AV296" s="138"/>
      <c r="AW296" s="135"/>
      <c r="AX296" s="135"/>
      <c r="AY296" s="135"/>
      <c r="AZ296" s="135"/>
      <c r="BA296" s="135"/>
      <c r="BB296" s="135"/>
      <c r="BC296" s="135"/>
      <c r="BD296" s="135"/>
      <c r="BE296" s="135"/>
      <c r="BF296" s="143"/>
      <c r="BG296" s="150"/>
      <c r="BH296" s="129"/>
      <c r="BI296" s="129"/>
      <c r="BJ296" s="150"/>
      <c r="BK296" s="139"/>
      <c r="BL296" s="139"/>
      <c r="BM296" s="148"/>
      <c r="BN296" s="148"/>
      <c r="BO296" s="139"/>
      <c r="BP296" s="139"/>
      <c r="BQ296" s="139"/>
      <c r="BR296" s="139"/>
      <c r="BS296" s="139"/>
      <c r="BT296" s="139"/>
      <c r="BU296" s="371"/>
      <c r="BV296" s="371"/>
      <c r="BW296" s="371"/>
      <c r="BX296" s="371"/>
      <c r="BY296" s="371"/>
      <c r="BZ296" s="371"/>
      <c r="CA296" s="371"/>
    </row>
    <row r="297" spans="1:79" ht="39.75" customHeight="1">
      <c r="A297" s="126"/>
      <c r="B297" s="128"/>
      <c r="C297" s="128"/>
      <c r="D297" s="128"/>
      <c r="E297" s="129"/>
      <c r="F297" s="129"/>
      <c r="G297" s="129"/>
      <c r="H297" s="130"/>
      <c r="I297" s="130"/>
      <c r="J297" s="130"/>
      <c r="K297" s="130"/>
      <c r="L297" s="94"/>
      <c r="M297" s="94"/>
      <c r="N297" s="94"/>
      <c r="O297" s="94"/>
      <c r="P297" s="94"/>
      <c r="Q297" s="94"/>
      <c r="R297" s="94"/>
      <c r="S297" s="94"/>
      <c r="T297" s="98"/>
      <c r="U297" s="94"/>
      <c r="V297" s="98"/>
      <c r="W297" s="129"/>
      <c r="X297" s="129"/>
      <c r="Y297" s="132"/>
      <c r="Z297" s="133"/>
      <c r="AA297" s="133"/>
      <c r="AB297" s="133"/>
      <c r="AC297" s="133"/>
      <c r="AD297" s="380"/>
      <c r="AE297" s="133"/>
      <c r="AF297" s="133"/>
      <c r="AG297" s="133"/>
      <c r="AH297" s="133"/>
      <c r="AI297" s="133"/>
      <c r="AJ297" s="133"/>
      <c r="AK297" s="133"/>
      <c r="AL297" s="133"/>
      <c r="AM297" s="133"/>
      <c r="AN297" s="133"/>
      <c r="AO297" s="133"/>
      <c r="AP297" s="129"/>
      <c r="AQ297" s="129"/>
      <c r="AR297" s="135"/>
      <c r="AS297" s="135"/>
      <c r="AT297" s="135"/>
      <c r="AU297" s="135"/>
      <c r="AV297" s="138"/>
      <c r="AW297" s="135"/>
      <c r="AX297" s="135"/>
      <c r="AY297" s="135"/>
      <c r="AZ297" s="135"/>
      <c r="BA297" s="135"/>
      <c r="BB297" s="135"/>
      <c r="BC297" s="135"/>
      <c r="BD297" s="135"/>
      <c r="BE297" s="135"/>
      <c r="BF297" s="143"/>
      <c r="BG297" s="150"/>
      <c r="BH297" s="129"/>
      <c r="BI297" s="129"/>
      <c r="BJ297" s="150"/>
      <c r="BK297" s="139"/>
      <c r="BL297" s="139"/>
      <c r="BM297" s="148"/>
      <c r="BN297" s="148"/>
      <c r="BO297" s="139"/>
      <c r="BP297" s="139"/>
      <c r="BQ297" s="139"/>
      <c r="BR297" s="139"/>
      <c r="BS297" s="139"/>
      <c r="BT297" s="139"/>
      <c r="BU297" s="371"/>
      <c r="BV297" s="371"/>
      <c r="BW297" s="371"/>
      <c r="BX297" s="371"/>
      <c r="BY297" s="371"/>
      <c r="BZ297" s="371"/>
      <c r="CA297" s="371"/>
    </row>
    <row r="298" spans="1:79" ht="39.75" customHeight="1">
      <c r="A298" s="126"/>
      <c r="B298" s="128"/>
      <c r="C298" s="128"/>
      <c r="D298" s="128"/>
      <c r="E298" s="129"/>
      <c r="F298" s="129"/>
      <c r="G298" s="129"/>
      <c r="H298" s="129"/>
      <c r="I298" s="129"/>
      <c r="J298" s="129"/>
      <c r="K298" s="129"/>
      <c r="L298" s="94"/>
      <c r="M298" s="94"/>
      <c r="N298" s="94"/>
      <c r="O298" s="94"/>
      <c r="P298" s="94"/>
      <c r="Q298" s="94"/>
      <c r="R298" s="94"/>
      <c r="S298" s="94"/>
      <c r="T298" s="98"/>
      <c r="U298" s="94"/>
      <c r="V298" s="98"/>
      <c r="W298" s="129"/>
      <c r="X298" s="129"/>
      <c r="Y298" s="132"/>
      <c r="Z298" s="133"/>
      <c r="AA298" s="133"/>
      <c r="AB298" s="133"/>
      <c r="AC298" s="133"/>
      <c r="AD298" s="380"/>
      <c r="AE298" s="133"/>
      <c r="AF298" s="133"/>
      <c r="AG298" s="133"/>
      <c r="AH298" s="133"/>
      <c r="AI298" s="133"/>
      <c r="AJ298" s="133"/>
      <c r="AK298" s="133"/>
      <c r="AL298" s="133"/>
      <c r="AM298" s="133"/>
      <c r="AN298" s="133"/>
      <c r="AO298" s="133"/>
      <c r="AP298" s="129"/>
      <c r="AQ298" s="129"/>
      <c r="AR298" s="135"/>
      <c r="AS298" s="135"/>
      <c r="AT298" s="135"/>
      <c r="AU298" s="135"/>
      <c r="AV298" s="138"/>
      <c r="AW298" s="135"/>
      <c r="AX298" s="135"/>
      <c r="AY298" s="135"/>
      <c r="AZ298" s="135"/>
      <c r="BA298" s="135"/>
      <c r="BB298" s="135"/>
      <c r="BC298" s="135"/>
      <c r="BD298" s="135"/>
      <c r="BE298" s="135"/>
      <c r="BF298" s="139"/>
      <c r="BG298" s="150"/>
      <c r="BH298" s="129"/>
      <c r="BI298" s="129"/>
      <c r="BJ298" s="150"/>
      <c r="BK298" s="139"/>
      <c r="BL298" s="139"/>
      <c r="BM298" s="148"/>
      <c r="BN298" s="148"/>
      <c r="BO298" s="139"/>
      <c r="BP298" s="139"/>
      <c r="BQ298" s="139"/>
      <c r="BR298" s="139"/>
      <c r="BS298" s="139"/>
      <c r="BT298" s="139"/>
      <c r="BU298" s="371"/>
      <c r="BV298" s="371"/>
      <c r="BW298" s="371"/>
      <c r="BX298" s="371"/>
      <c r="BY298" s="371"/>
      <c r="BZ298" s="371"/>
      <c r="CA298" s="371"/>
    </row>
    <row r="299" spans="1:79" ht="49.5" customHeight="1">
      <c r="A299" s="126"/>
      <c r="B299" s="128"/>
      <c r="C299" s="128"/>
      <c r="D299" s="128"/>
      <c r="E299" s="129"/>
      <c r="F299" s="129"/>
      <c r="G299" s="129"/>
      <c r="H299" s="130"/>
      <c r="I299" s="130"/>
      <c r="J299" s="130"/>
      <c r="K299" s="130"/>
      <c r="L299" s="94"/>
      <c r="M299" s="94"/>
      <c r="N299" s="94"/>
      <c r="O299" s="94"/>
      <c r="P299" s="94"/>
      <c r="Q299" s="94"/>
      <c r="R299" s="94"/>
      <c r="S299" s="94"/>
      <c r="T299" s="98"/>
      <c r="U299" s="94"/>
      <c r="V299" s="98"/>
      <c r="W299" s="129"/>
      <c r="X299" s="129"/>
      <c r="Y299" s="132"/>
      <c r="Z299" s="133"/>
      <c r="AA299" s="133"/>
      <c r="AB299" s="133"/>
      <c r="AC299" s="133"/>
      <c r="AD299" s="380"/>
      <c r="AE299" s="133"/>
      <c r="AF299" s="133"/>
      <c r="AG299" s="133"/>
      <c r="AH299" s="133"/>
      <c r="AI299" s="133"/>
      <c r="AJ299" s="133"/>
      <c r="AK299" s="133"/>
      <c r="AL299" s="133"/>
      <c r="AM299" s="133"/>
      <c r="AN299" s="133"/>
      <c r="AO299" s="133"/>
      <c r="AP299" s="129"/>
      <c r="AQ299" s="129"/>
      <c r="AR299" s="135"/>
      <c r="AS299" s="135"/>
      <c r="AT299" s="135"/>
      <c r="AU299" s="135"/>
      <c r="AV299" s="138"/>
      <c r="AW299" s="135"/>
      <c r="AX299" s="135"/>
      <c r="AY299" s="135"/>
      <c r="AZ299" s="135"/>
      <c r="BA299" s="135"/>
      <c r="BB299" s="135"/>
      <c r="BC299" s="135"/>
      <c r="BD299" s="135"/>
      <c r="BE299" s="135"/>
      <c r="BF299" s="143"/>
      <c r="BG299" s="150"/>
      <c r="BH299" s="129"/>
      <c r="BI299" s="129"/>
      <c r="BJ299" s="150"/>
      <c r="BK299" s="139"/>
      <c r="BL299" s="139"/>
      <c r="BM299" s="148"/>
      <c r="BN299" s="148"/>
      <c r="BO299" s="139"/>
      <c r="BP299" s="139"/>
      <c r="BQ299" s="139"/>
      <c r="BR299" s="139"/>
      <c r="BS299" s="139"/>
      <c r="BT299" s="139"/>
      <c r="BU299" s="371"/>
      <c r="BV299" s="371"/>
      <c r="BW299" s="371"/>
      <c r="BX299" s="371"/>
      <c r="BY299" s="371"/>
      <c r="BZ299" s="371"/>
      <c r="CA299" s="371"/>
    </row>
    <row r="300" spans="1:79" ht="39.75" customHeight="1">
      <c r="A300" s="126"/>
      <c r="B300" s="128"/>
      <c r="C300" s="128"/>
      <c r="D300" s="128"/>
      <c r="E300" s="129"/>
      <c r="F300" s="129"/>
      <c r="G300" s="129"/>
      <c r="H300" s="130"/>
      <c r="I300" s="130"/>
      <c r="J300" s="130"/>
      <c r="K300" s="130"/>
      <c r="L300" s="94"/>
      <c r="M300" s="94"/>
      <c r="N300" s="94"/>
      <c r="O300" s="94"/>
      <c r="P300" s="94"/>
      <c r="Q300" s="94"/>
      <c r="R300" s="94"/>
      <c r="S300" s="94"/>
      <c r="T300" s="98"/>
      <c r="U300" s="129"/>
      <c r="V300" s="98"/>
      <c r="W300" s="129"/>
      <c r="X300" s="129"/>
      <c r="Y300" s="132"/>
      <c r="Z300" s="133"/>
      <c r="AA300" s="133"/>
      <c r="AB300" s="133"/>
      <c r="AC300" s="133"/>
      <c r="AD300" s="380"/>
      <c r="AE300" s="133"/>
      <c r="AF300" s="133"/>
      <c r="AG300" s="133"/>
      <c r="AH300" s="133"/>
      <c r="AI300" s="133"/>
      <c r="AJ300" s="133"/>
      <c r="AK300" s="133"/>
      <c r="AL300" s="133"/>
      <c r="AM300" s="133"/>
      <c r="AN300" s="133"/>
      <c r="AO300" s="133"/>
      <c r="AP300" s="129"/>
      <c r="AQ300" s="129"/>
      <c r="AR300" s="135"/>
      <c r="AS300" s="135"/>
      <c r="AT300" s="135"/>
      <c r="AU300" s="135"/>
      <c r="AV300" s="138"/>
      <c r="AW300" s="135"/>
      <c r="AX300" s="135"/>
      <c r="AY300" s="135"/>
      <c r="AZ300" s="135"/>
      <c r="BA300" s="135"/>
      <c r="BB300" s="135"/>
      <c r="BC300" s="135"/>
      <c r="BD300" s="135"/>
      <c r="BE300" s="135"/>
      <c r="BF300" s="156"/>
      <c r="BG300" s="150"/>
      <c r="BH300" s="129"/>
      <c r="BI300" s="129"/>
      <c r="BJ300" s="150"/>
      <c r="BK300" s="139"/>
      <c r="BL300" s="139"/>
      <c r="BM300" s="400"/>
      <c r="BN300" s="400"/>
      <c r="BO300" s="139"/>
      <c r="BP300" s="139"/>
      <c r="BQ300" s="139"/>
      <c r="BR300" s="139"/>
      <c r="BS300" s="139"/>
      <c r="BT300" s="139"/>
      <c r="BU300" s="371"/>
      <c r="BV300" s="371"/>
      <c r="BW300" s="371"/>
      <c r="BX300" s="371"/>
      <c r="BY300" s="371"/>
      <c r="BZ300" s="371"/>
      <c r="CA300" s="371"/>
    </row>
    <row r="301" spans="1:79" ht="39.75" customHeight="1">
      <c r="A301" s="126"/>
      <c r="B301" s="128"/>
      <c r="C301" s="128"/>
      <c r="D301" s="128"/>
      <c r="E301" s="129"/>
      <c r="F301" s="129"/>
      <c r="G301" s="129"/>
      <c r="H301" s="130"/>
      <c r="I301" s="130"/>
      <c r="J301" s="130"/>
      <c r="K301" s="130"/>
      <c r="L301" s="94"/>
      <c r="M301" s="94"/>
      <c r="N301" s="94"/>
      <c r="O301" s="94"/>
      <c r="P301" s="94"/>
      <c r="Q301" s="94"/>
      <c r="R301" s="94"/>
      <c r="S301" s="94"/>
      <c r="T301" s="98"/>
      <c r="U301" s="94"/>
      <c r="V301" s="98"/>
      <c r="W301" s="129"/>
      <c r="X301" s="129"/>
      <c r="Y301" s="132"/>
      <c r="Z301" s="133"/>
      <c r="AA301" s="133"/>
      <c r="AB301" s="133"/>
      <c r="AC301" s="133"/>
      <c r="AD301" s="380"/>
      <c r="AE301" s="133"/>
      <c r="AF301" s="133"/>
      <c r="AG301" s="133"/>
      <c r="AH301" s="133"/>
      <c r="AI301" s="133"/>
      <c r="AJ301" s="133"/>
      <c r="AK301" s="133"/>
      <c r="AL301" s="133"/>
      <c r="AM301" s="133"/>
      <c r="AN301" s="133"/>
      <c r="AO301" s="133"/>
      <c r="AP301" s="129"/>
      <c r="AQ301" s="129"/>
      <c r="AR301" s="135"/>
      <c r="AS301" s="135"/>
      <c r="AT301" s="135"/>
      <c r="AU301" s="135"/>
      <c r="AV301" s="138"/>
      <c r="AW301" s="135"/>
      <c r="AX301" s="135"/>
      <c r="AY301" s="135"/>
      <c r="AZ301" s="135"/>
      <c r="BA301" s="135"/>
      <c r="BB301" s="135"/>
      <c r="BC301" s="135"/>
      <c r="BD301" s="135"/>
      <c r="BE301" s="135"/>
      <c r="BF301" s="139"/>
      <c r="BG301" s="150"/>
      <c r="BH301" s="129"/>
      <c r="BI301" s="129"/>
      <c r="BJ301" s="150"/>
      <c r="BK301" s="139"/>
      <c r="BL301" s="139"/>
      <c r="BM301" s="148"/>
      <c r="BN301" s="148"/>
      <c r="BO301" s="139"/>
      <c r="BP301" s="139"/>
      <c r="BQ301" s="139"/>
      <c r="BR301" s="139"/>
      <c r="BS301" s="139"/>
      <c r="BT301" s="139"/>
      <c r="BU301" s="371"/>
      <c r="BV301" s="371"/>
      <c r="BW301" s="371"/>
      <c r="BX301" s="371"/>
      <c r="BY301" s="371"/>
      <c r="BZ301" s="371"/>
      <c r="CA301" s="371"/>
    </row>
    <row r="302" spans="1:79" ht="39.75" customHeight="1">
      <c r="A302" s="126"/>
      <c r="B302" s="128"/>
      <c r="C302" s="128"/>
      <c r="D302" s="128"/>
      <c r="E302" s="129"/>
      <c r="F302" s="129"/>
      <c r="G302" s="129"/>
      <c r="H302" s="129"/>
      <c r="I302" s="129"/>
      <c r="J302" s="129"/>
      <c r="K302" s="129"/>
      <c r="L302" s="94"/>
      <c r="M302" s="94"/>
      <c r="N302" s="94"/>
      <c r="O302" s="94"/>
      <c r="P302" s="94"/>
      <c r="Q302" s="94"/>
      <c r="R302" s="94"/>
      <c r="S302" s="94"/>
      <c r="T302" s="98"/>
      <c r="U302" s="94"/>
      <c r="V302" s="98"/>
      <c r="W302" s="129"/>
      <c r="X302" s="129"/>
      <c r="Y302" s="132"/>
      <c r="Z302" s="133"/>
      <c r="AA302" s="133"/>
      <c r="AB302" s="133"/>
      <c r="AC302" s="133"/>
      <c r="AD302" s="380"/>
      <c r="AE302" s="133"/>
      <c r="AF302" s="133"/>
      <c r="AG302" s="133"/>
      <c r="AH302" s="133"/>
      <c r="AI302" s="133"/>
      <c r="AJ302" s="133"/>
      <c r="AK302" s="133"/>
      <c r="AL302" s="133"/>
      <c r="AM302" s="133"/>
      <c r="AN302" s="133"/>
      <c r="AO302" s="133"/>
      <c r="AP302" s="129"/>
      <c r="AQ302" s="129"/>
      <c r="AR302" s="135"/>
      <c r="AS302" s="135"/>
      <c r="AT302" s="135"/>
      <c r="AU302" s="135"/>
      <c r="AV302" s="138"/>
      <c r="AW302" s="135"/>
      <c r="AX302" s="135"/>
      <c r="AY302" s="135"/>
      <c r="AZ302" s="135"/>
      <c r="BA302" s="135"/>
      <c r="BB302" s="135"/>
      <c r="BC302" s="135"/>
      <c r="BD302" s="135"/>
      <c r="BE302" s="135"/>
      <c r="BF302" s="139"/>
      <c r="BG302" s="150"/>
      <c r="BH302" s="129"/>
      <c r="BI302" s="129"/>
      <c r="BJ302" s="150"/>
      <c r="BK302" s="139"/>
      <c r="BL302" s="139"/>
      <c r="BM302" s="148"/>
      <c r="BN302" s="148"/>
      <c r="BO302" s="139"/>
      <c r="BP302" s="139"/>
      <c r="BQ302" s="139"/>
      <c r="BR302" s="139"/>
      <c r="BS302" s="139"/>
      <c r="BT302" s="139"/>
      <c r="BU302" s="371"/>
      <c r="BV302" s="371"/>
      <c r="BW302" s="371"/>
      <c r="BX302" s="371"/>
      <c r="BY302" s="371"/>
      <c r="BZ302" s="371"/>
      <c r="CA302" s="371"/>
    </row>
    <row r="303" spans="1:79" ht="49.5" customHeight="1">
      <c r="A303" s="126"/>
      <c r="B303" s="128"/>
      <c r="C303" s="128"/>
      <c r="D303" s="128"/>
      <c r="E303" s="129"/>
      <c r="F303" s="129"/>
      <c r="G303" s="129"/>
      <c r="H303" s="130"/>
      <c r="I303" s="130"/>
      <c r="J303" s="130"/>
      <c r="K303" s="130"/>
      <c r="L303" s="94"/>
      <c r="M303" s="94"/>
      <c r="N303" s="94"/>
      <c r="O303" s="94"/>
      <c r="P303" s="94"/>
      <c r="Q303" s="94"/>
      <c r="R303" s="94"/>
      <c r="S303" s="94"/>
      <c r="T303" s="98"/>
      <c r="U303" s="94"/>
      <c r="V303" s="98"/>
      <c r="W303" s="129"/>
      <c r="X303" s="129"/>
      <c r="Y303" s="132"/>
      <c r="Z303" s="133"/>
      <c r="AA303" s="133"/>
      <c r="AB303" s="133"/>
      <c r="AC303" s="133"/>
      <c r="AD303" s="380"/>
      <c r="AE303" s="133"/>
      <c r="AF303" s="133"/>
      <c r="AG303" s="133"/>
      <c r="AH303" s="133"/>
      <c r="AI303" s="133"/>
      <c r="AJ303" s="133"/>
      <c r="AK303" s="133"/>
      <c r="AL303" s="133"/>
      <c r="AM303" s="133"/>
      <c r="AN303" s="133"/>
      <c r="AO303" s="133"/>
      <c r="AP303" s="129"/>
      <c r="AQ303" s="129"/>
      <c r="AR303" s="135"/>
      <c r="AS303" s="135"/>
      <c r="AT303" s="135"/>
      <c r="AU303" s="135"/>
      <c r="AV303" s="138"/>
      <c r="AW303" s="135"/>
      <c r="AX303" s="135"/>
      <c r="AY303" s="135"/>
      <c r="AZ303" s="135"/>
      <c r="BA303" s="135"/>
      <c r="BB303" s="135"/>
      <c r="BC303" s="135"/>
      <c r="BD303" s="135"/>
      <c r="BE303" s="135"/>
      <c r="BF303" s="143"/>
      <c r="BG303" s="150"/>
      <c r="BH303" s="129"/>
      <c r="BI303" s="129"/>
      <c r="BJ303" s="150"/>
      <c r="BK303" s="139"/>
      <c r="BL303" s="139"/>
      <c r="BM303" s="148"/>
      <c r="BN303" s="148"/>
      <c r="BO303" s="139"/>
      <c r="BP303" s="139"/>
      <c r="BQ303" s="139"/>
      <c r="BR303" s="139"/>
      <c r="BS303" s="139"/>
      <c r="BT303" s="139"/>
      <c r="BU303" s="371"/>
      <c r="BV303" s="371"/>
      <c r="BW303" s="371"/>
      <c r="BX303" s="371"/>
      <c r="BY303" s="371"/>
      <c r="BZ303" s="371"/>
      <c r="CA303" s="371"/>
    </row>
    <row r="304" spans="1:79" ht="53.25" customHeight="1">
      <c r="A304" s="126"/>
      <c r="B304" s="128"/>
      <c r="C304" s="128"/>
      <c r="D304" s="128"/>
      <c r="E304" s="129"/>
      <c r="F304" s="129"/>
      <c r="G304" s="129"/>
      <c r="H304" s="130"/>
      <c r="I304" s="130"/>
      <c r="J304" s="130"/>
      <c r="K304" s="130"/>
      <c r="L304" s="94"/>
      <c r="M304" s="94"/>
      <c r="N304" s="94"/>
      <c r="O304" s="94"/>
      <c r="P304" s="94"/>
      <c r="Q304" s="94"/>
      <c r="R304" s="94"/>
      <c r="S304" s="94"/>
      <c r="T304" s="98"/>
      <c r="U304" s="94"/>
      <c r="V304" s="98"/>
      <c r="W304" s="129"/>
      <c r="X304" s="129"/>
      <c r="Y304" s="132"/>
      <c r="Z304" s="133"/>
      <c r="AA304" s="133"/>
      <c r="AB304" s="133"/>
      <c r="AC304" s="133"/>
      <c r="AD304" s="380"/>
      <c r="AE304" s="133"/>
      <c r="AF304" s="133"/>
      <c r="AG304" s="133"/>
      <c r="AH304" s="133"/>
      <c r="AI304" s="133"/>
      <c r="AJ304" s="133"/>
      <c r="AK304" s="133"/>
      <c r="AL304" s="133"/>
      <c r="AM304" s="133"/>
      <c r="AN304" s="133"/>
      <c r="AO304" s="133"/>
      <c r="AP304" s="129"/>
      <c r="AQ304" s="129"/>
      <c r="AR304" s="135"/>
      <c r="AS304" s="135"/>
      <c r="AT304" s="135"/>
      <c r="AU304" s="135"/>
      <c r="AV304" s="138"/>
      <c r="AW304" s="135"/>
      <c r="AX304" s="135"/>
      <c r="AY304" s="135"/>
      <c r="AZ304" s="135"/>
      <c r="BA304" s="135"/>
      <c r="BB304" s="135"/>
      <c r="BC304" s="135"/>
      <c r="BD304" s="135"/>
      <c r="BE304" s="135"/>
      <c r="BF304" s="143"/>
      <c r="BG304" s="150"/>
      <c r="BH304" s="129"/>
      <c r="BI304" s="129"/>
      <c r="BJ304" s="150"/>
      <c r="BK304" s="139"/>
      <c r="BL304" s="139"/>
      <c r="BM304" s="148"/>
      <c r="BN304" s="148"/>
      <c r="BO304" s="139"/>
      <c r="BP304" s="139"/>
      <c r="BQ304" s="139"/>
      <c r="BR304" s="139"/>
      <c r="BS304" s="139"/>
      <c r="BT304" s="139"/>
      <c r="BU304" s="371"/>
      <c r="BV304" s="371"/>
      <c r="BW304" s="371"/>
      <c r="BX304" s="371"/>
      <c r="BY304" s="371"/>
      <c r="BZ304" s="371"/>
      <c r="CA304" s="371"/>
    </row>
    <row r="305" spans="1:79" ht="39.75" customHeight="1">
      <c r="A305" s="126"/>
      <c r="B305" s="128"/>
      <c r="C305" s="128"/>
      <c r="D305" s="128"/>
      <c r="E305" s="129"/>
      <c r="F305" s="129"/>
      <c r="G305" s="129"/>
      <c r="H305" s="130"/>
      <c r="I305" s="130"/>
      <c r="J305" s="130"/>
      <c r="K305" s="130"/>
      <c r="L305" s="94"/>
      <c r="M305" s="94"/>
      <c r="N305" s="94"/>
      <c r="O305" s="94"/>
      <c r="P305" s="94"/>
      <c r="Q305" s="94"/>
      <c r="R305" s="94"/>
      <c r="S305" s="94"/>
      <c r="T305" s="98"/>
      <c r="U305" s="94"/>
      <c r="V305" s="98"/>
      <c r="W305" s="129"/>
      <c r="X305" s="129"/>
      <c r="Y305" s="132"/>
      <c r="Z305" s="133"/>
      <c r="AA305" s="133"/>
      <c r="AB305" s="133"/>
      <c r="AC305" s="133"/>
      <c r="AD305" s="380"/>
      <c r="AE305" s="133"/>
      <c r="AF305" s="133"/>
      <c r="AG305" s="133"/>
      <c r="AH305" s="133"/>
      <c r="AI305" s="133"/>
      <c r="AJ305" s="133"/>
      <c r="AK305" s="133"/>
      <c r="AL305" s="133"/>
      <c r="AM305" s="133"/>
      <c r="AN305" s="133"/>
      <c r="AO305" s="133"/>
      <c r="AP305" s="129"/>
      <c r="AQ305" s="129"/>
      <c r="AR305" s="135"/>
      <c r="AS305" s="135"/>
      <c r="AT305" s="135"/>
      <c r="AU305" s="135"/>
      <c r="AV305" s="138"/>
      <c r="AW305" s="135"/>
      <c r="AX305" s="135"/>
      <c r="AY305" s="135"/>
      <c r="AZ305" s="135"/>
      <c r="BA305" s="135"/>
      <c r="BB305" s="135"/>
      <c r="BC305" s="135"/>
      <c r="BD305" s="135"/>
      <c r="BE305" s="135"/>
      <c r="BF305" s="143"/>
      <c r="BG305" s="150"/>
      <c r="BH305" s="129"/>
      <c r="BI305" s="129"/>
      <c r="BJ305" s="150"/>
      <c r="BK305" s="139"/>
      <c r="BL305" s="139"/>
      <c r="BM305" s="148"/>
      <c r="BN305" s="148"/>
      <c r="BO305" s="139"/>
      <c r="BP305" s="139"/>
      <c r="BQ305" s="139"/>
      <c r="BR305" s="139"/>
      <c r="BS305" s="139"/>
      <c r="BT305" s="139"/>
      <c r="BU305" s="371"/>
      <c r="BV305" s="371"/>
      <c r="BW305" s="371"/>
      <c r="BX305" s="371"/>
      <c r="BY305" s="371"/>
      <c r="BZ305" s="371"/>
      <c r="CA305" s="371"/>
    </row>
    <row r="306" spans="1:79" ht="48" customHeight="1">
      <c r="A306" s="126"/>
      <c r="B306" s="128"/>
      <c r="C306" s="128"/>
      <c r="D306" s="128"/>
      <c r="E306" s="129"/>
      <c r="F306" s="129"/>
      <c r="G306" s="129"/>
      <c r="H306" s="130"/>
      <c r="I306" s="130"/>
      <c r="J306" s="130"/>
      <c r="K306" s="130"/>
      <c r="L306" s="94"/>
      <c r="M306" s="94"/>
      <c r="N306" s="94"/>
      <c r="O306" s="94"/>
      <c r="P306" s="94"/>
      <c r="Q306" s="94"/>
      <c r="R306" s="94"/>
      <c r="S306" s="94"/>
      <c r="T306" s="98"/>
      <c r="U306" s="94"/>
      <c r="V306" s="98"/>
      <c r="W306" s="129"/>
      <c r="X306" s="129"/>
      <c r="Y306" s="132"/>
      <c r="Z306" s="133"/>
      <c r="AA306" s="133"/>
      <c r="AB306" s="133"/>
      <c r="AC306" s="133"/>
      <c r="AD306" s="380"/>
      <c r="AE306" s="133"/>
      <c r="AF306" s="133"/>
      <c r="AG306" s="133"/>
      <c r="AH306" s="133"/>
      <c r="AI306" s="133"/>
      <c r="AJ306" s="133"/>
      <c r="AK306" s="133"/>
      <c r="AL306" s="133"/>
      <c r="AM306" s="133"/>
      <c r="AN306" s="133"/>
      <c r="AO306" s="133"/>
      <c r="AP306" s="129"/>
      <c r="AQ306" s="129"/>
      <c r="AR306" s="135"/>
      <c r="AS306" s="135"/>
      <c r="AT306" s="135"/>
      <c r="AU306" s="135"/>
      <c r="AV306" s="138"/>
      <c r="AW306" s="135"/>
      <c r="AX306" s="135"/>
      <c r="AY306" s="135"/>
      <c r="AZ306" s="135"/>
      <c r="BA306" s="135"/>
      <c r="BB306" s="135"/>
      <c r="BC306" s="135"/>
      <c r="BD306" s="135"/>
      <c r="BE306" s="135"/>
      <c r="BF306" s="139"/>
      <c r="BG306" s="150"/>
      <c r="BH306" s="129"/>
      <c r="BI306" s="129"/>
      <c r="BJ306" s="150"/>
      <c r="BK306" s="139"/>
      <c r="BL306" s="139"/>
      <c r="BM306" s="148"/>
      <c r="BN306" s="148"/>
      <c r="BO306" s="139"/>
      <c r="BP306" s="139"/>
      <c r="BQ306" s="139"/>
      <c r="BR306" s="139"/>
      <c r="BS306" s="139"/>
      <c r="BT306" s="139"/>
      <c r="BU306" s="371"/>
      <c r="BV306" s="371"/>
      <c r="BW306" s="371"/>
      <c r="BX306" s="371"/>
      <c r="BY306" s="371"/>
      <c r="BZ306" s="371"/>
      <c r="CA306" s="371"/>
    </row>
    <row r="307" spans="1:79" ht="48" customHeight="1">
      <c r="A307" s="126"/>
      <c r="B307" s="128"/>
      <c r="C307" s="128"/>
      <c r="D307" s="128"/>
      <c r="E307" s="129"/>
      <c r="F307" s="129"/>
      <c r="G307" s="129"/>
      <c r="H307" s="130"/>
      <c r="I307" s="130"/>
      <c r="J307" s="130"/>
      <c r="K307" s="130"/>
      <c r="L307" s="94"/>
      <c r="M307" s="94"/>
      <c r="N307" s="94"/>
      <c r="O307" s="94"/>
      <c r="P307" s="94"/>
      <c r="Q307" s="94"/>
      <c r="R307" s="94"/>
      <c r="S307" s="94"/>
      <c r="T307" s="98"/>
      <c r="U307" s="129"/>
      <c r="V307" s="98"/>
      <c r="W307" s="129"/>
      <c r="X307" s="129"/>
      <c r="Y307" s="132"/>
      <c r="Z307" s="133"/>
      <c r="AA307" s="133"/>
      <c r="AB307" s="133"/>
      <c r="AC307" s="133"/>
      <c r="AD307" s="380"/>
      <c r="AE307" s="133"/>
      <c r="AF307" s="133"/>
      <c r="AG307" s="133"/>
      <c r="AH307" s="133"/>
      <c r="AI307" s="133"/>
      <c r="AJ307" s="133"/>
      <c r="AK307" s="133"/>
      <c r="AL307" s="133"/>
      <c r="AM307" s="133"/>
      <c r="AN307" s="133"/>
      <c r="AO307" s="133"/>
      <c r="AP307" s="129"/>
      <c r="AQ307" s="129"/>
      <c r="AR307" s="135"/>
      <c r="AS307" s="135"/>
      <c r="AT307" s="135"/>
      <c r="AU307" s="135"/>
      <c r="AV307" s="138"/>
      <c r="AW307" s="135"/>
      <c r="AX307" s="135"/>
      <c r="AY307" s="135"/>
      <c r="AZ307" s="135"/>
      <c r="BA307" s="135"/>
      <c r="BB307" s="135"/>
      <c r="BC307" s="135"/>
      <c r="BD307" s="135"/>
      <c r="BE307" s="135"/>
      <c r="BF307" s="139"/>
      <c r="BG307" s="150"/>
      <c r="BH307" s="129"/>
      <c r="BI307" s="129"/>
      <c r="BJ307" s="150"/>
      <c r="BK307" s="139"/>
      <c r="BL307" s="139"/>
      <c r="BM307" s="148"/>
      <c r="BN307" s="148"/>
      <c r="BO307" s="139"/>
      <c r="BP307" s="139"/>
      <c r="BQ307" s="139"/>
      <c r="BR307" s="139"/>
      <c r="BS307" s="139"/>
      <c r="BT307" s="139"/>
      <c r="BU307" s="371"/>
      <c r="BV307" s="371"/>
      <c r="BW307" s="371"/>
      <c r="BX307" s="371"/>
      <c r="BY307" s="371"/>
      <c r="BZ307" s="371"/>
      <c r="CA307" s="371"/>
    </row>
    <row r="308" spans="1:79" ht="39.75" customHeight="1">
      <c r="A308" s="126"/>
      <c r="B308" s="128"/>
      <c r="C308" s="128"/>
      <c r="D308" s="128"/>
      <c r="E308" s="129"/>
      <c r="F308" s="129"/>
      <c r="G308" s="129"/>
      <c r="H308" s="130"/>
      <c r="I308" s="130"/>
      <c r="J308" s="130"/>
      <c r="K308" s="130"/>
      <c r="L308" s="94"/>
      <c r="M308" s="94"/>
      <c r="N308" s="94"/>
      <c r="O308" s="94"/>
      <c r="P308" s="94"/>
      <c r="Q308" s="94"/>
      <c r="R308" s="94"/>
      <c r="S308" s="94"/>
      <c r="T308" s="98"/>
      <c r="U308" s="94"/>
      <c r="V308" s="98"/>
      <c r="W308" s="129"/>
      <c r="X308" s="129"/>
      <c r="Y308" s="132"/>
      <c r="Z308" s="133"/>
      <c r="AA308" s="133"/>
      <c r="AB308" s="133"/>
      <c r="AC308" s="133"/>
      <c r="AD308" s="380"/>
      <c r="AE308" s="133"/>
      <c r="AF308" s="133"/>
      <c r="AG308" s="133"/>
      <c r="AH308" s="133"/>
      <c r="AI308" s="133"/>
      <c r="AJ308" s="133"/>
      <c r="AK308" s="133"/>
      <c r="AL308" s="133"/>
      <c r="AM308" s="133"/>
      <c r="AN308" s="133"/>
      <c r="AO308" s="133"/>
      <c r="AP308" s="129"/>
      <c r="AQ308" s="129"/>
      <c r="AR308" s="135"/>
      <c r="AS308" s="135"/>
      <c r="AT308" s="135"/>
      <c r="AU308" s="135"/>
      <c r="AV308" s="138"/>
      <c r="AW308" s="135"/>
      <c r="AX308" s="135"/>
      <c r="AY308" s="135"/>
      <c r="AZ308" s="135"/>
      <c r="BA308" s="135"/>
      <c r="BB308" s="135"/>
      <c r="BC308" s="135"/>
      <c r="BD308" s="135"/>
      <c r="BE308" s="135"/>
      <c r="BF308" s="143"/>
      <c r="BG308" s="150"/>
      <c r="BH308" s="129"/>
      <c r="BI308" s="129"/>
      <c r="BJ308" s="150"/>
      <c r="BK308" s="139"/>
      <c r="BL308" s="139"/>
      <c r="BM308" s="148"/>
      <c r="BN308" s="148"/>
      <c r="BO308" s="139"/>
      <c r="BP308" s="139"/>
      <c r="BQ308" s="139"/>
      <c r="BR308" s="139"/>
      <c r="BS308" s="139"/>
      <c r="BT308" s="139"/>
      <c r="BU308" s="371"/>
      <c r="BV308" s="371"/>
      <c r="BW308" s="371"/>
      <c r="BX308" s="371"/>
      <c r="BY308" s="371"/>
      <c r="BZ308" s="371"/>
      <c r="CA308" s="371"/>
    </row>
    <row r="309" spans="1:79" ht="39.75" customHeight="1">
      <c r="A309" s="126"/>
      <c r="B309" s="128"/>
      <c r="C309" s="128"/>
      <c r="D309" s="128"/>
      <c r="E309" s="129"/>
      <c r="F309" s="129"/>
      <c r="G309" s="129"/>
      <c r="H309" s="130"/>
      <c r="I309" s="130"/>
      <c r="J309" s="130"/>
      <c r="K309" s="130"/>
      <c r="L309" s="94"/>
      <c r="M309" s="94"/>
      <c r="N309" s="94"/>
      <c r="O309" s="94"/>
      <c r="P309" s="94"/>
      <c r="Q309" s="94"/>
      <c r="R309" s="94"/>
      <c r="S309" s="94"/>
      <c r="T309" s="98"/>
      <c r="U309" s="94"/>
      <c r="V309" s="98"/>
      <c r="W309" s="129"/>
      <c r="X309" s="129"/>
      <c r="Y309" s="132"/>
      <c r="Z309" s="133"/>
      <c r="AA309" s="133"/>
      <c r="AB309" s="133"/>
      <c r="AC309" s="133"/>
      <c r="AD309" s="380"/>
      <c r="AE309" s="133"/>
      <c r="AF309" s="133"/>
      <c r="AG309" s="133"/>
      <c r="AH309" s="133"/>
      <c r="AI309" s="133"/>
      <c r="AJ309" s="133"/>
      <c r="AK309" s="133"/>
      <c r="AL309" s="133"/>
      <c r="AM309" s="133"/>
      <c r="AN309" s="133"/>
      <c r="AO309" s="133"/>
      <c r="AP309" s="129"/>
      <c r="AQ309" s="129"/>
      <c r="AR309" s="135"/>
      <c r="AS309" s="135"/>
      <c r="AT309" s="135"/>
      <c r="AU309" s="135"/>
      <c r="AV309" s="138"/>
      <c r="AW309" s="135"/>
      <c r="AX309" s="135"/>
      <c r="AY309" s="135"/>
      <c r="AZ309" s="135"/>
      <c r="BA309" s="135"/>
      <c r="BB309" s="135"/>
      <c r="BC309" s="135"/>
      <c r="BD309" s="135"/>
      <c r="BE309" s="135"/>
      <c r="BF309" s="143"/>
      <c r="BG309" s="150"/>
      <c r="BH309" s="129"/>
      <c r="BI309" s="129"/>
      <c r="BJ309" s="150"/>
      <c r="BK309" s="139"/>
      <c r="BL309" s="139"/>
      <c r="BM309" s="148"/>
      <c r="BN309" s="148"/>
      <c r="BO309" s="139"/>
      <c r="BP309" s="139"/>
      <c r="BQ309" s="139"/>
      <c r="BR309" s="139"/>
      <c r="BS309" s="139"/>
      <c r="BT309" s="139"/>
      <c r="BU309" s="371"/>
      <c r="BV309" s="371"/>
      <c r="BW309" s="371"/>
      <c r="BX309" s="371"/>
      <c r="BY309" s="371"/>
      <c r="BZ309" s="371"/>
      <c r="CA309" s="371"/>
    </row>
    <row r="310" spans="1:79" ht="39.75" customHeight="1">
      <c r="A310" s="126"/>
      <c r="B310" s="128"/>
      <c r="C310" s="128"/>
      <c r="D310" s="128"/>
      <c r="E310" s="129"/>
      <c r="F310" s="129"/>
      <c r="G310" s="129"/>
      <c r="H310" s="130"/>
      <c r="I310" s="130"/>
      <c r="J310" s="130"/>
      <c r="K310" s="130"/>
      <c r="L310" s="94"/>
      <c r="M310" s="94"/>
      <c r="N310" s="94"/>
      <c r="O310" s="94"/>
      <c r="P310" s="94"/>
      <c r="Q310" s="94"/>
      <c r="R310" s="94"/>
      <c r="S310" s="94"/>
      <c r="T310" s="98"/>
      <c r="U310" s="94"/>
      <c r="V310" s="98"/>
      <c r="W310" s="129"/>
      <c r="X310" s="129"/>
      <c r="Y310" s="132"/>
      <c r="Z310" s="133"/>
      <c r="AA310" s="133"/>
      <c r="AB310" s="133"/>
      <c r="AC310" s="133"/>
      <c r="AD310" s="380"/>
      <c r="AE310" s="133"/>
      <c r="AF310" s="133"/>
      <c r="AG310" s="133"/>
      <c r="AH310" s="133"/>
      <c r="AI310" s="133"/>
      <c r="AJ310" s="133"/>
      <c r="AK310" s="133"/>
      <c r="AL310" s="133"/>
      <c r="AM310" s="133"/>
      <c r="AN310" s="133"/>
      <c r="AO310" s="133"/>
      <c r="AP310" s="129"/>
      <c r="AQ310" s="129"/>
      <c r="AR310" s="135"/>
      <c r="AS310" s="135"/>
      <c r="AT310" s="135"/>
      <c r="AU310" s="135"/>
      <c r="AV310" s="138"/>
      <c r="AW310" s="135"/>
      <c r="AX310" s="135"/>
      <c r="AY310" s="135"/>
      <c r="AZ310" s="135"/>
      <c r="BA310" s="135"/>
      <c r="BB310" s="135"/>
      <c r="BC310" s="135"/>
      <c r="BD310" s="135"/>
      <c r="BE310" s="135"/>
      <c r="BF310" s="143"/>
      <c r="BG310" s="150"/>
      <c r="BH310" s="129"/>
      <c r="BI310" s="129"/>
      <c r="BJ310" s="150"/>
      <c r="BK310" s="139"/>
      <c r="BL310" s="139"/>
      <c r="BM310" s="148"/>
      <c r="BN310" s="148"/>
      <c r="BO310" s="139"/>
      <c r="BP310" s="139"/>
      <c r="BQ310" s="139"/>
      <c r="BR310" s="139"/>
      <c r="BS310" s="139"/>
      <c r="BT310" s="139"/>
      <c r="BU310" s="371"/>
      <c r="BV310" s="371"/>
      <c r="BW310" s="371"/>
      <c r="BX310" s="371"/>
      <c r="BY310" s="371"/>
      <c r="BZ310" s="371"/>
      <c r="CA310" s="371"/>
    </row>
    <row r="311" spans="1:79" ht="39.75" customHeight="1">
      <c r="A311" s="126"/>
      <c r="B311" s="128"/>
      <c r="C311" s="128"/>
      <c r="D311" s="128"/>
      <c r="E311" s="129"/>
      <c r="F311" s="129"/>
      <c r="G311" s="129"/>
      <c r="H311" s="129"/>
      <c r="I311" s="129"/>
      <c r="J311" s="129"/>
      <c r="K311" s="129"/>
      <c r="L311" s="94"/>
      <c r="M311" s="94"/>
      <c r="N311" s="94"/>
      <c r="O311" s="94"/>
      <c r="P311" s="94"/>
      <c r="Q311" s="94"/>
      <c r="R311" s="94"/>
      <c r="S311" s="94"/>
      <c r="T311" s="98"/>
      <c r="U311" s="94"/>
      <c r="V311" s="98"/>
      <c r="W311" s="129"/>
      <c r="X311" s="129"/>
      <c r="Y311" s="132"/>
      <c r="Z311" s="133"/>
      <c r="AA311" s="133"/>
      <c r="AB311" s="133"/>
      <c r="AC311" s="133"/>
      <c r="AD311" s="380"/>
      <c r="AE311" s="133"/>
      <c r="AF311" s="133"/>
      <c r="AG311" s="133"/>
      <c r="AH311" s="133"/>
      <c r="AI311" s="133"/>
      <c r="AJ311" s="133"/>
      <c r="AK311" s="133"/>
      <c r="AL311" s="133"/>
      <c r="AM311" s="133"/>
      <c r="AN311" s="133"/>
      <c r="AO311" s="133"/>
      <c r="AP311" s="129"/>
      <c r="AQ311" s="129"/>
      <c r="AR311" s="135"/>
      <c r="AS311" s="135"/>
      <c r="AT311" s="135"/>
      <c r="AU311" s="135"/>
      <c r="AV311" s="138"/>
      <c r="AW311" s="135"/>
      <c r="AX311" s="135"/>
      <c r="AY311" s="135"/>
      <c r="AZ311" s="135"/>
      <c r="BA311" s="135"/>
      <c r="BB311" s="135"/>
      <c r="BC311" s="135"/>
      <c r="BD311" s="135"/>
      <c r="BE311" s="135"/>
      <c r="BF311" s="139"/>
      <c r="BG311" s="150"/>
      <c r="BH311" s="129"/>
      <c r="BI311" s="129"/>
      <c r="BJ311" s="150"/>
      <c r="BK311" s="139"/>
      <c r="BL311" s="139"/>
      <c r="BM311" s="148"/>
      <c r="BN311" s="148"/>
      <c r="BO311" s="139"/>
      <c r="BP311" s="139"/>
      <c r="BQ311" s="139"/>
      <c r="BR311" s="139"/>
      <c r="BS311" s="139"/>
      <c r="BT311" s="139"/>
      <c r="BU311" s="371"/>
      <c r="BV311" s="371"/>
      <c r="BW311" s="371"/>
      <c r="BX311" s="371"/>
      <c r="BY311" s="371"/>
      <c r="BZ311" s="371"/>
      <c r="CA311" s="371"/>
    </row>
    <row r="312" spans="1:79" ht="39.75" customHeight="1">
      <c r="A312" s="126"/>
      <c r="B312" s="128"/>
      <c r="C312" s="128"/>
      <c r="D312" s="128"/>
      <c r="E312" s="129"/>
      <c r="F312" s="129"/>
      <c r="G312" s="129"/>
      <c r="H312" s="129"/>
      <c r="I312" s="129"/>
      <c r="J312" s="129"/>
      <c r="K312" s="129"/>
      <c r="L312" s="94"/>
      <c r="M312" s="94"/>
      <c r="N312" s="94"/>
      <c r="O312" s="94"/>
      <c r="P312" s="94"/>
      <c r="Q312" s="94"/>
      <c r="R312" s="94"/>
      <c r="S312" s="94"/>
      <c r="T312" s="98"/>
      <c r="U312" s="94"/>
      <c r="V312" s="98"/>
      <c r="W312" s="129"/>
      <c r="X312" s="129"/>
      <c r="Y312" s="132"/>
      <c r="Z312" s="133"/>
      <c r="AA312" s="133"/>
      <c r="AB312" s="133"/>
      <c r="AC312" s="133"/>
      <c r="AD312" s="380"/>
      <c r="AE312" s="133"/>
      <c r="AF312" s="133"/>
      <c r="AG312" s="133"/>
      <c r="AH312" s="133"/>
      <c r="AI312" s="133"/>
      <c r="AJ312" s="133"/>
      <c r="AK312" s="133"/>
      <c r="AL312" s="133"/>
      <c r="AM312" s="133"/>
      <c r="AN312" s="133"/>
      <c r="AO312" s="133"/>
      <c r="AP312" s="129"/>
      <c r="AQ312" s="129"/>
      <c r="AR312" s="135"/>
      <c r="AS312" s="135"/>
      <c r="AT312" s="135"/>
      <c r="AU312" s="135"/>
      <c r="AV312" s="138"/>
      <c r="AW312" s="135"/>
      <c r="AX312" s="135"/>
      <c r="AY312" s="135"/>
      <c r="AZ312" s="135"/>
      <c r="BA312" s="135"/>
      <c r="BB312" s="135"/>
      <c r="BC312" s="135"/>
      <c r="BD312" s="135"/>
      <c r="BE312" s="135"/>
      <c r="BF312" s="139"/>
      <c r="BG312" s="150"/>
      <c r="BH312" s="129"/>
      <c r="BI312" s="129"/>
      <c r="BJ312" s="150"/>
      <c r="BK312" s="139"/>
      <c r="BL312" s="139"/>
      <c r="BM312" s="148"/>
      <c r="BN312" s="148"/>
      <c r="BO312" s="139"/>
      <c r="BP312" s="139"/>
      <c r="BQ312" s="139"/>
      <c r="BR312" s="139"/>
      <c r="BS312" s="139"/>
      <c r="BT312" s="139"/>
      <c r="BU312" s="371"/>
      <c r="BV312" s="371"/>
      <c r="BW312" s="371"/>
      <c r="BX312" s="371"/>
      <c r="BY312" s="371"/>
      <c r="BZ312" s="371"/>
      <c r="CA312" s="371"/>
    </row>
    <row r="313" spans="1:79" ht="39.75" customHeight="1">
      <c r="A313" s="126"/>
      <c r="B313" s="128"/>
      <c r="C313" s="128"/>
      <c r="D313" s="128"/>
      <c r="E313" s="129"/>
      <c r="F313" s="129"/>
      <c r="G313" s="129"/>
      <c r="H313" s="130"/>
      <c r="I313" s="130"/>
      <c r="J313" s="130"/>
      <c r="K313" s="130"/>
      <c r="L313" s="94"/>
      <c r="M313" s="94"/>
      <c r="N313" s="94"/>
      <c r="O313" s="94"/>
      <c r="P313" s="94"/>
      <c r="Q313" s="94"/>
      <c r="R313" s="94"/>
      <c r="S313" s="94"/>
      <c r="T313" s="98"/>
      <c r="U313" s="129"/>
      <c r="V313" s="98"/>
      <c r="W313" s="129"/>
      <c r="X313" s="129"/>
      <c r="Y313" s="132"/>
      <c r="Z313" s="133"/>
      <c r="AA313" s="133"/>
      <c r="AB313" s="133"/>
      <c r="AC313" s="133"/>
      <c r="AD313" s="380"/>
      <c r="AE313" s="133"/>
      <c r="AF313" s="133"/>
      <c r="AG313" s="133"/>
      <c r="AH313" s="133"/>
      <c r="AI313" s="133"/>
      <c r="AJ313" s="133"/>
      <c r="AK313" s="133"/>
      <c r="AL313" s="133"/>
      <c r="AM313" s="133"/>
      <c r="AN313" s="133"/>
      <c r="AO313" s="133"/>
      <c r="AP313" s="129"/>
      <c r="AQ313" s="129"/>
      <c r="AR313" s="135"/>
      <c r="AS313" s="135"/>
      <c r="AT313" s="135"/>
      <c r="AU313" s="135"/>
      <c r="AV313" s="138"/>
      <c r="AW313" s="135"/>
      <c r="AX313" s="135"/>
      <c r="AY313" s="135"/>
      <c r="AZ313" s="135"/>
      <c r="BA313" s="135"/>
      <c r="BB313" s="135"/>
      <c r="BC313" s="135"/>
      <c r="BD313" s="135"/>
      <c r="BE313" s="135"/>
      <c r="BF313" s="139"/>
      <c r="BG313" s="150"/>
      <c r="BH313" s="129"/>
      <c r="BI313" s="129"/>
      <c r="BJ313" s="150"/>
      <c r="BK313" s="139"/>
      <c r="BL313" s="139"/>
      <c r="BM313" s="148"/>
      <c r="BN313" s="148"/>
      <c r="BO313" s="139"/>
      <c r="BP313" s="139"/>
      <c r="BQ313" s="139"/>
      <c r="BR313" s="139"/>
      <c r="BS313" s="139"/>
      <c r="BT313" s="139"/>
      <c r="BU313" s="371"/>
      <c r="BV313" s="371"/>
      <c r="BW313" s="371"/>
      <c r="BX313" s="371"/>
      <c r="BY313" s="371"/>
      <c r="BZ313" s="371"/>
      <c r="CA313" s="371"/>
    </row>
    <row r="314" spans="1:79" ht="39.75" customHeight="1">
      <c r="A314" s="126"/>
      <c r="B314" s="128"/>
      <c r="C314" s="128"/>
      <c r="D314" s="128"/>
      <c r="E314" s="129"/>
      <c r="F314" s="129"/>
      <c r="G314" s="129"/>
      <c r="H314" s="150"/>
      <c r="I314" s="150"/>
      <c r="J314" s="150"/>
      <c r="K314" s="150"/>
      <c r="L314" s="94"/>
      <c r="M314" s="94"/>
      <c r="N314" s="94"/>
      <c r="O314" s="94"/>
      <c r="P314" s="94"/>
      <c r="Q314" s="94"/>
      <c r="R314" s="94"/>
      <c r="S314" s="94"/>
      <c r="T314" s="98"/>
      <c r="U314" s="94"/>
      <c r="V314" s="98"/>
      <c r="W314" s="129"/>
      <c r="X314" s="129"/>
      <c r="Y314" s="132"/>
      <c r="Z314" s="133"/>
      <c r="AA314" s="133"/>
      <c r="AB314" s="133"/>
      <c r="AC314" s="133"/>
      <c r="AD314" s="380"/>
      <c r="AE314" s="133"/>
      <c r="AF314" s="133"/>
      <c r="AG314" s="133"/>
      <c r="AH314" s="133"/>
      <c r="AI314" s="133"/>
      <c r="AJ314" s="133"/>
      <c r="AK314" s="133"/>
      <c r="AL314" s="133"/>
      <c r="AM314" s="133"/>
      <c r="AN314" s="133"/>
      <c r="AO314" s="133"/>
      <c r="AP314" s="129"/>
      <c r="AQ314" s="129"/>
      <c r="AR314" s="135"/>
      <c r="AS314" s="135"/>
      <c r="AT314" s="135"/>
      <c r="AU314" s="135"/>
      <c r="AV314" s="138"/>
      <c r="AW314" s="135"/>
      <c r="AX314" s="135"/>
      <c r="AY314" s="135"/>
      <c r="AZ314" s="135"/>
      <c r="BA314" s="135"/>
      <c r="BB314" s="135"/>
      <c r="BC314" s="135"/>
      <c r="BD314" s="135"/>
      <c r="BE314" s="135"/>
      <c r="BF314" s="143"/>
      <c r="BG314" s="150"/>
      <c r="BH314" s="129"/>
      <c r="BI314" s="129"/>
      <c r="BJ314" s="150"/>
      <c r="BK314" s="139"/>
      <c r="BL314" s="139"/>
      <c r="BM314" s="148"/>
      <c r="BN314" s="148"/>
      <c r="BO314" s="139"/>
      <c r="BP314" s="139"/>
      <c r="BQ314" s="139"/>
      <c r="BR314" s="139"/>
      <c r="BS314" s="139"/>
      <c r="BT314" s="139"/>
      <c r="BU314" s="371"/>
      <c r="BV314" s="371"/>
      <c r="BW314" s="371"/>
      <c r="BX314" s="371"/>
      <c r="BY314" s="371"/>
      <c r="BZ314" s="371"/>
      <c r="CA314" s="371"/>
    </row>
    <row r="315" spans="1:79" ht="39.75" customHeight="1">
      <c r="A315" s="126"/>
      <c r="B315" s="128"/>
      <c r="C315" s="128"/>
      <c r="D315" s="128"/>
      <c r="E315" s="129"/>
      <c r="F315" s="129"/>
      <c r="G315" s="129"/>
      <c r="H315" s="130"/>
      <c r="I315" s="130"/>
      <c r="J315" s="130"/>
      <c r="K315" s="130"/>
      <c r="L315" s="94"/>
      <c r="M315" s="94"/>
      <c r="N315" s="94"/>
      <c r="O315" s="94"/>
      <c r="P315" s="94"/>
      <c r="Q315" s="94"/>
      <c r="R315" s="94"/>
      <c r="S315" s="94"/>
      <c r="T315" s="98"/>
      <c r="U315" s="94"/>
      <c r="V315" s="98"/>
      <c r="W315" s="129"/>
      <c r="X315" s="129"/>
      <c r="Y315" s="132"/>
      <c r="Z315" s="133"/>
      <c r="AA315" s="133"/>
      <c r="AB315" s="133"/>
      <c r="AC315" s="133"/>
      <c r="AD315" s="380"/>
      <c r="AE315" s="133"/>
      <c r="AF315" s="133"/>
      <c r="AG315" s="133"/>
      <c r="AH315" s="133"/>
      <c r="AI315" s="133"/>
      <c r="AJ315" s="133"/>
      <c r="AK315" s="133"/>
      <c r="AL315" s="133"/>
      <c r="AM315" s="133"/>
      <c r="AN315" s="133"/>
      <c r="AO315" s="133"/>
      <c r="AP315" s="129"/>
      <c r="AQ315" s="129"/>
      <c r="AR315" s="135"/>
      <c r="AS315" s="135"/>
      <c r="AT315" s="135"/>
      <c r="AU315" s="135"/>
      <c r="AV315" s="138"/>
      <c r="AW315" s="135"/>
      <c r="AX315" s="135"/>
      <c r="AY315" s="135"/>
      <c r="AZ315" s="135"/>
      <c r="BA315" s="135"/>
      <c r="BB315" s="135"/>
      <c r="BC315" s="135"/>
      <c r="BD315" s="135"/>
      <c r="BE315" s="135"/>
      <c r="BF315" s="143"/>
      <c r="BG315" s="150"/>
      <c r="BH315" s="129"/>
      <c r="BI315" s="129"/>
      <c r="BJ315" s="150"/>
      <c r="BK315" s="139"/>
      <c r="BL315" s="139"/>
      <c r="BM315" s="148"/>
      <c r="BN315" s="148"/>
      <c r="BO315" s="139"/>
      <c r="BP315" s="139"/>
      <c r="BQ315" s="139"/>
      <c r="BR315" s="139"/>
      <c r="BS315" s="139"/>
      <c r="BT315" s="139"/>
      <c r="BU315" s="371"/>
      <c r="BV315" s="371"/>
      <c r="BW315" s="371"/>
      <c r="BX315" s="371"/>
      <c r="BY315" s="371"/>
      <c r="BZ315" s="371"/>
      <c r="CA315" s="371"/>
    </row>
    <row r="316" spans="1:79" ht="39.75" customHeight="1">
      <c r="A316" s="126"/>
      <c r="B316" s="128"/>
      <c r="C316" s="128"/>
      <c r="D316" s="128"/>
      <c r="E316" s="129"/>
      <c r="F316" s="129"/>
      <c r="G316" s="129"/>
      <c r="H316" s="129"/>
      <c r="I316" s="129"/>
      <c r="J316" s="129"/>
      <c r="K316" s="129"/>
      <c r="L316" s="94"/>
      <c r="M316" s="94"/>
      <c r="N316" s="94"/>
      <c r="O316" s="94"/>
      <c r="P316" s="94"/>
      <c r="Q316" s="94"/>
      <c r="R316" s="94"/>
      <c r="S316" s="94"/>
      <c r="T316" s="98"/>
      <c r="U316" s="94"/>
      <c r="V316" s="98"/>
      <c r="W316" s="129"/>
      <c r="X316" s="129"/>
      <c r="Y316" s="132"/>
      <c r="Z316" s="133"/>
      <c r="AA316" s="133"/>
      <c r="AB316" s="133"/>
      <c r="AC316" s="133"/>
      <c r="AD316" s="380"/>
      <c r="AE316" s="133"/>
      <c r="AF316" s="133"/>
      <c r="AG316" s="133"/>
      <c r="AH316" s="133"/>
      <c r="AI316" s="133"/>
      <c r="AJ316" s="133"/>
      <c r="AK316" s="133"/>
      <c r="AL316" s="133"/>
      <c r="AM316" s="133"/>
      <c r="AN316" s="133"/>
      <c r="AO316" s="133"/>
      <c r="AP316" s="129"/>
      <c r="AQ316" s="129"/>
      <c r="AR316" s="135"/>
      <c r="AS316" s="135"/>
      <c r="AT316" s="135"/>
      <c r="AU316" s="135"/>
      <c r="AV316" s="138"/>
      <c r="AW316" s="135"/>
      <c r="AX316" s="135"/>
      <c r="AY316" s="135"/>
      <c r="AZ316" s="135"/>
      <c r="BA316" s="135"/>
      <c r="BB316" s="135"/>
      <c r="BC316" s="135"/>
      <c r="BD316" s="135"/>
      <c r="BE316" s="135"/>
      <c r="BF316" s="139"/>
      <c r="BG316" s="150"/>
      <c r="BH316" s="129"/>
      <c r="BI316" s="129"/>
      <c r="BJ316" s="150"/>
      <c r="BK316" s="139"/>
      <c r="BL316" s="139"/>
      <c r="BM316" s="148"/>
      <c r="BN316" s="148"/>
      <c r="BO316" s="139"/>
      <c r="BP316" s="139"/>
      <c r="BQ316" s="139"/>
      <c r="BR316" s="139"/>
      <c r="BS316" s="139"/>
      <c r="BT316" s="139"/>
      <c r="BU316" s="371"/>
      <c r="BV316" s="371"/>
      <c r="BW316" s="371"/>
      <c r="BX316" s="371"/>
      <c r="BY316" s="371"/>
      <c r="BZ316" s="371"/>
      <c r="CA316" s="371"/>
    </row>
    <row r="317" spans="1:79" ht="39.75" customHeight="1">
      <c r="A317" s="126"/>
      <c r="B317" s="128"/>
      <c r="C317" s="128"/>
      <c r="D317" s="128"/>
      <c r="E317" s="129"/>
      <c r="F317" s="129"/>
      <c r="G317" s="129"/>
      <c r="H317" s="130"/>
      <c r="I317" s="130"/>
      <c r="J317" s="130"/>
      <c r="K317" s="130"/>
      <c r="L317" s="94"/>
      <c r="M317" s="94"/>
      <c r="N317" s="94"/>
      <c r="O317" s="94"/>
      <c r="P317" s="94"/>
      <c r="Q317" s="94"/>
      <c r="R317" s="94"/>
      <c r="S317" s="94"/>
      <c r="T317" s="98"/>
      <c r="U317" s="94"/>
      <c r="V317" s="98"/>
      <c r="W317" s="129"/>
      <c r="X317" s="129"/>
      <c r="Y317" s="132"/>
      <c r="Z317" s="133"/>
      <c r="AA317" s="133"/>
      <c r="AB317" s="133"/>
      <c r="AC317" s="133"/>
      <c r="AD317" s="380"/>
      <c r="AE317" s="133"/>
      <c r="AF317" s="133"/>
      <c r="AG317" s="133"/>
      <c r="AH317" s="133"/>
      <c r="AI317" s="133"/>
      <c r="AJ317" s="133"/>
      <c r="AK317" s="133"/>
      <c r="AL317" s="133"/>
      <c r="AM317" s="133"/>
      <c r="AN317" s="133"/>
      <c r="AO317" s="133"/>
      <c r="AP317" s="129"/>
      <c r="AQ317" s="129"/>
      <c r="AR317" s="135"/>
      <c r="AS317" s="135"/>
      <c r="AT317" s="135"/>
      <c r="AU317" s="135"/>
      <c r="AV317" s="138"/>
      <c r="AW317" s="135"/>
      <c r="AX317" s="135"/>
      <c r="AY317" s="135"/>
      <c r="AZ317" s="135"/>
      <c r="BA317" s="135"/>
      <c r="BB317" s="135"/>
      <c r="BC317" s="135"/>
      <c r="BD317" s="135"/>
      <c r="BE317" s="135"/>
      <c r="BF317" s="143"/>
      <c r="BG317" s="150"/>
      <c r="BH317" s="129"/>
      <c r="BI317" s="129"/>
      <c r="BJ317" s="150"/>
      <c r="BK317" s="139"/>
      <c r="BL317" s="139"/>
      <c r="BM317" s="148"/>
      <c r="BN317" s="148"/>
      <c r="BO317" s="139"/>
      <c r="BP317" s="139"/>
      <c r="BQ317" s="139"/>
      <c r="BR317" s="139"/>
      <c r="BS317" s="139"/>
      <c r="BT317" s="139"/>
      <c r="BU317" s="371"/>
      <c r="BV317" s="371"/>
      <c r="BW317" s="371"/>
      <c r="BX317" s="371"/>
      <c r="BY317" s="371"/>
      <c r="BZ317" s="371"/>
      <c r="CA317" s="371"/>
    </row>
    <row r="318" spans="1:79" ht="39.75" customHeight="1">
      <c r="A318" s="126"/>
      <c r="B318" s="128"/>
      <c r="C318" s="128"/>
      <c r="D318" s="128"/>
      <c r="E318" s="129"/>
      <c r="F318" s="129"/>
      <c r="G318" s="129"/>
      <c r="H318" s="130"/>
      <c r="I318" s="130"/>
      <c r="J318" s="130"/>
      <c r="K318" s="130"/>
      <c r="L318" s="94"/>
      <c r="M318" s="94"/>
      <c r="N318" s="94"/>
      <c r="O318" s="94"/>
      <c r="P318" s="94"/>
      <c r="Q318" s="94"/>
      <c r="R318" s="94"/>
      <c r="S318" s="94"/>
      <c r="T318" s="98"/>
      <c r="U318" s="94"/>
      <c r="V318" s="98"/>
      <c r="W318" s="129"/>
      <c r="X318" s="129"/>
      <c r="Y318" s="132"/>
      <c r="Z318" s="133"/>
      <c r="AA318" s="133"/>
      <c r="AB318" s="133"/>
      <c r="AC318" s="133"/>
      <c r="AD318" s="380"/>
      <c r="AE318" s="133"/>
      <c r="AF318" s="133"/>
      <c r="AG318" s="133"/>
      <c r="AH318" s="133"/>
      <c r="AI318" s="133"/>
      <c r="AJ318" s="133"/>
      <c r="AK318" s="133"/>
      <c r="AL318" s="133"/>
      <c r="AM318" s="133"/>
      <c r="AN318" s="133"/>
      <c r="AO318" s="133"/>
      <c r="AP318" s="129"/>
      <c r="AQ318" s="129"/>
      <c r="AR318" s="135"/>
      <c r="AS318" s="135"/>
      <c r="AT318" s="135"/>
      <c r="AU318" s="135"/>
      <c r="AV318" s="138"/>
      <c r="AW318" s="135"/>
      <c r="AX318" s="135"/>
      <c r="AY318" s="135"/>
      <c r="AZ318" s="135"/>
      <c r="BA318" s="135"/>
      <c r="BB318" s="135"/>
      <c r="BC318" s="135"/>
      <c r="BD318" s="135"/>
      <c r="BE318" s="135"/>
      <c r="BF318" s="143"/>
      <c r="BG318" s="150"/>
      <c r="BH318" s="129"/>
      <c r="BI318" s="129"/>
      <c r="BJ318" s="150"/>
      <c r="BK318" s="139"/>
      <c r="BL318" s="139"/>
      <c r="BM318" s="148"/>
      <c r="BN318" s="148"/>
      <c r="BO318" s="139"/>
      <c r="BP318" s="139"/>
      <c r="BQ318" s="139"/>
      <c r="BR318" s="139"/>
      <c r="BS318" s="139"/>
      <c r="BT318" s="139"/>
      <c r="BU318" s="371"/>
      <c r="BV318" s="371"/>
      <c r="BW318" s="371"/>
      <c r="BX318" s="371"/>
      <c r="BY318" s="371"/>
      <c r="BZ318" s="371"/>
      <c r="CA318" s="371"/>
    </row>
    <row r="319" spans="1:79" ht="39.75" customHeight="1">
      <c r="A319" s="126"/>
      <c r="B319" s="128"/>
      <c r="C319" s="128"/>
      <c r="D319" s="128"/>
      <c r="E319" s="129"/>
      <c r="F319" s="129"/>
      <c r="G319" s="129"/>
      <c r="H319" s="130"/>
      <c r="I319" s="130"/>
      <c r="J319" s="130"/>
      <c r="K319" s="130"/>
      <c r="L319" s="94"/>
      <c r="M319" s="94"/>
      <c r="N319" s="94"/>
      <c r="O319" s="94"/>
      <c r="P319" s="94"/>
      <c r="Q319" s="94"/>
      <c r="R319" s="94"/>
      <c r="S319" s="94"/>
      <c r="T319" s="98"/>
      <c r="U319" s="94"/>
      <c r="V319" s="98"/>
      <c r="W319" s="129"/>
      <c r="X319" s="129"/>
      <c r="Y319" s="132"/>
      <c r="Z319" s="133"/>
      <c r="AA319" s="133"/>
      <c r="AB319" s="133"/>
      <c r="AC319" s="133"/>
      <c r="AD319" s="380"/>
      <c r="AE319" s="133"/>
      <c r="AF319" s="133"/>
      <c r="AG319" s="133"/>
      <c r="AH319" s="133"/>
      <c r="AI319" s="133"/>
      <c r="AJ319" s="133"/>
      <c r="AK319" s="133"/>
      <c r="AL319" s="133"/>
      <c r="AM319" s="133"/>
      <c r="AN319" s="133"/>
      <c r="AO319" s="133"/>
      <c r="AP319" s="129"/>
      <c r="AQ319" s="129"/>
      <c r="AR319" s="135"/>
      <c r="AS319" s="135"/>
      <c r="AT319" s="135"/>
      <c r="AU319" s="135"/>
      <c r="AV319" s="138"/>
      <c r="AW319" s="135"/>
      <c r="AX319" s="135"/>
      <c r="AY319" s="135"/>
      <c r="AZ319" s="135"/>
      <c r="BA319" s="135"/>
      <c r="BB319" s="135"/>
      <c r="BC319" s="135"/>
      <c r="BD319" s="135"/>
      <c r="BE319" s="135"/>
      <c r="BF319" s="143"/>
      <c r="BG319" s="150"/>
      <c r="BH319" s="129"/>
      <c r="BI319" s="129"/>
      <c r="BJ319" s="150"/>
      <c r="BK319" s="139"/>
      <c r="BL319" s="139"/>
      <c r="BM319" s="148"/>
      <c r="BN319" s="148"/>
      <c r="BO319" s="139"/>
      <c r="BP319" s="139"/>
      <c r="BQ319" s="139"/>
      <c r="BR319" s="139"/>
      <c r="BS319" s="139"/>
      <c r="BT319" s="139"/>
      <c r="BU319" s="371"/>
      <c r="BV319" s="371"/>
      <c r="BW319" s="371"/>
      <c r="BX319" s="371"/>
      <c r="BY319" s="371"/>
      <c r="BZ319" s="371"/>
      <c r="CA319" s="371"/>
    </row>
    <row r="320" spans="1:79" ht="39.75" customHeight="1">
      <c r="A320" s="126"/>
      <c r="B320" s="128"/>
      <c r="C320" s="128"/>
      <c r="D320" s="128"/>
      <c r="E320" s="129"/>
      <c r="F320" s="129"/>
      <c r="G320" s="129"/>
      <c r="H320" s="130"/>
      <c r="I320" s="130"/>
      <c r="J320" s="130"/>
      <c r="K320" s="130"/>
      <c r="L320" s="94"/>
      <c r="M320" s="94"/>
      <c r="N320" s="94"/>
      <c r="O320" s="94"/>
      <c r="P320" s="94"/>
      <c r="Q320" s="94"/>
      <c r="R320" s="94"/>
      <c r="S320" s="94"/>
      <c r="T320" s="98"/>
      <c r="U320" s="94"/>
      <c r="V320" s="98"/>
      <c r="W320" s="129"/>
      <c r="X320" s="129"/>
      <c r="Y320" s="132"/>
      <c r="Z320" s="133"/>
      <c r="AA320" s="133"/>
      <c r="AB320" s="133"/>
      <c r="AC320" s="133"/>
      <c r="AD320" s="380"/>
      <c r="AE320" s="133"/>
      <c r="AF320" s="133"/>
      <c r="AG320" s="133"/>
      <c r="AH320" s="133"/>
      <c r="AI320" s="133"/>
      <c r="AJ320" s="133"/>
      <c r="AK320" s="133"/>
      <c r="AL320" s="133"/>
      <c r="AM320" s="133"/>
      <c r="AN320" s="133"/>
      <c r="AO320" s="133"/>
      <c r="AP320" s="129"/>
      <c r="AQ320" s="129"/>
      <c r="AR320" s="135"/>
      <c r="AS320" s="135"/>
      <c r="AT320" s="135"/>
      <c r="AU320" s="135"/>
      <c r="AV320" s="138"/>
      <c r="AW320" s="135"/>
      <c r="AX320" s="135"/>
      <c r="AY320" s="135"/>
      <c r="AZ320" s="135"/>
      <c r="BA320" s="135"/>
      <c r="BB320" s="135"/>
      <c r="BC320" s="135"/>
      <c r="BD320" s="135"/>
      <c r="BE320" s="135"/>
      <c r="BF320" s="139"/>
      <c r="BG320" s="150"/>
      <c r="BH320" s="129"/>
      <c r="BI320" s="129"/>
      <c r="BJ320" s="150"/>
      <c r="BK320" s="139"/>
      <c r="BL320" s="139"/>
      <c r="BM320" s="148"/>
      <c r="BN320" s="148"/>
      <c r="BO320" s="139"/>
      <c r="BP320" s="139"/>
      <c r="BQ320" s="139"/>
      <c r="BR320" s="139"/>
      <c r="BS320" s="139"/>
      <c r="BT320" s="139"/>
      <c r="BU320" s="371"/>
      <c r="BV320" s="371"/>
      <c r="BW320" s="371"/>
      <c r="BX320" s="371"/>
      <c r="BY320" s="371"/>
      <c r="BZ320" s="371"/>
      <c r="CA320" s="371"/>
    </row>
    <row r="321" spans="1:79" ht="39.75" customHeight="1">
      <c r="A321" s="126"/>
      <c r="B321" s="128"/>
      <c r="C321" s="128"/>
      <c r="D321" s="128"/>
      <c r="E321" s="129"/>
      <c r="F321" s="129"/>
      <c r="G321" s="129"/>
      <c r="H321" s="130"/>
      <c r="I321" s="130"/>
      <c r="J321" s="130"/>
      <c r="K321" s="130"/>
      <c r="L321" s="94"/>
      <c r="M321" s="94"/>
      <c r="N321" s="94"/>
      <c r="O321" s="94"/>
      <c r="P321" s="94"/>
      <c r="Q321" s="94"/>
      <c r="R321" s="94"/>
      <c r="S321" s="94"/>
      <c r="T321" s="98"/>
      <c r="U321" s="94"/>
      <c r="V321" s="98"/>
      <c r="W321" s="129"/>
      <c r="X321" s="129"/>
      <c r="Y321" s="132"/>
      <c r="Z321" s="133"/>
      <c r="AA321" s="133"/>
      <c r="AB321" s="133"/>
      <c r="AC321" s="133"/>
      <c r="AD321" s="380"/>
      <c r="AE321" s="133"/>
      <c r="AF321" s="133"/>
      <c r="AG321" s="133"/>
      <c r="AH321" s="133"/>
      <c r="AI321" s="133"/>
      <c r="AJ321" s="133"/>
      <c r="AK321" s="133"/>
      <c r="AL321" s="133"/>
      <c r="AM321" s="133"/>
      <c r="AN321" s="133"/>
      <c r="AO321" s="133"/>
      <c r="AP321" s="129"/>
      <c r="AQ321" s="129"/>
      <c r="AR321" s="135"/>
      <c r="AS321" s="135"/>
      <c r="AT321" s="135"/>
      <c r="AU321" s="135"/>
      <c r="AV321" s="138"/>
      <c r="AW321" s="135"/>
      <c r="AX321" s="135"/>
      <c r="AY321" s="135"/>
      <c r="AZ321" s="135"/>
      <c r="BA321" s="135"/>
      <c r="BB321" s="135"/>
      <c r="BC321" s="135"/>
      <c r="BD321" s="135"/>
      <c r="BE321" s="135"/>
      <c r="BF321" s="143"/>
      <c r="BG321" s="150"/>
      <c r="BH321" s="129"/>
      <c r="BI321" s="129"/>
      <c r="BJ321" s="150"/>
      <c r="BK321" s="139"/>
      <c r="BL321" s="139"/>
      <c r="BM321" s="148"/>
      <c r="BN321" s="148"/>
      <c r="BO321" s="139"/>
      <c r="BP321" s="139"/>
      <c r="BQ321" s="139"/>
      <c r="BR321" s="139"/>
      <c r="BS321" s="139"/>
      <c r="BT321" s="139"/>
      <c r="BU321" s="371"/>
      <c r="BV321" s="371"/>
      <c r="BW321" s="371"/>
      <c r="BX321" s="371"/>
      <c r="BY321" s="371"/>
      <c r="BZ321" s="371"/>
      <c r="CA321" s="371"/>
    </row>
    <row r="322" spans="1:79" ht="39.75" customHeight="1">
      <c r="A322" s="126"/>
      <c r="B322" s="128"/>
      <c r="C322" s="128"/>
      <c r="D322" s="128"/>
      <c r="E322" s="129"/>
      <c r="F322" s="129"/>
      <c r="G322" s="129"/>
      <c r="H322" s="130"/>
      <c r="I322" s="130"/>
      <c r="J322" s="130"/>
      <c r="K322" s="130"/>
      <c r="L322" s="94"/>
      <c r="M322" s="94"/>
      <c r="N322" s="94"/>
      <c r="O322" s="94"/>
      <c r="P322" s="94"/>
      <c r="Q322" s="94"/>
      <c r="R322" s="94"/>
      <c r="S322" s="94"/>
      <c r="T322" s="98"/>
      <c r="U322" s="94"/>
      <c r="V322" s="98"/>
      <c r="W322" s="129"/>
      <c r="X322" s="129"/>
      <c r="Y322" s="132"/>
      <c r="Z322" s="133"/>
      <c r="AA322" s="133"/>
      <c r="AB322" s="133"/>
      <c r="AC322" s="133"/>
      <c r="AD322" s="380"/>
      <c r="AE322" s="133"/>
      <c r="AF322" s="133"/>
      <c r="AG322" s="133"/>
      <c r="AH322" s="133"/>
      <c r="AI322" s="133"/>
      <c r="AJ322" s="133"/>
      <c r="AK322" s="133"/>
      <c r="AL322" s="133"/>
      <c r="AM322" s="133"/>
      <c r="AN322" s="133"/>
      <c r="AO322" s="133"/>
      <c r="AP322" s="129"/>
      <c r="AQ322" s="129"/>
      <c r="AR322" s="135"/>
      <c r="AS322" s="135"/>
      <c r="AT322" s="135"/>
      <c r="AU322" s="135"/>
      <c r="AV322" s="138"/>
      <c r="AW322" s="135"/>
      <c r="AX322" s="135"/>
      <c r="AY322" s="135"/>
      <c r="AZ322" s="135"/>
      <c r="BA322" s="135"/>
      <c r="BB322" s="135"/>
      <c r="BC322" s="135"/>
      <c r="BD322" s="135"/>
      <c r="BE322" s="135"/>
      <c r="BF322" s="143"/>
      <c r="BG322" s="150"/>
      <c r="BH322" s="129"/>
      <c r="BI322" s="129"/>
      <c r="BJ322" s="150"/>
      <c r="BK322" s="139"/>
      <c r="BL322" s="139"/>
      <c r="BM322" s="148"/>
      <c r="BN322" s="148"/>
      <c r="BO322" s="139"/>
      <c r="BP322" s="139"/>
      <c r="BQ322" s="139"/>
      <c r="BR322" s="139"/>
      <c r="BS322" s="139"/>
      <c r="BT322" s="139"/>
      <c r="BU322" s="371"/>
      <c r="BV322" s="371"/>
      <c r="BW322" s="371"/>
      <c r="BX322" s="371"/>
      <c r="BY322" s="371"/>
      <c r="BZ322" s="371"/>
      <c r="CA322" s="371"/>
    </row>
    <row r="323" spans="1:79" ht="39.75" customHeight="1">
      <c r="A323" s="126"/>
      <c r="B323" s="128"/>
      <c r="C323" s="128"/>
      <c r="D323" s="128"/>
      <c r="E323" s="129"/>
      <c r="F323" s="129"/>
      <c r="G323" s="129"/>
      <c r="H323" s="130"/>
      <c r="I323" s="130"/>
      <c r="J323" s="130"/>
      <c r="K323" s="130"/>
      <c r="L323" s="94"/>
      <c r="M323" s="94"/>
      <c r="N323" s="94"/>
      <c r="O323" s="94"/>
      <c r="P323" s="94"/>
      <c r="Q323" s="94"/>
      <c r="R323" s="94"/>
      <c r="S323" s="94"/>
      <c r="T323" s="98"/>
      <c r="U323" s="94"/>
      <c r="V323" s="98"/>
      <c r="W323" s="129"/>
      <c r="X323" s="129"/>
      <c r="Y323" s="132"/>
      <c r="Z323" s="133"/>
      <c r="AA323" s="133"/>
      <c r="AB323" s="133"/>
      <c r="AC323" s="133"/>
      <c r="AD323" s="380"/>
      <c r="AE323" s="133"/>
      <c r="AF323" s="133"/>
      <c r="AG323" s="133"/>
      <c r="AH323" s="133"/>
      <c r="AI323" s="133"/>
      <c r="AJ323" s="133"/>
      <c r="AK323" s="133"/>
      <c r="AL323" s="133"/>
      <c r="AM323" s="133"/>
      <c r="AN323" s="133"/>
      <c r="AO323" s="133"/>
      <c r="AP323" s="129"/>
      <c r="AQ323" s="129"/>
      <c r="AR323" s="135"/>
      <c r="AS323" s="135"/>
      <c r="AT323" s="135"/>
      <c r="AU323" s="135"/>
      <c r="AV323" s="138"/>
      <c r="AW323" s="135"/>
      <c r="AX323" s="135"/>
      <c r="AY323" s="135"/>
      <c r="AZ323" s="135"/>
      <c r="BA323" s="135"/>
      <c r="BB323" s="135"/>
      <c r="BC323" s="135"/>
      <c r="BD323" s="135"/>
      <c r="BE323" s="135"/>
      <c r="BF323" s="143"/>
      <c r="BG323" s="150"/>
      <c r="BH323" s="129"/>
      <c r="BI323" s="129"/>
      <c r="BJ323" s="150"/>
      <c r="BK323" s="139"/>
      <c r="BL323" s="139"/>
      <c r="BM323" s="148"/>
      <c r="BN323" s="148"/>
      <c r="BO323" s="139"/>
      <c r="BP323" s="139"/>
      <c r="BQ323" s="139"/>
      <c r="BR323" s="139"/>
      <c r="BS323" s="139"/>
      <c r="BT323" s="139"/>
      <c r="BU323" s="371"/>
      <c r="BV323" s="371"/>
      <c r="BW323" s="371"/>
      <c r="BX323" s="371"/>
      <c r="BY323" s="371"/>
      <c r="BZ323" s="371"/>
      <c r="CA323" s="371"/>
    </row>
    <row r="324" spans="1:79" ht="39.75" customHeight="1">
      <c r="A324" s="126"/>
      <c r="B324" s="128"/>
      <c r="C324" s="416"/>
      <c r="D324" s="128"/>
      <c r="E324" s="129"/>
      <c r="F324" s="129"/>
      <c r="G324" s="129"/>
      <c r="H324" s="130"/>
      <c r="I324" s="130"/>
      <c r="J324" s="130"/>
      <c r="K324" s="130"/>
      <c r="L324" s="94"/>
      <c r="M324" s="94"/>
      <c r="N324" s="94"/>
      <c r="O324" s="94"/>
      <c r="P324" s="94"/>
      <c r="Q324" s="94"/>
      <c r="R324" s="94"/>
      <c r="S324" s="94"/>
      <c r="T324" s="98"/>
      <c r="U324" s="94"/>
      <c r="V324" s="98"/>
      <c r="W324" s="129"/>
      <c r="X324" s="129"/>
      <c r="Y324" s="132"/>
      <c r="Z324" s="133"/>
      <c r="AA324" s="133"/>
      <c r="AB324" s="133"/>
      <c r="AC324" s="133"/>
      <c r="AD324" s="380"/>
      <c r="AE324" s="133"/>
      <c r="AF324" s="133"/>
      <c r="AG324" s="133"/>
      <c r="AH324" s="133"/>
      <c r="AI324" s="133"/>
      <c r="AJ324" s="133"/>
      <c r="AK324" s="133"/>
      <c r="AL324" s="133"/>
      <c r="AM324" s="133"/>
      <c r="AN324" s="133"/>
      <c r="AO324" s="133"/>
      <c r="AP324" s="129"/>
      <c r="AQ324" s="129"/>
      <c r="AR324" s="135"/>
      <c r="AS324" s="135"/>
      <c r="AT324" s="135"/>
      <c r="AU324" s="135"/>
      <c r="AV324" s="138"/>
      <c r="AW324" s="135"/>
      <c r="AX324" s="135"/>
      <c r="AY324" s="135"/>
      <c r="AZ324" s="135"/>
      <c r="BA324" s="135"/>
      <c r="BB324" s="135"/>
      <c r="BC324" s="135"/>
      <c r="BD324" s="135"/>
      <c r="BE324" s="135"/>
      <c r="BF324" s="143"/>
      <c r="BG324" s="150"/>
      <c r="BH324" s="129"/>
      <c r="BI324" s="129"/>
      <c r="BJ324" s="150"/>
      <c r="BK324" s="139"/>
      <c r="BL324" s="139"/>
      <c r="BM324" s="148"/>
      <c r="BN324" s="148"/>
      <c r="BO324" s="139"/>
      <c r="BP324" s="139"/>
      <c r="BQ324" s="139"/>
      <c r="BR324" s="139"/>
      <c r="BS324" s="139"/>
      <c r="BT324" s="139"/>
      <c r="BU324" s="371"/>
      <c r="BV324" s="371"/>
      <c r="BW324" s="371"/>
      <c r="BX324" s="371"/>
      <c r="BY324" s="371"/>
      <c r="BZ324" s="371"/>
      <c r="CA324" s="371"/>
    </row>
    <row r="325" spans="1:79" ht="39.75" customHeight="1">
      <c r="A325" s="126"/>
      <c r="B325" s="128"/>
      <c r="C325" s="128"/>
      <c r="D325" s="128"/>
      <c r="E325" s="129"/>
      <c r="F325" s="129"/>
      <c r="G325" s="129"/>
      <c r="H325" s="130"/>
      <c r="I325" s="130"/>
      <c r="J325" s="130"/>
      <c r="K325" s="130"/>
      <c r="L325" s="94"/>
      <c r="M325" s="94"/>
      <c r="N325" s="94"/>
      <c r="O325" s="94"/>
      <c r="P325" s="94"/>
      <c r="Q325" s="94"/>
      <c r="R325" s="94"/>
      <c r="S325" s="94"/>
      <c r="T325" s="98"/>
      <c r="U325" s="94"/>
      <c r="V325" s="98"/>
      <c r="W325" s="129"/>
      <c r="X325" s="129"/>
      <c r="Y325" s="132"/>
      <c r="Z325" s="133"/>
      <c r="AA325" s="133"/>
      <c r="AB325" s="133"/>
      <c r="AC325" s="133"/>
      <c r="AD325" s="380"/>
      <c r="AE325" s="133"/>
      <c r="AF325" s="133"/>
      <c r="AG325" s="133"/>
      <c r="AH325" s="133"/>
      <c r="AI325" s="133"/>
      <c r="AJ325" s="133"/>
      <c r="AK325" s="133"/>
      <c r="AL325" s="133"/>
      <c r="AM325" s="133"/>
      <c r="AN325" s="133"/>
      <c r="AO325" s="133"/>
      <c r="AP325" s="129"/>
      <c r="AQ325" s="129"/>
      <c r="AR325" s="135"/>
      <c r="AS325" s="135"/>
      <c r="AT325" s="135"/>
      <c r="AU325" s="135"/>
      <c r="AV325" s="138"/>
      <c r="AW325" s="135"/>
      <c r="AX325" s="135"/>
      <c r="AY325" s="135"/>
      <c r="AZ325" s="135"/>
      <c r="BA325" s="135"/>
      <c r="BB325" s="135"/>
      <c r="BC325" s="135"/>
      <c r="BD325" s="135"/>
      <c r="BE325" s="135"/>
      <c r="BF325" s="143"/>
      <c r="BG325" s="150"/>
      <c r="BH325" s="129"/>
      <c r="BI325" s="129"/>
      <c r="BJ325" s="150"/>
      <c r="BK325" s="139"/>
      <c r="BL325" s="139"/>
      <c r="BM325" s="148"/>
      <c r="BN325" s="148"/>
      <c r="BO325" s="139"/>
      <c r="BP325" s="139"/>
      <c r="BQ325" s="139"/>
      <c r="BR325" s="139"/>
      <c r="BS325" s="139"/>
      <c r="BT325" s="139"/>
      <c r="BU325" s="371"/>
      <c r="BV325" s="371"/>
      <c r="BW325" s="371"/>
      <c r="BX325" s="371"/>
      <c r="BY325" s="371"/>
      <c r="BZ325" s="371"/>
      <c r="CA325" s="371"/>
    </row>
    <row r="326" spans="1:79" ht="39.75" customHeight="1">
      <c r="A326" s="126"/>
      <c r="B326" s="128"/>
      <c r="C326" s="128"/>
      <c r="D326" s="128"/>
      <c r="E326" s="129"/>
      <c r="F326" s="129"/>
      <c r="G326" s="129"/>
      <c r="H326" s="130"/>
      <c r="I326" s="130"/>
      <c r="J326" s="130"/>
      <c r="K326" s="130"/>
      <c r="L326" s="94"/>
      <c r="M326" s="94"/>
      <c r="N326" s="94"/>
      <c r="O326" s="94"/>
      <c r="P326" s="94"/>
      <c r="Q326" s="94"/>
      <c r="R326" s="94"/>
      <c r="S326" s="94"/>
      <c r="T326" s="98"/>
      <c r="U326" s="94"/>
      <c r="V326" s="98"/>
      <c r="W326" s="129"/>
      <c r="X326" s="129"/>
      <c r="Y326" s="184"/>
      <c r="Z326" s="133"/>
      <c r="AA326" s="133"/>
      <c r="AB326" s="133"/>
      <c r="AC326" s="133"/>
      <c r="AD326" s="380"/>
      <c r="AE326" s="133"/>
      <c r="AF326" s="133"/>
      <c r="AG326" s="133"/>
      <c r="AH326" s="133"/>
      <c r="AI326" s="133"/>
      <c r="AJ326" s="133"/>
      <c r="AK326" s="133"/>
      <c r="AL326" s="133"/>
      <c r="AM326" s="133"/>
      <c r="AN326" s="133"/>
      <c r="AO326" s="133"/>
      <c r="AP326" s="129"/>
      <c r="AQ326" s="129"/>
      <c r="AR326" s="135"/>
      <c r="AS326" s="135"/>
      <c r="AT326" s="135"/>
      <c r="AU326" s="135"/>
      <c r="AV326" s="138"/>
      <c r="AW326" s="135"/>
      <c r="AX326" s="135"/>
      <c r="AY326" s="135"/>
      <c r="AZ326" s="135"/>
      <c r="BA326" s="135"/>
      <c r="BB326" s="135"/>
      <c r="BC326" s="135"/>
      <c r="BD326" s="135"/>
      <c r="BE326" s="135"/>
      <c r="BF326" s="139"/>
      <c r="BG326" s="150"/>
      <c r="BH326" s="129"/>
      <c r="BI326" s="129"/>
      <c r="BJ326" s="150"/>
      <c r="BK326" s="139"/>
      <c r="BL326" s="139"/>
      <c r="BM326" s="148"/>
      <c r="BN326" s="148"/>
      <c r="BO326" s="139"/>
      <c r="BP326" s="139"/>
      <c r="BQ326" s="139"/>
      <c r="BR326" s="139"/>
      <c r="BS326" s="139"/>
      <c r="BT326" s="139"/>
      <c r="BU326" s="371"/>
      <c r="BV326" s="371"/>
      <c r="BW326" s="371"/>
      <c r="BX326" s="371"/>
      <c r="BY326" s="371"/>
      <c r="BZ326" s="371"/>
      <c r="CA326" s="371"/>
    </row>
    <row r="327" spans="1:79" ht="60.75" customHeight="1">
      <c r="A327" s="126"/>
      <c r="B327" s="128"/>
      <c r="C327" s="128"/>
      <c r="D327" s="128"/>
      <c r="E327" s="129"/>
      <c r="F327" s="129"/>
      <c r="G327" s="129"/>
      <c r="H327" s="130"/>
      <c r="I327" s="130"/>
      <c r="J327" s="130"/>
      <c r="K327" s="130"/>
      <c r="L327" s="94"/>
      <c r="M327" s="94"/>
      <c r="N327" s="94"/>
      <c r="O327" s="94"/>
      <c r="P327" s="94"/>
      <c r="Q327" s="94"/>
      <c r="R327" s="94"/>
      <c r="S327" s="94"/>
      <c r="T327" s="98"/>
      <c r="U327" s="94"/>
      <c r="V327" s="98"/>
      <c r="W327" s="129"/>
      <c r="X327" s="129"/>
      <c r="Y327" s="132"/>
      <c r="Z327" s="133"/>
      <c r="AA327" s="133"/>
      <c r="AB327" s="133"/>
      <c r="AC327" s="133"/>
      <c r="AD327" s="380"/>
      <c r="AE327" s="133"/>
      <c r="AF327" s="133"/>
      <c r="AG327" s="133"/>
      <c r="AH327" s="133"/>
      <c r="AI327" s="133"/>
      <c r="AJ327" s="133"/>
      <c r="AK327" s="133"/>
      <c r="AL327" s="133"/>
      <c r="AM327" s="133"/>
      <c r="AN327" s="133"/>
      <c r="AO327" s="133"/>
      <c r="AP327" s="129"/>
      <c r="AQ327" s="129"/>
      <c r="AR327" s="135"/>
      <c r="AS327" s="135"/>
      <c r="AT327" s="135"/>
      <c r="AU327" s="135"/>
      <c r="AV327" s="138"/>
      <c r="AW327" s="135"/>
      <c r="AX327" s="135"/>
      <c r="AY327" s="135"/>
      <c r="AZ327" s="135"/>
      <c r="BA327" s="135"/>
      <c r="BB327" s="135"/>
      <c r="BC327" s="135"/>
      <c r="BD327" s="135"/>
      <c r="BE327" s="135"/>
      <c r="BF327" s="139"/>
      <c r="BG327" s="150"/>
      <c r="BH327" s="129"/>
      <c r="BI327" s="129"/>
      <c r="BJ327" s="150"/>
      <c r="BK327" s="139"/>
      <c r="BL327" s="139"/>
      <c r="BM327" s="148"/>
      <c r="BN327" s="148"/>
      <c r="BO327" s="139"/>
      <c r="BP327" s="139"/>
      <c r="BQ327" s="139"/>
      <c r="BR327" s="139"/>
      <c r="BS327" s="139"/>
      <c r="BT327" s="139"/>
      <c r="BU327" s="371"/>
      <c r="BV327" s="371"/>
      <c r="BW327" s="371"/>
      <c r="BX327" s="371"/>
      <c r="BY327" s="371"/>
      <c r="BZ327" s="371"/>
      <c r="CA327" s="371"/>
    </row>
    <row r="328" spans="1:79" ht="60.75" customHeight="1">
      <c r="A328" s="126"/>
      <c r="B328" s="128"/>
      <c r="C328" s="128"/>
      <c r="D328" s="128"/>
      <c r="E328" s="129"/>
      <c r="F328" s="129"/>
      <c r="G328" s="129"/>
      <c r="H328" s="130"/>
      <c r="I328" s="130"/>
      <c r="J328" s="130"/>
      <c r="K328" s="130"/>
      <c r="L328" s="94"/>
      <c r="M328" s="94"/>
      <c r="N328" s="94"/>
      <c r="O328" s="94"/>
      <c r="P328" s="94"/>
      <c r="Q328" s="94"/>
      <c r="R328" s="94"/>
      <c r="S328" s="94"/>
      <c r="T328" s="98"/>
      <c r="U328" s="94"/>
      <c r="V328" s="98"/>
      <c r="W328" s="129"/>
      <c r="X328" s="129"/>
      <c r="Y328" s="132"/>
      <c r="Z328" s="133"/>
      <c r="AA328" s="133"/>
      <c r="AB328" s="133"/>
      <c r="AC328" s="133"/>
      <c r="AD328" s="380"/>
      <c r="AE328" s="133"/>
      <c r="AF328" s="133"/>
      <c r="AG328" s="133"/>
      <c r="AH328" s="133"/>
      <c r="AI328" s="133"/>
      <c r="AJ328" s="133"/>
      <c r="AK328" s="133"/>
      <c r="AL328" s="133"/>
      <c r="AM328" s="133"/>
      <c r="AN328" s="133"/>
      <c r="AO328" s="133"/>
      <c r="AP328" s="129"/>
      <c r="AQ328" s="129"/>
      <c r="AR328" s="135"/>
      <c r="AS328" s="135"/>
      <c r="AT328" s="135"/>
      <c r="AU328" s="135"/>
      <c r="AV328" s="138"/>
      <c r="AW328" s="135"/>
      <c r="AX328" s="135"/>
      <c r="AY328" s="135"/>
      <c r="AZ328" s="135"/>
      <c r="BA328" s="135"/>
      <c r="BB328" s="135"/>
      <c r="BC328" s="135"/>
      <c r="BD328" s="135"/>
      <c r="BE328" s="135"/>
      <c r="BF328" s="139"/>
      <c r="BG328" s="150"/>
      <c r="BH328" s="129"/>
      <c r="BI328" s="129"/>
      <c r="BJ328" s="150"/>
      <c r="BK328" s="139"/>
      <c r="BL328" s="139"/>
      <c r="BM328" s="148"/>
      <c r="BN328" s="148"/>
      <c r="BO328" s="139"/>
      <c r="BP328" s="139"/>
      <c r="BQ328" s="139"/>
      <c r="BR328" s="139"/>
      <c r="BS328" s="139"/>
      <c r="BT328" s="139"/>
      <c r="BU328" s="371"/>
      <c r="BV328" s="371"/>
      <c r="BW328" s="371"/>
      <c r="BX328" s="371"/>
      <c r="BY328" s="371"/>
      <c r="BZ328" s="371"/>
      <c r="CA328" s="371"/>
    </row>
    <row r="329" spans="1:79" ht="39.75" customHeight="1">
      <c r="A329" s="126"/>
      <c r="B329" s="128"/>
      <c r="C329" s="128"/>
      <c r="D329" s="128"/>
      <c r="E329" s="129"/>
      <c r="F329" s="129"/>
      <c r="G329" s="129"/>
      <c r="H329" s="130"/>
      <c r="I329" s="130"/>
      <c r="J329" s="130"/>
      <c r="K329" s="130"/>
      <c r="L329" s="94"/>
      <c r="M329" s="94"/>
      <c r="N329" s="94"/>
      <c r="O329" s="94"/>
      <c r="P329" s="94"/>
      <c r="Q329" s="94"/>
      <c r="R329" s="94"/>
      <c r="S329" s="94"/>
      <c r="T329" s="98"/>
      <c r="U329" s="94"/>
      <c r="V329" s="98"/>
      <c r="W329" s="129"/>
      <c r="X329" s="129"/>
      <c r="Y329" s="132"/>
      <c r="Z329" s="133"/>
      <c r="AA329" s="133"/>
      <c r="AB329" s="133"/>
      <c r="AC329" s="133"/>
      <c r="AD329" s="380"/>
      <c r="AE329" s="133"/>
      <c r="AF329" s="133"/>
      <c r="AG329" s="133"/>
      <c r="AH329" s="133"/>
      <c r="AI329" s="133"/>
      <c r="AJ329" s="133"/>
      <c r="AK329" s="133"/>
      <c r="AL329" s="133"/>
      <c r="AM329" s="133"/>
      <c r="AN329" s="133"/>
      <c r="AO329" s="133"/>
      <c r="AP329" s="129"/>
      <c r="AQ329" s="129"/>
      <c r="AR329" s="135"/>
      <c r="AS329" s="135"/>
      <c r="AT329" s="135"/>
      <c r="AU329" s="135"/>
      <c r="AV329" s="138"/>
      <c r="AW329" s="135"/>
      <c r="AX329" s="135"/>
      <c r="AY329" s="135"/>
      <c r="AZ329" s="135"/>
      <c r="BA329" s="135"/>
      <c r="BB329" s="135"/>
      <c r="BC329" s="135"/>
      <c r="BD329" s="135"/>
      <c r="BE329" s="135"/>
      <c r="BF329" s="143"/>
      <c r="BG329" s="150"/>
      <c r="BH329" s="129"/>
      <c r="BI329" s="129"/>
      <c r="BJ329" s="150"/>
      <c r="BK329" s="139"/>
      <c r="BL329" s="139"/>
      <c r="BM329" s="148"/>
      <c r="BN329" s="148"/>
      <c r="BO329" s="139"/>
      <c r="BP329" s="139"/>
      <c r="BQ329" s="139"/>
      <c r="BR329" s="139"/>
      <c r="BS329" s="139"/>
      <c r="BT329" s="139"/>
      <c r="BU329" s="371"/>
      <c r="BV329" s="371"/>
      <c r="BW329" s="371"/>
      <c r="BX329" s="371"/>
      <c r="BY329" s="371"/>
      <c r="BZ329" s="371"/>
      <c r="CA329" s="371"/>
    </row>
    <row r="330" spans="1:79" ht="39.75" customHeight="1">
      <c r="A330" s="126"/>
      <c r="B330" s="128"/>
      <c r="C330" s="128"/>
      <c r="D330" s="128"/>
      <c r="E330" s="129"/>
      <c r="F330" s="129"/>
      <c r="G330" s="129"/>
      <c r="H330" s="130"/>
      <c r="I330" s="130"/>
      <c r="J330" s="130"/>
      <c r="K330" s="130"/>
      <c r="L330" s="94"/>
      <c r="M330" s="94"/>
      <c r="N330" s="94"/>
      <c r="O330" s="94"/>
      <c r="P330" s="94"/>
      <c r="Q330" s="94"/>
      <c r="R330" s="94"/>
      <c r="S330" s="94"/>
      <c r="T330" s="98"/>
      <c r="U330" s="94"/>
      <c r="V330" s="98"/>
      <c r="W330" s="129"/>
      <c r="X330" s="129"/>
      <c r="Y330" s="132"/>
      <c r="Z330" s="133"/>
      <c r="AA330" s="133"/>
      <c r="AB330" s="133"/>
      <c r="AC330" s="133"/>
      <c r="AD330" s="380"/>
      <c r="AE330" s="133"/>
      <c r="AF330" s="133"/>
      <c r="AG330" s="133"/>
      <c r="AH330" s="133"/>
      <c r="AI330" s="133"/>
      <c r="AJ330" s="133"/>
      <c r="AK330" s="133"/>
      <c r="AL330" s="133"/>
      <c r="AM330" s="133"/>
      <c r="AN330" s="133"/>
      <c r="AO330" s="133"/>
      <c r="AP330" s="129"/>
      <c r="AQ330" s="129"/>
      <c r="AR330" s="135"/>
      <c r="AS330" s="135"/>
      <c r="AT330" s="135"/>
      <c r="AU330" s="135"/>
      <c r="AV330" s="138"/>
      <c r="AW330" s="135"/>
      <c r="AX330" s="135"/>
      <c r="AY330" s="135"/>
      <c r="AZ330" s="135"/>
      <c r="BA330" s="135"/>
      <c r="BB330" s="135"/>
      <c r="BC330" s="135"/>
      <c r="BD330" s="135"/>
      <c r="BE330" s="135"/>
      <c r="BF330" s="143"/>
      <c r="BG330" s="150"/>
      <c r="BH330" s="129"/>
      <c r="BI330" s="129"/>
      <c r="BJ330" s="150"/>
      <c r="BK330" s="139"/>
      <c r="BL330" s="139"/>
      <c r="BM330" s="148"/>
      <c r="BN330" s="148"/>
      <c r="BO330" s="139"/>
      <c r="BP330" s="139"/>
      <c r="BQ330" s="139"/>
      <c r="BR330" s="139"/>
      <c r="BS330" s="139"/>
      <c r="BT330" s="139"/>
      <c r="BU330" s="371"/>
      <c r="BV330" s="371"/>
      <c r="BW330" s="371"/>
      <c r="BX330" s="371"/>
      <c r="BY330" s="371"/>
      <c r="BZ330" s="371"/>
      <c r="CA330" s="371"/>
    </row>
    <row r="331" spans="1:79" ht="39.75" customHeight="1">
      <c r="A331" s="126"/>
      <c r="B331" s="128"/>
      <c r="C331" s="128"/>
      <c r="D331" s="128"/>
      <c r="E331" s="129"/>
      <c r="F331" s="129"/>
      <c r="G331" s="129"/>
      <c r="H331" s="130"/>
      <c r="I331" s="130"/>
      <c r="J331" s="130"/>
      <c r="K331" s="130"/>
      <c r="L331" s="94"/>
      <c r="M331" s="94"/>
      <c r="N331" s="94"/>
      <c r="O331" s="94"/>
      <c r="P331" s="94"/>
      <c r="Q331" s="94"/>
      <c r="R331" s="94"/>
      <c r="S331" s="94"/>
      <c r="T331" s="98"/>
      <c r="U331" s="94"/>
      <c r="V331" s="98"/>
      <c r="W331" s="129"/>
      <c r="X331" s="129"/>
      <c r="Y331" s="132"/>
      <c r="Z331" s="133"/>
      <c r="AA331" s="133"/>
      <c r="AB331" s="133"/>
      <c r="AC331" s="133"/>
      <c r="AD331" s="380"/>
      <c r="AE331" s="133"/>
      <c r="AF331" s="133"/>
      <c r="AG331" s="133"/>
      <c r="AH331" s="133"/>
      <c r="AI331" s="133"/>
      <c r="AJ331" s="133"/>
      <c r="AK331" s="133"/>
      <c r="AL331" s="133"/>
      <c r="AM331" s="133"/>
      <c r="AN331" s="133"/>
      <c r="AO331" s="133"/>
      <c r="AP331" s="129"/>
      <c r="AQ331" s="129"/>
      <c r="AR331" s="135"/>
      <c r="AS331" s="135"/>
      <c r="AT331" s="135"/>
      <c r="AU331" s="135"/>
      <c r="AV331" s="138"/>
      <c r="AW331" s="135"/>
      <c r="AX331" s="135"/>
      <c r="AY331" s="135"/>
      <c r="AZ331" s="135"/>
      <c r="BA331" s="135"/>
      <c r="BB331" s="135"/>
      <c r="BC331" s="135"/>
      <c r="BD331" s="135"/>
      <c r="BE331" s="135"/>
      <c r="BF331" s="143"/>
      <c r="BG331" s="150"/>
      <c r="BH331" s="129"/>
      <c r="BI331" s="129"/>
      <c r="BJ331" s="150"/>
      <c r="BK331" s="139"/>
      <c r="BL331" s="139"/>
      <c r="BM331" s="148"/>
      <c r="BN331" s="148"/>
      <c r="BO331" s="139"/>
      <c r="BP331" s="139"/>
      <c r="BQ331" s="139"/>
      <c r="BR331" s="139"/>
      <c r="BS331" s="139"/>
      <c r="BT331" s="139"/>
      <c r="BU331" s="371"/>
      <c r="BV331" s="371"/>
      <c r="BW331" s="371"/>
      <c r="BX331" s="371"/>
      <c r="BY331" s="371"/>
      <c r="BZ331" s="371"/>
      <c r="CA331" s="371"/>
    </row>
    <row r="332" spans="1:79" ht="36" customHeight="1">
      <c r="A332" s="126"/>
      <c r="B332" s="128"/>
      <c r="C332" s="128"/>
      <c r="D332" s="128"/>
      <c r="E332" s="129"/>
      <c r="F332" s="129"/>
      <c r="G332" s="129"/>
      <c r="H332" s="130"/>
      <c r="I332" s="130"/>
      <c r="J332" s="130"/>
      <c r="K332" s="130"/>
      <c r="L332" s="94"/>
      <c r="M332" s="94"/>
      <c r="N332" s="94"/>
      <c r="O332" s="94"/>
      <c r="P332" s="94"/>
      <c r="Q332" s="94"/>
      <c r="R332" s="94"/>
      <c r="S332" s="94"/>
      <c r="T332" s="98"/>
      <c r="U332" s="94"/>
      <c r="V332" s="98"/>
      <c r="W332" s="129"/>
      <c r="X332" s="129"/>
      <c r="Y332" s="132"/>
      <c r="Z332" s="133"/>
      <c r="AA332" s="133"/>
      <c r="AB332" s="133"/>
      <c r="AC332" s="133"/>
      <c r="AD332" s="380"/>
      <c r="AE332" s="133"/>
      <c r="AF332" s="133"/>
      <c r="AG332" s="133"/>
      <c r="AH332" s="133"/>
      <c r="AI332" s="133"/>
      <c r="AJ332" s="133"/>
      <c r="AK332" s="133"/>
      <c r="AL332" s="133"/>
      <c r="AM332" s="133"/>
      <c r="AN332" s="133"/>
      <c r="AO332" s="133"/>
      <c r="AP332" s="129"/>
      <c r="AQ332" s="129"/>
      <c r="AR332" s="135"/>
      <c r="AS332" s="135"/>
      <c r="AT332" s="135"/>
      <c r="AU332" s="135"/>
      <c r="AV332" s="138"/>
      <c r="AW332" s="135"/>
      <c r="AX332" s="135"/>
      <c r="AY332" s="135"/>
      <c r="AZ332" s="135"/>
      <c r="BA332" s="135"/>
      <c r="BB332" s="135"/>
      <c r="BC332" s="135"/>
      <c r="BD332" s="135"/>
      <c r="BE332" s="135"/>
      <c r="BF332" s="143"/>
      <c r="BG332" s="150"/>
      <c r="BH332" s="129"/>
      <c r="BI332" s="129"/>
      <c r="BJ332" s="150"/>
      <c r="BK332" s="139"/>
      <c r="BL332" s="139"/>
      <c r="BM332" s="148"/>
      <c r="BN332" s="148"/>
      <c r="BO332" s="139"/>
      <c r="BP332" s="139"/>
      <c r="BQ332" s="139"/>
      <c r="BR332" s="139"/>
      <c r="BS332" s="139"/>
      <c r="BT332" s="139"/>
      <c r="BU332" s="371"/>
      <c r="BV332" s="371"/>
      <c r="BW332" s="371"/>
      <c r="BX332" s="371"/>
      <c r="BY332" s="371"/>
      <c r="BZ332" s="371"/>
      <c r="CA332" s="371"/>
    </row>
    <row r="333" spans="1:79" ht="36" customHeight="1">
      <c r="A333" s="126"/>
      <c r="B333" s="128"/>
      <c r="C333" s="128"/>
      <c r="D333" s="128"/>
      <c r="E333" s="129"/>
      <c r="F333" s="129"/>
      <c r="G333" s="129"/>
      <c r="H333" s="130"/>
      <c r="I333" s="130"/>
      <c r="J333" s="130"/>
      <c r="K333" s="130"/>
      <c r="L333" s="94"/>
      <c r="M333" s="94"/>
      <c r="N333" s="94"/>
      <c r="O333" s="94"/>
      <c r="P333" s="94"/>
      <c r="Q333" s="94"/>
      <c r="R333" s="94"/>
      <c r="S333" s="94"/>
      <c r="T333" s="98"/>
      <c r="U333" s="94"/>
      <c r="V333" s="98"/>
      <c r="W333" s="129"/>
      <c r="X333" s="129"/>
      <c r="Y333" s="132"/>
      <c r="Z333" s="133"/>
      <c r="AA333" s="133"/>
      <c r="AB333" s="133"/>
      <c r="AC333" s="133"/>
      <c r="AD333" s="380"/>
      <c r="AE333" s="133"/>
      <c r="AF333" s="133"/>
      <c r="AG333" s="133"/>
      <c r="AH333" s="133"/>
      <c r="AI333" s="133"/>
      <c r="AJ333" s="133"/>
      <c r="AK333" s="133"/>
      <c r="AL333" s="133"/>
      <c r="AM333" s="133"/>
      <c r="AN333" s="133"/>
      <c r="AO333" s="133"/>
      <c r="AP333" s="129"/>
      <c r="AQ333" s="129"/>
      <c r="AR333" s="135"/>
      <c r="AS333" s="135"/>
      <c r="AT333" s="135"/>
      <c r="AU333" s="135"/>
      <c r="AV333" s="138"/>
      <c r="AW333" s="135"/>
      <c r="AX333" s="135"/>
      <c r="AY333" s="135"/>
      <c r="AZ333" s="135"/>
      <c r="BA333" s="135"/>
      <c r="BB333" s="135"/>
      <c r="BC333" s="135"/>
      <c r="BD333" s="135"/>
      <c r="BE333" s="135"/>
      <c r="BF333" s="143"/>
      <c r="BG333" s="150"/>
      <c r="BH333" s="129"/>
      <c r="BI333" s="129"/>
      <c r="BJ333" s="150"/>
      <c r="BK333" s="139"/>
      <c r="BL333" s="139"/>
      <c r="BM333" s="148"/>
      <c r="BN333" s="148"/>
      <c r="BO333" s="139"/>
      <c r="BP333" s="139"/>
      <c r="BQ333" s="139"/>
      <c r="BR333" s="139"/>
      <c r="BS333" s="139"/>
      <c r="BT333" s="139"/>
      <c r="BU333" s="371"/>
      <c r="BV333" s="371"/>
      <c r="BW333" s="371"/>
      <c r="BX333" s="371"/>
      <c r="BY333" s="371"/>
      <c r="BZ333" s="371"/>
      <c r="CA333" s="371"/>
    </row>
    <row r="334" spans="1:79" ht="39.75" customHeight="1">
      <c r="A334" s="126"/>
      <c r="B334" s="128"/>
      <c r="C334" s="128"/>
      <c r="D334" s="128"/>
      <c r="E334" s="129"/>
      <c r="F334" s="129"/>
      <c r="G334" s="129"/>
      <c r="H334" s="129"/>
      <c r="I334" s="129"/>
      <c r="J334" s="129"/>
      <c r="K334" s="129"/>
      <c r="L334" s="94"/>
      <c r="M334" s="94"/>
      <c r="N334" s="94"/>
      <c r="O334" s="94"/>
      <c r="P334" s="94"/>
      <c r="Q334" s="94"/>
      <c r="R334" s="94"/>
      <c r="S334" s="94"/>
      <c r="T334" s="98"/>
      <c r="U334" s="129"/>
      <c r="V334" s="98"/>
      <c r="W334" s="129"/>
      <c r="X334" s="129"/>
      <c r="Y334" s="132"/>
      <c r="Z334" s="133"/>
      <c r="AA334" s="133"/>
      <c r="AB334" s="133"/>
      <c r="AC334" s="133"/>
      <c r="AD334" s="380"/>
      <c r="AE334" s="133"/>
      <c r="AF334" s="133"/>
      <c r="AG334" s="133"/>
      <c r="AH334" s="133"/>
      <c r="AI334" s="133"/>
      <c r="AJ334" s="133"/>
      <c r="AK334" s="133"/>
      <c r="AL334" s="133"/>
      <c r="AM334" s="133"/>
      <c r="AN334" s="133"/>
      <c r="AO334" s="133"/>
      <c r="AP334" s="129"/>
      <c r="AQ334" s="129"/>
      <c r="AR334" s="135"/>
      <c r="AS334" s="135"/>
      <c r="AT334" s="135"/>
      <c r="AU334" s="135"/>
      <c r="AV334" s="138"/>
      <c r="AW334" s="135"/>
      <c r="AX334" s="135"/>
      <c r="AY334" s="135"/>
      <c r="AZ334" s="135"/>
      <c r="BA334" s="135"/>
      <c r="BB334" s="135"/>
      <c r="BC334" s="135"/>
      <c r="BD334" s="135"/>
      <c r="BE334" s="135"/>
      <c r="BF334" s="139"/>
      <c r="BG334" s="150"/>
      <c r="BH334" s="129"/>
      <c r="BI334" s="129"/>
      <c r="BJ334" s="150"/>
      <c r="BK334" s="139"/>
      <c r="BL334" s="139"/>
      <c r="BM334" s="148"/>
      <c r="BN334" s="148"/>
      <c r="BO334" s="139"/>
      <c r="BP334" s="139"/>
      <c r="BQ334" s="139"/>
      <c r="BR334" s="139"/>
      <c r="BS334" s="139"/>
      <c r="BT334" s="139"/>
      <c r="BU334" s="371"/>
      <c r="BV334" s="371"/>
      <c r="BW334" s="371"/>
      <c r="BX334" s="371"/>
      <c r="BY334" s="371"/>
      <c r="BZ334" s="371"/>
      <c r="CA334" s="371"/>
    </row>
    <row r="335" spans="1:79" ht="39.75" customHeight="1">
      <c r="A335" s="464"/>
      <c r="B335" s="128"/>
      <c r="C335" s="128"/>
      <c r="D335" s="128"/>
      <c r="E335" s="129"/>
      <c r="F335" s="129"/>
      <c r="G335" s="129"/>
      <c r="H335" s="130"/>
      <c r="I335" s="130"/>
      <c r="J335" s="130"/>
      <c r="K335" s="130"/>
      <c r="L335" s="94"/>
      <c r="M335" s="94"/>
      <c r="N335" s="94"/>
      <c r="O335" s="94"/>
      <c r="P335" s="94"/>
      <c r="Q335" s="94"/>
      <c r="R335" s="94"/>
      <c r="S335" s="94"/>
      <c r="T335" s="98"/>
      <c r="U335" s="94"/>
      <c r="V335" s="98"/>
      <c r="W335" s="129"/>
      <c r="X335" s="129"/>
      <c r="Y335" s="132"/>
      <c r="Z335" s="133"/>
      <c r="AA335" s="133"/>
      <c r="AB335" s="133"/>
      <c r="AC335" s="133"/>
      <c r="AD335" s="380"/>
      <c r="AE335" s="133"/>
      <c r="AF335" s="133"/>
      <c r="AG335" s="133"/>
      <c r="AH335" s="133"/>
      <c r="AI335" s="133"/>
      <c r="AJ335" s="133"/>
      <c r="AK335" s="133"/>
      <c r="AL335" s="133"/>
      <c r="AM335" s="133"/>
      <c r="AN335" s="133"/>
      <c r="AO335" s="133"/>
      <c r="AP335" s="129"/>
      <c r="AQ335" s="129"/>
      <c r="AR335" s="135"/>
      <c r="AS335" s="135"/>
      <c r="AT335" s="135"/>
      <c r="AU335" s="135"/>
      <c r="AV335" s="138"/>
      <c r="AW335" s="135"/>
      <c r="AX335" s="135"/>
      <c r="AY335" s="135"/>
      <c r="AZ335" s="135"/>
      <c r="BA335" s="135"/>
      <c r="BB335" s="135"/>
      <c r="BC335" s="135"/>
      <c r="BD335" s="135"/>
      <c r="BE335" s="135"/>
      <c r="BF335" s="139"/>
      <c r="BG335" s="150"/>
      <c r="BH335" s="129"/>
      <c r="BI335" s="129"/>
      <c r="BJ335" s="150"/>
      <c r="BK335" s="139"/>
      <c r="BL335" s="139"/>
      <c r="BM335" s="148"/>
      <c r="BN335" s="148"/>
      <c r="BO335" s="139"/>
      <c r="BP335" s="139"/>
      <c r="BQ335" s="139"/>
      <c r="BR335" s="139"/>
      <c r="BS335" s="139"/>
      <c r="BT335" s="139"/>
      <c r="BU335" s="371"/>
      <c r="BV335" s="371"/>
      <c r="BW335" s="371"/>
      <c r="BX335" s="371"/>
      <c r="BY335" s="371"/>
      <c r="BZ335" s="371"/>
      <c r="CA335" s="371"/>
    </row>
    <row r="336" spans="1:79" ht="46.5" customHeight="1">
      <c r="A336" s="126"/>
      <c r="B336" s="128"/>
      <c r="C336" s="128"/>
      <c r="D336" s="128"/>
      <c r="E336" s="129"/>
      <c r="F336" s="129"/>
      <c r="G336" s="129"/>
      <c r="H336" s="130"/>
      <c r="I336" s="130"/>
      <c r="J336" s="130"/>
      <c r="K336" s="130"/>
      <c r="L336" s="94"/>
      <c r="M336" s="94"/>
      <c r="N336" s="94"/>
      <c r="O336" s="94"/>
      <c r="P336" s="94"/>
      <c r="Q336" s="94"/>
      <c r="R336" s="94"/>
      <c r="S336" s="94"/>
      <c r="T336" s="98"/>
      <c r="U336" s="94"/>
      <c r="V336" s="98"/>
      <c r="W336" s="129"/>
      <c r="X336" s="129"/>
      <c r="Y336" s="132"/>
      <c r="Z336" s="133"/>
      <c r="AA336" s="133"/>
      <c r="AB336" s="133"/>
      <c r="AC336" s="133"/>
      <c r="AD336" s="380"/>
      <c r="AE336" s="133"/>
      <c r="AF336" s="133"/>
      <c r="AG336" s="133"/>
      <c r="AH336" s="133"/>
      <c r="AI336" s="133"/>
      <c r="AJ336" s="133"/>
      <c r="AK336" s="133"/>
      <c r="AL336" s="133"/>
      <c r="AM336" s="133"/>
      <c r="AN336" s="133"/>
      <c r="AO336" s="133"/>
      <c r="AP336" s="129"/>
      <c r="AQ336" s="129"/>
      <c r="AR336" s="135"/>
      <c r="AS336" s="135"/>
      <c r="AT336" s="135"/>
      <c r="AU336" s="135"/>
      <c r="AV336" s="138"/>
      <c r="AW336" s="135"/>
      <c r="AX336" s="135"/>
      <c r="AY336" s="135"/>
      <c r="AZ336" s="135"/>
      <c r="BA336" s="135"/>
      <c r="BB336" s="135"/>
      <c r="BC336" s="135"/>
      <c r="BD336" s="135"/>
      <c r="BE336" s="135"/>
      <c r="BF336" s="143"/>
      <c r="BG336" s="150"/>
      <c r="BH336" s="129"/>
      <c r="BI336" s="129"/>
      <c r="BJ336" s="150"/>
      <c r="BK336" s="139"/>
      <c r="BL336" s="139"/>
      <c r="BM336" s="148"/>
      <c r="BN336" s="148"/>
      <c r="BO336" s="139"/>
      <c r="BP336" s="139"/>
      <c r="BQ336" s="139"/>
      <c r="BR336" s="139"/>
      <c r="BS336" s="139"/>
      <c r="BT336" s="139"/>
      <c r="BU336" s="371"/>
      <c r="BV336" s="371"/>
      <c r="BW336" s="371"/>
      <c r="BX336" s="371"/>
      <c r="BY336" s="371"/>
      <c r="BZ336" s="371"/>
      <c r="CA336" s="371"/>
    </row>
    <row r="337" spans="1:79" ht="39.75" customHeight="1">
      <c r="A337" s="126"/>
      <c r="B337" s="128"/>
      <c r="C337" s="128"/>
      <c r="D337" s="128"/>
      <c r="E337" s="129"/>
      <c r="F337" s="129"/>
      <c r="G337" s="129"/>
      <c r="H337" s="168"/>
      <c r="I337" s="168"/>
      <c r="J337" s="168"/>
      <c r="K337" s="168"/>
      <c r="L337" s="94"/>
      <c r="M337" s="94"/>
      <c r="N337" s="94"/>
      <c r="O337" s="94"/>
      <c r="P337" s="94"/>
      <c r="Q337" s="94"/>
      <c r="R337" s="94"/>
      <c r="S337" s="94"/>
      <c r="T337" s="98"/>
      <c r="U337" s="94"/>
      <c r="V337" s="98"/>
      <c r="W337" s="94"/>
      <c r="X337" s="129"/>
      <c r="Y337" s="132"/>
      <c r="Z337" s="133"/>
      <c r="AA337" s="133"/>
      <c r="AB337" s="133"/>
      <c r="AC337" s="133"/>
      <c r="AD337" s="380"/>
      <c r="AE337" s="133"/>
      <c r="AF337" s="133"/>
      <c r="AG337" s="133"/>
      <c r="AH337" s="133"/>
      <c r="AI337" s="133"/>
      <c r="AJ337" s="133"/>
      <c r="AK337" s="133"/>
      <c r="AL337" s="133"/>
      <c r="AM337" s="133"/>
      <c r="AN337" s="133"/>
      <c r="AO337" s="133"/>
      <c r="AP337" s="129"/>
      <c r="AQ337" s="129"/>
      <c r="AR337" s="135"/>
      <c r="AS337" s="135"/>
      <c r="AT337" s="135"/>
      <c r="AU337" s="135"/>
      <c r="AV337" s="138"/>
      <c r="AW337" s="135"/>
      <c r="AX337" s="135"/>
      <c r="AY337" s="135"/>
      <c r="AZ337" s="135"/>
      <c r="BA337" s="135"/>
      <c r="BB337" s="135"/>
      <c r="BC337" s="135"/>
      <c r="BD337" s="135"/>
      <c r="BE337" s="135"/>
      <c r="BF337" s="139"/>
      <c r="BG337" s="150"/>
      <c r="BH337" s="129"/>
      <c r="BI337" s="129"/>
      <c r="BJ337" s="150"/>
      <c r="BK337" s="139"/>
      <c r="BL337" s="139"/>
      <c r="BM337" s="148"/>
      <c r="BN337" s="148"/>
      <c r="BO337" s="139"/>
      <c r="BP337" s="139"/>
      <c r="BQ337" s="139"/>
      <c r="BR337" s="139"/>
      <c r="BS337" s="139"/>
      <c r="BT337" s="139"/>
      <c r="BU337" s="371"/>
      <c r="BV337" s="371"/>
      <c r="BW337" s="371"/>
      <c r="BX337" s="371"/>
      <c r="BY337" s="371"/>
      <c r="BZ337" s="371"/>
      <c r="CA337" s="371"/>
    </row>
    <row r="338" spans="1:79" ht="39.75" customHeight="1">
      <c r="A338" s="126"/>
      <c r="B338" s="128"/>
      <c r="C338" s="128"/>
      <c r="D338" s="128"/>
      <c r="E338" s="129"/>
      <c r="F338" s="129"/>
      <c r="G338" s="129"/>
      <c r="H338" s="129"/>
      <c r="I338" s="129"/>
      <c r="J338" s="129"/>
      <c r="K338" s="129"/>
      <c r="L338" s="94"/>
      <c r="M338" s="94"/>
      <c r="N338" s="94"/>
      <c r="O338" s="94"/>
      <c r="P338" s="94"/>
      <c r="Q338" s="94"/>
      <c r="R338" s="94"/>
      <c r="S338" s="94"/>
      <c r="T338" s="98"/>
      <c r="U338" s="94"/>
      <c r="V338" s="98"/>
      <c r="W338" s="129"/>
      <c r="X338" s="129"/>
      <c r="Y338" s="132"/>
      <c r="Z338" s="133"/>
      <c r="AA338" s="133"/>
      <c r="AB338" s="133"/>
      <c r="AC338" s="133"/>
      <c r="AD338" s="380"/>
      <c r="AE338" s="133"/>
      <c r="AF338" s="133"/>
      <c r="AG338" s="133"/>
      <c r="AH338" s="133"/>
      <c r="AI338" s="133"/>
      <c r="AJ338" s="133"/>
      <c r="AK338" s="133"/>
      <c r="AL338" s="133"/>
      <c r="AM338" s="133"/>
      <c r="AN338" s="133"/>
      <c r="AO338" s="133"/>
      <c r="AP338" s="129"/>
      <c r="AQ338" s="129"/>
      <c r="AR338" s="135"/>
      <c r="AS338" s="135"/>
      <c r="AT338" s="135"/>
      <c r="AU338" s="135"/>
      <c r="AV338" s="138"/>
      <c r="AW338" s="135"/>
      <c r="AX338" s="135"/>
      <c r="AY338" s="135"/>
      <c r="AZ338" s="135"/>
      <c r="BA338" s="135"/>
      <c r="BB338" s="135"/>
      <c r="BC338" s="135"/>
      <c r="BD338" s="135"/>
      <c r="BE338" s="135"/>
      <c r="BF338" s="139"/>
      <c r="BG338" s="150"/>
      <c r="BH338" s="129"/>
      <c r="BI338" s="129"/>
      <c r="BJ338" s="150"/>
      <c r="BK338" s="139"/>
      <c r="BL338" s="139"/>
      <c r="BM338" s="400"/>
      <c r="BN338" s="400"/>
      <c r="BO338" s="139"/>
      <c r="BP338" s="139"/>
      <c r="BQ338" s="139"/>
      <c r="BR338" s="139"/>
      <c r="BS338" s="139"/>
      <c r="BT338" s="139"/>
      <c r="BU338" s="371"/>
      <c r="BV338" s="371"/>
      <c r="BW338" s="371"/>
      <c r="BX338" s="371"/>
      <c r="BY338" s="371"/>
      <c r="BZ338" s="371"/>
      <c r="CA338" s="371"/>
    </row>
    <row r="339" spans="1:79" ht="39.75" customHeight="1">
      <c r="A339" s="126"/>
      <c r="B339" s="128"/>
      <c r="C339" s="128"/>
      <c r="D339" s="128"/>
      <c r="E339" s="129"/>
      <c r="F339" s="129"/>
      <c r="G339" s="129"/>
      <c r="H339" s="130"/>
      <c r="I339" s="130"/>
      <c r="J339" s="130"/>
      <c r="K339" s="130"/>
      <c r="L339" s="94"/>
      <c r="M339" s="94"/>
      <c r="N339" s="94"/>
      <c r="O339" s="94"/>
      <c r="P339" s="94"/>
      <c r="Q339" s="94"/>
      <c r="R339" s="94"/>
      <c r="S339" s="94"/>
      <c r="T339" s="98"/>
      <c r="U339" s="94"/>
      <c r="V339" s="98"/>
      <c r="W339" s="94"/>
      <c r="X339" s="129"/>
      <c r="Y339" s="132"/>
      <c r="Z339" s="133"/>
      <c r="AA339" s="133"/>
      <c r="AB339" s="133"/>
      <c r="AC339" s="133"/>
      <c r="AD339" s="380"/>
      <c r="AE339" s="133"/>
      <c r="AF339" s="133"/>
      <c r="AG339" s="133"/>
      <c r="AH339" s="133"/>
      <c r="AI339" s="133"/>
      <c r="AJ339" s="133"/>
      <c r="AK339" s="133"/>
      <c r="AL339" s="133"/>
      <c r="AM339" s="133"/>
      <c r="AN339" s="133"/>
      <c r="AO339" s="133"/>
      <c r="AP339" s="129"/>
      <c r="AQ339" s="129"/>
      <c r="AR339" s="135"/>
      <c r="AS339" s="135"/>
      <c r="AT339" s="135"/>
      <c r="AU339" s="135"/>
      <c r="AV339" s="138"/>
      <c r="AW339" s="135"/>
      <c r="AX339" s="135"/>
      <c r="AY339" s="135"/>
      <c r="AZ339" s="135"/>
      <c r="BA339" s="135"/>
      <c r="BB339" s="135"/>
      <c r="BC339" s="135"/>
      <c r="BD339" s="135"/>
      <c r="BE339" s="135"/>
      <c r="BF339" s="139"/>
      <c r="BG339" s="150"/>
      <c r="BH339" s="129"/>
      <c r="BI339" s="129"/>
      <c r="BJ339" s="150"/>
      <c r="BK339" s="139"/>
      <c r="BL339" s="139"/>
      <c r="BM339" s="400"/>
      <c r="BN339" s="400"/>
      <c r="BO339" s="139"/>
      <c r="BP339" s="139"/>
      <c r="BQ339" s="139"/>
      <c r="BR339" s="139"/>
      <c r="BS339" s="139"/>
      <c r="BT339" s="139"/>
      <c r="BU339" s="371"/>
      <c r="BV339" s="371"/>
      <c r="BW339" s="371"/>
      <c r="BX339" s="371"/>
      <c r="BY339" s="371"/>
      <c r="BZ339" s="371"/>
      <c r="CA339" s="371"/>
    </row>
    <row r="340" spans="1:79" ht="39.75" customHeight="1">
      <c r="A340" s="126"/>
      <c r="B340" s="128"/>
      <c r="C340" s="128"/>
      <c r="D340" s="128"/>
      <c r="E340" s="129"/>
      <c r="F340" s="129"/>
      <c r="G340" s="129"/>
      <c r="H340" s="130"/>
      <c r="I340" s="130"/>
      <c r="J340" s="130"/>
      <c r="K340" s="130"/>
      <c r="L340" s="94"/>
      <c r="M340" s="94"/>
      <c r="N340" s="94"/>
      <c r="O340" s="94"/>
      <c r="P340" s="94"/>
      <c r="Q340" s="94"/>
      <c r="R340" s="94"/>
      <c r="S340" s="94"/>
      <c r="T340" s="98"/>
      <c r="U340" s="129"/>
      <c r="V340" s="98"/>
      <c r="W340" s="129"/>
      <c r="X340" s="129"/>
      <c r="Y340" s="132"/>
      <c r="Z340" s="133"/>
      <c r="AA340" s="133"/>
      <c r="AB340" s="133"/>
      <c r="AC340" s="133"/>
      <c r="AD340" s="380"/>
      <c r="AE340" s="133"/>
      <c r="AF340" s="133"/>
      <c r="AG340" s="133"/>
      <c r="AH340" s="133"/>
      <c r="AI340" s="133"/>
      <c r="AJ340" s="133"/>
      <c r="AK340" s="133"/>
      <c r="AL340" s="133"/>
      <c r="AM340" s="133"/>
      <c r="AN340" s="133"/>
      <c r="AO340" s="133"/>
      <c r="AP340" s="129"/>
      <c r="AQ340" s="129"/>
      <c r="AR340" s="135"/>
      <c r="AS340" s="135"/>
      <c r="AT340" s="135"/>
      <c r="AU340" s="135"/>
      <c r="AV340" s="138"/>
      <c r="AW340" s="135"/>
      <c r="AX340" s="135"/>
      <c r="AY340" s="135"/>
      <c r="AZ340" s="135"/>
      <c r="BA340" s="135"/>
      <c r="BB340" s="135"/>
      <c r="BC340" s="135"/>
      <c r="BD340" s="135"/>
      <c r="BE340" s="135"/>
      <c r="BF340" s="139"/>
      <c r="BG340" s="150"/>
      <c r="BH340" s="129"/>
      <c r="BI340" s="129"/>
      <c r="BJ340" s="150"/>
      <c r="BK340" s="139"/>
      <c r="BL340" s="139"/>
      <c r="BM340" s="465"/>
      <c r="BN340" s="465"/>
      <c r="BO340" s="139"/>
      <c r="BP340" s="139"/>
      <c r="BQ340" s="139"/>
      <c r="BR340" s="139"/>
      <c r="BS340" s="139"/>
      <c r="BT340" s="139"/>
      <c r="BU340" s="371"/>
      <c r="BV340" s="371"/>
      <c r="BW340" s="371"/>
      <c r="BX340" s="371"/>
      <c r="BY340" s="371"/>
      <c r="BZ340" s="371"/>
      <c r="CA340" s="371"/>
    </row>
    <row r="341" spans="1:79" ht="39.75" customHeight="1">
      <c r="A341" s="126"/>
      <c r="B341" s="128"/>
      <c r="C341" s="128"/>
      <c r="D341" s="128"/>
      <c r="E341" s="129"/>
      <c r="F341" s="129"/>
      <c r="G341" s="129"/>
      <c r="H341" s="130"/>
      <c r="I341" s="130"/>
      <c r="J341" s="130"/>
      <c r="K341" s="130"/>
      <c r="L341" s="94"/>
      <c r="M341" s="94"/>
      <c r="N341" s="94"/>
      <c r="O341" s="94"/>
      <c r="P341" s="94"/>
      <c r="Q341" s="94"/>
      <c r="R341" s="94"/>
      <c r="S341" s="94"/>
      <c r="T341" s="98"/>
      <c r="U341" s="129"/>
      <c r="V341" s="98"/>
      <c r="W341" s="129"/>
      <c r="X341" s="129"/>
      <c r="Y341" s="132"/>
      <c r="Z341" s="133"/>
      <c r="AA341" s="133"/>
      <c r="AB341" s="133"/>
      <c r="AC341" s="133"/>
      <c r="AD341" s="380"/>
      <c r="AE341" s="133"/>
      <c r="AF341" s="133"/>
      <c r="AG341" s="133"/>
      <c r="AH341" s="133"/>
      <c r="AI341" s="133"/>
      <c r="AJ341" s="133"/>
      <c r="AK341" s="133"/>
      <c r="AL341" s="133"/>
      <c r="AM341" s="133"/>
      <c r="AN341" s="133"/>
      <c r="AO341" s="133"/>
      <c r="AP341" s="129"/>
      <c r="AQ341" s="129"/>
      <c r="AR341" s="135"/>
      <c r="AS341" s="135"/>
      <c r="AT341" s="135"/>
      <c r="AU341" s="135"/>
      <c r="AV341" s="138"/>
      <c r="AW341" s="135"/>
      <c r="AX341" s="135"/>
      <c r="AY341" s="135"/>
      <c r="AZ341" s="135"/>
      <c r="BA341" s="135"/>
      <c r="BB341" s="135"/>
      <c r="BC341" s="135"/>
      <c r="BD341" s="135"/>
      <c r="BE341" s="135"/>
      <c r="BF341" s="139"/>
      <c r="BG341" s="150"/>
      <c r="BH341" s="129"/>
      <c r="BI341" s="129"/>
      <c r="BJ341" s="150"/>
      <c r="BK341" s="139"/>
      <c r="BL341" s="139"/>
      <c r="BM341" s="400"/>
      <c r="BN341" s="400"/>
      <c r="BO341" s="139"/>
      <c r="BP341" s="139"/>
      <c r="BQ341" s="139"/>
      <c r="BR341" s="139"/>
      <c r="BS341" s="139"/>
      <c r="BT341" s="139"/>
      <c r="BU341" s="371"/>
      <c r="BV341" s="371"/>
      <c r="BW341" s="371"/>
      <c r="BX341" s="371"/>
      <c r="BY341" s="371"/>
      <c r="BZ341" s="371"/>
      <c r="CA341" s="371"/>
    </row>
    <row r="342" spans="1:79" ht="39.75" customHeight="1">
      <c r="A342" s="126"/>
      <c r="B342" s="128"/>
      <c r="C342" s="128"/>
      <c r="D342" s="128"/>
      <c r="E342" s="129"/>
      <c r="F342" s="129"/>
      <c r="G342" s="129"/>
      <c r="H342" s="130"/>
      <c r="I342" s="130"/>
      <c r="J342" s="130"/>
      <c r="K342" s="130"/>
      <c r="L342" s="94"/>
      <c r="M342" s="94"/>
      <c r="N342" s="94"/>
      <c r="O342" s="94"/>
      <c r="P342" s="94"/>
      <c r="Q342" s="94"/>
      <c r="R342" s="94"/>
      <c r="S342" s="94"/>
      <c r="T342" s="98"/>
      <c r="U342" s="94"/>
      <c r="V342" s="98"/>
      <c r="W342" s="129"/>
      <c r="X342" s="129"/>
      <c r="Y342" s="132"/>
      <c r="Z342" s="133"/>
      <c r="AA342" s="133"/>
      <c r="AB342" s="133"/>
      <c r="AC342" s="133"/>
      <c r="AD342" s="380"/>
      <c r="AE342" s="133"/>
      <c r="AF342" s="133"/>
      <c r="AG342" s="133"/>
      <c r="AH342" s="133"/>
      <c r="AI342" s="133"/>
      <c r="AJ342" s="133"/>
      <c r="AK342" s="133"/>
      <c r="AL342" s="133"/>
      <c r="AM342" s="133"/>
      <c r="AN342" s="133"/>
      <c r="AO342" s="133"/>
      <c r="AP342" s="129"/>
      <c r="AQ342" s="129"/>
      <c r="AR342" s="135"/>
      <c r="AS342" s="135"/>
      <c r="AT342" s="135"/>
      <c r="AU342" s="135"/>
      <c r="AV342" s="138"/>
      <c r="AW342" s="135"/>
      <c r="AX342" s="135"/>
      <c r="AY342" s="135"/>
      <c r="AZ342" s="135"/>
      <c r="BA342" s="135"/>
      <c r="BB342" s="135"/>
      <c r="BC342" s="135"/>
      <c r="BD342" s="135"/>
      <c r="BE342" s="135"/>
      <c r="BF342" s="139"/>
      <c r="BG342" s="150"/>
      <c r="BH342" s="129"/>
      <c r="BI342" s="129"/>
      <c r="BJ342" s="150"/>
      <c r="BK342" s="139"/>
      <c r="BL342" s="139"/>
      <c r="BM342" s="400"/>
      <c r="BN342" s="400"/>
      <c r="BO342" s="139"/>
      <c r="BP342" s="139"/>
      <c r="BQ342" s="139"/>
      <c r="BR342" s="139"/>
      <c r="BS342" s="139"/>
      <c r="BT342" s="139"/>
      <c r="BU342" s="371"/>
      <c r="BV342" s="371"/>
      <c r="BW342" s="371"/>
      <c r="BX342" s="371"/>
      <c r="BY342" s="371"/>
      <c r="BZ342" s="371"/>
      <c r="CA342" s="371"/>
    </row>
    <row r="343" spans="1:79" ht="39.75" customHeight="1">
      <c r="A343" s="126"/>
      <c r="B343" s="128"/>
      <c r="C343" s="128"/>
      <c r="D343" s="128"/>
      <c r="E343" s="129"/>
      <c r="F343" s="129"/>
      <c r="G343" s="129"/>
      <c r="H343" s="148"/>
      <c r="I343" s="148"/>
      <c r="J343" s="148"/>
      <c r="K343" s="148"/>
      <c r="L343" s="94"/>
      <c r="M343" s="94"/>
      <c r="N343" s="94"/>
      <c r="O343" s="94"/>
      <c r="P343" s="94"/>
      <c r="Q343" s="94"/>
      <c r="R343" s="94"/>
      <c r="S343" s="94"/>
      <c r="T343" s="98"/>
      <c r="U343" s="94"/>
      <c r="V343" s="98"/>
      <c r="W343" s="129"/>
      <c r="X343" s="129"/>
      <c r="Y343" s="184"/>
      <c r="Z343" s="133"/>
      <c r="AA343" s="133"/>
      <c r="AB343" s="133"/>
      <c r="AC343" s="133"/>
      <c r="AD343" s="380"/>
      <c r="AE343" s="133"/>
      <c r="AF343" s="133"/>
      <c r="AG343" s="133"/>
      <c r="AH343" s="133"/>
      <c r="AI343" s="133"/>
      <c r="AJ343" s="133"/>
      <c r="AK343" s="133"/>
      <c r="AL343" s="133"/>
      <c r="AM343" s="133"/>
      <c r="AN343" s="133"/>
      <c r="AO343" s="133"/>
      <c r="AP343" s="129"/>
      <c r="AQ343" s="129"/>
      <c r="AR343" s="135"/>
      <c r="AS343" s="135"/>
      <c r="AT343" s="135"/>
      <c r="AU343" s="135"/>
      <c r="AV343" s="138"/>
      <c r="AW343" s="135"/>
      <c r="AX343" s="135"/>
      <c r="AY343" s="135"/>
      <c r="AZ343" s="135"/>
      <c r="BA343" s="135"/>
      <c r="BB343" s="135"/>
      <c r="BC343" s="135"/>
      <c r="BD343" s="135"/>
      <c r="BE343" s="135"/>
      <c r="BF343" s="139"/>
      <c r="BG343" s="150"/>
      <c r="BH343" s="129"/>
      <c r="BI343" s="129"/>
      <c r="BJ343" s="150"/>
      <c r="BK343" s="139"/>
      <c r="BL343" s="139"/>
      <c r="BM343" s="389"/>
      <c r="BN343" s="389"/>
      <c r="BO343" s="139"/>
      <c r="BP343" s="139"/>
      <c r="BQ343" s="139"/>
      <c r="BR343" s="139"/>
      <c r="BS343" s="139"/>
      <c r="BT343" s="139"/>
      <c r="BU343" s="371"/>
      <c r="BV343" s="371"/>
      <c r="BW343" s="371"/>
      <c r="BX343" s="371"/>
      <c r="BY343" s="371"/>
      <c r="BZ343" s="371"/>
      <c r="CA343" s="371"/>
    </row>
    <row r="344" spans="1:79" ht="39.75" customHeight="1">
      <c r="A344" s="126"/>
      <c r="B344" s="128"/>
      <c r="C344" s="128"/>
      <c r="D344" s="128"/>
      <c r="E344" s="129"/>
      <c r="F344" s="129"/>
      <c r="G344" s="129"/>
      <c r="H344" s="130"/>
      <c r="I344" s="130"/>
      <c r="J344" s="130"/>
      <c r="K344" s="130"/>
      <c r="L344" s="94"/>
      <c r="M344" s="94"/>
      <c r="N344" s="94"/>
      <c r="O344" s="94"/>
      <c r="P344" s="94"/>
      <c r="Q344" s="94"/>
      <c r="R344" s="94"/>
      <c r="S344" s="94"/>
      <c r="T344" s="98"/>
      <c r="U344" s="94"/>
      <c r="V344" s="98"/>
      <c r="W344" s="129"/>
      <c r="X344" s="129"/>
      <c r="Y344" s="132"/>
      <c r="Z344" s="133"/>
      <c r="AA344" s="133"/>
      <c r="AB344" s="133"/>
      <c r="AC344" s="133"/>
      <c r="AD344" s="380"/>
      <c r="AE344" s="133"/>
      <c r="AF344" s="133"/>
      <c r="AG344" s="133"/>
      <c r="AH344" s="133"/>
      <c r="AI344" s="133"/>
      <c r="AJ344" s="133"/>
      <c r="AK344" s="133"/>
      <c r="AL344" s="133"/>
      <c r="AM344" s="133"/>
      <c r="AN344" s="133"/>
      <c r="AO344" s="133"/>
      <c r="AP344" s="129"/>
      <c r="AQ344" s="129"/>
      <c r="AR344" s="135"/>
      <c r="AS344" s="135"/>
      <c r="AT344" s="135"/>
      <c r="AU344" s="135"/>
      <c r="AV344" s="138"/>
      <c r="AW344" s="135"/>
      <c r="AX344" s="135"/>
      <c r="AY344" s="135"/>
      <c r="AZ344" s="135"/>
      <c r="BA344" s="135"/>
      <c r="BB344" s="135"/>
      <c r="BC344" s="135"/>
      <c r="BD344" s="135"/>
      <c r="BE344" s="135"/>
      <c r="BF344" s="139"/>
      <c r="BG344" s="150"/>
      <c r="BH344" s="129"/>
      <c r="BI344" s="129"/>
      <c r="BJ344" s="150"/>
      <c r="BK344" s="139"/>
      <c r="BL344" s="139"/>
      <c r="BM344" s="400"/>
      <c r="BN344" s="400"/>
      <c r="BO344" s="139"/>
      <c r="BP344" s="139"/>
      <c r="BQ344" s="139"/>
      <c r="BR344" s="139"/>
      <c r="BS344" s="139"/>
      <c r="BT344" s="139"/>
      <c r="BU344" s="371"/>
      <c r="BV344" s="371"/>
      <c r="BW344" s="371"/>
      <c r="BX344" s="371"/>
      <c r="BY344" s="371"/>
      <c r="BZ344" s="371"/>
      <c r="CA344" s="371"/>
    </row>
    <row r="345" spans="1:79" ht="39.75" customHeight="1">
      <c r="A345" s="126"/>
      <c r="B345" s="128"/>
      <c r="C345" s="128"/>
      <c r="D345" s="128"/>
      <c r="E345" s="129"/>
      <c r="F345" s="129"/>
      <c r="G345" s="129"/>
      <c r="H345" s="129"/>
      <c r="I345" s="129"/>
      <c r="J345" s="129"/>
      <c r="K345" s="129"/>
      <c r="L345" s="94"/>
      <c r="M345" s="94"/>
      <c r="N345" s="94"/>
      <c r="O345" s="94"/>
      <c r="P345" s="94"/>
      <c r="Q345" s="94"/>
      <c r="R345" s="94"/>
      <c r="S345" s="94"/>
      <c r="T345" s="98"/>
      <c r="U345" s="94"/>
      <c r="V345" s="98"/>
      <c r="W345" s="129"/>
      <c r="X345" s="129"/>
      <c r="Y345" s="132"/>
      <c r="Z345" s="133"/>
      <c r="AA345" s="133"/>
      <c r="AB345" s="133"/>
      <c r="AC345" s="133"/>
      <c r="AD345" s="380"/>
      <c r="AE345" s="133"/>
      <c r="AF345" s="133"/>
      <c r="AG345" s="133"/>
      <c r="AH345" s="133"/>
      <c r="AI345" s="133"/>
      <c r="AJ345" s="133"/>
      <c r="AK345" s="133"/>
      <c r="AL345" s="133"/>
      <c r="AM345" s="133"/>
      <c r="AN345" s="133"/>
      <c r="AO345" s="133"/>
      <c r="AP345" s="129"/>
      <c r="AQ345" s="129"/>
      <c r="AR345" s="135"/>
      <c r="AS345" s="135"/>
      <c r="AT345" s="135"/>
      <c r="AU345" s="135"/>
      <c r="AV345" s="138"/>
      <c r="AW345" s="135"/>
      <c r="AX345" s="135"/>
      <c r="AY345" s="135"/>
      <c r="AZ345" s="135"/>
      <c r="BA345" s="135"/>
      <c r="BB345" s="135"/>
      <c r="BC345" s="135"/>
      <c r="BD345" s="135"/>
      <c r="BE345" s="135"/>
      <c r="BF345" s="139"/>
      <c r="BG345" s="150"/>
      <c r="BH345" s="129"/>
      <c r="BI345" s="129"/>
      <c r="BJ345" s="150"/>
      <c r="BK345" s="139"/>
      <c r="BL345" s="139"/>
      <c r="BM345" s="148"/>
      <c r="BN345" s="148"/>
      <c r="BO345" s="139"/>
      <c r="BP345" s="139"/>
      <c r="BQ345" s="139"/>
      <c r="BR345" s="139"/>
      <c r="BS345" s="139"/>
      <c r="BT345" s="139"/>
      <c r="BU345" s="371"/>
      <c r="BV345" s="371"/>
      <c r="BW345" s="371"/>
      <c r="BX345" s="371"/>
      <c r="BY345" s="371"/>
      <c r="BZ345" s="371"/>
      <c r="CA345" s="371"/>
    </row>
    <row r="346" spans="1:79" ht="39.75" customHeight="1">
      <c r="A346" s="126"/>
      <c r="B346" s="128"/>
      <c r="C346" s="128"/>
      <c r="D346" s="128"/>
      <c r="E346" s="129"/>
      <c r="F346" s="129"/>
      <c r="G346" s="129"/>
      <c r="H346" s="129"/>
      <c r="I346" s="129"/>
      <c r="J346" s="129"/>
      <c r="K346" s="129"/>
      <c r="L346" s="94"/>
      <c r="M346" s="94"/>
      <c r="N346" s="94"/>
      <c r="O346" s="94"/>
      <c r="P346" s="94"/>
      <c r="Q346" s="94"/>
      <c r="R346" s="94"/>
      <c r="S346" s="94"/>
      <c r="T346" s="98"/>
      <c r="U346" s="94"/>
      <c r="V346" s="98"/>
      <c r="W346" s="129"/>
      <c r="X346" s="129"/>
      <c r="Y346" s="132"/>
      <c r="Z346" s="133"/>
      <c r="AA346" s="133"/>
      <c r="AB346" s="133"/>
      <c r="AC346" s="133"/>
      <c r="AD346" s="380"/>
      <c r="AE346" s="133"/>
      <c r="AF346" s="133"/>
      <c r="AG346" s="133"/>
      <c r="AH346" s="133"/>
      <c r="AI346" s="133"/>
      <c r="AJ346" s="133"/>
      <c r="AK346" s="133"/>
      <c r="AL346" s="133"/>
      <c r="AM346" s="133"/>
      <c r="AN346" s="133"/>
      <c r="AO346" s="133"/>
      <c r="AP346" s="129"/>
      <c r="AQ346" s="129"/>
      <c r="AR346" s="135"/>
      <c r="AS346" s="135"/>
      <c r="AT346" s="135"/>
      <c r="AU346" s="135"/>
      <c r="AV346" s="138"/>
      <c r="AW346" s="135"/>
      <c r="AX346" s="135"/>
      <c r="AY346" s="135"/>
      <c r="AZ346" s="135"/>
      <c r="BA346" s="135"/>
      <c r="BB346" s="135"/>
      <c r="BC346" s="135"/>
      <c r="BD346" s="135"/>
      <c r="BE346" s="135"/>
      <c r="BF346" s="139"/>
      <c r="BG346" s="150"/>
      <c r="BH346" s="129"/>
      <c r="BI346" s="129"/>
      <c r="BJ346" s="150"/>
      <c r="BK346" s="139"/>
      <c r="BL346" s="139"/>
      <c r="BM346" s="400"/>
      <c r="BN346" s="400"/>
      <c r="BO346" s="139"/>
      <c r="BP346" s="139"/>
      <c r="BQ346" s="139"/>
      <c r="BR346" s="139"/>
      <c r="BS346" s="139"/>
      <c r="BT346" s="139"/>
      <c r="BU346" s="371"/>
      <c r="BV346" s="371"/>
      <c r="BW346" s="371"/>
      <c r="BX346" s="371"/>
      <c r="BY346" s="371"/>
      <c r="BZ346" s="371"/>
      <c r="CA346" s="371"/>
    </row>
    <row r="347" spans="1:79" ht="39.75" customHeight="1">
      <c r="A347" s="126"/>
      <c r="B347" s="128"/>
      <c r="C347" s="128"/>
      <c r="D347" s="128"/>
      <c r="E347" s="129"/>
      <c r="F347" s="129"/>
      <c r="G347" s="129"/>
      <c r="H347" s="172"/>
      <c r="I347" s="172"/>
      <c r="J347" s="172"/>
      <c r="K347" s="172"/>
      <c r="L347" s="94"/>
      <c r="M347" s="94"/>
      <c r="N347" s="94"/>
      <c r="O347" s="94"/>
      <c r="P347" s="94"/>
      <c r="Q347" s="94"/>
      <c r="R347" s="94"/>
      <c r="S347" s="94"/>
      <c r="T347" s="98"/>
      <c r="U347" s="94"/>
      <c r="V347" s="98"/>
      <c r="W347" s="129"/>
      <c r="X347" s="129"/>
      <c r="Y347" s="132"/>
      <c r="Z347" s="133"/>
      <c r="AA347" s="133"/>
      <c r="AB347" s="133"/>
      <c r="AC347" s="133"/>
      <c r="AD347" s="380"/>
      <c r="AE347" s="133"/>
      <c r="AF347" s="133"/>
      <c r="AG347" s="133"/>
      <c r="AH347" s="133"/>
      <c r="AI347" s="133"/>
      <c r="AJ347" s="133"/>
      <c r="AK347" s="133"/>
      <c r="AL347" s="133"/>
      <c r="AM347" s="133"/>
      <c r="AN347" s="133"/>
      <c r="AO347" s="133"/>
      <c r="AP347" s="129"/>
      <c r="AQ347" s="129"/>
      <c r="AR347" s="135"/>
      <c r="AS347" s="135"/>
      <c r="AT347" s="135"/>
      <c r="AU347" s="135"/>
      <c r="AV347" s="138"/>
      <c r="AW347" s="135"/>
      <c r="AX347" s="135"/>
      <c r="AY347" s="135"/>
      <c r="AZ347" s="135"/>
      <c r="BA347" s="135"/>
      <c r="BB347" s="135"/>
      <c r="BC347" s="135"/>
      <c r="BD347" s="135"/>
      <c r="BE347" s="135"/>
      <c r="BF347" s="139"/>
      <c r="BG347" s="150"/>
      <c r="BH347" s="129"/>
      <c r="BI347" s="129"/>
      <c r="BJ347" s="150"/>
      <c r="BK347" s="139"/>
      <c r="BL347" s="139"/>
      <c r="BM347" s="148"/>
      <c r="BN347" s="148"/>
      <c r="BO347" s="139"/>
      <c r="BP347" s="139"/>
      <c r="BQ347" s="139"/>
      <c r="BR347" s="139"/>
      <c r="BS347" s="139"/>
      <c r="BT347" s="139"/>
      <c r="BU347" s="371"/>
      <c r="BV347" s="371"/>
      <c r="BW347" s="371"/>
      <c r="BX347" s="371"/>
      <c r="BY347" s="371"/>
      <c r="BZ347" s="371"/>
      <c r="CA347" s="371"/>
    </row>
    <row r="348" spans="1:79" ht="39.75" customHeight="1">
      <c r="A348" s="126"/>
      <c r="B348" s="128"/>
      <c r="C348" s="128"/>
      <c r="D348" s="128"/>
      <c r="E348" s="129"/>
      <c r="F348" s="129"/>
      <c r="G348" s="129"/>
      <c r="H348" s="129"/>
      <c r="I348" s="129"/>
      <c r="J348" s="129"/>
      <c r="K348" s="129"/>
      <c r="L348" s="94"/>
      <c r="M348" s="94"/>
      <c r="N348" s="94"/>
      <c r="O348" s="94"/>
      <c r="P348" s="94"/>
      <c r="Q348" s="94"/>
      <c r="R348" s="94"/>
      <c r="S348" s="94"/>
      <c r="T348" s="98"/>
      <c r="U348" s="94"/>
      <c r="V348" s="98"/>
      <c r="W348" s="129"/>
      <c r="X348" s="129"/>
      <c r="Y348" s="132"/>
      <c r="Z348" s="133"/>
      <c r="AA348" s="133"/>
      <c r="AB348" s="133"/>
      <c r="AC348" s="133"/>
      <c r="AD348" s="380"/>
      <c r="AE348" s="133"/>
      <c r="AF348" s="133"/>
      <c r="AG348" s="133"/>
      <c r="AH348" s="133"/>
      <c r="AI348" s="133"/>
      <c r="AJ348" s="133"/>
      <c r="AK348" s="133"/>
      <c r="AL348" s="133"/>
      <c r="AM348" s="133"/>
      <c r="AN348" s="133"/>
      <c r="AO348" s="133"/>
      <c r="AP348" s="129"/>
      <c r="AQ348" s="129"/>
      <c r="AR348" s="135"/>
      <c r="AS348" s="135"/>
      <c r="AT348" s="135"/>
      <c r="AU348" s="135"/>
      <c r="AV348" s="138"/>
      <c r="AW348" s="135"/>
      <c r="AX348" s="135"/>
      <c r="AY348" s="135"/>
      <c r="AZ348" s="135"/>
      <c r="BA348" s="135"/>
      <c r="BB348" s="135"/>
      <c r="BC348" s="135"/>
      <c r="BD348" s="135"/>
      <c r="BE348" s="135"/>
      <c r="BF348" s="139"/>
      <c r="BG348" s="150"/>
      <c r="BH348" s="129"/>
      <c r="BI348" s="129"/>
      <c r="BJ348" s="150"/>
      <c r="BK348" s="139"/>
      <c r="BL348" s="139"/>
      <c r="BM348" s="148"/>
      <c r="BN348" s="148"/>
      <c r="BO348" s="139"/>
      <c r="BP348" s="139"/>
      <c r="BQ348" s="139"/>
      <c r="BR348" s="139"/>
      <c r="BS348" s="139"/>
      <c r="BT348" s="139"/>
      <c r="BU348" s="371"/>
      <c r="BV348" s="371"/>
      <c r="BW348" s="371"/>
      <c r="BX348" s="371"/>
      <c r="BY348" s="371"/>
      <c r="BZ348" s="371"/>
      <c r="CA348" s="371"/>
    </row>
    <row r="349" spans="1:79" ht="39.75" customHeight="1">
      <c r="A349" s="126"/>
      <c r="B349" s="128"/>
      <c r="C349" s="128"/>
      <c r="D349" s="128"/>
      <c r="E349" s="129"/>
      <c r="F349" s="129"/>
      <c r="G349" s="129"/>
      <c r="H349" s="130"/>
      <c r="I349" s="130"/>
      <c r="J349" s="130"/>
      <c r="K349" s="130"/>
      <c r="L349" s="94"/>
      <c r="M349" s="94"/>
      <c r="N349" s="94"/>
      <c r="O349" s="94"/>
      <c r="P349" s="94"/>
      <c r="Q349" s="94"/>
      <c r="R349" s="94"/>
      <c r="S349" s="94"/>
      <c r="T349" s="98"/>
      <c r="U349" s="94"/>
      <c r="V349" s="98"/>
      <c r="W349" s="129"/>
      <c r="X349" s="129"/>
      <c r="Y349" s="128"/>
      <c r="Z349" s="133"/>
      <c r="AA349" s="133"/>
      <c r="AB349" s="133"/>
      <c r="AC349" s="133"/>
      <c r="AD349" s="380"/>
      <c r="AE349" s="133"/>
      <c r="AF349" s="133"/>
      <c r="AG349" s="133"/>
      <c r="AH349" s="133"/>
      <c r="AI349" s="133"/>
      <c r="AJ349" s="133"/>
      <c r="AK349" s="133"/>
      <c r="AL349" s="133"/>
      <c r="AM349" s="133"/>
      <c r="AN349" s="133"/>
      <c r="AO349" s="133"/>
      <c r="AP349" s="129"/>
      <c r="AQ349" s="129"/>
      <c r="AR349" s="135"/>
      <c r="AS349" s="135"/>
      <c r="AT349" s="135"/>
      <c r="AU349" s="135"/>
      <c r="AV349" s="138"/>
      <c r="AW349" s="135"/>
      <c r="AX349" s="135"/>
      <c r="AY349" s="135"/>
      <c r="AZ349" s="135"/>
      <c r="BA349" s="135"/>
      <c r="BB349" s="135"/>
      <c r="BC349" s="135"/>
      <c r="BD349" s="135"/>
      <c r="BE349" s="135"/>
      <c r="BF349" s="139"/>
      <c r="BG349" s="150"/>
      <c r="BH349" s="129"/>
      <c r="BI349" s="129"/>
      <c r="BJ349" s="150"/>
      <c r="BK349" s="139"/>
      <c r="BL349" s="139"/>
      <c r="BM349" s="400"/>
      <c r="BN349" s="400"/>
      <c r="BO349" s="139"/>
      <c r="BP349" s="139"/>
      <c r="BQ349" s="139"/>
      <c r="BR349" s="143"/>
      <c r="BS349" s="143"/>
      <c r="BT349" s="143"/>
      <c r="BU349" s="371"/>
      <c r="BV349" s="371"/>
      <c r="BW349" s="371"/>
      <c r="BX349" s="371"/>
      <c r="BY349" s="371"/>
      <c r="BZ349" s="371"/>
      <c r="CA349" s="371"/>
    </row>
    <row r="350" spans="1:79" ht="39.75" customHeight="1">
      <c r="A350" s="126"/>
      <c r="B350" s="128"/>
      <c r="C350" s="128"/>
      <c r="D350" s="128"/>
      <c r="E350" s="129"/>
      <c r="F350" s="129"/>
      <c r="G350" s="129"/>
      <c r="H350" s="130"/>
      <c r="I350" s="130"/>
      <c r="J350" s="130"/>
      <c r="K350" s="130"/>
      <c r="L350" s="94"/>
      <c r="M350" s="94"/>
      <c r="N350" s="94"/>
      <c r="O350" s="94"/>
      <c r="P350" s="94"/>
      <c r="Q350" s="94"/>
      <c r="R350" s="94"/>
      <c r="S350" s="94"/>
      <c r="T350" s="98"/>
      <c r="U350" s="129"/>
      <c r="V350" s="98"/>
      <c r="W350" s="129"/>
      <c r="X350" s="129"/>
      <c r="Y350" s="132"/>
      <c r="Z350" s="133"/>
      <c r="AA350" s="133"/>
      <c r="AB350" s="133"/>
      <c r="AC350" s="133"/>
      <c r="AD350" s="380"/>
      <c r="AE350" s="133"/>
      <c r="AF350" s="133"/>
      <c r="AG350" s="133"/>
      <c r="AH350" s="133"/>
      <c r="AI350" s="133"/>
      <c r="AJ350" s="133"/>
      <c r="AK350" s="133"/>
      <c r="AL350" s="133"/>
      <c r="AM350" s="133"/>
      <c r="AN350" s="133"/>
      <c r="AO350" s="133"/>
      <c r="AP350" s="129"/>
      <c r="AQ350" s="129"/>
      <c r="AR350" s="135"/>
      <c r="AS350" s="135"/>
      <c r="AT350" s="135"/>
      <c r="AU350" s="135"/>
      <c r="AV350" s="138"/>
      <c r="AW350" s="135"/>
      <c r="AX350" s="135"/>
      <c r="AY350" s="135"/>
      <c r="AZ350" s="135"/>
      <c r="BA350" s="135"/>
      <c r="BB350" s="135"/>
      <c r="BC350" s="135"/>
      <c r="BD350" s="135"/>
      <c r="BE350" s="135"/>
      <c r="BF350" s="143"/>
      <c r="BG350" s="150"/>
      <c r="BH350" s="129"/>
      <c r="BI350" s="129"/>
      <c r="BJ350" s="150"/>
      <c r="BK350" s="143"/>
      <c r="BL350" s="143"/>
      <c r="BM350" s="148"/>
      <c r="BN350" s="148"/>
      <c r="BO350" s="143"/>
      <c r="BP350" s="143"/>
      <c r="BQ350" s="143"/>
      <c r="BR350" s="139"/>
      <c r="BS350" s="139"/>
      <c r="BT350" s="139"/>
      <c r="BU350" s="371"/>
      <c r="BV350" s="371"/>
      <c r="BW350" s="371"/>
      <c r="BX350" s="371"/>
      <c r="BY350" s="371"/>
      <c r="BZ350" s="371"/>
      <c r="CA350" s="371"/>
    </row>
    <row r="351" spans="1:79" ht="39.75" customHeight="1">
      <c r="A351" s="126"/>
      <c r="B351" s="128"/>
      <c r="C351" s="128"/>
      <c r="D351" s="128"/>
      <c r="E351" s="129"/>
      <c r="F351" s="129"/>
      <c r="G351" s="129"/>
      <c r="H351" s="130"/>
      <c r="I351" s="130"/>
      <c r="J351" s="130"/>
      <c r="K351" s="130"/>
      <c r="L351" s="94"/>
      <c r="M351" s="94"/>
      <c r="N351" s="94"/>
      <c r="O351" s="94"/>
      <c r="P351" s="94"/>
      <c r="Q351" s="94"/>
      <c r="R351" s="94"/>
      <c r="S351" s="94"/>
      <c r="T351" s="98"/>
      <c r="U351" s="129"/>
      <c r="V351" s="98"/>
      <c r="W351" s="129"/>
      <c r="X351" s="129"/>
      <c r="Y351" s="132"/>
      <c r="Z351" s="133"/>
      <c r="AA351" s="133"/>
      <c r="AB351" s="133"/>
      <c r="AC351" s="133"/>
      <c r="AD351" s="380"/>
      <c r="AE351" s="133"/>
      <c r="AF351" s="133"/>
      <c r="AG351" s="133"/>
      <c r="AH351" s="133"/>
      <c r="AI351" s="133"/>
      <c r="AJ351" s="133"/>
      <c r="AK351" s="133"/>
      <c r="AL351" s="133"/>
      <c r="AM351" s="133"/>
      <c r="AN351" s="133"/>
      <c r="AO351" s="133"/>
      <c r="AP351" s="129"/>
      <c r="AQ351" s="129"/>
      <c r="AR351" s="135"/>
      <c r="AS351" s="135"/>
      <c r="AT351" s="135"/>
      <c r="AU351" s="135"/>
      <c r="AV351" s="138"/>
      <c r="AW351" s="135"/>
      <c r="AX351" s="135"/>
      <c r="AY351" s="135"/>
      <c r="AZ351" s="135"/>
      <c r="BA351" s="135"/>
      <c r="BB351" s="135"/>
      <c r="BC351" s="135"/>
      <c r="BD351" s="135"/>
      <c r="BE351" s="135"/>
      <c r="BF351" s="143"/>
      <c r="BG351" s="150"/>
      <c r="BH351" s="129"/>
      <c r="BI351" s="129"/>
      <c r="BJ351" s="150"/>
      <c r="BK351" s="143"/>
      <c r="BL351" s="143"/>
      <c r="BM351" s="389"/>
      <c r="BN351" s="389"/>
      <c r="BO351" s="143"/>
      <c r="BP351" s="143"/>
      <c r="BQ351" s="143"/>
      <c r="BR351" s="139"/>
      <c r="BS351" s="139"/>
      <c r="BT351" s="139"/>
      <c r="BU351" s="371"/>
      <c r="BV351" s="371"/>
      <c r="BW351" s="371"/>
      <c r="BX351" s="371"/>
      <c r="BY351" s="371"/>
      <c r="BZ351" s="371"/>
      <c r="CA351" s="371"/>
    </row>
    <row r="352" spans="1:79" ht="39.75" customHeight="1">
      <c r="A352" s="126"/>
      <c r="B352" s="128"/>
      <c r="C352" s="128"/>
      <c r="D352" s="128"/>
      <c r="E352" s="129"/>
      <c r="F352" s="129"/>
      <c r="G352" s="129"/>
      <c r="H352" s="130"/>
      <c r="I352" s="130"/>
      <c r="J352" s="130"/>
      <c r="K352" s="130"/>
      <c r="L352" s="94"/>
      <c r="M352" s="94"/>
      <c r="N352" s="94"/>
      <c r="O352" s="94"/>
      <c r="P352" s="94"/>
      <c r="Q352" s="94"/>
      <c r="R352" s="94"/>
      <c r="S352" s="94"/>
      <c r="T352" s="98"/>
      <c r="U352" s="94"/>
      <c r="V352" s="98"/>
      <c r="W352" s="129"/>
      <c r="X352" s="129"/>
      <c r="Y352" s="132"/>
      <c r="Z352" s="133"/>
      <c r="AA352" s="133"/>
      <c r="AB352" s="133"/>
      <c r="AC352" s="133"/>
      <c r="AD352" s="380"/>
      <c r="AE352" s="133"/>
      <c r="AF352" s="133"/>
      <c r="AG352" s="133"/>
      <c r="AH352" s="133"/>
      <c r="AI352" s="133"/>
      <c r="AJ352" s="133"/>
      <c r="AK352" s="133"/>
      <c r="AL352" s="133"/>
      <c r="AM352" s="133"/>
      <c r="AN352" s="133"/>
      <c r="AO352" s="133"/>
      <c r="AP352" s="129"/>
      <c r="AQ352" s="129"/>
      <c r="AR352" s="135"/>
      <c r="AS352" s="135"/>
      <c r="AT352" s="135"/>
      <c r="AU352" s="135"/>
      <c r="AV352" s="138"/>
      <c r="AW352" s="135"/>
      <c r="AX352" s="135"/>
      <c r="AY352" s="135"/>
      <c r="AZ352" s="135"/>
      <c r="BA352" s="135"/>
      <c r="BB352" s="135"/>
      <c r="BC352" s="135"/>
      <c r="BD352" s="135"/>
      <c r="BE352" s="135"/>
      <c r="BF352" s="143"/>
      <c r="BG352" s="150"/>
      <c r="BH352" s="129"/>
      <c r="BI352" s="129"/>
      <c r="BJ352" s="150"/>
      <c r="BK352" s="143"/>
      <c r="BL352" s="143"/>
      <c r="BM352" s="148"/>
      <c r="BN352" s="148"/>
      <c r="BO352" s="143"/>
      <c r="BP352" s="143"/>
      <c r="BQ352" s="143"/>
      <c r="BR352" s="139"/>
      <c r="BS352" s="139"/>
      <c r="BT352" s="139"/>
      <c r="BU352" s="371"/>
      <c r="BV352" s="371"/>
      <c r="BW352" s="371"/>
      <c r="BX352" s="371"/>
      <c r="BY352" s="371"/>
      <c r="BZ352" s="371"/>
      <c r="CA352" s="371"/>
    </row>
    <row r="353" spans="1:79" ht="39.75" customHeight="1">
      <c r="A353" s="126"/>
      <c r="B353" s="128"/>
      <c r="C353" s="128"/>
      <c r="D353" s="128"/>
      <c r="E353" s="129"/>
      <c r="F353" s="129"/>
      <c r="G353" s="129"/>
      <c r="H353" s="129"/>
      <c r="I353" s="129"/>
      <c r="J353" s="129"/>
      <c r="K353" s="129"/>
      <c r="L353" s="94"/>
      <c r="M353" s="94"/>
      <c r="N353" s="94"/>
      <c r="O353" s="94"/>
      <c r="P353" s="94"/>
      <c r="Q353" s="94"/>
      <c r="R353" s="94"/>
      <c r="S353" s="94"/>
      <c r="T353" s="98"/>
      <c r="U353" s="94"/>
      <c r="V353" s="98"/>
      <c r="W353" s="129"/>
      <c r="X353" s="129"/>
      <c r="Y353" s="132"/>
      <c r="Z353" s="133"/>
      <c r="AA353" s="133"/>
      <c r="AB353" s="133"/>
      <c r="AC353" s="133"/>
      <c r="AD353" s="380"/>
      <c r="AE353" s="133"/>
      <c r="AF353" s="133"/>
      <c r="AG353" s="133"/>
      <c r="AH353" s="133"/>
      <c r="AI353" s="133"/>
      <c r="AJ353" s="133"/>
      <c r="AK353" s="133"/>
      <c r="AL353" s="133"/>
      <c r="AM353" s="133"/>
      <c r="AN353" s="133"/>
      <c r="AO353" s="133"/>
      <c r="AP353" s="129"/>
      <c r="AQ353" s="129"/>
      <c r="AR353" s="135"/>
      <c r="AS353" s="135"/>
      <c r="AT353" s="135"/>
      <c r="AU353" s="135"/>
      <c r="AV353" s="138"/>
      <c r="AW353" s="135"/>
      <c r="AX353" s="135"/>
      <c r="AY353" s="135"/>
      <c r="AZ353" s="135"/>
      <c r="BA353" s="135"/>
      <c r="BB353" s="135"/>
      <c r="BC353" s="135"/>
      <c r="BD353" s="135"/>
      <c r="BE353" s="135"/>
      <c r="BF353" s="139"/>
      <c r="BG353" s="150"/>
      <c r="BH353" s="129"/>
      <c r="BI353" s="129"/>
      <c r="BJ353" s="150"/>
      <c r="BK353" s="139"/>
      <c r="BL353" s="139"/>
      <c r="BM353" s="148"/>
      <c r="BN353" s="148"/>
      <c r="BO353" s="139"/>
      <c r="BP353" s="139"/>
      <c r="BQ353" s="139"/>
      <c r="BR353" s="139"/>
      <c r="BS353" s="139"/>
      <c r="BT353" s="139"/>
      <c r="BU353" s="371"/>
      <c r="BV353" s="371"/>
      <c r="BW353" s="371"/>
      <c r="BX353" s="371"/>
      <c r="BY353" s="371"/>
      <c r="BZ353" s="371"/>
      <c r="CA353" s="371"/>
    </row>
    <row r="354" spans="1:79" ht="39.75" customHeight="1">
      <c r="A354" s="126"/>
      <c r="B354" s="128"/>
      <c r="C354" s="128"/>
      <c r="D354" s="128"/>
      <c r="E354" s="129"/>
      <c r="F354" s="129"/>
      <c r="G354" s="129"/>
      <c r="H354" s="129"/>
      <c r="I354" s="129"/>
      <c r="J354" s="129"/>
      <c r="K354" s="129"/>
      <c r="L354" s="94"/>
      <c r="M354" s="94"/>
      <c r="N354" s="94"/>
      <c r="O354" s="94"/>
      <c r="P354" s="94"/>
      <c r="Q354" s="94"/>
      <c r="R354" s="94"/>
      <c r="S354" s="94"/>
      <c r="T354" s="98"/>
      <c r="U354" s="94"/>
      <c r="V354" s="98"/>
      <c r="W354" s="129"/>
      <c r="X354" s="129"/>
      <c r="Y354" s="132"/>
      <c r="Z354" s="133"/>
      <c r="AA354" s="133"/>
      <c r="AB354" s="133"/>
      <c r="AC354" s="133"/>
      <c r="AD354" s="380"/>
      <c r="AE354" s="133"/>
      <c r="AF354" s="133"/>
      <c r="AG354" s="133"/>
      <c r="AH354" s="133"/>
      <c r="AI354" s="133"/>
      <c r="AJ354" s="133"/>
      <c r="AK354" s="133"/>
      <c r="AL354" s="133"/>
      <c r="AM354" s="133"/>
      <c r="AN354" s="133"/>
      <c r="AO354" s="133"/>
      <c r="AP354" s="129"/>
      <c r="AQ354" s="129"/>
      <c r="AR354" s="135"/>
      <c r="AS354" s="135"/>
      <c r="AT354" s="135"/>
      <c r="AU354" s="135"/>
      <c r="AV354" s="138"/>
      <c r="AW354" s="135"/>
      <c r="AX354" s="135"/>
      <c r="AY354" s="135"/>
      <c r="AZ354" s="135"/>
      <c r="BA354" s="135"/>
      <c r="BB354" s="135"/>
      <c r="BC354" s="135"/>
      <c r="BD354" s="135"/>
      <c r="BE354" s="135"/>
      <c r="BF354" s="139"/>
      <c r="BG354" s="150"/>
      <c r="BH354" s="129"/>
      <c r="BI354" s="129"/>
      <c r="BJ354" s="150"/>
      <c r="BK354" s="139"/>
      <c r="BL354" s="139"/>
      <c r="BM354" s="148"/>
      <c r="BN354" s="148"/>
      <c r="BO354" s="139"/>
      <c r="BP354" s="139"/>
      <c r="BQ354" s="139"/>
      <c r="BR354" s="139"/>
      <c r="BS354" s="139"/>
      <c r="BT354" s="139"/>
      <c r="BU354" s="371"/>
      <c r="BV354" s="371"/>
      <c r="BW354" s="371"/>
      <c r="BX354" s="371"/>
      <c r="BY354" s="371"/>
      <c r="BZ354" s="371"/>
      <c r="CA354" s="371"/>
    </row>
    <row r="355" spans="1:79" ht="39.75" customHeight="1">
      <c r="A355" s="126"/>
      <c r="B355" s="128"/>
      <c r="C355" s="128"/>
      <c r="D355" s="128"/>
      <c r="E355" s="129"/>
      <c r="F355" s="129"/>
      <c r="G355" s="129"/>
      <c r="H355" s="129"/>
      <c r="I355" s="129"/>
      <c r="J355" s="129"/>
      <c r="K355" s="129"/>
      <c r="L355" s="94"/>
      <c r="M355" s="94"/>
      <c r="N355" s="94"/>
      <c r="O355" s="94"/>
      <c r="P355" s="94"/>
      <c r="Q355" s="94"/>
      <c r="R355" s="94"/>
      <c r="S355" s="94"/>
      <c r="T355" s="98"/>
      <c r="U355" s="94"/>
      <c r="V355" s="98"/>
      <c r="W355" s="129"/>
      <c r="X355" s="129"/>
      <c r="Y355" s="132"/>
      <c r="Z355" s="133"/>
      <c r="AA355" s="133"/>
      <c r="AB355" s="133"/>
      <c r="AC355" s="133"/>
      <c r="AD355" s="380"/>
      <c r="AE355" s="133"/>
      <c r="AF355" s="133"/>
      <c r="AG355" s="133"/>
      <c r="AH355" s="133"/>
      <c r="AI355" s="133"/>
      <c r="AJ355" s="133"/>
      <c r="AK355" s="133"/>
      <c r="AL355" s="133"/>
      <c r="AM355" s="133"/>
      <c r="AN355" s="133"/>
      <c r="AO355" s="133"/>
      <c r="AP355" s="129"/>
      <c r="AQ355" s="129"/>
      <c r="AR355" s="135"/>
      <c r="AS355" s="135"/>
      <c r="AT355" s="135"/>
      <c r="AU355" s="135"/>
      <c r="AV355" s="138"/>
      <c r="AW355" s="135"/>
      <c r="AX355" s="135"/>
      <c r="AY355" s="135"/>
      <c r="AZ355" s="135"/>
      <c r="BA355" s="135"/>
      <c r="BB355" s="135"/>
      <c r="BC355" s="135"/>
      <c r="BD355" s="135"/>
      <c r="BE355" s="135"/>
      <c r="BF355" s="139"/>
      <c r="BG355" s="150"/>
      <c r="BH355" s="129"/>
      <c r="BI355" s="129"/>
      <c r="BJ355" s="150"/>
      <c r="BK355" s="139"/>
      <c r="BL355" s="139"/>
      <c r="BM355" s="148"/>
      <c r="BN355" s="148"/>
      <c r="BO355" s="139"/>
      <c r="BP355" s="139"/>
      <c r="BQ355" s="139"/>
      <c r="BR355" s="139"/>
      <c r="BS355" s="139"/>
      <c r="BT355" s="139"/>
      <c r="BU355" s="371"/>
      <c r="BV355" s="371"/>
      <c r="BW355" s="371"/>
      <c r="BX355" s="371"/>
      <c r="BY355" s="371"/>
      <c r="BZ355" s="371"/>
      <c r="CA355" s="371"/>
    </row>
    <row r="356" spans="1:79" ht="18" customHeight="1">
      <c r="A356" s="126"/>
      <c r="B356" s="128"/>
      <c r="C356" s="128"/>
      <c r="D356" s="128"/>
      <c r="E356" s="129"/>
      <c r="F356" s="129"/>
      <c r="G356" s="129"/>
      <c r="H356" s="129"/>
      <c r="I356" s="129"/>
      <c r="J356" s="129"/>
      <c r="K356" s="129"/>
      <c r="L356" s="94"/>
      <c r="M356" s="94"/>
      <c r="N356" s="94"/>
      <c r="O356" s="94"/>
      <c r="P356" s="94"/>
      <c r="Q356" s="94"/>
      <c r="R356" s="94"/>
      <c r="S356" s="94"/>
      <c r="T356" s="98"/>
      <c r="U356" s="94"/>
      <c r="V356" s="98"/>
      <c r="W356" s="129"/>
      <c r="X356" s="129"/>
      <c r="Y356" s="132"/>
      <c r="Z356" s="133"/>
      <c r="AA356" s="133"/>
      <c r="AB356" s="133"/>
      <c r="AC356" s="133"/>
      <c r="AD356" s="380"/>
      <c r="AE356" s="133"/>
      <c r="AF356" s="133"/>
      <c r="AG356" s="133"/>
      <c r="AH356" s="133"/>
      <c r="AI356" s="133"/>
      <c r="AJ356" s="133"/>
      <c r="AK356" s="133"/>
      <c r="AL356" s="133"/>
      <c r="AM356" s="133"/>
      <c r="AN356" s="133"/>
      <c r="AO356" s="133"/>
      <c r="AP356" s="129"/>
      <c r="AQ356" s="129"/>
      <c r="AR356" s="135"/>
      <c r="AS356" s="135"/>
      <c r="AT356" s="135"/>
      <c r="AU356" s="135"/>
      <c r="AV356" s="138"/>
      <c r="AW356" s="135"/>
      <c r="AX356" s="135"/>
      <c r="AY356" s="135"/>
      <c r="AZ356" s="135"/>
      <c r="BA356" s="135"/>
      <c r="BB356" s="135"/>
      <c r="BC356" s="135"/>
      <c r="BD356" s="135"/>
      <c r="BE356" s="135"/>
      <c r="BF356" s="139"/>
      <c r="BG356" s="150"/>
      <c r="BH356" s="129"/>
      <c r="BI356" s="129"/>
      <c r="BJ356" s="150"/>
      <c r="BK356" s="139"/>
      <c r="BL356" s="139"/>
      <c r="BM356" s="148"/>
      <c r="BN356" s="148"/>
      <c r="BO356" s="139"/>
      <c r="BP356" s="139"/>
      <c r="BQ356" s="139"/>
      <c r="BR356" s="139"/>
      <c r="BS356" s="139"/>
      <c r="BT356" s="139"/>
      <c r="BU356" s="371"/>
      <c r="BV356" s="371"/>
      <c r="BW356" s="371"/>
      <c r="BX356" s="371"/>
      <c r="BY356" s="371"/>
      <c r="BZ356" s="371"/>
      <c r="CA356" s="371"/>
    </row>
    <row r="357" spans="1:79" ht="39.75" customHeight="1">
      <c r="A357" s="126"/>
      <c r="B357" s="128"/>
      <c r="C357" s="128"/>
      <c r="D357" s="128"/>
      <c r="E357" s="129"/>
      <c r="F357" s="129"/>
      <c r="G357" s="129"/>
      <c r="H357" s="129"/>
      <c r="I357" s="129"/>
      <c r="J357" s="129"/>
      <c r="K357" s="129"/>
      <c r="L357" s="94"/>
      <c r="M357" s="94"/>
      <c r="N357" s="94"/>
      <c r="O357" s="94"/>
      <c r="P357" s="94"/>
      <c r="Q357" s="94"/>
      <c r="R357" s="94"/>
      <c r="S357" s="94"/>
      <c r="T357" s="98"/>
      <c r="U357" s="94"/>
      <c r="V357" s="98"/>
      <c r="W357" s="129"/>
      <c r="X357" s="129"/>
      <c r="Y357" s="132"/>
      <c r="Z357" s="133"/>
      <c r="AA357" s="133"/>
      <c r="AB357" s="133"/>
      <c r="AC357" s="133"/>
      <c r="AD357" s="380"/>
      <c r="AE357" s="133"/>
      <c r="AF357" s="133"/>
      <c r="AG357" s="133"/>
      <c r="AH357" s="133"/>
      <c r="AI357" s="133"/>
      <c r="AJ357" s="133"/>
      <c r="AK357" s="133"/>
      <c r="AL357" s="133"/>
      <c r="AM357" s="133"/>
      <c r="AN357" s="133"/>
      <c r="AO357" s="133"/>
      <c r="AP357" s="129"/>
      <c r="AQ357" s="129"/>
      <c r="AR357" s="135"/>
      <c r="AS357" s="135"/>
      <c r="AT357" s="135"/>
      <c r="AU357" s="135"/>
      <c r="AV357" s="138"/>
      <c r="AW357" s="135"/>
      <c r="AX357" s="135"/>
      <c r="AY357" s="135"/>
      <c r="AZ357" s="135"/>
      <c r="BA357" s="135"/>
      <c r="BB357" s="135"/>
      <c r="BC357" s="135"/>
      <c r="BD357" s="135"/>
      <c r="BE357" s="135"/>
      <c r="BF357" s="139"/>
      <c r="BG357" s="150"/>
      <c r="BH357" s="129"/>
      <c r="BI357" s="129"/>
      <c r="BJ357" s="150"/>
      <c r="BK357" s="139"/>
      <c r="BL357" s="139"/>
      <c r="BM357" s="148"/>
      <c r="BN357" s="148"/>
      <c r="BO357" s="139"/>
      <c r="BP357" s="139"/>
      <c r="BQ357" s="139"/>
      <c r="BR357" s="139"/>
      <c r="BS357" s="139"/>
      <c r="BT357" s="139"/>
      <c r="BU357" s="371"/>
      <c r="BV357" s="371"/>
      <c r="BW357" s="371"/>
      <c r="BX357" s="371"/>
      <c r="BY357" s="371"/>
      <c r="BZ357" s="371"/>
      <c r="CA357" s="371"/>
    </row>
    <row r="358" spans="1:79" ht="39.75" customHeight="1">
      <c r="A358" s="126"/>
      <c r="B358" s="128"/>
      <c r="C358" s="128"/>
      <c r="D358" s="128"/>
      <c r="E358" s="129"/>
      <c r="F358" s="129"/>
      <c r="G358" s="129"/>
      <c r="H358" s="129"/>
      <c r="I358" s="129"/>
      <c r="J358" s="129"/>
      <c r="K358" s="129"/>
      <c r="L358" s="94"/>
      <c r="M358" s="94"/>
      <c r="N358" s="94"/>
      <c r="O358" s="94"/>
      <c r="P358" s="94"/>
      <c r="Q358" s="94"/>
      <c r="R358" s="94"/>
      <c r="S358" s="94"/>
      <c r="T358" s="98"/>
      <c r="U358" s="94"/>
      <c r="V358" s="98"/>
      <c r="W358" s="129"/>
      <c r="X358" s="129"/>
      <c r="Y358" s="132"/>
      <c r="Z358" s="133"/>
      <c r="AA358" s="133"/>
      <c r="AB358" s="133"/>
      <c r="AC358" s="133"/>
      <c r="AD358" s="380"/>
      <c r="AE358" s="133"/>
      <c r="AF358" s="133"/>
      <c r="AG358" s="133"/>
      <c r="AH358" s="133"/>
      <c r="AI358" s="133"/>
      <c r="AJ358" s="133"/>
      <c r="AK358" s="133"/>
      <c r="AL358" s="133"/>
      <c r="AM358" s="133"/>
      <c r="AN358" s="133"/>
      <c r="AO358" s="133"/>
      <c r="AP358" s="129"/>
      <c r="AQ358" s="129"/>
      <c r="AR358" s="135"/>
      <c r="AS358" s="135"/>
      <c r="AT358" s="135"/>
      <c r="AU358" s="135"/>
      <c r="AV358" s="138"/>
      <c r="AW358" s="135"/>
      <c r="AX358" s="135"/>
      <c r="AY358" s="135"/>
      <c r="AZ358" s="135"/>
      <c r="BA358" s="135"/>
      <c r="BB358" s="135"/>
      <c r="BC358" s="135"/>
      <c r="BD358" s="135"/>
      <c r="BE358" s="135"/>
      <c r="BF358" s="139"/>
      <c r="BG358" s="150"/>
      <c r="BH358" s="129"/>
      <c r="BI358" s="129"/>
      <c r="BJ358" s="150"/>
      <c r="BK358" s="143"/>
      <c r="BL358" s="143"/>
      <c r="BM358" s="148"/>
      <c r="BN358" s="148"/>
      <c r="BO358" s="143"/>
      <c r="BP358" s="143"/>
      <c r="BQ358" s="139"/>
      <c r="BR358" s="139"/>
      <c r="BS358" s="139"/>
      <c r="BT358" s="139"/>
      <c r="BU358" s="371"/>
      <c r="BV358" s="371"/>
      <c r="BW358" s="371"/>
      <c r="BX358" s="371"/>
      <c r="BY358" s="371"/>
      <c r="BZ358" s="371"/>
      <c r="CA358" s="371"/>
    </row>
    <row r="359" spans="1:79" ht="39.75" customHeight="1">
      <c r="A359" s="126"/>
      <c r="B359" s="128"/>
      <c r="C359" s="128"/>
      <c r="D359" s="128"/>
      <c r="E359" s="129"/>
      <c r="F359" s="129"/>
      <c r="G359" s="129"/>
      <c r="H359" s="129"/>
      <c r="I359" s="129"/>
      <c r="J359" s="129"/>
      <c r="K359" s="129"/>
      <c r="L359" s="94"/>
      <c r="M359" s="94"/>
      <c r="N359" s="94"/>
      <c r="O359" s="94"/>
      <c r="P359" s="94"/>
      <c r="Q359" s="94"/>
      <c r="R359" s="94"/>
      <c r="S359" s="94"/>
      <c r="T359" s="98"/>
      <c r="U359" s="94"/>
      <c r="V359" s="98"/>
      <c r="W359" s="129"/>
      <c r="X359" s="129"/>
      <c r="Y359" s="132"/>
      <c r="Z359" s="133"/>
      <c r="AA359" s="133"/>
      <c r="AB359" s="133"/>
      <c r="AC359" s="133"/>
      <c r="AD359" s="380"/>
      <c r="AE359" s="133"/>
      <c r="AF359" s="133"/>
      <c r="AG359" s="133"/>
      <c r="AH359" s="133"/>
      <c r="AI359" s="133"/>
      <c r="AJ359" s="133"/>
      <c r="AK359" s="133"/>
      <c r="AL359" s="133"/>
      <c r="AM359" s="133"/>
      <c r="AN359" s="133"/>
      <c r="AO359" s="133"/>
      <c r="AP359" s="129"/>
      <c r="AQ359" s="129"/>
      <c r="AR359" s="135"/>
      <c r="AS359" s="135"/>
      <c r="AT359" s="135"/>
      <c r="AU359" s="135"/>
      <c r="AV359" s="138"/>
      <c r="AW359" s="135"/>
      <c r="AX359" s="135"/>
      <c r="AY359" s="135"/>
      <c r="AZ359" s="135"/>
      <c r="BA359" s="135"/>
      <c r="BB359" s="135"/>
      <c r="BC359" s="135"/>
      <c r="BD359" s="135"/>
      <c r="BE359" s="135"/>
      <c r="BF359" s="139"/>
      <c r="BG359" s="150"/>
      <c r="BH359" s="129"/>
      <c r="BI359" s="129"/>
      <c r="BJ359" s="150"/>
      <c r="BK359" s="143"/>
      <c r="BL359" s="143"/>
      <c r="BM359" s="148"/>
      <c r="BN359" s="148"/>
      <c r="BO359" s="143"/>
      <c r="BP359" s="143"/>
      <c r="BQ359" s="143"/>
      <c r="BR359" s="139"/>
      <c r="BS359" s="139"/>
      <c r="BT359" s="139"/>
      <c r="BU359" s="371"/>
      <c r="BV359" s="371"/>
      <c r="BW359" s="371"/>
      <c r="BX359" s="371"/>
      <c r="BY359" s="371"/>
      <c r="BZ359" s="371"/>
      <c r="CA359" s="371"/>
    </row>
    <row r="360" spans="1:79" ht="39.75" customHeight="1">
      <c r="A360" s="126"/>
      <c r="B360" s="128"/>
      <c r="C360" s="128"/>
      <c r="D360" s="128"/>
      <c r="E360" s="129"/>
      <c r="F360" s="129"/>
      <c r="G360" s="129"/>
      <c r="H360" s="129"/>
      <c r="I360" s="129"/>
      <c r="J360" s="129"/>
      <c r="K360" s="129"/>
      <c r="L360" s="94"/>
      <c r="M360" s="94"/>
      <c r="N360" s="94"/>
      <c r="O360" s="94"/>
      <c r="P360" s="94"/>
      <c r="Q360" s="94"/>
      <c r="R360" s="94"/>
      <c r="S360" s="94"/>
      <c r="T360" s="98"/>
      <c r="U360" s="94"/>
      <c r="V360" s="98"/>
      <c r="W360" s="129"/>
      <c r="X360" s="129"/>
      <c r="Y360" s="132"/>
      <c r="Z360" s="133"/>
      <c r="AA360" s="133"/>
      <c r="AB360" s="133"/>
      <c r="AC360" s="133"/>
      <c r="AD360" s="380"/>
      <c r="AE360" s="133"/>
      <c r="AF360" s="133"/>
      <c r="AG360" s="133"/>
      <c r="AH360" s="133"/>
      <c r="AI360" s="133"/>
      <c r="AJ360" s="133"/>
      <c r="AK360" s="133"/>
      <c r="AL360" s="133"/>
      <c r="AM360" s="133"/>
      <c r="AN360" s="133"/>
      <c r="AO360" s="133"/>
      <c r="AP360" s="129"/>
      <c r="AQ360" s="129"/>
      <c r="AR360" s="135"/>
      <c r="AS360" s="135"/>
      <c r="AT360" s="135"/>
      <c r="AU360" s="135"/>
      <c r="AV360" s="138"/>
      <c r="AW360" s="135"/>
      <c r="AX360" s="135"/>
      <c r="AY360" s="135"/>
      <c r="AZ360" s="135"/>
      <c r="BA360" s="135"/>
      <c r="BB360" s="135"/>
      <c r="BC360" s="135"/>
      <c r="BD360" s="135"/>
      <c r="BE360" s="135"/>
      <c r="BF360" s="139"/>
      <c r="BG360" s="150"/>
      <c r="BH360" s="129"/>
      <c r="BI360" s="129"/>
      <c r="BJ360" s="150"/>
      <c r="BK360" s="143"/>
      <c r="BL360" s="143"/>
      <c r="BM360" s="148"/>
      <c r="BN360" s="148"/>
      <c r="BO360" s="143"/>
      <c r="BP360" s="143"/>
      <c r="BQ360" s="143"/>
      <c r="BR360" s="139"/>
      <c r="BS360" s="139"/>
      <c r="BT360" s="139"/>
      <c r="BU360" s="371"/>
      <c r="BV360" s="371"/>
      <c r="BW360" s="371"/>
      <c r="BX360" s="371"/>
      <c r="BY360" s="371"/>
      <c r="BZ360" s="371"/>
      <c r="CA360" s="371"/>
    </row>
    <row r="361" spans="1:79" ht="39.75" customHeight="1">
      <c r="A361" s="126"/>
      <c r="B361" s="128"/>
      <c r="C361" s="128"/>
      <c r="D361" s="128"/>
      <c r="E361" s="129"/>
      <c r="F361" s="129"/>
      <c r="G361" s="129"/>
      <c r="H361" s="129"/>
      <c r="I361" s="129"/>
      <c r="J361" s="129"/>
      <c r="K361" s="129"/>
      <c r="L361" s="94"/>
      <c r="M361" s="94"/>
      <c r="N361" s="94"/>
      <c r="O361" s="94"/>
      <c r="P361" s="94"/>
      <c r="Q361" s="94"/>
      <c r="R361" s="94"/>
      <c r="S361" s="94"/>
      <c r="T361" s="98"/>
      <c r="U361" s="129"/>
      <c r="V361" s="98"/>
      <c r="W361" s="129"/>
      <c r="X361" s="129"/>
      <c r="Y361" s="132"/>
      <c r="Z361" s="133"/>
      <c r="AA361" s="133"/>
      <c r="AB361" s="133"/>
      <c r="AC361" s="133"/>
      <c r="AD361" s="380"/>
      <c r="AE361" s="133"/>
      <c r="AF361" s="133"/>
      <c r="AG361" s="133"/>
      <c r="AH361" s="133"/>
      <c r="AI361" s="133"/>
      <c r="AJ361" s="133"/>
      <c r="AK361" s="133"/>
      <c r="AL361" s="133"/>
      <c r="AM361" s="133"/>
      <c r="AN361" s="133"/>
      <c r="AO361" s="133"/>
      <c r="AP361" s="129"/>
      <c r="AQ361" s="129"/>
      <c r="AR361" s="135"/>
      <c r="AS361" s="135"/>
      <c r="AT361" s="135"/>
      <c r="AU361" s="135"/>
      <c r="AV361" s="138"/>
      <c r="AW361" s="135"/>
      <c r="AX361" s="135"/>
      <c r="AY361" s="135"/>
      <c r="AZ361" s="135"/>
      <c r="BA361" s="135"/>
      <c r="BB361" s="135"/>
      <c r="BC361" s="135"/>
      <c r="BD361" s="135"/>
      <c r="BE361" s="135"/>
      <c r="BF361" s="139"/>
      <c r="BG361" s="150"/>
      <c r="BH361" s="129"/>
      <c r="BI361" s="129"/>
      <c r="BJ361" s="150"/>
      <c r="BK361" s="143"/>
      <c r="BL361" s="143"/>
      <c r="BM361" s="148"/>
      <c r="BN361" s="148"/>
      <c r="BO361" s="143"/>
      <c r="BP361" s="143"/>
      <c r="BQ361" s="143"/>
      <c r="BR361" s="139"/>
      <c r="BS361" s="139"/>
      <c r="BT361" s="139"/>
      <c r="BU361" s="371"/>
      <c r="BV361" s="371"/>
      <c r="BW361" s="371"/>
      <c r="BX361" s="371"/>
      <c r="BY361" s="371"/>
      <c r="BZ361" s="371"/>
      <c r="CA361" s="371"/>
    </row>
    <row r="362" spans="1:79" ht="39.75" customHeight="1">
      <c r="A362" s="126"/>
      <c r="B362" s="128"/>
      <c r="C362" s="128"/>
      <c r="D362" s="128"/>
      <c r="E362" s="129"/>
      <c r="F362" s="129"/>
      <c r="G362" s="129"/>
      <c r="H362" s="129"/>
      <c r="I362" s="129"/>
      <c r="J362" s="129"/>
      <c r="K362" s="129"/>
      <c r="L362" s="94"/>
      <c r="M362" s="94"/>
      <c r="N362" s="94"/>
      <c r="O362" s="94"/>
      <c r="P362" s="94"/>
      <c r="Q362" s="94"/>
      <c r="R362" s="94"/>
      <c r="S362" s="94"/>
      <c r="T362" s="98"/>
      <c r="U362" s="129"/>
      <c r="V362" s="98"/>
      <c r="W362" s="129"/>
      <c r="X362" s="129"/>
      <c r="Y362" s="132"/>
      <c r="Z362" s="133"/>
      <c r="AA362" s="133"/>
      <c r="AB362" s="133"/>
      <c r="AC362" s="133"/>
      <c r="AD362" s="380"/>
      <c r="AE362" s="133"/>
      <c r="AF362" s="133"/>
      <c r="AG362" s="133"/>
      <c r="AH362" s="133"/>
      <c r="AI362" s="133"/>
      <c r="AJ362" s="133"/>
      <c r="AK362" s="133"/>
      <c r="AL362" s="133"/>
      <c r="AM362" s="133"/>
      <c r="AN362" s="133"/>
      <c r="AO362" s="133"/>
      <c r="AP362" s="129"/>
      <c r="AQ362" s="129"/>
      <c r="AR362" s="135"/>
      <c r="AS362" s="135"/>
      <c r="AT362" s="135"/>
      <c r="AU362" s="135"/>
      <c r="AV362" s="138"/>
      <c r="AW362" s="135"/>
      <c r="AX362" s="135"/>
      <c r="AY362" s="135"/>
      <c r="AZ362" s="135"/>
      <c r="BA362" s="135"/>
      <c r="BB362" s="135"/>
      <c r="BC362" s="135"/>
      <c r="BD362" s="135"/>
      <c r="BE362" s="135"/>
      <c r="BF362" s="139"/>
      <c r="BG362" s="150"/>
      <c r="BH362" s="129"/>
      <c r="BI362" s="129"/>
      <c r="BJ362" s="150"/>
      <c r="BK362" s="143"/>
      <c r="BL362" s="143"/>
      <c r="BM362" s="148"/>
      <c r="BN362" s="148"/>
      <c r="BO362" s="143"/>
      <c r="BP362" s="143"/>
      <c r="BQ362" s="143"/>
      <c r="BR362" s="139"/>
      <c r="BS362" s="139"/>
      <c r="BT362" s="139"/>
      <c r="BU362" s="371"/>
      <c r="BV362" s="371"/>
      <c r="BW362" s="371"/>
      <c r="BX362" s="371"/>
      <c r="BY362" s="371"/>
      <c r="BZ362" s="371"/>
      <c r="CA362" s="371"/>
    </row>
    <row r="363" spans="1:79" ht="39.75" customHeight="1">
      <c r="A363" s="126"/>
      <c r="B363" s="128"/>
      <c r="C363" s="128"/>
      <c r="D363" s="128"/>
      <c r="E363" s="129"/>
      <c r="F363" s="129"/>
      <c r="G363" s="129"/>
      <c r="H363" s="129"/>
      <c r="I363" s="129"/>
      <c r="J363" s="129"/>
      <c r="K363" s="129"/>
      <c r="L363" s="94"/>
      <c r="M363" s="94"/>
      <c r="N363" s="94"/>
      <c r="O363" s="94"/>
      <c r="P363" s="94"/>
      <c r="Q363" s="94"/>
      <c r="R363" s="94"/>
      <c r="S363" s="94"/>
      <c r="T363" s="98"/>
      <c r="U363" s="129"/>
      <c r="V363" s="98"/>
      <c r="W363" s="129"/>
      <c r="X363" s="129"/>
      <c r="Y363" s="132"/>
      <c r="Z363" s="133"/>
      <c r="AA363" s="133"/>
      <c r="AB363" s="133"/>
      <c r="AC363" s="133"/>
      <c r="AD363" s="380"/>
      <c r="AE363" s="133"/>
      <c r="AF363" s="133"/>
      <c r="AG363" s="133"/>
      <c r="AH363" s="133"/>
      <c r="AI363" s="133"/>
      <c r="AJ363" s="133"/>
      <c r="AK363" s="133"/>
      <c r="AL363" s="133"/>
      <c r="AM363" s="133"/>
      <c r="AN363" s="133"/>
      <c r="AO363" s="133"/>
      <c r="AP363" s="129"/>
      <c r="AQ363" s="129"/>
      <c r="AR363" s="135"/>
      <c r="AS363" s="135"/>
      <c r="AT363" s="135"/>
      <c r="AU363" s="135"/>
      <c r="AV363" s="138"/>
      <c r="AW363" s="135"/>
      <c r="AX363" s="135"/>
      <c r="AY363" s="135"/>
      <c r="AZ363" s="135"/>
      <c r="BA363" s="135"/>
      <c r="BB363" s="135"/>
      <c r="BC363" s="135"/>
      <c r="BD363" s="135"/>
      <c r="BE363" s="135"/>
      <c r="BF363" s="139"/>
      <c r="BG363" s="150"/>
      <c r="BH363" s="129"/>
      <c r="BI363" s="129"/>
      <c r="BJ363" s="150"/>
      <c r="BK363" s="143"/>
      <c r="BL363" s="143"/>
      <c r="BM363" s="148"/>
      <c r="BN363" s="148"/>
      <c r="BO363" s="143"/>
      <c r="BP363" s="143"/>
      <c r="BQ363" s="143"/>
      <c r="BR363" s="139"/>
      <c r="BS363" s="139"/>
      <c r="BT363" s="139"/>
      <c r="BU363" s="371"/>
      <c r="BV363" s="371"/>
      <c r="BW363" s="371"/>
      <c r="BX363" s="371"/>
      <c r="BY363" s="371"/>
      <c r="BZ363" s="371"/>
      <c r="CA363" s="371"/>
    </row>
    <row r="364" spans="1:79" ht="39.75" customHeight="1">
      <c r="A364" s="126"/>
      <c r="B364" s="128"/>
      <c r="C364" s="128"/>
      <c r="D364" s="128"/>
      <c r="E364" s="129"/>
      <c r="F364" s="129"/>
      <c r="G364" s="129"/>
      <c r="H364" s="129"/>
      <c r="I364" s="129"/>
      <c r="J364" s="129"/>
      <c r="K364" s="129"/>
      <c r="L364" s="94"/>
      <c r="M364" s="94"/>
      <c r="N364" s="94"/>
      <c r="O364" s="94"/>
      <c r="P364" s="94"/>
      <c r="Q364" s="94"/>
      <c r="R364" s="94"/>
      <c r="S364" s="94"/>
      <c r="T364" s="98"/>
      <c r="U364" s="129"/>
      <c r="V364" s="98"/>
      <c r="W364" s="129"/>
      <c r="X364" s="129"/>
      <c r="Y364" s="132"/>
      <c r="Z364" s="133"/>
      <c r="AA364" s="133"/>
      <c r="AB364" s="133"/>
      <c r="AC364" s="133"/>
      <c r="AD364" s="380"/>
      <c r="AE364" s="133"/>
      <c r="AF364" s="133"/>
      <c r="AG364" s="133"/>
      <c r="AH364" s="133"/>
      <c r="AI364" s="133"/>
      <c r="AJ364" s="133"/>
      <c r="AK364" s="133"/>
      <c r="AL364" s="133"/>
      <c r="AM364" s="133"/>
      <c r="AN364" s="133"/>
      <c r="AO364" s="133"/>
      <c r="AP364" s="129"/>
      <c r="AQ364" s="129"/>
      <c r="AR364" s="135"/>
      <c r="AS364" s="135"/>
      <c r="AT364" s="135"/>
      <c r="AU364" s="135"/>
      <c r="AV364" s="138"/>
      <c r="AW364" s="135"/>
      <c r="AX364" s="135"/>
      <c r="AY364" s="135"/>
      <c r="AZ364" s="135"/>
      <c r="BA364" s="135"/>
      <c r="BB364" s="135"/>
      <c r="BC364" s="135"/>
      <c r="BD364" s="135"/>
      <c r="BE364" s="135"/>
      <c r="BF364" s="139"/>
      <c r="BG364" s="150"/>
      <c r="BH364" s="129"/>
      <c r="BI364" s="129"/>
      <c r="BJ364" s="150"/>
      <c r="BK364" s="143"/>
      <c r="BL364" s="143"/>
      <c r="BM364" s="148"/>
      <c r="BN364" s="148"/>
      <c r="BO364" s="143"/>
      <c r="BP364" s="143"/>
      <c r="BQ364" s="143"/>
      <c r="BR364" s="139"/>
      <c r="BS364" s="139"/>
      <c r="BT364" s="139"/>
      <c r="BU364" s="371"/>
      <c r="BV364" s="371"/>
      <c r="BW364" s="371"/>
      <c r="BX364" s="371"/>
      <c r="BY364" s="371"/>
      <c r="BZ364" s="371"/>
      <c r="CA364" s="371"/>
    </row>
    <row r="365" spans="1:79" ht="39.75" customHeight="1">
      <c r="A365" s="126"/>
      <c r="B365" s="128"/>
      <c r="C365" s="128"/>
      <c r="D365" s="128"/>
      <c r="E365" s="129"/>
      <c r="F365" s="129"/>
      <c r="G365" s="129"/>
      <c r="H365" s="129"/>
      <c r="I365" s="129"/>
      <c r="J365" s="129"/>
      <c r="K365" s="129"/>
      <c r="L365" s="94"/>
      <c r="M365" s="94"/>
      <c r="N365" s="94"/>
      <c r="O365" s="94"/>
      <c r="P365" s="94"/>
      <c r="Q365" s="94"/>
      <c r="R365" s="94"/>
      <c r="S365" s="94"/>
      <c r="T365" s="98"/>
      <c r="U365" s="129"/>
      <c r="V365" s="98"/>
      <c r="W365" s="129"/>
      <c r="X365" s="129"/>
      <c r="Y365" s="132"/>
      <c r="Z365" s="133"/>
      <c r="AA365" s="133"/>
      <c r="AB365" s="133"/>
      <c r="AC365" s="133"/>
      <c r="AD365" s="380"/>
      <c r="AE365" s="133"/>
      <c r="AF365" s="133"/>
      <c r="AG365" s="133"/>
      <c r="AH365" s="133"/>
      <c r="AI365" s="133"/>
      <c r="AJ365" s="133"/>
      <c r="AK365" s="133"/>
      <c r="AL365" s="133"/>
      <c r="AM365" s="133"/>
      <c r="AN365" s="133"/>
      <c r="AO365" s="133"/>
      <c r="AP365" s="129"/>
      <c r="AQ365" s="129"/>
      <c r="AR365" s="135"/>
      <c r="AS365" s="135"/>
      <c r="AT365" s="135"/>
      <c r="AU365" s="135"/>
      <c r="AV365" s="138"/>
      <c r="AW365" s="135"/>
      <c r="AX365" s="135"/>
      <c r="AY365" s="135"/>
      <c r="AZ365" s="135"/>
      <c r="BA365" s="135"/>
      <c r="BB365" s="135"/>
      <c r="BC365" s="135"/>
      <c r="BD365" s="135"/>
      <c r="BE365" s="135"/>
      <c r="BF365" s="139"/>
      <c r="BG365" s="150"/>
      <c r="BH365" s="129"/>
      <c r="BI365" s="129"/>
      <c r="BJ365" s="150"/>
      <c r="BK365" s="143"/>
      <c r="BL365" s="143"/>
      <c r="BM365" s="148"/>
      <c r="BN365" s="148"/>
      <c r="BO365" s="143"/>
      <c r="BP365" s="143"/>
      <c r="BQ365" s="143"/>
      <c r="BR365" s="139"/>
      <c r="BS365" s="139"/>
      <c r="BT365" s="139"/>
      <c r="BU365" s="371"/>
      <c r="BV365" s="371"/>
      <c r="BW365" s="371"/>
      <c r="BX365" s="371"/>
      <c r="BY365" s="371"/>
      <c r="BZ365" s="371"/>
      <c r="CA365" s="371"/>
    </row>
    <row r="366" spans="1:79" ht="39.75" customHeight="1">
      <c r="A366" s="126"/>
      <c r="B366" s="128"/>
      <c r="C366" s="128"/>
      <c r="D366" s="128"/>
      <c r="E366" s="129"/>
      <c r="F366" s="129"/>
      <c r="G366" s="129"/>
      <c r="H366" s="129"/>
      <c r="I366" s="129"/>
      <c r="J366" s="129"/>
      <c r="K366" s="129"/>
      <c r="L366" s="94"/>
      <c r="M366" s="94"/>
      <c r="N366" s="94"/>
      <c r="O366" s="94"/>
      <c r="P366" s="94"/>
      <c r="Q366" s="94"/>
      <c r="R366" s="94"/>
      <c r="S366" s="94"/>
      <c r="T366" s="98"/>
      <c r="U366" s="129"/>
      <c r="V366" s="98"/>
      <c r="W366" s="129"/>
      <c r="X366" s="129"/>
      <c r="Y366" s="132"/>
      <c r="Z366" s="133"/>
      <c r="AA366" s="133"/>
      <c r="AB366" s="133"/>
      <c r="AC366" s="133"/>
      <c r="AD366" s="380"/>
      <c r="AE366" s="133"/>
      <c r="AF366" s="133"/>
      <c r="AG366" s="133"/>
      <c r="AH366" s="133"/>
      <c r="AI366" s="133"/>
      <c r="AJ366" s="133"/>
      <c r="AK366" s="133"/>
      <c r="AL366" s="133"/>
      <c r="AM366" s="133"/>
      <c r="AN366" s="133"/>
      <c r="AO366" s="133"/>
      <c r="AP366" s="129"/>
      <c r="AQ366" s="129"/>
      <c r="AR366" s="135"/>
      <c r="AS366" s="135"/>
      <c r="AT366" s="135"/>
      <c r="AU366" s="135"/>
      <c r="AV366" s="138"/>
      <c r="AW366" s="135"/>
      <c r="AX366" s="135"/>
      <c r="AY366" s="135"/>
      <c r="AZ366" s="135"/>
      <c r="BA366" s="135"/>
      <c r="BB366" s="135"/>
      <c r="BC366" s="135"/>
      <c r="BD366" s="135"/>
      <c r="BE366" s="135"/>
      <c r="BF366" s="139"/>
      <c r="BG366" s="150"/>
      <c r="BH366" s="129"/>
      <c r="BI366" s="129"/>
      <c r="BJ366" s="150"/>
      <c r="BK366" s="143"/>
      <c r="BL366" s="143"/>
      <c r="BM366" s="148"/>
      <c r="BN366" s="148"/>
      <c r="BO366" s="143"/>
      <c r="BP366" s="143"/>
      <c r="BQ366" s="143"/>
      <c r="BR366" s="139"/>
      <c r="BS366" s="139"/>
      <c r="BT366" s="139"/>
      <c r="BU366" s="371"/>
      <c r="BV366" s="371"/>
      <c r="BW366" s="371"/>
      <c r="BX366" s="371"/>
      <c r="BY366" s="371"/>
      <c r="BZ366" s="371"/>
      <c r="CA366" s="371"/>
    </row>
    <row r="367" spans="1:79" ht="39.75" customHeight="1">
      <c r="A367" s="126"/>
      <c r="B367" s="128"/>
      <c r="C367" s="128"/>
      <c r="D367" s="128"/>
      <c r="E367" s="129"/>
      <c r="F367" s="129"/>
      <c r="G367" s="129"/>
      <c r="H367" s="129"/>
      <c r="I367" s="129"/>
      <c r="J367" s="129"/>
      <c r="K367" s="129"/>
      <c r="L367" s="94"/>
      <c r="M367" s="94"/>
      <c r="N367" s="94"/>
      <c r="O367" s="94"/>
      <c r="P367" s="94"/>
      <c r="Q367" s="94"/>
      <c r="R367" s="94"/>
      <c r="S367" s="94"/>
      <c r="T367" s="98"/>
      <c r="U367" s="129"/>
      <c r="V367" s="98"/>
      <c r="W367" s="129"/>
      <c r="X367" s="129"/>
      <c r="Y367" s="132"/>
      <c r="Z367" s="133"/>
      <c r="AA367" s="133"/>
      <c r="AB367" s="133"/>
      <c r="AC367" s="133"/>
      <c r="AD367" s="380"/>
      <c r="AE367" s="133"/>
      <c r="AF367" s="133"/>
      <c r="AG367" s="133"/>
      <c r="AH367" s="133"/>
      <c r="AI367" s="133"/>
      <c r="AJ367" s="133"/>
      <c r="AK367" s="133"/>
      <c r="AL367" s="133"/>
      <c r="AM367" s="133"/>
      <c r="AN367" s="133"/>
      <c r="AO367" s="133"/>
      <c r="AP367" s="129"/>
      <c r="AQ367" s="129"/>
      <c r="AR367" s="135"/>
      <c r="AS367" s="135"/>
      <c r="AT367" s="135"/>
      <c r="AU367" s="135"/>
      <c r="AV367" s="138"/>
      <c r="AW367" s="135"/>
      <c r="AX367" s="135"/>
      <c r="AY367" s="135"/>
      <c r="AZ367" s="135"/>
      <c r="BA367" s="135"/>
      <c r="BB367" s="135"/>
      <c r="BC367" s="135"/>
      <c r="BD367" s="135"/>
      <c r="BE367" s="135"/>
      <c r="BF367" s="139"/>
      <c r="BG367" s="150"/>
      <c r="BH367" s="129"/>
      <c r="BI367" s="129"/>
      <c r="BJ367" s="150"/>
      <c r="BK367" s="143"/>
      <c r="BL367" s="143"/>
      <c r="BM367" s="148"/>
      <c r="BN367" s="148"/>
      <c r="BO367" s="143"/>
      <c r="BP367" s="143"/>
      <c r="BQ367" s="143"/>
      <c r="BR367" s="139"/>
      <c r="BS367" s="139"/>
      <c r="BT367" s="139"/>
      <c r="BU367" s="371"/>
      <c r="BV367" s="371"/>
      <c r="BW367" s="371"/>
      <c r="BX367" s="371"/>
      <c r="BY367" s="371"/>
      <c r="BZ367" s="371"/>
      <c r="CA367" s="371"/>
    </row>
    <row r="368" spans="1:79" ht="39.75" customHeight="1">
      <c r="A368" s="126"/>
      <c r="B368" s="128"/>
      <c r="C368" s="128"/>
      <c r="D368" s="128"/>
      <c r="E368" s="129"/>
      <c r="F368" s="129"/>
      <c r="G368" s="129"/>
      <c r="H368" s="129"/>
      <c r="I368" s="129"/>
      <c r="J368" s="129"/>
      <c r="K368" s="129"/>
      <c r="L368" s="94"/>
      <c r="M368" s="94"/>
      <c r="N368" s="94"/>
      <c r="O368" s="94"/>
      <c r="P368" s="94"/>
      <c r="Q368" s="94"/>
      <c r="R368" s="94"/>
      <c r="S368" s="94"/>
      <c r="T368" s="98"/>
      <c r="U368" s="129"/>
      <c r="V368" s="98"/>
      <c r="W368" s="129"/>
      <c r="X368" s="129"/>
      <c r="Y368" s="132"/>
      <c r="Z368" s="133"/>
      <c r="AA368" s="133"/>
      <c r="AB368" s="133"/>
      <c r="AC368" s="133"/>
      <c r="AD368" s="380"/>
      <c r="AE368" s="133"/>
      <c r="AF368" s="133"/>
      <c r="AG368" s="133"/>
      <c r="AH368" s="133"/>
      <c r="AI368" s="133"/>
      <c r="AJ368" s="133"/>
      <c r="AK368" s="133"/>
      <c r="AL368" s="133"/>
      <c r="AM368" s="133"/>
      <c r="AN368" s="133"/>
      <c r="AO368" s="133"/>
      <c r="AP368" s="129"/>
      <c r="AQ368" s="129"/>
      <c r="AR368" s="135"/>
      <c r="AS368" s="135"/>
      <c r="AT368" s="135"/>
      <c r="AU368" s="135"/>
      <c r="AV368" s="138"/>
      <c r="AW368" s="135"/>
      <c r="AX368" s="135"/>
      <c r="AY368" s="135"/>
      <c r="AZ368" s="135"/>
      <c r="BA368" s="135"/>
      <c r="BB368" s="135"/>
      <c r="BC368" s="135"/>
      <c r="BD368" s="135"/>
      <c r="BE368" s="135"/>
      <c r="BF368" s="139"/>
      <c r="BG368" s="150"/>
      <c r="BH368" s="129"/>
      <c r="BI368" s="129"/>
      <c r="BJ368" s="150"/>
      <c r="BK368" s="143"/>
      <c r="BL368" s="143"/>
      <c r="BM368" s="148"/>
      <c r="BN368" s="148"/>
      <c r="BO368" s="143"/>
      <c r="BP368" s="143"/>
      <c r="BQ368" s="143"/>
      <c r="BR368" s="139"/>
      <c r="BS368" s="139"/>
      <c r="BT368" s="139"/>
      <c r="BU368" s="371"/>
      <c r="BV368" s="371"/>
      <c r="BW368" s="371"/>
      <c r="BX368" s="371"/>
      <c r="BY368" s="371"/>
      <c r="BZ368" s="371"/>
      <c r="CA368" s="371"/>
    </row>
    <row r="369" spans="1:79" ht="39.75" customHeight="1">
      <c r="A369" s="126"/>
      <c r="B369" s="128"/>
      <c r="C369" s="128"/>
      <c r="D369" s="128"/>
      <c r="E369" s="129"/>
      <c r="F369" s="129"/>
      <c r="G369" s="129"/>
      <c r="H369" s="129"/>
      <c r="I369" s="129"/>
      <c r="J369" s="129"/>
      <c r="K369" s="129"/>
      <c r="L369" s="94"/>
      <c r="M369" s="94"/>
      <c r="N369" s="94"/>
      <c r="O369" s="94"/>
      <c r="P369" s="94"/>
      <c r="Q369" s="94"/>
      <c r="R369" s="94"/>
      <c r="S369" s="94"/>
      <c r="T369" s="98"/>
      <c r="U369" s="129"/>
      <c r="V369" s="98"/>
      <c r="W369" s="129"/>
      <c r="X369" s="129"/>
      <c r="Y369" s="132"/>
      <c r="Z369" s="133"/>
      <c r="AA369" s="133"/>
      <c r="AB369" s="133"/>
      <c r="AC369" s="133"/>
      <c r="AD369" s="380"/>
      <c r="AE369" s="133"/>
      <c r="AF369" s="133"/>
      <c r="AG369" s="133"/>
      <c r="AH369" s="133"/>
      <c r="AI369" s="133"/>
      <c r="AJ369" s="133"/>
      <c r="AK369" s="133"/>
      <c r="AL369" s="133"/>
      <c r="AM369" s="133"/>
      <c r="AN369" s="133"/>
      <c r="AO369" s="133"/>
      <c r="AP369" s="129"/>
      <c r="AQ369" s="129"/>
      <c r="AR369" s="135"/>
      <c r="AS369" s="135"/>
      <c r="AT369" s="135"/>
      <c r="AU369" s="135"/>
      <c r="AV369" s="138"/>
      <c r="AW369" s="135"/>
      <c r="AX369" s="135"/>
      <c r="AY369" s="135"/>
      <c r="AZ369" s="135"/>
      <c r="BA369" s="135"/>
      <c r="BB369" s="135"/>
      <c r="BC369" s="135"/>
      <c r="BD369" s="135"/>
      <c r="BE369" s="135"/>
      <c r="BF369" s="139"/>
      <c r="BG369" s="150"/>
      <c r="BH369" s="129"/>
      <c r="BI369" s="129"/>
      <c r="BJ369" s="150"/>
      <c r="BK369" s="143"/>
      <c r="BL369" s="143"/>
      <c r="BM369" s="148"/>
      <c r="BN369" s="148"/>
      <c r="BO369" s="143"/>
      <c r="BP369" s="143"/>
      <c r="BQ369" s="143"/>
      <c r="BR369" s="139"/>
      <c r="BS369" s="139"/>
      <c r="BT369" s="139"/>
      <c r="BU369" s="371"/>
      <c r="BV369" s="371"/>
      <c r="BW369" s="371"/>
      <c r="BX369" s="371"/>
      <c r="BY369" s="371"/>
      <c r="BZ369" s="371"/>
      <c r="CA369" s="371"/>
    </row>
    <row r="370" spans="1:79" ht="39.75" customHeight="1">
      <c r="A370" s="126"/>
      <c r="B370" s="128"/>
      <c r="C370" s="128"/>
      <c r="D370" s="128"/>
      <c r="E370" s="129"/>
      <c r="F370" s="129"/>
      <c r="G370" s="129"/>
      <c r="H370" s="129"/>
      <c r="I370" s="129"/>
      <c r="J370" s="129"/>
      <c r="K370" s="129"/>
      <c r="L370" s="94"/>
      <c r="M370" s="94"/>
      <c r="N370" s="94"/>
      <c r="O370" s="94"/>
      <c r="P370" s="94"/>
      <c r="Q370" s="94"/>
      <c r="R370" s="94"/>
      <c r="S370" s="94"/>
      <c r="T370" s="98"/>
      <c r="U370" s="129"/>
      <c r="V370" s="98"/>
      <c r="W370" s="129"/>
      <c r="X370" s="129"/>
      <c r="Y370" s="132"/>
      <c r="Z370" s="133"/>
      <c r="AA370" s="133"/>
      <c r="AB370" s="133"/>
      <c r="AC370" s="133"/>
      <c r="AD370" s="380"/>
      <c r="AE370" s="133"/>
      <c r="AF370" s="133"/>
      <c r="AG370" s="133"/>
      <c r="AH370" s="133"/>
      <c r="AI370" s="133"/>
      <c r="AJ370" s="133"/>
      <c r="AK370" s="133"/>
      <c r="AL370" s="133"/>
      <c r="AM370" s="133"/>
      <c r="AN370" s="133"/>
      <c r="AO370" s="133"/>
      <c r="AP370" s="129"/>
      <c r="AQ370" s="129"/>
      <c r="AR370" s="135"/>
      <c r="AS370" s="135"/>
      <c r="AT370" s="135"/>
      <c r="AU370" s="135"/>
      <c r="AV370" s="138"/>
      <c r="AW370" s="135"/>
      <c r="AX370" s="135"/>
      <c r="AY370" s="135"/>
      <c r="AZ370" s="135"/>
      <c r="BA370" s="135"/>
      <c r="BB370" s="135"/>
      <c r="BC370" s="135"/>
      <c r="BD370" s="135"/>
      <c r="BE370" s="135"/>
      <c r="BF370" s="139"/>
      <c r="BG370" s="150"/>
      <c r="BH370" s="129"/>
      <c r="BI370" s="129"/>
      <c r="BJ370" s="150"/>
      <c r="BK370" s="143"/>
      <c r="BL370" s="143"/>
      <c r="BM370" s="148"/>
      <c r="BN370" s="148"/>
      <c r="BO370" s="143"/>
      <c r="BP370" s="143"/>
      <c r="BQ370" s="143"/>
      <c r="BR370" s="139"/>
      <c r="BS370" s="139"/>
      <c r="BT370" s="139"/>
      <c r="BU370" s="371"/>
      <c r="BV370" s="371"/>
      <c r="BW370" s="371"/>
      <c r="BX370" s="371"/>
      <c r="BY370" s="371"/>
      <c r="BZ370" s="371"/>
      <c r="CA370" s="371"/>
    </row>
    <row r="371" spans="1:79" ht="39.75" customHeight="1">
      <c r="A371" s="126"/>
      <c r="B371" s="128"/>
      <c r="C371" s="128"/>
      <c r="D371" s="128"/>
      <c r="E371" s="129"/>
      <c r="F371" s="129"/>
      <c r="G371" s="129"/>
      <c r="H371" s="129"/>
      <c r="I371" s="129"/>
      <c r="J371" s="129"/>
      <c r="K371" s="129"/>
      <c r="L371" s="94"/>
      <c r="M371" s="94"/>
      <c r="N371" s="94"/>
      <c r="O371" s="94"/>
      <c r="P371" s="94"/>
      <c r="Q371" s="94"/>
      <c r="R371" s="94"/>
      <c r="S371" s="94"/>
      <c r="T371" s="98"/>
      <c r="U371" s="129"/>
      <c r="V371" s="98"/>
      <c r="W371" s="129"/>
      <c r="X371" s="129"/>
      <c r="Y371" s="132"/>
      <c r="Z371" s="133"/>
      <c r="AA371" s="133"/>
      <c r="AB371" s="133"/>
      <c r="AC371" s="133"/>
      <c r="AD371" s="380"/>
      <c r="AE371" s="133"/>
      <c r="AF371" s="133"/>
      <c r="AG371" s="133"/>
      <c r="AH371" s="133"/>
      <c r="AI371" s="133"/>
      <c r="AJ371" s="133"/>
      <c r="AK371" s="133"/>
      <c r="AL371" s="133"/>
      <c r="AM371" s="133"/>
      <c r="AN371" s="133"/>
      <c r="AO371" s="133"/>
      <c r="AP371" s="129"/>
      <c r="AQ371" s="129"/>
      <c r="AR371" s="135"/>
      <c r="AS371" s="135"/>
      <c r="AT371" s="135"/>
      <c r="AU371" s="135"/>
      <c r="AV371" s="138"/>
      <c r="AW371" s="135"/>
      <c r="AX371" s="135"/>
      <c r="AY371" s="135"/>
      <c r="AZ371" s="135"/>
      <c r="BA371" s="135"/>
      <c r="BB371" s="135"/>
      <c r="BC371" s="135"/>
      <c r="BD371" s="135"/>
      <c r="BE371" s="135"/>
      <c r="BF371" s="139"/>
      <c r="BG371" s="150"/>
      <c r="BH371" s="129"/>
      <c r="BI371" s="129"/>
      <c r="BJ371" s="150"/>
      <c r="BK371" s="143"/>
      <c r="BL371" s="143"/>
      <c r="BM371" s="148"/>
      <c r="BN371" s="148"/>
      <c r="BO371" s="143"/>
      <c r="BP371" s="143"/>
      <c r="BQ371" s="143"/>
      <c r="BR371" s="139"/>
      <c r="BS371" s="139"/>
      <c r="BT371" s="139"/>
      <c r="BU371" s="371"/>
      <c r="BV371" s="371"/>
      <c r="BW371" s="371"/>
      <c r="BX371" s="371"/>
      <c r="BY371" s="371"/>
      <c r="BZ371" s="371"/>
      <c r="CA371" s="371"/>
    </row>
    <row r="372" spans="1:79" ht="39.75" customHeight="1">
      <c r="A372" s="126"/>
      <c r="B372" s="128"/>
      <c r="C372" s="128"/>
      <c r="D372" s="128"/>
      <c r="E372" s="129"/>
      <c r="F372" s="129"/>
      <c r="G372" s="129"/>
      <c r="H372" s="129"/>
      <c r="I372" s="129"/>
      <c r="J372" s="129"/>
      <c r="K372" s="129"/>
      <c r="L372" s="94"/>
      <c r="M372" s="94"/>
      <c r="N372" s="94"/>
      <c r="O372" s="94"/>
      <c r="P372" s="94"/>
      <c r="Q372" s="94"/>
      <c r="R372" s="94"/>
      <c r="S372" s="94"/>
      <c r="T372" s="98"/>
      <c r="U372" s="129"/>
      <c r="V372" s="98"/>
      <c r="W372" s="129"/>
      <c r="X372" s="129"/>
      <c r="Y372" s="132"/>
      <c r="Z372" s="133"/>
      <c r="AA372" s="133"/>
      <c r="AB372" s="133"/>
      <c r="AC372" s="133"/>
      <c r="AD372" s="380"/>
      <c r="AE372" s="133"/>
      <c r="AF372" s="133"/>
      <c r="AG372" s="133"/>
      <c r="AH372" s="133"/>
      <c r="AI372" s="133"/>
      <c r="AJ372" s="133"/>
      <c r="AK372" s="133"/>
      <c r="AL372" s="133"/>
      <c r="AM372" s="133"/>
      <c r="AN372" s="133"/>
      <c r="AO372" s="133"/>
      <c r="AP372" s="129"/>
      <c r="AQ372" s="129"/>
      <c r="AR372" s="135"/>
      <c r="AS372" s="135"/>
      <c r="AT372" s="135"/>
      <c r="AU372" s="135"/>
      <c r="AV372" s="138"/>
      <c r="AW372" s="135"/>
      <c r="AX372" s="135"/>
      <c r="AY372" s="135"/>
      <c r="AZ372" s="135"/>
      <c r="BA372" s="135"/>
      <c r="BB372" s="135"/>
      <c r="BC372" s="135"/>
      <c r="BD372" s="135"/>
      <c r="BE372" s="135"/>
      <c r="BF372" s="139"/>
      <c r="BG372" s="150"/>
      <c r="BH372" s="129"/>
      <c r="BI372" s="129"/>
      <c r="BJ372" s="150"/>
      <c r="BK372" s="143"/>
      <c r="BL372" s="143"/>
      <c r="BM372" s="148"/>
      <c r="BN372" s="148"/>
      <c r="BO372" s="143"/>
      <c r="BP372" s="143"/>
      <c r="BQ372" s="143"/>
      <c r="BR372" s="139"/>
      <c r="BS372" s="139"/>
      <c r="BT372" s="139"/>
      <c r="BU372" s="371"/>
      <c r="BV372" s="371"/>
      <c r="BW372" s="371"/>
      <c r="BX372" s="371"/>
      <c r="BY372" s="371"/>
      <c r="BZ372" s="371"/>
      <c r="CA372" s="371"/>
    </row>
    <row r="373" spans="1:79" ht="39.75" customHeight="1">
      <c r="A373" s="126"/>
      <c r="B373" s="128"/>
      <c r="C373" s="128"/>
      <c r="D373" s="128"/>
      <c r="E373" s="129"/>
      <c r="F373" s="129"/>
      <c r="G373" s="129"/>
      <c r="H373" s="129"/>
      <c r="I373" s="129"/>
      <c r="J373" s="129"/>
      <c r="K373" s="129"/>
      <c r="L373" s="94"/>
      <c r="M373" s="94"/>
      <c r="N373" s="94"/>
      <c r="O373" s="94"/>
      <c r="P373" s="94"/>
      <c r="Q373" s="94"/>
      <c r="R373" s="94"/>
      <c r="S373" s="94"/>
      <c r="T373" s="98"/>
      <c r="U373" s="129"/>
      <c r="V373" s="98"/>
      <c r="W373" s="129"/>
      <c r="X373" s="129"/>
      <c r="Y373" s="132"/>
      <c r="Z373" s="133"/>
      <c r="AA373" s="133"/>
      <c r="AB373" s="133"/>
      <c r="AC373" s="133"/>
      <c r="AD373" s="380"/>
      <c r="AE373" s="133"/>
      <c r="AF373" s="133"/>
      <c r="AG373" s="133"/>
      <c r="AH373" s="133"/>
      <c r="AI373" s="133"/>
      <c r="AJ373" s="133"/>
      <c r="AK373" s="133"/>
      <c r="AL373" s="133"/>
      <c r="AM373" s="133"/>
      <c r="AN373" s="133"/>
      <c r="AO373" s="133"/>
      <c r="AP373" s="129"/>
      <c r="AQ373" s="129"/>
      <c r="AR373" s="135"/>
      <c r="AS373" s="135"/>
      <c r="AT373" s="135"/>
      <c r="AU373" s="135"/>
      <c r="AV373" s="138"/>
      <c r="AW373" s="135"/>
      <c r="AX373" s="135"/>
      <c r="AY373" s="135"/>
      <c r="AZ373" s="135"/>
      <c r="BA373" s="135"/>
      <c r="BB373" s="135"/>
      <c r="BC373" s="135"/>
      <c r="BD373" s="135"/>
      <c r="BE373" s="135"/>
      <c r="BF373" s="139"/>
      <c r="BG373" s="150"/>
      <c r="BH373" s="129"/>
      <c r="BI373" s="129"/>
      <c r="BJ373" s="150"/>
      <c r="BK373" s="143"/>
      <c r="BL373" s="143"/>
      <c r="BM373" s="148"/>
      <c r="BN373" s="148"/>
      <c r="BO373" s="143"/>
      <c r="BP373" s="143"/>
      <c r="BQ373" s="143"/>
      <c r="BR373" s="139"/>
      <c r="BS373" s="139"/>
      <c r="BT373" s="139"/>
      <c r="BU373" s="371"/>
      <c r="BV373" s="371"/>
      <c r="BW373" s="371"/>
      <c r="BX373" s="371"/>
      <c r="BY373" s="371"/>
      <c r="BZ373" s="371"/>
      <c r="CA373" s="371"/>
    </row>
    <row r="374" spans="1:79" ht="39.75" customHeight="1">
      <c r="A374" s="126"/>
      <c r="B374" s="128"/>
      <c r="C374" s="128"/>
      <c r="D374" s="128"/>
      <c r="E374" s="129"/>
      <c r="F374" s="129"/>
      <c r="G374" s="129"/>
      <c r="H374" s="129"/>
      <c r="I374" s="129"/>
      <c r="J374" s="129"/>
      <c r="K374" s="129"/>
      <c r="L374" s="94"/>
      <c r="M374" s="94"/>
      <c r="N374" s="94"/>
      <c r="O374" s="94"/>
      <c r="P374" s="94"/>
      <c r="Q374" s="94"/>
      <c r="R374" s="94"/>
      <c r="S374" s="94"/>
      <c r="T374" s="98"/>
      <c r="U374" s="129"/>
      <c r="V374" s="98"/>
      <c r="W374" s="129"/>
      <c r="X374" s="129"/>
      <c r="Y374" s="132"/>
      <c r="Z374" s="133"/>
      <c r="AA374" s="133"/>
      <c r="AB374" s="133"/>
      <c r="AC374" s="133"/>
      <c r="AD374" s="380"/>
      <c r="AE374" s="133"/>
      <c r="AF374" s="133"/>
      <c r="AG374" s="133"/>
      <c r="AH374" s="133"/>
      <c r="AI374" s="133"/>
      <c r="AJ374" s="133"/>
      <c r="AK374" s="133"/>
      <c r="AL374" s="133"/>
      <c r="AM374" s="133"/>
      <c r="AN374" s="133"/>
      <c r="AO374" s="133"/>
      <c r="AP374" s="129"/>
      <c r="AQ374" s="129"/>
      <c r="AR374" s="135"/>
      <c r="AS374" s="135"/>
      <c r="AT374" s="135"/>
      <c r="AU374" s="135"/>
      <c r="AV374" s="138"/>
      <c r="AW374" s="135"/>
      <c r="AX374" s="135"/>
      <c r="AY374" s="135"/>
      <c r="AZ374" s="135"/>
      <c r="BA374" s="135"/>
      <c r="BB374" s="135"/>
      <c r="BC374" s="135"/>
      <c r="BD374" s="135"/>
      <c r="BE374" s="135"/>
      <c r="BF374" s="139"/>
      <c r="BG374" s="150"/>
      <c r="BH374" s="129"/>
      <c r="BI374" s="129"/>
      <c r="BJ374" s="150"/>
      <c r="BK374" s="143"/>
      <c r="BL374" s="143"/>
      <c r="BM374" s="148"/>
      <c r="BN374" s="148"/>
      <c r="BO374" s="143"/>
      <c r="BP374" s="143"/>
      <c r="BQ374" s="143"/>
      <c r="BR374" s="139"/>
      <c r="BS374" s="139"/>
      <c r="BT374" s="139"/>
      <c r="BU374" s="371"/>
      <c r="BV374" s="371"/>
      <c r="BW374" s="371"/>
      <c r="BX374" s="371"/>
      <c r="BY374" s="371"/>
      <c r="BZ374" s="371"/>
      <c r="CA374" s="371"/>
    </row>
    <row r="375" spans="1:79" ht="39.75" customHeight="1">
      <c r="A375" s="126"/>
      <c r="B375" s="128"/>
      <c r="C375" s="128"/>
      <c r="D375" s="128"/>
      <c r="E375" s="129"/>
      <c r="F375" s="129"/>
      <c r="G375" s="129"/>
      <c r="H375" s="129"/>
      <c r="I375" s="129"/>
      <c r="J375" s="129"/>
      <c r="K375" s="129"/>
      <c r="L375" s="94"/>
      <c r="M375" s="94"/>
      <c r="N375" s="94"/>
      <c r="O375" s="94"/>
      <c r="P375" s="94"/>
      <c r="Q375" s="94"/>
      <c r="R375" s="94"/>
      <c r="S375" s="94"/>
      <c r="T375" s="98"/>
      <c r="U375" s="129"/>
      <c r="V375" s="98"/>
      <c r="W375" s="129"/>
      <c r="X375" s="129"/>
      <c r="Y375" s="132"/>
      <c r="Z375" s="133"/>
      <c r="AA375" s="133"/>
      <c r="AB375" s="133"/>
      <c r="AC375" s="133"/>
      <c r="AD375" s="380"/>
      <c r="AE375" s="133"/>
      <c r="AF375" s="133"/>
      <c r="AG375" s="133"/>
      <c r="AH375" s="133"/>
      <c r="AI375" s="133"/>
      <c r="AJ375" s="133"/>
      <c r="AK375" s="133"/>
      <c r="AL375" s="133"/>
      <c r="AM375" s="133"/>
      <c r="AN375" s="133"/>
      <c r="AO375" s="133"/>
      <c r="AP375" s="129"/>
      <c r="AQ375" s="129"/>
      <c r="AR375" s="135"/>
      <c r="AS375" s="135"/>
      <c r="AT375" s="135"/>
      <c r="AU375" s="135"/>
      <c r="AV375" s="138"/>
      <c r="AW375" s="135"/>
      <c r="AX375" s="135"/>
      <c r="AY375" s="135"/>
      <c r="AZ375" s="135"/>
      <c r="BA375" s="135"/>
      <c r="BB375" s="135"/>
      <c r="BC375" s="135"/>
      <c r="BD375" s="135"/>
      <c r="BE375" s="135"/>
      <c r="BF375" s="139"/>
      <c r="BG375" s="150"/>
      <c r="BH375" s="129"/>
      <c r="BI375" s="129"/>
      <c r="BJ375" s="150"/>
      <c r="BK375" s="143"/>
      <c r="BL375" s="143"/>
      <c r="BM375" s="148"/>
      <c r="BN375" s="148"/>
      <c r="BO375" s="143"/>
      <c r="BP375" s="143"/>
      <c r="BQ375" s="143"/>
      <c r="BR375" s="139"/>
      <c r="BS375" s="139"/>
      <c r="BT375" s="139"/>
      <c r="BU375" s="371"/>
      <c r="BV375" s="371"/>
      <c r="BW375" s="371"/>
      <c r="BX375" s="371"/>
      <c r="BY375" s="371"/>
      <c r="BZ375" s="371"/>
      <c r="CA375" s="371"/>
    </row>
    <row r="376" spans="1:79" ht="39.75" customHeight="1">
      <c r="A376" s="126"/>
      <c r="B376" s="128"/>
      <c r="C376" s="128"/>
      <c r="D376" s="128"/>
      <c r="E376" s="129"/>
      <c r="F376" s="129"/>
      <c r="G376" s="129"/>
      <c r="H376" s="129"/>
      <c r="I376" s="129"/>
      <c r="J376" s="129"/>
      <c r="K376" s="129"/>
      <c r="L376" s="94"/>
      <c r="M376" s="94"/>
      <c r="N376" s="94"/>
      <c r="O376" s="94"/>
      <c r="P376" s="94"/>
      <c r="Q376" s="94"/>
      <c r="R376" s="94"/>
      <c r="S376" s="94"/>
      <c r="T376" s="98"/>
      <c r="U376" s="129"/>
      <c r="V376" s="98"/>
      <c r="W376" s="129"/>
      <c r="X376" s="129"/>
      <c r="Y376" s="132"/>
      <c r="Z376" s="133"/>
      <c r="AA376" s="133"/>
      <c r="AB376" s="133"/>
      <c r="AC376" s="133"/>
      <c r="AD376" s="380"/>
      <c r="AE376" s="133"/>
      <c r="AF376" s="133"/>
      <c r="AG376" s="133"/>
      <c r="AH376" s="133"/>
      <c r="AI376" s="133"/>
      <c r="AJ376" s="133"/>
      <c r="AK376" s="133"/>
      <c r="AL376" s="133"/>
      <c r="AM376" s="133"/>
      <c r="AN376" s="133"/>
      <c r="AO376" s="133"/>
      <c r="AP376" s="129"/>
      <c r="AQ376" s="129"/>
      <c r="AR376" s="135"/>
      <c r="AS376" s="135"/>
      <c r="AT376" s="135"/>
      <c r="AU376" s="135"/>
      <c r="AV376" s="138"/>
      <c r="AW376" s="135"/>
      <c r="AX376" s="135"/>
      <c r="AY376" s="135"/>
      <c r="AZ376" s="135"/>
      <c r="BA376" s="135"/>
      <c r="BB376" s="135"/>
      <c r="BC376" s="135"/>
      <c r="BD376" s="135"/>
      <c r="BE376" s="135"/>
      <c r="BF376" s="139"/>
      <c r="BG376" s="150"/>
      <c r="BH376" s="129"/>
      <c r="BI376" s="129"/>
      <c r="BJ376" s="150"/>
      <c r="BK376" s="143"/>
      <c r="BL376" s="143"/>
      <c r="BM376" s="148"/>
      <c r="BN376" s="148"/>
      <c r="BO376" s="143"/>
      <c r="BP376" s="143"/>
      <c r="BQ376" s="143"/>
      <c r="BR376" s="139"/>
      <c r="BS376" s="139"/>
      <c r="BT376" s="139"/>
      <c r="BU376" s="371"/>
      <c r="BV376" s="371"/>
      <c r="BW376" s="371"/>
      <c r="BX376" s="371"/>
      <c r="BY376" s="371"/>
      <c r="BZ376" s="371"/>
      <c r="CA376" s="371"/>
    </row>
    <row r="377" spans="1:79" ht="39.75" customHeight="1">
      <c r="A377" s="126"/>
      <c r="B377" s="128"/>
      <c r="C377" s="128"/>
      <c r="D377" s="128"/>
      <c r="E377" s="129"/>
      <c r="F377" s="129"/>
      <c r="G377" s="129"/>
      <c r="H377" s="129"/>
      <c r="I377" s="129"/>
      <c r="J377" s="129"/>
      <c r="K377" s="129"/>
      <c r="L377" s="94"/>
      <c r="M377" s="94"/>
      <c r="N377" s="94"/>
      <c r="O377" s="94"/>
      <c r="P377" s="94"/>
      <c r="Q377" s="94"/>
      <c r="R377" s="94"/>
      <c r="S377" s="94"/>
      <c r="T377" s="98"/>
      <c r="U377" s="129"/>
      <c r="V377" s="98"/>
      <c r="W377" s="129"/>
      <c r="X377" s="129"/>
      <c r="Y377" s="132"/>
      <c r="Z377" s="133"/>
      <c r="AA377" s="133"/>
      <c r="AB377" s="133"/>
      <c r="AC377" s="133"/>
      <c r="AD377" s="380"/>
      <c r="AE377" s="133"/>
      <c r="AF377" s="133"/>
      <c r="AG377" s="133"/>
      <c r="AH377" s="133"/>
      <c r="AI377" s="133"/>
      <c r="AJ377" s="133"/>
      <c r="AK377" s="133"/>
      <c r="AL377" s="133"/>
      <c r="AM377" s="133"/>
      <c r="AN377" s="133"/>
      <c r="AO377" s="133"/>
      <c r="AP377" s="129"/>
      <c r="AQ377" s="129"/>
      <c r="AR377" s="135"/>
      <c r="AS377" s="135"/>
      <c r="AT377" s="135"/>
      <c r="AU377" s="135"/>
      <c r="AV377" s="138"/>
      <c r="AW377" s="135"/>
      <c r="AX377" s="135"/>
      <c r="AY377" s="135"/>
      <c r="AZ377" s="135"/>
      <c r="BA377" s="135"/>
      <c r="BB377" s="135"/>
      <c r="BC377" s="135"/>
      <c r="BD377" s="135"/>
      <c r="BE377" s="135"/>
      <c r="BF377" s="139"/>
      <c r="BG377" s="150"/>
      <c r="BH377" s="129"/>
      <c r="BI377" s="129"/>
      <c r="BJ377" s="150"/>
      <c r="BK377" s="143"/>
      <c r="BL377" s="143"/>
      <c r="BM377" s="148"/>
      <c r="BN377" s="148"/>
      <c r="BO377" s="143"/>
      <c r="BP377" s="143"/>
      <c r="BQ377" s="143"/>
      <c r="BR377" s="139"/>
      <c r="BS377" s="139"/>
      <c r="BT377" s="139"/>
      <c r="BU377" s="371"/>
      <c r="BV377" s="371"/>
      <c r="BW377" s="371"/>
      <c r="BX377" s="371"/>
      <c r="BY377" s="371"/>
      <c r="BZ377" s="371"/>
      <c r="CA377" s="371"/>
    </row>
    <row r="378" spans="1:79" ht="39.75" customHeight="1">
      <c r="A378" s="126"/>
      <c r="B378" s="128"/>
      <c r="C378" s="128"/>
      <c r="D378" s="128"/>
      <c r="E378" s="129"/>
      <c r="F378" s="129"/>
      <c r="G378" s="129"/>
      <c r="H378" s="129"/>
      <c r="I378" s="129"/>
      <c r="J378" s="129"/>
      <c r="K378" s="129"/>
      <c r="L378" s="94"/>
      <c r="M378" s="94"/>
      <c r="N378" s="94"/>
      <c r="O378" s="94"/>
      <c r="P378" s="94"/>
      <c r="Q378" s="94"/>
      <c r="R378" s="94"/>
      <c r="S378" s="94"/>
      <c r="T378" s="98"/>
      <c r="U378" s="129"/>
      <c r="V378" s="98"/>
      <c r="W378" s="129"/>
      <c r="X378" s="129"/>
      <c r="Y378" s="132"/>
      <c r="Z378" s="133"/>
      <c r="AA378" s="133"/>
      <c r="AB378" s="133"/>
      <c r="AC378" s="133"/>
      <c r="AD378" s="380"/>
      <c r="AE378" s="133"/>
      <c r="AF378" s="133"/>
      <c r="AG378" s="133"/>
      <c r="AH378" s="133"/>
      <c r="AI378" s="133"/>
      <c r="AJ378" s="133"/>
      <c r="AK378" s="133"/>
      <c r="AL378" s="133"/>
      <c r="AM378" s="133"/>
      <c r="AN378" s="133"/>
      <c r="AO378" s="133"/>
      <c r="AP378" s="129"/>
      <c r="AQ378" s="129"/>
      <c r="AR378" s="135"/>
      <c r="AS378" s="135"/>
      <c r="AT378" s="135"/>
      <c r="AU378" s="135"/>
      <c r="AV378" s="138"/>
      <c r="AW378" s="135"/>
      <c r="AX378" s="135"/>
      <c r="AY378" s="135"/>
      <c r="AZ378" s="135"/>
      <c r="BA378" s="135"/>
      <c r="BB378" s="135"/>
      <c r="BC378" s="135"/>
      <c r="BD378" s="135"/>
      <c r="BE378" s="135"/>
      <c r="BF378" s="139"/>
      <c r="BG378" s="150"/>
      <c r="BH378" s="129"/>
      <c r="BI378" s="129"/>
      <c r="BJ378" s="150"/>
      <c r="BK378" s="143"/>
      <c r="BL378" s="143"/>
      <c r="BM378" s="148"/>
      <c r="BN378" s="148"/>
      <c r="BO378" s="143"/>
      <c r="BP378" s="143"/>
      <c r="BQ378" s="143"/>
      <c r="BR378" s="139"/>
      <c r="BS378" s="139"/>
      <c r="BT378" s="139"/>
      <c r="BU378" s="371"/>
      <c r="BV378" s="371"/>
      <c r="BW378" s="371"/>
      <c r="BX378" s="371"/>
      <c r="BY378" s="371"/>
      <c r="BZ378" s="371"/>
      <c r="CA378" s="371"/>
    </row>
    <row r="379" spans="1:79" ht="39.75" customHeight="1">
      <c r="A379" s="126"/>
      <c r="B379" s="128"/>
      <c r="C379" s="128"/>
      <c r="D379" s="128"/>
      <c r="E379" s="129"/>
      <c r="F379" s="129"/>
      <c r="G379" s="129"/>
      <c r="H379" s="129"/>
      <c r="I379" s="129"/>
      <c r="J379" s="129"/>
      <c r="K379" s="129"/>
      <c r="L379" s="94"/>
      <c r="M379" s="94"/>
      <c r="N379" s="94"/>
      <c r="O379" s="94"/>
      <c r="P379" s="94"/>
      <c r="Q379" s="94"/>
      <c r="R379" s="94"/>
      <c r="S379" s="94"/>
      <c r="T379" s="98"/>
      <c r="U379" s="129"/>
      <c r="V379" s="98"/>
      <c r="W379" s="129"/>
      <c r="X379" s="129"/>
      <c r="Y379" s="132"/>
      <c r="Z379" s="133"/>
      <c r="AA379" s="133"/>
      <c r="AB379" s="133"/>
      <c r="AC379" s="133"/>
      <c r="AD379" s="380"/>
      <c r="AE379" s="133"/>
      <c r="AF379" s="133"/>
      <c r="AG379" s="133"/>
      <c r="AH379" s="133"/>
      <c r="AI379" s="133"/>
      <c r="AJ379" s="133"/>
      <c r="AK379" s="133"/>
      <c r="AL379" s="133"/>
      <c r="AM379" s="133"/>
      <c r="AN379" s="133"/>
      <c r="AO379" s="133"/>
      <c r="AP379" s="129"/>
      <c r="AQ379" s="129"/>
      <c r="AR379" s="135"/>
      <c r="AS379" s="135"/>
      <c r="AT379" s="135"/>
      <c r="AU379" s="135"/>
      <c r="AV379" s="138"/>
      <c r="AW379" s="135"/>
      <c r="AX379" s="135"/>
      <c r="AY379" s="135"/>
      <c r="AZ379" s="135"/>
      <c r="BA379" s="135"/>
      <c r="BB379" s="135"/>
      <c r="BC379" s="135"/>
      <c r="BD379" s="135"/>
      <c r="BE379" s="135"/>
      <c r="BF379" s="139"/>
      <c r="BG379" s="150"/>
      <c r="BH379" s="129"/>
      <c r="BI379" s="129"/>
      <c r="BJ379" s="150"/>
      <c r="BK379" s="143"/>
      <c r="BL379" s="143"/>
      <c r="BM379" s="148"/>
      <c r="BN379" s="148"/>
      <c r="BO379" s="143"/>
      <c r="BP379" s="143"/>
      <c r="BQ379" s="143"/>
      <c r="BR379" s="139"/>
      <c r="BS379" s="139"/>
      <c r="BT379" s="139"/>
      <c r="BU379" s="371"/>
      <c r="BV379" s="371"/>
      <c r="BW379" s="371"/>
      <c r="BX379" s="371"/>
      <c r="BY379" s="371"/>
      <c r="BZ379" s="371"/>
      <c r="CA379" s="371"/>
    </row>
    <row r="380" spans="1:79" ht="39.75" customHeight="1">
      <c r="A380" s="126"/>
      <c r="B380" s="128"/>
      <c r="C380" s="128"/>
      <c r="D380" s="128"/>
      <c r="E380" s="129"/>
      <c r="F380" s="129"/>
      <c r="G380" s="129"/>
      <c r="H380" s="129"/>
      <c r="I380" s="129"/>
      <c r="J380" s="129"/>
      <c r="K380" s="129"/>
      <c r="L380" s="94"/>
      <c r="M380" s="94"/>
      <c r="N380" s="94"/>
      <c r="O380" s="94"/>
      <c r="P380" s="94"/>
      <c r="Q380" s="94"/>
      <c r="R380" s="94"/>
      <c r="S380" s="94"/>
      <c r="T380" s="98"/>
      <c r="U380" s="129"/>
      <c r="V380" s="98"/>
      <c r="W380" s="129"/>
      <c r="X380" s="129"/>
      <c r="Y380" s="132"/>
      <c r="Z380" s="133"/>
      <c r="AA380" s="133"/>
      <c r="AB380" s="133"/>
      <c r="AC380" s="133"/>
      <c r="AD380" s="380"/>
      <c r="AE380" s="133"/>
      <c r="AF380" s="133"/>
      <c r="AG380" s="133"/>
      <c r="AH380" s="133"/>
      <c r="AI380" s="133"/>
      <c r="AJ380" s="133"/>
      <c r="AK380" s="133"/>
      <c r="AL380" s="133"/>
      <c r="AM380" s="133"/>
      <c r="AN380" s="133"/>
      <c r="AO380" s="133"/>
      <c r="AP380" s="129"/>
      <c r="AQ380" s="129"/>
      <c r="AR380" s="135"/>
      <c r="AS380" s="135"/>
      <c r="AT380" s="135"/>
      <c r="AU380" s="135"/>
      <c r="AV380" s="138"/>
      <c r="AW380" s="135"/>
      <c r="AX380" s="135"/>
      <c r="AY380" s="135"/>
      <c r="AZ380" s="135"/>
      <c r="BA380" s="135"/>
      <c r="BB380" s="135"/>
      <c r="BC380" s="135"/>
      <c r="BD380" s="135"/>
      <c r="BE380" s="135"/>
      <c r="BF380" s="139"/>
      <c r="BG380" s="150"/>
      <c r="BH380" s="129"/>
      <c r="BI380" s="129"/>
      <c r="BJ380" s="150"/>
      <c r="BK380" s="143"/>
      <c r="BL380" s="143"/>
      <c r="BM380" s="148"/>
      <c r="BN380" s="148"/>
      <c r="BO380" s="143"/>
      <c r="BP380" s="143"/>
      <c r="BQ380" s="143"/>
      <c r="BR380" s="139"/>
      <c r="BS380" s="139"/>
      <c r="BT380" s="139"/>
      <c r="BU380" s="371"/>
      <c r="BV380" s="371"/>
      <c r="BW380" s="371"/>
      <c r="BX380" s="371"/>
      <c r="BY380" s="371"/>
      <c r="BZ380" s="371"/>
      <c r="CA380" s="371"/>
    </row>
    <row r="381" spans="1:79" ht="39.75" customHeight="1">
      <c r="A381" s="126"/>
      <c r="B381" s="128"/>
      <c r="C381" s="128"/>
      <c r="D381" s="128"/>
      <c r="E381" s="129"/>
      <c r="F381" s="129"/>
      <c r="G381" s="129"/>
      <c r="H381" s="129"/>
      <c r="I381" s="129"/>
      <c r="J381" s="129"/>
      <c r="K381" s="129"/>
      <c r="L381" s="94"/>
      <c r="M381" s="94"/>
      <c r="N381" s="94"/>
      <c r="O381" s="94"/>
      <c r="P381" s="94"/>
      <c r="Q381" s="94"/>
      <c r="R381" s="94"/>
      <c r="S381" s="94"/>
      <c r="T381" s="98"/>
      <c r="U381" s="129"/>
      <c r="V381" s="98"/>
      <c r="W381" s="129"/>
      <c r="X381" s="129"/>
      <c r="Y381" s="132"/>
      <c r="Z381" s="133"/>
      <c r="AA381" s="133"/>
      <c r="AB381" s="133"/>
      <c r="AC381" s="133"/>
      <c r="AD381" s="380"/>
      <c r="AE381" s="133"/>
      <c r="AF381" s="133"/>
      <c r="AG381" s="133"/>
      <c r="AH381" s="133"/>
      <c r="AI381" s="133"/>
      <c r="AJ381" s="133"/>
      <c r="AK381" s="133"/>
      <c r="AL381" s="133"/>
      <c r="AM381" s="133"/>
      <c r="AN381" s="133"/>
      <c r="AO381" s="133"/>
      <c r="AP381" s="129"/>
      <c r="AQ381" s="129"/>
      <c r="AR381" s="135"/>
      <c r="AS381" s="135"/>
      <c r="AT381" s="135"/>
      <c r="AU381" s="135"/>
      <c r="AV381" s="138"/>
      <c r="AW381" s="135"/>
      <c r="AX381" s="135"/>
      <c r="AY381" s="135"/>
      <c r="AZ381" s="135"/>
      <c r="BA381" s="135"/>
      <c r="BB381" s="135"/>
      <c r="BC381" s="135"/>
      <c r="BD381" s="135"/>
      <c r="BE381" s="135"/>
      <c r="BF381" s="139"/>
      <c r="BG381" s="150"/>
      <c r="BH381" s="129"/>
      <c r="BI381" s="129"/>
      <c r="BJ381" s="150"/>
      <c r="BK381" s="143"/>
      <c r="BL381" s="143"/>
      <c r="BM381" s="148"/>
      <c r="BN381" s="148"/>
      <c r="BO381" s="143"/>
      <c r="BP381" s="143"/>
      <c r="BQ381" s="143"/>
      <c r="BR381" s="139"/>
      <c r="BS381" s="139"/>
      <c r="BT381" s="139"/>
      <c r="BU381" s="371"/>
      <c r="BV381" s="371"/>
      <c r="BW381" s="371"/>
      <c r="BX381" s="371"/>
      <c r="BY381" s="371"/>
      <c r="BZ381" s="371"/>
      <c r="CA381" s="371"/>
    </row>
    <row r="382" spans="1:79" ht="39.75" customHeight="1">
      <c r="A382" s="126"/>
      <c r="B382" s="128"/>
      <c r="C382" s="128"/>
      <c r="D382" s="128"/>
      <c r="E382" s="129"/>
      <c r="F382" s="129"/>
      <c r="G382" s="129"/>
      <c r="H382" s="129"/>
      <c r="I382" s="129"/>
      <c r="J382" s="129"/>
      <c r="K382" s="129"/>
      <c r="L382" s="94"/>
      <c r="M382" s="94"/>
      <c r="N382" s="94"/>
      <c r="O382" s="94"/>
      <c r="P382" s="94"/>
      <c r="Q382" s="94"/>
      <c r="R382" s="94"/>
      <c r="S382" s="94"/>
      <c r="T382" s="98"/>
      <c r="U382" s="129"/>
      <c r="V382" s="98"/>
      <c r="W382" s="129"/>
      <c r="X382" s="129"/>
      <c r="Y382" s="132"/>
      <c r="Z382" s="133"/>
      <c r="AA382" s="133"/>
      <c r="AB382" s="133"/>
      <c r="AC382" s="133"/>
      <c r="AD382" s="380"/>
      <c r="AE382" s="133"/>
      <c r="AF382" s="133"/>
      <c r="AG382" s="133"/>
      <c r="AH382" s="133"/>
      <c r="AI382" s="133"/>
      <c r="AJ382" s="133"/>
      <c r="AK382" s="133"/>
      <c r="AL382" s="133"/>
      <c r="AM382" s="133"/>
      <c r="AN382" s="133"/>
      <c r="AO382" s="133"/>
      <c r="AP382" s="129"/>
      <c r="AQ382" s="129"/>
      <c r="AR382" s="135"/>
      <c r="AS382" s="135"/>
      <c r="AT382" s="135"/>
      <c r="AU382" s="135"/>
      <c r="AV382" s="138"/>
      <c r="AW382" s="135"/>
      <c r="AX382" s="135"/>
      <c r="AY382" s="135"/>
      <c r="AZ382" s="135"/>
      <c r="BA382" s="135"/>
      <c r="BB382" s="135"/>
      <c r="BC382" s="135"/>
      <c r="BD382" s="135"/>
      <c r="BE382" s="135"/>
      <c r="BF382" s="139"/>
      <c r="BG382" s="150"/>
      <c r="BH382" s="129"/>
      <c r="BI382" s="129"/>
      <c r="BJ382" s="150"/>
      <c r="BK382" s="143"/>
      <c r="BL382" s="143"/>
      <c r="BM382" s="148"/>
      <c r="BN382" s="148"/>
      <c r="BO382" s="143"/>
      <c r="BP382" s="143"/>
      <c r="BQ382" s="143"/>
      <c r="BR382" s="139"/>
      <c r="BS382" s="139"/>
      <c r="BT382" s="139"/>
      <c r="BU382" s="371"/>
      <c r="BV382" s="371"/>
      <c r="BW382" s="371"/>
      <c r="BX382" s="371"/>
      <c r="BY382" s="371"/>
      <c r="BZ382" s="371"/>
      <c r="CA382" s="371"/>
    </row>
    <row r="383" spans="1:79" ht="39.75" customHeight="1">
      <c r="A383" s="126"/>
      <c r="B383" s="128"/>
      <c r="C383" s="128"/>
      <c r="D383" s="128"/>
      <c r="E383" s="129"/>
      <c r="F383" s="129"/>
      <c r="G383" s="129"/>
      <c r="H383" s="129"/>
      <c r="I383" s="129"/>
      <c r="J383" s="129"/>
      <c r="K383" s="129"/>
      <c r="L383" s="94"/>
      <c r="M383" s="94"/>
      <c r="N383" s="94"/>
      <c r="O383" s="94"/>
      <c r="P383" s="94"/>
      <c r="Q383" s="94"/>
      <c r="R383" s="94"/>
      <c r="S383" s="94"/>
      <c r="T383" s="98"/>
      <c r="U383" s="129"/>
      <c r="V383" s="98"/>
      <c r="W383" s="129"/>
      <c r="X383" s="129"/>
      <c r="Y383" s="132"/>
      <c r="Z383" s="133"/>
      <c r="AA383" s="133"/>
      <c r="AB383" s="133"/>
      <c r="AC383" s="133"/>
      <c r="AD383" s="380"/>
      <c r="AE383" s="133"/>
      <c r="AF383" s="133"/>
      <c r="AG383" s="133"/>
      <c r="AH383" s="133"/>
      <c r="AI383" s="133"/>
      <c r="AJ383" s="133"/>
      <c r="AK383" s="133"/>
      <c r="AL383" s="133"/>
      <c r="AM383" s="133"/>
      <c r="AN383" s="133"/>
      <c r="AO383" s="133"/>
      <c r="AP383" s="129"/>
      <c r="AQ383" s="129"/>
      <c r="AR383" s="135"/>
      <c r="AS383" s="135"/>
      <c r="AT383" s="135"/>
      <c r="AU383" s="135"/>
      <c r="AV383" s="138"/>
      <c r="AW383" s="135"/>
      <c r="AX383" s="135"/>
      <c r="AY383" s="135"/>
      <c r="AZ383" s="135"/>
      <c r="BA383" s="135"/>
      <c r="BB383" s="135"/>
      <c r="BC383" s="135"/>
      <c r="BD383" s="135"/>
      <c r="BE383" s="135"/>
      <c r="BF383" s="139"/>
      <c r="BG383" s="150"/>
      <c r="BH383" s="129"/>
      <c r="BI383" s="129"/>
      <c r="BJ383" s="150"/>
      <c r="BK383" s="143"/>
      <c r="BL383" s="143"/>
      <c r="BM383" s="148"/>
      <c r="BN383" s="148"/>
      <c r="BO383" s="143"/>
      <c r="BP383" s="143"/>
      <c r="BQ383" s="143"/>
      <c r="BR383" s="139"/>
      <c r="BS383" s="139"/>
      <c r="BT383" s="139"/>
      <c r="BU383" s="371"/>
      <c r="BV383" s="371"/>
      <c r="BW383" s="371"/>
      <c r="BX383" s="371"/>
      <c r="BY383" s="371"/>
      <c r="BZ383" s="371"/>
      <c r="CA383" s="371"/>
    </row>
    <row r="384" spans="1:79" ht="39.75" customHeight="1">
      <c r="A384" s="126"/>
      <c r="B384" s="128"/>
      <c r="C384" s="128"/>
      <c r="D384" s="128"/>
      <c r="E384" s="129"/>
      <c r="F384" s="129"/>
      <c r="G384" s="129"/>
      <c r="H384" s="129"/>
      <c r="I384" s="129"/>
      <c r="J384" s="129"/>
      <c r="K384" s="129"/>
      <c r="L384" s="94"/>
      <c r="M384" s="94"/>
      <c r="N384" s="94"/>
      <c r="O384" s="94"/>
      <c r="P384" s="94"/>
      <c r="Q384" s="94"/>
      <c r="R384" s="94"/>
      <c r="S384" s="94"/>
      <c r="T384" s="98"/>
      <c r="U384" s="129"/>
      <c r="V384" s="98"/>
      <c r="W384" s="129"/>
      <c r="X384" s="129"/>
      <c r="Y384" s="132"/>
      <c r="Z384" s="133"/>
      <c r="AA384" s="133"/>
      <c r="AB384" s="133"/>
      <c r="AC384" s="133"/>
      <c r="AD384" s="380"/>
      <c r="AE384" s="133"/>
      <c r="AF384" s="133"/>
      <c r="AG384" s="133"/>
      <c r="AH384" s="133"/>
      <c r="AI384" s="133"/>
      <c r="AJ384" s="133"/>
      <c r="AK384" s="133"/>
      <c r="AL384" s="133"/>
      <c r="AM384" s="133"/>
      <c r="AN384" s="133"/>
      <c r="AO384" s="133"/>
      <c r="AP384" s="129"/>
      <c r="AQ384" s="129"/>
      <c r="AR384" s="135"/>
      <c r="AS384" s="135"/>
      <c r="AT384" s="135"/>
      <c r="AU384" s="135"/>
      <c r="AV384" s="138"/>
      <c r="AW384" s="135"/>
      <c r="AX384" s="135"/>
      <c r="AY384" s="135"/>
      <c r="AZ384" s="135"/>
      <c r="BA384" s="135"/>
      <c r="BB384" s="135"/>
      <c r="BC384" s="135"/>
      <c r="BD384" s="135"/>
      <c r="BE384" s="135"/>
      <c r="BF384" s="139"/>
      <c r="BG384" s="150"/>
      <c r="BH384" s="129"/>
      <c r="BI384" s="129"/>
      <c r="BJ384" s="150"/>
      <c r="BK384" s="143"/>
      <c r="BL384" s="143"/>
      <c r="BM384" s="148"/>
      <c r="BN384" s="148"/>
      <c r="BO384" s="143"/>
      <c r="BP384" s="143"/>
      <c r="BQ384" s="143"/>
      <c r="BR384" s="139"/>
      <c r="BS384" s="139"/>
      <c r="BT384" s="139"/>
      <c r="BU384" s="371"/>
      <c r="BV384" s="371"/>
      <c r="BW384" s="371"/>
      <c r="BX384" s="371"/>
      <c r="BY384" s="371"/>
      <c r="BZ384" s="371"/>
      <c r="CA384" s="371"/>
    </row>
    <row r="385" spans="1:79" ht="39.75" customHeight="1">
      <c r="A385" s="126"/>
      <c r="B385" s="128"/>
      <c r="C385" s="128"/>
      <c r="D385" s="128"/>
      <c r="E385" s="129"/>
      <c r="F385" s="129"/>
      <c r="G385" s="129"/>
      <c r="H385" s="129"/>
      <c r="I385" s="129"/>
      <c r="J385" s="129"/>
      <c r="K385" s="129"/>
      <c r="L385" s="94"/>
      <c r="M385" s="94"/>
      <c r="N385" s="94"/>
      <c r="O385" s="94"/>
      <c r="P385" s="94"/>
      <c r="Q385" s="94"/>
      <c r="R385" s="94"/>
      <c r="S385" s="94"/>
      <c r="T385" s="98"/>
      <c r="U385" s="129"/>
      <c r="V385" s="98"/>
      <c r="W385" s="129"/>
      <c r="X385" s="129"/>
      <c r="Y385" s="132"/>
      <c r="Z385" s="133"/>
      <c r="AA385" s="133"/>
      <c r="AB385" s="133"/>
      <c r="AC385" s="133"/>
      <c r="AD385" s="380"/>
      <c r="AE385" s="133"/>
      <c r="AF385" s="133"/>
      <c r="AG385" s="133"/>
      <c r="AH385" s="133"/>
      <c r="AI385" s="133"/>
      <c r="AJ385" s="133"/>
      <c r="AK385" s="133"/>
      <c r="AL385" s="133"/>
      <c r="AM385" s="133"/>
      <c r="AN385" s="133"/>
      <c r="AO385" s="133"/>
      <c r="AP385" s="129"/>
      <c r="AQ385" s="129"/>
      <c r="AR385" s="135"/>
      <c r="AS385" s="135"/>
      <c r="AT385" s="135"/>
      <c r="AU385" s="135"/>
      <c r="AV385" s="138"/>
      <c r="AW385" s="135"/>
      <c r="AX385" s="135"/>
      <c r="AY385" s="135"/>
      <c r="AZ385" s="135"/>
      <c r="BA385" s="135"/>
      <c r="BB385" s="135"/>
      <c r="BC385" s="135"/>
      <c r="BD385" s="135"/>
      <c r="BE385" s="135"/>
      <c r="BF385" s="139"/>
      <c r="BG385" s="150"/>
      <c r="BH385" s="129"/>
      <c r="BI385" s="129"/>
      <c r="BJ385" s="150"/>
      <c r="BK385" s="143"/>
      <c r="BL385" s="143"/>
      <c r="BM385" s="148"/>
      <c r="BN385" s="148"/>
      <c r="BO385" s="143"/>
      <c r="BP385" s="143"/>
      <c r="BQ385" s="143"/>
      <c r="BR385" s="139"/>
      <c r="BS385" s="139"/>
      <c r="BT385" s="139"/>
      <c r="BU385" s="371"/>
      <c r="BV385" s="371"/>
      <c r="BW385" s="371"/>
      <c r="BX385" s="371"/>
      <c r="BY385" s="371"/>
      <c r="BZ385" s="371"/>
      <c r="CA385" s="371"/>
    </row>
    <row r="386" spans="1:79" ht="39.75" customHeight="1">
      <c r="A386" s="126"/>
      <c r="B386" s="128"/>
      <c r="C386" s="128"/>
      <c r="D386" s="128"/>
      <c r="E386" s="129"/>
      <c r="F386" s="129"/>
      <c r="G386" s="129"/>
      <c r="H386" s="129"/>
      <c r="I386" s="129"/>
      <c r="J386" s="129"/>
      <c r="K386" s="129"/>
      <c r="L386" s="94"/>
      <c r="M386" s="94"/>
      <c r="N386" s="94"/>
      <c r="O386" s="94"/>
      <c r="P386" s="94"/>
      <c r="Q386" s="94"/>
      <c r="R386" s="94"/>
      <c r="S386" s="94"/>
      <c r="T386" s="98"/>
      <c r="U386" s="129"/>
      <c r="V386" s="98"/>
      <c r="W386" s="129"/>
      <c r="X386" s="129"/>
      <c r="Y386" s="132"/>
      <c r="Z386" s="133"/>
      <c r="AA386" s="133"/>
      <c r="AB386" s="133"/>
      <c r="AC386" s="133"/>
      <c r="AD386" s="380"/>
      <c r="AE386" s="133"/>
      <c r="AF386" s="133"/>
      <c r="AG386" s="133"/>
      <c r="AH386" s="133"/>
      <c r="AI386" s="133"/>
      <c r="AJ386" s="133"/>
      <c r="AK386" s="133"/>
      <c r="AL386" s="133"/>
      <c r="AM386" s="133"/>
      <c r="AN386" s="133"/>
      <c r="AO386" s="133"/>
      <c r="AP386" s="129"/>
      <c r="AQ386" s="129"/>
      <c r="AR386" s="135"/>
      <c r="AS386" s="135"/>
      <c r="AT386" s="135"/>
      <c r="AU386" s="135"/>
      <c r="AV386" s="138"/>
      <c r="AW386" s="135"/>
      <c r="AX386" s="135"/>
      <c r="AY386" s="135"/>
      <c r="AZ386" s="135"/>
      <c r="BA386" s="135"/>
      <c r="BB386" s="135"/>
      <c r="BC386" s="135"/>
      <c r="BD386" s="135"/>
      <c r="BE386" s="135"/>
      <c r="BF386" s="139"/>
      <c r="BG386" s="150"/>
      <c r="BH386" s="129"/>
      <c r="BI386" s="129"/>
      <c r="BJ386" s="150"/>
      <c r="BK386" s="143"/>
      <c r="BL386" s="143"/>
      <c r="BM386" s="148"/>
      <c r="BN386" s="148"/>
      <c r="BO386" s="143"/>
      <c r="BP386" s="143"/>
      <c r="BQ386" s="143"/>
      <c r="BR386" s="139"/>
      <c r="BS386" s="139"/>
      <c r="BT386" s="139"/>
      <c r="BU386" s="371"/>
      <c r="BV386" s="371"/>
      <c r="BW386" s="371"/>
      <c r="BX386" s="371"/>
      <c r="BY386" s="371"/>
      <c r="BZ386" s="371"/>
      <c r="CA386" s="371"/>
    </row>
    <row r="387" spans="1:79" ht="39.75" customHeight="1">
      <c r="A387" s="126"/>
      <c r="B387" s="128"/>
      <c r="C387" s="128"/>
      <c r="D387" s="128"/>
      <c r="E387" s="129"/>
      <c r="F387" s="129"/>
      <c r="G387" s="129"/>
      <c r="H387" s="129"/>
      <c r="I387" s="129"/>
      <c r="J387" s="129"/>
      <c r="K387" s="129"/>
      <c r="L387" s="94"/>
      <c r="M387" s="94"/>
      <c r="N387" s="94"/>
      <c r="O387" s="94"/>
      <c r="P387" s="94"/>
      <c r="Q387" s="94"/>
      <c r="R387" s="94"/>
      <c r="S387" s="94"/>
      <c r="T387" s="98"/>
      <c r="U387" s="129"/>
      <c r="V387" s="98"/>
      <c r="W387" s="129"/>
      <c r="X387" s="129"/>
      <c r="Y387" s="132"/>
      <c r="Z387" s="133"/>
      <c r="AA387" s="133"/>
      <c r="AB387" s="133"/>
      <c r="AC387" s="133"/>
      <c r="AD387" s="380"/>
      <c r="AE387" s="133"/>
      <c r="AF387" s="133"/>
      <c r="AG387" s="133"/>
      <c r="AH387" s="133"/>
      <c r="AI387" s="133"/>
      <c r="AJ387" s="133"/>
      <c r="AK387" s="133"/>
      <c r="AL387" s="133"/>
      <c r="AM387" s="133"/>
      <c r="AN387" s="133"/>
      <c r="AO387" s="133"/>
      <c r="AP387" s="129"/>
      <c r="AQ387" s="129"/>
      <c r="AR387" s="135"/>
      <c r="AS387" s="135"/>
      <c r="AT387" s="135"/>
      <c r="AU387" s="135"/>
      <c r="AV387" s="138"/>
      <c r="AW387" s="135"/>
      <c r="AX387" s="135"/>
      <c r="AY387" s="135"/>
      <c r="AZ387" s="135"/>
      <c r="BA387" s="135"/>
      <c r="BB387" s="135"/>
      <c r="BC387" s="135"/>
      <c r="BD387" s="135"/>
      <c r="BE387" s="135"/>
      <c r="BF387" s="139"/>
      <c r="BG387" s="150"/>
      <c r="BH387" s="129"/>
      <c r="BI387" s="129"/>
      <c r="BJ387" s="150"/>
      <c r="BK387" s="143"/>
      <c r="BL387" s="143"/>
      <c r="BM387" s="148"/>
      <c r="BN387" s="148"/>
      <c r="BO387" s="143"/>
      <c r="BP387" s="143"/>
      <c r="BQ387" s="143"/>
      <c r="BR387" s="139"/>
      <c r="BS387" s="139"/>
      <c r="BT387" s="139"/>
      <c r="BU387" s="371"/>
      <c r="BV387" s="371"/>
      <c r="BW387" s="371"/>
      <c r="BX387" s="371"/>
      <c r="BY387" s="371"/>
      <c r="BZ387" s="371"/>
      <c r="CA387" s="371"/>
    </row>
    <row r="388" spans="1:79" ht="18" customHeight="1">
      <c r="A388" s="126"/>
      <c r="B388" s="128"/>
      <c r="C388" s="128"/>
      <c r="D388" s="128"/>
      <c r="E388" s="129"/>
      <c r="F388" s="129"/>
      <c r="G388" s="129"/>
      <c r="H388" s="129"/>
      <c r="I388" s="129"/>
      <c r="J388" s="129"/>
      <c r="K388" s="129"/>
      <c r="L388" s="94"/>
      <c r="M388" s="94"/>
      <c r="N388" s="94"/>
      <c r="O388" s="94"/>
      <c r="P388" s="94"/>
      <c r="Q388" s="94"/>
      <c r="R388" s="94"/>
      <c r="S388" s="94"/>
      <c r="T388" s="98"/>
      <c r="U388" s="129"/>
      <c r="V388" s="98"/>
      <c r="W388" s="129"/>
      <c r="X388" s="129"/>
      <c r="Y388" s="132"/>
      <c r="Z388" s="133"/>
      <c r="AA388" s="133"/>
      <c r="AB388" s="133"/>
      <c r="AC388" s="133"/>
      <c r="AD388" s="380"/>
      <c r="AE388" s="133"/>
      <c r="AF388" s="133"/>
      <c r="AG388" s="133"/>
      <c r="AH388" s="133"/>
      <c r="AI388" s="133"/>
      <c r="AJ388" s="133"/>
      <c r="AK388" s="133"/>
      <c r="AL388" s="133"/>
      <c r="AM388" s="133"/>
      <c r="AN388" s="133"/>
      <c r="AO388" s="133"/>
      <c r="AP388" s="129"/>
      <c r="AQ388" s="129"/>
      <c r="AR388" s="135"/>
      <c r="AS388" s="135"/>
      <c r="AT388" s="135"/>
      <c r="AU388" s="135"/>
      <c r="AV388" s="138"/>
      <c r="AW388" s="135"/>
      <c r="AX388" s="135"/>
      <c r="AY388" s="135"/>
      <c r="AZ388" s="135"/>
      <c r="BA388" s="135"/>
      <c r="BB388" s="135"/>
      <c r="BC388" s="135"/>
      <c r="BD388" s="135"/>
      <c r="BE388" s="135"/>
      <c r="BF388" s="139"/>
      <c r="BG388" s="150"/>
      <c r="BH388" s="129"/>
      <c r="BI388" s="129"/>
      <c r="BJ388" s="150"/>
      <c r="BK388" s="143"/>
      <c r="BL388" s="143"/>
      <c r="BM388" s="148"/>
      <c r="BN388" s="148"/>
      <c r="BO388" s="143"/>
      <c r="BP388" s="143"/>
      <c r="BQ388" s="143"/>
      <c r="BR388" s="139"/>
      <c r="BS388" s="139"/>
      <c r="BT388" s="139"/>
      <c r="BU388" s="371"/>
      <c r="BV388" s="371"/>
      <c r="BW388" s="371"/>
      <c r="BX388" s="371"/>
      <c r="BY388" s="371"/>
      <c r="BZ388" s="371"/>
      <c r="CA388" s="371"/>
    </row>
    <row r="389" spans="1:79" ht="57.75" customHeight="1">
      <c r="A389" s="126"/>
      <c r="B389" s="128"/>
      <c r="C389" s="128"/>
      <c r="D389" s="128"/>
      <c r="E389" s="129"/>
      <c r="F389" s="129"/>
      <c r="G389" s="129"/>
      <c r="H389" s="129"/>
      <c r="I389" s="129"/>
      <c r="J389" s="129"/>
      <c r="K389" s="129"/>
      <c r="L389" s="94"/>
      <c r="M389" s="94"/>
      <c r="N389" s="94"/>
      <c r="O389" s="94"/>
      <c r="P389" s="94"/>
      <c r="Q389" s="94"/>
      <c r="R389" s="94"/>
      <c r="S389" s="94"/>
      <c r="T389" s="98"/>
      <c r="U389" s="129"/>
      <c r="V389" s="98"/>
      <c r="W389" s="129"/>
      <c r="X389" s="129"/>
      <c r="Y389" s="132"/>
      <c r="Z389" s="133"/>
      <c r="AA389" s="133"/>
      <c r="AB389" s="133"/>
      <c r="AC389" s="133"/>
      <c r="AD389" s="380"/>
      <c r="AE389" s="133"/>
      <c r="AF389" s="133"/>
      <c r="AG389" s="133"/>
      <c r="AH389" s="133"/>
      <c r="AI389" s="133"/>
      <c r="AJ389" s="133"/>
      <c r="AK389" s="133"/>
      <c r="AL389" s="133"/>
      <c r="AM389" s="133"/>
      <c r="AN389" s="133"/>
      <c r="AO389" s="133"/>
      <c r="AP389" s="129"/>
      <c r="AQ389" s="129"/>
      <c r="AR389" s="135"/>
      <c r="AS389" s="135"/>
      <c r="AT389" s="135"/>
      <c r="AU389" s="135"/>
      <c r="AV389" s="138"/>
      <c r="AW389" s="135"/>
      <c r="AX389" s="135"/>
      <c r="AY389" s="135"/>
      <c r="AZ389" s="135"/>
      <c r="BA389" s="135"/>
      <c r="BB389" s="135"/>
      <c r="BC389" s="135"/>
      <c r="BD389" s="135"/>
      <c r="BE389" s="135"/>
      <c r="BF389" s="139"/>
      <c r="BG389" s="150"/>
      <c r="BH389" s="129"/>
      <c r="BI389" s="129"/>
      <c r="BJ389" s="150"/>
      <c r="BK389" s="143"/>
      <c r="BL389" s="143"/>
      <c r="BM389" s="148"/>
      <c r="BN389" s="148"/>
      <c r="BO389" s="143"/>
      <c r="BP389" s="143"/>
      <c r="BQ389" s="143"/>
      <c r="BR389" s="139"/>
      <c r="BS389" s="139"/>
      <c r="BT389" s="139"/>
      <c r="BU389" s="371"/>
      <c r="BV389" s="371"/>
      <c r="BW389" s="371"/>
      <c r="BX389" s="371"/>
      <c r="BY389" s="371"/>
      <c r="BZ389" s="371"/>
      <c r="CA389" s="371"/>
    </row>
    <row r="390" spans="1:79" ht="18" customHeight="1">
      <c r="A390" s="126"/>
      <c r="B390" s="128"/>
      <c r="C390" s="128"/>
      <c r="D390" s="128"/>
      <c r="E390" s="129"/>
      <c r="F390" s="129"/>
      <c r="G390" s="129"/>
      <c r="H390" s="129"/>
      <c r="I390" s="129"/>
      <c r="J390" s="129"/>
      <c r="K390" s="129"/>
      <c r="L390" s="94"/>
      <c r="M390" s="94"/>
      <c r="N390" s="94"/>
      <c r="O390" s="94"/>
      <c r="P390" s="94"/>
      <c r="Q390" s="94"/>
      <c r="R390" s="94"/>
      <c r="S390" s="94"/>
      <c r="T390" s="98"/>
      <c r="U390" s="129"/>
      <c r="V390" s="98"/>
      <c r="W390" s="129"/>
      <c r="X390" s="129"/>
      <c r="Y390" s="132"/>
      <c r="Z390" s="133"/>
      <c r="AA390" s="133"/>
      <c r="AB390" s="133"/>
      <c r="AC390" s="133"/>
      <c r="AD390" s="380"/>
      <c r="AE390" s="133"/>
      <c r="AF390" s="133"/>
      <c r="AG390" s="133"/>
      <c r="AH390" s="133"/>
      <c r="AI390" s="133"/>
      <c r="AJ390" s="133"/>
      <c r="AK390" s="133"/>
      <c r="AL390" s="133"/>
      <c r="AM390" s="133"/>
      <c r="AN390" s="133"/>
      <c r="AO390" s="133"/>
      <c r="AP390" s="129"/>
      <c r="AQ390" s="129"/>
      <c r="AR390" s="135"/>
      <c r="AS390" s="135"/>
      <c r="AT390" s="135"/>
      <c r="AU390" s="135"/>
      <c r="AV390" s="138"/>
      <c r="AW390" s="135"/>
      <c r="AX390" s="135"/>
      <c r="AY390" s="135"/>
      <c r="AZ390" s="135"/>
      <c r="BA390" s="135"/>
      <c r="BB390" s="135"/>
      <c r="BC390" s="135"/>
      <c r="BD390" s="135"/>
      <c r="BE390" s="135"/>
      <c r="BF390" s="139"/>
      <c r="BG390" s="150"/>
      <c r="BH390" s="129"/>
      <c r="BI390" s="129"/>
      <c r="BJ390" s="150"/>
      <c r="BK390" s="143"/>
      <c r="BL390" s="143"/>
      <c r="BM390" s="148"/>
      <c r="BN390" s="148"/>
      <c r="BO390" s="143"/>
      <c r="BP390" s="143"/>
      <c r="BQ390" s="143"/>
      <c r="BR390" s="139"/>
      <c r="BS390" s="139"/>
      <c r="BT390" s="139"/>
      <c r="BU390" s="371"/>
      <c r="BV390" s="371"/>
      <c r="BW390" s="371"/>
      <c r="BX390" s="371"/>
      <c r="BY390" s="371"/>
      <c r="BZ390" s="371"/>
      <c r="CA390" s="371"/>
    </row>
    <row r="391" spans="1:79" ht="39.75" customHeight="1">
      <c r="A391" s="126"/>
      <c r="B391" s="128"/>
      <c r="C391" s="128"/>
      <c r="D391" s="128"/>
      <c r="E391" s="129"/>
      <c r="F391" s="129"/>
      <c r="G391" s="129"/>
      <c r="H391" s="129"/>
      <c r="I391" s="129"/>
      <c r="J391" s="129"/>
      <c r="K391" s="129"/>
      <c r="L391" s="94"/>
      <c r="M391" s="94"/>
      <c r="N391" s="94"/>
      <c r="O391" s="94"/>
      <c r="P391" s="94"/>
      <c r="Q391" s="94"/>
      <c r="R391" s="94"/>
      <c r="S391" s="94"/>
      <c r="T391" s="98"/>
      <c r="U391" s="94"/>
      <c r="V391" s="98"/>
      <c r="W391" s="129"/>
      <c r="X391" s="129"/>
      <c r="Y391" s="132"/>
      <c r="Z391" s="133"/>
      <c r="AA391" s="133"/>
      <c r="AB391" s="133"/>
      <c r="AC391" s="133"/>
      <c r="AD391" s="380"/>
      <c r="AE391" s="133"/>
      <c r="AF391" s="133"/>
      <c r="AG391" s="133"/>
      <c r="AH391" s="133"/>
      <c r="AI391" s="133"/>
      <c r="AJ391" s="133"/>
      <c r="AK391" s="133"/>
      <c r="AL391" s="133"/>
      <c r="AM391" s="133"/>
      <c r="AN391" s="133"/>
      <c r="AO391" s="133"/>
      <c r="AP391" s="129"/>
      <c r="AQ391" s="129"/>
      <c r="AR391" s="135"/>
      <c r="AS391" s="135"/>
      <c r="AT391" s="135"/>
      <c r="AU391" s="135"/>
      <c r="AV391" s="138"/>
      <c r="AW391" s="135"/>
      <c r="AX391" s="135"/>
      <c r="AY391" s="135"/>
      <c r="AZ391" s="135"/>
      <c r="BA391" s="135"/>
      <c r="BB391" s="135"/>
      <c r="BC391" s="135"/>
      <c r="BD391" s="135"/>
      <c r="BE391" s="135"/>
      <c r="BF391" s="139"/>
      <c r="BG391" s="150"/>
      <c r="BH391" s="129"/>
      <c r="BI391" s="129"/>
      <c r="BJ391" s="150"/>
      <c r="BK391" s="139"/>
      <c r="BL391" s="139"/>
      <c r="BM391" s="148"/>
      <c r="BN391" s="148"/>
      <c r="BO391" s="139"/>
      <c r="BP391" s="139"/>
      <c r="BQ391" s="139"/>
      <c r="BR391" s="139"/>
      <c r="BS391" s="139"/>
      <c r="BT391" s="139"/>
      <c r="BU391" s="371"/>
      <c r="BV391" s="371"/>
      <c r="BW391" s="371"/>
      <c r="BX391" s="371"/>
      <c r="BY391" s="371"/>
      <c r="BZ391" s="371"/>
      <c r="CA391" s="371"/>
    </row>
    <row r="392" spans="1:79" ht="39.75" customHeight="1">
      <c r="A392" s="126"/>
      <c r="B392" s="128"/>
      <c r="C392" s="128"/>
      <c r="D392" s="128"/>
      <c r="E392" s="129"/>
      <c r="F392" s="129"/>
      <c r="G392" s="129"/>
      <c r="H392" s="130"/>
      <c r="I392" s="130"/>
      <c r="J392" s="130"/>
      <c r="K392" s="130"/>
      <c r="L392" s="94"/>
      <c r="M392" s="94"/>
      <c r="N392" s="94"/>
      <c r="O392" s="94"/>
      <c r="P392" s="94"/>
      <c r="Q392" s="94"/>
      <c r="R392" s="94"/>
      <c r="S392" s="94"/>
      <c r="T392" s="98"/>
      <c r="U392" s="94"/>
      <c r="V392" s="98"/>
      <c r="W392" s="129"/>
      <c r="X392" s="129"/>
      <c r="Y392" s="132"/>
      <c r="Z392" s="133"/>
      <c r="AA392" s="133"/>
      <c r="AB392" s="133"/>
      <c r="AC392" s="133"/>
      <c r="AD392" s="380"/>
      <c r="AE392" s="133"/>
      <c r="AF392" s="133"/>
      <c r="AG392" s="133"/>
      <c r="AH392" s="133"/>
      <c r="AI392" s="133"/>
      <c r="AJ392" s="133"/>
      <c r="AK392" s="133"/>
      <c r="AL392" s="133"/>
      <c r="AM392" s="133"/>
      <c r="AN392" s="133"/>
      <c r="AO392" s="133"/>
      <c r="AP392" s="129"/>
      <c r="AQ392" s="129"/>
      <c r="AR392" s="135"/>
      <c r="AS392" s="135"/>
      <c r="AT392" s="135"/>
      <c r="AU392" s="135"/>
      <c r="AV392" s="138"/>
      <c r="AW392" s="135"/>
      <c r="AX392" s="135"/>
      <c r="AY392" s="135"/>
      <c r="AZ392" s="135"/>
      <c r="BA392" s="135"/>
      <c r="BB392" s="135"/>
      <c r="BC392" s="135"/>
      <c r="BD392" s="135"/>
      <c r="BE392" s="135"/>
      <c r="BF392" s="139"/>
      <c r="BG392" s="150"/>
      <c r="BH392" s="129"/>
      <c r="BI392" s="129"/>
      <c r="BJ392" s="150"/>
      <c r="BK392" s="139"/>
      <c r="BL392" s="139"/>
      <c r="BM392" s="148"/>
      <c r="BN392" s="148"/>
      <c r="BO392" s="139"/>
      <c r="BP392" s="139"/>
      <c r="BQ392" s="139"/>
      <c r="BR392" s="139"/>
      <c r="BS392" s="139"/>
      <c r="BT392" s="139"/>
      <c r="BU392" s="371"/>
      <c r="BV392" s="371"/>
      <c r="BW392" s="371"/>
      <c r="BX392" s="371"/>
      <c r="BY392" s="371"/>
      <c r="BZ392" s="371"/>
      <c r="CA392" s="371"/>
    </row>
    <row r="393" spans="1:79" ht="39.75" customHeight="1">
      <c r="A393" s="126"/>
      <c r="B393" s="128"/>
      <c r="C393" s="128"/>
      <c r="D393" s="128"/>
      <c r="E393" s="129"/>
      <c r="F393" s="129"/>
      <c r="G393" s="129"/>
      <c r="H393" s="130"/>
      <c r="I393" s="130"/>
      <c r="J393" s="130"/>
      <c r="K393" s="130"/>
      <c r="L393" s="94"/>
      <c r="M393" s="94"/>
      <c r="N393" s="94"/>
      <c r="O393" s="94"/>
      <c r="P393" s="94"/>
      <c r="Q393" s="94"/>
      <c r="R393" s="94"/>
      <c r="S393" s="94"/>
      <c r="T393" s="98"/>
      <c r="U393" s="129"/>
      <c r="V393" s="98"/>
      <c r="W393" s="129"/>
      <c r="X393" s="129"/>
      <c r="Y393" s="132"/>
      <c r="Z393" s="133"/>
      <c r="AA393" s="133"/>
      <c r="AB393" s="133"/>
      <c r="AC393" s="133"/>
      <c r="AD393" s="380"/>
      <c r="AE393" s="133"/>
      <c r="AF393" s="133"/>
      <c r="AG393" s="133"/>
      <c r="AH393" s="133"/>
      <c r="AI393" s="133"/>
      <c r="AJ393" s="133"/>
      <c r="AK393" s="133"/>
      <c r="AL393" s="133"/>
      <c r="AM393" s="133"/>
      <c r="AN393" s="133"/>
      <c r="AO393" s="133"/>
      <c r="AP393" s="129"/>
      <c r="AQ393" s="129"/>
      <c r="AR393" s="135"/>
      <c r="AS393" s="135"/>
      <c r="AT393" s="135"/>
      <c r="AU393" s="135"/>
      <c r="AV393" s="138"/>
      <c r="AW393" s="135"/>
      <c r="AX393" s="135"/>
      <c r="AY393" s="135"/>
      <c r="AZ393" s="135"/>
      <c r="BA393" s="135"/>
      <c r="BB393" s="135"/>
      <c r="BC393" s="135"/>
      <c r="BD393" s="135"/>
      <c r="BE393" s="135"/>
      <c r="BF393" s="139"/>
      <c r="BG393" s="150"/>
      <c r="BH393" s="129"/>
      <c r="BI393" s="129"/>
      <c r="BJ393" s="150"/>
      <c r="BK393" s="139"/>
      <c r="BL393" s="139"/>
      <c r="BM393" s="148"/>
      <c r="BN393" s="148"/>
      <c r="BO393" s="139"/>
      <c r="BP393" s="139"/>
      <c r="BQ393" s="139"/>
      <c r="BR393" s="139"/>
      <c r="BS393" s="139"/>
      <c r="BT393" s="139"/>
      <c r="BU393" s="371"/>
      <c r="BV393" s="371"/>
      <c r="BW393" s="371"/>
      <c r="BX393" s="371"/>
      <c r="BY393" s="371"/>
      <c r="BZ393" s="371"/>
      <c r="CA393" s="371"/>
    </row>
    <row r="394" spans="1:79" ht="39.75" customHeight="1">
      <c r="A394" s="126"/>
      <c r="B394" s="128"/>
      <c r="C394" s="128"/>
      <c r="D394" s="128"/>
      <c r="E394" s="129"/>
      <c r="F394" s="129"/>
      <c r="G394" s="129"/>
      <c r="H394" s="129"/>
      <c r="I394" s="129"/>
      <c r="J394" s="129"/>
      <c r="K394" s="129"/>
      <c r="L394" s="94"/>
      <c r="M394" s="94"/>
      <c r="N394" s="94"/>
      <c r="O394" s="94"/>
      <c r="P394" s="94"/>
      <c r="Q394" s="94"/>
      <c r="R394" s="94"/>
      <c r="S394" s="94"/>
      <c r="T394" s="98"/>
      <c r="U394" s="94"/>
      <c r="V394" s="98"/>
      <c r="W394" s="129"/>
      <c r="X394" s="129"/>
      <c r="Y394" s="132"/>
      <c r="Z394" s="133"/>
      <c r="AA394" s="133"/>
      <c r="AB394" s="133"/>
      <c r="AC394" s="133"/>
      <c r="AD394" s="380"/>
      <c r="AE394" s="133"/>
      <c r="AF394" s="133"/>
      <c r="AG394" s="133"/>
      <c r="AH394" s="133"/>
      <c r="AI394" s="133"/>
      <c r="AJ394" s="133"/>
      <c r="AK394" s="133"/>
      <c r="AL394" s="133"/>
      <c r="AM394" s="133"/>
      <c r="AN394" s="133"/>
      <c r="AO394" s="133"/>
      <c r="AP394" s="129"/>
      <c r="AQ394" s="129"/>
      <c r="AR394" s="135"/>
      <c r="AS394" s="135"/>
      <c r="AT394" s="135"/>
      <c r="AU394" s="135"/>
      <c r="AV394" s="138"/>
      <c r="AW394" s="135"/>
      <c r="AX394" s="135"/>
      <c r="AY394" s="135"/>
      <c r="AZ394" s="135"/>
      <c r="BA394" s="135"/>
      <c r="BB394" s="135"/>
      <c r="BC394" s="135"/>
      <c r="BD394" s="135"/>
      <c r="BE394" s="135"/>
      <c r="BF394" s="139"/>
      <c r="BG394" s="150"/>
      <c r="BH394" s="129"/>
      <c r="BI394" s="129"/>
      <c r="BJ394" s="150"/>
      <c r="BK394" s="139"/>
      <c r="BL394" s="139"/>
      <c r="BM394" s="148"/>
      <c r="BN394" s="148"/>
      <c r="BO394" s="139"/>
      <c r="BP394" s="139"/>
      <c r="BQ394" s="139"/>
      <c r="BR394" s="139"/>
      <c r="BS394" s="139"/>
      <c r="BT394" s="139"/>
      <c r="BU394" s="371"/>
      <c r="BV394" s="371"/>
      <c r="BW394" s="371"/>
      <c r="BX394" s="371"/>
      <c r="BY394" s="371"/>
      <c r="BZ394" s="371"/>
      <c r="CA394" s="371"/>
    </row>
    <row r="395" spans="1:79" ht="39.75" customHeight="1">
      <c r="A395" s="126"/>
      <c r="B395" s="128"/>
      <c r="C395" s="128"/>
      <c r="D395" s="128"/>
      <c r="E395" s="129"/>
      <c r="F395" s="129"/>
      <c r="G395" s="129"/>
      <c r="H395" s="130"/>
      <c r="I395" s="130"/>
      <c r="J395" s="130"/>
      <c r="K395" s="130"/>
      <c r="L395" s="94"/>
      <c r="M395" s="94"/>
      <c r="N395" s="94"/>
      <c r="O395" s="94"/>
      <c r="P395" s="94"/>
      <c r="Q395" s="94"/>
      <c r="R395" s="94"/>
      <c r="S395" s="94"/>
      <c r="T395" s="98"/>
      <c r="U395" s="94"/>
      <c r="V395" s="98"/>
      <c r="W395" s="129"/>
      <c r="X395" s="129"/>
      <c r="Y395" s="132"/>
      <c r="Z395" s="133"/>
      <c r="AA395" s="133"/>
      <c r="AB395" s="133"/>
      <c r="AC395" s="133"/>
      <c r="AD395" s="380"/>
      <c r="AE395" s="133"/>
      <c r="AF395" s="133"/>
      <c r="AG395" s="133"/>
      <c r="AH395" s="133"/>
      <c r="AI395" s="133"/>
      <c r="AJ395" s="133"/>
      <c r="AK395" s="133"/>
      <c r="AL395" s="133"/>
      <c r="AM395" s="133"/>
      <c r="AN395" s="133"/>
      <c r="AO395" s="133"/>
      <c r="AP395" s="129"/>
      <c r="AQ395" s="129"/>
      <c r="AR395" s="135"/>
      <c r="AS395" s="135"/>
      <c r="AT395" s="135"/>
      <c r="AU395" s="135"/>
      <c r="AV395" s="138"/>
      <c r="AW395" s="135"/>
      <c r="AX395" s="135"/>
      <c r="AY395" s="135"/>
      <c r="AZ395" s="135"/>
      <c r="BA395" s="135"/>
      <c r="BB395" s="135"/>
      <c r="BC395" s="135"/>
      <c r="BD395" s="135"/>
      <c r="BE395" s="135"/>
      <c r="BF395" s="139"/>
      <c r="BG395" s="150"/>
      <c r="BH395" s="129"/>
      <c r="BI395" s="129"/>
      <c r="BJ395" s="150"/>
      <c r="BK395" s="139"/>
      <c r="BL395" s="139"/>
      <c r="BM395" s="148"/>
      <c r="BN395" s="148"/>
      <c r="BO395" s="139"/>
      <c r="BP395" s="139"/>
      <c r="BQ395" s="139"/>
      <c r="BR395" s="139"/>
      <c r="BS395" s="139"/>
      <c r="BT395" s="139"/>
      <c r="BU395" s="371"/>
      <c r="BV395" s="371"/>
      <c r="BW395" s="371"/>
      <c r="BX395" s="371"/>
      <c r="BY395" s="371"/>
      <c r="BZ395" s="371"/>
      <c r="CA395" s="371"/>
    </row>
    <row r="396" spans="1:79" ht="39.75" customHeight="1">
      <c r="A396" s="126"/>
      <c r="B396" s="128"/>
      <c r="C396" s="128"/>
      <c r="D396" s="128"/>
      <c r="E396" s="129"/>
      <c r="F396" s="129"/>
      <c r="G396" s="129"/>
      <c r="H396" s="129"/>
      <c r="I396" s="129"/>
      <c r="J396" s="129"/>
      <c r="K396" s="129"/>
      <c r="L396" s="94"/>
      <c r="M396" s="94"/>
      <c r="N396" s="94"/>
      <c r="O396" s="94"/>
      <c r="P396" s="94"/>
      <c r="Q396" s="94"/>
      <c r="R396" s="94"/>
      <c r="S396" s="94"/>
      <c r="T396" s="98"/>
      <c r="U396" s="94"/>
      <c r="V396" s="98"/>
      <c r="W396" s="129"/>
      <c r="X396" s="129"/>
      <c r="Y396" s="132"/>
      <c r="Z396" s="133"/>
      <c r="AA396" s="133"/>
      <c r="AB396" s="133"/>
      <c r="AC396" s="133"/>
      <c r="AD396" s="380"/>
      <c r="AE396" s="133"/>
      <c r="AF396" s="133"/>
      <c r="AG396" s="133"/>
      <c r="AH396" s="133"/>
      <c r="AI396" s="133"/>
      <c r="AJ396" s="133"/>
      <c r="AK396" s="133"/>
      <c r="AL396" s="133"/>
      <c r="AM396" s="133"/>
      <c r="AN396" s="133"/>
      <c r="AO396" s="133"/>
      <c r="AP396" s="129"/>
      <c r="AQ396" s="129"/>
      <c r="AR396" s="135"/>
      <c r="AS396" s="135"/>
      <c r="AT396" s="135"/>
      <c r="AU396" s="135"/>
      <c r="AV396" s="138"/>
      <c r="AW396" s="135"/>
      <c r="AX396" s="135"/>
      <c r="AY396" s="135"/>
      <c r="AZ396" s="135"/>
      <c r="BA396" s="135"/>
      <c r="BB396" s="135"/>
      <c r="BC396" s="135"/>
      <c r="BD396" s="135"/>
      <c r="BE396" s="135"/>
      <c r="BF396" s="139"/>
      <c r="BG396" s="150"/>
      <c r="BH396" s="129"/>
      <c r="BI396" s="129"/>
      <c r="BJ396" s="150"/>
      <c r="BK396" s="139"/>
      <c r="BL396" s="139"/>
      <c r="BM396" s="148"/>
      <c r="BN396" s="148"/>
      <c r="BO396" s="139"/>
      <c r="BP396" s="139"/>
      <c r="BQ396" s="139"/>
      <c r="BR396" s="139"/>
      <c r="BS396" s="139"/>
      <c r="BT396" s="139"/>
      <c r="BU396" s="371"/>
      <c r="BV396" s="371"/>
      <c r="BW396" s="371"/>
      <c r="BX396" s="371"/>
      <c r="BY396" s="371"/>
      <c r="BZ396" s="371"/>
      <c r="CA396" s="371"/>
    </row>
    <row r="397" spans="1:79" ht="39.75" customHeight="1">
      <c r="A397" s="126"/>
      <c r="B397" s="128"/>
      <c r="C397" s="128"/>
      <c r="D397" s="128"/>
      <c r="E397" s="129"/>
      <c r="F397" s="129"/>
      <c r="G397" s="129"/>
      <c r="H397" s="130"/>
      <c r="I397" s="130"/>
      <c r="J397" s="130"/>
      <c r="K397" s="130"/>
      <c r="L397" s="94"/>
      <c r="M397" s="94"/>
      <c r="N397" s="94"/>
      <c r="O397" s="94"/>
      <c r="P397" s="94"/>
      <c r="Q397" s="94"/>
      <c r="R397" s="94"/>
      <c r="S397" s="94"/>
      <c r="T397" s="98"/>
      <c r="U397" s="94"/>
      <c r="V397" s="98"/>
      <c r="W397" s="129"/>
      <c r="X397" s="129"/>
      <c r="Y397" s="132"/>
      <c r="Z397" s="133"/>
      <c r="AA397" s="133"/>
      <c r="AB397" s="133"/>
      <c r="AC397" s="133"/>
      <c r="AD397" s="380"/>
      <c r="AE397" s="133"/>
      <c r="AF397" s="133"/>
      <c r="AG397" s="133"/>
      <c r="AH397" s="133"/>
      <c r="AI397" s="133"/>
      <c r="AJ397" s="133"/>
      <c r="AK397" s="133"/>
      <c r="AL397" s="133"/>
      <c r="AM397" s="133"/>
      <c r="AN397" s="133"/>
      <c r="AO397" s="133"/>
      <c r="AP397" s="129"/>
      <c r="AQ397" s="129"/>
      <c r="AR397" s="135"/>
      <c r="AS397" s="135"/>
      <c r="AT397" s="135"/>
      <c r="AU397" s="135"/>
      <c r="AV397" s="138"/>
      <c r="AW397" s="135"/>
      <c r="AX397" s="135"/>
      <c r="AY397" s="135"/>
      <c r="AZ397" s="135"/>
      <c r="BA397" s="135"/>
      <c r="BB397" s="135"/>
      <c r="BC397" s="135"/>
      <c r="BD397" s="135"/>
      <c r="BE397" s="135"/>
      <c r="BF397" s="139"/>
      <c r="BG397" s="150"/>
      <c r="BH397" s="129"/>
      <c r="BI397" s="129"/>
      <c r="BJ397" s="150"/>
      <c r="BK397" s="139"/>
      <c r="BL397" s="139"/>
      <c r="BM397" s="148"/>
      <c r="BN397" s="148"/>
      <c r="BO397" s="139"/>
      <c r="BP397" s="139"/>
      <c r="BQ397" s="139"/>
      <c r="BR397" s="139"/>
      <c r="BS397" s="139"/>
      <c r="BT397" s="139"/>
      <c r="BU397" s="371"/>
      <c r="BV397" s="371"/>
      <c r="BW397" s="371"/>
      <c r="BX397" s="371"/>
      <c r="BY397" s="371"/>
      <c r="BZ397" s="371"/>
      <c r="CA397" s="371"/>
    </row>
    <row r="398" spans="1:79" ht="39.75" customHeight="1">
      <c r="A398" s="126"/>
      <c r="B398" s="128"/>
      <c r="C398" s="128"/>
      <c r="D398" s="128"/>
      <c r="E398" s="129"/>
      <c r="F398" s="129"/>
      <c r="G398" s="129"/>
      <c r="H398" s="129"/>
      <c r="I398" s="129"/>
      <c r="J398" s="129"/>
      <c r="K398" s="129"/>
      <c r="L398" s="94"/>
      <c r="M398" s="94"/>
      <c r="N398" s="94"/>
      <c r="O398" s="94"/>
      <c r="P398" s="94"/>
      <c r="Q398" s="94"/>
      <c r="R398" s="94"/>
      <c r="S398" s="94"/>
      <c r="T398" s="98"/>
      <c r="U398" s="94"/>
      <c r="V398" s="98"/>
      <c r="W398" s="129"/>
      <c r="X398" s="129"/>
      <c r="Y398" s="132"/>
      <c r="Z398" s="133"/>
      <c r="AA398" s="133"/>
      <c r="AB398" s="133"/>
      <c r="AC398" s="133"/>
      <c r="AD398" s="380"/>
      <c r="AE398" s="133"/>
      <c r="AF398" s="133"/>
      <c r="AG398" s="133"/>
      <c r="AH398" s="133"/>
      <c r="AI398" s="133"/>
      <c r="AJ398" s="133"/>
      <c r="AK398" s="133"/>
      <c r="AL398" s="133"/>
      <c r="AM398" s="133"/>
      <c r="AN398" s="133"/>
      <c r="AO398" s="133"/>
      <c r="AP398" s="129"/>
      <c r="AQ398" s="129"/>
      <c r="AR398" s="135"/>
      <c r="AS398" s="135"/>
      <c r="AT398" s="135"/>
      <c r="AU398" s="135"/>
      <c r="AV398" s="138"/>
      <c r="AW398" s="135"/>
      <c r="AX398" s="135"/>
      <c r="AY398" s="135"/>
      <c r="AZ398" s="135"/>
      <c r="BA398" s="135"/>
      <c r="BB398" s="135"/>
      <c r="BC398" s="135"/>
      <c r="BD398" s="135"/>
      <c r="BE398" s="135"/>
      <c r="BF398" s="139"/>
      <c r="BG398" s="150"/>
      <c r="BH398" s="129"/>
      <c r="BI398" s="129"/>
      <c r="BJ398" s="150"/>
      <c r="BK398" s="139"/>
      <c r="BL398" s="139"/>
      <c r="BM398" s="148"/>
      <c r="BN398" s="148"/>
      <c r="BO398" s="139"/>
      <c r="BP398" s="139"/>
      <c r="BQ398" s="139"/>
      <c r="BR398" s="139"/>
      <c r="BS398" s="139"/>
      <c r="BT398" s="139"/>
      <c r="BU398" s="371"/>
      <c r="BV398" s="371"/>
      <c r="BW398" s="371"/>
      <c r="BX398" s="371"/>
      <c r="BY398" s="371"/>
      <c r="BZ398" s="371"/>
      <c r="CA398" s="371"/>
    </row>
    <row r="399" spans="1:79" ht="39.75" customHeight="1">
      <c r="A399" s="126"/>
      <c r="B399" s="128"/>
      <c r="C399" s="128"/>
      <c r="D399" s="128"/>
      <c r="E399" s="129"/>
      <c r="F399" s="129"/>
      <c r="G399" s="129"/>
      <c r="H399" s="129"/>
      <c r="I399" s="129"/>
      <c r="J399" s="129"/>
      <c r="K399" s="129"/>
      <c r="L399" s="94"/>
      <c r="M399" s="94"/>
      <c r="N399" s="94"/>
      <c r="O399" s="94"/>
      <c r="P399" s="94"/>
      <c r="Q399" s="94"/>
      <c r="R399" s="94"/>
      <c r="S399" s="94"/>
      <c r="T399" s="98"/>
      <c r="U399" s="94"/>
      <c r="V399" s="98"/>
      <c r="W399" s="129"/>
      <c r="X399" s="129"/>
      <c r="Y399" s="132"/>
      <c r="Z399" s="133"/>
      <c r="AA399" s="133"/>
      <c r="AB399" s="133"/>
      <c r="AC399" s="133"/>
      <c r="AD399" s="380"/>
      <c r="AE399" s="133"/>
      <c r="AF399" s="133"/>
      <c r="AG399" s="133"/>
      <c r="AH399" s="133"/>
      <c r="AI399" s="133"/>
      <c r="AJ399" s="133"/>
      <c r="AK399" s="133"/>
      <c r="AL399" s="133"/>
      <c r="AM399" s="133"/>
      <c r="AN399" s="133"/>
      <c r="AO399" s="133"/>
      <c r="AP399" s="129"/>
      <c r="AQ399" s="129"/>
      <c r="AR399" s="135"/>
      <c r="AS399" s="135"/>
      <c r="AT399" s="135"/>
      <c r="AU399" s="135"/>
      <c r="AV399" s="138"/>
      <c r="AW399" s="135"/>
      <c r="AX399" s="135"/>
      <c r="AY399" s="135"/>
      <c r="AZ399" s="135"/>
      <c r="BA399" s="135"/>
      <c r="BB399" s="135"/>
      <c r="BC399" s="135"/>
      <c r="BD399" s="135"/>
      <c r="BE399" s="135"/>
      <c r="BF399" s="139"/>
      <c r="BG399" s="150"/>
      <c r="BH399" s="129"/>
      <c r="BI399" s="129"/>
      <c r="BJ399" s="150"/>
      <c r="BK399" s="139"/>
      <c r="BL399" s="139"/>
      <c r="BM399" s="148"/>
      <c r="BN399" s="148"/>
      <c r="BO399" s="139"/>
      <c r="BP399" s="139"/>
      <c r="BQ399" s="139"/>
      <c r="BR399" s="139"/>
      <c r="BS399" s="139"/>
      <c r="BT399" s="139"/>
      <c r="BU399" s="371"/>
      <c r="BV399" s="371"/>
      <c r="BW399" s="371"/>
      <c r="BX399" s="371"/>
      <c r="BY399" s="371"/>
      <c r="BZ399" s="371"/>
      <c r="CA399" s="371"/>
    </row>
    <row r="400" spans="1:79" ht="39.75" customHeight="1">
      <c r="A400" s="126"/>
      <c r="B400" s="128"/>
      <c r="C400" s="128"/>
      <c r="D400" s="128"/>
      <c r="E400" s="129"/>
      <c r="F400" s="129"/>
      <c r="G400" s="129"/>
      <c r="H400" s="129"/>
      <c r="I400" s="129"/>
      <c r="J400" s="129"/>
      <c r="K400" s="129"/>
      <c r="L400" s="94"/>
      <c r="M400" s="94"/>
      <c r="N400" s="94"/>
      <c r="O400" s="94"/>
      <c r="P400" s="94"/>
      <c r="Q400" s="94"/>
      <c r="R400" s="94"/>
      <c r="S400" s="94"/>
      <c r="T400" s="98"/>
      <c r="U400" s="129"/>
      <c r="V400" s="98"/>
      <c r="W400" s="129"/>
      <c r="X400" s="129"/>
      <c r="Y400" s="132"/>
      <c r="Z400" s="133"/>
      <c r="AA400" s="133"/>
      <c r="AB400" s="133"/>
      <c r="AC400" s="133"/>
      <c r="AD400" s="380"/>
      <c r="AE400" s="133"/>
      <c r="AF400" s="133"/>
      <c r="AG400" s="133"/>
      <c r="AH400" s="133"/>
      <c r="AI400" s="133"/>
      <c r="AJ400" s="133"/>
      <c r="AK400" s="133"/>
      <c r="AL400" s="133"/>
      <c r="AM400" s="133"/>
      <c r="AN400" s="133"/>
      <c r="AO400" s="133"/>
      <c r="AP400" s="129"/>
      <c r="AQ400" s="129"/>
      <c r="AR400" s="135"/>
      <c r="AS400" s="135"/>
      <c r="AT400" s="135"/>
      <c r="AU400" s="135"/>
      <c r="AV400" s="138"/>
      <c r="AW400" s="135"/>
      <c r="AX400" s="135"/>
      <c r="AY400" s="135"/>
      <c r="AZ400" s="135"/>
      <c r="BA400" s="135"/>
      <c r="BB400" s="135"/>
      <c r="BC400" s="135"/>
      <c r="BD400" s="135"/>
      <c r="BE400" s="135"/>
      <c r="BF400" s="139"/>
      <c r="BG400" s="150"/>
      <c r="BH400" s="129"/>
      <c r="BI400" s="129"/>
      <c r="BJ400" s="150"/>
      <c r="BK400" s="139"/>
      <c r="BL400" s="139"/>
      <c r="BM400" s="148"/>
      <c r="BN400" s="148"/>
      <c r="BO400" s="139"/>
      <c r="BP400" s="139"/>
      <c r="BQ400" s="139"/>
      <c r="BR400" s="139"/>
      <c r="BS400" s="139"/>
      <c r="BT400" s="139"/>
      <c r="BU400" s="371"/>
      <c r="BV400" s="371"/>
      <c r="BW400" s="371"/>
      <c r="BX400" s="371"/>
      <c r="BY400" s="371"/>
      <c r="BZ400" s="371"/>
      <c r="CA400" s="371"/>
    </row>
    <row r="401" spans="1:79" ht="39.75" customHeight="1">
      <c r="A401" s="126"/>
      <c r="B401" s="128"/>
      <c r="C401" s="128"/>
      <c r="D401" s="128"/>
      <c r="E401" s="129"/>
      <c r="F401" s="129"/>
      <c r="G401" s="129"/>
      <c r="H401" s="129"/>
      <c r="I401" s="129"/>
      <c r="J401" s="129"/>
      <c r="K401" s="129"/>
      <c r="L401" s="94"/>
      <c r="M401" s="94"/>
      <c r="N401" s="94"/>
      <c r="O401" s="94"/>
      <c r="P401" s="94"/>
      <c r="Q401" s="94"/>
      <c r="R401" s="94"/>
      <c r="S401" s="94"/>
      <c r="T401" s="98"/>
      <c r="U401" s="94"/>
      <c r="V401" s="98"/>
      <c r="W401" s="129"/>
      <c r="X401" s="129"/>
      <c r="Y401" s="132"/>
      <c r="Z401" s="133"/>
      <c r="AA401" s="133"/>
      <c r="AB401" s="133"/>
      <c r="AC401" s="133"/>
      <c r="AD401" s="380"/>
      <c r="AE401" s="133"/>
      <c r="AF401" s="133"/>
      <c r="AG401" s="133"/>
      <c r="AH401" s="133"/>
      <c r="AI401" s="133"/>
      <c r="AJ401" s="133"/>
      <c r="AK401" s="133"/>
      <c r="AL401" s="133"/>
      <c r="AM401" s="133"/>
      <c r="AN401" s="133"/>
      <c r="AO401" s="133"/>
      <c r="AP401" s="129"/>
      <c r="AQ401" s="129"/>
      <c r="AR401" s="135"/>
      <c r="AS401" s="135"/>
      <c r="AT401" s="135"/>
      <c r="AU401" s="135"/>
      <c r="AV401" s="138"/>
      <c r="AW401" s="135"/>
      <c r="AX401" s="135"/>
      <c r="AY401" s="135"/>
      <c r="AZ401" s="135"/>
      <c r="BA401" s="135"/>
      <c r="BB401" s="135"/>
      <c r="BC401" s="135"/>
      <c r="BD401" s="135"/>
      <c r="BE401" s="135"/>
      <c r="BF401" s="139"/>
      <c r="BG401" s="150"/>
      <c r="BH401" s="129"/>
      <c r="BI401" s="129"/>
      <c r="BJ401" s="150"/>
      <c r="BK401" s="139"/>
      <c r="BL401" s="139"/>
      <c r="BM401" s="148"/>
      <c r="BN401" s="148"/>
      <c r="BO401" s="139"/>
      <c r="BP401" s="139"/>
      <c r="BQ401" s="139"/>
      <c r="BR401" s="139"/>
      <c r="BS401" s="139"/>
      <c r="BT401" s="139"/>
      <c r="BU401" s="371"/>
      <c r="BV401" s="371"/>
      <c r="BW401" s="371"/>
      <c r="BX401" s="371"/>
      <c r="BY401" s="371"/>
      <c r="BZ401" s="371"/>
      <c r="CA401" s="371"/>
    </row>
    <row r="402" spans="1:79" ht="39.75" customHeight="1">
      <c r="A402" s="126"/>
      <c r="B402" s="128"/>
      <c r="C402" s="128"/>
      <c r="D402" s="128"/>
      <c r="E402" s="129"/>
      <c r="F402" s="129"/>
      <c r="G402" s="129"/>
      <c r="H402" s="129"/>
      <c r="I402" s="129"/>
      <c r="J402" s="129"/>
      <c r="K402" s="129"/>
      <c r="L402" s="94"/>
      <c r="M402" s="94"/>
      <c r="N402" s="94"/>
      <c r="O402" s="94"/>
      <c r="P402" s="94"/>
      <c r="Q402" s="94"/>
      <c r="R402" s="94"/>
      <c r="S402" s="94"/>
      <c r="T402" s="98"/>
      <c r="U402" s="129"/>
      <c r="V402" s="98"/>
      <c r="W402" s="129"/>
      <c r="X402" s="129"/>
      <c r="Y402" s="132"/>
      <c r="Z402" s="133"/>
      <c r="AA402" s="133"/>
      <c r="AB402" s="133"/>
      <c r="AC402" s="133"/>
      <c r="AD402" s="380"/>
      <c r="AE402" s="133"/>
      <c r="AF402" s="133"/>
      <c r="AG402" s="133"/>
      <c r="AH402" s="133"/>
      <c r="AI402" s="133"/>
      <c r="AJ402" s="133"/>
      <c r="AK402" s="133"/>
      <c r="AL402" s="133"/>
      <c r="AM402" s="133"/>
      <c r="AN402" s="133"/>
      <c r="AO402" s="133"/>
      <c r="AP402" s="129"/>
      <c r="AQ402" s="129"/>
      <c r="AR402" s="135"/>
      <c r="AS402" s="135"/>
      <c r="AT402" s="135"/>
      <c r="AU402" s="135"/>
      <c r="AV402" s="138"/>
      <c r="AW402" s="135"/>
      <c r="AX402" s="135"/>
      <c r="AY402" s="135"/>
      <c r="AZ402" s="135"/>
      <c r="BA402" s="135"/>
      <c r="BB402" s="135"/>
      <c r="BC402" s="135"/>
      <c r="BD402" s="135"/>
      <c r="BE402" s="135"/>
      <c r="BF402" s="139"/>
      <c r="BG402" s="150"/>
      <c r="BH402" s="129"/>
      <c r="BI402" s="129"/>
      <c r="BJ402" s="150"/>
      <c r="BK402" s="139"/>
      <c r="BL402" s="139"/>
      <c r="BM402" s="148"/>
      <c r="BN402" s="148"/>
      <c r="BO402" s="139"/>
      <c r="BP402" s="139"/>
      <c r="BQ402" s="139"/>
      <c r="BR402" s="139"/>
      <c r="BS402" s="139"/>
      <c r="BT402" s="139"/>
      <c r="BU402" s="371"/>
      <c r="BV402" s="371"/>
      <c r="BW402" s="371"/>
      <c r="BX402" s="371"/>
      <c r="BY402" s="371"/>
      <c r="BZ402" s="371"/>
      <c r="CA402" s="371"/>
    </row>
    <row r="403" spans="1:79" ht="39.75" customHeight="1">
      <c r="A403" s="126"/>
      <c r="B403" s="128"/>
      <c r="C403" s="128"/>
      <c r="D403" s="128"/>
      <c r="E403" s="129"/>
      <c r="F403" s="129"/>
      <c r="G403" s="129"/>
      <c r="H403" s="129"/>
      <c r="I403" s="129"/>
      <c r="J403" s="129"/>
      <c r="K403" s="129"/>
      <c r="L403" s="94"/>
      <c r="M403" s="94"/>
      <c r="N403" s="94"/>
      <c r="O403" s="94"/>
      <c r="P403" s="94"/>
      <c r="Q403" s="94"/>
      <c r="R403" s="94"/>
      <c r="S403" s="94"/>
      <c r="T403" s="98"/>
      <c r="U403" s="94"/>
      <c r="V403" s="98"/>
      <c r="W403" s="129"/>
      <c r="X403" s="129"/>
      <c r="Y403" s="132"/>
      <c r="Z403" s="133"/>
      <c r="AA403" s="133"/>
      <c r="AB403" s="133"/>
      <c r="AC403" s="133"/>
      <c r="AD403" s="380"/>
      <c r="AE403" s="133"/>
      <c r="AF403" s="133"/>
      <c r="AG403" s="133"/>
      <c r="AH403" s="133"/>
      <c r="AI403" s="133"/>
      <c r="AJ403" s="133"/>
      <c r="AK403" s="133"/>
      <c r="AL403" s="133"/>
      <c r="AM403" s="133"/>
      <c r="AN403" s="133"/>
      <c r="AO403" s="133"/>
      <c r="AP403" s="129"/>
      <c r="AQ403" s="129"/>
      <c r="AR403" s="135"/>
      <c r="AS403" s="135"/>
      <c r="AT403" s="135"/>
      <c r="AU403" s="135"/>
      <c r="AV403" s="138"/>
      <c r="AW403" s="135"/>
      <c r="AX403" s="135"/>
      <c r="AY403" s="135"/>
      <c r="AZ403" s="135"/>
      <c r="BA403" s="135"/>
      <c r="BB403" s="135"/>
      <c r="BC403" s="135"/>
      <c r="BD403" s="135"/>
      <c r="BE403" s="135"/>
      <c r="BF403" s="139"/>
      <c r="BG403" s="150"/>
      <c r="BH403" s="129"/>
      <c r="BI403" s="129"/>
      <c r="BJ403" s="150"/>
      <c r="BK403" s="139"/>
      <c r="BL403" s="139"/>
      <c r="BM403" s="148"/>
      <c r="BN403" s="148"/>
      <c r="BO403" s="139"/>
      <c r="BP403" s="139"/>
      <c r="BQ403" s="139"/>
      <c r="BR403" s="139"/>
      <c r="BS403" s="139"/>
      <c r="BT403" s="139"/>
      <c r="BU403" s="371"/>
      <c r="BV403" s="371"/>
      <c r="BW403" s="371"/>
      <c r="BX403" s="371"/>
      <c r="BY403" s="371"/>
      <c r="BZ403" s="371"/>
      <c r="CA403" s="371"/>
    </row>
    <row r="404" spans="1:79" ht="39.75" customHeight="1">
      <c r="A404" s="126"/>
      <c r="B404" s="128"/>
      <c r="C404" s="128"/>
      <c r="D404" s="128"/>
      <c r="E404" s="129"/>
      <c r="F404" s="129"/>
      <c r="G404" s="129"/>
      <c r="H404" s="129"/>
      <c r="I404" s="129"/>
      <c r="J404" s="129"/>
      <c r="K404" s="129"/>
      <c r="L404" s="94"/>
      <c r="M404" s="94"/>
      <c r="N404" s="94"/>
      <c r="O404" s="94"/>
      <c r="P404" s="94"/>
      <c r="Q404" s="94"/>
      <c r="R404" s="94"/>
      <c r="S404" s="94"/>
      <c r="T404" s="98"/>
      <c r="U404" s="129"/>
      <c r="V404" s="98"/>
      <c r="W404" s="129"/>
      <c r="X404" s="129"/>
      <c r="Y404" s="132"/>
      <c r="Z404" s="133"/>
      <c r="AA404" s="133"/>
      <c r="AB404" s="133"/>
      <c r="AC404" s="133"/>
      <c r="AD404" s="380"/>
      <c r="AE404" s="133"/>
      <c r="AF404" s="133"/>
      <c r="AG404" s="133"/>
      <c r="AH404" s="133"/>
      <c r="AI404" s="133"/>
      <c r="AJ404" s="133"/>
      <c r="AK404" s="133"/>
      <c r="AL404" s="133"/>
      <c r="AM404" s="133"/>
      <c r="AN404" s="133"/>
      <c r="AO404" s="133"/>
      <c r="AP404" s="129"/>
      <c r="AQ404" s="129"/>
      <c r="AR404" s="135"/>
      <c r="AS404" s="135"/>
      <c r="AT404" s="135"/>
      <c r="AU404" s="135"/>
      <c r="AV404" s="138"/>
      <c r="AW404" s="135"/>
      <c r="AX404" s="135"/>
      <c r="AY404" s="135"/>
      <c r="AZ404" s="135"/>
      <c r="BA404" s="135"/>
      <c r="BB404" s="135"/>
      <c r="BC404" s="135"/>
      <c r="BD404" s="135"/>
      <c r="BE404" s="135"/>
      <c r="BF404" s="139"/>
      <c r="BG404" s="150"/>
      <c r="BH404" s="129"/>
      <c r="BI404" s="129"/>
      <c r="BJ404" s="150"/>
      <c r="BK404" s="139"/>
      <c r="BL404" s="139"/>
      <c r="BM404" s="148"/>
      <c r="BN404" s="148"/>
      <c r="BO404" s="139"/>
      <c r="BP404" s="139"/>
      <c r="BQ404" s="139"/>
      <c r="BR404" s="139"/>
      <c r="BS404" s="139"/>
      <c r="BT404" s="139"/>
      <c r="BU404" s="371"/>
      <c r="BV404" s="371"/>
      <c r="BW404" s="371"/>
      <c r="BX404" s="371"/>
      <c r="BY404" s="371"/>
      <c r="BZ404" s="371"/>
      <c r="CA404" s="371"/>
    </row>
    <row r="405" spans="1:79" ht="39.75" customHeight="1">
      <c r="A405" s="126"/>
      <c r="B405" s="128"/>
      <c r="C405" s="128"/>
      <c r="D405" s="128"/>
      <c r="E405" s="129"/>
      <c r="F405" s="129"/>
      <c r="G405" s="129"/>
      <c r="H405" s="130"/>
      <c r="I405" s="130"/>
      <c r="J405" s="130"/>
      <c r="K405" s="130"/>
      <c r="L405" s="94"/>
      <c r="M405" s="94"/>
      <c r="N405" s="94"/>
      <c r="O405" s="94"/>
      <c r="P405" s="94"/>
      <c r="Q405" s="94"/>
      <c r="R405" s="94"/>
      <c r="S405" s="94"/>
      <c r="T405" s="98"/>
      <c r="U405" s="94"/>
      <c r="V405" s="98"/>
      <c r="W405" s="129"/>
      <c r="X405" s="129"/>
      <c r="Y405" s="132"/>
      <c r="Z405" s="133"/>
      <c r="AA405" s="133"/>
      <c r="AB405" s="133"/>
      <c r="AC405" s="133"/>
      <c r="AD405" s="380"/>
      <c r="AE405" s="133"/>
      <c r="AF405" s="133"/>
      <c r="AG405" s="133"/>
      <c r="AH405" s="133"/>
      <c r="AI405" s="133"/>
      <c r="AJ405" s="133"/>
      <c r="AK405" s="133"/>
      <c r="AL405" s="133"/>
      <c r="AM405" s="133"/>
      <c r="AN405" s="133"/>
      <c r="AO405" s="133"/>
      <c r="AP405" s="129"/>
      <c r="AQ405" s="129"/>
      <c r="AR405" s="135"/>
      <c r="AS405" s="135"/>
      <c r="AT405" s="135"/>
      <c r="AU405" s="135"/>
      <c r="AV405" s="138"/>
      <c r="AW405" s="135"/>
      <c r="AX405" s="135"/>
      <c r="AY405" s="135"/>
      <c r="AZ405" s="135"/>
      <c r="BA405" s="135"/>
      <c r="BB405" s="135"/>
      <c r="BC405" s="135"/>
      <c r="BD405" s="135"/>
      <c r="BE405" s="135"/>
      <c r="BF405" s="139"/>
      <c r="BG405" s="150"/>
      <c r="BH405" s="129"/>
      <c r="BI405" s="129"/>
      <c r="BJ405" s="150"/>
      <c r="BK405" s="139"/>
      <c r="BL405" s="139"/>
      <c r="BM405" s="148"/>
      <c r="BN405" s="148"/>
      <c r="BO405" s="139"/>
      <c r="BP405" s="139"/>
      <c r="BQ405" s="139"/>
      <c r="BR405" s="139"/>
      <c r="BS405" s="139"/>
      <c r="BT405" s="139"/>
      <c r="BU405" s="371"/>
      <c r="BV405" s="371"/>
      <c r="BW405" s="371"/>
      <c r="BX405" s="371"/>
      <c r="BY405" s="371"/>
      <c r="BZ405" s="371"/>
      <c r="CA405" s="371"/>
    </row>
    <row r="406" spans="1:79" ht="39.75" customHeight="1">
      <c r="A406" s="126"/>
      <c r="B406" s="128"/>
      <c r="C406" s="128"/>
      <c r="D406" s="128"/>
      <c r="E406" s="129"/>
      <c r="F406" s="129"/>
      <c r="G406" s="129"/>
      <c r="H406" s="129"/>
      <c r="I406" s="129"/>
      <c r="J406" s="129"/>
      <c r="K406" s="129"/>
      <c r="L406" s="94"/>
      <c r="M406" s="94"/>
      <c r="N406" s="94"/>
      <c r="O406" s="94"/>
      <c r="P406" s="94"/>
      <c r="Q406" s="94"/>
      <c r="R406" s="94"/>
      <c r="S406" s="94"/>
      <c r="T406" s="98"/>
      <c r="U406" s="94"/>
      <c r="V406" s="98"/>
      <c r="W406" s="129"/>
      <c r="X406" s="129"/>
      <c r="Y406" s="132"/>
      <c r="Z406" s="133"/>
      <c r="AA406" s="133"/>
      <c r="AB406" s="133"/>
      <c r="AC406" s="133"/>
      <c r="AD406" s="380"/>
      <c r="AE406" s="133"/>
      <c r="AF406" s="133"/>
      <c r="AG406" s="133"/>
      <c r="AH406" s="133"/>
      <c r="AI406" s="133"/>
      <c r="AJ406" s="133"/>
      <c r="AK406" s="133"/>
      <c r="AL406" s="133"/>
      <c r="AM406" s="133"/>
      <c r="AN406" s="133"/>
      <c r="AO406" s="133"/>
      <c r="AP406" s="129"/>
      <c r="AQ406" s="129"/>
      <c r="AR406" s="135"/>
      <c r="AS406" s="135"/>
      <c r="AT406" s="135"/>
      <c r="AU406" s="135"/>
      <c r="AV406" s="138"/>
      <c r="AW406" s="135"/>
      <c r="AX406" s="135"/>
      <c r="AY406" s="135"/>
      <c r="AZ406" s="135"/>
      <c r="BA406" s="135"/>
      <c r="BB406" s="135"/>
      <c r="BC406" s="135"/>
      <c r="BD406" s="135"/>
      <c r="BE406" s="135"/>
      <c r="BF406" s="139"/>
      <c r="BG406" s="150"/>
      <c r="BH406" s="129"/>
      <c r="BI406" s="129"/>
      <c r="BJ406" s="150"/>
      <c r="BK406" s="139"/>
      <c r="BL406" s="139"/>
      <c r="BM406" s="148"/>
      <c r="BN406" s="148"/>
      <c r="BO406" s="139"/>
      <c r="BP406" s="139"/>
      <c r="BQ406" s="139"/>
      <c r="BR406" s="139"/>
      <c r="BS406" s="139"/>
      <c r="BT406" s="139"/>
      <c r="BU406" s="371"/>
      <c r="BV406" s="371"/>
      <c r="BW406" s="371"/>
      <c r="BX406" s="371"/>
      <c r="BY406" s="371"/>
      <c r="BZ406" s="371"/>
      <c r="CA406" s="371"/>
    </row>
    <row r="407" spans="1:79" ht="39.75" customHeight="1">
      <c r="A407" s="126"/>
      <c r="B407" s="128"/>
      <c r="C407" s="128"/>
      <c r="D407" s="128"/>
      <c r="E407" s="129"/>
      <c r="F407" s="129"/>
      <c r="G407" s="129"/>
      <c r="H407" s="129"/>
      <c r="I407" s="129"/>
      <c r="J407" s="129"/>
      <c r="K407" s="129"/>
      <c r="L407" s="94"/>
      <c r="M407" s="94"/>
      <c r="N407" s="94"/>
      <c r="O407" s="94"/>
      <c r="P407" s="94"/>
      <c r="Q407" s="94"/>
      <c r="R407" s="94"/>
      <c r="S407" s="94"/>
      <c r="T407" s="98"/>
      <c r="U407" s="94"/>
      <c r="V407" s="98"/>
      <c r="W407" s="129"/>
      <c r="X407" s="129"/>
      <c r="Y407" s="132"/>
      <c r="Z407" s="133"/>
      <c r="AA407" s="133"/>
      <c r="AB407" s="133"/>
      <c r="AC407" s="133"/>
      <c r="AD407" s="380"/>
      <c r="AE407" s="133"/>
      <c r="AF407" s="133"/>
      <c r="AG407" s="133"/>
      <c r="AH407" s="133"/>
      <c r="AI407" s="133"/>
      <c r="AJ407" s="133"/>
      <c r="AK407" s="133"/>
      <c r="AL407" s="133"/>
      <c r="AM407" s="133"/>
      <c r="AN407" s="133"/>
      <c r="AO407" s="133"/>
      <c r="AP407" s="129"/>
      <c r="AQ407" s="129"/>
      <c r="AR407" s="135"/>
      <c r="AS407" s="135"/>
      <c r="AT407" s="135"/>
      <c r="AU407" s="135"/>
      <c r="AV407" s="138"/>
      <c r="AW407" s="135"/>
      <c r="AX407" s="135"/>
      <c r="AY407" s="135"/>
      <c r="AZ407" s="135"/>
      <c r="BA407" s="135"/>
      <c r="BB407" s="135"/>
      <c r="BC407" s="135"/>
      <c r="BD407" s="135"/>
      <c r="BE407" s="135"/>
      <c r="BF407" s="139"/>
      <c r="BG407" s="150"/>
      <c r="BH407" s="129"/>
      <c r="BI407" s="129"/>
      <c r="BJ407" s="150"/>
      <c r="BK407" s="139"/>
      <c r="BL407" s="139"/>
      <c r="BM407" s="148"/>
      <c r="BN407" s="148"/>
      <c r="BO407" s="139"/>
      <c r="BP407" s="139"/>
      <c r="BQ407" s="139"/>
      <c r="BR407" s="139"/>
      <c r="BS407" s="139"/>
      <c r="BT407" s="139"/>
      <c r="BU407" s="371"/>
      <c r="BV407" s="371"/>
      <c r="BW407" s="371"/>
      <c r="BX407" s="371"/>
      <c r="BY407" s="371"/>
      <c r="BZ407" s="371"/>
      <c r="CA407" s="371"/>
    </row>
    <row r="408" spans="1:79" ht="39.75" customHeight="1">
      <c r="A408" s="126"/>
      <c r="B408" s="128"/>
      <c r="C408" s="128"/>
      <c r="D408" s="128"/>
      <c r="E408" s="129"/>
      <c r="F408" s="129"/>
      <c r="G408" s="129"/>
      <c r="H408" s="129"/>
      <c r="I408" s="129"/>
      <c r="J408" s="129"/>
      <c r="K408" s="129"/>
      <c r="L408" s="94"/>
      <c r="M408" s="94"/>
      <c r="N408" s="94"/>
      <c r="O408" s="94"/>
      <c r="P408" s="94"/>
      <c r="Q408" s="94"/>
      <c r="R408" s="94"/>
      <c r="S408" s="94"/>
      <c r="T408" s="98"/>
      <c r="U408" s="94"/>
      <c r="V408" s="98"/>
      <c r="W408" s="129"/>
      <c r="X408" s="129"/>
      <c r="Y408" s="132"/>
      <c r="Z408" s="133"/>
      <c r="AA408" s="133"/>
      <c r="AB408" s="133"/>
      <c r="AC408" s="133"/>
      <c r="AD408" s="380"/>
      <c r="AE408" s="133"/>
      <c r="AF408" s="133"/>
      <c r="AG408" s="133"/>
      <c r="AH408" s="133"/>
      <c r="AI408" s="133"/>
      <c r="AJ408" s="133"/>
      <c r="AK408" s="133"/>
      <c r="AL408" s="133"/>
      <c r="AM408" s="133"/>
      <c r="AN408" s="133"/>
      <c r="AO408" s="133"/>
      <c r="AP408" s="129"/>
      <c r="AQ408" s="129"/>
      <c r="AR408" s="135"/>
      <c r="AS408" s="135"/>
      <c r="AT408" s="135"/>
      <c r="AU408" s="135"/>
      <c r="AV408" s="138"/>
      <c r="AW408" s="135"/>
      <c r="AX408" s="135"/>
      <c r="AY408" s="135"/>
      <c r="AZ408" s="135"/>
      <c r="BA408" s="135"/>
      <c r="BB408" s="135"/>
      <c r="BC408" s="135"/>
      <c r="BD408" s="135"/>
      <c r="BE408" s="135"/>
      <c r="BF408" s="139"/>
      <c r="BG408" s="150"/>
      <c r="BH408" s="129"/>
      <c r="BI408" s="129"/>
      <c r="BJ408" s="150"/>
      <c r="BK408" s="139"/>
      <c r="BL408" s="139"/>
      <c r="BM408" s="148"/>
      <c r="BN408" s="148"/>
      <c r="BO408" s="139"/>
      <c r="BP408" s="139"/>
      <c r="BQ408" s="139"/>
      <c r="BR408" s="139"/>
      <c r="BS408" s="139"/>
      <c r="BT408" s="139"/>
      <c r="BU408" s="371"/>
      <c r="BV408" s="371"/>
      <c r="BW408" s="371"/>
      <c r="BX408" s="371"/>
      <c r="BY408" s="371"/>
      <c r="BZ408" s="371"/>
      <c r="CA408" s="371"/>
    </row>
    <row r="409" spans="1:79" ht="46.5" customHeight="1">
      <c r="A409" s="126"/>
      <c r="B409" s="128"/>
      <c r="C409" s="128"/>
      <c r="D409" s="128"/>
      <c r="E409" s="129"/>
      <c r="F409" s="129"/>
      <c r="G409" s="129"/>
      <c r="H409" s="129"/>
      <c r="I409" s="129"/>
      <c r="J409" s="129"/>
      <c r="K409" s="129"/>
      <c r="L409" s="94"/>
      <c r="M409" s="94"/>
      <c r="N409" s="94"/>
      <c r="O409" s="94"/>
      <c r="P409" s="94"/>
      <c r="Q409" s="94"/>
      <c r="R409" s="94"/>
      <c r="S409" s="94"/>
      <c r="T409" s="98"/>
      <c r="U409" s="94"/>
      <c r="V409" s="98"/>
      <c r="W409" s="129"/>
      <c r="X409" s="129"/>
      <c r="Y409" s="132"/>
      <c r="Z409" s="133"/>
      <c r="AA409" s="133"/>
      <c r="AB409" s="133"/>
      <c r="AC409" s="133"/>
      <c r="AD409" s="380"/>
      <c r="AE409" s="133"/>
      <c r="AF409" s="133"/>
      <c r="AG409" s="133"/>
      <c r="AH409" s="133"/>
      <c r="AI409" s="133"/>
      <c r="AJ409" s="133"/>
      <c r="AK409" s="133"/>
      <c r="AL409" s="133"/>
      <c r="AM409" s="133"/>
      <c r="AN409" s="133"/>
      <c r="AO409" s="133"/>
      <c r="AP409" s="129"/>
      <c r="AQ409" s="129"/>
      <c r="AR409" s="135"/>
      <c r="AS409" s="135"/>
      <c r="AT409" s="135"/>
      <c r="AU409" s="135"/>
      <c r="AV409" s="138"/>
      <c r="AW409" s="135"/>
      <c r="AX409" s="135"/>
      <c r="AY409" s="135"/>
      <c r="AZ409" s="135"/>
      <c r="BA409" s="135"/>
      <c r="BB409" s="135"/>
      <c r="BC409" s="135"/>
      <c r="BD409" s="135"/>
      <c r="BE409" s="135"/>
      <c r="BF409" s="139"/>
      <c r="BG409" s="150"/>
      <c r="BH409" s="129"/>
      <c r="BI409" s="129"/>
      <c r="BJ409" s="150"/>
      <c r="BK409" s="139"/>
      <c r="BL409" s="139"/>
      <c r="BM409" s="148"/>
      <c r="BN409" s="148"/>
      <c r="BO409" s="139"/>
      <c r="BP409" s="139"/>
      <c r="BQ409" s="139"/>
      <c r="BR409" s="139"/>
      <c r="BS409" s="139"/>
      <c r="BT409" s="139"/>
      <c r="BU409" s="371"/>
      <c r="BV409" s="371"/>
      <c r="BW409" s="371"/>
      <c r="BX409" s="371"/>
      <c r="BY409" s="371"/>
      <c r="BZ409" s="371"/>
      <c r="CA409" s="371"/>
    </row>
    <row r="410" spans="1:79" ht="39.75" customHeight="1">
      <c r="A410" s="126"/>
      <c r="B410" s="128"/>
      <c r="C410" s="128"/>
      <c r="D410" s="128"/>
      <c r="E410" s="129"/>
      <c r="F410" s="129"/>
      <c r="G410" s="129"/>
      <c r="H410" s="129"/>
      <c r="I410" s="129"/>
      <c r="J410" s="129"/>
      <c r="K410" s="129"/>
      <c r="L410" s="94"/>
      <c r="M410" s="94"/>
      <c r="N410" s="94"/>
      <c r="O410" s="94"/>
      <c r="P410" s="94"/>
      <c r="Q410" s="94"/>
      <c r="R410" s="94"/>
      <c r="S410" s="94"/>
      <c r="T410" s="98"/>
      <c r="U410" s="94"/>
      <c r="V410" s="98"/>
      <c r="W410" s="129"/>
      <c r="X410" s="129"/>
      <c r="Y410" s="132"/>
      <c r="Z410" s="133"/>
      <c r="AA410" s="133"/>
      <c r="AB410" s="133"/>
      <c r="AC410" s="133"/>
      <c r="AD410" s="380"/>
      <c r="AE410" s="133"/>
      <c r="AF410" s="133"/>
      <c r="AG410" s="133"/>
      <c r="AH410" s="133"/>
      <c r="AI410" s="133"/>
      <c r="AJ410" s="133"/>
      <c r="AK410" s="133"/>
      <c r="AL410" s="133"/>
      <c r="AM410" s="133"/>
      <c r="AN410" s="133"/>
      <c r="AO410" s="133"/>
      <c r="AP410" s="129"/>
      <c r="AQ410" s="129"/>
      <c r="AR410" s="135"/>
      <c r="AS410" s="135"/>
      <c r="AT410" s="135"/>
      <c r="AU410" s="135"/>
      <c r="AV410" s="138"/>
      <c r="AW410" s="135"/>
      <c r="AX410" s="135"/>
      <c r="AY410" s="135"/>
      <c r="AZ410" s="135"/>
      <c r="BA410" s="135"/>
      <c r="BB410" s="135"/>
      <c r="BC410" s="135"/>
      <c r="BD410" s="135"/>
      <c r="BE410" s="135"/>
      <c r="BF410" s="139"/>
      <c r="BG410" s="150"/>
      <c r="BH410" s="129"/>
      <c r="BI410" s="129"/>
      <c r="BJ410" s="150"/>
      <c r="BK410" s="139"/>
      <c r="BL410" s="139"/>
      <c r="BM410" s="148"/>
      <c r="BN410" s="148"/>
      <c r="BO410" s="139"/>
      <c r="BP410" s="139"/>
      <c r="BQ410" s="139"/>
      <c r="BR410" s="139"/>
      <c r="BS410" s="139"/>
      <c r="BT410" s="139"/>
      <c r="BU410" s="371"/>
      <c r="BV410" s="371"/>
      <c r="BW410" s="371"/>
      <c r="BX410" s="371"/>
      <c r="BY410" s="371"/>
      <c r="BZ410" s="371"/>
      <c r="CA410" s="371"/>
    </row>
    <row r="411" spans="1:79" ht="39.75" customHeight="1">
      <c r="A411" s="126"/>
      <c r="B411" s="128"/>
      <c r="C411" s="128"/>
      <c r="D411" s="128"/>
      <c r="E411" s="129"/>
      <c r="F411" s="129"/>
      <c r="G411" s="129"/>
      <c r="H411" s="129"/>
      <c r="I411" s="129"/>
      <c r="J411" s="129"/>
      <c r="K411" s="129"/>
      <c r="L411" s="94"/>
      <c r="M411" s="94"/>
      <c r="N411" s="94"/>
      <c r="O411" s="94"/>
      <c r="P411" s="94"/>
      <c r="Q411" s="94"/>
      <c r="R411" s="94"/>
      <c r="S411" s="94"/>
      <c r="T411" s="98"/>
      <c r="U411" s="94"/>
      <c r="V411" s="98"/>
      <c r="W411" s="129"/>
      <c r="X411" s="129"/>
      <c r="Y411" s="132"/>
      <c r="Z411" s="133"/>
      <c r="AA411" s="133"/>
      <c r="AB411" s="133"/>
      <c r="AC411" s="133"/>
      <c r="AD411" s="380"/>
      <c r="AE411" s="133"/>
      <c r="AF411" s="133"/>
      <c r="AG411" s="133"/>
      <c r="AH411" s="133"/>
      <c r="AI411" s="133"/>
      <c r="AJ411" s="133"/>
      <c r="AK411" s="133"/>
      <c r="AL411" s="133"/>
      <c r="AM411" s="133"/>
      <c r="AN411" s="133"/>
      <c r="AO411" s="133"/>
      <c r="AP411" s="129"/>
      <c r="AQ411" s="129"/>
      <c r="AR411" s="135"/>
      <c r="AS411" s="135"/>
      <c r="AT411" s="135"/>
      <c r="AU411" s="135"/>
      <c r="AV411" s="138"/>
      <c r="AW411" s="135"/>
      <c r="AX411" s="135"/>
      <c r="AY411" s="135"/>
      <c r="AZ411" s="135"/>
      <c r="BA411" s="135"/>
      <c r="BB411" s="135"/>
      <c r="BC411" s="135"/>
      <c r="BD411" s="135"/>
      <c r="BE411" s="135"/>
      <c r="BF411" s="139"/>
      <c r="BG411" s="150"/>
      <c r="BH411" s="129"/>
      <c r="BI411" s="129"/>
      <c r="BJ411" s="150"/>
      <c r="BK411" s="139"/>
      <c r="BL411" s="139"/>
      <c r="BM411" s="148"/>
      <c r="BN411" s="148"/>
      <c r="BO411" s="139"/>
      <c r="BP411" s="139"/>
      <c r="BQ411" s="139"/>
      <c r="BR411" s="139"/>
      <c r="BS411" s="139"/>
      <c r="BT411" s="139"/>
      <c r="BU411" s="371"/>
      <c r="BV411" s="371"/>
      <c r="BW411" s="371"/>
      <c r="BX411" s="371"/>
      <c r="BY411" s="371"/>
      <c r="BZ411" s="371"/>
      <c r="CA411" s="371"/>
    </row>
    <row r="412" spans="1:79" ht="39.75" customHeight="1">
      <c r="A412" s="126"/>
      <c r="B412" s="128"/>
      <c r="C412" s="128"/>
      <c r="D412" s="128"/>
      <c r="E412" s="129"/>
      <c r="F412" s="129"/>
      <c r="G412" s="129"/>
      <c r="H412" s="129"/>
      <c r="I412" s="129"/>
      <c r="J412" s="129"/>
      <c r="K412" s="129"/>
      <c r="L412" s="94"/>
      <c r="M412" s="94"/>
      <c r="N412" s="94"/>
      <c r="O412" s="94"/>
      <c r="P412" s="94"/>
      <c r="Q412" s="94"/>
      <c r="R412" s="94"/>
      <c r="S412" s="94"/>
      <c r="T412" s="98"/>
      <c r="U412" s="94"/>
      <c r="V412" s="98"/>
      <c r="W412" s="129"/>
      <c r="X412" s="129"/>
      <c r="Y412" s="132"/>
      <c r="Z412" s="133"/>
      <c r="AA412" s="133"/>
      <c r="AB412" s="133"/>
      <c r="AC412" s="133"/>
      <c r="AD412" s="380"/>
      <c r="AE412" s="133"/>
      <c r="AF412" s="133"/>
      <c r="AG412" s="133"/>
      <c r="AH412" s="133"/>
      <c r="AI412" s="133"/>
      <c r="AJ412" s="133"/>
      <c r="AK412" s="133"/>
      <c r="AL412" s="133"/>
      <c r="AM412" s="133"/>
      <c r="AN412" s="133"/>
      <c r="AO412" s="133"/>
      <c r="AP412" s="129"/>
      <c r="AQ412" s="129"/>
      <c r="AR412" s="135"/>
      <c r="AS412" s="135"/>
      <c r="AT412" s="135"/>
      <c r="AU412" s="135"/>
      <c r="AV412" s="138"/>
      <c r="AW412" s="135"/>
      <c r="AX412" s="135"/>
      <c r="AY412" s="135"/>
      <c r="AZ412" s="135"/>
      <c r="BA412" s="135"/>
      <c r="BB412" s="135"/>
      <c r="BC412" s="135"/>
      <c r="BD412" s="135"/>
      <c r="BE412" s="135"/>
      <c r="BF412" s="139"/>
      <c r="BG412" s="150"/>
      <c r="BH412" s="129"/>
      <c r="BI412" s="129"/>
      <c r="BJ412" s="150"/>
      <c r="BK412" s="139"/>
      <c r="BL412" s="139"/>
      <c r="BM412" s="148"/>
      <c r="BN412" s="148"/>
      <c r="BO412" s="139"/>
      <c r="BP412" s="139"/>
      <c r="BQ412" s="139"/>
      <c r="BR412" s="139"/>
      <c r="BS412" s="139"/>
      <c r="BT412" s="139"/>
      <c r="BU412" s="371"/>
      <c r="BV412" s="371"/>
      <c r="BW412" s="371"/>
      <c r="BX412" s="371"/>
      <c r="BY412" s="371"/>
      <c r="BZ412" s="371"/>
      <c r="CA412" s="371"/>
    </row>
    <row r="413" spans="1:79" ht="39.75" customHeight="1">
      <c r="A413" s="126"/>
      <c r="B413" s="128"/>
      <c r="C413" s="128"/>
      <c r="D413" s="128"/>
      <c r="E413" s="129"/>
      <c r="F413" s="129"/>
      <c r="G413" s="129"/>
      <c r="H413" s="129"/>
      <c r="I413" s="129"/>
      <c r="J413" s="129"/>
      <c r="K413" s="129"/>
      <c r="L413" s="94"/>
      <c r="M413" s="94"/>
      <c r="N413" s="94"/>
      <c r="O413" s="94"/>
      <c r="P413" s="94"/>
      <c r="Q413" s="94"/>
      <c r="R413" s="94"/>
      <c r="S413" s="94"/>
      <c r="T413" s="98"/>
      <c r="U413" s="94"/>
      <c r="V413" s="98"/>
      <c r="W413" s="129"/>
      <c r="X413" s="129"/>
      <c r="Y413" s="132"/>
      <c r="Z413" s="133"/>
      <c r="AA413" s="133"/>
      <c r="AB413" s="133"/>
      <c r="AC413" s="133"/>
      <c r="AD413" s="380"/>
      <c r="AE413" s="133"/>
      <c r="AF413" s="133"/>
      <c r="AG413" s="133"/>
      <c r="AH413" s="133"/>
      <c r="AI413" s="133"/>
      <c r="AJ413" s="133"/>
      <c r="AK413" s="133"/>
      <c r="AL413" s="133"/>
      <c r="AM413" s="133"/>
      <c r="AN413" s="133"/>
      <c r="AO413" s="133"/>
      <c r="AP413" s="129"/>
      <c r="AQ413" s="129"/>
      <c r="AR413" s="135"/>
      <c r="AS413" s="135"/>
      <c r="AT413" s="135"/>
      <c r="AU413" s="135"/>
      <c r="AV413" s="138"/>
      <c r="AW413" s="135"/>
      <c r="AX413" s="135"/>
      <c r="AY413" s="135"/>
      <c r="AZ413" s="135"/>
      <c r="BA413" s="135"/>
      <c r="BB413" s="135"/>
      <c r="BC413" s="135"/>
      <c r="BD413" s="135"/>
      <c r="BE413" s="135"/>
      <c r="BF413" s="139"/>
      <c r="BG413" s="150"/>
      <c r="BH413" s="129"/>
      <c r="BI413" s="129"/>
      <c r="BJ413" s="150"/>
      <c r="BK413" s="139"/>
      <c r="BL413" s="139"/>
      <c r="BM413" s="148"/>
      <c r="BN413" s="148"/>
      <c r="BO413" s="139"/>
      <c r="BP413" s="139"/>
      <c r="BQ413" s="139"/>
      <c r="BR413" s="139"/>
      <c r="BS413" s="139"/>
      <c r="BT413" s="139"/>
      <c r="BU413" s="371"/>
      <c r="BV413" s="371"/>
      <c r="BW413" s="371"/>
      <c r="BX413" s="371"/>
      <c r="BY413" s="371"/>
      <c r="BZ413" s="371"/>
      <c r="CA413" s="371"/>
    </row>
    <row r="414" spans="1:79" ht="39.75" customHeight="1">
      <c r="A414" s="126"/>
      <c r="B414" s="128"/>
      <c r="C414" s="128"/>
      <c r="D414" s="128"/>
      <c r="E414" s="129"/>
      <c r="F414" s="129"/>
      <c r="G414" s="129"/>
      <c r="H414" s="129"/>
      <c r="I414" s="129"/>
      <c r="J414" s="129"/>
      <c r="K414" s="129"/>
      <c r="L414" s="94"/>
      <c r="M414" s="94"/>
      <c r="N414" s="94"/>
      <c r="O414" s="94"/>
      <c r="P414" s="94"/>
      <c r="Q414" s="94"/>
      <c r="R414" s="94"/>
      <c r="S414" s="94"/>
      <c r="T414" s="98"/>
      <c r="U414" s="94"/>
      <c r="V414" s="98"/>
      <c r="W414" s="129"/>
      <c r="X414" s="129"/>
      <c r="Y414" s="132"/>
      <c r="Z414" s="133"/>
      <c r="AA414" s="133"/>
      <c r="AB414" s="133"/>
      <c r="AC414" s="133"/>
      <c r="AD414" s="380"/>
      <c r="AE414" s="133"/>
      <c r="AF414" s="133"/>
      <c r="AG414" s="133"/>
      <c r="AH414" s="133"/>
      <c r="AI414" s="133"/>
      <c r="AJ414" s="133"/>
      <c r="AK414" s="133"/>
      <c r="AL414" s="133"/>
      <c r="AM414" s="133"/>
      <c r="AN414" s="133"/>
      <c r="AO414" s="133"/>
      <c r="AP414" s="129"/>
      <c r="AQ414" s="129"/>
      <c r="AR414" s="135"/>
      <c r="AS414" s="135"/>
      <c r="AT414" s="135"/>
      <c r="AU414" s="135"/>
      <c r="AV414" s="138"/>
      <c r="AW414" s="135"/>
      <c r="AX414" s="135"/>
      <c r="AY414" s="135"/>
      <c r="AZ414" s="135"/>
      <c r="BA414" s="135"/>
      <c r="BB414" s="135"/>
      <c r="BC414" s="135"/>
      <c r="BD414" s="135"/>
      <c r="BE414" s="135"/>
      <c r="BF414" s="139"/>
      <c r="BG414" s="150"/>
      <c r="BH414" s="129"/>
      <c r="BI414" s="129"/>
      <c r="BJ414" s="150"/>
      <c r="BK414" s="139"/>
      <c r="BL414" s="139"/>
      <c r="BM414" s="148"/>
      <c r="BN414" s="148"/>
      <c r="BO414" s="139"/>
      <c r="BP414" s="139"/>
      <c r="BQ414" s="139"/>
      <c r="BR414" s="139"/>
      <c r="BS414" s="139"/>
      <c r="BT414" s="139"/>
      <c r="BU414" s="371"/>
      <c r="BV414" s="371"/>
      <c r="BW414" s="371"/>
      <c r="BX414" s="371"/>
      <c r="BY414" s="371"/>
      <c r="BZ414" s="371"/>
      <c r="CA414" s="371"/>
    </row>
    <row r="415" spans="1:79" ht="39.75" customHeight="1">
      <c r="A415" s="126"/>
      <c r="B415" s="128"/>
      <c r="C415" s="128"/>
      <c r="D415" s="128"/>
      <c r="E415" s="129"/>
      <c r="F415" s="129"/>
      <c r="G415" s="129"/>
      <c r="H415" s="129"/>
      <c r="I415" s="129"/>
      <c r="J415" s="129"/>
      <c r="K415" s="129"/>
      <c r="L415" s="94"/>
      <c r="M415" s="94"/>
      <c r="N415" s="94"/>
      <c r="O415" s="94"/>
      <c r="P415" s="94"/>
      <c r="Q415" s="94"/>
      <c r="R415" s="94"/>
      <c r="S415" s="94"/>
      <c r="T415" s="98"/>
      <c r="U415" s="94"/>
      <c r="V415" s="98"/>
      <c r="W415" s="129"/>
      <c r="X415" s="129"/>
      <c r="Y415" s="132"/>
      <c r="Z415" s="133"/>
      <c r="AA415" s="133"/>
      <c r="AB415" s="133"/>
      <c r="AC415" s="133"/>
      <c r="AD415" s="380"/>
      <c r="AE415" s="133"/>
      <c r="AF415" s="133"/>
      <c r="AG415" s="133"/>
      <c r="AH415" s="133"/>
      <c r="AI415" s="133"/>
      <c r="AJ415" s="133"/>
      <c r="AK415" s="133"/>
      <c r="AL415" s="133"/>
      <c r="AM415" s="133"/>
      <c r="AN415" s="133"/>
      <c r="AO415" s="133"/>
      <c r="AP415" s="129"/>
      <c r="AQ415" s="129"/>
      <c r="AR415" s="135"/>
      <c r="AS415" s="135"/>
      <c r="AT415" s="135"/>
      <c r="AU415" s="135"/>
      <c r="AV415" s="138"/>
      <c r="AW415" s="135"/>
      <c r="AX415" s="135"/>
      <c r="AY415" s="135"/>
      <c r="AZ415" s="135"/>
      <c r="BA415" s="135"/>
      <c r="BB415" s="135"/>
      <c r="BC415" s="135"/>
      <c r="BD415" s="135"/>
      <c r="BE415" s="135"/>
      <c r="BF415" s="139"/>
      <c r="BG415" s="150"/>
      <c r="BH415" s="129"/>
      <c r="BI415" s="129"/>
      <c r="BJ415" s="150"/>
      <c r="BK415" s="139"/>
      <c r="BL415" s="139"/>
      <c r="BM415" s="148"/>
      <c r="BN415" s="148"/>
      <c r="BO415" s="139"/>
      <c r="BP415" s="139"/>
      <c r="BQ415" s="139"/>
      <c r="BR415" s="139"/>
      <c r="BS415" s="139"/>
      <c r="BT415" s="139"/>
      <c r="BU415" s="371"/>
      <c r="BV415" s="371"/>
      <c r="BW415" s="371"/>
      <c r="BX415" s="371"/>
      <c r="BY415" s="371"/>
      <c r="BZ415" s="371"/>
      <c r="CA415" s="371"/>
    </row>
    <row r="416" spans="1:79" ht="39.75" customHeight="1">
      <c r="A416" s="126"/>
      <c r="B416" s="128"/>
      <c r="C416" s="128"/>
      <c r="D416" s="128"/>
      <c r="E416" s="129"/>
      <c r="F416" s="129"/>
      <c r="G416" s="129"/>
      <c r="H416" s="130"/>
      <c r="I416" s="130"/>
      <c r="J416" s="130"/>
      <c r="K416" s="130"/>
      <c r="L416" s="94"/>
      <c r="M416" s="94"/>
      <c r="N416" s="94"/>
      <c r="O416" s="94"/>
      <c r="P416" s="94"/>
      <c r="Q416" s="94"/>
      <c r="R416" s="94"/>
      <c r="S416" s="94"/>
      <c r="T416" s="98"/>
      <c r="U416" s="94"/>
      <c r="V416" s="98"/>
      <c r="W416" s="129"/>
      <c r="X416" s="129"/>
      <c r="Y416" s="132"/>
      <c r="Z416" s="133"/>
      <c r="AA416" s="133"/>
      <c r="AB416" s="133"/>
      <c r="AC416" s="133"/>
      <c r="AD416" s="380"/>
      <c r="AE416" s="133"/>
      <c r="AF416" s="133"/>
      <c r="AG416" s="133"/>
      <c r="AH416" s="133"/>
      <c r="AI416" s="133"/>
      <c r="AJ416" s="133"/>
      <c r="AK416" s="133"/>
      <c r="AL416" s="133"/>
      <c r="AM416" s="133"/>
      <c r="AN416" s="133"/>
      <c r="AO416" s="133"/>
      <c r="AP416" s="129"/>
      <c r="AQ416" s="129"/>
      <c r="AR416" s="135"/>
      <c r="AS416" s="135"/>
      <c r="AT416" s="135"/>
      <c r="AU416" s="135"/>
      <c r="AV416" s="138"/>
      <c r="AW416" s="135"/>
      <c r="AX416" s="135"/>
      <c r="AY416" s="135"/>
      <c r="AZ416" s="135"/>
      <c r="BA416" s="135"/>
      <c r="BB416" s="135"/>
      <c r="BC416" s="135"/>
      <c r="BD416" s="135"/>
      <c r="BE416" s="135"/>
      <c r="BF416" s="143"/>
      <c r="BG416" s="150"/>
      <c r="BH416" s="129"/>
      <c r="BI416" s="129"/>
      <c r="BJ416" s="150"/>
      <c r="BK416" s="143"/>
      <c r="BL416" s="143"/>
      <c r="BM416" s="148"/>
      <c r="BN416" s="148"/>
      <c r="BO416" s="143"/>
      <c r="BP416" s="143"/>
      <c r="BQ416" s="143"/>
      <c r="BR416" s="139"/>
      <c r="BS416" s="139"/>
      <c r="BT416" s="139"/>
      <c r="BU416" s="371"/>
      <c r="BV416" s="371"/>
      <c r="BW416" s="371"/>
      <c r="BX416" s="371"/>
      <c r="BY416" s="371"/>
      <c r="BZ416" s="371"/>
      <c r="CA416" s="371"/>
    </row>
    <row r="417" spans="1:79" ht="39.75" customHeight="1">
      <c r="A417" s="126"/>
      <c r="B417" s="128"/>
      <c r="C417" s="128"/>
      <c r="D417" s="128"/>
      <c r="E417" s="129"/>
      <c r="F417" s="129"/>
      <c r="G417" s="129"/>
      <c r="H417" s="129"/>
      <c r="I417" s="129"/>
      <c r="J417" s="129"/>
      <c r="K417" s="129"/>
      <c r="L417" s="94"/>
      <c r="M417" s="94"/>
      <c r="N417" s="94"/>
      <c r="O417" s="94"/>
      <c r="P417" s="94"/>
      <c r="Q417" s="94"/>
      <c r="R417" s="94"/>
      <c r="S417" s="94"/>
      <c r="T417" s="98"/>
      <c r="U417" s="129"/>
      <c r="V417" s="98"/>
      <c r="W417" s="129"/>
      <c r="X417" s="129"/>
      <c r="Y417" s="132"/>
      <c r="Z417" s="133"/>
      <c r="AA417" s="133"/>
      <c r="AB417" s="133"/>
      <c r="AC417" s="133"/>
      <c r="AD417" s="380"/>
      <c r="AE417" s="133"/>
      <c r="AF417" s="133"/>
      <c r="AG417" s="133"/>
      <c r="AH417" s="133"/>
      <c r="AI417" s="133"/>
      <c r="AJ417" s="133"/>
      <c r="AK417" s="133"/>
      <c r="AL417" s="133"/>
      <c r="AM417" s="133"/>
      <c r="AN417" s="133"/>
      <c r="AO417" s="133"/>
      <c r="AP417" s="129"/>
      <c r="AQ417" s="129"/>
      <c r="AR417" s="135"/>
      <c r="AS417" s="135"/>
      <c r="AT417" s="135"/>
      <c r="AU417" s="135"/>
      <c r="AV417" s="138"/>
      <c r="AW417" s="135"/>
      <c r="AX417" s="135"/>
      <c r="AY417" s="135"/>
      <c r="AZ417" s="135"/>
      <c r="BA417" s="135"/>
      <c r="BB417" s="135"/>
      <c r="BC417" s="135"/>
      <c r="BD417" s="135"/>
      <c r="BE417" s="135"/>
      <c r="BF417" s="139"/>
      <c r="BG417" s="150"/>
      <c r="BH417" s="129"/>
      <c r="BI417" s="129"/>
      <c r="BJ417" s="150"/>
      <c r="BK417" s="139"/>
      <c r="BL417" s="139"/>
      <c r="BM417" s="148"/>
      <c r="BN417" s="148"/>
      <c r="BO417" s="139"/>
      <c r="BP417" s="139"/>
      <c r="BQ417" s="139"/>
      <c r="BR417" s="139"/>
      <c r="BS417" s="139"/>
      <c r="BT417" s="139"/>
      <c r="BU417" s="371"/>
      <c r="BV417" s="371"/>
      <c r="BW417" s="371"/>
      <c r="BX417" s="371"/>
      <c r="BY417" s="371"/>
      <c r="BZ417" s="371"/>
      <c r="CA417" s="371"/>
    </row>
    <row r="418" spans="1:79" ht="39.75" customHeight="1">
      <c r="A418" s="126"/>
      <c r="B418" s="128"/>
      <c r="C418" s="128"/>
      <c r="D418" s="128"/>
      <c r="E418" s="129"/>
      <c r="F418" s="129"/>
      <c r="G418" s="129"/>
      <c r="H418" s="129"/>
      <c r="I418" s="129"/>
      <c r="J418" s="129"/>
      <c r="K418" s="129"/>
      <c r="L418" s="94"/>
      <c r="M418" s="94"/>
      <c r="N418" s="94"/>
      <c r="O418" s="94"/>
      <c r="P418" s="94"/>
      <c r="Q418" s="94"/>
      <c r="R418" s="94"/>
      <c r="S418" s="94"/>
      <c r="T418" s="98"/>
      <c r="U418" s="129"/>
      <c r="V418" s="98"/>
      <c r="W418" s="94"/>
      <c r="X418" s="129"/>
      <c r="Y418" s="132"/>
      <c r="Z418" s="133"/>
      <c r="AA418" s="133"/>
      <c r="AB418" s="133"/>
      <c r="AC418" s="133"/>
      <c r="AD418" s="380"/>
      <c r="AE418" s="133"/>
      <c r="AF418" s="133"/>
      <c r="AG418" s="133"/>
      <c r="AH418" s="133"/>
      <c r="AI418" s="133"/>
      <c r="AJ418" s="133"/>
      <c r="AK418" s="133"/>
      <c r="AL418" s="133"/>
      <c r="AM418" s="133"/>
      <c r="AN418" s="133"/>
      <c r="AO418" s="133"/>
      <c r="AP418" s="129"/>
      <c r="AQ418" s="129"/>
      <c r="AR418" s="135"/>
      <c r="AS418" s="135"/>
      <c r="AT418" s="135"/>
      <c r="AU418" s="135"/>
      <c r="AV418" s="138"/>
      <c r="AW418" s="135"/>
      <c r="AX418" s="135"/>
      <c r="AY418" s="135"/>
      <c r="AZ418" s="135"/>
      <c r="BA418" s="135"/>
      <c r="BB418" s="135"/>
      <c r="BC418" s="135"/>
      <c r="BD418" s="135"/>
      <c r="BE418" s="135"/>
      <c r="BF418" s="139"/>
      <c r="BG418" s="150"/>
      <c r="BH418" s="129"/>
      <c r="BI418" s="129"/>
      <c r="BJ418" s="150"/>
      <c r="BK418" s="139"/>
      <c r="BL418" s="139"/>
      <c r="BM418" s="148"/>
      <c r="BN418" s="148"/>
      <c r="BO418" s="139"/>
      <c r="BP418" s="139"/>
      <c r="BQ418" s="139"/>
      <c r="BR418" s="139"/>
      <c r="BS418" s="139"/>
      <c r="BT418" s="139"/>
      <c r="BU418" s="371"/>
      <c r="BV418" s="371"/>
      <c r="BW418" s="371"/>
      <c r="BX418" s="371"/>
      <c r="BY418" s="371"/>
      <c r="BZ418" s="371"/>
      <c r="CA418" s="371"/>
    </row>
    <row r="419" spans="1:79" ht="39.75" customHeight="1">
      <c r="A419" s="126"/>
      <c r="B419" s="128"/>
      <c r="C419" s="128"/>
      <c r="D419" s="128"/>
      <c r="E419" s="129"/>
      <c r="F419" s="129"/>
      <c r="G419" s="129"/>
      <c r="H419" s="129"/>
      <c r="I419" s="129"/>
      <c r="J419" s="129"/>
      <c r="K419" s="129"/>
      <c r="L419" s="94"/>
      <c r="M419" s="94"/>
      <c r="N419" s="94"/>
      <c r="O419" s="94"/>
      <c r="P419" s="94"/>
      <c r="Q419" s="94"/>
      <c r="R419" s="94"/>
      <c r="S419" s="94"/>
      <c r="T419" s="98"/>
      <c r="U419" s="94"/>
      <c r="V419" s="98"/>
      <c r="W419" s="129"/>
      <c r="X419" s="129"/>
      <c r="Y419" s="132"/>
      <c r="Z419" s="133"/>
      <c r="AA419" s="133"/>
      <c r="AB419" s="133"/>
      <c r="AC419" s="133"/>
      <c r="AD419" s="380"/>
      <c r="AE419" s="133"/>
      <c r="AF419" s="133"/>
      <c r="AG419" s="133"/>
      <c r="AH419" s="133"/>
      <c r="AI419" s="133"/>
      <c r="AJ419" s="133"/>
      <c r="AK419" s="133"/>
      <c r="AL419" s="133"/>
      <c r="AM419" s="133"/>
      <c r="AN419" s="133"/>
      <c r="AO419" s="133"/>
      <c r="AP419" s="129"/>
      <c r="AQ419" s="129"/>
      <c r="AR419" s="135"/>
      <c r="AS419" s="135"/>
      <c r="AT419" s="135"/>
      <c r="AU419" s="135"/>
      <c r="AV419" s="138"/>
      <c r="AW419" s="135"/>
      <c r="AX419" s="135"/>
      <c r="AY419" s="135"/>
      <c r="AZ419" s="135"/>
      <c r="BA419" s="135"/>
      <c r="BB419" s="135"/>
      <c r="BC419" s="135"/>
      <c r="BD419" s="135"/>
      <c r="BE419" s="135"/>
      <c r="BF419" s="139"/>
      <c r="BG419" s="150"/>
      <c r="BH419" s="129"/>
      <c r="BI419" s="129"/>
      <c r="BJ419" s="150"/>
      <c r="BK419" s="139"/>
      <c r="BL419" s="139"/>
      <c r="BM419" s="148"/>
      <c r="BN419" s="148"/>
      <c r="BO419" s="139"/>
      <c r="BP419" s="139"/>
      <c r="BQ419" s="139"/>
      <c r="BR419" s="139"/>
      <c r="BS419" s="139"/>
      <c r="BT419" s="139"/>
      <c r="BU419" s="371"/>
      <c r="BV419" s="371"/>
      <c r="BW419" s="371"/>
      <c r="BX419" s="371"/>
      <c r="BY419" s="371"/>
      <c r="BZ419" s="371"/>
      <c r="CA419" s="371"/>
    </row>
    <row r="420" spans="1:79" ht="39.75" customHeight="1">
      <c r="A420" s="126"/>
      <c r="B420" s="128"/>
      <c r="C420" s="128"/>
      <c r="D420" s="128"/>
      <c r="E420" s="129"/>
      <c r="F420" s="129"/>
      <c r="G420" s="129"/>
      <c r="H420" s="129"/>
      <c r="I420" s="129"/>
      <c r="J420" s="129"/>
      <c r="K420" s="129"/>
      <c r="L420" s="94"/>
      <c r="M420" s="94"/>
      <c r="N420" s="94"/>
      <c r="O420" s="94"/>
      <c r="P420" s="94"/>
      <c r="Q420" s="94"/>
      <c r="R420" s="94"/>
      <c r="S420" s="94"/>
      <c r="T420" s="98"/>
      <c r="U420" s="94"/>
      <c r="V420" s="98"/>
      <c r="W420" s="129"/>
      <c r="X420" s="129"/>
      <c r="Y420" s="132"/>
      <c r="Z420" s="133"/>
      <c r="AA420" s="133"/>
      <c r="AB420" s="133"/>
      <c r="AC420" s="133"/>
      <c r="AD420" s="380"/>
      <c r="AE420" s="133"/>
      <c r="AF420" s="133"/>
      <c r="AG420" s="133"/>
      <c r="AH420" s="133"/>
      <c r="AI420" s="133"/>
      <c r="AJ420" s="133"/>
      <c r="AK420" s="133"/>
      <c r="AL420" s="133"/>
      <c r="AM420" s="133"/>
      <c r="AN420" s="133"/>
      <c r="AO420" s="133"/>
      <c r="AP420" s="129"/>
      <c r="AQ420" s="129"/>
      <c r="AR420" s="135"/>
      <c r="AS420" s="135"/>
      <c r="AT420" s="135"/>
      <c r="AU420" s="135"/>
      <c r="AV420" s="138"/>
      <c r="AW420" s="135"/>
      <c r="AX420" s="135"/>
      <c r="AY420" s="135"/>
      <c r="AZ420" s="135"/>
      <c r="BA420" s="135"/>
      <c r="BB420" s="135"/>
      <c r="BC420" s="135"/>
      <c r="BD420" s="135"/>
      <c r="BE420" s="135"/>
      <c r="BF420" s="139"/>
      <c r="BG420" s="150"/>
      <c r="BH420" s="129"/>
      <c r="BI420" s="129"/>
      <c r="BJ420" s="150"/>
      <c r="BK420" s="139"/>
      <c r="BL420" s="139"/>
      <c r="BM420" s="148"/>
      <c r="BN420" s="148"/>
      <c r="BO420" s="139"/>
      <c r="BP420" s="139"/>
      <c r="BQ420" s="139"/>
      <c r="BR420" s="139"/>
      <c r="BS420" s="139"/>
      <c r="BT420" s="139"/>
      <c r="BU420" s="371"/>
      <c r="BV420" s="371"/>
      <c r="BW420" s="371"/>
      <c r="BX420" s="371"/>
      <c r="BY420" s="371"/>
      <c r="BZ420" s="371"/>
      <c r="CA420" s="371"/>
    </row>
    <row r="421" spans="1:79" ht="39.75" customHeight="1">
      <c r="A421" s="126"/>
      <c r="B421" s="128"/>
      <c r="C421" s="128"/>
      <c r="D421" s="128"/>
      <c r="E421" s="129"/>
      <c r="F421" s="129"/>
      <c r="G421" s="129"/>
      <c r="H421" s="129"/>
      <c r="I421" s="129"/>
      <c r="J421" s="129"/>
      <c r="K421" s="129"/>
      <c r="L421" s="94"/>
      <c r="M421" s="94"/>
      <c r="N421" s="94"/>
      <c r="O421" s="94"/>
      <c r="P421" s="94"/>
      <c r="Q421" s="94"/>
      <c r="R421" s="94"/>
      <c r="S421" s="94"/>
      <c r="T421" s="98"/>
      <c r="U421" s="94"/>
      <c r="V421" s="98"/>
      <c r="W421" s="129"/>
      <c r="X421" s="129"/>
      <c r="Y421" s="132"/>
      <c r="Z421" s="133"/>
      <c r="AA421" s="133"/>
      <c r="AB421" s="133"/>
      <c r="AC421" s="133"/>
      <c r="AD421" s="380"/>
      <c r="AE421" s="133"/>
      <c r="AF421" s="133"/>
      <c r="AG421" s="133"/>
      <c r="AH421" s="133"/>
      <c r="AI421" s="133"/>
      <c r="AJ421" s="133"/>
      <c r="AK421" s="133"/>
      <c r="AL421" s="133"/>
      <c r="AM421" s="133"/>
      <c r="AN421" s="133"/>
      <c r="AO421" s="133"/>
      <c r="AP421" s="129"/>
      <c r="AQ421" s="129"/>
      <c r="AR421" s="135"/>
      <c r="AS421" s="135"/>
      <c r="AT421" s="135"/>
      <c r="AU421" s="135"/>
      <c r="AV421" s="138"/>
      <c r="AW421" s="135"/>
      <c r="AX421" s="135"/>
      <c r="AY421" s="135"/>
      <c r="AZ421" s="135"/>
      <c r="BA421" s="135"/>
      <c r="BB421" s="135"/>
      <c r="BC421" s="135"/>
      <c r="BD421" s="135"/>
      <c r="BE421" s="135"/>
      <c r="BF421" s="139"/>
      <c r="BG421" s="150"/>
      <c r="BH421" s="129"/>
      <c r="BI421" s="129"/>
      <c r="BJ421" s="150"/>
      <c r="BK421" s="139"/>
      <c r="BL421" s="139"/>
      <c r="BM421" s="148"/>
      <c r="BN421" s="148"/>
      <c r="BO421" s="139"/>
      <c r="BP421" s="139"/>
      <c r="BQ421" s="139"/>
      <c r="BR421" s="139"/>
      <c r="BS421" s="139"/>
      <c r="BT421" s="139"/>
      <c r="BU421" s="371"/>
      <c r="BV421" s="371"/>
      <c r="BW421" s="371"/>
      <c r="BX421" s="371"/>
      <c r="BY421" s="371"/>
      <c r="BZ421" s="371"/>
      <c r="CA421" s="371"/>
    </row>
    <row r="422" spans="1:79" ht="39.75" customHeight="1">
      <c r="A422" s="126"/>
      <c r="B422" s="128"/>
      <c r="C422" s="128"/>
      <c r="D422" s="128"/>
      <c r="E422" s="129"/>
      <c r="F422" s="129"/>
      <c r="G422" s="129"/>
      <c r="H422" s="129"/>
      <c r="I422" s="129"/>
      <c r="J422" s="129"/>
      <c r="K422" s="129"/>
      <c r="L422" s="94"/>
      <c r="M422" s="94"/>
      <c r="N422" s="94"/>
      <c r="O422" s="94"/>
      <c r="P422" s="94"/>
      <c r="Q422" s="94"/>
      <c r="R422" s="94"/>
      <c r="S422" s="94"/>
      <c r="T422" s="98"/>
      <c r="U422" s="94"/>
      <c r="V422" s="98"/>
      <c r="W422" s="129"/>
      <c r="X422" s="129"/>
      <c r="Y422" s="132"/>
      <c r="Z422" s="133"/>
      <c r="AA422" s="133"/>
      <c r="AB422" s="133"/>
      <c r="AC422" s="133"/>
      <c r="AD422" s="380"/>
      <c r="AE422" s="133"/>
      <c r="AF422" s="133"/>
      <c r="AG422" s="133"/>
      <c r="AH422" s="133"/>
      <c r="AI422" s="133"/>
      <c r="AJ422" s="133"/>
      <c r="AK422" s="133"/>
      <c r="AL422" s="133"/>
      <c r="AM422" s="133"/>
      <c r="AN422" s="133"/>
      <c r="AO422" s="133"/>
      <c r="AP422" s="129"/>
      <c r="AQ422" s="129"/>
      <c r="AR422" s="135"/>
      <c r="AS422" s="135"/>
      <c r="AT422" s="135"/>
      <c r="AU422" s="135"/>
      <c r="AV422" s="138"/>
      <c r="AW422" s="135"/>
      <c r="AX422" s="135"/>
      <c r="AY422" s="135"/>
      <c r="AZ422" s="135"/>
      <c r="BA422" s="135"/>
      <c r="BB422" s="135"/>
      <c r="BC422" s="135"/>
      <c r="BD422" s="135"/>
      <c r="BE422" s="135"/>
      <c r="BF422" s="139"/>
      <c r="BG422" s="150"/>
      <c r="BH422" s="129"/>
      <c r="BI422" s="129"/>
      <c r="BJ422" s="150"/>
      <c r="BK422" s="139"/>
      <c r="BL422" s="139"/>
      <c r="BM422" s="148"/>
      <c r="BN422" s="148"/>
      <c r="BO422" s="139"/>
      <c r="BP422" s="139"/>
      <c r="BQ422" s="139"/>
      <c r="BR422" s="143"/>
      <c r="BS422" s="143"/>
      <c r="BT422" s="143"/>
      <c r="BU422" s="371"/>
      <c r="BV422" s="371"/>
      <c r="BW422" s="371"/>
      <c r="BX422" s="371"/>
      <c r="BY422" s="371"/>
      <c r="BZ422" s="371"/>
      <c r="CA422" s="371"/>
    </row>
    <row r="423" spans="1:79" ht="39.75" customHeight="1">
      <c r="A423" s="126"/>
      <c r="B423" s="128"/>
      <c r="C423" s="128"/>
      <c r="D423" s="128"/>
      <c r="E423" s="129"/>
      <c r="F423" s="129"/>
      <c r="G423" s="129"/>
      <c r="H423" s="129"/>
      <c r="I423" s="129"/>
      <c r="J423" s="129"/>
      <c r="K423" s="129"/>
      <c r="L423" s="94"/>
      <c r="M423" s="94"/>
      <c r="N423" s="94"/>
      <c r="O423" s="94"/>
      <c r="P423" s="94"/>
      <c r="Q423" s="94"/>
      <c r="R423" s="94"/>
      <c r="S423" s="94"/>
      <c r="T423" s="98"/>
      <c r="U423" s="94"/>
      <c r="V423" s="98"/>
      <c r="W423" s="129"/>
      <c r="X423" s="129"/>
      <c r="Y423" s="128"/>
      <c r="Z423" s="133"/>
      <c r="AA423" s="133"/>
      <c r="AB423" s="133"/>
      <c r="AC423" s="133"/>
      <c r="AD423" s="380"/>
      <c r="AE423" s="133"/>
      <c r="AF423" s="133"/>
      <c r="AG423" s="133"/>
      <c r="AH423" s="133"/>
      <c r="AI423" s="133"/>
      <c r="AJ423" s="133"/>
      <c r="AK423" s="133"/>
      <c r="AL423" s="133"/>
      <c r="AM423" s="133"/>
      <c r="AN423" s="133"/>
      <c r="AO423" s="133"/>
      <c r="AP423" s="129"/>
      <c r="AQ423" s="129"/>
      <c r="AR423" s="135"/>
      <c r="AS423" s="135"/>
      <c r="AT423" s="135"/>
      <c r="AU423" s="135"/>
      <c r="AV423" s="138"/>
      <c r="AW423" s="135"/>
      <c r="AX423" s="135"/>
      <c r="AY423" s="135"/>
      <c r="AZ423" s="135"/>
      <c r="BA423" s="135"/>
      <c r="BB423" s="135"/>
      <c r="BC423" s="135"/>
      <c r="BD423" s="135"/>
      <c r="BE423" s="135"/>
      <c r="BF423" s="139"/>
      <c r="BG423" s="150"/>
      <c r="BH423" s="129"/>
      <c r="BI423" s="129"/>
      <c r="BJ423" s="150"/>
      <c r="BK423" s="139"/>
      <c r="BL423" s="139"/>
      <c r="BM423" s="148"/>
      <c r="BN423" s="148"/>
      <c r="BO423" s="139"/>
      <c r="BP423" s="139"/>
      <c r="BQ423" s="139"/>
      <c r="BR423" s="143"/>
      <c r="BS423" s="143"/>
      <c r="BT423" s="143"/>
      <c r="BU423" s="371"/>
      <c r="BV423" s="371"/>
      <c r="BW423" s="371"/>
      <c r="BX423" s="371"/>
      <c r="BY423" s="371"/>
      <c r="BZ423" s="371"/>
      <c r="CA423" s="371"/>
    </row>
    <row r="424" spans="1:79" ht="39.75" customHeight="1">
      <c r="A424" s="126"/>
      <c r="B424" s="128"/>
      <c r="C424" s="128"/>
      <c r="D424" s="128"/>
      <c r="E424" s="129"/>
      <c r="F424" s="129"/>
      <c r="G424" s="129"/>
      <c r="H424" s="129"/>
      <c r="I424" s="129"/>
      <c r="J424" s="129"/>
      <c r="K424" s="129"/>
      <c r="L424" s="94"/>
      <c r="M424" s="94"/>
      <c r="N424" s="94"/>
      <c r="O424" s="94"/>
      <c r="P424" s="94"/>
      <c r="Q424" s="94"/>
      <c r="R424" s="94"/>
      <c r="S424" s="94"/>
      <c r="T424" s="98"/>
      <c r="U424" s="129"/>
      <c r="V424" s="98"/>
      <c r="W424" s="129"/>
      <c r="X424" s="129"/>
      <c r="Y424" s="128"/>
      <c r="Z424" s="133"/>
      <c r="AA424" s="133"/>
      <c r="AB424" s="133"/>
      <c r="AC424" s="133"/>
      <c r="AD424" s="380"/>
      <c r="AE424" s="133"/>
      <c r="AF424" s="133"/>
      <c r="AG424" s="133"/>
      <c r="AH424" s="133"/>
      <c r="AI424" s="133"/>
      <c r="AJ424" s="133"/>
      <c r="AK424" s="133"/>
      <c r="AL424" s="133"/>
      <c r="AM424" s="133"/>
      <c r="AN424" s="133"/>
      <c r="AO424" s="133"/>
      <c r="AP424" s="129"/>
      <c r="AQ424" s="129"/>
      <c r="AR424" s="135"/>
      <c r="AS424" s="135"/>
      <c r="AT424" s="135"/>
      <c r="AU424" s="135"/>
      <c r="AV424" s="138"/>
      <c r="AW424" s="135"/>
      <c r="AX424" s="135"/>
      <c r="AY424" s="135"/>
      <c r="AZ424" s="135"/>
      <c r="BA424" s="135"/>
      <c r="BB424" s="135"/>
      <c r="BC424" s="135"/>
      <c r="BD424" s="135"/>
      <c r="BE424" s="135"/>
      <c r="BF424" s="139"/>
      <c r="BG424" s="150"/>
      <c r="BH424" s="129"/>
      <c r="BI424" s="129"/>
      <c r="BJ424" s="150"/>
      <c r="BK424" s="139"/>
      <c r="BL424" s="139"/>
      <c r="BM424" s="148"/>
      <c r="BN424" s="148"/>
      <c r="BO424" s="139"/>
      <c r="BP424" s="139"/>
      <c r="BQ424" s="139"/>
      <c r="BR424" s="143"/>
      <c r="BS424" s="143"/>
      <c r="BT424" s="143"/>
      <c r="BU424" s="371"/>
      <c r="BV424" s="371"/>
      <c r="BW424" s="371"/>
      <c r="BX424" s="371"/>
      <c r="BY424" s="371"/>
      <c r="BZ424" s="371"/>
      <c r="CA424" s="371"/>
    </row>
    <row r="425" spans="1:79" ht="39.75" customHeight="1">
      <c r="A425" s="126"/>
      <c r="B425" s="128"/>
      <c r="C425" s="128"/>
      <c r="D425" s="128"/>
      <c r="E425" s="129"/>
      <c r="F425" s="129"/>
      <c r="G425" s="129"/>
      <c r="H425" s="129"/>
      <c r="I425" s="129"/>
      <c r="J425" s="129"/>
      <c r="K425" s="129"/>
      <c r="L425" s="94"/>
      <c r="M425" s="94"/>
      <c r="N425" s="94"/>
      <c r="O425" s="94"/>
      <c r="P425" s="94"/>
      <c r="Q425" s="94"/>
      <c r="R425" s="94"/>
      <c r="S425" s="94"/>
      <c r="T425" s="98"/>
      <c r="U425" s="94"/>
      <c r="V425" s="98"/>
      <c r="W425" s="129"/>
      <c r="X425" s="129"/>
      <c r="Y425" s="128"/>
      <c r="Z425" s="133"/>
      <c r="AA425" s="133"/>
      <c r="AB425" s="133"/>
      <c r="AC425" s="133"/>
      <c r="AD425" s="380"/>
      <c r="AE425" s="133"/>
      <c r="AF425" s="133"/>
      <c r="AG425" s="133"/>
      <c r="AH425" s="133"/>
      <c r="AI425" s="133"/>
      <c r="AJ425" s="133"/>
      <c r="AK425" s="133"/>
      <c r="AL425" s="133"/>
      <c r="AM425" s="133"/>
      <c r="AN425" s="133"/>
      <c r="AO425" s="133"/>
      <c r="AP425" s="129"/>
      <c r="AQ425" s="129"/>
      <c r="AR425" s="135"/>
      <c r="AS425" s="135"/>
      <c r="AT425" s="135"/>
      <c r="AU425" s="135"/>
      <c r="AV425" s="138"/>
      <c r="AW425" s="135"/>
      <c r="AX425" s="135"/>
      <c r="AY425" s="135"/>
      <c r="AZ425" s="135"/>
      <c r="BA425" s="135"/>
      <c r="BB425" s="135"/>
      <c r="BC425" s="135"/>
      <c r="BD425" s="135"/>
      <c r="BE425" s="135"/>
      <c r="BF425" s="139"/>
      <c r="BG425" s="150"/>
      <c r="BH425" s="129"/>
      <c r="BI425" s="129"/>
      <c r="BJ425" s="150"/>
      <c r="BK425" s="139"/>
      <c r="BL425" s="139"/>
      <c r="BM425" s="148"/>
      <c r="BN425" s="148"/>
      <c r="BO425" s="139"/>
      <c r="BP425" s="139"/>
      <c r="BQ425" s="139"/>
      <c r="BR425" s="143"/>
      <c r="BS425" s="143"/>
      <c r="BT425" s="143"/>
      <c r="BU425" s="371"/>
      <c r="BV425" s="371"/>
      <c r="BW425" s="371"/>
      <c r="BX425" s="371"/>
      <c r="BY425" s="371"/>
      <c r="BZ425" s="371"/>
      <c r="CA425" s="371"/>
    </row>
    <row r="426" spans="1:79" ht="39.75" customHeight="1">
      <c r="A426" s="126"/>
      <c r="B426" s="128"/>
      <c r="C426" s="128"/>
      <c r="D426" s="128"/>
      <c r="E426" s="129"/>
      <c r="F426" s="129"/>
      <c r="G426" s="129"/>
      <c r="H426" s="129"/>
      <c r="I426" s="129"/>
      <c r="J426" s="129"/>
      <c r="K426" s="129"/>
      <c r="L426" s="94"/>
      <c r="M426" s="94"/>
      <c r="N426" s="94"/>
      <c r="O426" s="94"/>
      <c r="P426" s="94"/>
      <c r="Q426" s="94"/>
      <c r="R426" s="94"/>
      <c r="S426" s="94"/>
      <c r="T426" s="98"/>
      <c r="U426" s="94"/>
      <c r="V426" s="98"/>
      <c r="W426" s="129"/>
      <c r="X426" s="129"/>
      <c r="Y426" s="128"/>
      <c r="Z426" s="133"/>
      <c r="AA426" s="133"/>
      <c r="AB426" s="133"/>
      <c r="AC426" s="133"/>
      <c r="AD426" s="380"/>
      <c r="AE426" s="133"/>
      <c r="AF426" s="133"/>
      <c r="AG426" s="133"/>
      <c r="AH426" s="133"/>
      <c r="AI426" s="133"/>
      <c r="AJ426" s="133"/>
      <c r="AK426" s="133"/>
      <c r="AL426" s="133"/>
      <c r="AM426" s="133"/>
      <c r="AN426" s="133"/>
      <c r="AO426" s="133"/>
      <c r="AP426" s="129"/>
      <c r="AQ426" s="129"/>
      <c r="AR426" s="135"/>
      <c r="AS426" s="135"/>
      <c r="AT426" s="135"/>
      <c r="AU426" s="135"/>
      <c r="AV426" s="138"/>
      <c r="AW426" s="135"/>
      <c r="AX426" s="135"/>
      <c r="AY426" s="135"/>
      <c r="AZ426" s="135"/>
      <c r="BA426" s="135"/>
      <c r="BB426" s="135"/>
      <c r="BC426" s="135"/>
      <c r="BD426" s="135"/>
      <c r="BE426" s="135"/>
      <c r="BF426" s="139"/>
      <c r="BG426" s="150"/>
      <c r="BH426" s="129"/>
      <c r="BI426" s="129"/>
      <c r="BJ426" s="150"/>
      <c r="BK426" s="139"/>
      <c r="BL426" s="139"/>
      <c r="BM426" s="148"/>
      <c r="BN426" s="148"/>
      <c r="BO426" s="139"/>
      <c r="BP426" s="139"/>
      <c r="BQ426" s="139"/>
      <c r="BR426" s="143"/>
      <c r="BS426" s="143"/>
      <c r="BT426" s="143"/>
      <c r="BU426" s="371"/>
      <c r="BV426" s="371"/>
      <c r="BW426" s="371"/>
      <c r="BX426" s="371"/>
      <c r="BY426" s="371"/>
      <c r="BZ426" s="371"/>
      <c r="CA426" s="371"/>
    </row>
    <row r="427" spans="1:79" ht="39.75" customHeight="1">
      <c r="A427" s="126"/>
      <c r="B427" s="173"/>
      <c r="C427" s="173"/>
      <c r="D427" s="173"/>
      <c r="E427" s="173"/>
      <c r="F427" s="185"/>
      <c r="G427" s="129"/>
      <c r="H427" s="129"/>
      <c r="I427" s="129"/>
      <c r="J427" s="129"/>
      <c r="K427" s="129"/>
      <c r="L427" s="186"/>
      <c r="M427" s="186"/>
      <c r="N427" s="186"/>
      <c r="O427" s="186"/>
      <c r="P427" s="186"/>
      <c r="Q427" s="186"/>
      <c r="R427" s="186"/>
      <c r="S427" s="186"/>
      <c r="T427" s="415"/>
      <c r="U427" s="173"/>
      <c r="V427" s="173"/>
      <c r="W427" s="173"/>
      <c r="X427" s="173"/>
      <c r="Y427" s="187"/>
      <c r="Z427" s="133"/>
      <c r="AA427" s="133"/>
      <c r="AB427" s="133"/>
      <c r="AC427" s="133"/>
      <c r="AD427" s="380"/>
      <c r="AE427" s="133"/>
      <c r="AF427" s="133"/>
      <c r="AG427" s="133"/>
      <c r="AH427" s="133"/>
      <c r="AI427" s="133"/>
      <c r="AJ427" s="133"/>
      <c r="AK427" s="133"/>
      <c r="AL427" s="133"/>
      <c r="AM427" s="133"/>
      <c r="AN427" s="133"/>
      <c r="AO427" s="133"/>
      <c r="AP427" s="129"/>
      <c r="AQ427" s="129"/>
      <c r="AR427" s="135"/>
      <c r="AS427" s="135"/>
      <c r="AT427" s="135"/>
      <c r="AU427" s="135"/>
      <c r="AV427" s="138"/>
      <c r="AW427" s="135"/>
      <c r="AX427" s="135"/>
      <c r="AY427" s="135"/>
      <c r="AZ427" s="135"/>
      <c r="BA427" s="135"/>
      <c r="BB427" s="135"/>
      <c r="BC427" s="135"/>
      <c r="BD427" s="135"/>
      <c r="BE427" s="135"/>
      <c r="BF427" s="139"/>
      <c r="BG427" s="150"/>
      <c r="BH427" s="129"/>
      <c r="BI427" s="129"/>
      <c r="BJ427" s="150"/>
      <c r="BK427" s="139"/>
      <c r="BL427" s="139"/>
      <c r="BM427" s="148"/>
      <c r="BN427" s="148"/>
      <c r="BO427" s="139"/>
      <c r="BP427" s="139"/>
      <c r="BQ427" s="139"/>
      <c r="BR427" s="143"/>
      <c r="BS427" s="143"/>
      <c r="BT427" s="143"/>
      <c r="BU427" s="371"/>
      <c r="BV427" s="371"/>
      <c r="BW427" s="371"/>
      <c r="BX427" s="371"/>
      <c r="BY427" s="371"/>
      <c r="BZ427" s="371"/>
      <c r="CA427" s="371"/>
    </row>
    <row r="428" spans="1:79" ht="39.75" customHeight="1">
      <c r="A428" s="126"/>
      <c r="B428" s="128"/>
      <c r="C428" s="128"/>
      <c r="D428" s="128"/>
      <c r="E428" s="129"/>
      <c r="F428" s="129"/>
      <c r="G428" s="129"/>
      <c r="H428" s="129"/>
      <c r="I428" s="129"/>
      <c r="J428" s="129"/>
      <c r="K428" s="129"/>
      <c r="L428" s="94"/>
      <c r="M428" s="94"/>
      <c r="N428" s="94"/>
      <c r="O428" s="94"/>
      <c r="P428" s="94"/>
      <c r="Q428" s="94"/>
      <c r="R428" s="94"/>
      <c r="S428" s="94"/>
      <c r="T428" s="98"/>
      <c r="U428" s="94"/>
      <c r="V428" s="98"/>
      <c r="W428" s="129"/>
      <c r="X428" s="129"/>
      <c r="Y428" s="132"/>
      <c r="Z428" s="133"/>
      <c r="AA428" s="133"/>
      <c r="AB428" s="133"/>
      <c r="AC428" s="133"/>
      <c r="AD428" s="380"/>
      <c r="AE428" s="133"/>
      <c r="AF428" s="133"/>
      <c r="AG428" s="133"/>
      <c r="AH428" s="133"/>
      <c r="AI428" s="133"/>
      <c r="AJ428" s="133"/>
      <c r="AK428" s="133"/>
      <c r="AL428" s="133"/>
      <c r="AM428" s="133"/>
      <c r="AN428" s="133"/>
      <c r="AO428" s="133"/>
      <c r="AP428" s="129"/>
      <c r="AQ428" s="129"/>
      <c r="AR428" s="135"/>
      <c r="AS428" s="135"/>
      <c r="AT428" s="135"/>
      <c r="AU428" s="135"/>
      <c r="AV428" s="138"/>
      <c r="AW428" s="135"/>
      <c r="AX428" s="135"/>
      <c r="AY428" s="135"/>
      <c r="AZ428" s="135"/>
      <c r="BA428" s="135"/>
      <c r="BB428" s="135"/>
      <c r="BC428" s="135"/>
      <c r="BD428" s="135"/>
      <c r="BE428" s="135"/>
      <c r="BF428" s="139"/>
      <c r="BG428" s="150"/>
      <c r="BH428" s="129"/>
      <c r="BI428" s="129"/>
      <c r="BJ428" s="150"/>
      <c r="BK428" s="139"/>
      <c r="BL428" s="139"/>
      <c r="BM428" s="148"/>
      <c r="BN428" s="148"/>
      <c r="BO428" s="139"/>
      <c r="BP428" s="139"/>
      <c r="BQ428" s="139"/>
      <c r="BR428" s="143"/>
      <c r="BS428" s="143"/>
      <c r="BT428" s="143"/>
      <c r="BU428" s="371"/>
      <c r="BV428" s="371"/>
      <c r="BW428" s="371"/>
      <c r="BX428" s="371"/>
      <c r="BY428" s="371"/>
      <c r="BZ428" s="371"/>
      <c r="CA428" s="371"/>
    </row>
    <row r="429" spans="1:79" ht="39.75" customHeight="1">
      <c r="A429" s="126"/>
      <c r="B429" s="128"/>
      <c r="C429" s="128"/>
      <c r="D429" s="128"/>
      <c r="E429" s="129"/>
      <c r="F429" s="129"/>
      <c r="G429" s="129"/>
      <c r="H429" s="129"/>
      <c r="I429" s="129"/>
      <c r="J429" s="129"/>
      <c r="K429" s="129"/>
      <c r="L429" s="94"/>
      <c r="M429" s="94"/>
      <c r="N429" s="94"/>
      <c r="O429" s="94"/>
      <c r="P429" s="94"/>
      <c r="Q429" s="94"/>
      <c r="R429" s="94"/>
      <c r="S429" s="94"/>
      <c r="T429" s="98"/>
      <c r="U429" s="94"/>
      <c r="V429" s="98"/>
      <c r="W429" s="129"/>
      <c r="X429" s="129"/>
      <c r="Y429" s="128"/>
      <c r="Z429" s="133"/>
      <c r="AA429" s="133"/>
      <c r="AB429" s="133"/>
      <c r="AC429" s="133"/>
      <c r="AD429" s="380"/>
      <c r="AE429" s="133"/>
      <c r="AF429" s="133"/>
      <c r="AG429" s="133"/>
      <c r="AH429" s="133"/>
      <c r="AI429" s="133"/>
      <c r="AJ429" s="133"/>
      <c r="AK429" s="133"/>
      <c r="AL429" s="133"/>
      <c r="AM429" s="133"/>
      <c r="AN429" s="133"/>
      <c r="AO429" s="133"/>
      <c r="AP429" s="129"/>
      <c r="AQ429" s="129"/>
      <c r="AR429" s="135"/>
      <c r="AS429" s="135"/>
      <c r="AT429" s="135"/>
      <c r="AU429" s="135"/>
      <c r="AV429" s="138"/>
      <c r="AW429" s="135"/>
      <c r="AX429" s="135"/>
      <c r="AY429" s="135"/>
      <c r="AZ429" s="135"/>
      <c r="BA429" s="135"/>
      <c r="BB429" s="135"/>
      <c r="BC429" s="135"/>
      <c r="BD429" s="135"/>
      <c r="BE429" s="135"/>
      <c r="BF429" s="139"/>
      <c r="BG429" s="150"/>
      <c r="BH429" s="129"/>
      <c r="BI429" s="129"/>
      <c r="BJ429" s="150"/>
      <c r="BK429" s="139"/>
      <c r="BL429" s="139"/>
      <c r="BM429" s="148"/>
      <c r="BN429" s="148"/>
      <c r="BO429" s="139"/>
      <c r="BP429" s="139"/>
      <c r="BQ429" s="139"/>
      <c r="BR429" s="143"/>
      <c r="BS429" s="143"/>
      <c r="BT429" s="143"/>
      <c r="BU429" s="371"/>
      <c r="BV429" s="371"/>
      <c r="BW429" s="371"/>
      <c r="BX429" s="371"/>
      <c r="BY429" s="371"/>
      <c r="BZ429" s="371"/>
      <c r="CA429" s="371"/>
    </row>
    <row r="430" spans="1:79" ht="39.75" customHeight="1">
      <c r="A430" s="126"/>
      <c r="B430" s="128"/>
      <c r="C430" s="128"/>
      <c r="D430" s="128"/>
      <c r="E430" s="129"/>
      <c r="F430" s="129"/>
      <c r="G430" s="129"/>
      <c r="H430" s="129"/>
      <c r="I430" s="129"/>
      <c r="J430" s="129"/>
      <c r="K430" s="129"/>
      <c r="L430" s="94"/>
      <c r="M430" s="94"/>
      <c r="N430" s="94"/>
      <c r="O430" s="94"/>
      <c r="P430" s="94"/>
      <c r="Q430" s="94"/>
      <c r="R430" s="94"/>
      <c r="S430" s="94"/>
      <c r="T430" s="98"/>
      <c r="U430" s="94"/>
      <c r="V430" s="98"/>
      <c r="W430" s="129"/>
      <c r="X430" s="129"/>
      <c r="Y430" s="128"/>
      <c r="Z430" s="133"/>
      <c r="AA430" s="133"/>
      <c r="AB430" s="133"/>
      <c r="AC430" s="133"/>
      <c r="AD430" s="380"/>
      <c r="AE430" s="133"/>
      <c r="AF430" s="133"/>
      <c r="AG430" s="133"/>
      <c r="AH430" s="133"/>
      <c r="AI430" s="133"/>
      <c r="AJ430" s="133"/>
      <c r="AK430" s="133"/>
      <c r="AL430" s="133"/>
      <c r="AM430" s="133"/>
      <c r="AN430" s="133"/>
      <c r="AO430" s="133"/>
      <c r="AP430" s="129"/>
      <c r="AQ430" s="129"/>
      <c r="AR430" s="135"/>
      <c r="AS430" s="135"/>
      <c r="AT430" s="135"/>
      <c r="AU430" s="135"/>
      <c r="AV430" s="138"/>
      <c r="AW430" s="135"/>
      <c r="AX430" s="135"/>
      <c r="AY430" s="135"/>
      <c r="AZ430" s="135"/>
      <c r="BA430" s="135"/>
      <c r="BB430" s="135"/>
      <c r="BC430" s="135"/>
      <c r="BD430" s="135"/>
      <c r="BE430" s="135"/>
      <c r="BF430" s="139"/>
      <c r="BG430" s="150"/>
      <c r="BH430" s="129"/>
      <c r="BI430" s="129"/>
      <c r="BJ430" s="150"/>
      <c r="BK430" s="139"/>
      <c r="BL430" s="139"/>
      <c r="BM430" s="148"/>
      <c r="BN430" s="148"/>
      <c r="BO430" s="139"/>
      <c r="BP430" s="139"/>
      <c r="BQ430" s="139"/>
      <c r="BR430" s="143"/>
      <c r="BS430" s="143"/>
      <c r="BT430" s="143"/>
      <c r="BU430" s="371"/>
      <c r="BV430" s="371"/>
      <c r="BW430" s="371"/>
      <c r="BX430" s="371"/>
      <c r="BY430" s="371"/>
      <c r="BZ430" s="371"/>
      <c r="CA430" s="371"/>
    </row>
    <row r="431" spans="1:79" ht="39.75" customHeight="1">
      <c r="A431" s="126"/>
      <c r="B431" s="128"/>
      <c r="C431" s="128"/>
      <c r="D431" s="128"/>
      <c r="E431" s="129"/>
      <c r="F431" s="129"/>
      <c r="G431" s="129"/>
      <c r="H431" s="129"/>
      <c r="I431" s="129"/>
      <c r="J431" s="129"/>
      <c r="K431" s="129"/>
      <c r="L431" s="94"/>
      <c r="M431" s="94"/>
      <c r="N431" s="94"/>
      <c r="O431" s="94"/>
      <c r="P431" s="94"/>
      <c r="Q431" s="94"/>
      <c r="R431" s="94"/>
      <c r="S431" s="94"/>
      <c r="T431" s="98"/>
      <c r="U431" s="94"/>
      <c r="V431" s="98"/>
      <c r="W431" s="129"/>
      <c r="X431" s="129"/>
      <c r="Y431" s="128"/>
      <c r="Z431" s="133"/>
      <c r="AA431" s="133"/>
      <c r="AB431" s="133"/>
      <c r="AC431" s="133"/>
      <c r="AD431" s="380"/>
      <c r="AE431" s="133"/>
      <c r="AF431" s="133"/>
      <c r="AG431" s="133"/>
      <c r="AH431" s="133"/>
      <c r="AI431" s="133"/>
      <c r="AJ431" s="133"/>
      <c r="AK431" s="133"/>
      <c r="AL431" s="133"/>
      <c r="AM431" s="133"/>
      <c r="AN431" s="133"/>
      <c r="AO431" s="133"/>
      <c r="AP431" s="129"/>
      <c r="AQ431" s="129"/>
      <c r="AR431" s="135"/>
      <c r="AS431" s="135"/>
      <c r="AT431" s="135"/>
      <c r="AU431" s="135"/>
      <c r="AV431" s="138"/>
      <c r="AW431" s="135"/>
      <c r="AX431" s="135"/>
      <c r="AY431" s="135"/>
      <c r="AZ431" s="135"/>
      <c r="BA431" s="135"/>
      <c r="BB431" s="135"/>
      <c r="BC431" s="135"/>
      <c r="BD431" s="135"/>
      <c r="BE431" s="135"/>
      <c r="BF431" s="139"/>
      <c r="BG431" s="150"/>
      <c r="BH431" s="129"/>
      <c r="BI431" s="129"/>
      <c r="BJ431" s="150"/>
      <c r="BK431" s="139"/>
      <c r="BL431" s="139"/>
      <c r="BM431" s="148"/>
      <c r="BN431" s="148"/>
      <c r="BO431" s="139"/>
      <c r="BP431" s="139"/>
      <c r="BQ431" s="139"/>
      <c r="BR431" s="143"/>
      <c r="BS431" s="143"/>
      <c r="BT431" s="143"/>
      <c r="BU431" s="371"/>
      <c r="BV431" s="371"/>
      <c r="BW431" s="371"/>
      <c r="BX431" s="371"/>
      <c r="BY431" s="371"/>
      <c r="BZ431" s="371"/>
      <c r="CA431" s="371"/>
    </row>
    <row r="432" spans="1:79" ht="39.75" customHeight="1">
      <c r="A432" s="126"/>
      <c r="B432" s="128"/>
      <c r="C432" s="128"/>
      <c r="D432" s="128"/>
      <c r="E432" s="129"/>
      <c r="F432" s="129"/>
      <c r="G432" s="129"/>
      <c r="H432" s="188"/>
      <c r="I432" s="188"/>
      <c r="J432" s="188"/>
      <c r="K432" s="188"/>
      <c r="L432" s="94"/>
      <c r="M432" s="94"/>
      <c r="N432" s="94"/>
      <c r="O432" s="94"/>
      <c r="P432" s="94"/>
      <c r="Q432" s="94"/>
      <c r="R432" s="94"/>
      <c r="S432" s="94"/>
      <c r="T432" s="98"/>
      <c r="U432" s="94"/>
      <c r="V432" s="98"/>
      <c r="W432" s="129"/>
      <c r="X432" s="129"/>
      <c r="Y432" s="128"/>
      <c r="Z432" s="133"/>
      <c r="AA432" s="133"/>
      <c r="AB432" s="133"/>
      <c r="AC432" s="133"/>
      <c r="AD432" s="380"/>
      <c r="AE432" s="133"/>
      <c r="AF432" s="133"/>
      <c r="AG432" s="133"/>
      <c r="AH432" s="133"/>
      <c r="AI432" s="133"/>
      <c r="AJ432" s="133"/>
      <c r="AK432" s="133"/>
      <c r="AL432" s="133"/>
      <c r="AM432" s="133"/>
      <c r="AN432" s="133"/>
      <c r="AO432" s="133"/>
      <c r="AP432" s="129"/>
      <c r="AQ432" s="129"/>
      <c r="AR432" s="135"/>
      <c r="AS432" s="135"/>
      <c r="AT432" s="135"/>
      <c r="AU432" s="135"/>
      <c r="AV432" s="138"/>
      <c r="AW432" s="135"/>
      <c r="AX432" s="135"/>
      <c r="AY432" s="135"/>
      <c r="AZ432" s="135"/>
      <c r="BA432" s="135"/>
      <c r="BB432" s="135"/>
      <c r="BC432" s="135"/>
      <c r="BD432" s="135"/>
      <c r="BE432" s="135"/>
      <c r="BF432" s="139"/>
      <c r="BG432" s="150"/>
      <c r="BH432" s="129"/>
      <c r="BI432" s="129"/>
      <c r="BJ432" s="150"/>
      <c r="BK432" s="139"/>
      <c r="BL432" s="139"/>
      <c r="BM432" s="148"/>
      <c r="BN432" s="148"/>
      <c r="BO432" s="139"/>
      <c r="BP432" s="139"/>
      <c r="BQ432" s="139"/>
      <c r="BR432" s="143"/>
      <c r="BS432" s="143"/>
      <c r="BT432" s="143"/>
      <c r="BU432" s="371"/>
      <c r="BV432" s="371"/>
      <c r="BW432" s="371"/>
      <c r="BX432" s="371"/>
      <c r="BY432" s="371"/>
      <c r="BZ432" s="371"/>
      <c r="CA432" s="371"/>
    </row>
    <row r="433" spans="1:79" ht="39.75" customHeight="1">
      <c r="A433" s="126"/>
      <c r="B433" s="128"/>
      <c r="C433" s="128"/>
      <c r="D433" s="128"/>
      <c r="E433" s="129"/>
      <c r="F433" s="129"/>
      <c r="G433" s="129"/>
      <c r="H433" s="130"/>
      <c r="I433" s="130"/>
      <c r="J433" s="130"/>
      <c r="K433" s="130"/>
      <c r="L433" s="94"/>
      <c r="M433" s="94"/>
      <c r="N433" s="94"/>
      <c r="O433" s="94"/>
      <c r="P433" s="94"/>
      <c r="Q433" s="94"/>
      <c r="R433" s="94"/>
      <c r="S433" s="94"/>
      <c r="T433" s="98"/>
      <c r="U433" s="94"/>
      <c r="V433" s="98"/>
      <c r="W433" s="129"/>
      <c r="X433" s="129"/>
      <c r="Y433" s="128"/>
      <c r="Z433" s="133"/>
      <c r="AA433" s="133"/>
      <c r="AB433" s="133"/>
      <c r="AC433" s="133"/>
      <c r="AD433" s="380"/>
      <c r="AE433" s="133"/>
      <c r="AF433" s="133"/>
      <c r="AG433" s="133"/>
      <c r="AH433" s="133"/>
      <c r="AI433" s="133"/>
      <c r="AJ433" s="133"/>
      <c r="AK433" s="133"/>
      <c r="AL433" s="133"/>
      <c r="AM433" s="133"/>
      <c r="AN433" s="133"/>
      <c r="AO433" s="133"/>
      <c r="AP433" s="129"/>
      <c r="AQ433" s="129"/>
      <c r="AR433" s="135"/>
      <c r="AS433" s="135"/>
      <c r="AT433" s="135"/>
      <c r="AU433" s="135"/>
      <c r="AV433" s="138"/>
      <c r="AW433" s="135"/>
      <c r="AX433" s="135"/>
      <c r="AY433" s="135"/>
      <c r="AZ433" s="135"/>
      <c r="BA433" s="135"/>
      <c r="BB433" s="135"/>
      <c r="BC433" s="135"/>
      <c r="BD433" s="135"/>
      <c r="BE433" s="135"/>
      <c r="BF433" s="139"/>
      <c r="BG433" s="150"/>
      <c r="BH433" s="129"/>
      <c r="BI433" s="129"/>
      <c r="BJ433" s="150"/>
      <c r="BK433" s="139"/>
      <c r="BL433" s="139"/>
      <c r="BM433" s="148"/>
      <c r="BN433" s="148"/>
      <c r="BO433" s="139"/>
      <c r="BP433" s="139"/>
      <c r="BQ433" s="139"/>
      <c r="BR433" s="143"/>
      <c r="BS433" s="143"/>
      <c r="BT433" s="143"/>
      <c r="BU433" s="371"/>
      <c r="BV433" s="371"/>
      <c r="BW433" s="371"/>
      <c r="BX433" s="371"/>
      <c r="BY433" s="371"/>
      <c r="BZ433" s="371"/>
      <c r="CA433" s="371"/>
    </row>
    <row r="434" spans="1:79" ht="39.75" customHeight="1">
      <c r="A434" s="126"/>
      <c r="B434" s="128"/>
      <c r="C434" s="128"/>
      <c r="D434" s="128"/>
      <c r="E434" s="129"/>
      <c r="F434" s="129"/>
      <c r="G434" s="129"/>
      <c r="H434" s="130"/>
      <c r="I434" s="130"/>
      <c r="J434" s="130"/>
      <c r="K434" s="130"/>
      <c r="L434" s="94"/>
      <c r="M434" s="94"/>
      <c r="N434" s="94"/>
      <c r="O434" s="94"/>
      <c r="P434" s="94"/>
      <c r="Q434" s="94"/>
      <c r="R434" s="94"/>
      <c r="S434" s="94"/>
      <c r="T434" s="98"/>
      <c r="U434" s="94"/>
      <c r="V434" s="98"/>
      <c r="W434" s="129"/>
      <c r="X434" s="129"/>
      <c r="Y434" s="128"/>
      <c r="Z434" s="133"/>
      <c r="AA434" s="133"/>
      <c r="AB434" s="133"/>
      <c r="AC434" s="133"/>
      <c r="AD434" s="380"/>
      <c r="AE434" s="133"/>
      <c r="AF434" s="133"/>
      <c r="AG434" s="133"/>
      <c r="AH434" s="133"/>
      <c r="AI434" s="133"/>
      <c r="AJ434" s="133"/>
      <c r="AK434" s="133"/>
      <c r="AL434" s="133"/>
      <c r="AM434" s="133"/>
      <c r="AN434" s="133"/>
      <c r="AO434" s="133"/>
      <c r="AP434" s="129"/>
      <c r="AQ434" s="129"/>
      <c r="AR434" s="135"/>
      <c r="AS434" s="135"/>
      <c r="AT434" s="135"/>
      <c r="AU434" s="135"/>
      <c r="AV434" s="138"/>
      <c r="AW434" s="135"/>
      <c r="AX434" s="135"/>
      <c r="AY434" s="135"/>
      <c r="AZ434" s="135"/>
      <c r="BA434" s="135"/>
      <c r="BB434" s="135"/>
      <c r="BC434" s="135"/>
      <c r="BD434" s="135"/>
      <c r="BE434" s="135"/>
      <c r="BF434" s="139"/>
      <c r="BG434" s="150"/>
      <c r="BH434" s="129"/>
      <c r="BI434" s="129"/>
      <c r="BJ434" s="150"/>
      <c r="BK434" s="139"/>
      <c r="BL434" s="139"/>
      <c r="BM434" s="148"/>
      <c r="BN434" s="148"/>
      <c r="BO434" s="139"/>
      <c r="BP434" s="139"/>
      <c r="BQ434" s="139"/>
      <c r="BR434" s="143"/>
      <c r="BS434" s="143"/>
      <c r="BT434" s="143"/>
      <c r="BU434" s="371"/>
      <c r="BV434" s="371"/>
      <c r="BW434" s="371"/>
      <c r="BX434" s="371"/>
      <c r="BY434" s="371"/>
      <c r="BZ434" s="371"/>
      <c r="CA434" s="371"/>
    </row>
    <row r="435" spans="1:79" ht="39.75" customHeight="1">
      <c r="A435" s="126"/>
      <c r="B435" s="128"/>
      <c r="C435" s="128"/>
      <c r="D435" s="128"/>
      <c r="E435" s="129"/>
      <c r="F435" s="129"/>
      <c r="G435" s="129"/>
      <c r="H435" s="130"/>
      <c r="I435" s="130"/>
      <c r="J435" s="130"/>
      <c r="K435" s="130"/>
      <c r="L435" s="94"/>
      <c r="M435" s="94"/>
      <c r="N435" s="94"/>
      <c r="O435" s="94"/>
      <c r="P435" s="94"/>
      <c r="Q435" s="94"/>
      <c r="R435" s="94"/>
      <c r="S435" s="94"/>
      <c r="T435" s="98"/>
      <c r="U435" s="94"/>
      <c r="V435" s="98"/>
      <c r="W435" s="129"/>
      <c r="X435" s="129"/>
      <c r="Y435" s="128"/>
      <c r="Z435" s="133"/>
      <c r="AA435" s="133"/>
      <c r="AB435" s="133"/>
      <c r="AC435" s="133"/>
      <c r="AD435" s="380"/>
      <c r="AE435" s="133"/>
      <c r="AF435" s="133"/>
      <c r="AG435" s="133"/>
      <c r="AH435" s="133"/>
      <c r="AI435" s="133"/>
      <c r="AJ435" s="133"/>
      <c r="AK435" s="133"/>
      <c r="AL435" s="133"/>
      <c r="AM435" s="133"/>
      <c r="AN435" s="133"/>
      <c r="AO435" s="133"/>
      <c r="AP435" s="129"/>
      <c r="AQ435" s="129"/>
      <c r="AR435" s="135"/>
      <c r="AS435" s="135"/>
      <c r="AT435" s="135"/>
      <c r="AU435" s="135"/>
      <c r="AV435" s="138"/>
      <c r="AW435" s="135"/>
      <c r="AX435" s="135"/>
      <c r="AY435" s="135"/>
      <c r="AZ435" s="135"/>
      <c r="BA435" s="135"/>
      <c r="BB435" s="135"/>
      <c r="BC435" s="135"/>
      <c r="BD435" s="135"/>
      <c r="BE435" s="135"/>
      <c r="BF435" s="139"/>
      <c r="BG435" s="150"/>
      <c r="BH435" s="129"/>
      <c r="BI435" s="129"/>
      <c r="BJ435" s="150"/>
      <c r="BK435" s="143"/>
      <c r="BL435" s="143"/>
      <c r="BM435" s="148"/>
      <c r="BN435" s="148"/>
      <c r="BO435" s="143"/>
      <c r="BP435" s="143"/>
      <c r="BQ435" s="143"/>
      <c r="BR435" s="143"/>
      <c r="BS435" s="143"/>
      <c r="BT435" s="143"/>
      <c r="BU435" s="371"/>
      <c r="BV435" s="371"/>
      <c r="BW435" s="371"/>
      <c r="BX435" s="371"/>
      <c r="BY435" s="371"/>
      <c r="BZ435" s="371"/>
      <c r="CA435" s="371"/>
    </row>
    <row r="436" spans="1:79" ht="39.75" customHeight="1">
      <c r="A436" s="126"/>
      <c r="B436" s="128"/>
      <c r="C436" s="128"/>
      <c r="D436" s="128"/>
      <c r="E436" s="129"/>
      <c r="F436" s="129"/>
      <c r="G436" s="129"/>
      <c r="H436" s="129"/>
      <c r="I436" s="129"/>
      <c r="J436" s="129"/>
      <c r="K436" s="129"/>
      <c r="L436" s="94"/>
      <c r="M436" s="94"/>
      <c r="N436" s="94"/>
      <c r="O436" s="94"/>
      <c r="P436" s="94"/>
      <c r="Q436" s="94"/>
      <c r="R436" s="94"/>
      <c r="S436" s="94"/>
      <c r="T436" s="98"/>
      <c r="U436" s="94"/>
      <c r="V436" s="98"/>
      <c r="W436" s="129"/>
      <c r="X436" s="129"/>
      <c r="Y436" s="128"/>
      <c r="Z436" s="133"/>
      <c r="AA436" s="133"/>
      <c r="AB436" s="133"/>
      <c r="AC436" s="133"/>
      <c r="AD436" s="380"/>
      <c r="AE436" s="133"/>
      <c r="AF436" s="133"/>
      <c r="AG436" s="133"/>
      <c r="AH436" s="133"/>
      <c r="AI436" s="133"/>
      <c r="AJ436" s="133"/>
      <c r="AK436" s="133"/>
      <c r="AL436" s="133"/>
      <c r="AM436" s="133"/>
      <c r="AN436" s="133"/>
      <c r="AO436" s="133"/>
      <c r="AP436" s="129"/>
      <c r="AQ436" s="129"/>
      <c r="AR436" s="135"/>
      <c r="AS436" s="135"/>
      <c r="AT436" s="135"/>
      <c r="AU436" s="135"/>
      <c r="AV436" s="138"/>
      <c r="AW436" s="135"/>
      <c r="AX436" s="135"/>
      <c r="AY436" s="135"/>
      <c r="AZ436" s="135"/>
      <c r="BA436" s="135"/>
      <c r="BB436" s="135"/>
      <c r="BC436" s="135"/>
      <c r="BD436" s="135"/>
      <c r="BE436" s="135"/>
      <c r="BF436" s="139"/>
      <c r="BG436" s="150"/>
      <c r="BH436" s="129"/>
      <c r="BI436" s="129"/>
      <c r="BJ436" s="150"/>
      <c r="BK436" s="143"/>
      <c r="BL436" s="143"/>
      <c r="BM436" s="148"/>
      <c r="BN436" s="148"/>
      <c r="BO436" s="143"/>
      <c r="BP436" s="143"/>
      <c r="BQ436" s="143"/>
      <c r="BR436" s="143"/>
      <c r="BS436" s="143"/>
      <c r="BT436" s="143"/>
      <c r="BU436" s="371"/>
      <c r="BV436" s="371"/>
      <c r="BW436" s="371"/>
      <c r="BX436" s="371"/>
      <c r="BY436" s="371"/>
      <c r="BZ436" s="371"/>
      <c r="CA436" s="371"/>
    </row>
    <row r="437" spans="1:79" ht="39.75" customHeight="1">
      <c r="A437" s="126"/>
      <c r="B437" s="128"/>
      <c r="C437" s="128"/>
      <c r="D437" s="128"/>
      <c r="E437" s="129"/>
      <c r="F437" s="129"/>
      <c r="G437" s="129"/>
      <c r="H437" s="129"/>
      <c r="I437" s="129"/>
      <c r="J437" s="129"/>
      <c r="K437" s="129"/>
      <c r="L437" s="94"/>
      <c r="M437" s="94"/>
      <c r="N437" s="94"/>
      <c r="O437" s="94"/>
      <c r="P437" s="94"/>
      <c r="Q437" s="94"/>
      <c r="R437" s="94"/>
      <c r="S437" s="94"/>
      <c r="T437" s="98"/>
      <c r="U437" s="94"/>
      <c r="V437" s="98"/>
      <c r="W437" s="129"/>
      <c r="X437" s="129"/>
      <c r="Y437" s="128"/>
      <c r="Z437" s="133"/>
      <c r="AA437" s="133"/>
      <c r="AB437" s="133"/>
      <c r="AC437" s="133"/>
      <c r="AD437" s="380"/>
      <c r="AE437" s="133"/>
      <c r="AF437" s="133"/>
      <c r="AG437" s="133"/>
      <c r="AH437" s="133"/>
      <c r="AI437" s="133"/>
      <c r="AJ437" s="133"/>
      <c r="AK437" s="133"/>
      <c r="AL437" s="133"/>
      <c r="AM437" s="133"/>
      <c r="AN437" s="133"/>
      <c r="AO437" s="133"/>
      <c r="AP437" s="129"/>
      <c r="AQ437" s="129"/>
      <c r="AR437" s="135"/>
      <c r="AS437" s="135"/>
      <c r="AT437" s="135"/>
      <c r="AU437" s="135"/>
      <c r="AV437" s="138"/>
      <c r="AW437" s="135"/>
      <c r="AX437" s="135"/>
      <c r="AY437" s="135"/>
      <c r="AZ437" s="135"/>
      <c r="BA437" s="135"/>
      <c r="BB437" s="135"/>
      <c r="BC437" s="135"/>
      <c r="BD437" s="135"/>
      <c r="BE437" s="135"/>
      <c r="BF437" s="139"/>
      <c r="BG437" s="150"/>
      <c r="BH437" s="129"/>
      <c r="BI437" s="129"/>
      <c r="BJ437" s="150"/>
      <c r="BK437" s="143"/>
      <c r="BL437" s="143"/>
      <c r="BM437" s="148"/>
      <c r="BN437" s="148"/>
      <c r="BO437" s="143"/>
      <c r="BP437" s="143"/>
      <c r="BQ437" s="143"/>
      <c r="BR437" s="143"/>
      <c r="BS437" s="143"/>
      <c r="BT437" s="143"/>
      <c r="BU437" s="371"/>
      <c r="BV437" s="371"/>
      <c r="BW437" s="371"/>
      <c r="BX437" s="371"/>
      <c r="BY437" s="371"/>
      <c r="BZ437" s="371"/>
      <c r="CA437" s="371"/>
    </row>
    <row r="438" spans="1:79" ht="39.75" customHeight="1">
      <c r="A438" s="126"/>
      <c r="B438" s="128"/>
      <c r="C438" s="128"/>
      <c r="D438" s="128"/>
      <c r="E438" s="129"/>
      <c r="F438" s="129"/>
      <c r="G438" s="129"/>
      <c r="H438" s="129"/>
      <c r="I438" s="129"/>
      <c r="J438" s="129"/>
      <c r="K438" s="129"/>
      <c r="L438" s="94"/>
      <c r="M438" s="94"/>
      <c r="N438" s="94"/>
      <c r="O438" s="94"/>
      <c r="P438" s="94"/>
      <c r="Q438" s="94"/>
      <c r="R438" s="94"/>
      <c r="S438" s="94"/>
      <c r="T438" s="98"/>
      <c r="U438" s="94"/>
      <c r="V438" s="98"/>
      <c r="W438" s="129"/>
      <c r="X438" s="129"/>
      <c r="Y438" s="132"/>
      <c r="Z438" s="133"/>
      <c r="AA438" s="133"/>
      <c r="AB438" s="133"/>
      <c r="AC438" s="133"/>
      <c r="AD438" s="380"/>
      <c r="AE438" s="133"/>
      <c r="AF438" s="133"/>
      <c r="AG438" s="133"/>
      <c r="AH438" s="133"/>
      <c r="AI438" s="133"/>
      <c r="AJ438" s="133"/>
      <c r="AK438" s="133"/>
      <c r="AL438" s="133"/>
      <c r="AM438" s="133"/>
      <c r="AN438" s="133"/>
      <c r="AO438" s="133"/>
      <c r="AP438" s="129"/>
      <c r="AQ438" s="129"/>
      <c r="AR438" s="135"/>
      <c r="AS438" s="135"/>
      <c r="AT438" s="135"/>
      <c r="AU438" s="135"/>
      <c r="AV438" s="138"/>
      <c r="AW438" s="135"/>
      <c r="AX438" s="135"/>
      <c r="AY438" s="135"/>
      <c r="AZ438" s="135"/>
      <c r="BA438" s="135"/>
      <c r="BB438" s="135"/>
      <c r="BC438" s="135"/>
      <c r="BD438" s="135"/>
      <c r="BE438" s="135"/>
      <c r="BF438" s="139"/>
      <c r="BG438" s="150"/>
      <c r="BH438" s="129"/>
      <c r="BI438" s="129"/>
      <c r="BJ438" s="150"/>
      <c r="BK438" s="143"/>
      <c r="BL438" s="143"/>
      <c r="BM438" s="148"/>
      <c r="BN438" s="148"/>
      <c r="BO438" s="143"/>
      <c r="BP438" s="143"/>
      <c r="BQ438" s="143"/>
      <c r="BR438" s="143"/>
      <c r="BS438" s="143"/>
      <c r="BT438" s="143"/>
      <c r="BU438" s="371"/>
      <c r="BV438" s="371"/>
      <c r="BW438" s="371"/>
      <c r="BX438" s="371"/>
      <c r="BY438" s="371"/>
      <c r="BZ438" s="371"/>
      <c r="CA438" s="371"/>
    </row>
    <row r="439" spans="1:79" ht="39.75" customHeight="1">
      <c r="A439" s="126"/>
      <c r="B439" s="128"/>
      <c r="C439" s="128"/>
      <c r="D439" s="128"/>
      <c r="E439" s="129"/>
      <c r="F439" s="129"/>
      <c r="G439" s="129"/>
      <c r="H439" s="129"/>
      <c r="I439" s="129"/>
      <c r="J439" s="129"/>
      <c r="K439" s="129"/>
      <c r="L439" s="94"/>
      <c r="M439" s="94"/>
      <c r="N439" s="94"/>
      <c r="O439" s="94"/>
      <c r="P439" s="94"/>
      <c r="Q439" s="94"/>
      <c r="R439" s="94"/>
      <c r="S439" s="94"/>
      <c r="T439" s="98"/>
      <c r="U439" s="94"/>
      <c r="V439" s="98"/>
      <c r="W439" s="129"/>
      <c r="X439" s="129"/>
      <c r="Y439" s="128"/>
      <c r="Z439" s="133"/>
      <c r="AA439" s="133"/>
      <c r="AB439" s="133"/>
      <c r="AC439" s="133"/>
      <c r="AD439" s="380"/>
      <c r="AE439" s="133"/>
      <c r="AF439" s="133"/>
      <c r="AG439" s="133"/>
      <c r="AH439" s="133"/>
      <c r="AI439" s="133"/>
      <c r="AJ439" s="133"/>
      <c r="AK439" s="133"/>
      <c r="AL439" s="133"/>
      <c r="AM439" s="133"/>
      <c r="AN439" s="133"/>
      <c r="AO439" s="133"/>
      <c r="AP439" s="129"/>
      <c r="AQ439" s="129"/>
      <c r="AR439" s="135"/>
      <c r="AS439" s="135"/>
      <c r="AT439" s="135"/>
      <c r="AU439" s="135"/>
      <c r="AV439" s="138"/>
      <c r="AW439" s="135"/>
      <c r="AX439" s="135"/>
      <c r="AY439" s="135"/>
      <c r="AZ439" s="135"/>
      <c r="BA439" s="135"/>
      <c r="BB439" s="135"/>
      <c r="BC439" s="135"/>
      <c r="BD439" s="135"/>
      <c r="BE439" s="135"/>
      <c r="BF439" s="139"/>
      <c r="BG439" s="150"/>
      <c r="BH439" s="129"/>
      <c r="BI439" s="129"/>
      <c r="BJ439" s="150"/>
      <c r="BK439" s="143"/>
      <c r="BL439" s="143"/>
      <c r="BM439" s="148"/>
      <c r="BN439" s="148"/>
      <c r="BO439" s="143"/>
      <c r="BP439" s="143"/>
      <c r="BQ439" s="143"/>
      <c r="BR439" s="143"/>
      <c r="BS439" s="143"/>
      <c r="BT439" s="143"/>
      <c r="BU439" s="371"/>
      <c r="BV439" s="371"/>
      <c r="BW439" s="371"/>
      <c r="BX439" s="371"/>
      <c r="BY439" s="371"/>
      <c r="BZ439" s="371"/>
      <c r="CA439" s="371"/>
    </row>
    <row r="440" spans="1:79" ht="39.75" customHeight="1">
      <c r="A440" s="126"/>
      <c r="B440" s="128"/>
      <c r="C440" s="128"/>
      <c r="D440" s="128"/>
      <c r="E440" s="129"/>
      <c r="F440" s="129"/>
      <c r="G440" s="129"/>
      <c r="H440" s="129"/>
      <c r="I440" s="129"/>
      <c r="J440" s="129"/>
      <c r="K440" s="129"/>
      <c r="L440" s="94"/>
      <c r="M440" s="94"/>
      <c r="N440" s="94"/>
      <c r="O440" s="94"/>
      <c r="P440" s="94"/>
      <c r="Q440" s="94"/>
      <c r="R440" s="94"/>
      <c r="S440" s="94"/>
      <c r="T440" s="98"/>
      <c r="U440" s="94"/>
      <c r="V440" s="98"/>
      <c r="W440" s="129"/>
      <c r="X440" s="129"/>
      <c r="Y440" s="128"/>
      <c r="Z440" s="133"/>
      <c r="AA440" s="133"/>
      <c r="AB440" s="133"/>
      <c r="AC440" s="133"/>
      <c r="AD440" s="380"/>
      <c r="AE440" s="133"/>
      <c r="AF440" s="133"/>
      <c r="AG440" s="133"/>
      <c r="AH440" s="133"/>
      <c r="AI440" s="133"/>
      <c r="AJ440" s="133"/>
      <c r="AK440" s="133"/>
      <c r="AL440" s="133"/>
      <c r="AM440" s="133"/>
      <c r="AN440" s="133"/>
      <c r="AO440" s="133"/>
      <c r="AP440" s="129"/>
      <c r="AQ440" s="129"/>
      <c r="AR440" s="135"/>
      <c r="AS440" s="135"/>
      <c r="AT440" s="135"/>
      <c r="AU440" s="135"/>
      <c r="AV440" s="138"/>
      <c r="AW440" s="135"/>
      <c r="AX440" s="135"/>
      <c r="AY440" s="135"/>
      <c r="AZ440" s="135"/>
      <c r="BA440" s="135"/>
      <c r="BB440" s="135"/>
      <c r="BC440" s="135"/>
      <c r="BD440" s="135"/>
      <c r="BE440" s="135"/>
      <c r="BF440" s="139"/>
      <c r="BG440" s="150"/>
      <c r="BH440" s="129"/>
      <c r="BI440" s="129"/>
      <c r="BJ440" s="150"/>
      <c r="BK440" s="143"/>
      <c r="BL440" s="143"/>
      <c r="BM440" s="148"/>
      <c r="BN440" s="148"/>
      <c r="BO440" s="143"/>
      <c r="BP440" s="143"/>
      <c r="BQ440" s="143"/>
      <c r="BR440" s="143"/>
      <c r="BS440" s="143"/>
      <c r="BT440" s="143"/>
      <c r="BU440" s="371"/>
      <c r="BV440" s="371"/>
      <c r="BW440" s="371"/>
      <c r="BX440" s="371"/>
      <c r="BY440" s="371"/>
      <c r="BZ440" s="371"/>
      <c r="CA440" s="371"/>
    </row>
    <row r="441" spans="1:79" ht="39.75" customHeight="1">
      <c r="A441" s="126"/>
      <c r="B441" s="128"/>
      <c r="C441" s="128"/>
      <c r="D441" s="128"/>
      <c r="E441" s="129"/>
      <c r="F441" s="129"/>
      <c r="G441" s="129"/>
      <c r="H441" s="129"/>
      <c r="I441" s="129"/>
      <c r="J441" s="129"/>
      <c r="K441" s="129"/>
      <c r="L441" s="94"/>
      <c r="M441" s="94"/>
      <c r="N441" s="94"/>
      <c r="O441" s="94"/>
      <c r="P441" s="94"/>
      <c r="Q441" s="94"/>
      <c r="R441" s="94"/>
      <c r="S441" s="94"/>
      <c r="T441" s="98"/>
      <c r="U441" s="94"/>
      <c r="V441" s="98"/>
      <c r="W441" s="129"/>
      <c r="X441" s="129"/>
      <c r="Y441" s="128"/>
      <c r="Z441" s="133"/>
      <c r="AA441" s="133"/>
      <c r="AB441" s="133"/>
      <c r="AC441" s="133"/>
      <c r="AD441" s="380"/>
      <c r="AE441" s="133"/>
      <c r="AF441" s="133"/>
      <c r="AG441" s="133"/>
      <c r="AH441" s="133"/>
      <c r="AI441" s="133"/>
      <c r="AJ441" s="133"/>
      <c r="AK441" s="133"/>
      <c r="AL441" s="133"/>
      <c r="AM441" s="133"/>
      <c r="AN441" s="133"/>
      <c r="AO441" s="133"/>
      <c r="AP441" s="129"/>
      <c r="AQ441" s="129"/>
      <c r="AR441" s="135"/>
      <c r="AS441" s="135"/>
      <c r="AT441" s="135"/>
      <c r="AU441" s="135"/>
      <c r="AV441" s="138"/>
      <c r="AW441" s="135"/>
      <c r="AX441" s="135"/>
      <c r="AY441" s="135"/>
      <c r="AZ441" s="135"/>
      <c r="BA441" s="135"/>
      <c r="BB441" s="135"/>
      <c r="BC441" s="135"/>
      <c r="BD441" s="135"/>
      <c r="BE441" s="135"/>
      <c r="BF441" s="139"/>
      <c r="BG441" s="150"/>
      <c r="BH441" s="129"/>
      <c r="BI441" s="129"/>
      <c r="BJ441" s="150"/>
      <c r="BK441" s="143"/>
      <c r="BL441" s="143"/>
      <c r="BM441" s="148"/>
      <c r="BN441" s="148"/>
      <c r="BO441" s="143"/>
      <c r="BP441" s="143"/>
      <c r="BQ441" s="143"/>
      <c r="BR441" s="143"/>
      <c r="BS441" s="143"/>
      <c r="BT441" s="143"/>
      <c r="BU441" s="371"/>
      <c r="BV441" s="371"/>
      <c r="BW441" s="371"/>
      <c r="BX441" s="371"/>
      <c r="BY441" s="371"/>
      <c r="BZ441" s="371"/>
      <c r="CA441" s="371"/>
    </row>
    <row r="442" spans="1:79" ht="39.75" customHeight="1">
      <c r="A442" s="126"/>
      <c r="B442" s="128"/>
      <c r="C442" s="128"/>
      <c r="D442" s="128"/>
      <c r="E442" s="129"/>
      <c r="F442" s="129"/>
      <c r="G442" s="129"/>
      <c r="H442" s="129"/>
      <c r="I442" s="129"/>
      <c r="J442" s="129"/>
      <c r="K442" s="129"/>
      <c r="L442" s="94"/>
      <c r="M442" s="94"/>
      <c r="N442" s="94"/>
      <c r="O442" s="94"/>
      <c r="P442" s="94"/>
      <c r="Q442" s="94"/>
      <c r="R442" s="94"/>
      <c r="S442" s="94"/>
      <c r="T442" s="98"/>
      <c r="U442" s="129"/>
      <c r="V442" s="98"/>
      <c r="W442" s="129"/>
      <c r="X442" s="129"/>
      <c r="Y442" s="128"/>
      <c r="Z442" s="133"/>
      <c r="AA442" s="133"/>
      <c r="AB442" s="133"/>
      <c r="AC442" s="133"/>
      <c r="AD442" s="380"/>
      <c r="AE442" s="133"/>
      <c r="AF442" s="133"/>
      <c r="AG442" s="133"/>
      <c r="AH442" s="133"/>
      <c r="AI442" s="133"/>
      <c r="AJ442" s="133"/>
      <c r="AK442" s="133"/>
      <c r="AL442" s="133"/>
      <c r="AM442" s="133"/>
      <c r="AN442" s="133"/>
      <c r="AO442" s="133"/>
      <c r="AP442" s="129"/>
      <c r="AQ442" s="129"/>
      <c r="AR442" s="135"/>
      <c r="AS442" s="135"/>
      <c r="AT442" s="135"/>
      <c r="AU442" s="135"/>
      <c r="AV442" s="138"/>
      <c r="AW442" s="135"/>
      <c r="AX442" s="135"/>
      <c r="AY442" s="135"/>
      <c r="AZ442" s="135"/>
      <c r="BA442" s="135"/>
      <c r="BB442" s="135"/>
      <c r="BC442" s="135"/>
      <c r="BD442" s="135"/>
      <c r="BE442" s="135"/>
      <c r="BF442" s="139"/>
      <c r="BG442" s="150"/>
      <c r="BH442" s="129"/>
      <c r="BI442" s="129"/>
      <c r="BJ442" s="150"/>
      <c r="BK442" s="143"/>
      <c r="BL442" s="143"/>
      <c r="BM442" s="148"/>
      <c r="BN442" s="148"/>
      <c r="BO442" s="143"/>
      <c r="BP442" s="143"/>
      <c r="BQ442" s="143"/>
      <c r="BR442" s="143"/>
      <c r="BS442" s="143"/>
      <c r="BT442" s="143"/>
      <c r="BU442" s="371"/>
      <c r="BV442" s="371"/>
      <c r="BW442" s="371"/>
      <c r="BX442" s="371"/>
      <c r="BY442" s="371"/>
      <c r="BZ442" s="371"/>
      <c r="CA442" s="371"/>
    </row>
    <row r="443" spans="1:79" ht="42" customHeight="1">
      <c r="A443" s="126"/>
      <c r="B443" s="128"/>
      <c r="C443" s="128"/>
      <c r="D443" s="128"/>
      <c r="E443" s="129"/>
      <c r="F443" s="129"/>
      <c r="G443" s="129"/>
      <c r="H443" s="129"/>
      <c r="I443" s="129"/>
      <c r="J443" s="129"/>
      <c r="K443" s="129"/>
      <c r="L443" s="94"/>
      <c r="M443" s="94"/>
      <c r="N443" s="94"/>
      <c r="O443" s="94"/>
      <c r="P443" s="94"/>
      <c r="Q443" s="94"/>
      <c r="R443" s="94"/>
      <c r="S443" s="94"/>
      <c r="T443" s="98"/>
      <c r="U443" s="94"/>
      <c r="V443" s="98"/>
      <c r="W443" s="129"/>
      <c r="X443" s="129"/>
      <c r="Y443" s="189"/>
      <c r="Z443" s="133"/>
      <c r="AA443" s="133"/>
      <c r="AB443" s="133"/>
      <c r="AC443" s="133"/>
      <c r="AD443" s="380"/>
      <c r="AE443" s="133"/>
      <c r="AF443" s="133"/>
      <c r="AG443" s="133"/>
      <c r="AH443" s="133"/>
      <c r="AI443" s="133"/>
      <c r="AJ443" s="133"/>
      <c r="AK443" s="133"/>
      <c r="AL443" s="133"/>
      <c r="AM443" s="133"/>
      <c r="AN443" s="133"/>
      <c r="AO443" s="133"/>
      <c r="AP443" s="129"/>
      <c r="AQ443" s="129"/>
      <c r="AR443" s="135"/>
      <c r="AS443" s="135"/>
      <c r="AT443" s="135"/>
      <c r="AU443" s="135"/>
      <c r="AV443" s="138"/>
      <c r="AW443" s="135"/>
      <c r="AX443" s="135"/>
      <c r="AY443" s="135"/>
      <c r="AZ443" s="135"/>
      <c r="BA443" s="135"/>
      <c r="BB443" s="135"/>
      <c r="BC443" s="135"/>
      <c r="BD443" s="135"/>
      <c r="BE443" s="135"/>
      <c r="BF443" s="139"/>
      <c r="BG443" s="150"/>
      <c r="BH443" s="129"/>
      <c r="BI443" s="129"/>
      <c r="BJ443" s="150"/>
      <c r="BK443" s="143"/>
      <c r="BL443" s="143"/>
      <c r="BM443" s="148"/>
      <c r="BN443" s="148"/>
      <c r="BO443" s="143"/>
      <c r="BP443" s="143"/>
      <c r="BQ443" s="143"/>
      <c r="BR443" s="143"/>
      <c r="BS443" s="143"/>
      <c r="BT443" s="143"/>
      <c r="BU443" s="371"/>
      <c r="BV443" s="371"/>
      <c r="BW443" s="371"/>
      <c r="BX443" s="371"/>
      <c r="BY443" s="371"/>
      <c r="BZ443" s="371"/>
      <c r="CA443" s="371"/>
    </row>
    <row r="444" spans="1:79" ht="42" customHeight="1">
      <c r="A444" s="126"/>
      <c r="B444" s="128"/>
      <c r="C444" s="128"/>
      <c r="D444" s="128"/>
      <c r="E444" s="129"/>
      <c r="F444" s="129"/>
      <c r="G444" s="129"/>
      <c r="H444" s="129"/>
      <c r="I444" s="129"/>
      <c r="J444" s="129"/>
      <c r="K444" s="129"/>
      <c r="L444" s="94"/>
      <c r="M444" s="94"/>
      <c r="N444" s="94"/>
      <c r="O444" s="94"/>
      <c r="P444" s="94"/>
      <c r="Q444" s="94"/>
      <c r="R444" s="94"/>
      <c r="S444" s="94"/>
      <c r="T444" s="98"/>
      <c r="U444" s="94"/>
      <c r="V444" s="98"/>
      <c r="W444" s="129"/>
      <c r="X444" s="129"/>
      <c r="Y444" s="128"/>
      <c r="Z444" s="133"/>
      <c r="AA444" s="133"/>
      <c r="AB444" s="133"/>
      <c r="AC444" s="133"/>
      <c r="AD444" s="380"/>
      <c r="AE444" s="133"/>
      <c r="AF444" s="133"/>
      <c r="AG444" s="133"/>
      <c r="AH444" s="133"/>
      <c r="AI444" s="133"/>
      <c r="AJ444" s="133"/>
      <c r="AK444" s="133"/>
      <c r="AL444" s="133"/>
      <c r="AM444" s="133"/>
      <c r="AN444" s="133"/>
      <c r="AO444" s="133"/>
      <c r="AP444" s="129"/>
      <c r="AQ444" s="129"/>
      <c r="AR444" s="135"/>
      <c r="AS444" s="135"/>
      <c r="AT444" s="135"/>
      <c r="AU444" s="135"/>
      <c r="AV444" s="138"/>
      <c r="AW444" s="135"/>
      <c r="AX444" s="135"/>
      <c r="AY444" s="135"/>
      <c r="AZ444" s="135"/>
      <c r="BA444" s="135"/>
      <c r="BB444" s="135"/>
      <c r="BC444" s="135"/>
      <c r="BD444" s="135"/>
      <c r="BE444" s="135"/>
      <c r="BF444" s="139"/>
      <c r="BG444" s="150"/>
      <c r="BH444" s="129"/>
      <c r="BI444" s="129"/>
      <c r="BJ444" s="150"/>
      <c r="BK444" s="143"/>
      <c r="BL444" s="143"/>
      <c r="BM444" s="148"/>
      <c r="BN444" s="148"/>
      <c r="BO444" s="143"/>
      <c r="BP444" s="143"/>
      <c r="BQ444" s="143"/>
      <c r="BR444" s="143"/>
      <c r="BS444" s="143"/>
      <c r="BT444" s="143"/>
      <c r="BU444" s="371"/>
      <c r="BV444" s="371"/>
      <c r="BW444" s="371"/>
      <c r="BX444" s="371"/>
      <c r="BY444" s="371"/>
      <c r="BZ444" s="371"/>
      <c r="CA444" s="371"/>
    </row>
    <row r="445" spans="1:79" ht="42" customHeight="1">
      <c r="A445" s="126"/>
      <c r="B445" s="128"/>
      <c r="C445" s="128"/>
      <c r="D445" s="128"/>
      <c r="E445" s="129"/>
      <c r="F445" s="129"/>
      <c r="G445" s="129"/>
      <c r="H445" s="130"/>
      <c r="I445" s="130"/>
      <c r="J445" s="130"/>
      <c r="K445" s="130"/>
      <c r="L445" s="94"/>
      <c r="M445" s="94"/>
      <c r="N445" s="94"/>
      <c r="O445" s="94"/>
      <c r="P445" s="94"/>
      <c r="Q445" s="94"/>
      <c r="R445" s="94"/>
      <c r="S445" s="94"/>
      <c r="T445" s="98"/>
      <c r="U445" s="94"/>
      <c r="V445" s="98"/>
      <c r="W445" s="94"/>
      <c r="X445" s="129"/>
      <c r="Y445" s="189"/>
      <c r="Z445" s="133"/>
      <c r="AA445" s="133"/>
      <c r="AB445" s="133"/>
      <c r="AC445" s="133"/>
      <c r="AD445" s="380"/>
      <c r="AE445" s="133"/>
      <c r="AF445" s="133"/>
      <c r="AG445" s="133"/>
      <c r="AH445" s="133"/>
      <c r="AI445" s="133"/>
      <c r="AJ445" s="133"/>
      <c r="AK445" s="133"/>
      <c r="AL445" s="133"/>
      <c r="AM445" s="133"/>
      <c r="AN445" s="133"/>
      <c r="AO445" s="133"/>
      <c r="AP445" s="129"/>
      <c r="AQ445" s="129"/>
      <c r="AR445" s="135"/>
      <c r="AS445" s="135"/>
      <c r="AT445" s="135"/>
      <c r="AU445" s="135"/>
      <c r="AV445" s="138"/>
      <c r="AW445" s="135"/>
      <c r="AX445" s="135"/>
      <c r="AY445" s="135"/>
      <c r="AZ445" s="135"/>
      <c r="BA445" s="135"/>
      <c r="BB445" s="135"/>
      <c r="BC445" s="135"/>
      <c r="BD445" s="135"/>
      <c r="BE445" s="135"/>
      <c r="BF445" s="139"/>
      <c r="BG445" s="150"/>
      <c r="BH445" s="129"/>
      <c r="BI445" s="129"/>
      <c r="BJ445" s="150"/>
      <c r="BK445" s="143"/>
      <c r="BL445" s="143"/>
      <c r="BM445" s="148"/>
      <c r="BN445" s="148"/>
      <c r="BO445" s="143"/>
      <c r="BP445" s="143"/>
      <c r="BQ445" s="143"/>
      <c r="BR445" s="143"/>
      <c r="BS445" s="143"/>
      <c r="BT445" s="143"/>
      <c r="BU445" s="371"/>
      <c r="BV445" s="371"/>
      <c r="BW445" s="371"/>
      <c r="BX445" s="371"/>
      <c r="BY445" s="371"/>
      <c r="BZ445" s="371"/>
      <c r="CA445" s="371"/>
    </row>
    <row r="446" spans="1:79" ht="42" customHeight="1">
      <c r="A446" s="126"/>
      <c r="B446" s="128"/>
      <c r="C446" s="128"/>
      <c r="D446" s="128"/>
      <c r="E446" s="129"/>
      <c r="F446" s="129"/>
      <c r="G446" s="129"/>
      <c r="H446" s="129"/>
      <c r="I446" s="129"/>
      <c r="J446" s="129"/>
      <c r="K446" s="129"/>
      <c r="L446" s="94"/>
      <c r="M446" s="94"/>
      <c r="N446" s="94"/>
      <c r="O446" s="94"/>
      <c r="P446" s="94"/>
      <c r="Q446" s="94"/>
      <c r="R446" s="94"/>
      <c r="S446" s="94"/>
      <c r="T446" s="98"/>
      <c r="U446" s="94"/>
      <c r="V446" s="98"/>
      <c r="W446" s="129"/>
      <c r="X446" s="129"/>
      <c r="Y446" s="128"/>
      <c r="Z446" s="133"/>
      <c r="AA446" s="133"/>
      <c r="AB446" s="133"/>
      <c r="AC446" s="133"/>
      <c r="AD446" s="380"/>
      <c r="AE446" s="133"/>
      <c r="AF446" s="133"/>
      <c r="AG446" s="133"/>
      <c r="AH446" s="133"/>
      <c r="AI446" s="133"/>
      <c r="AJ446" s="133"/>
      <c r="AK446" s="133"/>
      <c r="AL446" s="133"/>
      <c r="AM446" s="133"/>
      <c r="AN446" s="133"/>
      <c r="AO446" s="133"/>
      <c r="AP446" s="129"/>
      <c r="AQ446" s="129"/>
      <c r="AR446" s="135"/>
      <c r="AS446" s="135"/>
      <c r="AT446" s="135"/>
      <c r="AU446" s="135"/>
      <c r="AV446" s="138"/>
      <c r="AW446" s="135"/>
      <c r="AX446" s="135"/>
      <c r="AY446" s="135"/>
      <c r="AZ446" s="135"/>
      <c r="BA446" s="135"/>
      <c r="BB446" s="135"/>
      <c r="BC446" s="135"/>
      <c r="BD446" s="135"/>
      <c r="BE446" s="135"/>
      <c r="BF446" s="139"/>
      <c r="BG446" s="150"/>
      <c r="BH446" s="129"/>
      <c r="BI446" s="129"/>
      <c r="BJ446" s="150"/>
      <c r="BK446" s="143"/>
      <c r="BL446" s="143"/>
      <c r="BM446" s="148"/>
      <c r="BN446" s="148"/>
      <c r="BO446" s="143"/>
      <c r="BP446" s="143"/>
      <c r="BQ446" s="143"/>
      <c r="BR446" s="143"/>
      <c r="BS446" s="143"/>
      <c r="BT446" s="143"/>
      <c r="BU446" s="371"/>
      <c r="BV446" s="371"/>
      <c r="BW446" s="371"/>
      <c r="BX446" s="371"/>
      <c r="BY446" s="371"/>
      <c r="BZ446" s="371"/>
      <c r="CA446" s="371"/>
    </row>
    <row r="447" spans="1:79" ht="42" customHeight="1">
      <c r="A447" s="126"/>
      <c r="B447" s="128"/>
      <c r="C447" s="128"/>
      <c r="D447" s="128"/>
      <c r="E447" s="129"/>
      <c r="F447" s="129"/>
      <c r="G447" s="129"/>
      <c r="H447" s="129"/>
      <c r="I447" s="129"/>
      <c r="J447" s="129"/>
      <c r="K447" s="129"/>
      <c r="L447" s="94"/>
      <c r="M447" s="94"/>
      <c r="N447" s="94"/>
      <c r="O447" s="94"/>
      <c r="P447" s="94"/>
      <c r="Q447" s="94"/>
      <c r="R447" s="94"/>
      <c r="S447" s="94"/>
      <c r="T447" s="98"/>
      <c r="U447" s="94"/>
      <c r="V447" s="98"/>
      <c r="W447" s="129"/>
      <c r="X447" s="129"/>
      <c r="Y447" s="128"/>
      <c r="Z447" s="133"/>
      <c r="AA447" s="133"/>
      <c r="AB447" s="133"/>
      <c r="AC447" s="133"/>
      <c r="AD447" s="380"/>
      <c r="AE447" s="133"/>
      <c r="AF447" s="133"/>
      <c r="AG447" s="133"/>
      <c r="AH447" s="133"/>
      <c r="AI447" s="133"/>
      <c r="AJ447" s="133"/>
      <c r="AK447" s="133"/>
      <c r="AL447" s="133"/>
      <c r="AM447" s="133"/>
      <c r="AN447" s="133"/>
      <c r="AO447" s="133"/>
      <c r="AP447" s="129"/>
      <c r="AQ447" s="129"/>
      <c r="AR447" s="135"/>
      <c r="AS447" s="135"/>
      <c r="AT447" s="135"/>
      <c r="AU447" s="135"/>
      <c r="AV447" s="138"/>
      <c r="AW447" s="135"/>
      <c r="AX447" s="135"/>
      <c r="AY447" s="135"/>
      <c r="AZ447" s="135"/>
      <c r="BA447" s="135"/>
      <c r="BB447" s="135"/>
      <c r="BC447" s="135"/>
      <c r="BD447" s="135"/>
      <c r="BE447" s="135"/>
      <c r="BF447" s="139"/>
      <c r="BG447" s="150"/>
      <c r="BH447" s="129"/>
      <c r="BI447" s="129"/>
      <c r="BJ447" s="150"/>
      <c r="BK447" s="143"/>
      <c r="BL447" s="143"/>
      <c r="BM447" s="148"/>
      <c r="BN447" s="148"/>
      <c r="BO447" s="143"/>
      <c r="BP447" s="143"/>
      <c r="BQ447" s="143"/>
      <c r="BR447" s="143"/>
      <c r="BS447" s="143"/>
      <c r="BT447" s="143"/>
      <c r="BU447" s="371"/>
      <c r="BV447" s="371"/>
      <c r="BW447" s="371"/>
      <c r="BX447" s="371"/>
      <c r="BY447" s="371"/>
      <c r="BZ447" s="371"/>
      <c r="CA447" s="371"/>
    </row>
    <row r="448" spans="1:79" ht="42" customHeight="1">
      <c r="A448" s="126"/>
      <c r="B448" s="128"/>
      <c r="C448" s="128"/>
      <c r="D448" s="128"/>
      <c r="E448" s="129"/>
      <c r="F448" s="129"/>
      <c r="G448" s="129"/>
      <c r="H448" s="129"/>
      <c r="I448" s="129"/>
      <c r="J448" s="129"/>
      <c r="K448" s="129"/>
      <c r="L448" s="94"/>
      <c r="M448" s="94"/>
      <c r="N448" s="94"/>
      <c r="O448" s="94"/>
      <c r="P448" s="94"/>
      <c r="Q448" s="94"/>
      <c r="R448" s="94"/>
      <c r="S448" s="94"/>
      <c r="T448" s="98"/>
      <c r="U448" s="94"/>
      <c r="V448" s="98"/>
      <c r="W448" s="129"/>
      <c r="X448" s="129"/>
      <c r="Y448" s="128"/>
      <c r="Z448" s="133"/>
      <c r="AA448" s="133"/>
      <c r="AB448" s="133"/>
      <c r="AC448" s="133"/>
      <c r="AD448" s="380"/>
      <c r="AE448" s="133"/>
      <c r="AF448" s="133"/>
      <c r="AG448" s="133"/>
      <c r="AH448" s="133"/>
      <c r="AI448" s="133"/>
      <c r="AJ448" s="133"/>
      <c r="AK448" s="133"/>
      <c r="AL448" s="133"/>
      <c r="AM448" s="133"/>
      <c r="AN448" s="133"/>
      <c r="AO448" s="133"/>
      <c r="AP448" s="129"/>
      <c r="AQ448" s="129"/>
      <c r="AR448" s="135"/>
      <c r="AS448" s="135"/>
      <c r="AT448" s="135"/>
      <c r="AU448" s="135"/>
      <c r="AV448" s="138"/>
      <c r="AW448" s="135"/>
      <c r="AX448" s="135"/>
      <c r="AY448" s="135"/>
      <c r="AZ448" s="135"/>
      <c r="BA448" s="135"/>
      <c r="BB448" s="135"/>
      <c r="BC448" s="135"/>
      <c r="BD448" s="135"/>
      <c r="BE448" s="135"/>
      <c r="BF448" s="139"/>
      <c r="BG448" s="150"/>
      <c r="BH448" s="129"/>
      <c r="BI448" s="129"/>
      <c r="BJ448" s="150"/>
      <c r="BK448" s="143"/>
      <c r="BL448" s="143"/>
      <c r="BM448" s="148"/>
      <c r="BN448" s="148"/>
      <c r="BO448" s="143"/>
      <c r="BP448" s="143"/>
      <c r="BQ448" s="143"/>
      <c r="BR448" s="143"/>
      <c r="BS448" s="143"/>
      <c r="BT448" s="143"/>
      <c r="BU448" s="371"/>
      <c r="BV448" s="371"/>
      <c r="BW448" s="371"/>
      <c r="BX448" s="371"/>
      <c r="BY448" s="371"/>
      <c r="BZ448" s="371"/>
      <c r="CA448" s="371"/>
    </row>
    <row r="449" spans="1:79" ht="42" customHeight="1">
      <c r="A449" s="126"/>
      <c r="B449" s="128"/>
      <c r="C449" s="128"/>
      <c r="D449" s="128"/>
      <c r="E449" s="129"/>
      <c r="F449" s="129"/>
      <c r="G449" s="129"/>
      <c r="H449" s="130"/>
      <c r="I449" s="130"/>
      <c r="J449" s="130"/>
      <c r="K449" s="130"/>
      <c r="L449" s="94"/>
      <c r="M449" s="94"/>
      <c r="N449" s="94"/>
      <c r="O449" s="94"/>
      <c r="P449" s="94"/>
      <c r="Q449" s="94"/>
      <c r="R449" s="94"/>
      <c r="S449" s="94"/>
      <c r="T449" s="98"/>
      <c r="U449" s="129"/>
      <c r="V449" s="98"/>
      <c r="W449" s="129"/>
      <c r="X449" s="129"/>
      <c r="Y449" s="128"/>
      <c r="Z449" s="133"/>
      <c r="AA449" s="133"/>
      <c r="AB449" s="133"/>
      <c r="AC449" s="133"/>
      <c r="AD449" s="380"/>
      <c r="AE449" s="133"/>
      <c r="AF449" s="133"/>
      <c r="AG449" s="133"/>
      <c r="AH449" s="133"/>
      <c r="AI449" s="133"/>
      <c r="AJ449" s="133"/>
      <c r="AK449" s="133"/>
      <c r="AL449" s="133"/>
      <c r="AM449" s="133"/>
      <c r="AN449" s="133"/>
      <c r="AO449" s="133"/>
      <c r="AP449" s="129"/>
      <c r="AQ449" s="129"/>
      <c r="AR449" s="135"/>
      <c r="AS449" s="135"/>
      <c r="AT449" s="135"/>
      <c r="AU449" s="135"/>
      <c r="AV449" s="138"/>
      <c r="AW449" s="135"/>
      <c r="AX449" s="135"/>
      <c r="AY449" s="135"/>
      <c r="AZ449" s="135"/>
      <c r="BA449" s="135"/>
      <c r="BB449" s="135"/>
      <c r="BC449" s="135"/>
      <c r="BD449" s="135"/>
      <c r="BE449" s="135"/>
      <c r="BF449" s="139"/>
      <c r="BG449" s="150"/>
      <c r="BH449" s="129"/>
      <c r="BI449" s="129"/>
      <c r="BJ449" s="150"/>
      <c r="BK449" s="143"/>
      <c r="BL449" s="143"/>
      <c r="BM449" s="148"/>
      <c r="BN449" s="148"/>
      <c r="BO449" s="143"/>
      <c r="BP449" s="143"/>
      <c r="BQ449" s="143"/>
      <c r="BR449" s="143"/>
      <c r="BS449" s="143"/>
      <c r="BT449" s="143"/>
      <c r="BU449" s="371"/>
      <c r="BV449" s="371"/>
      <c r="BW449" s="371"/>
      <c r="BX449" s="371"/>
      <c r="BY449" s="371"/>
      <c r="BZ449" s="371"/>
      <c r="CA449" s="371"/>
    </row>
    <row r="450" spans="1:79" ht="42" customHeight="1">
      <c r="A450" s="126"/>
      <c r="B450" s="128"/>
      <c r="C450" s="128"/>
      <c r="D450" s="128"/>
      <c r="E450" s="129"/>
      <c r="F450" s="129"/>
      <c r="G450" s="129"/>
      <c r="H450" s="190"/>
      <c r="I450" s="190"/>
      <c r="J450" s="190"/>
      <c r="K450" s="190"/>
      <c r="L450" s="94"/>
      <c r="M450" s="94"/>
      <c r="N450" s="94"/>
      <c r="O450" s="94"/>
      <c r="P450" s="94"/>
      <c r="Q450" s="94"/>
      <c r="R450" s="94"/>
      <c r="S450" s="94"/>
      <c r="T450" s="98"/>
      <c r="U450" s="129"/>
      <c r="V450" s="98"/>
      <c r="W450" s="94"/>
      <c r="X450" s="129"/>
      <c r="Y450" s="128"/>
      <c r="Z450" s="133"/>
      <c r="AA450" s="133"/>
      <c r="AB450" s="133"/>
      <c r="AC450" s="133"/>
      <c r="AD450" s="380"/>
      <c r="AE450" s="133"/>
      <c r="AF450" s="133"/>
      <c r="AG450" s="133"/>
      <c r="AH450" s="133"/>
      <c r="AI450" s="133"/>
      <c r="AJ450" s="133"/>
      <c r="AK450" s="133"/>
      <c r="AL450" s="133"/>
      <c r="AM450" s="133"/>
      <c r="AN450" s="133"/>
      <c r="AO450" s="133"/>
      <c r="AP450" s="129"/>
      <c r="AQ450" s="129"/>
      <c r="AR450" s="135"/>
      <c r="AS450" s="135"/>
      <c r="AT450" s="135"/>
      <c r="AU450" s="135"/>
      <c r="AV450" s="138"/>
      <c r="AW450" s="135"/>
      <c r="AX450" s="135"/>
      <c r="AY450" s="135"/>
      <c r="AZ450" s="135"/>
      <c r="BA450" s="135"/>
      <c r="BB450" s="135"/>
      <c r="BC450" s="135"/>
      <c r="BD450" s="135"/>
      <c r="BE450" s="135"/>
      <c r="BF450" s="139"/>
      <c r="BG450" s="150"/>
      <c r="BH450" s="129"/>
      <c r="BI450" s="129"/>
      <c r="BJ450" s="150"/>
      <c r="BK450" s="143"/>
      <c r="BL450" s="143"/>
      <c r="BM450" s="148"/>
      <c r="BN450" s="148"/>
      <c r="BO450" s="143"/>
      <c r="BP450" s="143"/>
      <c r="BQ450" s="143"/>
      <c r="BR450" s="143"/>
      <c r="BS450" s="143"/>
      <c r="BT450" s="143"/>
      <c r="BU450" s="371"/>
      <c r="BV450" s="371"/>
      <c r="BW450" s="371"/>
      <c r="BX450" s="371"/>
      <c r="BY450" s="371"/>
      <c r="BZ450" s="371"/>
      <c r="CA450" s="371"/>
    </row>
    <row r="451" spans="1:79" ht="42" customHeight="1">
      <c r="A451" s="126"/>
      <c r="B451" s="128"/>
      <c r="C451" s="128"/>
      <c r="D451" s="128"/>
      <c r="E451" s="129"/>
      <c r="F451" s="129"/>
      <c r="G451" s="129"/>
      <c r="H451" s="129"/>
      <c r="I451" s="129"/>
      <c r="J451" s="129"/>
      <c r="K451" s="129"/>
      <c r="L451" s="94"/>
      <c r="M451" s="94"/>
      <c r="N451" s="94"/>
      <c r="O451" s="94"/>
      <c r="P451" s="94"/>
      <c r="Q451" s="94"/>
      <c r="R451" s="94"/>
      <c r="S451" s="94"/>
      <c r="T451" s="98"/>
      <c r="U451" s="94"/>
      <c r="V451" s="98"/>
      <c r="W451" s="129"/>
      <c r="X451" s="129"/>
      <c r="Y451" s="128"/>
      <c r="Z451" s="133"/>
      <c r="AA451" s="133"/>
      <c r="AB451" s="133"/>
      <c r="AC451" s="133"/>
      <c r="AD451" s="380"/>
      <c r="AE451" s="133"/>
      <c r="AF451" s="133"/>
      <c r="AG451" s="133"/>
      <c r="AH451" s="133"/>
      <c r="AI451" s="133"/>
      <c r="AJ451" s="133"/>
      <c r="AK451" s="133"/>
      <c r="AL451" s="133"/>
      <c r="AM451" s="133"/>
      <c r="AN451" s="133"/>
      <c r="AO451" s="133"/>
      <c r="AP451" s="129"/>
      <c r="AQ451" s="129"/>
      <c r="AR451" s="135"/>
      <c r="AS451" s="135"/>
      <c r="AT451" s="135"/>
      <c r="AU451" s="135"/>
      <c r="AV451" s="138"/>
      <c r="AW451" s="135"/>
      <c r="AX451" s="135"/>
      <c r="AY451" s="135"/>
      <c r="AZ451" s="135"/>
      <c r="BA451" s="135"/>
      <c r="BB451" s="135"/>
      <c r="BC451" s="135"/>
      <c r="BD451" s="135"/>
      <c r="BE451" s="135"/>
      <c r="BF451" s="139"/>
      <c r="BG451" s="150"/>
      <c r="BH451" s="129"/>
      <c r="BI451" s="129"/>
      <c r="BJ451" s="150"/>
      <c r="BK451" s="143"/>
      <c r="BL451" s="143"/>
      <c r="BM451" s="148"/>
      <c r="BN451" s="148"/>
      <c r="BO451" s="143"/>
      <c r="BP451" s="143"/>
      <c r="BQ451" s="143"/>
      <c r="BR451" s="143"/>
      <c r="BS451" s="143"/>
      <c r="BT451" s="143"/>
      <c r="BU451" s="371"/>
      <c r="BV451" s="371"/>
      <c r="BW451" s="371"/>
      <c r="BX451" s="371"/>
      <c r="BY451" s="371"/>
      <c r="BZ451" s="371"/>
      <c r="CA451" s="371"/>
    </row>
    <row r="452" spans="1:79" ht="42" customHeight="1">
      <c r="A452" s="126"/>
      <c r="B452" s="128"/>
      <c r="C452" s="128"/>
      <c r="D452" s="128"/>
      <c r="E452" s="129"/>
      <c r="F452" s="129"/>
      <c r="G452" s="129"/>
      <c r="H452" s="129"/>
      <c r="I452" s="129"/>
      <c r="J452" s="129"/>
      <c r="K452" s="129"/>
      <c r="L452" s="94"/>
      <c r="M452" s="94"/>
      <c r="N452" s="94"/>
      <c r="O452" s="94"/>
      <c r="P452" s="94"/>
      <c r="Q452" s="94"/>
      <c r="R452" s="94"/>
      <c r="S452" s="94"/>
      <c r="T452" s="98"/>
      <c r="U452" s="94"/>
      <c r="V452" s="98"/>
      <c r="W452" s="129"/>
      <c r="X452" s="129"/>
      <c r="Y452" s="128"/>
      <c r="Z452" s="133"/>
      <c r="AA452" s="133"/>
      <c r="AB452" s="133"/>
      <c r="AC452" s="133"/>
      <c r="AD452" s="380"/>
      <c r="AE452" s="133"/>
      <c r="AF452" s="133"/>
      <c r="AG452" s="133"/>
      <c r="AH452" s="133"/>
      <c r="AI452" s="133"/>
      <c r="AJ452" s="133"/>
      <c r="AK452" s="133"/>
      <c r="AL452" s="133"/>
      <c r="AM452" s="133"/>
      <c r="AN452" s="133"/>
      <c r="AO452" s="133"/>
      <c r="AP452" s="129"/>
      <c r="AQ452" s="129"/>
      <c r="AR452" s="135"/>
      <c r="AS452" s="135"/>
      <c r="AT452" s="135"/>
      <c r="AU452" s="135"/>
      <c r="AV452" s="138"/>
      <c r="AW452" s="135"/>
      <c r="AX452" s="135"/>
      <c r="AY452" s="135"/>
      <c r="AZ452" s="135"/>
      <c r="BA452" s="135"/>
      <c r="BB452" s="135"/>
      <c r="BC452" s="135"/>
      <c r="BD452" s="135"/>
      <c r="BE452" s="135"/>
      <c r="BF452" s="139"/>
      <c r="BG452" s="150"/>
      <c r="BH452" s="129"/>
      <c r="BI452" s="129"/>
      <c r="BJ452" s="150"/>
      <c r="BK452" s="143"/>
      <c r="BL452" s="143"/>
      <c r="BM452" s="148"/>
      <c r="BN452" s="148"/>
      <c r="BO452" s="143"/>
      <c r="BP452" s="143"/>
      <c r="BQ452" s="143"/>
      <c r="BR452" s="143"/>
      <c r="BS452" s="143"/>
      <c r="BT452" s="143"/>
      <c r="BU452" s="371"/>
      <c r="BV452" s="371"/>
      <c r="BW452" s="371"/>
      <c r="BX452" s="371"/>
      <c r="BY452" s="371"/>
      <c r="BZ452" s="371"/>
      <c r="CA452" s="371"/>
    </row>
    <row r="453" spans="1:79" ht="42" customHeight="1">
      <c r="A453" s="126"/>
      <c r="B453" s="128"/>
      <c r="C453" s="128"/>
      <c r="D453" s="128"/>
      <c r="E453" s="129"/>
      <c r="F453" s="129"/>
      <c r="G453" s="129"/>
      <c r="H453" s="129"/>
      <c r="I453" s="129"/>
      <c r="J453" s="129"/>
      <c r="K453" s="129"/>
      <c r="L453" s="94"/>
      <c r="M453" s="94"/>
      <c r="N453" s="94"/>
      <c r="O453" s="94"/>
      <c r="P453" s="94"/>
      <c r="Q453" s="94"/>
      <c r="R453" s="94"/>
      <c r="S453" s="94"/>
      <c r="T453" s="98"/>
      <c r="U453" s="129"/>
      <c r="V453" s="98"/>
      <c r="W453" s="129"/>
      <c r="X453" s="129"/>
      <c r="Y453" s="128"/>
      <c r="Z453" s="133"/>
      <c r="AA453" s="133"/>
      <c r="AB453" s="133"/>
      <c r="AC453" s="133"/>
      <c r="AD453" s="380"/>
      <c r="AE453" s="133"/>
      <c r="AF453" s="133"/>
      <c r="AG453" s="133"/>
      <c r="AH453" s="133"/>
      <c r="AI453" s="133"/>
      <c r="AJ453" s="133"/>
      <c r="AK453" s="133"/>
      <c r="AL453" s="133"/>
      <c r="AM453" s="133"/>
      <c r="AN453" s="133"/>
      <c r="AO453" s="133"/>
      <c r="AP453" s="129"/>
      <c r="AQ453" s="129"/>
      <c r="AR453" s="135"/>
      <c r="AS453" s="135"/>
      <c r="AT453" s="135"/>
      <c r="AU453" s="135"/>
      <c r="AV453" s="138"/>
      <c r="AW453" s="135"/>
      <c r="AX453" s="135"/>
      <c r="AY453" s="135"/>
      <c r="AZ453" s="135"/>
      <c r="BA453" s="135"/>
      <c r="BB453" s="135"/>
      <c r="BC453" s="135"/>
      <c r="BD453" s="135"/>
      <c r="BE453" s="135"/>
      <c r="BF453" s="139"/>
      <c r="BG453" s="150"/>
      <c r="BH453" s="129"/>
      <c r="BI453" s="129"/>
      <c r="BJ453" s="150"/>
      <c r="BK453" s="143"/>
      <c r="BL453" s="143"/>
      <c r="BM453" s="148"/>
      <c r="BN453" s="148"/>
      <c r="BO453" s="143"/>
      <c r="BP453" s="143"/>
      <c r="BQ453" s="143"/>
      <c r="BR453" s="143"/>
      <c r="BS453" s="143"/>
      <c r="BT453" s="143"/>
      <c r="BU453" s="371"/>
      <c r="BV453" s="371"/>
      <c r="BW453" s="371"/>
      <c r="BX453" s="371"/>
      <c r="BY453" s="371"/>
      <c r="BZ453" s="371"/>
      <c r="CA453" s="371"/>
    </row>
    <row r="454" spans="1:79" ht="33" customHeight="1">
      <c r="A454" s="126"/>
      <c r="B454" s="128"/>
      <c r="C454" s="128"/>
      <c r="D454" s="128"/>
      <c r="E454" s="129"/>
      <c r="F454" s="129"/>
      <c r="G454" s="129"/>
      <c r="H454" s="130"/>
      <c r="I454" s="130"/>
      <c r="J454" s="130"/>
      <c r="K454" s="130"/>
      <c r="L454" s="94"/>
      <c r="M454" s="94"/>
      <c r="N454" s="94"/>
      <c r="O454" s="94"/>
      <c r="P454" s="94"/>
      <c r="Q454" s="94"/>
      <c r="R454" s="94"/>
      <c r="S454" s="94"/>
      <c r="T454" s="98"/>
      <c r="U454" s="129"/>
      <c r="V454" s="98"/>
      <c r="W454" s="129"/>
      <c r="X454" s="129"/>
      <c r="Y454" s="128"/>
      <c r="Z454" s="133"/>
      <c r="AA454" s="133"/>
      <c r="AB454" s="133"/>
      <c r="AC454" s="133"/>
      <c r="AD454" s="380"/>
      <c r="AE454" s="133"/>
      <c r="AF454" s="133"/>
      <c r="AG454" s="133"/>
      <c r="AH454" s="133"/>
      <c r="AI454" s="133"/>
      <c r="AJ454" s="133"/>
      <c r="AK454" s="133"/>
      <c r="AL454" s="133"/>
      <c r="AM454" s="133"/>
      <c r="AN454" s="133"/>
      <c r="AO454" s="133"/>
      <c r="AP454" s="129"/>
      <c r="AQ454" s="129"/>
      <c r="AR454" s="135"/>
      <c r="AS454" s="135"/>
      <c r="AT454" s="135"/>
      <c r="AU454" s="135"/>
      <c r="AV454" s="138"/>
      <c r="AW454" s="135"/>
      <c r="AX454" s="135"/>
      <c r="AY454" s="135"/>
      <c r="AZ454" s="135"/>
      <c r="BA454" s="135"/>
      <c r="BB454" s="135"/>
      <c r="BC454" s="135"/>
      <c r="BD454" s="135"/>
      <c r="BE454" s="135"/>
      <c r="BF454" s="139"/>
      <c r="BG454" s="150"/>
      <c r="BH454" s="129"/>
      <c r="BI454" s="129"/>
      <c r="BJ454" s="150"/>
      <c r="BK454" s="143"/>
      <c r="BL454" s="143"/>
      <c r="BM454" s="148"/>
      <c r="BN454" s="148"/>
      <c r="BO454" s="143"/>
      <c r="BP454" s="143"/>
      <c r="BQ454" s="143"/>
      <c r="BR454" s="143"/>
      <c r="BS454" s="143"/>
      <c r="BT454" s="143"/>
      <c r="BU454" s="371"/>
      <c r="BV454" s="371"/>
      <c r="BW454" s="371"/>
      <c r="BX454" s="371"/>
      <c r="BY454" s="371"/>
      <c r="BZ454" s="371"/>
      <c r="CA454" s="371"/>
    </row>
    <row r="455" spans="1:79" ht="42" customHeight="1">
      <c r="A455" s="126"/>
      <c r="B455" s="128"/>
      <c r="C455" s="128"/>
      <c r="D455" s="128"/>
      <c r="E455" s="129"/>
      <c r="F455" s="129"/>
      <c r="G455" s="129"/>
      <c r="H455" s="129"/>
      <c r="I455" s="129"/>
      <c r="J455" s="129"/>
      <c r="K455" s="129"/>
      <c r="L455" s="94"/>
      <c r="M455" s="94"/>
      <c r="N455" s="94"/>
      <c r="O455" s="94"/>
      <c r="P455" s="94"/>
      <c r="Q455" s="94"/>
      <c r="R455" s="94"/>
      <c r="S455" s="94"/>
      <c r="T455" s="98"/>
      <c r="U455" s="94"/>
      <c r="V455" s="98"/>
      <c r="W455" s="129"/>
      <c r="X455" s="129"/>
      <c r="Y455" s="128"/>
      <c r="Z455" s="133"/>
      <c r="AA455" s="133"/>
      <c r="AB455" s="133"/>
      <c r="AC455" s="133"/>
      <c r="AD455" s="380"/>
      <c r="AE455" s="133"/>
      <c r="AF455" s="133"/>
      <c r="AG455" s="133"/>
      <c r="AH455" s="133"/>
      <c r="AI455" s="133"/>
      <c r="AJ455" s="133"/>
      <c r="AK455" s="133"/>
      <c r="AL455" s="133"/>
      <c r="AM455" s="133"/>
      <c r="AN455" s="133"/>
      <c r="AO455" s="133"/>
      <c r="AP455" s="129"/>
      <c r="AQ455" s="129"/>
      <c r="AR455" s="135"/>
      <c r="AS455" s="135"/>
      <c r="AT455" s="135"/>
      <c r="AU455" s="135"/>
      <c r="AV455" s="138"/>
      <c r="AW455" s="135"/>
      <c r="AX455" s="135"/>
      <c r="AY455" s="135"/>
      <c r="AZ455" s="135"/>
      <c r="BA455" s="135"/>
      <c r="BB455" s="135"/>
      <c r="BC455" s="135"/>
      <c r="BD455" s="135"/>
      <c r="BE455" s="135"/>
      <c r="BF455" s="139"/>
      <c r="BG455" s="150"/>
      <c r="BH455" s="129"/>
      <c r="BI455" s="129"/>
      <c r="BJ455" s="150"/>
      <c r="BK455" s="143"/>
      <c r="BL455" s="143"/>
      <c r="BM455" s="148"/>
      <c r="BN455" s="148"/>
      <c r="BO455" s="143"/>
      <c r="BP455" s="143"/>
      <c r="BQ455" s="143"/>
      <c r="BR455" s="143"/>
      <c r="BS455" s="143"/>
      <c r="BT455" s="143"/>
      <c r="BU455" s="371"/>
      <c r="BV455" s="371"/>
      <c r="BW455" s="371"/>
      <c r="BX455" s="371"/>
      <c r="BY455" s="371"/>
      <c r="BZ455" s="371"/>
      <c r="CA455" s="371"/>
    </row>
    <row r="456" spans="1:79" ht="42" customHeight="1">
      <c r="A456" s="126"/>
      <c r="B456" s="128"/>
      <c r="C456" s="128"/>
      <c r="D456" s="128"/>
      <c r="E456" s="129"/>
      <c r="F456" s="129"/>
      <c r="G456" s="129"/>
      <c r="H456" s="130"/>
      <c r="I456" s="130"/>
      <c r="J456" s="130"/>
      <c r="K456" s="130"/>
      <c r="L456" s="94"/>
      <c r="M456" s="94"/>
      <c r="N456" s="94"/>
      <c r="O456" s="94"/>
      <c r="P456" s="94"/>
      <c r="Q456" s="94"/>
      <c r="R456" s="94"/>
      <c r="S456" s="94"/>
      <c r="T456" s="98"/>
      <c r="U456" s="94"/>
      <c r="V456" s="98"/>
      <c r="W456" s="129"/>
      <c r="X456" s="129"/>
      <c r="Y456" s="128"/>
      <c r="Z456" s="133"/>
      <c r="AA456" s="133"/>
      <c r="AB456" s="133"/>
      <c r="AC456" s="133"/>
      <c r="AD456" s="380"/>
      <c r="AE456" s="133"/>
      <c r="AF456" s="133"/>
      <c r="AG456" s="133"/>
      <c r="AH456" s="133"/>
      <c r="AI456" s="133"/>
      <c r="AJ456" s="133"/>
      <c r="AK456" s="133"/>
      <c r="AL456" s="133"/>
      <c r="AM456" s="133"/>
      <c r="AN456" s="133"/>
      <c r="AO456" s="133"/>
      <c r="AP456" s="129"/>
      <c r="AQ456" s="129"/>
      <c r="AR456" s="135"/>
      <c r="AS456" s="135"/>
      <c r="AT456" s="135"/>
      <c r="AU456" s="135"/>
      <c r="AV456" s="138"/>
      <c r="AW456" s="135"/>
      <c r="AX456" s="135"/>
      <c r="AY456" s="135"/>
      <c r="AZ456" s="135"/>
      <c r="BA456" s="135"/>
      <c r="BB456" s="135"/>
      <c r="BC456" s="135"/>
      <c r="BD456" s="135"/>
      <c r="BE456" s="135"/>
      <c r="BF456" s="139"/>
      <c r="BG456" s="150"/>
      <c r="BH456" s="129"/>
      <c r="BI456" s="129"/>
      <c r="BJ456" s="150"/>
      <c r="BK456" s="143"/>
      <c r="BL456" s="143"/>
      <c r="BM456" s="148"/>
      <c r="BN456" s="148"/>
      <c r="BO456" s="143"/>
      <c r="BP456" s="143"/>
      <c r="BQ456" s="143"/>
      <c r="BR456" s="143"/>
      <c r="BS456" s="143"/>
      <c r="BT456" s="143"/>
      <c r="BU456" s="371"/>
      <c r="BV456" s="371"/>
      <c r="BW456" s="371"/>
      <c r="BX456" s="371"/>
      <c r="BY456" s="371"/>
      <c r="BZ456" s="371"/>
      <c r="CA456" s="371"/>
    </row>
    <row r="457" spans="1:79" ht="42" customHeight="1">
      <c r="A457" s="126"/>
      <c r="B457" s="128"/>
      <c r="C457" s="128"/>
      <c r="D457" s="128"/>
      <c r="E457" s="129"/>
      <c r="F457" s="129"/>
      <c r="G457" s="129"/>
      <c r="H457" s="130"/>
      <c r="I457" s="130"/>
      <c r="J457" s="130"/>
      <c r="K457" s="130"/>
      <c r="L457" s="94"/>
      <c r="M457" s="94"/>
      <c r="N457" s="94"/>
      <c r="O457" s="94"/>
      <c r="P457" s="94"/>
      <c r="Q457" s="94"/>
      <c r="R457" s="94"/>
      <c r="S457" s="94"/>
      <c r="T457" s="98"/>
      <c r="U457" s="129"/>
      <c r="V457" s="98"/>
      <c r="W457" s="129"/>
      <c r="X457" s="129"/>
      <c r="Y457" s="128"/>
      <c r="Z457" s="133"/>
      <c r="AA457" s="133"/>
      <c r="AB457" s="133"/>
      <c r="AC457" s="133"/>
      <c r="AD457" s="380"/>
      <c r="AE457" s="133"/>
      <c r="AF457" s="133"/>
      <c r="AG457" s="133"/>
      <c r="AH457" s="133"/>
      <c r="AI457" s="133"/>
      <c r="AJ457" s="133"/>
      <c r="AK457" s="133"/>
      <c r="AL457" s="133"/>
      <c r="AM457" s="133"/>
      <c r="AN457" s="133"/>
      <c r="AO457" s="133"/>
      <c r="AP457" s="129"/>
      <c r="AQ457" s="129"/>
      <c r="AR457" s="135"/>
      <c r="AS457" s="135"/>
      <c r="AT457" s="135"/>
      <c r="AU457" s="135"/>
      <c r="AV457" s="138"/>
      <c r="AW457" s="135"/>
      <c r="AX457" s="135"/>
      <c r="AY457" s="135"/>
      <c r="AZ457" s="135"/>
      <c r="BA457" s="135"/>
      <c r="BB457" s="135"/>
      <c r="BC457" s="135"/>
      <c r="BD457" s="135"/>
      <c r="BE457" s="135"/>
      <c r="BF457" s="139"/>
      <c r="BG457" s="150"/>
      <c r="BH457" s="129"/>
      <c r="BI457" s="129"/>
      <c r="BJ457" s="150"/>
      <c r="BK457" s="143"/>
      <c r="BL457" s="143"/>
      <c r="BM457" s="148"/>
      <c r="BN457" s="148"/>
      <c r="BO457" s="143"/>
      <c r="BP457" s="143"/>
      <c r="BQ457" s="143"/>
      <c r="BR457" s="143"/>
      <c r="BS457" s="143"/>
      <c r="BT457" s="143"/>
      <c r="BU457" s="371"/>
      <c r="BV457" s="371"/>
      <c r="BW457" s="371"/>
      <c r="BX457" s="371"/>
      <c r="BY457" s="371"/>
      <c r="BZ457" s="371"/>
      <c r="CA457" s="371"/>
    </row>
    <row r="458" spans="1:79" ht="42" customHeight="1">
      <c r="A458" s="126"/>
      <c r="B458" s="128"/>
      <c r="C458" s="128"/>
      <c r="D458" s="128"/>
      <c r="E458" s="129"/>
      <c r="F458" s="129"/>
      <c r="G458" s="129"/>
      <c r="H458" s="129"/>
      <c r="I458" s="129"/>
      <c r="J458" s="129"/>
      <c r="K458" s="129"/>
      <c r="L458" s="94"/>
      <c r="M458" s="94"/>
      <c r="N458" s="94"/>
      <c r="O458" s="94"/>
      <c r="P458" s="94"/>
      <c r="Q458" s="94"/>
      <c r="R458" s="94"/>
      <c r="S458" s="94"/>
      <c r="T458" s="98"/>
      <c r="U458" s="94"/>
      <c r="V458" s="98"/>
      <c r="W458" s="129"/>
      <c r="X458" s="129"/>
      <c r="Y458" s="128"/>
      <c r="Z458" s="133"/>
      <c r="AA458" s="133"/>
      <c r="AB458" s="133"/>
      <c r="AC458" s="133"/>
      <c r="AD458" s="380"/>
      <c r="AE458" s="133"/>
      <c r="AF458" s="133"/>
      <c r="AG458" s="133"/>
      <c r="AH458" s="133"/>
      <c r="AI458" s="133"/>
      <c r="AJ458" s="133"/>
      <c r="AK458" s="133"/>
      <c r="AL458" s="133"/>
      <c r="AM458" s="133"/>
      <c r="AN458" s="133"/>
      <c r="AO458" s="133"/>
      <c r="AP458" s="129"/>
      <c r="AQ458" s="129"/>
      <c r="AR458" s="135"/>
      <c r="AS458" s="135"/>
      <c r="AT458" s="135"/>
      <c r="AU458" s="135"/>
      <c r="AV458" s="138"/>
      <c r="AW458" s="135"/>
      <c r="AX458" s="135"/>
      <c r="AY458" s="135"/>
      <c r="AZ458" s="135"/>
      <c r="BA458" s="135"/>
      <c r="BB458" s="135"/>
      <c r="BC458" s="135"/>
      <c r="BD458" s="135"/>
      <c r="BE458" s="135"/>
      <c r="BF458" s="139"/>
      <c r="BG458" s="150"/>
      <c r="BH458" s="129"/>
      <c r="BI458" s="129"/>
      <c r="BJ458" s="150"/>
      <c r="BK458" s="143"/>
      <c r="BL458" s="143"/>
      <c r="BM458" s="148"/>
      <c r="BN458" s="148"/>
      <c r="BO458" s="143"/>
      <c r="BP458" s="143"/>
      <c r="BQ458" s="143"/>
      <c r="BR458" s="143"/>
      <c r="BS458" s="143"/>
      <c r="BT458" s="143"/>
      <c r="BU458" s="371"/>
      <c r="BV458" s="371"/>
      <c r="BW458" s="371"/>
      <c r="BX458" s="371"/>
      <c r="BY458" s="371"/>
      <c r="BZ458" s="371"/>
      <c r="CA458" s="371"/>
    </row>
    <row r="459" spans="1:79" ht="42" customHeight="1">
      <c r="A459" s="126"/>
      <c r="B459" s="128"/>
      <c r="C459" s="128"/>
      <c r="D459" s="128"/>
      <c r="E459" s="129"/>
      <c r="F459" s="129"/>
      <c r="G459" s="129"/>
      <c r="H459" s="129"/>
      <c r="I459" s="129"/>
      <c r="J459" s="129"/>
      <c r="K459" s="129"/>
      <c r="L459" s="94"/>
      <c r="M459" s="94"/>
      <c r="N459" s="94"/>
      <c r="O459" s="94"/>
      <c r="P459" s="94"/>
      <c r="Q459" s="94"/>
      <c r="R459" s="94"/>
      <c r="S459" s="94"/>
      <c r="T459" s="98"/>
      <c r="U459" s="94"/>
      <c r="V459" s="98"/>
      <c r="W459" s="129"/>
      <c r="X459" s="129"/>
      <c r="Y459" s="128"/>
      <c r="Z459" s="133"/>
      <c r="AA459" s="133"/>
      <c r="AB459" s="133"/>
      <c r="AC459" s="133"/>
      <c r="AD459" s="380"/>
      <c r="AE459" s="133"/>
      <c r="AF459" s="133"/>
      <c r="AG459" s="133"/>
      <c r="AH459" s="133"/>
      <c r="AI459" s="133"/>
      <c r="AJ459" s="133"/>
      <c r="AK459" s="133"/>
      <c r="AL459" s="133"/>
      <c r="AM459" s="133"/>
      <c r="AN459" s="133"/>
      <c r="AO459" s="133"/>
      <c r="AP459" s="129"/>
      <c r="AQ459" s="129"/>
      <c r="AR459" s="135"/>
      <c r="AS459" s="135"/>
      <c r="AT459" s="135"/>
      <c r="AU459" s="135"/>
      <c r="AV459" s="138"/>
      <c r="AW459" s="135"/>
      <c r="AX459" s="135"/>
      <c r="AY459" s="135"/>
      <c r="AZ459" s="135"/>
      <c r="BA459" s="135"/>
      <c r="BB459" s="135"/>
      <c r="BC459" s="135"/>
      <c r="BD459" s="135"/>
      <c r="BE459" s="135"/>
      <c r="BF459" s="139"/>
      <c r="BG459" s="150"/>
      <c r="BH459" s="129"/>
      <c r="BI459" s="129"/>
      <c r="BJ459" s="150"/>
      <c r="BK459" s="143"/>
      <c r="BL459" s="143"/>
      <c r="BM459" s="148"/>
      <c r="BN459" s="148"/>
      <c r="BO459" s="143"/>
      <c r="BP459" s="143"/>
      <c r="BQ459" s="143"/>
      <c r="BR459" s="143"/>
      <c r="BS459" s="143"/>
      <c r="BT459" s="143"/>
      <c r="BU459" s="371"/>
      <c r="BV459" s="371"/>
      <c r="BW459" s="371"/>
      <c r="BX459" s="371"/>
      <c r="BY459" s="371"/>
      <c r="BZ459" s="371"/>
      <c r="CA459" s="371"/>
    </row>
    <row r="460" spans="1:79" ht="42" customHeight="1">
      <c r="A460" s="126"/>
      <c r="B460" s="128"/>
      <c r="C460" s="128"/>
      <c r="D460" s="128"/>
      <c r="E460" s="129"/>
      <c r="F460" s="129"/>
      <c r="G460" s="129"/>
      <c r="H460" s="129"/>
      <c r="I460" s="129"/>
      <c r="J460" s="129"/>
      <c r="K460" s="129"/>
      <c r="L460" s="94"/>
      <c r="M460" s="94"/>
      <c r="N460" s="94"/>
      <c r="O460" s="94"/>
      <c r="P460" s="94"/>
      <c r="Q460" s="94"/>
      <c r="R460" s="94"/>
      <c r="S460" s="94"/>
      <c r="T460" s="98"/>
      <c r="U460" s="129"/>
      <c r="V460" s="98"/>
      <c r="W460" s="129"/>
      <c r="X460" s="129"/>
      <c r="Y460" s="128"/>
      <c r="Z460" s="133"/>
      <c r="AA460" s="133"/>
      <c r="AB460" s="133"/>
      <c r="AC460" s="133"/>
      <c r="AD460" s="380"/>
      <c r="AE460" s="133"/>
      <c r="AF460" s="133"/>
      <c r="AG460" s="133"/>
      <c r="AH460" s="133"/>
      <c r="AI460" s="133"/>
      <c r="AJ460" s="133"/>
      <c r="AK460" s="133"/>
      <c r="AL460" s="133"/>
      <c r="AM460" s="133"/>
      <c r="AN460" s="133"/>
      <c r="AO460" s="133"/>
      <c r="AP460" s="129"/>
      <c r="AQ460" s="129"/>
      <c r="AR460" s="135"/>
      <c r="AS460" s="135"/>
      <c r="AT460" s="135"/>
      <c r="AU460" s="135"/>
      <c r="AV460" s="138"/>
      <c r="AW460" s="135"/>
      <c r="AX460" s="135"/>
      <c r="AY460" s="135"/>
      <c r="AZ460" s="135"/>
      <c r="BA460" s="135"/>
      <c r="BB460" s="135"/>
      <c r="BC460" s="135"/>
      <c r="BD460" s="135"/>
      <c r="BE460" s="135"/>
      <c r="BF460" s="143"/>
      <c r="BG460" s="150"/>
      <c r="BH460" s="129"/>
      <c r="BI460" s="129"/>
      <c r="BJ460" s="150"/>
      <c r="BK460" s="143"/>
      <c r="BL460" s="143"/>
      <c r="BM460" s="148"/>
      <c r="BN460" s="148"/>
      <c r="BO460" s="143"/>
      <c r="BP460" s="143"/>
      <c r="BQ460" s="143"/>
      <c r="BR460" s="143"/>
      <c r="BS460" s="143"/>
      <c r="BT460" s="143"/>
      <c r="BU460" s="371"/>
      <c r="BV460" s="371"/>
      <c r="BW460" s="371"/>
      <c r="BX460" s="371"/>
      <c r="BY460" s="371"/>
      <c r="BZ460" s="371"/>
      <c r="CA460" s="371"/>
    </row>
    <row r="461" spans="1:79" ht="42" customHeight="1">
      <c r="A461" s="126"/>
      <c r="B461" s="128"/>
      <c r="C461" s="128"/>
      <c r="D461" s="128"/>
      <c r="E461" s="129"/>
      <c r="F461" s="129"/>
      <c r="G461" s="129"/>
      <c r="H461" s="130"/>
      <c r="I461" s="130"/>
      <c r="J461" s="130"/>
      <c r="K461" s="130"/>
      <c r="L461" s="94"/>
      <c r="M461" s="94"/>
      <c r="N461" s="94"/>
      <c r="O461" s="94"/>
      <c r="P461" s="94"/>
      <c r="Q461" s="94"/>
      <c r="R461" s="94"/>
      <c r="S461" s="94"/>
      <c r="T461" s="98"/>
      <c r="U461" s="129"/>
      <c r="V461" s="98"/>
      <c r="W461" s="129"/>
      <c r="X461" s="129"/>
      <c r="Y461" s="128"/>
      <c r="Z461" s="133"/>
      <c r="AA461" s="133"/>
      <c r="AB461" s="133"/>
      <c r="AC461" s="133"/>
      <c r="AD461" s="380"/>
      <c r="AE461" s="133"/>
      <c r="AF461" s="133"/>
      <c r="AG461" s="133"/>
      <c r="AH461" s="133"/>
      <c r="AI461" s="133"/>
      <c r="AJ461" s="133"/>
      <c r="AK461" s="133"/>
      <c r="AL461" s="133"/>
      <c r="AM461" s="133"/>
      <c r="AN461" s="133"/>
      <c r="AO461" s="133"/>
      <c r="AP461" s="129"/>
      <c r="AQ461" s="129"/>
      <c r="AR461" s="135"/>
      <c r="AS461" s="135"/>
      <c r="AT461" s="135"/>
      <c r="AU461" s="135"/>
      <c r="AV461" s="138"/>
      <c r="AW461" s="135"/>
      <c r="AX461" s="135"/>
      <c r="AY461" s="135"/>
      <c r="AZ461" s="135"/>
      <c r="BA461" s="135"/>
      <c r="BB461" s="135"/>
      <c r="BC461" s="135"/>
      <c r="BD461" s="135"/>
      <c r="BE461" s="135"/>
      <c r="BF461" s="143"/>
      <c r="BG461" s="150"/>
      <c r="BH461" s="129"/>
      <c r="BI461" s="129"/>
      <c r="BJ461" s="150"/>
      <c r="BK461" s="143"/>
      <c r="BL461" s="143"/>
      <c r="BM461" s="148"/>
      <c r="BN461" s="148"/>
      <c r="BO461" s="143"/>
      <c r="BP461" s="143"/>
      <c r="BQ461" s="143"/>
      <c r="BR461" s="143"/>
      <c r="BS461" s="143"/>
      <c r="BT461" s="143"/>
      <c r="BU461" s="371"/>
      <c r="BV461" s="371"/>
      <c r="BW461" s="371"/>
      <c r="BX461" s="371"/>
      <c r="BY461" s="371"/>
      <c r="BZ461" s="371"/>
      <c r="CA461" s="371"/>
    </row>
    <row r="462" spans="1:79" ht="42" customHeight="1">
      <c r="A462" s="126"/>
      <c r="B462" s="128"/>
      <c r="C462" s="128"/>
      <c r="D462" s="128"/>
      <c r="E462" s="129"/>
      <c r="F462" s="129"/>
      <c r="G462" s="129"/>
      <c r="H462" s="129"/>
      <c r="I462" s="129"/>
      <c r="J462" s="129"/>
      <c r="K462" s="129"/>
      <c r="L462" s="94"/>
      <c r="M462" s="94"/>
      <c r="N462" s="94"/>
      <c r="O462" s="94"/>
      <c r="P462" s="94"/>
      <c r="Q462" s="94"/>
      <c r="R462" s="94"/>
      <c r="S462" s="94"/>
      <c r="T462" s="98"/>
      <c r="U462" s="94"/>
      <c r="V462" s="98"/>
      <c r="W462" s="129"/>
      <c r="X462" s="129"/>
      <c r="Y462" s="128"/>
      <c r="Z462" s="133"/>
      <c r="AA462" s="133"/>
      <c r="AB462" s="133"/>
      <c r="AC462" s="133"/>
      <c r="AD462" s="380"/>
      <c r="AE462" s="133"/>
      <c r="AF462" s="133"/>
      <c r="AG462" s="133"/>
      <c r="AH462" s="133"/>
      <c r="AI462" s="133"/>
      <c r="AJ462" s="133"/>
      <c r="AK462" s="133"/>
      <c r="AL462" s="133"/>
      <c r="AM462" s="133"/>
      <c r="AN462" s="133"/>
      <c r="AO462" s="133"/>
      <c r="AP462" s="129"/>
      <c r="AQ462" s="129"/>
      <c r="AR462" s="135"/>
      <c r="AS462" s="135"/>
      <c r="AT462" s="135"/>
      <c r="AU462" s="135"/>
      <c r="AV462" s="138"/>
      <c r="AW462" s="135"/>
      <c r="AX462" s="135"/>
      <c r="AY462" s="135"/>
      <c r="AZ462" s="135"/>
      <c r="BA462" s="135"/>
      <c r="BB462" s="135"/>
      <c r="BC462" s="135"/>
      <c r="BD462" s="135"/>
      <c r="BE462" s="135"/>
      <c r="BF462" s="143"/>
      <c r="BG462" s="150"/>
      <c r="BH462" s="129"/>
      <c r="BI462" s="129"/>
      <c r="BJ462" s="150"/>
      <c r="BK462" s="143"/>
      <c r="BL462" s="143"/>
      <c r="BM462" s="148"/>
      <c r="BN462" s="148"/>
      <c r="BO462" s="143"/>
      <c r="BP462" s="143"/>
      <c r="BQ462" s="143"/>
      <c r="BR462" s="143"/>
      <c r="BS462" s="143"/>
      <c r="BT462" s="143"/>
      <c r="BU462" s="371"/>
      <c r="BV462" s="371"/>
      <c r="BW462" s="371"/>
      <c r="BX462" s="371"/>
      <c r="BY462" s="371"/>
      <c r="BZ462" s="371"/>
      <c r="CA462" s="371"/>
    </row>
    <row r="463" spans="1:79" ht="42" customHeight="1">
      <c r="A463" s="126"/>
      <c r="B463" s="128"/>
      <c r="C463" s="128"/>
      <c r="D463" s="128"/>
      <c r="E463" s="129"/>
      <c r="F463" s="129"/>
      <c r="G463" s="129"/>
      <c r="H463" s="130"/>
      <c r="I463" s="130"/>
      <c r="J463" s="130"/>
      <c r="K463" s="130"/>
      <c r="L463" s="94"/>
      <c r="M463" s="94"/>
      <c r="N463" s="94"/>
      <c r="O463" s="94"/>
      <c r="P463" s="94"/>
      <c r="Q463" s="94"/>
      <c r="R463" s="94"/>
      <c r="S463" s="94"/>
      <c r="T463" s="98"/>
      <c r="U463" s="94"/>
      <c r="V463" s="98"/>
      <c r="W463" s="129"/>
      <c r="X463" s="129"/>
      <c r="Y463" s="128"/>
      <c r="Z463" s="133"/>
      <c r="AA463" s="133"/>
      <c r="AB463" s="133"/>
      <c r="AC463" s="133"/>
      <c r="AD463" s="380"/>
      <c r="AE463" s="133"/>
      <c r="AF463" s="133"/>
      <c r="AG463" s="133"/>
      <c r="AH463" s="133"/>
      <c r="AI463" s="133"/>
      <c r="AJ463" s="133"/>
      <c r="AK463" s="133"/>
      <c r="AL463" s="133"/>
      <c r="AM463" s="133"/>
      <c r="AN463" s="133"/>
      <c r="AO463" s="133"/>
      <c r="AP463" s="129"/>
      <c r="AQ463" s="129"/>
      <c r="AR463" s="135"/>
      <c r="AS463" s="135"/>
      <c r="AT463" s="135"/>
      <c r="AU463" s="135"/>
      <c r="AV463" s="138"/>
      <c r="AW463" s="135"/>
      <c r="AX463" s="135"/>
      <c r="AY463" s="135"/>
      <c r="AZ463" s="135"/>
      <c r="BA463" s="135"/>
      <c r="BB463" s="135"/>
      <c r="BC463" s="135"/>
      <c r="BD463" s="135"/>
      <c r="BE463" s="135"/>
      <c r="BF463" s="143"/>
      <c r="BG463" s="150"/>
      <c r="BH463" s="129"/>
      <c r="BI463" s="129"/>
      <c r="BJ463" s="150"/>
      <c r="BK463" s="143"/>
      <c r="BL463" s="143"/>
      <c r="BM463" s="148"/>
      <c r="BN463" s="148"/>
      <c r="BO463" s="143"/>
      <c r="BP463" s="143"/>
      <c r="BQ463" s="143"/>
      <c r="BR463" s="143"/>
      <c r="BS463" s="143"/>
      <c r="BT463" s="143"/>
      <c r="BU463" s="371"/>
      <c r="BV463" s="371"/>
      <c r="BW463" s="371"/>
      <c r="BX463" s="371"/>
      <c r="BY463" s="371"/>
      <c r="BZ463" s="371"/>
      <c r="CA463" s="371"/>
    </row>
    <row r="464" spans="1:79" ht="42" customHeight="1">
      <c r="A464" s="126"/>
      <c r="B464" s="128"/>
      <c r="C464" s="128"/>
      <c r="D464" s="128"/>
      <c r="E464" s="129"/>
      <c r="F464" s="129"/>
      <c r="G464" s="129"/>
      <c r="H464" s="129"/>
      <c r="I464" s="129"/>
      <c r="J464" s="129"/>
      <c r="K464" s="129"/>
      <c r="L464" s="94"/>
      <c r="M464" s="94"/>
      <c r="N464" s="94"/>
      <c r="O464" s="94"/>
      <c r="P464" s="94"/>
      <c r="Q464" s="94"/>
      <c r="R464" s="94"/>
      <c r="S464" s="94"/>
      <c r="T464" s="98"/>
      <c r="U464" s="94"/>
      <c r="V464" s="98"/>
      <c r="W464" s="129"/>
      <c r="X464" s="129"/>
      <c r="Y464" s="128"/>
      <c r="Z464" s="133"/>
      <c r="AA464" s="133"/>
      <c r="AB464" s="133"/>
      <c r="AC464" s="133"/>
      <c r="AD464" s="380"/>
      <c r="AE464" s="133"/>
      <c r="AF464" s="133"/>
      <c r="AG464" s="133"/>
      <c r="AH464" s="133"/>
      <c r="AI464" s="133"/>
      <c r="AJ464" s="133"/>
      <c r="AK464" s="133"/>
      <c r="AL464" s="133"/>
      <c r="AM464" s="133"/>
      <c r="AN464" s="133"/>
      <c r="AO464" s="133"/>
      <c r="AP464" s="129"/>
      <c r="AQ464" s="129"/>
      <c r="AR464" s="135"/>
      <c r="AS464" s="135"/>
      <c r="AT464" s="135"/>
      <c r="AU464" s="135"/>
      <c r="AV464" s="138"/>
      <c r="AW464" s="135"/>
      <c r="AX464" s="135"/>
      <c r="AY464" s="135"/>
      <c r="AZ464" s="135"/>
      <c r="BA464" s="135"/>
      <c r="BB464" s="135"/>
      <c r="BC464" s="135"/>
      <c r="BD464" s="135"/>
      <c r="BE464" s="135"/>
      <c r="BF464" s="143"/>
      <c r="BG464" s="150"/>
      <c r="BH464" s="129"/>
      <c r="BI464" s="129"/>
      <c r="BJ464" s="150"/>
      <c r="BK464" s="143"/>
      <c r="BL464" s="143"/>
      <c r="BM464" s="148"/>
      <c r="BN464" s="148"/>
      <c r="BO464" s="143"/>
      <c r="BP464" s="143"/>
      <c r="BQ464" s="143"/>
      <c r="BR464" s="143"/>
      <c r="BS464" s="143"/>
      <c r="BT464" s="143"/>
      <c r="BU464" s="371"/>
      <c r="BV464" s="371"/>
      <c r="BW464" s="371"/>
      <c r="BX464" s="371"/>
      <c r="BY464" s="371"/>
      <c r="BZ464" s="371"/>
      <c r="CA464" s="371"/>
    </row>
    <row r="465" spans="1:79" ht="42" customHeight="1">
      <c r="A465" s="126"/>
      <c r="B465" s="128"/>
      <c r="C465" s="128"/>
      <c r="D465" s="128"/>
      <c r="E465" s="129"/>
      <c r="F465" s="129"/>
      <c r="G465" s="129"/>
      <c r="H465" s="129"/>
      <c r="I465" s="129"/>
      <c r="J465" s="129"/>
      <c r="K465" s="129"/>
      <c r="L465" s="94"/>
      <c r="M465" s="94"/>
      <c r="N465" s="94"/>
      <c r="O465" s="94"/>
      <c r="P465" s="94"/>
      <c r="Q465" s="94"/>
      <c r="R465" s="94"/>
      <c r="S465" s="94"/>
      <c r="T465" s="98"/>
      <c r="U465" s="94"/>
      <c r="V465" s="98"/>
      <c r="W465" s="129"/>
      <c r="X465" s="129"/>
      <c r="Y465" s="128"/>
      <c r="Z465" s="133"/>
      <c r="AA465" s="133"/>
      <c r="AB465" s="133"/>
      <c r="AC465" s="133"/>
      <c r="AD465" s="380"/>
      <c r="AE465" s="133"/>
      <c r="AF465" s="133"/>
      <c r="AG465" s="133"/>
      <c r="AH465" s="133"/>
      <c r="AI465" s="133"/>
      <c r="AJ465" s="133"/>
      <c r="AK465" s="133"/>
      <c r="AL465" s="133"/>
      <c r="AM465" s="133"/>
      <c r="AN465" s="133"/>
      <c r="AO465" s="133"/>
      <c r="AP465" s="129"/>
      <c r="AQ465" s="129"/>
      <c r="AR465" s="135"/>
      <c r="AS465" s="135"/>
      <c r="AT465" s="135"/>
      <c r="AU465" s="135"/>
      <c r="AV465" s="138"/>
      <c r="AW465" s="135"/>
      <c r="AX465" s="135"/>
      <c r="AY465" s="135"/>
      <c r="AZ465" s="135"/>
      <c r="BA465" s="135"/>
      <c r="BB465" s="135"/>
      <c r="BC465" s="135"/>
      <c r="BD465" s="135"/>
      <c r="BE465" s="135"/>
      <c r="BF465" s="143"/>
      <c r="BG465" s="150"/>
      <c r="BH465" s="129"/>
      <c r="BI465" s="129"/>
      <c r="BJ465" s="150"/>
      <c r="BK465" s="143"/>
      <c r="BL465" s="143"/>
      <c r="BM465" s="148"/>
      <c r="BN465" s="148"/>
      <c r="BO465" s="143"/>
      <c r="BP465" s="143"/>
      <c r="BQ465" s="143"/>
      <c r="BR465" s="143"/>
      <c r="BS465" s="143"/>
      <c r="BT465" s="143"/>
      <c r="BU465" s="371"/>
      <c r="BV465" s="371"/>
      <c r="BW465" s="371"/>
      <c r="BX465" s="371"/>
      <c r="BY465" s="371"/>
      <c r="BZ465" s="371"/>
      <c r="CA465" s="371"/>
    </row>
    <row r="466" spans="1:79" ht="42" customHeight="1">
      <c r="A466" s="126"/>
      <c r="B466" s="128"/>
      <c r="C466" s="128"/>
      <c r="D466" s="128"/>
      <c r="E466" s="129"/>
      <c r="F466" s="129"/>
      <c r="G466" s="129"/>
      <c r="H466" s="129"/>
      <c r="I466" s="129"/>
      <c r="J466" s="129"/>
      <c r="K466" s="129"/>
      <c r="L466" s="94"/>
      <c r="M466" s="94"/>
      <c r="N466" s="94"/>
      <c r="O466" s="94"/>
      <c r="P466" s="94"/>
      <c r="Q466" s="94"/>
      <c r="R466" s="94"/>
      <c r="S466" s="94"/>
      <c r="T466" s="98"/>
      <c r="U466" s="94"/>
      <c r="V466" s="98"/>
      <c r="W466" s="129"/>
      <c r="X466" s="129"/>
      <c r="Y466" s="128"/>
      <c r="Z466" s="133"/>
      <c r="AA466" s="133"/>
      <c r="AB466" s="133"/>
      <c r="AC466" s="133"/>
      <c r="AD466" s="380"/>
      <c r="AE466" s="133"/>
      <c r="AF466" s="133"/>
      <c r="AG466" s="133"/>
      <c r="AH466" s="133"/>
      <c r="AI466" s="133"/>
      <c r="AJ466" s="133"/>
      <c r="AK466" s="133"/>
      <c r="AL466" s="133"/>
      <c r="AM466" s="133"/>
      <c r="AN466" s="133"/>
      <c r="AO466" s="133"/>
      <c r="AP466" s="129"/>
      <c r="AQ466" s="129"/>
      <c r="AR466" s="135"/>
      <c r="AS466" s="135"/>
      <c r="AT466" s="135"/>
      <c r="AU466" s="135"/>
      <c r="AV466" s="138"/>
      <c r="AW466" s="135"/>
      <c r="AX466" s="135"/>
      <c r="AY466" s="135"/>
      <c r="AZ466" s="135"/>
      <c r="BA466" s="135"/>
      <c r="BB466" s="135"/>
      <c r="BC466" s="135"/>
      <c r="BD466" s="135"/>
      <c r="BE466" s="135"/>
      <c r="BF466" s="143"/>
      <c r="BG466" s="150"/>
      <c r="BH466" s="129"/>
      <c r="BI466" s="129"/>
      <c r="BJ466" s="150"/>
      <c r="BK466" s="143"/>
      <c r="BL466" s="143"/>
      <c r="BM466" s="148"/>
      <c r="BN466" s="148"/>
      <c r="BO466" s="143"/>
      <c r="BP466" s="143"/>
      <c r="BQ466" s="143"/>
      <c r="BR466" s="143"/>
      <c r="BS466" s="143"/>
      <c r="BT466" s="143"/>
      <c r="BU466" s="371"/>
      <c r="BV466" s="371"/>
      <c r="BW466" s="371"/>
      <c r="BX466" s="371"/>
      <c r="BY466" s="371"/>
      <c r="BZ466" s="371"/>
      <c r="CA466" s="371"/>
    </row>
    <row r="467" spans="1:79" ht="42" customHeight="1">
      <c r="A467" s="126"/>
      <c r="B467" s="128"/>
      <c r="C467" s="128"/>
      <c r="D467" s="128"/>
      <c r="E467" s="129"/>
      <c r="F467" s="129"/>
      <c r="G467" s="129"/>
      <c r="H467" s="129"/>
      <c r="I467" s="129"/>
      <c r="J467" s="129"/>
      <c r="K467" s="129"/>
      <c r="L467" s="94"/>
      <c r="M467" s="94"/>
      <c r="N467" s="94"/>
      <c r="O467" s="94"/>
      <c r="P467" s="94"/>
      <c r="Q467" s="94"/>
      <c r="R467" s="94"/>
      <c r="S467" s="94"/>
      <c r="T467" s="98"/>
      <c r="U467" s="129"/>
      <c r="V467" s="98"/>
      <c r="W467" s="129"/>
      <c r="X467" s="129"/>
      <c r="Y467" s="128"/>
      <c r="Z467" s="133"/>
      <c r="AA467" s="133"/>
      <c r="AB467" s="133"/>
      <c r="AC467" s="133"/>
      <c r="AD467" s="380"/>
      <c r="AE467" s="133"/>
      <c r="AF467" s="133"/>
      <c r="AG467" s="133"/>
      <c r="AH467" s="133"/>
      <c r="AI467" s="133"/>
      <c r="AJ467" s="133"/>
      <c r="AK467" s="133"/>
      <c r="AL467" s="133"/>
      <c r="AM467" s="133"/>
      <c r="AN467" s="133"/>
      <c r="AO467" s="133"/>
      <c r="AP467" s="129"/>
      <c r="AQ467" s="129"/>
      <c r="AR467" s="135"/>
      <c r="AS467" s="135"/>
      <c r="AT467" s="135"/>
      <c r="AU467" s="135"/>
      <c r="AV467" s="138"/>
      <c r="AW467" s="135"/>
      <c r="AX467" s="135"/>
      <c r="AY467" s="135"/>
      <c r="AZ467" s="135"/>
      <c r="BA467" s="135"/>
      <c r="BB467" s="135"/>
      <c r="BC467" s="135"/>
      <c r="BD467" s="135"/>
      <c r="BE467" s="135"/>
      <c r="BF467" s="139"/>
      <c r="BG467" s="150"/>
      <c r="BH467" s="129"/>
      <c r="BI467" s="129"/>
      <c r="BJ467" s="150"/>
      <c r="BK467" s="143"/>
      <c r="BL467" s="143"/>
      <c r="BM467" s="148"/>
      <c r="BN467" s="148"/>
      <c r="BO467" s="143"/>
      <c r="BP467" s="143"/>
      <c r="BQ467" s="143"/>
      <c r="BR467" s="143"/>
      <c r="BS467" s="143"/>
      <c r="BT467" s="143"/>
      <c r="BU467" s="371"/>
      <c r="BV467" s="371"/>
      <c r="BW467" s="371"/>
      <c r="BX467" s="371"/>
      <c r="BY467" s="371"/>
      <c r="BZ467" s="371"/>
      <c r="CA467" s="371"/>
    </row>
    <row r="468" spans="1:79" ht="42" customHeight="1">
      <c r="A468" s="126"/>
      <c r="B468" s="128"/>
      <c r="C468" s="128"/>
      <c r="D468" s="128"/>
      <c r="E468" s="129"/>
      <c r="F468" s="129"/>
      <c r="G468" s="129"/>
      <c r="H468" s="129"/>
      <c r="I468" s="129"/>
      <c r="J468" s="129"/>
      <c r="K468" s="129"/>
      <c r="L468" s="94"/>
      <c r="M468" s="94"/>
      <c r="N468" s="94"/>
      <c r="O468" s="94"/>
      <c r="P468" s="94"/>
      <c r="Q468" s="94"/>
      <c r="R468" s="94"/>
      <c r="S468" s="94"/>
      <c r="T468" s="98"/>
      <c r="U468" s="94"/>
      <c r="V468" s="98"/>
      <c r="W468" s="129"/>
      <c r="X468" s="129"/>
      <c r="Y468" s="128"/>
      <c r="Z468" s="133"/>
      <c r="AA468" s="133"/>
      <c r="AB468" s="133"/>
      <c r="AC468" s="133"/>
      <c r="AD468" s="380"/>
      <c r="AE468" s="133"/>
      <c r="AF468" s="133"/>
      <c r="AG468" s="133"/>
      <c r="AH468" s="133"/>
      <c r="AI468" s="133"/>
      <c r="AJ468" s="133"/>
      <c r="AK468" s="133"/>
      <c r="AL468" s="133"/>
      <c r="AM468" s="133"/>
      <c r="AN468" s="133"/>
      <c r="AO468" s="133"/>
      <c r="AP468" s="129"/>
      <c r="AQ468" s="129"/>
      <c r="AR468" s="135"/>
      <c r="AS468" s="135"/>
      <c r="AT468" s="135"/>
      <c r="AU468" s="135"/>
      <c r="AV468" s="138"/>
      <c r="AW468" s="135"/>
      <c r="AX468" s="135"/>
      <c r="AY468" s="135"/>
      <c r="AZ468" s="135"/>
      <c r="BA468" s="135"/>
      <c r="BB468" s="135"/>
      <c r="BC468" s="135"/>
      <c r="BD468" s="135"/>
      <c r="BE468" s="135"/>
      <c r="BF468" s="143"/>
      <c r="BG468" s="150"/>
      <c r="BH468" s="129"/>
      <c r="BI468" s="129"/>
      <c r="BJ468" s="150"/>
      <c r="BK468" s="143"/>
      <c r="BL468" s="143"/>
      <c r="BM468" s="148"/>
      <c r="BN468" s="148"/>
      <c r="BO468" s="143"/>
      <c r="BP468" s="143"/>
      <c r="BQ468" s="143"/>
      <c r="BR468" s="143"/>
      <c r="BS468" s="143"/>
      <c r="BT468" s="143"/>
      <c r="BU468" s="371"/>
      <c r="BV468" s="371"/>
      <c r="BW468" s="371"/>
      <c r="BX468" s="371"/>
      <c r="BY468" s="371"/>
      <c r="BZ468" s="371"/>
      <c r="CA468" s="371"/>
    </row>
    <row r="469" spans="1:79" ht="42" customHeight="1">
      <c r="A469" s="126"/>
      <c r="B469" s="128"/>
      <c r="C469" s="128"/>
      <c r="D469" s="128"/>
      <c r="E469" s="129"/>
      <c r="F469" s="129"/>
      <c r="G469" s="129"/>
      <c r="H469" s="130"/>
      <c r="I469" s="130"/>
      <c r="J469" s="130"/>
      <c r="K469" s="130"/>
      <c r="L469" s="94"/>
      <c r="M469" s="94"/>
      <c r="N469" s="94"/>
      <c r="O469" s="94"/>
      <c r="P469" s="94"/>
      <c r="Q469" s="94"/>
      <c r="R469" s="94"/>
      <c r="S469" s="94"/>
      <c r="T469" s="98"/>
      <c r="U469" s="129"/>
      <c r="V469" s="98"/>
      <c r="W469" s="129"/>
      <c r="X469" s="129"/>
      <c r="Y469" s="128"/>
      <c r="Z469" s="133"/>
      <c r="AA469" s="133"/>
      <c r="AB469" s="133"/>
      <c r="AC469" s="133"/>
      <c r="AD469" s="380"/>
      <c r="AE469" s="133"/>
      <c r="AF469" s="133"/>
      <c r="AG469" s="133"/>
      <c r="AH469" s="133"/>
      <c r="AI469" s="133"/>
      <c r="AJ469" s="133"/>
      <c r="AK469" s="133"/>
      <c r="AL469" s="133"/>
      <c r="AM469" s="133"/>
      <c r="AN469" s="133"/>
      <c r="AO469" s="133"/>
      <c r="AP469" s="129"/>
      <c r="AQ469" s="129"/>
      <c r="AR469" s="135"/>
      <c r="AS469" s="135"/>
      <c r="AT469" s="135"/>
      <c r="AU469" s="135"/>
      <c r="AV469" s="138"/>
      <c r="AW469" s="135"/>
      <c r="AX469" s="135"/>
      <c r="AY469" s="135"/>
      <c r="AZ469" s="135"/>
      <c r="BA469" s="135"/>
      <c r="BB469" s="135"/>
      <c r="BC469" s="135"/>
      <c r="BD469" s="135"/>
      <c r="BE469" s="135"/>
      <c r="BF469" s="143"/>
      <c r="BG469" s="150"/>
      <c r="BH469" s="129"/>
      <c r="BI469" s="129"/>
      <c r="BJ469" s="150"/>
      <c r="BK469" s="143"/>
      <c r="BL469" s="143"/>
      <c r="BM469" s="148"/>
      <c r="BN469" s="148"/>
      <c r="BO469" s="143"/>
      <c r="BP469" s="143"/>
      <c r="BQ469" s="143"/>
      <c r="BR469" s="143"/>
      <c r="BS469" s="143"/>
      <c r="BT469" s="143"/>
      <c r="BU469" s="371"/>
      <c r="BV469" s="371"/>
      <c r="BW469" s="371"/>
      <c r="BX469" s="371"/>
      <c r="BY469" s="371"/>
      <c r="BZ469" s="371"/>
      <c r="CA469" s="371"/>
    </row>
    <row r="470" spans="1:79" ht="42" customHeight="1">
      <c r="A470" s="126"/>
      <c r="B470" s="128"/>
      <c r="C470" s="128"/>
      <c r="D470" s="128"/>
      <c r="E470" s="129"/>
      <c r="F470" s="129"/>
      <c r="G470" s="129"/>
      <c r="H470" s="129"/>
      <c r="I470" s="129"/>
      <c r="J470" s="129"/>
      <c r="K470" s="129"/>
      <c r="L470" s="94"/>
      <c r="M470" s="94"/>
      <c r="N470" s="94"/>
      <c r="O470" s="94"/>
      <c r="P470" s="94"/>
      <c r="Q470" s="94"/>
      <c r="R470" s="94"/>
      <c r="S470" s="94"/>
      <c r="T470" s="98"/>
      <c r="U470" s="94"/>
      <c r="V470" s="98"/>
      <c r="W470" s="129"/>
      <c r="X470" s="129"/>
      <c r="Y470" s="128"/>
      <c r="Z470" s="133"/>
      <c r="AA470" s="133"/>
      <c r="AB470" s="133"/>
      <c r="AC470" s="133"/>
      <c r="AD470" s="380"/>
      <c r="AE470" s="133"/>
      <c r="AF470" s="133"/>
      <c r="AG470" s="133"/>
      <c r="AH470" s="133"/>
      <c r="AI470" s="133"/>
      <c r="AJ470" s="133"/>
      <c r="AK470" s="133"/>
      <c r="AL470" s="133"/>
      <c r="AM470" s="133"/>
      <c r="AN470" s="133"/>
      <c r="AO470" s="133"/>
      <c r="AP470" s="129"/>
      <c r="AQ470" s="129"/>
      <c r="AR470" s="135"/>
      <c r="AS470" s="135"/>
      <c r="AT470" s="135"/>
      <c r="AU470" s="135"/>
      <c r="AV470" s="138"/>
      <c r="AW470" s="135"/>
      <c r="AX470" s="135"/>
      <c r="AY470" s="135"/>
      <c r="AZ470" s="135"/>
      <c r="BA470" s="135"/>
      <c r="BB470" s="135"/>
      <c r="BC470" s="135"/>
      <c r="BD470" s="135"/>
      <c r="BE470" s="135"/>
      <c r="BF470" s="143"/>
      <c r="BG470" s="150"/>
      <c r="BH470" s="129"/>
      <c r="BI470" s="129"/>
      <c r="BJ470" s="150"/>
      <c r="BK470" s="143"/>
      <c r="BL470" s="143"/>
      <c r="BM470" s="148"/>
      <c r="BN470" s="148"/>
      <c r="BO470" s="143"/>
      <c r="BP470" s="143"/>
      <c r="BQ470" s="143"/>
      <c r="BR470" s="143"/>
      <c r="BS470" s="143"/>
      <c r="BT470" s="143"/>
      <c r="BU470" s="371"/>
      <c r="BV470" s="371"/>
      <c r="BW470" s="371"/>
      <c r="BX470" s="371"/>
      <c r="BY470" s="371"/>
      <c r="BZ470" s="371"/>
      <c r="CA470" s="371"/>
    </row>
    <row r="471" spans="1:79" ht="42" customHeight="1">
      <c r="A471" s="126"/>
      <c r="B471" s="128"/>
      <c r="C471" s="128"/>
      <c r="D471" s="128"/>
      <c r="E471" s="129"/>
      <c r="F471" s="129"/>
      <c r="G471" s="129"/>
      <c r="H471" s="129"/>
      <c r="I471" s="129"/>
      <c r="J471" s="129"/>
      <c r="K471" s="129"/>
      <c r="L471" s="94"/>
      <c r="M471" s="94"/>
      <c r="N471" s="94"/>
      <c r="O471" s="94"/>
      <c r="P471" s="94"/>
      <c r="Q471" s="94"/>
      <c r="R471" s="94"/>
      <c r="S471" s="94"/>
      <c r="T471" s="98"/>
      <c r="U471" s="94"/>
      <c r="V471" s="98"/>
      <c r="W471" s="129"/>
      <c r="X471" s="129"/>
      <c r="Y471" s="128"/>
      <c r="Z471" s="133"/>
      <c r="AA471" s="133"/>
      <c r="AB471" s="133"/>
      <c r="AC471" s="133"/>
      <c r="AD471" s="380"/>
      <c r="AE471" s="133"/>
      <c r="AF471" s="133"/>
      <c r="AG471" s="133"/>
      <c r="AH471" s="133"/>
      <c r="AI471" s="133"/>
      <c r="AJ471" s="133"/>
      <c r="AK471" s="133"/>
      <c r="AL471" s="133"/>
      <c r="AM471" s="133"/>
      <c r="AN471" s="133"/>
      <c r="AO471" s="133"/>
      <c r="AP471" s="129"/>
      <c r="AQ471" s="129"/>
      <c r="AR471" s="135"/>
      <c r="AS471" s="135"/>
      <c r="AT471" s="135"/>
      <c r="AU471" s="135"/>
      <c r="AV471" s="138"/>
      <c r="AW471" s="135"/>
      <c r="AX471" s="135"/>
      <c r="AY471" s="135"/>
      <c r="AZ471" s="135"/>
      <c r="BA471" s="135"/>
      <c r="BB471" s="135"/>
      <c r="BC471" s="135"/>
      <c r="BD471" s="135"/>
      <c r="BE471" s="135"/>
      <c r="BF471" s="143"/>
      <c r="BG471" s="150"/>
      <c r="BH471" s="129"/>
      <c r="BI471" s="129"/>
      <c r="BJ471" s="150"/>
      <c r="BK471" s="143"/>
      <c r="BL471" s="143"/>
      <c r="BM471" s="148"/>
      <c r="BN471" s="148"/>
      <c r="BO471" s="143"/>
      <c r="BP471" s="143"/>
      <c r="BQ471" s="143"/>
      <c r="BR471" s="143"/>
      <c r="BS471" s="143"/>
      <c r="BT471" s="143"/>
      <c r="BU471" s="371"/>
      <c r="BV471" s="371"/>
      <c r="BW471" s="371"/>
      <c r="BX471" s="371"/>
      <c r="BY471" s="371"/>
      <c r="BZ471" s="371"/>
      <c r="CA471" s="371"/>
    </row>
    <row r="472" spans="1:79" ht="42" customHeight="1">
      <c r="A472" s="126"/>
      <c r="B472" s="128"/>
      <c r="C472" s="128"/>
      <c r="D472" s="128"/>
      <c r="E472" s="129"/>
      <c r="F472" s="129"/>
      <c r="G472" s="129"/>
      <c r="H472" s="130"/>
      <c r="I472" s="130"/>
      <c r="J472" s="130"/>
      <c r="K472" s="130"/>
      <c r="L472" s="94"/>
      <c r="M472" s="94"/>
      <c r="N472" s="94"/>
      <c r="O472" s="94"/>
      <c r="P472" s="94"/>
      <c r="Q472" s="94"/>
      <c r="R472" s="94"/>
      <c r="S472" s="94"/>
      <c r="T472" s="98"/>
      <c r="U472" s="94"/>
      <c r="V472" s="98"/>
      <c r="W472" s="129"/>
      <c r="X472" s="129"/>
      <c r="Y472" s="128"/>
      <c r="Z472" s="133"/>
      <c r="AA472" s="133"/>
      <c r="AB472" s="133"/>
      <c r="AC472" s="133"/>
      <c r="AD472" s="380"/>
      <c r="AE472" s="133"/>
      <c r="AF472" s="133"/>
      <c r="AG472" s="133"/>
      <c r="AH472" s="133"/>
      <c r="AI472" s="133"/>
      <c r="AJ472" s="133"/>
      <c r="AK472" s="133"/>
      <c r="AL472" s="133"/>
      <c r="AM472" s="133"/>
      <c r="AN472" s="133"/>
      <c r="AO472" s="133"/>
      <c r="AP472" s="129"/>
      <c r="AQ472" s="129"/>
      <c r="AR472" s="135"/>
      <c r="AS472" s="135"/>
      <c r="AT472" s="135"/>
      <c r="AU472" s="135"/>
      <c r="AV472" s="138"/>
      <c r="AW472" s="135"/>
      <c r="AX472" s="135"/>
      <c r="AY472" s="135"/>
      <c r="AZ472" s="135"/>
      <c r="BA472" s="135"/>
      <c r="BB472" s="135"/>
      <c r="BC472" s="135"/>
      <c r="BD472" s="135"/>
      <c r="BE472" s="135"/>
      <c r="BF472" s="143"/>
      <c r="BG472" s="150"/>
      <c r="BH472" s="129"/>
      <c r="BI472" s="129"/>
      <c r="BJ472" s="150"/>
      <c r="BK472" s="143"/>
      <c r="BL472" s="143"/>
      <c r="BM472" s="148"/>
      <c r="BN472" s="148"/>
      <c r="BO472" s="143"/>
      <c r="BP472" s="143"/>
      <c r="BQ472" s="143"/>
      <c r="BR472" s="143"/>
      <c r="BS472" s="143"/>
      <c r="BT472" s="143"/>
      <c r="BU472" s="371"/>
      <c r="BV472" s="371"/>
      <c r="BW472" s="371"/>
      <c r="BX472" s="371"/>
      <c r="BY472" s="371"/>
      <c r="BZ472" s="371"/>
      <c r="CA472" s="371"/>
    </row>
    <row r="473" spans="1:79" ht="42" customHeight="1">
      <c r="A473" s="126"/>
      <c r="B473" s="128"/>
      <c r="C473" s="128"/>
      <c r="D473" s="128"/>
      <c r="E473" s="129"/>
      <c r="F473" s="129"/>
      <c r="G473" s="129"/>
      <c r="H473" s="130"/>
      <c r="I473" s="130"/>
      <c r="J473" s="130"/>
      <c r="K473" s="130"/>
      <c r="L473" s="94"/>
      <c r="M473" s="94"/>
      <c r="N473" s="94"/>
      <c r="O473" s="94"/>
      <c r="P473" s="94"/>
      <c r="Q473" s="94"/>
      <c r="R473" s="94"/>
      <c r="S473" s="94"/>
      <c r="T473" s="98"/>
      <c r="U473" s="94"/>
      <c r="V473" s="98"/>
      <c r="W473" s="129"/>
      <c r="X473" s="129"/>
      <c r="Y473" s="128"/>
      <c r="Z473" s="133"/>
      <c r="AA473" s="133"/>
      <c r="AB473" s="133"/>
      <c r="AC473" s="133"/>
      <c r="AD473" s="380"/>
      <c r="AE473" s="133"/>
      <c r="AF473" s="133"/>
      <c r="AG473" s="133"/>
      <c r="AH473" s="133"/>
      <c r="AI473" s="133"/>
      <c r="AJ473" s="133"/>
      <c r="AK473" s="133"/>
      <c r="AL473" s="133"/>
      <c r="AM473" s="133"/>
      <c r="AN473" s="133"/>
      <c r="AO473" s="133"/>
      <c r="AP473" s="129"/>
      <c r="AQ473" s="129"/>
      <c r="AR473" s="135"/>
      <c r="AS473" s="135"/>
      <c r="AT473" s="135"/>
      <c r="AU473" s="135"/>
      <c r="AV473" s="138"/>
      <c r="AW473" s="135"/>
      <c r="AX473" s="135"/>
      <c r="AY473" s="135"/>
      <c r="AZ473" s="135"/>
      <c r="BA473" s="135"/>
      <c r="BB473" s="135"/>
      <c r="BC473" s="135"/>
      <c r="BD473" s="135"/>
      <c r="BE473" s="135"/>
      <c r="BF473" s="143"/>
      <c r="BG473" s="150"/>
      <c r="BH473" s="129"/>
      <c r="BI473" s="129"/>
      <c r="BJ473" s="150"/>
      <c r="BK473" s="143"/>
      <c r="BL473" s="143"/>
      <c r="BM473" s="148"/>
      <c r="BN473" s="148"/>
      <c r="BO473" s="143"/>
      <c r="BP473" s="143"/>
      <c r="BQ473" s="143"/>
      <c r="BR473" s="143"/>
      <c r="BS473" s="143"/>
      <c r="BT473" s="143"/>
      <c r="BU473" s="371"/>
      <c r="BV473" s="371"/>
      <c r="BW473" s="371"/>
      <c r="BX473" s="371"/>
      <c r="BY473" s="371"/>
      <c r="BZ473" s="371"/>
      <c r="CA473" s="371"/>
    </row>
    <row r="474" spans="1:79" ht="42" customHeight="1">
      <c r="A474" s="126"/>
      <c r="B474" s="128"/>
      <c r="C474" s="416"/>
      <c r="D474" s="128"/>
      <c r="E474" s="129"/>
      <c r="F474" s="129"/>
      <c r="G474" s="129"/>
      <c r="H474" s="129"/>
      <c r="I474" s="129"/>
      <c r="J474" s="129"/>
      <c r="K474" s="129"/>
      <c r="L474" s="94"/>
      <c r="M474" s="94"/>
      <c r="N474" s="94"/>
      <c r="O474" s="94"/>
      <c r="P474" s="94"/>
      <c r="Q474" s="94"/>
      <c r="R474" s="94"/>
      <c r="S474" s="94"/>
      <c r="T474" s="98"/>
      <c r="U474" s="94"/>
      <c r="V474" s="98"/>
      <c r="W474" s="129"/>
      <c r="X474" s="129"/>
      <c r="Y474" s="128"/>
      <c r="Z474" s="133"/>
      <c r="AA474" s="133"/>
      <c r="AB474" s="133"/>
      <c r="AC474" s="133"/>
      <c r="AD474" s="380"/>
      <c r="AE474" s="133"/>
      <c r="AF474" s="133"/>
      <c r="AG474" s="133"/>
      <c r="AH474" s="133"/>
      <c r="AI474" s="133"/>
      <c r="AJ474" s="133"/>
      <c r="AK474" s="133"/>
      <c r="AL474" s="133"/>
      <c r="AM474" s="133"/>
      <c r="AN474" s="133"/>
      <c r="AO474" s="133"/>
      <c r="AP474" s="129"/>
      <c r="AQ474" s="129"/>
      <c r="AR474" s="135"/>
      <c r="AS474" s="135"/>
      <c r="AT474" s="135"/>
      <c r="AU474" s="135"/>
      <c r="AV474" s="138"/>
      <c r="AW474" s="135"/>
      <c r="AX474" s="135"/>
      <c r="AY474" s="135"/>
      <c r="AZ474" s="135"/>
      <c r="BA474" s="135"/>
      <c r="BB474" s="135"/>
      <c r="BC474" s="135"/>
      <c r="BD474" s="135"/>
      <c r="BE474" s="135"/>
      <c r="BF474" s="143"/>
      <c r="BG474" s="150"/>
      <c r="BH474" s="129"/>
      <c r="BI474" s="129"/>
      <c r="BJ474" s="150"/>
      <c r="BK474" s="143"/>
      <c r="BL474" s="143"/>
      <c r="BM474" s="148"/>
      <c r="BN474" s="148"/>
      <c r="BO474" s="143"/>
      <c r="BP474" s="143"/>
      <c r="BQ474" s="143"/>
      <c r="BR474" s="143"/>
      <c r="BS474" s="143"/>
      <c r="BT474" s="143"/>
      <c r="BU474" s="371"/>
      <c r="BV474" s="371"/>
      <c r="BW474" s="371"/>
      <c r="BX474" s="371"/>
      <c r="BY474" s="371"/>
      <c r="BZ474" s="371"/>
      <c r="CA474" s="371"/>
    </row>
    <row r="475" spans="1:79" ht="18" customHeight="1">
      <c r="A475" s="125"/>
      <c r="B475" s="191"/>
      <c r="C475" s="191"/>
      <c r="D475" s="191"/>
      <c r="E475" s="192"/>
      <c r="F475" s="192"/>
      <c r="G475" s="87"/>
      <c r="H475" s="87"/>
      <c r="I475" s="87"/>
      <c r="J475" s="87"/>
      <c r="K475" s="87"/>
      <c r="L475" s="192"/>
      <c r="M475" s="192"/>
      <c r="N475" s="192"/>
      <c r="O475" s="192"/>
      <c r="P475" s="192"/>
      <c r="Q475" s="192"/>
      <c r="R475" s="192"/>
      <c r="S475" s="192"/>
      <c r="T475" s="193"/>
      <c r="U475" s="194"/>
      <c r="V475" s="193"/>
      <c r="W475" s="192"/>
      <c r="X475" s="192"/>
      <c r="Y475" s="191"/>
      <c r="Z475" s="195"/>
      <c r="AA475" s="195"/>
      <c r="AB475" s="195"/>
      <c r="AC475" s="195"/>
      <c r="AD475" s="196"/>
      <c r="AE475" s="195"/>
      <c r="AF475" s="195"/>
      <c r="AG475" s="195"/>
      <c r="AH475" s="197"/>
      <c r="AI475" s="125"/>
      <c r="AJ475" s="125"/>
      <c r="AK475" s="125"/>
      <c r="AL475" s="125"/>
      <c r="AM475" s="125"/>
      <c r="AN475" s="125"/>
      <c r="AO475" s="125"/>
      <c r="AP475" s="125"/>
      <c r="AQ475" s="125"/>
      <c r="AR475" s="125"/>
      <c r="AS475" s="125"/>
      <c r="AT475" s="85"/>
      <c r="AU475" s="85"/>
      <c r="AV475" s="85"/>
      <c r="AW475" s="85"/>
      <c r="AX475" s="85"/>
      <c r="AY475" s="85"/>
      <c r="AZ475" s="85"/>
      <c r="BA475" s="85"/>
      <c r="BB475" s="85"/>
      <c r="BC475" s="85"/>
      <c r="BD475" s="85"/>
      <c r="BE475" s="85"/>
      <c r="BF475" s="87"/>
      <c r="BG475" s="87"/>
      <c r="BH475" s="192"/>
      <c r="BI475" s="192"/>
      <c r="BJ475" s="87"/>
      <c r="BK475" s="87"/>
      <c r="BL475" s="87"/>
      <c r="BM475" s="148"/>
      <c r="BN475" s="148"/>
      <c r="BO475" s="87"/>
      <c r="BP475" s="87"/>
      <c r="BQ475" s="87"/>
      <c r="BR475" s="87"/>
      <c r="BS475" s="87"/>
      <c r="BT475" s="87"/>
      <c r="BU475" s="371"/>
      <c r="BV475" s="371"/>
      <c r="BW475" s="371"/>
      <c r="BX475" s="371"/>
      <c r="BY475" s="371"/>
      <c r="BZ475" s="371"/>
      <c r="CA475" s="371"/>
    </row>
    <row r="476" spans="1:79" ht="18" customHeight="1">
      <c r="A476" s="125"/>
      <c r="B476" s="191"/>
      <c r="C476" s="191"/>
      <c r="D476" s="191"/>
      <c r="E476" s="192"/>
      <c r="F476" s="192"/>
      <c r="G476" s="87"/>
      <c r="H476" s="87"/>
      <c r="I476" s="87"/>
      <c r="J476" s="87"/>
      <c r="K476" s="87"/>
      <c r="L476" s="192"/>
      <c r="M476" s="192"/>
      <c r="N476" s="192"/>
      <c r="O476" s="192"/>
      <c r="P476" s="192"/>
      <c r="Q476" s="192"/>
      <c r="R476" s="192"/>
      <c r="S476" s="192"/>
      <c r="T476" s="193"/>
      <c r="U476" s="194"/>
      <c r="V476" s="193"/>
      <c r="W476" s="192"/>
      <c r="X476" s="192"/>
      <c r="Y476" s="191"/>
      <c r="Z476" s="195"/>
      <c r="AA476" s="195"/>
      <c r="AB476" s="195"/>
      <c r="AC476" s="195"/>
      <c r="AD476" s="196"/>
      <c r="AE476" s="195"/>
      <c r="AF476" s="195"/>
      <c r="AG476" s="195"/>
      <c r="AH476" s="197"/>
      <c r="AI476" s="125"/>
      <c r="AJ476" s="125"/>
      <c r="AK476" s="125"/>
      <c r="AL476" s="125"/>
      <c r="AM476" s="125"/>
      <c r="AN476" s="125"/>
      <c r="AO476" s="125"/>
      <c r="AP476" s="125"/>
      <c r="AQ476" s="125"/>
      <c r="AR476" s="125"/>
      <c r="AS476" s="125"/>
      <c r="AT476" s="85"/>
      <c r="AU476" s="85"/>
      <c r="AV476" s="85"/>
      <c r="AW476" s="85"/>
      <c r="AX476" s="85"/>
      <c r="AY476" s="85"/>
      <c r="AZ476" s="85"/>
      <c r="BA476" s="85"/>
      <c r="BB476" s="85"/>
      <c r="BC476" s="85"/>
      <c r="BD476" s="85"/>
      <c r="BE476" s="85"/>
      <c r="BF476" s="87"/>
      <c r="BG476" s="87"/>
      <c r="BH476" s="192"/>
      <c r="BI476" s="192"/>
      <c r="BJ476" s="87"/>
      <c r="BK476" s="87"/>
      <c r="BL476" s="87"/>
      <c r="BM476" s="148"/>
      <c r="BN476" s="148"/>
      <c r="BO476" s="87"/>
      <c r="BP476" s="87"/>
      <c r="BQ476" s="87"/>
      <c r="BR476" s="87"/>
      <c r="BS476" s="87"/>
      <c r="BT476" s="87"/>
      <c r="BU476" s="371"/>
      <c r="BV476" s="371"/>
      <c r="BW476" s="371"/>
      <c r="BX476" s="371"/>
      <c r="BY476" s="371"/>
      <c r="BZ476" s="371"/>
      <c r="CA476" s="371"/>
    </row>
    <row r="477" spans="1:79" ht="18" customHeight="1">
      <c r="A477" s="125"/>
      <c r="B477" s="191"/>
      <c r="C477" s="191"/>
      <c r="D477" s="191"/>
      <c r="E477" s="192"/>
      <c r="F477" s="192"/>
      <c r="G477" s="87"/>
      <c r="H477" s="87"/>
      <c r="I477" s="87"/>
      <c r="J477" s="87"/>
      <c r="K477" s="87"/>
      <c r="L477" s="192"/>
      <c r="M477" s="192"/>
      <c r="N477" s="192"/>
      <c r="O477" s="192"/>
      <c r="P477" s="192"/>
      <c r="Q477" s="192"/>
      <c r="R477" s="192"/>
      <c r="S477" s="192"/>
      <c r="T477" s="193"/>
      <c r="U477" s="194"/>
      <c r="V477" s="193"/>
      <c r="W477" s="192"/>
      <c r="X477" s="192"/>
      <c r="Y477" s="191"/>
      <c r="Z477" s="192"/>
      <c r="AA477" s="192"/>
      <c r="AB477" s="192"/>
      <c r="AC477" s="192"/>
      <c r="AD477" s="198"/>
      <c r="AE477" s="192"/>
      <c r="AF477" s="192"/>
      <c r="AG477" s="192"/>
      <c r="AH477" s="192"/>
      <c r="AI477" s="125"/>
      <c r="AJ477" s="125"/>
      <c r="AK477" s="125"/>
      <c r="AL477" s="125"/>
      <c r="AM477" s="125"/>
      <c r="AN477" s="125"/>
      <c r="AO477" s="125"/>
      <c r="AP477" s="125"/>
      <c r="AQ477" s="125"/>
      <c r="AR477" s="125"/>
      <c r="AS477" s="125"/>
      <c r="AT477" s="85"/>
      <c r="AU477" s="85"/>
      <c r="AV477" s="85"/>
      <c r="AW477" s="85"/>
      <c r="AX477" s="85"/>
      <c r="AY477" s="85"/>
      <c r="AZ477" s="85"/>
      <c r="BA477" s="85"/>
      <c r="BB477" s="85"/>
      <c r="BC477" s="85"/>
      <c r="BD477" s="85"/>
      <c r="BE477" s="85"/>
      <c r="BF477" s="87"/>
      <c r="BG477" s="87"/>
      <c r="BH477" s="192"/>
      <c r="BI477" s="192"/>
      <c r="BJ477" s="87"/>
      <c r="BK477" s="87"/>
      <c r="BL477" s="87"/>
      <c r="BM477" s="148"/>
      <c r="BN477" s="148"/>
      <c r="BO477" s="87"/>
      <c r="BP477" s="87"/>
      <c r="BQ477" s="87"/>
      <c r="BR477" s="87"/>
      <c r="BS477" s="87"/>
      <c r="BT477" s="87"/>
      <c r="BU477" s="371"/>
      <c r="BV477" s="371"/>
      <c r="BW477" s="371"/>
      <c r="BX477" s="371"/>
      <c r="BY477" s="371"/>
      <c r="BZ477" s="371"/>
      <c r="CA477" s="371"/>
    </row>
    <row r="478" spans="1:79" ht="18" customHeight="1">
      <c r="A478" s="125"/>
      <c r="B478" s="191"/>
      <c r="C478" s="191"/>
      <c r="D478" s="191"/>
      <c r="E478" s="192"/>
      <c r="F478" s="192"/>
      <c r="G478" s="87"/>
      <c r="H478" s="87"/>
      <c r="I478" s="87"/>
      <c r="J478" s="87"/>
      <c r="K478" s="87"/>
      <c r="L478" s="192"/>
      <c r="M478" s="192"/>
      <c r="N478" s="192"/>
      <c r="O478" s="192"/>
      <c r="P478" s="192"/>
      <c r="Q478" s="192"/>
      <c r="R478" s="192"/>
      <c r="S478" s="192"/>
      <c r="T478" s="193"/>
      <c r="U478" s="194"/>
      <c r="V478" s="193"/>
      <c r="W478" s="192"/>
      <c r="X478" s="192"/>
      <c r="Y478" s="191"/>
      <c r="Z478" s="192"/>
      <c r="AA478" s="192"/>
      <c r="AB478" s="192"/>
      <c r="AC478" s="192"/>
      <c r="AD478" s="198"/>
      <c r="AE478" s="192"/>
      <c r="AF478" s="192"/>
      <c r="AG478" s="192"/>
      <c r="AH478" s="192"/>
      <c r="AI478" s="125"/>
      <c r="AJ478" s="125"/>
      <c r="AK478" s="125"/>
      <c r="AL478" s="125"/>
      <c r="AM478" s="125"/>
      <c r="AN478" s="125"/>
      <c r="AO478" s="125"/>
      <c r="AP478" s="125"/>
      <c r="AQ478" s="125"/>
      <c r="AR478" s="125"/>
      <c r="AS478" s="125"/>
      <c r="AT478" s="85"/>
      <c r="AU478" s="85"/>
      <c r="AV478" s="85"/>
      <c r="AW478" s="85"/>
      <c r="AX478" s="85"/>
      <c r="AY478" s="85"/>
      <c r="AZ478" s="85"/>
      <c r="BA478" s="85"/>
      <c r="BB478" s="85"/>
      <c r="BC478" s="85"/>
      <c r="BD478" s="85"/>
      <c r="BE478" s="85"/>
      <c r="BF478" s="87"/>
      <c r="BG478" s="87"/>
      <c r="BH478" s="192"/>
      <c r="BI478" s="192"/>
      <c r="BJ478" s="87"/>
      <c r="BK478" s="87"/>
      <c r="BL478" s="87"/>
      <c r="BM478" s="148"/>
      <c r="BN478" s="148"/>
      <c r="BO478" s="87"/>
      <c r="BP478" s="87"/>
      <c r="BQ478" s="87"/>
      <c r="BR478" s="87"/>
      <c r="BS478" s="87"/>
      <c r="BT478" s="87"/>
      <c r="BU478" s="371"/>
      <c r="BV478" s="371"/>
      <c r="BW478" s="371"/>
      <c r="BX478" s="371"/>
      <c r="BY478" s="371"/>
      <c r="BZ478" s="371"/>
      <c r="CA478" s="371"/>
    </row>
    <row r="479" spans="1:79" ht="18" customHeight="1">
      <c r="A479" s="125" t="s">
        <v>362</v>
      </c>
      <c r="B479" s="191"/>
      <c r="C479" s="191"/>
      <c r="D479" s="191"/>
      <c r="E479" s="192"/>
      <c r="F479" s="192"/>
      <c r="G479" s="87"/>
      <c r="H479" s="87"/>
      <c r="I479" s="87"/>
      <c r="J479" s="87"/>
      <c r="K479" s="87"/>
      <c r="L479" s="192"/>
      <c r="M479" s="192"/>
      <c r="N479" s="192"/>
      <c r="O479" s="192"/>
      <c r="P479" s="192"/>
      <c r="Q479" s="192"/>
      <c r="R479" s="192"/>
      <c r="S479" s="192"/>
      <c r="T479" s="193"/>
      <c r="U479" s="194"/>
      <c r="V479" s="193"/>
      <c r="W479" s="192"/>
      <c r="X479" s="192"/>
      <c r="Y479" s="191"/>
      <c r="Z479" s="192"/>
      <c r="AA479" s="192"/>
      <c r="AB479" s="192"/>
      <c r="AC479" s="192"/>
      <c r="AD479" s="198"/>
      <c r="AE479" s="192"/>
      <c r="AF479" s="192"/>
      <c r="AG479" s="192"/>
      <c r="AH479" s="192"/>
      <c r="AI479" s="125"/>
      <c r="AJ479" s="125"/>
      <c r="AK479" s="125"/>
      <c r="AL479" s="125"/>
      <c r="AM479" s="125"/>
      <c r="AN479" s="125"/>
      <c r="AO479" s="125"/>
      <c r="AP479" s="125"/>
      <c r="AQ479" s="125"/>
      <c r="AR479" s="125"/>
      <c r="AS479" s="125"/>
      <c r="AT479" s="85"/>
      <c r="AU479" s="85"/>
      <c r="AV479" s="85"/>
      <c r="AW479" s="85"/>
      <c r="AX479" s="85"/>
      <c r="AY479" s="85"/>
      <c r="AZ479" s="85"/>
      <c r="BA479" s="85"/>
      <c r="BB479" s="85"/>
      <c r="BC479" s="85"/>
      <c r="BD479" s="85"/>
      <c r="BE479" s="85"/>
      <c r="BF479" s="87"/>
      <c r="BG479" s="87"/>
      <c r="BH479" s="192"/>
      <c r="BI479" s="192"/>
      <c r="BJ479" s="87"/>
      <c r="BK479" s="87"/>
      <c r="BL479" s="87"/>
      <c r="BM479" s="148"/>
      <c r="BN479" s="148"/>
      <c r="BO479" s="87"/>
      <c r="BP479" s="87"/>
      <c r="BQ479" s="87"/>
      <c r="BR479" s="87"/>
      <c r="BS479" s="87"/>
      <c r="BT479" s="87"/>
      <c r="BU479" s="371"/>
      <c r="BV479" s="371"/>
      <c r="BW479" s="371"/>
      <c r="BX479" s="371"/>
      <c r="BY479" s="371"/>
      <c r="BZ479" s="371"/>
      <c r="CA479" s="371"/>
    </row>
    <row r="480" spans="1:79" ht="18" customHeight="1">
      <c r="A480" s="125" t="s">
        <v>2529</v>
      </c>
      <c r="B480" s="191"/>
      <c r="C480" s="191"/>
      <c r="D480" s="191"/>
      <c r="E480" s="192"/>
      <c r="F480" s="192"/>
      <c r="G480" s="87"/>
      <c r="H480" s="87"/>
      <c r="I480" s="87"/>
      <c r="J480" s="87"/>
      <c r="K480" s="87"/>
      <c r="L480" s="192"/>
      <c r="M480" s="192"/>
      <c r="N480" s="192"/>
      <c r="O480" s="192"/>
      <c r="P480" s="192"/>
      <c r="Q480" s="192"/>
      <c r="R480" s="192"/>
      <c r="S480" s="192"/>
      <c r="T480" s="193"/>
      <c r="U480" s="194"/>
      <c r="V480" s="193"/>
      <c r="W480" s="192"/>
      <c r="X480" s="192"/>
      <c r="Y480" s="191"/>
      <c r="Z480" s="192"/>
      <c r="AA480" s="192"/>
      <c r="AB480" s="192"/>
      <c r="AC480" s="192"/>
      <c r="AD480" s="198"/>
      <c r="AE480" s="192"/>
      <c r="AF480" s="192"/>
      <c r="AG480" s="192"/>
      <c r="AH480" s="192"/>
      <c r="AI480" s="125"/>
      <c r="AJ480" s="125"/>
      <c r="AK480" s="125"/>
      <c r="AL480" s="125"/>
      <c r="AM480" s="125"/>
      <c r="AN480" s="125"/>
      <c r="AO480" s="125"/>
      <c r="AP480" s="125"/>
      <c r="AQ480" s="125"/>
      <c r="AR480" s="125"/>
      <c r="AS480" s="125"/>
      <c r="AT480" s="85"/>
      <c r="AU480" s="85"/>
      <c r="AV480" s="85"/>
      <c r="AW480" s="85"/>
      <c r="AX480" s="85"/>
      <c r="AY480" s="85"/>
      <c r="AZ480" s="85"/>
      <c r="BA480" s="85"/>
      <c r="BB480" s="85"/>
      <c r="BC480" s="85"/>
      <c r="BD480" s="85"/>
      <c r="BE480" s="85"/>
      <c r="BF480" s="87"/>
      <c r="BG480" s="87"/>
      <c r="BH480" s="192"/>
      <c r="BI480" s="192"/>
      <c r="BJ480" s="87"/>
      <c r="BK480" s="87"/>
      <c r="BL480" s="87"/>
      <c r="BM480" s="148"/>
      <c r="BN480" s="148"/>
      <c r="BO480" s="87"/>
      <c r="BP480" s="87"/>
      <c r="BQ480" s="87"/>
      <c r="BR480" s="87"/>
      <c r="BS480" s="87"/>
      <c r="BT480" s="87"/>
      <c r="BU480" s="371"/>
      <c r="BV480" s="371"/>
      <c r="BW480" s="371"/>
      <c r="BX480" s="371"/>
      <c r="BY480" s="371"/>
      <c r="BZ480" s="371"/>
      <c r="CA480" s="371"/>
    </row>
    <row r="481" spans="1:79" ht="18" customHeight="1">
      <c r="A481" s="125" t="s">
        <v>2531</v>
      </c>
      <c r="B481" s="191"/>
      <c r="C481" s="191"/>
      <c r="D481" s="191"/>
      <c r="E481" s="192"/>
      <c r="F481" s="192"/>
      <c r="G481" s="87"/>
      <c r="H481" s="87"/>
      <c r="I481" s="87"/>
      <c r="J481" s="87"/>
      <c r="K481" s="87"/>
      <c r="L481" s="192"/>
      <c r="M481" s="192"/>
      <c r="N481" s="192"/>
      <c r="O481" s="192"/>
      <c r="P481" s="192"/>
      <c r="Q481" s="192"/>
      <c r="R481" s="192"/>
      <c r="S481" s="192"/>
      <c r="T481" s="193"/>
      <c r="U481" s="194"/>
      <c r="V481" s="193"/>
      <c r="W481" s="192"/>
      <c r="X481" s="192"/>
      <c r="Y481" s="191"/>
      <c r="Z481" s="192"/>
      <c r="AA481" s="192"/>
      <c r="AB481" s="192"/>
      <c r="AC481" s="192"/>
      <c r="AD481" s="198"/>
      <c r="AE481" s="192"/>
      <c r="AF481" s="192"/>
      <c r="AG481" s="192"/>
      <c r="AH481" s="192"/>
      <c r="AI481" s="125"/>
      <c r="AJ481" s="125"/>
      <c r="AK481" s="125"/>
      <c r="AL481" s="125"/>
      <c r="AM481" s="125"/>
      <c r="AN481" s="125"/>
      <c r="AO481" s="125"/>
      <c r="AP481" s="125"/>
      <c r="AQ481" s="125"/>
      <c r="AR481" s="125"/>
      <c r="AS481" s="125"/>
      <c r="AT481" s="85"/>
      <c r="AU481" s="85"/>
      <c r="AV481" s="85"/>
      <c r="AW481" s="85"/>
      <c r="AX481" s="85"/>
      <c r="AY481" s="85"/>
      <c r="AZ481" s="85"/>
      <c r="BA481" s="85"/>
      <c r="BB481" s="85"/>
      <c r="BC481" s="85"/>
      <c r="BD481" s="85"/>
      <c r="BE481" s="85"/>
      <c r="BF481" s="87"/>
      <c r="BG481" s="87"/>
      <c r="BH481" s="192"/>
      <c r="BI481" s="192"/>
      <c r="BJ481" s="87"/>
      <c r="BK481" s="87"/>
      <c r="BL481" s="87"/>
      <c r="BM481" s="148"/>
      <c r="BN481" s="148"/>
      <c r="BO481" s="87"/>
      <c r="BP481" s="87"/>
      <c r="BQ481" s="87"/>
      <c r="BR481" s="87"/>
      <c r="BS481" s="87"/>
      <c r="BT481" s="87"/>
      <c r="BU481" s="371"/>
      <c r="BV481" s="371"/>
      <c r="BW481" s="371"/>
      <c r="BX481" s="371"/>
      <c r="BY481" s="371"/>
      <c r="BZ481" s="371"/>
      <c r="CA481" s="371"/>
    </row>
    <row r="482" spans="1:79" ht="18" customHeight="1">
      <c r="A482" s="125" t="s">
        <v>2969</v>
      </c>
      <c r="B482" s="191"/>
      <c r="C482" s="191"/>
      <c r="D482" s="191"/>
      <c r="E482" s="192"/>
      <c r="F482" s="192"/>
      <c r="G482" s="87"/>
      <c r="H482" s="87"/>
      <c r="I482" s="87"/>
      <c r="J482" s="87"/>
      <c r="K482" s="87"/>
      <c r="L482" s="192"/>
      <c r="M482" s="192"/>
      <c r="N482" s="192"/>
      <c r="O482" s="192"/>
      <c r="P482" s="192"/>
      <c r="Q482" s="192"/>
      <c r="R482" s="192"/>
      <c r="S482" s="192"/>
      <c r="T482" s="193"/>
      <c r="U482" s="194"/>
      <c r="V482" s="193"/>
      <c r="W482" s="192"/>
      <c r="X482" s="192"/>
      <c r="Y482" s="191"/>
      <c r="Z482" s="192"/>
      <c r="AA482" s="192"/>
      <c r="AB482" s="192"/>
      <c r="AC482" s="192"/>
      <c r="AD482" s="198"/>
      <c r="AE482" s="192"/>
      <c r="AF482" s="192"/>
      <c r="AG482" s="192"/>
      <c r="AH482" s="192"/>
      <c r="AI482" s="125"/>
      <c r="AJ482" s="125"/>
      <c r="AK482" s="125"/>
      <c r="AL482" s="125"/>
      <c r="AM482" s="125"/>
      <c r="AN482" s="125"/>
      <c r="AO482" s="125"/>
      <c r="AP482" s="125"/>
      <c r="AQ482" s="125"/>
      <c r="AR482" s="125"/>
      <c r="AS482" s="125"/>
      <c r="AT482" s="85"/>
      <c r="AU482" s="85"/>
      <c r="AV482" s="85"/>
      <c r="AW482" s="85"/>
      <c r="AX482" s="85"/>
      <c r="AY482" s="85"/>
      <c r="AZ482" s="85"/>
      <c r="BA482" s="85"/>
      <c r="BB482" s="85"/>
      <c r="BC482" s="85"/>
      <c r="BD482" s="85"/>
      <c r="BE482" s="85"/>
      <c r="BF482" s="87"/>
      <c r="BG482" s="87"/>
      <c r="BH482" s="192"/>
      <c r="BI482" s="192"/>
      <c r="BJ482" s="87"/>
      <c r="BK482" s="87"/>
      <c r="BL482" s="87"/>
      <c r="BM482" s="148"/>
      <c r="BN482" s="148"/>
      <c r="BO482" s="87"/>
      <c r="BP482" s="87"/>
      <c r="BQ482" s="87"/>
      <c r="BR482" s="87"/>
      <c r="BS482" s="87"/>
      <c r="BT482" s="87"/>
      <c r="BU482" s="371"/>
      <c r="BV482" s="371"/>
      <c r="BW482" s="371"/>
      <c r="BX482" s="371"/>
      <c r="BY482" s="371"/>
      <c r="BZ482" s="371"/>
      <c r="CA482" s="371"/>
    </row>
    <row r="483" spans="1:79" ht="18" customHeight="1">
      <c r="A483" s="125" t="s">
        <v>2</v>
      </c>
      <c r="B483" s="191"/>
      <c r="C483" s="191"/>
      <c r="D483" s="191"/>
      <c r="E483" s="192"/>
      <c r="F483" s="192"/>
      <c r="G483" s="87"/>
      <c r="H483" s="87"/>
      <c r="I483" s="87"/>
      <c r="J483" s="87"/>
      <c r="K483" s="87"/>
      <c r="L483" s="192"/>
      <c r="M483" s="192"/>
      <c r="N483" s="192"/>
      <c r="O483" s="192"/>
      <c r="P483" s="192"/>
      <c r="Q483" s="192"/>
      <c r="R483" s="192"/>
      <c r="S483" s="192"/>
      <c r="T483" s="193"/>
      <c r="U483" s="194"/>
      <c r="V483" s="193"/>
      <c r="W483" s="192"/>
      <c r="X483" s="192"/>
      <c r="Y483" s="191"/>
      <c r="Z483" s="192"/>
      <c r="AA483" s="192"/>
      <c r="AB483" s="192"/>
      <c r="AC483" s="192"/>
      <c r="AD483" s="198"/>
      <c r="AE483" s="192"/>
      <c r="AF483" s="192"/>
      <c r="AG483" s="192"/>
      <c r="AH483" s="192"/>
      <c r="AI483" s="125"/>
      <c r="AJ483" s="125"/>
      <c r="AK483" s="125"/>
      <c r="AL483" s="125"/>
      <c r="AM483" s="125"/>
      <c r="AN483" s="125"/>
      <c r="AO483" s="125"/>
      <c r="AP483" s="125"/>
      <c r="AQ483" s="125"/>
      <c r="AR483" s="125"/>
      <c r="AS483" s="125"/>
      <c r="AT483" s="85"/>
      <c r="AU483" s="85"/>
      <c r="AV483" s="85"/>
      <c r="AW483" s="85"/>
      <c r="AX483" s="85"/>
      <c r="AY483" s="85"/>
      <c r="AZ483" s="85"/>
      <c r="BA483" s="85"/>
      <c r="BB483" s="85"/>
      <c r="BC483" s="85"/>
      <c r="BD483" s="85"/>
      <c r="BE483" s="85"/>
      <c r="BF483" s="87"/>
      <c r="BG483" s="87"/>
      <c r="BH483" s="192"/>
      <c r="BI483" s="192"/>
      <c r="BJ483" s="87"/>
      <c r="BK483" s="87"/>
      <c r="BL483" s="87"/>
      <c r="BM483" s="148"/>
      <c r="BN483" s="148"/>
      <c r="BO483" s="87"/>
      <c r="BP483" s="87"/>
      <c r="BQ483" s="87"/>
      <c r="BR483" s="87"/>
      <c r="BS483" s="87"/>
      <c r="BT483" s="87"/>
      <c r="BU483" s="371"/>
      <c r="BV483" s="371"/>
      <c r="BW483" s="371"/>
      <c r="BX483" s="371"/>
      <c r="BY483" s="371"/>
      <c r="BZ483" s="371"/>
      <c r="CA483" s="371"/>
    </row>
    <row r="484" spans="1:79" ht="18" customHeight="1">
      <c r="A484" s="125"/>
      <c r="B484" s="191"/>
      <c r="C484" s="191"/>
      <c r="D484" s="191"/>
      <c r="E484" s="192"/>
      <c r="F484" s="192"/>
      <c r="G484" s="87"/>
      <c r="H484" s="87"/>
      <c r="I484" s="87"/>
      <c r="J484" s="87"/>
      <c r="K484" s="87"/>
      <c r="L484" s="192"/>
      <c r="M484" s="192"/>
      <c r="N484" s="192"/>
      <c r="O484" s="192"/>
      <c r="P484" s="192"/>
      <c r="Q484" s="192"/>
      <c r="R484" s="192"/>
      <c r="S484" s="192"/>
      <c r="T484" s="193"/>
      <c r="U484" s="194"/>
      <c r="V484" s="193"/>
      <c r="W484" s="192"/>
      <c r="X484" s="192"/>
      <c r="Y484" s="191"/>
      <c r="Z484" s="192"/>
      <c r="AA484" s="192"/>
      <c r="AB484" s="192"/>
      <c r="AC484" s="192"/>
      <c r="AD484" s="198"/>
      <c r="AE484" s="192"/>
      <c r="AF484" s="192"/>
      <c r="AG484" s="192"/>
      <c r="AH484" s="192"/>
      <c r="AI484" s="125"/>
      <c r="AJ484" s="125"/>
      <c r="AK484" s="125"/>
      <c r="AL484" s="125"/>
      <c r="AM484" s="125"/>
      <c r="AN484" s="125"/>
      <c r="AO484" s="125"/>
      <c r="AP484" s="125"/>
      <c r="AQ484" s="125"/>
      <c r="AR484" s="125"/>
      <c r="AS484" s="125"/>
      <c r="AT484" s="85"/>
      <c r="AU484" s="85"/>
      <c r="AV484" s="85"/>
      <c r="AW484" s="85"/>
      <c r="AX484" s="85"/>
      <c r="AY484" s="85"/>
      <c r="AZ484" s="85"/>
      <c r="BA484" s="85"/>
      <c r="BB484" s="85"/>
      <c r="BC484" s="85"/>
      <c r="BD484" s="85"/>
      <c r="BE484" s="85"/>
      <c r="BF484" s="87"/>
      <c r="BG484" s="87"/>
      <c r="BH484" s="192"/>
      <c r="BI484" s="192"/>
      <c r="BJ484" s="87"/>
      <c r="BK484" s="87"/>
      <c r="BL484" s="87"/>
      <c r="BM484" s="148"/>
      <c r="BN484" s="148"/>
      <c r="BO484" s="87"/>
      <c r="BP484" s="87"/>
      <c r="BQ484" s="87"/>
      <c r="BR484" s="87"/>
      <c r="BS484" s="87"/>
      <c r="BT484" s="87"/>
      <c r="BU484" s="371"/>
      <c r="BV484" s="371"/>
      <c r="BW484" s="371"/>
      <c r="BX484" s="371"/>
      <c r="BY484" s="371"/>
      <c r="BZ484" s="371"/>
      <c r="CA484" s="371"/>
    </row>
    <row r="485" spans="1:79" ht="18" customHeight="1">
      <c r="A485" s="125"/>
      <c r="B485" s="191"/>
      <c r="C485" s="191"/>
      <c r="D485" s="191"/>
      <c r="E485" s="192"/>
      <c r="F485" s="192"/>
      <c r="G485" s="87"/>
      <c r="H485" s="87"/>
      <c r="I485" s="87"/>
      <c r="J485" s="87"/>
      <c r="K485" s="87"/>
      <c r="L485" s="192"/>
      <c r="M485" s="192"/>
      <c r="N485" s="192"/>
      <c r="O485" s="192"/>
      <c r="P485" s="192"/>
      <c r="Q485" s="192"/>
      <c r="R485" s="192"/>
      <c r="S485" s="192"/>
      <c r="T485" s="193"/>
      <c r="U485" s="194"/>
      <c r="V485" s="193"/>
      <c r="W485" s="192"/>
      <c r="X485" s="192"/>
      <c r="Y485" s="191"/>
      <c r="Z485" s="192"/>
      <c r="AA485" s="192"/>
      <c r="AB485" s="192"/>
      <c r="AC485" s="192"/>
      <c r="AD485" s="198"/>
      <c r="AE485" s="192"/>
      <c r="AF485" s="192"/>
      <c r="AG485" s="192"/>
      <c r="AH485" s="192"/>
      <c r="AI485" s="125"/>
      <c r="AJ485" s="125"/>
      <c r="AK485" s="125"/>
      <c r="AL485" s="125"/>
      <c r="AM485" s="125"/>
      <c r="AN485" s="125"/>
      <c r="AO485" s="125"/>
      <c r="AP485" s="125"/>
      <c r="AQ485" s="125"/>
      <c r="AR485" s="125"/>
      <c r="AS485" s="125"/>
      <c r="AT485" s="85"/>
      <c r="AU485" s="85"/>
      <c r="AV485" s="85"/>
      <c r="AW485" s="85"/>
      <c r="AX485" s="85"/>
      <c r="AY485" s="85"/>
      <c r="AZ485" s="85"/>
      <c r="BA485" s="85"/>
      <c r="BB485" s="85"/>
      <c r="BC485" s="85"/>
      <c r="BD485" s="85"/>
      <c r="BE485" s="85"/>
      <c r="BF485" s="87"/>
      <c r="BG485" s="87"/>
      <c r="BH485" s="192"/>
      <c r="BI485" s="192"/>
      <c r="BJ485" s="87"/>
      <c r="BK485" s="192"/>
      <c r="BL485" s="192"/>
      <c r="BM485" s="148"/>
      <c r="BN485" s="148"/>
      <c r="BO485" s="192"/>
      <c r="BP485" s="192"/>
      <c r="BQ485" s="192"/>
      <c r="BR485" s="192"/>
      <c r="BS485" s="192"/>
      <c r="BT485" s="192"/>
      <c r="BU485" s="171"/>
      <c r="BV485" s="171"/>
      <c r="BW485" s="171"/>
      <c r="BX485" s="171"/>
      <c r="BY485" s="171"/>
      <c r="BZ485" s="171"/>
      <c r="CA485" s="171"/>
    </row>
    <row r="486" spans="1:79" ht="22.5" customHeight="1">
      <c r="A486" s="125"/>
      <c r="B486" s="191"/>
      <c r="C486" s="191"/>
      <c r="D486" s="191"/>
      <c r="E486" s="192"/>
      <c r="F486" s="192"/>
      <c r="G486" s="87"/>
      <c r="H486" s="87"/>
      <c r="I486" s="87"/>
      <c r="J486" s="87"/>
      <c r="K486" s="87"/>
      <c r="L486" s="192"/>
      <c r="M486" s="192"/>
      <c r="N486" s="192"/>
      <c r="O486" s="192"/>
      <c r="P486" s="192"/>
      <c r="Q486" s="192"/>
      <c r="R486" s="192"/>
      <c r="S486" s="192"/>
      <c r="T486" s="193"/>
      <c r="U486" s="194"/>
      <c r="V486" s="193"/>
      <c r="W486" s="192"/>
      <c r="X486" s="192"/>
      <c r="Y486" s="191"/>
      <c r="Z486" s="192"/>
      <c r="AA486" s="192"/>
      <c r="AB486" s="192"/>
      <c r="AC486" s="192"/>
      <c r="AD486" s="198"/>
      <c r="AE486" s="192"/>
      <c r="AF486" s="192"/>
      <c r="AG486" s="192"/>
      <c r="AH486" s="192"/>
      <c r="AI486" s="125"/>
      <c r="AJ486" s="125"/>
      <c r="AK486" s="125"/>
      <c r="AL486" s="125"/>
      <c r="AM486" s="125"/>
      <c r="AN486" s="125"/>
      <c r="AO486" s="125"/>
      <c r="AP486" s="125"/>
      <c r="AQ486" s="125"/>
      <c r="AR486" s="125"/>
      <c r="AS486" s="125"/>
      <c r="AT486" s="85"/>
      <c r="AU486" s="85"/>
      <c r="AV486" s="85"/>
      <c r="AW486" s="85"/>
      <c r="AX486" s="85"/>
      <c r="AY486" s="85"/>
      <c r="AZ486" s="85"/>
      <c r="BA486" s="85"/>
      <c r="BB486" s="85"/>
      <c r="BC486" s="85"/>
      <c r="BD486" s="85"/>
      <c r="BE486" s="85"/>
      <c r="BF486" s="87"/>
      <c r="BG486" s="87"/>
      <c r="BH486" s="192"/>
      <c r="BI486" s="192"/>
      <c r="BJ486" s="87"/>
      <c r="BK486" s="192"/>
      <c r="BL486" s="192"/>
      <c r="BM486" s="148"/>
      <c r="BN486" s="148"/>
      <c r="BO486" s="192"/>
      <c r="BP486" s="192"/>
      <c r="BQ486" s="192"/>
      <c r="BR486" s="192"/>
      <c r="BS486" s="192"/>
      <c r="BT486" s="192"/>
      <c r="BU486" s="171"/>
      <c r="BV486" s="171"/>
      <c r="BW486" s="171"/>
      <c r="BX486" s="171"/>
      <c r="BY486" s="171"/>
      <c r="BZ486" s="171"/>
      <c r="CA486" s="171"/>
    </row>
    <row r="487" spans="1:79" ht="18" customHeight="1">
      <c r="A487" s="125"/>
      <c r="B487" s="191"/>
      <c r="C487" s="191"/>
      <c r="D487" s="191"/>
      <c r="E487" s="192"/>
      <c r="F487" s="192"/>
      <c r="G487" s="87"/>
      <c r="H487" s="87"/>
      <c r="I487" s="87"/>
      <c r="J487" s="87"/>
      <c r="K487" s="87"/>
      <c r="L487" s="192"/>
      <c r="M487" s="192"/>
      <c r="N487" s="192"/>
      <c r="O487" s="192"/>
      <c r="P487" s="192"/>
      <c r="Q487" s="192"/>
      <c r="R487" s="192"/>
      <c r="S487" s="192"/>
      <c r="T487" s="193"/>
      <c r="U487" s="194"/>
      <c r="V487" s="193"/>
      <c r="W487" s="192"/>
      <c r="X487" s="192"/>
      <c r="Y487" s="191"/>
      <c r="Z487" s="192"/>
      <c r="AA487" s="192"/>
      <c r="AB487" s="192"/>
      <c r="AC487" s="192"/>
      <c r="AD487" s="198"/>
      <c r="AE487" s="192"/>
      <c r="AF487" s="192"/>
      <c r="AG487" s="192"/>
      <c r="AH487" s="192"/>
      <c r="AI487" s="125"/>
      <c r="AJ487" s="125"/>
      <c r="AK487" s="125"/>
      <c r="AL487" s="125"/>
      <c r="AM487" s="125"/>
      <c r="AN487" s="125"/>
      <c r="AO487" s="125"/>
      <c r="AP487" s="125"/>
      <c r="AQ487" s="125"/>
      <c r="AR487" s="125"/>
      <c r="AS487" s="125"/>
      <c r="AT487" s="85"/>
      <c r="AU487" s="85"/>
      <c r="AV487" s="85"/>
      <c r="AW487" s="85"/>
      <c r="AX487" s="85"/>
      <c r="AY487" s="85"/>
      <c r="AZ487" s="85"/>
      <c r="BA487" s="85"/>
      <c r="BB487" s="85"/>
      <c r="BC487" s="85"/>
      <c r="BD487" s="85"/>
      <c r="BE487" s="85"/>
      <c r="BF487" s="87"/>
      <c r="BG487" s="87"/>
      <c r="BH487" s="192"/>
      <c r="BI487" s="192"/>
      <c r="BJ487" s="87"/>
      <c r="BK487" s="192"/>
      <c r="BL487" s="192"/>
      <c r="BM487" s="148"/>
      <c r="BN487" s="148"/>
      <c r="BO487" s="192"/>
      <c r="BP487" s="192"/>
      <c r="BQ487" s="192"/>
      <c r="BR487" s="192"/>
      <c r="BS487" s="192"/>
      <c r="BT487" s="192"/>
      <c r="BU487" s="171"/>
      <c r="BV487" s="171"/>
      <c r="BW487" s="171"/>
      <c r="BX487" s="171"/>
      <c r="BY487" s="171"/>
      <c r="BZ487" s="171"/>
      <c r="CA487" s="171"/>
    </row>
    <row r="488" spans="1:79" ht="18" customHeight="1">
      <c r="A488" s="125"/>
      <c r="B488" s="191"/>
      <c r="C488" s="191"/>
      <c r="D488" s="191"/>
      <c r="E488" s="192"/>
      <c r="F488" s="192"/>
      <c r="G488" s="87"/>
      <c r="H488" s="87"/>
      <c r="I488" s="87"/>
      <c r="J488" s="87"/>
      <c r="K488" s="87"/>
      <c r="L488" s="192"/>
      <c r="M488" s="192"/>
      <c r="N488" s="192"/>
      <c r="O488" s="192"/>
      <c r="P488" s="192"/>
      <c r="Q488" s="192"/>
      <c r="R488" s="192"/>
      <c r="S488" s="192"/>
      <c r="T488" s="193"/>
      <c r="U488" s="194"/>
      <c r="V488" s="193"/>
      <c r="W488" s="192"/>
      <c r="X488" s="192"/>
      <c r="Y488" s="191"/>
      <c r="Z488" s="192"/>
      <c r="AA488" s="192"/>
      <c r="AB488" s="192"/>
      <c r="AC488" s="192"/>
      <c r="AD488" s="198"/>
      <c r="AE488" s="192"/>
      <c r="AF488" s="192"/>
      <c r="AG488" s="192"/>
      <c r="AH488" s="192"/>
      <c r="AI488" s="125"/>
      <c r="AJ488" s="125"/>
      <c r="AK488" s="125"/>
      <c r="AL488" s="125"/>
      <c r="AM488" s="125"/>
      <c r="AN488" s="125"/>
      <c r="AO488" s="125"/>
      <c r="AP488" s="125"/>
      <c r="AQ488" s="125"/>
      <c r="AR488" s="125"/>
      <c r="AS488" s="125"/>
      <c r="AT488" s="85"/>
      <c r="AU488" s="85"/>
      <c r="AV488" s="85"/>
      <c r="AW488" s="85"/>
      <c r="AX488" s="85"/>
      <c r="AY488" s="85"/>
      <c r="AZ488" s="85"/>
      <c r="BA488" s="85"/>
      <c r="BB488" s="85"/>
      <c r="BC488" s="85"/>
      <c r="BD488" s="85"/>
      <c r="BE488" s="85"/>
      <c r="BF488" s="87"/>
      <c r="BG488" s="87"/>
      <c r="BH488" s="192"/>
      <c r="BI488" s="192"/>
      <c r="BJ488" s="87"/>
      <c r="BK488" s="87"/>
      <c r="BL488" s="87"/>
      <c r="BM488" s="148"/>
      <c r="BN488" s="148"/>
      <c r="BO488" s="87"/>
      <c r="BP488" s="87"/>
      <c r="BQ488" s="87"/>
      <c r="BR488" s="87"/>
      <c r="BS488" s="87"/>
      <c r="BT488" s="87"/>
      <c r="BU488" s="371"/>
      <c r="BV488" s="371"/>
      <c r="BW488" s="371"/>
      <c r="BX488" s="371"/>
      <c r="BY488" s="371"/>
      <c r="BZ488" s="371"/>
      <c r="CA488" s="371"/>
    </row>
    <row r="489" spans="1:79" ht="18" customHeight="1">
      <c r="A489" s="125"/>
      <c r="B489" s="191"/>
      <c r="C489" s="191"/>
      <c r="D489" s="191"/>
      <c r="E489" s="192"/>
      <c r="F489" s="192"/>
      <c r="G489" s="87"/>
      <c r="H489" s="87"/>
      <c r="I489" s="87"/>
      <c r="J489" s="87"/>
      <c r="K489" s="87"/>
      <c r="L489" s="192"/>
      <c r="M489" s="192"/>
      <c r="N489" s="192"/>
      <c r="O489" s="192"/>
      <c r="P489" s="192"/>
      <c r="Q489" s="192"/>
      <c r="R489" s="192"/>
      <c r="S489" s="192"/>
      <c r="T489" s="193"/>
      <c r="U489" s="194"/>
      <c r="V489" s="193"/>
      <c r="W489" s="192"/>
      <c r="X489" s="192"/>
      <c r="Y489" s="191"/>
      <c r="Z489" s="192"/>
      <c r="AA489" s="192"/>
      <c r="AB489" s="192"/>
      <c r="AC489" s="192"/>
      <c r="AD489" s="198"/>
      <c r="AE489" s="192"/>
      <c r="AF489" s="192"/>
      <c r="AG489" s="192"/>
      <c r="AH489" s="192"/>
      <c r="AI489" s="125"/>
      <c r="AJ489" s="125"/>
      <c r="AK489" s="125"/>
      <c r="AL489" s="125"/>
      <c r="AM489" s="125"/>
      <c r="AN489" s="125"/>
      <c r="AO489" s="125"/>
      <c r="AP489" s="125"/>
      <c r="AQ489" s="125"/>
      <c r="AR489" s="125"/>
      <c r="AS489" s="125"/>
      <c r="AT489" s="85"/>
      <c r="AU489" s="85"/>
      <c r="AV489" s="85"/>
      <c r="AW489" s="85"/>
      <c r="AX489" s="85"/>
      <c r="AY489" s="85"/>
      <c r="AZ489" s="85"/>
      <c r="BA489" s="85"/>
      <c r="BB489" s="85"/>
      <c r="BC489" s="85"/>
      <c r="BD489" s="85"/>
      <c r="BE489" s="85"/>
      <c r="BF489" s="87"/>
      <c r="BG489" s="87"/>
      <c r="BH489" s="192"/>
      <c r="BI489" s="192"/>
      <c r="BJ489" s="87"/>
      <c r="BK489" s="87"/>
      <c r="BL489" s="87"/>
      <c r="BM489" s="148"/>
      <c r="BN489" s="148"/>
      <c r="BO489" s="87"/>
      <c r="BP489" s="87"/>
      <c r="BQ489" s="87"/>
      <c r="BR489" s="87"/>
      <c r="BS489" s="87"/>
      <c r="BT489" s="87"/>
      <c r="BU489" s="371"/>
      <c r="BV489" s="371"/>
      <c r="BW489" s="371"/>
      <c r="BX489" s="371"/>
      <c r="BY489" s="371"/>
      <c r="BZ489" s="371"/>
      <c r="CA489" s="371"/>
    </row>
    <row r="490" spans="1:79" ht="18" customHeight="1">
      <c r="A490" s="125"/>
      <c r="B490" s="191"/>
      <c r="C490" s="191"/>
      <c r="D490" s="191"/>
      <c r="E490" s="192"/>
      <c r="F490" s="192"/>
      <c r="G490" s="87"/>
      <c r="H490" s="87"/>
      <c r="I490" s="87"/>
      <c r="J490" s="87"/>
      <c r="K490" s="87"/>
      <c r="L490" s="192"/>
      <c r="M490" s="192"/>
      <c r="N490" s="192"/>
      <c r="O490" s="192"/>
      <c r="P490" s="192"/>
      <c r="Q490" s="192"/>
      <c r="R490" s="192"/>
      <c r="S490" s="192"/>
      <c r="T490" s="193"/>
      <c r="U490" s="194"/>
      <c r="V490" s="193"/>
      <c r="W490" s="192"/>
      <c r="X490" s="192"/>
      <c r="Y490" s="191"/>
      <c r="Z490" s="192"/>
      <c r="AA490" s="192"/>
      <c r="AB490" s="192"/>
      <c r="AC490" s="192"/>
      <c r="AD490" s="198"/>
      <c r="AE490" s="192"/>
      <c r="AF490" s="192"/>
      <c r="AG490" s="192"/>
      <c r="AH490" s="192"/>
      <c r="AI490" s="125"/>
      <c r="AJ490" s="125"/>
      <c r="AK490" s="125"/>
      <c r="AL490" s="125"/>
      <c r="AM490" s="125"/>
      <c r="AN490" s="125"/>
      <c r="AO490" s="125"/>
      <c r="AP490" s="125"/>
      <c r="AQ490" s="125"/>
      <c r="AR490" s="125"/>
      <c r="AS490" s="125"/>
      <c r="AT490" s="85"/>
      <c r="AU490" s="85"/>
      <c r="AV490" s="85"/>
      <c r="AW490" s="85"/>
      <c r="AX490" s="85"/>
      <c r="AY490" s="85"/>
      <c r="AZ490" s="85"/>
      <c r="BA490" s="85"/>
      <c r="BB490" s="85"/>
      <c r="BC490" s="85"/>
      <c r="BD490" s="85"/>
      <c r="BE490" s="85"/>
      <c r="BF490" s="87"/>
      <c r="BG490" s="87"/>
      <c r="BH490" s="192"/>
      <c r="BI490" s="192"/>
      <c r="BJ490" s="87"/>
      <c r="BK490" s="87"/>
      <c r="BL490" s="87"/>
      <c r="BM490" s="148"/>
      <c r="BN490" s="148"/>
      <c r="BO490" s="87"/>
      <c r="BP490" s="87"/>
      <c r="BQ490" s="87"/>
      <c r="BR490" s="87"/>
      <c r="BS490" s="87"/>
      <c r="BT490" s="87"/>
      <c r="BU490" s="371"/>
      <c r="BV490" s="371"/>
      <c r="BW490" s="371"/>
      <c r="BX490" s="371"/>
      <c r="BY490" s="371"/>
      <c r="BZ490" s="371"/>
      <c r="CA490" s="371"/>
    </row>
    <row r="491" spans="1:79" ht="18" customHeight="1">
      <c r="A491" s="125"/>
      <c r="B491" s="191"/>
      <c r="C491" s="191"/>
      <c r="D491" s="191"/>
      <c r="E491" s="192"/>
      <c r="F491" s="192"/>
      <c r="G491" s="87"/>
      <c r="H491" s="87"/>
      <c r="I491" s="87"/>
      <c r="J491" s="87"/>
      <c r="K491" s="87"/>
      <c r="L491" s="192"/>
      <c r="M491" s="192"/>
      <c r="N491" s="192"/>
      <c r="O491" s="192"/>
      <c r="P491" s="192"/>
      <c r="Q491" s="192"/>
      <c r="R491" s="192"/>
      <c r="S491" s="192"/>
      <c r="T491" s="193"/>
      <c r="U491" s="194"/>
      <c r="V491" s="193"/>
      <c r="W491" s="192"/>
      <c r="X491" s="192"/>
      <c r="Y491" s="191"/>
      <c r="Z491" s="192"/>
      <c r="AA491" s="192"/>
      <c r="AB491" s="192"/>
      <c r="AC491" s="192"/>
      <c r="AD491" s="198"/>
      <c r="AE491" s="192"/>
      <c r="AF491" s="192"/>
      <c r="AG491" s="192"/>
      <c r="AH491" s="192"/>
      <c r="AI491" s="125"/>
      <c r="AJ491" s="125"/>
      <c r="AK491" s="125"/>
      <c r="AL491" s="125"/>
      <c r="AM491" s="125"/>
      <c r="AN491" s="125"/>
      <c r="AO491" s="125"/>
      <c r="AP491" s="125"/>
      <c r="AQ491" s="125"/>
      <c r="AR491" s="125"/>
      <c r="AS491" s="125"/>
      <c r="AT491" s="85"/>
      <c r="AU491" s="85"/>
      <c r="AV491" s="85"/>
      <c r="AW491" s="85"/>
      <c r="AX491" s="85"/>
      <c r="AY491" s="85"/>
      <c r="AZ491" s="85"/>
      <c r="BA491" s="85"/>
      <c r="BB491" s="85"/>
      <c r="BC491" s="85"/>
      <c r="BD491" s="85"/>
      <c r="BE491" s="85"/>
      <c r="BF491" s="87"/>
      <c r="BG491" s="87"/>
      <c r="BH491" s="192"/>
      <c r="BI491" s="192"/>
      <c r="BJ491" s="87"/>
      <c r="BK491" s="87"/>
      <c r="BL491" s="87"/>
      <c r="BM491" s="148"/>
      <c r="BN491" s="148"/>
      <c r="BO491" s="87"/>
      <c r="BP491" s="87"/>
      <c r="BQ491" s="87"/>
      <c r="BR491" s="87"/>
      <c r="BS491" s="87"/>
      <c r="BT491" s="87"/>
      <c r="BU491" s="371"/>
      <c r="BV491" s="371"/>
      <c r="BW491" s="371"/>
      <c r="BX491" s="371"/>
      <c r="BY491" s="371"/>
      <c r="BZ491" s="371"/>
      <c r="CA491" s="371"/>
    </row>
    <row r="492" spans="1:79" ht="18" customHeight="1">
      <c r="A492" s="125"/>
      <c r="B492" s="191"/>
      <c r="C492" s="191"/>
      <c r="D492" s="191"/>
      <c r="E492" s="192"/>
      <c r="F492" s="192"/>
      <c r="G492" s="87"/>
      <c r="H492" s="87"/>
      <c r="I492" s="87"/>
      <c r="J492" s="87"/>
      <c r="K492" s="87"/>
      <c r="L492" s="192"/>
      <c r="M492" s="192"/>
      <c r="N492" s="192"/>
      <c r="O492" s="192"/>
      <c r="P492" s="192"/>
      <c r="Q492" s="192"/>
      <c r="R492" s="192"/>
      <c r="S492" s="192"/>
      <c r="T492" s="193"/>
      <c r="U492" s="194"/>
      <c r="V492" s="193"/>
      <c r="W492" s="192"/>
      <c r="X492" s="192"/>
      <c r="Y492" s="191"/>
      <c r="Z492" s="192"/>
      <c r="AA492" s="192"/>
      <c r="AB492" s="192"/>
      <c r="AC492" s="192"/>
      <c r="AD492" s="198"/>
      <c r="AE492" s="192"/>
      <c r="AF492" s="192"/>
      <c r="AG492" s="192"/>
      <c r="AH492" s="192"/>
      <c r="AI492" s="125"/>
      <c r="AJ492" s="125"/>
      <c r="AK492" s="125"/>
      <c r="AL492" s="125"/>
      <c r="AM492" s="125"/>
      <c r="AN492" s="125"/>
      <c r="AO492" s="125"/>
      <c r="AP492" s="125"/>
      <c r="AQ492" s="125"/>
      <c r="AR492" s="125"/>
      <c r="AS492" s="125"/>
      <c r="AT492" s="85"/>
      <c r="AU492" s="85"/>
      <c r="AV492" s="85"/>
      <c r="AW492" s="85"/>
      <c r="AX492" s="85"/>
      <c r="AY492" s="85"/>
      <c r="AZ492" s="85"/>
      <c r="BA492" s="85"/>
      <c r="BB492" s="85"/>
      <c r="BC492" s="85"/>
      <c r="BD492" s="85"/>
      <c r="BE492" s="85"/>
      <c r="BF492" s="87"/>
      <c r="BG492" s="87"/>
      <c r="BH492" s="192"/>
      <c r="BI492" s="192"/>
      <c r="BJ492" s="87"/>
      <c r="BK492" s="87"/>
      <c r="BL492" s="87"/>
      <c r="BM492" s="148"/>
      <c r="BN492" s="148"/>
      <c r="BO492" s="87"/>
      <c r="BP492" s="87"/>
      <c r="BQ492" s="87"/>
      <c r="BR492" s="87"/>
      <c r="BS492" s="87"/>
      <c r="BT492" s="87"/>
      <c r="BU492" s="371"/>
      <c r="BV492" s="371"/>
      <c r="BW492" s="371"/>
      <c r="BX492" s="371"/>
      <c r="BY492" s="371"/>
      <c r="BZ492" s="371"/>
      <c r="CA492" s="371"/>
    </row>
    <row r="493" spans="1:79" ht="18" customHeight="1">
      <c r="A493" s="125"/>
      <c r="B493" s="191"/>
      <c r="C493" s="191"/>
      <c r="D493" s="191"/>
      <c r="E493" s="192"/>
      <c r="F493" s="192"/>
      <c r="G493" s="87"/>
      <c r="H493" s="87"/>
      <c r="I493" s="87"/>
      <c r="J493" s="87"/>
      <c r="K493" s="87"/>
      <c r="L493" s="192"/>
      <c r="M493" s="192"/>
      <c r="N493" s="192"/>
      <c r="O493" s="192"/>
      <c r="P493" s="192"/>
      <c r="Q493" s="192"/>
      <c r="R493" s="192"/>
      <c r="S493" s="192"/>
      <c r="T493" s="193"/>
      <c r="U493" s="194"/>
      <c r="V493" s="193"/>
      <c r="W493" s="192"/>
      <c r="X493" s="192"/>
      <c r="Y493" s="191"/>
      <c r="Z493" s="192"/>
      <c r="AA493" s="192"/>
      <c r="AB493" s="192"/>
      <c r="AC493" s="192"/>
      <c r="AD493" s="198"/>
      <c r="AE493" s="192"/>
      <c r="AF493" s="192"/>
      <c r="AG493" s="192"/>
      <c r="AH493" s="192"/>
      <c r="AI493" s="125"/>
      <c r="AJ493" s="125"/>
      <c r="AK493" s="125"/>
      <c r="AL493" s="125"/>
      <c r="AM493" s="125"/>
      <c r="AN493" s="125"/>
      <c r="AO493" s="125"/>
      <c r="AP493" s="125"/>
      <c r="AQ493" s="125"/>
      <c r="AR493" s="125"/>
      <c r="AS493" s="125"/>
      <c r="AT493" s="85"/>
      <c r="AU493" s="85"/>
      <c r="AV493" s="85"/>
      <c r="AW493" s="85"/>
      <c r="AX493" s="85"/>
      <c r="AY493" s="85"/>
      <c r="AZ493" s="85"/>
      <c r="BA493" s="85"/>
      <c r="BB493" s="85"/>
      <c r="BC493" s="85"/>
      <c r="BD493" s="85"/>
      <c r="BE493" s="85"/>
      <c r="BF493" s="87"/>
      <c r="BG493" s="87"/>
      <c r="BH493" s="192"/>
      <c r="BI493" s="192"/>
      <c r="BJ493" s="87"/>
      <c r="BK493" s="87"/>
      <c r="BL493" s="87"/>
      <c r="BM493" s="148"/>
      <c r="BN493" s="148"/>
      <c r="BO493" s="87"/>
      <c r="BP493" s="87"/>
      <c r="BQ493" s="87"/>
      <c r="BR493" s="87"/>
      <c r="BS493" s="87"/>
      <c r="BT493" s="87"/>
      <c r="BU493" s="371"/>
      <c r="BV493" s="371"/>
      <c r="BW493" s="371"/>
      <c r="BX493" s="371"/>
      <c r="BY493" s="371"/>
      <c r="BZ493" s="371"/>
      <c r="CA493" s="371"/>
    </row>
    <row r="494" spans="1:79" ht="18" customHeight="1">
      <c r="A494" s="125"/>
      <c r="B494" s="191"/>
      <c r="C494" s="191"/>
      <c r="D494" s="191"/>
      <c r="E494" s="192"/>
      <c r="F494" s="192"/>
      <c r="G494" s="87"/>
      <c r="H494" s="87"/>
      <c r="I494" s="87"/>
      <c r="J494" s="87"/>
      <c r="K494" s="87"/>
      <c r="L494" s="192"/>
      <c r="M494" s="192"/>
      <c r="N494" s="192"/>
      <c r="O494" s="192"/>
      <c r="P494" s="192"/>
      <c r="Q494" s="192"/>
      <c r="R494" s="192"/>
      <c r="S494" s="192"/>
      <c r="T494" s="193"/>
      <c r="U494" s="194"/>
      <c r="V494" s="193"/>
      <c r="W494" s="192"/>
      <c r="X494" s="192"/>
      <c r="Y494" s="191"/>
      <c r="Z494" s="192"/>
      <c r="AA494" s="192"/>
      <c r="AB494" s="192"/>
      <c r="AC494" s="192"/>
      <c r="AD494" s="198"/>
      <c r="AE494" s="192"/>
      <c r="AF494" s="192"/>
      <c r="AG494" s="192"/>
      <c r="AH494" s="192"/>
      <c r="AI494" s="125"/>
      <c r="AJ494" s="125"/>
      <c r="AK494" s="125"/>
      <c r="AL494" s="125"/>
      <c r="AM494" s="125"/>
      <c r="AN494" s="125"/>
      <c r="AO494" s="125"/>
      <c r="AP494" s="125"/>
      <c r="AQ494" s="125"/>
      <c r="AR494" s="125"/>
      <c r="AS494" s="125"/>
      <c r="AT494" s="85"/>
      <c r="AU494" s="85"/>
      <c r="AV494" s="85"/>
      <c r="AW494" s="85"/>
      <c r="AX494" s="85"/>
      <c r="AY494" s="85"/>
      <c r="AZ494" s="85"/>
      <c r="BA494" s="85"/>
      <c r="BB494" s="85"/>
      <c r="BC494" s="85"/>
      <c r="BD494" s="85"/>
      <c r="BE494" s="85"/>
      <c r="BF494" s="87"/>
      <c r="BG494" s="87"/>
      <c r="BH494" s="192"/>
      <c r="BI494" s="192"/>
      <c r="BJ494" s="87"/>
      <c r="BK494" s="87"/>
      <c r="BL494" s="87"/>
      <c r="BM494" s="148"/>
      <c r="BN494" s="148"/>
      <c r="BO494" s="87"/>
      <c r="BP494" s="87"/>
      <c r="BQ494" s="87"/>
      <c r="BR494" s="87"/>
      <c r="BS494" s="87"/>
      <c r="BT494" s="87"/>
      <c r="BU494" s="371"/>
      <c r="BV494" s="371"/>
      <c r="BW494" s="371"/>
      <c r="BX494" s="371"/>
      <c r="BY494" s="371"/>
      <c r="BZ494" s="371"/>
      <c r="CA494" s="371"/>
    </row>
    <row r="495" spans="1:79" ht="18" customHeight="1">
      <c r="A495" s="125"/>
      <c r="B495" s="191"/>
      <c r="C495" s="191"/>
      <c r="D495" s="191"/>
      <c r="E495" s="192"/>
      <c r="F495" s="192"/>
      <c r="G495" s="87"/>
      <c r="H495" s="87"/>
      <c r="I495" s="87"/>
      <c r="J495" s="87"/>
      <c r="K495" s="87"/>
      <c r="L495" s="192"/>
      <c r="M495" s="192"/>
      <c r="N495" s="192"/>
      <c r="O495" s="192"/>
      <c r="P495" s="192"/>
      <c r="Q495" s="192"/>
      <c r="R495" s="192"/>
      <c r="S495" s="192"/>
      <c r="T495" s="193"/>
      <c r="U495" s="194"/>
      <c r="V495" s="193"/>
      <c r="W495" s="192"/>
      <c r="X495" s="192"/>
      <c r="Y495" s="191"/>
      <c r="Z495" s="192"/>
      <c r="AA495" s="192"/>
      <c r="AB495" s="192"/>
      <c r="AC495" s="192"/>
      <c r="AD495" s="198"/>
      <c r="AE495" s="192"/>
      <c r="AF495" s="192"/>
      <c r="AG495" s="192"/>
      <c r="AH495" s="192"/>
      <c r="AI495" s="125"/>
      <c r="AJ495" s="125"/>
      <c r="AK495" s="125"/>
      <c r="AL495" s="125"/>
      <c r="AM495" s="125"/>
      <c r="AN495" s="125"/>
      <c r="AO495" s="125"/>
      <c r="AP495" s="125"/>
      <c r="AQ495" s="125"/>
      <c r="AR495" s="125"/>
      <c r="AS495" s="125"/>
      <c r="AT495" s="85"/>
      <c r="AU495" s="85"/>
      <c r="AV495" s="85"/>
      <c r="AW495" s="85"/>
      <c r="AX495" s="85"/>
      <c r="AY495" s="85"/>
      <c r="AZ495" s="85"/>
      <c r="BA495" s="85"/>
      <c r="BB495" s="85"/>
      <c r="BC495" s="85"/>
      <c r="BD495" s="85"/>
      <c r="BE495" s="85"/>
      <c r="BF495" s="87"/>
      <c r="BG495" s="87"/>
      <c r="BH495" s="192"/>
      <c r="BI495" s="192"/>
      <c r="BJ495" s="87"/>
      <c r="BK495" s="87"/>
      <c r="BL495" s="87"/>
      <c r="BM495" s="148"/>
      <c r="BN495" s="148"/>
      <c r="BO495" s="87"/>
      <c r="BP495" s="87"/>
      <c r="BQ495" s="87"/>
      <c r="BR495" s="87"/>
      <c r="BS495" s="87"/>
      <c r="BT495" s="87"/>
      <c r="BU495" s="371"/>
      <c r="BV495" s="371"/>
      <c r="BW495" s="371"/>
      <c r="BX495" s="371"/>
      <c r="BY495" s="371"/>
      <c r="BZ495" s="371"/>
      <c r="CA495" s="371"/>
    </row>
    <row r="496" spans="1:79" ht="18" customHeight="1">
      <c r="A496" s="125"/>
      <c r="B496" s="191"/>
      <c r="C496" s="191"/>
      <c r="D496" s="191"/>
      <c r="E496" s="192"/>
      <c r="F496" s="192"/>
      <c r="G496" s="87"/>
      <c r="H496" s="87"/>
      <c r="I496" s="87"/>
      <c r="J496" s="87"/>
      <c r="K496" s="87"/>
      <c r="L496" s="192"/>
      <c r="M496" s="192"/>
      <c r="N496" s="192"/>
      <c r="O496" s="192"/>
      <c r="P496" s="192"/>
      <c r="Q496" s="192"/>
      <c r="R496" s="192"/>
      <c r="S496" s="192"/>
      <c r="T496" s="193"/>
      <c r="U496" s="194"/>
      <c r="V496" s="193"/>
      <c r="W496" s="192"/>
      <c r="X496" s="192"/>
      <c r="Y496" s="191"/>
      <c r="Z496" s="192"/>
      <c r="AA496" s="192"/>
      <c r="AB496" s="192"/>
      <c r="AC496" s="192"/>
      <c r="AD496" s="198"/>
      <c r="AE496" s="192"/>
      <c r="AF496" s="192"/>
      <c r="AG496" s="192"/>
      <c r="AH496" s="192"/>
      <c r="AI496" s="125"/>
      <c r="AJ496" s="125"/>
      <c r="AK496" s="125"/>
      <c r="AL496" s="125"/>
      <c r="AM496" s="125"/>
      <c r="AN496" s="125"/>
      <c r="AO496" s="125"/>
      <c r="AP496" s="125"/>
      <c r="AQ496" s="125"/>
      <c r="AR496" s="125"/>
      <c r="AS496" s="125"/>
      <c r="AT496" s="85"/>
      <c r="AU496" s="85"/>
      <c r="AV496" s="85"/>
      <c r="AW496" s="85"/>
      <c r="AX496" s="85"/>
      <c r="AY496" s="85"/>
      <c r="AZ496" s="85"/>
      <c r="BA496" s="85"/>
      <c r="BB496" s="85"/>
      <c r="BC496" s="85"/>
      <c r="BD496" s="85"/>
      <c r="BE496" s="85"/>
      <c r="BF496" s="87"/>
      <c r="BG496" s="87"/>
      <c r="BH496" s="192"/>
      <c r="BI496" s="192"/>
      <c r="BJ496" s="87"/>
      <c r="BK496" s="87"/>
      <c r="BL496" s="87"/>
      <c r="BM496" s="148"/>
      <c r="BN496" s="148"/>
      <c r="BO496" s="87"/>
      <c r="BP496" s="87"/>
      <c r="BQ496" s="87"/>
      <c r="BR496" s="87"/>
      <c r="BS496" s="87"/>
      <c r="BT496" s="87"/>
      <c r="BU496" s="371"/>
      <c r="BV496" s="371"/>
      <c r="BW496" s="371"/>
      <c r="BX496" s="371"/>
      <c r="BY496" s="371"/>
      <c r="BZ496" s="371"/>
      <c r="CA496" s="371"/>
    </row>
    <row r="497" spans="1:79" ht="18" customHeight="1">
      <c r="A497" s="125"/>
      <c r="B497" s="191"/>
      <c r="C497" s="191"/>
      <c r="D497" s="191"/>
      <c r="E497" s="192"/>
      <c r="F497" s="192"/>
      <c r="G497" s="87"/>
      <c r="H497" s="87"/>
      <c r="I497" s="87"/>
      <c r="J497" s="87"/>
      <c r="K497" s="87"/>
      <c r="L497" s="192"/>
      <c r="M497" s="192"/>
      <c r="N497" s="192"/>
      <c r="O497" s="192"/>
      <c r="P497" s="192"/>
      <c r="Q497" s="192"/>
      <c r="R497" s="192"/>
      <c r="S497" s="192"/>
      <c r="T497" s="193"/>
      <c r="U497" s="194"/>
      <c r="V497" s="193"/>
      <c r="W497" s="192"/>
      <c r="X497" s="192"/>
      <c r="Y497" s="191"/>
      <c r="Z497" s="192"/>
      <c r="AA497" s="192"/>
      <c r="AB497" s="192"/>
      <c r="AC497" s="192"/>
      <c r="AD497" s="198"/>
      <c r="AE497" s="192"/>
      <c r="AF497" s="192"/>
      <c r="AG497" s="192"/>
      <c r="AH497" s="192"/>
      <c r="AI497" s="125"/>
      <c r="AJ497" s="125"/>
      <c r="AK497" s="125"/>
      <c r="AL497" s="125"/>
      <c r="AM497" s="125"/>
      <c r="AN497" s="125"/>
      <c r="AO497" s="125"/>
      <c r="AP497" s="125"/>
      <c r="AQ497" s="125"/>
      <c r="AR497" s="125"/>
      <c r="AS497" s="125"/>
      <c r="AT497" s="85"/>
      <c r="AU497" s="85"/>
      <c r="AV497" s="85"/>
      <c r="AW497" s="85"/>
      <c r="AX497" s="85"/>
      <c r="AY497" s="85"/>
      <c r="AZ497" s="85"/>
      <c r="BA497" s="85"/>
      <c r="BB497" s="85"/>
      <c r="BC497" s="85"/>
      <c r="BD497" s="85"/>
      <c r="BE497" s="85"/>
      <c r="BF497" s="87"/>
      <c r="BG497" s="87"/>
      <c r="BH497" s="192"/>
      <c r="BI497" s="192"/>
      <c r="BJ497" s="87"/>
      <c r="BK497" s="87"/>
      <c r="BL497" s="87"/>
      <c r="BM497" s="148"/>
      <c r="BN497" s="148"/>
      <c r="BO497" s="87"/>
      <c r="BP497" s="87"/>
      <c r="BQ497" s="87"/>
      <c r="BR497" s="87"/>
      <c r="BS497" s="87"/>
      <c r="BT497" s="87"/>
      <c r="BU497" s="371"/>
      <c r="BV497" s="371"/>
      <c r="BW497" s="371"/>
      <c r="BX497" s="371"/>
      <c r="BY497" s="371"/>
      <c r="BZ497" s="371"/>
      <c r="CA497" s="371"/>
    </row>
    <row r="498" spans="1:79" ht="18" customHeight="1">
      <c r="A498" s="125"/>
      <c r="B498" s="191"/>
      <c r="C498" s="191"/>
      <c r="D498" s="191"/>
      <c r="E498" s="192"/>
      <c r="F498" s="192"/>
      <c r="G498" s="87"/>
      <c r="H498" s="87"/>
      <c r="I498" s="87"/>
      <c r="J498" s="87"/>
      <c r="K498" s="87"/>
      <c r="L498" s="192"/>
      <c r="M498" s="192"/>
      <c r="N498" s="192"/>
      <c r="O498" s="192"/>
      <c r="P498" s="192"/>
      <c r="Q498" s="192"/>
      <c r="R498" s="192"/>
      <c r="S498" s="192"/>
      <c r="T498" s="193"/>
      <c r="U498" s="194"/>
      <c r="V498" s="193"/>
      <c r="W498" s="192"/>
      <c r="X498" s="192"/>
      <c r="Y498" s="191"/>
      <c r="Z498" s="192"/>
      <c r="AA498" s="192"/>
      <c r="AB498" s="192"/>
      <c r="AC498" s="192"/>
      <c r="AD498" s="198"/>
      <c r="AE498" s="192"/>
      <c r="AF498" s="192"/>
      <c r="AG498" s="192"/>
      <c r="AH498" s="192"/>
      <c r="AI498" s="125"/>
      <c r="AJ498" s="125"/>
      <c r="AK498" s="125"/>
      <c r="AL498" s="125"/>
      <c r="AM498" s="125"/>
      <c r="AN498" s="125"/>
      <c r="AO498" s="125"/>
      <c r="AP498" s="125"/>
      <c r="AQ498" s="125"/>
      <c r="AR498" s="125"/>
      <c r="AS498" s="125"/>
      <c r="AT498" s="85"/>
      <c r="AU498" s="85"/>
      <c r="AV498" s="85"/>
      <c r="AW498" s="85"/>
      <c r="AX498" s="85"/>
      <c r="AY498" s="85"/>
      <c r="AZ498" s="85"/>
      <c r="BA498" s="85"/>
      <c r="BB498" s="85"/>
      <c r="BC498" s="85"/>
      <c r="BD498" s="85"/>
      <c r="BE498" s="85"/>
      <c r="BF498" s="87"/>
      <c r="BG498" s="87"/>
      <c r="BH498" s="192"/>
      <c r="BI498" s="192"/>
      <c r="BJ498" s="87"/>
      <c r="BK498" s="87"/>
      <c r="BL498" s="87"/>
      <c r="BM498" s="148"/>
      <c r="BN498" s="148"/>
      <c r="BO498" s="87"/>
      <c r="BP498" s="87"/>
      <c r="BQ498" s="87"/>
      <c r="BR498" s="87"/>
      <c r="BS498" s="87"/>
      <c r="BT498" s="87"/>
      <c r="BU498" s="371"/>
      <c r="BV498" s="371"/>
      <c r="BW498" s="371"/>
      <c r="BX498" s="371"/>
      <c r="BY498" s="371"/>
      <c r="BZ498" s="371"/>
      <c r="CA498" s="371"/>
    </row>
    <row r="499" spans="1:79" ht="18" customHeight="1">
      <c r="A499" s="125"/>
      <c r="B499" s="191"/>
      <c r="C499" s="191"/>
      <c r="D499" s="191"/>
      <c r="E499" s="192"/>
      <c r="F499" s="192"/>
      <c r="G499" s="87"/>
      <c r="H499" s="87"/>
      <c r="I499" s="87"/>
      <c r="J499" s="87"/>
      <c r="K499" s="87"/>
      <c r="L499" s="192"/>
      <c r="M499" s="192"/>
      <c r="N499" s="192"/>
      <c r="O499" s="192"/>
      <c r="P499" s="192"/>
      <c r="Q499" s="192"/>
      <c r="R499" s="192"/>
      <c r="S499" s="192"/>
      <c r="T499" s="193"/>
      <c r="U499" s="194"/>
      <c r="V499" s="193"/>
      <c r="W499" s="192"/>
      <c r="X499" s="192"/>
      <c r="Y499" s="191"/>
      <c r="Z499" s="192"/>
      <c r="AA499" s="192"/>
      <c r="AB499" s="192"/>
      <c r="AC499" s="192"/>
      <c r="AD499" s="198"/>
      <c r="AE499" s="192"/>
      <c r="AF499" s="192"/>
      <c r="AG499" s="192"/>
      <c r="AH499" s="192"/>
      <c r="AI499" s="125"/>
      <c r="AJ499" s="125"/>
      <c r="AK499" s="125"/>
      <c r="AL499" s="125"/>
      <c r="AM499" s="125"/>
      <c r="AN499" s="125"/>
      <c r="AO499" s="125"/>
      <c r="AP499" s="125"/>
      <c r="AQ499" s="125"/>
      <c r="AR499" s="125"/>
      <c r="AS499" s="125"/>
      <c r="AT499" s="85"/>
      <c r="AU499" s="85"/>
      <c r="AV499" s="85"/>
      <c r="AW499" s="85"/>
      <c r="AX499" s="85"/>
      <c r="AY499" s="85"/>
      <c r="AZ499" s="85"/>
      <c r="BA499" s="85"/>
      <c r="BB499" s="85"/>
      <c r="BC499" s="85"/>
      <c r="BD499" s="85"/>
      <c r="BE499" s="85"/>
      <c r="BF499" s="87"/>
      <c r="BG499" s="87"/>
      <c r="BH499" s="192"/>
      <c r="BI499" s="192"/>
      <c r="BJ499" s="87"/>
      <c r="BK499" s="87"/>
      <c r="BL499" s="87"/>
      <c r="BM499" s="148"/>
      <c r="BN499" s="148"/>
      <c r="BO499" s="87"/>
      <c r="BP499" s="87"/>
      <c r="BQ499" s="87"/>
      <c r="BR499" s="87"/>
      <c r="BS499" s="87"/>
      <c r="BT499" s="87"/>
      <c r="BU499" s="371"/>
      <c r="BV499" s="371"/>
      <c r="BW499" s="371"/>
      <c r="BX499" s="371"/>
      <c r="BY499" s="371"/>
      <c r="BZ499" s="371"/>
      <c r="CA499" s="371"/>
    </row>
    <row r="500" spans="1:79" ht="18" customHeight="1">
      <c r="A500" s="125"/>
      <c r="B500" s="191"/>
      <c r="C500" s="191"/>
      <c r="D500" s="191"/>
      <c r="E500" s="192"/>
      <c r="F500" s="192"/>
      <c r="G500" s="87"/>
      <c r="H500" s="87"/>
      <c r="I500" s="87"/>
      <c r="J500" s="87"/>
      <c r="K500" s="87"/>
      <c r="L500" s="192"/>
      <c r="M500" s="192"/>
      <c r="N500" s="192"/>
      <c r="O500" s="192"/>
      <c r="P500" s="192"/>
      <c r="Q500" s="192"/>
      <c r="R500" s="192"/>
      <c r="S500" s="192"/>
      <c r="T500" s="193"/>
      <c r="U500" s="194"/>
      <c r="V500" s="193"/>
      <c r="W500" s="192"/>
      <c r="X500" s="192"/>
      <c r="Y500" s="191"/>
      <c r="Z500" s="192"/>
      <c r="AA500" s="192"/>
      <c r="AB500" s="192"/>
      <c r="AC500" s="192"/>
      <c r="AD500" s="198"/>
      <c r="AE500" s="192"/>
      <c r="AF500" s="192"/>
      <c r="AG500" s="192"/>
      <c r="AH500" s="192"/>
      <c r="AI500" s="125"/>
      <c r="AJ500" s="125"/>
      <c r="AK500" s="125"/>
      <c r="AL500" s="125"/>
      <c r="AM500" s="125"/>
      <c r="AN500" s="125"/>
      <c r="AO500" s="125"/>
      <c r="AP500" s="125"/>
      <c r="AQ500" s="125"/>
      <c r="AR500" s="125"/>
      <c r="AS500" s="125"/>
      <c r="AT500" s="85"/>
      <c r="AU500" s="85"/>
      <c r="AV500" s="85"/>
      <c r="AW500" s="85"/>
      <c r="AX500" s="85"/>
      <c r="AY500" s="85"/>
      <c r="AZ500" s="85"/>
      <c r="BA500" s="85"/>
      <c r="BB500" s="85"/>
      <c r="BC500" s="85"/>
      <c r="BD500" s="85"/>
      <c r="BE500" s="85"/>
      <c r="BF500" s="87"/>
      <c r="BG500" s="87"/>
      <c r="BH500" s="192"/>
      <c r="BI500" s="192"/>
      <c r="BJ500" s="87"/>
      <c r="BK500" s="87"/>
      <c r="BL500" s="87"/>
      <c r="BM500" s="148"/>
      <c r="BN500" s="148"/>
      <c r="BO500" s="87"/>
      <c r="BP500" s="87"/>
      <c r="BQ500" s="87"/>
      <c r="BR500" s="87"/>
      <c r="BS500" s="87"/>
      <c r="BT500" s="87"/>
      <c r="BU500" s="371"/>
      <c r="BV500" s="371"/>
      <c r="BW500" s="371"/>
      <c r="BX500" s="371"/>
      <c r="BY500" s="371"/>
      <c r="BZ500" s="371"/>
      <c r="CA500" s="371"/>
    </row>
    <row r="501" spans="1:79" ht="18" customHeight="1">
      <c r="A501" s="125"/>
      <c r="B501" s="191"/>
      <c r="C501" s="191"/>
      <c r="D501" s="193">
        <f ca="1">SUM('Expenses 2017'!G4,'Expenses 2017'!I4)</f>
        <v>121110</v>
      </c>
      <c r="E501" s="192"/>
      <c r="F501" s="192"/>
      <c r="G501" s="87"/>
      <c r="H501" s="87"/>
      <c r="I501" s="87"/>
      <c r="J501" s="87"/>
      <c r="K501" s="87"/>
      <c r="L501" s="192"/>
      <c r="M501" s="192"/>
      <c r="N501" s="192"/>
      <c r="O501" s="192"/>
      <c r="P501" s="192"/>
      <c r="Q501" s="192"/>
      <c r="R501" s="192"/>
      <c r="S501" s="192"/>
      <c r="T501" s="193"/>
      <c r="U501" s="194"/>
      <c r="V501" s="193"/>
      <c r="W501" s="192"/>
      <c r="X501" s="192"/>
      <c r="Y501" s="191"/>
      <c r="Z501" s="192"/>
      <c r="AA501" s="192"/>
      <c r="AB501" s="192"/>
      <c r="AC501" s="192"/>
      <c r="AD501" s="198"/>
      <c r="AE501" s="192"/>
      <c r="AF501" s="192"/>
      <c r="AG501" s="192"/>
      <c r="AH501" s="192"/>
      <c r="AI501" s="125"/>
      <c r="AJ501" s="125"/>
      <c r="AK501" s="125"/>
      <c r="AL501" s="125"/>
      <c r="AM501" s="125"/>
      <c r="AN501" s="125"/>
      <c r="AO501" s="125"/>
      <c r="AP501" s="125"/>
      <c r="AQ501" s="125"/>
      <c r="AR501" s="125"/>
      <c r="AS501" s="125"/>
      <c r="AT501" s="85"/>
      <c r="AU501" s="85"/>
      <c r="AV501" s="85"/>
      <c r="AW501" s="85"/>
      <c r="AX501" s="85"/>
      <c r="AY501" s="85"/>
      <c r="AZ501" s="85"/>
      <c r="BA501" s="85"/>
      <c r="BB501" s="85"/>
      <c r="BC501" s="85"/>
      <c r="BD501" s="85"/>
      <c r="BE501" s="85"/>
      <c r="BF501" s="87"/>
      <c r="BG501" s="87"/>
      <c r="BH501" s="192"/>
      <c r="BI501" s="192"/>
      <c r="BJ501" s="87"/>
      <c r="BK501" s="192"/>
      <c r="BL501" s="192"/>
      <c r="BM501" s="148"/>
      <c r="BN501" s="148"/>
      <c r="BO501" s="192"/>
      <c r="BP501" s="192"/>
      <c r="BQ501" s="192"/>
      <c r="BR501" s="192"/>
      <c r="BS501" s="192"/>
      <c r="BT501" s="192"/>
      <c r="BU501" s="171"/>
      <c r="BV501" s="171"/>
      <c r="BW501" s="171"/>
      <c r="BX501" s="171"/>
      <c r="BY501" s="171"/>
      <c r="BZ501" s="171"/>
      <c r="CA501" s="171"/>
    </row>
  </sheetData>
  <autoFilter ref="A6:CA211" xr:uid="{00000000-0009-0000-0000-000018000000}"/>
  <mergeCells count="2">
    <mergeCell ref="B1:B2"/>
    <mergeCell ref="BG4:BJ5"/>
  </mergeCells>
  <conditionalFormatting sqref="A7:A193 A205:A207 A211">
    <cfRule type="cellIs" dxfId="33" priority="7" operator="equal">
      <formula>"M"</formula>
    </cfRule>
    <cfRule type="cellIs" dxfId="32" priority="8" operator="equal">
      <formula>"I"</formula>
    </cfRule>
    <cfRule type="cellIs" dxfId="31" priority="9" operator="equal">
      <formula>"IK"</formula>
    </cfRule>
    <cfRule type="cellIs" dxfId="30" priority="10" operator="equal">
      <formula>"C"</formula>
    </cfRule>
    <cfRule type="cellIs" dxfId="29" priority="11" operator="equal">
      <formula>"P"</formula>
    </cfRule>
    <cfRule type="cellIs" dxfId="28" priority="12" operator="equal">
      <formula>"Y"</formula>
    </cfRule>
  </conditionalFormatting>
  <conditionalFormatting sqref="U7:U183 U185:U193 U205:U207 U211">
    <cfRule type="cellIs" dxfId="27" priority="5" operator="equal">
      <formula>"Received"</formula>
    </cfRule>
    <cfRule type="cellIs" dxfId="26" priority="6" operator="equal">
      <formula>"Committed"</formula>
    </cfRule>
  </conditionalFormatting>
  <conditionalFormatting sqref="X4">
    <cfRule type="cellIs" dxfId="25" priority="1" operator="greaterThan">
      <formula>0</formula>
    </cfRule>
    <cfRule type="cellIs" dxfId="24" priority="2" operator="lessThan">
      <formula>0</formula>
    </cfRule>
  </conditionalFormatting>
  <conditionalFormatting sqref="AA7:AO183 AC184:AE184 AA184:AB189 AF184:AO192 AC185:AD189 AE185:AE192 AA190:AD190 AD191:AD192 AA191:AC193 AA194:AO215 AA217:AO474">
    <cfRule type="cellIs" dxfId="23" priority="3" operator="equal">
      <formula>0</formula>
    </cfRule>
  </conditionalFormatting>
  <conditionalFormatting sqref="AD193:AO193">
    <cfRule type="cellIs" dxfId="22" priority="4" operator="equal">
      <formula>0</formula>
    </cfRule>
  </conditionalFormatting>
  <hyperlinks>
    <hyperlink ref="H7" r:id="rId1" xr:uid="{00000000-0004-0000-1800-000000000000}"/>
    <hyperlink ref="H8" r:id="rId2" xr:uid="{00000000-0004-0000-1800-000001000000}"/>
    <hyperlink ref="H9" r:id="rId3" xr:uid="{00000000-0004-0000-1800-000002000000}"/>
    <hyperlink ref="H10" r:id="rId4" xr:uid="{00000000-0004-0000-1800-000003000000}"/>
    <hyperlink ref="H11" r:id="rId5" xr:uid="{00000000-0004-0000-1800-000004000000}"/>
    <hyperlink ref="H12" r:id="rId6" xr:uid="{00000000-0004-0000-1800-000005000000}"/>
    <hyperlink ref="H16" r:id="rId7" xr:uid="{00000000-0004-0000-1800-000006000000}"/>
    <hyperlink ref="H18" r:id="rId8" xr:uid="{00000000-0004-0000-1800-000007000000}"/>
    <hyperlink ref="H19" r:id="rId9" xr:uid="{00000000-0004-0000-1800-000008000000}"/>
    <hyperlink ref="H20" r:id="rId10" xr:uid="{00000000-0004-0000-1800-000009000000}"/>
    <hyperlink ref="H22" r:id="rId11" xr:uid="{00000000-0004-0000-1800-00000A000000}"/>
    <hyperlink ref="H23" r:id="rId12" xr:uid="{00000000-0004-0000-1800-00000B000000}"/>
    <hyperlink ref="H24" r:id="rId13" xr:uid="{00000000-0004-0000-1800-00000C000000}"/>
    <hyperlink ref="H25" r:id="rId14" xr:uid="{00000000-0004-0000-1800-00000D000000}"/>
    <hyperlink ref="H26" r:id="rId15" xr:uid="{00000000-0004-0000-1800-00000E000000}"/>
    <hyperlink ref="H31" r:id="rId16" xr:uid="{00000000-0004-0000-1800-00000F000000}"/>
    <hyperlink ref="H34" r:id="rId17" xr:uid="{00000000-0004-0000-1800-000010000000}"/>
    <hyperlink ref="H35" r:id="rId18" xr:uid="{00000000-0004-0000-1800-000011000000}"/>
    <hyperlink ref="H36" r:id="rId19" xr:uid="{00000000-0004-0000-1800-000012000000}"/>
    <hyperlink ref="H37" r:id="rId20" xr:uid="{00000000-0004-0000-1800-000013000000}"/>
    <hyperlink ref="H38" r:id="rId21" xr:uid="{00000000-0004-0000-1800-000014000000}"/>
    <hyperlink ref="H42" r:id="rId22" xr:uid="{00000000-0004-0000-1800-000015000000}"/>
    <hyperlink ref="H43" r:id="rId23" xr:uid="{00000000-0004-0000-1800-000016000000}"/>
    <hyperlink ref="H44" r:id="rId24" xr:uid="{00000000-0004-0000-1800-000017000000}"/>
    <hyperlink ref="H45" r:id="rId25" xr:uid="{00000000-0004-0000-1800-000018000000}"/>
    <hyperlink ref="H46" r:id="rId26" xr:uid="{00000000-0004-0000-1800-000019000000}"/>
    <hyperlink ref="H47" r:id="rId27" xr:uid="{00000000-0004-0000-1800-00001A000000}"/>
    <hyperlink ref="H48" r:id="rId28" xr:uid="{00000000-0004-0000-1800-00001B000000}"/>
    <hyperlink ref="H49" r:id="rId29" xr:uid="{00000000-0004-0000-1800-00001C000000}"/>
    <hyperlink ref="H50" r:id="rId30" xr:uid="{00000000-0004-0000-1800-00001D000000}"/>
    <hyperlink ref="H52" r:id="rId31" xr:uid="{00000000-0004-0000-1800-00001E000000}"/>
    <hyperlink ref="H53" r:id="rId32" xr:uid="{00000000-0004-0000-1800-00001F000000}"/>
    <hyperlink ref="H55" r:id="rId33" xr:uid="{00000000-0004-0000-1800-000020000000}"/>
    <hyperlink ref="H56" r:id="rId34" xr:uid="{00000000-0004-0000-1800-000021000000}"/>
    <hyperlink ref="H57" r:id="rId35" xr:uid="{00000000-0004-0000-1800-000022000000}"/>
    <hyperlink ref="H59" r:id="rId36" xr:uid="{00000000-0004-0000-1800-000023000000}"/>
    <hyperlink ref="H60" r:id="rId37" xr:uid="{00000000-0004-0000-1800-000024000000}"/>
    <hyperlink ref="H63" r:id="rId38" xr:uid="{00000000-0004-0000-1800-000025000000}"/>
    <hyperlink ref="H64" r:id="rId39" xr:uid="{00000000-0004-0000-1800-000026000000}"/>
    <hyperlink ref="H65" r:id="rId40" xr:uid="{00000000-0004-0000-1800-000027000000}"/>
    <hyperlink ref="H66" r:id="rId41" xr:uid="{00000000-0004-0000-1800-000028000000}"/>
    <hyperlink ref="H67" r:id="rId42" xr:uid="{00000000-0004-0000-1800-000029000000}"/>
    <hyperlink ref="H69" r:id="rId43" xr:uid="{00000000-0004-0000-1800-00002A000000}"/>
    <hyperlink ref="H70" r:id="rId44" xr:uid="{00000000-0004-0000-1800-00002B000000}"/>
    <hyperlink ref="H73" r:id="rId45" xr:uid="{00000000-0004-0000-1800-00002C000000}"/>
    <hyperlink ref="H74" r:id="rId46" xr:uid="{00000000-0004-0000-1800-00002D000000}"/>
    <hyperlink ref="H75" r:id="rId47" xr:uid="{00000000-0004-0000-1800-00002E000000}"/>
    <hyperlink ref="H77" r:id="rId48" xr:uid="{00000000-0004-0000-1800-00002F000000}"/>
    <hyperlink ref="H78" r:id="rId49" xr:uid="{00000000-0004-0000-1800-000030000000}"/>
    <hyperlink ref="H79" r:id="rId50" xr:uid="{00000000-0004-0000-1800-000031000000}"/>
    <hyperlink ref="H80" r:id="rId51" xr:uid="{00000000-0004-0000-1800-000032000000}"/>
    <hyperlink ref="H82" r:id="rId52" xr:uid="{00000000-0004-0000-1800-000033000000}"/>
    <hyperlink ref="H83" r:id="rId53" xr:uid="{00000000-0004-0000-1800-000034000000}"/>
    <hyperlink ref="H85" r:id="rId54" xr:uid="{00000000-0004-0000-1800-000035000000}"/>
    <hyperlink ref="H86" r:id="rId55" xr:uid="{00000000-0004-0000-1800-000036000000}"/>
    <hyperlink ref="H88" r:id="rId56" xr:uid="{00000000-0004-0000-1800-000037000000}"/>
    <hyperlink ref="H89" r:id="rId57" xr:uid="{00000000-0004-0000-1800-000038000000}"/>
    <hyperlink ref="H90" r:id="rId58" xr:uid="{00000000-0004-0000-1800-000039000000}"/>
    <hyperlink ref="H91" r:id="rId59" xr:uid="{00000000-0004-0000-1800-00003A000000}"/>
    <hyperlink ref="H92" r:id="rId60" xr:uid="{00000000-0004-0000-1800-00003B000000}"/>
    <hyperlink ref="H93" r:id="rId61" xr:uid="{00000000-0004-0000-1800-00003C000000}"/>
    <hyperlink ref="H94" r:id="rId62" xr:uid="{00000000-0004-0000-1800-00003D000000}"/>
    <hyperlink ref="H95" r:id="rId63" xr:uid="{00000000-0004-0000-1800-00003E000000}"/>
    <hyperlink ref="H96" r:id="rId64" xr:uid="{00000000-0004-0000-1800-00003F000000}"/>
    <hyperlink ref="H97" r:id="rId65" xr:uid="{00000000-0004-0000-1800-000040000000}"/>
    <hyperlink ref="H98" r:id="rId66" xr:uid="{00000000-0004-0000-1800-000041000000}"/>
    <hyperlink ref="H101" r:id="rId67" xr:uid="{00000000-0004-0000-1800-000042000000}"/>
    <hyperlink ref="H102" r:id="rId68" xr:uid="{00000000-0004-0000-1800-000043000000}"/>
    <hyperlink ref="H103" r:id="rId69" xr:uid="{00000000-0004-0000-1800-000044000000}"/>
    <hyperlink ref="H104" r:id="rId70" xr:uid="{00000000-0004-0000-1800-000045000000}"/>
    <hyperlink ref="H105" r:id="rId71" xr:uid="{00000000-0004-0000-1800-000046000000}"/>
    <hyperlink ref="H107" r:id="rId72" xr:uid="{00000000-0004-0000-1800-000047000000}"/>
    <hyperlink ref="H108" r:id="rId73" xr:uid="{00000000-0004-0000-1800-000048000000}"/>
    <hyperlink ref="H109" r:id="rId74" xr:uid="{00000000-0004-0000-1800-000049000000}"/>
    <hyperlink ref="H110" r:id="rId75" xr:uid="{00000000-0004-0000-1800-00004A000000}"/>
    <hyperlink ref="H111" r:id="rId76" xr:uid="{00000000-0004-0000-1800-00004B000000}"/>
    <hyperlink ref="H112" r:id="rId77" xr:uid="{00000000-0004-0000-1800-00004C000000}"/>
    <hyperlink ref="H115" r:id="rId78" xr:uid="{00000000-0004-0000-1800-00004D000000}"/>
    <hyperlink ref="H116" r:id="rId79" xr:uid="{00000000-0004-0000-1800-00004E000000}"/>
    <hyperlink ref="H117" r:id="rId80" xr:uid="{00000000-0004-0000-1800-00004F000000}"/>
    <hyperlink ref="H119" r:id="rId81" xr:uid="{00000000-0004-0000-1800-000050000000}"/>
    <hyperlink ref="H121" r:id="rId82" xr:uid="{00000000-0004-0000-1800-000051000000}"/>
    <hyperlink ref="H122" r:id="rId83" xr:uid="{00000000-0004-0000-1800-000052000000}"/>
    <hyperlink ref="H123" r:id="rId84" xr:uid="{00000000-0004-0000-1800-000053000000}"/>
    <hyperlink ref="H124" r:id="rId85" xr:uid="{00000000-0004-0000-1800-000054000000}"/>
    <hyperlink ref="H126" r:id="rId86" xr:uid="{00000000-0004-0000-1800-000055000000}"/>
    <hyperlink ref="H130" r:id="rId87" xr:uid="{00000000-0004-0000-1800-000056000000}"/>
    <hyperlink ref="H133" r:id="rId88" xr:uid="{00000000-0004-0000-1800-000057000000}"/>
    <hyperlink ref="H136" r:id="rId89" xr:uid="{00000000-0004-0000-1800-000058000000}"/>
    <hyperlink ref="H138" r:id="rId90" xr:uid="{00000000-0004-0000-1800-000059000000}"/>
    <hyperlink ref="H144" r:id="rId91" xr:uid="{00000000-0004-0000-1800-00005A000000}"/>
    <hyperlink ref="H145" r:id="rId92" xr:uid="{00000000-0004-0000-1800-00005B000000}"/>
    <hyperlink ref="H152" r:id="rId93" xr:uid="{00000000-0004-0000-1800-00005C000000}"/>
    <hyperlink ref="H156" r:id="rId94" xr:uid="{00000000-0004-0000-1800-00005D000000}"/>
    <hyperlink ref="H157" r:id="rId95" xr:uid="{00000000-0004-0000-1800-00005E000000}"/>
    <hyperlink ref="H158" r:id="rId96" xr:uid="{00000000-0004-0000-1800-00005F000000}"/>
    <hyperlink ref="H168" r:id="rId97" xr:uid="{00000000-0004-0000-1800-000060000000}"/>
    <hyperlink ref="H172" r:id="rId98" xr:uid="{00000000-0004-0000-1800-000061000000}"/>
    <hyperlink ref="H175" r:id="rId99" xr:uid="{00000000-0004-0000-1800-000062000000}"/>
    <hyperlink ref="H179" r:id="rId100" xr:uid="{00000000-0004-0000-1800-000063000000}"/>
    <hyperlink ref="H180" r:id="rId101" xr:uid="{00000000-0004-0000-1800-000064000000}"/>
    <hyperlink ref="H181" r:id="rId102" xr:uid="{00000000-0004-0000-1800-000065000000}"/>
    <hyperlink ref="H183" r:id="rId103" xr:uid="{00000000-0004-0000-1800-000066000000}"/>
    <hyperlink ref="H184" r:id="rId104" xr:uid="{00000000-0004-0000-1800-000067000000}"/>
    <hyperlink ref="H186" r:id="rId105" xr:uid="{00000000-0004-0000-1800-000068000000}"/>
    <hyperlink ref="H187" r:id="rId106" xr:uid="{00000000-0004-0000-1800-000069000000}"/>
    <hyperlink ref="H190" r:id="rId107" xr:uid="{00000000-0004-0000-1800-00006A000000}"/>
    <hyperlink ref="H191" r:id="rId108" xr:uid="{00000000-0004-0000-1800-00006B000000}"/>
    <hyperlink ref="H192" r:id="rId109" xr:uid="{00000000-0004-0000-1800-00006C000000}"/>
    <hyperlink ref="H194" r:id="rId110" xr:uid="{00000000-0004-0000-1800-00006D000000}"/>
    <hyperlink ref="H195" r:id="rId111" xr:uid="{00000000-0004-0000-1800-00006E000000}"/>
    <hyperlink ref="H196" r:id="rId112" xr:uid="{00000000-0004-0000-1800-00006F000000}"/>
    <hyperlink ref="H197" r:id="rId113" xr:uid="{00000000-0004-0000-1800-000070000000}"/>
    <hyperlink ref="H199" r:id="rId114" xr:uid="{00000000-0004-0000-1800-000071000000}"/>
    <hyperlink ref="H200" r:id="rId115" xr:uid="{00000000-0004-0000-1800-000072000000}"/>
    <hyperlink ref="H201" r:id="rId116" xr:uid="{00000000-0004-0000-1800-000073000000}"/>
    <hyperlink ref="H202" r:id="rId117" xr:uid="{00000000-0004-0000-1800-000074000000}"/>
    <hyperlink ref="H203" r:id="rId118" xr:uid="{00000000-0004-0000-1800-000075000000}"/>
    <hyperlink ref="H204" r:id="rId119" xr:uid="{00000000-0004-0000-1800-000076000000}"/>
    <hyperlink ref="H208" r:id="rId120" xr:uid="{00000000-0004-0000-1800-000077000000}"/>
    <hyperlink ref="H209" r:id="rId121" xr:uid="{00000000-0004-0000-1800-000078000000}"/>
    <hyperlink ref="H211" r:id="rId122" xr:uid="{00000000-0004-0000-1800-000079000000}"/>
  </hyperlinks>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2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Q1000"/>
  <sheetViews>
    <sheetView workbookViewId="0"/>
  </sheetViews>
  <sheetFormatPr defaultColWidth="14.44140625" defaultRowHeight="15" customHeight="1"/>
  <cols>
    <col min="1" max="26" width="8.6640625" customWidth="1"/>
  </cols>
  <sheetData>
    <row r="1" spans="1:17" ht="14.25" customHeight="1">
      <c r="A1" s="1">
        <v>650</v>
      </c>
      <c r="H1" s="1">
        <v>8000</v>
      </c>
      <c r="N1" s="1">
        <v>250</v>
      </c>
    </row>
    <row r="2" spans="1:17" ht="14.25" customHeight="1">
      <c r="A2" s="1">
        <v>5000</v>
      </c>
      <c r="H2" s="1">
        <v>7250</v>
      </c>
      <c r="N2" s="1">
        <v>250</v>
      </c>
    </row>
    <row r="3" spans="1:17" ht="14.25" customHeight="1">
      <c r="A3" s="1">
        <v>2500</v>
      </c>
      <c r="H3" s="1">
        <v>4500</v>
      </c>
      <c r="N3" s="1">
        <v>250</v>
      </c>
    </row>
    <row r="4" spans="1:17" ht="14.25" customHeight="1">
      <c r="A4" s="1">
        <v>2500</v>
      </c>
      <c r="H4" s="1">
        <v>6250</v>
      </c>
      <c r="N4" s="1">
        <v>250</v>
      </c>
    </row>
    <row r="5" spans="1:17" ht="14.25" customHeight="1">
      <c r="A5" s="1">
        <v>5000</v>
      </c>
      <c r="H5" s="1">
        <v>2750</v>
      </c>
      <c r="N5" s="1">
        <v>8000</v>
      </c>
    </row>
    <row r="6" spans="1:17" ht="14.25" customHeight="1">
      <c r="A6" s="1">
        <v>250</v>
      </c>
      <c r="H6" s="1">
        <v>250</v>
      </c>
      <c r="N6" s="1">
        <v>7250</v>
      </c>
    </row>
    <row r="7" spans="1:17" ht="14.25" customHeight="1">
      <c r="A7" s="1">
        <v>500</v>
      </c>
      <c r="H7" s="1">
        <v>300</v>
      </c>
      <c r="N7" s="1">
        <v>4500</v>
      </c>
    </row>
    <row r="8" spans="1:17" ht="14.25" customHeight="1">
      <c r="A8" s="1">
        <v>5000</v>
      </c>
      <c r="H8" s="1">
        <v>3350</v>
      </c>
      <c r="N8" s="1">
        <v>6250</v>
      </c>
    </row>
    <row r="9" spans="1:17" ht="14.25" customHeight="1">
      <c r="D9" s="1">
        <v>250</v>
      </c>
      <c r="H9" s="1">
        <v>4200</v>
      </c>
      <c r="I9" s="1" t="s">
        <v>3997</v>
      </c>
      <c r="N9" s="1">
        <v>2750</v>
      </c>
    </row>
    <row r="10" spans="1:17" ht="14.25" customHeight="1">
      <c r="A10" s="1">
        <v>3500</v>
      </c>
      <c r="B10" s="1">
        <v>1000</v>
      </c>
      <c r="I10" s="1">
        <v>2500</v>
      </c>
      <c r="N10" s="1">
        <v>250</v>
      </c>
    </row>
    <row r="11" spans="1:17" ht="14.25" customHeight="1">
      <c r="I11" s="1">
        <v>4900</v>
      </c>
      <c r="N11" s="1">
        <v>300</v>
      </c>
    </row>
    <row r="12" spans="1:17" ht="14.25" customHeight="1">
      <c r="I12" s="1">
        <v>2400</v>
      </c>
      <c r="N12" s="1">
        <v>3350</v>
      </c>
    </row>
    <row r="13" spans="1:17" ht="14.25" customHeight="1">
      <c r="N13" s="1">
        <v>4200</v>
      </c>
      <c r="Q13" s="1">
        <v>36850</v>
      </c>
    </row>
    <row r="14" spans="1:17" ht="14.25" customHeight="1">
      <c r="I14" s="1">
        <v>36850</v>
      </c>
      <c r="N14" s="1">
        <v>2500</v>
      </c>
      <c r="Q14" s="1">
        <v>9800</v>
      </c>
    </row>
    <row r="15" spans="1:17" ht="14.25" customHeight="1">
      <c r="I15" s="1">
        <v>9800</v>
      </c>
      <c r="N15" s="1">
        <v>4900</v>
      </c>
    </row>
    <row r="16" spans="1:17" ht="14.25" customHeight="1">
      <c r="N16" s="1">
        <v>2400</v>
      </c>
    </row>
    <row r="17" ht="14.25" customHeight="1"/>
    <row r="18" ht="14.25" customHeight="1"/>
    <row r="19" ht="14.25" customHeight="1"/>
    <row r="20" ht="14.25" customHeight="1"/>
    <row r="21" ht="14.25" customHeight="1"/>
    <row r="22" ht="14.25" customHeight="1"/>
    <row r="23" ht="14.25" customHeight="1"/>
    <row r="24" ht="14.25" customHeight="1"/>
    <row r="25" ht="14.25" customHeight="1"/>
    <row r="26" ht="14.25" customHeight="1"/>
    <row r="27" ht="14.25" customHeight="1"/>
    <row r="28" ht="14.25" customHeight="1"/>
    <row r="29" ht="14.25" customHeight="1"/>
    <row r="30" ht="14.25" customHeight="1"/>
    <row r="31" ht="14.25" customHeight="1"/>
    <row r="32"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headerFooter>
    <oddFooter>&amp;L_x000D_#000000 USAA Classification: Public</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A196"/>
  <sheetViews>
    <sheetView workbookViewId="0"/>
  </sheetViews>
  <sheetFormatPr defaultColWidth="14.44140625" defaultRowHeight="15" customHeight="1"/>
  <cols>
    <col min="1" max="1" width="75.44140625" customWidth="1"/>
    <col min="2" max="2" width="35.88671875" customWidth="1"/>
    <col min="3" max="3" width="14.109375" customWidth="1"/>
    <col min="4" max="4" width="5.5546875" customWidth="1"/>
    <col min="5" max="5" width="10.88671875" customWidth="1"/>
    <col min="6" max="9" width="9.109375" hidden="1" customWidth="1"/>
    <col min="10" max="10" width="15.88671875" hidden="1" customWidth="1"/>
    <col min="11" max="11" width="11.5546875" hidden="1" customWidth="1"/>
    <col min="12" max="14" width="10.5546875" hidden="1" customWidth="1"/>
    <col min="15" max="15" width="11.109375" hidden="1" customWidth="1"/>
    <col min="16" max="16" width="11.5546875" hidden="1" customWidth="1"/>
    <col min="17" max="17" width="10.5546875" hidden="1" customWidth="1"/>
    <col min="18" max="19" width="11.5546875" hidden="1" customWidth="1"/>
    <col min="20" max="23" width="9.109375" hidden="1" customWidth="1"/>
    <col min="24" max="24" width="212.88671875" hidden="1" customWidth="1"/>
    <col min="25" max="25" width="43" customWidth="1"/>
    <col min="26" max="27" width="8.6640625" customWidth="1"/>
  </cols>
  <sheetData>
    <row r="1" spans="1:27" ht="14.25" customHeight="1">
      <c r="A1" s="223" t="s">
        <v>30</v>
      </c>
      <c r="B1" s="223" t="s">
        <v>31</v>
      </c>
      <c r="C1" s="223" t="s">
        <v>32</v>
      </c>
      <c r="D1" s="223" t="s">
        <v>33</v>
      </c>
      <c r="E1" s="223" t="s">
        <v>34</v>
      </c>
      <c r="F1" s="223" t="s">
        <v>346</v>
      </c>
      <c r="G1" s="223" t="s">
        <v>347</v>
      </c>
      <c r="H1" s="223" t="s">
        <v>944</v>
      </c>
      <c r="I1" s="223" t="s">
        <v>349</v>
      </c>
      <c r="J1" s="192" t="s">
        <v>945</v>
      </c>
      <c r="K1" s="486" t="s">
        <v>946</v>
      </c>
      <c r="L1" s="486" t="s">
        <v>947</v>
      </c>
      <c r="M1" s="486" t="s">
        <v>948</v>
      </c>
      <c r="N1" s="486" t="s">
        <v>949</v>
      </c>
      <c r="O1" s="486" t="s">
        <v>950</v>
      </c>
      <c r="P1" s="486" t="s">
        <v>951</v>
      </c>
      <c r="Q1" s="486" t="s">
        <v>952</v>
      </c>
      <c r="R1" s="486" t="s">
        <v>953</v>
      </c>
      <c r="S1" s="486" t="s">
        <v>954</v>
      </c>
      <c r="T1" s="223" t="s">
        <v>955</v>
      </c>
      <c r="U1" s="223" t="s">
        <v>956</v>
      </c>
      <c r="V1" s="223" t="s">
        <v>957</v>
      </c>
      <c r="W1" s="223" t="s">
        <v>944</v>
      </c>
      <c r="X1" s="223" t="s">
        <v>959</v>
      </c>
      <c r="Y1" s="223" t="s">
        <v>875</v>
      </c>
      <c r="Z1" s="223" t="s">
        <v>960</v>
      </c>
      <c r="AA1" s="223"/>
    </row>
    <row r="2" spans="1:27" ht="14.25" customHeight="1">
      <c r="A2" s="1" t="s">
        <v>2563</v>
      </c>
      <c r="B2" s="1" t="s">
        <v>304</v>
      </c>
      <c r="C2" s="1" t="s">
        <v>305</v>
      </c>
      <c r="D2" s="1" t="s">
        <v>40</v>
      </c>
      <c r="E2" s="1">
        <v>76702</v>
      </c>
      <c r="F2" s="1" t="s">
        <v>1272</v>
      </c>
      <c r="G2" s="1" t="s">
        <v>1273</v>
      </c>
      <c r="H2" s="1" t="s">
        <v>1274</v>
      </c>
      <c r="I2" s="1">
        <v>43376</v>
      </c>
      <c r="J2" s="278" t="s">
        <v>3874</v>
      </c>
      <c r="K2" s="67">
        <v>20951</v>
      </c>
      <c r="L2" s="67"/>
      <c r="M2" s="67"/>
      <c r="N2" s="67"/>
      <c r="O2" s="67"/>
      <c r="P2" s="67"/>
      <c r="Q2" s="67"/>
      <c r="R2" s="67"/>
      <c r="S2" s="67">
        <v>20951</v>
      </c>
      <c r="T2" s="1" t="s">
        <v>927</v>
      </c>
      <c r="Y2" s="1" t="s">
        <v>3998</v>
      </c>
      <c r="Z2" s="1" t="s">
        <v>890</v>
      </c>
      <c r="AA2" s="1">
        <v>1</v>
      </c>
    </row>
    <row r="3" spans="1:27" ht="14.25" customHeight="1">
      <c r="A3" s="1" t="s">
        <v>1289</v>
      </c>
      <c r="B3" s="1" t="s">
        <v>1290</v>
      </c>
      <c r="C3" s="1" t="s">
        <v>37</v>
      </c>
      <c r="D3" s="1" t="s">
        <v>40</v>
      </c>
      <c r="E3" s="1">
        <v>78258</v>
      </c>
      <c r="G3" s="1" t="s">
        <v>1291</v>
      </c>
      <c r="H3" s="1" t="s">
        <v>996</v>
      </c>
      <c r="I3" s="1">
        <v>43487</v>
      </c>
      <c r="J3" s="278" t="s">
        <v>3877</v>
      </c>
      <c r="K3" s="67">
        <v>4000</v>
      </c>
      <c r="L3" s="67"/>
      <c r="M3" s="67">
        <v>1000</v>
      </c>
      <c r="N3" s="67">
        <v>5000</v>
      </c>
      <c r="O3" s="67"/>
      <c r="P3" s="67"/>
      <c r="Q3" s="67"/>
      <c r="R3" s="67"/>
      <c r="S3" s="67">
        <v>10000</v>
      </c>
      <c r="T3" s="1" t="s">
        <v>931</v>
      </c>
      <c r="X3" s="1" t="s">
        <v>3044</v>
      </c>
      <c r="Y3" s="1" t="s">
        <v>3999</v>
      </c>
      <c r="Z3" s="1" t="s">
        <v>890</v>
      </c>
      <c r="AA3" s="1">
        <v>1.2</v>
      </c>
    </row>
    <row r="4" spans="1:27" ht="14.25" customHeight="1">
      <c r="A4" s="1" t="s">
        <v>1224</v>
      </c>
      <c r="B4" s="1" t="s">
        <v>1225</v>
      </c>
      <c r="C4" s="1" t="s">
        <v>234</v>
      </c>
      <c r="D4" s="1" t="s">
        <v>40</v>
      </c>
      <c r="E4" s="1">
        <v>78130</v>
      </c>
      <c r="F4" s="1" t="s">
        <v>1226</v>
      </c>
      <c r="G4" s="1" t="s">
        <v>2560</v>
      </c>
      <c r="H4" s="1" t="s">
        <v>996</v>
      </c>
      <c r="I4" s="1">
        <v>43529</v>
      </c>
      <c r="J4" s="278" t="s">
        <v>3875</v>
      </c>
      <c r="K4" s="67"/>
      <c r="L4" s="67"/>
      <c r="M4" s="67"/>
      <c r="N4" s="67"/>
      <c r="O4" s="67"/>
      <c r="P4" s="67">
        <v>20000</v>
      </c>
      <c r="Q4" s="67"/>
      <c r="R4" s="67"/>
      <c r="S4" s="67">
        <v>20000</v>
      </c>
      <c r="T4" s="1" t="s">
        <v>931</v>
      </c>
      <c r="X4" s="1" t="s">
        <v>3876</v>
      </c>
      <c r="Y4" s="1" t="s">
        <v>4000</v>
      </c>
      <c r="Z4" s="1" t="s">
        <v>890</v>
      </c>
      <c r="AA4" s="1">
        <v>1.3</v>
      </c>
    </row>
    <row r="5" spans="1:27" ht="14.25" customHeight="1">
      <c r="A5" s="1" t="s">
        <v>3037</v>
      </c>
      <c r="B5" s="1" t="s">
        <v>2799</v>
      </c>
      <c r="C5" s="1" t="s">
        <v>37</v>
      </c>
      <c r="D5" s="1" t="s">
        <v>40</v>
      </c>
      <c r="E5" s="1">
        <v>78222</v>
      </c>
      <c r="F5" s="1" t="s">
        <v>3038</v>
      </c>
      <c r="G5" s="1" t="s">
        <v>2802</v>
      </c>
      <c r="H5" s="1" t="s">
        <v>1274</v>
      </c>
      <c r="I5" s="1">
        <v>43513</v>
      </c>
      <c r="J5" s="278" t="s">
        <v>3163</v>
      </c>
      <c r="K5" s="67">
        <v>10000</v>
      </c>
      <c r="L5" s="67"/>
      <c r="M5" s="67"/>
      <c r="N5" s="67"/>
      <c r="O5" s="67"/>
      <c r="P5" s="67"/>
      <c r="Q5" s="67"/>
      <c r="R5" s="67"/>
      <c r="S5" s="67">
        <v>10000</v>
      </c>
      <c r="T5" s="1" t="s">
        <v>927</v>
      </c>
      <c r="X5" s="1" t="s">
        <v>3040</v>
      </c>
      <c r="Y5" s="1" t="s">
        <v>4001</v>
      </c>
      <c r="Z5" s="1" t="s">
        <v>890</v>
      </c>
      <c r="AA5" s="1">
        <v>1.4</v>
      </c>
    </row>
    <row r="6" spans="1:27" ht="14.25" customHeight="1">
      <c r="A6" s="1" t="s">
        <v>987</v>
      </c>
      <c r="B6" s="1" t="s">
        <v>52</v>
      </c>
      <c r="C6" s="1" t="s">
        <v>37</v>
      </c>
      <c r="D6" s="1" t="s">
        <v>40</v>
      </c>
      <c r="E6" s="1">
        <v>78219</v>
      </c>
      <c r="F6" s="1" t="s">
        <v>989</v>
      </c>
      <c r="G6" s="1" t="s">
        <v>2564</v>
      </c>
      <c r="H6" s="1" t="s">
        <v>99</v>
      </c>
      <c r="J6" s="278"/>
      <c r="K6" s="67"/>
      <c r="L6" s="67"/>
      <c r="M6" s="67">
        <v>1</v>
      </c>
      <c r="N6" s="67"/>
      <c r="O6" s="67"/>
      <c r="P6" s="67"/>
      <c r="Q6" s="67"/>
      <c r="R6" s="67"/>
      <c r="S6" s="67">
        <v>3400</v>
      </c>
      <c r="U6" s="1">
        <v>3400</v>
      </c>
      <c r="V6" s="1" t="s">
        <v>931</v>
      </c>
      <c r="X6" s="1" t="s">
        <v>3061</v>
      </c>
      <c r="Y6" s="1" t="s">
        <v>4001</v>
      </c>
      <c r="Z6" s="1" t="s">
        <v>890</v>
      </c>
      <c r="AA6" s="1">
        <v>1.45</v>
      </c>
    </row>
    <row r="7" spans="1:27" ht="14.25" customHeight="1">
      <c r="A7" s="1" t="s">
        <v>2574</v>
      </c>
      <c r="B7" s="1" t="s">
        <v>2575</v>
      </c>
      <c r="C7" s="1" t="s">
        <v>37</v>
      </c>
      <c r="D7" s="1" t="s">
        <v>40</v>
      </c>
      <c r="E7" s="1">
        <v>78258</v>
      </c>
      <c r="F7" s="1" t="s">
        <v>2576</v>
      </c>
      <c r="G7" s="1" t="s">
        <v>2577</v>
      </c>
      <c r="J7" s="278"/>
      <c r="K7" s="67"/>
      <c r="L7" s="67"/>
      <c r="M7" s="67">
        <v>1</v>
      </c>
      <c r="N7" s="67"/>
      <c r="O7" s="67"/>
      <c r="P7" s="67"/>
      <c r="Q7" s="67"/>
      <c r="R7" s="67"/>
      <c r="S7" s="67">
        <v>15000</v>
      </c>
      <c r="U7" s="1">
        <v>15000</v>
      </c>
      <c r="V7" s="1" t="s">
        <v>931</v>
      </c>
      <c r="Y7" s="1" t="s">
        <v>4001</v>
      </c>
      <c r="Z7" s="1" t="s">
        <v>890</v>
      </c>
      <c r="AA7" s="1">
        <v>1.5</v>
      </c>
    </row>
    <row r="8" spans="1:27" ht="14.25" customHeight="1">
      <c r="A8" s="1" t="s">
        <v>3065</v>
      </c>
      <c r="B8" s="1" t="s">
        <v>2731</v>
      </c>
      <c r="C8" s="1" t="s">
        <v>234</v>
      </c>
      <c r="D8" s="1" t="s">
        <v>40</v>
      </c>
      <c r="E8" s="1">
        <v>78130</v>
      </c>
      <c r="F8" s="1" t="s">
        <v>1853</v>
      </c>
      <c r="G8" s="1" t="s">
        <v>2569</v>
      </c>
      <c r="J8" s="278"/>
      <c r="K8" s="67"/>
      <c r="L8" s="67"/>
      <c r="M8" s="67">
        <v>1</v>
      </c>
      <c r="N8" s="67"/>
      <c r="O8" s="67"/>
      <c r="P8" s="67"/>
      <c r="Q8" s="67"/>
      <c r="R8" s="67"/>
      <c r="S8" s="67">
        <v>20000</v>
      </c>
      <c r="U8" s="1">
        <v>20000</v>
      </c>
      <c r="V8" s="1" t="s">
        <v>931</v>
      </c>
      <c r="Y8" s="1" t="s">
        <v>4001</v>
      </c>
      <c r="Z8" s="1" t="s">
        <v>890</v>
      </c>
      <c r="AA8" s="1">
        <v>1.6</v>
      </c>
    </row>
    <row r="9" spans="1:27" ht="14.25" customHeight="1">
      <c r="A9" s="1" t="s">
        <v>2570</v>
      </c>
      <c r="B9" s="1" t="s">
        <v>2571</v>
      </c>
      <c r="C9" s="1" t="s">
        <v>1630</v>
      </c>
      <c r="D9" s="1" t="s">
        <v>40</v>
      </c>
      <c r="E9" s="1">
        <v>78148</v>
      </c>
      <c r="F9" s="1" t="s">
        <v>2572</v>
      </c>
      <c r="G9" s="1" t="s">
        <v>2573</v>
      </c>
      <c r="H9" s="1" t="s">
        <v>587</v>
      </c>
      <c r="J9" s="278"/>
      <c r="K9" s="67"/>
      <c r="L9" s="67"/>
      <c r="M9" s="67"/>
      <c r="N9" s="67"/>
      <c r="O9" s="67"/>
      <c r="P9" s="67"/>
      <c r="Q9" s="67"/>
      <c r="R9" s="67"/>
      <c r="S9" s="67">
        <v>71196</v>
      </c>
      <c r="U9" s="1">
        <v>71196</v>
      </c>
      <c r="X9" s="1" t="s">
        <v>3060</v>
      </c>
      <c r="Y9" s="1" t="s">
        <v>4001</v>
      </c>
      <c r="Z9" s="1" t="s">
        <v>890</v>
      </c>
      <c r="AA9" s="1">
        <v>1.7</v>
      </c>
    </row>
    <row r="10" spans="1:27" ht="14.25" customHeight="1">
      <c r="A10" s="1" t="s">
        <v>2978</v>
      </c>
      <c r="B10" s="1" t="s">
        <v>2979</v>
      </c>
      <c r="C10" s="1" t="s">
        <v>37</v>
      </c>
      <c r="D10" s="1" t="s">
        <v>40</v>
      </c>
      <c r="E10" s="1">
        <v>78240</v>
      </c>
      <c r="F10" s="1" t="s">
        <v>2809</v>
      </c>
      <c r="G10" s="1" t="s">
        <v>2980</v>
      </c>
      <c r="H10" s="1" t="s">
        <v>3063</v>
      </c>
      <c r="J10" s="278"/>
      <c r="K10" s="67"/>
      <c r="L10" s="67"/>
      <c r="M10" s="67">
        <v>1</v>
      </c>
      <c r="N10" s="67"/>
      <c r="O10" s="67"/>
      <c r="P10" s="67"/>
      <c r="Q10" s="67"/>
      <c r="R10" s="67"/>
      <c r="S10" s="67">
        <v>19488</v>
      </c>
      <c r="U10" s="1">
        <v>19488</v>
      </c>
      <c r="V10" s="1" t="s">
        <v>931</v>
      </c>
      <c r="X10" s="1" t="s">
        <v>3064</v>
      </c>
      <c r="Y10" s="1" t="s">
        <v>4001</v>
      </c>
      <c r="Z10" s="1" t="s">
        <v>890</v>
      </c>
      <c r="AA10" s="1">
        <v>1.8</v>
      </c>
    </row>
    <row r="11" spans="1:27" ht="14.25" customHeight="1">
      <c r="A11" s="1" t="s">
        <v>2985</v>
      </c>
      <c r="B11" s="1" t="s">
        <v>1310</v>
      </c>
      <c r="C11" s="1" t="s">
        <v>37</v>
      </c>
      <c r="D11" s="1" t="s">
        <v>40</v>
      </c>
      <c r="E11" s="1">
        <v>78216</v>
      </c>
      <c r="F11" s="1" t="s">
        <v>1311</v>
      </c>
      <c r="G11" s="1" t="s">
        <v>1453</v>
      </c>
      <c r="H11" s="1" t="s">
        <v>2282</v>
      </c>
      <c r="I11" s="1">
        <v>43444</v>
      </c>
      <c r="J11" s="278" t="s">
        <v>3884</v>
      </c>
      <c r="K11" s="67"/>
      <c r="L11" s="67">
        <v>1500</v>
      </c>
      <c r="M11" s="67">
        <v>1000</v>
      </c>
      <c r="N11" s="67"/>
      <c r="O11" s="67">
        <v>-250</v>
      </c>
      <c r="P11" s="67">
        <v>10250</v>
      </c>
      <c r="Q11" s="67">
        <v>800</v>
      </c>
      <c r="R11" s="67"/>
      <c r="S11" s="67">
        <v>13300</v>
      </c>
      <c r="T11" s="1" t="s">
        <v>927</v>
      </c>
      <c r="X11" s="1" t="s">
        <v>3885</v>
      </c>
      <c r="Y11" s="1" t="s">
        <v>4002</v>
      </c>
      <c r="Z11" s="1" t="s">
        <v>890</v>
      </c>
      <c r="AA11" s="1">
        <v>1.9</v>
      </c>
    </row>
    <row r="12" spans="1:27" ht="14.25" customHeight="1">
      <c r="A12" s="1" t="s">
        <v>1106</v>
      </c>
      <c r="B12" s="1" t="s">
        <v>1107</v>
      </c>
      <c r="C12" s="1" t="s">
        <v>1108</v>
      </c>
      <c r="D12" s="1" t="s">
        <v>40</v>
      </c>
      <c r="E12" s="1">
        <v>78950</v>
      </c>
      <c r="F12" s="1" t="s">
        <v>1109</v>
      </c>
      <c r="G12" s="1" t="s">
        <v>466</v>
      </c>
      <c r="J12" s="278"/>
      <c r="K12" s="67"/>
      <c r="L12" s="67"/>
      <c r="M12" s="67">
        <v>1</v>
      </c>
      <c r="N12" s="67"/>
      <c r="O12" s="67"/>
      <c r="P12" s="67"/>
      <c r="Q12" s="67"/>
      <c r="R12" s="67"/>
      <c r="S12" s="67">
        <v>5500</v>
      </c>
      <c r="U12" s="1">
        <v>5500</v>
      </c>
      <c r="V12" s="1" t="s">
        <v>931</v>
      </c>
      <c r="X12" s="1" t="s">
        <v>3088</v>
      </c>
      <c r="Y12" s="1" t="s">
        <v>4003</v>
      </c>
      <c r="Z12" s="1" t="s">
        <v>894</v>
      </c>
      <c r="AA12" s="1">
        <v>1.91</v>
      </c>
    </row>
    <row r="13" spans="1:27" ht="14.25" customHeight="1">
      <c r="A13" s="1" t="s">
        <v>2579</v>
      </c>
      <c r="B13" s="1" t="s">
        <v>2580</v>
      </c>
      <c r="C13" s="1" t="s">
        <v>68</v>
      </c>
      <c r="D13" s="1" t="s">
        <v>40</v>
      </c>
      <c r="E13" s="1">
        <v>77041</v>
      </c>
      <c r="F13" s="1" t="s">
        <v>2581</v>
      </c>
      <c r="G13" s="1" t="s">
        <v>2582</v>
      </c>
      <c r="J13" s="278"/>
      <c r="K13" s="67"/>
      <c r="L13" s="67"/>
      <c r="M13" s="67">
        <v>1</v>
      </c>
      <c r="N13" s="67"/>
      <c r="O13" s="67"/>
      <c r="P13" s="67"/>
      <c r="Q13" s="67"/>
      <c r="R13" s="67"/>
      <c r="S13" s="67">
        <v>7000</v>
      </c>
      <c r="U13" s="1">
        <v>7000</v>
      </c>
      <c r="V13" s="1" t="s">
        <v>931</v>
      </c>
      <c r="Y13" s="1" t="s">
        <v>4003</v>
      </c>
      <c r="Z13" s="1" t="s">
        <v>894</v>
      </c>
      <c r="AA13" s="1">
        <v>1.92</v>
      </c>
    </row>
    <row r="14" spans="1:27" ht="14.25" customHeight="1">
      <c r="A14" s="1" t="s">
        <v>1445</v>
      </c>
      <c r="B14" s="1" t="s">
        <v>3104</v>
      </c>
      <c r="C14" s="1" t="s">
        <v>37</v>
      </c>
      <c r="D14" s="1" t="s">
        <v>40</v>
      </c>
      <c r="E14" s="1">
        <v>78263</v>
      </c>
      <c r="F14" s="1" t="s">
        <v>1448</v>
      </c>
      <c r="G14" s="1" t="s">
        <v>1449</v>
      </c>
      <c r="H14" s="1" t="s">
        <v>996</v>
      </c>
      <c r="I14" s="1">
        <v>43480</v>
      </c>
      <c r="J14" s="278">
        <v>5742</v>
      </c>
      <c r="K14" s="67">
        <v>2500</v>
      </c>
      <c r="L14" s="67"/>
      <c r="M14" s="67"/>
      <c r="N14" s="67"/>
      <c r="O14" s="67"/>
      <c r="P14" s="67"/>
      <c r="Q14" s="67"/>
      <c r="R14" s="67"/>
      <c r="S14" s="67">
        <v>2500</v>
      </c>
      <c r="T14" s="1" t="s">
        <v>927</v>
      </c>
      <c r="X14" s="1" t="s">
        <v>3105</v>
      </c>
      <c r="Y14" s="1" t="s">
        <v>4003</v>
      </c>
      <c r="Z14" s="1" t="s">
        <v>895</v>
      </c>
      <c r="AA14" s="1">
        <v>2</v>
      </c>
    </row>
    <row r="15" spans="1:27" ht="14.25" customHeight="1">
      <c r="A15" s="1" t="s">
        <v>1471</v>
      </c>
      <c r="B15" s="1" t="s">
        <v>1472</v>
      </c>
      <c r="C15" s="1" t="s">
        <v>37</v>
      </c>
      <c r="D15" s="1" t="s">
        <v>40</v>
      </c>
      <c r="E15" s="1">
        <v>78220</v>
      </c>
      <c r="F15" s="1" t="s">
        <v>3085</v>
      </c>
      <c r="G15" s="1" t="s">
        <v>3086</v>
      </c>
      <c r="H15" s="1" t="s">
        <v>472</v>
      </c>
      <c r="I15" s="1">
        <v>43494</v>
      </c>
      <c r="J15" s="278">
        <v>5865</v>
      </c>
      <c r="K15" s="67">
        <v>5000</v>
      </c>
      <c r="L15" s="67"/>
      <c r="M15" s="67"/>
      <c r="N15" s="67"/>
      <c r="O15" s="67"/>
      <c r="P15" s="67"/>
      <c r="Q15" s="67"/>
      <c r="R15" s="67"/>
      <c r="S15" s="67">
        <v>5000</v>
      </c>
      <c r="T15" s="1" t="s">
        <v>927</v>
      </c>
      <c r="U15" s="1" t="s">
        <v>3075</v>
      </c>
      <c r="X15" s="1" t="s">
        <v>3087</v>
      </c>
      <c r="Y15" s="1" t="s">
        <v>4003</v>
      </c>
      <c r="Z15" s="1" t="s">
        <v>894</v>
      </c>
      <c r="AA15" s="1">
        <v>2</v>
      </c>
    </row>
    <row r="16" spans="1:27" ht="14.25" customHeight="1">
      <c r="A16" s="1" t="s">
        <v>2858</v>
      </c>
      <c r="B16" s="1" t="s">
        <v>3103</v>
      </c>
      <c r="C16" s="1" t="s">
        <v>37</v>
      </c>
      <c r="D16" s="1" t="s">
        <v>40</v>
      </c>
      <c r="E16" s="1">
        <v>78263</v>
      </c>
      <c r="F16" s="1" t="s">
        <v>981</v>
      </c>
      <c r="G16" s="1" t="s">
        <v>387</v>
      </c>
      <c r="H16" s="1" t="s">
        <v>996</v>
      </c>
      <c r="I16" s="1">
        <v>43480</v>
      </c>
      <c r="J16" s="278">
        <v>5742</v>
      </c>
      <c r="K16" s="67">
        <v>2500</v>
      </c>
      <c r="L16" s="67"/>
      <c r="M16" s="67"/>
      <c r="N16" s="67"/>
      <c r="O16" s="67"/>
      <c r="P16" s="67"/>
      <c r="Q16" s="67"/>
      <c r="R16" s="67"/>
      <c r="S16" s="67">
        <v>2500</v>
      </c>
      <c r="T16" s="1" t="s">
        <v>927</v>
      </c>
      <c r="X16" s="1" t="s">
        <v>3101</v>
      </c>
      <c r="Y16" s="1" t="s">
        <v>4003</v>
      </c>
      <c r="Z16" s="1" t="s">
        <v>895</v>
      </c>
      <c r="AA16" s="1">
        <v>2</v>
      </c>
    </row>
    <row r="17" spans="1:27" ht="14.25" customHeight="1">
      <c r="A17" s="1" t="s">
        <v>3223</v>
      </c>
      <c r="B17" s="1" t="s">
        <v>1573</v>
      </c>
      <c r="C17" s="1" t="s">
        <v>192</v>
      </c>
      <c r="D17" s="1" t="s">
        <v>40</v>
      </c>
      <c r="E17" s="1">
        <v>78006</v>
      </c>
      <c r="F17" s="1" t="s">
        <v>1574</v>
      </c>
      <c r="G17" s="1" t="s">
        <v>1575</v>
      </c>
      <c r="I17" s="1" t="s">
        <v>3890</v>
      </c>
      <c r="J17" s="278" t="s">
        <v>3891</v>
      </c>
      <c r="K17" s="67"/>
      <c r="L17" s="67"/>
      <c r="M17" s="67"/>
      <c r="N17" s="67"/>
      <c r="O17" s="67"/>
      <c r="P17" s="67">
        <v>4500</v>
      </c>
      <c r="Q17" s="67">
        <v>2700</v>
      </c>
      <c r="R17" s="67"/>
      <c r="S17" s="67">
        <v>7200</v>
      </c>
      <c r="T17" s="1" t="s">
        <v>927</v>
      </c>
      <c r="X17" s="1" t="s">
        <v>3892</v>
      </c>
      <c r="Y17" s="1" t="s">
        <v>4004</v>
      </c>
      <c r="Z17" s="1" t="s">
        <v>894</v>
      </c>
      <c r="AA17" s="1">
        <v>2</v>
      </c>
    </row>
    <row r="18" spans="1:27" ht="14.25" customHeight="1">
      <c r="A18" s="1" t="s">
        <v>1576</v>
      </c>
      <c r="B18" s="1" t="s">
        <v>1577</v>
      </c>
      <c r="C18" s="1" t="s">
        <v>301</v>
      </c>
      <c r="D18" s="1" t="s">
        <v>40</v>
      </c>
      <c r="E18" s="1">
        <v>78113</v>
      </c>
      <c r="F18" s="1" t="s">
        <v>3078</v>
      </c>
      <c r="G18" s="1" t="s">
        <v>3079</v>
      </c>
      <c r="H18" s="1" t="s">
        <v>25</v>
      </c>
      <c r="I18" s="1">
        <v>43494</v>
      </c>
      <c r="J18" s="278">
        <v>5865</v>
      </c>
      <c r="K18" s="67"/>
      <c r="L18" s="67">
        <v>5000</v>
      </c>
      <c r="M18" s="67"/>
      <c r="N18" s="67"/>
      <c r="O18" s="67"/>
      <c r="P18" s="67"/>
      <c r="Q18" s="67"/>
      <c r="R18" s="67"/>
      <c r="S18" s="67">
        <v>5000</v>
      </c>
      <c r="T18" s="1" t="s">
        <v>927</v>
      </c>
      <c r="U18" s="1" t="s">
        <v>3075</v>
      </c>
      <c r="X18" s="1" t="s">
        <v>3080</v>
      </c>
      <c r="Y18" s="1" t="s">
        <v>4003</v>
      </c>
      <c r="Z18" s="1" t="s">
        <v>894</v>
      </c>
      <c r="AA18" s="1">
        <v>2</v>
      </c>
    </row>
    <row r="19" spans="1:27" ht="14.25" customHeight="1">
      <c r="A19" s="1" t="s">
        <v>3067</v>
      </c>
      <c r="B19" s="1" t="s">
        <v>3068</v>
      </c>
      <c r="C19" s="1" t="s">
        <v>37</v>
      </c>
      <c r="D19" s="1" t="s">
        <v>40</v>
      </c>
      <c r="E19" s="1">
        <v>78217</v>
      </c>
      <c r="F19" s="1" t="s">
        <v>663</v>
      </c>
      <c r="H19" s="1" t="s">
        <v>427</v>
      </c>
      <c r="I19" s="1">
        <v>43444</v>
      </c>
      <c r="J19" s="278" t="s">
        <v>3069</v>
      </c>
      <c r="K19" s="67"/>
      <c r="L19" s="67">
        <v>4000</v>
      </c>
      <c r="M19" s="67"/>
      <c r="N19" s="67">
        <v>1000</v>
      </c>
      <c r="O19" s="67"/>
      <c r="P19" s="67"/>
      <c r="Q19" s="67"/>
      <c r="R19" s="67"/>
      <c r="S19" s="67">
        <v>5000</v>
      </c>
      <c r="T19" s="1" t="s">
        <v>927</v>
      </c>
      <c r="Y19" s="1" t="s">
        <v>4003</v>
      </c>
      <c r="Z19" s="1" t="s">
        <v>894</v>
      </c>
      <c r="AA19" s="1">
        <v>2</v>
      </c>
    </row>
    <row r="20" spans="1:27" ht="14.25" customHeight="1">
      <c r="A20" s="1" t="s">
        <v>1734</v>
      </c>
      <c r="B20" s="1" t="s">
        <v>3289</v>
      </c>
      <c r="C20" s="1" t="s">
        <v>37</v>
      </c>
      <c r="D20" s="1" t="s">
        <v>40</v>
      </c>
      <c r="E20" s="1">
        <v>78217</v>
      </c>
      <c r="F20" s="1" t="s">
        <v>1736</v>
      </c>
      <c r="G20" s="1" t="s">
        <v>1737</v>
      </c>
      <c r="H20" s="1" t="s">
        <v>1444</v>
      </c>
      <c r="I20" s="1" t="s">
        <v>3895</v>
      </c>
      <c r="J20" s="278" t="s">
        <v>3896</v>
      </c>
      <c r="K20" s="67"/>
      <c r="L20" s="67"/>
      <c r="M20" s="67"/>
      <c r="N20" s="67"/>
      <c r="O20" s="67"/>
      <c r="P20" s="67">
        <v>6500</v>
      </c>
      <c r="Q20" s="67"/>
      <c r="R20" s="67"/>
      <c r="S20" s="67">
        <v>6500</v>
      </c>
      <c r="T20" s="1" t="s">
        <v>927</v>
      </c>
      <c r="X20" s="1" t="s">
        <v>3897</v>
      </c>
      <c r="Y20" s="1" t="s">
        <v>4004</v>
      </c>
      <c r="Z20" s="1" t="s">
        <v>894</v>
      </c>
      <c r="AA20" s="1">
        <v>2</v>
      </c>
    </row>
    <row r="21" spans="1:27" ht="14.25" customHeight="1">
      <c r="A21" s="1" t="s">
        <v>1797</v>
      </c>
      <c r="B21" s="1" t="s">
        <v>174</v>
      </c>
      <c r="C21" s="1" t="s">
        <v>175</v>
      </c>
      <c r="D21" s="1" t="s">
        <v>40</v>
      </c>
      <c r="E21" s="1">
        <v>78063</v>
      </c>
      <c r="F21" s="1" t="s">
        <v>1798</v>
      </c>
      <c r="G21" s="1" t="s">
        <v>479</v>
      </c>
      <c r="H21" s="1" t="s">
        <v>1799</v>
      </c>
      <c r="I21" s="1">
        <v>43494</v>
      </c>
      <c r="J21" s="278">
        <v>5865</v>
      </c>
      <c r="K21" s="67">
        <v>5000</v>
      </c>
      <c r="L21" s="67"/>
      <c r="M21" s="67"/>
      <c r="N21" s="67"/>
      <c r="O21" s="67"/>
      <c r="P21" s="67"/>
      <c r="Q21" s="67"/>
      <c r="R21" s="67"/>
      <c r="S21" s="67">
        <v>5000</v>
      </c>
      <c r="T21" s="1" t="s">
        <v>927</v>
      </c>
      <c r="U21" s="1" t="s">
        <v>3075</v>
      </c>
      <c r="X21" s="1" t="s">
        <v>3076</v>
      </c>
      <c r="Y21" s="1" t="s">
        <v>4003</v>
      </c>
      <c r="Z21" s="1" t="s">
        <v>894</v>
      </c>
      <c r="AA21" s="1">
        <v>2</v>
      </c>
    </row>
    <row r="22" spans="1:27" ht="14.25" customHeight="1">
      <c r="A22" s="1" t="s">
        <v>3938</v>
      </c>
      <c r="B22" s="1" t="s">
        <v>189</v>
      </c>
      <c r="C22" s="1" t="s">
        <v>190</v>
      </c>
      <c r="D22" s="1" t="s">
        <v>40</v>
      </c>
      <c r="E22" s="1">
        <v>78152</v>
      </c>
      <c r="F22" s="1" t="s">
        <v>3939</v>
      </c>
      <c r="H22" s="1" t="s">
        <v>1655</v>
      </c>
      <c r="I22" s="1">
        <v>43520</v>
      </c>
      <c r="J22" s="278" t="s">
        <v>3933</v>
      </c>
      <c r="K22" s="67"/>
      <c r="L22" s="67"/>
      <c r="M22" s="67"/>
      <c r="N22" s="67"/>
      <c r="O22" s="67"/>
      <c r="P22" s="67">
        <v>7500</v>
      </c>
      <c r="Q22" s="67"/>
      <c r="R22" s="67"/>
      <c r="S22" s="67">
        <v>7500</v>
      </c>
      <c r="T22" s="1" t="s">
        <v>927</v>
      </c>
      <c r="Y22" s="1" t="s">
        <v>4004</v>
      </c>
      <c r="Z22" s="1" t="s">
        <v>894</v>
      </c>
      <c r="AA22" s="1">
        <v>2</v>
      </c>
    </row>
    <row r="23" spans="1:27" ht="14.25" customHeight="1">
      <c r="A23" s="1" t="s">
        <v>1197</v>
      </c>
      <c r="B23" s="1" t="s">
        <v>710</v>
      </c>
      <c r="C23" s="1" t="s">
        <v>245</v>
      </c>
      <c r="D23" s="1" t="s">
        <v>40</v>
      </c>
      <c r="E23" s="1">
        <v>78026</v>
      </c>
      <c r="F23" s="1" t="s">
        <v>3073</v>
      </c>
      <c r="G23" s="1" t="s">
        <v>2584</v>
      </c>
      <c r="H23" s="1" t="s">
        <v>25</v>
      </c>
      <c r="I23" s="1">
        <v>43480</v>
      </c>
      <c r="J23" s="278">
        <v>5742</v>
      </c>
      <c r="K23" s="67"/>
      <c r="L23" s="67">
        <v>5000</v>
      </c>
      <c r="M23" s="67"/>
      <c r="N23" s="67"/>
      <c r="O23" s="67"/>
      <c r="P23" s="67"/>
      <c r="Q23" s="67"/>
      <c r="R23" s="67"/>
      <c r="S23" s="67">
        <v>5000</v>
      </c>
      <c r="T23" s="1" t="s">
        <v>927</v>
      </c>
      <c r="X23" s="1" t="s">
        <v>3074</v>
      </c>
      <c r="Y23" s="1" t="s">
        <v>4003</v>
      </c>
      <c r="Z23" s="1" t="s">
        <v>894</v>
      </c>
      <c r="AA23" s="1">
        <v>2</v>
      </c>
    </row>
    <row r="24" spans="1:27" ht="14.25" customHeight="1">
      <c r="A24" s="1" t="s">
        <v>2020</v>
      </c>
      <c r="B24" s="1" t="s">
        <v>2021</v>
      </c>
      <c r="C24" s="1" t="s">
        <v>1441</v>
      </c>
      <c r="D24" s="1" t="s">
        <v>40</v>
      </c>
      <c r="E24" s="1">
        <v>78108</v>
      </c>
      <c r="F24" s="1" t="s">
        <v>2022</v>
      </c>
      <c r="G24" s="1" t="s">
        <v>2578</v>
      </c>
      <c r="H24" s="1" t="s">
        <v>2024</v>
      </c>
      <c r="I24" s="1">
        <v>43461</v>
      </c>
      <c r="J24" s="278">
        <v>5648</v>
      </c>
      <c r="K24" s="67">
        <v>5000</v>
      </c>
      <c r="L24" s="67"/>
      <c r="M24" s="67"/>
      <c r="N24" s="67"/>
      <c r="O24" s="67"/>
      <c r="P24" s="67"/>
      <c r="Q24" s="67"/>
      <c r="R24" s="67"/>
      <c r="S24" s="67">
        <v>5000</v>
      </c>
      <c r="T24" s="1" t="s">
        <v>927</v>
      </c>
      <c r="X24" s="1" t="s">
        <v>3071</v>
      </c>
      <c r="Y24" s="1" t="s">
        <v>4005</v>
      </c>
      <c r="Z24" s="1" t="s">
        <v>894</v>
      </c>
      <c r="AA24" s="1">
        <v>2</v>
      </c>
    </row>
    <row r="25" spans="1:27" ht="14.25" customHeight="1">
      <c r="A25" s="1" t="s">
        <v>3663</v>
      </c>
      <c r="B25" s="1" t="s">
        <v>3664</v>
      </c>
      <c r="C25" s="1" t="s">
        <v>37</v>
      </c>
      <c r="D25" s="1" t="s">
        <v>40</v>
      </c>
      <c r="E25" s="1">
        <v>78209</v>
      </c>
      <c r="F25" s="1" t="s">
        <v>3945</v>
      </c>
      <c r="G25" s="1" t="s">
        <v>3946</v>
      </c>
      <c r="H25" s="1" t="s">
        <v>1493</v>
      </c>
      <c r="I25" s="1">
        <v>43520</v>
      </c>
      <c r="J25" s="278">
        <v>6344</v>
      </c>
      <c r="K25" s="67"/>
      <c r="L25" s="67"/>
      <c r="M25" s="67"/>
      <c r="N25" s="67"/>
      <c r="O25" s="67"/>
      <c r="P25" s="67">
        <v>8000</v>
      </c>
      <c r="Q25" s="67"/>
      <c r="R25" s="67"/>
      <c r="S25" s="67">
        <v>8000</v>
      </c>
      <c r="T25" s="1" t="s">
        <v>927</v>
      </c>
      <c r="X25" s="1" t="s">
        <v>3947</v>
      </c>
      <c r="Y25" s="1" t="s">
        <v>4004</v>
      </c>
      <c r="Z25" s="1" t="s">
        <v>894</v>
      </c>
      <c r="AA25" s="1">
        <v>2</v>
      </c>
    </row>
    <row r="26" spans="1:27" ht="14.25" customHeight="1">
      <c r="A26" s="1" t="s">
        <v>3272</v>
      </c>
      <c r="B26" s="1" t="s">
        <v>2061</v>
      </c>
      <c r="C26" s="1" t="s">
        <v>192</v>
      </c>
      <c r="D26" s="1" t="s">
        <v>40</v>
      </c>
      <c r="E26" s="1">
        <v>78006</v>
      </c>
      <c r="F26" s="1" t="s">
        <v>2062</v>
      </c>
      <c r="G26" s="1" t="s">
        <v>2063</v>
      </c>
      <c r="H26" s="1" t="s">
        <v>1038</v>
      </c>
      <c r="I26" s="1">
        <v>43500</v>
      </c>
      <c r="J26" s="278" t="s">
        <v>3888</v>
      </c>
      <c r="K26" s="67"/>
      <c r="L26" s="67"/>
      <c r="M26" s="67"/>
      <c r="N26" s="67"/>
      <c r="O26" s="67"/>
      <c r="P26" s="67"/>
      <c r="Q26" s="67">
        <v>5150</v>
      </c>
      <c r="R26" s="67"/>
      <c r="S26" s="67">
        <v>5150</v>
      </c>
      <c r="T26" s="1" t="s">
        <v>927</v>
      </c>
      <c r="X26" s="1" t="s">
        <v>3889</v>
      </c>
      <c r="Y26" s="1" t="s">
        <v>4004</v>
      </c>
      <c r="Z26" s="1" t="s">
        <v>894</v>
      </c>
      <c r="AA26" s="1">
        <v>2</v>
      </c>
    </row>
    <row r="27" spans="1:27" ht="14.25" customHeight="1">
      <c r="A27" s="1" t="s">
        <v>1254</v>
      </c>
      <c r="B27" s="1" t="s">
        <v>1255</v>
      </c>
      <c r="C27" s="1" t="s">
        <v>1213</v>
      </c>
      <c r="D27" s="1" t="s">
        <v>40</v>
      </c>
      <c r="E27" s="1">
        <v>77807</v>
      </c>
      <c r="F27" s="1" t="s">
        <v>1256</v>
      </c>
      <c r="G27" s="1" t="s">
        <v>1257</v>
      </c>
      <c r="H27" s="1" t="s">
        <v>1258</v>
      </c>
      <c r="J27" s="278"/>
      <c r="K27" s="67"/>
      <c r="L27" s="67"/>
      <c r="M27" s="67">
        <v>1</v>
      </c>
      <c r="N27" s="67"/>
      <c r="O27" s="67"/>
      <c r="P27" s="67"/>
      <c r="Q27" s="67"/>
      <c r="R27" s="67"/>
      <c r="S27" s="67">
        <v>2000</v>
      </c>
      <c r="U27" s="1">
        <v>2000</v>
      </c>
      <c r="V27" s="1" t="s">
        <v>931</v>
      </c>
      <c r="X27" s="1" t="s">
        <v>3131</v>
      </c>
      <c r="Y27" s="1" t="s">
        <v>4006</v>
      </c>
      <c r="Z27" s="1" t="s">
        <v>894</v>
      </c>
      <c r="AA27" s="1">
        <v>2</v>
      </c>
    </row>
    <row r="28" spans="1:27" ht="14.25" customHeight="1">
      <c r="A28" s="1" t="s">
        <v>2312</v>
      </c>
      <c r="B28" s="1" t="s">
        <v>2308</v>
      </c>
      <c r="C28" s="1" t="s">
        <v>48</v>
      </c>
      <c r="D28" s="1" t="s">
        <v>40</v>
      </c>
      <c r="E28" s="1">
        <v>78023</v>
      </c>
      <c r="F28" s="1" t="s">
        <v>2313</v>
      </c>
      <c r="G28" s="1" t="s">
        <v>2314</v>
      </c>
      <c r="H28" s="1" t="s">
        <v>1444</v>
      </c>
      <c r="I28" s="1" t="s">
        <v>3898</v>
      </c>
      <c r="J28" s="278" t="s">
        <v>3899</v>
      </c>
      <c r="K28" s="67"/>
      <c r="L28" s="67"/>
      <c r="M28" s="67"/>
      <c r="N28" s="67"/>
      <c r="O28" s="67"/>
      <c r="P28" s="67">
        <v>2900</v>
      </c>
      <c r="Q28" s="67">
        <v>2150</v>
      </c>
      <c r="R28" s="67"/>
      <c r="S28" s="67">
        <v>5050</v>
      </c>
      <c r="T28" s="1" t="s">
        <v>927</v>
      </c>
      <c r="X28" s="1" t="s">
        <v>3900</v>
      </c>
      <c r="Y28" s="1" t="s">
        <v>4004</v>
      </c>
      <c r="Z28" s="1" t="s">
        <v>894</v>
      </c>
      <c r="AA28" s="1">
        <v>2</v>
      </c>
    </row>
    <row r="29" spans="1:27" ht="14.25" customHeight="1">
      <c r="A29" s="1" t="s">
        <v>1427</v>
      </c>
      <c r="B29" s="1" t="s">
        <v>1428</v>
      </c>
      <c r="C29" s="1" t="s">
        <v>1429</v>
      </c>
      <c r="D29" s="1" t="s">
        <v>40</v>
      </c>
      <c r="E29" s="1">
        <v>78073</v>
      </c>
      <c r="F29" s="1" t="s">
        <v>1430</v>
      </c>
      <c r="G29" s="1" t="s">
        <v>1431</v>
      </c>
      <c r="H29" s="1" t="s">
        <v>1432</v>
      </c>
      <c r="I29" s="1">
        <v>43476</v>
      </c>
      <c r="J29" s="278">
        <v>5726</v>
      </c>
      <c r="K29" s="67">
        <v>2500</v>
      </c>
      <c r="L29" s="67"/>
      <c r="M29" s="67"/>
      <c r="N29" s="67"/>
      <c r="O29" s="67"/>
      <c r="P29" s="67"/>
      <c r="Q29" s="67"/>
      <c r="R29" s="67"/>
      <c r="S29" s="67">
        <v>2500</v>
      </c>
      <c r="T29" s="1" t="s">
        <v>927</v>
      </c>
      <c r="X29" s="1" t="s">
        <v>3101</v>
      </c>
      <c r="Y29" s="1" t="s">
        <v>4007</v>
      </c>
      <c r="Z29" s="1" t="s">
        <v>895</v>
      </c>
      <c r="AA29" s="1">
        <v>3</v>
      </c>
    </row>
    <row r="30" spans="1:27" ht="14.25" hidden="1" customHeight="1">
      <c r="A30" s="1" t="s">
        <v>3950</v>
      </c>
      <c r="I30" s="1">
        <v>43520</v>
      </c>
      <c r="J30" s="278" t="s">
        <v>3951</v>
      </c>
      <c r="K30" s="67"/>
      <c r="L30" s="67"/>
      <c r="M30" s="67"/>
      <c r="N30" s="67"/>
      <c r="O30" s="67"/>
      <c r="P30" s="67"/>
      <c r="Q30" s="67">
        <v>2600</v>
      </c>
      <c r="R30" s="67"/>
      <c r="S30" s="67">
        <v>2600</v>
      </c>
      <c r="T30" s="1" t="s">
        <v>927</v>
      </c>
      <c r="Y30" s="1" t="s">
        <v>4004</v>
      </c>
      <c r="Z30" s="1" t="s">
        <v>895</v>
      </c>
      <c r="AA30" s="1">
        <v>3</v>
      </c>
    </row>
    <row r="31" spans="1:27" ht="14.25" customHeight="1">
      <c r="A31" s="1" t="s">
        <v>2592</v>
      </c>
      <c r="B31" s="1" t="s">
        <v>73</v>
      </c>
      <c r="C31" s="1" t="s">
        <v>37</v>
      </c>
      <c r="D31" s="1" t="s">
        <v>40</v>
      </c>
      <c r="E31" s="1">
        <v>78217</v>
      </c>
      <c r="F31" s="1" t="s">
        <v>2593</v>
      </c>
      <c r="G31" s="1" t="s">
        <v>559</v>
      </c>
      <c r="H31" s="1" t="s">
        <v>560</v>
      </c>
      <c r="I31" s="1">
        <v>43465</v>
      </c>
      <c r="J31" s="278">
        <v>5664</v>
      </c>
      <c r="K31" s="67"/>
      <c r="L31" s="67"/>
      <c r="M31" s="67">
        <v>1000</v>
      </c>
      <c r="N31" s="67"/>
      <c r="O31" s="67">
        <v>250</v>
      </c>
      <c r="P31" s="67"/>
      <c r="Q31" s="67"/>
      <c r="R31" s="67"/>
      <c r="S31" s="67">
        <v>1250</v>
      </c>
      <c r="T31" s="1" t="s">
        <v>927</v>
      </c>
      <c r="Y31" s="1" t="s">
        <v>4007</v>
      </c>
      <c r="Z31" s="1" t="s">
        <v>895</v>
      </c>
      <c r="AA31" s="1">
        <v>3</v>
      </c>
    </row>
    <row r="32" spans="1:27" ht="14.25" customHeight="1">
      <c r="A32" s="1" t="s">
        <v>3923</v>
      </c>
      <c r="B32" s="1" t="s">
        <v>1759</v>
      </c>
      <c r="C32" s="1" t="s">
        <v>1760</v>
      </c>
      <c r="D32" s="1" t="s">
        <v>40</v>
      </c>
      <c r="E32" s="1">
        <v>78209</v>
      </c>
      <c r="F32" s="1" t="s">
        <v>1761</v>
      </c>
      <c r="H32" s="1" t="s">
        <v>1493</v>
      </c>
      <c r="I32" s="1">
        <v>43519</v>
      </c>
      <c r="J32" s="278" t="s">
        <v>3924</v>
      </c>
      <c r="K32" s="67"/>
      <c r="L32" s="67"/>
      <c r="M32" s="67"/>
      <c r="N32" s="67"/>
      <c r="O32" s="67"/>
      <c r="P32" s="67">
        <v>1000</v>
      </c>
      <c r="Q32" s="67">
        <v>3925</v>
      </c>
      <c r="R32" s="67"/>
      <c r="S32" s="67">
        <v>4925</v>
      </c>
      <c r="T32" s="1" t="s">
        <v>927</v>
      </c>
      <c r="X32" s="1" t="s">
        <v>3925</v>
      </c>
      <c r="Y32" s="1" t="s">
        <v>4004</v>
      </c>
      <c r="Z32" s="1" t="s">
        <v>895</v>
      </c>
      <c r="AA32" s="1">
        <v>3</v>
      </c>
    </row>
    <row r="33" spans="1:27" ht="14.25" customHeight="1">
      <c r="A33" s="1" t="s">
        <v>102</v>
      </c>
      <c r="B33" s="1" t="s">
        <v>2587</v>
      </c>
      <c r="C33" s="1" t="s">
        <v>37</v>
      </c>
      <c r="D33" s="1" t="s">
        <v>40</v>
      </c>
      <c r="E33" s="1">
        <v>78263</v>
      </c>
      <c r="F33" s="1" t="s">
        <v>1527</v>
      </c>
      <c r="G33" s="1" t="s">
        <v>420</v>
      </c>
      <c r="H33" s="1" t="s">
        <v>102</v>
      </c>
      <c r="I33" s="1">
        <v>43520</v>
      </c>
      <c r="J33" s="278">
        <v>6344</v>
      </c>
      <c r="K33" s="67"/>
      <c r="L33" s="67"/>
      <c r="M33" s="67"/>
      <c r="N33" s="67"/>
      <c r="O33" s="67"/>
      <c r="P33" s="67">
        <v>4500</v>
      </c>
      <c r="Q33" s="67"/>
      <c r="R33" s="67"/>
      <c r="S33" s="67">
        <v>4500</v>
      </c>
      <c r="T33" s="1" t="s">
        <v>927</v>
      </c>
      <c r="X33" s="1" t="s">
        <v>3948</v>
      </c>
      <c r="Y33" s="1" t="s">
        <v>4008</v>
      </c>
      <c r="Z33" s="1" t="s">
        <v>895</v>
      </c>
      <c r="AA33" s="1">
        <v>3</v>
      </c>
    </row>
    <row r="34" spans="1:27" ht="14.25" customHeight="1">
      <c r="A34" s="1" t="s">
        <v>3122</v>
      </c>
      <c r="B34" s="1" t="s">
        <v>3123</v>
      </c>
      <c r="C34" s="1" t="s">
        <v>68</v>
      </c>
      <c r="D34" s="1" t="s">
        <v>40</v>
      </c>
      <c r="E34" s="1">
        <v>77002</v>
      </c>
      <c r="F34" s="1" t="s">
        <v>2717</v>
      </c>
      <c r="G34" s="1" t="s">
        <v>2718</v>
      </c>
      <c r="I34" s="1">
        <v>43515</v>
      </c>
      <c r="J34" s="278" t="s">
        <v>3124</v>
      </c>
      <c r="K34" s="67">
        <v>1500</v>
      </c>
      <c r="L34" s="67"/>
      <c r="M34" s="67">
        <v>1500</v>
      </c>
      <c r="N34" s="67"/>
      <c r="O34" s="67"/>
      <c r="P34" s="67"/>
      <c r="Q34" s="67"/>
      <c r="R34" s="67"/>
      <c r="S34" s="67">
        <v>3000</v>
      </c>
      <c r="T34" s="1" t="s">
        <v>927</v>
      </c>
      <c r="Y34" s="1" t="s">
        <v>4007</v>
      </c>
      <c r="Z34" s="1" t="s">
        <v>895</v>
      </c>
      <c r="AA34" s="1">
        <v>3</v>
      </c>
    </row>
    <row r="35" spans="1:27" ht="14.25" customHeight="1">
      <c r="A35" s="1" t="s">
        <v>2536</v>
      </c>
      <c r="B35" s="1" t="s">
        <v>1513</v>
      </c>
      <c r="C35" s="1" t="s">
        <v>37</v>
      </c>
      <c r="D35" s="1" t="s">
        <v>40</v>
      </c>
      <c r="E35" s="1">
        <v>78258</v>
      </c>
      <c r="F35" s="1" t="s">
        <v>1514</v>
      </c>
      <c r="G35" s="1" t="s">
        <v>1515</v>
      </c>
      <c r="H35" s="1" t="s">
        <v>102</v>
      </c>
      <c r="I35" s="1">
        <v>43494</v>
      </c>
      <c r="J35" s="278">
        <v>5865</v>
      </c>
      <c r="K35" s="67">
        <v>2500</v>
      </c>
      <c r="L35" s="67"/>
      <c r="M35" s="67"/>
      <c r="N35" s="67"/>
      <c r="O35" s="67"/>
      <c r="P35" s="67"/>
      <c r="Q35" s="67"/>
      <c r="R35" s="67"/>
      <c r="S35" s="67">
        <v>2500</v>
      </c>
      <c r="T35" s="1" t="s">
        <v>927</v>
      </c>
      <c r="U35" s="1" t="s">
        <v>3075</v>
      </c>
      <c r="X35" s="1" t="s">
        <v>3115</v>
      </c>
      <c r="Y35" s="1" t="s">
        <v>4009</v>
      </c>
      <c r="Z35" s="1" t="s">
        <v>895</v>
      </c>
      <c r="AA35" s="1">
        <v>3</v>
      </c>
    </row>
    <row r="36" spans="1:27" ht="14.25" customHeight="1">
      <c r="A36" s="1" t="s">
        <v>1556</v>
      </c>
      <c r="B36" s="1" t="s">
        <v>1557</v>
      </c>
      <c r="C36" s="1" t="s">
        <v>167</v>
      </c>
      <c r="D36" s="1" t="s">
        <v>40</v>
      </c>
      <c r="E36" s="1">
        <v>78163</v>
      </c>
      <c r="F36" s="1" t="s">
        <v>3974</v>
      </c>
      <c r="G36" s="1" t="s">
        <v>1559</v>
      </c>
      <c r="H36" s="1" t="s">
        <v>3937</v>
      </c>
      <c r="J36" s="278"/>
      <c r="K36" s="67"/>
      <c r="L36" s="67"/>
      <c r="M36" s="67"/>
      <c r="N36" s="67"/>
      <c r="O36" s="67"/>
      <c r="P36" s="67">
        <v>3000</v>
      </c>
      <c r="Q36" s="67"/>
      <c r="R36" s="67"/>
      <c r="S36" s="67">
        <v>3000</v>
      </c>
      <c r="T36" s="1" t="s">
        <v>931</v>
      </c>
      <c r="X36" s="1" t="s">
        <v>3975</v>
      </c>
      <c r="Y36" s="1" t="s">
        <v>4004</v>
      </c>
      <c r="Z36" s="1" t="s">
        <v>895</v>
      </c>
      <c r="AA36" s="1">
        <v>3</v>
      </c>
    </row>
    <row r="37" spans="1:27" ht="14.25" customHeight="1">
      <c r="A37" s="1" t="s">
        <v>3976</v>
      </c>
      <c r="B37" s="1" t="s">
        <v>1561</v>
      </c>
      <c r="C37" s="1" t="s">
        <v>37</v>
      </c>
      <c r="D37" s="1" t="s">
        <v>40</v>
      </c>
      <c r="E37" s="1">
        <v>78220</v>
      </c>
      <c r="H37" s="1" t="s">
        <v>3937</v>
      </c>
      <c r="J37" s="278"/>
      <c r="K37" s="67"/>
      <c r="L37" s="67"/>
      <c r="M37" s="67"/>
      <c r="N37" s="67"/>
      <c r="O37" s="67"/>
      <c r="P37" s="67">
        <v>3750</v>
      </c>
      <c r="Q37" s="67"/>
      <c r="R37" s="67"/>
      <c r="S37" s="67">
        <v>3750</v>
      </c>
      <c r="T37" s="1" t="s">
        <v>931</v>
      </c>
      <c r="X37" s="1" t="s">
        <v>3977</v>
      </c>
      <c r="Y37" s="1" t="s">
        <v>4004</v>
      </c>
      <c r="Z37" s="1" t="s">
        <v>895</v>
      </c>
      <c r="AA37" s="1">
        <v>3</v>
      </c>
    </row>
    <row r="38" spans="1:27" ht="14.25" customHeight="1">
      <c r="A38" s="1" t="s">
        <v>3144</v>
      </c>
      <c r="B38" s="1" t="s">
        <v>3145</v>
      </c>
      <c r="C38" s="1" t="s">
        <v>37</v>
      </c>
      <c r="D38" s="1" t="s">
        <v>40</v>
      </c>
      <c r="E38" s="1">
        <v>78228</v>
      </c>
      <c r="F38" s="1" t="s">
        <v>3146</v>
      </c>
      <c r="G38" s="1" t="s">
        <v>3147</v>
      </c>
      <c r="H38" s="1" t="s">
        <v>996</v>
      </c>
      <c r="I38" s="1" t="s">
        <v>3881</v>
      </c>
      <c r="J38" s="278" t="s">
        <v>3882</v>
      </c>
      <c r="K38" s="67"/>
      <c r="L38" s="67">
        <v>500</v>
      </c>
      <c r="M38" s="67"/>
      <c r="N38" s="67"/>
      <c r="O38" s="67"/>
      <c r="P38" s="67">
        <v>3750</v>
      </c>
      <c r="Q38" s="67"/>
      <c r="R38" s="67"/>
      <c r="S38" s="67">
        <v>4250</v>
      </c>
      <c r="T38" s="1" t="s">
        <v>927</v>
      </c>
      <c r="X38" s="1" t="s">
        <v>3883</v>
      </c>
      <c r="Y38" s="1" t="s">
        <v>4010</v>
      </c>
      <c r="Z38" s="1" t="s">
        <v>895</v>
      </c>
      <c r="AA38" s="1">
        <v>3</v>
      </c>
    </row>
    <row r="39" spans="1:27" ht="14.25" customHeight="1">
      <c r="A39" s="1" t="s">
        <v>3125</v>
      </c>
      <c r="B39" s="1" t="s">
        <v>3126</v>
      </c>
      <c r="C39" s="1" t="s">
        <v>37</v>
      </c>
      <c r="D39" s="1" t="s">
        <v>40</v>
      </c>
      <c r="E39" s="1">
        <v>78212</v>
      </c>
      <c r="F39" s="1" t="s">
        <v>3127</v>
      </c>
      <c r="G39" s="1" t="s">
        <v>3128</v>
      </c>
      <c r="H39" s="1" t="s">
        <v>3129</v>
      </c>
      <c r="I39" s="1">
        <v>43506</v>
      </c>
      <c r="J39" s="278">
        <v>6013</v>
      </c>
      <c r="K39" s="67">
        <v>2500</v>
      </c>
      <c r="L39" s="67"/>
      <c r="M39" s="67"/>
      <c r="N39" s="67"/>
      <c r="O39" s="67"/>
      <c r="P39" s="67"/>
      <c r="Q39" s="67"/>
      <c r="R39" s="67"/>
      <c r="S39" s="67">
        <v>2500</v>
      </c>
      <c r="T39" s="1" t="s">
        <v>927</v>
      </c>
      <c r="X39" s="1" t="s">
        <v>3130</v>
      </c>
      <c r="Y39" s="1" t="s">
        <v>4007</v>
      </c>
      <c r="Z39" s="1" t="s">
        <v>895</v>
      </c>
      <c r="AA39" s="1">
        <v>3</v>
      </c>
    </row>
    <row r="40" spans="1:27" ht="14.25" customHeight="1">
      <c r="A40" s="1" t="s">
        <v>1163</v>
      </c>
      <c r="B40" s="1" t="s">
        <v>1164</v>
      </c>
      <c r="C40" s="1" t="s">
        <v>37</v>
      </c>
      <c r="D40" s="1" t="s">
        <v>40</v>
      </c>
      <c r="E40" s="1">
        <v>78231</v>
      </c>
      <c r="F40" s="1" t="s">
        <v>1165</v>
      </c>
      <c r="G40" s="1" t="s">
        <v>748</v>
      </c>
      <c r="H40" s="1" t="s">
        <v>501</v>
      </c>
      <c r="I40" s="1">
        <v>43406</v>
      </c>
      <c r="J40" s="278" t="s">
        <v>3094</v>
      </c>
      <c r="K40" s="67">
        <v>2500</v>
      </c>
      <c r="L40" s="67"/>
      <c r="M40" s="67"/>
      <c r="N40" s="67"/>
      <c r="O40" s="67"/>
      <c r="P40" s="67"/>
      <c r="Q40" s="67"/>
      <c r="R40" s="67"/>
      <c r="S40" s="67">
        <v>2500</v>
      </c>
      <c r="T40" s="1" t="s">
        <v>927</v>
      </c>
      <c r="X40" s="1" t="s">
        <v>3096</v>
      </c>
      <c r="Y40" s="1" t="s">
        <v>4007</v>
      </c>
      <c r="Z40" s="1" t="s">
        <v>895</v>
      </c>
      <c r="AA40" s="1">
        <v>3</v>
      </c>
    </row>
    <row r="41" spans="1:27" ht="14.25" customHeight="1">
      <c r="A41" s="1" t="s">
        <v>3108</v>
      </c>
      <c r="B41" s="1" t="s">
        <v>3109</v>
      </c>
      <c r="C41" s="1" t="s">
        <v>3110</v>
      </c>
      <c r="D41" s="1" t="s">
        <v>40</v>
      </c>
      <c r="E41" s="1">
        <v>77571</v>
      </c>
      <c r="F41" s="1" t="s">
        <v>3111</v>
      </c>
      <c r="G41" s="1" t="s">
        <v>3112</v>
      </c>
      <c r="H41" s="1" t="s">
        <v>996</v>
      </c>
      <c r="I41" s="1">
        <v>43494</v>
      </c>
      <c r="J41" s="278">
        <v>5867</v>
      </c>
      <c r="K41" s="67">
        <v>2900</v>
      </c>
      <c r="L41" s="67"/>
      <c r="M41" s="67"/>
      <c r="N41" s="67"/>
      <c r="O41" s="67"/>
      <c r="P41" s="67"/>
      <c r="Q41" s="67"/>
      <c r="R41" s="67"/>
      <c r="S41" s="67">
        <v>2900</v>
      </c>
      <c r="T41" s="1" t="s">
        <v>927</v>
      </c>
      <c r="X41" s="1" t="s">
        <v>3113</v>
      </c>
      <c r="Y41" s="1" t="s">
        <v>4011</v>
      </c>
      <c r="Z41" s="1" t="s">
        <v>895</v>
      </c>
      <c r="AA41" s="1">
        <v>3</v>
      </c>
    </row>
    <row r="42" spans="1:27" ht="14.25" customHeight="1">
      <c r="A42" s="1" t="s">
        <v>1917</v>
      </c>
      <c r="B42" s="1" t="s">
        <v>1918</v>
      </c>
      <c r="C42" s="1" t="s">
        <v>309</v>
      </c>
      <c r="D42" s="1" t="s">
        <v>40</v>
      </c>
      <c r="E42" s="1">
        <v>78801</v>
      </c>
      <c r="F42" s="1" t="s">
        <v>1919</v>
      </c>
      <c r="G42" s="1" t="s">
        <v>3237</v>
      </c>
      <c r="H42" s="1" t="s">
        <v>1921</v>
      </c>
      <c r="I42" s="1">
        <v>43423</v>
      </c>
      <c r="J42" s="278" t="s">
        <v>3879</v>
      </c>
      <c r="K42" s="67"/>
      <c r="L42" s="67"/>
      <c r="M42" s="67"/>
      <c r="N42" s="67"/>
      <c r="O42" s="67">
        <v>200</v>
      </c>
      <c r="P42" s="67">
        <v>4250</v>
      </c>
      <c r="Q42" s="67"/>
      <c r="R42" s="67"/>
      <c r="S42" s="67">
        <v>4450</v>
      </c>
      <c r="T42" s="1" t="s">
        <v>927</v>
      </c>
      <c r="X42" s="1" t="s">
        <v>3880</v>
      </c>
      <c r="Y42" s="1" t="s">
        <v>4004</v>
      </c>
      <c r="Z42" s="1" t="s">
        <v>895</v>
      </c>
      <c r="AA42" s="1">
        <v>3</v>
      </c>
    </row>
    <row r="43" spans="1:27" ht="14.25" customHeight="1">
      <c r="A43" s="1" t="s">
        <v>1943</v>
      </c>
      <c r="B43" s="1" t="s">
        <v>1944</v>
      </c>
      <c r="C43" s="1" t="s">
        <v>216</v>
      </c>
      <c r="D43" s="1" t="s">
        <v>1945</v>
      </c>
      <c r="E43" s="1">
        <v>30399</v>
      </c>
      <c r="H43" s="1" t="s">
        <v>1347</v>
      </c>
      <c r="I43" s="1">
        <v>43488</v>
      </c>
      <c r="J43" s="278">
        <v>5803</v>
      </c>
      <c r="K43" s="67">
        <v>2500</v>
      </c>
      <c r="L43" s="67"/>
      <c r="M43" s="67"/>
      <c r="N43" s="67"/>
      <c r="O43" s="67"/>
      <c r="P43" s="67"/>
      <c r="Q43" s="67"/>
      <c r="R43" s="67"/>
      <c r="S43" s="67">
        <v>2500</v>
      </c>
      <c r="T43" s="1" t="s">
        <v>927</v>
      </c>
      <c r="X43" s="1" t="s">
        <v>3107</v>
      </c>
      <c r="Y43" s="1" t="s">
        <v>4007</v>
      </c>
      <c r="Z43" s="1" t="s">
        <v>895</v>
      </c>
      <c r="AA43" s="1">
        <v>3</v>
      </c>
    </row>
    <row r="44" spans="1:27" ht="14.25" customHeight="1">
      <c r="A44" s="1" t="s">
        <v>3316</v>
      </c>
      <c r="B44" s="1" t="s">
        <v>2014</v>
      </c>
      <c r="C44" s="1" t="s">
        <v>37</v>
      </c>
      <c r="D44" s="1" t="s">
        <v>40</v>
      </c>
      <c r="E44" s="1">
        <v>78245</v>
      </c>
      <c r="F44" s="1" t="s">
        <v>2638</v>
      </c>
      <c r="G44" s="1" t="s">
        <v>2016</v>
      </c>
      <c r="H44" s="1" t="s">
        <v>1444</v>
      </c>
      <c r="I44" s="1">
        <v>43520</v>
      </c>
      <c r="J44" s="278">
        <v>6346</v>
      </c>
      <c r="K44" s="67"/>
      <c r="L44" s="67"/>
      <c r="M44" s="67"/>
      <c r="N44" s="67"/>
      <c r="O44" s="67"/>
      <c r="P44" s="67">
        <v>3600</v>
      </c>
      <c r="Q44" s="67">
        <v>900</v>
      </c>
      <c r="R44" s="67"/>
      <c r="S44" s="67">
        <v>4500</v>
      </c>
      <c r="T44" s="1" t="s">
        <v>927</v>
      </c>
      <c r="X44" s="1" t="s">
        <v>3959</v>
      </c>
      <c r="Y44" s="1" t="s">
        <v>4004</v>
      </c>
      <c r="Z44" s="1" t="s">
        <v>895</v>
      </c>
      <c r="AA44" s="1">
        <v>3</v>
      </c>
    </row>
    <row r="45" spans="1:27" ht="14.25" customHeight="1">
      <c r="A45" s="1" t="s">
        <v>2601</v>
      </c>
      <c r="B45" s="1" t="s">
        <v>1243</v>
      </c>
      <c r="C45" s="1" t="s">
        <v>1024</v>
      </c>
      <c r="D45" s="1" t="s">
        <v>40</v>
      </c>
      <c r="E45" s="1">
        <v>78121</v>
      </c>
      <c r="F45" s="1" t="s">
        <v>1244</v>
      </c>
      <c r="H45" s="1" t="s">
        <v>290</v>
      </c>
      <c r="I45" s="1">
        <v>43494</v>
      </c>
      <c r="J45" s="278">
        <v>5865</v>
      </c>
      <c r="K45" s="67">
        <v>2500</v>
      </c>
      <c r="L45" s="67"/>
      <c r="M45" s="67"/>
      <c r="N45" s="67"/>
      <c r="O45" s="67"/>
      <c r="P45" s="67"/>
      <c r="Q45" s="67"/>
      <c r="R45" s="67"/>
      <c r="S45" s="67">
        <v>2500</v>
      </c>
      <c r="T45" s="1" t="s">
        <v>927</v>
      </c>
      <c r="U45" s="1" t="s">
        <v>3075</v>
      </c>
      <c r="X45" s="1" t="s">
        <v>3114</v>
      </c>
      <c r="Y45" s="1" t="s">
        <v>4011</v>
      </c>
      <c r="Z45" s="1" t="s">
        <v>895</v>
      </c>
      <c r="AA45" s="1">
        <v>3</v>
      </c>
    </row>
    <row r="46" spans="1:27" ht="14.25" customHeight="1">
      <c r="A46" s="1" t="s">
        <v>3902</v>
      </c>
      <c r="B46" s="1" t="s">
        <v>3903</v>
      </c>
      <c r="C46" s="1" t="s">
        <v>1564</v>
      </c>
      <c r="D46" s="1" t="s">
        <v>40</v>
      </c>
      <c r="E46" s="1">
        <v>78070</v>
      </c>
      <c r="F46" s="1" t="s">
        <v>1565</v>
      </c>
      <c r="G46" s="1" t="s">
        <v>1566</v>
      </c>
      <c r="H46" s="1" t="s">
        <v>1493</v>
      </c>
      <c r="I46" s="1">
        <v>43153</v>
      </c>
      <c r="J46" s="278" t="s">
        <v>3904</v>
      </c>
      <c r="K46" s="67"/>
      <c r="L46" s="67"/>
      <c r="M46" s="67"/>
      <c r="N46" s="67"/>
      <c r="O46" s="67">
        <v>1000</v>
      </c>
      <c r="P46" s="67"/>
      <c r="Q46" s="67">
        <v>2500</v>
      </c>
      <c r="R46" s="67"/>
      <c r="S46" s="67">
        <v>3500</v>
      </c>
      <c r="T46" s="1" t="s">
        <v>927</v>
      </c>
      <c r="X46" s="1" t="s">
        <v>3905</v>
      </c>
      <c r="Y46" s="1" t="s">
        <v>4004</v>
      </c>
      <c r="Z46" s="1" t="s">
        <v>895</v>
      </c>
      <c r="AA46" s="1">
        <v>3</v>
      </c>
    </row>
    <row r="47" spans="1:27" ht="14.25" customHeight="1">
      <c r="A47" s="1" t="s">
        <v>3952</v>
      </c>
      <c r="B47" s="1" t="s">
        <v>3953</v>
      </c>
      <c r="C47" s="1" t="s">
        <v>3954</v>
      </c>
      <c r="D47" s="1" t="s">
        <v>40</v>
      </c>
      <c r="E47" s="1">
        <v>78629</v>
      </c>
      <c r="F47" s="1" t="s">
        <v>3955</v>
      </c>
      <c r="G47" s="1" t="s">
        <v>3956</v>
      </c>
      <c r="H47" s="1" t="s">
        <v>1493</v>
      </c>
      <c r="I47" s="1">
        <v>43520</v>
      </c>
      <c r="J47" s="278" t="s">
        <v>3957</v>
      </c>
      <c r="K47" s="67"/>
      <c r="L47" s="67"/>
      <c r="M47" s="67"/>
      <c r="N47" s="67"/>
      <c r="O47" s="67">
        <v>250</v>
      </c>
      <c r="P47" s="67">
        <v>4500</v>
      </c>
      <c r="Q47" s="67"/>
      <c r="R47" s="67"/>
      <c r="S47" s="67">
        <v>4750</v>
      </c>
      <c r="T47" s="1" t="s">
        <v>927</v>
      </c>
      <c r="X47" s="1" t="s">
        <v>3958</v>
      </c>
      <c r="Y47" s="1" t="s">
        <v>4004</v>
      </c>
      <c r="Z47" s="1" t="s">
        <v>895</v>
      </c>
      <c r="AA47" s="1">
        <v>3</v>
      </c>
    </row>
    <row r="48" spans="1:27" ht="14.25" customHeight="1">
      <c r="A48" s="1" t="s">
        <v>2111</v>
      </c>
      <c r="B48" s="1" t="s">
        <v>2653</v>
      </c>
      <c r="C48" s="1" t="s">
        <v>309</v>
      </c>
      <c r="D48" s="1" t="s">
        <v>40</v>
      </c>
      <c r="E48" s="1">
        <v>78801</v>
      </c>
      <c r="F48" s="1" t="s">
        <v>2113</v>
      </c>
      <c r="G48" s="1" t="s">
        <v>2114</v>
      </c>
      <c r="I48" s="1">
        <v>43515</v>
      </c>
      <c r="J48" s="278" t="s">
        <v>3893</v>
      </c>
      <c r="K48" s="67"/>
      <c r="L48" s="67"/>
      <c r="M48" s="67"/>
      <c r="N48" s="67"/>
      <c r="O48" s="67"/>
      <c r="P48" s="67">
        <v>3600</v>
      </c>
      <c r="Q48" s="67"/>
      <c r="R48" s="67"/>
      <c r="S48" s="67">
        <v>3600</v>
      </c>
      <c r="T48" s="1" t="s">
        <v>927</v>
      </c>
      <c r="X48" s="1" t="s">
        <v>3894</v>
      </c>
      <c r="Y48" s="1" t="s">
        <v>4004</v>
      </c>
      <c r="Z48" s="1" t="s">
        <v>895</v>
      </c>
      <c r="AA48" s="1">
        <v>3</v>
      </c>
    </row>
    <row r="49" spans="1:27" ht="14.25" customHeight="1">
      <c r="A49" s="1" t="s">
        <v>2153</v>
      </c>
      <c r="B49" s="1" t="s">
        <v>2154</v>
      </c>
      <c r="C49" s="1" t="s">
        <v>37</v>
      </c>
      <c r="D49" s="1" t="s">
        <v>40</v>
      </c>
      <c r="E49" s="1">
        <v>78259</v>
      </c>
      <c r="F49" s="1" t="s">
        <v>2155</v>
      </c>
      <c r="G49" s="1" t="s">
        <v>2156</v>
      </c>
      <c r="H49" s="1" t="s">
        <v>1045</v>
      </c>
      <c r="I49" s="1">
        <v>43412</v>
      </c>
      <c r="J49" s="278" t="s">
        <v>3097</v>
      </c>
      <c r="K49" s="67">
        <v>2500</v>
      </c>
      <c r="L49" s="67"/>
      <c r="M49" s="67">
        <v>1000</v>
      </c>
      <c r="N49" s="67"/>
      <c r="O49" s="67"/>
      <c r="P49" s="67"/>
      <c r="Q49" s="67"/>
      <c r="R49" s="67"/>
      <c r="S49" s="67">
        <v>3500</v>
      </c>
      <c r="T49" s="1" t="s">
        <v>927</v>
      </c>
      <c r="X49" s="1" t="s">
        <v>3098</v>
      </c>
      <c r="Y49" s="1" t="s">
        <v>4007</v>
      </c>
      <c r="Z49" s="1" t="s">
        <v>895</v>
      </c>
      <c r="AA49" s="1">
        <v>3</v>
      </c>
    </row>
    <row r="50" spans="1:27" ht="14.25" customHeight="1">
      <c r="A50" s="1" t="s">
        <v>3117</v>
      </c>
      <c r="B50" s="1" t="s">
        <v>3118</v>
      </c>
      <c r="C50" s="1" t="s">
        <v>3119</v>
      </c>
      <c r="D50" s="1" t="s">
        <v>40</v>
      </c>
      <c r="E50" s="1">
        <v>77515</v>
      </c>
      <c r="F50" s="1" t="s">
        <v>2870</v>
      </c>
      <c r="G50" s="1" t="s">
        <v>3120</v>
      </c>
      <c r="H50" s="1" t="s">
        <v>1085</v>
      </c>
      <c r="I50" s="1">
        <v>43505</v>
      </c>
      <c r="J50" s="278">
        <v>5979</v>
      </c>
      <c r="K50" s="67"/>
      <c r="L50" s="67">
        <v>2500</v>
      </c>
      <c r="M50" s="67"/>
      <c r="N50" s="67"/>
      <c r="O50" s="67"/>
      <c r="P50" s="67"/>
      <c r="Q50" s="67"/>
      <c r="R50" s="67"/>
      <c r="S50" s="67">
        <v>2500</v>
      </c>
      <c r="T50" s="1" t="s">
        <v>927</v>
      </c>
      <c r="X50" s="1" t="s">
        <v>3121</v>
      </c>
      <c r="Y50" s="1" t="s">
        <v>4007</v>
      </c>
      <c r="Z50" s="1" t="s">
        <v>895</v>
      </c>
      <c r="AA50" s="1">
        <v>3</v>
      </c>
    </row>
    <row r="51" spans="1:27" ht="14.25" customHeight="1">
      <c r="A51" s="1" t="s">
        <v>2237</v>
      </c>
      <c r="B51" s="1" t="s">
        <v>2238</v>
      </c>
      <c r="C51" s="1" t="s">
        <v>37</v>
      </c>
      <c r="D51" s="1" t="s">
        <v>40</v>
      </c>
      <c r="E51" s="1">
        <v>78234</v>
      </c>
      <c r="F51" s="1" t="s">
        <v>2239</v>
      </c>
      <c r="G51" s="1" t="s">
        <v>2240</v>
      </c>
      <c r="J51" s="278"/>
      <c r="K51" s="67"/>
      <c r="L51" s="67"/>
      <c r="M51" s="67">
        <v>3000</v>
      </c>
      <c r="N51" s="67"/>
      <c r="O51" s="67"/>
      <c r="P51" s="67"/>
      <c r="Q51" s="67"/>
      <c r="R51" s="67"/>
      <c r="S51" s="67">
        <v>3000</v>
      </c>
      <c r="T51" s="1" t="s">
        <v>931</v>
      </c>
      <c r="Y51" s="1" t="s">
        <v>4007</v>
      </c>
      <c r="Z51" s="1" t="s">
        <v>895</v>
      </c>
      <c r="AA51" s="1">
        <v>3</v>
      </c>
    </row>
    <row r="52" spans="1:27" ht="14.25" customHeight="1">
      <c r="A52" s="1" t="s">
        <v>3183</v>
      </c>
      <c r="B52" s="1" t="s">
        <v>2616</v>
      </c>
      <c r="C52" s="1" t="s">
        <v>2617</v>
      </c>
      <c r="D52" s="1" t="s">
        <v>40</v>
      </c>
      <c r="E52" s="1">
        <v>77478</v>
      </c>
      <c r="F52" s="1" t="s">
        <v>2618</v>
      </c>
      <c r="G52" s="1" t="s">
        <v>3184</v>
      </c>
      <c r="H52" s="1" t="s">
        <v>99</v>
      </c>
      <c r="J52" s="278"/>
      <c r="K52" s="67"/>
      <c r="L52" s="67"/>
      <c r="M52" s="67"/>
      <c r="N52" s="67"/>
      <c r="O52" s="67"/>
      <c r="P52" s="67"/>
      <c r="Q52" s="67"/>
      <c r="R52" s="67"/>
      <c r="S52" s="67">
        <v>2000</v>
      </c>
      <c r="U52" s="1">
        <v>2000</v>
      </c>
      <c r="V52" s="1" t="s">
        <v>931</v>
      </c>
      <c r="Y52" s="1" t="s">
        <v>4007</v>
      </c>
      <c r="Z52" s="1" t="s">
        <v>895</v>
      </c>
      <c r="AA52" s="1">
        <v>3</v>
      </c>
    </row>
    <row r="53" spans="1:27" ht="14.25" customHeight="1">
      <c r="A53" s="1" t="s">
        <v>2296</v>
      </c>
      <c r="B53" s="1" t="s">
        <v>2297</v>
      </c>
      <c r="C53" s="1" t="s">
        <v>37</v>
      </c>
      <c r="D53" s="1" t="s">
        <v>40</v>
      </c>
      <c r="E53" s="1">
        <v>78223</v>
      </c>
      <c r="F53" s="1" t="s">
        <v>1308</v>
      </c>
      <c r="G53" s="1" t="s">
        <v>1309</v>
      </c>
      <c r="H53" s="1" t="s">
        <v>1444</v>
      </c>
      <c r="I53" s="1">
        <v>43520</v>
      </c>
      <c r="J53" s="278">
        <v>6346</v>
      </c>
      <c r="K53" s="67"/>
      <c r="L53" s="67"/>
      <c r="M53" s="67"/>
      <c r="N53" s="67"/>
      <c r="O53" s="67"/>
      <c r="P53" s="67">
        <v>2500</v>
      </c>
      <c r="Q53" s="67">
        <v>1200</v>
      </c>
      <c r="R53" s="67"/>
      <c r="S53" s="67">
        <v>3700</v>
      </c>
      <c r="T53" s="1" t="s">
        <v>927</v>
      </c>
      <c r="X53" s="1" t="s">
        <v>3960</v>
      </c>
      <c r="Y53" s="1" t="s">
        <v>4004</v>
      </c>
      <c r="Z53" s="1" t="s">
        <v>895</v>
      </c>
      <c r="AA53" s="1">
        <v>3</v>
      </c>
    </row>
    <row r="54" spans="1:27" ht="14.25" customHeight="1">
      <c r="A54" s="1" t="s">
        <v>2873</v>
      </c>
      <c r="B54" s="1" t="s">
        <v>2698</v>
      </c>
      <c r="C54" s="1" t="s">
        <v>37</v>
      </c>
      <c r="D54" s="1" t="s">
        <v>40</v>
      </c>
      <c r="E54" s="1">
        <v>78216</v>
      </c>
      <c r="F54" s="1" t="s">
        <v>994</v>
      </c>
      <c r="G54" s="1" t="s">
        <v>2702</v>
      </c>
      <c r="H54" s="1" t="s">
        <v>996</v>
      </c>
      <c r="I54" s="1">
        <v>43516</v>
      </c>
      <c r="J54" s="278" t="s">
        <v>3165</v>
      </c>
      <c r="K54" s="67"/>
      <c r="L54" s="67"/>
      <c r="M54" s="67">
        <v>1500</v>
      </c>
      <c r="N54" s="67"/>
      <c r="O54" s="67"/>
      <c r="P54" s="67"/>
      <c r="Q54" s="67"/>
      <c r="R54" s="67"/>
      <c r="S54" s="67">
        <v>1500</v>
      </c>
      <c r="T54" s="1" t="s">
        <v>927</v>
      </c>
      <c r="Y54" s="1" t="s">
        <v>4012</v>
      </c>
      <c r="Z54" s="1" t="s">
        <v>897</v>
      </c>
      <c r="AA54" s="1">
        <v>4</v>
      </c>
    </row>
    <row r="55" spans="1:27" ht="14.25" customHeight="1">
      <c r="A55" s="1" t="s">
        <v>3137</v>
      </c>
      <c r="B55" s="1" t="s">
        <v>1481</v>
      </c>
      <c r="C55" s="1" t="s">
        <v>37</v>
      </c>
      <c r="D55" s="1" t="s">
        <v>40</v>
      </c>
      <c r="E55" s="1">
        <v>78257</v>
      </c>
      <c r="F55" s="1" t="s">
        <v>1482</v>
      </c>
      <c r="G55" s="1" t="s">
        <v>1483</v>
      </c>
      <c r="H55" s="1" t="s">
        <v>1105</v>
      </c>
      <c r="I55" s="1">
        <v>43418</v>
      </c>
      <c r="J55" s="278">
        <v>5442</v>
      </c>
      <c r="K55" s="67"/>
      <c r="L55" s="67">
        <v>1000</v>
      </c>
      <c r="M55" s="67"/>
      <c r="N55" s="67"/>
      <c r="O55" s="67"/>
      <c r="P55" s="67"/>
      <c r="Q55" s="67"/>
      <c r="R55" s="67"/>
      <c r="S55" s="67">
        <v>1000</v>
      </c>
      <c r="T55" s="1" t="s">
        <v>927</v>
      </c>
      <c r="X55" s="1" t="s">
        <v>3138</v>
      </c>
      <c r="Y55" s="1" t="s">
        <v>4012</v>
      </c>
      <c r="Z55" s="1" t="s">
        <v>897</v>
      </c>
      <c r="AA55" s="1">
        <v>4</v>
      </c>
    </row>
    <row r="56" spans="1:27" ht="14.25" customHeight="1">
      <c r="A56" s="1" t="s">
        <v>3132</v>
      </c>
      <c r="B56" s="1" t="s">
        <v>2534</v>
      </c>
      <c r="C56" s="1" t="s">
        <v>129</v>
      </c>
      <c r="D56" s="1" t="s">
        <v>40</v>
      </c>
      <c r="E56" s="1">
        <v>78155</v>
      </c>
      <c r="F56" s="1" t="s">
        <v>1186</v>
      </c>
      <c r="G56" s="1" t="s">
        <v>3133</v>
      </c>
      <c r="H56" s="1" t="s">
        <v>1157</v>
      </c>
      <c r="I56" s="1">
        <v>43413</v>
      </c>
      <c r="J56" s="278" t="s">
        <v>3878</v>
      </c>
      <c r="K56" s="67"/>
      <c r="L56" s="67"/>
      <c r="M56" s="67">
        <v>1000</v>
      </c>
      <c r="N56" s="67"/>
      <c r="O56" s="67"/>
      <c r="P56" s="67"/>
      <c r="Q56" s="67"/>
      <c r="R56" s="67"/>
      <c r="S56" s="67">
        <v>1000</v>
      </c>
      <c r="T56" s="1" t="s">
        <v>927</v>
      </c>
      <c r="Y56" s="1" t="s">
        <v>4012</v>
      </c>
      <c r="Z56" s="1" t="s">
        <v>897</v>
      </c>
      <c r="AA56" s="1">
        <v>4</v>
      </c>
    </row>
    <row r="57" spans="1:27" ht="14.25" customHeight="1">
      <c r="A57" s="1" t="s">
        <v>4013</v>
      </c>
      <c r="B57" s="1" t="s">
        <v>3191</v>
      </c>
      <c r="C57" s="1" t="s">
        <v>37</v>
      </c>
      <c r="D57" s="1" t="s">
        <v>40</v>
      </c>
      <c r="E57" s="1">
        <v>78216</v>
      </c>
      <c r="F57" s="1" t="s">
        <v>3192</v>
      </c>
      <c r="G57" s="1" t="s">
        <v>3177</v>
      </c>
      <c r="J57" s="278"/>
      <c r="K57" s="67"/>
      <c r="L57" s="67"/>
      <c r="M57" s="67"/>
      <c r="N57" s="67"/>
      <c r="O57" s="67"/>
      <c r="P57" s="67"/>
      <c r="Q57" s="67"/>
      <c r="R57" s="67"/>
      <c r="S57" s="67">
        <v>1200</v>
      </c>
      <c r="U57" s="1">
        <v>1200</v>
      </c>
      <c r="V57" s="1" t="s">
        <v>931</v>
      </c>
      <c r="Y57" s="1" t="s">
        <v>4012</v>
      </c>
      <c r="Z57" s="1" t="s">
        <v>897</v>
      </c>
      <c r="AA57" s="1">
        <v>4</v>
      </c>
    </row>
    <row r="58" spans="1:27" ht="14.25" customHeight="1">
      <c r="A58" s="1" t="s">
        <v>3175</v>
      </c>
      <c r="B58" s="1" t="s">
        <v>1601</v>
      </c>
      <c r="C58" s="1" t="s">
        <v>37</v>
      </c>
      <c r="D58" s="1" t="s">
        <v>40</v>
      </c>
      <c r="E58" s="1">
        <v>78216</v>
      </c>
      <c r="F58" s="1" t="s">
        <v>3176</v>
      </c>
      <c r="G58" s="1" t="s">
        <v>3177</v>
      </c>
      <c r="H58" s="1" t="s">
        <v>99</v>
      </c>
      <c r="J58" s="278"/>
      <c r="K58" s="67"/>
      <c r="L58" s="67"/>
      <c r="M58" s="67"/>
      <c r="N58" s="67"/>
      <c r="O58" s="67"/>
      <c r="P58" s="67"/>
      <c r="Q58" s="67"/>
      <c r="R58" s="67"/>
      <c r="S58" s="67">
        <v>2000</v>
      </c>
      <c r="U58" s="1">
        <v>2000</v>
      </c>
      <c r="V58" s="1" t="s">
        <v>931</v>
      </c>
      <c r="X58" s="1" t="s">
        <v>3178</v>
      </c>
      <c r="Y58" s="1" t="s">
        <v>4012</v>
      </c>
      <c r="Z58" s="1" t="s">
        <v>897</v>
      </c>
      <c r="AA58" s="1">
        <v>4</v>
      </c>
    </row>
    <row r="59" spans="1:27" ht="14.25" customHeight="1">
      <c r="A59" s="1" t="s">
        <v>4014</v>
      </c>
      <c r="B59" s="1" t="s">
        <v>4015</v>
      </c>
      <c r="C59" s="1" t="s">
        <v>87</v>
      </c>
      <c r="D59" s="1" t="s">
        <v>40</v>
      </c>
      <c r="E59" s="1">
        <v>78101</v>
      </c>
      <c r="J59" s="278"/>
      <c r="K59" s="67"/>
      <c r="L59" s="67"/>
      <c r="M59" s="67"/>
      <c r="N59" s="67"/>
      <c r="O59" s="67"/>
      <c r="P59" s="67"/>
      <c r="Q59" s="67"/>
      <c r="R59" s="67"/>
      <c r="S59" s="67"/>
      <c r="Y59" s="1" t="s">
        <v>4016</v>
      </c>
      <c r="Z59" s="1" t="s">
        <v>897</v>
      </c>
      <c r="AA59" s="1">
        <v>4</v>
      </c>
    </row>
    <row r="60" spans="1:27" ht="14.25" customHeight="1">
      <c r="A60" s="1" t="s">
        <v>1085</v>
      </c>
      <c r="B60" s="1" t="s">
        <v>1625</v>
      </c>
      <c r="C60" s="1" t="s">
        <v>37</v>
      </c>
      <c r="D60" s="1" t="s">
        <v>40</v>
      </c>
      <c r="E60" s="1">
        <v>78218</v>
      </c>
      <c r="F60" s="1" t="s">
        <v>1626</v>
      </c>
      <c r="G60" s="1" t="s">
        <v>1627</v>
      </c>
      <c r="H60" s="1" t="s">
        <v>1085</v>
      </c>
      <c r="I60" s="1">
        <v>43520</v>
      </c>
      <c r="J60" s="278">
        <v>6343</v>
      </c>
      <c r="K60" s="67"/>
      <c r="L60" s="67"/>
      <c r="M60" s="67"/>
      <c r="N60" s="67"/>
      <c r="O60" s="67"/>
      <c r="P60" s="67">
        <v>250</v>
      </c>
      <c r="Q60" s="67"/>
      <c r="R60" s="67"/>
      <c r="S60" s="67">
        <v>250</v>
      </c>
      <c r="T60" s="1" t="s">
        <v>927</v>
      </c>
      <c r="X60" s="1" t="s">
        <v>3929</v>
      </c>
      <c r="Y60" s="1" t="s">
        <v>4017</v>
      </c>
      <c r="Z60" s="1" t="s">
        <v>897</v>
      </c>
      <c r="AA60" s="1">
        <v>4</v>
      </c>
    </row>
    <row r="61" spans="1:27" ht="14.25" customHeight="1">
      <c r="A61" s="1" t="s">
        <v>3387</v>
      </c>
      <c r="B61" s="1" t="s">
        <v>3139</v>
      </c>
      <c r="C61" s="1" t="s">
        <v>37</v>
      </c>
      <c r="D61" s="1" t="s">
        <v>40</v>
      </c>
      <c r="E61" s="1">
        <v>78296</v>
      </c>
      <c r="H61" s="1" t="s">
        <v>1814</v>
      </c>
      <c r="I61" s="1">
        <v>43529</v>
      </c>
      <c r="J61" s="278" t="s">
        <v>3970</v>
      </c>
      <c r="K61" s="67"/>
      <c r="L61" s="67"/>
      <c r="M61" s="67"/>
      <c r="N61" s="67"/>
      <c r="O61" s="67"/>
      <c r="P61" s="67">
        <v>1600</v>
      </c>
      <c r="Q61" s="67"/>
      <c r="R61" s="67"/>
      <c r="S61" s="67">
        <v>1600</v>
      </c>
      <c r="T61" s="1" t="s">
        <v>927</v>
      </c>
      <c r="X61" s="1" t="s">
        <v>3971</v>
      </c>
      <c r="Y61" s="1" t="s">
        <v>4004</v>
      </c>
      <c r="Z61" s="1" t="s">
        <v>897</v>
      </c>
      <c r="AA61" s="1">
        <v>4</v>
      </c>
    </row>
    <row r="62" spans="1:27" ht="14.25" customHeight="1">
      <c r="A62" s="1" t="s">
        <v>1689</v>
      </c>
      <c r="B62" s="1" t="s">
        <v>1690</v>
      </c>
      <c r="C62" s="1" t="s">
        <v>37</v>
      </c>
      <c r="D62" s="1" t="s">
        <v>40</v>
      </c>
      <c r="E62" s="1">
        <v>78213</v>
      </c>
      <c r="F62" s="1" t="s">
        <v>1691</v>
      </c>
      <c r="G62" s="1" t="s">
        <v>3155</v>
      </c>
      <c r="H62" s="1" t="s">
        <v>560</v>
      </c>
      <c r="I62" s="1">
        <v>43480</v>
      </c>
      <c r="J62" s="278">
        <v>5742</v>
      </c>
      <c r="K62" s="67"/>
      <c r="L62" s="67">
        <v>1000</v>
      </c>
      <c r="M62" s="67"/>
      <c r="N62" s="67"/>
      <c r="O62" s="67"/>
      <c r="P62" s="67"/>
      <c r="Q62" s="67"/>
      <c r="R62" s="67"/>
      <c r="S62" s="67">
        <v>1000</v>
      </c>
      <c r="T62" s="1" t="s">
        <v>927</v>
      </c>
      <c r="X62" s="1" t="s">
        <v>3074</v>
      </c>
      <c r="Y62" s="1" t="s">
        <v>4012</v>
      </c>
      <c r="Z62" s="1" t="s">
        <v>897</v>
      </c>
      <c r="AA62" s="1">
        <v>4</v>
      </c>
    </row>
    <row r="63" spans="1:27" ht="14.25" hidden="1" customHeight="1">
      <c r="A63" s="1" t="s">
        <v>3961</v>
      </c>
      <c r="I63" s="1">
        <v>43520</v>
      </c>
      <c r="J63" s="278">
        <v>6346</v>
      </c>
      <c r="K63" s="67"/>
      <c r="L63" s="67"/>
      <c r="M63" s="67"/>
      <c r="N63" s="67"/>
      <c r="O63" s="67"/>
      <c r="P63" s="67"/>
      <c r="Q63" s="67">
        <v>2300</v>
      </c>
      <c r="R63" s="67"/>
      <c r="S63" s="67">
        <v>2300</v>
      </c>
      <c r="T63" s="1" t="s">
        <v>927</v>
      </c>
      <c r="X63" s="1" t="s">
        <v>3962</v>
      </c>
      <c r="Y63" s="1" t="s">
        <v>4004</v>
      </c>
      <c r="Z63" s="1" t="s">
        <v>897</v>
      </c>
      <c r="AA63" s="1">
        <v>4</v>
      </c>
    </row>
    <row r="64" spans="1:27" ht="14.25" customHeight="1">
      <c r="A64" s="1" t="s">
        <v>1710</v>
      </c>
      <c r="B64" s="1" t="s">
        <v>1372</v>
      </c>
      <c r="C64" s="1" t="s">
        <v>37</v>
      </c>
      <c r="D64" s="1" t="s">
        <v>40</v>
      </c>
      <c r="E64" s="1">
        <v>78228</v>
      </c>
      <c r="F64" s="1" t="s">
        <v>1373</v>
      </c>
      <c r="G64" s="1" t="s">
        <v>1711</v>
      </c>
      <c r="H64" s="1" t="s">
        <v>996</v>
      </c>
      <c r="I64" s="1">
        <v>43476</v>
      </c>
      <c r="J64" s="278">
        <v>5724</v>
      </c>
      <c r="K64" s="67"/>
      <c r="L64" s="67"/>
      <c r="M64" s="67">
        <v>1000</v>
      </c>
      <c r="N64" s="67"/>
      <c r="O64" s="67"/>
      <c r="P64" s="67"/>
      <c r="Q64" s="67"/>
      <c r="R64" s="67"/>
      <c r="S64" s="67">
        <v>1000</v>
      </c>
      <c r="T64" s="1" t="s">
        <v>927</v>
      </c>
      <c r="Y64" s="1" t="s">
        <v>4012</v>
      </c>
      <c r="Z64" s="1" t="s">
        <v>897</v>
      </c>
      <c r="AA64" s="1">
        <v>4</v>
      </c>
    </row>
    <row r="65" spans="1:27" ht="14.25" customHeight="1">
      <c r="A65" s="1" t="s">
        <v>1712</v>
      </c>
      <c r="B65" s="1" t="s">
        <v>1713</v>
      </c>
      <c r="C65" s="1" t="s">
        <v>37</v>
      </c>
      <c r="D65" s="1" t="s">
        <v>40</v>
      </c>
      <c r="E65" s="1">
        <v>78233</v>
      </c>
      <c r="F65" s="1" t="s">
        <v>1714</v>
      </c>
      <c r="G65" s="1" t="s">
        <v>1715</v>
      </c>
      <c r="H65" s="1" t="s">
        <v>1716</v>
      </c>
      <c r="J65" s="278"/>
      <c r="K65" s="67"/>
      <c r="L65" s="67"/>
      <c r="M65" s="67">
        <v>1000</v>
      </c>
      <c r="N65" s="67"/>
      <c r="O65" s="67"/>
      <c r="P65" s="67"/>
      <c r="Q65" s="67"/>
      <c r="R65" s="67"/>
      <c r="S65" s="67">
        <v>1000</v>
      </c>
      <c r="T65" s="1" t="s">
        <v>931</v>
      </c>
      <c r="X65" s="1" t="s">
        <v>3166</v>
      </c>
      <c r="Y65" s="1" t="s">
        <v>4012</v>
      </c>
      <c r="Z65" s="1" t="s">
        <v>897</v>
      </c>
      <c r="AA65" s="1">
        <v>4</v>
      </c>
    </row>
    <row r="66" spans="1:27" ht="14.25" customHeight="1">
      <c r="A66" s="1" t="s">
        <v>1721</v>
      </c>
      <c r="B66" s="1" t="s">
        <v>1722</v>
      </c>
      <c r="C66" s="1" t="s">
        <v>160</v>
      </c>
      <c r="D66" s="1" t="s">
        <v>40</v>
      </c>
      <c r="E66" s="1">
        <v>78959</v>
      </c>
      <c r="F66" s="1" t="s">
        <v>1723</v>
      </c>
      <c r="G66" s="1" t="s">
        <v>1724</v>
      </c>
      <c r="H66" s="1" t="s">
        <v>469</v>
      </c>
      <c r="J66" s="278"/>
      <c r="K66" s="67"/>
      <c r="L66" s="67"/>
      <c r="M66" s="67"/>
      <c r="N66" s="67"/>
      <c r="O66" s="67"/>
      <c r="P66" s="67"/>
      <c r="Q66" s="67"/>
      <c r="R66" s="67"/>
      <c r="S66" s="67">
        <v>2000</v>
      </c>
      <c r="U66" s="1">
        <v>2000</v>
      </c>
      <c r="V66" s="1" t="s">
        <v>931</v>
      </c>
      <c r="X66" s="1" t="s">
        <v>3180</v>
      </c>
      <c r="Y66" s="1" t="s">
        <v>4012</v>
      </c>
      <c r="Z66" s="1" t="s">
        <v>897</v>
      </c>
      <c r="AA66" s="1">
        <v>4</v>
      </c>
    </row>
    <row r="67" spans="1:27" ht="14.25" customHeight="1">
      <c r="A67" s="1" t="s">
        <v>2594</v>
      </c>
      <c r="B67" s="1" t="s">
        <v>166</v>
      </c>
      <c r="C67" s="1" t="s">
        <v>167</v>
      </c>
      <c r="D67" s="1" t="s">
        <v>40</v>
      </c>
      <c r="E67" s="1">
        <v>78163</v>
      </c>
      <c r="F67" s="1" t="s">
        <v>1117</v>
      </c>
      <c r="G67" s="1" t="s">
        <v>471</v>
      </c>
      <c r="H67" s="1" t="s">
        <v>472</v>
      </c>
      <c r="I67" s="1">
        <v>43430</v>
      </c>
      <c r="J67" s="278" t="s">
        <v>3142</v>
      </c>
      <c r="K67" s="67"/>
      <c r="L67" s="67">
        <v>1000</v>
      </c>
      <c r="M67" s="67"/>
      <c r="N67" s="67"/>
      <c r="O67" s="67"/>
      <c r="P67" s="67"/>
      <c r="Q67" s="67"/>
      <c r="R67" s="67"/>
      <c r="S67" s="67">
        <v>1000</v>
      </c>
      <c r="T67" s="1" t="s">
        <v>927</v>
      </c>
      <c r="Y67" s="1" t="s">
        <v>4012</v>
      </c>
      <c r="Z67" s="1" t="s">
        <v>897</v>
      </c>
      <c r="AA67" s="1">
        <v>4</v>
      </c>
    </row>
    <row r="68" spans="1:27" ht="14.25" customHeight="1">
      <c r="A68" s="1" t="s">
        <v>3161</v>
      </c>
      <c r="B68" s="1" t="s">
        <v>3162</v>
      </c>
      <c r="C68" s="1" t="s">
        <v>37</v>
      </c>
      <c r="D68" s="1" t="s">
        <v>40</v>
      </c>
      <c r="E68" s="1">
        <v>78217</v>
      </c>
      <c r="I68" s="1">
        <v>43515</v>
      </c>
      <c r="J68" s="278" t="s">
        <v>3163</v>
      </c>
      <c r="K68" s="67"/>
      <c r="L68" s="67">
        <v>1000</v>
      </c>
      <c r="M68" s="67"/>
      <c r="N68" s="67"/>
      <c r="O68" s="67"/>
      <c r="P68" s="67"/>
      <c r="Q68" s="67"/>
      <c r="R68" s="67"/>
      <c r="S68" s="67">
        <v>1000</v>
      </c>
      <c r="T68" s="1" t="s">
        <v>927</v>
      </c>
      <c r="Y68" s="1" t="s">
        <v>4012</v>
      </c>
      <c r="Z68" s="1" t="s">
        <v>897</v>
      </c>
      <c r="AA68" s="1">
        <v>4</v>
      </c>
    </row>
    <row r="69" spans="1:27" ht="14.25" customHeight="1">
      <c r="A69" s="1" t="s">
        <v>3972</v>
      </c>
      <c r="B69" s="1" t="s">
        <v>4018</v>
      </c>
      <c r="C69" s="1" t="s">
        <v>37</v>
      </c>
      <c r="D69" s="1" t="s">
        <v>40</v>
      </c>
      <c r="E69" s="1">
        <v>78212</v>
      </c>
      <c r="I69" s="1">
        <v>43539</v>
      </c>
      <c r="J69" s="278">
        <v>6374</v>
      </c>
      <c r="K69" s="67"/>
      <c r="L69" s="67"/>
      <c r="M69" s="67"/>
      <c r="N69" s="67"/>
      <c r="O69" s="67"/>
      <c r="P69" s="67"/>
      <c r="Q69" s="67">
        <v>2000</v>
      </c>
      <c r="R69" s="67"/>
      <c r="S69" s="67">
        <v>2000</v>
      </c>
      <c r="T69" s="1" t="s">
        <v>927</v>
      </c>
      <c r="X69" s="1" t="s">
        <v>3973</v>
      </c>
      <c r="Y69" s="1" t="s">
        <v>4004</v>
      </c>
      <c r="Z69" s="1" t="s">
        <v>897</v>
      </c>
      <c r="AA69" s="1">
        <v>4</v>
      </c>
    </row>
    <row r="70" spans="1:27" ht="14.25" customHeight="1">
      <c r="A70" s="1" t="s">
        <v>1809</v>
      </c>
      <c r="B70" s="1" t="s">
        <v>3139</v>
      </c>
      <c r="C70" s="1" t="s">
        <v>37</v>
      </c>
      <c r="D70" s="1" t="s">
        <v>40</v>
      </c>
      <c r="E70" s="1">
        <v>78296</v>
      </c>
      <c r="F70" s="1" t="s">
        <v>1812</v>
      </c>
      <c r="G70" s="1" t="s">
        <v>1813</v>
      </c>
      <c r="H70" s="1" t="s">
        <v>1814</v>
      </c>
      <c r="I70" s="1">
        <v>43420</v>
      </c>
      <c r="J70" s="278">
        <v>5451</v>
      </c>
      <c r="K70" s="67"/>
      <c r="L70" s="67">
        <v>1000</v>
      </c>
      <c r="M70" s="67"/>
      <c r="N70" s="67"/>
      <c r="O70" s="67"/>
      <c r="P70" s="67"/>
      <c r="Q70" s="67"/>
      <c r="R70" s="67"/>
      <c r="S70" s="67">
        <v>1000</v>
      </c>
      <c r="T70" s="1" t="s">
        <v>927</v>
      </c>
      <c r="Y70" s="1" t="s">
        <v>4012</v>
      </c>
      <c r="Z70" s="1" t="s">
        <v>897</v>
      </c>
      <c r="AA70" s="1">
        <v>4</v>
      </c>
    </row>
    <row r="71" spans="1:27" ht="14.25" customHeight="1">
      <c r="A71" s="1" t="s">
        <v>1828</v>
      </c>
      <c r="B71" s="1" t="s">
        <v>1829</v>
      </c>
      <c r="C71" s="1" t="s">
        <v>37</v>
      </c>
      <c r="D71" s="1" t="s">
        <v>40</v>
      </c>
      <c r="E71" s="1">
        <v>78267</v>
      </c>
      <c r="F71" s="1" t="s">
        <v>1830</v>
      </c>
      <c r="G71" s="1" t="s">
        <v>1831</v>
      </c>
      <c r="H71" s="1" t="s">
        <v>469</v>
      </c>
      <c r="J71" s="278"/>
      <c r="K71" s="67"/>
      <c r="L71" s="67"/>
      <c r="M71" s="67"/>
      <c r="N71" s="67"/>
      <c r="O71" s="67"/>
      <c r="P71" s="67"/>
      <c r="Q71" s="67"/>
      <c r="R71" s="67"/>
      <c r="S71" s="67">
        <v>1500</v>
      </c>
      <c r="U71" s="1">
        <v>1500</v>
      </c>
      <c r="V71" s="1" t="s">
        <v>931</v>
      </c>
      <c r="X71" s="1" t="s">
        <v>3181</v>
      </c>
      <c r="Y71" s="1" t="s">
        <v>4012</v>
      </c>
      <c r="Z71" s="1" t="s">
        <v>897</v>
      </c>
      <c r="AA71" s="1">
        <v>4</v>
      </c>
    </row>
    <row r="72" spans="1:27" ht="14.25" customHeight="1">
      <c r="A72" s="1" t="s">
        <v>3193</v>
      </c>
      <c r="B72" s="1" t="s">
        <v>3194</v>
      </c>
      <c r="C72" s="1" t="s">
        <v>37</v>
      </c>
      <c r="D72" s="1" t="s">
        <v>40</v>
      </c>
      <c r="E72" s="1">
        <v>78228</v>
      </c>
      <c r="F72" s="1" t="s">
        <v>3195</v>
      </c>
      <c r="G72" s="1" t="s">
        <v>3196</v>
      </c>
      <c r="J72" s="278"/>
      <c r="K72" s="67"/>
      <c r="L72" s="67"/>
      <c r="M72" s="67"/>
      <c r="N72" s="67"/>
      <c r="O72" s="67"/>
      <c r="P72" s="67"/>
      <c r="Q72" s="67"/>
      <c r="R72" s="67"/>
      <c r="S72" s="67"/>
      <c r="Y72" s="1" t="s">
        <v>4019</v>
      </c>
      <c r="Z72" s="1" t="s">
        <v>897</v>
      </c>
      <c r="AA72" s="1">
        <v>4</v>
      </c>
    </row>
    <row r="73" spans="1:27" ht="14.25" customHeight="1">
      <c r="A73" s="1" t="s">
        <v>1888</v>
      </c>
      <c r="B73" s="1" t="s">
        <v>1889</v>
      </c>
      <c r="C73" s="1" t="s">
        <v>1564</v>
      </c>
      <c r="D73" s="1" t="s">
        <v>40</v>
      </c>
      <c r="E73" s="1">
        <v>78070</v>
      </c>
      <c r="F73" s="1" t="s">
        <v>1890</v>
      </c>
      <c r="G73" s="1" t="s">
        <v>1891</v>
      </c>
      <c r="H73" s="1" t="s">
        <v>996</v>
      </c>
      <c r="I73" s="1">
        <v>43453</v>
      </c>
      <c r="J73" s="278" t="s">
        <v>3153</v>
      </c>
      <c r="K73" s="67"/>
      <c r="L73" s="67">
        <v>1000</v>
      </c>
      <c r="M73" s="67"/>
      <c r="N73" s="67"/>
      <c r="O73" s="67"/>
      <c r="P73" s="67"/>
      <c r="Q73" s="67"/>
      <c r="R73" s="67"/>
      <c r="S73" s="67">
        <v>1000</v>
      </c>
      <c r="T73" s="1" t="s">
        <v>927</v>
      </c>
      <c r="Y73" s="1" t="s">
        <v>4012</v>
      </c>
      <c r="Z73" s="1" t="s">
        <v>897</v>
      </c>
      <c r="AA73" s="1">
        <v>4</v>
      </c>
    </row>
    <row r="74" spans="1:27" ht="14.25" customHeight="1">
      <c r="A74" s="1" t="s">
        <v>3167</v>
      </c>
      <c r="B74" s="1" t="s">
        <v>3168</v>
      </c>
      <c r="C74" s="1" t="s">
        <v>3169</v>
      </c>
      <c r="D74" s="1" t="s">
        <v>3170</v>
      </c>
      <c r="E74" s="1">
        <v>38017</v>
      </c>
      <c r="F74" s="1" t="s">
        <v>3171</v>
      </c>
      <c r="H74" s="1" t="s">
        <v>99</v>
      </c>
      <c r="J74" s="278"/>
      <c r="K74" s="67"/>
      <c r="L74" s="67"/>
      <c r="M74" s="67"/>
      <c r="N74" s="67"/>
      <c r="O74" s="67"/>
      <c r="P74" s="67"/>
      <c r="Q74" s="67"/>
      <c r="R74" s="67"/>
      <c r="S74" s="67">
        <v>1900</v>
      </c>
      <c r="U74" s="1">
        <v>1900</v>
      </c>
      <c r="V74" s="1" t="s">
        <v>931</v>
      </c>
      <c r="X74" s="1" t="s">
        <v>3172</v>
      </c>
      <c r="Y74" s="1" t="s">
        <v>4012</v>
      </c>
      <c r="Z74" s="1" t="s">
        <v>897</v>
      </c>
      <c r="AA74" s="1">
        <v>4</v>
      </c>
    </row>
    <row r="75" spans="1:27" ht="14.25" customHeight="1">
      <c r="A75" s="1" t="s">
        <v>1897</v>
      </c>
      <c r="B75" s="1" t="s">
        <v>1898</v>
      </c>
      <c r="C75" s="1" t="s">
        <v>37</v>
      </c>
      <c r="D75" s="1" t="s">
        <v>40</v>
      </c>
      <c r="E75" s="1">
        <v>78232</v>
      </c>
      <c r="F75" s="1" t="s">
        <v>1899</v>
      </c>
      <c r="G75" s="1" t="s">
        <v>1900</v>
      </c>
      <c r="H75" s="1" t="s">
        <v>996</v>
      </c>
      <c r="I75" s="1">
        <v>43515</v>
      </c>
      <c r="J75" s="278" t="s">
        <v>3124</v>
      </c>
      <c r="K75" s="67"/>
      <c r="L75" s="67">
        <v>1000</v>
      </c>
      <c r="M75" s="67">
        <v>1000</v>
      </c>
      <c r="N75" s="67"/>
      <c r="O75" s="67"/>
      <c r="P75" s="67"/>
      <c r="Q75" s="67"/>
      <c r="R75" s="67"/>
      <c r="S75" s="67">
        <v>2000</v>
      </c>
      <c r="T75" s="1" t="s">
        <v>927</v>
      </c>
      <c r="Y75" s="1" t="s">
        <v>4012</v>
      </c>
      <c r="Z75" s="1" t="s">
        <v>897</v>
      </c>
      <c r="AA75" s="1">
        <v>4</v>
      </c>
    </row>
    <row r="76" spans="1:27" ht="14.25" customHeight="1">
      <c r="A76" s="1" t="s">
        <v>227</v>
      </c>
      <c r="B76" s="1" t="s">
        <v>1931</v>
      </c>
      <c r="C76" s="1" t="s">
        <v>229</v>
      </c>
      <c r="D76" s="1" t="s">
        <v>40</v>
      </c>
      <c r="E76" s="1">
        <v>78014</v>
      </c>
      <c r="F76" s="1" t="s">
        <v>1932</v>
      </c>
      <c r="G76" s="1" t="s">
        <v>1933</v>
      </c>
      <c r="H76" s="1" t="s">
        <v>102</v>
      </c>
      <c r="I76" s="1">
        <v>43433</v>
      </c>
      <c r="J76" s="278" t="s">
        <v>3143</v>
      </c>
      <c r="K76" s="67"/>
      <c r="L76" s="67">
        <v>1000</v>
      </c>
      <c r="M76" s="67"/>
      <c r="N76" s="67"/>
      <c r="O76" s="67"/>
      <c r="P76" s="67"/>
      <c r="Q76" s="67"/>
      <c r="R76" s="67"/>
      <c r="S76" s="67">
        <v>1000</v>
      </c>
      <c r="T76" s="1" t="s">
        <v>927</v>
      </c>
      <c r="Y76" s="1" t="s">
        <v>4020</v>
      </c>
      <c r="Z76" s="1" t="s">
        <v>897</v>
      </c>
      <c r="AA76" s="1">
        <v>4</v>
      </c>
    </row>
    <row r="77" spans="1:27" ht="14.25" customHeight="1">
      <c r="A77" s="1" t="s">
        <v>3173</v>
      </c>
      <c r="B77" s="1" t="s">
        <v>2606</v>
      </c>
      <c r="C77" s="1" t="s">
        <v>234</v>
      </c>
      <c r="D77" s="1" t="s">
        <v>40</v>
      </c>
      <c r="E77" s="1">
        <v>78132</v>
      </c>
      <c r="F77" s="1" t="s">
        <v>800</v>
      </c>
      <c r="H77" s="1" t="s">
        <v>99</v>
      </c>
      <c r="J77" s="278"/>
      <c r="K77" s="67"/>
      <c r="L77" s="67"/>
      <c r="M77" s="67"/>
      <c r="N77" s="67"/>
      <c r="O77" s="67"/>
      <c r="P77" s="67"/>
      <c r="Q77" s="67"/>
      <c r="R77" s="67"/>
      <c r="S77" s="67">
        <v>1500</v>
      </c>
      <c r="U77" s="1">
        <v>1500</v>
      </c>
      <c r="V77" s="1" t="s">
        <v>931</v>
      </c>
      <c r="X77" s="1" t="s">
        <v>3174</v>
      </c>
      <c r="Y77" s="1" t="s">
        <v>4012</v>
      </c>
      <c r="Z77" s="1" t="s">
        <v>897</v>
      </c>
      <c r="AA77" s="1">
        <v>4</v>
      </c>
    </row>
    <row r="78" spans="1:27" ht="14.25" customHeight="1">
      <c r="A78" s="1" t="s">
        <v>2002</v>
      </c>
      <c r="B78" s="1" t="s">
        <v>2003</v>
      </c>
      <c r="C78" s="1" t="s">
        <v>37</v>
      </c>
      <c r="D78" s="1" t="s">
        <v>40</v>
      </c>
      <c r="E78" s="1">
        <v>78217</v>
      </c>
      <c r="F78" s="1" t="s">
        <v>2004</v>
      </c>
      <c r="G78" s="1" t="s">
        <v>2005</v>
      </c>
      <c r="H78" s="1" t="s">
        <v>996</v>
      </c>
      <c r="I78" s="1">
        <v>43451</v>
      </c>
      <c r="J78" s="278" t="s">
        <v>3150</v>
      </c>
      <c r="K78" s="67"/>
      <c r="L78" s="67"/>
      <c r="M78" s="67">
        <v>1000</v>
      </c>
      <c r="N78" s="67"/>
      <c r="O78" s="67"/>
      <c r="P78" s="67"/>
      <c r="Q78" s="67"/>
      <c r="R78" s="67"/>
      <c r="S78" s="67">
        <v>1000</v>
      </c>
      <c r="T78" s="1" t="s">
        <v>927</v>
      </c>
      <c r="X78" s="1" t="s">
        <v>3151</v>
      </c>
      <c r="Y78" s="1" t="s">
        <v>4012</v>
      </c>
      <c r="Z78" s="1" t="s">
        <v>897</v>
      </c>
      <c r="AA78" s="1">
        <v>4</v>
      </c>
    </row>
    <row r="79" spans="1:27" ht="14.25" customHeight="1">
      <c r="A79" s="1" t="s">
        <v>2595</v>
      </c>
      <c r="B79" s="1" t="s">
        <v>247</v>
      </c>
      <c r="C79" s="1" t="s">
        <v>248</v>
      </c>
      <c r="D79" s="1" t="s">
        <v>40</v>
      </c>
      <c r="E79" s="1">
        <v>78942</v>
      </c>
      <c r="F79" s="1" t="s">
        <v>1206</v>
      </c>
      <c r="G79" s="1" t="s">
        <v>2884</v>
      </c>
      <c r="H79" s="1" t="s">
        <v>712</v>
      </c>
      <c r="I79" s="1">
        <v>43490</v>
      </c>
      <c r="J79" s="278">
        <v>5838</v>
      </c>
      <c r="K79" s="67"/>
      <c r="L79" s="67">
        <v>1000</v>
      </c>
      <c r="M79" s="67"/>
      <c r="N79" s="67"/>
      <c r="O79" s="67"/>
      <c r="P79" s="67"/>
      <c r="Q79" s="67"/>
      <c r="R79" s="67"/>
      <c r="S79" s="67">
        <v>1000</v>
      </c>
      <c r="T79" s="1" t="s">
        <v>927</v>
      </c>
      <c r="Y79" s="1" t="s">
        <v>4012</v>
      </c>
      <c r="Z79" s="1" t="s">
        <v>897</v>
      </c>
      <c r="AA79" s="1">
        <v>4</v>
      </c>
    </row>
    <row r="80" spans="1:27" ht="14.25" customHeight="1">
      <c r="A80" s="1" t="s">
        <v>2072</v>
      </c>
      <c r="B80" s="1" t="s">
        <v>2073</v>
      </c>
      <c r="C80" s="1" t="s">
        <v>2074</v>
      </c>
      <c r="D80" s="1" t="s">
        <v>40</v>
      </c>
      <c r="E80" s="1">
        <v>78616</v>
      </c>
      <c r="F80" s="1" t="s">
        <v>2075</v>
      </c>
      <c r="G80" s="1" t="s">
        <v>2076</v>
      </c>
      <c r="H80" s="1" t="s">
        <v>469</v>
      </c>
      <c r="J80" s="278"/>
      <c r="K80" s="67"/>
      <c r="L80" s="67"/>
      <c r="M80" s="67"/>
      <c r="N80" s="67"/>
      <c r="O80" s="67"/>
      <c r="P80" s="67"/>
      <c r="Q80" s="67"/>
      <c r="R80" s="67"/>
      <c r="S80" s="67">
        <v>1000</v>
      </c>
      <c r="U80" s="1">
        <v>1000</v>
      </c>
      <c r="V80" s="1" t="s">
        <v>931</v>
      </c>
      <c r="X80" s="1" t="s">
        <v>3182</v>
      </c>
      <c r="Y80" s="1" t="s">
        <v>4012</v>
      </c>
      <c r="Z80" s="1" t="s">
        <v>897</v>
      </c>
      <c r="AA80" s="1">
        <v>4</v>
      </c>
    </row>
    <row r="81" spans="1:27" ht="14.25" customHeight="1">
      <c r="A81" s="1" t="s">
        <v>2160</v>
      </c>
      <c r="B81" s="1" t="s">
        <v>762</v>
      </c>
      <c r="C81" s="1" t="s">
        <v>219</v>
      </c>
      <c r="D81" s="1" t="s">
        <v>40</v>
      </c>
      <c r="E81" s="1">
        <v>78118</v>
      </c>
      <c r="F81" s="1" t="s">
        <v>763</v>
      </c>
      <c r="G81" s="1" t="s">
        <v>2919</v>
      </c>
      <c r="H81" s="1" t="s">
        <v>217</v>
      </c>
      <c r="I81" s="1">
        <v>43480</v>
      </c>
      <c r="J81" s="278">
        <v>5742</v>
      </c>
      <c r="K81" s="67"/>
      <c r="L81" s="67">
        <v>1000</v>
      </c>
      <c r="M81" s="67"/>
      <c r="N81" s="67"/>
      <c r="O81" s="67"/>
      <c r="P81" s="67"/>
      <c r="Q81" s="67"/>
      <c r="R81" s="67"/>
      <c r="S81" s="67">
        <v>1000</v>
      </c>
      <c r="T81" s="1" t="s">
        <v>927</v>
      </c>
      <c r="X81" s="1" t="s">
        <v>3074</v>
      </c>
      <c r="Y81" s="1" t="s">
        <v>4012</v>
      </c>
      <c r="Z81" s="1" t="s">
        <v>897</v>
      </c>
      <c r="AA81" s="1">
        <v>4</v>
      </c>
    </row>
    <row r="82" spans="1:27" ht="14.25" customHeight="1">
      <c r="A82" s="1" t="s">
        <v>4021</v>
      </c>
      <c r="B82" s="1" t="s">
        <v>3187</v>
      </c>
      <c r="C82" s="1" t="s">
        <v>68</v>
      </c>
      <c r="D82" s="1" t="s">
        <v>40</v>
      </c>
      <c r="E82" s="1">
        <v>77092</v>
      </c>
      <c r="F82" s="1" t="s">
        <v>3188</v>
      </c>
      <c r="G82" s="1" t="s">
        <v>3189</v>
      </c>
      <c r="J82" s="278"/>
      <c r="K82" s="67"/>
      <c r="L82" s="67"/>
      <c r="M82" s="67"/>
      <c r="N82" s="67"/>
      <c r="O82" s="67"/>
      <c r="P82" s="67"/>
      <c r="Q82" s="67"/>
      <c r="R82" s="67"/>
      <c r="S82" s="67">
        <v>1400</v>
      </c>
      <c r="U82" s="1">
        <v>1400</v>
      </c>
      <c r="V82" s="1" t="s">
        <v>931</v>
      </c>
      <c r="Y82" s="1" t="s">
        <v>4012</v>
      </c>
      <c r="Z82" s="1" t="s">
        <v>897</v>
      </c>
      <c r="AA82" s="1">
        <v>4</v>
      </c>
    </row>
    <row r="83" spans="1:27" ht="14.25" customHeight="1">
      <c r="A83" s="1" t="s">
        <v>3156</v>
      </c>
      <c r="B83" s="1" t="s">
        <v>3157</v>
      </c>
      <c r="C83" s="1" t="s">
        <v>37</v>
      </c>
      <c r="D83" s="1" t="s">
        <v>40</v>
      </c>
      <c r="E83" s="1">
        <v>78216</v>
      </c>
      <c r="F83" s="1" t="s">
        <v>3158</v>
      </c>
      <c r="G83" s="1" t="s">
        <v>3159</v>
      </c>
      <c r="H83" s="1" t="s">
        <v>3160</v>
      </c>
      <c r="I83" s="1">
        <v>43489</v>
      </c>
      <c r="J83" s="278">
        <v>5820</v>
      </c>
      <c r="K83" s="67"/>
      <c r="L83" s="67"/>
      <c r="M83" s="67">
        <v>1000</v>
      </c>
      <c r="N83" s="67"/>
      <c r="O83" s="67"/>
      <c r="P83" s="67"/>
      <c r="Q83" s="67"/>
      <c r="R83" s="67"/>
      <c r="S83" s="67">
        <v>1000</v>
      </c>
      <c r="T83" s="1" t="s">
        <v>927</v>
      </c>
      <c r="Y83" s="1" t="s">
        <v>4012</v>
      </c>
      <c r="Z83" s="1" t="s">
        <v>897</v>
      </c>
      <c r="AA83" s="1">
        <v>4</v>
      </c>
    </row>
    <row r="84" spans="1:27" ht="14.25" customHeight="1">
      <c r="A84" s="1" t="s">
        <v>2599</v>
      </c>
      <c r="B84" s="1" t="s">
        <v>3140</v>
      </c>
      <c r="C84" s="1" t="s">
        <v>234</v>
      </c>
      <c r="D84" s="1" t="s">
        <v>40</v>
      </c>
      <c r="E84" s="1">
        <v>78132</v>
      </c>
      <c r="F84" s="1" t="s">
        <v>1057</v>
      </c>
      <c r="G84" s="1" t="s">
        <v>595</v>
      </c>
      <c r="H84" s="1" t="s">
        <v>996</v>
      </c>
      <c r="I84" s="1">
        <v>43429</v>
      </c>
      <c r="J84" s="278" t="s">
        <v>3141</v>
      </c>
      <c r="K84" s="67"/>
      <c r="L84" s="67">
        <v>1000</v>
      </c>
      <c r="M84" s="67"/>
      <c r="N84" s="67"/>
      <c r="O84" s="67">
        <v>250</v>
      </c>
      <c r="P84" s="67"/>
      <c r="Q84" s="67"/>
      <c r="R84" s="67"/>
      <c r="S84" s="67">
        <v>1250</v>
      </c>
      <c r="T84" s="1" t="s">
        <v>927</v>
      </c>
      <c r="Y84" s="1" t="s">
        <v>4012</v>
      </c>
      <c r="Z84" s="1" t="s">
        <v>897</v>
      </c>
      <c r="AA84" s="1">
        <v>4</v>
      </c>
    </row>
    <row r="85" spans="1:27" ht="14.25" customHeight="1">
      <c r="A85" s="1" t="s">
        <v>2317</v>
      </c>
      <c r="B85" s="1" t="s">
        <v>2789</v>
      </c>
      <c r="C85" s="1" t="s">
        <v>37</v>
      </c>
      <c r="D85" s="1" t="s">
        <v>40</v>
      </c>
      <c r="E85" s="1">
        <v>78221</v>
      </c>
      <c r="F85" s="1" t="s">
        <v>2319</v>
      </c>
      <c r="G85" s="1" t="s">
        <v>2320</v>
      </c>
      <c r="H85" s="1" t="s">
        <v>996</v>
      </c>
      <c r="I85" s="1">
        <v>43482</v>
      </c>
      <c r="J85" s="278">
        <v>5757</v>
      </c>
      <c r="K85" s="67"/>
      <c r="L85" s="67"/>
      <c r="M85" s="67">
        <v>1500</v>
      </c>
      <c r="N85" s="67"/>
      <c r="O85" s="67"/>
      <c r="P85" s="67"/>
      <c r="Q85" s="67"/>
      <c r="R85" s="67"/>
      <c r="S85" s="67">
        <v>1500</v>
      </c>
      <c r="T85" s="1" t="s">
        <v>927</v>
      </c>
      <c r="X85" s="1" t="s">
        <v>3074</v>
      </c>
      <c r="Y85" s="1" t="s">
        <v>4012</v>
      </c>
      <c r="Z85" s="1" t="s">
        <v>897</v>
      </c>
      <c r="AA85" s="1">
        <v>4</v>
      </c>
    </row>
    <row r="86" spans="1:27" ht="14.25" customHeight="1">
      <c r="A86" s="1" t="s">
        <v>3219</v>
      </c>
      <c r="B86" s="1" t="s">
        <v>3220</v>
      </c>
      <c r="C86" s="1" t="s">
        <v>68</v>
      </c>
      <c r="D86" s="1" t="s">
        <v>40</v>
      </c>
      <c r="E86" s="1">
        <v>77249</v>
      </c>
      <c r="F86" s="1" t="s">
        <v>3221</v>
      </c>
      <c r="G86" s="1" t="s">
        <v>3222</v>
      </c>
      <c r="H86" s="1" t="s">
        <v>472</v>
      </c>
      <c r="I86" s="1">
        <v>43494</v>
      </c>
      <c r="J86" s="278">
        <v>5865</v>
      </c>
      <c r="K86" s="67"/>
      <c r="L86" s="67">
        <v>500</v>
      </c>
      <c r="M86" s="67"/>
      <c r="N86" s="67"/>
      <c r="O86" s="67"/>
      <c r="P86" s="67"/>
      <c r="Q86" s="67"/>
      <c r="R86" s="67"/>
      <c r="S86" s="67">
        <v>500</v>
      </c>
      <c r="T86" s="1" t="s">
        <v>927</v>
      </c>
      <c r="U86" s="1" t="s">
        <v>3075</v>
      </c>
      <c r="Y86" s="1" t="s">
        <v>4022</v>
      </c>
      <c r="Z86" s="1" t="s">
        <v>898</v>
      </c>
      <c r="AA86" s="1">
        <v>5</v>
      </c>
    </row>
    <row r="87" spans="1:27" ht="14.25" customHeight="1">
      <c r="A87" s="1" t="s">
        <v>1484</v>
      </c>
      <c r="B87" s="1" t="s">
        <v>1485</v>
      </c>
      <c r="C87" s="1" t="s">
        <v>234</v>
      </c>
      <c r="D87" s="1" t="s">
        <v>40</v>
      </c>
      <c r="E87" s="1">
        <v>787130</v>
      </c>
      <c r="F87" s="1" t="s">
        <v>1486</v>
      </c>
      <c r="G87" s="1" t="s">
        <v>1487</v>
      </c>
      <c r="H87" s="1" t="s">
        <v>1488</v>
      </c>
      <c r="I87" s="1">
        <v>43479</v>
      </c>
      <c r="J87" s="278">
        <v>5741</v>
      </c>
      <c r="K87" s="67"/>
      <c r="L87" s="67">
        <v>500</v>
      </c>
      <c r="M87" s="67"/>
      <c r="N87" s="67"/>
      <c r="O87" s="67"/>
      <c r="P87" s="67"/>
      <c r="Q87" s="67"/>
      <c r="R87" s="67"/>
      <c r="S87" s="67">
        <v>500</v>
      </c>
      <c r="T87" s="1" t="s">
        <v>927</v>
      </c>
      <c r="Y87" s="1" t="s">
        <v>4022</v>
      </c>
      <c r="Z87" s="1" t="s">
        <v>898</v>
      </c>
      <c r="AA87" s="1">
        <v>5</v>
      </c>
    </row>
    <row r="88" spans="1:27" ht="14.25" customHeight="1">
      <c r="A88" s="1" t="s">
        <v>1008</v>
      </c>
      <c r="B88" s="1" t="s">
        <v>1009</v>
      </c>
      <c r="C88" s="1" t="s">
        <v>1010</v>
      </c>
      <c r="D88" s="1" t="s">
        <v>40</v>
      </c>
      <c r="E88" s="1">
        <v>61257</v>
      </c>
      <c r="F88" s="1" t="s">
        <v>1011</v>
      </c>
      <c r="G88" s="1" t="s">
        <v>1012</v>
      </c>
      <c r="H88" s="1" t="s">
        <v>1013</v>
      </c>
      <c r="I88" s="1">
        <v>43453</v>
      </c>
      <c r="J88" s="278">
        <v>5613</v>
      </c>
      <c r="K88" s="67"/>
      <c r="L88" s="67">
        <v>500</v>
      </c>
      <c r="M88" s="67"/>
      <c r="N88" s="67"/>
      <c r="O88" s="67"/>
      <c r="P88" s="67"/>
      <c r="Q88" s="67"/>
      <c r="R88" s="67"/>
      <c r="S88" s="67">
        <v>500</v>
      </c>
      <c r="T88" s="1" t="s">
        <v>927</v>
      </c>
      <c r="Y88" s="1" t="s">
        <v>4022</v>
      </c>
      <c r="Z88" s="1" t="s">
        <v>898</v>
      </c>
      <c r="AA88" s="1">
        <v>5</v>
      </c>
    </row>
    <row r="89" spans="1:27" ht="14.25" customHeight="1">
      <c r="A89" s="1" t="s">
        <v>3217</v>
      </c>
      <c r="B89" s="1" t="s">
        <v>1621</v>
      </c>
      <c r="C89" s="1" t="s">
        <v>185</v>
      </c>
      <c r="D89" s="1" t="s">
        <v>40</v>
      </c>
      <c r="E89" s="1">
        <v>78119</v>
      </c>
      <c r="F89" s="1" t="s">
        <v>1622</v>
      </c>
      <c r="H89" s="1" t="s">
        <v>217</v>
      </c>
      <c r="I89" s="1">
        <v>43480</v>
      </c>
      <c r="J89" s="278">
        <v>5742</v>
      </c>
      <c r="K89" s="67"/>
      <c r="L89" s="67">
        <v>500</v>
      </c>
      <c r="M89" s="67"/>
      <c r="N89" s="67"/>
      <c r="O89" s="67"/>
      <c r="P89" s="67"/>
      <c r="Q89" s="67"/>
      <c r="R89" s="67"/>
      <c r="S89" s="67">
        <v>500</v>
      </c>
      <c r="T89" s="1" t="s">
        <v>927</v>
      </c>
      <c r="X89" s="1" t="s">
        <v>3074</v>
      </c>
      <c r="Y89" s="1" t="s">
        <v>4022</v>
      </c>
      <c r="Z89" s="1" t="s">
        <v>898</v>
      </c>
      <c r="AA89" s="1">
        <v>5</v>
      </c>
    </row>
    <row r="90" spans="1:27" ht="14.25" customHeight="1">
      <c r="A90" s="1" t="s">
        <v>3358</v>
      </c>
      <c r="B90" s="1" t="s">
        <v>3359</v>
      </c>
      <c r="C90" s="1" t="s">
        <v>3360</v>
      </c>
      <c r="D90" s="1" t="s">
        <v>40</v>
      </c>
      <c r="E90" s="1">
        <v>78941</v>
      </c>
      <c r="F90" s="1" t="s">
        <v>3361</v>
      </c>
      <c r="H90" s="1" t="s">
        <v>469</v>
      </c>
      <c r="J90" s="278"/>
      <c r="K90" s="67"/>
      <c r="L90" s="67"/>
      <c r="M90" s="67"/>
      <c r="N90" s="67"/>
      <c r="O90" s="67"/>
      <c r="P90" s="67"/>
      <c r="Q90" s="67"/>
      <c r="R90" s="67"/>
      <c r="S90" s="67">
        <v>250</v>
      </c>
      <c r="U90" s="1">
        <v>250</v>
      </c>
      <c r="V90" s="1" t="s">
        <v>931</v>
      </c>
      <c r="X90" s="1" t="s">
        <v>3362</v>
      </c>
      <c r="Y90" s="1" t="s">
        <v>4022</v>
      </c>
      <c r="Z90" s="1" t="s">
        <v>898</v>
      </c>
      <c r="AA90" s="1">
        <v>5</v>
      </c>
    </row>
    <row r="91" spans="1:27" ht="14.25" customHeight="1">
      <c r="A91" s="1" t="s">
        <v>1681</v>
      </c>
      <c r="B91" s="1" t="s">
        <v>2670</v>
      </c>
      <c r="C91" s="1" t="s">
        <v>37</v>
      </c>
      <c r="D91" s="1" t="s">
        <v>40</v>
      </c>
      <c r="E91" s="1">
        <v>78229</v>
      </c>
      <c r="F91" s="1" t="s">
        <v>1683</v>
      </c>
      <c r="G91" s="1" t="s">
        <v>1684</v>
      </c>
      <c r="H91" s="1" t="s">
        <v>996</v>
      </c>
      <c r="I91" s="1">
        <v>43475</v>
      </c>
      <c r="J91" s="278">
        <v>5710</v>
      </c>
      <c r="K91" s="67"/>
      <c r="L91" s="67"/>
      <c r="M91" s="67"/>
      <c r="N91" s="67"/>
      <c r="O91" s="67">
        <v>750</v>
      </c>
      <c r="P91" s="67"/>
      <c r="Q91" s="67"/>
      <c r="R91" s="67"/>
      <c r="S91" s="67">
        <v>750</v>
      </c>
      <c r="T91" s="1" t="s">
        <v>927</v>
      </c>
      <c r="X91" s="1" t="s">
        <v>3215</v>
      </c>
      <c r="Y91" s="1" t="s">
        <v>4023</v>
      </c>
      <c r="Z91" s="1" t="s">
        <v>898</v>
      </c>
      <c r="AA91" s="1">
        <v>5</v>
      </c>
    </row>
    <row r="92" spans="1:27" ht="14.25" customHeight="1">
      <c r="A92" s="1" t="s">
        <v>473</v>
      </c>
      <c r="B92" s="1" t="s">
        <v>1121</v>
      </c>
      <c r="C92" s="1" t="s">
        <v>37</v>
      </c>
      <c r="D92" s="1" t="s">
        <v>40</v>
      </c>
      <c r="E92" s="1">
        <v>78261</v>
      </c>
      <c r="F92" s="1" t="s">
        <v>1122</v>
      </c>
      <c r="G92" s="1" t="s">
        <v>1123</v>
      </c>
      <c r="H92" s="1" t="s">
        <v>472</v>
      </c>
      <c r="I92" s="1">
        <v>43451</v>
      </c>
      <c r="J92" s="278" t="s">
        <v>3213</v>
      </c>
      <c r="K92" s="67"/>
      <c r="L92" s="67">
        <v>500</v>
      </c>
      <c r="M92" s="67"/>
      <c r="N92" s="67"/>
      <c r="O92" s="67"/>
      <c r="P92" s="67"/>
      <c r="Q92" s="67"/>
      <c r="R92" s="67"/>
      <c r="S92" s="67">
        <v>500</v>
      </c>
      <c r="T92" s="1" t="s">
        <v>927</v>
      </c>
      <c r="Y92" s="1" t="s">
        <v>4022</v>
      </c>
      <c r="Z92" s="1" t="s">
        <v>898</v>
      </c>
      <c r="AA92" s="1">
        <v>5</v>
      </c>
    </row>
    <row r="93" spans="1:27" ht="14.25" customHeight="1">
      <c r="A93" s="1" t="s">
        <v>1818</v>
      </c>
      <c r="B93" s="1" t="s">
        <v>1819</v>
      </c>
      <c r="C93" s="1" t="s">
        <v>37</v>
      </c>
      <c r="D93" s="1" t="s">
        <v>40</v>
      </c>
      <c r="E93" s="1">
        <v>78219</v>
      </c>
      <c r="F93" s="1" t="s">
        <v>1820</v>
      </c>
      <c r="G93" s="1" t="s">
        <v>1821</v>
      </c>
      <c r="J93" s="278"/>
      <c r="K93" s="67"/>
      <c r="L93" s="67"/>
      <c r="M93" s="67"/>
      <c r="N93" s="67"/>
      <c r="O93" s="67"/>
      <c r="P93" s="67"/>
      <c r="Q93" s="67"/>
      <c r="R93" s="67"/>
      <c r="S93" s="67"/>
      <c r="Y93" s="1" t="s">
        <v>4022</v>
      </c>
      <c r="Z93" s="1" t="s">
        <v>898</v>
      </c>
      <c r="AA93" s="1">
        <v>5</v>
      </c>
    </row>
    <row r="94" spans="1:27" ht="14.25" customHeight="1">
      <c r="A94" s="1" t="s">
        <v>1176</v>
      </c>
      <c r="B94" s="1" t="s">
        <v>1177</v>
      </c>
      <c r="C94" s="1" t="s">
        <v>129</v>
      </c>
      <c r="D94" s="1" t="s">
        <v>40</v>
      </c>
      <c r="E94" s="1">
        <v>78155</v>
      </c>
      <c r="F94" s="1" t="s">
        <v>2658</v>
      </c>
      <c r="G94" s="1" t="s">
        <v>2659</v>
      </c>
      <c r="H94" s="1" t="s">
        <v>1038</v>
      </c>
      <c r="I94" s="1">
        <v>43500</v>
      </c>
      <c r="J94" s="278">
        <v>5905</v>
      </c>
      <c r="K94" s="67"/>
      <c r="L94" s="67"/>
      <c r="M94" s="67"/>
      <c r="N94" s="67"/>
      <c r="O94" s="67"/>
      <c r="P94" s="67">
        <v>500</v>
      </c>
      <c r="Q94" s="67"/>
      <c r="R94" s="67"/>
      <c r="S94" s="67">
        <v>500</v>
      </c>
      <c r="T94" s="1" t="s">
        <v>927</v>
      </c>
      <c r="X94" s="1" t="s">
        <v>3887</v>
      </c>
      <c r="Y94" s="1" t="s">
        <v>4023</v>
      </c>
      <c r="Z94" s="1" t="s">
        <v>898</v>
      </c>
      <c r="AA94" s="1">
        <v>5</v>
      </c>
    </row>
    <row r="95" spans="1:27" ht="14.25" customHeight="1">
      <c r="A95" s="1" t="s">
        <v>1922</v>
      </c>
      <c r="B95" s="1" t="s">
        <v>1923</v>
      </c>
      <c r="C95" s="1" t="s">
        <v>1564</v>
      </c>
      <c r="D95" s="1" t="s">
        <v>40</v>
      </c>
      <c r="E95" s="1">
        <v>78070</v>
      </c>
      <c r="F95" s="1" t="s">
        <v>1924</v>
      </c>
      <c r="G95" s="1" t="s">
        <v>1925</v>
      </c>
      <c r="H95" s="1" t="s">
        <v>996</v>
      </c>
      <c r="I95" s="1">
        <v>43497</v>
      </c>
      <c r="J95" s="278">
        <v>5899</v>
      </c>
      <c r="K95" s="67"/>
      <c r="L95" s="67">
        <v>500</v>
      </c>
      <c r="M95" s="67"/>
      <c r="N95" s="67"/>
      <c r="O95" s="67"/>
      <c r="P95" s="67"/>
      <c r="Q95" s="67"/>
      <c r="R95" s="67"/>
      <c r="S95" s="67">
        <v>500</v>
      </c>
      <c r="T95" s="1" t="s">
        <v>927</v>
      </c>
      <c r="Y95" s="1" t="s">
        <v>4022</v>
      </c>
      <c r="Z95" s="1" t="s">
        <v>898</v>
      </c>
      <c r="AA95" s="1">
        <v>5</v>
      </c>
    </row>
    <row r="96" spans="1:27" ht="14.25" customHeight="1">
      <c r="A96" s="1" t="s">
        <v>3216</v>
      </c>
      <c r="B96" s="1" t="s">
        <v>1992</v>
      </c>
      <c r="C96" s="1" t="s">
        <v>2544</v>
      </c>
      <c r="D96" s="1" t="s">
        <v>40</v>
      </c>
      <c r="E96" s="1">
        <v>78113</v>
      </c>
      <c r="H96" s="1" t="s">
        <v>217</v>
      </c>
      <c r="I96" s="1">
        <v>43480</v>
      </c>
      <c r="J96" s="278">
        <v>5742</v>
      </c>
      <c r="K96" s="67"/>
      <c r="L96" s="67">
        <v>500</v>
      </c>
      <c r="M96" s="67"/>
      <c r="N96" s="67"/>
      <c r="O96" s="67"/>
      <c r="P96" s="67"/>
      <c r="Q96" s="67"/>
      <c r="R96" s="67"/>
      <c r="S96" s="67">
        <v>500</v>
      </c>
      <c r="T96" s="1" t="s">
        <v>927</v>
      </c>
      <c r="X96" s="1" t="s">
        <v>3074</v>
      </c>
      <c r="Y96" s="1" t="s">
        <v>4022</v>
      </c>
      <c r="Z96" s="1" t="s">
        <v>898</v>
      </c>
      <c r="AA96" s="1">
        <v>5</v>
      </c>
    </row>
    <row r="97" spans="1:27" ht="14.25" customHeight="1">
      <c r="A97" s="1" t="s">
        <v>1938</v>
      </c>
      <c r="B97" s="1" t="s">
        <v>1939</v>
      </c>
      <c r="C97" s="1" t="s">
        <v>150</v>
      </c>
      <c r="D97" s="1" t="s">
        <v>40</v>
      </c>
      <c r="E97" s="1">
        <v>78861</v>
      </c>
      <c r="F97" s="1" t="s">
        <v>1940</v>
      </c>
      <c r="G97" s="1" t="s">
        <v>1941</v>
      </c>
      <c r="H97" s="1" t="s">
        <v>1038</v>
      </c>
      <c r="I97" s="1">
        <v>43497</v>
      </c>
      <c r="J97" s="278">
        <v>5899</v>
      </c>
      <c r="K97" s="67"/>
      <c r="L97" s="67"/>
      <c r="M97" s="67"/>
      <c r="N97" s="67"/>
      <c r="O97" s="67">
        <v>500</v>
      </c>
      <c r="P97" s="67"/>
      <c r="Q97" s="67"/>
      <c r="R97" s="67"/>
      <c r="S97" s="67">
        <v>500</v>
      </c>
      <c r="T97" s="1" t="s">
        <v>927</v>
      </c>
      <c r="Y97" s="1" t="s">
        <v>4023</v>
      </c>
      <c r="Z97" s="1" t="s">
        <v>898</v>
      </c>
      <c r="AA97" s="1">
        <v>5</v>
      </c>
    </row>
    <row r="98" spans="1:27" ht="14.25" customHeight="1">
      <c r="A98" s="1" t="s">
        <v>2885</v>
      </c>
      <c r="B98" s="1" t="s">
        <v>2886</v>
      </c>
      <c r="C98" s="1" t="s">
        <v>234</v>
      </c>
      <c r="D98" s="1" t="s">
        <v>40</v>
      </c>
      <c r="E98" s="1">
        <v>78132</v>
      </c>
      <c r="F98" s="1" t="s">
        <v>2887</v>
      </c>
      <c r="G98" s="1" t="s">
        <v>2888</v>
      </c>
      <c r="H98" s="1" t="s">
        <v>996</v>
      </c>
      <c r="I98" s="1">
        <v>43505</v>
      </c>
      <c r="J98" s="278">
        <v>5979</v>
      </c>
      <c r="K98" s="67"/>
      <c r="L98" s="67">
        <v>500</v>
      </c>
      <c r="M98" s="67"/>
      <c r="N98" s="67"/>
      <c r="O98" s="67"/>
      <c r="P98" s="67"/>
      <c r="Q98" s="67"/>
      <c r="R98" s="67"/>
      <c r="S98" s="67">
        <v>500</v>
      </c>
      <c r="T98" s="1" t="s">
        <v>927</v>
      </c>
      <c r="X98" s="1" t="s">
        <v>3224</v>
      </c>
      <c r="Y98" s="1" t="s">
        <v>4022</v>
      </c>
      <c r="Z98" s="1" t="s">
        <v>898</v>
      </c>
      <c r="AA98" s="1">
        <v>5</v>
      </c>
    </row>
    <row r="99" spans="1:27" ht="14.25" customHeight="1">
      <c r="A99" s="1" t="s">
        <v>2034</v>
      </c>
      <c r="B99" s="1" t="s">
        <v>247</v>
      </c>
      <c r="C99" s="1" t="s">
        <v>248</v>
      </c>
      <c r="D99" s="1" t="s">
        <v>40</v>
      </c>
      <c r="E99" s="1">
        <v>78942</v>
      </c>
      <c r="H99" s="1" t="s">
        <v>712</v>
      </c>
      <c r="I99" s="1">
        <v>43490</v>
      </c>
      <c r="J99" s="278">
        <v>5838</v>
      </c>
      <c r="K99" s="67"/>
      <c r="L99" s="67">
        <v>500</v>
      </c>
      <c r="M99" s="67"/>
      <c r="N99" s="67"/>
      <c r="O99" s="67"/>
      <c r="P99" s="67"/>
      <c r="Q99" s="67"/>
      <c r="R99" s="67"/>
      <c r="S99" s="67">
        <v>500</v>
      </c>
      <c r="T99" s="1" t="s">
        <v>927</v>
      </c>
      <c r="Y99" s="1" t="s">
        <v>4022</v>
      </c>
      <c r="Z99" s="1" t="s">
        <v>898</v>
      </c>
      <c r="AA99" s="1">
        <v>5</v>
      </c>
    </row>
    <row r="100" spans="1:27" ht="14.25" customHeight="1">
      <c r="A100" s="1" t="s">
        <v>3205</v>
      </c>
      <c r="B100" s="1" t="s">
        <v>1069</v>
      </c>
      <c r="C100" s="1" t="s">
        <v>68</v>
      </c>
      <c r="D100" s="1" t="s">
        <v>40</v>
      </c>
      <c r="E100" s="1">
        <v>77005</v>
      </c>
      <c r="F100" s="1" t="s">
        <v>797</v>
      </c>
      <c r="H100" s="1" t="s">
        <v>1045</v>
      </c>
      <c r="I100" s="1">
        <v>43402</v>
      </c>
      <c r="J100" s="278">
        <v>5363</v>
      </c>
      <c r="K100" s="67"/>
      <c r="L100" s="67">
        <v>500</v>
      </c>
      <c r="M100" s="67"/>
      <c r="N100" s="67"/>
      <c r="O100" s="67"/>
      <c r="P100" s="67"/>
      <c r="Q100" s="67"/>
      <c r="R100" s="67"/>
      <c r="S100" s="67">
        <v>500</v>
      </c>
      <c r="T100" s="1" t="s">
        <v>927</v>
      </c>
      <c r="X100" s="1" t="s">
        <v>3206</v>
      </c>
      <c r="Y100" s="1" t="s">
        <v>4022</v>
      </c>
      <c r="Z100" s="1" t="s">
        <v>898</v>
      </c>
      <c r="AA100" s="1">
        <v>5</v>
      </c>
    </row>
    <row r="101" spans="1:27" ht="14.25" customHeight="1">
      <c r="A101" s="1" t="s">
        <v>3199</v>
      </c>
      <c r="B101" s="1" t="s">
        <v>3200</v>
      </c>
      <c r="C101" s="1" t="s">
        <v>3201</v>
      </c>
      <c r="D101" s="1" t="s">
        <v>40</v>
      </c>
      <c r="E101" s="1">
        <v>78738</v>
      </c>
      <c r="F101" s="1" t="s">
        <v>3202</v>
      </c>
      <c r="G101" s="1" t="s">
        <v>3203</v>
      </c>
      <c r="I101" s="1">
        <v>43236</v>
      </c>
      <c r="J101" s="278" t="s">
        <v>3204</v>
      </c>
      <c r="K101" s="67"/>
      <c r="L101" s="67">
        <v>500</v>
      </c>
      <c r="M101" s="67"/>
      <c r="N101" s="67"/>
      <c r="O101" s="67"/>
      <c r="P101" s="67"/>
      <c r="Q101" s="67"/>
      <c r="R101" s="67"/>
      <c r="S101" s="67">
        <v>500</v>
      </c>
      <c r="T101" s="1" t="s">
        <v>927</v>
      </c>
      <c r="Y101" s="1" t="s">
        <v>4022</v>
      </c>
      <c r="Z101" s="1" t="s">
        <v>898</v>
      </c>
      <c r="AA101" s="1">
        <v>5</v>
      </c>
    </row>
    <row r="102" spans="1:27" ht="14.25" customHeight="1">
      <c r="A102" s="1" t="s">
        <v>3930</v>
      </c>
      <c r="B102" s="1" t="s">
        <v>3645</v>
      </c>
      <c r="C102" s="1" t="s">
        <v>37</v>
      </c>
      <c r="D102" s="1" t="s">
        <v>40</v>
      </c>
      <c r="E102" s="1">
        <v>78259</v>
      </c>
      <c r="F102" s="1" t="s">
        <v>3931</v>
      </c>
      <c r="G102" s="1" t="s">
        <v>3932</v>
      </c>
      <c r="H102" s="1" t="s">
        <v>1493</v>
      </c>
      <c r="I102" s="1">
        <v>43520</v>
      </c>
      <c r="J102" s="278" t="s">
        <v>3933</v>
      </c>
      <c r="K102" s="67"/>
      <c r="L102" s="67"/>
      <c r="M102" s="67"/>
      <c r="N102" s="67"/>
      <c r="O102" s="67"/>
      <c r="P102" s="67">
        <v>500</v>
      </c>
      <c r="Q102" s="67"/>
      <c r="R102" s="67"/>
      <c r="S102" s="67">
        <v>500</v>
      </c>
      <c r="T102" s="1" t="s">
        <v>927</v>
      </c>
      <c r="X102" s="1" t="s">
        <v>3934</v>
      </c>
      <c r="Y102" s="1" t="s">
        <v>4023</v>
      </c>
      <c r="Z102" s="1" t="s">
        <v>898</v>
      </c>
      <c r="AA102" s="1">
        <v>5</v>
      </c>
    </row>
    <row r="103" spans="1:27" ht="14.25" customHeight="1">
      <c r="A103" s="1" t="s">
        <v>2137</v>
      </c>
      <c r="B103" s="1" t="s">
        <v>1485</v>
      </c>
      <c r="C103" s="1" t="s">
        <v>234</v>
      </c>
      <c r="D103" s="1" t="s">
        <v>40</v>
      </c>
      <c r="E103" s="1">
        <v>787130</v>
      </c>
      <c r="F103" s="1" t="s">
        <v>1486</v>
      </c>
      <c r="G103" s="1" t="s">
        <v>1487</v>
      </c>
      <c r="H103" s="1" t="s">
        <v>1488</v>
      </c>
      <c r="I103" s="1">
        <v>43495</v>
      </c>
      <c r="J103" s="278">
        <v>5955</v>
      </c>
      <c r="K103" s="67"/>
      <c r="L103" s="67">
        <v>500</v>
      </c>
      <c r="M103" s="67"/>
      <c r="N103" s="67"/>
      <c r="O103" s="67"/>
      <c r="P103" s="67"/>
      <c r="Q103" s="67"/>
      <c r="R103" s="67"/>
      <c r="S103" s="67">
        <v>500</v>
      </c>
      <c r="T103" s="1" t="s">
        <v>927</v>
      </c>
      <c r="Y103" s="1" t="s">
        <v>4022</v>
      </c>
      <c r="Z103" s="1" t="s">
        <v>898</v>
      </c>
      <c r="AA103" s="1">
        <v>5</v>
      </c>
    </row>
    <row r="104" spans="1:27" ht="14.25" customHeight="1">
      <c r="A104" s="1" t="s">
        <v>299</v>
      </c>
      <c r="B104" s="1" t="s">
        <v>2543</v>
      </c>
      <c r="C104" s="1" t="s">
        <v>2544</v>
      </c>
      <c r="D104" s="1" t="s">
        <v>40</v>
      </c>
      <c r="E104" s="1">
        <v>78113</v>
      </c>
      <c r="F104" s="1" t="s">
        <v>1266</v>
      </c>
      <c r="G104" s="1" t="s">
        <v>1267</v>
      </c>
      <c r="H104" s="1" t="s">
        <v>217</v>
      </c>
      <c r="I104" s="1">
        <v>43494</v>
      </c>
      <c r="J104" s="278">
        <v>5865</v>
      </c>
      <c r="K104" s="67"/>
      <c r="L104" s="67">
        <v>650</v>
      </c>
      <c r="M104" s="67"/>
      <c r="N104" s="67"/>
      <c r="O104" s="67"/>
      <c r="P104" s="67"/>
      <c r="Q104" s="67"/>
      <c r="R104" s="67"/>
      <c r="S104" s="67">
        <v>650</v>
      </c>
      <c r="T104" s="1" t="s">
        <v>927</v>
      </c>
      <c r="U104" s="1" t="s">
        <v>3075</v>
      </c>
      <c r="Y104" s="1" t="s">
        <v>4022</v>
      </c>
      <c r="Z104" s="1" t="s">
        <v>898</v>
      </c>
      <c r="AA104" s="1">
        <v>5</v>
      </c>
    </row>
    <row r="105" spans="1:27" ht="14.25" customHeight="1">
      <c r="A105" s="1" t="s">
        <v>3208</v>
      </c>
      <c r="B105" s="1" t="s">
        <v>3209</v>
      </c>
      <c r="C105" s="1" t="s">
        <v>167</v>
      </c>
      <c r="D105" s="1" t="s">
        <v>40</v>
      </c>
      <c r="E105" s="1">
        <v>78163</v>
      </c>
      <c r="F105" s="1" t="s">
        <v>3210</v>
      </c>
      <c r="G105" s="1" t="s">
        <v>1279</v>
      </c>
      <c r="H105" s="1" t="s">
        <v>472</v>
      </c>
      <c r="I105" s="1">
        <v>43430</v>
      </c>
      <c r="J105" s="278" t="s">
        <v>3142</v>
      </c>
      <c r="K105" s="67"/>
      <c r="L105" s="67">
        <v>500</v>
      </c>
      <c r="M105" s="67"/>
      <c r="N105" s="67"/>
      <c r="O105" s="67"/>
      <c r="P105" s="67"/>
      <c r="Q105" s="67"/>
      <c r="R105" s="67"/>
      <c r="S105" s="67">
        <v>500</v>
      </c>
      <c r="T105" s="1" t="s">
        <v>927</v>
      </c>
      <c r="Y105" s="1" t="s">
        <v>4022</v>
      </c>
      <c r="Z105" s="1" t="s">
        <v>898</v>
      </c>
      <c r="AA105" s="1">
        <v>5</v>
      </c>
    </row>
    <row r="106" spans="1:27" ht="14.25" customHeight="1">
      <c r="A106" s="1" t="s">
        <v>2253</v>
      </c>
      <c r="B106" s="1" t="s">
        <v>2254</v>
      </c>
      <c r="C106" s="1" t="s">
        <v>37</v>
      </c>
      <c r="D106" s="1" t="s">
        <v>40</v>
      </c>
      <c r="E106" s="1">
        <v>78260</v>
      </c>
      <c r="F106" s="1" t="s">
        <v>2255</v>
      </c>
      <c r="H106" s="1" t="s">
        <v>2256</v>
      </c>
      <c r="I106" s="1">
        <v>43227</v>
      </c>
      <c r="J106" s="278" t="s">
        <v>3197</v>
      </c>
      <c r="K106" s="67"/>
      <c r="L106" s="67">
        <v>750</v>
      </c>
      <c r="M106" s="67"/>
      <c r="N106" s="67"/>
      <c r="O106" s="67"/>
      <c r="P106" s="67"/>
      <c r="Q106" s="67"/>
      <c r="R106" s="67"/>
      <c r="S106" s="67">
        <v>750</v>
      </c>
      <c r="T106" s="1" t="s">
        <v>927</v>
      </c>
      <c r="Y106" s="1" t="s">
        <v>4022</v>
      </c>
      <c r="Z106" s="1" t="s">
        <v>898</v>
      </c>
      <c r="AA106" s="1">
        <v>5</v>
      </c>
    </row>
    <row r="107" spans="1:27" ht="14.25" customHeight="1">
      <c r="A107" s="1" t="s">
        <v>2283</v>
      </c>
      <c r="B107" s="1" t="s">
        <v>2284</v>
      </c>
      <c r="C107" s="1" t="s">
        <v>37</v>
      </c>
      <c r="D107" s="1" t="s">
        <v>40</v>
      </c>
      <c r="E107" s="1">
        <v>78253</v>
      </c>
      <c r="F107" s="1" t="s">
        <v>2285</v>
      </c>
      <c r="G107" s="1" t="s">
        <v>2286</v>
      </c>
      <c r="H107" s="1" t="s">
        <v>996</v>
      </c>
      <c r="I107" s="1">
        <v>43489</v>
      </c>
      <c r="J107" s="278">
        <v>5814</v>
      </c>
      <c r="K107" s="67"/>
      <c r="L107" s="67">
        <v>250</v>
      </c>
      <c r="M107" s="67"/>
      <c r="N107" s="67"/>
      <c r="O107" s="67">
        <v>250</v>
      </c>
      <c r="P107" s="67"/>
      <c r="Q107" s="67"/>
      <c r="R107" s="67"/>
      <c r="S107" s="67">
        <v>500</v>
      </c>
      <c r="T107" s="1" t="s">
        <v>927</v>
      </c>
      <c r="Y107" s="1" t="s">
        <v>4022</v>
      </c>
      <c r="Z107" s="1" t="s">
        <v>898</v>
      </c>
      <c r="AA107" s="1">
        <v>5</v>
      </c>
    </row>
    <row r="108" spans="1:27" ht="14.25" customHeight="1">
      <c r="A108" s="1" t="s">
        <v>2287</v>
      </c>
      <c r="B108" s="1" t="s">
        <v>2288</v>
      </c>
      <c r="C108" s="1" t="s">
        <v>37</v>
      </c>
      <c r="D108" s="1" t="s">
        <v>40</v>
      </c>
      <c r="E108" s="1">
        <v>78201</v>
      </c>
      <c r="F108" s="1" t="s">
        <v>3211</v>
      </c>
      <c r="G108" s="1" t="s">
        <v>2290</v>
      </c>
      <c r="H108" s="1" t="s">
        <v>2094</v>
      </c>
      <c r="I108" s="1">
        <v>43441</v>
      </c>
      <c r="J108" s="278" t="s">
        <v>3212</v>
      </c>
      <c r="K108" s="67"/>
      <c r="L108" s="67">
        <v>500</v>
      </c>
      <c r="M108" s="67"/>
      <c r="N108" s="67"/>
      <c r="O108" s="67"/>
      <c r="P108" s="67"/>
      <c r="Q108" s="67"/>
      <c r="R108" s="67"/>
      <c r="S108" s="67">
        <v>500</v>
      </c>
      <c r="T108" s="1" t="s">
        <v>927</v>
      </c>
      <c r="Y108" s="1" t="s">
        <v>4022</v>
      </c>
      <c r="Z108" s="1" t="s">
        <v>898</v>
      </c>
      <c r="AA108" s="1">
        <v>5</v>
      </c>
    </row>
    <row r="109" spans="1:27" ht="14.25" customHeight="1">
      <c r="A109" s="1" t="s">
        <v>3227</v>
      </c>
      <c r="B109" s="1" t="s">
        <v>3228</v>
      </c>
      <c r="C109" s="1" t="s">
        <v>755</v>
      </c>
      <c r="D109" s="1" t="s">
        <v>40</v>
      </c>
      <c r="E109" s="1">
        <v>78666</v>
      </c>
      <c r="F109" s="1" t="s">
        <v>3229</v>
      </c>
      <c r="G109" s="1" t="s">
        <v>2848</v>
      </c>
      <c r="H109" s="1" t="s">
        <v>996</v>
      </c>
      <c r="I109" s="1">
        <v>43512</v>
      </c>
      <c r="J109" s="278">
        <v>6116</v>
      </c>
      <c r="K109" s="67"/>
      <c r="L109" s="67">
        <v>500</v>
      </c>
      <c r="M109" s="67"/>
      <c r="N109" s="67"/>
      <c r="O109" s="67"/>
      <c r="P109" s="67"/>
      <c r="Q109" s="67"/>
      <c r="R109" s="67"/>
      <c r="S109" s="67">
        <v>500</v>
      </c>
      <c r="T109" s="1" t="s">
        <v>927</v>
      </c>
      <c r="Y109" s="1" t="s">
        <v>4022</v>
      </c>
      <c r="Z109" s="1" t="s">
        <v>898</v>
      </c>
      <c r="AA109" s="1">
        <v>5</v>
      </c>
    </row>
    <row r="110" spans="1:27" ht="14.25" customHeight="1">
      <c r="A110" s="1" t="s">
        <v>2908</v>
      </c>
      <c r="B110" s="1" t="s">
        <v>2302</v>
      </c>
      <c r="C110" s="1" t="s">
        <v>1671</v>
      </c>
      <c r="D110" s="1" t="s">
        <v>40</v>
      </c>
      <c r="E110" s="1">
        <v>78072</v>
      </c>
      <c r="F110" s="1" t="s">
        <v>2303</v>
      </c>
      <c r="G110" s="1" t="s">
        <v>2304</v>
      </c>
      <c r="I110" s="1">
        <v>43789</v>
      </c>
      <c r="J110" s="278">
        <v>5469</v>
      </c>
      <c r="K110" s="67"/>
      <c r="L110" s="67">
        <v>500</v>
      </c>
      <c r="M110" s="67"/>
      <c r="N110" s="67"/>
      <c r="O110" s="67"/>
      <c r="P110" s="67"/>
      <c r="Q110" s="67"/>
      <c r="R110" s="67"/>
      <c r="S110" s="67">
        <v>500</v>
      </c>
      <c r="T110" s="1" t="s">
        <v>927</v>
      </c>
      <c r="X110" s="1" t="s">
        <v>3207</v>
      </c>
      <c r="Y110" s="1" t="s">
        <v>4022</v>
      </c>
      <c r="Z110" s="1" t="s">
        <v>898</v>
      </c>
      <c r="AA110" s="1">
        <v>5</v>
      </c>
    </row>
    <row r="111" spans="1:27" ht="14.25" customHeight="1">
      <c r="A111" s="1" t="s">
        <v>3318</v>
      </c>
      <c r="B111" s="1" t="s">
        <v>3319</v>
      </c>
      <c r="C111" s="1" t="s">
        <v>48</v>
      </c>
      <c r="D111" s="1" t="s">
        <v>40</v>
      </c>
      <c r="E111" s="1">
        <v>78023</v>
      </c>
      <c r="F111" s="1" t="s">
        <v>3320</v>
      </c>
      <c r="G111" s="1" t="s">
        <v>3321</v>
      </c>
      <c r="H111" s="1" t="s">
        <v>1444</v>
      </c>
      <c r="J111" s="278"/>
      <c r="K111" s="67"/>
      <c r="L111" s="67"/>
      <c r="M111" s="67"/>
      <c r="N111" s="67"/>
      <c r="O111" s="67"/>
      <c r="P111" s="67"/>
      <c r="Q111" s="67"/>
      <c r="R111" s="67"/>
      <c r="S111" s="67">
        <v>0</v>
      </c>
      <c r="T111" s="1" t="s">
        <v>931</v>
      </c>
      <c r="X111" s="1">
        <v>250</v>
      </c>
      <c r="Y111" s="1" t="s">
        <v>4023</v>
      </c>
      <c r="Z111" s="1" t="s">
        <v>901</v>
      </c>
      <c r="AA111" s="1">
        <v>6</v>
      </c>
    </row>
    <row r="112" spans="1:27" ht="14.25" customHeight="1">
      <c r="A112" s="1" t="s">
        <v>3302</v>
      </c>
      <c r="B112" s="1" t="s">
        <v>1801</v>
      </c>
      <c r="C112" s="1" t="s">
        <v>37</v>
      </c>
      <c r="D112" s="1" t="s">
        <v>40</v>
      </c>
      <c r="E112" s="1">
        <v>78261</v>
      </c>
      <c r="F112" s="1" t="s">
        <v>3303</v>
      </c>
      <c r="H112" s="1" t="s">
        <v>1804</v>
      </c>
      <c r="I112" s="1">
        <v>43153</v>
      </c>
      <c r="J112" s="278">
        <v>6283</v>
      </c>
      <c r="K112" s="67"/>
      <c r="L112" s="67"/>
      <c r="M112" s="67"/>
      <c r="N112" s="67"/>
      <c r="O112" s="67">
        <v>250</v>
      </c>
      <c r="P112" s="67"/>
      <c r="Q112" s="67"/>
      <c r="R112" s="67"/>
      <c r="S112" s="67">
        <v>250</v>
      </c>
      <c r="T112" s="1" t="s">
        <v>927</v>
      </c>
      <c r="Y112" s="1" t="s">
        <v>4023</v>
      </c>
      <c r="Z112" s="1" t="s">
        <v>901</v>
      </c>
      <c r="AA112" s="1">
        <v>6</v>
      </c>
    </row>
    <row r="113" spans="1:27" ht="14.25" customHeight="1">
      <c r="A113" s="1" t="s">
        <v>2546</v>
      </c>
      <c r="B113" s="1" t="s">
        <v>2672</v>
      </c>
      <c r="C113" s="1" t="s">
        <v>1000</v>
      </c>
      <c r="D113" s="1" t="s">
        <v>40</v>
      </c>
      <c r="E113" s="1">
        <v>78061</v>
      </c>
      <c r="F113" s="1" t="s">
        <v>1001</v>
      </c>
      <c r="G113" s="1" t="s">
        <v>1002</v>
      </c>
      <c r="H113" s="1" t="s">
        <v>1003</v>
      </c>
      <c r="I113" s="1">
        <v>43500</v>
      </c>
      <c r="J113" s="278">
        <v>5905</v>
      </c>
      <c r="K113" s="67"/>
      <c r="L113" s="67"/>
      <c r="M113" s="67"/>
      <c r="N113" s="67"/>
      <c r="O113" s="67">
        <v>250</v>
      </c>
      <c r="P113" s="67"/>
      <c r="Q113" s="67"/>
      <c r="R113" s="67"/>
      <c r="S113" s="67">
        <v>250</v>
      </c>
      <c r="T113" s="1" t="s">
        <v>927</v>
      </c>
      <c r="Y113" s="1" t="s">
        <v>4023</v>
      </c>
      <c r="Z113" s="1" t="s">
        <v>901</v>
      </c>
      <c r="AA113" s="1">
        <v>6</v>
      </c>
    </row>
    <row r="114" spans="1:27" ht="14.25" customHeight="1">
      <c r="A114" s="1" t="s">
        <v>1489</v>
      </c>
      <c r="B114" s="1" t="s">
        <v>2603</v>
      </c>
      <c r="C114" s="1" t="s">
        <v>37</v>
      </c>
      <c r="D114" s="1" t="s">
        <v>40</v>
      </c>
      <c r="E114" s="1">
        <v>78204</v>
      </c>
      <c r="F114" s="1" t="s">
        <v>1491</v>
      </c>
      <c r="G114" s="1" t="s">
        <v>2900</v>
      </c>
      <c r="H114" s="1" t="s">
        <v>1493</v>
      </c>
      <c r="I114" s="1">
        <v>43519</v>
      </c>
      <c r="J114" s="278">
        <v>6292</v>
      </c>
      <c r="K114" s="67"/>
      <c r="L114" s="67"/>
      <c r="M114" s="67"/>
      <c r="N114" s="67"/>
      <c r="O114" s="67">
        <v>250</v>
      </c>
      <c r="P114" s="67"/>
      <c r="Q114" s="67"/>
      <c r="R114" s="67"/>
      <c r="S114" s="67">
        <v>250</v>
      </c>
      <c r="T114" s="1" t="s">
        <v>927</v>
      </c>
      <c r="Y114" s="1" t="s">
        <v>4023</v>
      </c>
      <c r="Z114" s="1" t="s">
        <v>901</v>
      </c>
      <c r="AA114" s="1">
        <v>6</v>
      </c>
    </row>
    <row r="115" spans="1:27" ht="14.25" customHeight="1">
      <c r="A115" s="1" t="s">
        <v>3304</v>
      </c>
      <c r="B115" s="1" t="s">
        <v>3305</v>
      </c>
      <c r="C115" s="1" t="s">
        <v>37</v>
      </c>
      <c r="D115" s="1" t="s">
        <v>40</v>
      </c>
      <c r="E115" s="1">
        <v>78209</v>
      </c>
      <c r="F115" s="1" t="s">
        <v>3306</v>
      </c>
      <c r="G115" s="1" t="s">
        <v>3307</v>
      </c>
      <c r="H115" s="1" t="s">
        <v>427</v>
      </c>
      <c r="I115" s="1">
        <v>43518</v>
      </c>
      <c r="J115" s="278">
        <v>6259</v>
      </c>
      <c r="K115" s="67"/>
      <c r="L115" s="67"/>
      <c r="M115" s="67"/>
      <c r="N115" s="67"/>
      <c r="O115" s="67">
        <v>250</v>
      </c>
      <c r="P115" s="67"/>
      <c r="Q115" s="67"/>
      <c r="R115" s="67"/>
      <c r="S115" s="67">
        <v>250</v>
      </c>
      <c r="T115" s="1" t="s">
        <v>927</v>
      </c>
      <c r="Y115" s="1" t="s">
        <v>4023</v>
      </c>
      <c r="Z115" s="1" t="s">
        <v>901</v>
      </c>
      <c r="AA115" s="1">
        <v>6</v>
      </c>
    </row>
    <row r="116" spans="1:27" ht="14.25" hidden="1" customHeight="1">
      <c r="A116" s="1" t="s">
        <v>1502</v>
      </c>
      <c r="I116" s="1">
        <v>43517</v>
      </c>
      <c r="J116" s="278">
        <v>6243</v>
      </c>
      <c r="K116" s="67"/>
      <c r="L116" s="67"/>
      <c r="M116" s="67"/>
      <c r="N116" s="67"/>
      <c r="O116" s="67">
        <v>250</v>
      </c>
      <c r="P116" s="67"/>
      <c r="Q116" s="67"/>
      <c r="R116" s="67"/>
      <c r="S116" s="67">
        <v>250</v>
      </c>
      <c r="T116" s="1" t="s">
        <v>927</v>
      </c>
      <c r="Y116" s="1" t="s">
        <v>4023</v>
      </c>
      <c r="Z116" s="1" t="s">
        <v>901</v>
      </c>
      <c r="AA116" s="1">
        <v>6</v>
      </c>
    </row>
    <row r="117" spans="1:27" ht="14.25" hidden="1" customHeight="1">
      <c r="A117" s="1" t="s">
        <v>3963</v>
      </c>
      <c r="I117" s="1">
        <v>43521</v>
      </c>
      <c r="J117" s="278">
        <v>6346</v>
      </c>
      <c r="K117" s="67"/>
      <c r="L117" s="67"/>
      <c r="M117" s="67"/>
      <c r="N117" s="67"/>
      <c r="O117" s="67">
        <v>250</v>
      </c>
      <c r="P117" s="67"/>
      <c r="Q117" s="67"/>
      <c r="R117" s="67"/>
      <c r="S117" s="67">
        <v>250</v>
      </c>
      <c r="T117" s="1" t="s">
        <v>927</v>
      </c>
      <c r="Y117" s="1" t="s">
        <v>4023</v>
      </c>
      <c r="Z117" s="1" t="s">
        <v>901</v>
      </c>
      <c r="AA117" s="1">
        <v>6</v>
      </c>
    </row>
    <row r="118" spans="1:27" ht="14.25" customHeight="1">
      <c r="A118" s="1" t="s">
        <v>3912</v>
      </c>
      <c r="B118" s="1" t="s">
        <v>3913</v>
      </c>
      <c r="C118" s="1" t="s">
        <v>3909</v>
      </c>
      <c r="D118" s="1" t="s">
        <v>40</v>
      </c>
      <c r="E118" s="1">
        <v>79063</v>
      </c>
      <c r="F118" s="1" t="s">
        <v>3914</v>
      </c>
      <c r="H118" s="1" t="s">
        <v>1493</v>
      </c>
      <c r="I118" s="1">
        <v>43519</v>
      </c>
      <c r="J118" s="278">
        <v>6292</v>
      </c>
      <c r="K118" s="67"/>
      <c r="L118" s="67"/>
      <c r="M118" s="67"/>
      <c r="N118" s="67"/>
      <c r="O118" s="67">
        <v>250</v>
      </c>
      <c r="P118" s="67"/>
      <c r="Q118" s="67"/>
      <c r="R118" s="67"/>
      <c r="S118" s="67">
        <v>250</v>
      </c>
      <c r="T118" s="1" t="s">
        <v>927</v>
      </c>
      <c r="Y118" s="1" t="s">
        <v>4023</v>
      </c>
      <c r="Z118" s="1" t="s">
        <v>901</v>
      </c>
      <c r="AA118" s="1">
        <v>6</v>
      </c>
    </row>
    <row r="119" spans="1:27" ht="14.25" customHeight="1">
      <c r="A119" s="1" t="s">
        <v>3983</v>
      </c>
      <c r="B119" s="1" t="s">
        <v>3984</v>
      </c>
      <c r="C119" s="1" t="s">
        <v>37</v>
      </c>
      <c r="D119" s="1" t="s">
        <v>40</v>
      </c>
      <c r="E119" s="1">
        <v>78216</v>
      </c>
      <c r="F119" s="1" t="s">
        <v>3985</v>
      </c>
      <c r="G119" s="1" t="s">
        <v>3986</v>
      </c>
      <c r="H119" s="1" t="s">
        <v>1493</v>
      </c>
      <c r="J119" s="278"/>
      <c r="K119" s="67"/>
      <c r="L119" s="67"/>
      <c r="M119" s="67"/>
      <c r="N119" s="67"/>
      <c r="O119" s="67"/>
      <c r="P119" s="67"/>
      <c r="Q119" s="67"/>
      <c r="R119" s="67"/>
      <c r="S119" s="67">
        <v>0</v>
      </c>
      <c r="T119" s="1" t="s">
        <v>931</v>
      </c>
      <c r="X119" s="1">
        <v>250</v>
      </c>
      <c r="Y119" s="1" t="s">
        <v>4023</v>
      </c>
      <c r="Z119" s="1" t="s">
        <v>901</v>
      </c>
      <c r="AA119" s="1">
        <v>6</v>
      </c>
    </row>
    <row r="120" spans="1:27" ht="14.25" customHeight="1">
      <c r="A120" s="1" t="s">
        <v>1015</v>
      </c>
      <c r="B120" s="1" t="s">
        <v>3697</v>
      </c>
      <c r="C120" s="1" t="s">
        <v>37</v>
      </c>
      <c r="D120" s="1" t="s">
        <v>40</v>
      </c>
      <c r="E120" s="1">
        <v>78209</v>
      </c>
      <c r="F120" s="1" t="s">
        <v>634</v>
      </c>
      <c r="G120" s="1" t="s">
        <v>1017</v>
      </c>
      <c r="H120" s="1" t="s">
        <v>1493</v>
      </c>
      <c r="I120" s="1">
        <v>43153</v>
      </c>
      <c r="J120" s="278">
        <v>6284</v>
      </c>
      <c r="K120" s="67"/>
      <c r="L120" s="67"/>
      <c r="M120" s="67"/>
      <c r="N120" s="67"/>
      <c r="O120" s="67">
        <v>250</v>
      </c>
      <c r="P120" s="67"/>
      <c r="Q120" s="67"/>
      <c r="R120" s="67"/>
      <c r="S120" s="67">
        <v>250</v>
      </c>
      <c r="T120" s="1" t="s">
        <v>927</v>
      </c>
      <c r="Y120" s="1" t="s">
        <v>4023</v>
      </c>
      <c r="Z120" s="1" t="s">
        <v>901</v>
      </c>
      <c r="AA120" s="1">
        <v>6</v>
      </c>
    </row>
    <row r="121" spans="1:27" ht="14.25" customHeight="1">
      <c r="A121" s="1" t="s">
        <v>3239</v>
      </c>
      <c r="B121" s="1" t="s">
        <v>636</v>
      </c>
      <c r="C121" s="1" t="s">
        <v>96</v>
      </c>
      <c r="D121" s="1" t="s">
        <v>40</v>
      </c>
      <c r="E121" s="1">
        <v>76531</v>
      </c>
      <c r="F121" s="1" t="s">
        <v>637</v>
      </c>
      <c r="G121" s="1" t="s">
        <v>3240</v>
      </c>
      <c r="I121" s="1">
        <v>43472</v>
      </c>
      <c r="J121" s="278">
        <v>5687</v>
      </c>
      <c r="K121" s="67"/>
      <c r="L121" s="67">
        <v>250</v>
      </c>
      <c r="M121" s="67"/>
      <c r="N121" s="67"/>
      <c r="O121" s="67"/>
      <c r="P121" s="67"/>
      <c r="Q121" s="67"/>
      <c r="R121" s="67"/>
      <c r="S121" s="67">
        <v>250</v>
      </c>
      <c r="T121" s="1" t="s">
        <v>927</v>
      </c>
      <c r="Y121" s="1" t="s">
        <v>4023</v>
      </c>
      <c r="Z121" s="1" t="s">
        <v>901</v>
      </c>
      <c r="AA121" s="1">
        <v>6</v>
      </c>
    </row>
    <row r="122" spans="1:27" ht="14.25" customHeight="1">
      <c r="A122" s="1" t="s">
        <v>3311</v>
      </c>
      <c r="B122" s="1" t="s">
        <v>3312</v>
      </c>
      <c r="C122" s="1" t="s">
        <v>37</v>
      </c>
      <c r="D122" s="1" t="s">
        <v>40</v>
      </c>
      <c r="E122" s="1">
        <v>78209</v>
      </c>
      <c r="F122" s="1" t="s">
        <v>3313</v>
      </c>
      <c r="H122" s="1" t="s">
        <v>220</v>
      </c>
      <c r="J122" s="278"/>
      <c r="K122" s="67"/>
      <c r="L122" s="67"/>
      <c r="M122" s="67"/>
      <c r="N122" s="67"/>
      <c r="O122" s="67"/>
      <c r="P122" s="67"/>
      <c r="Q122" s="67"/>
      <c r="R122" s="67"/>
      <c r="S122" s="67">
        <v>300</v>
      </c>
      <c r="U122" s="1">
        <v>300</v>
      </c>
      <c r="X122" s="1" t="s">
        <v>3314</v>
      </c>
      <c r="Y122" s="1" t="s">
        <v>4023</v>
      </c>
      <c r="Z122" s="1" t="s">
        <v>901</v>
      </c>
      <c r="AA122" s="1">
        <v>6</v>
      </c>
    </row>
    <row r="123" spans="1:27" ht="14.25" customHeight="1">
      <c r="A123" s="1" t="s">
        <v>3334</v>
      </c>
      <c r="B123" s="1" t="s">
        <v>3068</v>
      </c>
      <c r="C123" s="1" t="s">
        <v>37</v>
      </c>
      <c r="D123" s="1" t="s">
        <v>40</v>
      </c>
      <c r="E123" s="1">
        <v>78217</v>
      </c>
      <c r="F123" s="1" t="s">
        <v>663</v>
      </c>
      <c r="H123" s="1" t="s">
        <v>427</v>
      </c>
      <c r="J123" s="278"/>
      <c r="K123" s="67"/>
      <c r="L123" s="67"/>
      <c r="M123" s="67"/>
      <c r="N123" s="67"/>
      <c r="O123" s="67"/>
      <c r="P123" s="67"/>
      <c r="Q123" s="67"/>
      <c r="R123" s="67"/>
      <c r="S123" s="67">
        <v>0</v>
      </c>
      <c r="T123" s="1" t="s">
        <v>931</v>
      </c>
      <c r="X123" s="1">
        <v>250</v>
      </c>
      <c r="Y123" s="1" t="s">
        <v>4023</v>
      </c>
      <c r="Z123" s="1" t="s">
        <v>901</v>
      </c>
      <c r="AA123" s="1">
        <v>6</v>
      </c>
    </row>
    <row r="124" spans="1:27" ht="14.25" customHeight="1">
      <c r="A124" s="1" t="s">
        <v>3322</v>
      </c>
      <c r="B124" s="1" t="s">
        <v>3323</v>
      </c>
      <c r="C124" s="1" t="s">
        <v>37</v>
      </c>
      <c r="D124" s="1" t="s">
        <v>40</v>
      </c>
      <c r="E124" s="1">
        <v>78229</v>
      </c>
      <c r="F124" s="1" t="s">
        <v>1531</v>
      </c>
      <c r="H124" s="1" t="s">
        <v>1444</v>
      </c>
      <c r="I124" s="1">
        <v>43520</v>
      </c>
      <c r="J124" s="278">
        <v>6344</v>
      </c>
      <c r="K124" s="67"/>
      <c r="L124" s="67"/>
      <c r="M124" s="67"/>
      <c r="N124" s="67"/>
      <c r="O124" s="67"/>
      <c r="P124" s="67">
        <v>300</v>
      </c>
      <c r="Q124" s="67"/>
      <c r="R124" s="67"/>
      <c r="S124" s="67">
        <v>300</v>
      </c>
      <c r="T124" s="1" t="s">
        <v>927</v>
      </c>
      <c r="X124" s="1" t="s">
        <v>3949</v>
      </c>
      <c r="Y124" s="1" t="s">
        <v>4023</v>
      </c>
      <c r="Z124" s="1" t="s">
        <v>901</v>
      </c>
      <c r="AA124" s="1">
        <v>6</v>
      </c>
    </row>
    <row r="125" spans="1:27" ht="14.25" customHeight="1">
      <c r="A125" s="1" t="s">
        <v>3275</v>
      </c>
      <c r="B125" s="1" t="s">
        <v>1035</v>
      </c>
      <c r="C125" s="1" t="s">
        <v>37</v>
      </c>
      <c r="D125" s="1" t="s">
        <v>40</v>
      </c>
      <c r="E125" s="1">
        <v>78216</v>
      </c>
      <c r="F125" s="1" t="s">
        <v>1036</v>
      </c>
      <c r="G125" s="1" t="s">
        <v>1037</v>
      </c>
      <c r="H125" s="1" t="s">
        <v>1038</v>
      </c>
      <c r="I125" s="1">
        <v>43500</v>
      </c>
      <c r="J125" s="278">
        <v>5909</v>
      </c>
      <c r="K125" s="67"/>
      <c r="L125" s="67"/>
      <c r="M125" s="67"/>
      <c r="N125" s="67"/>
      <c r="O125" s="67">
        <v>250</v>
      </c>
      <c r="P125" s="67"/>
      <c r="Q125" s="67"/>
      <c r="R125" s="67"/>
      <c r="S125" s="67">
        <v>250</v>
      </c>
      <c r="T125" s="1" t="s">
        <v>927</v>
      </c>
      <c r="Y125" s="1" t="s">
        <v>4023</v>
      </c>
      <c r="Z125" s="1" t="s">
        <v>901</v>
      </c>
      <c r="AA125" s="1">
        <v>6</v>
      </c>
    </row>
    <row r="126" spans="1:27" ht="14.25" customHeight="1">
      <c r="A126" s="1" t="s">
        <v>1041</v>
      </c>
      <c r="B126" s="1" t="s">
        <v>1088</v>
      </c>
      <c r="C126" s="1" t="s">
        <v>137</v>
      </c>
      <c r="D126" s="1" t="s">
        <v>40</v>
      </c>
      <c r="E126" s="1">
        <v>78624</v>
      </c>
      <c r="F126" s="1" t="s">
        <v>1089</v>
      </c>
      <c r="G126" s="1" t="s">
        <v>1090</v>
      </c>
      <c r="H126" s="1" t="s">
        <v>1045</v>
      </c>
      <c r="I126" s="1">
        <v>43429</v>
      </c>
      <c r="J126" s="278" t="s">
        <v>3141</v>
      </c>
      <c r="K126" s="67"/>
      <c r="L126" s="67">
        <v>250</v>
      </c>
      <c r="M126" s="67"/>
      <c r="N126" s="67"/>
      <c r="O126" s="67"/>
      <c r="P126" s="67"/>
      <c r="Q126" s="67"/>
      <c r="R126" s="67"/>
      <c r="S126" s="67">
        <v>250</v>
      </c>
      <c r="T126" s="1" t="s">
        <v>927</v>
      </c>
      <c r="X126" s="1" t="s">
        <v>3238</v>
      </c>
      <c r="Y126" s="1" t="s">
        <v>4024</v>
      </c>
      <c r="Z126" s="1" t="s">
        <v>901</v>
      </c>
      <c r="AA126" s="1">
        <v>6</v>
      </c>
    </row>
    <row r="127" spans="1:27" ht="14.25" customHeight="1">
      <c r="A127" s="1" t="s">
        <v>2673</v>
      </c>
      <c r="B127" s="1" t="s">
        <v>2558</v>
      </c>
      <c r="C127" s="1" t="s">
        <v>37</v>
      </c>
      <c r="D127" s="1" t="s">
        <v>40</v>
      </c>
      <c r="E127" s="1">
        <v>78266</v>
      </c>
      <c r="F127" s="1" t="s">
        <v>3328</v>
      </c>
      <c r="H127" s="1" t="s">
        <v>996</v>
      </c>
      <c r="J127" s="278"/>
      <c r="K127" s="67"/>
      <c r="L127" s="67"/>
      <c r="M127" s="67"/>
      <c r="N127" s="67"/>
      <c r="O127" s="67"/>
      <c r="P127" s="67"/>
      <c r="Q127" s="67"/>
      <c r="R127" s="67"/>
      <c r="S127" s="67">
        <v>0</v>
      </c>
      <c r="T127" s="1" t="s">
        <v>931</v>
      </c>
      <c r="X127" s="1">
        <v>250</v>
      </c>
      <c r="Y127" s="1" t="s">
        <v>4023</v>
      </c>
      <c r="Z127" s="1" t="s">
        <v>901</v>
      </c>
      <c r="AA127" s="1">
        <v>6</v>
      </c>
    </row>
    <row r="128" spans="1:27" ht="14.25" customHeight="1">
      <c r="A128" s="1" t="s">
        <v>1584</v>
      </c>
      <c r="B128" s="1" t="s">
        <v>1585</v>
      </c>
      <c r="C128" s="1" t="s">
        <v>1586</v>
      </c>
      <c r="D128" s="1" t="s">
        <v>40</v>
      </c>
      <c r="E128" s="1">
        <v>78109</v>
      </c>
      <c r="G128" s="1" t="s">
        <v>3261</v>
      </c>
      <c r="H128" s="1" t="s">
        <v>1700</v>
      </c>
      <c r="I128" s="1">
        <v>43500</v>
      </c>
      <c r="J128" s="278">
        <v>5905</v>
      </c>
      <c r="K128" s="67"/>
      <c r="L128" s="67"/>
      <c r="M128" s="67"/>
      <c r="N128" s="67"/>
      <c r="O128" s="67">
        <v>250</v>
      </c>
      <c r="P128" s="67"/>
      <c r="Q128" s="67"/>
      <c r="R128" s="67"/>
      <c r="S128" s="67">
        <v>250</v>
      </c>
      <c r="T128" s="1" t="s">
        <v>927</v>
      </c>
      <c r="Y128" s="1" t="s">
        <v>4023</v>
      </c>
      <c r="Z128" s="1" t="s">
        <v>901</v>
      </c>
      <c r="AA128" s="1">
        <v>6</v>
      </c>
    </row>
    <row r="129" spans="1:27" ht="14.25" customHeight="1">
      <c r="A129" s="1" t="s">
        <v>2608</v>
      </c>
      <c r="B129" s="1" t="s">
        <v>2609</v>
      </c>
      <c r="C129" s="1" t="s">
        <v>37</v>
      </c>
      <c r="D129" s="1" t="s">
        <v>40</v>
      </c>
      <c r="E129" s="1">
        <v>78209</v>
      </c>
      <c r="F129" s="1" t="s">
        <v>1062</v>
      </c>
      <c r="G129" s="1" t="s">
        <v>1063</v>
      </c>
      <c r="I129" s="1">
        <v>43503</v>
      </c>
      <c r="J129" s="278">
        <v>5943</v>
      </c>
      <c r="K129" s="67"/>
      <c r="L129" s="67">
        <v>250</v>
      </c>
      <c r="M129" s="67"/>
      <c r="N129" s="67"/>
      <c r="O129" s="67"/>
      <c r="P129" s="67"/>
      <c r="Q129" s="67"/>
      <c r="R129" s="67"/>
      <c r="S129" s="67">
        <v>250</v>
      </c>
      <c r="T129" s="1" t="s">
        <v>927</v>
      </c>
      <c r="Y129" s="1" t="s">
        <v>4024</v>
      </c>
      <c r="Z129" s="1" t="s">
        <v>901</v>
      </c>
      <c r="AA129" s="1">
        <v>6</v>
      </c>
    </row>
    <row r="130" spans="1:27" ht="14.25" customHeight="1">
      <c r="A130" s="1" t="s">
        <v>3281</v>
      </c>
      <c r="B130" s="1" t="s">
        <v>3282</v>
      </c>
      <c r="C130" s="1" t="s">
        <v>37</v>
      </c>
      <c r="D130" s="1" t="s">
        <v>40</v>
      </c>
      <c r="E130" s="1">
        <v>78249</v>
      </c>
      <c r="G130" s="1" t="s">
        <v>3283</v>
      </c>
      <c r="I130" s="1">
        <v>43514</v>
      </c>
      <c r="J130" s="278" t="s">
        <v>3284</v>
      </c>
      <c r="K130" s="67"/>
      <c r="L130" s="67">
        <v>250</v>
      </c>
      <c r="M130" s="67"/>
      <c r="N130" s="67"/>
      <c r="O130" s="67"/>
      <c r="P130" s="67"/>
      <c r="Q130" s="67"/>
      <c r="R130" s="67"/>
      <c r="S130" s="67">
        <v>250</v>
      </c>
      <c r="T130" s="1" t="s">
        <v>927</v>
      </c>
      <c r="Y130" s="1" t="s">
        <v>4024</v>
      </c>
      <c r="Z130" s="1" t="s">
        <v>901</v>
      </c>
      <c r="AA130" s="1">
        <v>6</v>
      </c>
    </row>
    <row r="131" spans="1:27" ht="14.25" customHeight="1">
      <c r="A131" s="1" t="s">
        <v>3292</v>
      </c>
      <c r="B131" s="1" t="s">
        <v>3293</v>
      </c>
      <c r="C131" s="1" t="s">
        <v>48</v>
      </c>
      <c r="D131" s="1" t="s">
        <v>40</v>
      </c>
      <c r="E131" s="1">
        <v>78023</v>
      </c>
      <c r="F131" s="1" t="s">
        <v>3294</v>
      </c>
      <c r="H131" s="1" t="s">
        <v>1444</v>
      </c>
      <c r="I131" s="1">
        <v>43517</v>
      </c>
      <c r="J131" s="278">
        <v>6241</v>
      </c>
      <c r="K131" s="67"/>
      <c r="L131" s="67"/>
      <c r="M131" s="67"/>
      <c r="N131" s="67"/>
      <c r="O131" s="67">
        <v>250</v>
      </c>
      <c r="P131" s="67"/>
      <c r="Q131" s="67"/>
      <c r="R131" s="67"/>
      <c r="S131" s="67">
        <v>250</v>
      </c>
      <c r="T131" s="1" t="s">
        <v>927</v>
      </c>
      <c r="Y131" s="1" t="s">
        <v>4023</v>
      </c>
      <c r="Z131" s="1" t="s">
        <v>901</v>
      </c>
      <c r="AA131" s="1">
        <v>6</v>
      </c>
    </row>
    <row r="132" spans="1:27" ht="14.25" customHeight="1">
      <c r="A132" s="1" t="s">
        <v>3335</v>
      </c>
      <c r="B132" s="1" t="s">
        <v>3336</v>
      </c>
      <c r="C132" s="1" t="s">
        <v>37</v>
      </c>
      <c r="D132" s="1" t="s">
        <v>40</v>
      </c>
      <c r="E132" s="1">
        <v>78252</v>
      </c>
      <c r="F132" s="1" t="s">
        <v>3337</v>
      </c>
      <c r="H132" s="1" t="s">
        <v>427</v>
      </c>
      <c r="I132" s="1">
        <v>43153</v>
      </c>
      <c r="J132" s="278">
        <v>6283</v>
      </c>
      <c r="K132" s="67"/>
      <c r="L132" s="67"/>
      <c r="M132" s="67"/>
      <c r="N132" s="67"/>
      <c r="O132" s="67">
        <v>250</v>
      </c>
      <c r="P132" s="67"/>
      <c r="Q132" s="67"/>
      <c r="R132" s="67"/>
      <c r="S132" s="67">
        <v>250</v>
      </c>
      <c r="T132" s="1" t="s">
        <v>927</v>
      </c>
      <c r="Y132" s="1" t="s">
        <v>4023</v>
      </c>
      <c r="Z132" s="1" t="s">
        <v>901</v>
      </c>
      <c r="AA132" s="1">
        <v>6</v>
      </c>
    </row>
    <row r="133" spans="1:27" ht="14.25" customHeight="1">
      <c r="A133" s="1" t="s">
        <v>1628</v>
      </c>
      <c r="B133" s="1" t="s">
        <v>1629</v>
      </c>
      <c r="C133" s="1" t="s">
        <v>1630</v>
      </c>
      <c r="D133" s="1" t="s">
        <v>40</v>
      </c>
      <c r="E133" s="1">
        <v>78148</v>
      </c>
      <c r="F133" s="1" t="s">
        <v>1631</v>
      </c>
      <c r="G133" s="1" t="s">
        <v>1632</v>
      </c>
      <c r="H133" s="1" t="s">
        <v>1628</v>
      </c>
      <c r="I133" s="1">
        <v>43494</v>
      </c>
      <c r="J133" s="278">
        <v>5853</v>
      </c>
      <c r="K133" s="67"/>
      <c r="L133" s="67">
        <v>250</v>
      </c>
      <c r="M133" s="67"/>
      <c r="N133" s="67"/>
      <c r="O133" s="67"/>
      <c r="P133" s="67"/>
      <c r="Q133" s="67"/>
      <c r="R133" s="67"/>
      <c r="S133" s="67">
        <v>250</v>
      </c>
      <c r="T133" s="1" t="s">
        <v>927</v>
      </c>
      <c r="U133" s="1" t="s">
        <v>3075</v>
      </c>
      <c r="Y133" s="1" t="s">
        <v>4024</v>
      </c>
      <c r="Z133" s="1" t="s">
        <v>901</v>
      </c>
      <c r="AA133" s="1">
        <v>6</v>
      </c>
    </row>
    <row r="134" spans="1:27" ht="14.25" customHeight="1">
      <c r="A134" s="1" t="s">
        <v>2641</v>
      </c>
      <c r="B134" s="1" t="s">
        <v>3915</v>
      </c>
      <c r="C134" s="1" t="s">
        <v>232</v>
      </c>
      <c r="D134" s="1" t="s">
        <v>40</v>
      </c>
      <c r="E134" s="1">
        <v>78009</v>
      </c>
      <c r="F134" s="1" t="s">
        <v>3916</v>
      </c>
      <c r="G134" s="1" t="s">
        <v>3917</v>
      </c>
      <c r="H134" s="1" t="s">
        <v>1444</v>
      </c>
      <c r="I134" s="1">
        <v>43519</v>
      </c>
      <c r="J134" s="278">
        <v>6292</v>
      </c>
      <c r="K134" s="67"/>
      <c r="L134" s="67"/>
      <c r="M134" s="67"/>
      <c r="N134" s="67"/>
      <c r="O134" s="67">
        <v>250</v>
      </c>
      <c r="P134" s="67"/>
      <c r="Q134" s="67"/>
      <c r="R134" s="67"/>
      <c r="S134" s="67">
        <v>250</v>
      </c>
      <c r="T134" s="1" t="s">
        <v>927</v>
      </c>
      <c r="Y134" s="1" t="s">
        <v>4023</v>
      </c>
      <c r="Z134" s="1" t="s">
        <v>901</v>
      </c>
      <c r="AA134" s="1">
        <v>6</v>
      </c>
    </row>
    <row r="135" spans="1:27" ht="14.25" customHeight="1">
      <c r="A135" s="1" t="s">
        <v>1639</v>
      </c>
      <c r="B135" s="1" t="s">
        <v>3262</v>
      </c>
      <c r="C135" s="1" t="s">
        <v>1981</v>
      </c>
      <c r="D135" s="1" t="s">
        <v>40</v>
      </c>
      <c r="E135" s="1">
        <v>78002</v>
      </c>
      <c r="F135" s="1" t="s">
        <v>3263</v>
      </c>
      <c r="G135" s="1" t="s">
        <v>1642</v>
      </c>
      <c r="H135" s="1" t="s">
        <v>1700</v>
      </c>
      <c r="I135" s="1">
        <v>43500</v>
      </c>
      <c r="J135" s="278">
        <v>5905</v>
      </c>
      <c r="K135" s="67"/>
      <c r="L135" s="67"/>
      <c r="M135" s="67"/>
      <c r="N135" s="67"/>
      <c r="O135" s="67">
        <v>250</v>
      </c>
      <c r="P135" s="67"/>
      <c r="Q135" s="67"/>
      <c r="R135" s="67"/>
      <c r="S135" s="67">
        <v>250</v>
      </c>
      <c r="T135" s="1" t="s">
        <v>927</v>
      </c>
      <c r="Y135" s="1" t="s">
        <v>4023</v>
      </c>
      <c r="Z135" s="1" t="s">
        <v>901</v>
      </c>
      <c r="AA135" s="1">
        <v>6</v>
      </c>
    </row>
    <row r="136" spans="1:27" ht="14.25" customHeight="1">
      <c r="A136" s="1" t="s">
        <v>1643</v>
      </c>
      <c r="B136" s="1" t="s">
        <v>1644</v>
      </c>
      <c r="C136" s="1" t="s">
        <v>232</v>
      </c>
      <c r="D136" s="1" t="s">
        <v>40</v>
      </c>
      <c r="E136" s="1">
        <v>78009</v>
      </c>
      <c r="F136" s="1" t="s">
        <v>1645</v>
      </c>
      <c r="G136" s="1" t="s">
        <v>1646</v>
      </c>
      <c r="H136" s="1" t="s">
        <v>1038</v>
      </c>
      <c r="I136" s="1">
        <v>43500</v>
      </c>
      <c r="J136" s="278">
        <v>5905</v>
      </c>
      <c r="K136" s="67"/>
      <c r="L136" s="67"/>
      <c r="M136" s="67"/>
      <c r="N136" s="67"/>
      <c r="O136" s="67">
        <v>250</v>
      </c>
      <c r="P136" s="67"/>
      <c r="Q136" s="67"/>
      <c r="R136" s="67"/>
      <c r="S136" s="67">
        <v>250</v>
      </c>
      <c r="T136" s="1" t="s">
        <v>927</v>
      </c>
      <c r="X136" s="1" t="s">
        <v>3271</v>
      </c>
      <c r="Y136" s="1" t="s">
        <v>4023</v>
      </c>
      <c r="Z136" s="1" t="s">
        <v>901</v>
      </c>
      <c r="AA136" s="1">
        <v>6</v>
      </c>
    </row>
    <row r="137" spans="1:27" ht="14.25" customHeight="1">
      <c r="A137" s="1" t="s">
        <v>3242</v>
      </c>
      <c r="B137" s="1" t="s">
        <v>3243</v>
      </c>
      <c r="C137" s="1" t="s">
        <v>234</v>
      </c>
      <c r="D137" s="1" t="s">
        <v>40</v>
      </c>
      <c r="E137" s="1">
        <v>78130</v>
      </c>
      <c r="F137" s="1" t="s">
        <v>3244</v>
      </c>
      <c r="G137" s="1" t="s">
        <v>3245</v>
      </c>
      <c r="H137" s="1" t="s">
        <v>1488</v>
      </c>
      <c r="I137" s="1">
        <v>43487</v>
      </c>
      <c r="J137" s="278">
        <v>5801</v>
      </c>
      <c r="K137" s="67"/>
      <c r="L137" s="67">
        <v>250</v>
      </c>
      <c r="M137" s="67"/>
      <c r="N137" s="67"/>
      <c r="O137" s="67"/>
      <c r="P137" s="67"/>
      <c r="Q137" s="67"/>
      <c r="R137" s="67"/>
      <c r="S137" s="67">
        <v>250</v>
      </c>
      <c r="T137" s="1" t="s">
        <v>927</v>
      </c>
      <c r="Y137" s="1" t="s">
        <v>4024</v>
      </c>
      <c r="Z137" s="1" t="s">
        <v>901</v>
      </c>
      <c r="AA137" s="1">
        <v>6</v>
      </c>
    </row>
    <row r="138" spans="1:27" ht="14.25" customHeight="1">
      <c r="A138" s="1" t="s">
        <v>3927</v>
      </c>
      <c r="B138" s="1" t="s">
        <v>3928</v>
      </c>
      <c r="C138" s="1" t="s">
        <v>48</v>
      </c>
      <c r="D138" s="1" t="s">
        <v>40</v>
      </c>
      <c r="E138" s="1">
        <v>78023</v>
      </c>
      <c r="H138" s="1" t="s">
        <v>1493</v>
      </c>
      <c r="I138" s="1">
        <v>43520</v>
      </c>
      <c r="J138" s="278">
        <v>6343</v>
      </c>
      <c r="K138" s="67"/>
      <c r="L138" s="67"/>
      <c r="M138" s="67"/>
      <c r="N138" s="67"/>
      <c r="O138" s="67"/>
      <c r="P138" s="67">
        <v>250</v>
      </c>
      <c r="Q138" s="67"/>
      <c r="R138" s="67"/>
      <c r="S138" s="67">
        <v>250</v>
      </c>
      <c r="T138" s="1" t="s">
        <v>927</v>
      </c>
      <c r="Y138" s="1" t="s">
        <v>4023</v>
      </c>
      <c r="Z138" s="1" t="s">
        <v>901</v>
      </c>
      <c r="AA138" s="1">
        <v>6</v>
      </c>
    </row>
    <row r="139" spans="1:27" ht="14.25" customHeight="1">
      <c r="A139" s="1" t="s">
        <v>1674</v>
      </c>
      <c r="B139" s="1" t="s">
        <v>1675</v>
      </c>
      <c r="C139" s="1" t="s">
        <v>37</v>
      </c>
      <c r="D139" s="1" t="s">
        <v>40</v>
      </c>
      <c r="E139" s="1">
        <v>78232</v>
      </c>
      <c r="F139" s="1" t="s">
        <v>1676</v>
      </c>
      <c r="G139" s="1" t="s">
        <v>1677</v>
      </c>
      <c r="H139" s="1" t="s">
        <v>1038</v>
      </c>
      <c r="I139" s="1">
        <v>43500</v>
      </c>
      <c r="J139" s="278">
        <v>5905</v>
      </c>
      <c r="K139" s="67"/>
      <c r="L139" s="67"/>
      <c r="M139" s="67"/>
      <c r="N139" s="67"/>
      <c r="O139" s="67">
        <v>250</v>
      </c>
      <c r="P139" s="67"/>
      <c r="Q139" s="67"/>
      <c r="R139" s="67"/>
      <c r="S139" s="67">
        <v>250</v>
      </c>
      <c r="T139" s="1" t="s">
        <v>927</v>
      </c>
      <c r="Y139" s="1" t="s">
        <v>4023</v>
      </c>
      <c r="Z139" s="1" t="s">
        <v>901</v>
      </c>
      <c r="AA139" s="1">
        <v>6</v>
      </c>
    </row>
    <row r="140" spans="1:27" ht="14.25" customHeight="1">
      <c r="A140" s="1" t="s">
        <v>3264</v>
      </c>
      <c r="B140" s="1" t="s">
        <v>1698</v>
      </c>
      <c r="C140" s="1" t="s">
        <v>158</v>
      </c>
      <c r="D140" s="1" t="s">
        <v>40</v>
      </c>
      <c r="E140" s="1">
        <v>78056</v>
      </c>
      <c r="F140" s="1" t="s">
        <v>3265</v>
      </c>
      <c r="G140" s="1" t="s">
        <v>3266</v>
      </c>
      <c r="H140" s="1" t="s">
        <v>1700</v>
      </c>
      <c r="I140" s="1">
        <v>43500</v>
      </c>
      <c r="J140" s="278">
        <v>5905</v>
      </c>
      <c r="K140" s="67"/>
      <c r="L140" s="67"/>
      <c r="M140" s="67"/>
      <c r="N140" s="67"/>
      <c r="O140" s="67">
        <v>250</v>
      </c>
      <c r="P140" s="67"/>
      <c r="Q140" s="67"/>
      <c r="R140" s="67"/>
      <c r="S140" s="67">
        <v>250</v>
      </c>
      <c r="T140" s="1" t="s">
        <v>927</v>
      </c>
      <c r="Y140" s="1" t="s">
        <v>4023</v>
      </c>
      <c r="Z140" s="1" t="s">
        <v>901</v>
      </c>
      <c r="AA140" s="1">
        <v>6</v>
      </c>
    </row>
    <row r="141" spans="1:27" ht="14.25" customHeight="1">
      <c r="A141" s="1" t="s">
        <v>3230</v>
      </c>
      <c r="B141" s="1" t="s">
        <v>3231</v>
      </c>
      <c r="C141" s="1" t="s">
        <v>37</v>
      </c>
      <c r="D141" s="1" t="s">
        <v>40</v>
      </c>
      <c r="E141" s="1">
        <v>78250</v>
      </c>
      <c r="F141" s="1" t="s">
        <v>3332</v>
      </c>
      <c r="H141" s="1" t="s">
        <v>427</v>
      </c>
      <c r="I141" s="1">
        <v>43222</v>
      </c>
      <c r="J141" s="278" t="s">
        <v>3232</v>
      </c>
      <c r="K141" s="67"/>
      <c r="L141" s="67"/>
      <c r="M141" s="67"/>
      <c r="N141" s="67"/>
      <c r="O141" s="67">
        <v>250</v>
      </c>
      <c r="P141" s="67"/>
      <c r="Q141" s="67"/>
      <c r="R141" s="67"/>
      <c r="S141" s="67">
        <v>250</v>
      </c>
      <c r="T141" s="1" t="s">
        <v>927</v>
      </c>
      <c r="X141" s="1" t="s">
        <v>3233</v>
      </c>
      <c r="Y141" s="1" t="s">
        <v>4023</v>
      </c>
      <c r="Z141" s="1" t="s">
        <v>901</v>
      </c>
      <c r="AA141" s="1">
        <v>6</v>
      </c>
    </row>
    <row r="142" spans="1:27" ht="14.25" customHeight="1">
      <c r="A142" s="1" t="s">
        <v>3295</v>
      </c>
      <c r="B142" s="1" t="s">
        <v>1111</v>
      </c>
      <c r="C142" s="1" t="s">
        <v>48</v>
      </c>
      <c r="D142" s="1" t="s">
        <v>40</v>
      </c>
      <c r="E142" s="1">
        <v>78023</v>
      </c>
      <c r="F142" s="1" t="s">
        <v>1112</v>
      </c>
      <c r="H142" s="1" t="s">
        <v>1444</v>
      </c>
      <c r="I142" s="1">
        <v>43517</v>
      </c>
      <c r="J142" s="278">
        <v>6241</v>
      </c>
      <c r="K142" s="67"/>
      <c r="L142" s="67"/>
      <c r="M142" s="67"/>
      <c r="N142" s="67"/>
      <c r="O142" s="67">
        <v>250</v>
      </c>
      <c r="P142" s="67"/>
      <c r="Q142" s="67"/>
      <c r="R142" s="67"/>
      <c r="S142" s="67">
        <v>250</v>
      </c>
      <c r="T142" s="1" t="s">
        <v>927</v>
      </c>
      <c r="Y142" s="1" t="s">
        <v>4023</v>
      </c>
      <c r="Z142" s="1" t="s">
        <v>901</v>
      </c>
      <c r="AA142" s="1">
        <v>6</v>
      </c>
    </row>
    <row r="143" spans="1:27" ht="14.25" customHeight="1">
      <c r="A143" s="1" t="s">
        <v>3987</v>
      </c>
      <c r="B143" s="1" t="s">
        <v>1731</v>
      </c>
      <c r="C143" s="1" t="s">
        <v>37</v>
      </c>
      <c r="D143" s="1" t="s">
        <v>40</v>
      </c>
      <c r="E143" s="1">
        <v>78253</v>
      </c>
      <c r="F143" s="1" t="s">
        <v>3988</v>
      </c>
      <c r="G143" s="1" t="s">
        <v>3989</v>
      </c>
      <c r="H143" s="1" t="s">
        <v>3937</v>
      </c>
      <c r="J143" s="278"/>
      <c r="K143" s="67"/>
      <c r="L143" s="67"/>
      <c r="M143" s="67"/>
      <c r="N143" s="67"/>
      <c r="O143" s="67"/>
      <c r="P143" s="67"/>
      <c r="Q143" s="67"/>
      <c r="R143" s="67"/>
      <c r="S143" s="67">
        <v>0</v>
      </c>
      <c r="T143" s="1" t="s">
        <v>931</v>
      </c>
      <c r="X143" s="1">
        <v>250</v>
      </c>
      <c r="Y143" s="1" t="s">
        <v>4023</v>
      </c>
      <c r="Z143" s="1" t="s">
        <v>901</v>
      </c>
      <c r="AA143" s="1">
        <v>6</v>
      </c>
    </row>
    <row r="144" spans="1:27" ht="14.25" customHeight="1">
      <c r="A144" s="1" t="s">
        <v>3350</v>
      </c>
      <c r="B144" s="1" t="s">
        <v>3351</v>
      </c>
      <c r="C144" s="1" t="s">
        <v>3352</v>
      </c>
      <c r="D144" s="1" t="s">
        <v>40</v>
      </c>
      <c r="E144" s="1">
        <v>79831</v>
      </c>
      <c r="F144" s="1" t="s">
        <v>3353</v>
      </c>
      <c r="G144" s="1" t="s">
        <v>3354</v>
      </c>
      <c r="I144" s="1">
        <v>43153</v>
      </c>
      <c r="J144" s="278">
        <v>6284</v>
      </c>
      <c r="K144" s="67"/>
      <c r="L144" s="67"/>
      <c r="M144" s="67"/>
      <c r="N144" s="67"/>
      <c r="O144" s="67">
        <v>250</v>
      </c>
      <c r="P144" s="67"/>
      <c r="Q144" s="67"/>
      <c r="R144" s="67"/>
      <c r="S144" s="67">
        <v>250</v>
      </c>
      <c r="T144" s="1" t="s">
        <v>927</v>
      </c>
      <c r="Y144" s="1" t="s">
        <v>4023</v>
      </c>
      <c r="Z144" s="1" t="s">
        <v>901</v>
      </c>
      <c r="AA144" s="1">
        <v>6</v>
      </c>
    </row>
    <row r="145" spans="1:27" ht="14.25" customHeight="1">
      <c r="A145" s="1" t="s">
        <v>3901</v>
      </c>
      <c r="I145" s="1">
        <v>43519</v>
      </c>
      <c r="J145" s="278">
        <v>6270</v>
      </c>
      <c r="K145" s="67"/>
      <c r="L145" s="67"/>
      <c r="M145" s="67"/>
      <c r="N145" s="67"/>
      <c r="O145" s="67">
        <v>250</v>
      </c>
      <c r="P145" s="67"/>
      <c r="Q145" s="67"/>
      <c r="R145" s="67"/>
      <c r="S145" s="67">
        <v>250</v>
      </c>
      <c r="T145" s="1" t="s">
        <v>927</v>
      </c>
      <c r="Y145" s="1" t="s">
        <v>4023</v>
      </c>
      <c r="Z145" s="1" t="s">
        <v>901</v>
      </c>
      <c r="AA145" s="1">
        <v>6</v>
      </c>
    </row>
    <row r="146" spans="1:27" ht="14.25" customHeight="1">
      <c r="A146" s="1" t="s">
        <v>3907</v>
      </c>
      <c r="B146" s="1" t="s">
        <v>3908</v>
      </c>
      <c r="C146" s="1" t="s">
        <v>3909</v>
      </c>
      <c r="D146" s="1" t="s">
        <v>40</v>
      </c>
      <c r="E146" s="1">
        <v>78063</v>
      </c>
      <c r="F146" s="1" t="s">
        <v>3910</v>
      </c>
      <c r="G146" s="1" t="s">
        <v>3911</v>
      </c>
      <c r="H146" s="1" t="s">
        <v>1493</v>
      </c>
      <c r="I146" s="1">
        <v>43519</v>
      </c>
      <c r="J146" s="278">
        <v>6292</v>
      </c>
      <c r="K146" s="67"/>
      <c r="L146" s="67"/>
      <c r="M146" s="67"/>
      <c r="N146" s="67"/>
      <c r="O146" s="67">
        <v>250</v>
      </c>
      <c r="P146" s="67"/>
      <c r="Q146" s="67"/>
      <c r="R146" s="67"/>
      <c r="S146" s="67">
        <v>250</v>
      </c>
      <c r="T146" s="1" t="s">
        <v>927</v>
      </c>
      <c r="Y146" s="1" t="s">
        <v>4023</v>
      </c>
      <c r="Z146" s="1" t="s">
        <v>901</v>
      </c>
      <c r="AA146" s="1">
        <v>6</v>
      </c>
    </row>
    <row r="147" spans="1:27" ht="14.25" customHeight="1">
      <c r="A147" s="1" t="s">
        <v>1119</v>
      </c>
      <c r="B147" s="1" t="s">
        <v>1120</v>
      </c>
      <c r="C147" s="1" t="s">
        <v>178</v>
      </c>
      <c r="D147" s="1" t="s">
        <v>40</v>
      </c>
      <c r="E147" s="1">
        <v>78948</v>
      </c>
      <c r="F147" s="1" t="s">
        <v>716</v>
      </c>
      <c r="G147" s="1" t="s">
        <v>786</v>
      </c>
      <c r="H147" s="1" t="s">
        <v>785</v>
      </c>
      <c r="I147" s="1">
        <v>43487</v>
      </c>
      <c r="J147" s="278">
        <v>5801</v>
      </c>
      <c r="K147" s="67"/>
      <c r="L147" s="67">
        <v>250</v>
      </c>
      <c r="M147" s="67"/>
      <c r="N147" s="67"/>
      <c r="O147" s="67"/>
      <c r="P147" s="67"/>
      <c r="Q147" s="67"/>
      <c r="R147" s="67"/>
      <c r="S147" s="67">
        <v>250</v>
      </c>
      <c r="T147" s="1" t="s">
        <v>927</v>
      </c>
      <c r="Y147" s="1" t="s">
        <v>4024</v>
      </c>
      <c r="Z147" s="1" t="s">
        <v>901</v>
      </c>
      <c r="AA147" s="1">
        <v>6</v>
      </c>
    </row>
    <row r="148" spans="1:27" ht="14.25" customHeight="1">
      <c r="A148" s="1" t="s">
        <v>3340</v>
      </c>
      <c r="B148" s="1" t="s">
        <v>1440</v>
      </c>
      <c r="C148" s="1" t="s">
        <v>1441</v>
      </c>
      <c r="D148" s="1" t="s">
        <v>40</v>
      </c>
      <c r="E148" s="1">
        <v>78108</v>
      </c>
      <c r="F148" s="1" t="s">
        <v>3341</v>
      </c>
      <c r="G148" s="1" t="s">
        <v>3342</v>
      </c>
      <c r="H148" s="1" t="s">
        <v>1444</v>
      </c>
      <c r="I148" s="1">
        <v>43517</v>
      </c>
      <c r="J148" s="278">
        <v>6243</v>
      </c>
      <c r="K148" s="67"/>
      <c r="L148" s="67"/>
      <c r="M148" s="67"/>
      <c r="N148" s="67"/>
      <c r="O148" s="67">
        <v>250</v>
      </c>
      <c r="P148" s="67"/>
      <c r="Q148" s="67"/>
      <c r="R148" s="67"/>
      <c r="S148" s="67">
        <v>250</v>
      </c>
      <c r="T148" s="1" t="s">
        <v>927</v>
      </c>
      <c r="Y148" s="1" t="s">
        <v>4023</v>
      </c>
      <c r="Z148" s="1" t="s">
        <v>901</v>
      </c>
      <c r="AA148" s="1">
        <v>6</v>
      </c>
    </row>
    <row r="149" spans="1:27" ht="14.25" customHeight="1">
      <c r="A149" s="1" t="s">
        <v>3246</v>
      </c>
      <c r="B149" s="1" t="s">
        <v>3247</v>
      </c>
      <c r="C149" s="1" t="s">
        <v>87</v>
      </c>
      <c r="D149" s="1" t="s">
        <v>40</v>
      </c>
      <c r="E149" s="1">
        <v>78101</v>
      </c>
      <c r="F149" s="1" t="s">
        <v>3248</v>
      </c>
      <c r="G149" s="1" t="s">
        <v>3249</v>
      </c>
      <c r="H149" s="1" t="s">
        <v>3246</v>
      </c>
      <c r="I149" s="1">
        <v>43494</v>
      </c>
      <c r="J149" s="278">
        <v>5853</v>
      </c>
      <c r="K149" s="67"/>
      <c r="L149" s="67">
        <v>250</v>
      </c>
      <c r="M149" s="67"/>
      <c r="N149" s="67"/>
      <c r="O149" s="67"/>
      <c r="P149" s="67"/>
      <c r="Q149" s="67"/>
      <c r="R149" s="67"/>
      <c r="S149" s="67">
        <v>250</v>
      </c>
      <c r="T149" s="1" t="s">
        <v>927</v>
      </c>
      <c r="U149" s="1" t="s">
        <v>3075</v>
      </c>
      <c r="X149" s="1" t="s">
        <v>3250</v>
      </c>
      <c r="Y149" s="1" t="s">
        <v>4024</v>
      </c>
      <c r="Z149" s="1" t="s">
        <v>901</v>
      </c>
      <c r="AA149" s="1">
        <v>6</v>
      </c>
    </row>
    <row r="150" spans="1:27" ht="14.25" customHeight="1">
      <c r="A150" s="1" t="s">
        <v>3348</v>
      </c>
      <c r="B150" s="1" t="s">
        <v>3349</v>
      </c>
      <c r="C150" s="1" t="s">
        <v>137</v>
      </c>
      <c r="D150" s="1" t="s">
        <v>40</v>
      </c>
      <c r="E150" s="1">
        <v>78264</v>
      </c>
      <c r="J150" s="278"/>
      <c r="K150" s="67"/>
      <c r="L150" s="67"/>
      <c r="M150" s="67"/>
      <c r="N150" s="67"/>
      <c r="O150" s="67"/>
      <c r="P150" s="67"/>
      <c r="Q150" s="67"/>
      <c r="R150" s="67"/>
      <c r="S150" s="67">
        <v>0</v>
      </c>
      <c r="T150" s="1" t="s">
        <v>931</v>
      </c>
      <c r="X150" s="1">
        <v>250</v>
      </c>
      <c r="Y150" s="1" t="s">
        <v>4023</v>
      </c>
      <c r="Z150" s="1" t="s">
        <v>901</v>
      </c>
      <c r="AA150" s="1">
        <v>6</v>
      </c>
    </row>
    <row r="151" spans="1:27" ht="14.25" hidden="1" customHeight="1">
      <c r="A151" s="1" t="s">
        <v>3935</v>
      </c>
      <c r="F151" s="1" t="s">
        <v>3936</v>
      </c>
      <c r="H151" s="1" t="s">
        <v>3937</v>
      </c>
      <c r="I151" s="1">
        <v>43520</v>
      </c>
      <c r="J151" s="278">
        <v>6343</v>
      </c>
      <c r="K151" s="67"/>
      <c r="L151" s="67"/>
      <c r="M151" s="67"/>
      <c r="N151" s="67"/>
      <c r="O151" s="67">
        <v>250</v>
      </c>
      <c r="P151" s="67"/>
      <c r="Q151" s="67"/>
      <c r="R151" s="67"/>
      <c r="S151" s="67">
        <v>250</v>
      </c>
      <c r="T151" s="1" t="s">
        <v>927</v>
      </c>
      <c r="Y151" s="1" t="s">
        <v>4023</v>
      </c>
      <c r="Z151" s="1" t="s">
        <v>901</v>
      </c>
      <c r="AA151" s="1">
        <v>6</v>
      </c>
    </row>
    <row r="152" spans="1:27" ht="14.25" customHeight="1">
      <c r="A152" s="1" t="s">
        <v>1776</v>
      </c>
      <c r="B152" s="1" t="s">
        <v>3277</v>
      </c>
      <c r="C152" s="1" t="s">
        <v>232</v>
      </c>
      <c r="D152" s="1" t="s">
        <v>40</v>
      </c>
      <c r="E152" s="1">
        <v>78009</v>
      </c>
      <c r="G152" s="1" t="s">
        <v>1779</v>
      </c>
      <c r="H152" s="1" t="s">
        <v>1780</v>
      </c>
      <c r="I152" s="1">
        <v>43509</v>
      </c>
      <c r="J152" s="278">
        <v>6058</v>
      </c>
      <c r="K152" s="67"/>
      <c r="L152" s="67">
        <v>250</v>
      </c>
      <c r="M152" s="67"/>
      <c r="N152" s="67"/>
      <c r="O152" s="67"/>
      <c r="P152" s="67"/>
      <c r="Q152" s="67"/>
      <c r="R152" s="67"/>
      <c r="S152" s="67">
        <v>250</v>
      </c>
      <c r="T152" s="1" t="s">
        <v>927</v>
      </c>
      <c r="Y152" s="1" t="s">
        <v>4024</v>
      </c>
      <c r="Z152" s="1" t="s">
        <v>901</v>
      </c>
      <c r="AA152" s="1">
        <v>6</v>
      </c>
    </row>
    <row r="153" spans="1:27" ht="14.25" customHeight="1">
      <c r="A153" s="1" t="s">
        <v>3993</v>
      </c>
      <c r="B153" s="1" t="s">
        <v>3994</v>
      </c>
      <c r="C153" s="1" t="s">
        <v>37</v>
      </c>
      <c r="D153" s="1" t="s">
        <v>40</v>
      </c>
      <c r="E153" s="1">
        <v>78201</v>
      </c>
      <c r="F153" s="1" t="s">
        <v>3995</v>
      </c>
      <c r="G153" s="1" t="s">
        <v>3996</v>
      </c>
      <c r="H153" s="1" t="s">
        <v>1493</v>
      </c>
      <c r="J153" s="278"/>
      <c r="K153" s="67"/>
      <c r="L153" s="67"/>
      <c r="M153" s="67"/>
      <c r="N153" s="67"/>
      <c r="O153" s="67"/>
      <c r="P153" s="67"/>
      <c r="Q153" s="67"/>
      <c r="R153" s="67"/>
      <c r="S153" s="67">
        <v>0</v>
      </c>
      <c r="T153" s="1" t="s">
        <v>931</v>
      </c>
      <c r="X153" s="1">
        <v>250</v>
      </c>
      <c r="Y153" s="1" t="s">
        <v>4023</v>
      </c>
      <c r="Z153" s="1" t="s">
        <v>901</v>
      </c>
      <c r="AA153" s="1">
        <v>6</v>
      </c>
    </row>
    <row r="154" spans="1:27" ht="14.25" customHeight="1">
      <c r="A154" s="1" t="s">
        <v>3324</v>
      </c>
      <c r="B154" s="1" t="s">
        <v>3325</v>
      </c>
      <c r="C154" s="1" t="s">
        <v>129</v>
      </c>
      <c r="D154" s="1" t="s">
        <v>40</v>
      </c>
      <c r="E154" s="1">
        <v>78155</v>
      </c>
      <c r="F154" s="1" t="s">
        <v>3326</v>
      </c>
      <c r="G154" s="1" t="s">
        <v>3327</v>
      </c>
      <c r="H154" s="1" t="s">
        <v>1038</v>
      </c>
      <c r="J154" s="278"/>
      <c r="K154" s="67"/>
      <c r="L154" s="67"/>
      <c r="M154" s="67"/>
      <c r="N154" s="67"/>
      <c r="O154" s="67"/>
      <c r="P154" s="67"/>
      <c r="Q154" s="67"/>
      <c r="R154" s="67"/>
      <c r="S154" s="67">
        <v>0</v>
      </c>
      <c r="T154" s="1" t="s">
        <v>931</v>
      </c>
      <c r="X154" s="1">
        <v>250</v>
      </c>
      <c r="Y154" s="1" t="s">
        <v>4023</v>
      </c>
      <c r="Z154" s="1" t="s">
        <v>901</v>
      </c>
      <c r="AA154" s="1">
        <v>6</v>
      </c>
    </row>
    <row r="155" spans="1:27" ht="14.25" hidden="1" customHeight="1">
      <c r="A155" s="1" t="s">
        <v>3926</v>
      </c>
      <c r="I155" s="1">
        <v>43520</v>
      </c>
      <c r="J155" s="278">
        <v>6343</v>
      </c>
      <c r="K155" s="67"/>
      <c r="L155" s="67"/>
      <c r="M155" s="67"/>
      <c r="N155" s="67"/>
      <c r="O155" s="67">
        <v>250</v>
      </c>
      <c r="P155" s="67"/>
      <c r="Q155" s="67"/>
      <c r="R155" s="67"/>
      <c r="S155" s="67">
        <v>250</v>
      </c>
      <c r="T155" s="1" t="s">
        <v>927</v>
      </c>
      <c r="Y155" s="1" t="s">
        <v>4023</v>
      </c>
      <c r="Z155" s="1" t="s">
        <v>901</v>
      </c>
      <c r="AA155" s="1">
        <v>6</v>
      </c>
    </row>
    <row r="156" spans="1:27" ht="14.25" customHeight="1">
      <c r="A156" s="1" t="s">
        <v>1139</v>
      </c>
      <c r="B156" s="1" t="s">
        <v>1140</v>
      </c>
      <c r="C156" s="1" t="s">
        <v>37</v>
      </c>
      <c r="D156" s="1" t="s">
        <v>40</v>
      </c>
      <c r="E156" s="1">
        <v>78248</v>
      </c>
      <c r="F156" s="1" t="s">
        <v>1141</v>
      </c>
      <c r="G156" s="1" t="s">
        <v>1142</v>
      </c>
      <c r="I156" s="1">
        <v>47154</v>
      </c>
      <c r="J156" s="278">
        <v>5920</v>
      </c>
      <c r="K156" s="67"/>
      <c r="L156" s="67"/>
      <c r="M156" s="67"/>
      <c r="N156" s="67"/>
      <c r="O156" s="67">
        <v>250</v>
      </c>
      <c r="P156" s="67"/>
      <c r="Q156" s="67"/>
      <c r="R156" s="67"/>
      <c r="S156" s="67">
        <v>250</v>
      </c>
      <c r="T156" s="1" t="s">
        <v>927</v>
      </c>
      <c r="Y156" s="1" t="s">
        <v>4023</v>
      </c>
      <c r="Z156" s="1" t="s">
        <v>901</v>
      </c>
      <c r="AA156" s="1">
        <v>6</v>
      </c>
    </row>
    <row r="157" spans="1:27" ht="14.25" customHeight="1">
      <c r="A157" s="1" t="s">
        <v>195</v>
      </c>
      <c r="B157" s="1" t="s">
        <v>3278</v>
      </c>
      <c r="C157" s="1" t="s">
        <v>37</v>
      </c>
      <c r="D157" s="1" t="s">
        <v>40</v>
      </c>
      <c r="E157" s="1">
        <v>78252</v>
      </c>
      <c r="F157" s="1" t="s">
        <v>3279</v>
      </c>
      <c r="G157" s="1" t="s">
        <v>3280</v>
      </c>
      <c r="H157" s="1" t="s">
        <v>1444</v>
      </c>
      <c r="I157" s="1">
        <v>43509</v>
      </c>
      <c r="J157" s="278">
        <v>6058</v>
      </c>
      <c r="K157" s="67"/>
      <c r="L157" s="67"/>
      <c r="M157" s="67"/>
      <c r="N157" s="67"/>
      <c r="O157" s="67">
        <v>250</v>
      </c>
      <c r="P157" s="67"/>
      <c r="Q157" s="67"/>
      <c r="R157" s="67"/>
      <c r="S157" s="67">
        <v>250</v>
      </c>
      <c r="T157" s="1" t="s">
        <v>927</v>
      </c>
      <c r="Y157" s="1" t="s">
        <v>4023</v>
      </c>
      <c r="Z157" s="1" t="s">
        <v>901</v>
      </c>
      <c r="AA157" s="1">
        <v>6</v>
      </c>
    </row>
    <row r="158" spans="1:27" ht="14.25" customHeight="1">
      <c r="A158" s="1" t="s">
        <v>3363</v>
      </c>
      <c r="B158" s="1" t="s">
        <v>3364</v>
      </c>
      <c r="C158" s="1" t="s">
        <v>199</v>
      </c>
      <c r="D158" s="1" t="s">
        <v>40</v>
      </c>
      <c r="E158" s="1">
        <v>78701</v>
      </c>
      <c r="F158" s="1" t="s">
        <v>3365</v>
      </c>
      <c r="H158" s="1" t="s">
        <v>498</v>
      </c>
      <c r="J158" s="278"/>
      <c r="K158" s="67"/>
      <c r="L158" s="67"/>
      <c r="M158" s="67"/>
      <c r="N158" s="67"/>
      <c r="O158" s="67"/>
      <c r="P158" s="67"/>
      <c r="Q158" s="67"/>
      <c r="R158" s="67"/>
      <c r="S158" s="67">
        <v>280</v>
      </c>
      <c r="U158" s="1">
        <v>280</v>
      </c>
      <c r="V158" s="1" t="s">
        <v>927</v>
      </c>
      <c r="Y158" s="1" t="s">
        <v>4023</v>
      </c>
      <c r="Z158" s="1" t="s">
        <v>901</v>
      </c>
      <c r="AA158" s="1">
        <v>6</v>
      </c>
    </row>
    <row r="159" spans="1:27" ht="14.25" hidden="1" customHeight="1">
      <c r="A159" s="1" t="s">
        <v>209</v>
      </c>
      <c r="I159" s="1">
        <v>43153</v>
      </c>
      <c r="J159" s="278">
        <v>6283</v>
      </c>
      <c r="K159" s="67"/>
      <c r="L159" s="67"/>
      <c r="M159" s="67"/>
      <c r="N159" s="67"/>
      <c r="O159" s="67">
        <v>250</v>
      </c>
      <c r="P159" s="67"/>
      <c r="Q159" s="67"/>
      <c r="R159" s="67"/>
      <c r="S159" s="67">
        <v>250</v>
      </c>
      <c r="T159" s="1" t="s">
        <v>927</v>
      </c>
      <c r="Y159" s="1" t="s">
        <v>4023</v>
      </c>
      <c r="Z159" s="1" t="s">
        <v>901</v>
      </c>
      <c r="AA159" s="1">
        <v>6</v>
      </c>
    </row>
    <row r="160" spans="1:27" ht="14.25" customHeight="1">
      <c r="A160" s="1" t="s">
        <v>1169</v>
      </c>
      <c r="B160" s="1" t="s">
        <v>2610</v>
      </c>
      <c r="C160" s="1" t="s">
        <v>107</v>
      </c>
      <c r="D160" s="1" t="s">
        <v>40</v>
      </c>
      <c r="E160" s="1">
        <v>78016</v>
      </c>
      <c r="F160" s="1" t="s">
        <v>3301</v>
      </c>
      <c r="H160" s="1" t="s">
        <v>1172</v>
      </c>
      <c r="I160" s="1">
        <v>43519</v>
      </c>
      <c r="J160" s="278">
        <v>6283</v>
      </c>
      <c r="K160" s="67"/>
      <c r="L160" s="67">
        <v>250</v>
      </c>
      <c r="M160" s="67"/>
      <c r="N160" s="67"/>
      <c r="O160" s="67"/>
      <c r="P160" s="67"/>
      <c r="Q160" s="67"/>
      <c r="R160" s="67"/>
      <c r="S160" s="67">
        <v>250</v>
      </c>
      <c r="T160" s="1" t="s">
        <v>927</v>
      </c>
      <c r="X160" s="1" t="s">
        <v>3906</v>
      </c>
      <c r="Y160" s="1" t="s">
        <v>4024</v>
      </c>
      <c r="Z160" s="1" t="s">
        <v>901</v>
      </c>
      <c r="AA160" s="1">
        <v>6</v>
      </c>
    </row>
    <row r="161" spans="1:27" ht="14.25" hidden="1" customHeight="1">
      <c r="A161" s="1" t="s">
        <v>1884</v>
      </c>
      <c r="I161" s="1">
        <v>43520</v>
      </c>
      <c r="J161" s="278">
        <v>6343</v>
      </c>
      <c r="K161" s="67"/>
      <c r="L161" s="67"/>
      <c r="M161" s="67"/>
      <c r="N161" s="67"/>
      <c r="O161" s="67">
        <v>250</v>
      </c>
      <c r="P161" s="67"/>
      <c r="Q161" s="67"/>
      <c r="R161" s="67"/>
      <c r="S161" s="67">
        <v>250</v>
      </c>
      <c r="T161" s="1" t="s">
        <v>927</v>
      </c>
      <c r="Y161" s="1" t="s">
        <v>4023</v>
      </c>
      <c r="Z161" s="1" t="s">
        <v>901</v>
      </c>
      <c r="AA161" s="1">
        <v>6</v>
      </c>
    </row>
    <row r="162" spans="1:27" ht="14.25" customHeight="1">
      <c r="A162" s="1" t="s">
        <v>1901</v>
      </c>
      <c r="B162" s="1" t="s">
        <v>3317</v>
      </c>
      <c r="C162" s="1" t="s">
        <v>192</v>
      </c>
      <c r="D162" s="1" t="s">
        <v>40</v>
      </c>
      <c r="E162" s="1">
        <v>78006</v>
      </c>
      <c r="F162" s="1" t="s">
        <v>1903</v>
      </c>
      <c r="H162" s="1" t="s">
        <v>1444</v>
      </c>
      <c r="J162" s="278"/>
      <c r="K162" s="67"/>
      <c r="L162" s="67"/>
      <c r="M162" s="67"/>
      <c r="N162" s="67"/>
      <c r="O162" s="67"/>
      <c r="P162" s="67"/>
      <c r="Q162" s="67"/>
      <c r="R162" s="67"/>
      <c r="S162" s="67">
        <v>0</v>
      </c>
      <c r="T162" s="1" t="s">
        <v>931</v>
      </c>
      <c r="X162" s="1">
        <v>250</v>
      </c>
      <c r="Y162" s="1" t="s">
        <v>4023</v>
      </c>
      <c r="Z162" s="1" t="s">
        <v>901</v>
      </c>
      <c r="AA162" s="1">
        <v>6</v>
      </c>
    </row>
    <row r="163" spans="1:27" ht="14.25" customHeight="1">
      <c r="A163" s="1" t="s">
        <v>2614</v>
      </c>
      <c r="B163" s="1" t="s">
        <v>1023</v>
      </c>
      <c r="C163" s="1" t="s">
        <v>1024</v>
      </c>
      <c r="D163" s="1" t="s">
        <v>40</v>
      </c>
      <c r="E163" s="1">
        <v>78121</v>
      </c>
      <c r="F163" s="1" t="s">
        <v>1025</v>
      </c>
      <c r="G163" s="1" t="s">
        <v>3241</v>
      </c>
      <c r="H163" s="1" t="s">
        <v>99</v>
      </c>
      <c r="I163" s="1">
        <v>43480</v>
      </c>
      <c r="J163" s="278">
        <v>5742</v>
      </c>
      <c r="K163" s="67"/>
      <c r="L163" s="67">
        <v>250</v>
      </c>
      <c r="M163" s="67"/>
      <c r="N163" s="67"/>
      <c r="O163" s="67"/>
      <c r="P163" s="67"/>
      <c r="Q163" s="67"/>
      <c r="R163" s="67"/>
      <c r="S163" s="67">
        <v>250</v>
      </c>
      <c r="T163" s="1" t="s">
        <v>927</v>
      </c>
      <c r="X163" s="1" t="s">
        <v>3074</v>
      </c>
      <c r="Y163" s="1" t="s">
        <v>4024</v>
      </c>
      <c r="Z163" s="1" t="s">
        <v>901</v>
      </c>
      <c r="AA163" s="1">
        <v>6</v>
      </c>
    </row>
    <row r="164" spans="1:27" ht="14.25" hidden="1" customHeight="1">
      <c r="A164" s="1" t="s">
        <v>3918</v>
      </c>
      <c r="F164" s="1" t="s">
        <v>3919</v>
      </c>
      <c r="H164" s="1" t="s">
        <v>1493</v>
      </c>
      <c r="I164" s="1">
        <v>43519</v>
      </c>
      <c r="J164" s="278">
        <v>6292</v>
      </c>
      <c r="K164" s="67"/>
      <c r="L164" s="67"/>
      <c r="M164" s="67"/>
      <c r="N164" s="67"/>
      <c r="O164" s="67">
        <v>250</v>
      </c>
      <c r="P164" s="67"/>
      <c r="Q164" s="67"/>
      <c r="R164" s="67"/>
      <c r="S164" s="67">
        <v>250</v>
      </c>
      <c r="T164" s="1" t="s">
        <v>927</v>
      </c>
      <c r="Y164" s="1" t="s">
        <v>4023</v>
      </c>
      <c r="Z164" s="1" t="s">
        <v>901</v>
      </c>
      <c r="AA164" s="1">
        <v>6</v>
      </c>
    </row>
    <row r="165" spans="1:27" ht="14.25" hidden="1" customHeight="1">
      <c r="A165" s="1" t="s">
        <v>3965</v>
      </c>
      <c r="I165" s="1">
        <v>43520</v>
      </c>
      <c r="J165" s="278">
        <v>6346</v>
      </c>
      <c r="K165" s="67"/>
      <c r="L165" s="67"/>
      <c r="M165" s="67"/>
      <c r="N165" s="67"/>
      <c r="O165" s="67">
        <v>250</v>
      </c>
      <c r="P165" s="67"/>
      <c r="Q165" s="67"/>
      <c r="R165" s="67"/>
      <c r="S165" s="67">
        <v>250</v>
      </c>
      <c r="T165" s="1" t="s">
        <v>927</v>
      </c>
      <c r="Y165" s="1" t="s">
        <v>4023</v>
      </c>
      <c r="Z165" s="1" t="s">
        <v>901</v>
      </c>
      <c r="AA165" s="1">
        <v>6</v>
      </c>
    </row>
    <row r="166" spans="1:27" ht="14.25" customHeight="1">
      <c r="A166" s="1" t="s">
        <v>1979</v>
      </c>
      <c r="B166" s="1" t="s">
        <v>1980</v>
      </c>
      <c r="C166" s="1" t="s">
        <v>1981</v>
      </c>
      <c r="D166" s="1" t="s">
        <v>40</v>
      </c>
      <c r="E166" s="1">
        <v>78002</v>
      </c>
      <c r="F166" s="1" t="s">
        <v>1982</v>
      </c>
      <c r="G166" s="1" t="s">
        <v>1983</v>
      </c>
      <c r="H166" s="1" t="s">
        <v>1444</v>
      </c>
      <c r="I166" s="1">
        <v>43517</v>
      </c>
      <c r="J166" s="278">
        <v>6241</v>
      </c>
      <c r="K166" s="67"/>
      <c r="L166" s="67"/>
      <c r="M166" s="67"/>
      <c r="N166" s="67"/>
      <c r="O166" s="67">
        <v>250</v>
      </c>
      <c r="P166" s="67"/>
      <c r="Q166" s="67"/>
      <c r="R166" s="67"/>
      <c r="S166" s="67">
        <v>250</v>
      </c>
      <c r="T166" s="1" t="s">
        <v>927</v>
      </c>
      <c r="X166" s="1" t="s">
        <v>3290</v>
      </c>
      <c r="Y166" s="1" t="s">
        <v>4023</v>
      </c>
      <c r="Z166" s="1" t="s">
        <v>901</v>
      </c>
      <c r="AA166" s="1">
        <v>6</v>
      </c>
    </row>
    <row r="167" spans="1:27" ht="14.25" customHeight="1">
      <c r="A167" s="1" t="s">
        <v>3273</v>
      </c>
      <c r="B167" s="1" t="s">
        <v>1035</v>
      </c>
      <c r="C167" s="1" t="s">
        <v>37</v>
      </c>
      <c r="D167" s="1" t="s">
        <v>40</v>
      </c>
      <c r="E167" s="1">
        <v>78216</v>
      </c>
      <c r="F167" s="1" t="s">
        <v>2011</v>
      </c>
      <c r="G167" s="1" t="s">
        <v>1037</v>
      </c>
      <c r="H167" s="1" t="s">
        <v>1038</v>
      </c>
      <c r="I167" s="1">
        <v>43500</v>
      </c>
      <c r="J167" s="278">
        <v>5909</v>
      </c>
      <c r="K167" s="67"/>
      <c r="L167" s="67">
        <v>250</v>
      </c>
      <c r="M167" s="67"/>
      <c r="N167" s="67"/>
      <c r="O167" s="67"/>
      <c r="P167" s="67"/>
      <c r="Q167" s="67"/>
      <c r="R167" s="67"/>
      <c r="S167" s="67">
        <v>250</v>
      </c>
      <c r="T167" s="1" t="s">
        <v>927</v>
      </c>
      <c r="X167" s="1" t="s">
        <v>3274</v>
      </c>
      <c r="Y167" s="1" t="s">
        <v>4023</v>
      </c>
      <c r="Z167" s="1" t="s">
        <v>901</v>
      </c>
      <c r="AA167" s="1">
        <v>6</v>
      </c>
    </row>
    <row r="168" spans="1:27" ht="14.25" customHeight="1">
      <c r="A168" s="1" t="s">
        <v>2601</v>
      </c>
      <c r="B168" s="1" t="s">
        <v>1243</v>
      </c>
      <c r="C168" s="1" t="s">
        <v>1024</v>
      </c>
      <c r="D168" s="1" t="s">
        <v>40</v>
      </c>
      <c r="E168" s="1">
        <v>78121</v>
      </c>
      <c r="F168" s="1" t="s">
        <v>1244</v>
      </c>
      <c r="G168" s="1" t="s">
        <v>1245</v>
      </c>
      <c r="H168" s="1" t="s">
        <v>290</v>
      </c>
      <c r="I168" s="1">
        <v>43500</v>
      </c>
      <c r="J168" s="278">
        <v>5905</v>
      </c>
      <c r="K168" s="67"/>
      <c r="L168" s="67"/>
      <c r="M168" s="67"/>
      <c r="N168" s="67"/>
      <c r="O168" s="67">
        <v>250</v>
      </c>
      <c r="P168" s="67"/>
      <c r="Q168" s="67"/>
      <c r="R168" s="67"/>
      <c r="S168" s="67">
        <v>250</v>
      </c>
      <c r="T168" s="1" t="s">
        <v>927</v>
      </c>
      <c r="X168" s="1" t="s">
        <v>3114</v>
      </c>
      <c r="Y168" s="1" t="s">
        <v>4023</v>
      </c>
      <c r="Z168" s="1" t="s">
        <v>901</v>
      </c>
      <c r="AA168" s="1">
        <v>6</v>
      </c>
    </row>
    <row r="169" spans="1:27" ht="14.25" customHeight="1">
      <c r="A169" s="1" t="s">
        <v>1215</v>
      </c>
      <c r="B169" s="1" t="s">
        <v>1216</v>
      </c>
      <c r="C169" s="1" t="s">
        <v>37</v>
      </c>
      <c r="D169" s="1" t="s">
        <v>40</v>
      </c>
      <c r="E169" s="1">
        <v>78248</v>
      </c>
      <c r="F169" s="1" t="s">
        <v>1217</v>
      </c>
      <c r="G169" s="1" t="s">
        <v>1218</v>
      </c>
      <c r="H169" s="1" t="s">
        <v>1493</v>
      </c>
      <c r="I169" s="1">
        <v>43153</v>
      </c>
      <c r="J169" s="278">
        <v>6284</v>
      </c>
      <c r="K169" s="67"/>
      <c r="L169" s="67"/>
      <c r="M169" s="67"/>
      <c r="N169" s="67"/>
      <c r="O169" s="67">
        <v>400</v>
      </c>
      <c r="P169" s="67"/>
      <c r="Q169" s="67"/>
      <c r="R169" s="67"/>
      <c r="S169" s="67">
        <v>400</v>
      </c>
      <c r="T169" s="1" t="s">
        <v>927</v>
      </c>
      <c r="Y169" s="1" t="s">
        <v>4023</v>
      </c>
      <c r="Z169" s="1" t="s">
        <v>901</v>
      </c>
      <c r="AA169" s="1">
        <v>6</v>
      </c>
    </row>
    <row r="170" spans="1:27" ht="14.25" hidden="1" customHeight="1">
      <c r="A170" s="1" t="s">
        <v>3944</v>
      </c>
      <c r="I170" s="1">
        <v>43520</v>
      </c>
      <c r="J170" s="278">
        <v>6344</v>
      </c>
      <c r="K170" s="67"/>
      <c r="L170" s="67"/>
      <c r="M170" s="67"/>
      <c r="N170" s="67"/>
      <c r="O170" s="67">
        <v>250</v>
      </c>
      <c r="P170" s="67"/>
      <c r="Q170" s="67"/>
      <c r="R170" s="67"/>
      <c r="S170" s="67">
        <v>250</v>
      </c>
      <c r="T170" s="1" t="s">
        <v>927</v>
      </c>
      <c r="Y170" s="1" t="s">
        <v>4023</v>
      </c>
      <c r="Z170" s="1" t="s">
        <v>901</v>
      </c>
      <c r="AA170" s="1">
        <v>6</v>
      </c>
    </row>
    <row r="171" spans="1:27" ht="14.25" customHeight="1">
      <c r="A171" s="1" t="s">
        <v>1220</v>
      </c>
      <c r="B171" s="1" t="s">
        <v>2935</v>
      </c>
      <c r="C171" s="1" t="s">
        <v>37</v>
      </c>
      <c r="D171" s="1" t="s">
        <v>40</v>
      </c>
      <c r="E171" s="1">
        <v>78250</v>
      </c>
      <c r="F171" s="1" t="s">
        <v>1222</v>
      </c>
      <c r="G171" s="1" t="s">
        <v>1223</v>
      </c>
      <c r="H171" s="1" t="s">
        <v>217</v>
      </c>
      <c r="I171" s="1">
        <v>43505</v>
      </c>
      <c r="J171" s="278">
        <v>5979</v>
      </c>
      <c r="K171" s="67"/>
      <c r="L171" s="67">
        <v>250</v>
      </c>
      <c r="M171" s="67"/>
      <c r="N171" s="67"/>
      <c r="O171" s="67"/>
      <c r="P171" s="67"/>
      <c r="Q171" s="67"/>
      <c r="R171" s="67"/>
      <c r="S171" s="67">
        <v>250</v>
      </c>
      <c r="T171" s="1" t="s">
        <v>927</v>
      </c>
      <c r="X171" s="1" t="s">
        <v>3225</v>
      </c>
      <c r="Y171" s="1" t="s">
        <v>4024</v>
      </c>
      <c r="Z171" s="1" t="s">
        <v>901</v>
      </c>
      <c r="AA171" s="1">
        <v>6</v>
      </c>
    </row>
    <row r="172" spans="1:27" ht="14.25" customHeight="1">
      <c r="A172" s="1" t="s">
        <v>3255</v>
      </c>
      <c r="B172" s="1" t="s">
        <v>3256</v>
      </c>
      <c r="C172" s="1" t="s">
        <v>37</v>
      </c>
      <c r="D172" s="1" t="s">
        <v>40</v>
      </c>
      <c r="E172" s="1">
        <v>78210</v>
      </c>
      <c r="F172" s="1" t="s">
        <v>3257</v>
      </c>
      <c r="G172" s="1" t="s">
        <v>3258</v>
      </c>
      <c r="H172" s="1" t="s">
        <v>1045</v>
      </c>
      <c r="I172" s="1">
        <v>43494</v>
      </c>
      <c r="J172" s="278">
        <v>5865</v>
      </c>
      <c r="K172" s="67"/>
      <c r="L172" s="67"/>
      <c r="M172" s="67"/>
      <c r="N172" s="67"/>
      <c r="O172" s="67">
        <v>250</v>
      </c>
      <c r="P172" s="67"/>
      <c r="Q172" s="67"/>
      <c r="R172" s="67"/>
      <c r="S172" s="67">
        <v>250</v>
      </c>
      <c r="T172" s="1" t="s">
        <v>927</v>
      </c>
      <c r="X172" s="1" t="s">
        <v>3259</v>
      </c>
      <c r="Y172" s="1" t="s">
        <v>4023</v>
      </c>
      <c r="Z172" s="1" t="s">
        <v>901</v>
      </c>
      <c r="AA172" s="1">
        <v>6</v>
      </c>
    </row>
    <row r="173" spans="1:27" ht="14.25" customHeight="1">
      <c r="A173" s="1" t="s">
        <v>3267</v>
      </c>
      <c r="B173" s="1" t="s">
        <v>3268</v>
      </c>
      <c r="C173" s="1" t="s">
        <v>37</v>
      </c>
      <c r="D173" s="1" t="s">
        <v>40</v>
      </c>
      <c r="E173" s="1">
        <v>78253</v>
      </c>
      <c r="F173" s="1" t="s">
        <v>3269</v>
      </c>
      <c r="G173" s="1" t="s">
        <v>3270</v>
      </c>
      <c r="H173" s="1" t="s">
        <v>1038</v>
      </c>
      <c r="I173" s="1">
        <v>43500</v>
      </c>
      <c r="J173" s="278">
        <v>5905</v>
      </c>
      <c r="K173" s="67"/>
      <c r="L173" s="67"/>
      <c r="M173" s="67"/>
      <c r="N173" s="67"/>
      <c r="O173" s="67">
        <v>250</v>
      </c>
      <c r="P173" s="67"/>
      <c r="Q173" s="67"/>
      <c r="R173" s="67"/>
      <c r="S173" s="67">
        <v>250</v>
      </c>
      <c r="T173" s="1" t="s">
        <v>927</v>
      </c>
      <c r="Y173" s="1" t="s">
        <v>4023</v>
      </c>
      <c r="Z173" s="1" t="s">
        <v>901</v>
      </c>
      <c r="AA173" s="1">
        <v>6</v>
      </c>
    </row>
    <row r="174" spans="1:27" ht="14.25" customHeight="1">
      <c r="A174" s="1" t="s">
        <v>3296</v>
      </c>
      <c r="B174" s="1" t="s">
        <v>3297</v>
      </c>
      <c r="C174" s="1" t="s">
        <v>309</v>
      </c>
      <c r="D174" s="1" t="s">
        <v>40</v>
      </c>
      <c r="E174" s="1">
        <v>78802</v>
      </c>
      <c r="F174" s="1" t="s">
        <v>3298</v>
      </c>
      <c r="G174" s="1" t="s">
        <v>3299</v>
      </c>
      <c r="H174" s="1" t="s">
        <v>3300</v>
      </c>
      <c r="I174" s="1">
        <v>43517</v>
      </c>
      <c r="J174" s="278">
        <v>6241</v>
      </c>
      <c r="K174" s="67"/>
      <c r="L174" s="67"/>
      <c r="M174" s="67"/>
      <c r="N174" s="67"/>
      <c r="O174" s="67">
        <v>300</v>
      </c>
      <c r="P174" s="67"/>
      <c r="Q174" s="67"/>
      <c r="R174" s="67"/>
      <c r="S174" s="67">
        <v>300</v>
      </c>
      <c r="T174" s="1" t="s">
        <v>927</v>
      </c>
      <c r="Y174" s="1" t="s">
        <v>4023</v>
      </c>
      <c r="Z174" s="1" t="s">
        <v>901</v>
      </c>
      <c r="AA174" s="1">
        <v>6</v>
      </c>
    </row>
    <row r="175" spans="1:27" ht="14.25" customHeight="1">
      <c r="A175" s="1" t="s">
        <v>3966</v>
      </c>
      <c r="B175" s="1" t="s">
        <v>3967</v>
      </c>
      <c r="C175" s="1" t="s">
        <v>37</v>
      </c>
      <c r="D175" s="1" t="s">
        <v>40</v>
      </c>
      <c r="E175" s="1">
        <v>78213</v>
      </c>
      <c r="F175" s="1" t="s">
        <v>3968</v>
      </c>
      <c r="H175" s="1" t="s">
        <v>1493</v>
      </c>
      <c r="I175" s="1">
        <v>43520</v>
      </c>
      <c r="J175" s="278">
        <v>6283</v>
      </c>
      <c r="K175" s="67"/>
      <c r="L175" s="67"/>
      <c r="M175" s="67"/>
      <c r="N175" s="67"/>
      <c r="O175" s="67"/>
      <c r="P175" s="67">
        <v>250</v>
      </c>
      <c r="Q175" s="67"/>
      <c r="R175" s="67"/>
      <c r="S175" s="67">
        <v>250</v>
      </c>
      <c r="T175" s="1" t="s">
        <v>927</v>
      </c>
      <c r="X175" s="1" t="s">
        <v>3969</v>
      </c>
      <c r="Y175" s="1" t="s">
        <v>4023</v>
      </c>
      <c r="Z175" s="1" t="s">
        <v>901</v>
      </c>
      <c r="AA175" s="1">
        <v>6</v>
      </c>
    </row>
    <row r="176" spans="1:27" ht="14.25" customHeight="1">
      <c r="A176" s="1" t="s">
        <v>3367</v>
      </c>
      <c r="B176" s="1" t="s">
        <v>3368</v>
      </c>
      <c r="C176" s="1" t="s">
        <v>37</v>
      </c>
      <c r="D176" s="1" t="s">
        <v>40</v>
      </c>
      <c r="E176" s="1">
        <v>78240</v>
      </c>
      <c r="F176" s="1" t="s">
        <v>3369</v>
      </c>
      <c r="H176" s="1" t="s">
        <v>3370</v>
      </c>
      <c r="I176" s="1">
        <v>43471</v>
      </c>
      <c r="J176" s="278">
        <v>5683</v>
      </c>
      <c r="K176" s="67"/>
      <c r="L176" s="67">
        <v>150</v>
      </c>
      <c r="M176" s="67"/>
      <c r="N176" s="67"/>
      <c r="O176" s="67"/>
      <c r="P176" s="67"/>
      <c r="Q176" s="67"/>
      <c r="R176" s="67"/>
      <c r="S176" s="67">
        <v>150</v>
      </c>
      <c r="T176" s="1" t="s">
        <v>927</v>
      </c>
      <c r="Y176" s="1" t="s">
        <v>4024</v>
      </c>
      <c r="Z176" s="1" t="s">
        <v>901</v>
      </c>
      <c r="AA176" s="1">
        <v>6</v>
      </c>
    </row>
    <row r="177" spans="1:27" ht="14.25" customHeight="1">
      <c r="A177" s="1" t="s">
        <v>3979</v>
      </c>
      <c r="B177" s="1" t="s">
        <v>3980</v>
      </c>
      <c r="C177" s="1" t="s">
        <v>192</v>
      </c>
      <c r="D177" s="1" t="s">
        <v>40</v>
      </c>
      <c r="E177" s="1">
        <v>78006</v>
      </c>
      <c r="F177" s="1" t="s">
        <v>3981</v>
      </c>
      <c r="G177" s="1" t="s">
        <v>3982</v>
      </c>
      <c r="H177" s="1" t="s">
        <v>1493</v>
      </c>
      <c r="J177" s="278"/>
      <c r="K177" s="67"/>
      <c r="L177" s="67"/>
      <c r="M177" s="67"/>
      <c r="N177" s="67"/>
      <c r="O177" s="67"/>
      <c r="P177" s="67"/>
      <c r="Q177" s="67"/>
      <c r="R177" s="67"/>
      <c r="S177" s="67">
        <v>0</v>
      </c>
      <c r="T177" s="1" t="s">
        <v>931</v>
      </c>
      <c r="X177" s="1">
        <v>250</v>
      </c>
      <c r="Y177" s="1" t="s">
        <v>4023</v>
      </c>
      <c r="Z177" s="1" t="s">
        <v>901</v>
      </c>
      <c r="AA177" s="1">
        <v>6</v>
      </c>
    </row>
    <row r="178" spans="1:27" ht="14.25" hidden="1" customHeight="1">
      <c r="A178" s="1" t="s">
        <v>3942</v>
      </c>
      <c r="I178" s="1">
        <v>43520</v>
      </c>
      <c r="J178" s="278">
        <v>6344</v>
      </c>
      <c r="K178" s="67"/>
      <c r="L178" s="67"/>
      <c r="M178" s="67"/>
      <c r="N178" s="67"/>
      <c r="O178" s="67">
        <v>250</v>
      </c>
      <c r="P178" s="67"/>
      <c r="Q178" s="67"/>
      <c r="R178" s="67"/>
      <c r="S178" s="67">
        <v>250</v>
      </c>
      <c r="T178" s="1" t="s">
        <v>927</v>
      </c>
      <c r="Y178" s="1" t="s">
        <v>4023</v>
      </c>
      <c r="Z178" s="1" t="s">
        <v>901</v>
      </c>
      <c r="AA178" s="1">
        <v>6</v>
      </c>
    </row>
    <row r="179" spans="1:27" ht="14.25" customHeight="1">
      <c r="A179" s="1" t="s">
        <v>3286</v>
      </c>
      <c r="B179" s="1" t="s">
        <v>2139</v>
      </c>
      <c r="C179" s="1" t="s">
        <v>192</v>
      </c>
      <c r="D179" s="1" t="s">
        <v>40</v>
      </c>
      <c r="E179" s="1">
        <v>78006</v>
      </c>
      <c r="F179" s="1" t="s">
        <v>3287</v>
      </c>
      <c r="G179" s="1" t="s">
        <v>3288</v>
      </c>
      <c r="I179" s="1">
        <v>43514</v>
      </c>
      <c r="J179" s="278" t="s">
        <v>3284</v>
      </c>
      <c r="K179" s="67"/>
      <c r="L179" s="67">
        <v>250</v>
      </c>
      <c r="M179" s="67"/>
      <c r="N179" s="67"/>
      <c r="O179" s="67"/>
      <c r="P179" s="67"/>
      <c r="Q179" s="67"/>
      <c r="R179" s="67"/>
      <c r="S179" s="67">
        <v>250</v>
      </c>
      <c r="T179" s="1" t="s">
        <v>927</v>
      </c>
      <c r="Y179" s="1" t="s">
        <v>4024</v>
      </c>
      <c r="Z179" s="1" t="s">
        <v>901</v>
      </c>
      <c r="AA179" s="1">
        <v>6</v>
      </c>
    </row>
    <row r="180" spans="1:27" ht="14.25" customHeight="1">
      <c r="A180" s="1" t="s">
        <v>2101</v>
      </c>
      <c r="B180" s="1" t="s">
        <v>2102</v>
      </c>
      <c r="C180" s="1" t="s">
        <v>48</v>
      </c>
      <c r="D180" s="1" t="s">
        <v>40</v>
      </c>
      <c r="E180" s="1">
        <v>78023</v>
      </c>
      <c r="F180" s="1" t="s">
        <v>3338</v>
      </c>
      <c r="G180" s="1" t="s">
        <v>3339</v>
      </c>
      <c r="H180" s="1" t="s">
        <v>2105</v>
      </c>
      <c r="I180" s="1">
        <v>43153</v>
      </c>
      <c r="J180" s="278">
        <v>6283</v>
      </c>
      <c r="K180" s="67"/>
      <c r="L180" s="67"/>
      <c r="M180" s="67"/>
      <c r="N180" s="67"/>
      <c r="O180" s="67">
        <v>250</v>
      </c>
      <c r="P180" s="67"/>
      <c r="Q180" s="67"/>
      <c r="R180" s="67"/>
      <c r="S180" s="67">
        <v>250</v>
      </c>
      <c r="T180" s="1" t="s">
        <v>927</v>
      </c>
      <c r="Y180" s="1" t="s">
        <v>4023</v>
      </c>
      <c r="Z180" s="1" t="s">
        <v>901</v>
      </c>
      <c r="AA180" s="1">
        <v>6</v>
      </c>
    </row>
    <row r="181" spans="1:27" ht="14.25" customHeight="1">
      <c r="A181" s="1" t="s">
        <v>3940</v>
      </c>
      <c r="B181" s="1" t="s">
        <v>4025</v>
      </c>
      <c r="C181" s="1" t="s">
        <v>1441</v>
      </c>
      <c r="D181" s="1" t="s">
        <v>40</v>
      </c>
      <c r="E181" s="1">
        <v>78108</v>
      </c>
      <c r="H181" s="1" t="s">
        <v>3941</v>
      </c>
      <c r="I181" s="1">
        <v>43520</v>
      </c>
      <c r="J181" s="278">
        <v>6344</v>
      </c>
      <c r="K181" s="67"/>
      <c r="L181" s="67"/>
      <c r="M181" s="67"/>
      <c r="N181" s="67"/>
      <c r="O181" s="67">
        <v>250</v>
      </c>
      <c r="P181" s="67"/>
      <c r="Q181" s="67"/>
      <c r="R181" s="67"/>
      <c r="S181" s="67">
        <v>250</v>
      </c>
      <c r="T181" s="1" t="s">
        <v>927</v>
      </c>
      <c r="Y181" s="1" t="s">
        <v>4023</v>
      </c>
      <c r="Z181" s="1" t="s">
        <v>901</v>
      </c>
      <c r="AA181" s="1">
        <v>6</v>
      </c>
    </row>
    <row r="182" spans="1:27" ht="14.25" customHeight="1">
      <c r="A182" s="1" t="s">
        <v>3308</v>
      </c>
      <c r="B182" s="1" t="s">
        <v>3309</v>
      </c>
      <c r="C182" s="1" t="s">
        <v>37</v>
      </c>
      <c r="D182" s="1" t="s">
        <v>40</v>
      </c>
      <c r="E182" s="1">
        <v>78209</v>
      </c>
      <c r="F182" s="1" t="s">
        <v>3310</v>
      </c>
      <c r="H182" s="1" t="s">
        <v>427</v>
      </c>
      <c r="I182" s="1">
        <v>43153</v>
      </c>
      <c r="J182" s="278">
        <v>6283</v>
      </c>
      <c r="K182" s="67"/>
      <c r="L182" s="67"/>
      <c r="M182" s="67"/>
      <c r="N182" s="67"/>
      <c r="O182" s="67">
        <v>250</v>
      </c>
      <c r="P182" s="67"/>
      <c r="Q182" s="67"/>
      <c r="R182" s="67"/>
      <c r="S182" s="67">
        <v>250</v>
      </c>
      <c r="T182" s="1" t="s">
        <v>927</v>
      </c>
      <c r="Y182" s="1" t="s">
        <v>4023</v>
      </c>
      <c r="Z182" s="1" t="s">
        <v>901</v>
      </c>
      <c r="AA182" s="1">
        <v>6</v>
      </c>
    </row>
    <row r="183" spans="1:27" ht="14.25" customHeight="1">
      <c r="A183" s="1" t="s">
        <v>3355</v>
      </c>
      <c r="B183" s="1" t="s">
        <v>2373</v>
      </c>
      <c r="C183" s="1" t="s">
        <v>1429</v>
      </c>
      <c r="D183" s="1" t="s">
        <v>40</v>
      </c>
      <c r="E183" s="1">
        <v>78073</v>
      </c>
      <c r="F183" s="1" t="s">
        <v>3356</v>
      </c>
      <c r="J183" s="278"/>
      <c r="K183" s="67"/>
      <c r="L183" s="67"/>
      <c r="M183" s="67"/>
      <c r="N183" s="67"/>
      <c r="O183" s="67"/>
      <c r="P183" s="67"/>
      <c r="Q183" s="67"/>
      <c r="R183" s="67"/>
      <c r="S183" s="67">
        <v>250</v>
      </c>
      <c r="U183" s="1">
        <v>250</v>
      </c>
      <c r="V183" s="1" t="s">
        <v>931</v>
      </c>
      <c r="X183" s="1" t="s">
        <v>3357</v>
      </c>
      <c r="Y183" s="1" t="s">
        <v>4024</v>
      </c>
      <c r="Z183" s="1" t="s">
        <v>901</v>
      </c>
      <c r="AA183" s="1">
        <v>6</v>
      </c>
    </row>
    <row r="184" spans="1:27" ht="14.25" customHeight="1">
      <c r="A184" s="1" t="s">
        <v>2132</v>
      </c>
      <c r="B184" s="1" t="s">
        <v>2133</v>
      </c>
      <c r="C184" s="1" t="s">
        <v>134</v>
      </c>
      <c r="D184" s="1" t="s">
        <v>40</v>
      </c>
      <c r="E184" s="1">
        <v>78133</v>
      </c>
      <c r="F184" s="1" t="s">
        <v>3234</v>
      </c>
      <c r="G184" s="1" t="s">
        <v>3235</v>
      </c>
      <c r="H184" s="1" t="s">
        <v>2136</v>
      </c>
      <c r="I184" s="1">
        <v>43297</v>
      </c>
      <c r="J184" s="278">
        <v>3311</v>
      </c>
      <c r="K184" s="67"/>
      <c r="L184" s="67">
        <v>200</v>
      </c>
      <c r="M184" s="67"/>
      <c r="N184" s="67"/>
      <c r="O184" s="67"/>
      <c r="P184" s="67"/>
      <c r="Q184" s="67"/>
      <c r="R184" s="67"/>
      <c r="S184" s="67">
        <v>200</v>
      </c>
      <c r="T184" s="1" t="s">
        <v>927</v>
      </c>
      <c r="X184" s="1" t="s">
        <v>3236</v>
      </c>
      <c r="Y184" s="1" t="s">
        <v>4024</v>
      </c>
      <c r="Z184" s="1" t="s">
        <v>901</v>
      </c>
      <c r="AA184" s="1">
        <v>6</v>
      </c>
    </row>
    <row r="185" spans="1:27" ht="14.25" customHeight="1">
      <c r="A185" s="1" t="s">
        <v>2654</v>
      </c>
      <c r="B185" s="1" t="s">
        <v>1269</v>
      </c>
      <c r="C185" s="1" t="s">
        <v>37</v>
      </c>
      <c r="D185" s="1" t="s">
        <v>40</v>
      </c>
      <c r="E185" s="1">
        <v>78266</v>
      </c>
      <c r="F185" s="1" t="s">
        <v>3329</v>
      </c>
      <c r="H185" s="1" t="s">
        <v>1038</v>
      </c>
      <c r="I185" s="1">
        <v>43508</v>
      </c>
      <c r="J185" s="278">
        <v>6037</v>
      </c>
      <c r="K185" s="67"/>
      <c r="L185" s="67"/>
      <c r="M185" s="67"/>
      <c r="N185" s="67"/>
      <c r="O185" s="67">
        <v>250</v>
      </c>
      <c r="P185" s="67"/>
      <c r="Q185" s="67"/>
      <c r="R185" s="67"/>
      <c r="S185" s="67">
        <v>250</v>
      </c>
      <c r="T185" s="1" t="s">
        <v>927</v>
      </c>
      <c r="X185" s="1" t="s">
        <v>3330</v>
      </c>
      <c r="Y185" s="1" t="s">
        <v>4023</v>
      </c>
      <c r="Z185" s="1" t="s">
        <v>901</v>
      </c>
      <c r="AA185" s="1">
        <v>6</v>
      </c>
    </row>
    <row r="186" spans="1:27" ht="14.25" customHeight="1">
      <c r="A186" s="1" t="s">
        <v>3251</v>
      </c>
      <c r="B186" s="1" t="s">
        <v>3252</v>
      </c>
      <c r="C186" s="1" t="s">
        <v>129</v>
      </c>
      <c r="D186" s="1" t="s">
        <v>40</v>
      </c>
      <c r="E186" s="1" t="s">
        <v>3253</v>
      </c>
      <c r="F186" s="1" t="s">
        <v>3254</v>
      </c>
      <c r="H186" s="1" t="s">
        <v>560</v>
      </c>
      <c r="I186" s="1">
        <v>43494</v>
      </c>
      <c r="J186" s="278">
        <v>5865</v>
      </c>
      <c r="K186" s="67"/>
      <c r="L186" s="67">
        <v>250</v>
      </c>
      <c r="M186" s="67"/>
      <c r="N186" s="67"/>
      <c r="O186" s="67"/>
      <c r="P186" s="67"/>
      <c r="Q186" s="67"/>
      <c r="R186" s="67"/>
      <c r="S186" s="67">
        <v>250</v>
      </c>
      <c r="T186" s="1" t="s">
        <v>927</v>
      </c>
      <c r="U186" s="1" t="s">
        <v>3075</v>
      </c>
      <c r="X186" s="1" t="s">
        <v>3080</v>
      </c>
      <c r="Y186" s="1" t="s">
        <v>4023</v>
      </c>
      <c r="Z186" s="1" t="s">
        <v>901</v>
      </c>
      <c r="AA186" s="1">
        <v>6</v>
      </c>
    </row>
    <row r="187" spans="1:27" ht="14.25" customHeight="1">
      <c r="A187" s="1" t="s">
        <v>2932</v>
      </c>
      <c r="B187" s="1" t="s">
        <v>1088</v>
      </c>
      <c r="C187" s="1" t="s">
        <v>137</v>
      </c>
      <c r="D187" s="1" t="s">
        <v>40</v>
      </c>
      <c r="E187" s="1">
        <v>78624</v>
      </c>
      <c r="F187" s="1" t="s">
        <v>1089</v>
      </c>
      <c r="G187" s="1" t="s">
        <v>1090</v>
      </c>
      <c r="H187" s="1" t="s">
        <v>1045</v>
      </c>
      <c r="I187" s="1">
        <v>43429</v>
      </c>
      <c r="J187" s="278" t="s">
        <v>3141</v>
      </c>
      <c r="K187" s="67"/>
      <c r="L187" s="67">
        <v>250</v>
      </c>
      <c r="M187" s="67"/>
      <c r="N187" s="67"/>
      <c r="O187" s="67"/>
      <c r="P187" s="67"/>
      <c r="Q187" s="67"/>
      <c r="R187" s="67"/>
      <c r="S187" s="67">
        <v>250</v>
      </c>
      <c r="T187" s="1" t="s">
        <v>927</v>
      </c>
      <c r="X187" s="1" t="s">
        <v>3238</v>
      </c>
      <c r="Y187" s="1" t="s">
        <v>4024</v>
      </c>
      <c r="Z187" s="1" t="s">
        <v>901</v>
      </c>
      <c r="AA187" s="1">
        <v>6</v>
      </c>
    </row>
    <row r="188" spans="1:27" ht="14.25" customHeight="1">
      <c r="A188" s="1" t="s">
        <v>1283</v>
      </c>
      <c r="B188" s="1" t="s">
        <v>1284</v>
      </c>
      <c r="C188" s="1" t="s">
        <v>37</v>
      </c>
      <c r="D188" s="1" t="s">
        <v>40</v>
      </c>
      <c r="E188" s="1">
        <v>78213</v>
      </c>
      <c r="F188" s="1" t="s">
        <v>2930</v>
      </c>
      <c r="G188" s="1" t="s">
        <v>3276</v>
      </c>
      <c r="H188" s="1" t="s">
        <v>1038</v>
      </c>
      <c r="I188" s="1">
        <v>43500</v>
      </c>
      <c r="J188" s="278">
        <v>5912</v>
      </c>
      <c r="K188" s="67"/>
      <c r="L188" s="67"/>
      <c r="M188" s="67"/>
      <c r="N188" s="67"/>
      <c r="O188" s="67">
        <v>250</v>
      </c>
      <c r="P188" s="67"/>
      <c r="Q188" s="67"/>
      <c r="R188" s="67"/>
      <c r="S188" s="67">
        <v>250</v>
      </c>
      <c r="T188" s="1" t="s">
        <v>927</v>
      </c>
      <c r="Y188" s="1" t="s">
        <v>4023</v>
      </c>
      <c r="Z188" s="1" t="s">
        <v>901</v>
      </c>
      <c r="AA188" s="1">
        <v>6</v>
      </c>
    </row>
    <row r="189" spans="1:27" ht="14.25" customHeight="1">
      <c r="A189" s="1" t="s">
        <v>2185</v>
      </c>
      <c r="B189" s="1" t="s">
        <v>2186</v>
      </c>
      <c r="C189" s="1" t="s">
        <v>333</v>
      </c>
      <c r="D189" s="1" t="s">
        <v>40</v>
      </c>
      <c r="E189" s="1">
        <v>78066</v>
      </c>
      <c r="F189" s="1" t="s">
        <v>2187</v>
      </c>
      <c r="H189" s="1" t="s">
        <v>2188</v>
      </c>
      <c r="I189" s="1">
        <v>43509</v>
      </c>
      <c r="J189" s="278">
        <v>6058</v>
      </c>
      <c r="K189" s="67"/>
      <c r="L189" s="67">
        <v>400</v>
      </c>
      <c r="M189" s="67"/>
      <c r="N189" s="67"/>
      <c r="O189" s="67"/>
      <c r="P189" s="67"/>
      <c r="Q189" s="67"/>
      <c r="R189" s="67"/>
      <c r="S189" s="67">
        <v>400</v>
      </c>
      <c r="T189" s="1" t="s">
        <v>927</v>
      </c>
      <c r="Y189" s="1" t="s">
        <v>4024</v>
      </c>
      <c r="Z189" s="1" t="s">
        <v>901</v>
      </c>
      <c r="AA189" s="1">
        <v>6</v>
      </c>
    </row>
    <row r="190" spans="1:27" ht="14.25" hidden="1" customHeight="1">
      <c r="A190" s="1" t="s">
        <v>3964</v>
      </c>
      <c r="I190" s="1">
        <v>43520</v>
      </c>
      <c r="J190" s="278">
        <v>6346</v>
      </c>
      <c r="K190" s="67"/>
      <c r="L190" s="67"/>
      <c r="M190" s="67"/>
      <c r="N190" s="67"/>
      <c r="O190" s="67">
        <v>250</v>
      </c>
      <c r="P190" s="67"/>
      <c r="Q190" s="67"/>
      <c r="R190" s="67"/>
      <c r="S190" s="67">
        <v>250</v>
      </c>
      <c r="T190" s="1" t="s">
        <v>927</v>
      </c>
      <c r="Y190" s="1" t="s">
        <v>4023</v>
      </c>
      <c r="Z190" s="1" t="s">
        <v>901</v>
      </c>
      <c r="AA190" s="1">
        <v>6</v>
      </c>
    </row>
    <row r="191" spans="1:27" ht="14.25" customHeight="1">
      <c r="A191" s="1" t="s">
        <v>2272</v>
      </c>
      <c r="B191" s="1" t="s">
        <v>2273</v>
      </c>
      <c r="C191" s="1" t="s">
        <v>37</v>
      </c>
      <c r="D191" s="1" t="s">
        <v>40</v>
      </c>
      <c r="E191" s="1">
        <v>78249</v>
      </c>
      <c r="F191" s="1" t="s">
        <v>2274</v>
      </c>
      <c r="H191" s="1" t="s">
        <v>1814</v>
      </c>
      <c r="I191" s="1">
        <v>43519</v>
      </c>
      <c r="J191" s="278">
        <v>6292</v>
      </c>
      <c r="K191" s="67"/>
      <c r="L191" s="67"/>
      <c r="M191" s="67"/>
      <c r="N191" s="67"/>
      <c r="O191" s="67">
        <v>250</v>
      </c>
      <c r="P191" s="67"/>
      <c r="Q191" s="67"/>
      <c r="R191" s="67"/>
      <c r="S191" s="67">
        <v>250</v>
      </c>
      <c r="T191" s="1" t="s">
        <v>927</v>
      </c>
      <c r="Y191" s="1" t="s">
        <v>4023</v>
      </c>
      <c r="Z191" s="1" t="s">
        <v>901</v>
      </c>
      <c r="AA191" s="1">
        <v>6</v>
      </c>
    </row>
    <row r="192" spans="1:27" ht="14.25" hidden="1" customHeight="1">
      <c r="A192" s="1" t="s">
        <v>3943</v>
      </c>
      <c r="I192" s="1">
        <v>43520</v>
      </c>
      <c r="J192" s="278">
        <v>6344</v>
      </c>
      <c r="K192" s="67"/>
      <c r="L192" s="67"/>
      <c r="M192" s="67"/>
      <c r="N192" s="67"/>
      <c r="O192" s="67">
        <v>250</v>
      </c>
      <c r="P192" s="67"/>
      <c r="Q192" s="67"/>
      <c r="R192" s="67"/>
      <c r="S192" s="67">
        <v>250</v>
      </c>
      <c r="T192" s="1" t="s">
        <v>927</v>
      </c>
      <c r="Y192" s="1" t="s">
        <v>4023</v>
      </c>
      <c r="Z192" s="1" t="s">
        <v>901</v>
      </c>
      <c r="AA192" s="1">
        <v>6</v>
      </c>
    </row>
    <row r="193" spans="1:27" ht="14.25" customHeight="1">
      <c r="A193" s="1" t="s">
        <v>3343</v>
      </c>
      <c r="B193" s="1" t="s">
        <v>3344</v>
      </c>
      <c r="C193" s="1" t="s">
        <v>37</v>
      </c>
      <c r="D193" s="1" t="s">
        <v>40</v>
      </c>
      <c r="E193" s="1" t="s">
        <v>3345</v>
      </c>
      <c r="F193" s="1" t="s">
        <v>3346</v>
      </c>
      <c r="G193" s="1" t="s">
        <v>3347</v>
      </c>
      <c r="H193" s="1" t="s">
        <v>1105</v>
      </c>
      <c r="I193" s="1">
        <v>43519</v>
      </c>
      <c r="J193" s="278">
        <v>6283</v>
      </c>
      <c r="K193" s="67"/>
      <c r="L193" s="67">
        <v>250</v>
      </c>
      <c r="M193" s="67"/>
      <c r="N193" s="67"/>
      <c r="O193" s="67"/>
      <c r="P193" s="67"/>
      <c r="Q193" s="67"/>
      <c r="R193" s="67"/>
      <c r="S193" s="67">
        <v>250</v>
      </c>
      <c r="T193" s="1" t="s">
        <v>927</v>
      </c>
      <c r="X193" s="1" t="s">
        <v>3906</v>
      </c>
      <c r="Y193" s="1" t="s">
        <v>4024</v>
      </c>
      <c r="Z193" s="1" t="s">
        <v>901</v>
      </c>
      <c r="AA193" s="1">
        <v>6</v>
      </c>
    </row>
    <row r="194" spans="1:27" ht="14.25" customHeight="1">
      <c r="A194" s="1" t="s">
        <v>2282</v>
      </c>
      <c r="B194" s="1" t="s">
        <v>2279</v>
      </c>
      <c r="C194" s="1" t="s">
        <v>37</v>
      </c>
      <c r="D194" s="1" t="s">
        <v>40</v>
      </c>
      <c r="E194" s="1">
        <v>78248</v>
      </c>
      <c r="H194" s="1" t="s">
        <v>2282</v>
      </c>
      <c r="I194" s="1">
        <v>43153</v>
      </c>
      <c r="J194" s="278">
        <v>6284</v>
      </c>
      <c r="K194" s="67"/>
      <c r="L194" s="67"/>
      <c r="M194" s="67"/>
      <c r="N194" s="67"/>
      <c r="O194" s="67">
        <v>250</v>
      </c>
      <c r="P194" s="67"/>
      <c r="Q194" s="67"/>
      <c r="R194" s="67"/>
      <c r="S194" s="67">
        <v>250</v>
      </c>
      <c r="T194" s="1" t="s">
        <v>927</v>
      </c>
      <c r="Y194" s="1" t="s">
        <v>4023</v>
      </c>
      <c r="Z194" s="1" t="s">
        <v>901</v>
      </c>
      <c r="AA194" s="1">
        <v>6</v>
      </c>
    </row>
    <row r="195" spans="1:27" ht="14.25" customHeight="1">
      <c r="A195" s="1" t="s">
        <v>3920</v>
      </c>
      <c r="B195" s="1" t="s">
        <v>3921</v>
      </c>
      <c r="C195" s="1" t="s">
        <v>129</v>
      </c>
      <c r="D195" s="1" t="s">
        <v>40</v>
      </c>
      <c r="E195" s="1">
        <v>78156</v>
      </c>
      <c r="F195" s="1" t="s">
        <v>3922</v>
      </c>
      <c r="H195" s="1" t="s">
        <v>1493</v>
      </c>
      <c r="I195" s="1">
        <v>43519</v>
      </c>
      <c r="J195" s="278">
        <v>6292</v>
      </c>
      <c r="K195" s="67"/>
      <c r="L195" s="67"/>
      <c r="M195" s="67"/>
      <c r="N195" s="67"/>
      <c r="O195" s="67">
        <v>250</v>
      </c>
      <c r="P195" s="67"/>
      <c r="Q195" s="67"/>
      <c r="R195" s="67"/>
      <c r="S195" s="67">
        <v>250</v>
      </c>
      <c r="T195" s="1" t="s">
        <v>927</v>
      </c>
      <c r="Y195" s="1" t="s">
        <v>4023</v>
      </c>
      <c r="Z195" s="1" t="s">
        <v>901</v>
      </c>
      <c r="AA195" s="1">
        <v>6</v>
      </c>
    </row>
    <row r="196" spans="1:27" ht="14.25" customHeight="1">
      <c r="A196" s="1" t="s">
        <v>2908</v>
      </c>
      <c r="B196" s="1" t="s">
        <v>2302</v>
      </c>
      <c r="C196" s="1" t="s">
        <v>1671</v>
      </c>
      <c r="D196" s="1" t="s">
        <v>40</v>
      </c>
      <c r="E196" s="1">
        <v>78072</v>
      </c>
      <c r="F196" s="1" t="s">
        <v>2303</v>
      </c>
      <c r="G196" s="1" t="s">
        <v>2304</v>
      </c>
      <c r="I196" s="1">
        <v>43500</v>
      </c>
      <c r="J196" s="278">
        <v>5912</v>
      </c>
      <c r="K196" s="67"/>
      <c r="L196" s="67"/>
      <c r="M196" s="67"/>
      <c r="N196" s="67"/>
      <c r="O196" s="67">
        <v>250</v>
      </c>
      <c r="P196" s="67"/>
      <c r="Q196" s="67"/>
      <c r="R196" s="67"/>
      <c r="S196" s="67">
        <v>250</v>
      </c>
      <c r="T196" s="1" t="s">
        <v>927</v>
      </c>
      <c r="X196" s="1" t="s">
        <v>3207</v>
      </c>
      <c r="Y196" s="1" t="s">
        <v>4023</v>
      </c>
      <c r="Z196" s="1" t="s">
        <v>901</v>
      </c>
      <c r="AA196" s="1">
        <v>6</v>
      </c>
    </row>
  </sheetData>
  <autoFilter ref="A1:AA1" xr:uid="{00000000-0009-0000-0000-00001A000000}"/>
  <pageMargins left="0.7" right="0.7" top="0.75" bottom="0.75" header="0" footer="0"/>
  <pageSetup orientation="landscape"/>
  <headerFooter>
    <oddFooter>&amp;L_x000D_#000000 USAA Classification: Public</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A1:Q87"/>
  <sheetViews>
    <sheetView workbookViewId="0">
      <pane ySplit="6" topLeftCell="A7" activePane="bottomLeft" state="frozen"/>
      <selection pane="bottomLeft" activeCell="B8" sqref="B8"/>
    </sheetView>
  </sheetViews>
  <sheetFormatPr defaultColWidth="14.44140625" defaultRowHeight="15" customHeight="1"/>
  <cols>
    <col min="1" max="1" width="15.5546875" customWidth="1"/>
    <col min="2" max="2" width="31.44140625" customWidth="1"/>
    <col min="3" max="3" width="26.5546875" customWidth="1"/>
    <col min="4" max="4" width="16.5546875" customWidth="1"/>
    <col min="5" max="5" width="6.5546875" customWidth="1"/>
    <col min="6" max="6" width="15.109375" customWidth="1"/>
    <col min="7" max="7" width="26.44140625" customWidth="1"/>
    <col min="8" max="8" width="14.5546875" customWidth="1"/>
    <col min="9" max="9" width="19.109375" customWidth="1"/>
    <col min="10" max="10" width="18.88671875" customWidth="1"/>
    <col min="11" max="11" width="17.88671875" customWidth="1"/>
    <col min="12" max="12" width="15.88671875" customWidth="1"/>
    <col min="13" max="13" width="16.5546875" customWidth="1"/>
    <col min="14" max="14" width="57.109375" customWidth="1"/>
    <col min="15" max="15" width="8.88671875" customWidth="1"/>
    <col min="16" max="16" width="28.5546875" customWidth="1"/>
    <col min="17" max="17" width="19.88671875" customWidth="1"/>
  </cols>
  <sheetData>
    <row r="1" spans="1:17" ht="14.25" customHeight="1">
      <c r="A1" s="75"/>
      <c r="B1" s="75"/>
      <c r="C1" s="742" t="s">
        <v>4026</v>
      </c>
      <c r="D1" s="743"/>
      <c r="E1" s="744"/>
      <c r="F1" s="75"/>
      <c r="G1" s="76"/>
      <c r="H1" s="82"/>
      <c r="I1" s="82"/>
      <c r="J1" s="82"/>
      <c r="K1" s="82"/>
      <c r="L1" s="82"/>
      <c r="M1" s="82"/>
      <c r="N1" s="75"/>
      <c r="O1" s="82"/>
      <c r="P1" s="82"/>
      <c r="Q1" s="76"/>
    </row>
    <row r="2" spans="1:17" ht="14.25" customHeight="1">
      <c r="A2" s="75"/>
      <c r="B2" s="75"/>
      <c r="C2" s="745"/>
      <c r="D2" s="746"/>
      <c r="E2" s="747"/>
      <c r="F2" s="75"/>
      <c r="G2" s="80" t="s">
        <v>2323</v>
      </c>
      <c r="H2" s="82"/>
      <c r="I2" s="82"/>
      <c r="J2" s="82"/>
      <c r="K2" s="82"/>
      <c r="L2" s="82"/>
      <c r="M2" s="82"/>
      <c r="N2" s="75"/>
      <c r="O2" s="82"/>
      <c r="P2" s="82"/>
      <c r="Q2" s="76"/>
    </row>
    <row r="3" spans="1:17" ht="14.25" customHeight="1">
      <c r="A3" s="75"/>
      <c r="B3" s="75"/>
      <c r="C3" s="745"/>
      <c r="D3" s="746"/>
      <c r="E3" s="747"/>
      <c r="F3" s="91" t="s">
        <v>2324</v>
      </c>
      <c r="G3" s="98">
        <f>SUM(G7:G1003)-I3</f>
        <v>125767.95000000001</v>
      </c>
      <c r="H3" s="200" t="s">
        <v>2325</v>
      </c>
      <c r="I3" s="98">
        <f>SUMIF(H7:H1003,"Estimate",G7:G1003)</f>
        <v>87225</v>
      </c>
      <c r="J3" s="201" t="s">
        <v>934</v>
      </c>
      <c r="K3" s="98">
        <f>SUM(G4,I4,K4)-SUM(G3,I3)</f>
        <v>134903.04999999999</v>
      </c>
      <c r="L3" s="107"/>
      <c r="M3" s="95"/>
      <c r="N3" s="82"/>
      <c r="O3" s="82"/>
      <c r="P3" s="75"/>
      <c r="Q3" s="82"/>
    </row>
    <row r="4" spans="1:17" ht="34.5" customHeight="1">
      <c r="A4" s="75"/>
      <c r="B4" s="75"/>
      <c r="C4" s="745"/>
      <c r="D4" s="746"/>
      <c r="E4" s="747"/>
      <c r="F4" s="91" t="s">
        <v>2327</v>
      </c>
      <c r="G4" s="98">
        <f>'Donors 2019'!T3</f>
        <v>261426</v>
      </c>
      <c r="H4" s="202" t="s">
        <v>931</v>
      </c>
      <c r="I4" s="98">
        <f>'Donors 2019'!T4</f>
        <v>41000</v>
      </c>
      <c r="J4" s="201" t="s">
        <v>926</v>
      </c>
      <c r="K4" s="98">
        <f>'Donors 2019'!Z2</f>
        <v>45470</v>
      </c>
      <c r="L4" s="82"/>
      <c r="M4" s="82"/>
      <c r="N4" s="75"/>
      <c r="O4" s="82"/>
      <c r="P4" s="82"/>
      <c r="Q4" s="76"/>
    </row>
    <row r="5" spans="1:17" ht="14.25" customHeight="1">
      <c r="A5" s="75"/>
      <c r="B5" s="75"/>
      <c r="C5" s="748"/>
      <c r="D5" s="749"/>
      <c r="E5" s="750"/>
      <c r="F5" s="75"/>
      <c r="G5" s="203"/>
      <c r="H5" s="82"/>
      <c r="I5" s="82"/>
      <c r="J5" s="82"/>
      <c r="K5" s="82"/>
      <c r="L5" s="82"/>
      <c r="M5" s="82"/>
      <c r="N5" s="75"/>
      <c r="O5" s="82"/>
      <c r="P5" s="82"/>
      <c r="Q5" s="76"/>
    </row>
    <row r="6" spans="1:17" ht="14.25" customHeight="1">
      <c r="A6" s="205" t="s">
        <v>2328</v>
      </c>
      <c r="B6" s="205" t="s">
        <v>30</v>
      </c>
      <c r="C6" s="205" t="s">
        <v>31</v>
      </c>
      <c r="D6" s="205" t="s">
        <v>32</v>
      </c>
      <c r="E6" s="205" t="s">
        <v>33</v>
      </c>
      <c r="F6" s="205" t="s">
        <v>34</v>
      </c>
      <c r="G6" s="206" t="s">
        <v>2329</v>
      </c>
      <c r="H6" s="205" t="s">
        <v>957</v>
      </c>
      <c r="I6" s="205" t="s">
        <v>2330</v>
      </c>
      <c r="J6" s="205" t="s">
        <v>2331</v>
      </c>
      <c r="K6" s="207" t="s">
        <v>2332</v>
      </c>
      <c r="L6" s="207" t="s">
        <v>2333</v>
      </c>
      <c r="M6" s="207" t="s">
        <v>2334</v>
      </c>
      <c r="N6" s="207" t="s">
        <v>959</v>
      </c>
      <c r="O6" s="122" t="s">
        <v>2335</v>
      </c>
      <c r="P6" s="122" t="s">
        <v>2336</v>
      </c>
      <c r="Q6" s="122" t="s">
        <v>4027</v>
      </c>
    </row>
    <row r="7" spans="1:17" ht="39.75" customHeight="1">
      <c r="A7" s="137" t="s">
        <v>2341</v>
      </c>
      <c r="B7" s="128" t="s">
        <v>2342</v>
      </c>
      <c r="C7" s="128"/>
      <c r="D7" s="128"/>
      <c r="E7" s="129"/>
      <c r="F7" s="129"/>
      <c r="G7" s="98">
        <v>1900.8</v>
      </c>
      <c r="H7" s="129" t="s">
        <v>0</v>
      </c>
      <c r="I7" s="129">
        <v>2007879864</v>
      </c>
      <c r="J7" s="129" t="s">
        <v>4028</v>
      </c>
      <c r="K7" s="133">
        <v>45</v>
      </c>
      <c r="L7" s="208">
        <v>42.24</v>
      </c>
      <c r="M7" s="208">
        <f t="shared" ref="M7:M16" si="0">K7*L7</f>
        <v>1900.8000000000002</v>
      </c>
      <c r="N7" s="132" t="s">
        <v>4029</v>
      </c>
      <c r="O7" s="209"/>
      <c r="P7" s="129" t="s">
        <v>4030</v>
      </c>
      <c r="Q7" s="98"/>
    </row>
    <row r="8" spans="1:17" ht="39.75" customHeight="1">
      <c r="A8" s="137" t="s">
        <v>2341</v>
      </c>
      <c r="B8" s="128" t="s">
        <v>2342</v>
      </c>
      <c r="C8" s="128"/>
      <c r="D8" s="128"/>
      <c r="E8" s="129"/>
      <c r="F8" s="129"/>
      <c r="G8" s="98">
        <v>11225.12</v>
      </c>
      <c r="H8" s="129" t="s">
        <v>0</v>
      </c>
      <c r="I8" s="129">
        <v>2007879864</v>
      </c>
      <c r="J8" s="129" t="s">
        <v>4028</v>
      </c>
      <c r="K8" s="133">
        <v>1</v>
      </c>
      <c r="L8" s="208">
        <v>11225.12</v>
      </c>
      <c r="M8" s="208">
        <f t="shared" si="0"/>
        <v>11225.12</v>
      </c>
      <c r="N8" s="132" t="s">
        <v>4031</v>
      </c>
      <c r="O8" s="209"/>
      <c r="P8" s="129" t="s">
        <v>4030</v>
      </c>
      <c r="Q8" s="150"/>
    </row>
    <row r="9" spans="1:17" ht="14.25" customHeight="1">
      <c r="A9" s="137" t="s">
        <v>2341</v>
      </c>
      <c r="B9" s="128" t="s">
        <v>2342</v>
      </c>
      <c r="C9" s="128"/>
      <c r="D9" s="128"/>
      <c r="E9" s="129"/>
      <c r="F9" s="129"/>
      <c r="G9" s="98">
        <v>19720.2</v>
      </c>
      <c r="H9" s="129" t="s">
        <v>0</v>
      </c>
      <c r="I9" s="129">
        <v>2007876328</v>
      </c>
      <c r="J9" s="129" t="s">
        <v>4028</v>
      </c>
      <c r="K9" s="133">
        <v>1</v>
      </c>
      <c r="L9" s="208">
        <v>19720.2</v>
      </c>
      <c r="M9" s="208">
        <f t="shared" si="0"/>
        <v>19720.2</v>
      </c>
      <c r="N9" s="132" t="s">
        <v>4032</v>
      </c>
      <c r="O9" s="209"/>
      <c r="P9" s="129" t="s">
        <v>4030</v>
      </c>
      <c r="Q9" s="98"/>
    </row>
    <row r="10" spans="1:17" ht="45.75" customHeight="1">
      <c r="A10" s="137" t="s">
        <v>2341</v>
      </c>
      <c r="B10" s="128" t="s">
        <v>2342</v>
      </c>
      <c r="C10" s="487"/>
      <c r="D10" s="487"/>
      <c r="E10" s="488"/>
      <c r="F10" s="488"/>
      <c r="G10" s="98">
        <v>5205.1899999999996</v>
      </c>
      <c r="H10" s="129" t="s">
        <v>0</v>
      </c>
      <c r="I10" s="129">
        <v>2007879454</v>
      </c>
      <c r="J10" s="129" t="s">
        <v>4028</v>
      </c>
      <c r="K10" s="489">
        <v>1</v>
      </c>
      <c r="L10" s="208">
        <v>5205.1899999999996</v>
      </c>
      <c r="M10" s="208">
        <f t="shared" si="0"/>
        <v>5205.1899999999996</v>
      </c>
      <c r="N10" s="132" t="s">
        <v>4033</v>
      </c>
      <c r="O10" s="211"/>
      <c r="P10" s="129" t="s">
        <v>4030</v>
      </c>
      <c r="Q10" s="150"/>
    </row>
    <row r="11" spans="1:17" ht="45.75" customHeight="1">
      <c r="A11" s="137" t="s">
        <v>2341</v>
      </c>
      <c r="B11" s="128" t="s">
        <v>2342</v>
      </c>
      <c r="C11" s="128"/>
      <c r="D11" s="128"/>
      <c r="E11" s="129"/>
      <c r="F11" s="129"/>
      <c r="G11" s="98">
        <v>3599.4</v>
      </c>
      <c r="H11" s="129" t="s">
        <v>0</v>
      </c>
      <c r="I11" s="129">
        <v>2007874687</v>
      </c>
      <c r="J11" s="129" t="s">
        <v>4028</v>
      </c>
      <c r="K11" s="133">
        <v>60</v>
      </c>
      <c r="L11" s="208">
        <v>59.99</v>
      </c>
      <c r="M11" s="208">
        <f t="shared" si="0"/>
        <v>3599.4</v>
      </c>
      <c r="N11" s="132" t="s">
        <v>4034</v>
      </c>
      <c r="O11" s="209"/>
      <c r="P11" s="129">
        <v>7156</v>
      </c>
      <c r="Q11" s="150"/>
    </row>
    <row r="12" spans="1:17" ht="45.75" customHeight="1">
      <c r="A12" s="137" t="s">
        <v>2341</v>
      </c>
      <c r="B12" s="128" t="s">
        <v>2342</v>
      </c>
      <c r="C12" s="128"/>
      <c r="D12" s="128"/>
      <c r="E12" s="129"/>
      <c r="F12" s="129"/>
      <c r="G12" s="98">
        <v>17000</v>
      </c>
      <c r="H12" s="129" t="s">
        <v>0</v>
      </c>
      <c r="I12" s="129">
        <v>2019</v>
      </c>
      <c r="J12" s="129" t="s">
        <v>4028</v>
      </c>
      <c r="K12" s="133">
        <v>1</v>
      </c>
      <c r="L12" s="208">
        <v>17000</v>
      </c>
      <c r="M12" s="208">
        <f t="shared" si="0"/>
        <v>17000</v>
      </c>
      <c r="N12" s="132" t="s">
        <v>4035</v>
      </c>
      <c r="O12" s="209"/>
      <c r="P12" s="129">
        <v>7156</v>
      </c>
      <c r="Q12" s="150"/>
    </row>
    <row r="13" spans="1:17" ht="14.25" customHeight="1">
      <c r="A13" s="137" t="s">
        <v>2341</v>
      </c>
      <c r="B13" s="128" t="s">
        <v>4036</v>
      </c>
      <c r="C13" s="128"/>
      <c r="D13" s="128"/>
      <c r="E13" s="129"/>
      <c r="F13" s="129"/>
      <c r="G13" s="98">
        <v>2228.2399999999998</v>
      </c>
      <c r="H13" s="129" t="s">
        <v>0</v>
      </c>
      <c r="I13" s="129">
        <v>343781</v>
      </c>
      <c r="J13" s="129" t="s">
        <v>4028</v>
      </c>
      <c r="K13" s="133">
        <v>1</v>
      </c>
      <c r="L13" s="208">
        <v>2228.2399999999998</v>
      </c>
      <c r="M13" s="208">
        <f t="shared" si="0"/>
        <v>2228.2399999999998</v>
      </c>
      <c r="N13" s="218" t="s">
        <v>4037</v>
      </c>
      <c r="O13" s="209"/>
      <c r="P13" s="129">
        <v>7078</v>
      </c>
      <c r="Q13" s="150"/>
    </row>
    <row r="14" spans="1:17" ht="39.75" customHeight="1">
      <c r="A14" s="137" t="s">
        <v>2341</v>
      </c>
      <c r="B14" s="128" t="s">
        <v>4038</v>
      </c>
      <c r="C14" s="128" t="s">
        <v>3628</v>
      </c>
      <c r="D14" s="128" t="s">
        <v>3629</v>
      </c>
      <c r="E14" s="129" t="s">
        <v>40</v>
      </c>
      <c r="F14" s="129">
        <v>77581</v>
      </c>
      <c r="G14" s="98">
        <v>8583</v>
      </c>
      <c r="H14" s="129" t="s">
        <v>0</v>
      </c>
      <c r="I14" s="131" t="s">
        <v>4039</v>
      </c>
      <c r="J14" s="129" t="s">
        <v>4028</v>
      </c>
      <c r="K14" s="133">
        <v>1956</v>
      </c>
      <c r="L14" s="208">
        <v>4.3778118608999996</v>
      </c>
      <c r="M14" s="208">
        <f t="shared" si="0"/>
        <v>8562.9999999203992</v>
      </c>
      <c r="N14" s="132" t="s">
        <v>4040</v>
      </c>
      <c r="O14" s="209"/>
      <c r="P14" s="146">
        <v>7086</v>
      </c>
      <c r="Q14" s="98">
        <v>6960</v>
      </c>
    </row>
    <row r="15" spans="1:17" ht="45.75" customHeight="1">
      <c r="A15" s="137" t="s">
        <v>2341</v>
      </c>
      <c r="B15" s="128" t="s">
        <v>271</v>
      </c>
      <c r="C15" s="128"/>
      <c r="D15" s="128"/>
      <c r="E15" s="129"/>
      <c r="F15" s="129"/>
      <c r="G15" s="98">
        <v>13000</v>
      </c>
      <c r="H15" s="129" t="s">
        <v>0</v>
      </c>
      <c r="I15" s="129" t="s">
        <v>4028</v>
      </c>
      <c r="J15" s="129" t="s">
        <v>4028</v>
      </c>
      <c r="K15" s="133">
        <v>1</v>
      </c>
      <c r="L15" s="208">
        <v>13000</v>
      </c>
      <c r="M15" s="208">
        <f t="shared" si="0"/>
        <v>13000</v>
      </c>
      <c r="N15" s="219" t="s">
        <v>4041</v>
      </c>
      <c r="O15" s="209"/>
      <c r="P15" s="129" t="s">
        <v>4042</v>
      </c>
      <c r="Q15" s="150"/>
    </row>
    <row r="16" spans="1:17" ht="45.75" customHeight="1">
      <c r="A16" s="137" t="s">
        <v>2341</v>
      </c>
      <c r="B16" s="128" t="s">
        <v>4043</v>
      </c>
      <c r="C16" s="128"/>
      <c r="D16" s="128"/>
      <c r="E16" s="129"/>
      <c r="F16" s="129"/>
      <c r="G16" s="98">
        <v>2250</v>
      </c>
      <c r="H16" s="129" t="s">
        <v>0</v>
      </c>
      <c r="I16" s="129"/>
      <c r="J16" s="129" t="s">
        <v>4028</v>
      </c>
      <c r="K16" s="133">
        <v>20</v>
      </c>
      <c r="L16" s="208">
        <v>112.5</v>
      </c>
      <c r="M16" s="208">
        <f t="shared" si="0"/>
        <v>2250</v>
      </c>
      <c r="N16" s="219" t="s">
        <v>4044</v>
      </c>
      <c r="O16" s="209"/>
      <c r="P16" s="129" t="s">
        <v>4030</v>
      </c>
      <c r="Q16" s="150"/>
    </row>
    <row r="17" spans="1:17" ht="45.75" customHeight="1">
      <c r="A17" s="137" t="s">
        <v>2341</v>
      </c>
      <c r="B17" s="128" t="s">
        <v>4045</v>
      </c>
      <c r="C17" s="128"/>
      <c r="D17" s="128"/>
      <c r="E17" s="129"/>
      <c r="F17" s="129"/>
      <c r="G17" s="98">
        <v>600</v>
      </c>
      <c r="H17" s="129" t="s">
        <v>0</v>
      </c>
      <c r="I17" s="129"/>
      <c r="J17" s="129"/>
      <c r="K17" s="133"/>
      <c r="L17" s="208"/>
      <c r="M17" s="208"/>
      <c r="N17" s="219" t="s">
        <v>4046</v>
      </c>
      <c r="O17" s="209"/>
      <c r="P17" s="129"/>
      <c r="Q17" s="150"/>
    </row>
    <row r="18" spans="1:17" ht="39.75" customHeight="1">
      <c r="A18" s="137" t="s">
        <v>2338</v>
      </c>
      <c r="B18" s="128" t="s">
        <v>2339</v>
      </c>
      <c r="C18" s="128" t="s">
        <v>2340</v>
      </c>
      <c r="D18" s="128" t="s">
        <v>37</v>
      </c>
      <c r="E18" s="129" t="s">
        <v>40</v>
      </c>
      <c r="F18" s="129">
        <v>78218</v>
      </c>
      <c r="G18" s="98">
        <v>4956</v>
      </c>
      <c r="H18" s="129" t="s">
        <v>0</v>
      </c>
      <c r="I18" s="129"/>
      <c r="J18" s="129" t="s">
        <v>4028</v>
      </c>
      <c r="K18" s="129">
        <v>4200</v>
      </c>
      <c r="L18" s="98">
        <v>1.18</v>
      </c>
      <c r="M18" s="98">
        <f t="shared" ref="M18:M29" si="1">K18*L18</f>
        <v>4956</v>
      </c>
      <c r="N18" s="128" t="s">
        <v>4047</v>
      </c>
      <c r="O18" s="209"/>
      <c r="P18" s="129" t="s">
        <v>4048</v>
      </c>
      <c r="Q18" s="98">
        <v>3080</v>
      </c>
    </row>
    <row r="19" spans="1:17" ht="39.75" customHeight="1">
      <c r="A19" s="137" t="s">
        <v>2358</v>
      </c>
      <c r="B19" s="128" t="s">
        <v>2359</v>
      </c>
      <c r="C19" s="128"/>
      <c r="D19" s="128"/>
      <c r="E19" s="129"/>
      <c r="F19" s="129"/>
      <c r="G19" s="98">
        <v>14000</v>
      </c>
      <c r="H19" s="129" t="s">
        <v>0</v>
      </c>
      <c r="I19" s="129"/>
      <c r="J19" s="129"/>
      <c r="K19" s="133">
        <v>1</v>
      </c>
      <c r="L19" s="98">
        <v>14000</v>
      </c>
      <c r="M19" s="208">
        <f t="shared" si="1"/>
        <v>14000</v>
      </c>
      <c r="N19" s="132" t="s">
        <v>4049</v>
      </c>
      <c r="O19" s="209"/>
      <c r="P19" s="129"/>
      <c r="Q19" s="98"/>
    </row>
    <row r="20" spans="1:17" ht="39.75" customHeight="1">
      <c r="A20" s="137" t="s">
        <v>2371</v>
      </c>
      <c r="B20" s="128" t="s">
        <v>4050</v>
      </c>
      <c r="C20" s="128"/>
      <c r="D20" s="128"/>
      <c r="E20" s="129"/>
      <c r="F20" s="129"/>
      <c r="G20" s="98">
        <v>1000</v>
      </c>
      <c r="H20" s="129" t="s">
        <v>0</v>
      </c>
      <c r="I20" s="129"/>
      <c r="J20" s="129"/>
      <c r="K20" s="133">
        <v>1</v>
      </c>
      <c r="L20" s="208">
        <v>1000</v>
      </c>
      <c r="M20" s="208">
        <f t="shared" si="1"/>
        <v>1000</v>
      </c>
      <c r="N20" s="132" t="s">
        <v>4051</v>
      </c>
      <c r="O20" s="209"/>
      <c r="P20" s="129"/>
      <c r="Q20" s="98"/>
    </row>
    <row r="21" spans="1:17" ht="39.75" customHeight="1">
      <c r="A21" s="137" t="s">
        <v>2358</v>
      </c>
      <c r="B21" s="140" t="s">
        <v>2364</v>
      </c>
      <c r="C21" s="140"/>
      <c r="D21" s="140"/>
      <c r="E21" s="96"/>
      <c r="F21" s="96"/>
      <c r="G21" s="159">
        <v>375</v>
      </c>
      <c r="H21" s="96" t="s">
        <v>0</v>
      </c>
      <c r="I21" s="96"/>
      <c r="J21" s="96"/>
      <c r="K21" s="411"/>
      <c r="L21" s="159"/>
      <c r="M21" s="490">
        <f t="shared" si="1"/>
        <v>0</v>
      </c>
      <c r="N21" s="406"/>
      <c r="O21" s="491"/>
      <c r="P21" s="492"/>
      <c r="Q21" s="150"/>
    </row>
    <row r="22" spans="1:17" ht="39.75" customHeight="1">
      <c r="A22" s="137" t="s">
        <v>2358</v>
      </c>
      <c r="B22" s="140" t="s">
        <v>2367</v>
      </c>
      <c r="C22" s="140" t="s">
        <v>2368</v>
      </c>
      <c r="D22" s="140" t="s">
        <v>129</v>
      </c>
      <c r="E22" s="96" t="s">
        <v>40</v>
      </c>
      <c r="F22" s="96">
        <v>78155</v>
      </c>
      <c r="G22" s="159">
        <v>2400</v>
      </c>
      <c r="H22" s="96" t="s">
        <v>0</v>
      </c>
      <c r="I22" s="96"/>
      <c r="J22" s="96"/>
      <c r="K22" s="411"/>
      <c r="L22" s="159"/>
      <c r="M22" s="490">
        <f t="shared" si="1"/>
        <v>0</v>
      </c>
      <c r="N22" s="406"/>
      <c r="O22" s="491"/>
      <c r="P22" s="492"/>
      <c r="Q22" s="150"/>
    </row>
    <row r="23" spans="1:17" ht="39.75" customHeight="1">
      <c r="A23" s="137" t="s">
        <v>2400</v>
      </c>
      <c r="B23" s="128" t="s">
        <v>4052</v>
      </c>
      <c r="C23" s="128"/>
      <c r="D23" s="128"/>
      <c r="E23" s="129"/>
      <c r="F23" s="129"/>
      <c r="G23" s="98">
        <v>4500</v>
      </c>
      <c r="H23" s="129" t="s">
        <v>2362</v>
      </c>
      <c r="I23" s="129"/>
      <c r="J23" s="129"/>
      <c r="K23" s="133">
        <v>1</v>
      </c>
      <c r="L23" s="208">
        <v>3175</v>
      </c>
      <c r="M23" s="208">
        <f t="shared" si="1"/>
        <v>3175</v>
      </c>
      <c r="N23" s="132"/>
      <c r="O23" s="209"/>
      <c r="P23" s="129"/>
      <c r="Q23" s="98"/>
    </row>
    <row r="24" spans="1:17" ht="39.75" customHeight="1">
      <c r="A24" s="137" t="s">
        <v>2412</v>
      </c>
      <c r="B24" s="128" t="s">
        <v>2413</v>
      </c>
      <c r="C24" s="128"/>
      <c r="D24" s="128"/>
      <c r="E24" s="129"/>
      <c r="F24" s="129"/>
      <c r="G24" s="98">
        <v>1000</v>
      </c>
      <c r="H24" s="129" t="s">
        <v>0</v>
      </c>
      <c r="I24" s="129"/>
      <c r="J24" s="129"/>
      <c r="K24" s="133">
        <v>1</v>
      </c>
      <c r="L24" s="208">
        <v>150</v>
      </c>
      <c r="M24" s="208">
        <f t="shared" si="1"/>
        <v>150</v>
      </c>
      <c r="N24" s="132"/>
      <c r="O24" s="209"/>
      <c r="P24" s="146"/>
      <c r="Q24" s="98"/>
    </row>
    <row r="25" spans="1:17" ht="14.25" customHeight="1">
      <c r="A25" s="137" t="s">
        <v>2393</v>
      </c>
      <c r="B25" s="128" t="s">
        <v>2394</v>
      </c>
      <c r="C25" s="128"/>
      <c r="D25" s="128"/>
      <c r="E25" s="129"/>
      <c r="F25" s="129"/>
      <c r="G25" s="98">
        <v>100</v>
      </c>
      <c r="H25" s="129" t="s">
        <v>0</v>
      </c>
      <c r="I25" s="129"/>
      <c r="J25" s="129"/>
      <c r="K25" s="133">
        <v>1</v>
      </c>
      <c r="L25" s="208">
        <v>100</v>
      </c>
      <c r="M25" s="208">
        <f t="shared" si="1"/>
        <v>100</v>
      </c>
      <c r="N25" s="132"/>
      <c r="O25" s="209"/>
      <c r="P25" s="146"/>
      <c r="Q25" s="98"/>
    </row>
    <row r="26" spans="1:17" ht="39.75" customHeight="1">
      <c r="A26" s="137" t="s">
        <v>2414</v>
      </c>
      <c r="B26" s="128" t="s">
        <v>4053</v>
      </c>
      <c r="C26" s="128"/>
      <c r="D26" s="128"/>
      <c r="E26" s="129"/>
      <c r="F26" s="129"/>
      <c r="G26" s="98">
        <v>575</v>
      </c>
      <c r="H26" s="129" t="s">
        <v>0</v>
      </c>
      <c r="I26" s="129"/>
      <c r="J26" s="129"/>
      <c r="K26" s="133">
        <v>1</v>
      </c>
      <c r="L26" s="208">
        <v>575</v>
      </c>
      <c r="M26" s="208">
        <f t="shared" si="1"/>
        <v>575</v>
      </c>
      <c r="N26" s="132"/>
      <c r="O26" s="209"/>
      <c r="P26" s="146"/>
      <c r="Q26" s="98"/>
    </row>
    <row r="27" spans="1:17" ht="39.75" customHeight="1">
      <c r="A27" s="137" t="s">
        <v>2341</v>
      </c>
      <c r="B27" s="128"/>
      <c r="C27" s="128"/>
      <c r="D27" s="128"/>
      <c r="E27" s="129"/>
      <c r="F27" s="129"/>
      <c r="G27" s="98">
        <v>700</v>
      </c>
      <c r="H27" s="129" t="s">
        <v>0</v>
      </c>
      <c r="I27" s="129"/>
      <c r="J27" s="129"/>
      <c r="K27" s="133">
        <v>1</v>
      </c>
      <c r="L27" s="208">
        <v>700</v>
      </c>
      <c r="M27" s="208">
        <f t="shared" si="1"/>
        <v>700</v>
      </c>
      <c r="N27" s="132"/>
      <c r="O27" s="209"/>
      <c r="P27" s="146"/>
      <c r="Q27" s="98"/>
    </row>
    <row r="28" spans="1:17" ht="45.75" customHeight="1">
      <c r="A28" s="137" t="s">
        <v>2338</v>
      </c>
      <c r="B28" s="128"/>
      <c r="C28" s="128"/>
      <c r="D28" s="128"/>
      <c r="E28" s="129"/>
      <c r="F28" s="129"/>
      <c r="G28" s="98">
        <v>100</v>
      </c>
      <c r="H28" s="129" t="s">
        <v>0</v>
      </c>
      <c r="I28" s="129"/>
      <c r="J28" s="129"/>
      <c r="K28" s="133">
        <v>1</v>
      </c>
      <c r="L28" s="208">
        <v>100</v>
      </c>
      <c r="M28" s="208">
        <f t="shared" si="1"/>
        <v>100</v>
      </c>
      <c r="N28" s="132"/>
      <c r="O28" s="209"/>
      <c r="P28" s="146"/>
      <c r="Q28" s="98"/>
    </row>
    <row r="29" spans="1:17" ht="45.75" customHeight="1">
      <c r="A29" s="137" t="s">
        <v>2527</v>
      </c>
      <c r="B29" s="128" t="s">
        <v>4054</v>
      </c>
      <c r="C29" s="128"/>
      <c r="D29" s="128"/>
      <c r="E29" s="129"/>
      <c r="F29" s="129"/>
      <c r="G29" s="98">
        <f>SUM('Donors 2019'!P3:P4)</f>
        <v>11450</v>
      </c>
      <c r="H29" s="493" t="s">
        <v>2362</v>
      </c>
      <c r="I29" s="129"/>
      <c r="J29" s="129"/>
      <c r="K29" s="133">
        <v>1</v>
      </c>
      <c r="L29" s="208">
        <v>10000</v>
      </c>
      <c r="M29" s="208">
        <f t="shared" si="1"/>
        <v>10000</v>
      </c>
      <c r="N29" s="132"/>
      <c r="O29" s="209"/>
      <c r="P29" s="146"/>
      <c r="Q29" s="98"/>
    </row>
    <row r="30" spans="1:17" ht="45.75" customHeight="1">
      <c r="A30" s="137" t="s">
        <v>2371</v>
      </c>
      <c r="B30" s="128" t="s">
        <v>4055</v>
      </c>
      <c r="C30" s="128"/>
      <c r="D30" s="128"/>
      <c r="E30" s="129"/>
      <c r="F30" s="129"/>
      <c r="G30" s="98">
        <v>1000</v>
      </c>
      <c r="H30" s="493" t="s">
        <v>0</v>
      </c>
      <c r="I30" s="129"/>
      <c r="J30" s="129"/>
      <c r="K30" s="133"/>
      <c r="L30" s="208"/>
      <c r="M30" s="208"/>
      <c r="N30" s="132"/>
      <c r="O30" s="209"/>
      <c r="P30" s="146"/>
      <c r="Q30" s="98"/>
    </row>
    <row r="31" spans="1:17" ht="39.75" customHeight="1">
      <c r="A31" s="137" t="s">
        <v>2404</v>
      </c>
      <c r="B31" s="494" t="s">
        <v>2404</v>
      </c>
      <c r="C31" s="494"/>
      <c r="D31" s="494"/>
      <c r="E31" s="493"/>
      <c r="F31" s="493"/>
      <c r="G31" s="495">
        <v>4000</v>
      </c>
      <c r="H31" s="493"/>
      <c r="I31" s="493"/>
      <c r="J31" s="493"/>
      <c r="K31" s="496"/>
      <c r="L31" s="497"/>
      <c r="M31" s="497"/>
      <c r="N31" s="498"/>
      <c r="O31" s="499"/>
      <c r="P31" s="500"/>
      <c r="Q31" s="94"/>
    </row>
    <row r="32" spans="1:17" ht="39.75" customHeight="1">
      <c r="A32" s="137" t="s">
        <v>2341</v>
      </c>
      <c r="B32" s="501" t="s">
        <v>4056</v>
      </c>
      <c r="C32" s="501"/>
      <c r="D32" s="501"/>
      <c r="E32" s="502"/>
      <c r="F32" s="502"/>
      <c r="G32" s="503">
        <v>2000</v>
      </c>
      <c r="H32" s="502" t="s">
        <v>2362</v>
      </c>
      <c r="I32" s="502"/>
      <c r="J32" s="502"/>
      <c r="K32" s="504"/>
      <c r="L32" s="505"/>
      <c r="M32" s="505">
        <f t="shared" ref="M32:M38" si="2">K32*L32</f>
        <v>0</v>
      </c>
      <c r="N32" s="506"/>
      <c r="O32" s="507"/>
      <c r="P32" s="508"/>
      <c r="Q32" s="150"/>
    </row>
    <row r="33" spans="1:17" ht="39.75" customHeight="1">
      <c r="A33" s="137" t="s">
        <v>2338</v>
      </c>
      <c r="B33" s="509" t="s">
        <v>4057</v>
      </c>
      <c r="C33" s="509"/>
      <c r="D33" s="509"/>
      <c r="E33" s="89"/>
      <c r="F33" s="89"/>
      <c r="G33" s="510">
        <v>700</v>
      </c>
      <c r="H33" s="89" t="s">
        <v>2362</v>
      </c>
      <c r="I33" s="89"/>
      <c r="J33" s="89"/>
      <c r="K33" s="89">
        <v>1</v>
      </c>
      <c r="L33" s="510">
        <v>500</v>
      </c>
      <c r="M33" s="510">
        <f t="shared" si="2"/>
        <v>500</v>
      </c>
      <c r="N33" s="509" t="s">
        <v>4058</v>
      </c>
      <c r="O33" s="511"/>
      <c r="P33" s="89"/>
      <c r="Q33" s="98">
        <v>300</v>
      </c>
    </row>
    <row r="34" spans="1:17" ht="39.75" customHeight="1">
      <c r="A34" s="137" t="s">
        <v>2338</v>
      </c>
      <c r="B34" s="512" t="s">
        <v>4059</v>
      </c>
      <c r="C34" s="512" t="s">
        <v>3792</v>
      </c>
      <c r="D34" s="512" t="s">
        <v>1441</v>
      </c>
      <c r="E34" s="513" t="s">
        <v>40</v>
      </c>
      <c r="F34" s="513">
        <v>78108</v>
      </c>
      <c r="G34" s="514">
        <v>150</v>
      </c>
      <c r="H34" s="513" t="s">
        <v>2362</v>
      </c>
      <c r="I34" s="513"/>
      <c r="J34" s="513"/>
      <c r="K34" s="515">
        <v>1</v>
      </c>
      <c r="L34" s="516">
        <v>0</v>
      </c>
      <c r="M34" s="514">
        <f t="shared" si="2"/>
        <v>0</v>
      </c>
      <c r="N34" s="517" t="s">
        <v>4060</v>
      </c>
      <c r="O34" s="518"/>
      <c r="P34" s="519"/>
      <c r="Q34" s="150"/>
    </row>
    <row r="35" spans="1:17" ht="39.75" customHeight="1">
      <c r="A35" s="137" t="s">
        <v>2338</v>
      </c>
      <c r="B35" s="512" t="s">
        <v>4061</v>
      </c>
      <c r="C35" s="512" t="s">
        <v>4062</v>
      </c>
      <c r="D35" s="512" t="s">
        <v>160</v>
      </c>
      <c r="E35" s="513" t="s">
        <v>40</v>
      </c>
      <c r="F35" s="513">
        <v>78959</v>
      </c>
      <c r="G35" s="514">
        <v>1000</v>
      </c>
      <c r="H35" s="513" t="s">
        <v>2362</v>
      </c>
      <c r="I35" s="513"/>
      <c r="J35" s="513"/>
      <c r="K35" s="515">
        <v>1</v>
      </c>
      <c r="L35" s="516">
        <v>2000</v>
      </c>
      <c r="M35" s="516">
        <f t="shared" si="2"/>
        <v>2000</v>
      </c>
      <c r="N35" s="517" t="s">
        <v>4063</v>
      </c>
      <c r="O35" s="518"/>
      <c r="P35" s="519"/>
      <c r="Q35" s="98">
        <v>1000</v>
      </c>
    </row>
    <row r="36" spans="1:17" ht="39.75" customHeight="1">
      <c r="A36" s="137" t="s">
        <v>2338</v>
      </c>
      <c r="B36" s="509" t="s">
        <v>2099</v>
      </c>
      <c r="C36" s="509" t="s">
        <v>2100</v>
      </c>
      <c r="D36" s="509" t="s">
        <v>37</v>
      </c>
      <c r="E36" s="89" t="s">
        <v>40</v>
      </c>
      <c r="F36" s="89">
        <v>78258</v>
      </c>
      <c r="G36" s="510">
        <v>1750</v>
      </c>
      <c r="H36" s="89" t="s">
        <v>2362</v>
      </c>
      <c r="I36" s="89"/>
      <c r="J36" s="89"/>
      <c r="K36" s="520">
        <v>1</v>
      </c>
      <c r="L36" s="521">
        <v>1500</v>
      </c>
      <c r="M36" s="521">
        <f t="shared" si="2"/>
        <v>1500</v>
      </c>
      <c r="N36" s="522" t="s">
        <v>4064</v>
      </c>
      <c r="O36" s="511"/>
      <c r="P36" s="89"/>
      <c r="Q36" s="98">
        <v>746.92</v>
      </c>
    </row>
    <row r="37" spans="1:17" ht="39.75" customHeight="1">
      <c r="A37" s="137" t="s">
        <v>2402</v>
      </c>
      <c r="B37" s="523" t="s">
        <v>2403</v>
      </c>
      <c r="C37" s="523"/>
      <c r="D37" s="523"/>
      <c r="E37" s="524"/>
      <c r="F37" s="524"/>
      <c r="G37" s="525">
        <v>3250</v>
      </c>
      <c r="H37" s="524" t="s">
        <v>2362</v>
      </c>
      <c r="I37" s="524"/>
      <c r="J37" s="524"/>
      <c r="K37" s="526"/>
      <c r="L37" s="525"/>
      <c r="M37" s="527">
        <f t="shared" si="2"/>
        <v>0</v>
      </c>
      <c r="N37" s="528" t="s">
        <v>4065</v>
      </c>
      <c r="O37" s="529"/>
      <c r="P37" s="530"/>
      <c r="Q37" s="98">
        <v>2830.86</v>
      </c>
    </row>
    <row r="38" spans="1:17" ht="39.75" customHeight="1">
      <c r="A38" s="137" t="s">
        <v>2405</v>
      </c>
      <c r="B38" s="523" t="s">
        <v>883</v>
      </c>
      <c r="C38" s="523"/>
      <c r="D38" s="523"/>
      <c r="E38" s="524"/>
      <c r="F38" s="524"/>
      <c r="G38" s="525">
        <v>3750</v>
      </c>
      <c r="H38" s="524" t="s">
        <v>2362</v>
      </c>
      <c r="I38" s="524"/>
      <c r="J38" s="524"/>
      <c r="K38" s="526"/>
      <c r="L38" s="525"/>
      <c r="M38" s="527">
        <f t="shared" si="2"/>
        <v>0</v>
      </c>
      <c r="N38" s="528" t="s">
        <v>4065</v>
      </c>
      <c r="O38" s="529"/>
      <c r="P38" s="530"/>
      <c r="Q38" s="98">
        <v>5218</v>
      </c>
    </row>
    <row r="39" spans="1:17" ht="39.75" customHeight="1">
      <c r="A39" s="137" t="s">
        <v>2412</v>
      </c>
      <c r="B39" s="523" t="s">
        <v>2413</v>
      </c>
      <c r="C39" s="523"/>
      <c r="D39" s="523"/>
      <c r="E39" s="524"/>
      <c r="F39" s="524"/>
      <c r="G39" s="525">
        <v>500</v>
      </c>
      <c r="H39" s="524" t="s">
        <v>2362</v>
      </c>
      <c r="I39" s="524"/>
      <c r="J39" s="524"/>
      <c r="K39" s="526"/>
      <c r="L39" s="525"/>
      <c r="M39" s="527"/>
      <c r="N39" s="528"/>
      <c r="O39" s="529"/>
      <c r="P39" s="530"/>
      <c r="Q39" s="98">
        <v>1794</v>
      </c>
    </row>
    <row r="40" spans="1:17" ht="39.75" customHeight="1">
      <c r="A40" s="137" t="s">
        <v>2393</v>
      </c>
      <c r="B40" s="523" t="s">
        <v>2394</v>
      </c>
      <c r="C40" s="523"/>
      <c r="D40" s="523"/>
      <c r="E40" s="524"/>
      <c r="F40" s="524"/>
      <c r="G40" s="525">
        <v>575</v>
      </c>
      <c r="H40" s="524" t="s">
        <v>2362</v>
      </c>
      <c r="I40" s="524"/>
      <c r="J40" s="524"/>
      <c r="K40" s="526"/>
      <c r="L40" s="525"/>
      <c r="M40" s="527"/>
      <c r="N40" s="528"/>
      <c r="O40" s="529"/>
      <c r="P40" s="530"/>
      <c r="Q40" s="98">
        <v>136</v>
      </c>
    </row>
    <row r="41" spans="1:17" ht="39.75" customHeight="1">
      <c r="A41" s="137" t="s">
        <v>2407</v>
      </c>
      <c r="B41" s="523" t="s">
        <v>2407</v>
      </c>
      <c r="C41" s="523"/>
      <c r="D41" s="523"/>
      <c r="E41" s="524"/>
      <c r="F41" s="524"/>
      <c r="G41" s="525">
        <v>1400</v>
      </c>
      <c r="H41" s="524" t="s">
        <v>2362</v>
      </c>
      <c r="I41" s="524"/>
      <c r="J41" s="524"/>
      <c r="K41" s="526"/>
      <c r="L41" s="525"/>
      <c r="M41" s="527">
        <f>K41*L41</f>
        <v>0</v>
      </c>
      <c r="N41" s="528" t="s">
        <v>4065</v>
      </c>
      <c r="O41" s="529"/>
      <c r="P41" s="530"/>
      <c r="Q41" s="98">
        <v>1051</v>
      </c>
    </row>
    <row r="42" spans="1:17" ht="39.75" customHeight="1">
      <c r="A42" s="137" t="s">
        <v>2338</v>
      </c>
      <c r="B42" s="523" t="s">
        <v>4066</v>
      </c>
      <c r="C42" s="523"/>
      <c r="D42" s="523"/>
      <c r="E42" s="524"/>
      <c r="F42" s="524"/>
      <c r="G42" s="525">
        <v>250</v>
      </c>
      <c r="H42" s="524"/>
      <c r="I42" s="524"/>
      <c r="J42" s="524"/>
      <c r="K42" s="526"/>
      <c r="L42" s="525"/>
      <c r="M42" s="527"/>
      <c r="N42" s="528"/>
      <c r="O42" s="529"/>
      <c r="P42" s="530"/>
      <c r="Q42" s="98">
        <v>105</v>
      </c>
    </row>
    <row r="43" spans="1:17" ht="39.75" customHeight="1">
      <c r="A43" s="137" t="s">
        <v>2393</v>
      </c>
      <c r="B43" s="483" t="s">
        <v>4067</v>
      </c>
      <c r="C43" s="483"/>
      <c r="D43" s="483"/>
      <c r="E43" s="484"/>
      <c r="F43" s="484"/>
      <c r="G43" s="531">
        <v>350</v>
      </c>
      <c r="H43" s="484" t="s">
        <v>2362</v>
      </c>
      <c r="I43" s="484"/>
      <c r="J43" s="484"/>
      <c r="K43" s="532"/>
      <c r="L43" s="531"/>
      <c r="M43" s="533">
        <f t="shared" ref="M43:M44" si="3">K43*L43</f>
        <v>0</v>
      </c>
      <c r="N43" s="534" t="s">
        <v>4065</v>
      </c>
      <c r="O43" s="535"/>
      <c r="P43" s="536"/>
      <c r="Q43" s="503">
        <v>287</v>
      </c>
    </row>
    <row r="44" spans="1:17" ht="39.75" customHeight="1">
      <c r="A44" s="137" t="s">
        <v>2338</v>
      </c>
      <c r="B44" s="483" t="s">
        <v>4068</v>
      </c>
      <c r="C44" s="483"/>
      <c r="D44" s="483"/>
      <c r="E44" s="484"/>
      <c r="F44" s="484"/>
      <c r="G44" s="531">
        <v>350</v>
      </c>
      <c r="H44" s="484" t="s">
        <v>2362</v>
      </c>
      <c r="I44" s="484"/>
      <c r="J44" s="484"/>
      <c r="K44" s="532"/>
      <c r="L44" s="531"/>
      <c r="M44" s="533">
        <f t="shared" si="3"/>
        <v>0</v>
      </c>
      <c r="N44" s="534" t="s">
        <v>4065</v>
      </c>
      <c r="O44" s="535"/>
      <c r="P44" s="536"/>
      <c r="Q44" s="503">
        <v>350</v>
      </c>
    </row>
    <row r="45" spans="1:17" ht="39.75" customHeight="1">
      <c r="A45" s="137" t="s">
        <v>953</v>
      </c>
      <c r="B45" s="483" t="s">
        <v>4069</v>
      </c>
      <c r="C45" s="483"/>
      <c r="D45" s="483"/>
      <c r="E45" s="484"/>
      <c r="F45" s="484"/>
      <c r="G45" s="531">
        <v>500</v>
      </c>
      <c r="H45" s="484" t="s">
        <v>2362</v>
      </c>
      <c r="I45" s="484"/>
      <c r="J45" s="484"/>
      <c r="K45" s="532"/>
      <c r="L45" s="531"/>
      <c r="M45" s="533"/>
      <c r="N45" s="534"/>
      <c r="O45" s="535"/>
      <c r="P45" s="536"/>
      <c r="Q45" s="503">
        <v>151</v>
      </c>
    </row>
    <row r="46" spans="1:17" ht="39.75" customHeight="1">
      <c r="A46" s="137" t="s">
        <v>2414</v>
      </c>
      <c r="B46" s="483" t="s">
        <v>4053</v>
      </c>
      <c r="C46" s="483"/>
      <c r="D46" s="483"/>
      <c r="E46" s="484"/>
      <c r="F46" s="484"/>
      <c r="G46" s="531">
        <v>3250</v>
      </c>
      <c r="H46" s="484" t="s">
        <v>2362</v>
      </c>
      <c r="I46" s="484"/>
      <c r="J46" s="484"/>
      <c r="K46" s="532"/>
      <c r="L46" s="531"/>
      <c r="M46" s="533">
        <f t="shared" ref="M46:M54" si="4">K46*L46</f>
        <v>0</v>
      </c>
      <c r="N46" s="534" t="s">
        <v>4065</v>
      </c>
      <c r="O46" s="535"/>
      <c r="P46" s="536"/>
      <c r="Q46" s="503">
        <v>1037</v>
      </c>
    </row>
    <row r="47" spans="1:17" ht="39.75" customHeight="1">
      <c r="A47" s="137" t="s">
        <v>2815</v>
      </c>
      <c r="B47" s="483" t="s">
        <v>2416</v>
      </c>
      <c r="C47" s="483"/>
      <c r="D47" s="483"/>
      <c r="E47" s="484"/>
      <c r="F47" s="484"/>
      <c r="G47" s="531">
        <v>3500</v>
      </c>
      <c r="H47" s="484" t="s">
        <v>2362</v>
      </c>
      <c r="I47" s="484"/>
      <c r="J47" s="484"/>
      <c r="K47" s="532"/>
      <c r="L47" s="531"/>
      <c r="M47" s="533">
        <f t="shared" si="4"/>
        <v>0</v>
      </c>
      <c r="N47" s="534" t="s">
        <v>4065</v>
      </c>
      <c r="O47" s="535"/>
      <c r="P47" s="536"/>
      <c r="Q47" s="503">
        <v>1073</v>
      </c>
    </row>
    <row r="48" spans="1:17" ht="39.75" customHeight="1">
      <c r="A48" s="137" t="s">
        <v>2397</v>
      </c>
      <c r="B48" s="501" t="s">
        <v>4070</v>
      </c>
      <c r="C48" s="501"/>
      <c r="D48" s="501"/>
      <c r="E48" s="502"/>
      <c r="F48" s="502"/>
      <c r="G48" s="503">
        <v>1750</v>
      </c>
      <c r="H48" s="502" t="s">
        <v>2362</v>
      </c>
      <c r="I48" s="502"/>
      <c r="J48" s="502"/>
      <c r="K48" s="504"/>
      <c r="L48" s="503"/>
      <c r="M48" s="505">
        <f t="shared" si="4"/>
        <v>0</v>
      </c>
      <c r="N48" s="506" t="s">
        <v>4065</v>
      </c>
      <c r="O48" s="507"/>
      <c r="P48" s="508"/>
      <c r="Q48" s="503">
        <v>952</v>
      </c>
    </row>
    <row r="49" spans="1:17" ht="39.75" customHeight="1">
      <c r="A49" s="137" t="s">
        <v>2398</v>
      </c>
      <c r="B49" s="501" t="s">
        <v>4071</v>
      </c>
      <c r="C49" s="501"/>
      <c r="D49" s="501"/>
      <c r="E49" s="502"/>
      <c r="F49" s="502"/>
      <c r="G49" s="503">
        <v>5500</v>
      </c>
      <c r="H49" s="502" t="s">
        <v>2362</v>
      </c>
      <c r="I49" s="502"/>
      <c r="J49" s="502"/>
      <c r="K49" s="504"/>
      <c r="L49" s="503"/>
      <c r="M49" s="505">
        <f t="shared" si="4"/>
        <v>0</v>
      </c>
      <c r="N49" s="506" t="s">
        <v>4065</v>
      </c>
      <c r="O49" s="507"/>
      <c r="P49" s="508"/>
      <c r="Q49" s="503">
        <v>7260</v>
      </c>
    </row>
    <row r="50" spans="1:17" ht="39.75" customHeight="1">
      <c r="A50" s="137" t="s">
        <v>2399</v>
      </c>
      <c r="B50" s="501" t="s">
        <v>4072</v>
      </c>
      <c r="C50" s="501"/>
      <c r="D50" s="501"/>
      <c r="E50" s="502"/>
      <c r="F50" s="502"/>
      <c r="G50" s="503">
        <v>1500</v>
      </c>
      <c r="H50" s="502" t="s">
        <v>2362</v>
      </c>
      <c r="I50" s="502"/>
      <c r="J50" s="502"/>
      <c r="K50" s="504"/>
      <c r="L50" s="503"/>
      <c r="M50" s="505">
        <f t="shared" si="4"/>
        <v>0</v>
      </c>
      <c r="N50" s="506" t="s">
        <v>4065</v>
      </c>
      <c r="O50" s="507"/>
      <c r="P50" s="508"/>
      <c r="Q50" s="503">
        <v>941</v>
      </c>
    </row>
    <row r="51" spans="1:17" ht="39.75" customHeight="1">
      <c r="A51" s="137" t="s">
        <v>2395</v>
      </c>
      <c r="B51" s="501" t="s">
        <v>2395</v>
      </c>
      <c r="C51" s="501"/>
      <c r="D51" s="501"/>
      <c r="E51" s="502"/>
      <c r="F51" s="502"/>
      <c r="G51" s="503">
        <v>7000</v>
      </c>
      <c r="H51" s="502" t="s">
        <v>2362</v>
      </c>
      <c r="I51" s="502"/>
      <c r="J51" s="502"/>
      <c r="K51" s="504"/>
      <c r="L51" s="503"/>
      <c r="M51" s="505">
        <f t="shared" si="4"/>
        <v>0</v>
      </c>
      <c r="N51" s="506" t="s">
        <v>4065</v>
      </c>
      <c r="O51" s="507"/>
      <c r="P51" s="508"/>
      <c r="Q51" s="503">
        <v>4855</v>
      </c>
    </row>
    <row r="52" spans="1:17" ht="39.75" customHeight="1">
      <c r="A52" s="137" t="s">
        <v>2338</v>
      </c>
      <c r="B52" s="501" t="s">
        <v>4073</v>
      </c>
      <c r="C52" s="501"/>
      <c r="D52" s="501"/>
      <c r="E52" s="502"/>
      <c r="F52" s="502"/>
      <c r="G52" s="503">
        <v>14000</v>
      </c>
      <c r="H52" s="502" t="s">
        <v>2362</v>
      </c>
      <c r="I52" s="502"/>
      <c r="J52" s="502"/>
      <c r="K52" s="504"/>
      <c r="L52" s="503"/>
      <c r="M52" s="505">
        <f t="shared" si="4"/>
        <v>0</v>
      </c>
      <c r="N52" s="506" t="s">
        <v>4065</v>
      </c>
      <c r="O52" s="507"/>
      <c r="P52" s="508"/>
      <c r="Q52" s="503">
        <v>8058</v>
      </c>
    </row>
    <row r="53" spans="1:17" ht="39.75" customHeight="1">
      <c r="A53" s="137" t="s">
        <v>2408</v>
      </c>
      <c r="B53" s="501" t="s">
        <v>2408</v>
      </c>
      <c r="C53" s="501"/>
      <c r="D53" s="501"/>
      <c r="E53" s="502"/>
      <c r="F53" s="502"/>
      <c r="G53" s="503">
        <v>2000</v>
      </c>
      <c r="H53" s="502" t="s">
        <v>2362</v>
      </c>
      <c r="I53" s="502"/>
      <c r="J53" s="502"/>
      <c r="K53" s="504"/>
      <c r="L53" s="503"/>
      <c r="M53" s="505">
        <f t="shared" si="4"/>
        <v>0</v>
      </c>
      <c r="N53" s="506" t="s">
        <v>4065</v>
      </c>
      <c r="O53" s="507"/>
      <c r="P53" s="508"/>
      <c r="Q53" s="503">
        <v>5098</v>
      </c>
    </row>
    <row r="54" spans="1:17" ht="39.75" customHeight="1">
      <c r="A54" s="137" t="s">
        <v>2338</v>
      </c>
      <c r="B54" s="501" t="s">
        <v>4074</v>
      </c>
      <c r="C54" s="501"/>
      <c r="D54" s="501"/>
      <c r="E54" s="502"/>
      <c r="F54" s="502"/>
      <c r="G54" s="503">
        <v>5000</v>
      </c>
      <c r="H54" s="502" t="s">
        <v>2362</v>
      </c>
      <c r="I54" s="502"/>
      <c r="J54" s="502"/>
      <c r="K54" s="504"/>
      <c r="L54" s="503"/>
      <c r="M54" s="505">
        <f t="shared" si="4"/>
        <v>0</v>
      </c>
      <c r="N54" s="506" t="s">
        <v>4065</v>
      </c>
      <c r="O54" s="507"/>
      <c r="P54" s="508"/>
      <c r="Q54" s="150"/>
    </row>
    <row r="55" spans="1:17" ht="39.75" customHeight="1">
      <c r="A55" s="137" t="s">
        <v>2338</v>
      </c>
      <c r="B55" s="140" t="s">
        <v>4075</v>
      </c>
      <c r="C55" s="140"/>
      <c r="D55" s="140"/>
      <c r="E55" s="96"/>
      <c r="F55" s="96"/>
      <c r="G55" s="159">
        <v>500</v>
      </c>
      <c r="H55" s="96" t="s">
        <v>2362</v>
      </c>
      <c r="I55" s="96"/>
      <c r="J55" s="96"/>
      <c r="K55" s="411"/>
      <c r="L55" s="159"/>
      <c r="M55" s="490"/>
      <c r="N55" s="406"/>
      <c r="O55" s="491"/>
      <c r="P55" s="492"/>
      <c r="Q55" s="98"/>
    </row>
    <row r="56" spans="1:17" ht="39.75" customHeight="1">
      <c r="A56" s="137" t="s">
        <v>2338</v>
      </c>
      <c r="B56" s="501" t="s">
        <v>2526</v>
      </c>
      <c r="C56" s="501"/>
      <c r="D56" s="501"/>
      <c r="E56" s="502"/>
      <c r="F56" s="502"/>
      <c r="G56" s="503">
        <v>5000</v>
      </c>
      <c r="H56" s="502" t="s">
        <v>2362</v>
      </c>
      <c r="I56" s="502"/>
      <c r="J56" s="502"/>
      <c r="K56" s="504"/>
      <c r="L56" s="505"/>
      <c r="M56" s="505">
        <f t="shared" ref="M56:M59" si="5">K56*L56</f>
        <v>0</v>
      </c>
      <c r="N56" s="506" t="s">
        <v>4076</v>
      </c>
      <c r="O56" s="507"/>
      <c r="P56" s="508"/>
      <c r="Q56" s="94">
        <v>3227</v>
      </c>
    </row>
    <row r="57" spans="1:17" ht="39.75" customHeight="1">
      <c r="A57" s="137" t="s">
        <v>2524</v>
      </c>
      <c r="B57" s="523" t="s">
        <v>2524</v>
      </c>
      <c r="C57" s="523"/>
      <c r="D57" s="523"/>
      <c r="E57" s="524"/>
      <c r="F57" s="524"/>
      <c r="G57" s="525">
        <v>2000</v>
      </c>
      <c r="H57" s="524" t="s">
        <v>2362</v>
      </c>
      <c r="I57" s="524"/>
      <c r="J57" s="524"/>
      <c r="K57" s="526"/>
      <c r="L57" s="527"/>
      <c r="M57" s="527">
        <f t="shared" si="5"/>
        <v>0</v>
      </c>
      <c r="N57" s="528" t="s">
        <v>4065</v>
      </c>
      <c r="O57" s="529"/>
      <c r="P57" s="530"/>
      <c r="Q57" s="150"/>
    </row>
    <row r="58" spans="1:17" ht="39.75" customHeight="1">
      <c r="A58" s="137" t="s">
        <v>2341</v>
      </c>
      <c r="B58" s="501" t="s">
        <v>4077</v>
      </c>
      <c r="C58" s="501"/>
      <c r="D58" s="501"/>
      <c r="E58" s="502"/>
      <c r="F58" s="502"/>
      <c r="G58" s="503">
        <v>3000</v>
      </c>
      <c r="H58" s="502" t="s">
        <v>2362</v>
      </c>
      <c r="I58" s="502"/>
      <c r="J58" s="502"/>
      <c r="K58" s="504"/>
      <c r="L58" s="505"/>
      <c r="M58" s="505">
        <f t="shared" si="5"/>
        <v>0</v>
      </c>
      <c r="N58" s="506"/>
      <c r="O58" s="507"/>
      <c r="P58" s="508"/>
      <c r="Q58" s="150"/>
    </row>
    <row r="59" spans="1:17" ht="39.75" customHeight="1">
      <c r="A59" s="137" t="s">
        <v>2338</v>
      </c>
      <c r="B59" s="494" t="s">
        <v>469</v>
      </c>
      <c r="C59" s="494" t="s">
        <v>2073</v>
      </c>
      <c r="D59" s="494" t="s">
        <v>2074</v>
      </c>
      <c r="E59" s="493" t="s">
        <v>40</v>
      </c>
      <c r="F59" s="493">
        <v>78616</v>
      </c>
      <c r="G59" s="495">
        <v>1000</v>
      </c>
      <c r="H59" s="493" t="s">
        <v>2362</v>
      </c>
      <c r="I59" s="493"/>
      <c r="J59" s="537"/>
      <c r="K59" s="496"/>
      <c r="L59" s="497"/>
      <c r="M59" s="497">
        <f t="shared" si="5"/>
        <v>0</v>
      </c>
      <c r="N59" s="498"/>
      <c r="O59" s="499"/>
      <c r="P59" s="500"/>
      <c r="Q59" s="150"/>
    </row>
    <row r="60" spans="1:17" ht="39.75" customHeight="1">
      <c r="A60" s="137" t="s">
        <v>2409</v>
      </c>
      <c r="B60" s="501" t="s">
        <v>4078</v>
      </c>
      <c r="C60" s="501"/>
      <c r="D60" s="501"/>
      <c r="E60" s="502"/>
      <c r="F60" s="502"/>
      <c r="G60" s="503">
        <v>10000</v>
      </c>
      <c r="H60" s="502"/>
      <c r="I60" s="502"/>
      <c r="J60" s="502"/>
      <c r="K60" s="504"/>
      <c r="L60" s="505"/>
      <c r="M60" s="505"/>
      <c r="N60" s="506"/>
      <c r="O60" s="507"/>
      <c r="P60" s="508"/>
      <c r="Q60" s="150"/>
    </row>
    <row r="61" spans="1:17" ht="39.75" customHeight="1">
      <c r="A61" s="538"/>
      <c r="B61" s="494" t="s">
        <v>4079</v>
      </c>
      <c r="C61" s="494"/>
      <c r="D61" s="494"/>
      <c r="E61" s="493"/>
      <c r="F61" s="493"/>
      <c r="G61" s="495"/>
      <c r="H61" s="493"/>
      <c r="I61" s="493"/>
      <c r="J61" s="493"/>
      <c r="K61" s="496"/>
      <c r="L61" s="497"/>
      <c r="M61" s="497">
        <f t="shared" ref="M61:M76" si="6">K61*L61</f>
        <v>0</v>
      </c>
      <c r="N61" s="498"/>
      <c r="O61" s="499"/>
      <c r="P61" s="500"/>
      <c r="Q61" s="150"/>
    </row>
    <row r="62" spans="1:17" ht="39.75" customHeight="1">
      <c r="A62" s="538"/>
      <c r="B62" s="494" t="s">
        <v>4080</v>
      </c>
      <c r="C62" s="494" t="s">
        <v>4081</v>
      </c>
      <c r="D62" s="494" t="s">
        <v>234</v>
      </c>
      <c r="E62" s="493" t="s">
        <v>40</v>
      </c>
      <c r="F62" s="493">
        <v>78130</v>
      </c>
      <c r="G62" s="495"/>
      <c r="H62" s="493"/>
      <c r="I62" s="493"/>
      <c r="J62" s="493"/>
      <c r="K62" s="496"/>
      <c r="L62" s="497"/>
      <c r="M62" s="497">
        <f t="shared" si="6"/>
        <v>0</v>
      </c>
      <c r="N62" s="498"/>
      <c r="O62" s="499"/>
      <c r="P62" s="500"/>
      <c r="Q62" s="150"/>
    </row>
    <row r="63" spans="1:17" ht="39.75" customHeight="1">
      <c r="A63" s="538"/>
      <c r="B63" s="494" t="s">
        <v>4082</v>
      </c>
      <c r="C63" s="494" t="s">
        <v>4083</v>
      </c>
      <c r="D63" s="494" t="s">
        <v>129</v>
      </c>
      <c r="E63" s="493" t="s">
        <v>40</v>
      </c>
      <c r="F63" s="493">
        <v>78155</v>
      </c>
      <c r="G63" s="495"/>
      <c r="H63" s="493"/>
      <c r="I63" s="493"/>
      <c r="J63" s="493"/>
      <c r="K63" s="496"/>
      <c r="L63" s="497"/>
      <c r="M63" s="497">
        <f t="shared" si="6"/>
        <v>0</v>
      </c>
      <c r="N63" s="498"/>
      <c r="O63" s="499"/>
      <c r="P63" s="500"/>
      <c r="Q63" s="150"/>
    </row>
    <row r="64" spans="1:17" ht="39.75" customHeight="1">
      <c r="A64" s="538"/>
      <c r="B64" s="494" t="s">
        <v>4084</v>
      </c>
      <c r="C64" s="494" t="s">
        <v>4085</v>
      </c>
      <c r="D64" s="494" t="s">
        <v>234</v>
      </c>
      <c r="E64" s="493" t="s">
        <v>40</v>
      </c>
      <c r="F64" s="493">
        <v>78130</v>
      </c>
      <c r="G64" s="495"/>
      <c r="H64" s="493"/>
      <c r="I64" s="493"/>
      <c r="J64" s="493"/>
      <c r="K64" s="496"/>
      <c r="L64" s="497"/>
      <c r="M64" s="497">
        <f t="shared" si="6"/>
        <v>0</v>
      </c>
      <c r="N64" s="498"/>
      <c r="O64" s="499"/>
      <c r="P64" s="500"/>
      <c r="Q64" s="150"/>
    </row>
    <row r="65" spans="1:17" ht="39.75" customHeight="1">
      <c r="A65" s="538"/>
      <c r="B65" s="494" t="s">
        <v>4084</v>
      </c>
      <c r="C65" s="494" t="s">
        <v>4085</v>
      </c>
      <c r="D65" s="494" t="s">
        <v>234</v>
      </c>
      <c r="E65" s="493" t="s">
        <v>40</v>
      </c>
      <c r="F65" s="493">
        <v>78130</v>
      </c>
      <c r="G65" s="495"/>
      <c r="H65" s="493"/>
      <c r="I65" s="493"/>
      <c r="J65" s="493"/>
      <c r="K65" s="496"/>
      <c r="L65" s="497"/>
      <c r="M65" s="497">
        <f t="shared" si="6"/>
        <v>0</v>
      </c>
      <c r="N65" s="498"/>
      <c r="O65" s="499"/>
      <c r="P65" s="500"/>
      <c r="Q65" s="150"/>
    </row>
    <row r="66" spans="1:17" ht="39.75" customHeight="1">
      <c r="A66" s="538"/>
      <c r="B66" s="494" t="s">
        <v>4086</v>
      </c>
      <c r="C66" s="494" t="s">
        <v>4087</v>
      </c>
      <c r="D66" s="494" t="s">
        <v>129</v>
      </c>
      <c r="E66" s="493" t="s">
        <v>40</v>
      </c>
      <c r="F66" s="493">
        <v>78155</v>
      </c>
      <c r="G66" s="495"/>
      <c r="H66" s="493"/>
      <c r="I66" s="493"/>
      <c r="J66" s="493"/>
      <c r="K66" s="496"/>
      <c r="L66" s="497"/>
      <c r="M66" s="497">
        <f t="shared" si="6"/>
        <v>0</v>
      </c>
      <c r="N66" s="498"/>
      <c r="O66" s="499"/>
      <c r="P66" s="500"/>
      <c r="Q66" s="150"/>
    </row>
    <row r="67" spans="1:17" ht="39.75" customHeight="1">
      <c r="A67" s="538"/>
      <c r="B67" s="494" t="s">
        <v>4088</v>
      </c>
      <c r="C67" s="494" t="s">
        <v>4089</v>
      </c>
      <c r="D67" s="494" t="s">
        <v>234</v>
      </c>
      <c r="E67" s="493" t="s">
        <v>40</v>
      </c>
      <c r="F67" s="493">
        <v>78130</v>
      </c>
      <c r="G67" s="495"/>
      <c r="H67" s="493"/>
      <c r="I67" s="493"/>
      <c r="J67" s="493"/>
      <c r="K67" s="496"/>
      <c r="L67" s="497"/>
      <c r="M67" s="497">
        <f t="shared" si="6"/>
        <v>0</v>
      </c>
      <c r="N67" s="498"/>
      <c r="O67" s="499"/>
      <c r="P67" s="500"/>
      <c r="Q67" s="150"/>
    </row>
    <row r="68" spans="1:17" ht="39.75" customHeight="1">
      <c r="A68" s="538"/>
      <c r="B68" s="494" t="s">
        <v>4067</v>
      </c>
      <c r="C68" s="494"/>
      <c r="D68" s="494" t="s">
        <v>129</v>
      </c>
      <c r="E68" s="493" t="s">
        <v>40</v>
      </c>
      <c r="F68" s="493">
        <v>78155</v>
      </c>
      <c r="G68" s="495"/>
      <c r="H68" s="493"/>
      <c r="I68" s="493"/>
      <c r="J68" s="537"/>
      <c r="K68" s="496"/>
      <c r="L68" s="497"/>
      <c r="M68" s="497">
        <f t="shared" si="6"/>
        <v>0</v>
      </c>
      <c r="N68" s="498"/>
      <c r="O68" s="499"/>
      <c r="P68" s="500"/>
      <c r="Q68" s="150"/>
    </row>
    <row r="69" spans="1:17" ht="39.75" customHeight="1">
      <c r="A69" s="538"/>
      <c r="B69" s="494" t="s">
        <v>4090</v>
      </c>
      <c r="C69" s="494" t="s">
        <v>4091</v>
      </c>
      <c r="D69" s="494" t="s">
        <v>234</v>
      </c>
      <c r="E69" s="493" t="s">
        <v>40</v>
      </c>
      <c r="F69" s="493">
        <v>78130</v>
      </c>
      <c r="G69" s="495"/>
      <c r="H69" s="494"/>
      <c r="I69" s="493"/>
      <c r="J69" s="493"/>
      <c r="K69" s="496"/>
      <c r="L69" s="497"/>
      <c r="M69" s="497">
        <f t="shared" si="6"/>
        <v>0</v>
      </c>
      <c r="N69" s="498"/>
      <c r="O69" s="499"/>
      <c r="P69" s="500"/>
      <c r="Q69" s="150"/>
    </row>
    <row r="70" spans="1:17" ht="39.75" customHeight="1">
      <c r="A70" s="538"/>
      <c r="B70" s="494" t="s">
        <v>4092</v>
      </c>
      <c r="C70" s="494" t="s">
        <v>4093</v>
      </c>
      <c r="D70" s="494" t="s">
        <v>37</v>
      </c>
      <c r="E70" s="493" t="s">
        <v>40</v>
      </c>
      <c r="F70" s="493">
        <v>78216</v>
      </c>
      <c r="G70" s="495"/>
      <c r="H70" s="494"/>
      <c r="I70" s="493"/>
      <c r="J70" s="493"/>
      <c r="K70" s="496"/>
      <c r="L70" s="497"/>
      <c r="M70" s="497">
        <f t="shared" si="6"/>
        <v>0</v>
      </c>
      <c r="N70" s="498"/>
      <c r="O70" s="499"/>
      <c r="P70" s="500"/>
      <c r="Q70" s="150"/>
    </row>
    <row r="71" spans="1:17" ht="39.75" customHeight="1">
      <c r="A71" s="538"/>
      <c r="B71" s="494" t="s">
        <v>4094</v>
      </c>
      <c r="C71" s="494" t="s">
        <v>4095</v>
      </c>
      <c r="D71" s="494" t="s">
        <v>37</v>
      </c>
      <c r="E71" s="493" t="s">
        <v>40</v>
      </c>
      <c r="F71" s="493">
        <v>78247</v>
      </c>
      <c r="G71" s="495"/>
      <c r="H71" s="494"/>
      <c r="I71" s="493"/>
      <c r="J71" s="493"/>
      <c r="K71" s="496"/>
      <c r="L71" s="497"/>
      <c r="M71" s="497">
        <f t="shared" si="6"/>
        <v>0</v>
      </c>
      <c r="N71" s="498"/>
      <c r="O71" s="499"/>
      <c r="P71" s="500"/>
      <c r="Q71" s="150"/>
    </row>
    <row r="72" spans="1:17" ht="39.75" customHeight="1">
      <c r="A72" s="538"/>
      <c r="B72" s="494" t="s">
        <v>4096</v>
      </c>
      <c r="C72" s="494" t="s">
        <v>4097</v>
      </c>
      <c r="D72" s="494" t="s">
        <v>129</v>
      </c>
      <c r="E72" s="493" t="s">
        <v>40</v>
      </c>
      <c r="F72" s="493">
        <v>78155</v>
      </c>
      <c r="G72" s="495"/>
      <c r="H72" s="494"/>
      <c r="I72" s="493"/>
      <c r="J72" s="493"/>
      <c r="K72" s="496"/>
      <c r="L72" s="497"/>
      <c r="M72" s="497">
        <f t="shared" si="6"/>
        <v>0</v>
      </c>
      <c r="N72" s="498"/>
      <c r="O72" s="499"/>
      <c r="P72" s="500"/>
      <c r="Q72" s="150"/>
    </row>
    <row r="73" spans="1:17" ht="39.75" customHeight="1">
      <c r="A73" s="538"/>
      <c r="B73" s="494" t="s">
        <v>4098</v>
      </c>
      <c r="C73" s="494"/>
      <c r="D73" s="494"/>
      <c r="E73" s="493"/>
      <c r="F73" s="493"/>
      <c r="G73" s="495"/>
      <c r="H73" s="494"/>
      <c r="I73" s="493"/>
      <c r="J73" s="493"/>
      <c r="K73" s="496"/>
      <c r="L73" s="497"/>
      <c r="M73" s="497">
        <f t="shared" si="6"/>
        <v>0</v>
      </c>
      <c r="N73" s="498"/>
      <c r="O73" s="499"/>
      <c r="P73" s="500"/>
      <c r="Q73" s="150"/>
    </row>
    <row r="74" spans="1:17" ht="39.75" customHeight="1">
      <c r="A74" s="538"/>
      <c r="B74" s="494" t="s">
        <v>4099</v>
      </c>
      <c r="C74" s="494" t="s">
        <v>4100</v>
      </c>
      <c r="D74" s="494" t="s">
        <v>37</v>
      </c>
      <c r="E74" s="493" t="s">
        <v>40</v>
      </c>
      <c r="F74" s="493">
        <v>78263</v>
      </c>
      <c r="G74" s="495"/>
      <c r="H74" s="494"/>
      <c r="I74" s="493"/>
      <c r="J74" s="493"/>
      <c r="K74" s="496"/>
      <c r="L74" s="497"/>
      <c r="M74" s="497">
        <f t="shared" si="6"/>
        <v>0</v>
      </c>
      <c r="N74" s="498"/>
      <c r="O74" s="499"/>
      <c r="P74" s="500"/>
      <c r="Q74" s="150"/>
    </row>
    <row r="75" spans="1:17" ht="39.75" customHeight="1">
      <c r="A75" s="538"/>
      <c r="B75" s="494" t="s">
        <v>4101</v>
      </c>
      <c r="C75" s="494"/>
      <c r="D75" s="494"/>
      <c r="E75" s="493"/>
      <c r="F75" s="493"/>
      <c r="G75" s="495"/>
      <c r="H75" s="494"/>
      <c r="I75" s="493"/>
      <c r="J75" s="493"/>
      <c r="K75" s="496"/>
      <c r="L75" s="497"/>
      <c r="M75" s="497">
        <f t="shared" si="6"/>
        <v>0</v>
      </c>
      <c r="N75" s="498"/>
      <c r="O75" s="499"/>
      <c r="P75" s="500"/>
      <c r="Q75" s="150"/>
    </row>
    <row r="76" spans="1:17" ht="39.75" customHeight="1">
      <c r="A76" s="538"/>
      <c r="B76" s="494" t="s">
        <v>4102</v>
      </c>
      <c r="C76" s="494"/>
      <c r="D76" s="494" t="s">
        <v>37</v>
      </c>
      <c r="E76" s="493" t="s">
        <v>40</v>
      </c>
      <c r="F76" s="493"/>
      <c r="G76" s="495"/>
      <c r="H76" s="493"/>
      <c r="I76" s="493"/>
      <c r="J76" s="493"/>
      <c r="K76" s="496"/>
      <c r="L76" s="497"/>
      <c r="M76" s="497">
        <f t="shared" si="6"/>
        <v>0</v>
      </c>
      <c r="N76" s="498"/>
      <c r="O76" s="499"/>
      <c r="P76" s="500"/>
      <c r="Q76" s="150"/>
    </row>
    <row r="77" spans="1:17" ht="14.25" customHeight="1">
      <c r="A77" s="191"/>
      <c r="B77" s="191"/>
      <c r="C77" s="191"/>
      <c r="D77" s="191"/>
      <c r="E77" s="192"/>
      <c r="F77" s="192"/>
      <c r="G77" s="193"/>
      <c r="H77" s="192"/>
      <c r="I77" s="192"/>
      <c r="J77" s="192"/>
      <c r="K77" s="192"/>
      <c r="L77" s="192"/>
      <c r="M77" s="192"/>
      <c r="N77" s="191"/>
      <c r="O77" s="192"/>
      <c r="P77" s="192"/>
      <c r="Q77" s="87"/>
    </row>
    <row r="78" spans="1:17" ht="14.25" customHeight="1">
      <c r="A78" s="191"/>
      <c r="B78" s="191"/>
      <c r="C78" s="191"/>
      <c r="D78" s="191"/>
      <c r="E78" s="192"/>
      <c r="F78" s="192"/>
      <c r="G78" s="193"/>
      <c r="H78" s="192"/>
      <c r="I78" s="192"/>
      <c r="J78" s="192"/>
      <c r="K78" s="192"/>
      <c r="L78" s="192"/>
      <c r="M78" s="192"/>
      <c r="N78" s="191"/>
      <c r="O78" s="192"/>
      <c r="P78" s="192"/>
      <c r="Q78" s="87"/>
    </row>
    <row r="79" spans="1:17" ht="14.25" customHeight="1">
      <c r="A79" s="191"/>
      <c r="B79" s="191"/>
      <c r="C79" s="191"/>
      <c r="D79" s="191"/>
      <c r="E79" s="192"/>
      <c r="F79" s="192"/>
      <c r="G79" s="193"/>
      <c r="H79" s="192"/>
      <c r="I79" s="192"/>
      <c r="J79" s="192"/>
      <c r="K79" s="192"/>
      <c r="L79" s="192"/>
      <c r="M79" s="192"/>
      <c r="N79" s="191"/>
      <c r="O79" s="192"/>
      <c r="P79" s="192"/>
      <c r="Q79" s="87"/>
    </row>
    <row r="80" spans="1:17" ht="14.25" customHeight="1">
      <c r="A80" s="191"/>
      <c r="B80" s="191"/>
      <c r="C80" s="191"/>
      <c r="D80" s="191"/>
      <c r="E80" s="192"/>
      <c r="F80" s="192"/>
      <c r="G80" s="193"/>
      <c r="H80" s="192"/>
      <c r="I80" s="192"/>
      <c r="J80" s="192"/>
      <c r="K80" s="192"/>
      <c r="L80" s="192"/>
      <c r="M80" s="192"/>
      <c r="N80" s="191"/>
      <c r="O80" s="192"/>
      <c r="P80" s="192"/>
      <c r="Q80" s="87"/>
    </row>
    <row r="81" spans="1:17" ht="14.25" customHeight="1">
      <c r="A81" s="191"/>
      <c r="B81" s="191"/>
      <c r="C81" s="191"/>
      <c r="D81" s="191"/>
      <c r="E81" s="192"/>
      <c r="F81" s="192"/>
      <c r="G81" s="193"/>
      <c r="H81" s="192"/>
      <c r="I81" s="192"/>
      <c r="J81" s="192"/>
      <c r="K81" s="192"/>
      <c r="L81" s="192"/>
      <c r="M81" s="192"/>
      <c r="N81" s="191"/>
      <c r="O81" s="192"/>
      <c r="P81" s="192"/>
      <c r="Q81" s="87"/>
    </row>
    <row r="82" spans="1:17" ht="14.25" customHeight="1">
      <c r="A82" s="191"/>
      <c r="B82" s="191"/>
      <c r="C82" s="191"/>
      <c r="D82" s="191"/>
      <c r="E82" s="192"/>
      <c r="F82" s="192"/>
      <c r="G82" s="193"/>
      <c r="H82" s="192"/>
      <c r="I82" s="192"/>
      <c r="J82" s="192"/>
      <c r="K82" s="192"/>
      <c r="L82" s="192"/>
      <c r="M82" s="192"/>
      <c r="N82" s="191"/>
      <c r="O82" s="192"/>
      <c r="P82" s="192"/>
      <c r="Q82" s="87"/>
    </row>
    <row r="83" spans="1:17" ht="14.25" customHeight="1">
      <c r="A83" s="191"/>
      <c r="B83" s="191"/>
      <c r="C83" s="191"/>
      <c r="D83" s="191"/>
      <c r="E83" s="192"/>
      <c r="F83" s="192"/>
      <c r="G83" s="193"/>
      <c r="H83" s="192"/>
      <c r="I83" s="192"/>
      <c r="J83" s="192"/>
      <c r="K83" s="192"/>
      <c r="L83" s="192"/>
      <c r="M83" s="192"/>
      <c r="N83" s="191"/>
      <c r="O83" s="192"/>
      <c r="P83" s="192"/>
      <c r="Q83" s="87"/>
    </row>
    <row r="84" spans="1:17" ht="14.25" customHeight="1">
      <c r="A84" s="191"/>
      <c r="B84" s="191"/>
      <c r="C84" s="191"/>
      <c r="D84" s="191"/>
      <c r="E84" s="192"/>
      <c r="F84" s="192"/>
      <c r="G84" s="193"/>
      <c r="H84" s="192"/>
      <c r="I84" s="192"/>
      <c r="J84" s="192"/>
      <c r="K84" s="192"/>
      <c r="L84" s="192"/>
      <c r="M84" s="192"/>
      <c r="N84" s="191"/>
      <c r="O84" s="192"/>
      <c r="P84" s="192"/>
      <c r="Q84" s="87"/>
    </row>
    <row r="85" spans="1:17" ht="14.25" customHeight="1">
      <c r="A85" s="191"/>
      <c r="B85" s="191"/>
      <c r="C85" s="191"/>
      <c r="D85" s="191"/>
      <c r="E85" s="192"/>
      <c r="F85" s="192"/>
      <c r="G85" s="193"/>
      <c r="H85" s="192"/>
      <c r="I85" s="192"/>
      <c r="J85" s="192"/>
      <c r="K85" s="192"/>
      <c r="L85" s="192"/>
      <c r="M85" s="192"/>
      <c r="N85" s="191"/>
      <c r="O85" s="195"/>
      <c r="P85" s="197"/>
      <c r="Q85" s="87"/>
    </row>
    <row r="86" spans="1:17" ht="14.25" customHeight="1">
      <c r="A86" s="191"/>
      <c r="B86" s="191"/>
      <c r="C86" s="191"/>
      <c r="D86" s="191"/>
      <c r="E86" s="192"/>
      <c r="F86" s="192"/>
      <c r="G86" s="193"/>
      <c r="H86" s="192"/>
      <c r="I86" s="192"/>
      <c r="J86" s="192"/>
      <c r="K86" s="192"/>
      <c r="L86" s="192"/>
      <c r="M86" s="192"/>
      <c r="N86" s="191"/>
      <c r="O86" s="195"/>
      <c r="P86" s="197"/>
      <c r="Q86" s="87"/>
    </row>
    <row r="87" spans="1:17" ht="14.25" customHeight="1">
      <c r="A87" s="191"/>
      <c r="B87" s="191"/>
      <c r="C87" s="191"/>
      <c r="D87" s="191"/>
      <c r="E87" s="192"/>
      <c r="F87" s="192"/>
      <c r="G87" s="193"/>
      <c r="H87" s="192"/>
      <c r="I87" s="192"/>
      <c r="J87" s="192"/>
      <c r="K87" s="192"/>
      <c r="L87" s="192"/>
      <c r="M87" s="192"/>
      <c r="N87" s="191"/>
      <c r="O87" s="195"/>
      <c r="P87" s="197"/>
      <c r="Q87" s="87"/>
    </row>
  </sheetData>
  <autoFilter ref="A6:Q76" xr:uid="{00000000-0009-0000-0000-00001B000000}"/>
  <mergeCells count="1">
    <mergeCell ref="C1:E5"/>
  </mergeCells>
  <conditionalFormatting sqref="K3">
    <cfRule type="cellIs" dxfId="21" priority="1" operator="greaterThan">
      <formula>0</formula>
    </cfRule>
    <cfRule type="cellIs" dxfId="20" priority="2" operator="lessThan">
      <formula>0</formula>
    </cfRule>
  </conditionalFormatting>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extLst>
    <ext xmlns:x14="http://schemas.microsoft.com/office/spreadsheetml/2009/9/main" uri="{CCE6A557-97BC-4b89-ADB6-D9C93CAAB3DF}">
      <x14:dataValidations xmlns:xm="http://schemas.microsoft.com/office/excel/2006/main" count="1">
        <x14:dataValidation type="list" allowBlank="1" showErrorMessage="1" xr:uid="{00000000-0002-0000-1B00-000000000000}">
          <x14:formula1>
            <xm:f>'Balance Sheet 2019'!$E$5:$E$31</xm:f>
          </x14:formula1>
          <xm:sqref>A7:A60</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A1:BF323"/>
  <sheetViews>
    <sheetView workbookViewId="0"/>
  </sheetViews>
  <sheetFormatPr defaultColWidth="14.44140625" defaultRowHeight="15" customHeight="1"/>
  <cols>
    <col min="1" max="1" width="17.44140625" customWidth="1"/>
    <col min="2" max="2" width="46.5546875" customWidth="1"/>
    <col min="3" max="3" width="33.88671875" customWidth="1"/>
    <col min="4" max="4" width="16.5546875" customWidth="1"/>
    <col min="5" max="5" width="6.5546875" customWidth="1"/>
    <col min="6" max="6" width="13.88671875" customWidth="1"/>
    <col min="7" max="7" width="21.5546875" customWidth="1"/>
    <col min="8" max="8" width="14.5546875" customWidth="1"/>
    <col min="9" max="9" width="17.109375" customWidth="1"/>
    <col min="10" max="10" width="15.5546875" customWidth="1"/>
    <col min="11" max="11" width="18.88671875" customWidth="1"/>
    <col min="12" max="12" width="57.88671875" customWidth="1"/>
    <col min="13" max="14" width="17.88671875" customWidth="1"/>
    <col min="15" max="16" width="21.88671875" customWidth="1"/>
    <col min="17" max="17" width="20" customWidth="1"/>
    <col min="18" max="19" width="23" customWidth="1"/>
    <col min="20" max="20" width="19.44140625" customWidth="1"/>
    <col min="21" max="21" width="20.109375" customWidth="1"/>
    <col min="22" max="22" width="17.88671875" customWidth="1"/>
    <col min="23" max="23" width="14.109375" customWidth="1"/>
    <col min="24" max="27" width="18.5546875" customWidth="1"/>
    <col min="28" max="30" width="9.109375" customWidth="1"/>
    <col min="31" max="31" width="16.5546875" customWidth="1"/>
    <col min="32" max="32" width="20.88671875" customWidth="1"/>
    <col min="33" max="33" width="15.88671875" customWidth="1"/>
    <col min="34" max="34" width="8.88671875" customWidth="1"/>
    <col min="35" max="35" width="16.88671875" customWidth="1"/>
    <col min="36" max="36" width="15.88671875" customWidth="1"/>
    <col min="37" max="37" width="9.109375" customWidth="1"/>
    <col min="38" max="40" width="13.109375" customWidth="1"/>
    <col min="41" max="42" width="9.109375" customWidth="1"/>
    <col min="43" max="43" width="12.5546875" customWidth="1"/>
    <col min="44" max="44" width="22.88671875" customWidth="1"/>
    <col min="45" max="45" width="21.109375" customWidth="1"/>
    <col min="46" max="46" width="27.5546875" customWidth="1"/>
    <col min="47" max="47" width="27.44140625" customWidth="1"/>
    <col min="48" max="48" width="46.88671875" customWidth="1"/>
    <col min="49" max="51" width="9.109375" customWidth="1"/>
    <col min="52" max="52" width="26.5546875" customWidth="1"/>
    <col min="53" max="53" width="29.88671875" customWidth="1"/>
    <col min="54" max="54" width="23.5546875" customWidth="1"/>
    <col min="55" max="55" width="28.109375" customWidth="1"/>
    <col min="56" max="56" width="27" customWidth="1"/>
    <col min="57" max="57" width="30.109375" customWidth="1"/>
    <col min="58" max="58" width="28.5546875" customWidth="1"/>
  </cols>
  <sheetData>
    <row r="1" spans="1:58" ht="18.75" customHeight="1">
      <c r="A1" s="71"/>
      <c r="B1" s="740" t="s">
        <v>4103</v>
      </c>
      <c r="C1" s="91" t="s">
        <v>914</v>
      </c>
      <c r="D1" s="98">
        <f>SUMIF(H$8:$H363,"Auction Balance",$G$8:$G$366)</f>
        <v>47850</v>
      </c>
      <c r="E1" s="370"/>
      <c r="F1" s="75"/>
      <c r="G1" s="76"/>
      <c r="H1" s="80"/>
      <c r="I1" s="81"/>
      <c r="J1" s="82"/>
      <c r="K1" s="82"/>
      <c r="L1" s="75"/>
      <c r="M1" s="82"/>
      <c r="N1" s="82"/>
      <c r="O1" s="82"/>
      <c r="P1" s="84"/>
      <c r="Q1" s="82"/>
      <c r="R1" s="82"/>
      <c r="S1" s="82"/>
      <c r="T1" s="82"/>
      <c r="U1" s="82"/>
      <c r="V1" s="82"/>
      <c r="W1" s="82"/>
      <c r="X1" s="82"/>
      <c r="Y1" s="82"/>
      <c r="Z1" s="82"/>
      <c r="AA1" s="82"/>
      <c r="AB1" s="82"/>
      <c r="AC1" s="82"/>
      <c r="AD1" s="82"/>
      <c r="AE1" s="82"/>
      <c r="AF1" s="76"/>
      <c r="AG1" s="76"/>
      <c r="AH1" s="85"/>
      <c r="AI1" s="85" t="s">
        <v>918</v>
      </c>
      <c r="AJ1" s="85"/>
      <c r="AK1" s="87"/>
      <c r="AL1" s="87"/>
      <c r="AM1" s="192"/>
      <c r="AN1" s="192"/>
      <c r="AO1" s="87"/>
      <c r="AP1" s="87"/>
      <c r="AQ1" s="87"/>
      <c r="AR1" s="148"/>
      <c r="AS1" s="148"/>
      <c r="AT1" s="87"/>
      <c r="AU1" s="87"/>
      <c r="AV1" s="87"/>
      <c r="AW1" s="87"/>
      <c r="AX1" s="87"/>
      <c r="AY1" s="87"/>
      <c r="AZ1" s="371"/>
      <c r="BA1" s="371"/>
      <c r="BB1" s="371"/>
      <c r="BC1" s="371"/>
      <c r="BD1" s="371"/>
      <c r="BE1" s="371"/>
      <c r="BF1" s="371"/>
    </row>
    <row r="2" spans="1:58" ht="36" customHeight="1">
      <c r="A2" s="71"/>
      <c r="B2" s="741"/>
      <c r="C2" s="370"/>
      <c r="D2" s="80" t="s">
        <v>919</v>
      </c>
      <c r="E2" s="370"/>
      <c r="F2" s="75"/>
      <c r="G2" s="80" t="s">
        <v>923</v>
      </c>
      <c r="H2" s="80"/>
      <c r="I2" s="81" t="s">
        <v>924</v>
      </c>
      <c r="J2" s="80"/>
      <c r="K2" s="80" t="s">
        <v>925</v>
      </c>
      <c r="L2" s="93" t="s">
        <v>926</v>
      </c>
      <c r="M2" s="94">
        <v>48930</v>
      </c>
      <c r="N2" s="82"/>
      <c r="O2" s="82"/>
      <c r="P2" s="84"/>
      <c r="Q2" s="82"/>
      <c r="R2" s="82"/>
      <c r="S2" s="82"/>
      <c r="T2" s="82"/>
      <c r="U2" s="82"/>
      <c r="V2" s="82"/>
      <c r="W2" s="82"/>
      <c r="X2" s="82"/>
      <c r="Y2" s="82"/>
      <c r="Z2" s="82"/>
      <c r="AA2" s="82"/>
      <c r="AB2" s="82"/>
      <c r="AC2" s="82"/>
      <c r="AD2" s="82"/>
      <c r="AE2" s="82"/>
      <c r="AF2" s="76"/>
      <c r="AG2" s="76"/>
      <c r="AH2" s="85"/>
      <c r="AI2" s="85"/>
      <c r="AJ2" s="85"/>
      <c r="AK2" s="87"/>
      <c r="AL2" s="82">
        <f t="shared" ref="AL2:AO2" si="0">SUM(AL7:AL1142)</f>
        <v>22</v>
      </c>
      <c r="AM2" s="82">
        <f t="shared" si="0"/>
        <v>125</v>
      </c>
      <c r="AN2" s="82">
        <f t="shared" si="0"/>
        <v>25</v>
      </c>
      <c r="AO2" s="82">
        <f t="shared" si="0"/>
        <v>90</v>
      </c>
      <c r="AP2" s="87"/>
      <c r="AQ2" s="87"/>
      <c r="AR2" s="148"/>
      <c r="AS2" s="148"/>
      <c r="AT2" s="87"/>
      <c r="AU2" s="87"/>
      <c r="AV2" s="87"/>
      <c r="AW2" s="87"/>
      <c r="AX2" s="87"/>
      <c r="AY2" s="87"/>
      <c r="AZ2" s="371">
        <f t="shared" ref="AZ2:BF2" si="1">AZ4+AZ3</f>
        <v>0</v>
      </c>
      <c r="BA2" s="371">
        <f t="shared" si="1"/>
        <v>-3405</v>
      </c>
      <c r="BB2" s="371">
        <f t="shared" si="1"/>
        <v>0</v>
      </c>
      <c r="BC2" s="371">
        <f t="shared" si="1"/>
        <v>-93175</v>
      </c>
      <c r="BD2" s="371">
        <f t="shared" si="1"/>
        <v>-21500</v>
      </c>
      <c r="BE2" s="371">
        <f t="shared" si="1"/>
        <v>-61250</v>
      </c>
      <c r="BF2" s="371">
        <f t="shared" si="1"/>
        <v>-5668.11</v>
      </c>
    </row>
    <row r="3" spans="1:58" ht="18.75" customHeight="1">
      <c r="A3" s="71"/>
      <c r="B3" s="75"/>
      <c r="C3" s="91" t="s">
        <v>927</v>
      </c>
      <c r="D3" s="98">
        <f>SUMIF($H$8:$H$365,"Auction Received",$G$8:$G$365)</f>
        <v>16650</v>
      </c>
      <c r="E3" s="370"/>
      <c r="F3" s="91" t="s">
        <v>927</v>
      </c>
      <c r="G3" s="98">
        <f>SUMIF($H$7:$H$365,"Received",$G$7:$G$365)</f>
        <v>145682.93</v>
      </c>
      <c r="H3" s="99" t="s">
        <v>927</v>
      </c>
      <c r="I3" s="98">
        <f>SUMIF($J$7:J365,"Received",$I$7:$I$365)</f>
        <v>155883.34000000003</v>
      </c>
      <c r="J3" s="99" t="s">
        <v>925</v>
      </c>
      <c r="K3" s="98">
        <f>SUM('Expenses 2018'!G3,'Expenses 2018'!I3)</f>
        <v>181573.84</v>
      </c>
      <c r="L3" s="100" t="s">
        <v>930</v>
      </c>
      <c r="M3" s="94">
        <f>SUM(D3:D4)+SUM(G3:G4)-K3</f>
        <v>-7535.8999999999942</v>
      </c>
      <c r="N3" s="373"/>
      <c r="O3" s="82">
        <f>SUBTOTAL(9,O7:O386)</f>
        <v>61</v>
      </c>
      <c r="P3" s="84"/>
      <c r="Q3" s="82">
        <f t="shared" ref="Q3:R3" si="2">SUBTOTAL(9,Q7:Q386)</f>
        <v>323</v>
      </c>
      <c r="R3" s="82">
        <f t="shared" si="2"/>
        <v>194</v>
      </c>
      <c r="S3" s="82"/>
      <c r="T3" s="82">
        <f>SUBTOTAL(9,T7:T386)</f>
        <v>460</v>
      </c>
      <c r="U3" s="82"/>
      <c r="V3" s="82"/>
      <c r="W3" s="82"/>
      <c r="X3" s="82"/>
      <c r="Y3" s="82"/>
      <c r="Z3" s="82"/>
      <c r="AA3" s="82"/>
      <c r="AB3" s="82"/>
      <c r="AC3" s="82"/>
      <c r="AD3" s="82"/>
      <c r="AE3" s="82"/>
      <c r="AF3" s="76"/>
      <c r="AG3" s="76"/>
      <c r="AH3" s="85"/>
      <c r="AI3" s="85"/>
      <c r="AJ3" s="85"/>
      <c r="AK3" s="87"/>
      <c r="AL3" s="75"/>
      <c r="AM3" s="82"/>
      <c r="AN3" s="82"/>
      <c r="AO3" s="75"/>
      <c r="AP3" s="87"/>
      <c r="AQ3" s="87"/>
      <c r="AR3" s="148"/>
      <c r="AS3" s="148"/>
      <c r="AT3" s="87"/>
      <c r="AU3" s="87"/>
      <c r="AV3" s="87"/>
      <c r="AW3" s="87"/>
      <c r="AX3" s="87"/>
      <c r="AY3" s="87"/>
      <c r="AZ3" s="371">
        <v>48930</v>
      </c>
      <c r="BA3" s="371">
        <f t="shared" ref="BA3:BF3" si="3">SUBTOTAL(9,BA7:BA4000)</f>
        <v>2000</v>
      </c>
      <c r="BB3" s="371">
        <f t="shared" si="3"/>
        <v>20541</v>
      </c>
      <c r="BC3" s="371">
        <f t="shared" si="3"/>
        <v>9000</v>
      </c>
      <c r="BD3" s="371">
        <f t="shared" si="3"/>
        <v>0</v>
      </c>
      <c r="BE3" s="371">
        <f t="shared" si="3"/>
        <v>0</v>
      </c>
      <c r="BF3" s="371">
        <f t="shared" si="3"/>
        <v>0</v>
      </c>
    </row>
    <row r="4" spans="1:58" ht="18" customHeight="1">
      <c r="A4" s="71"/>
      <c r="B4" s="75"/>
      <c r="C4" s="91" t="s">
        <v>931</v>
      </c>
      <c r="D4" s="98">
        <f>SUMIF($H$8:H366,"Auction Committed",$G$8:$G$366)</f>
        <v>8300</v>
      </c>
      <c r="E4" s="370"/>
      <c r="F4" s="91" t="s">
        <v>931</v>
      </c>
      <c r="G4" s="98">
        <f>SUMIF($H$7:$H$366,"Committed",$G$7:$G$366)</f>
        <v>3405.01</v>
      </c>
      <c r="H4" s="91" t="s">
        <v>931</v>
      </c>
      <c r="I4" s="98">
        <f ca="1">SUMIF($J$7:J366,"Committed",$I$7:$I$365)</f>
        <v>0</v>
      </c>
      <c r="J4" s="99" t="s">
        <v>934</v>
      </c>
      <c r="K4" s="98">
        <f>G3+D3-K3</f>
        <v>-19240.910000000003</v>
      </c>
      <c r="L4" s="93" t="s">
        <v>935</v>
      </c>
      <c r="M4" s="374">
        <f>M2+M3</f>
        <v>41394.100000000006</v>
      </c>
      <c r="N4" s="107">
        <f>M4-D4</f>
        <v>33094.100000000006</v>
      </c>
      <c r="O4" s="82"/>
      <c r="P4" s="84"/>
      <c r="Q4" s="82"/>
      <c r="R4" s="82"/>
      <c r="S4" s="82"/>
      <c r="T4" s="82"/>
      <c r="U4" s="82"/>
      <c r="V4" s="82"/>
      <c r="W4" s="82"/>
      <c r="X4" s="82"/>
      <c r="Y4" s="82"/>
      <c r="Z4" s="82"/>
      <c r="AA4" s="82"/>
      <c r="AB4" s="82"/>
      <c r="AC4" s="82"/>
      <c r="AD4" s="82"/>
      <c r="AE4" s="82"/>
      <c r="AF4" s="76"/>
      <c r="AG4" s="76"/>
      <c r="AH4" s="85"/>
      <c r="AI4" s="85"/>
      <c r="AJ4" s="85"/>
      <c r="AK4" s="87"/>
      <c r="AL4" s="753" t="s">
        <v>2817</v>
      </c>
      <c r="AM4" s="743"/>
      <c r="AN4" s="743"/>
      <c r="AO4" s="744"/>
      <c r="AP4" s="87"/>
      <c r="AQ4" s="87"/>
      <c r="AR4" s="148"/>
      <c r="AS4" s="148"/>
      <c r="AT4" s="87"/>
      <c r="AU4" s="87"/>
      <c r="AV4" s="87"/>
      <c r="AW4" s="87"/>
      <c r="AX4" s="87"/>
      <c r="AY4" s="87"/>
      <c r="AZ4" s="371">
        <v>-48930</v>
      </c>
      <c r="BA4" s="371">
        <v>-5405</v>
      </c>
      <c r="BB4" s="371">
        <v>-20541</v>
      </c>
      <c r="BC4" s="371">
        <v>-102175</v>
      </c>
      <c r="BD4" s="371">
        <v>-21500</v>
      </c>
      <c r="BE4" s="371">
        <v>-61250</v>
      </c>
      <c r="BF4" s="371">
        <v>-5668.11</v>
      </c>
    </row>
    <row r="5" spans="1:58" ht="18.75" customHeight="1">
      <c r="A5" s="71"/>
      <c r="B5" s="75"/>
      <c r="C5" s="91" t="s">
        <v>936</v>
      </c>
      <c r="D5" s="98">
        <f ca="1">SUMIF($H$8:H367,"Auction Purchase",$G$8:$G$366)</f>
        <v>54650</v>
      </c>
      <c r="E5" s="370"/>
      <c r="F5" s="75"/>
      <c r="G5" s="203"/>
      <c r="H5" s="95"/>
      <c r="I5" s="203"/>
      <c r="J5" s="82"/>
      <c r="K5" s="82"/>
      <c r="L5" s="75"/>
      <c r="M5" s="82"/>
      <c r="N5" s="82"/>
      <c r="O5" s="82"/>
      <c r="P5" s="84"/>
      <c r="Q5" s="82">
        <f>SUBTOTAL(9,Q7:Q1140)</f>
        <v>323</v>
      </c>
      <c r="R5" s="82"/>
      <c r="S5" s="82"/>
      <c r="T5" s="82"/>
      <c r="U5" s="82"/>
      <c r="V5" s="82"/>
      <c r="W5" s="82"/>
      <c r="X5" s="82"/>
      <c r="Y5" s="82"/>
      <c r="Z5" s="82"/>
      <c r="AA5" s="82"/>
      <c r="AB5" s="82"/>
      <c r="AC5" s="82"/>
      <c r="AD5" s="82"/>
      <c r="AE5" s="82"/>
      <c r="AF5" s="76"/>
      <c r="AG5" s="76"/>
      <c r="AH5" s="85"/>
      <c r="AI5" s="85"/>
      <c r="AJ5" s="85"/>
      <c r="AK5" s="87"/>
      <c r="AL5" s="748"/>
      <c r="AM5" s="749"/>
      <c r="AN5" s="749"/>
      <c r="AO5" s="750"/>
      <c r="AP5" s="87"/>
      <c r="AQ5" s="87"/>
      <c r="AR5" s="148"/>
      <c r="AS5" s="148"/>
      <c r="AT5" s="87"/>
      <c r="AU5" s="87"/>
      <c r="AV5" s="87"/>
      <c r="AW5" s="87"/>
      <c r="AX5" s="87"/>
      <c r="AY5" s="87"/>
      <c r="AZ5" s="377" t="s">
        <v>2510</v>
      </c>
      <c r="BA5" s="377" t="s">
        <v>2512</v>
      </c>
      <c r="BB5" s="377" t="s">
        <v>2514</v>
      </c>
      <c r="BC5" s="377" t="s">
        <v>939</v>
      </c>
      <c r="BD5" s="377" t="s">
        <v>941</v>
      </c>
      <c r="BE5" s="377" t="s">
        <v>943</v>
      </c>
      <c r="BF5" s="377" t="s">
        <v>943</v>
      </c>
    </row>
    <row r="6" spans="1:58" ht="18" customHeight="1">
      <c r="A6" s="117" t="s">
        <v>2528</v>
      </c>
      <c r="B6" s="117" t="s">
        <v>30</v>
      </c>
      <c r="C6" s="117" t="s">
        <v>31</v>
      </c>
      <c r="D6" s="117" t="s">
        <v>32</v>
      </c>
      <c r="E6" s="117" t="s">
        <v>33</v>
      </c>
      <c r="F6" s="117" t="s">
        <v>34</v>
      </c>
      <c r="G6" s="120" t="s">
        <v>954</v>
      </c>
      <c r="H6" s="120" t="s">
        <v>955</v>
      </c>
      <c r="I6" s="120" t="s">
        <v>956</v>
      </c>
      <c r="J6" s="117" t="s">
        <v>957</v>
      </c>
      <c r="K6" s="117" t="s">
        <v>944</v>
      </c>
      <c r="L6" s="121" t="s">
        <v>959</v>
      </c>
      <c r="M6" s="122" t="s">
        <v>875</v>
      </c>
      <c r="N6" s="122" t="s">
        <v>960</v>
      </c>
      <c r="O6" s="122" t="s">
        <v>879</v>
      </c>
      <c r="P6" s="123" t="s">
        <v>963</v>
      </c>
      <c r="Q6" s="122" t="s">
        <v>880</v>
      </c>
      <c r="R6" s="122" t="s">
        <v>881</v>
      </c>
      <c r="S6" s="122" t="s">
        <v>964</v>
      </c>
      <c r="T6" s="122" t="s">
        <v>882</v>
      </c>
      <c r="U6" s="122" t="s">
        <v>883</v>
      </c>
      <c r="V6" s="122" t="s">
        <v>884</v>
      </c>
      <c r="W6" s="122" t="s">
        <v>885</v>
      </c>
      <c r="X6" s="122" t="s">
        <v>886</v>
      </c>
      <c r="Y6" s="122" t="s">
        <v>887</v>
      </c>
      <c r="Z6" s="122" t="s">
        <v>888</v>
      </c>
      <c r="AA6" s="122" t="s">
        <v>889</v>
      </c>
      <c r="AB6" s="122" t="s">
        <v>965</v>
      </c>
      <c r="AC6" s="122" t="s">
        <v>966</v>
      </c>
      <c r="AD6" s="122" t="s">
        <v>967</v>
      </c>
      <c r="AE6" s="122"/>
      <c r="AF6" s="122" t="s">
        <v>346</v>
      </c>
      <c r="AG6" s="122" t="s">
        <v>347</v>
      </c>
      <c r="AH6" s="85"/>
      <c r="AI6" s="85" t="s">
        <v>968</v>
      </c>
      <c r="AJ6" s="85" t="s">
        <v>4104</v>
      </c>
      <c r="AK6" s="125"/>
      <c r="AL6" s="71" t="s">
        <v>2818</v>
      </c>
      <c r="AM6" s="71" t="s">
        <v>2819</v>
      </c>
      <c r="AN6" s="71" t="s">
        <v>2820</v>
      </c>
      <c r="AO6" s="71" t="s">
        <v>2821</v>
      </c>
      <c r="AP6" s="125"/>
      <c r="AQ6" s="125"/>
      <c r="AR6" s="85" t="s">
        <v>2822</v>
      </c>
      <c r="AS6" s="85" t="s">
        <v>2823</v>
      </c>
      <c r="AT6" s="125"/>
      <c r="AU6" s="125"/>
      <c r="AV6" s="125"/>
      <c r="AW6" s="125"/>
      <c r="AX6" s="125"/>
      <c r="AY6" s="125"/>
      <c r="AZ6" s="377" t="s">
        <v>2509</v>
      </c>
      <c r="BA6" s="377" t="s">
        <v>2511</v>
      </c>
      <c r="BB6" s="377" t="s">
        <v>2513</v>
      </c>
      <c r="BC6" s="377" t="s">
        <v>947</v>
      </c>
      <c r="BD6" s="377" t="s">
        <v>949</v>
      </c>
      <c r="BE6" s="377" t="s">
        <v>2448</v>
      </c>
      <c r="BF6" s="377" t="s">
        <v>953</v>
      </c>
    </row>
    <row r="7" spans="1:58" ht="39.75" customHeight="1">
      <c r="A7" s="126" t="s">
        <v>362</v>
      </c>
      <c r="B7" s="539" t="s">
        <v>2563</v>
      </c>
      <c r="C7" s="539" t="s">
        <v>304</v>
      </c>
      <c r="D7" s="539" t="s">
        <v>305</v>
      </c>
      <c r="E7" s="540" t="s">
        <v>40</v>
      </c>
      <c r="F7" s="540">
        <v>76702</v>
      </c>
      <c r="G7" s="541">
        <v>20541</v>
      </c>
      <c r="H7" s="540" t="s">
        <v>927</v>
      </c>
      <c r="I7" s="98"/>
      <c r="J7" s="129"/>
      <c r="K7" s="129" t="s">
        <v>4105</v>
      </c>
      <c r="L7" s="132" t="s">
        <v>4106</v>
      </c>
      <c r="M7" s="133" t="str">
        <f>IF(SUM($G7,$I7)=0,"",IF(SUM($G7,$I7)&gt;=10000,"Silver",IF(AND((SUM($G7,$I7)&lt;10000),(SUM($G7,$I7)&gt;=5000)),"Champion",IF(AND((SUM($G7,$I7)&lt;5000),(SUM($G7,$I7)&gt;=2500)),"Reserve",IF(AND((SUM($G7,$I7)&lt;2500),(SUM($G7,$I7)&gt;=1000)),"Trophy",IF(AND((SUM($G7,$I7)&lt;1000),(SUM($G7,$I7)&gt;=500)),"Blue",IF(AND((SUM($G7,$I7)&lt;500),(SUM($G7,$I7)&gt;=250)),"Red","White")))))))</f>
        <v>Silver</v>
      </c>
      <c r="N7" s="133" t="str">
        <f>IFERROR(VLOOKUP($M7,Lookup!$A$1:$P$20,2,FALSE),"")</f>
        <v>Level 1</v>
      </c>
      <c r="O7" s="133">
        <f>IFERROR(VLOOKUP($M7,Lookup!$A$1:$P$20,7,FALSE),"")</f>
        <v>4</v>
      </c>
      <c r="P7" s="380"/>
      <c r="Q7" s="133">
        <f>IFERROR(VLOOKUP($M7,Lookup!$A$1:$P$20,8,FALSE),"")</f>
        <v>6</v>
      </c>
      <c r="R7" s="133">
        <f>IFERROR(VLOOKUP($M7,Lookup!$A$1:$P$20,9,FALSE),"")</f>
        <v>4</v>
      </c>
      <c r="S7" s="133"/>
      <c r="T7" s="133">
        <f>IFERROR(VLOOKUP($M7,Lookup!$A$1:$P$20,10,FALSE),"")</f>
        <v>8</v>
      </c>
      <c r="U7" s="133" t="str">
        <f>IFERROR(VLOOKUP($M7,Lookup!$A$1:$P$20,11,FALSE),"")</f>
        <v>Yes</v>
      </c>
      <c r="V7" s="133" t="str">
        <f>IFERROR(VLOOKUP($M7,Lookup!$A$1:$P$20,12,FALSE),"")</f>
        <v>10X20</v>
      </c>
      <c r="W7" s="133" t="str">
        <f>IFERROR(VLOOKUP($M7,Lookup!$A$1:$P$20,13,FALSE),"")</f>
        <v>Yes</v>
      </c>
      <c r="X7" s="133" t="str">
        <f>IFERROR(VLOOKUP($M7,Lookup!$A$1:$P$20,14,FALSE),"")</f>
        <v>Yes</v>
      </c>
      <c r="Y7" s="133" t="str">
        <f>IFERROR(VLOOKUP($M7,Lookup!$A$1:$P$20,15,FALSE),"")</f>
        <v>Yes</v>
      </c>
      <c r="Z7" s="133">
        <f>IFERROR(VLOOKUP($M7,Lookup!$A$1:$P$20,16,FALSE),"")</f>
        <v>4</v>
      </c>
      <c r="AA7" s="133">
        <f>IFERROR(VLOOKUP($M7,Lookup!$A$1:$Q$20,17,FALSE),"")</f>
        <v>4</v>
      </c>
      <c r="AB7" s="129"/>
      <c r="AC7" s="129"/>
      <c r="AD7" s="135"/>
      <c r="AE7" s="135"/>
      <c r="AF7" s="129" t="s">
        <v>1272</v>
      </c>
      <c r="AG7" s="130" t="s">
        <v>1273</v>
      </c>
      <c r="AH7" s="135" t="s">
        <v>4107</v>
      </c>
      <c r="AI7" s="542">
        <v>4</v>
      </c>
      <c r="AJ7" s="542" t="s">
        <v>4108</v>
      </c>
      <c r="AK7" s="143"/>
      <c r="AL7" s="150"/>
      <c r="AM7" s="129"/>
      <c r="AN7" s="129"/>
      <c r="AO7" s="150"/>
      <c r="AP7" s="139"/>
      <c r="AQ7" s="139"/>
      <c r="AR7" s="389">
        <v>2</v>
      </c>
      <c r="AS7" s="389" t="s">
        <v>971</v>
      </c>
      <c r="AT7" s="139" t="s">
        <v>3035</v>
      </c>
      <c r="AU7" s="139"/>
      <c r="AV7" s="139" t="s">
        <v>2841</v>
      </c>
      <c r="AW7" s="139">
        <v>1</v>
      </c>
      <c r="AX7" s="139"/>
      <c r="AY7" s="139"/>
      <c r="AZ7" s="371"/>
      <c r="BA7" s="371"/>
      <c r="BB7" s="371">
        <v>20541</v>
      </c>
      <c r="BC7" s="371"/>
      <c r="BD7" s="371"/>
      <c r="BE7" s="371"/>
      <c r="BF7" s="371"/>
    </row>
    <row r="8" spans="1:58" ht="39.75" customHeight="1">
      <c r="A8" s="126" t="s">
        <v>362</v>
      </c>
      <c r="B8" s="539" t="s">
        <v>1271</v>
      </c>
      <c r="C8" s="539" t="s">
        <v>304</v>
      </c>
      <c r="D8" s="539" t="s">
        <v>305</v>
      </c>
      <c r="E8" s="540" t="s">
        <v>40</v>
      </c>
      <c r="F8" s="540">
        <v>76702</v>
      </c>
      <c r="G8" s="541">
        <v>12000</v>
      </c>
      <c r="H8" s="540" t="s">
        <v>927</v>
      </c>
      <c r="I8" s="98"/>
      <c r="J8" s="129"/>
      <c r="K8" s="129" t="s">
        <v>4105</v>
      </c>
      <c r="L8" s="132" t="s">
        <v>4109</v>
      </c>
      <c r="M8" s="133"/>
      <c r="N8" s="133"/>
      <c r="O8" s="133"/>
      <c r="P8" s="380"/>
      <c r="Q8" s="133"/>
      <c r="R8" s="133"/>
      <c r="S8" s="133"/>
      <c r="T8" s="133"/>
      <c r="U8" s="133"/>
      <c r="V8" s="133"/>
      <c r="W8" s="133"/>
      <c r="X8" s="133"/>
      <c r="Y8" s="133"/>
      <c r="Z8" s="133"/>
      <c r="AA8" s="133"/>
      <c r="AB8" s="129"/>
      <c r="AC8" s="129"/>
      <c r="AD8" s="135"/>
      <c r="AE8" s="135"/>
      <c r="AF8" s="129" t="s">
        <v>1272</v>
      </c>
      <c r="AG8" s="130" t="s">
        <v>1273</v>
      </c>
      <c r="AH8" s="135"/>
      <c r="AI8" s="135"/>
      <c r="AJ8" s="135"/>
      <c r="AK8" s="143"/>
      <c r="AL8" s="150"/>
      <c r="AM8" s="129"/>
      <c r="AN8" s="129"/>
      <c r="AO8" s="150"/>
      <c r="AP8" s="139"/>
      <c r="AQ8" s="139"/>
      <c r="AR8" s="148"/>
      <c r="AS8" s="148"/>
      <c r="AT8" s="139"/>
      <c r="AU8" s="139"/>
      <c r="AV8" s="139"/>
      <c r="AW8" s="139"/>
      <c r="AX8" s="139"/>
      <c r="AY8" s="139"/>
      <c r="AZ8" s="371"/>
      <c r="BA8" s="371"/>
      <c r="BB8" s="371"/>
      <c r="BC8" s="371"/>
      <c r="BD8" s="371"/>
      <c r="BE8" s="371"/>
      <c r="BF8" s="371"/>
    </row>
    <row r="9" spans="1:58" ht="18" customHeight="1">
      <c r="A9" s="126" t="s">
        <v>362</v>
      </c>
      <c r="B9" s="539" t="s">
        <v>4110</v>
      </c>
      <c r="C9" s="539" t="s">
        <v>2799</v>
      </c>
      <c r="D9" s="539" t="s">
        <v>37</v>
      </c>
      <c r="E9" s="540" t="s">
        <v>40</v>
      </c>
      <c r="F9" s="540">
        <v>78222</v>
      </c>
      <c r="G9" s="541">
        <v>10000</v>
      </c>
      <c r="H9" s="540" t="s">
        <v>927</v>
      </c>
      <c r="I9" s="98"/>
      <c r="J9" s="129"/>
      <c r="K9" s="129" t="s">
        <v>996</v>
      </c>
      <c r="L9" s="543" t="s">
        <v>4111</v>
      </c>
      <c r="M9" s="133" t="str">
        <f t="shared" ref="M9:M10" si="4">IF(SUM($G9,$I9)=0,"",IF(SUM($G9,$I9)&gt;=10000,"Silver",IF(AND((SUM($G9,$I9)&lt;10000),(SUM($G9,$I9)&gt;=5000)),"Champion",IF(AND((SUM($G9,$I9)&lt;5000),(SUM($G9,$I9)&gt;=2500)),"Reserve",IF(AND((SUM($G9,$I9)&lt;2500),(SUM($G9,$I9)&gt;=1000)),"Trophy",IF(AND((SUM($G9,$I9)&lt;1000),(SUM($G9,$I9)&gt;=500)),"Blue",IF(AND((SUM($G9,$I9)&lt;500),(SUM($G9,$I9)&gt;=250)),"Red","White")))))))</f>
        <v>Silver</v>
      </c>
      <c r="N9" s="133" t="str">
        <f>IFERROR(VLOOKUP($M9,Lookup!$A$1:$P$20,2,FALSE),"")</f>
        <v>Level 1</v>
      </c>
      <c r="O9" s="133">
        <f>IFERROR(VLOOKUP($M9,Lookup!$A$1:$P$20,7,FALSE),"")</f>
        <v>4</v>
      </c>
      <c r="P9" s="380"/>
      <c r="Q9" s="133">
        <f>IFERROR(VLOOKUP($M9,Lookup!$A$1:$P$20,8,FALSE),"")</f>
        <v>6</v>
      </c>
      <c r="R9" s="133">
        <f>IFERROR(VLOOKUP($M9,Lookup!$A$1:$P$20,9,FALSE),"")</f>
        <v>4</v>
      </c>
      <c r="S9" s="133"/>
      <c r="T9" s="133">
        <f>IFERROR(VLOOKUP($M9,Lookup!$A$1:$P$20,10,FALSE),"")</f>
        <v>8</v>
      </c>
      <c r="U9" s="133" t="str">
        <f>IFERROR(VLOOKUP($M9,Lookup!$A$1:$P$20,11,FALSE),"")</f>
        <v>Yes</v>
      </c>
      <c r="V9" s="133" t="str">
        <f>IFERROR(VLOOKUP($M9,Lookup!$A$1:$P$20,12,FALSE),"")</f>
        <v>10X20</v>
      </c>
      <c r="W9" s="133" t="str">
        <f>IFERROR(VLOOKUP($M9,Lookup!$A$1:$P$20,13,FALSE),"")</f>
        <v>Yes</v>
      </c>
      <c r="X9" s="133" t="str">
        <f>IFERROR(VLOOKUP($M9,Lookup!$A$1:$P$20,14,FALSE),"")</f>
        <v>Yes</v>
      </c>
      <c r="Y9" s="133" t="str">
        <f>IFERROR(VLOOKUP($M9,Lookup!$A$1:$P$20,15,FALSE),"")</f>
        <v>Yes</v>
      </c>
      <c r="Z9" s="133">
        <f>IFERROR(VLOOKUP($M9,Lookup!$A$1:$P$20,16,FALSE),"")</f>
        <v>4</v>
      </c>
      <c r="AA9" s="544"/>
      <c r="AB9" s="129"/>
      <c r="AC9" s="129"/>
      <c r="AD9" s="135"/>
      <c r="AE9" s="135"/>
      <c r="AF9" s="129" t="s">
        <v>3038</v>
      </c>
      <c r="AG9" s="130" t="s">
        <v>2802</v>
      </c>
      <c r="AH9" s="135" t="s">
        <v>4107</v>
      </c>
      <c r="AI9" s="542">
        <v>2</v>
      </c>
      <c r="AJ9" s="542" t="s">
        <v>4108</v>
      </c>
      <c r="AK9" s="139"/>
      <c r="AL9" s="147"/>
      <c r="AM9" s="147"/>
      <c r="AN9" s="147"/>
      <c r="AO9" s="147"/>
      <c r="AP9" s="139"/>
      <c r="AQ9" s="139"/>
      <c r="AR9" s="389">
        <v>2</v>
      </c>
      <c r="AS9" s="389" t="s">
        <v>972</v>
      </c>
      <c r="AT9" s="139" t="s">
        <v>3035</v>
      </c>
      <c r="AU9" s="139"/>
      <c r="AV9" s="139" t="s">
        <v>2844</v>
      </c>
      <c r="AW9" s="139">
        <v>10</v>
      </c>
      <c r="AX9" s="139"/>
      <c r="AY9" s="139"/>
      <c r="AZ9" s="371"/>
      <c r="BA9" s="371">
        <v>1000</v>
      </c>
      <c r="BB9" s="371"/>
      <c r="BC9" s="371">
        <v>9000</v>
      </c>
      <c r="BD9" s="371"/>
      <c r="BE9" s="371"/>
      <c r="BF9" s="371"/>
    </row>
    <row r="10" spans="1:58" ht="56.25" customHeight="1">
      <c r="A10" s="126" t="s">
        <v>362</v>
      </c>
      <c r="B10" s="539" t="s">
        <v>3371</v>
      </c>
      <c r="C10" s="539" t="s">
        <v>1290</v>
      </c>
      <c r="D10" s="539" t="s">
        <v>37</v>
      </c>
      <c r="E10" s="540" t="s">
        <v>40</v>
      </c>
      <c r="F10" s="540">
        <v>78258</v>
      </c>
      <c r="G10" s="541">
        <v>10000</v>
      </c>
      <c r="H10" s="540" t="s">
        <v>927</v>
      </c>
      <c r="I10" s="98"/>
      <c r="J10" s="129"/>
      <c r="K10" s="129" t="s">
        <v>996</v>
      </c>
      <c r="L10" s="543" t="s">
        <v>4112</v>
      </c>
      <c r="M10" s="133" t="str">
        <f t="shared" si="4"/>
        <v>Silver</v>
      </c>
      <c r="N10" s="133" t="str">
        <f>IFERROR(VLOOKUP($M10,Lookup!$A$1:$P$20,2,FALSE),"")</f>
        <v>Level 1</v>
      </c>
      <c r="O10" s="133">
        <f>IFERROR(VLOOKUP($M10,Lookup!$A$1:$P$20,7,FALSE),"")</f>
        <v>4</v>
      </c>
      <c r="P10" s="380"/>
      <c r="Q10" s="133">
        <f>IFERROR(VLOOKUP($M10,Lookup!$A$1:$P$20,8,FALSE),"")</f>
        <v>6</v>
      </c>
      <c r="R10" s="133">
        <f>IFERROR(VLOOKUP($M10,Lookup!$A$1:$P$20,9,FALSE),"")</f>
        <v>4</v>
      </c>
      <c r="S10" s="133"/>
      <c r="T10" s="133">
        <f>IFERROR(VLOOKUP($M10,Lookup!$A$1:$P$20,10,FALSE),"")</f>
        <v>8</v>
      </c>
      <c r="U10" s="133" t="str">
        <f>IFERROR(VLOOKUP($M10,Lookup!$A$1:$P$20,11,FALSE),"")</f>
        <v>Yes</v>
      </c>
      <c r="V10" s="133" t="str">
        <f>IFERROR(VLOOKUP($M10,Lookup!$A$1:$P$20,12,FALSE),"")</f>
        <v>10X20</v>
      </c>
      <c r="W10" s="133" t="str">
        <f>IFERROR(VLOOKUP($M10,Lookup!$A$1:$P$20,13,FALSE),"")</f>
        <v>Yes</v>
      </c>
      <c r="X10" s="133" t="str">
        <f>IFERROR(VLOOKUP($M10,Lookup!$A$1:$P$20,14,FALSE),"")</f>
        <v>Yes</v>
      </c>
      <c r="Y10" s="133" t="str">
        <f>IFERROR(VLOOKUP($M10,Lookup!$A$1:$P$20,15,FALSE),"")</f>
        <v>Yes</v>
      </c>
      <c r="Z10" s="133">
        <f>IFERROR(VLOOKUP($M10,Lookup!$A$1:$P$20,16,FALSE),"")</f>
        <v>4</v>
      </c>
      <c r="AA10" s="544"/>
      <c r="AB10" s="129"/>
      <c r="AC10" s="129"/>
      <c r="AD10" s="135"/>
      <c r="AE10" s="135"/>
      <c r="AF10" s="129" t="s">
        <v>2777</v>
      </c>
      <c r="AG10" s="130" t="s">
        <v>2778</v>
      </c>
      <c r="AH10" s="135" t="s">
        <v>4107</v>
      </c>
      <c r="AI10" s="135">
        <v>2</v>
      </c>
      <c r="AJ10" s="135" t="s">
        <v>4108</v>
      </c>
      <c r="AK10" s="143"/>
      <c r="AL10" s="150"/>
      <c r="AM10" s="129"/>
      <c r="AN10" s="129"/>
      <c r="AO10" s="150"/>
      <c r="AP10" s="139"/>
      <c r="AQ10" s="139"/>
      <c r="AR10" s="148">
        <v>2</v>
      </c>
      <c r="AS10" s="148" t="s">
        <v>4113</v>
      </c>
      <c r="AT10" s="139"/>
      <c r="AU10" s="139"/>
      <c r="AV10" s="139" t="s">
        <v>4114</v>
      </c>
      <c r="AW10" s="139">
        <v>2</v>
      </c>
      <c r="AX10" s="139"/>
      <c r="AY10" s="139"/>
      <c r="AZ10" s="371"/>
      <c r="BA10" s="371">
        <v>1000</v>
      </c>
      <c r="BB10" s="371"/>
      <c r="BC10" s="371"/>
      <c r="BD10" s="371"/>
      <c r="BE10" s="371"/>
      <c r="BF10" s="371"/>
    </row>
    <row r="11" spans="1:58" ht="56.25" customHeight="1">
      <c r="A11" s="126" t="s">
        <v>362</v>
      </c>
      <c r="B11" s="539" t="s">
        <v>3371</v>
      </c>
      <c r="C11" s="539" t="s">
        <v>1290</v>
      </c>
      <c r="D11" s="539" t="s">
        <v>37</v>
      </c>
      <c r="E11" s="540" t="s">
        <v>40</v>
      </c>
      <c r="F11" s="540">
        <v>78258</v>
      </c>
      <c r="G11" s="541">
        <v>22250</v>
      </c>
      <c r="H11" s="540" t="s">
        <v>4115</v>
      </c>
      <c r="I11" s="98"/>
      <c r="J11" s="129"/>
      <c r="K11" s="129"/>
      <c r="L11" s="545" t="s">
        <v>4116</v>
      </c>
      <c r="M11" s="133"/>
      <c r="N11" s="133"/>
      <c r="O11" s="133"/>
      <c r="P11" s="380"/>
      <c r="Q11" s="133"/>
      <c r="R11" s="133"/>
      <c r="S11" s="133"/>
      <c r="T11" s="133"/>
      <c r="U11" s="133"/>
      <c r="V11" s="133"/>
      <c r="W11" s="133"/>
      <c r="X11" s="133"/>
      <c r="Y11" s="133"/>
      <c r="Z11" s="133"/>
      <c r="AA11" s="544"/>
      <c r="AB11" s="129"/>
      <c r="AC11" s="129"/>
      <c r="AD11" s="135"/>
      <c r="AE11" s="135"/>
      <c r="AF11" s="129"/>
      <c r="AG11" s="130"/>
      <c r="AH11" s="135"/>
      <c r="AI11" s="135"/>
      <c r="AJ11" s="135"/>
      <c r="AK11" s="143"/>
      <c r="AL11" s="150"/>
      <c r="AM11" s="129"/>
      <c r="AN11" s="129"/>
      <c r="AO11" s="150"/>
      <c r="AP11" s="139"/>
      <c r="AQ11" s="139"/>
      <c r="AR11" s="148"/>
      <c r="AS11" s="148"/>
      <c r="AT11" s="139"/>
      <c r="AU11" s="139"/>
      <c r="AV11" s="139"/>
      <c r="AW11" s="139"/>
      <c r="AX11" s="139"/>
      <c r="AY11" s="139"/>
      <c r="AZ11" s="371"/>
      <c r="BA11" s="371"/>
      <c r="BB11" s="371"/>
      <c r="BC11" s="371"/>
      <c r="BD11" s="371"/>
      <c r="BE11" s="371"/>
      <c r="BF11" s="371"/>
    </row>
    <row r="12" spans="1:58" ht="39.75" customHeight="1">
      <c r="A12" s="126" t="s">
        <v>362</v>
      </c>
      <c r="B12" s="539" t="s">
        <v>3372</v>
      </c>
      <c r="C12" s="539"/>
      <c r="D12" s="539"/>
      <c r="E12" s="540"/>
      <c r="F12" s="540"/>
      <c r="G12" s="541">
        <v>5625</v>
      </c>
      <c r="H12" s="546" t="s">
        <v>927</v>
      </c>
      <c r="I12" s="98"/>
      <c r="J12" s="129"/>
      <c r="K12" s="129"/>
      <c r="L12" s="132"/>
      <c r="M12" s="133"/>
      <c r="N12" s="133"/>
      <c r="O12" s="133"/>
      <c r="P12" s="380"/>
      <c r="Q12" s="133"/>
      <c r="R12" s="133"/>
      <c r="S12" s="133"/>
      <c r="T12" s="133"/>
      <c r="U12" s="133"/>
      <c r="V12" s="133"/>
      <c r="W12" s="133"/>
      <c r="X12" s="133"/>
      <c r="Y12" s="133"/>
      <c r="Z12" s="133"/>
      <c r="AA12" s="133"/>
      <c r="AB12" s="129"/>
      <c r="AC12" s="129"/>
      <c r="AD12" s="135"/>
      <c r="AE12" s="135"/>
      <c r="AF12" s="129"/>
      <c r="AG12" s="130"/>
      <c r="AH12" s="135"/>
      <c r="AI12" s="135"/>
      <c r="AJ12" s="135"/>
      <c r="AK12" s="139"/>
      <c r="AL12" s="147"/>
      <c r="AM12" s="170"/>
      <c r="AN12" s="170"/>
      <c r="AO12" s="147"/>
      <c r="AP12" s="139"/>
      <c r="AQ12" s="139"/>
      <c r="AR12" s="148"/>
      <c r="AS12" s="148"/>
      <c r="AT12" s="139"/>
      <c r="AU12" s="139"/>
      <c r="AV12" s="139"/>
      <c r="AW12" s="139"/>
      <c r="AX12" s="139"/>
      <c r="AY12" s="139"/>
      <c r="AZ12" s="371"/>
      <c r="BA12" s="371"/>
      <c r="BB12" s="371"/>
      <c r="BC12" s="371"/>
      <c r="BD12" s="371"/>
      <c r="BE12" s="371"/>
      <c r="BF12" s="371"/>
    </row>
    <row r="13" spans="1:58" ht="39.75" customHeight="1">
      <c r="A13" s="126" t="s">
        <v>362</v>
      </c>
      <c r="B13" s="539" t="s">
        <v>1471</v>
      </c>
      <c r="C13" s="539" t="s">
        <v>1472</v>
      </c>
      <c r="D13" s="539" t="s">
        <v>37</v>
      </c>
      <c r="E13" s="540" t="s">
        <v>40</v>
      </c>
      <c r="F13" s="540">
        <v>78220</v>
      </c>
      <c r="G13" s="541">
        <v>5000</v>
      </c>
      <c r="H13" s="546" t="s">
        <v>927</v>
      </c>
      <c r="I13" s="98"/>
      <c r="J13" s="129"/>
      <c r="K13" s="129" t="s">
        <v>472</v>
      </c>
      <c r="L13" s="132"/>
      <c r="M13" s="133" t="str">
        <f t="shared" ref="M13:M16" si="5">IF(SUM($G13,$I13)=0,"",IF(SUM($G13,$I13)&gt;=10000,"Silver",IF(AND((SUM($G13,$I13)&lt;10000),(SUM($G13,$I13)&gt;=5000)),"Champion",IF(AND((SUM($G13,$I13)&lt;5000),(SUM($G13,$I13)&gt;=2500)),"Reserve",IF(AND((SUM($G13,$I13)&lt;2500),(SUM($G13,$I13)&gt;=1000)),"Trophy",IF(AND((SUM($G13,$I13)&lt;1000),(SUM($G13,$I13)&gt;=500)),"Blue",IF(AND((SUM($G13,$I13)&lt;500),(SUM($G13,$I13)&gt;=250)),"Red","White")))))))</f>
        <v>Champion</v>
      </c>
      <c r="N13" s="133" t="str">
        <f>IFERROR(VLOOKUP($M13,Lookup!$A$1:$P$20,2,FALSE),"")</f>
        <v>Level 2</v>
      </c>
      <c r="O13" s="133">
        <f>IFERROR(VLOOKUP($M13,Lookup!$A$1:$P$20,7,FALSE),"")</f>
        <v>2</v>
      </c>
      <c r="P13" s="380"/>
      <c r="Q13" s="133">
        <f>IFERROR(VLOOKUP($M13,Lookup!$A$1:$P$20,8,FALSE),"")</f>
        <v>4</v>
      </c>
      <c r="R13" s="133">
        <f>IFERROR(VLOOKUP($M13,Lookup!$A$1:$P$20,9,FALSE),"")</f>
        <v>2</v>
      </c>
      <c r="S13" s="133"/>
      <c r="T13" s="133">
        <f>IFERROR(VLOOKUP($M13,Lookup!$A$1:$P$20,10,FALSE),"")</f>
        <v>6</v>
      </c>
      <c r="U13" s="133" t="str">
        <f>IFERROR(VLOOKUP($M13,Lookup!$A$1:$P$20,11,FALSE),"")</f>
        <v>Yes</v>
      </c>
      <c r="V13" s="544"/>
      <c r="W13" s="133" t="str">
        <f>IFERROR(VLOOKUP($M13,Lookup!$A$1:$P$20,13,FALSE),"")</f>
        <v>Yes</v>
      </c>
      <c r="X13" s="133">
        <f>IFERROR(VLOOKUP($M13,Lookup!$A$1:$P$20,14,FALSE),"")</f>
        <v>0</v>
      </c>
      <c r="Y13" s="133">
        <f>IFERROR(VLOOKUP($M13,Lookup!$A$1:$P$20,15,FALSE),"")</f>
        <v>0</v>
      </c>
      <c r="Z13" s="133">
        <f>IFERROR(VLOOKUP($M13,Lookup!$A$1:$P$20,16,FALSE),"")</f>
        <v>0</v>
      </c>
      <c r="AA13" s="544"/>
      <c r="AB13" s="129"/>
      <c r="AC13" s="129"/>
      <c r="AD13" s="135"/>
      <c r="AE13" s="135"/>
      <c r="AF13" s="148" t="s">
        <v>3085</v>
      </c>
      <c r="AG13" s="130" t="s">
        <v>3086</v>
      </c>
      <c r="AH13" s="135"/>
      <c r="AI13" s="135"/>
      <c r="AJ13" s="135"/>
      <c r="AK13" s="143"/>
      <c r="AL13" s="150"/>
      <c r="AM13" s="129"/>
      <c r="AN13" s="129"/>
      <c r="AO13" s="150"/>
      <c r="AP13" s="139"/>
      <c r="AQ13" s="139"/>
      <c r="AR13" s="400">
        <v>2</v>
      </c>
      <c r="AS13" s="400" t="s">
        <v>3092</v>
      </c>
      <c r="AT13" s="139"/>
      <c r="AU13" s="139"/>
      <c r="AV13" s="139" t="s">
        <v>2847</v>
      </c>
      <c r="AW13" s="139">
        <v>14</v>
      </c>
      <c r="AX13" s="139"/>
      <c r="AY13" s="139"/>
      <c r="AZ13" s="371"/>
      <c r="BA13" s="371"/>
      <c r="BB13" s="371"/>
      <c r="BC13" s="371"/>
      <c r="BD13" s="371"/>
      <c r="BE13" s="371"/>
      <c r="BF13" s="371"/>
    </row>
    <row r="14" spans="1:58" ht="39.75" customHeight="1">
      <c r="A14" s="126" t="s">
        <v>362</v>
      </c>
      <c r="B14" s="539" t="s">
        <v>3067</v>
      </c>
      <c r="C14" s="539" t="s">
        <v>3068</v>
      </c>
      <c r="D14" s="539" t="s">
        <v>37</v>
      </c>
      <c r="E14" s="540" t="s">
        <v>40</v>
      </c>
      <c r="F14" s="540">
        <v>78217</v>
      </c>
      <c r="G14" s="541">
        <v>5000</v>
      </c>
      <c r="H14" s="540" t="s">
        <v>927</v>
      </c>
      <c r="I14" s="98"/>
      <c r="J14" s="129"/>
      <c r="K14" s="129" t="s">
        <v>427</v>
      </c>
      <c r="L14" s="132"/>
      <c r="M14" s="133" t="str">
        <f t="shared" si="5"/>
        <v>Champion</v>
      </c>
      <c r="N14" s="133" t="str">
        <f>IFERROR(VLOOKUP($M14,Lookup!$A$1:$P$20,2,FALSE),"")</f>
        <v>Level 2</v>
      </c>
      <c r="O14" s="133">
        <f>IFERROR(VLOOKUP($M14,Lookup!$A$1:$P$20,7,FALSE),"")</f>
        <v>2</v>
      </c>
      <c r="P14" s="380"/>
      <c r="Q14" s="133">
        <f>IFERROR(VLOOKUP($M14,Lookup!$A$1:$P$20,8,FALSE),"")</f>
        <v>4</v>
      </c>
      <c r="R14" s="133">
        <f>IFERROR(VLOOKUP($M14,Lookup!$A$1:$P$20,9,FALSE),"")</f>
        <v>2</v>
      </c>
      <c r="S14" s="133"/>
      <c r="T14" s="133">
        <f>IFERROR(VLOOKUP($M14,Lookup!$A$1:$P$20,10,FALSE),"")</f>
        <v>6</v>
      </c>
      <c r="U14" s="133" t="str">
        <f>IFERROR(VLOOKUP($M14,Lookup!$A$1:$P$20,11,FALSE),"")</f>
        <v>Yes</v>
      </c>
      <c r="V14" s="544"/>
      <c r="W14" s="133" t="str">
        <f>IFERROR(VLOOKUP($M14,Lookup!$A$1:$P$20,13,FALSE),"")</f>
        <v>Yes</v>
      </c>
      <c r="X14" s="133">
        <f>IFERROR(VLOOKUP($M14,Lookup!$A$1:$P$20,14,FALSE),"")</f>
        <v>0</v>
      </c>
      <c r="Y14" s="133">
        <f>IFERROR(VLOOKUP($M14,Lookup!$A$1:$P$20,15,FALSE),"")</f>
        <v>0</v>
      </c>
      <c r="Z14" s="133">
        <f>IFERROR(VLOOKUP($M14,Lookup!$A$1:$P$20,16,FALSE),"")</f>
        <v>0</v>
      </c>
      <c r="AA14" s="544"/>
      <c r="AB14" s="129"/>
      <c r="AC14" s="129"/>
      <c r="AD14" s="135"/>
      <c r="AE14" s="135"/>
      <c r="AF14" s="129" t="s">
        <v>663</v>
      </c>
      <c r="AG14" s="129"/>
      <c r="AH14" s="135"/>
      <c r="AI14" s="135"/>
      <c r="AJ14" s="135"/>
      <c r="AK14" s="139"/>
      <c r="AL14" s="147"/>
      <c r="AM14" s="170"/>
      <c r="AN14" s="170"/>
      <c r="AO14" s="147"/>
      <c r="AP14" s="139"/>
      <c r="AQ14" s="139"/>
      <c r="AR14" s="400">
        <v>2</v>
      </c>
      <c r="AS14" s="400" t="s">
        <v>3092</v>
      </c>
      <c r="AT14" s="139"/>
      <c r="AU14" s="139"/>
      <c r="AV14" s="139" t="s">
        <v>2847</v>
      </c>
      <c r="AW14" s="139">
        <v>16</v>
      </c>
      <c r="AX14" s="139"/>
      <c r="AY14" s="139"/>
      <c r="AZ14" s="371"/>
      <c r="BA14" s="371"/>
      <c r="BB14" s="371"/>
      <c r="BC14" s="371"/>
      <c r="BD14" s="371"/>
      <c r="BE14" s="371"/>
      <c r="BF14" s="371"/>
    </row>
    <row r="15" spans="1:58" ht="39.75" customHeight="1">
      <c r="A15" s="126" t="s">
        <v>362</v>
      </c>
      <c r="B15" s="539" t="s">
        <v>2020</v>
      </c>
      <c r="C15" s="539" t="s">
        <v>2021</v>
      </c>
      <c r="D15" s="539" t="s">
        <v>3373</v>
      </c>
      <c r="E15" s="540" t="s">
        <v>40</v>
      </c>
      <c r="F15" s="540">
        <v>78108</v>
      </c>
      <c r="G15" s="541">
        <v>5000</v>
      </c>
      <c r="H15" s="540" t="s">
        <v>927</v>
      </c>
      <c r="I15" s="98"/>
      <c r="J15" s="129"/>
      <c r="K15" s="129" t="s">
        <v>2094</v>
      </c>
      <c r="L15" s="132" t="s">
        <v>4117</v>
      </c>
      <c r="M15" s="133" t="str">
        <f t="shared" si="5"/>
        <v>Champion</v>
      </c>
      <c r="N15" s="133" t="str">
        <f>IFERROR(VLOOKUP($M15,Lookup!$A$1:$P$20,2,FALSE),"")</f>
        <v>Level 2</v>
      </c>
      <c r="O15" s="133">
        <f>IFERROR(VLOOKUP($M15,Lookup!$A$1:$P$20,7,FALSE),"")</f>
        <v>2</v>
      </c>
      <c r="P15" s="380"/>
      <c r="Q15" s="133">
        <f>IFERROR(VLOOKUP($M15,Lookup!$A$1:$P$20,8,FALSE),"")</f>
        <v>4</v>
      </c>
      <c r="R15" s="133">
        <f>IFERROR(VLOOKUP($M15,Lookup!$A$1:$P$20,9,FALSE),"")</f>
        <v>2</v>
      </c>
      <c r="S15" s="133"/>
      <c r="T15" s="133">
        <f>IFERROR(VLOOKUP($M15,Lookup!$A$1:$P$20,10,FALSE),"")</f>
        <v>6</v>
      </c>
      <c r="U15" s="133" t="str">
        <f>IFERROR(VLOOKUP($M15,Lookup!$A$1:$P$20,11,FALSE),"")</f>
        <v>Yes</v>
      </c>
      <c r="V15" s="544"/>
      <c r="W15" s="133" t="str">
        <f>IFERROR(VLOOKUP($M15,Lookup!$A$1:$P$20,13,FALSE),"")</f>
        <v>Yes</v>
      </c>
      <c r="X15" s="133">
        <f>IFERROR(VLOOKUP($M15,Lookup!$A$1:$P$20,14,FALSE),"")</f>
        <v>0</v>
      </c>
      <c r="Y15" s="133">
        <f>IFERROR(VLOOKUP($M15,Lookup!$A$1:$P$20,15,FALSE),"")</f>
        <v>0</v>
      </c>
      <c r="Z15" s="133">
        <f>IFERROR(VLOOKUP($M15,Lookup!$A$1:$P$20,16,FALSE),"")</f>
        <v>0</v>
      </c>
      <c r="AA15" s="544"/>
      <c r="AB15" s="129"/>
      <c r="AC15" s="129"/>
      <c r="AD15" s="135"/>
      <c r="AE15" s="135"/>
      <c r="AF15" s="129" t="s">
        <v>3374</v>
      </c>
      <c r="AG15" s="129"/>
      <c r="AH15" s="135" t="s">
        <v>4107</v>
      </c>
      <c r="AI15" s="542">
        <v>1</v>
      </c>
      <c r="AJ15" s="542" t="s">
        <v>3057</v>
      </c>
      <c r="AK15" s="139"/>
      <c r="AL15" s="147"/>
      <c r="AM15" s="170"/>
      <c r="AN15" s="170"/>
      <c r="AO15" s="147"/>
      <c r="AP15" s="139"/>
      <c r="AQ15" s="139"/>
      <c r="AR15" s="400">
        <v>1</v>
      </c>
      <c r="AS15" s="400" t="s">
        <v>974</v>
      </c>
      <c r="AT15" s="462">
        <v>2</v>
      </c>
      <c r="AU15" s="463" t="s">
        <v>3375</v>
      </c>
      <c r="AV15" s="139" t="s">
        <v>3376</v>
      </c>
      <c r="AW15" s="139">
        <v>17</v>
      </c>
      <c r="AX15" s="139"/>
      <c r="AY15" s="139"/>
      <c r="AZ15" s="371"/>
      <c r="BA15" s="371"/>
      <c r="BB15" s="371"/>
      <c r="BC15" s="371"/>
      <c r="BD15" s="371"/>
      <c r="BE15" s="371"/>
      <c r="BF15" s="371"/>
    </row>
    <row r="16" spans="1:58" ht="39.75" customHeight="1">
      <c r="A16" s="126" t="s">
        <v>362</v>
      </c>
      <c r="B16" s="539" t="s">
        <v>1224</v>
      </c>
      <c r="C16" s="539" t="s">
        <v>1225</v>
      </c>
      <c r="D16" s="539" t="s">
        <v>234</v>
      </c>
      <c r="E16" s="540" t="s">
        <v>40</v>
      </c>
      <c r="F16" s="540">
        <v>78130</v>
      </c>
      <c r="G16" s="541">
        <v>4500</v>
      </c>
      <c r="H16" s="540" t="s">
        <v>927</v>
      </c>
      <c r="I16" s="98"/>
      <c r="J16" s="129"/>
      <c r="K16" s="129" t="s">
        <v>996</v>
      </c>
      <c r="L16" s="543" t="s">
        <v>4118</v>
      </c>
      <c r="M16" s="133" t="str">
        <f t="shared" si="5"/>
        <v>Reserve</v>
      </c>
      <c r="N16" s="133" t="str">
        <f>IFERROR(VLOOKUP($M16,Lookup!$A$1:$P$20,2,FALSE),"")</f>
        <v>Level 3</v>
      </c>
      <c r="O16" s="133">
        <v>2</v>
      </c>
      <c r="P16" s="380"/>
      <c r="Q16" s="133">
        <f>IFERROR(VLOOKUP($M16,Lookup!$A$1:$P$20,8,FALSE),"")</f>
        <v>4</v>
      </c>
      <c r="R16" s="133">
        <f>IFERROR(VLOOKUP($M16,Lookup!$A$1:$P$20,9,FALSE),"")</f>
        <v>2</v>
      </c>
      <c r="S16" s="133"/>
      <c r="T16" s="133">
        <f>IFERROR(VLOOKUP($M16,Lookup!$A$1:$P$20,10,FALSE),"")</f>
        <v>4</v>
      </c>
      <c r="U16" s="133" t="str">
        <f>IFERROR(VLOOKUP($M16,Lookup!$A$1:$P$20,11,FALSE),"")</f>
        <v>Yes</v>
      </c>
      <c r="V16" s="133" t="str">
        <f>IFERROR(VLOOKUP($M16,Lookup!$A$1:$P$20,12,FALSE),"")</f>
        <v>10X10</v>
      </c>
      <c r="W16" s="133" t="str">
        <f>IFERROR(VLOOKUP($M16,Lookup!$A$1:$P$20,13,FALSE),"")</f>
        <v>Yes</v>
      </c>
      <c r="X16" s="133">
        <f>IFERROR(VLOOKUP($M16,Lookup!$A$1:$P$20,14,FALSE),"")</f>
        <v>0</v>
      </c>
      <c r="Y16" s="133">
        <f>IFERROR(VLOOKUP($M16,Lookup!$A$1:$P$20,15,FALSE),"")</f>
        <v>0</v>
      </c>
      <c r="Z16" s="544">
        <v>2</v>
      </c>
      <c r="AA16" s="544"/>
      <c r="AB16" s="129"/>
      <c r="AC16" s="129"/>
      <c r="AD16" s="135"/>
      <c r="AE16" s="135"/>
      <c r="AF16" s="129" t="s">
        <v>1226</v>
      </c>
      <c r="AG16" s="130" t="s">
        <v>2560</v>
      </c>
      <c r="AH16" s="135" t="s">
        <v>4107</v>
      </c>
      <c r="AI16" s="542">
        <v>2</v>
      </c>
      <c r="AJ16" s="542" t="s">
        <v>3057</v>
      </c>
      <c r="AK16" s="139"/>
      <c r="AL16" s="147"/>
      <c r="AM16" s="170"/>
      <c r="AN16" s="170"/>
      <c r="AO16" s="147"/>
      <c r="AP16" s="139"/>
      <c r="AQ16" s="139"/>
      <c r="AR16" s="400">
        <v>2</v>
      </c>
      <c r="AS16" s="400" t="s">
        <v>3092</v>
      </c>
      <c r="AT16" s="139"/>
      <c r="AU16" s="139"/>
      <c r="AV16" s="139" t="s">
        <v>2837</v>
      </c>
      <c r="AW16" s="139">
        <v>18</v>
      </c>
      <c r="AX16" s="139"/>
      <c r="AY16" s="139"/>
      <c r="AZ16" s="371"/>
      <c r="BA16" s="371"/>
      <c r="BB16" s="371"/>
      <c r="BC16" s="371"/>
      <c r="BD16" s="371"/>
      <c r="BE16" s="371"/>
      <c r="BF16" s="371"/>
    </row>
    <row r="17" spans="1:58" ht="39.75" customHeight="1">
      <c r="A17" s="126" t="s">
        <v>362</v>
      </c>
      <c r="B17" s="539" t="s">
        <v>3372</v>
      </c>
      <c r="C17" s="539"/>
      <c r="D17" s="539"/>
      <c r="E17" s="540"/>
      <c r="F17" s="540"/>
      <c r="G17" s="541">
        <v>4100</v>
      </c>
      <c r="H17" s="546" t="s">
        <v>927</v>
      </c>
      <c r="I17" s="98"/>
      <c r="J17" s="129"/>
      <c r="K17" s="129"/>
      <c r="L17" s="132"/>
      <c r="M17" s="133"/>
      <c r="N17" s="133"/>
      <c r="O17" s="133"/>
      <c r="P17" s="380"/>
      <c r="Q17" s="133"/>
      <c r="R17" s="133"/>
      <c r="S17" s="133"/>
      <c r="T17" s="133"/>
      <c r="U17" s="133"/>
      <c r="V17" s="133"/>
      <c r="W17" s="133"/>
      <c r="X17" s="133"/>
      <c r="Y17" s="133"/>
      <c r="Z17" s="133"/>
      <c r="AA17" s="133"/>
      <c r="AB17" s="129"/>
      <c r="AC17" s="129"/>
      <c r="AD17" s="135"/>
      <c r="AE17" s="135"/>
      <c r="AF17" s="129"/>
      <c r="AG17" s="130"/>
      <c r="AH17" s="135"/>
      <c r="AI17" s="135"/>
      <c r="AJ17" s="135"/>
      <c r="AK17" s="139"/>
      <c r="AL17" s="147"/>
      <c r="AM17" s="170"/>
      <c r="AN17" s="170"/>
      <c r="AO17" s="147"/>
      <c r="AP17" s="139"/>
      <c r="AQ17" s="139"/>
      <c r="AR17" s="148"/>
      <c r="AS17" s="148"/>
      <c r="AT17" s="139"/>
      <c r="AU17" s="139"/>
      <c r="AV17" s="139"/>
      <c r="AW17" s="139"/>
      <c r="AX17" s="139"/>
      <c r="AY17" s="139"/>
      <c r="AZ17" s="371"/>
      <c r="BA17" s="371"/>
      <c r="BB17" s="371"/>
      <c r="BC17" s="371"/>
      <c r="BD17" s="371"/>
      <c r="BE17" s="371"/>
      <c r="BF17" s="371"/>
    </row>
    <row r="18" spans="1:58" ht="38.25" customHeight="1">
      <c r="A18" s="126" t="s">
        <v>362</v>
      </c>
      <c r="B18" s="539" t="s">
        <v>1197</v>
      </c>
      <c r="C18" s="539" t="s">
        <v>710</v>
      </c>
      <c r="D18" s="539" t="s">
        <v>245</v>
      </c>
      <c r="E18" s="540" t="s">
        <v>40</v>
      </c>
      <c r="F18" s="540">
        <v>78026</v>
      </c>
      <c r="G18" s="541">
        <v>3500</v>
      </c>
      <c r="H18" s="546" t="s">
        <v>927</v>
      </c>
      <c r="I18" s="98"/>
      <c r="J18" s="129"/>
      <c r="K18" s="129" t="s">
        <v>25</v>
      </c>
      <c r="L18" s="132"/>
      <c r="M18" s="133" t="s">
        <v>379</v>
      </c>
      <c r="N18" s="133" t="str">
        <f>IFERROR(VLOOKUP($M18,Lookup!$A$1:$P$20,2,FALSE),"")</f>
        <v>Level 2</v>
      </c>
      <c r="O18" s="133">
        <f>IFERROR(VLOOKUP($M18,Lookup!$A$1:$P$20,7,FALSE),"")</f>
        <v>2</v>
      </c>
      <c r="P18" s="380"/>
      <c r="Q18" s="133">
        <f>IFERROR(VLOOKUP($M18,Lookup!$A$1:$P$20,8,FALSE),"")</f>
        <v>4</v>
      </c>
      <c r="R18" s="133">
        <f>IFERROR(VLOOKUP($M18,Lookup!$A$1:$P$20,9,FALSE),"")</f>
        <v>2</v>
      </c>
      <c r="S18" s="133"/>
      <c r="T18" s="133">
        <f>IFERROR(VLOOKUP($M18,Lookup!$A$1:$P$20,10,FALSE),"")</f>
        <v>6</v>
      </c>
      <c r="U18" s="133" t="str">
        <f>IFERROR(VLOOKUP($M18,Lookup!$A$1:$P$20,11,FALSE),"")</f>
        <v>Yes</v>
      </c>
      <c r="V18" s="544"/>
      <c r="W18" s="133" t="str">
        <f>IFERROR(VLOOKUP($M18,Lookup!$A$1:$P$20,13,FALSE),"")</f>
        <v>Yes</v>
      </c>
      <c r="X18" s="133">
        <f>IFERROR(VLOOKUP($M18,Lookup!$A$1:$P$20,14,FALSE),"")</f>
        <v>0</v>
      </c>
      <c r="Y18" s="133">
        <f>IFERROR(VLOOKUP($M18,Lookup!$A$1:$P$20,15,FALSE),"")</f>
        <v>0</v>
      </c>
      <c r="Z18" s="133">
        <f>IFERROR(VLOOKUP($M18,Lookup!$A$1:$P$20,16,FALSE),"")</f>
        <v>0</v>
      </c>
      <c r="AA18" s="544"/>
      <c r="AB18" s="129"/>
      <c r="AC18" s="129"/>
      <c r="AD18" s="135"/>
      <c r="AE18" s="135"/>
      <c r="AF18" s="129" t="s">
        <v>3377</v>
      </c>
      <c r="AG18" s="130" t="s">
        <v>2584</v>
      </c>
      <c r="AH18" s="135"/>
      <c r="AI18" s="542" t="s">
        <v>3388</v>
      </c>
      <c r="AJ18" s="542" t="s">
        <v>4119</v>
      </c>
      <c r="AK18" s="139"/>
      <c r="AL18" s="147"/>
      <c r="AM18" s="170"/>
      <c r="AN18" s="170"/>
      <c r="AO18" s="170"/>
      <c r="AP18" s="139"/>
      <c r="AQ18" s="139"/>
      <c r="AR18" s="389">
        <v>1</v>
      </c>
      <c r="AS18" s="389" t="s">
        <v>974</v>
      </c>
      <c r="AT18" s="139" t="s">
        <v>3035</v>
      </c>
      <c r="AU18" s="139"/>
      <c r="AV18" s="139" t="s">
        <v>2847</v>
      </c>
      <c r="AW18" s="139">
        <v>19</v>
      </c>
      <c r="AX18" s="139"/>
      <c r="AY18" s="139"/>
      <c r="AZ18" s="371"/>
      <c r="BA18" s="371"/>
      <c r="BB18" s="371"/>
      <c r="BC18" s="371"/>
      <c r="BD18" s="371"/>
      <c r="BE18" s="371"/>
      <c r="BF18" s="371"/>
    </row>
    <row r="19" spans="1:58" ht="39.75" customHeight="1">
      <c r="A19" s="126" t="s">
        <v>362</v>
      </c>
      <c r="B19" s="539" t="s">
        <v>2601</v>
      </c>
      <c r="C19" s="539" t="s">
        <v>1243</v>
      </c>
      <c r="D19" s="539" t="s">
        <v>1024</v>
      </c>
      <c r="E19" s="540" t="s">
        <v>40</v>
      </c>
      <c r="F19" s="540">
        <v>78121</v>
      </c>
      <c r="G19" s="541">
        <v>3000</v>
      </c>
      <c r="H19" s="540" t="s">
        <v>927</v>
      </c>
      <c r="I19" s="98"/>
      <c r="J19" s="129"/>
      <c r="K19" s="129" t="s">
        <v>4120</v>
      </c>
      <c r="L19" s="132" t="s">
        <v>4121</v>
      </c>
      <c r="M19" s="133" t="str">
        <f t="shared" ref="M19:M32" si="6">IF(SUM($G19,$I19)=0,"",IF(SUM($G19,$I19)&gt;=10000,"Silver",IF(AND((SUM($G19,$I19)&lt;10000),(SUM($G19,$I19)&gt;=5000)),"Champion",IF(AND((SUM($G19,$I19)&lt;5000),(SUM($G19,$I19)&gt;=2500)),"Reserve",IF(AND((SUM($G19,$I19)&lt;2500),(SUM($G19,$I19)&gt;=1000)),"Trophy",IF(AND((SUM($G19,$I19)&lt;1000),(SUM($G19,$I19)&gt;=500)),"Blue",IF(AND((SUM($G19,$I19)&lt;500),(SUM($G19,$I19)&gt;=250)),"Red","White")))))))</f>
        <v>Reserve</v>
      </c>
      <c r="N19" s="133" t="str">
        <f>IFERROR(VLOOKUP($M19,Lookup!$A$1:$P$20,2,FALSE),"")</f>
        <v>Level 3</v>
      </c>
      <c r="O19" s="133">
        <v>1</v>
      </c>
      <c r="P19" s="380"/>
      <c r="Q19" s="133">
        <f>IFERROR(VLOOKUP($M19,Lookup!$A$1:$P$20,8,FALSE),"")</f>
        <v>4</v>
      </c>
      <c r="R19" s="133">
        <f>IFERROR(VLOOKUP($M19,Lookup!$A$1:$P$20,9,FALSE),"")</f>
        <v>2</v>
      </c>
      <c r="S19" s="133"/>
      <c r="T19" s="133">
        <f>IFERROR(VLOOKUP($M19,Lookup!$A$1:$P$20,10,FALSE),"")</f>
        <v>4</v>
      </c>
      <c r="U19" s="133" t="str">
        <f>IFERROR(VLOOKUP($M19,Lookup!$A$1:$P$20,11,FALSE),"")</f>
        <v>Yes</v>
      </c>
      <c r="V19" s="544"/>
      <c r="W19" s="133" t="str">
        <f>IFERROR(VLOOKUP($M19,Lookup!$A$1:$P$20,13,FALSE),"")</f>
        <v>Yes</v>
      </c>
      <c r="X19" s="133">
        <f>IFERROR(VLOOKUP($M19,Lookup!$A$1:$P$20,14,FALSE),"")</f>
        <v>0</v>
      </c>
      <c r="Y19" s="133">
        <f>IFERROR(VLOOKUP($M19,Lookup!$A$1:$P$20,15,FALSE),"")</f>
        <v>0</v>
      </c>
      <c r="Z19" s="133">
        <f>IFERROR(VLOOKUP($M19,Lookup!$A$1:$P$20,16,FALSE),"")</f>
        <v>0</v>
      </c>
      <c r="AA19" s="544"/>
      <c r="AB19" s="129"/>
      <c r="AC19" s="129"/>
      <c r="AD19" s="135"/>
      <c r="AE19" s="135"/>
      <c r="AF19" s="129" t="s">
        <v>1244</v>
      </c>
      <c r="AG19" s="129"/>
      <c r="AH19" s="135" t="s">
        <v>4107</v>
      </c>
      <c r="AI19" s="542">
        <v>1</v>
      </c>
      <c r="AJ19" s="542" t="s">
        <v>3431</v>
      </c>
      <c r="AK19" s="143"/>
      <c r="AL19" s="150"/>
      <c r="AM19" s="129"/>
      <c r="AN19" s="129"/>
      <c r="AO19" s="150"/>
      <c r="AP19" s="139"/>
      <c r="AQ19" s="139"/>
      <c r="AR19" s="400">
        <v>2</v>
      </c>
      <c r="AS19" s="400" t="s">
        <v>974</v>
      </c>
      <c r="AT19" s="462">
        <v>2</v>
      </c>
      <c r="AU19" s="463" t="s">
        <v>3375</v>
      </c>
      <c r="AV19" s="139" t="s">
        <v>3378</v>
      </c>
      <c r="AW19" s="139"/>
      <c r="AX19" s="139"/>
      <c r="AY19" s="139"/>
      <c r="AZ19" s="371"/>
      <c r="BA19" s="371"/>
      <c r="BB19" s="371"/>
      <c r="BC19" s="371"/>
      <c r="BD19" s="371"/>
      <c r="BE19" s="371"/>
      <c r="BF19" s="371"/>
    </row>
    <row r="20" spans="1:58" ht="39.75" customHeight="1">
      <c r="A20" s="126" t="s">
        <v>362</v>
      </c>
      <c r="B20" s="539" t="s">
        <v>2601</v>
      </c>
      <c r="C20" s="539" t="s">
        <v>1243</v>
      </c>
      <c r="D20" s="539" t="s">
        <v>1024</v>
      </c>
      <c r="E20" s="540" t="s">
        <v>40</v>
      </c>
      <c r="F20" s="540">
        <v>78121</v>
      </c>
      <c r="G20" s="541">
        <v>250</v>
      </c>
      <c r="H20" s="540" t="s">
        <v>4122</v>
      </c>
      <c r="I20" s="98"/>
      <c r="J20" s="129"/>
      <c r="K20" s="129" t="s">
        <v>4120</v>
      </c>
      <c r="L20" s="545" t="s">
        <v>4116</v>
      </c>
      <c r="M20" s="133" t="str">
        <f t="shared" si="6"/>
        <v>Red</v>
      </c>
      <c r="N20" s="133" t="str">
        <f>IFERROR(VLOOKUP($M20,Lookup!$A$1:$P$20,2,FALSE),"")</f>
        <v>Level 6</v>
      </c>
      <c r="O20" s="133">
        <v>2</v>
      </c>
      <c r="P20" s="380"/>
      <c r="Q20" s="133">
        <f>IFERROR(VLOOKUP($M20,Lookup!$A$1:$P$20,8,FALSE),"")</f>
        <v>1</v>
      </c>
      <c r="R20" s="133">
        <f>IFERROR(VLOOKUP($M20,Lookup!$A$1:$P$20,9,FALSE),"")</f>
        <v>0</v>
      </c>
      <c r="S20" s="133"/>
      <c r="T20" s="133">
        <f>IFERROR(VLOOKUP($M20,Lookup!$A$1:$P$20,10,FALSE),"")</f>
        <v>2</v>
      </c>
      <c r="U20" s="133">
        <f>IFERROR(VLOOKUP($M20,Lookup!$A$1:$P$20,11,FALSE),"")</f>
        <v>0</v>
      </c>
      <c r="V20" s="544"/>
      <c r="W20" s="133">
        <f>IFERROR(VLOOKUP($M20,Lookup!$A$1:$P$20,13,FALSE),"")</f>
        <v>0</v>
      </c>
      <c r="X20" s="133">
        <f>IFERROR(VLOOKUP($M20,Lookup!$A$1:$P$20,14,FALSE),"")</f>
        <v>0</v>
      </c>
      <c r="Y20" s="133">
        <f>IFERROR(VLOOKUP($M20,Lookup!$A$1:$P$20,15,FALSE),"")</f>
        <v>0</v>
      </c>
      <c r="Z20" s="133">
        <f>IFERROR(VLOOKUP($M20,Lookup!$A$1:$P$20,16,FALSE),"")</f>
        <v>0</v>
      </c>
      <c r="AA20" s="544"/>
      <c r="AB20" s="129"/>
      <c r="AC20" s="129"/>
      <c r="AD20" s="135"/>
      <c r="AE20" s="135"/>
      <c r="AF20" s="129" t="s">
        <v>1244</v>
      </c>
      <c r="AG20" s="129"/>
      <c r="AH20" s="135"/>
      <c r="AI20" s="542"/>
      <c r="AJ20" s="542"/>
      <c r="AK20" s="143"/>
      <c r="AL20" s="150"/>
      <c r="AM20" s="129"/>
      <c r="AN20" s="129"/>
      <c r="AO20" s="150"/>
      <c r="AP20" s="139"/>
      <c r="AQ20" s="139"/>
      <c r="AR20" s="400"/>
      <c r="AS20" s="400"/>
      <c r="AT20" s="462"/>
      <c r="AU20" s="463"/>
      <c r="AV20" s="139"/>
      <c r="AW20" s="139"/>
      <c r="AX20" s="139"/>
      <c r="AY20" s="139"/>
      <c r="AZ20" s="371"/>
      <c r="BA20" s="371"/>
      <c r="BB20" s="371"/>
      <c r="BC20" s="371"/>
      <c r="BD20" s="371"/>
      <c r="BE20" s="371"/>
      <c r="BF20" s="371"/>
    </row>
    <row r="21" spans="1:58" ht="39.75" customHeight="1">
      <c r="A21" s="126" t="s">
        <v>362</v>
      </c>
      <c r="B21" s="539" t="s">
        <v>3379</v>
      </c>
      <c r="C21" s="539" t="s">
        <v>3109</v>
      </c>
      <c r="D21" s="539" t="s">
        <v>3110</v>
      </c>
      <c r="E21" s="540" t="s">
        <v>40</v>
      </c>
      <c r="F21" s="540">
        <v>77571</v>
      </c>
      <c r="G21" s="541">
        <v>2600</v>
      </c>
      <c r="H21" s="540" t="s">
        <v>927</v>
      </c>
      <c r="I21" s="98"/>
      <c r="J21" s="129"/>
      <c r="K21" s="129" t="s">
        <v>3758</v>
      </c>
      <c r="L21" s="132" t="s">
        <v>4123</v>
      </c>
      <c r="M21" s="133" t="str">
        <f t="shared" si="6"/>
        <v>Reserve</v>
      </c>
      <c r="N21" s="133" t="str">
        <f>IFERROR(VLOOKUP($M21,Lookup!$A$1:$P$20,2,FALSE),"")</f>
        <v>Level 3</v>
      </c>
      <c r="O21" s="133">
        <v>1</v>
      </c>
      <c r="P21" s="380"/>
      <c r="Q21" s="133">
        <f>IFERROR(VLOOKUP($M21,Lookup!$A$1:$P$20,8,FALSE),"")</f>
        <v>4</v>
      </c>
      <c r="R21" s="133">
        <f>IFERROR(VLOOKUP($M21,Lookup!$A$1:$P$20,9,FALSE),"")</f>
        <v>2</v>
      </c>
      <c r="S21" s="133"/>
      <c r="T21" s="133">
        <f>IFERROR(VLOOKUP($M21,Lookup!$A$1:$P$20,10,FALSE),"")</f>
        <v>4</v>
      </c>
      <c r="U21" s="133" t="str">
        <f>IFERROR(VLOOKUP($M21,Lookup!$A$1:$P$20,11,FALSE),"")</f>
        <v>Yes</v>
      </c>
      <c r="V21" s="544"/>
      <c r="W21" s="133" t="str">
        <f>IFERROR(VLOOKUP($M21,Lookup!$A$1:$P$20,13,FALSE),"")</f>
        <v>Yes</v>
      </c>
      <c r="X21" s="133">
        <f>IFERROR(VLOOKUP($M21,Lookup!$A$1:$P$20,14,FALSE),"")</f>
        <v>0</v>
      </c>
      <c r="Y21" s="133">
        <f>IFERROR(VLOOKUP($M21,Lookup!$A$1:$P$20,15,FALSE),"")</f>
        <v>0</v>
      </c>
      <c r="Z21" s="133">
        <f>IFERROR(VLOOKUP($M21,Lookup!$A$1:$P$20,16,FALSE),"")</f>
        <v>0</v>
      </c>
      <c r="AA21" s="544"/>
      <c r="AB21" s="129"/>
      <c r="AC21" s="129"/>
      <c r="AD21" s="135"/>
      <c r="AE21" s="135"/>
      <c r="AF21" s="129" t="s">
        <v>3111</v>
      </c>
      <c r="AG21" s="130" t="s">
        <v>3112</v>
      </c>
      <c r="AH21" s="135" t="s">
        <v>4107</v>
      </c>
      <c r="AI21" s="542">
        <v>1</v>
      </c>
      <c r="AJ21" s="542" t="s">
        <v>976</v>
      </c>
      <c r="AK21" s="139"/>
      <c r="AL21" s="147"/>
      <c r="AM21" s="170">
        <v>2</v>
      </c>
      <c r="AN21" s="170"/>
      <c r="AO21" s="170">
        <v>1</v>
      </c>
      <c r="AP21" s="139"/>
      <c r="AQ21" s="139"/>
      <c r="AR21" s="400">
        <v>2</v>
      </c>
      <c r="AS21" s="400" t="s">
        <v>974</v>
      </c>
      <c r="AT21" s="462">
        <v>2</v>
      </c>
      <c r="AU21" s="463" t="s">
        <v>3375</v>
      </c>
      <c r="AV21" s="139" t="s">
        <v>3378</v>
      </c>
      <c r="AW21" s="139"/>
      <c r="AX21" s="139"/>
      <c r="AY21" s="139"/>
      <c r="AZ21" s="371"/>
      <c r="BA21" s="371"/>
      <c r="BB21" s="371"/>
      <c r="BC21" s="371"/>
      <c r="BD21" s="371"/>
      <c r="BE21" s="371"/>
      <c r="BF21" s="371"/>
    </row>
    <row r="22" spans="1:58" ht="39.75" customHeight="1">
      <c r="A22" s="126" t="s">
        <v>362</v>
      </c>
      <c r="B22" s="539" t="s">
        <v>4124</v>
      </c>
      <c r="C22" s="539" t="s">
        <v>4125</v>
      </c>
      <c r="D22" s="539" t="s">
        <v>4126</v>
      </c>
      <c r="E22" s="540" t="s">
        <v>4127</v>
      </c>
      <c r="F22" s="540">
        <v>70053</v>
      </c>
      <c r="G22" s="541">
        <v>2500</v>
      </c>
      <c r="H22" s="546" t="s">
        <v>927</v>
      </c>
      <c r="I22" s="98"/>
      <c r="J22" s="129"/>
      <c r="K22" s="129" t="s">
        <v>1432</v>
      </c>
      <c r="L22" s="132" t="s">
        <v>4128</v>
      </c>
      <c r="M22" s="133" t="str">
        <f t="shared" si="6"/>
        <v>Reserve</v>
      </c>
      <c r="N22" s="133" t="str">
        <f>IFERROR(VLOOKUP($M22,Lookup!$A$1:$P$20,2,FALSE),"")</f>
        <v>Level 3</v>
      </c>
      <c r="O22" s="133"/>
      <c r="P22" s="380"/>
      <c r="Q22" s="133"/>
      <c r="R22" s="133"/>
      <c r="S22" s="133"/>
      <c r="T22" s="133"/>
      <c r="U22" s="133"/>
      <c r="V22" s="133"/>
      <c r="W22" s="133"/>
      <c r="X22" s="133"/>
      <c r="Y22" s="133"/>
      <c r="Z22" s="133"/>
      <c r="AA22" s="133"/>
      <c r="AB22" s="129"/>
      <c r="AC22" s="129"/>
      <c r="AD22" s="135"/>
      <c r="AE22" s="135"/>
      <c r="AF22" s="129" t="s">
        <v>1430</v>
      </c>
      <c r="AG22" s="130" t="s">
        <v>1431</v>
      </c>
      <c r="AH22" s="135"/>
      <c r="AI22" s="135"/>
      <c r="AJ22" s="135"/>
      <c r="AK22" s="139"/>
      <c r="AL22" s="147"/>
      <c r="AM22" s="147"/>
      <c r="AN22" s="147"/>
      <c r="AO22" s="147"/>
      <c r="AP22" s="139"/>
      <c r="AQ22" s="139"/>
      <c r="AR22" s="148"/>
      <c r="AS22" s="148"/>
      <c r="AT22" s="148"/>
      <c r="AU22" s="148"/>
      <c r="AV22" s="139" t="s">
        <v>3381</v>
      </c>
      <c r="AW22" s="139"/>
      <c r="AX22" s="139"/>
      <c r="AY22" s="139"/>
      <c r="AZ22" s="371"/>
      <c r="BA22" s="371"/>
      <c r="BB22" s="371"/>
      <c r="BC22" s="371"/>
      <c r="BD22" s="371"/>
      <c r="BE22" s="371"/>
      <c r="BF22" s="371"/>
    </row>
    <row r="23" spans="1:58" ht="39.75" customHeight="1">
      <c r="A23" s="126" t="s">
        <v>362</v>
      </c>
      <c r="B23" s="539" t="s">
        <v>3029</v>
      </c>
      <c r="C23" s="539" t="s">
        <v>1428</v>
      </c>
      <c r="D23" s="539" t="s">
        <v>1429</v>
      </c>
      <c r="E23" s="540" t="s">
        <v>40</v>
      </c>
      <c r="F23" s="540">
        <v>78073</v>
      </c>
      <c r="G23" s="541">
        <v>0.01</v>
      </c>
      <c r="H23" s="546" t="s">
        <v>931</v>
      </c>
      <c r="I23" s="98"/>
      <c r="J23" s="129"/>
      <c r="K23" s="129" t="s">
        <v>1432</v>
      </c>
      <c r="L23" s="132" t="s">
        <v>4128</v>
      </c>
      <c r="M23" s="133" t="str">
        <f t="shared" si="6"/>
        <v>White</v>
      </c>
      <c r="N23" s="133" t="str">
        <f>IFERROR(VLOOKUP($M23,Lookup!$A$1:$P$20,2,FALSE),"")</f>
        <v>Level 7</v>
      </c>
      <c r="O23" s="133">
        <f>IFERROR(VLOOKUP($M23,Lookup!$A$1:$P$20,7,FALSE),"")</f>
        <v>0</v>
      </c>
      <c r="P23" s="380"/>
      <c r="Q23" s="133">
        <f>IFERROR(VLOOKUP($M23,Lookup!$A$1:$P$20,8,FALSE),"")</f>
        <v>1</v>
      </c>
      <c r="R23" s="133">
        <f>IFERROR(VLOOKUP($M23,Lookup!$A$1:$P$20,9,FALSE),"")</f>
        <v>0</v>
      </c>
      <c r="S23" s="133"/>
      <c r="T23" s="133">
        <f>IFERROR(VLOOKUP($M23,Lookup!$A$1:$P$20,10,FALSE),"")</f>
        <v>0</v>
      </c>
      <c r="U23" s="133">
        <f>IFERROR(VLOOKUP($M23,Lookup!$A$1:$P$20,11,FALSE),"")</f>
        <v>0</v>
      </c>
      <c r="V23" s="133">
        <f>IFERROR(VLOOKUP($M23,Lookup!$A$1:$P$20,12,FALSE),"")</f>
        <v>0</v>
      </c>
      <c r="W23" s="133">
        <f>IFERROR(VLOOKUP($M23,Lookup!$A$1:$P$20,13,FALSE),"")</f>
        <v>0</v>
      </c>
      <c r="X23" s="133">
        <f>IFERROR(VLOOKUP($M23,Lookup!$A$1:$P$20,14,FALSE),"")</f>
        <v>0</v>
      </c>
      <c r="Y23" s="133">
        <f>IFERROR(VLOOKUP($M23,Lookup!$A$1:$P$20,15,FALSE),"")</f>
        <v>0</v>
      </c>
      <c r="Z23" s="133">
        <f>IFERROR(VLOOKUP($M23,Lookup!$A$1:$P$20,16,FALSE),"")</f>
        <v>0</v>
      </c>
      <c r="AA23" s="133">
        <f>IFERROR(VLOOKUP($M23,Lookup!$A$1:$Q$20,17,FALSE),"")</f>
        <v>0</v>
      </c>
      <c r="AB23" s="129"/>
      <c r="AC23" s="129"/>
      <c r="AD23" s="135"/>
      <c r="AE23" s="135"/>
      <c r="AF23" s="129" t="s">
        <v>3030</v>
      </c>
      <c r="AG23" s="130" t="s">
        <v>3031</v>
      </c>
      <c r="AH23" s="135"/>
      <c r="AI23" s="135"/>
      <c r="AJ23" s="135"/>
      <c r="AK23" s="139"/>
      <c r="AL23" s="147"/>
      <c r="AM23" s="147"/>
      <c r="AN23" s="147"/>
      <c r="AO23" s="147"/>
      <c r="AP23" s="139"/>
      <c r="AQ23" s="139"/>
      <c r="AR23" s="400">
        <v>2</v>
      </c>
      <c r="AS23" s="400" t="s">
        <v>974</v>
      </c>
      <c r="AT23" s="400">
        <v>3</v>
      </c>
      <c r="AU23" s="400" t="s">
        <v>3380</v>
      </c>
      <c r="AV23" s="139" t="s">
        <v>3381</v>
      </c>
      <c r="AW23" s="139"/>
      <c r="AX23" s="139"/>
      <c r="AY23" s="139"/>
      <c r="AZ23" s="371"/>
      <c r="BA23" s="371"/>
      <c r="BB23" s="371"/>
      <c r="BC23" s="371"/>
      <c r="BD23" s="371"/>
      <c r="BE23" s="371"/>
      <c r="BF23" s="371"/>
    </row>
    <row r="24" spans="1:58" ht="39.75" customHeight="1">
      <c r="A24" s="126" t="s">
        <v>362</v>
      </c>
      <c r="B24" s="539" t="s">
        <v>3382</v>
      </c>
      <c r="C24" s="539" t="s">
        <v>55</v>
      </c>
      <c r="D24" s="539" t="s">
        <v>37</v>
      </c>
      <c r="E24" s="540" t="s">
        <v>40</v>
      </c>
      <c r="F24" s="540">
        <v>78263</v>
      </c>
      <c r="G24" s="541">
        <v>2500</v>
      </c>
      <c r="H24" s="546" t="s">
        <v>927</v>
      </c>
      <c r="I24" s="98"/>
      <c r="J24" s="129"/>
      <c r="K24" s="129" t="s">
        <v>4129</v>
      </c>
      <c r="L24" s="132"/>
      <c r="M24" s="133" t="str">
        <f t="shared" si="6"/>
        <v>Reserve</v>
      </c>
      <c r="N24" s="133" t="str">
        <f>IFERROR(VLOOKUP($M24,Lookup!$A$1:$P$20,2,FALSE),"")</f>
        <v>Level 3</v>
      </c>
      <c r="O24" s="133">
        <v>1</v>
      </c>
      <c r="P24" s="380"/>
      <c r="Q24" s="133">
        <f>IFERROR(VLOOKUP($M24,Lookup!$A$1:$P$20,8,FALSE),"")</f>
        <v>4</v>
      </c>
      <c r="R24" s="133">
        <f>IFERROR(VLOOKUP($M24,Lookup!$A$1:$P$20,9,FALSE),"")</f>
        <v>2</v>
      </c>
      <c r="S24" s="133"/>
      <c r="T24" s="133">
        <f>IFERROR(VLOOKUP($M24,Lookup!$A$1:$P$20,10,FALSE),"")</f>
        <v>4</v>
      </c>
      <c r="U24" s="133" t="str">
        <f>IFERROR(VLOOKUP($M24,Lookup!$A$1:$P$20,11,FALSE),"")</f>
        <v>Yes</v>
      </c>
      <c r="V24" s="544"/>
      <c r="W24" s="133" t="str">
        <f>IFERROR(VLOOKUP($M24,Lookup!$A$1:$P$20,13,FALSE),"")</f>
        <v>Yes</v>
      </c>
      <c r="X24" s="133">
        <f>IFERROR(VLOOKUP($M24,Lookup!$A$1:$P$20,14,FALSE),"")</f>
        <v>0</v>
      </c>
      <c r="Y24" s="133">
        <f>IFERROR(VLOOKUP($M24,Lookup!$A$1:$P$20,15,FALSE),"")</f>
        <v>0</v>
      </c>
      <c r="Z24" s="133">
        <f>IFERROR(VLOOKUP($M24,Lookup!$A$1:$P$20,16,FALSE),"")</f>
        <v>0</v>
      </c>
      <c r="AA24" s="544"/>
      <c r="AB24" s="129"/>
      <c r="AC24" s="129"/>
      <c r="AD24" s="135"/>
      <c r="AE24" s="135"/>
      <c r="AF24" s="129" t="s">
        <v>3383</v>
      </c>
      <c r="AG24" s="130" t="s">
        <v>3384</v>
      </c>
      <c r="AH24" s="135"/>
      <c r="AI24" s="135"/>
      <c r="AJ24" s="135"/>
      <c r="AK24" s="143"/>
      <c r="AL24" s="150"/>
      <c r="AM24" s="150"/>
      <c r="AN24" s="150"/>
      <c r="AO24" s="150"/>
      <c r="AP24" s="139"/>
      <c r="AQ24" s="139"/>
      <c r="AR24" s="400">
        <v>2</v>
      </c>
      <c r="AS24" s="400" t="s">
        <v>974</v>
      </c>
      <c r="AT24" s="139"/>
      <c r="AU24" s="139"/>
      <c r="AV24" s="139" t="s">
        <v>2847</v>
      </c>
      <c r="AW24" s="139">
        <v>15</v>
      </c>
      <c r="AX24" s="139"/>
      <c r="AY24" s="139"/>
      <c r="AZ24" s="371"/>
      <c r="BA24" s="371"/>
      <c r="BB24" s="371"/>
      <c r="BC24" s="371"/>
      <c r="BD24" s="371"/>
      <c r="BE24" s="371"/>
      <c r="BF24" s="371"/>
    </row>
    <row r="25" spans="1:58" ht="39.75" customHeight="1">
      <c r="A25" s="126" t="s">
        <v>362</v>
      </c>
      <c r="B25" s="539" t="s">
        <v>2858</v>
      </c>
      <c r="C25" s="539" t="s">
        <v>3385</v>
      </c>
      <c r="D25" s="539" t="s">
        <v>37</v>
      </c>
      <c r="E25" s="540" t="s">
        <v>40</v>
      </c>
      <c r="F25" s="540">
        <v>78263</v>
      </c>
      <c r="G25" s="541">
        <v>2500</v>
      </c>
      <c r="H25" s="546" t="s">
        <v>927</v>
      </c>
      <c r="I25" s="98"/>
      <c r="J25" s="129"/>
      <c r="K25" s="129" t="s">
        <v>4129</v>
      </c>
      <c r="L25" s="132"/>
      <c r="M25" s="133" t="str">
        <f t="shared" si="6"/>
        <v>Reserve</v>
      </c>
      <c r="N25" s="133" t="str">
        <f>IFERROR(VLOOKUP($M25,Lookup!$A$1:$P$20,2,FALSE),"")</f>
        <v>Level 3</v>
      </c>
      <c r="O25" s="133">
        <v>1</v>
      </c>
      <c r="P25" s="380"/>
      <c r="Q25" s="133">
        <f>IFERROR(VLOOKUP($M25,Lookup!$A$1:$P$20,8,FALSE),"")</f>
        <v>4</v>
      </c>
      <c r="R25" s="133">
        <f>IFERROR(VLOOKUP($M25,Lookup!$A$1:$P$20,9,FALSE),"")</f>
        <v>2</v>
      </c>
      <c r="S25" s="133"/>
      <c r="T25" s="133">
        <f>IFERROR(VLOOKUP($M25,Lookup!$A$1:$P$20,10,FALSE),"")</f>
        <v>4</v>
      </c>
      <c r="U25" s="133" t="str">
        <f>IFERROR(VLOOKUP($M25,Lookup!$A$1:$P$20,11,FALSE),"")</f>
        <v>Yes</v>
      </c>
      <c r="V25" s="544"/>
      <c r="W25" s="133" t="str">
        <f>IFERROR(VLOOKUP($M25,Lookup!$A$1:$P$20,13,FALSE),"")</f>
        <v>Yes</v>
      </c>
      <c r="X25" s="133">
        <f>IFERROR(VLOOKUP($M25,Lookup!$A$1:$P$20,14,FALSE),"")</f>
        <v>0</v>
      </c>
      <c r="Y25" s="133">
        <f>IFERROR(VLOOKUP($M25,Lookup!$A$1:$P$20,15,FALSE),"")</f>
        <v>0</v>
      </c>
      <c r="Z25" s="133">
        <f>IFERROR(VLOOKUP($M25,Lookup!$A$1:$P$20,16,FALSE),"")</f>
        <v>0</v>
      </c>
      <c r="AA25" s="544"/>
      <c r="AB25" s="129"/>
      <c r="AC25" s="129"/>
      <c r="AD25" s="135"/>
      <c r="AE25" s="135"/>
      <c r="AF25" s="129" t="s">
        <v>3386</v>
      </c>
      <c r="AG25" s="130" t="s">
        <v>387</v>
      </c>
      <c r="AH25" s="135"/>
      <c r="AI25" s="135"/>
      <c r="AJ25" s="135"/>
      <c r="AK25" s="143"/>
      <c r="AL25" s="150"/>
      <c r="AM25" s="150"/>
      <c r="AN25" s="150"/>
      <c r="AO25" s="150"/>
      <c r="AP25" s="139"/>
      <c r="AQ25" s="139"/>
      <c r="AR25" s="400">
        <v>2</v>
      </c>
      <c r="AS25" s="400" t="s">
        <v>3099</v>
      </c>
      <c r="AT25" s="139"/>
      <c r="AU25" s="139"/>
      <c r="AV25" s="139" t="s">
        <v>2847</v>
      </c>
      <c r="AW25" s="139"/>
      <c r="AX25" s="139"/>
      <c r="AY25" s="139"/>
      <c r="AZ25" s="371"/>
      <c r="BA25" s="371"/>
      <c r="BB25" s="371"/>
      <c r="BC25" s="371"/>
      <c r="BD25" s="371"/>
      <c r="BE25" s="371"/>
      <c r="BF25" s="371"/>
    </row>
    <row r="26" spans="1:58" ht="37.5" customHeight="1">
      <c r="A26" s="126" t="s">
        <v>2529</v>
      </c>
      <c r="B26" s="539" t="s">
        <v>3387</v>
      </c>
      <c r="C26" s="539" t="s">
        <v>3139</v>
      </c>
      <c r="D26" s="539" t="s">
        <v>37</v>
      </c>
      <c r="E26" s="540" t="s">
        <v>40</v>
      </c>
      <c r="F26" s="540">
        <v>78296</v>
      </c>
      <c r="G26" s="159">
        <v>2500</v>
      </c>
      <c r="H26" s="158" t="s">
        <v>914</v>
      </c>
      <c r="I26" s="98"/>
      <c r="J26" s="129"/>
      <c r="K26" s="129" t="s">
        <v>4130</v>
      </c>
      <c r="L26" s="545" t="s">
        <v>4131</v>
      </c>
      <c r="M26" s="133" t="str">
        <f t="shared" si="6"/>
        <v>Reserve</v>
      </c>
      <c r="N26" s="133" t="str">
        <f>IFERROR(VLOOKUP($M26,Lookup!$A$1:$P$20,2,FALSE),"")</f>
        <v>Level 3</v>
      </c>
      <c r="O26" s="133">
        <f>IFERROR(VLOOKUP($M26,Lookup!$A$1:$P$20,7,FALSE),"")</f>
        <v>0</v>
      </c>
      <c r="P26" s="380"/>
      <c r="Q26" s="133">
        <f>IFERROR(VLOOKUP($M26,Lookup!$A$1:$P$20,8,FALSE),"")</f>
        <v>4</v>
      </c>
      <c r="R26" s="133">
        <f>IFERROR(VLOOKUP($M26,Lookup!$A$1:$P$20,9,FALSE),"")</f>
        <v>2</v>
      </c>
      <c r="S26" s="133"/>
      <c r="T26" s="133">
        <f>IFERROR(VLOOKUP($M26,Lookup!$A$1:$P$20,10,FALSE),"")</f>
        <v>4</v>
      </c>
      <c r="U26" s="133" t="str">
        <f>IFERROR(VLOOKUP($M26,Lookup!$A$1:$P$20,11,FALSE),"")</f>
        <v>Yes</v>
      </c>
      <c r="V26" s="133" t="str">
        <f>IFERROR(VLOOKUP($M26,Lookup!$A$1:$P$20,12,FALSE),"")</f>
        <v>10X10</v>
      </c>
      <c r="W26" s="133" t="str">
        <f>IFERROR(VLOOKUP($M26,Lookup!$A$1:$P$20,13,FALSE),"")</f>
        <v>Yes</v>
      </c>
      <c r="X26" s="133">
        <f>IFERROR(VLOOKUP($M26,Lookup!$A$1:$P$20,14,FALSE),"")</f>
        <v>0</v>
      </c>
      <c r="Y26" s="133">
        <f>IFERROR(VLOOKUP($M26,Lookup!$A$1:$P$20,15,FALSE),"")</f>
        <v>0</v>
      </c>
      <c r="Z26" s="133">
        <f>IFERROR(VLOOKUP($M26,Lookup!$A$1:$P$20,16,FALSE),"")</f>
        <v>0</v>
      </c>
      <c r="AA26" s="133">
        <f>IFERROR(VLOOKUP($M26,Lookup!$A$1:$Q$20,17,FALSE),"")</f>
        <v>2</v>
      </c>
      <c r="AB26" s="129"/>
      <c r="AC26" s="129"/>
      <c r="AD26" s="135"/>
      <c r="AE26" s="135"/>
      <c r="AF26" s="129" t="s">
        <v>1812</v>
      </c>
      <c r="AG26" s="130" t="s">
        <v>1813</v>
      </c>
      <c r="AH26" s="135"/>
      <c r="AI26" s="135"/>
      <c r="AJ26" s="135"/>
      <c r="AK26" s="143"/>
      <c r="AL26" s="150"/>
      <c r="AM26" s="150"/>
      <c r="AN26" s="150"/>
      <c r="AO26" s="150"/>
      <c r="AP26" s="143"/>
      <c r="AQ26" s="143"/>
      <c r="AR26" s="389" t="s">
        <v>3388</v>
      </c>
      <c r="AS26" s="389" t="s">
        <v>3389</v>
      </c>
      <c r="AT26" s="143"/>
      <c r="AU26" s="143"/>
      <c r="AV26" s="143" t="s">
        <v>2949</v>
      </c>
      <c r="AW26" s="139"/>
      <c r="AX26" s="139"/>
      <c r="AY26" s="139"/>
      <c r="AZ26" s="371"/>
      <c r="BA26" s="371"/>
      <c r="BB26" s="371"/>
      <c r="BC26" s="371"/>
      <c r="BD26" s="371"/>
      <c r="BE26" s="371"/>
      <c r="BF26" s="371"/>
    </row>
    <row r="27" spans="1:58" ht="37.5" customHeight="1">
      <c r="A27" s="126" t="s">
        <v>362</v>
      </c>
      <c r="B27" s="539" t="s">
        <v>1769</v>
      </c>
      <c r="C27" s="539" t="s">
        <v>1310</v>
      </c>
      <c r="D27" s="539" t="s">
        <v>37</v>
      </c>
      <c r="E27" s="540" t="s">
        <v>40</v>
      </c>
      <c r="F27" s="540">
        <v>78216</v>
      </c>
      <c r="G27" s="541">
        <v>2500</v>
      </c>
      <c r="H27" s="540" t="s">
        <v>927</v>
      </c>
      <c r="I27" s="98"/>
      <c r="J27" s="129"/>
      <c r="K27" s="129" t="s">
        <v>996</v>
      </c>
      <c r="L27" s="543" t="s">
        <v>4132</v>
      </c>
      <c r="M27" s="133" t="str">
        <f t="shared" si="6"/>
        <v>Reserve</v>
      </c>
      <c r="N27" s="133" t="str">
        <f>IFERROR(VLOOKUP($M27,Lookup!$A$1:$P$20,2,FALSE),"")</f>
        <v>Level 3</v>
      </c>
      <c r="O27" s="133">
        <f>IFERROR(VLOOKUP($M27,Lookup!$A$1:$P$20,7,FALSE),"")</f>
        <v>0</v>
      </c>
      <c r="P27" s="380"/>
      <c r="Q27" s="133">
        <f>IFERROR(VLOOKUP($M27,Lookup!$A$1:$P$20,8,FALSE),"")</f>
        <v>4</v>
      </c>
      <c r="R27" s="133">
        <f>IFERROR(VLOOKUP($M27,Lookup!$A$1:$P$20,9,FALSE),"")</f>
        <v>2</v>
      </c>
      <c r="S27" s="133"/>
      <c r="T27" s="133">
        <f>IFERROR(VLOOKUP($M27,Lookup!$A$1:$P$20,10,FALSE),"")</f>
        <v>4</v>
      </c>
      <c r="U27" s="133" t="str">
        <f>IFERROR(VLOOKUP($M27,Lookup!$A$1:$P$20,11,FALSE),"")</f>
        <v>Yes</v>
      </c>
      <c r="V27" s="544" t="s">
        <v>896</v>
      </c>
      <c r="W27" s="133" t="str">
        <f>IFERROR(VLOOKUP($M27,Lookup!$A$1:$P$20,13,FALSE),"")</f>
        <v>Yes</v>
      </c>
      <c r="X27" s="133">
        <f>IFERROR(VLOOKUP($M27,Lookup!$A$1:$P$20,14,FALSE),"")</f>
        <v>0</v>
      </c>
      <c r="Y27" s="133">
        <f>IFERROR(VLOOKUP($M27,Lookup!$A$1:$P$20,15,FALSE),"")</f>
        <v>0</v>
      </c>
      <c r="Z27" s="133">
        <f>IFERROR(VLOOKUP($M27,Lookup!$A$1:$P$20,16,FALSE),"")</f>
        <v>0</v>
      </c>
      <c r="AA27" s="544"/>
      <c r="AB27" s="129"/>
      <c r="AC27" s="129"/>
      <c r="AD27" s="135"/>
      <c r="AE27" s="135"/>
      <c r="AF27" s="129" t="s">
        <v>2728</v>
      </c>
      <c r="AG27" s="130" t="s">
        <v>2729</v>
      </c>
      <c r="AH27" s="135"/>
      <c r="AI27" s="135"/>
      <c r="AJ27" s="135"/>
      <c r="AK27" s="139"/>
      <c r="AL27" s="147"/>
      <c r="AM27" s="170">
        <v>2</v>
      </c>
      <c r="AN27" s="170"/>
      <c r="AO27" s="170">
        <v>2</v>
      </c>
      <c r="AP27" s="139"/>
      <c r="AQ27" s="139"/>
      <c r="AR27" s="400">
        <v>1</v>
      </c>
      <c r="AS27" s="400" t="s">
        <v>974</v>
      </c>
      <c r="AT27" s="139" t="s">
        <v>3390</v>
      </c>
      <c r="AU27" s="139"/>
      <c r="AV27" s="139" t="s">
        <v>3391</v>
      </c>
      <c r="AW27" s="139"/>
      <c r="AX27" s="139"/>
      <c r="AY27" s="139"/>
      <c r="AZ27" s="371"/>
      <c r="BA27" s="371"/>
      <c r="BB27" s="371"/>
      <c r="BC27" s="371"/>
      <c r="BD27" s="371"/>
      <c r="BE27" s="371"/>
      <c r="BF27" s="371"/>
    </row>
    <row r="28" spans="1:58" ht="37.5" customHeight="1">
      <c r="A28" s="126" t="s">
        <v>362</v>
      </c>
      <c r="B28" s="539" t="s">
        <v>3392</v>
      </c>
      <c r="C28" s="539" t="s">
        <v>3393</v>
      </c>
      <c r="D28" s="539" t="s">
        <v>3394</v>
      </c>
      <c r="E28" s="540" t="s">
        <v>40</v>
      </c>
      <c r="F28" s="540">
        <v>78154</v>
      </c>
      <c r="G28" s="541">
        <v>2500</v>
      </c>
      <c r="H28" s="540" t="s">
        <v>927</v>
      </c>
      <c r="I28" s="98"/>
      <c r="J28" s="129"/>
      <c r="K28" s="129" t="s">
        <v>4133</v>
      </c>
      <c r="L28" s="132" t="s">
        <v>4134</v>
      </c>
      <c r="M28" s="133" t="str">
        <f t="shared" si="6"/>
        <v>Reserve</v>
      </c>
      <c r="N28" s="133" t="str">
        <f>IFERROR(VLOOKUP($M28,Lookup!$A$1:$P$20,2,FALSE),"")</f>
        <v>Level 3</v>
      </c>
      <c r="O28" s="133">
        <v>1</v>
      </c>
      <c r="P28" s="380"/>
      <c r="Q28" s="133">
        <f>IFERROR(VLOOKUP($M28,Lookup!$A$1:$P$20,8,FALSE),"")</f>
        <v>4</v>
      </c>
      <c r="R28" s="133">
        <f>IFERROR(VLOOKUP($M28,Lookup!$A$1:$P$20,9,FALSE),"")</f>
        <v>2</v>
      </c>
      <c r="S28" s="133"/>
      <c r="T28" s="133">
        <f>IFERROR(VLOOKUP($M28,Lookup!$A$1:$P$20,10,FALSE),"")</f>
        <v>4</v>
      </c>
      <c r="U28" s="133" t="str">
        <f>IFERROR(VLOOKUP($M28,Lookup!$A$1:$P$20,11,FALSE),"")</f>
        <v>Yes</v>
      </c>
      <c r="V28" s="544"/>
      <c r="W28" s="133" t="str">
        <f>IFERROR(VLOOKUP($M28,Lookup!$A$1:$P$20,13,FALSE),"")</f>
        <v>Yes</v>
      </c>
      <c r="X28" s="133">
        <f>IFERROR(VLOOKUP($M28,Lookup!$A$1:$P$20,14,FALSE),"")</f>
        <v>0</v>
      </c>
      <c r="Y28" s="133">
        <f>IFERROR(VLOOKUP($M28,Lookup!$A$1:$P$20,15,FALSE),"")</f>
        <v>0</v>
      </c>
      <c r="Z28" s="133">
        <f>IFERROR(VLOOKUP($M28,Lookup!$A$1:$P$20,16,FALSE),"")</f>
        <v>0</v>
      </c>
      <c r="AA28" s="544"/>
      <c r="AB28" s="129"/>
      <c r="AC28" s="129"/>
      <c r="AD28" s="135"/>
      <c r="AE28" s="135"/>
      <c r="AF28" s="129" t="s">
        <v>3395</v>
      </c>
      <c r="AG28" s="129"/>
      <c r="AH28" s="135"/>
      <c r="AI28" s="542">
        <v>1</v>
      </c>
      <c r="AJ28" s="542" t="s">
        <v>977</v>
      </c>
      <c r="AK28" s="139"/>
      <c r="AL28" s="147"/>
      <c r="AM28" s="170">
        <v>2</v>
      </c>
      <c r="AN28" s="170"/>
      <c r="AO28" s="170">
        <v>1</v>
      </c>
      <c r="AP28" s="139"/>
      <c r="AQ28" s="139"/>
      <c r="AR28" s="400">
        <v>1</v>
      </c>
      <c r="AS28" s="400" t="s">
        <v>971</v>
      </c>
      <c r="AT28" s="139"/>
      <c r="AU28" s="195" t="s">
        <v>3396</v>
      </c>
      <c r="AV28" s="139" t="s">
        <v>3397</v>
      </c>
      <c r="AW28" s="139"/>
      <c r="AX28" s="139"/>
      <c r="AY28" s="139"/>
      <c r="AZ28" s="371"/>
      <c r="BA28" s="371"/>
      <c r="BB28" s="371"/>
      <c r="BC28" s="371"/>
      <c r="BD28" s="371"/>
      <c r="BE28" s="371"/>
      <c r="BF28" s="371"/>
    </row>
    <row r="29" spans="1:58" ht="39.75" customHeight="1">
      <c r="A29" s="126" t="s">
        <v>362</v>
      </c>
      <c r="B29" s="539" t="s">
        <v>4135</v>
      </c>
      <c r="C29" s="539" t="s">
        <v>2886</v>
      </c>
      <c r="D29" s="539" t="s">
        <v>234</v>
      </c>
      <c r="E29" s="540" t="s">
        <v>40</v>
      </c>
      <c r="F29" s="540">
        <v>78132</v>
      </c>
      <c r="G29" s="541">
        <v>2500</v>
      </c>
      <c r="H29" s="540" t="s">
        <v>927</v>
      </c>
      <c r="I29" s="98"/>
      <c r="J29" s="129"/>
      <c r="K29" s="129" t="s">
        <v>996</v>
      </c>
      <c r="L29" s="543" t="s">
        <v>4136</v>
      </c>
      <c r="M29" s="133" t="str">
        <f t="shared" si="6"/>
        <v>Reserve</v>
      </c>
      <c r="N29" s="133" t="str">
        <f>IFERROR(VLOOKUP($M29,Lookup!$A$1:$P$20,2,FALSE),"")</f>
        <v>Level 3</v>
      </c>
      <c r="O29" s="133">
        <f>IFERROR(VLOOKUP($M29,Lookup!$A$1:$P$20,7,FALSE),"")</f>
        <v>0</v>
      </c>
      <c r="P29" s="380"/>
      <c r="Q29" s="133">
        <f>IFERROR(VLOOKUP($M29,Lookup!$A$1:$P$20,8,FALSE),"")</f>
        <v>4</v>
      </c>
      <c r="R29" s="133">
        <f>IFERROR(VLOOKUP($M29,Lookup!$A$1:$P$20,9,FALSE),"")</f>
        <v>2</v>
      </c>
      <c r="S29" s="133"/>
      <c r="T29" s="133">
        <f>IFERROR(VLOOKUP($M29,Lookup!$A$1:$P$20,10,FALSE),"")</f>
        <v>4</v>
      </c>
      <c r="U29" s="133" t="str">
        <f>IFERROR(VLOOKUP($M29,Lookup!$A$1:$P$20,11,FALSE),"")</f>
        <v>Yes</v>
      </c>
      <c r="V29" s="133" t="str">
        <f>IFERROR(VLOOKUP($M29,Lookup!$A$1:$P$20,12,FALSE),"")</f>
        <v>10X10</v>
      </c>
      <c r="W29" s="133" t="str">
        <f>IFERROR(VLOOKUP($M29,Lookup!$A$1:$P$20,13,FALSE),"")</f>
        <v>Yes</v>
      </c>
      <c r="X29" s="133">
        <f>IFERROR(VLOOKUP($M29,Lookup!$A$1:$P$20,14,FALSE),"")</f>
        <v>0</v>
      </c>
      <c r="Y29" s="133">
        <f>IFERROR(VLOOKUP($M29,Lookup!$A$1:$P$20,15,FALSE),"")</f>
        <v>0</v>
      </c>
      <c r="Z29" s="133">
        <f>IFERROR(VLOOKUP($M29,Lookup!$A$1:$P$20,16,FALSE),"")</f>
        <v>0</v>
      </c>
      <c r="AA29" s="133">
        <f>IFERROR(VLOOKUP($M29,Lookup!$A$1:$Q$20,17,FALSE),"")</f>
        <v>2</v>
      </c>
      <c r="AB29" s="129"/>
      <c r="AC29" s="129"/>
      <c r="AD29" s="135"/>
      <c r="AE29" s="135"/>
      <c r="AF29" s="129" t="s">
        <v>4137</v>
      </c>
      <c r="AG29" s="129"/>
      <c r="AH29" s="135" t="s">
        <v>4107</v>
      </c>
      <c r="AI29" s="542">
        <v>2</v>
      </c>
      <c r="AJ29" s="542" t="s">
        <v>3057</v>
      </c>
      <c r="AK29" s="139"/>
      <c r="AL29" s="147"/>
      <c r="AM29" s="170"/>
      <c r="AN29" s="170"/>
      <c r="AO29" s="147"/>
      <c r="AP29" s="139"/>
      <c r="AQ29" s="139"/>
      <c r="AR29" s="148"/>
      <c r="AS29" s="148"/>
      <c r="AT29" s="139"/>
      <c r="AU29" s="139"/>
      <c r="AV29" s="139" t="s">
        <v>2889</v>
      </c>
      <c r="AW29" s="139"/>
      <c r="AX29" s="139"/>
      <c r="AY29" s="139"/>
      <c r="AZ29" s="371"/>
      <c r="BA29" s="371"/>
      <c r="BB29" s="371"/>
      <c r="BC29" s="371"/>
      <c r="BD29" s="371"/>
      <c r="BE29" s="371"/>
      <c r="BF29" s="371"/>
    </row>
    <row r="30" spans="1:58" ht="39.75" customHeight="1">
      <c r="A30" s="126" t="s">
        <v>362</v>
      </c>
      <c r="B30" s="539" t="s">
        <v>3117</v>
      </c>
      <c r="C30" s="539" t="s">
        <v>2868</v>
      </c>
      <c r="D30" s="539" t="s">
        <v>2869</v>
      </c>
      <c r="E30" s="540" t="s">
        <v>40</v>
      </c>
      <c r="F30" s="540">
        <v>77566</v>
      </c>
      <c r="G30" s="541">
        <v>2500</v>
      </c>
      <c r="H30" s="546" t="s">
        <v>927</v>
      </c>
      <c r="I30" s="98"/>
      <c r="J30" s="129"/>
      <c r="K30" s="129" t="s">
        <v>1085</v>
      </c>
      <c r="L30" s="132" t="s">
        <v>4138</v>
      </c>
      <c r="M30" s="133" t="str">
        <f t="shared" si="6"/>
        <v>Reserve</v>
      </c>
      <c r="N30" s="133" t="str">
        <f>IFERROR(VLOOKUP($M30,Lookup!$A$1:$P$20,2,FALSE),"")</f>
        <v>Level 3</v>
      </c>
      <c r="O30" s="133">
        <f>IFERROR(VLOOKUP($M30,Lookup!$A$1:$P$20,7,FALSE),"")</f>
        <v>0</v>
      </c>
      <c r="P30" s="380"/>
      <c r="Q30" s="133">
        <f>IFERROR(VLOOKUP($M30,Lookup!$A$1:$P$20,8,FALSE),"")</f>
        <v>4</v>
      </c>
      <c r="R30" s="133">
        <f>IFERROR(VLOOKUP($M30,Lookup!$A$1:$P$20,9,FALSE),"")</f>
        <v>2</v>
      </c>
      <c r="S30" s="133"/>
      <c r="T30" s="133">
        <f>IFERROR(VLOOKUP($M30,Lookup!$A$1:$P$20,10,FALSE),"")</f>
        <v>4</v>
      </c>
      <c r="U30" s="133" t="str">
        <f>IFERROR(VLOOKUP($M30,Lookup!$A$1:$P$20,11,FALSE),"")</f>
        <v>Yes</v>
      </c>
      <c r="V30" s="544"/>
      <c r="W30" s="133" t="str">
        <f>IFERROR(VLOOKUP($M30,Lookup!$A$1:$P$20,13,FALSE),"")</f>
        <v>Yes</v>
      </c>
      <c r="X30" s="133">
        <f>IFERROR(VLOOKUP($M30,Lookup!$A$1:$P$20,14,FALSE),"")</f>
        <v>0</v>
      </c>
      <c r="Y30" s="133">
        <f>IFERROR(VLOOKUP($M30,Lookup!$A$1:$P$20,15,FALSE),"")</f>
        <v>0</v>
      </c>
      <c r="Z30" s="133">
        <f>IFERROR(VLOOKUP($M30,Lookup!$A$1:$P$20,16,FALSE),"")</f>
        <v>0</v>
      </c>
      <c r="AA30" s="544"/>
      <c r="AB30" s="129"/>
      <c r="AC30" s="129"/>
      <c r="AD30" s="135"/>
      <c r="AE30" s="135"/>
      <c r="AF30" s="129"/>
      <c r="AG30" s="130" t="s">
        <v>3120</v>
      </c>
      <c r="AH30" s="135"/>
      <c r="AI30" s="542">
        <v>1</v>
      </c>
      <c r="AJ30" s="542" t="s">
        <v>977</v>
      </c>
      <c r="AK30" s="139"/>
      <c r="AL30" s="147"/>
      <c r="AM30" s="170"/>
      <c r="AN30" s="170"/>
      <c r="AO30" s="147"/>
      <c r="AP30" s="139"/>
      <c r="AQ30" s="139"/>
      <c r="AR30" s="400">
        <v>2</v>
      </c>
      <c r="AS30" s="400" t="s">
        <v>974</v>
      </c>
      <c r="AT30" s="400">
        <v>3</v>
      </c>
      <c r="AU30" s="400" t="s">
        <v>3380</v>
      </c>
      <c r="AV30" s="139" t="s">
        <v>3381</v>
      </c>
      <c r="AW30" s="139"/>
      <c r="AX30" s="139"/>
      <c r="AY30" s="139"/>
      <c r="AZ30" s="371"/>
      <c r="BA30" s="371"/>
      <c r="BB30" s="371"/>
      <c r="BC30" s="371"/>
      <c r="BD30" s="371"/>
      <c r="BE30" s="371"/>
      <c r="BF30" s="371"/>
    </row>
    <row r="31" spans="1:58" ht="39.75" customHeight="1">
      <c r="A31" s="126" t="s">
        <v>362</v>
      </c>
      <c r="B31" s="539" t="s">
        <v>2296</v>
      </c>
      <c r="C31" s="539" t="s">
        <v>2297</v>
      </c>
      <c r="D31" s="539" t="s">
        <v>37</v>
      </c>
      <c r="E31" s="540" t="s">
        <v>40</v>
      </c>
      <c r="F31" s="540">
        <v>78223</v>
      </c>
      <c r="G31" s="541">
        <v>2500</v>
      </c>
      <c r="H31" s="540" t="s">
        <v>927</v>
      </c>
      <c r="I31" s="98"/>
      <c r="J31" s="129"/>
      <c r="K31" s="129" t="s">
        <v>1609</v>
      </c>
      <c r="L31" s="132"/>
      <c r="M31" s="133" t="str">
        <f t="shared" si="6"/>
        <v>Reserve</v>
      </c>
      <c r="N31" s="133" t="str">
        <f>IFERROR(VLOOKUP($M31,Lookup!$A$1:$P$20,2,FALSE),"")</f>
        <v>Level 3</v>
      </c>
      <c r="O31" s="133">
        <f>IFERROR(VLOOKUP($M31,Lookup!$A$1:$P$20,7,FALSE),"")</f>
        <v>0</v>
      </c>
      <c r="P31" s="380"/>
      <c r="Q31" s="133">
        <f>IFERROR(VLOOKUP($M31,Lookup!$A$1:$P$20,8,FALSE),"")</f>
        <v>4</v>
      </c>
      <c r="R31" s="133">
        <f>IFERROR(VLOOKUP($M31,Lookup!$A$1:$P$20,9,FALSE),"")</f>
        <v>2</v>
      </c>
      <c r="S31" s="133"/>
      <c r="T31" s="133">
        <f>IFERROR(VLOOKUP($M31,Lookup!$A$1:$P$20,10,FALSE),"")</f>
        <v>4</v>
      </c>
      <c r="U31" s="133" t="str">
        <f>IFERROR(VLOOKUP($M31,Lookup!$A$1:$P$20,11,FALSE),"")</f>
        <v>Yes</v>
      </c>
      <c r="V31" s="544"/>
      <c r="W31" s="133" t="str">
        <f>IFERROR(VLOOKUP($M31,Lookup!$A$1:$P$20,13,FALSE),"")</f>
        <v>Yes</v>
      </c>
      <c r="X31" s="133">
        <f>IFERROR(VLOOKUP($M31,Lookup!$A$1:$P$20,14,FALSE),"")</f>
        <v>0</v>
      </c>
      <c r="Y31" s="133">
        <f>IFERROR(VLOOKUP($M31,Lookup!$A$1:$P$20,15,FALSE),"")</f>
        <v>0</v>
      </c>
      <c r="Z31" s="133">
        <f>IFERROR(VLOOKUP($M31,Lookup!$A$1:$P$20,16,FALSE),"")</f>
        <v>0</v>
      </c>
      <c r="AA31" s="544"/>
      <c r="AB31" s="129"/>
      <c r="AC31" s="129"/>
      <c r="AD31" s="135"/>
      <c r="AE31" s="135"/>
      <c r="AF31" s="129" t="s">
        <v>1308</v>
      </c>
      <c r="AG31" s="130" t="s">
        <v>1309</v>
      </c>
      <c r="AH31" s="135" t="s">
        <v>4107</v>
      </c>
      <c r="AI31" s="135">
        <v>2</v>
      </c>
      <c r="AJ31" s="135" t="s">
        <v>3057</v>
      </c>
      <c r="AK31" s="143"/>
      <c r="AL31" s="150"/>
      <c r="AM31" s="129"/>
      <c r="AN31" s="129"/>
      <c r="AO31" s="150"/>
      <c r="AP31" s="139"/>
      <c r="AQ31" s="139"/>
      <c r="AR31" s="400">
        <v>1</v>
      </c>
      <c r="AS31" s="400" t="s">
        <v>3057</v>
      </c>
      <c r="AT31" s="139"/>
      <c r="AU31" s="139"/>
      <c r="AV31" s="139" t="s">
        <v>2949</v>
      </c>
      <c r="AW31" s="139"/>
      <c r="AX31" s="139"/>
      <c r="AY31" s="139"/>
      <c r="AZ31" s="371"/>
      <c r="BA31" s="371"/>
      <c r="BB31" s="371"/>
      <c r="BC31" s="371"/>
      <c r="BD31" s="371"/>
      <c r="BE31" s="371"/>
      <c r="BF31" s="371"/>
    </row>
    <row r="32" spans="1:58" ht="39.75" customHeight="1">
      <c r="A32" s="126" t="s">
        <v>362</v>
      </c>
      <c r="B32" s="539" t="s">
        <v>3398</v>
      </c>
      <c r="C32" s="539" t="s">
        <v>3399</v>
      </c>
      <c r="D32" s="539" t="s">
        <v>3400</v>
      </c>
      <c r="E32" s="540" t="s">
        <v>40</v>
      </c>
      <c r="F32" s="540">
        <v>78004</v>
      </c>
      <c r="G32" s="541">
        <v>1500</v>
      </c>
      <c r="H32" s="546" t="s">
        <v>927</v>
      </c>
      <c r="I32" s="98"/>
      <c r="J32" s="129"/>
      <c r="K32" s="129" t="s">
        <v>1609</v>
      </c>
      <c r="L32" s="132"/>
      <c r="M32" s="133" t="str">
        <f t="shared" si="6"/>
        <v>Trophy</v>
      </c>
      <c r="N32" s="133" t="str">
        <f>IFERROR(VLOOKUP($M32,Lookup!$A$1:$P$20,2,FALSE),"")</f>
        <v>Level 4</v>
      </c>
      <c r="O32" s="133">
        <f>IFERROR(VLOOKUP($M32,Lookup!$A$1:$P$20,7,FALSE),"")</f>
        <v>0</v>
      </c>
      <c r="P32" s="380"/>
      <c r="Q32" s="133">
        <f>IFERROR(VLOOKUP($M32,Lookup!$A$1:$P$20,8,FALSE),"")</f>
        <v>2</v>
      </c>
      <c r="R32" s="133">
        <f>IFERROR(VLOOKUP($M32,Lookup!$A$1:$P$20,9,FALSE),"")</f>
        <v>2</v>
      </c>
      <c r="S32" s="133"/>
      <c r="T32" s="133">
        <f>IFERROR(VLOOKUP($M32,Lookup!$A$1:$P$20,10,FALSE),"")</f>
        <v>4</v>
      </c>
      <c r="U32" s="133" t="str">
        <f>IFERROR(VLOOKUP($M32,Lookup!$A$1:$P$20,11,FALSE),"")</f>
        <v>Yes</v>
      </c>
      <c r="V32" s="133">
        <f>IFERROR(VLOOKUP($M32,Lookup!$A$1:$P$20,12,FALSE),"")</f>
        <v>0</v>
      </c>
      <c r="W32" s="133" t="str">
        <f>IFERROR(VLOOKUP($M32,Lookup!$A$1:$P$20,13,FALSE),"")</f>
        <v>Yes</v>
      </c>
      <c r="X32" s="133">
        <f>IFERROR(VLOOKUP($M32,Lookup!$A$1:$P$20,14,FALSE),"")</f>
        <v>0</v>
      </c>
      <c r="Y32" s="133">
        <f>IFERROR(VLOOKUP($M32,Lookup!$A$1:$P$20,15,FALSE),"")</f>
        <v>0</v>
      </c>
      <c r="Z32" s="133">
        <f>IFERROR(VLOOKUP($M32,Lookup!$A$1:$P$20,16,FALSE),"")</f>
        <v>0</v>
      </c>
      <c r="AA32" s="544"/>
      <c r="AB32" s="129"/>
      <c r="AC32" s="129"/>
      <c r="AD32" s="135"/>
      <c r="AE32" s="135"/>
      <c r="AF32" s="129" t="s">
        <v>1890</v>
      </c>
      <c r="AG32" s="130" t="s">
        <v>1891</v>
      </c>
      <c r="AH32" s="135"/>
      <c r="AI32" s="135"/>
      <c r="AJ32" s="135"/>
      <c r="AK32" s="139"/>
      <c r="AL32" s="170"/>
      <c r="AM32" s="170"/>
      <c r="AN32" s="170"/>
      <c r="AO32" s="170"/>
      <c r="AP32" s="139"/>
      <c r="AQ32" s="139"/>
      <c r="AR32" s="400">
        <v>1</v>
      </c>
      <c r="AS32" s="400" t="s">
        <v>977</v>
      </c>
      <c r="AT32" s="139"/>
      <c r="AU32" s="139"/>
      <c r="AV32" s="139" t="s">
        <v>2894</v>
      </c>
      <c r="AW32" s="139"/>
      <c r="AX32" s="139"/>
      <c r="AY32" s="139"/>
      <c r="AZ32" s="371"/>
      <c r="BA32" s="371"/>
      <c r="BB32" s="371"/>
      <c r="BC32" s="371"/>
      <c r="BD32" s="371"/>
      <c r="BE32" s="371"/>
      <c r="BF32" s="371"/>
    </row>
    <row r="33" spans="1:58" ht="39.75" customHeight="1">
      <c r="A33" s="126" t="s">
        <v>362</v>
      </c>
      <c r="B33" s="539" t="s">
        <v>3401</v>
      </c>
      <c r="C33" s="539"/>
      <c r="D33" s="539"/>
      <c r="E33" s="540"/>
      <c r="F33" s="540"/>
      <c r="G33" s="541">
        <v>1431.93</v>
      </c>
      <c r="H33" s="546" t="s">
        <v>927</v>
      </c>
      <c r="I33" s="98"/>
      <c r="J33" s="129"/>
      <c r="K33" s="129"/>
      <c r="L33" s="132" t="s">
        <v>4139</v>
      </c>
      <c r="M33" s="133"/>
      <c r="N33" s="133"/>
      <c r="O33" s="133"/>
      <c r="P33" s="380"/>
      <c r="Q33" s="133"/>
      <c r="R33" s="133"/>
      <c r="S33" s="133"/>
      <c r="T33" s="133"/>
      <c r="U33" s="133"/>
      <c r="V33" s="133"/>
      <c r="W33" s="133"/>
      <c r="X33" s="133"/>
      <c r="Y33" s="133"/>
      <c r="Z33" s="133"/>
      <c r="AA33" s="133"/>
      <c r="AB33" s="129"/>
      <c r="AC33" s="129"/>
      <c r="AD33" s="135"/>
      <c r="AE33" s="135"/>
      <c r="AF33" s="129"/>
      <c r="AG33" s="130"/>
      <c r="AH33" s="135"/>
      <c r="AI33" s="542">
        <v>2</v>
      </c>
      <c r="AJ33" s="542" t="s">
        <v>972</v>
      </c>
      <c r="AK33" s="139"/>
      <c r="AL33" s="147"/>
      <c r="AM33" s="170"/>
      <c r="AN33" s="170"/>
      <c r="AO33" s="147"/>
      <c r="AP33" s="139"/>
      <c r="AQ33" s="139"/>
      <c r="AR33" s="148">
        <v>2</v>
      </c>
      <c r="AS33" s="148" t="s">
        <v>974</v>
      </c>
      <c r="AT33" s="139"/>
      <c r="AU33" s="139"/>
      <c r="AV33" s="139"/>
      <c r="AW33" s="139"/>
      <c r="AX33" s="139"/>
      <c r="AY33" s="139"/>
      <c r="AZ33" s="371"/>
      <c r="BA33" s="371"/>
      <c r="BB33" s="371"/>
      <c r="BC33" s="371"/>
      <c r="BD33" s="371"/>
      <c r="BE33" s="371"/>
      <c r="BF33" s="371"/>
    </row>
    <row r="34" spans="1:58" ht="39.75" customHeight="1">
      <c r="A34" s="126" t="s">
        <v>362</v>
      </c>
      <c r="B34" s="539" t="s">
        <v>2873</v>
      </c>
      <c r="C34" s="539" t="s">
        <v>2698</v>
      </c>
      <c r="D34" s="539" t="s">
        <v>37</v>
      </c>
      <c r="E34" s="540" t="s">
        <v>40</v>
      </c>
      <c r="F34" s="540">
        <v>78216</v>
      </c>
      <c r="G34" s="541">
        <v>1000</v>
      </c>
      <c r="H34" s="546" t="s">
        <v>927</v>
      </c>
      <c r="I34" s="98"/>
      <c r="J34" s="129"/>
      <c r="K34" s="129" t="s">
        <v>1739</v>
      </c>
      <c r="L34" s="543" t="s">
        <v>4140</v>
      </c>
      <c r="M34" s="133" t="str">
        <f t="shared" ref="M34:M36" si="7">IF(SUM($G34,$I34)=0,"",IF(SUM($G34,$I34)&gt;=10000,"Silver",IF(AND((SUM($G34,$I34)&lt;10000),(SUM($G34,$I34)&gt;=5000)),"Champion",IF(AND((SUM($G34,$I34)&lt;5000),(SUM($G34,$I34)&gt;=2500)),"Reserve",IF(AND((SUM($G34,$I34)&lt;2500),(SUM($G34,$I34)&gt;=1000)),"Trophy",IF(AND((SUM($G34,$I34)&lt;1000),(SUM($G34,$I34)&gt;=500)),"Blue",IF(AND((SUM($G34,$I34)&lt;500),(SUM($G34,$I34)&gt;=250)),"Red","White")))))))</f>
        <v>Trophy</v>
      </c>
      <c r="N34" s="133" t="str">
        <f>IFERROR(VLOOKUP($M34,Lookup!$A$1:$P$20,2,FALSE),"")</f>
        <v>Level 4</v>
      </c>
      <c r="O34" s="133">
        <f>IFERROR(VLOOKUP($M34,Lookup!$A$1:$P$20,7,FALSE),"")</f>
        <v>0</v>
      </c>
      <c r="P34" s="380"/>
      <c r="Q34" s="133">
        <f>IFERROR(VLOOKUP($M34,Lookup!$A$1:$P$20,8,FALSE),"")</f>
        <v>2</v>
      </c>
      <c r="R34" s="133">
        <f>IFERROR(VLOOKUP($M34,Lookup!$A$1:$P$20,9,FALSE),"")</f>
        <v>2</v>
      </c>
      <c r="S34" s="133"/>
      <c r="T34" s="133">
        <f>IFERROR(VLOOKUP($M34,Lookup!$A$1:$P$20,10,FALSE),"")</f>
        <v>4</v>
      </c>
      <c r="U34" s="133" t="str">
        <f>IFERROR(VLOOKUP($M34,Lookup!$A$1:$P$20,11,FALSE),"")</f>
        <v>Yes</v>
      </c>
      <c r="V34" s="544" t="s">
        <v>896</v>
      </c>
      <c r="W34" s="133" t="str">
        <f>IFERROR(VLOOKUP($M34,Lookup!$A$1:$P$20,13,FALSE),"")</f>
        <v>Yes</v>
      </c>
      <c r="X34" s="133">
        <f>IFERROR(VLOOKUP($M34,Lookup!$A$1:$P$20,14,FALSE),"")</f>
        <v>0</v>
      </c>
      <c r="Y34" s="133">
        <f>IFERROR(VLOOKUP($M34,Lookup!$A$1:$P$20,15,FALSE),"")</f>
        <v>0</v>
      </c>
      <c r="Z34" s="133">
        <f>IFERROR(VLOOKUP($M34,Lookup!$A$1:$P$20,16,FALSE),"")</f>
        <v>0</v>
      </c>
      <c r="AA34" s="544"/>
      <c r="AB34" s="129"/>
      <c r="AC34" s="129"/>
      <c r="AD34" s="135"/>
      <c r="AE34" s="135"/>
      <c r="AF34" s="129" t="s">
        <v>994</v>
      </c>
      <c r="AG34" s="130" t="s">
        <v>2702</v>
      </c>
      <c r="AH34" s="135"/>
      <c r="AI34" s="135"/>
      <c r="AJ34" s="135"/>
      <c r="AK34" s="143"/>
      <c r="AL34" s="150"/>
      <c r="AM34" s="129"/>
      <c r="AN34" s="129"/>
      <c r="AO34" s="150"/>
      <c r="AP34" s="139"/>
      <c r="AQ34" s="139"/>
      <c r="AR34" s="400">
        <v>2</v>
      </c>
      <c r="AS34" s="400" t="s">
        <v>977</v>
      </c>
      <c r="AT34" s="139"/>
      <c r="AU34" s="139"/>
      <c r="AV34" s="139" t="s">
        <v>2840</v>
      </c>
      <c r="AW34" s="139"/>
      <c r="AX34" s="139"/>
      <c r="AY34" s="139"/>
      <c r="AZ34" s="371"/>
      <c r="BA34" s="371"/>
      <c r="BB34" s="371"/>
      <c r="BC34" s="371"/>
      <c r="BD34" s="371"/>
      <c r="BE34" s="371"/>
      <c r="BF34" s="371"/>
    </row>
    <row r="35" spans="1:58" ht="39.75" customHeight="1">
      <c r="A35" s="126" t="s">
        <v>362</v>
      </c>
      <c r="B35" s="539" t="s">
        <v>3402</v>
      </c>
      <c r="C35" s="539" t="s">
        <v>73</v>
      </c>
      <c r="D35" s="539" t="s">
        <v>37</v>
      </c>
      <c r="E35" s="540" t="s">
        <v>40</v>
      </c>
      <c r="F35" s="540">
        <v>78217</v>
      </c>
      <c r="G35" s="541">
        <v>1000</v>
      </c>
      <c r="H35" s="546" t="s">
        <v>927</v>
      </c>
      <c r="I35" s="98"/>
      <c r="J35" s="129"/>
      <c r="K35" s="129" t="s">
        <v>560</v>
      </c>
      <c r="L35" s="543" t="s">
        <v>4141</v>
      </c>
      <c r="M35" s="133" t="str">
        <f t="shared" si="7"/>
        <v>Trophy</v>
      </c>
      <c r="N35" s="133" t="str">
        <f>IFERROR(VLOOKUP($M35,Lookup!$A$1:$P$20,2,FALSE),"")</f>
        <v>Level 4</v>
      </c>
      <c r="O35" s="133">
        <f>IFERROR(VLOOKUP($M35,Lookup!$A$1:$P$20,7,FALSE),"")</f>
        <v>0</v>
      </c>
      <c r="P35" s="380"/>
      <c r="Q35" s="133">
        <f>IFERROR(VLOOKUP($M35,Lookup!$A$1:$P$20,8,FALSE),"")</f>
        <v>2</v>
      </c>
      <c r="R35" s="133">
        <f>IFERROR(VLOOKUP($M35,Lookup!$A$1:$P$20,9,FALSE),"")</f>
        <v>2</v>
      </c>
      <c r="S35" s="133"/>
      <c r="T35" s="133">
        <f>IFERROR(VLOOKUP($M35,Lookup!$A$1:$P$20,10,FALSE),"")</f>
        <v>4</v>
      </c>
      <c r="U35" s="133" t="str">
        <f>IFERROR(VLOOKUP($M35,Lookup!$A$1:$P$20,11,FALSE),"")</f>
        <v>Yes</v>
      </c>
      <c r="V35" s="544" t="s">
        <v>896</v>
      </c>
      <c r="W35" s="133" t="str">
        <f>IFERROR(VLOOKUP($M35,Lookup!$A$1:$P$20,13,FALSE),"")</f>
        <v>Yes</v>
      </c>
      <c r="X35" s="133">
        <f>IFERROR(VLOOKUP($M35,Lookup!$A$1:$P$20,14,FALSE),"")</f>
        <v>0</v>
      </c>
      <c r="Y35" s="133">
        <f>IFERROR(VLOOKUP($M35,Lookup!$A$1:$P$20,15,FALSE),"")</f>
        <v>0</v>
      </c>
      <c r="Z35" s="133">
        <f>IFERROR(VLOOKUP($M35,Lookup!$A$1:$P$20,16,FALSE),"")</f>
        <v>0</v>
      </c>
      <c r="AA35" s="544"/>
      <c r="AB35" s="129"/>
      <c r="AC35" s="129"/>
      <c r="AD35" s="135"/>
      <c r="AE35" s="135"/>
      <c r="AF35" s="129" t="s">
        <v>2593</v>
      </c>
      <c r="AG35" s="130" t="s">
        <v>559</v>
      </c>
      <c r="AH35" s="135"/>
      <c r="AI35" s="542">
        <v>1</v>
      </c>
      <c r="AJ35" s="542" t="s">
        <v>977</v>
      </c>
      <c r="AK35" s="139"/>
      <c r="AL35" s="147"/>
      <c r="AM35" s="147"/>
      <c r="AN35" s="147"/>
      <c r="AO35" s="147"/>
      <c r="AP35" s="139"/>
      <c r="AQ35" s="139"/>
      <c r="AR35" s="400">
        <v>1</v>
      </c>
      <c r="AS35" s="400" t="s">
        <v>977</v>
      </c>
      <c r="AT35" s="139"/>
      <c r="AU35" s="139"/>
      <c r="AV35" s="139" t="s">
        <v>3403</v>
      </c>
      <c r="AW35" s="139"/>
      <c r="AX35" s="139"/>
      <c r="AY35" s="139"/>
      <c r="AZ35" s="371"/>
      <c r="BA35" s="371"/>
      <c r="BB35" s="371"/>
      <c r="BC35" s="371"/>
      <c r="BD35" s="371"/>
      <c r="BE35" s="371"/>
      <c r="BF35" s="371"/>
    </row>
    <row r="36" spans="1:58" ht="39.75" customHeight="1">
      <c r="A36" s="126" t="s">
        <v>362</v>
      </c>
      <c r="B36" s="539" t="s">
        <v>3404</v>
      </c>
      <c r="C36" s="539" t="s">
        <v>2534</v>
      </c>
      <c r="D36" s="539" t="s">
        <v>129</v>
      </c>
      <c r="E36" s="540" t="s">
        <v>40</v>
      </c>
      <c r="F36" s="540">
        <v>78155</v>
      </c>
      <c r="G36" s="541">
        <v>1000</v>
      </c>
      <c r="H36" s="546" t="s">
        <v>927</v>
      </c>
      <c r="I36" s="98"/>
      <c r="J36" s="129"/>
      <c r="K36" s="129" t="s">
        <v>4142</v>
      </c>
      <c r="L36" s="543" t="s">
        <v>4143</v>
      </c>
      <c r="M36" s="133" t="str">
        <f t="shared" si="7"/>
        <v>Trophy</v>
      </c>
      <c r="N36" s="133" t="str">
        <f>IFERROR(VLOOKUP($M36,Lookup!$A$1:$P$20,2,FALSE),"")</f>
        <v>Level 4</v>
      </c>
      <c r="O36" s="133">
        <f>IFERROR(VLOOKUP($M36,Lookup!$A$1:$P$20,7,FALSE),"")</f>
        <v>0</v>
      </c>
      <c r="P36" s="380"/>
      <c r="Q36" s="133">
        <f>IFERROR(VLOOKUP($M36,Lookup!$A$1:$P$20,8,FALSE),"")</f>
        <v>2</v>
      </c>
      <c r="R36" s="133">
        <f>IFERROR(VLOOKUP($M36,Lookup!$A$1:$P$20,9,FALSE),"")</f>
        <v>2</v>
      </c>
      <c r="S36" s="133"/>
      <c r="T36" s="133">
        <f>IFERROR(VLOOKUP($M36,Lookup!$A$1:$P$20,10,FALSE),"")</f>
        <v>4</v>
      </c>
      <c r="U36" s="133" t="str">
        <f>IFERROR(VLOOKUP($M36,Lookup!$A$1:$P$20,11,FALSE),"")</f>
        <v>Yes</v>
      </c>
      <c r="V36" s="544" t="s">
        <v>896</v>
      </c>
      <c r="W36" s="133" t="str">
        <f>IFERROR(VLOOKUP($M36,Lookup!$A$1:$P$20,13,FALSE),"")</f>
        <v>Yes</v>
      </c>
      <c r="X36" s="133">
        <f>IFERROR(VLOOKUP($M36,Lookup!$A$1:$P$20,14,FALSE),"")</f>
        <v>0</v>
      </c>
      <c r="Y36" s="133">
        <f>IFERROR(VLOOKUP($M36,Lookup!$A$1:$P$20,15,FALSE),"")</f>
        <v>0</v>
      </c>
      <c r="Z36" s="133">
        <f>IFERROR(VLOOKUP($M36,Lookup!$A$1:$P$20,16,FALSE),"")</f>
        <v>0</v>
      </c>
      <c r="AA36" s="544"/>
      <c r="AB36" s="129"/>
      <c r="AC36" s="129"/>
      <c r="AD36" s="135"/>
      <c r="AE36" s="135"/>
      <c r="AF36" s="129" t="s">
        <v>1186</v>
      </c>
      <c r="AG36" s="130" t="s">
        <v>3133</v>
      </c>
      <c r="AH36" s="135"/>
      <c r="AI36" s="542">
        <v>1</v>
      </c>
      <c r="AJ36" s="542" t="s">
        <v>977</v>
      </c>
      <c r="AK36" s="139"/>
      <c r="AL36" s="147"/>
      <c r="AM36" s="147"/>
      <c r="AN36" s="147"/>
      <c r="AO36" s="147"/>
      <c r="AP36" s="139"/>
      <c r="AQ36" s="139"/>
      <c r="AR36" s="400">
        <v>1</v>
      </c>
      <c r="AS36" s="400" t="s">
        <v>977</v>
      </c>
      <c r="AT36" s="139"/>
      <c r="AU36" s="139"/>
      <c r="AV36" s="139" t="s">
        <v>2840</v>
      </c>
      <c r="AW36" s="139"/>
      <c r="AX36" s="139"/>
      <c r="AY36" s="139"/>
      <c r="AZ36" s="371"/>
      <c r="BA36" s="371"/>
      <c r="BB36" s="371"/>
      <c r="BC36" s="371"/>
      <c r="BD36" s="371"/>
      <c r="BE36" s="371"/>
      <c r="BF36" s="371"/>
    </row>
    <row r="37" spans="1:58" ht="39.75" customHeight="1">
      <c r="A37" s="126" t="s">
        <v>362</v>
      </c>
      <c r="B37" s="539" t="s">
        <v>3405</v>
      </c>
      <c r="C37" s="539" t="s">
        <v>3406</v>
      </c>
      <c r="D37" s="539" t="s">
        <v>3407</v>
      </c>
      <c r="E37" s="540" t="s">
        <v>40</v>
      </c>
      <c r="F37" s="540">
        <v>78827</v>
      </c>
      <c r="G37" s="541">
        <v>1000</v>
      </c>
      <c r="H37" s="546" t="s">
        <v>927</v>
      </c>
      <c r="I37" s="98"/>
      <c r="J37" s="129"/>
      <c r="K37" s="129"/>
      <c r="L37" s="184" t="s">
        <v>4144</v>
      </c>
      <c r="M37" s="133"/>
      <c r="N37" s="133"/>
      <c r="O37" s="133"/>
      <c r="P37" s="380"/>
      <c r="Q37" s="133"/>
      <c r="R37" s="133"/>
      <c r="S37" s="133"/>
      <c r="T37" s="133"/>
      <c r="U37" s="133"/>
      <c r="V37" s="133"/>
      <c r="W37" s="133"/>
      <c r="X37" s="133"/>
      <c r="Y37" s="133"/>
      <c r="Z37" s="133"/>
      <c r="AA37" s="133"/>
      <c r="AB37" s="129"/>
      <c r="AC37" s="129"/>
      <c r="AD37" s="135"/>
      <c r="AE37" s="135"/>
      <c r="AF37" s="129"/>
      <c r="AG37" s="130"/>
      <c r="AH37" s="135"/>
      <c r="AI37" s="135"/>
      <c r="AJ37" s="135"/>
      <c r="AK37" s="139"/>
      <c r="AL37" s="147"/>
      <c r="AM37" s="147"/>
      <c r="AN37" s="147"/>
      <c r="AO37" s="147"/>
      <c r="AP37" s="139"/>
      <c r="AQ37" s="139"/>
      <c r="AR37" s="148">
        <v>1</v>
      </c>
      <c r="AS37" s="148" t="s">
        <v>977</v>
      </c>
      <c r="AT37" s="139"/>
      <c r="AU37" s="139"/>
      <c r="AV37" s="139" t="s">
        <v>2894</v>
      </c>
      <c r="AW37" s="139"/>
      <c r="AX37" s="139"/>
      <c r="AY37" s="139"/>
      <c r="AZ37" s="371"/>
      <c r="BA37" s="371"/>
      <c r="BB37" s="371"/>
      <c r="BC37" s="371"/>
      <c r="BD37" s="371"/>
      <c r="BE37" s="371"/>
      <c r="BF37" s="371"/>
    </row>
    <row r="38" spans="1:58" ht="60" customHeight="1">
      <c r="A38" s="126" t="s">
        <v>362</v>
      </c>
      <c r="B38" s="539" t="s">
        <v>4145</v>
      </c>
      <c r="C38" s="539" t="s">
        <v>2713</v>
      </c>
      <c r="D38" s="539" t="s">
        <v>2714</v>
      </c>
      <c r="E38" s="540" t="s">
        <v>2715</v>
      </c>
      <c r="F38" s="540">
        <v>40207</v>
      </c>
      <c r="G38" s="541">
        <v>1000</v>
      </c>
      <c r="H38" s="546" t="s">
        <v>927</v>
      </c>
      <c r="I38" s="98"/>
      <c r="J38" s="129"/>
      <c r="K38" s="129" t="s">
        <v>4146</v>
      </c>
      <c r="L38" s="543" t="s">
        <v>4147</v>
      </c>
      <c r="M38" s="133" t="str">
        <f t="shared" ref="M38:M57" si="8">IF(SUM($G38,$I38)=0,"",IF(SUM($G38,$I38)&gt;=10000,"Silver",IF(AND((SUM($G38,$I38)&lt;10000),(SUM($G38,$I38)&gt;=5000)),"Champion",IF(AND((SUM($G38,$I38)&lt;5000),(SUM($G38,$I38)&gt;=2500)),"Reserve",IF(AND((SUM($G38,$I38)&lt;2500),(SUM($G38,$I38)&gt;=1000)),"Trophy",IF(AND((SUM($G38,$I38)&lt;1000),(SUM($G38,$I38)&gt;=500)),"Blue",IF(AND((SUM($G38,$I38)&lt;500),(SUM($G38,$I38)&gt;=250)),"Red","White")))))))</f>
        <v>Trophy</v>
      </c>
      <c r="N38" s="133" t="str">
        <f>IFERROR(VLOOKUP($M38,Lookup!$A$1:$P$20,2,FALSE),"")</f>
        <v>Level 4</v>
      </c>
      <c r="O38" s="133">
        <f>IFERROR(VLOOKUP($M38,Lookup!$A$1:$P$20,7,FALSE),"")</f>
        <v>0</v>
      </c>
      <c r="P38" s="380"/>
      <c r="Q38" s="133">
        <f>IFERROR(VLOOKUP($M38,Lookup!$A$1:$P$20,8,FALSE),"")</f>
        <v>2</v>
      </c>
      <c r="R38" s="133">
        <f>IFERROR(VLOOKUP($M38,Lookup!$A$1:$P$20,9,FALSE),"")</f>
        <v>2</v>
      </c>
      <c r="S38" s="133"/>
      <c r="T38" s="133">
        <f>IFERROR(VLOOKUP($M38,Lookup!$A$1:$P$20,10,FALSE),"")</f>
        <v>4</v>
      </c>
      <c r="U38" s="133" t="str">
        <f>IFERROR(VLOOKUP($M38,Lookup!$A$1:$P$20,11,FALSE),"")</f>
        <v>Yes</v>
      </c>
      <c r="V38" s="133">
        <f>IFERROR(VLOOKUP($M38,Lookup!$A$1:$P$20,12,FALSE),"")</f>
        <v>0</v>
      </c>
      <c r="W38" s="133" t="str">
        <f>IFERROR(VLOOKUP($M38,Lookup!$A$1:$P$20,13,FALSE),"")</f>
        <v>Yes</v>
      </c>
      <c r="X38" s="133">
        <f>IFERROR(VLOOKUP($M38,Lookup!$A$1:$P$20,14,FALSE),"")</f>
        <v>0</v>
      </c>
      <c r="Y38" s="133">
        <f>IFERROR(VLOOKUP($M38,Lookup!$A$1:$P$20,15,FALSE),"")</f>
        <v>0</v>
      </c>
      <c r="Z38" s="133">
        <f>IFERROR(VLOOKUP($M38,Lookup!$A$1:$P$20,16,FALSE),"")</f>
        <v>0</v>
      </c>
      <c r="AA38" s="133">
        <f>IFERROR(VLOOKUP($M38,Lookup!$A$1:$Q$20,17,FALSE),"")</f>
        <v>2</v>
      </c>
      <c r="AB38" s="129"/>
      <c r="AC38" s="129"/>
      <c r="AD38" s="135"/>
      <c r="AE38" s="135"/>
      <c r="AF38" s="129" t="s">
        <v>2717</v>
      </c>
      <c r="AG38" s="130" t="s">
        <v>2718</v>
      </c>
      <c r="AH38" s="135"/>
      <c r="AI38" s="135"/>
      <c r="AJ38" s="135"/>
      <c r="AK38" s="143"/>
      <c r="AL38" s="150"/>
      <c r="AM38" s="150"/>
      <c r="AN38" s="150"/>
      <c r="AO38" s="150"/>
      <c r="AP38" s="139"/>
      <c r="AQ38" s="139"/>
      <c r="AR38" s="400" t="s">
        <v>3388</v>
      </c>
      <c r="AS38" s="400" t="s">
        <v>3389</v>
      </c>
      <c r="AT38" s="139"/>
      <c r="AU38" s="139"/>
      <c r="AV38" s="139" t="s">
        <v>2840</v>
      </c>
      <c r="AW38" s="139"/>
      <c r="AX38" s="139"/>
      <c r="AY38" s="139"/>
      <c r="AZ38" s="371"/>
      <c r="BA38" s="371"/>
      <c r="BB38" s="371"/>
      <c r="BC38" s="371"/>
      <c r="BD38" s="371"/>
      <c r="BE38" s="371"/>
      <c r="BF38" s="371"/>
    </row>
    <row r="39" spans="1:58" ht="39.75" customHeight="1">
      <c r="A39" s="126" t="s">
        <v>362</v>
      </c>
      <c r="B39" s="539" t="s">
        <v>1710</v>
      </c>
      <c r="C39" s="547" t="s">
        <v>1372</v>
      </c>
      <c r="D39" s="547" t="s">
        <v>37</v>
      </c>
      <c r="E39" s="547" t="s">
        <v>40</v>
      </c>
      <c r="F39" s="548">
        <v>78228</v>
      </c>
      <c r="G39" s="541">
        <v>1000</v>
      </c>
      <c r="H39" s="546" t="s">
        <v>927</v>
      </c>
      <c r="I39" s="173"/>
      <c r="J39" s="173"/>
      <c r="K39" s="173" t="s">
        <v>996</v>
      </c>
      <c r="L39" s="543" t="s">
        <v>4148</v>
      </c>
      <c r="M39" s="133" t="str">
        <f t="shared" si="8"/>
        <v>Trophy</v>
      </c>
      <c r="N39" s="133" t="str">
        <f>IFERROR(VLOOKUP($M39,Lookup!$A$1:$P$20,2,FALSE),"")</f>
        <v>Level 4</v>
      </c>
      <c r="O39" s="133">
        <f>IFERROR(VLOOKUP($M39,Lookup!$A$1:$P$20,7,FALSE),"")</f>
        <v>0</v>
      </c>
      <c r="P39" s="380"/>
      <c r="Q39" s="133">
        <f>IFERROR(VLOOKUP($M39,Lookup!$A$1:$P$20,8,FALSE),"")</f>
        <v>2</v>
      </c>
      <c r="R39" s="133">
        <f>IFERROR(VLOOKUP($M39,Lookup!$A$1:$P$20,9,FALSE),"")</f>
        <v>2</v>
      </c>
      <c r="S39" s="133"/>
      <c r="T39" s="133">
        <f>IFERROR(VLOOKUP($M39,Lookup!$A$1:$P$20,10,FALSE),"")</f>
        <v>4</v>
      </c>
      <c r="U39" s="133" t="str">
        <f>IFERROR(VLOOKUP($M39,Lookup!$A$1:$P$20,11,FALSE),"")</f>
        <v>Yes</v>
      </c>
      <c r="V39" s="544" t="s">
        <v>896</v>
      </c>
      <c r="W39" s="133" t="str">
        <f>IFERROR(VLOOKUP($M39,Lookup!$A$1:$P$20,13,FALSE),"")</f>
        <v>Yes</v>
      </c>
      <c r="X39" s="133">
        <f>IFERROR(VLOOKUP($M39,Lookup!$A$1:$P$20,14,FALSE),"")</f>
        <v>0</v>
      </c>
      <c r="Y39" s="133">
        <f>IFERROR(VLOOKUP($M39,Lookup!$A$1:$P$20,15,FALSE),"")</f>
        <v>0</v>
      </c>
      <c r="Z39" s="133">
        <f>IFERROR(VLOOKUP($M39,Lookup!$A$1:$P$20,16,FALSE),"")</f>
        <v>0</v>
      </c>
      <c r="AA39" s="544"/>
      <c r="AB39" s="129"/>
      <c r="AC39" s="129"/>
      <c r="AD39" s="135"/>
      <c r="AE39" s="135"/>
      <c r="AF39" s="129" t="s">
        <v>1373</v>
      </c>
      <c r="AG39" s="130" t="s">
        <v>1711</v>
      </c>
      <c r="AH39" s="135"/>
      <c r="AI39" s="135">
        <v>1</v>
      </c>
      <c r="AJ39" s="542" t="s">
        <v>977</v>
      </c>
      <c r="AK39" s="139"/>
      <c r="AL39" s="170"/>
      <c r="AM39" s="170"/>
      <c r="AN39" s="170"/>
      <c r="AO39" s="170"/>
      <c r="AP39" s="139"/>
      <c r="AQ39" s="139"/>
      <c r="AR39" s="400">
        <v>2</v>
      </c>
      <c r="AS39" s="400" t="s">
        <v>977</v>
      </c>
      <c r="AT39" s="139"/>
      <c r="AU39" s="139"/>
      <c r="AV39" s="139" t="s">
        <v>2840</v>
      </c>
      <c r="AW39" s="139"/>
      <c r="AX39" s="139"/>
      <c r="AY39" s="139"/>
      <c r="AZ39" s="371"/>
      <c r="BA39" s="371"/>
      <c r="BB39" s="371"/>
      <c r="BC39" s="371"/>
      <c r="BD39" s="371"/>
      <c r="BE39" s="371"/>
      <c r="BF39" s="371"/>
    </row>
    <row r="40" spans="1:58" ht="39.75" customHeight="1">
      <c r="A40" s="126" t="s">
        <v>362</v>
      </c>
      <c r="B40" s="539" t="s">
        <v>2594</v>
      </c>
      <c r="C40" s="539" t="s">
        <v>166</v>
      </c>
      <c r="D40" s="539" t="s">
        <v>167</v>
      </c>
      <c r="E40" s="540" t="s">
        <v>40</v>
      </c>
      <c r="F40" s="540">
        <v>78163</v>
      </c>
      <c r="G40" s="541">
        <v>1000</v>
      </c>
      <c r="H40" s="546" t="s">
        <v>927</v>
      </c>
      <c r="I40" s="98"/>
      <c r="J40" s="129"/>
      <c r="K40" s="129" t="s">
        <v>472</v>
      </c>
      <c r="L40" s="132" t="s">
        <v>4149</v>
      </c>
      <c r="M40" s="133" t="str">
        <f t="shared" si="8"/>
        <v>Trophy</v>
      </c>
      <c r="N40" s="133" t="str">
        <f>IFERROR(VLOOKUP($M40,Lookup!$A$1:$P$20,2,FALSE),"")</f>
        <v>Level 4</v>
      </c>
      <c r="O40" s="133">
        <f>IFERROR(VLOOKUP($M40,Lookup!$A$1:$P$20,7,FALSE),"")</f>
        <v>0</v>
      </c>
      <c r="P40" s="380"/>
      <c r="Q40" s="133">
        <f>IFERROR(VLOOKUP($M40,Lookup!$A$1:$P$20,8,FALSE),"")</f>
        <v>2</v>
      </c>
      <c r="R40" s="133">
        <f>IFERROR(VLOOKUP($M40,Lookup!$A$1:$P$20,9,FALSE),"")</f>
        <v>2</v>
      </c>
      <c r="S40" s="133"/>
      <c r="T40" s="133">
        <f>IFERROR(VLOOKUP($M40,Lookup!$A$1:$P$20,10,FALSE),"")</f>
        <v>4</v>
      </c>
      <c r="U40" s="133" t="str">
        <f>IFERROR(VLOOKUP($M40,Lookup!$A$1:$P$20,11,FALSE),"")</f>
        <v>Yes</v>
      </c>
      <c r="V40" s="133">
        <f>IFERROR(VLOOKUP($M40,Lookup!$A$1:$P$20,12,FALSE),"")</f>
        <v>0</v>
      </c>
      <c r="W40" s="133" t="str">
        <f>IFERROR(VLOOKUP($M40,Lookup!$A$1:$P$20,13,FALSE),"")</f>
        <v>Yes</v>
      </c>
      <c r="X40" s="133">
        <f>IFERROR(VLOOKUP($M40,Lookup!$A$1:$P$20,14,FALSE),"")</f>
        <v>0</v>
      </c>
      <c r="Y40" s="133">
        <f>IFERROR(VLOOKUP($M40,Lookup!$A$1:$P$20,15,FALSE),"")</f>
        <v>0</v>
      </c>
      <c r="Z40" s="133">
        <f>IFERROR(VLOOKUP($M40,Lookup!$A$1:$P$20,16,FALSE),"")</f>
        <v>0</v>
      </c>
      <c r="AA40" s="544"/>
      <c r="AB40" s="129"/>
      <c r="AC40" s="129"/>
      <c r="AD40" s="135"/>
      <c r="AE40" s="135"/>
      <c r="AF40" s="129" t="s">
        <v>1117</v>
      </c>
      <c r="AG40" s="129"/>
      <c r="AH40" s="135" t="s">
        <v>4107</v>
      </c>
      <c r="AI40" s="542">
        <v>1</v>
      </c>
      <c r="AJ40" s="542" t="s">
        <v>977</v>
      </c>
      <c r="AK40" s="139"/>
      <c r="AL40" s="170">
        <v>1</v>
      </c>
      <c r="AM40" s="170">
        <v>2</v>
      </c>
      <c r="AN40" s="170">
        <v>1</v>
      </c>
      <c r="AO40" s="170">
        <v>1</v>
      </c>
      <c r="AP40" s="139"/>
      <c r="AQ40" s="139"/>
      <c r="AR40" s="148"/>
      <c r="AS40" s="148"/>
      <c r="AT40" s="139"/>
      <c r="AU40" s="139"/>
      <c r="AV40" s="139" t="s">
        <v>2894</v>
      </c>
      <c r="AW40" s="139"/>
      <c r="AX40" s="139"/>
      <c r="AY40" s="139"/>
      <c r="AZ40" s="371"/>
      <c r="BA40" s="371"/>
      <c r="BB40" s="371"/>
      <c r="BC40" s="371"/>
      <c r="BD40" s="371"/>
      <c r="BE40" s="371"/>
      <c r="BF40" s="371"/>
    </row>
    <row r="41" spans="1:58" ht="39.75" customHeight="1">
      <c r="A41" s="126" t="s">
        <v>362</v>
      </c>
      <c r="B41" s="539" t="s">
        <v>3408</v>
      </c>
      <c r="C41" s="539" t="s">
        <v>3409</v>
      </c>
      <c r="D41" s="539" t="s">
        <v>37</v>
      </c>
      <c r="E41" s="540" t="s">
        <v>40</v>
      </c>
      <c r="F41" s="540">
        <v>78217</v>
      </c>
      <c r="G41" s="541">
        <v>1000</v>
      </c>
      <c r="H41" s="540" t="s">
        <v>927</v>
      </c>
      <c r="I41" s="98"/>
      <c r="J41" s="129"/>
      <c r="K41" s="129" t="s">
        <v>4150</v>
      </c>
      <c r="L41" s="132"/>
      <c r="M41" s="133" t="str">
        <f t="shared" si="8"/>
        <v>Trophy</v>
      </c>
      <c r="N41" s="133" t="str">
        <f>IFERROR(VLOOKUP($M41,Lookup!$A$1:$P$20,2,FALSE),"")</f>
        <v>Level 4</v>
      </c>
      <c r="O41" s="133">
        <f>IFERROR(VLOOKUP($M41,Lookup!$A$1:$P$20,7,FALSE),"")</f>
        <v>0</v>
      </c>
      <c r="P41" s="380"/>
      <c r="Q41" s="133">
        <f>IFERROR(VLOOKUP($M41,Lookup!$A$1:$P$20,8,FALSE),"")</f>
        <v>2</v>
      </c>
      <c r="R41" s="133">
        <f>IFERROR(VLOOKUP($M41,Lookup!$A$1:$P$20,9,FALSE),"")</f>
        <v>2</v>
      </c>
      <c r="S41" s="133"/>
      <c r="T41" s="133">
        <f>IFERROR(VLOOKUP($M41,Lookup!$A$1:$P$20,10,FALSE),"")</f>
        <v>4</v>
      </c>
      <c r="U41" s="133" t="str">
        <f>IFERROR(VLOOKUP($M41,Lookup!$A$1:$P$20,11,FALSE),"")</f>
        <v>Yes</v>
      </c>
      <c r="V41" s="133">
        <f>IFERROR(VLOOKUP($M41,Lookup!$A$1:$P$20,12,FALSE),"")</f>
        <v>0</v>
      </c>
      <c r="W41" s="133" t="str">
        <f>IFERROR(VLOOKUP($M41,Lookup!$A$1:$P$20,13,FALSE),"")</f>
        <v>Yes</v>
      </c>
      <c r="X41" s="133">
        <f>IFERROR(VLOOKUP($M41,Lookup!$A$1:$P$20,14,FALSE),"")</f>
        <v>0</v>
      </c>
      <c r="Y41" s="133">
        <f>IFERROR(VLOOKUP($M41,Lookup!$A$1:$P$20,15,FALSE),"")</f>
        <v>0</v>
      </c>
      <c r="Z41" s="133">
        <f>IFERROR(VLOOKUP($M41,Lookup!$A$1:$P$20,16,FALSE),"")</f>
        <v>0</v>
      </c>
      <c r="AA41" s="544"/>
      <c r="AB41" s="129"/>
      <c r="AC41" s="129"/>
      <c r="AD41" s="135"/>
      <c r="AE41" s="135"/>
      <c r="AF41" s="129" t="s">
        <v>3410</v>
      </c>
      <c r="AG41" s="129"/>
      <c r="AH41" s="135"/>
      <c r="AI41" s="135"/>
      <c r="AJ41" s="135"/>
      <c r="AK41" s="139"/>
      <c r="AL41" s="170">
        <v>2</v>
      </c>
      <c r="AM41" s="170">
        <v>2</v>
      </c>
      <c r="AN41" s="170">
        <v>2</v>
      </c>
      <c r="AO41" s="147"/>
      <c r="AP41" s="139"/>
      <c r="AQ41" s="139"/>
      <c r="AR41" s="389">
        <v>1</v>
      </c>
      <c r="AS41" s="389" t="s">
        <v>977</v>
      </c>
      <c r="AT41" s="139" t="s">
        <v>3411</v>
      </c>
      <c r="AU41" s="139"/>
      <c r="AV41" s="139" t="s">
        <v>2894</v>
      </c>
      <c r="AW41" s="139"/>
      <c r="AX41" s="139"/>
      <c r="AY41" s="139"/>
      <c r="AZ41" s="371"/>
      <c r="BA41" s="371"/>
      <c r="BB41" s="371"/>
      <c r="BC41" s="371"/>
      <c r="BD41" s="371"/>
      <c r="BE41" s="371"/>
      <c r="BF41" s="371"/>
    </row>
    <row r="42" spans="1:58" ht="39.75" customHeight="1">
      <c r="A42" s="126" t="s">
        <v>2531</v>
      </c>
      <c r="B42" s="539" t="s">
        <v>3412</v>
      </c>
      <c r="C42" s="539" t="s">
        <v>3413</v>
      </c>
      <c r="D42" s="539" t="s">
        <v>1024</v>
      </c>
      <c r="E42" s="540" t="s">
        <v>40</v>
      </c>
      <c r="F42" s="540">
        <v>78121</v>
      </c>
      <c r="G42" s="98"/>
      <c r="H42" s="98"/>
      <c r="I42" s="98">
        <v>0.01</v>
      </c>
      <c r="J42" s="129" t="s">
        <v>927</v>
      </c>
      <c r="K42" s="129" t="s">
        <v>996</v>
      </c>
      <c r="L42" s="132"/>
      <c r="M42" s="133" t="str">
        <f t="shared" si="8"/>
        <v>White</v>
      </c>
      <c r="N42" s="133" t="str">
        <f>IFERROR(VLOOKUP($M42,Lookup!$A$1:$P$20,2,FALSE),"")</f>
        <v>Level 7</v>
      </c>
      <c r="O42" s="133">
        <f>IFERROR(VLOOKUP($M42,Lookup!$A$1:$P$20,7,FALSE),"")</f>
        <v>0</v>
      </c>
      <c r="P42" s="380"/>
      <c r="Q42" s="133">
        <f>IFERROR(VLOOKUP($M42,Lookup!$A$1:$P$20,8,FALSE),"")</f>
        <v>1</v>
      </c>
      <c r="R42" s="133">
        <f>IFERROR(VLOOKUP($M42,Lookup!$A$1:$P$20,9,FALSE),"")</f>
        <v>0</v>
      </c>
      <c r="S42" s="133"/>
      <c r="T42" s="133">
        <f>IFERROR(VLOOKUP($M42,Lookup!$A$1:$P$20,10,FALSE),"")</f>
        <v>0</v>
      </c>
      <c r="U42" s="133">
        <f>IFERROR(VLOOKUP($M42,Lookup!$A$1:$P$20,11,FALSE),"")</f>
        <v>0</v>
      </c>
      <c r="V42" s="133">
        <f>IFERROR(VLOOKUP($M42,Lookup!$A$1:$P$20,12,FALSE),"")</f>
        <v>0</v>
      </c>
      <c r="W42" s="133">
        <f>IFERROR(VLOOKUP($M42,Lookup!$A$1:$P$20,13,FALSE),"")</f>
        <v>0</v>
      </c>
      <c r="X42" s="133">
        <f>IFERROR(VLOOKUP($M42,Lookup!$A$1:$P$20,14,FALSE),"")</f>
        <v>0</v>
      </c>
      <c r="Y42" s="133">
        <f>IFERROR(VLOOKUP($M42,Lookup!$A$1:$P$20,15,FALSE),"")</f>
        <v>0</v>
      </c>
      <c r="Z42" s="133">
        <f>IFERROR(VLOOKUP($M42,Lookup!$A$1:$P$20,16,FALSE),"")</f>
        <v>0</v>
      </c>
      <c r="AA42" s="133">
        <f>IFERROR(VLOOKUP($M42,Lookup!$A$1:$Q$20,17,FALSE),"")</f>
        <v>0</v>
      </c>
      <c r="AB42" s="129"/>
      <c r="AC42" s="129"/>
      <c r="AD42" s="135"/>
      <c r="AE42" s="135"/>
      <c r="AF42" s="129">
        <v>2107244281</v>
      </c>
      <c r="AG42" s="130" t="s">
        <v>3414</v>
      </c>
      <c r="AH42" s="135"/>
      <c r="AI42" s="135">
        <v>1</v>
      </c>
      <c r="AJ42" s="135" t="s">
        <v>977</v>
      </c>
      <c r="AK42" s="139"/>
      <c r="AL42" s="147"/>
      <c r="AM42" s="147"/>
      <c r="AN42" s="147"/>
      <c r="AO42" s="147"/>
      <c r="AP42" s="139"/>
      <c r="AQ42" s="139"/>
      <c r="AR42" s="400">
        <v>1</v>
      </c>
      <c r="AS42" s="400" t="s">
        <v>977</v>
      </c>
      <c r="AT42" s="139"/>
      <c r="AU42" s="139"/>
      <c r="AV42" s="139"/>
      <c r="AW42" s="139"/>
      <c r="AX42" s="139"/>
      <c r="AY42" s="139"/>
      <c r="AZ42" s="371"/>
      <c r="BA42" s="371"/>
      <c r="BB42" s="371"/>
      <c r="BC42" s="371"/>
      <c r="BD42" s="371"/>
      <c r="BE42" s="371"/>
      <c r="BF42" s="371"/>
    </row>
    <row r="43" spans="1:58" ht="39.75" customHeight="1">
      <c r="A43" s="126" t="s">
        <v>362</v>
      </c>
      <c r="B43" s="539" t="s">
        <v>3415</v>
      </c>
      <c r="C43" s="539" t="s">
        <v>174</v>
      </c>
      <c r="D43" s="539" t="s">
        <v>175</v>
      </c>
      <c r="E43" s="540" t="s">
        <v>40</v>
      </c>
      <c r="F43" s="540">
        <v>78063</v>
      </c>
      <c r="G43" s="541">
        <v>1000</v>
      </c>
      <c r="H43" s="546" t="s">
        <v>927</v>
      </c>
      <c r="I43" s="98"/>
      <c r="J43" s="129"/>
      <c r="K43" s="129" t="s">
        <v>4151</v>
      </c>
      <c r="L43" s="132" t="s">
        <v>4152</v>
      </c>
      <c r="M43" s="133" t="str">
        <f t="shared" si="8"/>
        <v>Trophy</v>
      </c>
      <c r="N43" s="133" t="str">
        <f>IFERROR(VLOOKUP($M43,Lookup!$A$1:$P$20,2,FALSE),"")</f>
        <v>Level 4</v>
      </c>
      <c r="O43" s="133">
        <f>IFERROR(VLOOKUP($M43,Lookup!$A$1:$P$20,7,FALSE),"")</f>
        <v>0</v>
      </c>
      <c r="P43" s="380"/>
      <c r="Q43" s="133">
        <f>IFERROR(VLOOKUP($M43,Lookup!$A$1:$P$20,8,FALSE),"")</f>
        <v>2</v>
      </c>
      <c r="R43" s="133">
        <f>IFERROR(VLOOKUP($M43,Lookup!$A$1:$P$20,9,FALSE),"")</f>
        <v>2</v>
      </c>
      <c r="S43" s="133"/>
      <c r="T43" s="133">
        <f>IFERROR(VLOOKUP($M43,Lookup!$A$1:$P$20,10,FALSE),"")</f>
        <v>4</v>
      </c>
      <c r="U43" s="133" t="str">
        <f>IFERROR(VLOOKUP($M43,Lookup!$A$1:$P$20,11,FALSE),"")</f>
        <v>Yes</v>
      </c>
      <c r="V43" s="133">
        <f>IFERROR(VLOOKUP($M43,Lookup!$A$1:$P$20,12,FALSE),"")</f>
        <v>0</v>
      </c>
      <c r="W43" s="133" t="str">
        <f>IFERROR(VLOOKUP($M43,Lookup!$A$1:$P$20,13,FALSE),"")</f>
        <v>Yes</v>
      </c>
      <c r="X43" s="133">
        <f>IFERROR(VLOOKUP($M43,Lookup!$A$1:$P$20,14,FALSE),"")</f>
        <v>0</v>
      </c>
      <c r="Y43" s="133">
        <f>IFERROR(VLOOKUP($M43,Lookup!$A$1:$P$20,15,FALSE),"")</f>
        <v>0</v>
      </c>
      <c r="Z43" s="133">
        <f>IFERROR(VLOOKUP($M43,Lookup!$A$1:$P$20,16,FALSE),"")</f>
        <v>0</v>
      </c>
      <c r="AA43" s="133">
        <f>IFERROR(VLOOKUP($M43,Lookup!$A$1:$Q$20,17,FALSE),"")</f>
        <v>2</v>
      </c>
      <c r="AB43" s="129"/>
      <c r="AC43" s="129"/>
      <c r="AD43" s="135"/>
      <c r="AE43" s="135"/>
      <c r="AF43" s="129" t="s">
        <v>1798</v>
      </c>
      <c r="AG43" s="130" t="s">
        <v>479</v>
      </c>
      <c r="AH43" s="135"/>
      <c r="AI43" s="135"/>
      <c r="AJ43" s="135"/>
      <c r="AK43" s="139"/>
      <c r="AL43" s="147"/>
      <c r="AM43" s="170">
        <v>2</v>
      </c>
      <c r="AN43" s="170"/>
      <c r="AO43" s="170">
        <v>1</v>
      </c>
      <c r="AP43" s="139"/>
      <c r="AQ43" s="139"/>
      <c r="AR43" s="400">
        <v>1</v>
      </c>
      <c r="AS43" s="400" t="s">
        <v>977</v>
      </c>
      <c r="AT43" s="139"/>
      <c r="AU43" s="139"/>
      <c r="AV43" s="139" t="s">
        <v>2894</v>
      </c>
      <c r="AW43" s="139"/>
      <c r="AX43" s="139"/>
      <c r="AY43" s="139"/>
      <c r="AZ43" s="371"/>
      <c r="BA43" s="371"/>
      <c r="BB43" s="371"/>
      <c r="BC43" s="371"/>
      <c r="BD43" s="371"/>
      <c r="BE43" s="371"/>
      <c r="BF43" s="371"/>
    </row>
    <row r="44" spans="1:58" ht="39.75" customHeight="1">
      <c r="A44" s="126" t="s">
        <v>2529</v>
      </c>
      <c r="B44" s="539" t="s">
        <v>3144</v>
      </c>
      <c r="C44" s="539" t="s">
        <v>3416</v>
      </c>
      <c r="D44" s="539" t="s">
        <v>37</v>
      </c>
      <c r="E44" s="540" t="s">
        <v>40</v>
      </c>
      <c r="F44" s="540">
        <v>78228</v>
      </c>
      <c r="G44" s="159">
        <v>1000</v>
      </c>
      <c r="H44" s="158" t="s">
        <v>931</v>
      </c>
      <c r="I44" s="98"/>
      <c r="J44" s="129"/>
      <c r="K44" s="129" t="s">
        <v>996</v>
      </c>
      <c r="L44" s="132" t="s">
        <v>4153</v>
      </c>
      <c r="M44" s="133" t="str">
        <f t="shared" si="8"/>
        <v>Trophy</v>
      </c>
      <c r="N44" s="133" t="str">
        <f>IFERROR(VLOOKUP($M44,Lookup!$A$1:$P$20,2,FALSE),"")</f>
        <v>Level 4</v>
      </c>
      <c r="O44" s="133">
        <f>IFERROR(VLOOKUP($M44,Lookup!$A$1:$P$20,7,FALSE),"")</f>
        <v>0</v>
      </c>
      <c r="P44" s="380"/>
      <c r="Q44" s="133">
        <f>IFERROR(VLOOKUP($M44,Lookup!$A$1:$P$20,8,FALSE),"")</f>
        <v>2</v>
      </c>
      <c r="R44" s="133">
        <f>IFERROR(VLOOKUP($M44,Lookup!$A$1:$P$20,9,FALSE),"")</f>
        <v>2</v>
      </c>
      <c r="S44" s="133"/>
      <c r="T44" s="133">
        <f>IFERROR(VLOOKUP($M44,Lookup!$A$1:$P$20,10,FALSE),"")</f>
        <v>4</v>
      </c>
      <c r="U44" s="133" t="str">
        <f>IFERROR(VLOOKUP($M44,Lookup!$A$1:$P$20,11,FALSE),"")</f>
        <v>Yes</v>
      </c>
      <c r="V44" s="133">
        <f>IFERROR(VLOOKUP($M44,Lookup!$A$1:$P$20,12,FALSE),"")</f>
        <v>0</v>
      </c>
      <c r="W44" s="133" t="str">
        <f>IFERROR(VLOOKUP($M44,Lookup!$A$1:$P$20,13,FALSE),"")</f>
        <v>Yes</v>
      </c>
      <c r="X44" s="133">
        <f>IFERROR(VLOOKUP($M44,Lookup!$A$1:$P$20,14,FALSE),"")</f>
        <v>0</v>
      </c>
      <c r="Y44" s="133">
        <f>IFERROR(VLOOKUP($M44,Lookup!$A$1:$P$20,15,FALSE),"")</f>
        <v>0</v>
      </c>
      <c r="Z44" s="133">
        <f>IFERROR(VLOOKUP($M44,Lookup!$A$1:$P$20,16,FALSE),"")</f>
        <v>0</v>
      </c>
      <c r="AA44" s="544"/>
      <c r="AB44" s="129"/>
      <c r="AC44" s="129"/>
      <c r="AD44" s="135"/>
      <c r="AE44" s="135"/>
      <c r="AF44" s="129" t="s">
        <v>3146</v>
      </c>
      <c r="AG44" s="130" t="s">
        <v>3147</v>
      </c>
      <c r="AH44" s="135"/>
      <c r="AI44" s="135"/>
      <c r="AJ44" s="135"/>
      <c r="AK44" s="139"/>
      <c r="AL44" s="147"/>
      <c r="AM44" s="170"/>
      <c r="AN44" s="170"/>
      <c r="AO44" s="147"/>
      <c r="AP44" s="139"/>
      <c r="AQ44" s="139"/>
      <c r="AR44" s="400">
        <v>2</v>
      </c>
      <c r="AS44" s="400">
        <v>18.239999999999998</v>
      </c>
      <c r="AT44" s="139"/>
      <c r="AU44" s="139"/>
      <c r="AV44" s="139" t="s">
        <v>2949</v>
      </c>
      <c r="AW44" s="139"/>
      <c r="AX44" s="139"/>
      <c r="AY44" s="139"/>
      <c r="AZ44" s="371"/>
      <c r="BA44" s="371"/>
      <c r="BB44" s="371"/>
      <c r="BC44" s="371"/>
      <c r="BD44" s="371"/>
      <c r="BE44" s="371"/>
      <c r="BF44" s="371"/>
    </row>
    <row r="45" spans="1:58" ht="39.75" customHeight="1">
      <c r="A45" s="126" t="s">
        <v>362</v>
      </c>
      <c r="B45" s="539" t="s">
        <v>3144</v>
      </c>
      <c r="C45" s="539" t="s">
        <v>3416</v>
      </c>
      <c r="D45" s="539" t="s">
        <v>37</v>
      </c>
      <c r="E45" s="540" t="s">
        <v>40</v>
      </c>
      <c r="F45" s="540">
        <v>78228</v>
      </c>
      <c r="G45" s="541">
        <v>6500</v>
      </c>
      <c r="H45" s="546" t="s">
        <v>4115</v>
      </c>
      <c r="I45" s="98"/>
      <c r="J45" s="129"/>
      <c r="K45" s="129" t="s">
        <v>996</v>
      </c>
      <c r="L45" s="545" t="s">
        <v>4116</v>
      </c>
      <c r="M45" s="133" t="str">
        <f t="shared" si="8"/>
        <v>Champion</v>
      </c>
      <c r="N45" s="133" t="str">
        <f>IFERROR(VLOOKUP($M45,Lookup!$A$1:$P$20,2,FALSE),"")</f>
        <v>Level 2</v>
      </c>
      <c r="O45" s="133">
        <f>IFERROR(VLOOKUP($M45,Lookup!$A$1:$P$20,7,FALSE),"")</f>
        <v>2</v>
      </c>
      <c r="P45" s="380"/>
      <c r="Q45" s="133">
        <f>IFERROR(VLOOKUP($M45,Lookup!$A$1:$P$20,8,FALSE),"")</f>
        <v>4</v>
      </c>
      <c r="R45" s="133">
        <f>IFERROR(VLOOKUP($M45,Lookup!$A$1:$P$20,9,FALSE),"")</f>
        <v>2</v>
      </c>
      <c r="S45" s="133"/>
      <c r="T45" s="133">
        <f>IFERROR(VLOOKUP($M45,Lookup!$A$1:$P$20,10,FALSE),"")</f>
        <v>6</v>
      </c>
      <c r="U45" s="133" t="str">
        <f>IFERROR(VLOOKUP($M45,Lookup!$A$1:$P$20,11,FALSE),"")</f>
        <v>Yes</v>
      </c>
      <c r="V45" s="133" t="str">
        <f>IFERROR(VLOOKUP($M45,Lookup!$A$1:$P$20,12,FALSE),"")</f>
        <v>10X20</v>
      </c>
      <c r="W45" s="133" t="str">
        <f>IFERROR(VLOOKUP($M45,Lookup!$A$1:$P$20,13,FALSE),"")</f>
        <v>Yes</v>
      </c>
      <c r="X45" s="133">
        <f>IFERROR(VLOOKUP($M45,Lookup!$A$1:$P$20,14,FALSE),"")</f>
        <v>0</v>
      </c>
      <c r="Y45" s="133">
        <f>IFERROR(VLOOKUP($M45,Lookup!$A$1:$P$20,15,FALSE),"")</f>
        <v>0</v>
      </c>
      <c r="Z45" s="133">
        <f>IFERROR(VLOOKUP($M45,Lookup!$A$1:$P$20,16,FALSE),"")</f>
        <v>0</v>
      </c>
      <c r="AA45" s="544"/>
      <c r="AB45" s="129"/>
      <c r="AC45" s="129"/>
      <c r="AD45" s="135"/>
      <c r="AE45" s="135"/>
      <c r="AF45" s="129" t="s">
        <v>3146</v>
      </c>
      <c r="AG45" s="130" t="s">
        <v>3147</v>
      </c>
      <c r="AH45" s="135"/>
      <c r="AI45" s="135"/>
      <c r="AJ45" s="135"/>
      <c r="AK45" s="139"/>
      <c r="AL45" s="147"/>
      <c r="AM45" s="170"/>
      <c r="AN45" s="170"/>
      <c r="AO45" s="147"/>
      <c r="AP45" s="139"/>
      <c r="AQ45" s="139"/>
      <c r="AR45" s="148"/>
      <c r="AS45" s="148"/>
      <c r="AT45" s="139"/>
      <c r="AU45" s="139"/>
      <c r="AV45" s="139"/>
      <c r="AW45" s="139"/>
      <c r="AX45" s="139"/>
      <c r="AY45" s="139"/>
      <c r="AZ45" s="371"/>
      <c r="BA45" s="371"/>
      <c r="BB45" s="371"/>
      <c r="BC45" s="371"/>
      <c r="BD45" s="371"/>
      <c r="BE45" s="371"/>
      <c r="BF45" s="371"/>
    </row>
    <row r="46" spans="1:58" ht="39.75" customHeight="1">
      <c r="A46" s="126" t="s">
        <v>362</v>
      </c>
      <c r="B46" s="539" t="s">
        <v>4154</v>
      </c>
      <c r="C46" s="539" t="s">
        <v>1177</v>
      </c>
      <c r="D46" s="539" t="s">
        <v>129</v>
      </c>
      <c r="E46" s="540" t="s">
        <v>40</v>
      </c>
      <c r="F46" s="540">
        <v>78155</v>
      </c>
      <c r="G46" s="541">
        <v>1000</v>
      </c>
      <c r="H46" s="546" t="s">
        <v>4122</v>
      </c>
      <c r="I46" s="98"/>
      <c r="J46" s="129"/>
      <c r="K46" s="129" t="s">
        <v>4155</v>
      </c>
      <c r="L46" s="545" t="s">
        <v>4156</v>
      </c>
      <c r="M46" s="133" t="str">
        <f t="shared" si="8"/>
        <v>Trophy</v>
      </c>
      <c r="N46" s="133" t="str">
        <f>IFERROR(VLOOKUP($M46,Lookup!$A$1:$P$20,2,FALSE),"")</f>
        <v>Level 4</v>
      </c>
      <c r="O46" s="133">
        <f>IFERROR(VLOOKUP($M46,Lookup!$A$1:$P$20,7,FALSE),"")</f>
        <v>0</v>
      </c>
      <c r="P46" s="380"/>
      <c r="Q46" s="133">
        <f>IFERROR(VLOOKUP($M46,Lookup!$A$1:$P$20,8,FALSE),"")</f>
        <v>2</v>
      </c>
      <c r="R46" s="133">
        <f>IFERROR(VLOOKUP($M46,Lookup!$A$1:$P$20,9,FALSE),"")</f>
        <v>2</v>
      </c>
      <c r="S46" s="133"/>
      <c r="T46" s="133">
        <f>IFERROR(VLOOKUP($M46,Lookup!$A$1:$P$20,10,FALSE),"")</f>
        <v>4</v>
      </c>
      <c r="U46" s="133" t="str">
        <f>IFERROR(VLOOKUP($M46,Lookup!$A$1:$P$20,11,FALSE),"")</f>
        <v>Yes</v>
      </c>
      <c r="V46" s="133">
        <f>IFERROR(VLOOKUP($M46,Lookup!$A$1:$P$20,12,FALSE),"")</f>
        <v>0</v>
      </c>
      <c r="W46" s="133" t="str">
        <f>IFERROR(VLOOKUP($M46,Lookup!$A$1:$P$20,13,FALSE),"")</f>
        <v>Yes</v>
      </c>
      <c r="X46" s="133">
        <f>IFERROR(VLOOKUP($M46,Lookup!$A$1:$P$20,14,FALSE),"")</f>
        <v>0</v>
      </c>
      <c r="Y46" s="133">
        <f>IFERROR(VLOOKUP($M46,Lookup!$A$1:$P$20,15,FALSE),"")</f>
        <v>0</v>
      </c>
      <c r="Z46" s="133">
        <f>IFERROR(VLOOKUP($M46,Lookup!$A$1:$P$20,16,FALSE),"")</f>
        <v>0</v>
      </c>
      <c r="AA46" s="133">
        <f>IFERROR(VLOOKUP($M46,Lookup!$A$1:$Q$20,17,FALSE),"")</f>
        <v>2</v>
      </c>
      <c r="AB46" s="129"/>
      <c r="AC46" s="129"/>
      <c r="AD46" s="135"/>
      <c r="AE46" s="135"/>
      <c r="AF46" s="129" t="s">
        <v>2658</v>
      </c>
      <c r="AG46" s="130" t="s">
        <v>2659</v>
      </c>
      <c r="AH46" s="135"/>
      <c r="AI46" s="402"/>
      <c r="AJ46" s="402"/>
      <c r="AK46" s="139"/>
      <c r="AL46" s="147"/>
      <c r="AM46" s="170"/>
      <c r="AN46" s="170"/>
      <c r="AO46" s="170"/>
      <c r="AP46" s="143"/>
      <c r="AQ46" s="143"/>
      <c r="AR46" s="400">
        <v>1</v>
      </c>
      <c r="AS46" s="400" t="s">
        <v>977</v>
      </c>
      <c r="AT46" s="143"/>
      <c r="AU46" s="143"/>
      <c r="AV46" s="143" t="s">
        <v>3260</v>
      </c>
      <c r="AW46" s="139"/>
      <c r="AX46" s="139"/>
      <c r="AY46" s="139"/>
      <c r="AZ46" s="371"/>
      <c r="BA46" s="371"/>
      <c r="BB46" s="371"/>
      <c r="BC46" s="371"/>
      <c r="BD46" s="371"/>
      <c r="BE46" s="371"/>
      <c r="BF46" s="371"/>
    </row>
    <row r="47" spans="1:58" ht="39.75" customHeight="1">
      <c r="A47" s="126" t="s">
        <v>362</v>
      </c>
      <c r="B47" s="539" t="s">
        <v>2002</v>
      </c>
      <c r="C47" s="539" t="s">
        <v>2003</v>
      </c>
      <c r="D47" s="539" t="s">
        <v>37</v>
      </c>
      <c r="E47" s="540" t="s">
        <v>40</v>
      </c>
      <c r="F47" s="540">
        <v>78217</v>
      </c>
      <c r="G47" s="541">
        <v>1000</v>
      </c>
      <c r="H47" s="546" t="s">
        <v>927</v>
      </c>
      <c r="I47" s="98"/>
      <c r="J47" s="129"/>
      <c r="K47" s="129" t="s">
        <v>996</v>
      </c>
      <c r="L47" s="543" t="s">
        <v>4157</v>
      </c>
      <c r="M47" s="133" t="str">
        <f t="shared" si="8"/>
        <v>Trophy</v>
      </c>
      <c r="N47" s="133" t="str">
        <f>IFERROR(VLOOKUP($M47,Lookup!$A$1:$P$20,2,FALSE),"")</f>
        <v>Level 4</v>
      </c>
      <c r="O47" s="133">
        <f>IFERROR(VLOOKUP($M47,Lookup!$A$1:$P$20,7,FALSE),"")</f>
        <v>0</v>
      </c>
      <c r="P47" s="380"/>
      <c r="Q47" s="133">
        <f>IFERROR(VLOOKUP($M47,Lookup!$A$1:$P$20,8,FALSE),"")</f>
        <v>2</v>
      </c>
      <c r="R47" s="133">
        <f>IFERROR(VLOOKUP($M47,Lookup!$A$1:$P$20,9,FALSE),"")</f>
        <v>2</v>
      </c>
      <c r="S47" s="133"/>
      <c r="T47" s="133">
        <f>IFERROR(VLOOKUP($M47,Lookup!$A$1:$P$20,10,FALSE),"")</f>
        <v>4</v>
      </c>
      <c r="U47" s="133" t="str">
        <f>IFERROR(VLOOKUP($M47,Lookup!$A$1:$P$20,11,FALSE),"")</f>
        <v>Yes</v>
      </c>
      <c r="V47" s="544" t="s">
        <v>896</v>
      </c>
      <c r="W47" s="133" t="str">
        <f>IFERROR(VLOOKUP($M47,Lookup!$A$1:$P$20,13,FALSE),"")</f>
        <v>Yes</v>
      </c>
      <c r="X47" s="133">
        <f>IFERROR(VLOOKUP($M47,Lookup!$A$1:$P$20,14,FALSE),"")</f>
        <v>0</v>
      </c>
      <c r="Y47" s="133">
        <f>IFERROR(VLOOKUP($M47,Lookup!$A$1:$P$20,15,FALSE),"")</f>
        <v>0</v>
      </c>
      <c r="Z47" s="133">
        <f>IFERROR(VLOOKUP($M47,Lookup!$A$1:$P$20,16,FALSE),"")</f>
        <v>0</v>
      </c>
      <c r="AA47" s="544"/>
      <c r="AB47" s="129"/>
      <c r="AC47" s="129"/>
      <c r="AD47" s="135"/>
      <c r="AE47" s="135"/>
      <c r="AF47" s="129" t="s">
        <v>2004</v>
      </c>
      <c r="AG47" s="130" t="s">
        <v>2005</v>
      </c>
      <c r="AH47" s="135"/>
      <c r="AI47" s="135"/>
      <c r="AJ47" s="135"/>
      <c r="AK47" s="143"/>
      <c r="AL47" s="150"/>
      <c r="AM47" s="129"/>
      <c r="AN47" s="129"/>
      <c r="AO47" s="150"/>
      <c r="AP47" s="139"/>
      <c r="AQ47" s="139"/>
      <c r="AR47" s="400">
        <v>2</v>
      </c>
      <c r="AS47" s="400" t="s">
        <v>977</v>
      </c>
      <c r="AT47" s="139"/>
      <c r="AU47" s="139"/>
      <c r="AV47" s="139" t="s">
        <v>2840</v>
      </c>
      <c r="AW47" s="139"/>
      <c r="AX47" s="139"/>
      <c r="AY47" s="139"/>
      <c r="AZ47" s="371"/>
      <c r="BA47" s="371"/>
      <c r="BB47" s="371"/>
      <c r="BC47" s="371"/>
      <c r="BD47" s="371"/>
      <c r="BE47" s="371"/>
      <c r="BF47" s="371"/>
    </row>
    <row r="48" spans="1:58" ht="42" customHeight="1">
      <c r="A48" s="126" t="s">
        <v>362</v>
      </c>
      <c r="B48" s="539" t="s">
        <v>2595</v>
      </c>
      <c r="C48" s="539" t="s">
        <v>247</v>
      </c>
      <c r="D48" s="539" t="s">
        <v>248</v>
      </c>
      <c r="E48" s="540" t="s">
        <v>40</v>
      </c>
      <c r="F48" s="540">
        <v>78942</v>
      </c>
      <c r="G48" s="541">
        <v>1000</v>
      </c>
      <c r="H48" s="540" t="s">
        <v>927</v>
      </c>
      <c r="I48" s="98"/>
      <c r="J48" s="94"/>
      <c r="K48" s="129" t="s">
        <v>712</v>
      </c>
      <c r="L48" s="128"/>
      <c r="M48" s="133" t="str">
        <f t="shared" si="8"/>
        <v>Trophy</v>
      </c>
      <c r="N48" s="133" t="str">
        <f>IFERROR(VLOOKUP($M48,Lookup!$A$1:$P$20,2,FALSE),"")</f>
        <v>Level 4</v>
      </c>
      <c r="O48" s="133">
        <f>IFERROR(VLOOKUP($M48,Lookup!$A$1:$P$20,7,FALSE),"")</f>
        <v>0</v>
      </c>
      <c r="P48" s="380"/>
      <c r="Q48" s="133">
        <f>IFERROR(VLOOKUP($M48,Lookup!$A$1:$P$20,8,FALSE),"")</f>
        <v>2</v>
      </c>
      <c r="R48" s="133">
        <f>IFERROR(VLOOKUP($M48,Lookup!$A$1:$P$20,9,FALSE),"")</f>
        <v>2</v>
      </c>
      <c r="S48" s="133"/>
      <c r="T48" s="133">
        <f>IFERROR(VLOOKUP($M48,Lookup!$A$1:$P$20,10,FALSE),"")</f>
        <v>4</v>
      </c>
      <c r="U48" s="133" t="str">
        <f>IFERROR(VLOOKUP($M48,Lookup!$A$1:$P$20,11,FALSE),"")</f>
        <v>Yes</v>
      </c>
      <c r="V48" s="133">
        <f>IFERROR(VLOOKUP($M48,Lookup!$A$1:$P$20,12,FALSE),"")</f>
        <v>0</v>
      </c>
      <c r="W48" s="133" t="str">
        <f>IFERROR(VLOOKUP($M48,Lookup!$A$1:$P$20,13,FALSE),"")</f>
        <v>Yes</v>
      </c>
      <c r="X48" s="133">
        <f>IFERROR(VLOOKUP($M48,Lookup!$A$1:$P$20,14,FALSE),"")</f>
        <v>0</v>
      </c>
      <c r="Y48" s="133">
        <f>IFERROR(VLOOKUP($M48,Lookup!$A$1:$P$20,15,FALSE),"")</f>
        <v>0</v>
      </c>
      <c r="Z48" s="133">
        <f>IFERROR(VLOOKUP($M48,Lookup!$A$1:$P$20,16,FALSE),"")</f>
        <v>0</v>
      </c>
      <c r="AA48" s="544"/>
      <c r="AB48" s="129"/>
      <c r="AC48" s="129"/>
      <c r="AD48" s="135"/>
      <c r="AE48" s="135"/>
      <c r="AF48" s="129" t="s">
        <v>1206</v>
      </c>
      <c r="AG48" s="130" t="s">
        <v>2884</v>
      </c>
      <c r="AH48" s="135" t="s">
        <v>4107</v>
      </c>
      <c r="AI48" s="402">
        <v>1</v>
      </c>
      <c r="AJ48" s="402" t="s">
        <v>3431</v>
      </c>
      <c r="AK48" s="139"/>
      <c r="AL48" s="147"/>
      <c r="AM48" s="170"/>
      <c r="AN48" s="170"/>
      <c r="AO48" s="147"/>
      <c r="AP48" s="139"/>
      <c r="AQ48" s="139"/>
      <c r="AR48" s="389">
        <v>1</v>
      </c>
      <c r="AS48" s="389" t="s">
        <v>977</v>
      </c>
      <c r="AT48" s="139" t="s">
        <v>3417</v>
      </c>
      <c r="AU48" s="139"/>
      <c r="AV48" s="139" t="s">
        <v>2894</v>
      </c>
      <c r="AW48" s="143"/>
      <c r="AX48" s="143"/>
      <c r="AY48" s="143"/>
      <c r="AZ48" s="371"/>
      <c r="BA48" s="371"/>
      <c r="BB48" s="371"/>
      <c r="BC48" s="371"/>
      <c r="BD48" s="371"/>
      <c r="BE48" s="371"/>
      <c r="BF48" s="371"/>
    </row>
    <row r="49" spans="1:58" ht="42" customHeight="1">
      <c r="A49" s="126" t="s">
        <v>362</v>
      </c>
      <c r="B49" s="539" t="s">
        <v>3418</v>
      </c>
      <c r="C49" s="539" t="s">
        <v>3419</v>
      </c>
      <c r="D49" s="539" t="s">
        <v>37</v>
      </c>
      <c r="E49" s="540" t="s">
        <v>40</v>
      </c>
      <c r="F49" s="540">
        <v>78231</v>
      </c>
      <c r="G49" s="541">
        <v>1000</v>
      </c>
      <c r="H49" s="546" t="s">
        <v>4122</v>
      </c>
      <c r="I49" s="98"/>
      <c r="J49" s="129"/>
      <c r="K49" s="129" t="s">
        <v>4158</v>
      </c>
      <c r="L49" s="549" t="s">
        <v>4116</v>
      </c>
      <c r="M49" s="133" t="str">
        <f t="shared" si="8"/>
        <v>Trophy</v>
      </c>
      <c r="N49" s="133" t="str">
        <f>IFERROR(VLOOKUP($M49,Lookup!$A$1:$P$20,2,FALSE),"")</f>
        <v>Level 4</v>
      </c>
      <c r="O49" s="133">
        <f>IFERROR(VLOOKUP($M49,Lookup!$A$1:$P$20,7,FALSE),"")</f>
        <v>0</v>
      </c>
      <c r="P49" s="380"/>
      <c r="Q49" s="133">
        <f>IFERROR(VLOOKUP($M49,Lookup!$A$1:$P$20,8,FALSE),"")</f>
        <v>2</v>
      </c>
      <c r="R49" s="133">
        <f>IFERROR(VLOOKUP($M49,Lookup!$A$1:$P$20,9,FALSE),"")</f>
        <v>2</v>
      </c>
      <c r="S49" s="133"/>
      <c r="T49" s="133">
        <f>IFERROR(VLOOKUP($M49,Lookup!$A$1:$P$20,10,FALSE),"")</f>
        <v>4</v>
      </c>
      <c r="U49" s="133" t="str">
        <f>IFERROR(VLOOKUP($M49,Lookup!$A$1:$P$20,11,FALSE),"")</f>
        <v>Yes</v>
      </c>
      <c r="V49" s="133">
        <f>IFERROR(VLOOKUP($M49,Lookup!$A$1:$P$20,12,FALSE),"")</f>
        <v>0</v>
      </c>
      <c r="W49" s="133" t="str">
        <f>IFERROR(VLOOKUP($M49,Lookup!$A$1:$P$20,13,FALSE),"")</f>
        <v>Yes</v>
      </c>
      <c r="X49" s="133">
        <f>IFERROR(VLOOKUP($M49,Lookup!$A$1:$P$20,14,FALSE),"")</f>
        <v>0</v>
      </c>
      <c r="Y49" s="133">
        <f>IFERROR(VLOOKUP($M49,Lookup!$A$1:$P$20,15,FALSE),"")</f>
        <v>0</v>
      </c>
      <c r="Z49" s="133">
        <f>IFERROR(VLOOKUP($M49,Lookup!$A$1:$P$20,16,FALSE),"")</f>
        <v>0</v>
      </c>
      <c r="AA49" s="133">
        <f>IFERROR(VLOOKUP($M49,Lookup!$A$1:$Q$20,17,FALSE),"")</f>
        <v>2</v>
      </c>
      <c r="AB49" s="129"/>
      <c r="AC49" s="129"/>
      <c r="AD49" s="135"/>
      <c r="AE49" s="135"/>
      <c r="AF49" s="129" t="s">
        <v>3420</v>
      </c>
      <c r="AG49" s="130" t="s">
        <v>3421</v>
      </c>
      <c r="AH49" s="135"/>
      <c r="AI49" s="135"/>
      <c r="AJ49" s="135"/>
      <c r="AK49" s="143"/>
      <c r="AL49" s="150"/>
      <c r="AM49" s="129"/>
      <c r="AN49" s="129"/>
      <c r="AO49" s="150"/>
      <c r="AP49" s="139"/>
      <c r="AQ49" s="139"/>
      <c r="AR49" s="389">
        <v>1</v>
      </c>
      <c r="AS49" s="389" t="s">
        <v>977</v>
      </c>
      <c r="AT49" s="139" t="s">
        <v>3422</v>
      </c>
      <c r="AU49" s="139"/>
      <c r="AV49" s="139" t="s">
        <v>3260</v>
      </c>
      <c r="AW49" s="143"/>
      <c r="AX49" s="143"/>
      <c r="AY49" s="143"/>
      <c r="AZ49" s="371"/>
      <c r="BA49" s="371"/>
      <c r="BB49" s="371"/>
      <c r="BC49" s="371"/>
      <c r="BD49" s="371"/>
      <c r="BE49" s="371"/>
      <c r="BF49" s="371"/>
    </row>
    <row r="50" spans="1:58" ht="39.75" customHeight="1">
      <c r="A50" s="126" t="s">
        <v>362</v>
      </c>
      <c r="B50" s="539" t="s">
        <v>2915</v>
      </c>
      <c r="C50" s="539" t="s">
        <v>2047</v>
      </c>
      <c r="D50" s="539" t="s">
        <v>2048</v>
      </c>
      <c r="E50" s="540" t="s">
        <v>40</v>
      </c>
      <c r="F50" s="540">
        <v>78039</v>
      </c>
      <c r="G50" s="541">
        <v>1000</v>
      </c>
      <c r="H50" s="540" t="s">
        <v>927</v>
      </c>
      <c r="I50" s="98"/>
      <c r="J50" s="129"/>
      <c r="K50" s="129" t="s">
        <v>2046</v>
      </c>
      <c r="L50" s="132" t="s">
        <v>4159</v>
      </c>
      <c r="M50" s="133" t="str">
        <f t="shared" si="8"/>
        <v>Trophy</v>
      </c>
      <c r="N50" s="133" t="str">
        <f>IFERROR(VLOOKUP($M50,Lookup!$A$1:$P$20,2,FALSE),"")</f>
        <v>Level 4</v>
      </c>
      <c r="O50" s="133">
        <f>IFERROR(VLOOKUP($M50,Lookup!$A$1:$P$20,7,FALSE),"")</f>
        <v>0</v>
      </c>
      <c r="P50" s="380"/>
      <c r="Q50" s="133">
        <f>IFERROR(VLOOKUP($M50,Lookup!$A$1:$P$20,8,FALSE),"")</f>
        <v>2</v>
      </c>
      <c r="R50" s="133">
        <f>IFERROR(VLOOKUP($M50,Lookup!$A$1:$P$20,9,FALSE),"")</f>
        <v>2</v>
      </c>
      <c r="S50" s="133"/>
      <c r="T50" s="133">
        <f>IFERROR(VLOOKUP($M50,Lookup!$A$1:$P$20,10,FALSE),"")</f>
        <v>4</v>
      </c>
      <c r="U50" s="133" t="str">
        <f>IFERROR(VLOOKUP($M50,Lookup!$A$1:$P$20,11,FALSE),"")</f>
        <v>Yes</v>
      </c>
      <c r="V50" s="133">
        <f>IFERROR(VLOOKUP($M50,Lookup!$A$1:$P$20,12,FALSE),"")</f>
        <v>0</v>
      </c>
      <c r="W50" s="133" t="str">
        <f>IFERROR(VLOOKUP($M50,Lookup!$A$1:$P$20,13,FALSE),"")</f>
        <v>Yes</v>
      </c>
      <c r="X50" s="133">
        <f>IFERROR(VLOOKUP($M50,Lookup!$A$1:$P$20,14,FALSE),"")</f>
        <v>0</v>
      </c>
      <c r="Y50" s="133">
        <f>IFERROR(VLOOKUP($M50,Lookup!$A$1:$P$20,15,FALSE),"")</f>
        <v>0</v>
      </c>
      <c r="Z50" s="133">
        <f>IFERROR(VLOOKUP($M50,Lookup!$A$1:$P$20,16,FALSE),"")</f>
        <v>0</v>
      </c>
      <c r="AA50" s="544"/>
      <c r="AB50" s="129"/>
      <c r="AC50" s="129"/>
      <c r="AD50" s="135"/>
      <c r="AE50" s="135"/>
      <c r="AF50" s="129" t="s">
        <v>2049</v>
      </c>
      <c r="AG50" s="130" t="s">
        <v>2050</v>
      </c>
      <c r="AH50" s="135"/>
      <c r="AI50" s="135"/>
      <c r="AJ50" s="135"/>
      <c r="AK50" s="139"/>
      <c r="AL50" s="147"/>
      <c r="AM50" s="147"/>
      <c r="AN50" s="147"/>
      <c r="AO50" s="147"/>
      <c r="AP50" s="139"/>
      <c r="AQ50" s="139"/>
      <c r="AR50" s="400">
        <v>1</v>
      </c>
      <c r="AS50" s="400" t="s">
        <v>977</v>
      </c>
      <c r="AT50" s="139"/>
      <c r="AU50" s="139"/>
      <c r="AV50" s="139" t="s">
        <v>2894</v>
      </c>
      <c r="AW50" s="139"/>
      <c r="AX50" s="139"/>
      <c r="AY50" s="139"/>
      <c r="AZ50" s="371"/>
      <c r="BA50" s="371"/>
      <c r="BB50" s="371"/>
      <c r="BC50" s="371"/>
      <c r="BD50" s="371"/>
      <c r="BE50" s="371"/>
      <c r="BF50" s="371"/>
    </row>
    <row r="51" spans="1:58" ht="39.75" customHeight="1">
      <c r="A51" s="126" t="s">
        <v>362</v>
      </c>
      <c r="B51" s="539" t="s">
        <v>3423</v>
      </c>
      <c r="C51" s="539" t="s">
        <v>2102</v>
      </c>
      <c r="D51" s="539" t="s">
        <v>48</v>
      </c>
      <c r="E51" s="540" t="s">
        <v>40</v>
      </c>
      <c r="F51" s="540">
        <v>78023</v>
      </c>
      <c r="G51" s="541">
        <v>1000</v>
      </c>
      <c r="H51" s="546" t="s">
        <v>927</v>
      </c>
      <c r="I51" s="98"/>
      <c r="J51" s="129"/>
      <c r="K51" s="129" t="s">
        <v>1609</v>
      </c>
      <c r="L51" s="132"/>
      <c r="M51" s="133" t="str">
        <f t="shared" si="8"/>
        <v>Trophy</v>
      </c>
      <c r="N51" s="133" t="str">
        <f>IFERROR(VLOOKUP($M51,Lookup!$A$1:$P$20,2,FALSE),"")</f>
        <v>Level 4</v>
      </c>
      <c r="O51" s="133">
        <f>IFERROR(VLOOKUP($M51,Lookup!$A$1:$P$20,7,FALSE),"")</f>
        <v>0</v>
      </c>
      <c r="P51" s="380"/>
      <c r="Q51" s="133">
        <f>IFERROR(VLOOKUP($M51,Lookup!$A$1:$P$20,8,FALSE),"")</f>
        <v>2</v>
      </c>
      <c r="R51" s="133">
        <f>IFERROR(VLOOKUP($M51,Lookup!$A$1:$P$20,9,FALSE),"")</f>
        <v>2</v>
      </c>
      <c r="S51" s="133"/>
      <c r="T51" s="133">
        <f>IFERROR(VLOOKUP($M51,Lookup!$A$1:$P$20,10,FALSE),"")</f>
        <v>4</v>
      </c>
      <c r="U51" s="133" t="str">
        <f>IFERROR(VLOOKUP($M51,Lookup!$A$1:$P$20,11,FALSE),"")</f>
        <v>Yes</v>
      </c>
      <c r="V51" s="133">
        <f>IFERROR(VLOOKUP($M51,Lookup!$A$1:$P$20,12,FALSE),"")</f>
        <v>0</v>
      </c>
      <c r="W51" s="133" t="str">
        <f>IFERROR(VLOOKUP($M51,Lookup!$A$1:$P$20,13,FALSE),"")</f>
        <v>Yes</v>
      </c>
      <c r="X51" s="133">
        <f>IFERROR(VLOOKUP($M51,Lookup!$A$1:$P$20,14,FALSE),"")</f>
        <v>0</v>
      </c>
      <c r="Y51" s="133">
        <f>IFERROR(VLOOKUP($M51,Lookup!$A$1:$P$20,15,FALSE),"")</f>
        <v>0</v>
      </c>
      <c r="Z51" s="133">
        <f>IFERROR(VLOOKUP($M51,Lookup!$A$1:$P$20,16,FALSE),"")</f>
        <v>0</v>
      </c>
      <c r="AA51" s="544"/>
      <c r="AB51" s="129"/>
      <c r="AC51" s="129"/>
      <c r="AD51" s="135"/>
      <c r="AE51" s="135"/>
      <c r="AF51" s="129" t="s">
        <v>3424</v>
      </c>
      <c r="AG51" s="130" t="s">
        <v>3425</v>
      </c>
      <c r="AH51" s="135"/>
      <c r="AI51" s="135"/>
      <c r="AJ51" s="135"/>
      <c r="AK51" s="139"/>
      <c r="AL51" s="147"/>
      <c r="AM51" s="170"/>
      <c r="AN51" s="170"/>
      <c r="AO51" s="147"/>
      <c r="AP51" s="143"/>
      <c r="AQ51" s="143"/>
      <c r="AR51" s="400">
        <v>2</v>
      </c>
      <c r="AS51" s="400" t="s">
        <v>977</v>
      </c>
      <c r="AT51" s="143"/>
      <c r="AU51" s="143"/>
      <c r="AV51" s="139" t="s">
        <v>2894</v>
      </c>
      <c r="AW51" s="139"/>
      <c r="AX51" s="139"/>
      <c r="AY51" s="139"/>
      <c r="AZ51" s="371"/>
      <c r="BA51" s="371"/>
      <c r="BB51" s="371"/>
      <c r="BC51" s="371"/>
      <c r="BD51" s="371"/>
      <c r="BE51" s="371"/>
      <c r="BF51" s="371"/>
    </row>
    <row r="52" spans="1:58" ht="39.75" customHeight="1">
      <c r="A52" s="126" t="s">
        <v>362</v>
      </c>
      <c r="B52" s="539" t="s">
        <v>2160</v>
      </c>
      <c r="C52" s="539" t="s">
        <v>762</v>
      </c>
      <c r="D52" s="539" t="s">
        <v>219</v>
      </c>
      <c r="E52" s="540" t="s">
        <v>40</v>
      </c>
      <c r="F52" s="540">
        <v>78118</v>
      </c>
      <c r="G52" s="541">
        <v>1000</v>
      </c>
      <c r="H52" s="546" t="s">
        <v>927</v>
      </c>
      <c r="I52" s="98"/>
      <c r="J52" s="129"/>
      <c r="K52" s="129" t="s">
        <v>217</v>
      </c>
      <c r="L52" s="132" t="s">
        <v>4160</v>
      </c>
      <c r="M52" s="133" t="str">
        <f t="shared" si="8"/>
        <v>Trophy</v>
      </c>
      <c r="N52" s="133" t="str">
        <f>IFERROR(VLOOKUP($M52,Lookup!$A$1:$P$20,2,FALSE),"")</f>
        <v>Level 4</v>
      </c>
      <c r="O52" s="133">
        <f>IFERROR(VLOOKUP($M52,Lookup!$A$1:$P$20,7,FALSE),"")</f>
        <v>0</v>
      </c>
      <c r="P52" s="380"/>
      <c r="Q52" s="133">
        <f>IFERROR(VLOOKUP($M52,Lookup!$A$1:$P$20,8,FALSE),"")</f>
        <v>2</v>
      </c>
      <c r="R52" s="133">
        <f>IFERROR(VLOOKUP($M52,Lookup!$A$1:$P$20,9,FALSE),"")</f>
        <v>2</v>
      </c>
      <c r="S52" s="133"/>
      <c r="T52" s="133">
        <f>IFERROR(VLOOKUP($M52,Lookup!$A$1:$P$20,10,FALSE),"")</f>
        <v>4</v>
      </c>
      <c r="U52" s="133" t="str">
        <f>IFERROR(VLOOKUP($M52,Lookup!$A$1:$P$20,11,FALSE),"")</f>
        <v>Yes</v>
      </c>
      <c r="V52" s="133">
        <f>IFERROR(VLOOKUP($M52,Lookup!$A$1:$P$20,12,FALSE),"")</f>
        <v>0</v>
      </c>
      <c r="W52" s="133" t="str">
        <f>IFERROR(VLOOKUP($M52,Lookup!$A$1:$P$20,13,FALSE),"")</f>
        <v>Yes</v>
      </c>
      <c r="X52" s="133">
        <f>IFERROR(VLOOKUP($M52,Lookup!$A$1:$P$20,14,FALSE),"")</f>
        <v>0</v>
      </c>
      <c r="Y52" s="133">
        <f>IFERROR(VLOOKUP($M52,Lookup!$A$1:$P$20,15,FALSE),"")</f>
        <v>0</v>
      </c>
      <c r="Z52" s="133">
        <f>IFERROR(VLOOKUP($M52,Lookup!$A$1:$P$20,16,FALSE),"")</f>
        <v>0</v>
      </c>
      <c r="AA52" s="544"/>
      <c r="AB52" s="129"/>
      <c r="AC52" s="129"/>
      <c r="AD52" s="135"/>
      <c r="AE52" s="135"/>
      <c r="AF52" s="129" t="s">
        <v>763</v>
      </c>
      <c r="AG52" s="130" t="s">
        <v>2919</v>
      </c>
      <c r="AH52" s="135"/>
      <c r="AI52" s="135"/>
      <c r="AJ52" s="135"/>
      <c r="AK52" s="139"/>
      <c r="AL52" s="147"/>
      <c r="AM52" s="170">
        <v>2</v>
      </c>
      <c r="AN52" s="170"/>
      <c r="AO52" s="170">
        <v>2</v>
      </c>
      <c r="AP52" s="143"/>
      <c r="AQ52" s="143"/>
      <c r="AR52" s="389">
        <v>2</v>
      </c>
      <c r="AS52" s="389" t="s">
        <v>977</v>
      </c>
      <c r="AT52" s="143" t="s">
        <v>3426</v>
      </c>
      <c r="AU52" s="143"/>
      <c r="AV52" s="139" t="s">
        <v>2894</v>
      </c>
      <c r="AW52" s="139"/>
      <c r="AX52" s="139"/>
      <c r="AY52" s="139"/>
      <c r="AZ52" s="371"/>
      <c r="BA52" s="371"/>
      <c r="BB52" s="371"/>
      <c r="BC52" s="371"/>
      <c r="BD52" s="371"/>
      <c r="BE52" s="371"/>
      <c r="BF52" s="371"/>
    </row>
    <row r="53" spans="1:58" ht="39.75" customHeight="1">
      <c r="A53" s="126" t="s">
        <v>362</v>
      </c>
      <c r="B53" s="539" t="s">
        <v>3208</v>
      </c>
      <c r="C53" s="539" t="s">
        <v>2357</v>
      </c>
      <c r="D53" s="539" t="s">
        <v>37</v>
      </c>
      <c r="E53" s="540" t="s">
        <v>40</v>
      </c>
      <c r="F53" s="540">
        <v>78249</v>
      </c>
      <c r="G53" s="541">
        <v>1000</v>
      </c>
      <c r="H53" s="546" t="s">
        <v>927</v>
      </c>
      <c r="I53" s="98"/>
      <c r="J53" s="129"/>
      <c r="K53" s="129" t="s">
        <v>472</v>
      </c>
      <c r="L53" s="132" t="s">
        <v>4161</v>
      </c>
      <c r="M53" s="133" t="str">
        <f t="shared" si="8"/>
        <v>Trophy</v>
      </c>
      <c r="N53" s="133" t="str">
        <f>IFERROR(VLOOKUP($M53,Lookup!$A$1:$P$20,2,FALSE),"")</f>
        <v>Level 4</v>
      </c>
      <c r="O53" s="133">
        <f>IFERROR(VLOOKUP($M53,Lookup!$A$1:$P$20,7,FALSE),"")</f>
        <v>0</v>
      </c>
      <c r="P53" s="380"/>
      <c r="Q53" s="133">
        <f>IFERROR(VLOOKUP($M53,Lookup!$A$1:$P$20,8,FALSE),"")</f>
        <v>2</v>
      </c>
      <c r="R53" s="133">
        <f>IFERROR(VLOOKUP($M53,Lookup!$A$1:$P$20,9,FALSE),"")</f>
        <v>2</v>
      </c>
      <c r="S53" s="133"/>
      <c r="T53" s="133">
        <f>IFERROR(VLOOKUP($M53,Lookup!$A$1:$P$20,10,FALSE),"")</f>
        <v>4</v>
      </c>
      <c r="U53" s="133" t="str">
        <f>IFERROR(VLOOKUP($M53,Lookup!$A$1:$P$20,11,FALSE),"")</f>
        <v>Yes</v>
      </c>
      <c r="V53" s="133">
        <f>IFERROR(VLOOKUP($M53,Lookup!$A$1:$P$20,12,FALSE),"")</f>
        <v>0</v>
      </c>
      <c r="W53" s="133" t="str">
        <f>IFERROR(VLOOKUP($M53,Lookup!$A$1:$P$20,13,FALSE),"")</f>
        <v>Yes</v>
      </c>
      <c r="X53" s="133">
        <f>IFERROR(VLOOKUP($M53,Lookup!$A$1:$P$20,14,FALSE),"")</f>
        <v>0</v>
      </c>
      <c r="Y53" s="133">
        <f>IFERROR(VLOOKUP($M53,Lookup!$A$1:$P$20,15,FALSE),"")</f>
        <v>0</v>
      </c>
      <c r="Z53" s="133">
        <f>IFERROR(VLOOKUP($M53,Lookup!$A$1:$P$20,16,FALSE),"")</f>
        <v>0</v>
      </c>
      <c r="AA53" s="544"/>
      <c r="AB53" s="129"/>
      <c r="AC53" s="129"/>
      <c r="AD53" s="135"/>
      <c r="AE53" s="135"/>
      <c r="AF53" s="129"/>
      <c r="AG53" s="129"/>
      <c r="AH53" s="135"/>
      <c r="AI53" s="135"/>
      <c r="AJ53" s="135"/>
      <c r="AK53" s="143"/>
      <c r="AL53" s="150"/>
      <c r="AM53" s="129"/>
      <c r="AN53" s="129"/>
      <c r="AO53" s="150"/>
      <c r="AP53" s="139"/>
      <c r="AQ53" s="139"/>
      <c r="AR53" s="400" t="s">
        <v>3388</v>
      </c>
      <c r="AS53" s="400" t="s">
        <v>3389</v>
      </c>
      <c r="AT53" s="139"/>
      <c r="AU53" s="139"/>
      <c r="AV53" s="139" t="s">
        <v>2894</v>
      </c>
      <c r="AW53" s="139"/>
      <c r="AX53" s="139"/>
      <c r="AY53" s="139"/>
      <c r="AZ53" s="371"/>
      <c r="BA53" s="371"/>
      <c r="BB53" s="371"/>
      <c r="BC53" s="371"/>
      <c r="BD53" s="371"/>
      <c r="BE53" s="371"/>
      <c r="BF53" s="371"/>
    </row>
    <row r="54" spans="1:58" ht="39.75" customHeight="1">
      <c r="A54" s="126" t="s">
        <v>2529</v>
      </c>
      <c r="B54" s="539" t="s">
        <v>3427</v>
      </c>
      <c r="C54" s="539" t="s">
        <v>3428</v>
      </c>
      <c r="D54" s="539" t="s">
        <v>123</v>
      </c>
      <c r="E54" s="540" t="s">
        <v>40</v>
      </c>
      <c r="F54" s="540">
        <v>78664</v>
      </c>
      <c r="G54" s="159">
        <v>1000</v>
      </c>
      <c r="H54" s="158" t="s">
        <v>931</v>
      </c>
      <c r="I54" s="98"/>
      <c r="J54" s="129"/>
      <c r="K54" s="129" t="s">
        <v>712</v>
      </c>
      <c r="L54" s="543" t="s">
        <v>4162</v>
      </c>
      <c r="M54" s="133" t="str">
        <f t="shared" si="8"/>
        <v>Trophy</v>
      </c>
      <c r="N54" s="133" t="str">
        <f>IFERROR(VLOOKUP($M54,Lookup!$A$1:$P$20,2,FALSE),"")</f>
        <v>Level 4</v>
      </c>
      <c r="O54" s="133">
        <f>IFERROR(VLOOKUP($M54,Lookup!$A$1:$P$20,7,FALSE),"")</f>
        <v>0</v>
      </c>
      <c r="P54" s="380"/>
      <c r="Q54" s="133">
        <f>IFERROR(VLOOKUP($M54,Lookup!$A$1:$P$20,8,FALSE),"")</f>
        <v>2</v>
      </c>
      <c r="R54" s="133">
        <f>IFERROR(VLOOKUP($M54,Lookup!$A$1:$P$20,9,FALSE),"")</f>
        <v>2</v>
      </c>
      <c r="S54" s="133"/>
      <c r="T54" s="133">
        <f>IFERROR(VLOOKUP($M54,Lookup!$A$1:$P$20,10,FALSE),"")</f>
        <v>4</v>
      </c>
      <c r="U54" s="133" t="str">
        <f>IFERROR(VLOOKUP($M54,Lookup!$A$1:$P$20,11,FALSE),"")</f>
        <v>Yes</v>
      </c>
      <c r="V54" s="133">
        <f>IFERROR(VLOOKUP($M54,Lookup!$A$1:$P$20,12,FALSE),"")</f>
        <v>0</v>
      </c>
      <c r="W54" s="133" t="str">
        <f>IFERROR(VLOOKUP($M54,Lookup!$A$1:$P$20,13,FALSE),"")</f>
        <v>Yes</v>
      </c>
      <c r="X54" s="133">
        <f>IFERROR(VLOOKUP($M54,Lookup!$A$1:$P$20,14,FALSE),"")</f>
        <v>0</v>
      </c>
      <c r="Y54" s="133">
        <f>IFERROR(VLOOKUP($M54,Lookup!$A$1:$P$20,15,FALSE),"")</f>
        <v>0</v>
      </c>
      <c r="Z54" s="133">
        <f>IFERROR(VLOOKUP($M54,Lookup!$A$1:$P$20,16,FALSE),"")</f>
        <v>0</v>
      </c>
      <c r="AA54" s="133">
        <f>IFERROR(VLOOKUP($M54,Lookup!$A$1:$Q$20,17,FALSE),"")</f>
        <v>2</v>
      </c>
      <c r="AB54" s="129"/>
      <c r="AC54" s="129"/>
      <c r="AD54" s="135"/>
      <c r="AE54" s="135"/>
      <c r="AF54" s="129" t="s">
        <v>3429</v>
      </c>
      <c r="AG54" s="188" t="s">
        <v>3430</v>
      </c>
      <c r="AH54" s="135" t="s">
        <v>4107</v>
      </c>
      <c r="AI54" s="402">
        <v>1</v>
      </c>
      <c r="AJ54" s="402" t="s">
        <v>3431</v>
      </c>
      <c r="AK54" s="143"/>
      <c r="AL54" s="150"/>
      <c r="AM54" s="129"/>
      <c r="AN54" s="129"/>
      <c r="AO54" s="150"/>
      <c r="AP54" s="143"/>
      <c r="AQ54" s="143"/>
      <c r="AR54" s="402">
        <v>1</v>
      </c>
      <c r="AS54" s="402" t="s">
        <v>3431</v>
      </c>
      <c r="AT54" s="143" t="s">
        <v>3035</v>
      </c>
      <c r="AU54" s="143"/>
      <c r="AV54" s="139" t="s">
        <v>2840</v>
      </c>
      <c r="AW54" s="139"/>
      <c r="AX54" s="139"/>
      <c r="AY54" s="139"/>
      <c r="AZ54" s="371"/>
      <c r="BA54" s="371"/>
      <c r="BB54" s="371"/>
      <c r="BC54" s="371"/>
      <c r="BD54" s="371"/>
      <c r="BE54" s="371"/>
      <c r="BF54" s="371"/>
    </row>
    <row r="55" spans="1:58" ht="39.75" customHeight="1">
      <c r="A55" s="126" t="s">
        <v>362</v>
      </c>
      <c r="B55" s="539" t="s">
        <v>2599</v>
      </c>
      <c r="C55" s="539" t="s">
        <v>3140</v>
      </c>
      <c r="D55" s="539" t="s">
        <v>234</v>
      </c>
      <c r="E55" s="540" t="s">
        <v>40</v>
      </c>
      <c r="F55" s="540">
        <v>78132</v>
      </c>
      <c r="G55" s="541">
        <v>1000</v>
      </c>
      <c r="H55" s="546" t="s">
        <v>927</v>
      </c>
      <c r="I55" s="98"/>
      <c r="J55" s="129"/>
      <c r="K55" s="129" t="s">
        <v>996</v>
      </c>
      <c r="L55" s="132"/>
      <c r="M55" s="133" t="str">
        <f t="shared" si="8"/>
        <v>Trophy</v>
      </c>
      <c r="N55" s="133" t="str">
        <f>IFERROR(VLOOKUP($M55,Lookup!$A$1:$P$20,2,FALSE),"")</f>
        <v>Level 4</v>
      </c>
      <c r="O55" s="133">
        <f>IFERROR(VLOOKUP($M55,Lookup!$A$1:$P$20,7,FALSE),"")</f>
        <v>0</v>
      </c>
      <c r="P55" s="380"/>
      <c r="Q55" s="133">
        <f>IFERROR(VLOOKUP($M55,Lookup!$A$1:$P$20,8,FALSE),"")</f>
        <v>2</v>
      </c>
      <c r="R55" s="133">
        <f>IFERROR(VLOOKUP($M55,Lookup!$A$1:$P$20,9,FALSE),"")</f>
        <v>2</v>
      </c>
      <c r="S55" s="133"/>
      <c r="T55" s="133">
        <f>IFERROR(VLOOKUP($M55,Lookup!$A$1:$P$20,10,FALSE),"")</f>
        <v>4</v>
      </c>
      <c r="U55" s="133" t="str">
        <f>IFERROR(VLOOKUP($M55,Lookup!$A$1:$P$20,11,FALSE),"")</f>
        <v>Yes</v>
      </c>
      <c r="V55" s="133">
        <f>IFERROR(VLOOKUP($M55,Lookup!$A$1:$P$20,12,FALSE),"")</f>
        <v>0</v>
      </c>
      <c r="W55" s="133" t="str">
        <f>IFERROR(VLOOKUP($M55,Lookup!$A$1:$P$20,13,FALSE),"")</f>
        <v>Yes</v>
      </c>
      <c r="X55" s="133">
        <f>IFERROR(VLOOKUP($M55,Lookup!$A$1:$P$20,14,FALSE),"")</f>
        <v>0</v>
      </c>
      <c r="Y55" s="133">
        <f>IFERROR(VLOOKUP($M55,Lookup!$A$1:$P$20,15,FALSE),"")</f>
        <v>0</v>
      </c>
      <c r="Z55" s="133">
        <f>IFERROR(VLOOKUP($M55,Lookup!$A$1:$P$20,16,FALSE),"")</f>
        <v>0</v>
      </c>
      <c r="AA55" s="544"/>
      <c r="AB55" s="129"/>
      <c r="AC55" s="129"/>
      <c r="AD55" s="135"/>
      <c r="AE55" s="135"/>
      <c r="AF55" s="129" t="s">
        <v>1057</v>
      </c>
      <c r="AG55" s="130" t="s">
        <v>3432</v>
      </c>
      <c r="AH55" s="135"/>
      <c r="AI55" s="135"/>
      <c r="AJ55" s="135"/>
      <c r="AK55" s="143"/>
      <c r="AL55" s="150"/>
      <c r="AM55" s="150"/>
      <c r="AN55" s="150"/>
      <c r="AO55" s="150"/>
      <c r="AP55" s="139"/>
      <c r="AQ55" s="139"/>
      <c r="AR55" s="400">
        <v>1</v>
      </c>
      <c r="AS55" s="400" t="s">
        <v>977</v>
      </c>
      <c r="AT55" s="139"/>
      <c r="AU55" s="139"/>
      <c r="AV55" s="139" t="s">
        <v>2894</v>
      </c>
      <c r="AW55" s="139"/>
      <c r="AX55" s="139"/>
      <c r="AY55" s="139"/>
      <c r="AZ55" s="371"/>
      <c r="BA55" s="371"/>
      <c r="BB55" s="371"/>
      <c r="BC55" s="371"/>
      <c r="BD55" s="371"/>
      <c r="BE55" s="371"/>
      <c r="BF55" s="371"/>
    </row>
    <row r="56" spans="1:58" ht="39.75" customHeight="1">
      <c r="A56" s="126" t="s">
        <v>362</v>
      </c>
      <c r="B56" s="539" t="s">
        <v>2599</v>
      </c>
      <c r="C56" s="539" t="s">
        <v>3140</v>
      </c>
      <c r="D56" s="539" t="s">
        <v>234</v>
      </c>
      <c r="E56" s="540" t="s">
        <v>40</v>
      </c>
      <c r="F56" s="540">
        <v>78132</v>
      </c>
      <c r="G56" s="541">
        <v>1500</v>
      </c>
      <c r="H56" s="546" t="s">
        <v>4122</v>
      </c>
      <c r="I56" s="98"/>
      <c r="J56" s="129"/>
      <c r="K56" s="129"/>
      <c r="L56" s="545" t="s">
        <v>4163</v>
      </c>
      <c r="M56" s="133" t="str">
        <f t="shared" si="8"/>
        <v>Trophy</v>
      </c>
      <c r="N56" s="133"/>
      <c r="O56" s="133"/>
      <c r="P56" s="380"/>
      <c r="Q56" s="133"/>
      <c r="R56" s="133"/>
      <c r="S56" s="133"/>
      <c r="T56" s="133"/>
      <c r="U56" s="133"/>
      <c r="V56" s="133"/>
      <c r="W56" s="133"/>
      <c r="X56" s="133"/>
      <c r="Y56" s="133"/>
      <c r="Z56" s="133"/>
      <c r="AA56" s="544"/>
      <c r="AB56" s="129"/>
      <c r="AC56" s="129"/>
      <c r="AD56" s="135"/>
      <c r="AE56" s="135"/>
      <c r="AF56" s="129"/>
      <c r="AG56" s="130"/>
      <c r="AH56" s="135"/>
      <c r="AI56" s="135"/>
      <c r="AJ56" s="135"/>
      <c r="AK56" s="143"/>
      <c r="AL56" s="150"/>
      <c r="AM56" s="150"/>
      <c r="AN56" s="150"/>
      <c r="AO56" s="150"/>
      <c r="AP56" s="139"/>
      <c r="AQ56" s="139"/>
      <c r="AR56" s="400"/>
      <c r="AS56" s="400"/>
      <c r="AT56" s="139"/>
      <c r="AU56" s="139"/>
      <c r="AV56" s="139"/>
      <c r="AW56" s="139"/>
      <c r="AX56" s="139"/>
      <c r="AY56" s="139"/>
      <c r="AZ56" s="371"/>
      <c r="BA56" s="371"/>
      <c r="BB56" s="371"/>
      <c r="BC56" s="371"/>
      <c r="BD56" s="371"/>
      <c r="BE56" s="371"/>
      <c r="BF56" s="371"/>
    </row>
    <row r="57" spans="1:58" ht="39.75" customHeight="1">
      <c r="A57" s="126" t="s">
        <v>2529</v>
      </c>
      <c r="B57" s="539" t="s">
        <v>2317</v>
      </c>
      <c r="C57" s="539" t="s">
        <v>2789</v>
      </c>
      <c r="D57" s="539" t="s">
        <v>37</v>
      </c>
      <c r="E57" s="540" t="s">
        <v>40</v>
      </c>
      <c r="F57" s="540">
        <v>78221</v>
      </c>
      <c r="G57" s="159">
        <v>1000</v>
      </c>
      <c r="H57" s="96" t="s">
        <v>931</v>
      </c>
      <c r="I57" s="98"/>
      <c r="J57" s="129"/>
      <c r="K57" s="129" t="s">
        <v>4105</v>
      </c>
      <c r="L57" s="543" t="s">
        <v>4164</v>
      </c>
      <c r="M57" s="133" t="str">
        <f t="shared" si="8"/>
        <v>Trophy</v>
      </c>
      <c r="N57" s="133" t="str">
        <f>IFERROR(VLOOKUP($M57,Lookup!$A$1:$P$20,2,FALSE),"")</f>
        <v>Level 4</v>
      </c>
      <c r="O57" s="133">
        <f>IFERROR(VLOOKUP($M57,Lookup!$A$1:$P$20,7,FALSE),"")</f>
        <v>0</v>
      </c>
      <c r="P57" s="380"/>
      <c r="Q57" s="133">
        <f>IFERROR(VLOOKUP($M57,Lookup!$A$1:$P$20,8,FALSE),"")</f>
        <v>2</v>
      </c>
      <c r="R57" s="133">
        <f>IFERROR(VLOOKUP($M57,Lookup!$A$1:$P$20,9,FALSE),"")</f>
        <v>2</v>
      </c>
      <c r="S57" s="133"/>
      <c r="T57" s="133">
        <f>IFERROR(VLOOKUP($M57,Lookup!$A$1:$P$20,10,FALSE),"")</f>
        <v>4</v>
      </c>
      <c r="U57" s="133" t="str">
        <f>IFERROR(VLOOKUP($M57,Lookup!$A$1:$P$20,11,FALSE),"")</f>
        <v>Yes</v>
      </c>
      <c r="V57" s="544" t="s">
        <v>893</v>
      </c>
      <c r="W57" s="133" t="str">
        <f>IFERROR(VLOOKUP($M57,Lookup!$A$1:$P$20,13,FALSE),"")</f>
        <v>Yes</v>
      </c>
      <c r="X57" s="133">
        <f>IFERROR(VLOOKUP($M57,Lookup!$A$1:$P$20,14,FALSE),"")</f>
        <v>0</v>
      </c>
      <c r="Y57" s="133">
        <f>IFERROR(VLOOKUP($M57,Lookup!$A$1:$P$20,15,FALSE),"")</f>
        <v>0</v>
      </c>
      <c r="Z57" s="133">
        <f>IFERROR(VLOOKUP($M57,Lookup!$A$1:$P$20,16,FALSE),"")</f>
        <v>0</v>
      </c>
      <c r="AA57" s="544"/>
      <c r="AB57" s="129"/>
      <c r="AC57" s="129"/>
      <c r="AD57" s="135"/>
      <c r="AE57" s="135"/>
      <c r="AF57" s="129" t="s">
        <v>2319</v>
      </c>
      <c r="AG57" s="130" t="s">
        <v>2320</v>
      </c>
      <c r="AH57" s="135" t="s">
        <v>4107</v>
      </c>
      <c r="AI57" s="402">
        <v>2</v>
      </c>
      <c r="AJ57" s="402" t="s">
        <v>3057</v>
      </c>
      <c r="AK57" s="143"/>
      <c r="AL57" s="150"/>
      <c r="AM57" s="129"/>
      <c r="AN57" s="129"/>
      <c r="AO57" s="150"/>
      <c r="AP57" s="139"/>
      <c r="AQ57" s="139"/>
      <c r="AR57" s="148"/>
      <c r="AS57" s="148"/>
      <c r="AT57" s="139"/>
      <c r="AU57" s="139"/>
      <c r="AV57" s="139" t="s">
        <v>3433</v>
      </c>
      <c r="AW57" s="139"/>
      <c r="AX57" s="139"/>
      <c r="AY57" s="139"/>
      <c r="AZ57" s="371"/>
      <c r="BA57" s="371"/>
      <c r="BB57" s="371"/>
      <c r="BC57" s="371"/>
      <c r="BD57" s="371"/>
      <c r="BE57" s="371"/>
      <c r="BF57" s="371"/>
    </row>
    <row r="58" spans="1:58" ht="39.75" customHeight="1">
      <c r="A58" s="126" t="s">
        <v>362</v>
      </c>
      <c r="B58" s="539" t="s">
        <v>3434</v>
      </c>
      <c r="C58" s="539"/>
      <c r="D58" s="539"/>
      <c r="E58" s="540"/>
      <c r="F58" s="540"/>
      <c r="G58" s="541">
        <v>920</v>
      </c>
      <c r="H58" s="546" t="s">
        <v>927</v>
      </c>
      <c r="I58" s="98"/>
      <c r="J58" s="129"/>
      <c r="K58" s="129"/>
      <c r="L58" s="132"/>
      <c r="M58" s="133"/>
      <c r="N58" s="133"/>
      <c r="O58" s="133"/>
      <c r="P58" s="380"/>
      <c r="Q58" s="133"/>
      <c r="R58" s="133"/>
      <c r="S58" s="133"/>
      <c r="T58" s="133"/>
      <c r="U58" s="133"/>
      <c r="V58" s="133"/>
      <c r="W58" s="133"/>
      <c r="X58" s="133"/>
      <c r="Y58" s="133"/>
      <c r="Z58" s="133"/>
      <c r="AA58" s="133"/>
      <c r="AB58" s="129"/>
      <c r="AC58" s="129"/>
      <c r="AD58" s="135"/>
      <c r="AE58" s="135"/>
      <c r="AF58" s="129"/>
      <c r="AG58" s="130"/>
      <c r="AH58" s="135"/>
      <c r="AI58" s="135"/>
      <c r="AJ58" s="135"/>
      <c r="AK58" s="143"/>
      <c r="AL58" s="150"/>
      <c r="AM58" s="129"/>
      <c r="AN58" s="129"/>
      <c r="AO58" s="150"/>
      <c r="AP58" s="139"/>
      <c r="AQ58" s="139"/>
      <c r="AR58" s="148"/>
      <c r="AS58" s="148"/>
      <c r="AT58" s="139"/>
      <c r="AU58" s="139"/>
      <c r="AV58" s="139"/>
      <c r="AW58" s="139"/>
      <c r="AX58" s="139"/>
      <c r="AY58" s="139"/>
      <c r="AZ58" s="371"/>
      <c r="BA58" s="371"/>
      <c r="BB58" s="371"/>
      <c r="BC58" s="371"/>
      <c r="BD58" s="371"/>
      <c r="BE58" s="371"/>
      <c r="BF58" s="371"/>
    </row>
    <row r="59" spans="1:58" ht="39.75" customHeight="1">
      <c r="A59" s="126" t="s">
        <v>362</v>
      </c>
      <c r="B59" s="539" t="s">
        <v>299</v>
      </c>
      <c r="C59" s="539" t="s">
        <v>2543</v>
      </c>
      <c r="D59" s="539" t="s">
        <v>2544</v>
      </c>
      <c r="E59" s="540" t="s">
        <v>40</v>
      </c>
      <c r="F59" s="540">
        <v>78113</v>
      </c>
      <c r="G59" s="541">
        <v>650</v>
      </c>
      <c r="H59" s="546" t="s">
        <v>927</v>
      </c>
      <c r="I59" s="98"/>
      <c r="J59" s="129"/>
      <c r="K59" s="129" t="s">
        <v>217</v>
      </c>
      <c r="L59" s="132" t="s">
        <v>4165</v>
      </c>
      <c r="M59" s="133" t="str">
        <f t="shared" ref="M59:M84" si="9">IF(SUM($G59,$I59)=0,"",IF(SUM($G59,$I59)&gt;=10000,"Silver",IF(AND((SUM($G59,$I59)&lt;10000),(SUM($G59,$I59)&gt;=5000)),"Champion",IF(AND((SUM($G59,$I59)&lt;5000),(SUM($G59,$I59)&gt;=2500)),"Reserve",IF(AND((SUM($G59,$I59)&lt;2500),(SUM($G59,$I59)&gt;=1000)),"Trophy",IF(AND((SUM($G59,$I59)&lt;1000),(SUM($G59,$I59)&gt;=500)),"Blue",IF(AND((SUM($G59,$I59)&lt;500),(SUM($G59,$I59)&gt;=250)),"Red","White")))))))</f>
        <v>Blue</v>
      </c>
      <c r="N59" s="133" t="str">
        <f>IFERROR(VLOOKUP($M59,Lookup!$A$1:$P$20,2,FALSE),"")</f>
        <v>Level 5</v>
      </c>
      <c r="O59" s="133">
        <f>IFERROR(VLOOKUP($M59,Lookup!$A$1:$P$20,7,FALSE),"")</f>
        <v>0</v>
      </c>
      <c r="P59" s="380"/>
      <c r="Q59" s="133">
        <f>IFERROR(VLOOKUP($M59,Lookup!$A$1:$P$20,8,FALSE),"")</f>
        <v>2</v>
      </c>
      <c r="R59" s="133">
        <f>IFERROR(VLOOKUP($M59,Lookup!$A$1:$P$20,9,FALSE),"")</f>
        <v>2</v>
      </c>
      <c r="S59" s="133"/>
      <c r="T59" s="133">
        <f>IFERROR(VLOOKUP($M59,Lookup!$A$1:$P$20,10,FALSE),"")</f>
        <v>2</v>
      </c>
      <c r="U59" s="133">
        <f>IFERROR(VLOOKUP($M59,Lookup!$A$1:$P$20,11,FALSE),"")</f>
        <v>0</v>
      </c>
      <c r="V59" s="133">
        <f>IFERROR(VLOOKUP($M59,Lookup!$A$1:$P$20,12,FALSE),"")</f>
        <v>0</v>
      </c>
      <c r="W59" s="133">
        <f>IFERROR(VLOOKUP($M59,Lookup!$A$1:$P$20,13,FALSE),"")</f>
        <v>0</v>
      </c>
      <c r="X59" s="133">
        <f>IFERROR(VLOOKUP($M59,Lookup!$A$1:$P$20,14,FALSE),"")</f>
        <v>0</v>
      </c>
      <c r="Y59" s="133">
        <f>IFERROR(VLOOKUP($M59,Lookup!$A$1:$P$20,15,FALSE),"")</f>
        <v>0</v>
      </c>
      <c r="Z59" s="133">
        <f>IFERROR(VLOOKUP($M59,Lookup!$A$1:$P$20,16,FALSE),"")</f>
        <v>0</v>
      </c>
      <c r="AA59" s="133">
        <f>IFERROR(VLOOKUP($M59,Lookup!$A$1:$Q$20,17,FALSE),"")</f>
        <v>1</v>
      </c>
      <c r="AB59" s="129"/>
      <c r="AC59" s="129"/>
      <c r="AD59" s="135"/>
      <c r="AE59" s="135"/>
      <c r="AF59" s="129" t="s">
        <v>1266</v>
      </c>
      <c r="AG59" s="130" t="s">
        <v>1267</v>
      </c>
      <c r="AH59" s="135"/>
      <c r="AI59" s="135"/>
      <c r="AJ59" s="135"/>
      <c r="AK59" s="143"/>
      <c r="AL59" s="150"/>
      <c r="AM59" s="129"/>
      <c r="AN59" s="129"/>
      <c r="AO59" s="150"/>
      <c r="AP59" s="139"/>
      <c r="AQ59" s="139"/>
      <c r="AR59" s="148"/>
      <c r="AS59" s="148"/>
      <c r="AT59" s="139"/>
      <c r="AU59" s="139"/>
      <c r="AV59" s="139" t="s">
        <v>2907</v>
      </c>
      <c r="AW59" s="139"/>
      <c r="AX59" s="139"/>
      <c r="AY59" s="139"/>
      <c r="AZ59" s="371"/>
      <c r="BA59" s="371"/>
      <c r="BB59" s="371"/>
      <c r="BC59" s="371"/>
      <c r="BD59" s="371"/>
      <c r="BE59" s="371"/>
      <c r="BF59" s="371"/>
    </row>
    <row r="60" spans="1:58" ht="39.75" customHeight="1">
      <c r="A60" s="126" t="s">
        <v>362</v>
      </c>
      <c r="B60" s="539" t="s">
        <v>4166</v>
      </c>
      <c r="C60" s="539" t="s">
        <v>1140</v>
      </c>
      <c r="D60" s="539" t="s">
        <v>37</v>
      </c>
      <c r="E60" s="540" t="s">
        <v>40</v>
      </c>
      <c r="F60" s="540">
        <v>78248</v>
      </c>
      <c r="G60" s="541">
        <v>600</v>
      </c>
      <c r="H60" s="546" t="s">
        <v>4122</v>
      </c>
      <c r="I60" s="98"/>
      <c r="J60" s="129"/>
      <c r="K60" s="129" t="s">
        <v>4167</v>
      </c>
      <c r="L60" s="545" t="s">
        <v>4116</v>
      </c>
      <c r="M60" s="133" t="str">
        <f t="shared" si="9"/>
        <v>Blue</v>
      </c>
      <c r="N60" s="133" t="str">
        <f>IFERROR(VLOOKUP($M60,Lookup!$A$1:$P$20,2,FALSE),"")</f>
        <v>Level 5</v>
      </c>
      <c r="O60" s="133">
        <f>IFERROR(VLOOKUP($M60,Lookup!$A$1:$P$20,7,FALSE),"")</f>
        <v>0</v>
      </c>
      <c r="P60" s="380"/>
      <c r="Q60" s="133">
        <f>IFERROR(VLOOKUP($M60,Lookup!$A$1:$P$20,8,FALSE),"")</f>
        <v>2</v>
      </c>
      <c r="R60" s="133">
        <f>IFERROR(VLOOKUP($M60,Lookup!$A$1:$P$20,9,FALSE),"")</f>
        <v>2</v>
      </c>
      <c r="S60" s="133"/>
      <c r="T60" s="133">
        <f>IFERROR(VLOOKUP($M60,Lookup!$A$1:$P$20,10,FALSE),"")</f>
        <v>2</v>
      </c>
      <c r="U60" s="133">
        <f>IFERROR(VLOOKUP($M60,Lookup!$A$1:$P$20,11,FALSE),"")</f>
        <v>0</v>
      </c>
      <c r="V60" s="133">
        <f>IFERROR(VLOOKUP($M60,Lookup!$A$1:$P$20,12,FALSE),"")</f>
        <v>0</v>
      </c>
      <c r="W60" s="133">
        <f>IFERROR(VLOOKUP($M60,Lookup!$A$1:$P$20,13,FALSE),"")</f>
        <v>0</v>
      </c>
      <c r="X60" s="133">
        <f>IFERROR(VLOOKUP($M60,Lookup!$A$1:$P$20,14,FALSE),"")</f>
        <v>0</v>
      </c>
      <c r="Y60" s="133">
        <f>IFERROR(VLOOKUP($M60,Lookup!$A$1:$P$20,15,FALSE),"")</f>
        <v>0</v>
      </c>
      <c r="Z60" s="133">
        <f>IFERROR(VLOOKUP($M60,Lookup!$A$1:$P$20,16,FALSE),"")</f>
        <v>0</v>
      </c>
      <c r="AA60" s="133">
        <f>IFERROR(VLOOKUP($M60,Lookup!$A$1:$Q$20,17,FALSE),"")</f>
        <v>1</v>
      </c>
      <c r="AB60" s="129"/>
      <c r="AC60" s="129"/>
      <c r="AD60" s="135"/>
      <c r="AE60" s="135"/>
      <c r="AF60" s="129" t="s">
        <v>1141</v>
      </c>
      <c r="AG60" s="130" t="s">
        <v>1142</v>
      </c>
      <c r="AH60" s="135"/>
      <c r="AI60" s="135"/>
      <c r="AJ60" s="135"/>
      <c r="AK60" s="139"/>
      <c r="AL60" s="170">
        <v>2</v>
      </c>
      <c r="AM60" s="170">
        <v>2</v>
      </c>
      <c r="AN60" s="170">
        <v>2</v>
      </c>
      <c r="AO60" s="170">
        <v>2</v>
      </c>
      <c r="AP60" s="139"/>
      <c r="AQ60" s="139"/>
      <c r="AR60" s="148"/>
      <c r="AS60" s="148"/>
      <c r="AT60" s="139"/>
      <c r="AU60" s="139"/>
      <c r="AV60" s="139" t="s">
        <v>2882</v>
      </c>
      <c r="AW60" s="139"/>
      <c r="AX60" s="139"/>
      <c r="AY60" s="139"/>
      <c r="AZ60" s="371"/>
      <c r="BA60" s="371"/>
      <c r="BB60" s="371"/>
      <c r="BC60" s="371"/>
      <c r="BD60" s="371"/>
      <c r="BE60" s="371"/>
      <c r="BF60" s="371"/>
    </row>
    <row r="61" spans="1:58" ht="39.75" customHeight="1">
      <c r="A61" s="126" t="s">
        <v>362</v>
      </c>
      <c r="B61" s="539" t="s">
        <v>3219</v>
      </c>
      <c r="C61" s="539" t="s">
        <v>3220</v>
      </c>
      <c r="D61" s="539" t="s">
        <v>68</v>
      </c>
      <c r="E61" s="540" t="s">
        <v>40</v>
      </c>
      <c r="F61" s="540">
        <v>77249</v>
      </c>
      <c r="G61" s="541">
        <v>500</v>
      </c>
      <c r="H61" s="540" t="s">
        <v>927</v>
      </c>
      <c r="I61" s="98"/>
      <c r="J61" s="129"/>
      <c r="K61" s="129" t="s">
        <v>472</v>
      </c>
      <c r="L61" s="132"/>
      <c r="M61" s="133" t="str">
        <f t="shared" si="9"/>
        <v>Blue</v>
      </c>
      <c r="N61" s="133" t="str">
        <f>IFERROR(VLOOKUP($M61,Lookup!$A$1:$P$20,2,FALSE),"")</f>
        <v>Level 5</v>
      </c>
      <c r="O61" s="133">
        <f>IFERROR(VLOOKUP($M61,Lookup!$A$1:$P$20,7,FALSE),"")</f>
        <v>0</v>
      </c>
      <c r="P61" s="380"/>
      <c r="Q61" s="133">
        <f>IFERROR(VLOOKUP($M61,Lookup!$A$1:$P$20,8,FALSE),"")</f>
        <v>2</v>
      </c>
      <c r="R61" s="133">
        <f>IFERROR(VLOOKUP($M61,Lookup!$A$1:$P$20,9,FALSE),"")</f>
        <v>2</v>
      </c>
      <c r="S61" s="133"/>
      <c r="T61" s="133">
        <f>IFERROR(VLOOKUP($M61,Lookup!$A$1:$P$20,10,FALSE),"")</f>
        <v>2</v>
      </c>
      <c r="U61" s="133">
        <f>IFERROR(VLOOKUP($M61,Lookup!$A$1:$P$20,11,FALSE),"")</f>
        <v>0</v>
      </c>
      <c r="V61" s="133">
        <f>IFERROR(VLOOKUP($M61,Lookup!$A$1:$P$20,12,FALSE),"")</f>
        <v>0</v>
      </c>
      <c r="W61" s="133">
        <f>IFERROR(VLOOKUP($M61,Lookup!$A$1:$P$20,13,FALSE),"")</f>
        <v>0</v>
      </c>
      <c r="X61" s="133">
        <f>IFERROR(VLOOKUP($M61,Lookup!$A$1:$P$20,14,FALSE),"")</f>
        <v>0</v>
      </c>
      <c r="Y61" s="133">
        <f>IFERROR(VLOOKUP($M61,Lookup!$A$1:$P$20,15,FALSE),"")</f>
        <v>0</v>
      </c>
      <c r="Z61" s="133">
        <f>IFERROR(VLOOKUP($M61,Lookup!$A$1:$P$20,16,FALSE),"")</f>
        <v>0</v>
      </c>
      <c r="AA61" s="544"/>
      <c r="AB61" s="129"/>
      <c r="AC61" s="129"/>
      <c r="AD61" s="135"/>
      <c r="AE61" s="135"/>
      <c r="AF61" s="129" t="s">
        <v>3221</v>
      </c>
      <c r="AG61" s="130" t="s">
        <v>3222</v>
      </c>
      <c r="AH61" s="135"/>
      <c r="AI61" s="135"/>
      <c r="AJ61" s="135"/>
      <c r="AK61" s="139"/>
      <c r="AL61" s="147"/>
      <c r="AM61" s="170">
        <v>2</v>
      </c>
      <c r="AN61" s="170"/>
      <c r="AO61" s="170">
        <v>2</v>
      </c>
      <c r="AP61" s="139"/>
      <c r="AQ61" s="139"/>
      <c r="AR61" s="148"/>
      <c r="AS61" s="148"/>
      <c r="AT61" s="139"/>
      <c r="AU61" s="139"/>
      <c r="AV61" s="139" t="s">
        <v>2907</v>
      </c>
      <c r="AW61" s="139"/>
      <c r="AX61" s="139"/>
      <c r="AY61" s="139"/>
      <c r="AZ61" s="371"/>
      <c r="BA61" s="371"/>
      <c r="BB61" s="371"/>
      <c r="BC61" s="371"/>
      <c r="BD61" s="371"/>
      <c r="BE61" s="371"/>
      <c r="BF61" s="371"/>
    </row>
    <row r="62" spans="1:58" ht="39.75" customHeight="1">
      <c r="A62" s="126" t="s">
        <v>362</v>
      </c>
      <c r="B62" s="539" t="s">
        <v>3275</v>
      </c>
      <c r="C62" s="539" t="s">
        <v>1035</v>
      </c>
      <c r="D62" s="539" t="s">
        <v>37</v>
      </c>
      <c r="E62" s="540" t="s">
        <v>40</v>
      </c>
      <c r="F62" s="540">
        <v>78216</v>
      </c>
      <c r="G62" s="541">
        <v>2000</v>
      </c>
      <c r="H62" s="546" t="s">
        <v>4115</v>
      </c>
      <c r="I62" s="98"/>
      <c r="J62" s="129"/>
      <c r="K62" s="129" t="s">
        <v>4168</v>
      </c>
      <c r="L62" s="545" t="s">
        <v>4169</v>
      </c>
      <c r="M62" s="133" t="str">
        <f t="shared" si="9"/>
        <v>Trophy</v>
      </c>
      <c r="N62" s="133" t="str">
        <f>IFERROR(VLOOKUP($M62,Lookup!$A$1:$P$20,2,FALSE),"")</f>
        <v>Level 4</v>
      </c>
      <c r="O62" s="133">
        <f>IFERROR(VLOOKUP($M62,Lookup!$A$1:$P$20,7,FALSE),"")</f>
        <v>0</v>
      </c>
      <c r="P62" s="380"/>
      <c r="Q62" s="133">
        <f>IFERROR(VLOOKUP($M62,Lookup!$A$1:$P$20,8,FALSE),"")</f>
        <v>2</v>
      </c>
      <c r="R62" s="133">
        <f>IFERROR(VLOOKUP($M62,Lookup!$A$1:$P$20,9,FALSE),"")</f>
        <v>2</v>
      </c>
      <c r="S62" s="133"/>
      <c r="T62" s="133">
        <f>IFERROR(VLOOKUP($M62,Lookup!$A$1:$P$20,10,FALSE),"")</f>
        <v>4</v>
      </c>
      <c r="U62" s="133" t="str">
        <f>IFERROR(VLOOKUP($M62,Lookup!$A$1:$P$20,11,FALSE),"")</f>
        <v>Yes</v>
      </c>
      <c r="V62" s="133">
        <f>IFERROR(VLOOKUP($M62,Lookup!$A$1:$P$20,12,FALSE),"")</f>
        <v>0</v>
      </c>
      <c r="W62" s="133" t="str">
        <f>IFERROR(VLOOKUP($M62,Lookup!$A$1:$P$20,13,FALSE),"")</f>
        <v>Yes</v>
      </c>
      <c r="X62" s="133">
        <f>IFERROR(VLOOKUP($M62,Lookup!$A$1:$P$20,14,FALSE),"")</f>
        <v>0</v>
      </c>
      <c r="Y62" s="133">
        <f>IFERROR(VLOOKUP($M62,Lookup!$A$1:$P$20,15,FALSE),"")</f>
        <v>0</v>
      </c>
      <c r="Z62" s="133">
        <f>IFERROR(VLOOKUP($M62,Lookup!$A$1:$P$20,16,FALSE),"")</f>
        <v>0</v>
      </c>
      <c r="AA62" s="133">
        <f>IFERROR(VLOOKUP($M62,Lookup!$A$1:$Q$20,17,FALSE),"")</f>
        <v>2</v>
      </c>
      <c r="AB62" s="129"/>
      <c r="AC62" s="129"/>
      <c r="AD62" s="135"/>
      <c r="AE62" s="135"/>
      <c r="AF62" s="129" t="s">
        <v>4170</v>
      </c>
      <c r="AG62" s="130" t="s">
        <v>4171</v>
      </c>
      <c r="AH62" s="135"/>
      <c r="AI62" s="135"/>
      <c r="AJ62" s="135"/>
      <c r="AK62" s="139"/>
      <c r="AL62" s="147"/>
      <c r="AM62" s="170"/>
      <c r="AN62" s="170"/>
      <c r="AO62" s="170"/>
      <c r="AP62" s="139"/>
      <c r="AQ62" s="139"/>
      <c r="AR62" s="148"/>
      <c r="AS62" s="148"/>
      <c r="AT62" s="139"/>
      <c r="AU62" s="139"/>
      <c r="AV62" s="139" t="s">
        <v>2882</v>
      </c>
      <c r="AW62" s="139"/>
      <c r="AX62" s="139"/>
      <c r="AY62" s="139"/>
      <c r="AZ62" s="371"/>
      <c r="BA62" s="371"/>
      <c r="BB62" s="371"/>
      <c r="BC62" s="371"/>
      <c r="BD62" s="371"/>
      <c r="BE62" s="371"/>
      <c r="BF62" s="371"/>
    </row>
    <row r="63" spans="1:58" ht="39.75" customHeight="1">
      <c r="A63" s="126" t="s">
        <v>362</v>
      </c>
      <c r="B63" s="539" t="s">
        <v>4172</v>
      </c>
      <c r="C63" s="539" t="s">
        <v>1573</v>
      </c>
      <c r="D63" s="539" t="s">
        <v>192</v>
      </c>
      <c r="E63" s="540" t="s">
        <v>40</v>
      </c>
      <c r="F63" s="540">
        <v>78006</v>
      </c>
      <c r="G63" s="541">
        <v>1300</v>
      </c>
      <c r="H63" s="546" t="s">
        <v>4115</v>
      </c>
      <c r="I63" s="98"/>
      <c r="J63" s="129"/>
      <c r="K63" s="129" t="s">
        <v>1038</v>
      </c>
      <c r="L63" s="545" t="s">
        <v>4173</v>
      </c>
      <c r="M63" s="133" t="str">
        <f t="shared" si="9"/>
        <v>Trophy</v>
      </c>
      <c r="N63" s="133" t="str">
        <f>IFERROR(VLOOKUP($M63,Lookup!$A$1:$P$20,2,FALSE),"")</f>
        <v>Level 4</v>
      </c>
      <c r="O63" s="133">
        <f>IFERROR(VLOOKUP($M63,Lookup!$A$1:$P$20,7,FALSE),"")</f>
        <v>0</v>
      </c>
      <c r="P63" s="380"/>
      <c r="Q63" s="133">
        <f>IFERROR(VLOOKUP($M63,Lookup!$A$1:$P$20,8,FALSE),"")</f>
        <v>2</v>
      </c>
      <c r="R63" s="133">
        <f>IFERROR(VLOOKUP($M63,Lookup!$A$1:$P$20,9,FALSE),"")</f>
        <v>2</v>
      </c>
      <c r="S63" s="133"/>
      <c r="T63" s="133">
        <f>IFERROR(VLOOKUP($M63,Lookup!$A$1:$P$20,10,FALSE),"")</f>
        <v>4</v>
      </c>
      <c r="U63" s="133" t="str">
        <f>IFERROR(VLOOKUP($M63,Lookup!$A$1:$P$20,11,FALSE),"")</f>
        <v>Yes</v>
      </c>
      <c r="V63" s="133">
        <f>IFERROR(VLOOKUP($M63,Lookup!$A$1:$P$20,12,FALSE),"")</f>
        <v>0</v>
      </c>
      <c r="W63" s="133" t="str">
        <f>IFERROR(VLOOKUP($M63,Lookup!$A$1:$P$20,13,FALSE),"")</f>
        <v>Yes</v>
      </c>
      <c r="X63" s="133">
        <f>IFERROR(VLOOKUP($M63,Lookup!$A$1:$P$20,14,FALSE),"")</f>
        <v>0</v>
      </c>
      <c r="Y63" s="133">
        <f>IFERROR(VLOOKUP($M63,Lookup!$A$1:$P$20,15,FALSE),"")</f>
        <v>0</v>
      </c>
      <c r="Z63" s="133">
        <f>IFERROR(VLOOKUP($M63,Lookup!$A$1:$P$20,16,FALSE),"")</f>
        <v>0</v>
      </c>
      <c r="AA63" s="133">
        <f>IFERROR(VLOOKUP($M63,Lookup!$A$1:$Q$20,17,FALSE),"")</f>
        <v>2</v>
      </c>
      <c r="AB63" s="129"/>
      <c r="AC63" s="129"/>
      <c r="AD63" s="135"/>
      <c r="AE63" s="135"/>
      <c r="AF63" s="129" t="s">
        <v>1574</v>
      </c>
      <c r="AG63" s="130" t="s">
        <v>1575</v>
      </c>
      <c r="AH63" s="135"/>
      <c r="AI63" s="135"/>
      <c r="AJ63" s="135"/>
      <c r="AK63" s="143"/>
      <c r="AL63" s="150"/>
      <c r="AM63" s="129"/>
      <c r="AN63" s="129"/>
      <c r="AO63" s="150"/>
      <c r="AP63" s="139"/>
      <c r="AQ63" s="139"/>
      <c r="AR63" s="148"/>
      <c r="AS63" s="148"/>
      <c r="AT63" s="139"/>
      <c r="AU63" s="139"/>
      <c r="AV63" s="139" t="s">
        <v>2882</v>
      </c>
      <c r="AW63" s="139"/>
      <c r="AX63" s="139"/>
      <c r="AY63" s="139"/>
      <c r="AZ63" s="371"/>
      <c r="BA63" s="371"/>
      <c r="BB63" s="371"/>
      <c r="BC63" s="371"/>
      <c r="BD63" s="371"/>
      <c r="BE63" s="371"/>
      <c r="BF63" s="371"/>
    </row>
    <row r="64" spans="1:58" ht="39.75" customHeight="1">
      <c r="A64" s="126" t="s">
        <v>362</v>
      </c>
      <c r="B64" s="539" t="s">
        <v>3435</v>
      </c>
      <c r="C64" s="539" t="s">
        <v>3436</v>
      </c>
      <c r="D64" s="539" t="s">
        <v>219</v>
      </c>
      <c r="E64" s="540" t="s">
        <v>40</v>
      </c>
      <c r="F64" s="540">
        <v>78118</v>
      </c>
      <c r="G64" s="541">
        <v>500</v>
      </c>
      <c r="H64" s="540" t="s">
        <v>927</v>
      </c>
      <c r="I64" s="98"/>
      <c r="J64" s="129"/>
      <c r="K64" s="129" t="s">
        <v>217</v>
      </c>
      <c r="L64" s="132" t="s">
        <v>4159</v>
      </c>
      <c r="M64" s="133" t="str">
        <f t="shared" si="9"/>
        <v>Blue</v>
      </c>
      <c r="N64" s="133" t="str">
        <f>IFERROR(VLOOKUP($M64,Lookup!$A$1:$P$20,2,FALSE),"")</f>
        <v>Level 5</v>
      </c>
      <c r="O64" s="133">
        <f>IFERROR(VLOOKUP($M64,Lookup!$A$1:$P$20,7,FALSE),"")</f>
        <v>0</v>
      </c>
      <c r="P64" s="380"/>
      <c r="Q64" s="133">
        <f>IFERROR(VLOOKUP($M64,Lookup!$A$1:$P$20,8,FALSE),"")</f>
        <v>2</v>
      </c>
      <c r="R64" s="133">
        <f>IFERROR(VLOOKUP($M64,Lookup!$A$1:$P$20,9,FALSE),"")</f>
        <v>2</v>
      </c>
      <c r="S64" s="133"/>
      <c r="T64" s="133">
        <f>IFERROR(VLOOKUP($M64,Lookup!$A$1:$P$20,10,FALSE),"")</f>
        <v>2</v>
      </c>
      <c r="U64" s="133">
        <f>IFERROR(VLOOKUP($M64,Lookup!$A$1:$P$20,11,FALSE),"")</f>
        <v>0</v>
      </c>
      <c r="V64" s="133">
        <f>IFERROR(VLOOKUP($M64,Lookup!$A$1:$P$20,12,FALSE),"")</f>
        <v>0</v>
      </c>
      <c r="W64" s="133">
        <f>IFERROR(VLOOKUP($M64,Lookup!$A$1:$P$20,13,FALSE),"")</f>
        <v>0</v>
      </c>
      <c r="X64" s="133">
        <f>IFERROR(VLOOKUP($M64,Lookup!$A$1:$P$20,14,FALSE),"")</f>
        <v>0</v>
      </c>
      <c r="Y64" s="133">
        <f>IFERROR(VLOOKUP($M64,Lookup!$A$1:$P$20,15,FALSE),"")</f>
        <v>0</v>
      </c>
      <c r="Z64" s="133">
        <f>IFERROR(VLOOKUP($M64,Lookup!$A$1:$P$20,16,FALSE),"")</f>
        <v>0</v>
      </c>
      <c r="AA64" s="544"/>
      <c r="AB64" s="129"/>
      <c r="AC64" s="129"/>
      <c r="AD64" s="135"/>
      <c r="AE64" s="135"/>
      <c r="AF64" s="129" t="s">
        <v>3437</v>
      </c>
      <c r="AG64" s="130" t="s">
        <v>3438</v>
      </c>
      <c r="AH64" s="135"/>
      <c r="AI64" s="135"/>
      <c r="AJ64" s="135"/>
      <c r="AK64" s="139"/>
      <c r="AL64" s="147"/>
      <c r="AM64" s="147"/>
      <c r="AN64" s="147"/>
      <c r="AO64" s="147"/>
      <c r="AP64" s="139"/>
      <c r="AQ64" s="139"/>
      <c r="AR64" s="148"/>
      <c r="AS64" s="148"/>
      <c r="AT64" s="139"/>
      <c r="AU64" s="139"/>
      <c r="AV64" s="139" t="s">
        <v>2907</v>
      </c>
      <c r="AW64" s="139"/>
      <c r="AX64" s="139"/>
      <c r="AY64" s="139"/>
      <c r="AZ64" s="371"/>
      <c r="BA64" s="371"/>
      <c r="BB64" s="371"/>
      <c r="BC64" s="371"/>
      <c r="BD64" s="371"/>
      <c r="BE64" s="371"/>
      <c r="BF64" s="371"/>
    </row>
    <row r="65" spans="1:58" ht="39.75" customHeight="1">
      <c r="A65" s="126" t="s">
        <v>362</v>
      </c>
      <c r="B65" s="539" t="s">
        <v>3217</v>
      </c>
      <c r="C65" s="539" t="s">
        <v>1621</v>
      </c>
      <c r="D65" s="539" t="s">
        <v>185</v>
      </c>
      <c r="E65" s="540" t="s">
        <v>40</v>
      </c>
      <c r="F65" s="540">
        <v>78119</v>
      </c>
      <c r="G65" s="541">
        <v>500</v>
      </c>
      <c r="H65" s="540" t="s">
        <v>927</v>
      </c>
      <c r="I65" s="98"/>
      <c r="J65" s="129"/>
      <c r="K65" s="129" t="s">
        <v>217</v>
      </c>
      <c r="L65" s="132"/>
      <c r="M65" s="133" t="str">
        <f t="shared" si="9"/>
        <v>Blue</v>
      </c>
      <c r="N65" s="133" t="str">
        <f>IFERROR(VLOOKUP($M65,Lookup!$A$1:$P$20,2,FALSE),"")</f>
        <v>Level 5</v>
      </c>
      <c r="O65" s="133">
        <f>IFERROR(VLOOKUP($M65,Lookup!$A$1:$P$20,7,FALSE),"")</f>
        <v>0</v>
      </c>
      <c r="P65" s="380"/>
      <c r="Q65" s="133">
        <f>IFERROR(VLOOKUP($M65,Lookup!$A$1:$P$20,8,FALSE),"")</f>
        <v>2</v>
      </c>
      <c r="R65" s="133">
        <f>IFERROR(VLOOKUP($M65,Lookup!$A$1:$P$20,9,FALSE),"")</f>
        <v>2</v>
      </c>
      <c r="S65" s="133"/>
      <c r="T65" s="133">
        <f>IFERROR(VLOOKUP($M65,Lookup!$A$1:$P$20,10,FALSE),"")</f>
        <v>2</v>
      </c>
      <c r="U65" s="133">
        <f>IFERROR(VLOOKUP($M65,Lookup!$A$1:$P$20,11,FALSE),"")</f>
        <v>0</v>
      </c>
      <c r="V65" s="133">
        <f>IFERROR(VLOOKUP($M65,Lookup!$A$1:$P$20,12,FALSE),"")</f>
        <v>0</v>
      </c>
      <c r="W65" s="133">
        <f>IFERROR(VLOOKUP($M65,Lookup!$A$1:$P$20,13,FALSE),"")</f>
        <v>0</v>
      </c>
      <c r="X65" s="133">
        <f>IFERROR(VLOOKUP($M65,Lookup!$A$1:$P$20,14,FALSE),"")</f>
        <v>0</v>
      </c>
      <c r="Y65" s="133">
        <f>IFERROR(VLOOKUP($M65,Lookup!$A$1:$P$20,15,FALSE),"")</f>
        <v>0</v>
      </c>
      <c r="Z65" s="133">
        <f>IFERROR(VLOOKUP($M65,Lookup!$A$1:$P$20,16,FALSE),"")</f>
        <v>0</v>
      </c>
      <c r="AA65" s="544"/>
      <c r="AB65" s="129"/>
      <c r="AC65" s="129"/>
      <c r="AD65" s="135"/>
      <c r="AE65" s="135"/>
      <c r="AF65" s="129" t="s">
        <v>3439</v>
      </c>
      <c r="AG65" s="129"/>
      <c r="AH65" s="135"/>
      <c r="AI65" s="135"/>
      <c r="AJ65" s="135"/>
      <c r="AK65" s="139"/>
      <c r="AL65" s="147"/>
      <c r="AM65" s="170">
        <v>2</v>
      </c>
      <c r="AN65" s="170"/>
      <c r="AO65" s="170">
        <v>2</v>
      </c>
      <c r="AP65" s="139"/>
      <c r="AQ65" s="139"/>
      <c r="AR65" s="148"/>
      <c r="AS65" s="148"/>
      <c r="AT65" s="139"/>
      <c r="AU65" s="139"/>
      <c r="AV65" s="139" t="s">
        <v>2907</v>
      </c>
      <c r="AW65" s="139"/>
      <c r="AX65" s="139"/>
      <c r="AY65" s="139"/>
      <c r="AZ65" s="371"/>
      <c r="BA65" s="371"/>
      <c r="BB65" s="371"/>
      <c r="BC65" s="371"/>
      <c r="BD65" s="371"/>
      <c r="BE65" s="371"/>
      <c r="BF65" s="371"/>
    </row>
    <row r="66" spans="1:58" ht="39.75" customHeight="1">
      <c r="A66" s="126" t="s">
        <v>362</v>
      </c>
      <c r="B66" s="539" t="s">
        <v>1669</v>
      </c>
      <c r="C66" s="539" t="s">
        <v>1670</v>
      </c>
      <c r="D66" s="539" t="s">
        <v>1671</v>
      </c>
      <c r="E66" s="540" t="s">
        <v>40</v>
      </c>
      <c r="F66" s="540">
        <v>78072</v>
      </c>
      <c r="G66" s="541">
        <v>500</v>
      </c>
      <c r="H66" s="540" t="s">
        <v>927</v>
      </c>
      <c r="I66" s="98"/>
      <c r="J66" s="129"/>
      <c r="K66" s="129" t="s">
        <v>1609</v>
      </c>
      <c r="L66" s="132"/>
      <c r="M66" s="133" t="str">
        <f t="shared" si="9"/>
        <v>Blue</v>
      </c>
      <c r="N66" s="133" t="str">
        <f>IFERROR(VLOOKUP($M66,Lookup!$A$1:$P$20,2,FALSE),"")</f>
        <v>Level 5</v>
      </c>
      <c r="O66" s="133">
        <f>IFERROR(VLOOKUP($M66,Lookup!$A$1:$P$20,7,FALSE),"")</f>
        <v>0</v>
      </c>
      <c r="P66" s="380"/>
      <c r="Q66" s="133">
        <f>IFERROR(VLOOKUP($M66,Lookup!$A$1:$P$20,8,FALSE),"")</f>
        <v>2</v>
      </c>
      <c r="R66" s="133">
        <f>IFERROR(VLOOKUP($M66,Lookup!$A$1:$P$20,9,FALSE),"")</f>
        <v>2</v>
      </c>
      <c r="S66" s="133"/>
      <c r="T66" s="133">
        <f>IFERROR(VLOOKUP($M66,Lookup!$A$1:$P$20,10,FALSE),"")</f>
        <v>2</v>
      </c>
      <c r="U66" s="133">
        <f>IFERROR(VLOOKUP($M66,Lookup!$A$1:$P$20,11,FALSE),"")</f>
        <v>0</v>
      </c>
      <c r="V66" s="133">
        <f>IFERROR(VLOOKUP($M66,Lookup!$A$1:$P$20,12,FALSE),"")</f>
        <v>0</v>
      </c>
      <c r="W66" s="133">
        <f>IFERROR(VLOOKUP($M66,Lookup!$A$1:$P$20,13,FALSE),"")</f>
        <v>0</v>
      </c>
      <c r="X66" s="133">
        <f>IFERROR(VLOOKUP($M66,Lookup!$A$1:$P$20,14,FALSE),"")</f>
        <v>0</v>
      </c>
      <c r="Y66" s="133">
        <f>IFERROR(VLOOKUP($M66,Lookup!$A$1:$P$20,15,FALSE),"")</f>
        <v>0</v>
      </c>
      <c r="Z66" s="133">
        <f>IFERROR(VLOOKUP($M66,Lookup!$A$1:$P$20,16,FALSE),"")</f>
        <v>0</v>
      </c>
      <c r="AA66" s="544"/>
      <c r="AB66" s="129"/>
      <c r="AC66" s="129"/>
      <c r="AD66" s="135"/>
      <c r="AE66" s="135"/>
      <c r="AF66" s="129" t="s">
        <v>1672</v>
      </c>
      <c r="AG66" s="130" t="s">
        <v>3440</v>
      </c>
      <c r="AH66" s="135"/>
      <c r="AI66" s="135"/>
      <c r="AJ66" s="135"/>
      <c r="AK66" s="139"/>
      <c r="AL66" s="147"/>
      <c r="AM66" s="147"/>
      <c r="AN66" s="147"/>
      <c r="AO66" s="147"/>
      <c r="AP66" s="139"/>
      <c r="AQ66" s="139"/>
      <c r="AR66" s="148"/>
      <c r="AS66" s="148"/>
      <c r="AT66" s="139"/>
      <c r="AU66" s="139"/>
      <c r="AV66" s="139" t="s">
        <v>2907</v>
      </c>
      <c r="AW66" s="139"/>
      <c r="AX66" s="139"/>
      <c r="AY66" s="139"/>
      <c r="AZ66" s="371"/>
      <c r="BA66" s="371"/>
      <c r="BB66" s="371"/>
      <c r="BC66" s="371"/>
      <c r="BD66" s="371"/>
      <c r="BE66" s="371"/>
      <c r="BF66" s="371"/>
    </row>
    <row r="67" spans="1:58" ht="39.75" customHeight="1">
      <c r="A67" s="126" t="s">
        <v>362</v>
      </c>
      <c r="B67" s="539" t="s">
        <v>3441</v>
      </c>
      <c r="C67" s="539" t="s">
        <v>3442</v>
      </c>
      <c r="D67" s="539" t="s">
        <v>37</v>
      </c>
      <c r="E67" s="540" t="s">
        <v>40</v>
      </c>
      <c r="F67" s="540">
        <v>78250</v>
      </c>
      <c r="G67" s="541">
        <v>500</v>
      </c>
      <c r="H67" s="546" t="s">
        <v>4122</v>
      </c>
      <c r="I67" s="98"/>
      <c r="J67" s="129"/>
      <c r="K67" s="129" t="s">
        <v>4174</v>
      </c>
      <c r="L67" s="545" t="s">
        <v>4175</v>
      </c>
      <c r="M67" s="133" t="str">
        <f t="shared" si="9"/>
        <v>Blue</v>
      </c>
      <c r="N67" s="133" t="str">
        <f>IFERROR(VLOOKUP($M67,Lookup!$A$1:$P$20,2,FALSE),"")</f>
        <v>Level 5</v>
      </c>
      <c r="O67" s="133">
        <f>IFERROR(VLOOKUP($M67,Lookup!$A$1:$P$20,7,FALSE),"")</f>
        <v>0</v>
      </c>
      <c r="P67" s="380"/>
      <c r="Q67" s="133">
        <f>IFERROR(VLOOKUP($M67,Lookup!$A$1:$P$20,8,FALSE),"")</f>
        <v>2</v>
      </c>
      <c r="R67" s="133">
        <f>IFERROR(VLOOKUP($M67,Lookup!$A$1:$P$20,9,FALSE),"")</f>
        <v>2</v>
      </c>
      <c r="S67" s="133"/>
      <c r="T67" s="133">
        <f>IFERROR(VLOOKUP($M67,Lookup!$A$1:$P$20,10,FALSE),"")</f>
        <v>2</v>
      </c>
      <c r="U67" s="133">
        <f>IFERROR(VLOOKUP($M67,Lookup!$A$1:$P$20,11,FALSE),"")</f>
        <v>0</v>
      </c>
      <c r="V67" s="133">
        <f>IFERROR(VLOOKUP($M67,Lookup!$A$1:$P$20,12,FALSE),"")</f>
        <v>0</v>
      </c>
      <c r="W67" s="133">
        <f>IFERROR(VLOOKUP($M67,Lookup!$A$1:$P$20,13,FALSE),"")</f>
        <v>0</v>
      </c>
      <c r="X67" s="133">
        <f>IFERROR(VLOOKUP($M67,Lookup!$A$1:$P$20,14,FALSE),"")</f>
        <v>0</v>
      </c>
      <c r="Y67" s="133">
        <f>IFERROR(VLOOKUP($M67,Lookup!$A$1:$P$20,15,FALSE),"")</f>
        <v>0</v>
      </c>
      <c r="Z67" s="133">
        <f>IFERROR(VLOOKUP($M67,Lookup!$A$1:$P$20,16,FALSE),"")</f>
        <v>0</v>
      </c>
      <c r="AA67" s="133">
        <f>IFERROR(VLOOKUP($M67,Lookup!$A$1:$Q$20,17,FALSE),"")</f>
        <v>1</v>
      </c>
      <c r="AB67" s="129"/>
      <c r="AC67" s="129"/>
      <c r="AD67" s="135"/>
      <c r="AE67" s="135"/>
      <c r="AF67" s="129" t="s">
        <v>3443</v>
      </c>
      <c r="AG67" s="130" t="s">
        <v>3444</v>
      </c>
      <c r="AH67" s="135"/>
      <c r="AI67" s="135"/>
      <c r="AJ67" s="135"/>
      <c r="AK67" s="139"/>
      <c r="AL67" s="147"/>
      <c r="AM67" s="170"/>
      <c r="AN67" s="170"/>
      <c r="AO67" s="147"/>
      <c r="AP67" s="139"/>
      <c r="AQ67" s="139"/>
      <c r="AR67" s="148"/>
      <c r="AS67" s="148"/>
      <c r="AT67" s="139"/>
      <c r="AU67" s="139"/>
      <c r="AV67" s="139" t="s">
        <v>2882</v>
      </c>
      <c r="AW67" s="139"/>
      <c r="AX67" s="139"/>
      <c r="AY67" s="139"/>
      <c r="AZ67" s="371"/>
      <c r="BA67" s="371"/>
      <c r="BB67" s="371"/>
      <c r="BC67" s="371"/>
      <c r="BD67" s="371"/>
      <c r="BE67" s="371"/>
      <c r="BF67" s="371"/>
    </row>
    <row r="68" spans="1:58" ht="39.75" customHeight="1">
      <c r="A68" s="126" t="s">
        <v>362</v>
      </c>
      <c r="B68" s="539" t="s">
        <v>2620</v>
      </c>
      <c r="C68" s="539" t="s">
        <v>3445</v>
      </c>
      <c r="D68" s="539" t="s">
        <v>192</v>
      </c>
      <c r="E68" s="540" t="s">
        <v>40</v>
      </c>
      <c r="F68" s="540">
        <v>78006</v>
      </c>
      <c r="G68" s="541">
        <v>500</v>
      </c>
      <c r="H68" s="540" t="s">
        <v>927</v>
      </c>
      <c r="I68" s="98"/>
      <c r="J68" s="129"/>
      <c r="K68" s="129" t="s">
        <v>2094</v>
      </c>
      <c r="L68" s="132"/>
      <c r="M68" s="133" t="str">
        <f t="shared" si="9"/>
        <v>Blue</v>
      </c>
      <c r="N68" s="133" t="str">
        <f>IFERROR(VLOOKUP($M68,Lookup!$A$1:$P$20,2,FALSE),"")</f>
        <v>Level 5</v>
      </c>
      <c r="O68" s="133">
        <f>IFERROR(VLOOKUP($M68,Lookup!$A$1:$P$20,7,FALSE),"")</f>
        <v>0</v>
      </c>
      <c r="P68" s="380"/>
      <c r="Q68" s="133">
        <f>IFERROR(VLOOKUP($M68,Lookup!$A$1:$P$20,8,FALSE),"")</f>
        <v>2</v>
      </c>
      <c r="R68" s="133">
        <f>IFERROR(VLOOKUP($M68,Lookup!$A$1:$P$20,9,FALSE),"")</f>
        <v>2</v>
      </c>
      <c r="S68" s="133"/>
      <c r="T68" s="133">
        <f>IFERROR(VLOOKUP($M68,Lookup!$A$1:$P$20,10,FALSE),"")</f>
        <v>2</v>
      </c>
      <c r="U68" s="133">
        <f>IFERROR(VLOOKUP($M68,Lookup!$A$1:$P$20,11,FALSE),"")</f>
        <v>0</v>
      </c>
      <c r="V68" s="133">
        <f>IFERROR(VLOOKUP($M68,Lookup!$A$1:$P$20,12,FALSE),"")</f>
        <v>0</v>
      </c>
      <c r="W68" s="133">
        <f>IFERROR(VLOOKUP($M68,Lookup!$A$1:$P$20,13,FALSE),"")</f>
        <v>0</v>
      </c>
      <c r="X68" s="133">
        <f>IFERROR(VLOOKUP($M68,Lookup!$A$1:$P$20,14,FALSE),"")</f>
        <v>0</v>
      </c>
      <c r="Y68" s="133">
        <f>IFERROR(VLOOKUP($M68,Lookup!$A$1:$P$20,15,FALSE),"")</f>
        <v>0</v>
      </c>
      <c r="Z68" s="133">
        <f>IFERROR(VLOOKUP($M68,Lookup!$A$1:$P$20,16,FALSE),"")</f>
        <v>0</v>
      </c>
      <c r="AA68" s="544"/>
      <c r="AB68" s="129"/>
      <c r="AC68" s="129"/>
      <c r="AD68" s="135"/>
      <c r="AE68" s="135"/>
      <c r="AF68" s="129" t="s">
        <v>3446</v>
      </c>
      <c r="AG68" s="130" t="s">
        <v>3447</v>
      </c>
      <c r="AH68" s="135"/>
      <c r="AI68" s="135"/>
      <c r="AJ68" s="135"/>
      <c r="AK68" s="139"/>
      <c r="AL68" s="147"/>
      <c r="AM68" s="170">
        <v>2</v>
      </c>
      <c r="AN68" s="170"/>
      <c r="AO68" s="170">
        <v>2</v>
      </c>
      <c r="AP68" s="139"/>
      <c r="AQ68" s="139"/>
      <c r="AR68" s="148"/>
      <c r="AS68" s="148"/>
      <c r="AT68" s="139"/>
      <c r="AU68" s="139"/>
      <c r="AV68" s="139" t="s">
        <v>2882</v>
      </c>
      <c r="AW68" s="139"/>
      <c r="AX68" s="139"/>
      <c r="AY68" s="139"/>
      <c r="AZ68" s="371"/>
      <c r="BA68" s="371"/>
      <c r="BB68" s="371"/>
      <c r="BC68" s="371"/>
      <c r="BD68" s="371"/>
      <c r="BE68" s="371"/>
      <c r="BF68" s="371"/>
    </row>
    <row r="69" spans="1:58" ht="39.75" customHeight="1">
      <c r="A69" s="126" t="s">
        <v>362</v>
      </c>
      <c r="B69" s="539" t="s">
        <v>1689</v>
      </c>
      <c r="C69" s="539" t="s">
        <v>1690</v>
      </c>
      <c r="D69" s="539" t="s">
        <v>37</v>
      </c>
      <c r="E69" s="540" t="s">
        <v>40</v>
      </c>
      <c r="F69" s="540">
        <v>78213</v>
      </c>
      <c r="G69" s="541">
        <v>500</v>
      </c>
      <c r="H69" s="540" t="s">
        <v>927</v>
      </c>
      <c r="I69" s="98"/>
      <c r="J69" s="129"/>
      <c r="K69" s="129" t="s">
        <v>560</v>
      </c>
      <c r="L69" s="132" t="s">
        <v>4159</v>
      </c>
      <c r="M69" s="133" t="str">
        <f t="shared" si="9"/>
        <v>Blue</v>
      </c>
      <c r="N69" s="133" t="str">
        <f>IFERROR(VLOOKUP($M69,Lookup!$A$1:$P$20,2,FALSE),"")</f>
        <v>Level 5</v>
      </c>
      <c r="O69" s="133">
        <f>IFERROR(VLOOKUP($M69,Lookup!$A$1:$P$20,7,FALSE),"")</f>
        <v>0</v>
      </c>
      <c r="P69" s="380"/>
      <c r="Q69" s="133">
        <f>IFERROR(VLOOKUP($M69,Lookup!$A$1:$P$20,8,FALSE),"")</f>
        <v>2</v>
      </c>
      <c r="R69" s="133">
        <f>IFERROR(VLOOKUP($M69,Lookup!$A$1:$P$20,9,FALSE),"")</f>
        <v>2</v>
      </c>
      <c r="S69" s="133"/>
      <c r="T69" s="133">
        <f>IFERROR(VLOOKUP($M69,Lookup!$A$1:$P$20,10,FALSE),"")</f>
        <v>2</v>
      </c>
      <c r="U69" s="133">
        <f>IFERROR(VLOOKUP($M69,Lookup!$A$1:$P$20,11,FALSE),"")</f>
        <v>0</v>
      </c>
      <c r="V69" s="133">
        <f>IFERROR(VLOOKUP($M69,Lookup!$A$1:$P$20,12,FALSE),"")</f>
        <v>0</v>
      </c>
      <c r="W69" s="133">
        <f>IFERROR(VLOOKUP($M69,Lookup!$A$1:$P$20,13,FALSE),"")</f>
        <v>0</v>
      </c>
      <c r="X69" s="133">
        <f>IFERROR(VLOOKUP($M69,Lookup!$A$1:$P$20,14,FALSE),"")</f>
        <v>0</v>
      </c>
      <c r="Y69" s="133">
        <f>IFERROR(VLOOKUP($M69,Lookup!$A$1:$P$20,15,FALSE),"")</f>
        <v>0</v>
      </c>
      <c r="Z69" s="133">
        <f>IFERROR(VLOOKUP($M69,Lookup!$A$1:$P$20,16,FALSE),"")</f>
        <v>0</v>
      </c>
      <c r="AA69" s="544"/>
      <c r="AB69" s="129"/>
      <c r="AC69" s="129"/>
      <c r="AD69" s="135"/>
      <c r="AE69" s="135"/>
      <c r="AF69" s="129" t="s">
        <v>1691</v>
      </c>
      <c r="AG69" s="130" t="s">
        <v>3155</v>
      </c>
      <c r="AH69" s="135"/>
      <c r="AI69" s="135"/>
      <c r="AJ69" s="135"/>
      <c r="AK69" s="139"/>
      <c r="AL69" s="147"/>
      <c r="AM69" s="147"/>
      <c r="AN69" s="147"/>
      <c r="AO69" s="147"/>
      <c r="AP69" s="139"/>
      <c r="AQ69" s="139"/>
      <c r="AR69" s="148"/>
      <c r="AS69" s="148"/>
      <c r="AT69" s="139"/>
      <c r="AU69" s="139"/>
      <c r="AV69" s="139" t="s">
        <v>2907</v>
      </c>
      <c r="AW69" s="139"/>
      <c r="AX69" s="139"/>
      <c r="AY69" s="139"/>
      <c r="AZ69" s="371"/>
      <c r="BA69" s="371"/>
      <c r="BB69" s="371"/>
      <c r="BC69" s="371"/>
      <c r="BD69" s="371"/>
      <c r="BE69" s="371"/>
      <c r="BF69" s="371"/>
    </row>
    <row r="70" spans="1:58" ht="39.75" customHeight="1">
      <c r="A70" s="126" t="s">
        <v>362</v>
      </c>
      <c r="B70" s="539" t="s">
        <v>473</v>
      </c>
      <c r="C70" s="539" t="s">
        <v>1121</v>
      </c>
      <c r="D70" s="539" t="s">
        <v>37</v>
      </c>
      <c r="E70" s="540" t="s">
        <v>40</v>
      </c>
      <c r="F70" s="540">
        <v>78261</v>
      </c>
      <c r="G70" s="541">
        <v>500</v>
      </c>
      <c r="H70" s="540" t="s">
        <v>927</v>
      </c>
      <c r="I70" s="98"/>
      <c r="J70" s="129"/>
      <c r="K70" s="129" t="s">
        <v>472</v>
      </c>
      <c r="L70" s="132"/>
      <c r="M70" s="133" t="str">
        <f t="shared" si="9"/>
        <v>Blue</v>
      </c>
      <c r="N70" s="133" t="str">
        <f>IFERROR(VLOOKUP($M70,Lookup!$A$1:$P$20,2,FALSE),"")</f>
        <v>Level 5</v>
      </c>
      <c r="O70" s="133">
        <f>IFERROR(VLOOKUP($M70,Lookup!$A$1:$P$20,7,FALSE),"")</f>
        <v>0</v>
      </c>
      <c r="P70" s="380"/>
      <c r="Q70" s="133">
        <f>IFERROR(VLOOKUP($M70,Lookup!$A$1:$P$20,8,FALSE),"")</f>
        <v>2</v>
      </c>
      <c r="R70" s="133">
        <f>IFERROR(VLOOKUP($M70,Lookup!$A$1:$P$20,9,FALSE),"")</f>
        <v>2</v>
      </c>
      <c r="S70" s="133"/>
      <c r="T70" s="133">
        <f>IFERROR(VLOOKUP($M70,Lookup!$A$1:$P$20,10,FALSE),"")</f>
        <v>2</v>
      </c>
      <c r="U70" s="133">
        <f>IFERROR(VLOOKUP($M70,Lookup!$A$1:$P$20,11,FALSE),"")</f>
        <v>0</v>
      </c>
      <c r="V70" s="133">
        <f>IFERROR(VLOOKUP($M70,Lookup!$A$1:$P$20,12,FALSE),"")</f>
        <v>0</v>
      </c>
      <c r="W70" s="133">
        <f>IFERROR(VLOOKUP($M70,Lookup!$A$1:$P$20,13,FALSE),"")</f>
        <v>0</v>
      </c>
      <c r="X70" s="133">
        <f>IFERROR(VLOOKUP($M70,Lookup!$A$1:$P$20,14,FALSE),"")</f>
        <v>0</v>
      </c>
      <c r="Y70" s="133">
        <f>IFERROR(VLOOKUP($M70,Lookup!$A$1:$P$20,15,FALSE),"")</f>
        <v>0</v>
      </c>
      <c r="Z70" s="133">
        <f>IFERROR(VLOOKUP($M70,Lookup!$A$1:$P$20,16,FALSE),"")</f>
        <v>0</v>
      </c>
      <c r="AA70" s="544"/>
      <c r="AB70" s="129"/>
      <c r="AC70" s="129"/>
      <c r="AD70" s="135"/>
      <c r="AE70" s="135"/>
      <c r="AF70" s="129" t="s">
        <v>1122</v>
      </c>
      <c r="AG70" s="130" t="s">
        <v>3448</v>
      </c>
      <c r="AH70" s="135"/>
      <c r="AI70" s="135"/>
      <c r="AJ70" s="135"/>
      <c r="AK70" s="139"/>
      <c r="AL70" s="147"/>
      <c r="AM70" s="147"/>
      <c r="AN70" s="147"/>
      <c r="AO70" s="147"/>
      <c r="AP70" s="139"/>
      <c r="AQ70" s="139"/>
      <c r="AR70" s="148"/>
      <c r="AS70" s="148"/>
      <c r="AT70" s="139"/>
      <c r="AU70" s="139"/>
      <c r="AV70" s="139" t="s">
        <v>3449</v>
      </c>
      <c r="AW70" s="156"/>
      <c r="AX70" s="156"/>
      <c r="AY70" s="156"/>
      <c r="AZ70" s="371"/>
      <c r="BA70" s="371"/>
      <c r="BB70" s="371"/>
      <c r="BC70" s="371"/>
      <c r="BD70" s="371"/>
      <c r="BE70" s="371"/>
      <c r="BF70" s="371"/>
    </row>
    <row r="71" spans="1:58" ht="39.75" customHeight="1">
      <c r="A71" s="126" t="s">
        <v>362</v>
      </c>
      <c r="B71" s="539" t="s">
        <v>1922</v>
      </c>
      <c r="C71" s="539" t="s">
        <v>1923</v>
      </c>
      <c r="D71" s="539" t="s">
        <v>1564</v>
      </c>
      <c r="E71" s="540" t="s">
        <v>40</v>
      </c>
      <c r="F71" s="540">
        <v>78070</v>
      </c>
      <c r="G71" s="541">
        <v>500</v>
      </c>
      <c r="H71" s="540" t="s">
        <v>927</v>
      </c>
      <c r="I71" s="98"/>
      <c r="J71" s="129"/>
      <c r="K71" s="129" t="s">
        <v>996</v>
      </c>
      <c r="L71" s="132"/>
      <c r="M71" s="133" t="str">
        <f t="shared" si="9"/>
        <v>Blue</v>
      </c>
      <c r="N71" s="133" t="str">
        <f>IFERROR(VLOOKUP($M71,Lookup!$A$1:$P$20,2,FALSE),"")</f>
        <v>Level 5</v>
      </c>
      <c r="O71" s="133">
        <f>IFERROR(VLOOKUP($M71,Lookup!$A$1:$P$20,7,FALSE),"")</f>
        <v>0</v>
      </c>
      <c r="P71" s="380"/>
      <c r="Q71" s="133">
        <f>IFERROR(VLOOKUP($M71,Lookup!$A$1:$P$20,8,FALSE),"")</f>
        <v>2</v>
      </c>
      <c r="R71" s="133">
        <f>IFERROR(VLOOKUP($M71,Lookup!$A$1:$P$20,9,FALSE),"")</f>
        <v>2</v>
      </c>
      <c r="S71" s="133"/>
      <c r="T71" s="133">
        <f>IFERROR(VLOOKUP($M71,Lookup!$A$1:$P$20,10,FALSE),"")</f>
        <v>2</v>
      </c>
      <c r="U71" s="133">
        <f>IFERROR(VLOOKUP($M71,Lookup!$A$1:$P$20,11,FALSE),"")</f>
        <v>0</v>
      </c>
      <c r="V71" s="133">
        <f>IFERROR(VLOOKUP($M71,Lookup!$A$1:$P$20,12,FALSE),"")</f>
        <v>0</v>
      </c>
      <c r="W71" s="133">
        <f>IFERROR(VLOOKUP($M71,Lookup!$A$1:$P$20,13,FALSE),"")</f>
        <v>0</v>
      </c>
      <c r="X71" s="133">
        <f>IFERROR(VLOOKUP($M71,Lookup!$A$1:$P$20,14,FALSE),"")</f>
        <v>0</v>
      </c>
      <c r="Y71" s="133">
        <f>IFERROR(VLOOKUP($M71,Lookup!$A$1:$P$20,15,FALSE),"")</f>
        <v>0</v>
      </c>
      <c r="Z71" s="133">
        <f>IFERROR(VLOOKUP($M71,Lookup!$A$1:$P$20,16,FALSE),"")</f>
        <v>0</v>
      </c>
      <c r="AA71" s="544"/>
      <c r="AB71" s="129"/>
      <c r="AC71" s="129"/>
      <c r="AD71" s="135"/>
      <c r="AE71" s="135"/>
      <c r="AF71" s="129" t="s">
        <v>1924</v>
      </c>
      <c r="AG71" s="130" t="s">
        <v>1925</v>
      </c>
      <c r="AH71" s="135"/>
      <c r="AI71" s="135"/>
      <c r="AJ71" s="135"/>
      <c r="AK71" s="139"/>
      <c r="AL71" s="147"/>
      <c r="AM71" s="147"/>
      <c r="AN71" s="147"/>
      <c r="AO71" s="147"/>
      <c r="AP71" s="139"/>
      <c r="AQ71" s="139"/>
      <c r="AR71" s="148"/>
      <c r="AS71" s="148"/>
      <c r="AT71" s="139"/>
      <c r="AU71" s="139"/>
      <c r="AV71" s="139" t="s">
        <v>2907</v>
      </c>
      <c r="AW71" s="156"/>
      <c r="AX71" s="156"/>
      <c r="AY71" s="156"/>
      <c r="AZ71" s="371"/>
      <c r="BA71" s="371"/>
      <c r="BB71" s="371"/>
      <c r="BC71" s="371"/>
      <c r="BD71" s="371"/>
      <c r="BE71" s="371"/>
      <c r="BF71" s="371"/>
    </row>
    <row r="72" spans="1:58" ht="39.75" customHeight="1">
      <c r="A72" s="126" t="s">
        <v>362</v>
      </c>
      <c r="B72" s="539" t="s">
        <v>3450</v>
      </c>
      <c r="C72" s="539" t="s">
        <v>3451</v>
      </c>
      <c r="D72" s="539" t="s">
        <v>37</v>
      </c>
      <c r="E72" s="540" t="s">
        <v>40</v>
      </c>
      <c r="F72" s="540">
        <v>78210</v>
      </c>
      <c r="G72" s="541">
        <v>500</v>
      </c>
      <c r="H72" s="546" t="s">
        <v>927</v>
      </c>
      <c r="I72" s="98"/>
      <c r="J72" s="129"/>
      <c r="K72" s="129" t="s">
        <v>4168</v>
      </c>
      <c r="L72" s="132"/>
      <c r="M72" s="133" t="str">
        <f t="shared" si="9"/>
        <v>Blue</v>
      </c>
      <c r="N72" s="133" t="str">
        <f>IFERROR(VLOOKUP($M72,Lookup!$A$1:$P$20,2,FALSE),"")</f>
        <v>Level 5</v>
      </c>
      <c r="O72" s="133">
        <f>IFERROR(VLOOKUP($M72,Lookup!$A$1:$P$20,7,FALSE),"")</f>
        <v>0</v>
      </c>
      <c r="P72" s="380"/>
      <c r="Q72" s="133">
        <f>IFERROR(VLOOKUP($M72,Lookup!$A$1:$P$20,8,FALSE),"")</f>
        <v>2</v>
      </c>
      <c r="R72" s="133">
        <f>IFERROR(VLOOKUP($M72,Lookup!$A$1:$P$20,9,FALSE),"")</f>
        <v>2</v>
      </c>
      <c r="S72" s="133"/>
      <c r="T72" s="133">
        <f>IFERROR(VLOOKUP($M72,Lookup!$A$1:$P$20,10,FALSE),"")</f>
        <v>2</v>
      </c>
      <c r="U72" s="133">
        <f>IFERROR(VLOOKUP($M72,Lookup!$A$1:$P$20,11,FALSE),"")</f>
        <v>0</v>
      </c>
      <c r="V72" s="133">
        <f>IFERROR(VLOOKUP($M72,Lookup!$A$1:$P$20,12,FALSE),"")</f>
        <v>0</v>
      </c>
      <c r="W72" s="133">
        <f>IFERROR(VLOOKUP($M72,Lookup!$A$1:$P$20,13,FALSE),"")</f>
        <v>0</v>
      </c>
      <c r="X72" s="133">
        <f>IFERROR(VLOOKUP($M72,Lookup!$A$1:$P$20,14,FALSE),"")</f>
        <v>0</v>
      </c>
      <c r="Y72" s="133">
        <f>IFERROR(VLOOKUP($M72,Lookup!$A$1:$P$20,15,FALSE),"")</f>
        <v>0</v>
      </c>
      <c r="Z72" s="133">
        <f>IFERROR(VLOOKUP($M72,Lookup!$A$1:$P$20,16,FALSE),"")</f>
        <v>0</v>
      </c>
      <c r="AA72" s="544"/>
      <c r="AB72" s="129"/>
      <c r="AC72" s="129"/>
      <c r="AD72" s="135"/>
      <c r="AE72" s="135"/>
      <c r="AF72" s="129" t="s">
        <v>3452</v>
      </c>
      <c r="AG72" s="129"/>
      <c r="AH72" s="135"/>
      <c r="AI72" s="135"/>
      <c r="AJ72" s="135"/>
      <c r="AK72" s="139"/>
      <c r="AL72" s="147"/>
      <c r="AM72" s="170"/>
      <c r="AN72" s="170"/>
      <c r="AO72" s="170"/>
      <c r="AP72" s="139"/>
      <c r="AQ72" s="139"/>
      <c r="AR72" s="148"/>
      <c r="AS72" s="148"/>
      <c r="AT72" s="139"/>
      <c r="AU72" s="139"/>
      <c r="AV72" s="139" t="s">
        <v>2907</v>
      </c>
      <c r="AW72" s="139"/>
      <c r="AX72" s="139"/>
      <c r="AY72" s="139"/>
      <c r="AZ72" s="371"/>
      <c r="BA72" s="371"/>
      <c r="BB72" s="371"/>
      <c r="BC72" s="371"/>
      <c r="BD72" s="371"/>
      <c r="BE72" s="371"/>
      <c r="BF72" s="371"/>
    </row>
    <row r="73" spans="1:58" ht="39.75" customHeight="1">
      <c r="A73" s="126" t="s">
        <v>362</v>
      </c>
      <c r="B73" s="539" t="s">
        <v>3453</v>
      </c>
      <c r="C73" s="539" t="s">
        <v>3454</v>
      </c>
      <c r="D73" s="539" t="s">
        <v>37</v>
      </c>
      <c r="E73" s="540" t="s">
        <v>40</v>
      </c>
      <c r="F73" s="540">
        <v>78205</v>
      </c>
      <c r="G73" s="541">
        <v>500</v>
      </c>
      <c r="H73" s="546" t="s">
        <v>4122</v>
      </c>
      <c r="I73" s="98"/>
      <c r="J73" s="129"/>
      <c r="K73" s="129" t="s">
        <v>4176</v>
      </c>
      <c r="L73" s="545" t="s">
        <v>4175</v>
      </c>
      <c r="M73" s="133" t="str">
        <f t="shared" si="9"/>
        <v>Blue</v>
      </c>
      <c r="N73" s="133" t="str">
        <f>IFERROR(VLOOKUP($M73,Lookup!$A$1:$P$20,2,FALSE),"")</f>
        <v>Level 5</v>
      </c>
      <c r="O73" s="133">
        <f>IFERROR(VLOOKUP($M73,Lookup!$A$1:$P$20,7,FALSE),"")</f>
        <v>0</v>
      </c>
      <c r="P73" s="380"/>
      <c r="Q73" s="133">
        <f>IFERROR(VLOOKUP($M73,Lookup!$A$1:$P$20,8,FALSE),"")</f>
        <v>2</v>
      </c>
      <c r="R73" s="133">
        <f>IFERROR(VLOOKUP($M73,Lookup!$A$1:$P$20,9,FALSE),"")</f>
        <v>2</v>
      </c>
      <c r="S73" s="133"/>
      <c r="T73" s="133">
        <f>IFERROR(VLOOKUP($M73,Lookup!$A$1:$P$20,10,FALSE),"")</f>
        <v>2</v>
      </c>
      <c r="U73" s="133">
        <f>IFERROR(VLOOKUP($M73,Lookup!$A$1:$P$20,11,FALSE),"")</f>
        <v>0</v>
      </c>
      <c r="V73" s="133">
        <f>IFERROR(VLOOKUP($M73,Lookup!$A$1:$P$20,12,FALSE),"")</f>
        <v>0</v>
      </c>
      <c r="W73" s="133">
        <f>IFERROR(VLOOKUP($M73,Lookup!$A$1:$P$20,13,FALSE),"")</f>
        <v>0</v>
      </c>
      <c r="X73" s="133">
        <f>IFERROR(VLOOKUP($M73,Lookup!$A$1:$P$20,14,FALSE),"")</f>
        <v>0</v>
      </c>
      <c r="Y73" s="133">
        <f>IFERROR(VLOOKUP($M73,Lookup!$A$1:$P$20,15,FALSE),"")</f>
        <v>0</v>
      </c>
      <c r="Z73" s="133">
        <f>IFERROR(VLOOKUP($M73,Lookup!$A$1:$P$20,16,FALSE),"")</f>
        <v>0</v>
      </c>
      <c r="AA73" s="133">
        <f>IFERROR(VLOOKUP($M73,Lookup!$A$1:$Q$20,17,FALSE),"")</f>
        <v>1</v>
      </c>
      <c r="AB73" s="129"/>
      <c r="AC73" s="129"/>
      <c r="AD73" s="135"/>
      <c r="AE73" s="135"/>
      <c r="AF73" s="129" t="s">
        <v>3455</v>
      </c>
      <c r="AG73" s="130" t="s">
        <v>3456</v>
      </c>
      <c r="AH73" s="135"/>
      <c r="AI73" s="135"/>
      <c r="AJ73" s="135"/>
      <c r="AK73" s="139"/>
      <c r="AL73" s="147"/>
      <c r="AM73" s="170"/>
      <c r="AN73" s="170"/>
      <c r="AO73" s="147"/>
      <c r="AP73" s="139"/>
      <c r="AQ73" s="139"/>
      <c r="AR73" s="148"/>
      <c r="AS73" s="148"/>
      <c r="AT73" s="139"/>
      <c r="AU73" s="139"/>
      <c r="AV73" s="139" t="s">
        <v>2882</v>
      </c>
      <c r="AW73" s="139"/>
      <c r="AX73" s="139"/>
      <c r="AY73" s="139"/>
      <c r="AZ73" s="371"/>
      <c r="BA73" s="371"/>
      <c r="BB73" s="371"/>
      <c r="BC73" s="371"/>
      <c r="BD73" s="371"/>
      <c r="BE73" s="371"/>
      <c r="BF73" s="371"/>
    </row>
    <row r="74" spans="1:58" ht="39.75" customHeight="1">
      <c r="A74" s="126" t="s">
        <v>362</v>
      </c>
      <c r="B74" s="539" t="s">
        <v>1809</v>
      </c>
      <c r="C74" s="539" t="s">
        <v>3139</v>
      </c>
      <c r="D74" s="539" t="s">
        <v>37</v>
      </c>
      <c r="E74" s="540" t="s">
        <v>40</v>
      </c>
      <c r="F74" s="540">
        <v>78296</v>
      </c>
      <c r="G74" s="541">
        <v>500</v>
      </c>
      <c r="H74" s="540" t="s">
        <v>4122</v>
      </c>
      <c r="I74" s="98"/>
      <c r="J74" s="129"/>
      <c r="K74" s="129" t="s">
        <v>4177</v>
      </c>
      <c r="L74" s="545" t="s">
        <v>4116</v>
      </c>
      <c r="M74" s="133" t="str">
        <f t="shared" si="9"/>
        <v>Blue</v>
      </c>
      <c r="N74" s="133" t="str">
        <f>IFERROR(VLOOKUP($M74,Lookup!$A$1:$P$20,2,FALSE),"")</f>
        <v>Level 5</v>
      </c>
      <c r="O74" s="133">
        <f>IFERROR(VLOOKUP($M74,Lookup!$A$1:$P$20,7,FALSE),"")</f>
        <v>0</v>
      </c>
      <c r="P74" s="380"/>
      <c r="Q74" s="133">
        <f>IFERROR(VLOOKUP($M74,Lookup!$A$1:$P$20,8,FALSE),"")</f>
        <v>2</v>
      </c>
      <c r="R74" s="133">
        <f>IFERROR(VLOOKUP($M74,Lookup!$A$1:$P$20,9,FALSE),"")</f>
        <v>2</v>
      </c>
      <c r="S74" s="133"/>
      <c r="T74" s="133">
        <f>IFERROR(VLOOKUP($M74,Lookup!$A$1:$P$20,10,FALSE),"")</f>
        <v>2</v>
      </c>
      <c r="U74" s="133">
        <f>IFERROR(VLOOKUP($M74,Lookup!$A$1:$P$20,11,FALSE),"")</f>
        <v>0</v>
      </c>
      <c r="V74" s="133">
        <f>IFERROR(VLOOKUP($M74,Lookup!$A$1:$P$20,12,FALSE),"")</f>
        <v>0</v>
      </c>
      <c r="W74" s="133">
        <f>IFERROR(VLOOKUP($M74,Lookup!$A$1:$P$20,13,FALSE),"")</f>
        <v>0</v>
      </c>
      <c r="X74" s="133">
        <f>IFERROR(VLOOKUP($M74,Lookup!$A$1:$P$20,14,FALSE),"")</f>
        <v>0</v>
      </c>
      <c r="Y74" s="133">
        <f>IFERROR(VLOOKUP($M74,Lookup!$A$1:$P$20,15,FALSE),"")</f>
        <v>0</v>
      </c>
      <c r="Z74" s="133">
        <f>IFERROR(VLOOKUP($M74,Lookup!$A$1:$P$20,16,FALSE),"")</f>
        <v>0</v>
      </c>
      <c r="AA74" s="133">
        <f>IFERROR(VLOOKUP($M74,Lookup!$A$1:$Q$20,17,FALSE),"")</f>
        <v>1</v>
      </c>
      <c r="AB74" s="129"/>
      <c r="AC74" s="129"/>
      <c r="AD74" s="135"/>
      <c r="AE74" s="135"/>
      <c r="AF74" s="129" t="s">
        <v>1812</v>
      </c>
      <c r="AG74" s="130" t="s">
        <v>1813</v>
      </c>
      <c r="AH74" s="135"/>
      <c r="AI74" s="135"/>
      <c r="AJ74" s="135"/>
      <c r="AK74" s="143"/>
      <c r="AL74" s="150"/>
      <c r="AM74" s="129"/>
      <c r="AN74" s="129"/>
      <c r="AO74" s="150"/>
      <c r="AP74" s="156"/>
      <c r="AQ74" s="156"/>
      <c r="AR74" s="148"/>
      <c r="AS74" s="148"/>
      <c r="AT74" s="156"/>
      <c r="AU74" s="156"/>
      <c r="AV74" s="139" t="s">
        <v>2882</v>
      </c>
      <c r="AW74" s="139"/>
      <c r="AX74" s="139"/>
      <c r="AY74" s="139"/>
      <c r="AZ74" s="371"/>
      <c r="BA74" s="371"/>
      <c r="BB74" s="371"/>
      <c r="BC74" s="371"/>
      <c r="BD74" s="371"/>
      <c r="BE74" s="371"/>
      <c r="BF74" s="371"/>
    </row>
    <row r="75" spans="1:58" ht="39.75" customHeight="1">
      <c r="A75" s="126" t="s">
        <v>362</v>
      </c>
      <c r="B75" s="539" t="s">
        <v>3457</v>
      </c>
      <c r="C75" s="539" t="s">
        <v>3458</v>
      </c>
      <c r="D75" s="539" t="s">
        <v>37</v>
      </c>
      <c r="E75" s="540" t="s">
        <v>40</v>
      </c>
      <c r="F75" s="540">
        <v>78248</v>
      </c>
      <c r="G75" s="541">
        <v>250</v>
      </c>
      <c r="H75" s="546" t="s">
        <v>4122</v>
      </c>
      <c r="I75" s="98"/>
      <c r="J75" s="129"/>
      <c r="K75" s="129" t="s">
        <v>4168</v>
      </c>
      <c r="L75" s="545"/>
      <c r="M75" s="133" t="str">
        <f t="shared" si="9"/>
        <v>Red</v>
      </c>
      <c r="N75" s="133" t="str">
        <f>IFERROR(VLOOKUP($M75,Lookup!$A$1:$P$20,2,FALSE),"")</f>
        <v>Level 6</v>
      </c>
      <c r="O75" s="133">
        <f>IFERROR(VLOOKUP($M75,Lookup!$A$1:$P$20,7,FALSE),"")</f>
        <v>0</v>
      </c>
      <c r="P75" s="380"/>
      <c r="Q75" s="133">
        <f>IFERROR(VLOOKUP($M75,Lookup!$A$1:$P$20,8,FALSE),"")</f>
        <v>1</v>
      </c>
      <c r="R75" s="133">
        <f>IFERROR(VLOOKUP($M75,Lookup!$A$1:$P$20,9,FALSE),"")</f>
        <v>0</v>
      </c>
      <c r="S75" s="133"/>
      <c r="T75" s="133">
        <f>IFERROR(VLOOKUP($M75,Lookup!$A$1:$P$20,10,FALSE),"")</f>
        <v>2</v>
      </c>
      <c r="U75" s="133">
        <f>IFERROR(VLOOKUP($M75,Lookup!$A$1:$P$20,11,FALSE),"")</f>
        <v>0</v>
      </c>
      <c r="V75" s="133">
        <f>IFERROR(VLOOKUP($M75,Lookup!$A$1:$P$20,12,FALSE),"")</f>
        <v>0</v>
      </c>
      <c r="W75" s="133">
        <f>IFERROR(VLOOKUP($M75,Lookup!$A$1:$P$20,13,FALSE),"")</f>
        <v>0</v>
      </c>
      <c r="X75" s="133">
        <f>IFERROR(VLOOKUP($M75,Lookup!$A$1:$P$20,14,FALSE),"")</f>
        <v>0</v>
      </c>
      <c r="Y75" s="133">
        <f>IFERROR(VLOOKUP($M75,Lookup!$A$1:$P$20,15,FALSE),"")</f>
        <v>0</v>
      </c>
      <c r="Z75" s="133">
        <f>IFERROR(VLOOKUP($M75,Lookup!$A$1:$P$20,16,FALSE),"")</f>
        <v>0</v>
      </c>
      <c r="AA75" s="133">
        <f>IFERROR(VLOOKUP($M75,Lookup!$A$1:$Q$20,17,FALSE),"")</f>
        <v>1</v>
      </c>
      <c r="AB75" s="129"/>
      <c r="AC75" s="129"/>
      <c r="AD75" s="135"/>
      <c r="AE75" s="135"/>
      <c r="AF75" s="129" t="s">
        <v>3459</v>
      </c>
      <c r="AG75" s="130" t="s">
        <v>3460</v>
      </c>
      <c r="AH75" s="135"/>
      <c r="AI75" s="135"/>
      <c r="AJ75" s="135"/>
      <c r="AK75" s="139"/>
      <c r="AL75" s="147"/>
      <c r="AM75" s="170"/>
      <c r="AN75" s="170"/>
      <c r="AO75" s="170"/>
      <c r="AP75" s="156"/>
      <c r="AQ75" s="156"/>
      <c r="AR75" s="148"/>
      <c r="AS75" s="148"/>
      <c r="AT75" s="156"/>
      <c r="AU75" s="156"/>
      <c r="AV75" s="139" t="s">
        <v>2882</v>
      </c>
      <c r="AW75" s="139"/>
      <c r="AX75" s="139"/>
      <c r="AY75" s="139"/>
      <c r="AZ75" s="371"/>
      <c r="BA75" s="371"/>
      <c r="BB75" s="371"/>
      <c r="BC75" s="371"/>
      <c r="BD75" s="371"/>
      <c r="BE75" s="371"/>
      <c r="BF75" s="371"/>
    </row>
    <row r="76" spans="1:58" ht="39.75" customHeight="1">
      <c r="A76" s="126" t="s">
        <v>362</v>
      </c>
      <c r="B76" s="539" t="s">
        <v>1938</v>
      </c>
      <c r="C76" s="539" t="s">
        <v>1939</v>
      </c>
      <c r="D76" s="539" t="s">
        <v>150</v>
      </c>
      <c r="E76" s="540" t="s">
        <v>40</v>
      </c>
      <c r="F76" s="540">
        <v>78861</v>
      </c>
      <c r="G76" s="541">
        <v>2000</v>
      </c>
      <c r="H76" s="546" t="s">
        <v>4115</v>
      </c>
      <c r="I76" s="98"/>
      <c r="J76" s="129"/>
      <c r="K76" s="129" t="s">
        <v>1038</v>
      </c>
      <c r="L76" s="545" t="s">
        <v>4116</v>
      </c>
      <c r="M76" s="133" t="str">
        <f t="shared" si="9"/>
        <v>Trophy</v>
      </c>
      <c r="N76" s="133" t="str">
        <f>IFERROR(VLOOKUP($M76,Lookup!$A$1:$P$20,2,FALSE),"")</f>
        <v>Level 4</v>
      </c>
      <c r="O76" s="133">
        <f>IFERROR(VLOOKUP($M76,Lookup!$A$1:$P$20,7,FALSE),"")</f>
        <v>0</v>
      </c>
      <c r="P76" s="380"/>
      <c r="Q76" s="133">
        <f>IFERROR(VLOOKUP($M76,Lookup!$A$1:$P$20,8,FALSE),"")</f>
        <v>2</v>
      </c>
      <c r="R76" s="133">
        <f>IFERROR(VLOOKUP($M76,Lookup!$A$1:$P$20,9,FALSE),"")</f>
        <v>2</v>
      </c>
      <c r="S76" s="133"/>
      <c r="T76" s="133">
        <f>IFERROR(VLOOKUP($M76,Lookup!$A$1:$P$20,10,FALSE),"")</f>
        <v>4</v>
      </c>
      <c r="U76" s="133" t="str">
        <f>IFERROR(VLOOKUP($M76,Lookup!$A$1:$P$20,11,FALSE),"")</f>
        <v>Yes</v>
      </c>
      <c r="V76" s="133">
        <f>IFERROR(VLOOKUP($M76,Lookup!$A$1:$P$20,12,FALSE),"")</f>
        <v>0</v>
      </c>
      <c r="W76" s="133" t="str">
        <f>IFERROR(VLOOKUP($M76,Lookup!$A$1:$P$20,13,FALSE),"")</f>
        <v>Yes</v>
      </c>
      <c r="X76" s="133">
        <f>IFERROR(VLOOKUP($M76,Lookup!$A$1:$P$20,14,FALSE),"")</f>
        <v>0</v>
      </c>
      <c r="Y76" s="133">
        <f>IFERROR(VLOOKUP($M76,Lookup!$A$1:$P$20,15,FALSE),"")</f>
        <v>0</v>
      </c>
      <c r="Z76" s="133">
        <f>IFERROR(VLOOKUP($M76,Lookup!$A$1:$P$20,16,FALSE),"")</f>
        <v>0</v>
      </c>
      <c r="AA76" s="133">
        <f>IFERROR(VLOOKUP($M76,Lookup!$A$1:$Q$20,17,FALSE),"")</f>
        <v>2</v>
      </c>
      <c r="AB76" s="129"/>
      <c r="AC76" s="129"/>
      <c r="AD76" s="135"/>
      <c r="AE76" s="135"/>
      <c r="AF76" s="129" t="s">
        <v>3461</v>
      </c>
      <c r="AG76" s="130" t="s">
        <v>3462</v>
      </c>
      <c r="AH76" s="135"/>
      <c r="AI76" s="402"/>
      <c r="AJ76" s="402"/>
      <c r="AK76" s="139"/>
      <c r="AL76" s="147"/>
      <c r="AM76" s="170"/>
      <c r="AN76" s="170"/>
      <c r="AO76" s="147"/>
      <c r="AP76" s="139"/>
      <c r="AQ76" s="139"/>
      <c r="AR76" s="148"/>
      <c r="AS76" s="148"/>
      <c r="AT76" s="139"/>
      <c r="AU76" s="139"/>
      <c r="AV76" s="139" t="s">
        <v>2882</v>
      </c>
      <c r="AW76" s="139"/>
      <c r="AX76" s="139"/>
      <c r="AY76" s="139"/>
      <c r="AZ76" s="371"/>
      <c r="BA76" s="371"/>
      <c r="BB76" s="371"/>
      <c r="BC76" s="371"/>
      <c r="BD76" s="371"/>
      <c r="BE76" s="371"/>
      <c r="BF76" s="371"/>
    </row>
    <row r="77" spans="1:58" ht="39.75" customHeight="1">
      <c r="A77" s="126" t="s">
        <v>362</v>
      </c>
      <c r="B77" s="539" t="s">
        <v>3216</v>
      </c>
      <c r="C77" s="539" t="s">
        <v>1992</v>
      </c>
      <c r="D77" s="539" t="s">
        <v>2544</v>
      </c>
      <c r="E77" s="540" t="s">
        <v>40</v>
      </c>
      <c r="F77" s="540">
        <v>78113</v>
      </c>
      <c r="G77" s="541">
        <v>500</v>
      </c>
      <c r="H77" s="546" t="s">
        <v>927</v>
      </c>
      <c r="I77" s="98"/>
      <c r="J77" s="129"/>
      <c r="K77" s="129" t="s">
        <v>217</v>
      </c>
      <c r="L77" s="132" t="s">
        <v>4165</v>
      </c>
      <c r="M77" s="133" t="str">
        <f t="shared" si="9"/>
        <v>Blue</v>
      </c>
      <c r="N77" s="133" t="str">
        <f>IFERROR(VLOOKUP($M77,Lookup!$A$1:$P$20,2,FALSE),"")</f>
        <v>Level 5</v>
      </c>
      <c r="O77" s="133">
        <f>IFERROR(VLOOKUP($M77,Lookup!$A$1:$P$20,7,FALSE),"")</f>
        <v>0</v>
      </c>
      <c r="P77" s="380"/>
      <c r="Q77" s="133">
        <f>IFERROR(VLOOKUP($M77,Lookup!$A$1:$P$20,8,FALSE),"")</f>
        <v>2</v>
      </c>
      <c r="R77" s="133">
        <f>IFERROR(VLOOKUP($M77,Lookup!$A$1:$P$20,9,FALSE),"")</f>
        <v>2</v>
      </c>
      <c r="S77" s="133"/>
      <c r="T77" s="133">
        <f>IFERROR(VLOOKUP($M77,Lookup!$A$1:$P$20,10,FALSE),"")</f>
        <v>2</v>
      </c>
      <c r="U77" s="133">
        <f>IFERROR(VLOOKUP($M77,Lookup!$A$1:$P$20,11,FALSE),"")</f>
        <v>0</v>
      </c>
      <c r="V77" s="133">
        <f>IFERROR(VLOOKUP($M77,Lookup!$A$1:$P$20,12,FALSE),"")</f>
        <v>0</v>
      </c>
      <c r="W77" s="133">
        <f>IFERROR(VLOOKUP($M77,Lookup!$A$1:$P$20,13,FALSE),"")</f>
        <v>0</v>
      </c>
      <c r="X77" s="133">
        <f>IFERROR(VLOOKUP($M77,Lookup!$A$1:$P$20,14,FALSE),"")</f>
        <v>0</v>
      </c>
      <c r="Y77" s="133">
        <f>IFERROR(VLOOKUP($M77,Lookup!$A$1:$P$20,15,FALSE),"")</f>
        <v>0</v>
      </c>
      <c r="Z77" s="133">
        <f>IFERROR(VLOOKUP($M77,Lookup!$A$1:$P$20,16,FALSE),"")</f>
        <v>0</v>
      </c>
      <c r="AA77" s="133">
        <f>IFERROR(VLOOKUP($M77,Lookup!$A$1:$Q$20,17,FALSE),"")</f>
        <v>1</v>
      </c>
      <c r="AB77" s="129"/>
      <c r="AC77" s="129"/>
      <c r="AD77" s="135"/>
      <c r="AE77" s="135"/>
      <c r="AF77" s="129"/>
      <c r="AG77" s="130"/>
      <c r="AH77" s="135"/>
      <c r="AI77" s="135"/>
      <c r="AJ77" s="135"/>
      <c r="AK77" s="143"/>
      <c r="AL77" s="150"/>
      <c r="AM77" s="150"/>
      <c r="AN77" s="150"/>
      <c r="AO77" s="150"/>
      <c r="AP77" s="139"/>
      <c r="AQ77" s="139"/>
      <c r="AR77" s="148"/>
      <c r="AS77" s="148"/>
      <c r="AT77" s="139"/>
      <c r="AU77" s="139"/>
      <c r="AV77" s="139" t="s">
        <v>2907</v>
      </c>
      <c r="AW77" s="139"/>
      <c r="AX77" s="139"/>
      <c r="AY77" s="139"/>
      <c r="AZ77" s="371"/>
      <c r="BA77" s="371"/>
      <c r="BB77" s="371"/>
      <c r="BC77" s="371"/>
      <c r="BD77" s="371"/>
      <c r="BE77" s="371"/>
      <c r="BF77" s="371"/>
    </row>
    <row r="78" spans="1:58" ht="39.75" customHeight="1">
      <c r="A78" s="126" t="s">
        <v>362</v>
      </c>
      <c r="B78" s="539" t="s">
        <v>3205</v>
      </c>
      <c r="C78" s="539" t="s">
        <v>1069</v>
      </c>
      <c r="D78" s="539" t="s">
        <v>68</v>
      </c>
      <c r="E78" s="540" t="s">
        <v>40</v>
      </c>
      <c r="F78" s="540">
        <v>77005</v>
      </c>
      <c r="G78" s="541">
        <v>500</v>
      </c>
      <c r="H78" s="540" t="s">
        <v>927</v>
      </c>
      <c r="I78" s="98"/>
      <c r="J78" s="129"/>
      <c r="K78" s="129" t="s">
        <v>4178</v>
      </c>
      <c r="L78" s="132"/>
      <c r="M78" s="133" t="str">
        <f t="shared" si="9"/>
        <v>Blue</v>
      </c>
      <c r="N78" s="133" t="str">
        <f>IFERROR(VLOOKUP($M78,Lookup!$A$1:$P$20,2,FALSE),"")</f>
        <v>Level 5</v>
      </c>
      <c r="O78" s="133">
        <f>IFERROR(VLOOKUP($M78,Lookup!$A$1:$P$20,7,FALSE),"")</f>
        <v>0</v>
      </c>
      <c r="P78" s="380"/>
      <c r="Q78" s="133">
        <f>IFERROR(VLOOKUP($M78,Lookup!$A$1:$P$20,8,FALSE),"")</f>
        <v>2</v>
      </c>
      <c r="R78" s="133">
        <f>IFERROR(VLOOKUP($M78,Lookup!$A$1:$P$20,9,FALSE),"")</f>
        <v>2</v>
      </c>
      <c r="S78" s="133"/>
      <c r="T78" s="133">
        <f>IFERROR(VLOOKUP($M78,Lookup!$A$1:$P$20,10,FALSE),"")</f>
        <v>2</v>
      </c>
      <c r="U78" s="133">
        <f>IFERROR(VLOOKUP($M78,Lookup!$A$1:$P$20,11,FALSE),"")</f>
        <v>0</v>
      </c>
      <c r="V78" s="133">
        <f>IFERROR(VLOOKUP($M78,Lookup!$A$1:$P$20,12,FALSE),"")</f>
        <v>0</v>
      </c>
      <c r="W78" s="133">
        <f>IFERROR(VLOOKUP($M78,Lookup!$A$1:$P$20,13,FALSE),"")</f>
        <v>0</v>
      </c>
      <c r="X78" s="133">
        <f>IFERROR(VLOOKUP($M78,Lookup!$A$1:$P$20,14,FALSE),"")</f>
        <v>0</v>
      </c>
      <c r="Y78" s="133">
        <f>IFERROR(VLOOKUP($M78,Lookup!$A$1:$P$20,15,FALSE),"")</f>
        <v>0</v>
      </c>
      <c r="Z78" s="133">
        <f>IFERROR(VLOOKUP($M78,Lookup!$A$1:$P$20,16,FALSE),"")</f>
        <v>0</v>
      </c>
      <c r="AA78" s="544"/>
      <c r="AB78" s="129"/>
      <c r="AC78" s="129"/>
      <c r="AD78" s="135"/>
      <c r="AE78" s="135"/>
      <c r="AF78" s="129" t="s">
        <v>797</v>
      </c>
      <c r="AG78" s="129"/>
      <c r="AH78" s="135" t="s">
        <v>4107</v>
      </c>
      <c r="AI78" s="402">
        <v>1</v>
      </c>
      <c r="AJ78" s="402" t="s">
        <v>3431</v>
      </c>
      <c r="AK78" s="139"/>
      <c r="AL78" s="147"/>
      <c r="AM78" s="170"/>
      <c r="AN78" s="170"/>
      <c r="AO78" s="147"/>
      <c r="AP78" s="139"/>
      <c r="AQ78" s="139"/>
      <c r="AR78" s="148"/>
      <c r="AS78" s="148"/>
      <c r="AT78" s="139"/>
      <c r="AU78" s="139"/>
      <c r="AV78" s="139" t="s">
        <v>2907</v>
      </c>
      <c r="AW78" s="139"/>
      <c r="AX78" s="139"/>
      <c r="AY78" s="139"/>
      <c r="AZ78" s="371"/>
      <c r="BA78" s="371"/>
      <c r="BB78" s="371"/>
      <c r="BC78" s="371"/>
      <c r="BD78" s="371"/>
      <c r="BE78" s="371"/>
      <c r="BF78" s="371"/>
    </row>
    <row r="79" spans="1:58" ht="39.75" customHeight="1">
      <c r="A79" s="126" t="s">
        <v>362</v>
      </c>
      <c r="B79" s="539" t="s">
        <v>3463</v>
      </c>
      <c r="C79" s="539" t="s">
        <v>3464</v>
      </c>
      <c r="D79" s="539" t="s">
        <v>3465</v>
      </c>
      <c r="E79" s="540" t="s">
        <v>40</v>
      </c>
      <c r="F79" s="540">
        <v>77316</v>
      </c>
      <c r="G79" s="541">
        <v>500</v>
      </c>
      <c r="H79" s="540" t="s">
        <v>927</v>
      </c>
      <c r="I79" s="98"/>
      <c r="J79" s="129"/>
      <c r="K79" s="129"/>
      <c r="L79" s="132"/>
      <c r="M79" s="133" t="str">
        <f t="shared" si="9"/>
        <v>Blue</v>
      </c>
      <c r="N79" s="133" t="str">
        <f>IFERROR(VLOOKUP($M79,Lookup!$A$1:$P$20,2,FALSE),"")</f>
        <v>Level 5</v>
      </c>
      <c r="O79" s="133">
        <f>IFERROR(VLOOKUP($M79,Lookup!$A$1:$P$20,7,FALSE),"")</f>
        <v>0</v>
      </c>
      <c r="P79" s="380"/>
      <c r="Q79" s="133">
        <f>IFERROR(VLOOKUP($M79,Lookup!$A$1:$P$20,8,FALSE),"")</f>
        <v>2</v>
      </c>
      <c r="R79" s="133">
        <f>IFERROR(VLOOKUP($M79,Lookup!$A$1:$P$20,9,FALSE),"")</f>
        <v>2</v>
      </c>
      <c r="S79" s="133"/>
      <c r="T79" s="133">
        <f>IFERROR(VLOOKUP($M79,Lookup!$A$1:$P$20,10,FALSE),"")</f>
        <v>2</v>
      </c>
      <c r="U79" s="133">
        <f>IFERROR(VLOOKUP($M79,Lookup!$A$1:$P$20,11,FALSE),"")</f>
        <v>0</v>
      </c>
      <c r="V79" s="133">
        <f>IFERROR(VLOOKUP($M79,Lookup!$A$1:$P$20,12,FALSE),"")</f>
        <v>0</v>
      </c>
      <c r="W79" s="133">
        <f>IFERROR(VLOOKUP($M79,Lookup!$A$1:$P$20,13,FALSE),"")</f>
        <v>0</v>
      </c>
      <c r="X79" s="133">
        <f>IFERROR(VLOOKUP($M79,Lookup!$A$1:$P$20,14,FALSE),"")</f>
        <v>0</v>
      </c>
      <c r="Y79" s="133">
        <f>IFERROR(VLOOKUP($M79,Lookup!$A$1:$P$20,15,FALSE),"")</f>
        <v>0</v>
      </c>
      <c r="Z79" s="133">
        <f>IFERROR(VLOOKUP($M79,Lookup!$A$1:$P$20,16,FALSE),"")</f>
        <v>0</v>
      </c>
      <c r="AA79" s="544"/>
      <c r="AB79" s="129"/>
      <c r="AC79" s="129"/>
      <c r="AD79" s="135"/>
      <c r="AE79" s="135"/>
      <c r="AF79" s="129"/>
      <c r="AG79" s="129"/>
      <c r="AH79" s="135"/>
      <c r="AI79" s="135"/>
      <c r="AJ79" s="135"/>
      <c r="AK79" s="139"/>
      <c r="AL79" s="147"/>
      <c r="AM79" s="170"/>
      <c r="AN79" s="170"/>
      <c r="AO79" s="147"/>
      <c r="AP79" s="139"/>
      <c r="AQ79" s="139"/>
      <c r="AR79" s="148"/>
      <c r="AS79" s="148"/>
      <c r="AT79" s="139"/>
      <c r="AU79" s="139"/>
      <c r="AV79" s="139" t="s">
        <v>2907</v>
      </c>
      <c r="AW79" s="139"/>
      <c r="AX79" s="139"/>
      <c r="AY79" s="139"/>
      <c r="AZ79" s="371"/>
      <c r="BA79" s="371"/>
      <c r="BB79" s="371"/>
      <c r="BC79" s="371"/>
      <c r="BD79" s="371"/>
      <c r="BE79" s="371"/>
      <c r="BF79" s="371"/>
    </row>
    <row r="80" spans="1:58" ht="39.75" customHeight="1">
      <c r="A80" s="126" t="s">
        <v>362</v>
      </c>
      <c r="B80" s="539" t="s">
        <v>3466</v>
      </c>
      <c r="C80" s="539" t="s">
        <v>3467</v>
      </c>
      <c r="D80" s="539" t="s">
        <v>37</v>
      </c>
      <c r="E80" s="540" t="s">
        <v>40</v>
      </c>
      <c r="F80" s="540">
        <v>78217</v>
      </c>
      <c r="G80" s="541">
        <v>500</v>
      </c>
      <c r="H80" s="546" t="s">
        <v>927</v>
      </c>
      <c r="I80" s="98"/>
      <c r="J80" s="129"/>
      <c r="K80" s="129" t="s">
        <v>1814</v>
      </c>
      <c r="L80" s="132" t="s">
        <v>4179</v>
      </c>
      <c r="M80" s="133" t="str">
        <f t="shared" si="9"/>
        <v>Blue</v>
      </c>
      <c r="N80" s="133" t="str">
        <f>IFERROR(VLOOKUP($M80,Lookup!$A$1:$P$20,2,FALSE),"")</f>
        <v>Level 5</v>
      </c>
      <c r="O80" s="133">
        <f>IFERROR(VLOOKUP($M80,Lookup!$A$1:$P$20,7,FALSE),"")</f>
        <v>0</v>
      </c>
      <c r="P80" s="380"/>
      <c r="Q80" s="133">
        <f>IFERROR(VLOOKUP($M80,Lookup!$A$1:$P$20,8,FALSE),"")</f>
        <v>2</v>
      </c>
      <c r="R80" s="133">
        <f>IFERROR(VLOOKUP($M80,Lookup!$A$1:$P$20,9,FALSE),"")</f>
        <v>2</v>
      </c>
      <c r="S80" s="133"/>
      <c r="T80" s="133">
        <f>IFERROR(VLOOKUP($M80,Lookup!$A$1:$P$20,10,FALSE),"")</f>
        <v>2</v>
      </c>
      <c r="U80" s="133">
        <f>IFERROR(VLOOKUP($M80,Lookup!$A$1:$P$20,11,FALSE),"")</f>
        <v>0</v>
      </c>
      <c r="V80" s="133">
        <f>IFERROR(VLOOKUP($M80,Lookup!$A$1:$P$20,12,FALSE),"")</f>
        <v>0</v>
      </c>
      <c r="W80" s="133">
        <f>IFERROR(VLOOKUP($M80,Lookup!$A$1:$P$20,13,FALSE),"")</f>
        <v>0</v>
      </c>
      <c r="X80" s="133">
        <f>IFERROR(VLOOKUP($M80,Lookup!$A$1:$P$20,14,FALSE),"")</f>
        <v>0</v>
      </c>
      <c r="Y80" s="133">
        <f>IFERROR(VLOOKUP($M80,Lookup!$A$1:$P$20,15,FALSE),"")</f>
        <v>0</v>
      </c>
      <c r="Z80" s="133">
        <f>IFERROR(VLOOKUP($M80,Lookup!$A$1:$P$20,16,FALSE),"")</f>
        <v>0</v>
      </c>
      <c r="AA80" s="544"/>
      <c r="AB80" s="129"/>
      <c r="AC80" s="129"/>
      <c r="AD80" s="135"/>
      <c r="AE80" s="135"/>
      <c r="AF80" s="129" t="s">
        <v>3468</v>
      </c>
      <c r="AG80" s="130" t="s">
        <v>3469</v>
      </c>
      <c r="AH80" s="135"/>
      <c r="AI80" s="135"/>
      <c r="AJ80" s="135"/>
      <c r="AK80" s="139"/>
      <c r="AL80" s="147"/>
      <c r="AM80" s="170"/>
      <c r="AN80" s="170"/>
      <c r="AO80" s="147"/>
      <c r="AP80" s="139"/>
      <c r="AQ80" s="139"/>
      <c r="AR80" s="148"/>
      <c r="AS80" s="148"/>
      <c r="AT80" s="139"/>
      <c r="AU80" s="139"/>
      <c r="AV80" s="139" t="s">
        <v>3470</v>
      </c>
      <c r="AW80" s="139"/>
      <c r="AX80" s="139"/>
      <c r="AY80" s="139"/>
      <c r="AZ80" s="371"/>
      <c r="BA80" s="371"/>
      <c r="BB80" s="371"/>
      <c r="BC80" s="371"/>
      <c r="BD80" s="371"/>
      <c r="BE80" s="371"/>
      <c r="BF80" s="371"/>
    </row>
    <row r="81" spans="1:58" ht="39.75" customHeight="1">
      <c r="A81" s="126" t="s">
        <v>2529</v>
      </c>
      <c r="B81" s="539" t="s">
        <v>2554</v>
      </c>
      <c r="C81" s="539" t="s">
        <v>2555</v>
      </c>
      <c r="D81" s="539" t="s">
        <v>37</v>
      </c>
      <c r="E81" s="540" t="s">
        <v>40</v>
      </c>
      <c r="F81" s="540">
        <v>78261</v>
      </c>
      <c r="G81" s="159">
        <v>500</v>
      </c>
      <c r="H81" s="158" t="s">
        <v>4175</v>
      </c>
      <c r="I81" s="98"/>
      <c r="J81" s="129"/>
      <c r="K81" s="129" t="s">
        <v>4168</v>
      </c>
      <c r="L81" s="545" t="s">
        <v>4116</v>
      </c>
      <c r="M81" s="133" t="str">
        <f t="shared" si="9"/>
        <v>Blue</v>
      </c>
      <c r="N81" s="133" t="str">
        <f>IFERROR(VLOOKUP($M81,Lookup!$A$1:$P$20,2,FALSE),"")</f>
        <v>Level 5</v>
      </c>
      <c r="O81" s="133">
        <f>IFERROR(VLOOKUP($M81,Lookup!$A$1:$P$20,7,FALSE),"")</f>
        <v>0</v>
      </c>
      <c r="P81" s="380"/>
      <c r="Q81" s="133">
        <f>IFERROR(VLOOKUP($M81,Lookup!$A$1:$P$20,8,FALSE),"")</f>
        <v>2</v>
      </c>
      <c r="R81" s="133">
        <f>IFERROR(VLOOKUP($M81,Lookup!$A$1:$P$20,9,FALSE),"")</f>
        <v>2</v>
      </c>
      <c r="S81" s="133"/>
      <c r="T81" s="133">
        <f>IFERROR(VLOOKUP($M81,Lookup!$A$1:$P$20,10,FALSE),"")</f>
        <v>2</v>
      </c>
      <c r="U81" s="133">
        <f>IFERROR(VLOOKUP($M81,Lookup!$A$1:$P$20,11,FALSE),"")</f>
        <v>0</v>
      </c>
      <c r="V81" s="133">
        <f>IFERROR(VLOOKUP($M81,Lookup!$A$1:$P$20,12,FALSE),"")</f>
        <v>0</v>
      </c>
      <c r="W81" s="133">
        <f>IFERROR(VLOOKUP($M81,Lookup!$A$1:$P$20,13,FALSE),"")</f>
        <v>0</v>
      </c>
      <c r="X81" s="133">
        <f>IFERROR(VLOOKUP($M81,Lookup!$A$1:$P$20,14,FALSE),"")</f>
        <v>0</v>
      </c>
      <c r="Y81" s="133">
        <f>IFERROR(VLOOKUP($M81,Lookup!$A$1:$P$20,15,FALSE),"")</f>
        <v>0</v>
      </c>
      <c r="Z81" s="133">
        <f>IFERROR(VLOOKUP($M81,Lookup!$A$1:$P$20,16,FALSE),"")</f>
        <v>0</v>
      </c>
      <c r="AA81" s="133">
        <f>IFERROR(VLOOKUP($M81,Lookup!$A$1:$Q$20,17,FALSE),"")</f>
        <v>1</v>
      </c>
      <c r="AB81" s="129"/>
      <c r="AC81" s="129"/>
      <c r="AD81" s="135"/>
      <c r="AE81" s="135"/>
      <c r="AF81" s="129" t="s">
        <v>2647</v>
      </c>
      <c r="AG81" s="130" t="s">
        <v>2648</v>
      </c>
      <c r="AH81" s="135" t="s">
        <v>4107</v>
      </c>
      <c r="AI81" s="402">
        <v>1</v>
      </c>
      <c r="AJ81" s="402" t="s">
        <v>3431</v>
      </c>
      <c r="AK81" s="139"/>
      <c r="AL81" s="147"/>
      <c r="AM81" s="170"/>
      <c r="AN81" s="170"/>
      <c r="AO81" s="147"/>
      <c r="AP81" s="139"/>
      <c r="AQ81" s="139"/>
      <c r="AR81" s="148"/>
      <c r="AS81" s="148"/>
      <c r="AT81" s="139"/>
      <c r="AU81" s="139"/>
      <c r="AV81" s="139" t="s">
        <v>3471</v>
      </c>
      <c r="AW81" s="139"/>
      <c r="AX81" s="139"/>
      <c r="AY81" s="139"/>
      <c r="AZ81" s="371"/>
      <c r="BA81" s="371"/>
      <c r="BB81" s="371"/>
      <c r="BC81" s="371"/>
      <c r="BD81" s="371"/>
      <c r="BE81" s="371"/>
      <c r="BF81" s="371"/>
    </row>
    <row r="82" spans="1:58" ht="39.75" customHeight="1">
      <c r="A82" s="126" t="s">
        <v>2529</v>
      </c>
      <c r="B82" s="539" t="s">
        <v>3472</v>
      </c>
      <c r="C82" s="539" t="s">
        <v>3473</v>
      </c>
      <c r="D82" s="539" t="s">
        <v>37</v>
      </c>
      <c r="E82" s="540" t="s">
        <v>40</v>
      </c>
      <c r="F82" s="540">
        <v>78230</v>
      </c>
      <c r="G82" s="159">
        <v>500</v>
      </c>
      <c r="H82" s="96" t="s">
        <v>4175</v>
      </c>
      <c r="I82" s="98"/>
      <c r="J82" s="129"/>
      <c r="K82" s="129" t="s">
        <v>1444</v>
      </c>
      <c r="L82" s="545" t="s">
        <v>4116</v>
      </c>
      <c r="M82" s="133" t="str">
        <f t="shared" si="9"/>
        <v>Blue</v>
      </c>
      <c r="N82" s="133" t="str">
        <f>IFERROR(VLOOKUP($M82,Lookup!$A$1:$P$20,2,FALSE),"")</f>
        <v>Level 5</v>
      </c>
      <c r="O82" s="133">
        <f>IFERROR(VLOOKUP($M82,Lookup!$A$1:$P$20,7,FALSE),"")</f>
        <v>0</v>
      </c>
      <c r="P82" s="380"/>
      <c r="Q82" s="133">
        <f>IFERROR(VLOOKUP($M82,Lookup!$A$1:$P$20,8,FALSE),"")</f>
        <v>2</v>
      </c>
      <c r="R82" s="133">
        <f>IFERROR(VLOOKUP($M82,Lookup!$A$1:$P$20,9,FALSE),"")</f>
        <v>2</v>
      </c>
      <c r="S82" s="133"/>
      <c r="T82" s="133">
        <f>IFERROR(VLOOKUP($M82,Lookup!$A$1:$P$20,10,FALSE),"")</f>
        <v>2</v>
      </c>
      <c r="U82" s="133">
        <f>IFERROR(VLOOKUP($M82,Lookup!$A$1:$P$20,11,FALSE),"")</f>
        <v>0</v>
      </c>
      <c r="V82" s="133">
        <f>IFERROR(VLOOKUP($M82,Lookup!$A$1:$P$20,12,FALSE),"")</f>
        <v>0</v>
      </c>
      <c r="W82" s="133">
        <f>IFERROR(VLOOKUP($M82,Lookup!$A$1:$P$20,13,FALSE),"")</f>
        <v>0</v>
      </c>
      <c r="X82" s="133">
        <f>IFERROR(VLOOKUP($M82,Lookup!$A$1:$P$20,14,FALSE),"")</f>
        <v>0</v>
      </c>
      <c r="Y82" s="133">
        <f>IFERROR(VLOOKUP($M82,Lookup!$A$1:$P$20,15,FALSE),"")</f>
        <v>0</v>
      </c>
      <c r="Z82" s="133">
        <f>IFERROR(VLOOKUP($M82,Lookup!$A$1:$P$20,16,FALSE),"")</f>
        <v>0</v>
      </c>
      <c r="AA82" s="133">
        <f>IFERROR(VLOOKUP($M82,Lookup!$A$1:$Q$20,17,FALSE),"")</f>
        <v>1</v>
      </c>
      <c r="AB82" s="129"/>
      <c r="AC82" s="129"/>
      <c r="AD82" s="135"/>
      <c r="AE82" s="135"/>
      <c r="AF82" s="129" t="s">
        <v>3474</v>
      </c>
      <c r="AG82" s="130" t="s">
        <v>3475</v>
      </c>
      <c r="AH82" s="135"/>
      <c r="AI82" s="135"/>
      <c r="AJ82" s="135"/>
      <c r="AK82" s="143"/>
      <c r="AL82" s="150"/>
      <c r="AM82" s="129"/>
      <c r="AN82" s="129"/>
      <c r="AO82" s="150"/>
      <c r="AP82" s="139"/>
      <c r="AQ82" s="139"/>
      <c r="AR82" s="148"/>
      <c r="AS82" s="148"/>
      <c r="AT82" s="139"/>
      <c r="AU82" s="139"/>
      <c r="AV82" s="139" t="s">
        <v>2882</v>
      </c>
      <c r="AW82" s="139"/>
      <c r="AX82" s="139"/>
      <c r="AY82" s="139"/>
      <c r="AZ82" s="371"/>
      <c r="BA82" s="371"/>
      <c r="BB82" s="371"/>
      <c r="BC82" s="371"/>
      <c r="BD82" s="371"/>
      <c r="BE82" s="371"/>
      <c r="BF82" s="371"/>
    </row>
    <row r="83" spans="1:58" ht="39.75" customHeight="1">
      <c r="A83" s="126" t="s">
        <v>362</v>
      </c>
      <c r="B83" s="539" t="s">
        <v>1252</v>
      </c>
      <c r="C83" s="539" t="s">
        <v>818</v>
      </c>
      <c r="D83" s="539" t="s">
        <v>150</v>
      </c>
      <c r="E83" s="540" t="s">
        <v>40</v>
      </c>
      <c r="F83" s="540">
        <v>78861</v>
      </c>
      <c r="G83" s="541">
        <v>500</v>
      </c>
      <c r="H83" s="546" t="s">
        <v>927</v>
      </c>
      <c r="I83" s="98"/>
      <c r="J83" s="129"/>
      <c r="K83" s="129" t="s">
        <v>295</v>
      </c>
      <c r="L83" s="132" t="s">
        <v>4180</v>
      </c>
      <c r="M83" s="133" t="str">
        <f t="shared" si="9"/>
        <v>Blue</v>
      </c>
      <c r="N83" s="133" t="str">
        <f>IFERROR(VLOOKUP($M83,Lookup!$A$1:$P$20,2,FALSE),"")</f>
        <v>Level 5</v>
      </c>
      <c r="O83" s="133">
        <f>IFERROR(VLOOKUP($M83,Lookup!$A$1:$P$20,7,FALSE),"")</f>
        <v>0</v>
      </c>
      <c r="P83" s="380"/>
      <c r="Q83" s="133">
        <f>IFERROR(VLOOKUP($M83,Lookup!$A$1:$P$20,8,FALSE),"")</f>
        <v>2</v>
      </c>
      <c r="R83" s="133">
        <f>IFERROR(VLOOKUP($M83,Lookup!$A$1:$P$20,9,FALSE),"")</f>
        <v>2</v>
      </c>
      <c r="S83" s="133"/>
      <c r="T83" s="133">
        <f>IFERROR(VLOOKUP($M83,Lookup!$A$1:$P$20,10,FALSE),"")</f>
        <v>2</v>
      </c>
      <c r="U83" s="133">
        <f>IFERROR(VLOOKUP($M83,Lookup!$A$1:$P$20,11,FALSE),"")</f>
        <v>0</v>
      </c>
      <c r="V83" s="133">
        <f>IFERROR(VLOOKUP($M83,Lookup!$A$1:$P$20,12,FALSE),"")</f>
        <v>0</v>
      </c>
      <c r="W83" s="133">
        <f>IFERROR(VLOOKUP($M83,Lookup!$A$1:$P$20,13,FALSE),"")</f>
        <v>0</v>
      </c>
      <c r="X83" s="133">
        <f>IFERROR(VLOOKUP($M83,Lookup!$A$1:$P$20,14,FALSE),"")</f>
        <v>0</v>
      </c>
      <c r="Y83" s="133">
        <f>IFERROR(VLOOKUP($M83,Lookup!$A$1:$P$20,15,FALSE),"")</f>
        <v>0</v>
      </c>
      <c r="Z83" s="133">
        <f>IFERROR(VLOOKUP($M83,Lookup!$A$1:$P$20,16,FALSE),"")</f>
        <v>0</v>
      </c>
      <c r="AA83" s="133">
        <f>IFERROR(VLOOKUP($M83,Lookup!$A$1:$Q$20,17,FALSE),"")</f>
        <v>1</v>
      </c>
      <c r="AB83" s="129"/>
      <c r="AC83" s="129"/>
      <c r="AD83" s="135"/>
      <c r="AE83" s="135"/>
      <c r="AF83" s="129"/>
      <c r="AG83" s="129"/>
      <c r="AH83" s="135"/>
      <c r="AI83" s="135"/>
      <c r="AJ83" s="135"/>
      <c r="AK83" s="143"/>
      <c r="AL83" s="150"/>
      <c r="AM83" s="129"/>
      <c r="AN83" s="129"/>
      <c r="AO83" s="150"/>
      <c r="AP83" s="139"/>
      <c r="AQ83" s="139"/>
      <c r="AR83" s="148"/>
      <c r="AS83" s="148"/>
      <c r="AT83" s="139"/>
      <c r="AU83" s="139"/>
      <c r="AV83" s="139" t="s">
        <v>2907</v>
      </c>
      <c r="AW83" s="139"/>
      <c r="AX83" s="139"/>
      <c r="AY83" s="139"/>
      <c r="AZ83" s="371"/>
      <c r="BA83" s="371"/>
      <c r="BB83" s="371"/>
      <c r="BC83" s="371"/>
      <c r="BD83" s="371"/>
      <c r="BE83" s="371"/>
      <c r="BF83" s="371"/>
    </row>
    <row r="84" spans="1:58" ht="39.75" customHeight="1">
      <c r="A84" s="126" t="s">
        <v>362</v>
      </c>
      <c r="B84" s="539" t="s">
        <v>3476</v>
      </c>
      <c r="C84" s="539" t="s">
        <v>2302</v>
      </c>
      <c r="D84" s="539" t="s">
        <v>1671</v>
      </c>
      <c r="E84" s="540" t="s">
        <v>40</v>
      </c>
      <c r="F84" s="540">
        <v>78072</v>
      </c>
      <c r="G84" s="541">
        <v>500</v>
      </c>
      <c r="H84" s="546" t="s">
        <v>927</v>
      </c>
      <c r="I84" s="98"/>
      <c r="J84" s="129"/>
      <c r="K84" s="129" t="s">
        <v>1609</v>
      </c>
      <c r="L84" s="132"/>
      <c r="M84" s="133" t="str">
        <f t="shared" si="9"/>
        <v>Blue</v>
      </c>
      <c r="N84" s="133" t="str">
        <f>IFERROR(VLOOKUP($M84,Lookup!$A$1:$P$20,2,FALSE),"")</f>
        <v>Level 5</v>
      </c>
      <c r="O84" s="133">
        <f>IFERROR(VLOOKUP($M84,Lookup!$A$1:$P$20,7,FALSE),"")</f>
        <v>0</v>
      </c>
      <c r="P84" s="380"/>
      <c r="Q84" s="133">
        <f>IFERROR(VLOOKUP($M84,Lookup!$A$1:$P$20,8,FALSE),"")</f>
        <v>2</v>
      </c>
      <c r="R84" s="133">
        <f>IFERROR(VLOOKUP($M84,Lookup!$A$1:$P$20,9,FALSE),"")</f>
        <v>2</v>
      </c>
      <c r="S84" s="133"/>
      <c r="T84" s="133">
        <f>IFERROR(VLOOKUP($M84,Lookup!$A$1:$P$20,10,FALSE),"")</f>
        <v>2</v>
      </c>
      <c r="U84" s="133">
        <f>IFERROR(VLOOKUP($M84,Lookup!$A$1:$P$20,11,FALSE),"")</f>
        <v>0</v>
      </c>
      <c r="V84" s="133">
        <f>IFERROR(VLOOKUP($M84,Lookup!$A$1:$P$20,12,FALSE),"")</f>
        <v>0</v>
      </c>
      <c r="W84" s="133">
        <f>IFERROR(VLOOKUP($M84,Lookup!$A$1:$P$20,13,FALSE),"")</f>
        <v>0</v>
      </c>
      <c r="X84" s="133">
        <f>IFERROR(VLOOKUP($M84,Lookup!$A$1:$P$20,14,FALSE),"")</f>
        <v>0</v>
      </c>
      <c r="Y84" s="133">
        <f>IFERROR(VLOOKUP($M84,Lookup!$A$1:$P$20,15,FALSE),"")</f>
        <v>0</v>
      </c>
      <c r="Z84" s="133">
        <f>IFERROR(VLOOKUP($M84,Lookup!$A$1:$P$20,16,FALSE),"")</f>
        <v>0</v>
      </c>
      <c r="AA84" s="544"/>
      <c r="AB84" s="129"/>
      <c r="AC84" s="129"/>
      <c r="AD84" s="135"/>
      <c r="AE84" s="135"/>
      <c r="AF84" s="129" t="s">
        <v>2303</v>
      </c>
      <c r="AG84" s="130" t="s">
        <v>2304</v>
      </c>
      <c r="AH84" s="135"/>
      <c r="AI84" s="135"/>
      <c r="AJ84" s="135"/>
      <c r="AK84" s="143"/>
      <c r="AL84" s="150"/>
      <c r="AM84" s="129"/>
      <c r="AN84" s="129"/>
      <c r="AO84" s="150"/>
      <c r="AP84" s="139"/>
      <c r="AQ84" s="139"/>
      <c r="AR84" s="148"/>
      <c r="AS84" s="148"/>
      <c r="AT84" s="139"/>
      <c r="AU84" s="139"/>
      <c r="AV84" s="139" t="s">
        <v>2907</v>
      </c>
      <c r="AW84" s="139"/>
      <c r="AX84" s="139"/>
      <c r="AY84" s="139"/>
      <c r="AZ84" s="371"/>
      <c r="BA84" s="371"/>
      <c r="BB84" s="371"/>
      <c r="BC84" s="371"/>
      <c r="BD84" s="371"/>
      <c r="BE84" s="371"/>
      <c r="BF84" s="371"/>
    </row>
    <row r="85" spans="1:58" ht="39.75" customHeight="1">
      <c r="A85" s="126" t="s">
        <v>362</v>
      </c>
      <c r="B85" s="539" t="s">
        <v>3477</v>
      </c>
      <c r="C85" s="539"/>
      <c r="D85" s="539"/>
      <c r="E85" s="540"/>
      <c r="F85" s="540"/>
      <c r="G85" s="541">
        <v>465</v>
      </c>
      <c r="H85" s="546" t="s">
        <v>927</v>
      </c>
      <c r="I85" s="98"/>
      <c r="J85" s="129"/>
      <c r="K85" s="129"/>
      <c r="L85" s="132"/>
      <c r="M85" s="133"/>
      <c r="N85" s="133"/>
      <c r="O85" s="133"/>
      <c r="P85" s="380"/>
      <c r="Q85" s="133"/>
      <c r="R85" s="133"/>
      <c r="S85" s="133"/>
      <c r="T85" s="133"/>
      <c r="U85" s="133"/>
      <c r="V85" s="133"/>
      <c r="W85" s="133"/>
      <c r="X85" s="133"/>
      <c r="Y85" s="133"/>
      <c r="Z85" s="133"/>
      <c r="AA85" s="133"/>
      <c r="AB85" s="129"/>
      <c r="AC85" s="129"/>
      <c r="AD85" s="135"/>
      <c r="AE85" s="135"/>
      <c r="AF85" s="129"/>
      <c r="AG85" s="130"/>
      <c r="AH85" s="135"/>
      <c r="AI85" s="135"/>
      <c r="AJ85" s="135"/>
      <c r="AK85" s="143"/>
      <c r="AL85" s="150"/>
      <c r="AM85" s="129"/>
      <c r="AN85" s="129"/>
      <c r="AO85" s="150"/>
      <c r="AP85" s="139"/>
      <c r="AQ85" s="139"/>
      <c r="AR85" s="148"/>
      <c r="AS85" s="148"/>
      <c r="AT85" s="139"/>
      <c r="AU85" s="139"/>
      <c r="AV85" s="139"/>
      <c r="AW85" s="139"/>
      <c r="AX85" s="139"/>
      <c r="AY85" s="139"/>
      <c r="AZ85" s="371"/>
      <c r="BA85" s="371"/>
      <c r="BB85" s="371"/>
      <c r="BC85" s="371"/>
      <c r="BD85" s="371"/>
      <c r="BE85" s="371"/>
      <c r="BF85" s="371"/>
    </row>
    <row r="86" spans="1:58" ht="39.75" customHeight="1">
      <c r="A86" s="126" t="s">
        <v>2529</v>
      </c>
      <c r="B86" s="539" t="s">
        <v>1712</v>
      </c>
      <c r="C86" s="539" t="s">
        <v>1713</v>
      </c>
      <c r="D86" s="539" t="s">
        <v>37</v>
      </c>
      <c r="E86" s="540" t="s">
        <v>40</v>
      </c>
      <c r="F86" s="540">
        <v>78233</v>
      </c>
      <c r="G86" s="159">
        <v>405</v>
      </c>
      <c r="H86" s="96" t="s">
        <v>931</v>
      </c>
      <c r="I86" s="98">
        <v>595</v>
      </c>
      <c r="J86" s="129" t="s">
        <v>927</v>
      </c>
      <c r="K86" s="129" t="s">
        <v>996</v>
      </c>
      <c r="L86" s="543" t="s">
        <v>4181</v>
      </c>
      <c r="M86" s="133" t="str">
        <f t="shared" ref="M86:M107" si="10">IF(SUM($G86,$I86)=0,"",IF(SUM($G86,$I86)&gt;=10000,"Silver",IF(AND((SUM($G86,$I86)&lt;10000),(SUM($G86,$I86)&gt;=5000)),"Champion",IF(AND((SUM($G86,$I86)&lt;5000),(SUM($G86,$I86)&gt;=2500)),"Reserve",IF(AND((SUM($G86,$I86)&lt;2500),(SUM($G86,$I86)&gt;=1000)),"Trophy",IF(AND((SUM($G86,$I86)&lt;1000),(SUM($G86,$I86)&gt;=500)),"Blue",IF(AND((SUM($G86,$I86)&lt;500),(SUM($G86,$I86)&gt;=250)),"Red","White")))))))</f>
        <v>Trophy</v>
      </c>
      <c r="N86" s="133" t="str">
        <f>IFERROR(VLOOKUP($M86,Lookup!$A$1:$P$20,2,FALSE),"")</f>
        <v>Level 4</v>
      </c>
      <c r="O86" s="133">
        <f>IFERROR(VLOOKUP($M86,Lookup!$A$1:$P$20,7,FALSE),"")</f>
        <v>0</v>
      </c>
      <c r="P86" s="380"/>
      <c r="Q86" s="133">
        <f>IFERROR(VLOOKUP($M86,Lookup!$A$1:$P$20,8,FALSE),"")</f>
        <v>2</v>
      </c>
      <c r="R86" s="133">
        <f>IFERROR(VLOOKUP($M86,Lookup!$A$1:$P$20,9,FALSE),"")</f>
        <v>2</v>
      </c>
      <c r="S86" s="133"/>
      <c r="T86" s="133">
        <f>IFERROR(VLOOKUP($M86,Lookup!$A$1:$P$20,10,FALSE),"")</f>
        <v>4</v>
      </c>
      <c r="U86" s="133" t="str">
        <f>IFERROR(VLOOKUP($M86,Lookup!$A$1:$P$20,11,FALSE),"")</f>
        <v>Yes</v>
      </c>
      <c r="V86" s="544" t="s">
        <v>896</v>
      </c>
      <c r="W86" s="133" t="str">
        <f>IFERROR(VLOOKUP($M86,Lookup!$A$1:$P$20,13,FALSE),"")</f>
        <v>Yes</v>
      </c>
      <c r="X86" s="133">
        <f>IFERROR(VLOOKUP($M86,Lookup!$A$1:$P$20,14,FALSE),"")</f>
        <v>0</v>
      </c>
      <c r="Y86" s="133">
        <f>IFERROR(VLOOKUP($M86,Lookup!$A$1:$P$20,15,FALSE),"")</f>
        <v>0</v>
      </c>
      <c r="Z86" s="133">
        <f>IFERROR(VLOOKUP($M86,Lookup!$A$1:$P$20,16,FALSE),"")</f>
        <v>0</v>
      </c>
      <c r="AA86" s="544"/>
      <c r="AB86" s="129"/>
      <c r="AC86" s="129"/>
      <c r="AD86" s="135"/>
      <c r="AE86" s="135"/>
      <c r="AF86" s="129" t="s">
        <v>1714</v>
      </c>
      <c r="AG86" s="130" t="s">
        <v>1715</v>
      </c>
      <c r="AH86" s="135"/>
      <c r="AI86" s="135"/>
      <c r="AJ86" s="135"/>
      <c r="AK86" s="143"/>
      <c r="AL86" s="150"/>
      <c r="AM86" s="129"/>
      <c r="AN86" s="129"/>
      <c r="AO86" s="150"/>
      <c r="AP86" s="139"/>
      <c r="AQ86" s="139"/>
      <c r="AR86" s="400">
        <v>2</v>
      </c>
      <c r="AS86" s="400" t="s">
        <v>977</v>
      </c>
      <c r="AT86" s="139"/>
      <c r="AU86" s="139"/>
      <c r="AV86" s="139" t="s">
        <v>2840</v>
      </c>
      <c r="AW86" s="139"/>
      <c r="AX86" s="139"/>
      <c r="AY86" s="139"/>
      <c r="AZ86" s="371"/>
      <c r="BA86" s="371"/>
      <c r="BB86" s="371"/>
      <c r="BC86" s="371"/>
      <c r="BD86" s="371"/>
      <c r="BE86" s="371"/>
      <c r="BF86" s="371"/>
    </row>
    <row r="87" spans="1:58" ht="39.75" customHeight="1">
      <c r="A87" s="126" t="s">
        <v>362</v>
      </c>
      <c r="B87" s="539" t="s">
        <v>3478</v>
      </c>
      <c r="C87" s="539" t="s">
        <v>2186</v>
      </c>
      <c r="D87" s="539" t="s">
        <v>333</v>
      </c>
      <c r="E87" s="540" t="s">
        <v>40</v>
      </c>
      <c r="F87" s="540">
        <v>78066</v>
      </c>
      <c r="G87" s="541">
        <v>400</v>
      </c>
      <c r="H87" s="546" t="s">
        <v>927</v>
      </c>
      <c r="I87" s="98"/>
      <c r="J87" s="129"/>
      <c r="K87" s="129" t="s">
        <v>2188</v>
      </c>
      <c r="L87" s="132" t="s">
        <v>4182</v>
      </c>
      <c r="M87" s="133" t="str">
        <f t="shared" si="10"/>
        <v>Red</v>
      </c>
      <c r="N87" s="133" t="str">
        <f>IFERROR(VLOOKUP($M87,Lookup!$A$1:$P$20,2,FALSE),"")</f>
        <v>Level 6</v>
      </c>
      <c r="O87" s="133">
        <f>IFERROR(VLOOKUP($M87,Lookup!$A$1:$P$20,7,FALSE),"")</f>
        <v>0</v>
      </c>
      <c r="P87" s="380"/>
      <c r="Q87" s="133">
        <f>IFERROR(VLOOKUP($M87,Lookup!$A$1:$P$20,8,FALSE),"")</f>
        <v>1</v>
      </c>
      <c r="R87" s="133">
        <f>IFERROR(VLOOKUP($M87,Lookup!$A$1:$P$20,9,FALSE),"")</f>
        <v>0</v>
      </c>
      <c r="S87" s="133"/>
      <c r="T87" s="133">
        <f>IFERROR(VLOOKUP($M87,Lookup!$A$1:$P$20,10,FALSE),"")</f>
        <v>2</v>
      </c>
      <c r="U87" s="133">
        <f>IFERROR(VLOOKUP($M87,Lookup!$A$1:$P$20,11,FALSE),"")</f>
        <v>0</v>
      </c>
      <c r="V87" s="133">
        <f>IFERROR(VLOOKUP($M87,Lookup!$A$1:$P$20,12,FALSE),"")</f>
        <v>0</v>
      </c>
      <c r="W87" s="133">
        <f>IFERROR(VLOOKUP($M87,Lookup!$A$1:$P$20,13,FALSE),"")</f>
        <v>0</v>
      </c>
      <c r="X87" s="133">
        <f>IFERROR(VLOOKUP($M87,Lookup!$A$1:$P$20,14,FALSE),"")</f>
        <v>0</v>
      </c>
      <c r="Y87" s="133">
        <f>IFERROR(VLOOKUP($M87,Lookup!$A$1:$P$20,15,FALSE),"")</f>
        <v>0</v>
      </c>
      <c r="Z87" s="133">
        <f>IFERROR(VLOOKUP($M87,Lookup!$A$1:$P$20,16,FALSE),"")</f>
        <v>0</v>
      </c>
      <c r="AA87" s="544"/>
      <c r="AB87" s="129"/>
      <c r="AC87" s="129"/>
      <c r="AD87" s="135"/>
      <c r="AE87" s="135"/>
      <c r="AF87" s="129" t="s">
        <v>2187</v>
      </c>
      <c r="AG87" s="130"/>
      <c r="AH87" s="135"/>
      <c r="AI87" s="135"/>
      <c r="AJ87" s="135"/>
      <c r="AK87" s="139"/>
      <c r="AL87" s="147"/>
      <c r="AM87" s="170"/>
      <c r="AN87" s="170"/>
      <c r="AO87" s="147"/>
      <c r="AP87" s="139"/>
      <c r="AQ87" s="139"/>
      <c r="AR87" s="389">
        <v>1</v>
      </c>
      <c r="AS87" s="389">
        <v>18.239999999999998</v>
      </c>
      <c r="AT87" s="139" t="s">
        <v>3411</v>
      </c>
      <c r="AU87" s="139"/>
      <c r="AV87" s="139" t="s">
        <v>2894</v>
      </c>
      <c r="AW87" s="139"/>
      <c r="AX87" s="139"/>
      <c r="AY87" s="139"/>
      <c r="AZ87" s="371"/>
      <c r="BA87" s="371"/>
      <c r="BB87" s="371"/>
      <c r="BC87" s="371"/>
      <c r="BD87" s="371"/>
      <c r="BE87" s="371"/>
      <c r="BF87" s="371"/>
    </row>
    <row r="88" spans="1:58" ht="39.75" customHeight="1">
      <c r="A88" s="126" t="s">
        <v>2529</v>
      </c>
      <c r="B88" s="539" t="s">
        <v>1769</v>
      </c>
      <c r="C88" s="539" t="s">
        <v>1310</v>
      </c>
      <c r="D88" s="539" t="s">
        <v>37</v>
      </c>
      <c r="E88" s="540" t="s">
        <v>40</v>
      </c>
      <c r="F88" s="540">
        <v>78216</v>
      </c>
      <c r="G88" s="159">
        <v>300</v>
      </c>
      <c r="H88" s="96" t="s">
        <v>4175</v>
      </c>
      <c r="I88" s="98"/>
      <c r="J88" s="129"/>
      <c r="K88" s="129" t="s">
        <v>2282</v>
      </c>
      <c r="L88" s="545" t="s">
        <v>4116</v>
      </c>
      <c r="M88" s="133" t="str">
        <f t="shared" si="10"/>
        <v>Red</v>
      </c>
      <c r="N88" s="133" t="str">
        <f>IFERROR(VLOOKUP($M88,Lookup!$A$1:$P$20,2,FALSE),"")</f>
        <v>Level 6</v>
      </c>
      <c r="O88" s="133">
        <f>IFERROR(VLOOKUP($M88,Lookup!$A$1:$P$20,7,FALSE),"")</f>
        <v>0</v>
      </c>
      <c r="P88" s="380"/>
      <c r="Q88" s="133">
        <f>IFERROR(VLOOKUP($M88,Lookup!$A$1:$P$20,8,FALSE),"")</f>
        <v>1</v>
      </c>
      <c r="R88" s="133">
        <f>IFERROR(VLOOKUP($M88,Lookup!$A$1:$P$20,9,FALSE),"")</f>
        <v>0</v>
      </c>
      <c r="S88" s="133"/>
      <c r="T88" s="133">
        <f>IFERROR(VLOOKUP($M88,Lookup!$A$1:$P$20,10,FALSE),"")</f>
        <v>2</v>
      </c>
      <c r="U88" s="133">
        <f>IFERROR(VLOOKUP($M88,Lookup!$A$1:$P$20,11,FALSE),"")</f>
        <v>0</v>
      </c>
      <c r="V88" s="133">
        <f>IFERROR(VLOOKUP($M88,Lookup!$A$1:$P$20,12,FALSE),"")</f>
        <v>0</v>
      </c>
      <c r="W88" s="133">
        <f>IFERROR(VLOOKUP($M88,Lookup!$A$1:$P$20,13,FALSE),"")</f>
        <v>0</v>
      </c>
      <c r="X88" s="133">
        <f>IFERROR(VLOOKUP($M88,Lookup!$A$1:$P$20,14,FALSE),"")</f>
        <v>0</v>
      </c>
      <c r="Y88" s="133">
        <f>IFERROR(VLOOKUP($M88,Lookup!$A$1:$P$20,15,FALSE),"")</f>
        <v>0</v>
      </c>
      <c r="Z88" s="133">
        <f>IFERROR(VLOOKUP($M88,Lookup!$A$1:$P$20,16,FALSE),"")</f>
        <v>0</v>
      </c>
      <c r="AA88" s="133">
        <f>IFERROR(VLOOKUP($M88,Lookup!$A$1:$Q$20,17,FALSE),"")</f>
        <v>1</v>
      </c>
      <c r="AB88" s="129"/>
      <c r="AC88" s="129"/>
      <c r="AD88" s="135"/>
      <c r="AE88" s="135"/>
      <c r="AF88" s="129" t="s">
        <v>3479</v>
      </c>
      <c r="AG88" s="130" t="s">
        <v>3480</v>
      </c>
      <c r="AH88" s="135"/>
      <c r="AI88" s="135"/>
      <c r="AJ88" s="135"/>
      <c r="AK88" s="139"/>
      <c r="AL88" s="147"/>
      <c r="AM88" s="170">
        <v>2</v>
      </c>
      <c r="AN88" s="170"/>
      <c r="AO88" s="170">
        <v>2</v>
      </c>
      <c r="AP88" s="139"/>
      <c r="AQ88" s="139"/>
      <c r="AR88" s="148"/>
      <c r="AS88" s="148"/>
      <c r="AT88" s="139"/>
      <c r="AU88" s="139"/>
      <c r="AV88" s="139" t="s">
        <v>3481</v>
      </c>
      <c r="AW88" s="139"/>
      <c r="AX88" s="139"/>
      <c r="AY88" s="139"/>
      <c r="AZ88" s="371"/>
      <c r="BA88" s="371"/>
      <c r="BB88" s="371"/>
      <c r="BC88" s="371"/>
      <c r="BD88" s="371"/>
      <c r="BE88" s="371"/>
      <c r="BF88" s="371"/>
    </row>
    <row r="89" spans="1:58" ht="39.75" customHeight="1">
      <c r="A89" s="126" t="s">
        <v>362</v>
      </c>
      <c r="B89" s="539" t="s">
        <v>2278</v>
      </c>
      <c r="C89" s="539" t="s">
        <v>2279</v>
      </c>
      <c r="D89" s="539" t="s">
        <v>37</v>
      </c>
      <c r="E89" s="540" t="s">
        <v>40</v>
      </c>
      <c r="F89" s="540">
        <v>78248</v>
      </c>
      <c r="G89" s="541">
        <v>300</v>
      </c>
      <c r="H89" s="540" t="s">
        <v>927</v>
      </c>
      <c r="I89" s="98"/>
      <c r="J89" s="129"/>
      <c r="K89" s="129" t="s">
        <v>4183</v>
      </c>
      <c r="L89" s="132"/>
      <c r="M89" s="133" t="str">
        <f t="shared" si="10"/>
        <v>Red</v>
      </c>
      <c r="N89" s="133" t="str">
        <f>IFERROR(VLOOKUP($M89,Lookup!$A$1:$P$20,2,FALSE),"")</f>
        <v>Level 6</v>
      </c>
      <c r="O89" s="133">
        <f>IFERROR(VLOOKUP($M89,Lookup!$A$1:$P$20,7,FALSE),"")</f>
        <v>0</v>
      </c>
      <c r="P89" s="380"/>
      <c r="Q89" s="133">
        <f>IFERROR(VLOOKUP($M89,Lookup!$A$1:$P$20,8,FALSE),"")</f>
        <v>1</v>
      </c>
      <c r="R89" s="133">
        <f>IFERROR(VLOOKUP($M89,Lookup!$A$1:$P$20,9,FALSE),"")</f>
        <v>0</v>
      </c>
      <c r="S89" s="133"/>
      <c r="T89" s="133">
        <f>IFERROR(VLOOKUP($M89,Lookup!$A$1:$P$20,10,FALSE),"")</f>
        <v>2</v>
      </c>
      <c r="U89" s="133">
        <f>IFERROR(VLOOKUP($M89,Lookup!$A$1:$P$20,11,FALSE),"")</f>
        <v>0</v>
      </c>
      <c r="V89" s="133">
        <f>IFERROR(VLOOKUP($M89,Lookup!$A$1:$P$20,12,FALSE),"")</f>
        <v>0</v>
      </c>
      <c r="W89" s="133">
        <f>IFERROR(VLOOKUP($M89,Lookup!$A$1:$P$20,13,FALSE),"")</f>
        <v>0</v>
      </c>
      <c r="X89" s="133">
        <f>IFERROR(VLOOKUP($M89,Lookup!$A$1:$P$20,14,FALSE),"")</f>
        <v>0</v>
      </c>
      <c r="Y89" s="133">
        <f>IFERROR(VLOOKUP($M89,Lookup!$A$1:$P$20,15,FALSE),"")</f>
        <v>0</v>
      </c>
      <c r="Z89" s="133">
        <f>IFERROR(VLOOKUP($M89,Lookup!$A$1:$P$20,16,FALSE),"")</f>
        <v>0</v>
      </c>
      <c r="AA89" s="544"/>
      <c r="AB89" s="129"/>
      <c r="AC89" s="129"/>
      <c r="AD89" s="135"/>
      <c r="AE89" s="135"/>
      <c r="AF89" s="129" t="s">
        <v>3479</v>
      </c>
      <c r="AG89" s="130" t="s">
        <v>3480</v>
      </c>
      <c r="AH89" s="135"/>
      <c r="AI89" s="135"/>
      <c r="AJ89" s="135"/>
      <c r="AK89" s="143"/>
      <c r="AL89" s="150"/>
      <c r="AM89" s="129"/>
      <c r="AN89" s="129"/>
      <c r="AO89" s="150"/>
      <c r="AP89" s="139"/>
      <c r="AQ89" s="139"/>
      <c r="AR89" s="148"/>
      <c r="AS89" s="148"/>
      <c r="AT89" s="139"/>
      <c r="AU89" s="139"/>
      <c r="AV89" s="139" t="s">
        <v>2907</v>
      </c>
      <c r="AW89" s="139"/>
      <c r="AX89" s="139"/>
      <c r="AY89" s="139"/>
      <c r="AZ89" s="371"/>
      <c r="BA89" s="371"/>
      <c r="BB89" s="371"/>
      <c r="BC89" s="371"/>
      <c r="BD89" s="371"/>
      <c r="BE89" s="371"/>
      <c r="BF89" s="371"/>
    </row>
    <row r="90" spans="1:58" ht="39.75" customHeight="1">
      <c r="A90" s="126" t="s">
        <v>362</v>
      </c>
      <c r="B90" s="539" t="s">
        <v>2287</v>
      </c>
      <c r="C90" s="539" t="s">
        <v>2288</v>
      </c>
      <c r="D90" s="539" t="s">
        <v>37</v>
      </c>
      <c r="E90" s="540" t="s">
        <v>40</v>
      </c>
      <c r="F90" s="540">
        <v>78201</v>
      </c>
      <c r="G90" s="541">
        <v>300</v>
      </c>
      <c r="H90" s="540" t="s">
        <v>927</v>
      </c>
      <c r="I90" s="98"/>
      <c r="J90" s="129"/>
      <c r="K90" s="129" t="s">
        <v>2094</v>
      </c>
      <c r="L90" s="132" t="s">
        <v>4165</v>
      </c>
      <c r="M90" s="133" t="str">
        <f t="shared" si="10"/>
        <v>Red</v>
      </c>
      <c r="N90" s="133" t="str">
        <f>IFERROR(VLOOKUP($M90,Lookup!$A$1:$P$20,2,FALSE),"")</f>
        <v>Level 6</v>
      </c>
      <c r="O90" s="133">
        <f>IFERROR(VLOOKUP($M90,Lookup!$A$1:$P$20,7,FALSE),"")</f>
        <v>0</v>
      </c>
      <c r="P90" s="380"/>
      <c r="Q90" s="133">
        <f>IFERROR(VLOOKUP($M90,Lookup!$A$1:$P$20,8,FALSE),"")</f>
        <v>1</v>
      </c>
      <c r="R90" s="133">
        <f>IFERROR(VLOOKUP($M90,Lookup!$A$1:$P$20,9,FALSE),"")</f>
        <v>0</v>
      </c>
      <c r="S90" s="133"/>
      <c r="T90" s="133">
        <f>IFERROR(VLOOKUP($M90,Lookup!$A$1:$P$20,10,FALSE),"")</f>
        <v>2</v>
      </c>
      <c r="U90" s="133">
        <f>IFERROR(VLOOKUP($M90,Lookup!$A$1:$P$20,11,FALSE),"")</f>
        <v>0</v>
      </c>
      <c r="V90" s="133">
        <f>IFERROR(VLOOKUP($M90,Lookup!$A$1:$P$20,12,FALSE),"")</f>
        <v>0</v>
      </c>
      <c r="W90" s="133">
        <f>IFERROR(VLOOKUP($M90,Lookup!$A$1:$P$20,13,FALSE),"")</f>
        <v>0</v>
      </c>
      <c r="X90" s="133">
        <f>IFERROR(VLOOKUP($M90,Lookup!$A$1:$P$20,14,FALSE),"")</f>
        <v>0</v>
      </c>
      <c r="Y90" s="133">
        <f>IFERROR(VLOOKUP($M90,Lookup!$A$1:$P$20,15,FALSE),"")</f>
        <v>0</v>
      </c>
      <c r="Z90" s="133">
        <f>IFERROR(VLOOKUP($M90,Lookup!$A$1:$P$20,16,FALSE),"")</f>
        <v>0</v>
      </c>
      <c r="AA90" s="133">
        <f>IFERROR(VLOOKUP($M90,Lookup!$A$1:$Q$20,17,FALSE),"")</f>
        <v>1</v>
      </c>
      <c r="AB90" s="129"/>
      <c r="AC90" s="129"/>
      <c r="AD90" s="135"/>
      <c r="AE90" s="135"/>
      <c r="AF90" s="129" t="s">
        <v>3482</v>
      </c>
      <c r="AG90" s="129"/>
      <c r="AH90" s="135"/>
      <c r="AI90" s="135"/>
      <c r="AJ90" s="135"/>
      <c r="AK90" s="143"/>
      <c r="AL90" s="150"/>
      <c r="AM90" s="129"/>
      <c r="AN90" s="129"/>
      <c r="AO90" s="150"/>
      <c r="AP90" s="139"/>
      <c r="AQ90" s="139"/>
      <c r="AR90" s="148"/>
      <c r="AS90" s="148"/>
      <c r="AT90" s="139"/>
      <c r="AU90" s="139"/>
      <c r="AV90" s="139" t="s">
        <v>3483</v>
      </c>
      <c r="AW90" s="139"/>
      <c r="AX90" s="139"/>
      <c r="AY90" s="139"/>
      <c r="AZ90" s="371"/>
      <c r="BA90" s="371"/>
      <c r="BB90" s="371"/>
      <c r="BC90" s="371"/>
      <c r="BD90" s="371"/>
      <c r="BE90" s="371"/>
      <c r="BF90" s="371"/>
    </row>
    <row r="91" spans="1:58" ht="39.75" customHeight="1">
      <c r="A91" s="126" t="s">
        <v>2529</v>
      </c>
      <c r="B91" s="539" t="s">
        <v>3318</v>
      </c>
      <c r="C91" s="539" t="s">
        <v>3319</v>
      </c>
      <c r="D91" s="539" t="s">
        <v>37</v>
      </c>
      <c r="E91" s="540" t="s">
        <v>40</v>
      </c>
      <c r="F91" s="540">
        <v>78023</v>
      </c>
      <c r="G91" s="159">
        <v>250</v>
      </c>
      <c r="H91" s="158" t="s">
        <v>4175</v>
      </c>
      <c r="I91" s="98"/>
      <c r="J91" s="129"/>
      <c r="K91" s="129" t="s">
        <v>1444</v>
      </c>
      <c r="L91" s="545" t="s">
        <v>4175</v>
      </c>
      <c r="M91" s="133" t="str">
        <f t="shared" si="10"/>
        <v>Red</v>
      </c>
      <c r="N91" s="133" t="str">
        <f>IFERROR(VLOOKUP($M91,Lookup!$A$1:$P$20,2,FALSE),"")</f>
        <v>Level 6</v>
      </c>
      <c r="O91" s="133">
        <f>IFERROR(VLOOKUP($M91,Lookup!$A$1:$P$20,7,FALSE),"")</f>
        <v>0</v>
      </c>
      <c r="P91" s="380"/>
      <c r="Q91" s="133">
        <f>IFERROR(VLOOKUP($M91,Lookup!$A$1:$P$20,8,FALSE),"")</f>
        <v>1</v>
      </c>
      <c r="R91" s="133">
        <f>IFERROR(VLOOKUP($M91,Lookup!$A$1:$P$20,9,FALSE),"")</f>
        <v>0</v>
      </c>
      <c r="S91" s="133"/>
      <c r="T91" s="133">
        <f>IFERROR(VLOOKUP($M91,Lookup!$A$1:$P$20,10,FALSE),"")</f>
        <v>2</v>
      </c>
      <c r="U91" s="133">
        <f>IFERROR(VLOOKUP($M91,Lookup!$A$1:$P$20,11,FALSE),"")</f>
        <v>0</v>
      </c>
      <c r="V91" s="133">
        <f>IFERROR(VLOOKUP($M91,Lookup!$A$1:$P$20,12,FALSE),"")</f>
        <v>0</v>
      </c>
      <c r="W91" s="133">
        <f>IFERROR(VLOOKUP($M91,Lookup!$A$1:$P$20,13,FALSE),"")</f>
        <v>0</v>
      </c>
      <c r="X91" s="133">
        <f>IFERROR(VLOOKUP($M91,Lookup!$A$1:$P$20,14,FALSE),"")</f>
        <v>0</v>
      </c>
      <c r="Y91" s="133">
        <f>IFERROR(VLOOKUP($M91,Lookup!$A$1:$P$20,15,FALSE),"")</f>
        <v>0</v>
      </c>
      <c r="Z91" s="133">
        <f>IFERROR(VLOOKUP($M91,Lookup!$A$1:$P$20,16,FALSE),"")</f>
        <v>0</v>
      </c>
      <c r="AA91" s="133">
        <f>IFERROR(VLOOKUP($M91,Lookup!$A$1:$Q$20,17,FALSE),"")</f>
        <v>1</v>
      </c>
      <c r="AB91" s="129"/>
      <c r="AC91" s="129"/>
      <c r="AD91" s="135"/>
      <c r="AE91" s="135"/>
      <c r="AF91" s="129" t="s">
        <v>3320</v>
      </c>
      <c r="AG91" s="130" t="s">
        <v>3321</v>
      </c>
      <c r="AH91" s="135"/>
      <c r="AI91" s="135"/>
      <c r="AJ91" s="135"/>
      <c r="AK91" s="143"/>
      <c r="AL91" s="150"/>
      <c r="AM91" s="129"/>
      <c r="AN91" s="129"/>
      <c r="AO91" s="150"/>
      <c r="AP91" s="139"/>
      <c r="AQ91" s="139"/>
      <c r="AR91" s="148"/>
      <c r="AS91" s="148"/>
      <c r="AT91" s="139"/>
      <c r="AU91" s="139"/>
      <c r="AV91" s="139" t="s">
        <v>2922</v>
      </c>
      <c r="AW91" s="139"/>
      <c r="AX91" s="139"/>
      <c r="AY91" s="139"/>
      <c r="AZ91" s="371"/>
      <c r="BA91" s="371"/>
      <c r="BB91" s="371"/>
      <c r="BC91" s="371"/>
      <c r="BD91" s="371"/>
      <c r="BE91" s="371"/>
      <c r="BF91" s="371"/>
    </row>
    <row r="92" spans="1:58" ht="39.75" customHeight="1">
      <c r="A92" s="126" t="s">
        <v>2529</v>
      </c>
      <c r="B92" s="539" t="s">
        <v>3484</v>
      </c>
      <c r="C92" s="539" t="s">
        <v>3485</v>
      </c>
      <c r="D92" s="539" t="s">
        <v>37</v>
      </c>
      <c r="E92" s="540" t="s">
        <v>40</v>
      </c>
      <c r="F92" s="540">
        <v>78254</v>
      </c>
      <c r="G92" s="159">
        <v>250</v>
      </c>
      <c r="H92" s="158" t="s">
        <v>4175</v>
      </c>
      <c r="I92" s="98"/>
      <c r="J92" s="129"/>
      <c r="K92" s="129" t="s">
        <v>1038</v>
      </c>
      <c r="L92" s="545" t="s">
        <v>4169</v>
      </c>
      <c r="M92" s="133" t="str">
        <f t="shared" si="10"/>
        <v>Red</v>
      </c>
      <c r="N92" s="133" t="str">
        <f>IFERROR(VLOOKUP($M92,Lookup!$A$1:$P$20,2,FALSE),"")</f>
        <v>Level 6</v>
      </c>
      <c r="O92" s="133">
        <f>IFERROR(VLOOKUP($M92,Lookup!$A$1:$P$20,7,FALSE),"")</f>
        <v>0</v>
      </c>
      <c r="P92" s="380"/>
      <c r="Q92" s="133">
        <f>IFERROR(VLOOKUP($M92,Lookup!$A$1:$P$20,8,FALSE),"")</f>
        <v>1</v>
      </c>
      <c r="R92" s="133">
        <f>IFERROR(VLOOKUP($M92,Lookup!$A$1:$P$20,9,FALSE),"")</f>
        <v>0</v>
      </c>
      <c r="S92" s="133"/>
      <c r="T92" s="133">
        <f>IFERROR(VLOOKUP($M92,Lookup!$A$1:$P$20,10,FALSE),"")</f>
        <v>2</v>
      </c>
      <c r="U92" s="133">
        <f>IFERROR(VLOOKUP($M92,Lookup!$A$1:$P$20,11,FALSE),"")</f>
        <v>0</v>
      </c>
      <c r="V92" s="133">
        <f>IFERROR(VLOOKUP($M92,Lookup!$A$1:$P$20,12,FALSE),"")</f>
        <v>0</v>
      </c>
      <c r="W92" s="133">
        <f>IFERROR(VLOOKUP($M92,Lookup!$A$1:$P$20,13,FALSE),"")</f>
        <v>0</v>
      </c>
      <c r="X92" s="133">
        <f>IFERROR(VLOOKUP($M92,Lookup!$A$1:$P$20,14,FALSE),"")</f>
        <v>0</v>
      </c>
      <c r="Y92" s="133">
        <f>IFERROR(VLOOKUP($M92,Lookup!$A$1:$P$20,15,FALSE),"")</f>
        <v>0</v>
      </c>
      <c r="Z92" s="133">
        <f>IFERROR(VLOOKUP($M92,Lookup!$A$1:$P$20,16,FALSE),"")</f>
        <v>0</v>
      </c>
      <c r="AA92" s="133">
        <f>IFERROR(VLOOKUP($M92,Lookup!$A$1:$Q$20,17,FALSE),"")</f>
        <v>1</v>
      </c>
      <c r="AB92" s="129"/>
      <c r="AC92" s="129"/>
      <c r="AD92" s="135"/>
      <c r="AE92" s="135"/>
      <c r="AF92" s="129" t="s">
        <v>3486</v>
      </c>
      <c r="AG92" s="130" t="s">
        <v>3487</v>
      </c>
      <c r="AH92" s="135"/>
      <c r="AI92" s="135"/>
      <c r="AJ92" s="135"/>
      <c r="AK92" s="143"/>
      <c r="AL92" s="150"/>
      <c r="AM92" s="129"/>
      <c r="AN92" s="129"/>
      <c r="AO92" s="150"/>
      <c r="AP92" s="139"/>
      <c r="AQ92" s="139"/>
      <c r="AR92" s="148"/>
      <c r="AS92" s="148"/>
      <c r="AT92" s="139"/>
      <c r="AU92" s="139"/>
      <c r="AV92" s="139" t="s">
        <v>2922</v>
      </c>
      <c r="AW92" s="139"/>
      <c r="AX92" s="139"/>
      <c r="AY92" s="139"/>
      <c r="AZ92" s="371"/>
      <c r="BA92" s="371"/>
      <c r="BB92" s="371"/>
      <c r="BC92" s="371"/>
      <c r="BD92" s="371"/>
      <c r="BE92" s="371"/>
      <c r="BF92" s="371"/>
    </row>
    <row r="93" spans="1:58" ht="39.75" customHeight="1">
      <c r="A93" s="126" t="s">
        <v>362</v>
      </c>
      <c r="B93" s="539" t="s">
        <v>2592</v>
      </c>
      <c r="C93" s="539" t="s">
        <v>73</v>
      </c>
      <c r="D93" s="539" t="s">
        <v>37</v>
      </c>
      <c r="E93" s="540" t="s">
        <v>40</v>
      </c>
      <c r="F93" s="540">
        <v>78217</v>
      </c>
      <c r="G93" s="541">
        <v>250</v>
      </c>
      <c r="H93" s="546" t="s">
        <v>4122</v>
      </c>
      <c r="I93" s="98"/>
      <c r="J93" s="129"/>
      <c r="K93" s="129" t="s">
        <v>560</v>
      </c>
      <c r="L93" s="545" t="s">
        <v>4184</v>
      </c>
      <c r="M93" s="133" t="str">
        <f t="shared" si="10"/>
        <v>Red</v>
      </c>
      <c r="N93" s="133" t="str">
        <f>IFERROR(VLOOKUP($M93,Lookup!$A$1:$P$20,2,FALSE),"")</f>
        <v>Level 6</v>
      </c>
      <c r="O93" s="133">
        <f>IFERROR(VLOOKUP($M93,Lookup!$A$1:$P$20,7,FALSE),"")</f>
        <v>0</v>
      </c>
      <c r="P93" s="380"/>
      <c r="Q93" s="133">
        <f>IFERROR(VLOOKUP($M93,Lookup!$A$1:$P$20,8,FALSE),"")</f>
        <v>1</v>
      </c>
      <c r="R93" s="133">
        <f>IFERROR(VLOOKUP($M93,Lookup!$A$1:$P$20,9,FALSE),"")</f>
        <v>0</v>
      </c>
      <c r="S93" s="133"/>
      <c r="T93" s="133">
        <f>IFERROR(VLOOKUP($M93,Lookup!$A$1:$P$20,10,FALSE),"")</f>
        <v>2</v>
      </c>
      <c r="U93" s="133">
        <f>IFERROR(VLOOKUP($M93,Lookup!$A$1:$P$20,11,FALSE),"")</f>
        <v>0</v>
      </c>
      <c r="V93" s="133">
        <f>IFERROR(VLOOKUP($M93,Lookup!$A$1:$P$20,12,FALSE),"")</f>
        <v>0</v>
      </c>
      <c r="W93" s="133">
        <f>IFERROR(VLOOKUP($M93,Lookup!$A$1:$P$20,13,FALSE),"")</f>
        <v>0</v>
      </c>
      <c r="X93" s="133">
        <f>IFERROR(VLOOKUP($M93,Lookup!$A$1:$P$20,14,FALSE),"")</f>
        <v>0</v>
      </c>
      <c r="Y93" s="133">
        <f>IFERROR(VLOOKUP($M93,Lookup!$A$1:$P$20,15,FALSE),"")</f>
        <v>0</v>
      </c>
      <c r="Z93" s="133">
        <f>IFERROR(VLOOKUP($M93,Lookup!$A$1:$P$20,16,FALSE),"")</f>
        <v>0</v>
      </c>
      <c r="AA93" s="133">
        <f>IFERROR(VLOOKUP($M93,Lookup!$A$1:$Q$20,17,FALSE),"")</f>
        <v>1</v>
      </c>
      <c r="AB93" s="129"/>
      <c r="AC93" s="129"/>
      <c r="AD93" s="135"/>
      <c r="AE93" s="135"/>
      <c r="AF93" s="129" t="s">
        <v>2593</v>
      </c>
      <c r="AG93" s="130" t="s">
        <v>559</v>
      </c>
      <c r="AH93" s="135"/>
      <c r="AI93" s="135"/>
      <c r="AJ93" s="135"/>
      <c r="AK93" s="139"/>
      <c r="AL93" s="147"/>
      <c r="AM93" s="147"/>
      <c r="AN93" s="147"/>
      <c r="AO93" s="147"/>
      <c r="AP93" s="139"/>
      <c r="AQ93" s="139"/>
      <c r="AR93" s="148"/>
      <c r="AS93" s="148"/>
      <c r="AT93" s="139"/>
      <c r="AU93" s="139"/>
      <c r="AV93" s="139" t="s">
        <v>2922</v>
      </c>
      <c r="AW93" s="139"/>
      <c r="AX93" s="139"/>
      <c r="AY93" s="139"/>
      <c r="AZ93" s="371"/>
      <c r="BA93" s="371"/>
      <c r="BB93" s="371"/>
      <c r="BC93" s="371"/>
      <c r="BD93" s="371"/>
      <c r="BE93" s="371"/>
      <c r="BF93" s="371"/>
    </row>
    <row r="94" spans="1:58" ht="39.75" customHeight="1">
      <c r="A94" s="126" t="s">
        <v>362</v>
      </c>
      <c r="B94" s="539" t="s">
        <v>1005</v>
      </c>
      <c r="C94" s="539" t="s">
        <v>73</v>
      </c>
      <c r="D94" s="539" t="s">
        <v>37</v>
      </c>
      <c r="E94" s="540" t="s">
        <v>40</v>
      </c>
      <c r="F94" s="540">
        <v>78217</v>
      </c>
      <c r="G94" s="541">
        <v>450</v>
      </c>
      <c r="H94" s="546" t="s">
        <v>4115</v>
      </c>
      <c r="I94" s="98"/>
      <c r="J94" s="129"/>
      <c r="K94" s="129" t="s">
        <v>560</v>
      </c>
      <c r="L94" s="545" t="s">
        <v>4115</v>
      </c>
      <c r="M94" s="133" t="str">
        <f t="shared" si="10"/>
        <v>Red</v>
      </c>
      <c r="N94" s="133"/>
      <c r="O94" s="133"/>
      <c r="P94" s="380"/>
      <c r="Q94" s="133"/>
      <c r="R94" s="133"/>
      <c r="S94" s="133"/>
      <c r="T94" s="133"/>
      <c r="U94" s="133"/>
      <c r="V94" s="133"/>
      <c r="W94" s="133"/>
      <c r="X94" s="133"/>
      <c r="Y94" s="133"/>
      <c r="Z94" s="133"/>
      <c r="AA94" s="133"/>
      <c r="AB94" s="129"/>
      <c r="AC94" s="129"/>
      <c r="AD94" s="135"/>
      <c r="AE94" s="135"/>
      <c r="AF94" s="129"/>
      <c r="AG94" s="130"/>
      <c r="AH94" s="135"/>
      <c r="AI94" s="135"/>
      <c r="AJ94" s="135"/>
      <c r="AK94" s="139"/>
      <c r="AL94" s="147"/>
      <c r="AM94" s="147"/>
      <c r="AN94" s="147"/>
      <c r="AO94" s="147"/>
      <c r="AP94" s="139"/>
      <c r="AQ94" s="139"/>
      <c r="AR94" s="148"/>
      <c r="AS94" s="148"/>
      <c r="AT94" s="139"/>
      <c r="AU94" s="139"/>
      <c r="AV94" s="139"/>
      <c r="AW94" s="139"/>
      <c r="AX94" s="139"/>
      <c r="AY94" s="139"/>
      <c r="AZ94" s="371"/>
      <c r="BA94" s="371"/>
      <c r="BB94" s="371"/>
      <c r="BC94" s="371"/>
      <c r="BD94" s="371"/>
      <c r="BE94" s="371"/>
      <c r="BF94" s="371"/>
    </row>
    <row r="95" spans="1:58" ht="39.75" customHeight="1">
      <c r="A95" s="126" t="s">
        <v>362</v>
      </c>
      <c r="B95" s="539" t="s">
        <v>3488</v>
      </c>
      <c r="C95" s="539" t="s">
        <v>1485</v>
      </c>
      <c r="D95" s="539" t="s">
        <v>234</v>
      </c>
      <c r="E95" s="540" t="s">
        <v>40</v>
      </c>
      <c r="F95" s="540">
        <v>787130</v>
      </c>
      <c r="G95" s="541">
        <v>250</v>
      </c>
      <c r="H95" s="540" t="s">
        <v>927</v>
      </c>
      <c r="I95" s="98"/>
      <c r="J95" s="129"/>
      <c r="K95" s="129" t="s">
        <v>1488</v>
      </c>
      <c r="L95" s="132" t="s">
        <v>4152</v>
      </c>
      <c r="M95" s="133" t="str">
        <f t="shared" si="10"/>
        <v>Red</v>
      </c>
      <c r="N95" s="133" t="str">
        <f>IFERROR(VLOOKUP($M95,Lookup!$A$1:$P$20,2,FALSE),"")</f>
        <v>Level 6</v>
      </c>
      <c r="O95" s="133">
        <f>IFERROR(VLOOKUP($M95,Lookup!$A$1:$P$20,7,FALSE),"")</f>
        <v>0</v>
      </c>
      <c r="P95" s="380"/>
      <c r="Q95" s="133">
        <f>IFERROR(VLOOKUP($M95,Lookup!$A$1:$P$20,8,FALSE),"")</f>
        <v>1</v>
      </c>
      <c r="R95" s="133">
        <f>IFERROR(VLOOKUP($M95,Lookup!$A$1:$P$20,9,FALSE),"")</f>
        <v>0</v>
      </c>
      <c r="S95" s="133"/>
      <c r="T95" s="133">
        <f>IFERROR(VLOOKUP($M95,Lookup!$A$1:$P$20,10,FALSE),"")</f>
        <v>2</v>
      </c>
      <c r="U95" s="133">
        <f>IFERROR(VLOOKUP($M95,Lookup!$A$1:$P$20,11,FALSE),"")</f>
        <v>0</v>
      </c>
      <c r="V95" s="133">
        <f>IFERROR(VLOOKUP($M95,Lookup!$A$1:$P$20,12,FALSE),"")</f>
        <v>0</v>
      </c>
      <c r="W95" s="133">
        <f>IFERROR(VLOOKUP($M95,Lookup!$A$1:$P$20,13,FALSE),"")</f>
        <v>0</v>
      </c>
      <c r="X95" s="133">
        <f>IFERROR(VLOOKUP($M95,Lookup!$A$1:$P$20,14,FALSE),"")</f>
        <v>0</v>
      </c>
      <c r="Y95" s="133">
        <f>IFERROR(VLOOKUP($M95,Lookup!$A$1:$P$20,15,FALSE),"")</f>
        <v>0</v>
      </c>
      <c r="Z95" s="133">
        <f>IFERROR(VLOOKUP($M95,Lookup!$A$1:$P$20,16,FALSE),"")</f>
        <v>0</v>
      </c>
      <c r="AA95" s="133">
        <f>IFERROR(VLOOKUP($M95,Lookup!$A$1:$Q$20,17,FALSE),"")</f>
        <v>1</v>
      </c>
      <c r="AB95" s="129"/>
      <c r="AC95" s="129"/>
      <c r="AD95" s="135"/>
      <c r="AE95" s="135"/>
      <c r="AF95" s="129" t="s">
        <v>1486</v>
      </c>
      <c r="AG95" s="129"/>
      <c r="AH95" s="135"/>
      <c r="AI95" s="135"/>
      <c r="AJ95" s="135"/>
      <c r="AK95" s="139"/>
      <c r="AL95" s="147"/>
      <c r="AM95" s="170">
        <v>2</v>
      </c>
      <c r="AN95" s="170"/>
      <c r="AO95" s="170">
        <v>1</v>
      </c>
      <c r="AP95" s="139"/>
      <c r="AQ95" s="139"/>
      <c r="AR95" s="148"/>
      <c r="AS95" s="148"/>
      <c r="AT95" s="139"/>
      <c r="AU95" s="139"/>
      <c r="AV95" s="139" t="s">
        <v>2907</v>
      </c>
      <c r="AW95" s="139"/>
      <c r="AX95" s="139"/>
      <c r="AY95" s="139"/>
      <c r="AZ95" s="371"/>
      <c r="BA95" s="371"/>
      <c r="BB95" s="371"/>
      <c r="BC95" s="371"/>
      <c r="BD95" s="371"/>
      <c r="BE95" s="371"/>
      <c r="BF95" s="371"/>
    </row>
    <row r="96" spans="1:58" ht="39.75" customHeight="1">
      <c r="A96" s="126" t="s">
        <v>2529</v>
      </c>
      <c r="B96" s="539" t="s">
        <v>3489</v>
      </c>
      <c r="C96" s="539" t="s">
        <v>3490</v>
      </c>
      <c r="D96" s="539" t="s">
        <v>37</v>
      </c>
      <c r="E96" s="540" t="s">
        <v>40</v>
      </c>
      <c r="F96" s="540">
        <v>78201</v>
      </c>
      <c r="G96" s="159">
        <v>1550</v>
      </c>
      <c r="H96" s="158" t="s">
        <v>914</v>
      </c>
      <c r="I96" s="98"/>
      <c r="J96" s="129"/>
      <c r="K96" s="129" t="s">
        <v>427</v>
      </c>
      <c r="L96" s="545" t="s">
        <v>4185</v>
      </c>
      <c r="M96" s="133" t="str">
        <f t="shared" si="10"/>
        <v>Trophy</v>
      </c>
      <c r="N96" s="133" t="str">
        <f>IFERROR(VLOOKUP($M96,Lookup!$A$1:$P$20,2,FALSE),"")</f>
        <v>Level 4</v>
      </c>
      <c r="O96" s="133">
        <f>IFERROR(VLOOKUP($M96,Lookup!$A$1:$P$20,7,FALSE),"")</f>
        <v>0</v>
      </c>
      <c r="P96" s="380"/>
      <c r="Q96" s="133">
        <f>IFERROR(VLOOKUP($M96,Lookup!$A$1:$P$20,8,FALSE),"")</f>
        <v>2</v>
      </c>
      <c r="R96" s="133">
        <f>IFERROR(VLOOKUP($M96,Lookup!$A$1:$P$20,9,FALSE),"")</f>
        <v>2</v>
      </c>
      <c r="S96" s="133"/>
      <c r="T96" s="133">
        <f>IFERROR(VLOOKUP($M96,Lookup!$A$1:$P$20,10,FALSE),"")</f>
        <v>4</v>
      </c>
      <c r="U96" s="133" t="str">
        <f>IFERROR(VLOOKUP($M96,Lookup!$A$1:$P$20,11,FALSE),"")</f>
        <v>Yes</v>
      </c>
      <c r="V96" s="133">
        <f>IFERROR(VLOOKUP($M96,Lookup!$A$1:$P$20,12,FALSE),"")</f>
        <v>0</v>
      </c>
      <c r="W96" s="133" t="str">
        <f>IFERROR(VLOOKUP($M96,Lookup!$A$1:$P$20,13,FALSE),"")</f>
        <v>Yes</v>
      </c>
      <c r="X96" s="133">
        <f>IFERROR(VLOOKUP($M96,Lookup!$A$1:$P$20,14,FALSE),"")</f>
        <v>0</v>
      </c>
      <c r="Y96" s="133">
        <f>IFERROR(VLOOKUP($M96,Lookup!$A$1:$P$20,15,FALSE),"")</f>
        <v>0</v>
      </c>
      <c r="Z96" s="133">
        <f>IFERROR(VLOOKUP($M96,Lookup!$A$1:$P$20,16,FALSE),"")</f>
        <v>0</v>
      </c>
      <c r="AA96" s="133">
        <f>IFERROR(VLOOKUP($M96,Lookup!$A$1:$Q$20,17,FALSE),"")</f>
        <v>2</v>
      </c>
      <c r="AB96" s="129"/>
      <c r="AC96" s="129"/>
      <c r="AD96" s="135"/>
      <c r="AE96" s="135"/>
      <c r="AF96" s="129" t="s">
        <v>3491</v>
      </c>
      <c r="AG96" s="130"/>
      <c r="AH96" s="135"/>
      <c r="AI96" s="135"/>
      <c r="AJ96" s="135"/>
      <c r="AK96" s="143"/>
      <c r="AL96" s="150"/>
      <c r="AM96" s="129"/>
      <c r="AN96" s="129"/>
      <c r="AO96" s="150"/>
      <c r="AP96" s="143"/>
      <c r="AQ96" s="143"/>
      <c r="AR96" s="148"/>
      <c r="AS96" s="148"/>
      <c r="AT96" s="143"/>
      <c r="AU96" s="143"/>
      <c r="AV96" s="139" t="s">
        <v>2922</v>
      </c>
      <c r="AW96" s="139"/>
      <c r="AX96" s="139"/>
      <c r="AY96" s="139"/>
      <c r="AZ96" s="371"/>
      <c r="BA96" s="371"/>
      <c r="BB96" s="371"/>
      <c r="BC96" s="371"/>
      <c r="BD96" s="371"/>
      <c r="BE96" s="371"/>
      <c r="BF96" s="371"/>
    </row>
    <row r="97" spans="1:58" ht="39.75" customHeight="1">
      <c r="A97" s="126" t="s">
        <v>2529</v>
      </c>
      <c r="B97" s="539" t="s">
        <v>3492</v>
      </c>
      <c r="C97" s="539" t="s">
        <v>3493</v>
      </c>
      <c r="D97" s="539" t="s">
        <v>37</v>
      </c>
      <c r="E97" s="540" t="s">
        <v>40</v>
      </c>
      <c r="F97" s="540">
        <v>78204</v>
      </c>
      <c r="G97" s="159">
        <v>250</v>
      </c>
      <c r="H97" s="158" t="s">
        <v>4175</v>
      </c>
      <c r="I97" s="98"/>
      <c r="J97" s="129"/>
      <c r="K97" s="129" t="s">
        <v>427</v>
      </c>
      <c r="L97" s="545" t="s">
        <v>4116</v>
      </c>
      <c r="M97" s="133" t="str">
        <f t="shared" si="10"/>
        <v>Red</v>
      </c>
      <c r="N97" s="133" t="str">
        <f>IFERROR(VLOOKUP($M97,Lookup!$A$1:$P$20,2,FALSE),"")</f>
        <v>Level 6</v>
      </c>
      <c r="O97" s="133">
        <f>IFERROR(VLOOKUP($M97,Lookup!$A$1:$P$20,7,FALSE),"")</f>
        <v>0</v>
      </c>
      <c r="P97" s="380"/>
      <c r="Q97" s="133">
        <f>IFERROR(VLOOKUP($M97,Lookup!$A$1:$P$20,8,FALSE),"")</f>
        <v>1</v>
      </c>
      <c r="R97" s="133">
        <f>IFERROR(VLOOKUP($M97,Lookup!$A$1:$P$20,9,FALSE),"")</f>
        <v>0</v>
      </c>
      <c r="S97" s="133"/>
      <c r="T97" s="133">
        <f>IFERROR(VLOOKUP($M97,Lookup!$A$1:$P$20,10,FALSE),"")</f>
        <v>2</v>
      </c>
      <c r="U97" s="133">
        <f>IFERROR(VLOOKUP($M97,Lookup!$A$1:$P$20,11,FALSE),"")</f>
        <v>0</v>
      </c>
      <c r="V97" s="133">
        <f>IFERROR(VLOOKUP($M97,Lookup!$A$1:$P$20,12,FALSE),"")</f>
        <v>0</v>
      </c>
      <c r="W97" s="133">
        <f>IFERROR(VLOOKUP($M97,Lookup!$A$1:$P$20,13,FALSE),"")</f>
        <v>0</v>
      </c>
      <c r="X97" s="133">
        <f>IFERROR(VLOOKUP($M97,Lookup!$A$1:$P$20,14,FALSE),"")</f>
        <v>0</v>
      </c>
      <c r="Y97" s="133">
        <f>IFERROR(VLOOKUP($M97,Lookup!$A$1:$P$20,15,FALSE),"")</f>
        <v>0</v>
      </c>
      <c r="Z97" s="133">
        <f>IFERROR(VLOOKUP($M97,Lookup!$A$1:$P$20,16,FALSE),"")</f>
        <v>0</v>
      </c>
      <c r="AA97" s="133">
        <f>IFERROR(VLOOKUP($M97,Lookup!$A$1:$Q$20,17,FALSE),"")</f>
        <v>1</v>
      </c>
      <c r="AB97" s="129"/>
      <c r="AC97" s="129"/>
      <c r="AD97" s="135"/>
      <c r="AE97" s="135"/>
      <c r="AF97" s="129" t="s">
        <v>1491</v>
      </c>
      <c r="AG97" s="130"/>
      <c r="AH97" s="135"/>
      <c r="AI97" s="135"/>
      <c r="AJ97" s="135"/>
      <c r="AK97" s="143"/>
      <c r="AL97" s="150"/>
      <c r="AM97" s="129"/>
      <c r="AN97" s="129"/>
      <c r="AO97" s="150"/>
      <c r="AP97" s="139"/>
      <c r="AQ97" s="139"/>
      <c r="AR97" s="148"/>
      <c r="AS97" s="148"/>
      <c r="AT97" s="139"/>
      <c r="AU97" s="139"/>
      <c r="AV97" s="139" t="s">
        <v>2922</v>
      </c>
      <c r="AW97" s="139"/>
      <c r="AX97" s="139"/>
      <c r="AY97" s="139"/>
      <c r="AZ97" s="371"/>
      <c r="BA97" s="371"/>
      <c r="BB97" s="371"/>
      <c r="BC97" s="371"/>
      <c r="BD97" s="371"/>
      <c r="BE97" s="371"/>
      <c r="BF97" s="371"/>
    </row>
    <row r="98" spans="1:58" ht="39.75" customHeight="1">
      <c r="A98" s="126" t="s">
        <v>2529</v>
      </c>
      <c r="B98" s="539" t="s">
        <v>3304</v>
      </c>
      <c r="C98" s="539" t="s">
        <v>3494</v>
      </c>
      <c r="D98" s="539" t="s">
        <v>37</v>
      </c>
      <c r="E98" s="540" t="s">
        <v>40</v>
      </c>
      <c r="F98" s="540">
        <v>78209</v>
      </c>
      <c r="G98" s="159">
        <v>250</v>
      </c>
      <c r="H98" s="158" t="s">
        <v>4175</v>
      </c>
      <c r="I98" s="98"/>
      <c r="J98" s="129"/>
      <c r="K98" s="129" t="s">
        <v>427</v>
      </c>
      <c r="L98" s="545" t="s">
        <v>4116</v>
      </c>
      <c r="M98" s="133" t="str">
        <f t="shared" si="10"/>
        <v>Red</v>
      </c>
      <c r="N98" s="133" t="str">
        <f>IFERROR(VLOOKUP($M98,Lookup!$A$1:$P$20,2,FALSE),"")</f>
        <v>Level 6</v>
      </c>
      <c r="O98" s="133">
        <f>IFERROR(VLOOKUP($M98,Lookup!$A$1:$P$20,7,FALSE),"")</f>
        <v>0</v>
      </c>
      <c r="P98" s="380"/>
      <c r="Q98" s="133">
        <f>IFERROR(VLOOKUP($M98,Lookup!$A$1:$P$20,8,FALSE),"")</f>
        <v>1</v>
      </c>
      <c r="R98" s="133">
        <f>IFERROR(VLOOKUP($M98,Lookup!$A$1:$P$20,9,FALSE),"")</f>
        <v>0</v>
      </c>
      <c r="S98" s="133"/>
      <c r="T98" s="133">
        <f>IFERROR(VLOOKUP($M98,Lookup!$A$1:$P$20,10,FALSE),"")</f>
        <v>2</v>
      </c>
      <c r="U98" s="133">
        <f>IFERROR(VLOOKUP($M98,Lookup!$A$1:$P$20,11,FALSE),"")</f>
        <v>0</v>
      </c>
      <c r="V98" s="133">
        <f>IFERROR(VLOOKUP($M98,Lookup!$A$1:$P$20,12,FALSE),"")</f>
        <v>0</v>
      </c>
      <c r="W98" s="133">
        <f>IFERROR(VLOOKUP($M98,Lookup!$A$1:$P$20,13,FALSE),"")</f>
        <v>0</v>
      </c>
      <c r="X98" s="133">
        <f>IFERROR(VLOOKUP($M98,Lookup!$A$1:$P$20,14,FALSE),"")</f>
        <v>0</v>
      </c>
      <c r="Y98" s="133">
        <f>IFERROR(VLOOKUP($M98,Lookup!$A$1:$P$20,15,FALSE),"")</f>
        <v>0</v>
      </c>
      <c r="Z98" s="133">
        <f>IFERROR(VLOOKUP($M98,Lookup!$A$1:$P$20,16,FALSE),"")</f>
        <v>0</v>
      </c>
      <c r="AA98" s="133">
        <f>IFERROR(VLOOKUP($M98,Lookup!$A$1:$Q$20,17,FALSE),"")</f>
        <v>1</v>
      </c>
      <c r="AB98" s="129"/>
      <c r="AC98" s="129"/>
      <c r="AD98" s="135"/>
      <c r="AE98" s="135"/>
      <c r="AF98" s="129" t="s">
        <v>3306</v>
      </c>
      <c r="AG98" s="130"/>
      <c r="AH98" s="135"/>
      <c r="AI98" s="135"/>
      <c r="AJ98" s="135"/>
      <c r="AK98" s="143"/>
      <c r="AL98" s="150"/>
      <c r="AM98" s="129"/>
      <c r="AN98" s="129"/>
      <c r="AO98" s="150"/>
      <c r="AP98" s="143"/>
      <c r="AQ98" s="143"/>
      <c r="AR98" s="148"/>
      <c r="AS98" s="148"/>
      <c r="AT98" s="143"/>
      <c r="AU98" s="143"/>
      <c r="AV98" s="139" t="s">
        <v>2922</v>
      </c>
      <c r="AW98" s="139"/>
      <c r="AX98" s="139"/>
      <c r="AY98" s="139"/>
      <c r="AZ98" s="371"/>
      <c r="BA98" s="371"/>
      <c r="BB98" s="371"/>
      <c r="BC98" s="371"/>
      <c r="BD98" s="371"/>
      <c r="BE98" s="371"/>
      <c r="BF98" s="371"/>
    </row>
    <row r="99" spans="1:58" ht="39.75" customHeight="1">
      <c r="A99" s="126" t="s">
        <v>2529</v>
      </c>
      <c r="B99" s="539" t="s">
        <v>3495</v>
      </c>
      <c r="C99" s="539" t="s">
        <v>3496</v>
      </c>
      <c r="D99" s="539" t="s">
        <v>37</v>
      </c>
      <c r="E99" s="540" t="s">
        <v>40</v>
      </c>
      <c r="F99" s="540">
        <v>78212</v>
      </c>
      <c r="G99" s="159">
        <v>250</v>
      </c>
      <c r="H99" s="158" t="s">
        <v>4175</v>
      </c>
      <c r="I99" s="98"/>
      <c r="J99" s="129"/>
      <c r="K99" s="129" t="s">
        <v>427</v>
      </c>
      <c r="L99" s="545" t="s">
        <v>4116</v>
      </c>
      <c r="M99" s="133" t="str">
        <f t="shared" si="10"/>
        <v>Red</v>
      </c>
      <c r="N99" s="133" t="str">
        <f>IFERROR(VLOOKUP($M99,Lookup!$A$1:$P$20,2,FALSE),"")</f>
        <v>Level 6</v>
      </c>
      <c r="O99" s="133">
        <f>IFERROR(VLOOKUP($M99,Lookup!$A$1:$P$20,7,FALSE),"")</f>
        <v>0</v>
      </c>
      <c r="P99" s="380"/>
      <c r="Q99" s="133">
        <f>IFERROR(VLOOKUP($M99,Lookup!$A$1:$P$20,8,FALSE),"")</f>
        <v>1</v>
      </c>
      <c r="R99" s="133">
        <f>IFERROR(VLOOKUP($M99,Lookup!$A$1:$P$20,9,FALSE),"")</f>
        <v>0</v>
      </c>
      <c r="S99" s="133"/>
      <c r="T99" s="133">
        <f>IFERROR(VLOOKUP($M99,Lookup!$A$1:$P$20,10,FALSE),"")</f>
        <v>2</v>
      </c>
      <c r="U99" s="133">
        <f>IFERROR(VLOOKUP($M99,Lookup!$A$1:$P$20,11,FALSE),"")</f>
        <v>0</v>
      </c>
      <c r="V99" s="133">
        <f>IFERROR(VLOOKUP($M99,Lookup!$A$1:$P$20,12,FALSE),"")</f>
        <v>0</v>
      </c>
      <c r="W99" s="133">
        <f>IFERROR(VLOOKUP($M99,Lookup!$A$1:$P$20,13,FALSE),"")</f>
        <v>0</v>
      </c>
      <c r="X99" s="133">
        <f>IFERROR(VLOOKUP($M99,Lookup!$A$1:$P$20,14,FALSE),"")</f>
        <v>0</v>
      </c>
      <c r="Y99" s="133">
        <f>IFERROR(VLOOKUP($M99,Lookup!$A$1:$P$20,15,FALSE),"")</f>
        <v>0</v>
      </c>
      <c r="Z99" s="133">
        <f>IFERROR(VLOOKUP($M99,Lookup!$A$1:$P$20,16,FALSE),"")</f>
        <v>0</v>
      </c>
      <c r="AA99" s="133">
        <f>IFERROR(VLOOKUP($M99,Lookup!$A$1:$Q$20,17,FALSE),"")</f>
        <v>1</v>
      </c>
      <c r="AB99" s="129"/>
      <c r="AC99" s="129"/>
      <c r="AD99" s="135"/>
      <c r="AE99" s="135"/>
      <c r="AF99" s="129" t="s">
        <v>3497</v>
      </c>
      <c r="AG99" s="130" t="s">
        <v>3498</v>
      </c>
      <c r="AH99" s="135"/>
      <c r="AI99" s="135"/>
      <c r="AJ99" s="135"/>
      <c r="AK99" s="143"/>
      <c r="AL99" s="150"/>
      <c r="AM99" s="129"/>
      <c r="AN99" s="129"/>
      <c r="AO99" s="150"/>
      <c r="AP99" s="139"/>
      <c r="AQ99" s="139"/>
      <c r="AR99" s="148"/>
      <c r="AS99" s="148"/>
      <c r="AT99" s="139"/>
      <c r="AU99" s="139"/>
      <c r="AV99" s="139" t="s">
        <v>2922</v>
      </c>
      <c r="AW99" s="139"/>
      <c r="AX99" s="139"/>
      <c r="AY99" s="139"/>
      <c r="AZ99" s="371"/>
      <c r="BA99" s="371"/>
      <c r="BB99" s="371"/>
      <c r="BC99" s="371"/>
      <c r="BD99" s="371"/>
      <c r="BE99" s="371"/>
      <c r="BF99" s="371"/>
    </row>
    <row r="100" spans="1:58" ht="39.75" customHeight="1">
      <c r="A100" s="126" t="s">
        <v>2529</v>
      </c>
      <c r="B100" s="539" t="s">
        <v>3499</v>
      </c>
      <c r="C100" s="539" t="s">
        <v>3500</v>
      </c>
      <c r="D100" s="539" t="s">
        <v>37</v>
      </c>
      <c r="E100" s="540" t="s">
        <v>40</v>
      </c>
      <c r="F100" s="540">
        <v>78217</v>
      </c>
      <c r="G100" s="159">
        <v>250</v>
      </c>
      <c r="H100" s="158" t="s">
        <v>4175</v>
      </c>
      <c r="I100" s="98"/>
      <c r="J100" s="129"/>
      <c r="K100" s="129" t="s">
        <v>427</v>
      </c>
      <c r="L100" s="545" t="s">
        <v>4116</v>
      </c>
      <c r="M100" s="133" t="str">
        <f t="shared" si="10"/>
        <v>Red</v>
      </c>
      <c r="N100" s="133" t="str">
        <f>IFERROR(VLOOKUP($M100,Lookup!$A$1:$P$20,2,FALSE),"")</f>
        <v>Level 6</v>
      </c>
      <c r="O100" s="133">
        <f>IFERROR(VLOOKUP($M100,Lookup!$A$1:$P$20,7,FALSE),"")</f>
        <v>0</v>
      </c>
      <c r="P100" s="380"/>
      <c r="Q100" s="133">
        <f>IFERROR(VLOOKUP($M100,Lookup!$A$1:$P$20,8,FALSE),"")</f>
        <v>1</v>
      </c>
      <c r="R100" s="133">
        <f>IFERROR(VLOOKUP($M100,Lookup!$A$1:$P$20,9,FALSE),"")</f>
        <v>0</v>
      </c>
      <c r="S100" s="133"/>
      <c r="T100" s="133">
        <f>IFERROR(VLOOKUP($M100,Lookup!$A$1:$P$20,10,FALSE),"")</f>
        <v>2</v>
      </c>
      <c r="U100" s="133">
        <f>IFERROR(VLOOKUP($M100,Lookup!$A$1:$P$20,11,FALSE),"")</f>
        <v>0</v>
      </c>
      <c r="V100" s="133">
        <f>IFERROR(VLOOKUP($M100,Lookup!$A$1:$P$20,12,FALSE),"")</f>
        <v>0</v>
      </c>
      <c r="W100" s="133">
        <f>IFERROR(VLOOKUP($M100,Lookup!$A$1:$P$20,13,FALSE),"")</f>
        <v>0</v>
      </c>
      <c r="X100" s="133">
        <f>IFERROR(VLOOKUP($M100,Lookup!$A$1:$P$20,14,FALSE),"")</f>
        <v>0</v>
      </c>
      <c r="Y100" s="133">
        <f>IFERROR(VLOOKUP($M100,Lookup!$A$1:$P$20,15,FALSE),"")</f>
        <v>0</v>
      </c>
      <c r="Z100" s="133">
        <f>IFERROR(VLOOKUP($M100,Lookup!$A$1:$P$20,16,FALSE),"")</f>
        <v>0</v>
      </c>
      <c r="AA100" s="133">
        <f>IFERROR(VLOOKUP($M100,Lookup!$A$1:$Q$20,17,FALSE),"")</f>
        <v>1</v>
      </c>
      <c r="AB100" s="129"/>
      <c r="AC100" s="129"/>
      <c r="AD100" s="135"/>
      <c r="AE100" s="135"/>
      <c r="AF100" s="129" t="s">
        <v>3501</v>
      </c>
      <c r="AG100" s="130" t="s">
        <v>3502</v>
      </c>
      <c r="AH100" s="135"/>
      <c r="AI100" s="135"/>
      <c r="AJ100" s="135"/>
      <c r="AK100" s="143"/>
      <c r="AL100" s="150"/>
      <c r="AM100" s="129"/>
      <c r="AN100" s="129"/>
      <c r="AO100" s="150"/>
      <c r="AP100" s="143"/>
      <c r="AQ100" s="143"/>
      <c r="AR100" s="148"/>
      <c r="AS100" s="148"/>
      <c r="AT100" s="143"/>
      <c r="AU100" s="143"/>
      <c r="AV100" s="139" t="s">
        <v>2922</v>
      </c>
      <c r="AW100" s="139"/>
      <c r="AX100" s="139"/>
      <c r="AY100" s="139"/>
      <c r="AZ100" s="371"/>
      <c r="BA100" s="371"/>
      <c r="BB100" s="371"/>
      <c r="BC100" s="371"/>
      <c r="BD100" s="371"/>
      <c r="BE100" s="371"/>
      <c r="BF100" s="371"/>
    </row>
    <row r="101" spans="1:58" ht="39.75" customHeight="1">
      <c r="A101" s="126" t="s">
        <v>362</v>
      </c>
      <c r="B101" s="539" t="s">
        <v>2614</v>
      </c>
      <c r="C101" s="539" t="s">
        <v>1023</v>
      </c>
      <c r="D101" s="539" t="s">
        <v>1024</v>
      </c>
      <c r="E101" s="540" t="s">
        <v>40</v>
      </c>
      <c r="F101" s="540">
        <v>78121</v>
      </c>
      <c r="G101" s="541">
        <v>250</v>
      </c>
      <c r="H101" s="546" t="s">
        <v>927</v>
      </c>
      <c r="I101" s="98"/>
      <c r="J101" s="129"/>
      <c r="K101" s="129" t="s">
        <v>99</v>
      </c>
      <c r="L101" s="132" t="s">
        <v>4180</v>
      </c>
      <c r="M101" s="133" t="str">
        <f t="shared" si="10"/>
        <v>Red</v>
      </c>
      <c r="N101" s="133" t="str">
        <f>IFERROR(VLOOKUP($M101,Lookup!$A$1:$P$20,2,FALSE),"")</f>
        <v>Level 6</v>
      </c>
      <c r="O101" s="133">
        <f>IFERROR(VLOOKUP($M101,Lookup!$A$1:$P$20,7,FALSE),"")</f>
        <v>0</v>
      </c>
      <c r="P101" s="380"/>
      <c r="Q101" s="133">
        <f>IFERROR(VLOOKUP($M101,Lookup!$A$1:$P$20,8,FALSE),"")</f>
        <v>1</v>
      </c>
      <c r="R101" s="133">
        <f>IFERROR(VLOOKUP($M101,Lookup!$A$1:$P$20,9,FALSE),"")</f>
        <v>0</v>
      </c>
      <c r="S101" s="133"/>
      <c r="T101" s="133">
        <f>IFERROR(VLOOKUP($M101,Lookup!$A$1:$P$20,10,FALSE),"")</f>
        <v>2</v>
      </c>
      <c r="U101" s="133">
        <f>IFERROR(VLOOKUP($M101,Lookup!$A$1:$P$20,11,FALSE),"")</f>
        <v>0</v>
      </c>
      <c r="V101" s="133">
        <f>IFERROR(VLOOKUP($M101,Lookup!$A$1:$P$20,12,FALSE),"")</f>
        <v>0</v>
      </c>
      <c r="W101" s="133">
        <f>IFERROR(VLOOKUP($M101,Lookup!$A$1:$P$20,13,FALSE),"")</f>
        <v>0</v>
      </c>
      <c r="X101" s="133">
        <f>IFERROR(VLOOKUP($M101,Lookup!$A$1:$P$20,14,FALSE),"")</f>
        <v>0</v>
      </c>
      <c r="Y101" s="133">
        <f>IFERROR(VLOOKUP($M101,Lookup!$A$1:$P$20,15,FALSE),"")</f>
        <v>0</v>
      </c>
      <c r="Z101" s="133">
        <f>IFERROR(VLOOKUP($M101,Lookup!$A$1:$P$20,16,FALSE),"")</f>
        <v>0</v>
      </c>
      <c r="AA101" s="133">
        <f>IFERROR(VLOOKUP($M101,Lookup!$A$1:$Q$20,17,FALSE),"")</f>
        <v>1</v>
      </c>
      <c r="AB101" s="129"/>
      <c r="AC101" s="129"/>
      <c r="AD101" s="135"/>
      <c r="AE101" s="135"/>
      <c r="AF101" s="129" t="s">
        <v>1025</v>
      </c>
      <c r="AG101" s="129"/>
      <c r="AH101" s="135"/>
      <c r="AI101" s="135"/>
      <c r="AJ101" s="135"/>
      <c r="AK101" s="139"/>
      <c r="AL101" s="147"/>
      <c r="AM101" s="170">
        <v>2</v>
      </c>
      <c r="AN101" s="170"/>
      <c r="AO101" s="170">
        <v>1</v>
      </c>
      <c r="AP101" s="139"/>
      <c r="AQ101" s="139"/>
      <c r="AR101" s="148"/>
      <c r="AS101" s="148"/>
      <c r="AT101" s="139"/>
      <c r="AU101" s="139"/>
      <c r="AV101" s="139" t="s">
        <v>2907</v>
      </c>
      <c r="AW101" s="139"/>
      <c r="AX101" s="139"/>
      <c r="AY101" s="139"/>
      <c r="AZ101" s="371"/>
      <c r="BA101" s="371"/>
      <c r="BB101" s="371"/>
      <c r="BC101" s="371"/>
      <c r="BD101" s="371"/>
      <c r="BE101" s="371"/>
      <c r="BF101" s="371"/>
    </row>
    <row r="102" spans="1:58" ht="39.75" customHeight="1">
      <c r="A102" s="126" t="s">
        <v>362</v>
      </c>
      <c r="B102" s="539" t="s">
        <v>1917</v>
      </c>
      <c r="C102" s="539" t="s">
        <v>1918</v>
      </c>
      <c r="D102" s="539" t="s">
        <v>309</v>
      </c>
      <c r="E102" s="540" t="s">
        <v>40</v>
      </c>
      <c r="F102" s="540">
        <v>78801</v>
      </c>
      <c r="G102" s="541">
        <v>250</v>
      </c>
      <c r="H102" s="546" t="s">
        <v>927</v>
      </c>
      <c r="I102" s="98"/>
      <c r="J102" s="129"/>
      <c r="K102" s="129" t="s">
        <v>4167</v>
      </c>
      <c r="L102" s="132"/>
      <c r="M102" s="133" t="str">
        <f t="shared" si="10"/>
        <v>Red</v>
      </c>
      <c r="N102" s="133" t="str">
        <f>IFERROR(VLOOKUP($M102,Lookup!$A$1:$P$20,2,FALSE),"")</f>
        <v>Level 6</v>
      </c>
      <c r="O102" s="133">
        <f>IFERROR(VLOOKUP($M102,Lookup!$A$1:$P$20,7,FALSE),"")</f>
        <v>0</v>
      </c>
      <c r="P102" s="380"/>
      <c r="Q102" s="133">
        <f>IFERROR(VLOOKUP($M102,Lookup!$A$1:$P$20,8,FALSE),"")</f>
        <v>1</v>
      </c>
      <c r="R102" s="133">
        <f>IFERROR(VLOOKUP($M102,Lookup!$A$1:$P$20,9,FALSE),"")</f>
        <v>0</v>
      </c>
      <c r="S102" s="133"/>
      <c r="T102" s="133">
        <f>IFERROR(VLOOKUP($M102,Lookup!$A$1:$P$20,10,FALSE),"")</f>
        <v>2</v>
      </c>
      <c r="U102" s="133">
        <f>IFERROR(VLOOKUP($M102,Lookup!$A$1:$P$20,11,FALSE),"")</f>
        <v>0</v>
      </c>
      <c r="V102" s="133">
        <f>IFERROR(VLOOKUP($M102,Lookup!$A$1:$P$20,12,FALSE),"")</f>
        <v>0</v>
      </c>
      <c r="W102" s="133">
        <f>IFERROR(VLOOKUP($M102,Lookup!$A$1:$P$20,13,FALSE),"")</f>
        <v>0</v>
      </c>
      <c r="X102" s="133">
        <f>IFERROR(VLOOKUP($M102,Lookup!$A$1:$P$20,14,FALSE),"")</f>
        <v>0</v>
      </c>
      <c r="Y102" s="133">
        <f>IFERROR(VLOOKUP($M102,Lookup!$A$1:$P$20,15,FALSE),"")</f>
        <v>0</v>
      </c>
      <c r="Z102" s="133">
        <f>IFERROR(VLOOKUP($M102,Lookup!$A$1:$P$20,16,FALSE),"")</f>
        <v>0</v>
      </c>
      <c r="AA102" s="544"/>
      <c r="AB102" s="129"/>
      <c r="AC102" s="129"/>
      <c r="AD102" s="135"/>
      <c r="AE102" s="135"/>
      <c r="AF102" s="129" t="s">
        <v>1919</v>
      </c>
      <c r="AG102" s="129"/>
      <c r="AH102" s="135"/>
      <c r="AI102" s="135"/>
      <c r="AJ102" s="135"/>
      <c r="AK102" s="139"/>
      <c r="AL102" s="147"/>
      <c r="AM102" s="170">
        <v>2</v>
      </c>
      <c r="AN102" s="170"/>
      <c r="AO102" s="170">
        <v>1</v>
      </c>
      <c r="AP102" s="139"/>
      <c r="AQ102" s="139"/>
      <c r="AR102" s="148"/>
      <c r="AS102" s="148"/>
      <c r="AT102" s="139"/>
      <c r="AU102" s="139"/>
      <c r="AV102" s="139" t="s">
        <v>2923</v>
      </c>
      <c r="AW102" s="139"/>
      <c r="AX102" s="139"/>
      <c r="AY102" s="139"/>
      <c r="AZ102" s="371"/>
      <c r="BA102" s="371"/>
      <c r="BB102" s="371"/>
      <c r="BC102" s="371"/>
      <c r="BD102" s="371"/>
      <c r="BE102" s="371"/>
      <c r="BF102" s="371"/>
    </row>
    <row r="103" spans="1:58" ht="39.75" customHeight="1">
      <c r="A103" s="126" t="s">
        <v>362</v>
      </c>
      <c r="B103" s="539" t="s">
        <v>3503</v>
      </c>
      <c r="C103" s="539" t="s">
        <v>3504</v>
      </c>
      <c r="D103" s="539" t="s">
        <v>87</v>
      </c>
      <c r="E103" s="540" t="s">
        <v>40</v>
      </c>
      <c r="F103" s="540">
        <v>78101</v>
      </c>
      <c r="G103" s="541">
        <v>250</v>
      </c>
      <c r="H103" s="546" t="s">
        <v>927</v>
      </c>
      <c r="I103" s="98"/>
      <c r="J103" s="129"/>
      <c r="K103" s="129" t="s">
        <v>1628</v>
      </c>
      <c r="L103" s="132" t="s">
        <v>4165</v>
      </c>
      <c r="M103" s="133" t="str">
        <f t="shared" si="10"/>
        <v>Red</v>
      </c>
      <c r="N103" s="133" t="str">
        <f>IFERROR(VLOOKUP($M103,Lookup!$A$1:$P$20,2,FALSE),"")</f>
        <v>Level 6</v>
      </c>
      <c r="O103" s="133">
        <f>IFERROR(VLOOKUP($M103,Lookup!$A$1:$P$20,7,FALSE),"")</f>
        <v>0</v>
      </c>
      <c r="P103" s="380"/>
      <c r="Q103" s="133">
        <f>IFERROR(VLOOKUP($M103,Lookup!$A$1:$P$20,8,FALSE),"")</f>
        <v>1</v>
      </c>
      <c r="R103" s="133">
        <f>IFERROR(VLOOKUP($M103,Lookup!$A$1:$P$20,9,FALSE),"")</f>
        <v>0</v>
      </c>
      <c r="S103" s="133"/>
      <c r="T103" s="133">
        <f>IFERROR(VLOOKUP($M103,Lookup!$A$1:$P$20,10,FALSE),"")</f>
        <v>2</v>
      </c>
      <c r="U103" s="133">
        <f>IFERROR(VLOOKUP($M103,Lookup!$A$1:$P$20,11,FALSE),"")</f>
        <v>0</v>
      </c>
      <c r="V103" s="133">
        <f>IFERROR(VLOOKUP($M103,Lookup!$A$1:$P$20,12,FALSE),"")</f>
        <v>0</v>
      </c>
      <c r="W103" s="133">
        <f>IFERROR(VLOOKUP($M103,Lookup!$A$1:$P$20,13,FALSE),"")</f>
        <v>0</v>
      </c>
      <c r="X103" s="133">
        <f>IFERROR(VLOOKUP($M103,Lookup!$A$1:$P$20,14,FALSE),"")</f>
        <v>0</v>
      </c>
      <c r="Y103" s="133">
        <f>IFERROR(VLOOKUP($M103,Lookup!$A$1:$P$20,15,FALSE),"")</f>
        <v>0</v>
      </c>
      <c r="Z103" s="133">
        <f>IFERROR(VLOOKUP($M103,Lookup!$A$1:$P$20,16,FALSE),"")</f>
        <v>0</v>
      </c>
      <c r="AA103" s="133">
        <f>IFERROR(VLOOKUP($M103,Lookup!$A$1:$Q$20,17,FALSE),"")</f>
        <v>1</v>
      </c>
      <c r="AB103" s="129"/>
      <c r="AC103" s="129"/>
      <c r="AD103" s="135"/>
      <c r="AE103" s="135"/>
      <c r="AF103" s="129" t="s">
        <v>3505</v>
      </c>
      <c r="AG103" s="130" t="s">
        <v>3506</v>
      </c>
      <c r="AH103" s="135"/>
      <c r="AI103" s="135"/>
      <c r="AJ103" s="135"/>
      <c r="AK103" s="143"/>
      <c r="AL103" s="150"/>
      <c r="AM103" s="150"/>
      <c r="AN103" s="150"/>
      <c r="AO103" s="150"/>
      <c r="AP103" s="139"/>
      <c r="AQ103" s="139"/>
      <c r="AR103" s="148"/>
      <c r="AS103" s="148"/>
      <c r="AT103" s="139"/>
      <c r="AU103" s="139"/>
      <c r="AV103" s="139" t="s">
        <v>2923</v>
      </c>
      <c r="AW103" s="139"/>
      <c r="AX103" s="139"/>
      <c r="AY103" s="139"/>
      <c r="AZ103" s="371"/>
      <c r="BA103" s="371"/>
      <c r="BB103" s="371"/>
      <c r="BC103" s="371"/>
      <c r="BD103" s="371"/>
      <c r="BE103" s="371"/>
      <c r="BF103" s="371"/>
    </row>
    <row r="104" spans="1:58" ht="39.75" customHeight="1">
      <c r="A104" s="126" t="s">
        <v>362</v>
      </c>
      <c r="B104" s="539" t="s">
        <v>3507</v>
      </c>
      <c r="C104" s="539" t="s">
        <v>3508</v>
      </c>
      <c r="D104" s="539" t="s">
        <v>68</v>
      </c>
      <c r="E104" s="540" t="s">
        <v>40</v>
      </c>
      <c r="F104" s="540">
        <v>77008</v>
      </c>
      <c r="G104" s="541">
        <v>250</v>
      </c>
      <c r="H104" s="546" t="s">
        <v>927</v>
      </c>
      <c r="I104" s="98"/>
      <c r="J104" s="129"/>
      <c r="K104" s="129" t="s">
        <v>4186</v>
      </c>
      <c r="L104" s="132"/>
      <c r="M104" s="133" t="str">
        <f t="shared" si="10"/>
        <v>Red</v>
      </c>
      <c r="N104" s="133" t="str">
        <f>IFERROR(VLOOKUP($M104,Lookup!$A$1:$P$20,2,FALSE),"")</f>
        <v>Level 6</v>
      </c>
      <c r="O104" s="133">
        <f>IFERROR(VLOOKUP($M104,Lookup!$A$1:$P$20,7,FALSE),"")</f>
        <v>0</v>
      </c>
      <c r="P104" s="380"/>
      <c r="Q104" s="133">
        <f>IFERROR(VLOOKUP($M104,Lookup!$A$1:$P$20,8,FALSE),"")</f>
        <v>1</v>
      </c>
      <c r="R104" s="133">
        <f>IFERROR(VLOOKUP($M104,Lookup!$A$1:$P$20,9,FALSE),"")</f>
        <v>0</v>
      </c>
      <c r="S104" s="133"/>
      <c r="T104" s="133">
        <f>IFERROR(VLOOKUP($M104,Lookup!$A$1:$P$20,10,FALSE),"")</f>
        <v>2</v>
      </c>
      <c r="U104" s="133">
        <f>IFERROR(VLOOKUP($M104,Lookup!$A$1:$P$20,11,FALSE),"")</f>
        <v>0</v>
      </c>
      <c r="V104" s="133">
        <f>IFERROR(VLOOKUP($M104,Lookup!$A$1:$P$20,12,FALSE),"")</f>
        <v>0</v>
      </c>
      <c r="W104" s="133">
        <f>IFERROR(VLOOKUP($M104,Lookup!$A$1:$P$20,13,FALSE),"")</f>
        <v>0</v>
      </c>
      <c r="X104" s="133">
        <f>IFERROR(VLOOKUP($M104,Lookup!$A$1:$P$20,14,FALSE),"")</f>
        <v>0</v>
      </c>
      <c r="Y104" s="133">
        <f>IFERROR(VLOOKUP($M104,Lookup!$A$1:$P$20,15,FALSE),"")</f>
        <v>0</v>
      </c>
      <c r="Z104" s="133">
        <f>IFERROR(VLOOKUP($M104,Lookup!$A$1:$P$20,16,FALSE),"")</f>
        <v>0</v>
      </c>
      <c r="AA104" s="544"/>
      <c r="AB104" s="129"/>
      <c r="AC104" s="129"/>
      <c r="AD104" s="135"/>
      <c r="AE104" s="135"/>
      <c r="AF104" s="129" t="s">
        <v>1089</v>
      </c>
      <c r="AG104" s="130" t="s">
        <v>1090</v>
      </c>
      <c r="AH104" s="135"/>
      <c r="AI104" s="135"/>
      <c r="AJ104" s="135"/>
      <c r="AK104" s="143"/>
      <c r="AL104" s="150"/>
      <c r="AM104" s="129"/>
      <c r="AN104" s="129"/>
      <c r="AO104" s="150"/>
      <c r="AP104" s="139"/>
      <c r="AQ104" s="139"/>
      <c r="AR104" s="148"/>
      <c r="AS104" s="148"/>
      <c r="AT104" s="139"/>
      <c r="AU104" s="139"/>
      <c r="AV104" s="139" t="s">
        <v>2923</v>
      </c>
      <c r="AW104" s="139"/>
      <c r="AX104" s="139"/>
      <c r="AY104" s="139"/>
      <c r="AZ104" s="371"/>
      <c r="BA104" s="371"/>
      <c r="BB104" s="371"/>
      <c r="BC104" s="371"/>
      <c r="BD104" s="371"/>
      <c r="BE104" s="371"/>
      <c r="BF104" s="371"/>
    </row>
    <row r="105" spans="1:58" ht="39.75" customHeight="1">
      <c r="A105" s="126" t="s">
        <v>2529</v>
      </c>
      <c r="B105" s="539" t="s">
        <v>2673</v>
      </c>
      <c r="C105" s="539" t="s">
        <v>2558</v>
      </c>
      <c r="D105" s="539" t="s">
        <v>37</v>
      </c>
      <c r="E105" s="540" t="s">
        <v>40</v>
      </c>
      <c r="F105" s="540">
        <v>78266</v>
      </c>
      <c r="G105" s="159">
        <v>250</v>
      </c>
      <c r="H105" s="158" t="s">
        <v>4175</v>
      </c>
      <c r="I105" s="98"/>
      <c r="J105" s="129"/>
      <c r="K105" s="129" t="s">
        <v>1038</v>
      </c>
      <c r="L105" s="545" t="s">
        <v>4187</v>
      </c>
      <c r="M105" s="133" t="str">
        <f t="shared" si="10"/>
        <v>Red</v>
      </c>
      <c r="N105" s="133" t="str">
        <f>IFERROR(VLOOKUP($M105,Lookup!$A$1:$P$20,2,FALSE),"")</f>
        <v>Level 6</v>
      </c>
      <c r="O105" s="133">
        <f>IFERROR(VLOOKUP($M105,Lookup!$A$1:$P$20,7,FALSE),"")</f>
        <v>0</v>
      </c>
      <c r="P105" s="380"/>
      <c r="Q105" s="133">
        <f>IFERROR(VLOOKUP($M105,Lookup!$A$1:$P$20,8,FALSE),"")</f>
        <v>1</v>
      </c>
      <c r="R105" s="133">
        <f>IFERROR(VLOOKUP($M105,Lookup!$A$1:$P$20,9,FALSE),"")</f>
        <v>0</v>
      </c>
      <c r="S105" s="133"/>
      <c r="T105" s="133">
        <f>IFERROR(VLOOKUP($M105,Lookup!$A$1:$P$20,10,FALSE),"")</f>
        <v>2</v>
      </c>
      <c r="U105" s="133">
        <f>IFERROR(VLOOKUP($M105,Lookup!$A$1:$P$20,11,FALSE),"")</f>
        <v>0</v>
      </c>
      <c r="V105" s="133">
        <f>IFERROR(VLOOKUP($M105,Lookup!$A$1:$P$20,12,FALSE),"")</f>
        <v>0</v>
      </c>
      <c r="W105" s="133">
        <f>IFERROR(VLOOKUP($M105,Lookup!$A$1:$P$20,13,FALSE),"")</f>
        <v>0</v>
      </c>
      <c r="X105" s="133">
        <f>IFERROR(VLOOKUP($M105,Lookup!$A$1:$P$20,14,FALSE),"")</f>
        <v>0</v>
      </c>
      <c r="Y105" s="133">
        <f>IFERROR(VLOOKUP($M105,Lookup!$A$1:$P$20,15,FALSE),"")</f>
        <v>0</v>
      </c>
      <c r="Z105" s="133">
        <f>IFERROR(VLOOKUP($M105,Lookup!$A$1:$P$20,16,FALSE),"")</f>
        <v>0</v>
      </c>
      <c r="AA105" s="133">
        <f>IFERROR(VLOOKUP($M105,Lookup!$A$1:$Q$20,17,FALSE),"")</f>
        <v>1</v>
      </c>
      <c r="AB105" s="129"/>
      <c r="AC105" s="129"/>
      <c r="AD105" s="135"/>
      <c r="AE105" s="135"/>
      <c r="AF105" s="129" t="s">
        <v>3328</v>
      </c>
      <c r="AG105" s="130"/>
      <c r="AH105" s="135"/>
      <c r="AI105" s="135"/>
      <c r="AJ105" s="135"/>
      <c r="AK105" s="143"/>
      <c r="AL105" s="150"/>
      <c r="AM105" s="129"/>
      <c r="AN105" s="129"/>
      <c r="AO105" s="150"/>
      <c r="AP105" s="139"/>
      <c r="AQ105" s="139"/>
      <c r="AR105" s="148"/>
      <c r="AS105" s="148"/>
      <c r="AT105" s="139"/>
      <c r="AU105" s="139"/>
      <c r="AV105" s="139" t="s">
        <v>2922</v>
      </c>
      <c r="AW105" s="139"/>
      <c r="AX105" s="139"/>
      <c r="AY105" s="139"/>
      <c r="AZ105" s="371"/>
      <c r="BA105" s="371"/>
      <c r="BB105" s="371"/>
      <c r="BC105" s="371"/>
      <c r="BD105" s="371"/>
      <c r="BE105" s="371"/>
      <c r="BF105" s="371"/>
    </row>
    <row r="106" spans="1:58" ht="39.75" customHeight="1">
      <c r="A106" s="126" t="s">
        <v>2529</v>
      </c>
      <c r="B106" s="539" t="s">
        <v>3509</v>
      </c>
      <c r="C106" s="539" t="s">
        <v>3336</v>
      </c>
      <c r="D106" s="539" t="s">
        <v>37</v>
      </c>
      <c r="E106" s="540" t="s">
        <v>40</v>
      </c>
      <c r="F106" s="540">
        <v>78252</v>
      </c>
      <c r="G106" s="159">
        <v>250</v>
      </c>
      <c r="H106" s="158" t="s">
        <v>4175</v>
      </c>
      <c r="I106" s="98"/>
      <c r="J106" s="129"/>
      <c r="K106" s="129" t="s">
        <v>427</v>
      </c>
      <c r="L106" s="545" t="s">
        <v>4116</v>
      </c>
      <c r="M106" s="133" t="str">
        <f t="shared" si="10"/>
        <v>Red</v>
      </c>
      <c r="N106" s="133" t="str">
        <f>IFERROR(VLOOKUP($M106,Lookup!$A$1:$P$20,2,FALSE),"")</f>
        <v>Level 6</v>
      </c>
      <c r="O106" s="133">
        <f>IFERROR(VLOOKUP($M106,Lookup!$A$1:$P$20,7,FALSE),"")</f>
        <v>0</v>
      </c>
      <c r="P106" s="380"/>
      <c r="Q106" s="133">
        <f>IFERROR(VLOOKUP($M106,Lookup!$A$1:$P$20,8,FALSE),"")</f>
        <v>1</v>
      </c>
      <c r="R106" s="133">
        <f>IFERROR(VLOOKUP($M106,Lookup!$A$1:$P$20,9,FALSE),"")</f>
        <v>0</v>
      </c>
      <c r="S106" s="133"/>
      <c r="T106" s="133">
        <f>IFERROR(VLOOKUP($M106,Lookup!$A$1:$P$20,10,FALSE),"")</f>
        <v>2</v>
      </c>
      <c r="U106" s="133">
        <f>IFERROR(VLOOKUP($M106,Lookup!$A$1:$P$20,11,FALSE),"")</f>
        <v>0</v>
      </c>
      <c r="V106" s="133">
        <f>IFERROR(VLOOKUP($M106,Lookup!$A$1:$P$20,12,FALSE),"")</f>
        <v>0</v>
      </c>
      <c r="W106" s="133">
        <f>IFERROR(VLOOKUP($M106,Lookup!$A$1:$P$20,13,FALSE),"")</f>
        <v>0</v>
      </c>
      <c r="X106" s="133">
        <f>IFERROR(VLOOKUP($M106,Lookup!$A$1:$P$20,14,FALSE),"")</f>
        <v>0</v>
      </c>
      <c r="Y106" s="133">
        <f>IFERROR(VLOOKUP($M106,Lookup!$A$1:$P$20,15,FALSE),"")</f>
        <v>0</v>
      </c>
      <c r="Z106" s="133">
        <f>IFERROR(VLOOKUP($M106,Lookup!$A$1:$P$20,16,FALSE),"")</f>
        <v>0</v>
      </c>
      <c r="AA106" s="133">
        <f>IFERROR(VLOOKUP($M106,Lookup!$A$1:$Q$20,17,FALSE),"")</f>
        <v>1</v>
      </c>
      <c r="AB106" s="129"/>
      <c r="AC106" s="129"/>
      <c r="AD106" s="135"/>
      <c r="AE106" s="135"/>
      <c r="AF106" s="129" t="s">
        <v>3337</v>
      </c>
      <c r="AG106" s="130" t="s">
        <v>3510</v>
      </c>
      <c r="AH106" s="135"/>
      <c r="AI106" s="135"/>
      <c r="AJ106" s="135"/>
      <c r="AK106" s="143"/>
      <c r="AL106" s="150"/>
      <c r="AM106" s="129"/>
      <c r="AN106" s="129"/>
      <c r="AO106" s="150"/>
      <c r="AP106" s="139"/>
      <c r="AQ106" s="139"/>
      <c r="AR106" s="148"/>
      <c r="AS106" s="148"/>
      <c r="AT106" s="139"/>
      <c r="AU106" s="139"/>
      <c r="AV106" s="139" t="s">
        <v>2922</v>
      </c>
      <c r="AW106" s="139"/>
      <c r="AX106" s="139"/>
      <c r="AY106" s="139"/>
      <c r="AZ106" s="371"/>
      <c r="BA106" s="371"/>
      <c r="BB106" s="371"/>
      <c r="BC106" s="371"/>
      <c r="BD106" s="371"/>
      <c r="BE106" s="371"/>
      <c r="BF106" s="371"/>
    </row>
    <row r="107" spans="1:58" ht="39.75" customHeight="1">
      <c r="A107" s="126" t="s">
        <v>362</v>
      </c>
      <c r="B107" s="539" t="s">
        <v>3511</v>
      </c>
      <c r="C107" s="539" t="s">
        <v>3512</v>
      </c>
      <c r="D107" s="539" t="s">
        <v>2079</v>
      </c>
      <c r="E107" s="540" t="s">
        <v>40</v>
      </c>
      <c r="F107" s="540">
        <v>78065</v>
      </c>
      <c r="G107" s="541">
        <v>450</v>
      </c>
      <c r="H107" s="546" t="s">
        <v>4115</v>
      </c>
      <c r="I107" s="98"/>
      <c r="J107" s="129"/>
      <c r="K107" s="129" t="s">
        <v>1444</v>
      </c>
      <c r="L107" s="545" t="s">
        <v>4116</v>
      </c>
      <c r="M107" s="133" t="str">
        <f t="shared" si="10"/>
        <v>Red</v>
      </c>
      <c r="N107" s="133" t="str">
        <f>IFERROR(VLOOKUP($M107,Lookup!$A$1:$P$20,2,FALSE),"")</f>
        <v>Level 6</v>
      </c>
      <c r="O107" s="133">
        <f>IFERROR(VLOOKUP($M107,Lookup!$A$1:$P$20,7,FALSE),"")</f>
        <v>0</v>
      </c>
      <c r="P107" s="380"/>
      <c r="Q107" s="133">
        <f>IFERROR(VLOOKUP($M107,Lookup!$A$1:$P$20,8,FALSE),"")</f>
        <v>1</v>
      </c>
      <c r="R107" s="133">
        <f>IFERROR(VLOOKUP($M107,Lookup!$A$1:$P$20,9,FALSE),"")</f>
        <v>0</v>
      </c>
      <c r="S107" s="133"/>
      <c r="T107" s="133">
        <f>IFERROR(VLOOKUP($M107,Lookup!$A$1:$P$20,10,FALSE),"")</f>
        <v>2</v>
      </c>
      <c r="U107" s="133">
        <f>IFERROR(VLOOKUP($M107,Lookup!$A$1:$P$20,11,FALSE),"")</f>
        <v>0</v>
      </c>
      <c r="V107" s="133">
        <f>IFERROR(VLOOKUP($M107,Lookup!$A$1:$P$20,12,FALSE),"")</f>
        <v>0</v>
      </c>
      <c r="W107" s="133">
        <f>IFERROR(VLOOKUP($M107,Lookup!$A$1:$P$20,13,FALSE),"")</f>
        <v>0</v>
      </c>
      <c r="X107" s="133">
        <f>IFERROR(VLOOKUP($M107,Lookup!$A$1:$P$20,14,FALSE),"")</f>
        <v>0</v>
      </c>
      <c r="Y107" s="133">
        <f>IFERROR(VLOOKUP($M107,Lookup!$A$1:$P$20,15,FALSE),"")</f>
        <v>0</v>
      </c>
      <c r="Z107" s="133">
        <f>IFERROR(VLOOKUP($M107,Lookup!$A$1:$P$20,16,FALSE),"")</f>
        <v>0</v>
      </c>
      <c r="AA107" s="133">
        <f>IFERROR(VLOOKUP($M107,Lookup!$A$1:$Q$20,17,FALSE),"")</f>
        <v>1</v>
      </c>
      <c r="AB107" s="129"/>
      <c r="AC107" s="129"/>
      <c r="AD107" s="135"/>
      <c r="AE107" s="135"/>
      <c r="AF107" s="129" t="s">
        <v>3513</v>
      </c>
      <c r="AG107" s="130" t="s">
        <v>3514</v>
      </c>
      <c r="AH107" s="135"/>
      <c r="AI107" s="135"/>
      <c r="AJ107" s="135"/>
      <c r="AK107" s="143"/>
      <c r="AL107" s="150"/>
      <c r="AM107" s="129"/>
      <c r="AN107" s="129"/>
      <c r="AO107" s="150"/>
      <c r="AP107" s="139"/>
      <c r="AQ107" s="139"/>
      <c r="AR107" s="148"/>
      <c r="AS107" s="148"/>
      <c r="AT107" s="139"/>
      <c r="AU107" s="139"/>
      <c r="AV107" s="139" t="s">
        <v>2922</v>
      </c>
      <c r="AW107" s="139"/>
      <c r="AX107" s="139"/>
      <c r="AY107" s="139"/>
      <c r="AZ107" s="371"/>
      <c r="BA107" s="371"/>
      <c r="BB107" s="371"/>
      <c r="BC107" s="371"/>
      <c r="BD107" s="371"/>
      <c r="BE107" s="371"/>
      <c r="BF107" s="371"/>
    </row>
    <row r="108" spans="1:58" ht="39.75" customHeight="1">
      <c r="A108" s="126" t="s">
        <v>362</v>
      </c>
      <c r="B108" s="550" t="s">
        <v>3515</v>
      </c>
      <c r="C108" s="550"/>
      <c r="D108" s="550"/>
      <c r="E108" s="551"/>
      <c r="F108" s="551"/>
      <c r="G108" s="552">
        <v>250</v>
      </c>
      <c r="H108" s="94" t="s">
        <v>927</v>
      </c>
      <c r="I108" s="98"/>
      <c r="J108" s="129"/>
      <c r="K108" s="129"/>
      <c r="L108" s="132" t="s">
        <v>4188</v>
      </c>
      <c r="M108" s="133"/>
      <c r="N108" s="133"/>
      <c r="O108" s="133"/>
      <c r="P108" s="380"/>
      <c r="Q108" s="133"/>
      <c r="R108" s="133"/>
      <c r="S108" s="133"/>
      <c r="T108" s="133"/>
      <c r="U108" s="133"/>
      <c r="V108" s="133"/>
      <c r="W108" s="133"/>
      <c r="X108" s="133"/>
      <c r="Y108" s="133"/>
      <c r="Z108" s="133"/>
      <c r="AA108" s="133"/>
      <c r="AB108" s="129"/>
      <c r="AC108" s="129"/>
      <c r="AD108" s="135"/>
      <c r="AE108" s="135"/>
      <c r="AF108" s="129"/>
      <c r="AG108" s="129"/>
      <c r="AH108" s="135"/>
      <c r="AI108" s="135"/>
      <c r="AJ108" s="135"/>
      <c r="AK108" s="139"/>
      <c r="AL108" s="147"/>
      <c r="AM108" s="170"/>
      <c r="AN108" s="170"/>
      <c r="AO108" s="170"/>
      <c r="AP108" s="139"/>
      <c r="AQ108" s="139"/>
      <c r="AR108" s="148"/>
      <c r="AS108" s="148"/>
      <c r="AT108" s="139"/>
      <c r="AU108" s="139"/>
      <c r="AV108" s="139"/>
      <c r="AW108" s="139"/>
      <c r="AX108" s="139"/>
      <c r="AY108" s="139"/>
      <c r="AZ108" s="371"/>
      <c r="BA108" s="371"/>
      <c r="BB108" s="371"/>
      <c r="BC108" s="371"/>
      <c r="BD108" s="371"/>
      <c r="BE108" s="371"/>
      <c r="BF108" s="371"/>
    </row>
    <row r="109" spans="1:58" ht="49.5" customHeight="1">
      <c r="A109" s="126" t="s">
        <v>362</v>
      </c>
      <c r="B109" s="539" t="s">
        <v>1628</v>
      </c>
      <c r="C109" s="539" t="s">
        <v>3516</v>
      </c>
      <c r="D109" s="539" t="s">
        <v>37</v>
      </c>
      <c r="E109" s="540" t="s">
        <v>40</v>
      </c>
      <c r="F109" s="540">
        <v>78217</v>
      </c>
      <c r="G109" s="541">
        <v>250</v>
      </c>
      <c r="H109" s="546" t="s">
        <v>927</v>
      </c>
      <c r="I109" s="98"/>
      <c r="J109" s="129"/>
      <c r="K109" s="129" t="s">
        <v>1628</v>
      </c>
      <c r="L109" s="132" t="s">
        <v>4165</v>
      </c>
      <c r="M109" s="133" t="str">
        <f t="shared" ref="M109:M120" si="11">IF(SUM($G109,$I109)=0,"",IF(SUM($G109,$I109)&gt;=10000,"Silver",IF(AND((SUM($G109,$I109)&lt;10000),(SUM($G109,$I109)&gt;=5000)),"Champion",IF(AND((SUM($G109,$I109)&lt;5000),(SUM($G109,$I109)&gt;=2500)),"Reserve",IF(AND((SUM($G109,$I109)&lt;2500),(SUM($G109,$I109)&gt;=1000)),"Trophy",IF(AND((SUM($G109,$I109)&lt;1000),(SUM($G109,$I109)&gt;=500)),"Blue",IF(AND((SUM($G109,$I109)&lt;500),(SUM($G109,$I109)&gt;=250)),"Red","White")))))))</f>
        <v>Red</v>
      </c>
      <c r="N109" s="133" t="str">
        <f>IFERROR(VLOOKUP($M109,Lookup!$A$1:$P$20,2,FALSE),"")</f>
        <v>Level 6</v>
      </c>
      <c r="O109" s="133">
        <f>IFERROR(VLOOKUP($M109,Lookup!$A$1:$P$20,7,FALSE),"")</f>
        <v>0</v>
      </c>
      <c r="P109" s="380"/>
      <c r="Q109" s="133">
        <f>IFERROR(VLOOKUP($M109,Lookup!$A$1:$P$20,8,FALSE),"")</f>
        <v>1</v>
      </c>
      <c r="R109" s="133">
        <f>IFERROR(VLOOKUP($M109,Lookup!$A$1:$P$20,9,FALSE),"")</f>
        <v>0</v>
      </c>
      <c r="S109" s="133"/>
      <c r="T109" s="133">
        <f>IFERROR(VLOOKUP($M109,Lookup!$A$1:$P$20,10,FALSE),"")</f>
        <v>2</v>
      </c>
      <c r="U109" s="133">
        <f>IFERROR(VLOOKUP($M109,Lookup!$A$1:$P$20,11,FALSE),"")</f>
        <v>0</v>
      </c>
      <c r="V109" s="133">
        <f>IFERROR(VLOOKUP($M109,Lookup!$A$1:$P$20,12,FALSE),"")</f>
        <v>0</v>
      </c>
      <c r="W109" s="133">
        <f>IFERROR(VLOOKUP($M109,Lookup!$A$1:$P$20,13,FALSE),"")</f>
        <v>0</v>
      </c>
      <c r="X109" s="133">
        <f>IFERROR(VLOOKUP($M109,Lookup!$A$1:$P$20,14,FALSE),"")</f>
        <v>0</v>
      </c>
      <c r="Y109" s="133">
        <f>IFERROR(VLOOKUP($M109,Lookup!$A$1:$P$20,15,FALSE),"")</f>
        <v>0</v>
      </c>
      <c r="Z109" s="133">
        <f>IFERROR(VLOOKUP($M109,Lookup!$A$1:$P$20,16,FALSE),"")</f>
        <v>0</v>
      </c>
      <c r="AA109" s="133">
        <f>IFERROR(VLOOKUP($M109,Lookup!$A$1:$Q$20,17,FALSE),"")</f>
        <v>1</v>
      </c>
      <c r="AB109" s="129"/>
      <c r="AC109" s="129"/>
      <c r="AD109" s="135"/>
      <c r="AE109" s="135"/>
      <c r="AF109" s="129" t="s">
        <v>1631</v>
      </c>
      <c r="AG109" s="130" t="s">
        <v>1632</v>
      </c>
      <c r="AH109" s="135"/>
      <c r="AI109" s="135"/>
      <c r="AJ109" s="135"/>
      <c r="AK109" s="143"/>
      <c r="AL109" s="150"/>
      <c r="AM109" s="150"/>
      <c r="AN109" s="150"/>
      <c r="AO109" s="150"/>
      <c r="AP109" s="139"/>
      <c r="AQ109" s="139"/>
      <c r="AR109" s="148"/>
      <c r="AS109" s="148"/>
      <c r="AT109" s="139"/>
      <c r="AU109" s="139"/>
      <c r="AV109" s="139" t="s">
        <v>2907</v>
      </c>
      <c r="AW109" s="139"/>
      <c r="AX109" s="139"/>
      <c r="AY109" s="139"/>
      <c r="AZ109" s="371"/>
      <c r="BA109" s="371"/>
      <c r="BB109" s="371"/>
      <c r="BC109" s="371"/>
      <c r="BD109" s="371"/>
      <c r="BE109" s="371"/>
      <c r="BF109" s="371"/>
    </row>
    <row r="110" spans="1:58" ht="39.75" customHeight="1">
      <c r="A110" s="126" t="s">
        <v>2529</v>
      </c>
      <c r="B110" s="539" t="s">
        <v>3517</v>
      </c>
      <c r="C110" s="539" t="s">
        <v>1668</v>
      </c>
      <c r="D110" s="539" t="s">
        <v>37</v>
      </c>
      <c r="E110" s="540" t="s">
        <v>40</v>
      </c>
      <c r="F110" s="540">
        <v>78247</v>
      </c>
      <c r="G110" s="159">
        <v>33500</v>
      </c>
      <c r="H110" s="96" t="s">
        <v>914</v>
      </c>
      <c r="I110" s="98"/>
      <c r="J110" s="129"/>
      <c r="K110" s="129" t="s">
        <v>996</v>
      </c>
      <c r="L110" s="545" t="s">
        <v>4189</v>
      </c>
      <c r="M110" s="133" t="str">
        <f t="shared" si="11"/>
        <v>Silver</v>
      </c>
      <c r="N110" s="133" t="str">
        <f>IFERROR(VLOOKUP($M110,Lookup!$A$1:$P$20,2,FALSE),"")</f>
        <v>Level 1</v>
      </c>
      <c r="O110" s="133">
        <f>IFERROR(VLOOKUP($M110,Lookup!$A$1:$P$20,7,FALSE),"")</f>
        <v>4</v>
      </c>
      <c r="P110" s="380"/>
      <c r="Q110" s="133">
        <f>IFERROR(VLOOKUP($M110,Lookup!$A$1:$P$20,8,FALSE),"")</f>
        <v>6</v>
      </c>
      <c r="R110" s="133">
        <f>IFERROR(VLOOKUP($M110,Lookup!$A$1:$P$20,9,FALSE),"")</f>
        <v>4</v>
      </c>
      <c r="S110" s="133"/>
      <c r="T110" s="133">
        <f>IFERROR(VLOOKUP($M110,Lookup!$A$1:$P$20,10,FALSE),"")</f>
        <v>8</v>
      </c>
      <c r="U110" s="133" t="str">
        <f>IFERROR(VLOOKUP($M110,Lookup!$A$1:$P$20,11,FALSE),"")</f>
        <v>Yes</v>
      </c>
      <c r="V110" s="133" t="str">
        <f>IFERROR(VLOOKUP($M110,Lookup!$A$1:$P$20,12,FALSE),"")</f>
        <v>10X20</v>
      </c>
      <c r="W110" s="133" t="str">
        <f>IFERROR(VLOOKUP($M110,Lookup!$A$1:$P$20,13,FALSE),"")</f>
        <v>Yes</v>
      </c>
      <c r="X110" s="133" t="str">
        <f>IFERROR(VLOOKUP($M110,Lookup!$A$1:$P$20,14,FALSE),"")</f>
        <v>Yes</v>
      </c>
      <c r="Y110" s="133" t="str">
        <f>IFERROR(VLOOKUP($M110,Lookup!$A$1:$P$20,15,FALSE),"")</f>
        <v>Yes</v>
      </c>
      <c r="Z110" s="133">
        <f>IFERROR(VLOOKUP($M110,Lookup!$A$1:$P$20,16,FALSE),"")</f>
        <v>4</v>
      </c>
      <c r="AA110" s="133">
        <f>IFERROR(VLOOKUP($M110,Lookup!$A$1:$Q$20,17,FALSE),"")</f>
        <v>4</v>
      </c>
      <c r="AB110" s="129"/>
      <c r="AC110" s="129"/>
      <c r="AD110" s="135"/>
      <c r="AE110" s="135"/>
      <c r="AF110" s="129" t="s">
        <v>3053</v>
      </c>
      <c r="AG110" s="130" t="s">
        <v>3054</v>
      </c>
      <c r="AH110" s="135" t="s">
        <v>4107</v>
      </c>
      <c r="AI110" s="135">
        <v>1</v>
      </c>
      <c r="AJ110" s="135" t="s">
        <v>3057</v>
      </c>
      <c r="AK110" s="156"/>
      <c r="AL110" s="170">
        <v>2</v>
      </c>
      <c r="AM110" s="170"/>
      <c r="AN110" s="170">
        <v>2</v>
      </c>
      <c r="AO110" s="382"/>
      <c r="AP110" s="139"/>
      <c r="AQ110" s="139"/>
      <c r="AR110" s="400">
        <v>1</v>
      </c>
      <c r="AS110" s="400" t="s">
        <v>974</v>
      </c>
      <c r="AT110" s="139"/>
      <c r="AU110" s="139"/>
      <c r="AV110" s="139" t="s">
        <v>3518</v>
      </c>
      <c r="AW110" s="139">
        <v>11</v>
      </c>
      <c r="AX110" s="139"/>
      <c r="AY110" s="139"/>
      <c r="AZ110" s="371"/>
      <c r="BA110" s="371"/>
      <c r="BB110" s="371"/>
      <c r="BC110" s="371"/>
      <c r="BD110" s="371"/>
      <c r="BE110" s="371"/>
      <c r="BF110" s="371"/>
    </row>
    <row r="111" spans="1:58" ht="39.75" customHeight="1">
      <c r="A111" s="126" t="s">
        <v>362</v>
      </c>
      <c r="B111" s="539" t="s">
        <v>1674</v>
      </c>
      <c r="C111" s="539" t="s">
        <v>1675</v>
      </c>
      <c r="D111" s="539" t="s">
        <v>37</v>
      </c>
      <c r="E111" s="540" t="s">
        <v>40</v>
      </c>
      <c r="F111" s="540">
        <v>78232</v>
      </c>
      <c r="G111" s="541">
        <v>250</v>
      </c>
      <c r="H111" s="546" t="s">
        <v>4122</v>
      </c>
      <c r="I111" s="98"/>
      <c r="J111" s="129"/>
      <c r="K111" s="129" t="s">
        <v>4168</v>
      </c>
      <c r="L111" s="545" t="s">
        <v>4169</v>
      </c>
      <c r="M111" s="133" t="str">
        <f t="shared" si="11"/>
        <v>Red</v>
      </c>
      <c r="N111" s="133" t="str">
        <f>IFERROR(VLOOKUP($M111,Lookup!$A$1:$P$20,2,FALSE),"")</f>
        <v>Level 6</v>
      </c>
      <c r="O111" s="133">
        <f>IFERROR(VLOOKUP($M111,Lookup!$A$1:$P$20,7,FALSE),"")</f>
        <v>0</v>
      </c>
      <c r="P111" s="380"/>
      <c r="Q111" s="133">
        <f>IFERROR(VLOOKUP($M111,Lookup!$A$1:$P$20,8,FALSE),"")</f>
        <v>1</v>
      </c>
      <c r="R111" s="133">
        <f>IFERROR(VLOOKUP($M111,Lookup!$A$1:$P$20,9,FALSE),"")</f>
        <v>0</v>
      </c>
      <c r="S111" s="133"/>
      <c r="T111" s="133">
        <f>IFERROR(VLOOKUP($M111,Lookup!$A$1:$P$20,10,FALSE),"")</f>
        <v>2</v>
      </c>
      <c r="U111" s="133">
        <f>IFERROR(VLOOKUP($M111,Lookup!$A$1:$P$20,11,FALSE),"")</f>
        <v>0</v>
      </c>
      <c r="V111" s="133">
        <f>IFERROR(VLOOKUP($M111,Lookup!$A$1:$P$20,12,FALSE),"")</f>
        <v>0</v>
      </c>
      <c r="W111" s="133">
        <f>IFERROR(VLOOKUP($M111,Lookup!$A$1:$P$20,13,FALSE),"")</f>
        <v>0</v>
      </c>
      <c r="X111" s="133">
        <f>IFERROR(VLOOKUP($M111,Lookup!$A$1:$P$20,14,FALSE),"")</f>
        <v>0</v>
      </c>
      <c r="Y111" s="133">
        <f>IFERROR(VLOOKUP($M111,Lookup!$A$1:$P$20,15,FALSE),"")</f>
        <v>0</v>
      </c>
      <c r="Z111" s="133">
        <f>IFERROR(VLOOKUP($M111,Lookup!$A$1:$P$20,16,FALSE),"")</f>
        <v>0</v>
      </c>
      <c r="AA111" s="133">
        <f>IFERROR(VLOOKUP($M111,Lookup!$A$1:$Q$20,17,FALSE),"")</f>
        <v>1</v>
      </c>
      <c r="AB111" s="129"/>
      <c r="AC111" s="129"/>
      <c r="AD111" s="135"/>
      <c r="AE111" s="135"/>
      <c r="AF111" s="129" t="s">
        <v>1676</v>
      </c>
      <c r="AG111" s="130" t="s">
        <v>3519</v>
      </c>
      <c r="AH111" s="135"/>
      <c r="AI111" s="135"/>
      <c r="AJ111" s="135"/>
      <c r="AK111" s="139"/>
      <c r="AL111" s="147"/>
      <c r="AM111" s="170"/>
      <c r="AN111" s="170"/>
      <c r="AO111" s="170"/>
      <c r="AP111" s="139"/>
      <c r="AQ111" s="139"/>
      <c r="AR111" s="148"/>
      <c r="AS111" s="148"/>
      <c r="AT111" s="139"/>
      <c r="AU111" s="139"/>
      <c r="AV111" s="139" t="s">
        <v>2922</v>
      </c>
      <c r="AW111" s="139"/>
      <c r="AX111" s="139"/>
      <c r="AY111" s="139"/>
      <c r="AZ111" s="371"/>
      <c r="BA111" s="371"/>
      <c r="BB111" s="371"/>
      <c r="BC111" s="371"/>
      <c r="BD111" s="371"/>
      <c r="BE111" s="371"/>
      <c r="BF111" s="371"/>
    </row>
    <row r="112" spans="1:58" ht="39.75" customHeight="1">
      <c r="A112" s="126" t="s">
        <v>362</v>
      </c>
      <c r="B112" s="539" t="s">
        <v>3520</v>
      </c>
      <c r="C112" s="140"/>
      <c r="D112" s="140"/>
      <c r="E112" s="96"/>
      <c r="F112" s="96"/>
      <c r="G112" s="541">
        <v>250</v>
      </c>
      <c r="H112" s="546" t="s">
        <v>927</v>
      </c>
      <c r="I112" s="98"/>
      <c r="J112" s="129"/>
      <c r="K112" s="129"/>
      <c r="L112" s="132" t="s">
        <v>4190</v>
      </c>
      <c r="M112" s="133" t="str">
        <f t="shared" si="11"/>
        <v>Red</v>
      </c>
      <c r="N112" s="133" t="str">
        <f>IFERROR(VLOOKUP($M112,Lookup!$A$1:$P$20,2,FALSE),"")</f>
        <v>Level 6</v>
      </c>
      <c r="O112" s="133">
        <f>IFERROR(VLOOKUP($M112,Lookup!$A$1:$P$20,7,FALSE),"")</f>
        <v>0</v>
      </c>
      <c r="P112" s="380"/>
      <c r="Q112" s="133">
        <f>IFERROR(VLOOKUP($M112,Lookup!$A$1:$P$20,8,FALSE),"")</f>
        <v>1</v>
      </c>
      <c r="R112" s="133">
        <f>IFERROR(VLOOKUP($M112,Lookup!$A$1:$P$20,9,FALSE),"")</f>
        <v>0</v>
      </c>
      <c r="S112" s="133"/>
      <c r="T112" s="133">
        <f>IFERROR(VLOOKUP($M112,Lookup!$A$1:$P$20,10,FALSE),"")</f>
        <v>2</v>
      </c>
      <c r="U112" s="133">
        <f>IFERROR(VLOOKUP($M112,Lookup!$A$1:$P$20,11,FALSE),"")</f>
        <v>0</v>
      </c>
      <c r="V112" s="133">
        <f>IFERROR(VLOOKUP($M112,Lookup!$A$1:$P$20,12,FALSE),"")</f>
        <v>0</v>
      </c>
      <c r="W112" s="133">
        <f>IFERROR(VLOOKUP($M112,Lookup!$A$1:$P$20,13,FALSE),"")</f>
        <v>0</v>
      </c>
      <c r="X112" s="133">
        <f>IFERROR(VLOOKUP($M112,Lookup!$A$1:$P$20,14,FALSE),"")</f>
        <v>0</v>
      </c>
      <c r="Y112" s="133">
        <f>IFERROR(VLOOKUP($M112,Lookup!$A$1:$P$20,15,FALSE),"")</f>
        <v>0</v>
      </c>
      <c r="Z112" s="133">
        <f>IFERROR(VLOOKUP($M112,Lookup!$A$1:$P$20,16,FALSE),"")</f>
        <v>0</v>
      </c>
      <c r="AA112" s="133">
        <f>IFERROR(VLOOKUP($M112,Lookup!$A$1:$Q$20,17,FALSE),"")</f>
        <v>1</v>
      </c>
      <c r="AB112" s="129"/>
      <c r="AC112" s="129"/>
      <c r="AD112" s="135"/>
      <c r="AE112" s="135"/>
      <c r="AF112" s="129"/>
      <c r="AG112" s="129"/>
      <c r="AH112" s="135"/>
      <c r="AI112" s="135"/>
      <c r="AJ112" s="135"/>
      <c r="AK112" s="139"/>
      <c r="AL112" s="147"/>
      <c r="AM112" s="170"/>
      <c r="AN112" s="170"/>
      <c r="AO112" s="170"/>
      <c r="AP112" s="139"/>
      <c r="AQ112" s="139"/>
      <c r="AR112" s="148"/>
      <c r="AS112" s="148"/>
      <c r="AT112" s="139"/>
      <c r="AU112" s="139"/>
      <c r="AV112" s="139"/>
      <c r="AW112" s="139"/>
      <c r="AX112" s="139"/>
      <c r="AY112" s="139"/>
      <c r="AZ112" s="371"/>
      <c r="BA112" s="371"/>
      <c r="BB112" s="371"/>
      <c r="BC112" s="371"/>
      <c r="BD112" s="371"/>
      <c r="BE112" s="371"/>
      <c r="BF112" s="371"/>
    </row>
    <row r="113" spans="1:58" ht="49.5" customHeight="1">
      <c r="A113" s="126" t="s">
        <v>362</v>
      </c>
      <c r="B113" s="140" t="s">
        <v>4191</v>
      </c>
      <c r="C113" s="140"/>
      <c r="D113" s="140"/>
      <c r="E113" s="96"/>
      <c r="F113" s="96"/>
      <c r="G113" s="541">
        <v>250</v>
      </c>
      <c r="H113" s="546" t="s">
        <v>927</v>
      </c>
      <c r="I113" s="98"/>
      <c r="J113" s="129"/>
      <c r="K113" s="129"/>
      <c r="L113" s="132" t="s">
        <v>4192</v>
      </c>
      <c r="M113" s="133" t="str">
        <f t="shared" si="11"/>
        <v>Red</v>
      </c>
      <c r="N113" s="133" t="str">
        <f>IFERROR(VLOOKUP($M113,Lookup!$A$1:$P$20,2,FALSE),"")</f>
        <v>Level 6</v>
      </c>
      <c r="O113" s="133">
        <f>IFERROR(VLOOKUP($M113,Lookup!$A$1:$P$20,7,FALSE),"")</f>
        <v>0</v>
      </c>
      <c r="P113" s="380"/>
      <c r="Q113" s="133">
        <f>IFERROR(VLOOKUP($M113,Lookup!$A$1:$P$20,8,FALSE),"")</f>
        <v>1</v>
      </c>
      <c r="R113" s="133">
        <f>IFERROR(VLOOKUP($M113,Lookup!$A$1:$P$20,9,FALSE),"")</f>
        <v>0</v>
      </c>
      <c r="S113" s="133"/>
      <c r="T113" s="133">
        <f>IFERROR(VLOOKUP($M113,Lookup!$A$1:$P$20,10,FALSE),"")</f>
        <v>2</v>
      </c>
      <c r="U113" s="133">
        <f>IFERROR(VLOOKUP($M113,Lookup!$A$1:$P$20,11,FALSE),"")</f>
        <v>0</v>
      </c>
      <c r="V113" s="133">
        <f>IFERROR(VLOOKUP($M113,Lookup!$A$1:$P$20,12,FALSE),"")</f>
        <v>0</v>
      </c>
      <c r="W113" s="133">
        <f>IFERROR(VLOOKUP($M113,Lookup!$A$1:$P$20,13,FALSE),"")</f>
        <v>0</v>
      </c>
      <c r="X113" s="133">
        <f>IFERROR(VLOOKUP($M113,Lookup!$A$1:$P$20,14,FALSE),"")</f>
        <v>0</v>
      </c>
      <c r="Y113" s="133">
        <f>IFERROR(VLOOKUP($M113,Lookup!$A$1:$P$20,15,FALSE),"")</f>
        <v>0</v>
      </c>
      <c r="Z113" s="133">
        <f>IFERROR(VLOOKUP($M113,Lookup!$A$1:$P$20,16,FALSE),"")</f>
        <v>0</v>
      </c>
      <c r="AA113" s="133">
        <f>IFERROR(VLOOKUP($M113,Lookup!$A$1:$Q$20,17,FALSE),"")</f>
        <v>1</v>
      </c>
      <c r="AB113" s="129"/>
      <c r="AC113" s="129"/>
      <c r="AD113" s="135"/>
      <c r="AE113" s="135"/>
      <c r="AF113" s="129"/>
      <c r="AG113" s="130"/>
      <c r="AH113" s="135"/>
      <c r="AI113" s="135"/>
      <c r="AJ113" s="135"/>
      <c r="AK113" s="143"/>
      <c r="AL113" s="150"/>
      <c r="AM113" s="129"/>
      <c r="AN113" s="129"/>
      <c r="AO113" s="150"/>
      <c r="AP113" s="139"/>
      <c r="AQ113" s="139"/>
      <c r="AR113" s="148"/>
      <c r="AS113" s="148"/>
      <c r="AT113" s="139"/>
      <c r="AU113" s="139"/>
      <c r="AV113" s="139"/>
      <c r="AW113" s="139"/>
      <c r="AX113" s="139"/>
      <c r="AY113" s="139"/>
      <c r="AZ113" s="371"/>
      <c r="BA113" s="371"/>
      <c r="BB113" s="371"/>
      <c r="BC113" s="371"/>
      <c r="BD113" s="371"/>
      <c r="BE113" s="371"/>
      <c r="BF113" s="371"/>
    </row>
    <row r="114" spans="1:58" ht="53.25" customHeight="1">
      <c r="A114" s="126" t="s">
        <v>362</v>
      </c>
      <c r="B114" s="539" t="s">
        <v>3522</v>
      </c>
      <c r="C114" s="539" t="s">
        <v>1216</v>
      </c>
      <c r="D114" s="539" t="s">
        <v>37</v>
      </c>
      <c r="E114" s="540" t="s">
        <v>40</v>
      </c>
      <c r="F114" s="540">
        <v>78248</v>
      </c>
      <c r="G114" s="541">
        <v>250</v>
      </c>
      <c r="H114" s="546" t="s">
        <v>927</v>
      </c>
      <c r="I114" s="98"/>
      <c r="J114" s="129"/>
      <c r="K114" s="129" t="s">
        <v>4193</v>
      </c>
      <c r="L114" s="132"/>
      <c r="M114" s="133" t="str">
        <f t="shared" si="11"/>
        <v>Red</v>
      </c>
      <c r="N114" s="133"/>
      <c r="O114" s="133"/>
      <c r="P114" s="380"/>
      <c r="Q114" s="133"/>
      <c r="R114" s="133"/>
      <c r="S114" s="133"/>
      <c r="T114" s="133"/>
      <c r="U114" s="133"/>
      <c r="V114" s="133"/>
      <c r="W114" s="133"/>
      <c r="X114" s="133"/>
      <c r="Y114" s="133"/>
      <c r="Z114" s="133"/>
      <c r="AA114" s="133"/>
      <c r="AB114" s="129"/>
      <c r="AC114" s="129"/>
      <c r="AD114" s="135"/>
      <c r="AE114" s="135"/>
      <c r="AF114" s="129"/>
      <c r="AG114" s="130"/>
      <c r="AH114" s="135"/>
      <c r="AI114" s="135"/>
      <c r="AJ114" s="135"/>
      <c r="AK114" s="143"/>
      <c r="AL114" s="150"/>
      <c r="AM114" s="129"/>
      <c r="AN114" s="129"/>
      <c r="AO114" s="150"/>
      <c r="AP114" s="139"/>
      <c r="AQ114" s="139"/>
      <c r="AR114" s="148"/>
      <c r="AS114" s="148"/>
      <c r="AT114" s="139"/>
      <c r="AU114" s="139"/>
      <c r="AV114" s="139" t="s">
        <v>2923</v>
      </c>
      <c r="AW114" s="139"/>
      <c r="AX114" s="139"/>
      <c r="AY114" s="139"/>
      <c r="AZ114" s="371"/>
      <c r="BA114" s="371"/>
      <c r="BB114" s="371"/>
      <c r="BC114" s="371"/>
      <c r="BD114" s="371"/>
      <c r="BE114" s="371"/>
      <c r="BF114" s="371"/>
    </row>
    <row r="115" spans="1:58" ht="39.75" customHeight="1">
      <c r="A115" s="126" t="s">
        <v>2529</v>
      </c>
      <c r="B115" s="539" t="s">
        <v>3523</v>
      </c>
      <c r="C115" s="539" t="s">
        <v>3524</v>
      </c>
      <c r="D115" s="539" t="s">
        <v>37</v>
      </c>
      <c r="E115" s="540" t="s">
        <v>40</v>
      </c>
      <c r="F115" s="540">
        <v>78250</v>
      </c>
      <c r="G115" s="159">
        <v>250</v>
      </c>
      <c r="H115" s="158" t="s">
        <v>4175</v>
      </c>
      <c r="I115" s="98"/>
      <c r="J115" s="129"/>
      <c r="K115" s="129" t="s">
        <v>427</v>
      </c>
      <c r="L115" s="545" t="s">
        <v>4116</v>
      </c>
      <c r="M115" s="133" t="str">
        <f t="shared" si="11"/>
        <v>Red</v>
      </c>
      <c r="N115" s="133" t="str">
        <f>IFERROR(VLOOKUP($M115,Lookup!$A$1:$P$20,2,FALSE),"")</f>
        <v>Level 6</v>
      </c>
      <c r="O115" s="133">
        <f>IFERROR(VLOOKUP($M115,Lookup!$A$1:$P$20,7,FALSE),"")</f>
        <v>0</v>
      </c>
      <c r="P115" s="380"/>
      <c r="Q115" s="133">
        <f>IFERROR(VLOOKUP($M115,Lookup!$A$1:$P$20,8,FALSE),"")</f>
        <v>1</v>
      </c>
      <c r="R115" s="133">
        <f>IFERROR(VLOOKUP($M115,Lookup!$A$1:$P$20,9,FALSE),"")</f>
        <v>0</v>
      </c>
      <c r="S115" s="133"/>
      <c r="T115" s="133">
        <f>IFERROR(VLOOKUP($M115,Lookup!$A$1:$P$20,10,FALSE),"")</f>
        <v>2</v>
      </c>
      <c r="U115" s="133">
        <f>IFERROR(VLOOKUP($M115,Lookup!$A$1:$P$20,11,FALSE),"")</f>
        <v>0</v>
      </c>
      <c r="V115" s="133">
        <f>IFERROR(VLOOKUP($M115,Lookup!$A$1:$P$20,12,FALSE),"")</f>
        <v>0</v>
      </c>
      <c r="W115" s="133">
        <f>IFERROR(VLOOKUP($M115,Lookup!$A$1:$P$20,13,FALSE),"")</f>
        <v>0</v>
      </c>
      <c r="X115" s="133">
        <f>IFERROR(VLOOKUP($M115,Lookup!$A$1:$P$20,14,FALSE),"")</f>
        <v>0</v>
      </c>
      <c r="Y115" s="133">
        <f>IFERROR(VLOOKUP($M115,Lookup!$A$1:$P$20,15,FALSE),"")</f>
        <v>0</v>
      </c>
      <c r="Z115" s="133">
        <f>IFERROR(VLOOKUP($M115,Lookup!$A$1:$P$20,16,FALSE),"")</f>
        <v>0</v>
      </c>
      <c r="AA115" s="133">
        <f>IFERROR(VLOOKUP($M115,Lookup!$A$1:$Q$20,17,FALSE),"")</f>
        <v>1</v>
      </c>
      <c r="AB115" s="129"/>
      <c r="AC115" s="129"/>
      <c r="AD115" s="135"/>
      <c r="AE115" s="135"/>
      <c r="AF115" s="129" t="s">
        <v>3525</v>
      </c>
      <c r="AG115" s="130" t="s">
        <v>3526</v>
      </c>
      <c r="AH115" s="135"/>
      <c r="AI115" s="135"/>
      <c r="AJ115" s="135"/>
      <c r="AK115" s="143"/>
      <c r="AL115" s="150"/>
      <c r="AM115" s="129"/>
      <c r="AN115" s="129"/>
      <c r="AO115" s="150"/>
      <c r="AP115" s="139"/>
      <c r="AQ115" s="139"/>
      <c r="AR115" s="148"/>
      <c r="AS115" s="148"/>
      <c r="AT115" s="139"/>
      <c r="AU115" s="139"/>
      <c r="AV115" s="139" t="s">
        <v>2922</v>
      </c>
      <c r="AW115" s="139"/>
      <c r="AX115" s="139"/>
      <c r="AY115" s="139"/>
      <c r="AZ115" s="371"/>
      <c r="BA115" s="371"/>
      <c r="BB115" s="371"/>
      <c r="BC115" s="371"/>
      <c r="BD115" s="371"/>
      <c r="BE115" s="371"/>
      <c r="BF115" s="371"/>
    </row>
    <row r="116" spans="1:58" ht="48" customHeight="1">
      <c r="A116" s="126" t="s">
        <v>362</v>
      </c>
      <c r="B116" s="539" t="s">
        <v>1119</v>
      </c>
      <c r="C116" s="539" t="s">
        <v>1120</v>
      </c>
      <c r="D116" s="539" t="s">
        <v>178</v>
      </c>
      <c r="E116" s="540" t="s">
        <v>40</v>
      </c>
      <c r="F116" s="540">
        <v>78948</v>
      </c>
      <c r="G116" s="541">
        <v>250</v>
      </c>
      <c r="H116" s="546" t="s">
        <v>927</v>
      </c>
      <c r="I116" s="98"/>
      <c r="J116" s="129"/>
      <c r="K116" s="129" t="s">
        <v>715</v>
      </c>
      <c r="L116" s="132"/>
      <c r="M116" s="133" t="str">
        <f t="shared" si="11"/>
        <v>Red</v>
      </c>
      <c r="N116" s="133" t="str">
        <f>IFERROR(VLOOKUP($M116,Lookup!$A$1:$P$20,2,FALSE),"")</f>
        <v>Level 6</v>
      </c>
      <c r="O116" s="133">
        <f>IFERROR(VLOOKUP($M116,Lookup!$A$1:$P$20,7,FALSE),"")</f>
        <v>0</v>
      </c>
      <c r="P116" s="380"/>
      <c r="Q116" s="133">
        <f>IFERROR(VLOOKUP($M116,Lookup!$A$1:$P$20,8,FALSE),"")</f>
        <v>1</v>
      </c>
      <c r="R116" s="133">
        <f>IFERROR(VLOOKUP($M116,Lookup!$A$1:$P$20,9,FALSE),"")</f>
        <v>0</v>
      </c>
      <c r="S116" s="133"/>
      <c r="T116" s="133">
        <f>IFERROR(VLOOKUP($M116,Lookup!$A$1:$P$20,10,FALSE),"")</f>
        <v>2</v>
      </c>
      <c r="U116" s="133">
        <f>IFERROR(VLOOKUP($M116,Lookup!$A$1:$P$20,11,FALSE),"")</f>
        <v>0</v>
      </c>
      <c r="V116" s="133">
        <f>IFERROR(VLOOKUP($M116,Lookup!$A$1:$P$20,12,FALSE),"")</f>
        <v>0</v>
      </c>
      <c r="W116" s="133">
        <f>IFERROR(VLOOKUP($M116,Lookup!$A$1:$P$20,13,FALSE),"")</f>
        <v>0</v>
      </c>
      <c r="X116" s="133">
        <f>IFERROR(VLOOKUP($M116,Lookup!$A$1:$P$20,14,FALSE),"")</f>
        <v>0</v>
      </c>
      <c r="Y116" s="133">
        <f>IFERROR(VLOOKUP($M116,Lookup!$A$1:$P$20,15,FALSE),"")</f>
        <v>0</v>
      </c>
      <c r="Z116" s="133">
        <f>IFERROR(VLOOKUP($M116,Lookup!$A$1:$P$20,16,FALSE),"")</f>
        <v>0</v>
      </c>
      <c r="AA116" s="544"/>
      <c r="AB116" s="129"/>
      <c r="AC116" s="129"/>
      <c r="AD116" s="135"/>
      <c r="AE116" s="135"/>
      <c r="AF116" s="129" t="s">
        <v>716</v>
      </c>
      <c r="AG116" s="130" t="s">
        <v>786</v>
      </c>
      <c r="AH116" s="135"/>
      <c r="AI116" s="135"/>
      <c r="AJ116" s="135"/>
      <c r="AK116" s="139"/>
      <c r="AL116" s="147"/>
      <c r="AM116" s="170"/>
      <c r="AN116" s="170"/>
      <c r="AO116" s="147"/>
      <c r="AP116" s="139"/>
      <c r="AQ116" s="139"/>
      <c r="AR116" s="148"/>
      <c r="AS116" s="148"/>
      <c r="AT116" s="139"/>
      <c r="AU116" s="139"/>
      <c r="AV116" s="139" t="s">
        <v>2923</v>
      </c>
      <c r="AW116" s="139"/>
      <c r="AX116" s="139"/>
      <c r="AY116" s="139"/>
      <c r="AZ116" s="371"/>
      <c r="BA116" s="371"/>
      <c r="BB116" s="371"/>
      <c r="BC116" s="371"/>
      <c r="BD116" s="371"/>
      <c r="BE116" s="371"/>
      <c r="BF116" s="371"/>
    </row>
    <row r="117" spans="1:58" ht="48" customHeight="1">
      <c r="A117" s="126" t="s">
        <v>362</v>
      </c>
      <c r="B117" s="539" t="s">
        <v>3340</v>
      </c>
      <c r="C117" s="539" t="s">
        <v>3527</v>
      </c>
      <c r="D117" s="539" t="s">
        <v>1441</v>
      </c>
      <c r="E117" s="540" t="s">
        <v>40</v>
      </c>
      <c r="F117" s="540">
        <v>78108</v>
      </c>
      <c r="G117" s="541">
        <v>250</v>
      </c>
      <c r="H117" s="540" t="s">
        <v>4122</v>
      </c>
      <c r="I117" s="98"/>
      <c r="J117" s="129"/>
      <c r="K117" s="129" t="s">
        <v>4158</v>
      </c>
      <c r="L117" s="545" t="s">
        <v>4116</v>
      </c>
      <c r="M117" s="133" t="str">
        <f t="shared" si="11"/>
        <v>Red</v>
      </c>
      <c r="N117" s="133" t="str">
        <f>IFERROR(VLOOKUP($M117,Lookup!$A$1:$P$20,2,FALSE),"")</f>
        <v>Level 6</v>
      </c>
      <c r="O117" s="133">
        <f>IFERROR(VLOOKUP($M117,Lookup!$A$1:$P$20,7,FALSE),"")</f>
        <v>0</v>
      </c>
      <c r="P117" s="380"/>
      <c r="Q117" s="133">
        <f>IFERROR(VLOOKUP($M117,Lookup!$A$1:$P$20,8,FALSE),"")</f>
        <v>1</v>
      </c>
      <c r="R117" s="133">
        <f>IFERROR(VLOOKUP($M117,Lookup!$A$1:$P$20,9,FALSE),"")</f>
        <v>0</v>
      </c>
      <c r="S117" s="133"/>
      <c r="T117" s="133">
        <f>IFERROR(VLOOKUP($M117,Lookup!$A$1:$P$20,10,FALSE),"")</f>
        <v>2</v>
      </c>
      <c r="U117" s="133">
        <f>IFERROR(VLOOKUP($M117,Lookup!$A$1:$P$20,11,FALSE),"")</f>
        <v>0</v>
      </c>
      <c r="V117" s="133">
        <f>IFERROR(VLOOKUP($M117,Lookup!$A$1:$P$20,12,FALSE),"")</f>
        <v>0</v>
      </c>
      <c r="W117" s="133">
        <f>IFERROR(VLOOKUP($M117,Lookup!$A$1:$P$20,13,FALSE),"")</f>
        <v>0</v>
      </c>
      <c r="X117" s="133">
        <f>IFERROR(VLOOKUP($M117,Lookup!$A$1:$P$20,14,FALSE),"")</f>
        <v>0</v>
      </c>
      <c r="Y117" s="133">
        <f>IFERROR(VLOOKUP($M117,Lookup!$A$1:$P$20,15,FALSE),"")</f>
        <v>0</v>
      </c>
      <c r="Z117" s="133">
        <f>IFERROR(VLOOKUP($M117,Lookup!$A$1:$P$20,16,FALSE),"")</f>
        <v>0</v>
      </c>
      <c r="AA117" s="133">
        <f>IFERROR(VLOOKUP($M117,Lookup!$A$1:$Q$20,17,FALSE),"")</f>
        <v>1</v>
      </c>
      <c r="AB117" s="129"/>
      <c r="AC117" s="129"/>
      <c r="AD117" s="135"/>
      <c r="AE117" s="135"/>
      <c r="AF117" s="129" t="s">
        <v>3528</v>
      </c>
      <c r="AG117" s="130" t="s">
        <v>3529</v>
      </c>
      <c r="AH117" s="135"/>
      <c r="AI117" s="135"/>
      <c r="AJ117" s="135"/>
      <c r="AK117" s="139"/>
      <c r="AL117" s="147"/>
      <c r="AM117" s="170"/>
      <c r="AN117" s="170"/>
      <c r="AO117" s="170"/>
      <c r="AP117" s="139"/>
      <c r="AQ117" s="139"/>
      <c r="AR117" s="148"/>
      <c r="AS117" s="148"/>
      <c r="AT117" s="139"/>
      <c r="AU117" s="139"/>
      <c r="AV117" s="139" t="s">
        <v>2922</v>
      </c>
      <c r="AW117" s="139"/>
      <c r="AX117" s="139"/>
      <c r="AY117" s="139"/>
      <c r="AZ117" s="371"/>
      <c r="BA117" s="371"/>
      <c r="BB117" s="371"/>
      <c r="BC117" s="371"/>
      <c r="BD117" s="371"/>
      <c r="BE117" s="371"/>
      <c r="BF117" s="371"/>
    </row>
    <row r="118" spans="1:58" ht="39.75" customHeight="1">
      <c r="A118" s="126" t="s">
        <v>2529</v>
      </c>
      <c r="B118" s="539" t="s">
        <v>3530</v>
      </c>
      <c r="C118" s="539" t="s">
        <v>3531</v>
      </c>
      <c r="D118" s="539" t="s">
        <v>1981</v>
      </c>
      <c r="E118" s="540" t="s">
        <v>40</v>
      </c>
      <c r="F118" s="540">
        <v>78002</v>
      </c>
      <c r="G118" s="159">
        <v>250</v>
      </c>
      <c r="H118" s="158" t="s">
        <v>4175</v>
      </c>
      <c r="I118" s="98"/>
      <c r="J118" s="129"/>
      <c r="K118" s="129" t="s">
        <v>427</v>
      </c>
      <c r="L118" s="545" t="s">
        <v>4116</v>
      </c>
      <c r="M118" s="133" t="str">
        <f t="shared" si="11"/>
        <v>Red</v>
      </c>
      <c r="N118" s="133" t="str">
        <f>IFERROR(VLOOKUP($M118,Lookup!$A$1:$P$20,2,FALSE),"")</f>
        <v>Level 6</v>
      </c>
      <c r="O118" s="133">
        <f>IFERROR(VLOOKUP($M118,Lookup!$A$1:$P$20,7,FALSE),"")</f>
        <v>0</v>
      </c>
      <c r="P118" s="380"/>
      <c r="Q118" s="133">
        <f>IFERROR(VLOOKUP($M118,Lookup!$A$1:$P$20,8,FALSE),"")</f>
        <v>1</v>
      </c>
      <c r="R118" s="133">
        <f>IFERROR(VLOOKUP($M118,Lookup!$A$1:$P$20,9,FALSE),"")</f>
        <v>0</v>
      </c>
      <c r="S118" s="133"/>
      <c r="T118" s="133">
        <f>IFERROR(VLOOKUP($M118,Lookup!$A$1:$P$20,10,FALSE),"")</f>
        <v>2</v>
      </c>
      <c r="U118" s="133">
        <f>IFERROR(VLOOKUP($M118,Lookup!$A$1:$P$20,11,FALSE),"")</f>
        <v>0</v>
      </c>
      <c r="V118" s="133">
        <f>IFERROR(VLOOKUP($M118,Lookup!$A$1:$P$20,12,FALSE),"")</f>
        <v>0</v>
      </c>
      <c r="W118" s="133">
        <f>IFERROR(VLOOKUP($M118,Lookup!$A$1:$P$20,13,FALSE),"")</f>
        <v>0</v>
      </c>
      <c r="X118" s="133">
        <f>IFERROR(VLOOKUP($M118,Lookup!$A$1:$P$20,14,FALSE),"")</f>
        <v>0</v>
      </c>
      <c r="Y118" s="133">
        <f>IFERROR(VLOOKUP($M118,Lookup!$A$1:$P$20,15,FALSE),"")</f>
        <v>0</v>
      </c>
      <c r="Z118" s="133">
        <f>IFERROR(VLOOKUP($M118,Lookup!$A$1:$P$20,16,FALSE),"")</f>
        <v>0</v>
      </c>
      <c r="AA118" s="133">
        <f>IFERROR(VLOOKUP($M118,Lookup!$A$1:$Q$20,17,FALSE),"")</f>
        <v>1</v>
      </c>
      <c r="AB118" s="129"/>
      <c r="AC118" s="129"/>
      <c r="AD118" s="135"/>
      <c r="AE118" s="135"/>
      <c r="AF118" s="129" t="s">
        <v>3532</v>
      </c>
      <c r="AG118" s="130"/>
      <c r="AH118" s="135"/>
      <c r="AI118" s="135"/>
      <c r="AJ118" s="135"/>
      <c r="AK118" s="143"/>
      <c r="AL118" s="150"/>
      <c r="AM118" s="129"/>
      <c r="AN118" s="129"/>
      <c r="AO118" s="150"/>
      <c r="AP118" s="139"/>
      <c r="AQ118" s="139"/>
      <c r="AR118" s="148"/>
      <c r="AS118" s="148"/>
      <c r="AT118" s="139"/>
      <c r="AU118" s="139"/>
      <c r="AV118" s="139" t="s">
        <v>2922</v>
      </c>
      <c r="AW118" s="139"/>
      <c r="AX118" s="139"/>
      <c r="AY118" s="139"/>
      <c r="AZ118" s="371"/>
      <c r="BA118" s="371"/>
      <c r="BB118" s="371"/>
      <c r="BC118" s="371"/>
      <c r="BD118" s="371"/>
      <c r="BE118" s="371"/>
      <c r="BF118" s="371"/>
    </row>
    <row r="119" spans="1:58" ht="39.75" customHeight="1">
      <c r="A119" s="126" t="s">
        <v>2529</v>
      </c>
      <c r="B119" s="539" t="s">
        <v>3533</v>
      </c>
      <c r="C119" s="539" t="s">
        <v>3534</v>
      </c>
      <c r="D119" s="539" t="s">
        <v>37</v>
      </c>
      <c r="E119" s="540" t="s">
        <v>40</v>
      </c>
      <c r="F119" s="540">
        <v>78213</v>
      </c>
      <c r="G119" s="159">
        <v>250</v>
      </c>
      <c r="H119" s="158" t="s">
        <v>4175</v>
      </c>
      <c r="I119" s="98"/>
      <c r="J119" s="129"/>
      <c r="K119" s="129" t="s">
        <v>427</v>
      </c>
      <c r="L119" s="545" t="s">
        <v>4116</v>
      </c>
      <c r="M119" s="133" t="str">
        <f t="shared" si="11"/>
        <v>Red</v>
      </c>
      <c r="N119" s="133" t="str">
        <f>IFERROR(VLOOKUP($M119,Lookup!$A$1:$P$20,2,FALSE),"")</f>
        <v>Level 6</v>
      </c>
      <c r="O119" s="133">
        <f>IFERROR(VLOOKUP($M119,Lookup!$A$1:$P$20,7,FALSE),"")</f>
        <v>0</v>
      </c>
      <c r="P119" s="380"/>
      <c r="Q119" s="133">
        <f>IFERROR(VLOOKUP($M119,Lookup!$A$1:$P$20,8,FALSE),"")</f>
        <v>1</v>
      </c>
      <c r="R119" s="133">
        <f>IFERROR(VLOOKUP($M119,Lookup!$A$1:$P$20,9,FALSE),"")</f>
        <v>0</v>
      </c>
      <c r="S119" s="133"/>
      <c r="T119" s="133">
        <f>IFERROR(VLOOKUP($M119,Lookup!$A$1:$P$20,10,FALSE),"")</f>
        <v>2</v>
      </c>
      <c r="U119" s="133">
        <f>IFERROR(VLOOKUP($M119,Lookup!$A$1:$P$20,11,FALSE),"")</f>
        <v>0</v>
      </c>
      <c r="V119" s="133">
        <f>IFERROR(VLOOKUP($M119,Lookup!$A$1:$P$20,12,FALSE),"")</f>
        <v>0</v>
      </c>
      <c r="W119" s="133">
        <f>IFERROR(VLOOKUP($M119,Lookup!$A$1:$P$20,13,FALSE),"")</f>
        <v>0</v>
      </c>
      <c r="X119" s="133">
        <f>IFERROR(VLOOKUP($M119,Lookup!$A$1:$P$20,14,FALSE),"")</f>
        <v>0</v>
      </c>
      <c r="Y119" s="133">
        <f>IFERROR(VLOOKUP($M119,Lookup!$A$1:$P$20,15,FALSE),"")</f>
        <v>0</v>
      </c>
      <c r="Z119" s="133">
        <f>IFERROR(VLOOKUP($M119,Lookup!$A$1:$P$20,16,FALSE),"")</f>
        <v>0</v>
      </c>
      <c r="AA119" s="133">
        <f>IFERROR(VLOOKUP($M119,Lookup!$A$1:$Q$20,17,FALSE),"")</f>
        <v>1</v>
      </c>
      <c r="AB119" s="129"/>
      <c r="AC119" s="129"/>
      <c r="AD119" s="135"/>
      <c r="AE119" s="135"/>
      <c r="AF119" s="129" t="s">
        <v>3535</v>
      </c>
      <c r="AG119" s="130"/>
      <c r="AH119" s="135"/>
      <c r="AI119" s="135"/>
      <c r="AJ119" s="135"/>
      <c r="AK119" s="143"/>
      <c r="AL119" s="150"/>
      <c r="AM119" s="129"/>
      <c r="AN119" s="129"/>
      <c r="AO119" s="150"/>
      <c r="AP119" s="139"/>
      <c r="AQ119" s="139"/>
      <c r="AR119" s="148"/>
      <c r="AS119" s="148"/>
      <c r="AT119" s="139"/>
      <c r="AU119" s="139"/>
      <c r="AV119" s="139" t="s">
        <v>2922</v>
      </c>
      <c r="AW119" s="139"/>
      <c r="AX119" s="139"/>
      <c r="AY119" s="139"/>
      <c r="AZ119" s="371"/>
      <c r="BA119" s="371"/>
      <c r="BB119" s="371"/>
      <c r="BC119" s="371"/>
      <c r="BD119" s="371"/>
      <c r="BE119" s="371"/>
      <c r="BF119" s="371"/>
    </row>
    <row r="120" spans="1:58" ht="39.75" customHeight="1">
      <c r="A120" s="126" t="s">
        <v>362</v>
      </c>
      <c r="B120" s="539" t="s">
        <v>3536</v>
      </c>
      <c r="C120" s="539" t="s">
        <v>3537</v>
      </c>
      <c r="D120" s="539" t="s">
        <v>1671</v>
      </c>
      <c r="E120" s="540" t="s">
        <v>40</v>
      </c>
      <c r="F120" s="540">
        <v>78702</v>
      </c>
      <c r="G120" s="541">
        <v>250</v>
      </c>
      <c r="H120" s="546" t="s">
        <v>4122</v>
      </c>
      <c r="I120" s="98"/>
      <c r="J120" s="129"/>
      <c r="K120" s="129" t="s">
        <v>4194</v>
      </c>
      <c r="L120" s="545" t="s">
        <v>4195</v>
      </c>
      <c r="M120" s="133" t="str">
        <f t="shared" si="11"/>
        <v>Red</v>
      </c>
      <c r="N120" s="133" t="str">
        <f>IFERROR(VLOOKUP($M120,Lookup!$A$1:$P$20,2,FALSE),"")</f>
        <v>Level 6</v>
      </c>
      <c r="O120" s="133">
        <f>IFERROR(VLOOKUP($M120,Lookup!$A$1:$P$20,7,FALSE),"")</f>
        <v>0</v>
      </c>
      <c r="P120" s="380"/>
      <c r="Q120" s="133">
        <f>IFERROR(VLOOKUP($M120,Lookup!$A$1:$P$20,8,FALSE),"")</f>
        <v>1</v>
      </c>
      <c r="R120" s="133">
        <f>IFERROR(VLOOKUP($M120,Lookup!$A$1:$P$20,9,FALSE),"")</f>
        <v>0</v>
      </c>
      <c r="S120" s="133"/>
      <c r="T120" s="133">
        <f>IFERROR(VLOOKUP($M120,Lookup!$A$1:$P$20,10,FALSE),"")</f>
        <v>2</v>
      </c>
      <c r="U120" s="133">
        <f>IFERROR(VLOOKUP($M120,Lookup!$A$1:$P$20,11,FALSE),"")</f>
        <v>0</v>
      </c>
      <c r="V120" s="133">
        <f>IFERROR(VLOOKUP($M120,Lookup!$A$1:$P$20,12,FALSE),"")</f>
        <v>0</v>
      </c>
      <c r="W120" s="133">
        <f>IFERROR(VLOOKUP($M120,Lookup!$A$1:$P$20,13,FALSE),"")</f>
        <v>0</v>
      </c>
      <c r="X120" s="133">
        <f>IFERROR(VLOOKUP($M120,Lookup!$A$1:$P$20,14,FALSE),"")</f>
        <v>0</v>
      </c>
      <c r="Y120" s="133">
        <f>IFERROR(VLOOKUP($M120,Lookup!$A$1:$P$20,15,FALSE),"")</f>
        <v>0</v>
      </c>
      <c r="Z120" s="133">
        <f>IFERROR(VLOOKUP($M120,Lookup!$A$1:$P$20,16,FALSE),"")</f>
        <v>0</v>
      </c>
      <c r="AA120" s="133">
        <f>IFERROR(VLOOKUP($M120,Lookup!$A$1:$Q$20,17,FALSE),"")</f>
        <v>1</v>
      </c>
      <c r="AB120" s="129"/>
      <c r="AC120" s="129"/>
      <c r="AD120" s="135"/>
      <c r="AE120" s="135"/>
      <c r="AF120" s="129" t="s">
        <v>3538</v>
      </c>
      <c r="AG120" s="130" t="s">
        <v>3539</v>
      </c>
      <c r="AH120" s="135"/>
      <c r="AI120" s="135"/>
      <c r="AJ120" s="135"/>
      <c r="AK120" s="143"/>
      <c r="AL120" s="150"/>
      <c r="AM120" s="150"/>
      <c r="AN120" s="150"/>
      <c r="AO120" s="150"/>
      <c r="AP120" s="139"/>
      <c r="AQ120" s="139"/>
      <c r="AR120" s="148"/>
      <c r="AS120" s="148"/>
      <c r="AT120" s="139"/>
      <c r="AU120" s="139"/>
      <c r="AV120" s="139" t="s">
        <v>2922</v>
      </c>
      <c r="AW120" s="139"/>
      <c r="AX120" s="139"/>
      <c r="AY120" s="139"/>
      <c r="AZ120" s="371"/>
      <c r="BA120" s="371"/>
      <c r="BB120" s="371"/>
      <c r="BC120" s="371"/>
      <c r="BD120" s="371"/>
      <c r="BE120" s="371"/>
      <c r="BF120" s="371"/>
    </row>
    <row r="121" spans="1:58" ht="39.75" customHeight="1">
      <c r="A121" s="126" t="s">
        <v>362</v>
      </c>
      <c r="B121" s="550" t="s">
        <v>3540</v>
      </c>
      <c r="C121" s="550"/>
      <c r="D121" s="550"/>
      <c r="E121" s="551"/>
      <c r="F121" s="551"/>
      <c r="G121" s="552">
        <v>250</v>
      </c>
      <c r="H121" s="94" t="s">
        <v>927</v>
      </c>
      <c r="I121" s="98"/>
      <c r="J121" s="129"/>
      <c r="K121" s="129"/>
      <c r="L121" s="132" t="s">
        <v>4188</v>
      </c>
      <c r="M121" s="133"/>
      <c r="N121" s="133"/>
      <c r="O121" s="133"/>
      <c r="P121" s="380"/>
      <c r="Q121" s="133"/>
      <c r="R121" s="133"/>
      <c r="S121" s="133"/>
      <c r="T121" s="133"/>
      <c r="U121" s="133"/>
      <c r="V121" s="133"/>
      <c r="W121" s="133"/>
      <c r="X121" s="133"/>
      <c r="Y121" s="133"/>
      <c r="Z121" s="133"/>
      <c r="AA121" s="133"/>
      <c r="AB121" s="129"/>
      <c r="AC121" s="129"/>
      <c r="AD121" s="135"/>
      <c r="AE121" s="135"/>
      <c r="AF121" s="129"/>
      <c r="AG121" s="129"/>
      <c r="AH121" s="135"/>
      <c r="AI121" s="135"/>
      <c r="AJ121" s="135"/>
      <c r="AK121" s="139"/>
      <c r="AL121" s="147"/>
      <c r="AM121" s="170"/>
      <c r="AN121" s="170"/>
      <c r="AO121" s="170"/>
      <c r="AP121" s="139"/>
      <c r="AQ121" s="139"/>
      <c r="AR121" s="148"/>
      <c r="AS121" s="148"/>
      <c r="AT121" s="139"/>
      <c r="AU121" s="139"/>
      <c r="AV121" s="139"/>
      <c r="AW121" s="139"/>
      <c r="AX121" s="139"/>
      <c r="AY121" s="139"/>
      <c r="AZ121" s="371"/>
      <c r="BA121" s="371"/>
      <c r="BB121" s="371"/>
      <c r="BC121" s="371"/>
      <c r="BD121" s="371"/>
      <c r="BE121" s="371"/>
      <c r="BF121" s="371"/>
    </row>
    <row r="122" spans="1:58" ht="39.75" customHeight="1">
      <c r="A122" s="126" t="s">
        <v>362</v>
      </c>
      <c r="B122" s="550" t="s">
        <v>3541</v>
      </c>
      <c r="C122" s="550"/>
      <c r="D122" s="550"/>
      <c r="E122" s="551"/>
      <c r="F122" s="551"/>
      <c r="G122" s="552">
        <v>250</v>
      </c>
      <c r="H122" s="94" t="s">
        <v>927</v>
      </c>
      <c r="I122" s="98"/>
      <c r="J122" s="129"/>
      <c r="K122" s="129"/>
      <c r="L122" s="132" t="s">
        <v>4188</v>
      </c>
      <c r="M122" s="133"/>
      <c r="N122" s="133"/>
      <c r="O122" s="133"/>
      <c r="P122" s="380"/>
      <c r="Q122" s="133"/>
      <c r="R122" s="133"/>
      <c r="S122" s="133"/>
      <c r="T122" s="133"/>
      <c r="U122" s="133"/>
      <c r="V122" s="133"/>
      <c r="W122" s="133"/>
      <c r="X122" s="133"/>
      <c r="Y122" s="133"/>
      <c r="Z122" s="133"/>
      <c r="AA122" s="133"/>
      <c r="AB122" s="129"/>
      <c r="AC122" s="129"/>
      <c r="AD122" s="135"/>
      <c r="AE122" s="135"/>
      <c r="AF122" s="129"/>
      <c r="AG122" s="129"/>
      <c r="AH122" s="135"/>
      <c r="AI122" s="135"/>
      <c r="AJ122" s="135"/>
      <c r="AK122" s="139"/>
      <c r="AL122" s="147"/>
      <c r="AM122" s="170"/>
      <c r="AN122" s="170"/>
      <c r="AO122" s="170"/>
      <c r="AP122" s="139"/>
      <c r="AQ122" s="139"/>
      <c r="AR122" s="148"/>
      <c r="AS122" s="148"/>
      <c r="AT122" s="139"/>
      <c r="AU122" s="139"/>
      <c r="AV122" s="139"/>
      <c r="AW122" s="139"/>
      <c r="AX122" s="139"/>
      <c r="AY122" s="139"/>
      <c r="AZ122" s="371"/>
      <c r="BA122" s="371"/>
      <c r="BB122" s="371"/>
      <c r="BC122" s="371"/>
      <c r="BD122" s="371"/>
      <c r="BE122" s="371"/>
      <c r="BF122" s="371"/>
    </row>
    <row r="123" spans="1:58" ht="39.75" customHeight="1">
      <c r="A123" s="126" t="s">
        <v>2529</v>
      </c>
      <c r="B123" s="539" t="s">
        <v>3542</v>
      </c>
      <c r="C123" s="539" t="s">
        <v>3543</v>
      </c>
      <c r="D123" s="539" t="s">
        <v>3544</v>
      </c>
      <c r="E123" s="540" t="s">
        <v>40</v>
      </c>
      <c r="F123" s="540">
        <v>78052</v>
      </c>
      <c r="G123" s="159">
        <v>250</v>
      </c>
      <c r="H123" s="96" t="s">
        <v>4175</v>
      </c>
      <c r="I123" s="98"/>
      <c r="J123" s="129"/>
      <c r="K123" s="129" t="s">
        <v>4168</v>
      </c>
      <c r="L123" s="545" t="s">
        <v>4185</v>
      </c>
      <c r="M123" s="133" t="str">
        <f t="shared" ref="M123:M140" si="12">IF(SUM($G123,$I123)=0,"",IF(SUM($G123,$I123)&gt;=10000,"Silver",IF(AND((SUM($G123,$I123)&lt;10000),(SUM($G123,$I123)&gt;=5000)),"Champion",IF(AND((SUM($G123,$I123)&lt;5000),(SUM($G123,$I123)&gt;=2500)),"Reserve",IF(AND((SUM($G123,$I123)&lt;2500),(SUM($G123,$I123)&gt;=1000)),"Trophy",IF(AND((SUM($G123,$I123)&lt;1000),(SUM($G123,$I123)&gt;=500)),"Blue",IF(AND((SUM($G123,$I123)&lt;500),(SUM($G123,$I123)&gt;=250)),"Red","White")))))))</f>
        <v>Red</v>
      </c>
      <c r="N123" s="133" t="str">
        <f>IFERROR(VLOOKUP($M123,Lookup!$A$1:$P$20,2,FALSE),"")</f>
        <v>Level 6</v>
      </c>
      <c r="O123" s="133">
        <f>IFERROR(VLOOKUP($M123,Lookup!$A$1:$P$20,7,FALSE),"")</f>
        <v>0</v>
      </c>
      <c r="P123" s="380"/>
      <c r="Q123" s="133">
        <f>IFERROR(VLOOKUP($M123,Lookup!$A$1:$P$20,8,FALSE),"")</f>
        <v>1</v>
      </c>
      <c r="R123" s="133">
        <f>IFERROR(VLOOKUP($M123,Lookup!$A$1:$P$20,9,FALSE),"")</f>
        <v>0</v>
      </c>
      <c r="S123" s="133"/>
      <c r="T123" s="133">
        <f>IFERROR(VLOOKUP($M123,Lookup!$A$1:$P$20,10,FALSE),"")</f>
        <v>2</v>
      </c>
      <c r="U123" s="133">
        <f>IFERROR(VLOOKUP($M123,Lookup!$A$1:$P$20,11,FALSE),"")</f>
        <v>0</v>
      </c>
      <c r="V123" s="133">
        <f>IFERROR(VLOOKUP($M123,Lookup!$A$1:$P$20,12,FALSE),"")</f>
        <v>0</v>
      </c>
      <c r="W123" s="133">
        <f>IFERROR(VLOOKUP($M123,Lookup!$A$1:$P$20,13,FALSE),"")</f>
        <v>0</v>
      </c>
      <c r="X123" s="133">
        <f>IFERROR(VLOOKUP($M123,Lookup!$A$1:$P$20,14,FALSE),"")</f>
        <v>0</v>
      </c>
      <c r="Y123" s="133">
        <f>IFERROR(VLOOKUP($M123,Lookup!$A$1:$P$20,15,FALSE),"")</f>
        <v>0</v>
      </c>
      <c r="Z123" s="133">
        <f>IFERROR(VLOOKUP($M123,Lookup!$A$1:$P$20,16,FALSE),"")</f>
        <v>0</v>
      </c>
      <c r="AA123" s="133">
        <f>IFERROR(VLOOKUP($M123,Lookup!$A$1:$Q$20,17,FALSE),"")</f>
        <v>1</v>
      </c>
      <c r="AB123" s="129"/>
      <c r="AC123" s="129"/>
      <c r="AD123" s="135"/>
      <c r="AE123" s="135"/>
      <c r="AF123" s="129" t="s">
        <v>3545</v>
      </c>
      <c r="AG123" s="130" t="s">
        <v>3546</v>
      </c>
      <c r="AH123" s="135"/>
      <c r="AI123" s="135"/>
      <c r="AJ123" s="135"/>
      <c r="AK123" s="139"/>
      <c r="AL123" s="147"/>
      <c r="AM123" s="170"/>
      <c r="AN123" s="170"/>
      <c r="AO123" s="170"/>
      <c r="AP123" s="139"/>
      <c r="AQ123" s="139"/>
      <c r="AR123" s="148"/>
      <c r="AS123" s="148"/>
      <c r="AT123" s="139"/>
      <c r="AU123" s="139"/>
      <c r="AV123" s="139" t="s">
        <v>2922</v>
      </c>
      <c r="AW123" s="139"/>
      <c r="AX123" s="139"/>
      <c r="AY123" s="139"/>
      <c r="AZ123" s="371"/>
      <c r="BA123" s="371"/>
      <c r="BB123" s="371"/>
      <c r="BC123" s="371"/>
      <c r="BD123" s="371"/>
      <c r="BE123" s="371"/>
      <c r="BF123" s="371"/>
    </row>
    <row r="124" spans="1:58" ht="39.75" customHeight="1">
      <c r="A124" s="126" t="s">
        <v>362</v>
      </c>
      <c r="B124" s="539" t="s">
        <v>1214</v>
      </c>
      <c r="C124" s="539" t="s">
        <v>1212</v>
      </c>
      <c r="D124" s="539" t="s">
        <v>1213</v>
      </c>
      <c r="E124" s="540" t="s">
        <v>40</v>
      </c>
      <c r="F124" s="540">
        <v>77808</v>
      </c>
      <c r="G124" s="541">
        <v>250</v>
      </c>
      <c r="H124" s="546" t="s">
        <v>927</v>
      </c>
      <c r="I124" s="98"/>
      <c r="J124" s="129"/>
      <c r="K124" s="129" t="s">
        <v>1214</v>
      </c>
      <c r="L124" s="132" t="s">
        <v>4152</v>
      </c>
      <c r="M124" s="133" t="str">
        <f t="shared" si="12"/>
        <v>Red</v>
      </c>
      <c r="N124" s="133" t="str">
        <f>IFERROR(VLOOKUP($M124,Lookup!$A$1:$P$20,2,FALSE),"")</f>
        <v>Level 6</v>
      </c>
      <c r="O124" s="133">
        <f>IFERROR(VLOOKUP($M124,Lookup!$A$1:$P$20,7,FALSE),"")</f>
        <v>0</v>
      </c>
      <c r="P124" s="380"/>
      <c r="Q124" s="133">
        <f>IFERROR(VLOOKUP($M124,Lookup!$A$1:$P$20,8,FALSE),"")</f>
        <v>1</v>
      </c>
      <c r="R124" s="133">
        <f>IFERROR(VLOOKUP($M124,Lookup!$A$1:$P$20,9,FALSE),"")</f>
        <v>0</v>
      </c>
      <c r="S124" s="133"/>
      <c r="T124" s="133">
        <f>IFERROR(VLOOKUP($M124,Lookup!$A$1:$P$20,10,FALSE),"")</f>
        <v>2</v>
      </c>
      <c r="U124" s="133">
        <f>IFERROR(VLOOKUP($M124,Lookup!$A$1:$P$20,11,FALSE),"")</f>
        <v>0</v>
      </c>
      <c r="V124" s="133">
        <f>IFERROR(VLOOKUP($M124,Lookup!$A$1:$P$20,12,FALSE),"")</f>
        <v>0</v>
      </c>
      <c r="W124" s="133">
        <f>IFERROR(VLOOKUP($M124,Lookup!$A$1:$P$20,13,FALSE),"")</f>
        <v>0</v>
      </c>
      <c r="X124" s="133">
        <f>IFERROR(VLOOKUP($M124,Lookup!$A$1:$P$20,14,FALSE),"")</f>
        <v>0</v>
      </c>
      <c r="Y124" s="133">
        <f>IFERROR(VLOOKUP($M124,Lookup!$A$1:$P$20,15,FALSE),"")</f>
        <v>0</v>
      </c>
      <c r="Z124" s="133">
        <f>IFERROR(VLOOKUP($M124,Lookup!$A$1:$P$20,16,FALSE),"")</f>
        <v>0</v>
      </c>
      <c r="AA124" s="133">
        <f>IFERROR(VLOOKUP($M124,Lookup!$A$1:$Q$20,17,FALSE),"")</f>
        <v>1</v>
      </c>
      <c r="AB124" s="129"/>
      <c r="AC124" s="129"/>
      <c r="AD124" s="135"/>
      <c r="AE124" s="135"/>
      <c r="AF124" s="129"/>
      <c r="AG124" s="150"/>
      <c r="AH124" s="135"/>
      <c r="AI124" s="402"/>
      <c r="AJ124" s="402"/>
      <c r="AK124" s="143"/>
      <c r="AL124" s="150"/>
      <c r="AM124" s="129"/>
      <c r="AN124" s="129"/>
      <c r="AO124" s="150"/>
      <c r="AP124" s="139"/>
      <c r="AQ124" s="139"/>
      <c r="AR124" s="148"/>
      <c r="AS124" s="148"/>
      <c r="AT124" s="139"/>
      <c r="AU124" s="139"/>
      <c r="AV124" s="139" t="s">
        <v>2923</v>
      </c>
      <c r="AW124" s="139"/>
      <c r="AX124" s="139"/>
      <c r="AY124" s="139"/>
      <c r="AZ124" s="371"/>
      <c r="BA124" s="371"/>
      <c r="BB124" s="371"/>
      <c r="BC124" s="371"/>
      <c r="BD124" s="371"/>
      <c r="BE124" s="371"/>
      <c r="BF124" s="371"/>
    </row>
    <row r="125" spans="1:58" ht="39.75" customHeight="1">
      <c r="A125" s="126" t="s">
        <v>362</v>
      </c>
      <c r="B125" s="539" t="s">
        <v>3547</v>
      </c>
      <c r="C125" s="539" t="s">
        <v>3548</v>
      </c>
      <c r="D125" s="539" t="s">
        <v>37</v>
      </c>
      <c r="E125" s="540" t="s">
        <v>40</v>
      </c>
      <c r="F125" s="540">
        <v>78260</v>
      </c>
      <c r="G125" s="541">
        <v>250</v>
      </c>
      <c r="H125" s="546" t="s">
        <v>4122</v>
      </c>
      <c r="I125" s="98"/>
      <c r="J125" s="129"/>
      <c r="K125" s="129" t="s">
        <v>2282</v>
      </c>
      <c r="L125" s="545" t="s">
        <v>4116</v>
      </c>
      <c r="M125" s="133" t="str">
        <f t="shared" si="12"/>
        <v>Red</v>
      </c>
      <c r="N125" s="133" t="str">
        <f>IFERROR(VLOOKUP($M125,Lookup!$A$1:$P$20,2,FALSE),"")</f>
        <v>Level 6</v>
      </c>
      <c r="O125" s="133">
        <f>IFERROR(VLOOKUP($M125,Lookup!$A$1:$P$20,7,FALSE),"")</f>
        <v>0</v>
      </c>
      <c r="P125" s="380"/>
      <c r="Q125" s="133">
        <f>IFERROR(VLOOKUP($M125,Lookup!$A$1:$P$20,8,FALSE),"")</f>
        <v>1</v>
      </c>
      <c r="R125" s="133">
        <f>IFERROR(VLOOKUP($M125,Lookup!$A$1:$P$20,9,FALSE),"")</f>
        <v>0</v>
      </c>
      <c r="S125" s="133"/>
      <c r="T125" s="133">
        <f>IFERROR(VLOOKUP($M125,Lookup!$A$1:$P$20,10,FALSE),"")</f>
        <v>2</v>
      </c>
      <c r="U125" s="133">
        <f>IFERROR(VLOOKUP($M125,Lookup!$A$1:$P$20,11,FALSE),"")</f>
        <v>0</v>
      </c>
      <c r="V125" s="133">
        <f>IFERROR(VLOOKUP($M125,Lookup!$A$1:$P$20,12,FALSE),"")</f>
        <v>0</v>
      </c>
      <c r="W125" s="133">
        <f>IFERROR(VLOOKUP($M125,Lookup!$A$1:$P$20,13,FALSE),"")</f>
        <v>0</v>
      </c>
      <c r="X125" s="133">
        <f>IFERROR(VLOOKUP($M125,Lookup!$A$1:$P$20,14,FALSE),"")</f>
        <v>0</v>
      </c>
      <c r="Y125" s="133">
        <f>IFERROR(VLOOKUP($M125,Lookup!$A$1:$P$20,15,FALSE),"")</f>
        <v>0</v>
      </c>
      <c r="Z125" s="133">
        <f>IFERROR(VLOOKUP($M125,Lookup!$A$1:$P$20,16,FALSE),"")</f>
        <v>0</v>
      </c>
      <c r="AA125" s="133">
        <f>IFERROR(VLOOKUP($M125,Lookup!$A$1:$Q$20,17,FALSE),"")</f>
        <v>1</v>
      </c>
      <c r="AB125" s="129"/>
      <c r="AC125" s="129"/>
      <c r="AD125" s="135"/>
      <c r="AE125" s="135"/>
      <c r="AF125" s="129" t="s">
        <v>3549</v>
      </c>
      <c r="AG125" s="130" t="s">
        <v>3550</v>
      </c>
      <c r="AH125" s="135"/>
      <c r="AI125" s="135"/>
      <c r="AJ125" s="135"/>
      <c r="AK125" s="143"/>
      <c r="AL125" s="150"/>
      <c r="AM125" s="129"/>
      <c r="AN125" s="129"/>
      <c r="AO125" s="150"/>
      <c r="AP125" s="139"/>
      <c r="AQ125" s="139"/>
      <c r="AR125" s="148"/>
      <c r="AS125" s="148"/>
      <c r="AT125" s="139"/>
      <c r="AU125" s="139"/>
      <c r="AV125" s="139" t="s">
        <v>2922</v>
      </c>
      <c r="AW125" s="139"/>
      <c r="AX125" s="139"/>
      <c r="AY125" s="139"/>
      <c r="AZ125" s="371"/>
      <c r="BA125" s="371"/>
      <c r="BB125" s="371"/>
      <c r="BC125" s="371"/>
      <c r="BD125" s="371"/>
      <c r="BE125" s="371"/>
      <c r="BF125" s="371"/>
    </row>
    <row r="126" spans="1:58" ht="39.75" customHeight="1">
      <c r="A126" s="126" t="s">
        <v>362</v>
      </c>
      <c r="B126" s="539" t="s">
        <v>3551</v>
      </c>
      <c r="C126" s="539" t="s">
        <v>3552</v>
      </c>
      <c r="D126" s="539" t="s">
        <v>107</v>
      </c>
      <c r="E126" s="540" t="s">
        <v>40</v>
      </c>
      <c r="F126" s="540">
        <v>78016</v>
      </c>
      <c r="G126" s="541">
        <v>250</v>
      </c>
      <c r="H126" s="546" t="s">
        <v>927</v>
      </c>
      <c r="I126" s="98"/>
      <c r="J126" s="129"/>
      <c r="K126" s="129" t="s">
        <v>1172</v>
      </c>
      <c r="L126" s="132"/>
      <c r="M126" s="133" t="str">
        <f t="shared" si="12"/>
        <v>Red</v>
      </c>
      <c r="N126" s="133" t="str">
        <f>IFERROR(VLOOKUP($M126,Lookup!$A$1:$P$20,2,FALSE),"")</f>
        <v>Level 6</v>
      </c>
      <c r="O126" s="133">
        <f>IFERROR(VLOOKUP($M126,Lookup!$A$1:$P$20,7,FALSE),"")</f>
        <v>0</v>
      </c>
      <c r="P126" s="380"/>
      <c r="Q126" s="133">
        <f>IFERROR(VLOOKUP($M126,Lookup!$A$1:$P$20,8,FALSE),"")</f>
        <v>1</v>
      </c>
      <c r="R126" s="133">
        <f>IFERROR(VLOOKUP($M126,Lookup!$A$1:$P$20,9,FALSE),"")</f>
        <v>0</v>
      </c>
      <c r="S126" s="133"/>
      <c r="T126" s="133">
        <f>IFERROR(VLOOKUP($M126,Lookup!$A$1:$P$20,10,FALSE),"")</f>
        <v>2</v>
      </c>
      <c r="U126" s="133">
        <f>IFERROR(VLOOKUP($M126,Lookup!$A$1:$P$20,11,FALSE),"")</f>
        <v>0</v>
      </c>
      <c r="V126" s="133">
        <f>IFERROR(VLOOKUP($M126,Lookup!$A$1:$P$20,12,FALSE),"")</f>
        <v>0</v>
      </c>
      <c r="W126" s="133">
        <f>IFERROR(VLOOKUP($M126,Lookup!$A$1:$P$20,13,FALSE),"")</f>
        <v>0</v>
      </c>
      <c r="X126" s="133">
        <f>IFERROR(VLOOKUP($M126,Lookup!$A$1:$P$20,14,FALSE),"")</f>
        <v>0</v>
      </c>
      <c r="Y126" s="133">
        <f>IFERROR(VLOOKUP($M126,Lookup!$A$1:$P$20,15,FALSE),"")</f>
        <v>0</v>
      </c>
      <c r="Z126" s="133">
        <f>IFERROR(VLOOKUP($M126,Lookup!$A$1:$P$20,16,FALSE),"")</f>
        <v>0</v>
      </c>
      <c r="AA126" s="544"/>
      <c r="AB126" s="129"/>
      <c r="AC126" s="129"/>
      <c r="AD126" s="135"/>
      <c r="AE126" s="135"/>
      <c r="AF126" s="129" t="s">
        <v>3301</v>
      </c>
      <c r="AG126" s="129"/>
      <c r="AH126" s="135"/>
      <c r="AI126" s="135"/>
      <c r="AJ126" s="135"/>
      <c r="AK126" s="139"/>
      <c r="AL126" s="147"/>
      <c r="AM126" s="170"/>
      <c r="AN126" s="170"/>
      <c r="AO126" s="147"/>
      <c r="AP126" s="139"/>
      <c r="AQ126" s="139"/>
      <c r="AR126" s="148"/>
      <c r="AS126" s="148"/>
      <c r="AT126" s="139"/>
      <c r="AU126" s="139"/>
      <c r="AV126" s="139" t="s">
        <v>2923</v>
      </c>
      <c r="AW126" s="139"/>
      <c r="AX126" s="139"/>
      <c r="AY126" s="139"/>
      <c r="AZ126" s="371"/>
      <c r="BA126" s="371"/>
      <c r="BB126" s="371"/>
      <c r="BC126" s="371"/>
      <c r="BD126" s="371"/>
      <c r="BE126" s="371"/>
      <c r="BF126" s="371"/>
    </row>
    <row r="127" spans="1:58" ht="39.75" customHeight="1">
      <c r="A127" s="126" t="s">
        <v>2529</v>
      </c>
      <c r="B127" s="539" t="s">
        <v>3553</v>
      </c>
      <c r="C127" s="539" t="s">
        <v>3554</v>
      </c>
      <c r="D127" s="539" t="s">
        <v>167</v>
      </c>
      <c r="E127" s="540" t="s">
        <v>40</v>
      </c>
      <c r="F127" s="540">
        <v>78163</v>
      </c>
      <c r="G127" s="159">
        <v>250</v>
      </c>
      <c r="H127" s="158" t="s">
        <v>4175</v>
      </c>
      <c r="I127" s="98"/>
      <c r="J127" s="129"/>
      <c r="K127" s="129" t="s">
        <v>427</v>
      </c>
      <c r="L127" s="545" t="s">
        <v>4116</v>
      </c>
      <c r="M127" s="133" t="str">
        <f t="shared" si="12"/>
        <v>Red</v>
      </c>
      <c r="N127" s="133" t="str">
        <f>IFERROR(VLOOKUP($M127,Lookup!$A$1:$P$20,2,FALSE),"")</f>
        <v>Level 6</v>
      </c>
      <c r="O127" s="133">
        <f>IFERROR(VLOOKUP($M127,Lookup!$A$1:$P$20,7,FALSE),"")</f>
        <v>0</v>
      </c>
      <c r="P127" s="380"/>
      <c r="Q127" s="133">
        <f>IFERROR(VLOOKUP($M127,Lookup!$A$1:$P$20,8,FALSE),"")</f>
        <v>1</v>
      </c>
      <c r="R127" s="133">
        <f>IFERROR(VLOOKUP($M127,Lookup!$A$1:$P$20,9,FALSE),"")</f>
        <v>0</v>
      </c>
      <c r="S127" s="133"/>
      <c r="T127" s="133">
        <f>IFERROR(VLOOKUP($M127,Lookup!$A$1:$P$20,10,FALSE),"")</f>
        <v>2</v>
      </c>
      <c r="U127" s="133">
        <f>IFERROR(VLOOKUP($M127,Lookup!$A$1:$P$20,11,FALSE),"")</f>
        <v>0</v>
      </c>
      <c r="V127" s="133">
        <f>IFERROR(VLOOKUP($M127,Lookup!$A$1:$P$20,12,FALSE),"")</f>
        <v>0</v>
      </c>
      <c r="W127" s="133">
        <f>IFERROR(VLOOKUP($M127,Lookup!$A$1:$P$20,13,FALSE),"")</f>
        <v>0</v>
      </c>
      <c r="X127" s="133">
        <f>IFERROR(VLOOKUP($M127,Lookup!$A$1:$P$20,14,FALSE),"")</f>
        <v>0</v>
      </c>
      <c r="Y127" s="133">
        <f>IFERROR(VLOOKUP($M127,Lookup!$A$1:$P$20,15,FALSE),"")</f>
        <v>0</v>
      </c>
      <c r="Z127" s="133">
        <f>IFERROR(VLOOKUP($M127,Lookup!$A$1:$P$20,16,FALSE),"")</f>
        <v>0</v>
      </c>
      <c r="AA127" s="133">
        <f>IFERROR(VLOOKUP($M127,Lookup!$A$1:$Q$20,17,FALSE),"")</f>
        <v>1</v>
      </c>
      <c r="AB127" s="129"/>
      <c r="AC127" s="129"/>
      <c r="AD127" s="135"/>
      <c r="AE127" s="135"/>
      <c r="AF127" s="129" t="s">
        <v>3555</v>
      </c>
      <c r="AG127" s="130"/>
      <c r="AH127" s="135"/>
      <c r="AI127" s="135"/>
      <c r="AJ127" s="135"/>
      <c r="AK127" s="143"/>
      <c r="AL127" s="150"/>
      <c r="AM127" s="129"/>
      <c r="AN127" s="129"/>
      <c r="AO127" s="150"/>
      <c r="AP127" s="139"/>
      <c r="AQ127" s="139"/>
      <c r="AR127" s="148"/>
      <c r="AS127" s="148"/>
      <c r="AT127" s="139"/>
      <c r="AU127" s="139"/>
      <c r="AV127" s="139" t="s">
        <v>2922</v>
      </c>
      <c r="AW127" s="139"/>
      <c r="AX127" s="139"/>
      <c r="AY127" s="139"/>
      <c r="AZ127" s="371"/>
      <c r="BA127" s="371"/>
      <c r="BB127" s="371"/>
      <c r="BC127" s="371"/>
      <c r="BD127" s="371"/>
      <c r="BE127" s="371"/>
      <c r="BF127" s="371"/>
    </row>
    <row r="128" spans="1:58" ht="39.75" customHeight="1">
      <c r="A128" s="126" t="s">
        <v>2529</v>
      </c>
      <c r="B128" s="539" t="s">
        <v>1884</v>
      </c>
      <c r="C128" s="539" t="s">
        <v>3556</v>
      </c>
      <c r="D128" s="539" t="s">
        <v>37</v>
      </c>
      <c r="E128" s="540" t="s">
        <v>40</v>
      </c>
      <c r="F128" s="540">
        <v>78217</v>
      </c>
      <c r="G128" s="159">
        <v>250</v>
      </c>
      <c r="H128" s="158" t="s">
        <v>4175</v>
      </c>
      <c r="I128" s="98"/>
      <c r="J128" s="129"/>
      <c r="K128" s="129" t="s">
        <v>427</v>
      </c>
      <c r="L128" s="545" t="s">
        <v>4116</v>
      </c>
      <c r="M128" s="133" t="str">
        <f t="shared" si="12"/>
        <v>Red</v>
      </c>
      <c r="N128" s="133" t="str">
        <f>IFERROR(VLOOKUP($M128,Lookup!$A$1:$P$20,2,FALSE),"")</f>
        <v>Level 6</v>
      </c>
      <c r="O128" s="133">
        <f>IFERROR(VLOOKUP($M128,Lookup!$A$1:$P$20,7,FALSE),"")</f>
        <v>0</v>
      </c>
      <c r="P128" s="380"/>
      <c r="Q128" s="133">
        <f>IFERROR(VLOOKUP($M128,Lookup!$A$1:$P$20,8,FALSE),"")</f>
        <v>1</v>
      </c>
      <c r="R128" s="133">
        <f>IFERROR(VLOOKUP($M128,Lookup!$A$1:$P$20,9,FALSE),"")</f>
        <v>0</v>
      </c>
      <c r="S128" s="133"/>
      <c r="T128" s="133">
        <f>IFERROR(VLOOKUP($M128,Lookup!$A$1:$P$20,10,FALSE),"")</f>
        <v>2</v>
      </c>
      <c r="U128" s="133">
        <f>IFERROR(VLOOKUP($M128,Lookup!$A$1:$P$20,11,FALSE),"")</f>
        <v>0</v>
      </c>
      <c r="V128" s="133">
        <f>IFERROR(VLOOKUP($M128,Lookup!$A$1:$P$20,12,FALSE),"")</f>
        <v>0</v>
      </c>
      <c r="W128" s="133">
        <f>IFERROR(VLOOKUP($M128,Lookup!$A$1:$P$20,13,FALSE),"")</f>
        <v>0</v>
      </c>
      <c r="X128" s="133">
        <f>IFERROR(VLOOKUP($M128,Lookup!$A$1:$P$20,14,FALSE),"")</f>
        <v>0</v>
      </c>
      <c r="Y128" s="133">
        <f>IFERROR(VLOOKUP($M128,Lookup!$A$1:$P$20,15,FALSE),"")</f>
        <v>0</v>
      </c>
      <c r="Z128" s="133">
        <f>IFERROR(VLOOKUP($M128,Lookup!$A$1:$P$20,16,FALSE),"")</f>
        <v>0</v>
      </c>
      <c r="AA128" s="133">
        <f>IFERROR(VLOOKUP($M128,Lookup!$A$1:$Q$20,17,FALSE),"")</f>
        <v>1</v>
      </c>
      <c r="AB128" s="129"/>
      <c r="AC128" s="129"/>
      <c r="AD128" s="135"/>
      <c r="AE128" s="135"/>
      <c r="AF128" s="129" t="s">
        <v>1886</v>
      </c>
      <c r="AG128" s="130"/>
      <c r="AH128" s="135"/>
      <c r="AI128" s="135"/>
      <c r="AJ128" s="135"/>
      <c r="AK128" s="143"/>
      <c r="AL128" s="150"/>
      <c r="AM128" s="129"/>
      <c r="AN128" s="129"/>
      <c r="AO128" s="150"/>
      <c r="AP128" s="139"/>
      <c r="AQ128" s="139"/>
      <c r="AR128" s="148"/>
      <c r="AS128" s="148"/>
      <c r="AT128" s="139"/>
      <c r="AU128" s="139"/>
      <c r="AV128" s="139" t="s">
        <v>2922</v>
      </c>
      <c r="AW128" s="139"/>
      <c r="AX128" s="139"/>
      <c r="AY128" s="139"/>
      <c r="AZ128" s="371"/>
      <c r="BA128" s="371"/>
      <c r="BB128" s="371"/>
      <c r="BC128" s="371"/>
      <c r="BD128" s="371"/>
      <c r="BE128" s="371"/>
      <c r="BF128" s="371"/>
    </row>
    <row r="129" spans="1:58" ht="39.75" customHeight="1">
      <c r="A129" s="126" t="s">
        <v>362</v>
      </c>
      <c r="B129" s="539" t="s">
        <v>3557</v>
      </c>
      <c r="C129" s="539" t="s">
        <v>3558</v>
      </c>
      <c r="D129" s="539" t="s">
        <v>37</v>
      </c>
      <c r="E129" s="540" t="s">
        <v>40</v>
      </c>
      <c r="F129" s="540">
        <v>78217</v>
      </c>
      <c r="G129" s="541">
        <v>250</v>
      </c>
      <c r="H129" s="546" t="s">
        <v>4122</v>
      </c>
      <c r="I129" s="98"/>
      <c r="J129" s="129"/>
      <c r="K129" s="129" t="s">
        <v>1444</v>
      </c>
      <c r="L129" s="545" t="s">
        <v>4116</v>
      </c>
      <c r="M129" s="133" t="str">
        <f t="shared" si="12"/>
        <v>Red</v>
      </c>
      <c r="N129" s="133" t="str">
        <f>IFERROR(VLOOKUP($M129,Lookup!$A$1:$P$20,2,FALSE),"")</f>
        <v>Level 6</v>
      </c>
      <c r="O129" s="133">
        <f>IFERROR(VLOOKUP($M129,Lookup!$A$1:$P$20,7,FALSE),"")</f>
        <v>0</v>
      </c>
      <c r="P129" s="380"/>
      <c r="Q129" s="133">
        <f>IFERROR(VLOOKUP($M129,Lookup!$A$1:$P$20,8,FALSE),"")</f>
        <v>1</v>
      </c>
      <c r="R129" s="133">
        <f>IFERROR(VLOOKUP($M129,Lookup!$A$1:$P$20,9,FALSE),"")</f>
        <v>0</v>
      </c>
      <c r="S129" s="133"/>
      <c r="T129" s="133">
        <f>IFERROR(VLOOKUP($M129,Lookup!$A$1:$P$20,10,FALSE),"")</f>
        <v>2</v>
      </c>
      <c r="U129" s="133">
        <f>IFERROR(VLOOKUP($M129,Lookup!$A$1:$P$20,11,FALSE),"")</f>
        <v>0</v>
      </c>
      <c r="V129" s="133">
        <f>IFERROR(VLOOKUP($M129,Lookup!$A$1:$P$20,12,FALSE),"")</f>
        <v>0</v>
      </c>
      <c r="W129" s="133">
        <f>IFERROR(VLOOKUP($M129,Lookup!$A$1:$P$20,13,FALSE),"")</f>
        <v>0</v>
      </c>
      <c r="X129" s="133">
        <f>IFERROR(VLOOKUP($M129,Lookup!$A$1:$P$20,14,FALSE),"")</f>
        <v>0</v>
      </c>
      <c r="Y129" s="133">
        <f>IFERROR(VLOOKUP($M129,Lookup!$A$1:$P$20,15,FALSE),"")</f>
        <v>0</v>
      </c>
      <c r="Z129" s="133">
        <f>IFERROR(VLOOKUP($M129,Lookup!$A$1:$P$20,16,FALSE),"")</f>
        <v>0</v>
      </c>
      <c r="AA129" s="133">
        <f>IFERROR(VLOOKUP($M129,Lookup!$A$1:$Q$20,17,FALSE),"")</f>
        <v>1</v>
      </c>
      <c r="AB129" s="129"/>
      <c r="AC129" s="129"/>
      <c r="AD129" s="135"/>
      <c r="AE129" s="135"/>
      <c r="AF129" s="129" t="s">
        <v>3559</v>
      </c>
      <c r="AG129" s="130" t="s">
        <v>3560</v>
      </c>
      <c r="AH129" s="135"/>
      <c r="AI129" s="135"/>
      <c r="AJ129" s="135"/>
      <c r="AK129" s="143"/>
      <c r="AL129" s="150"/>
      <c r="AM129" s="129"/>
      <c r="AN129" s="129"/>
      <c r="AO129" s="150"/>
      <c r="AP129" s="139"/>
      <c r="AQ129" s="139"/>
      <c r="AR129" s="148"/>
      <c r="AS129" s="148"/>
      <c r="AT129" s="139"/>
      <c r="AU129" s="139"/>
      <c r="AV129" s="139" t="s">
        <v>2922</v>
      </c>
      <c r="AW129" s="139"/>
      <c r="AX129" s="139"/>
      <c r="AY129" s="139"/>
      <c r="AZ129" s="371"/>
      <c r="BA129" s="371"/>
      <c r="BB129" s="371"/>
      <c r="BC129" s="371"/>
      <c r="BD129" s="371"/>
      <c r="BE129" s="371"/>
      <c r="BF129" s="371"/>
    </row>
    <row r="130" spans="1:58" ht="39.75" customHeight="1">
      <c r="A130" s="126" t="s">
        <v>2529</v>
      </c>
      <c r="B130" s="539" t="s">
        <v>3561</v>
      </c>
      <c r="C130" s="539" t="s">
        <v>3562</v>
      </c>
      <c r="D130" s="539" t="s">
        <v>37</v>
      </c>
      <c r="E130" s="540" t="s">
        <v>40</v>
      </c>
      <c r="F130" s="540">
        <v>78209</v>
      </c>
      <c r="G130" s="159">
        <v>250</v>
      </c>
      <c r="H130" s="158" t="s">
        <v>4175</v>
      </c>
      <c r="I130" s="98"/>
      <c r="J130" s="129"/>
      <c r="K130" s="129" t="s">
        <v>1444</v>
      </c>
      <c r="L130" s="545" t="s">
        <v>4175</v>
      </c>
      <c r="M130" s="133" t="str">
        <f t="shared" si="12"/>
        <v>Red</v>
      </c>
      <c r="N130" s="133" t="str">
        <f>IFERROR(VLOOKUP($M130,Lookup!$A$1:$P$20,2,FALSE),"")</f>
        <v>Level 6</v>
      </c>
      <c r="O130" s="133">
        <f>IFERROR(VLOOKUP($M130,Lookup!$A$1:$P$20,7,FALSE),"")</f>
        <v>0</v>
      </c>
      <c r="P130" s="380"/>
      <c r="Q130" s="133">
        <f>IFERROR(VLOOKUP($M130,Lookup!$A$1:$P$20,8,FALSE),"")</f>
        <v>1</v>
      </c>
      <c r="R130" s="133">
        <f>IFERROR(VLOOKUP($M130,Lookup!$A$1:$P$20,9,FALSE),"")</f>
        <v>0</v>
      </c>
      <c r="S130" s="133"/>
      <c r="T130" s="133">
        <f>IFERROR(VLOOKUP($M130,Lookup!$A$1:$P$20,10,FALSE),"")</f>
        <v>2</v>
      </c>
      <c r="U130" s="133">
        <f>IFERROR(VLOOKUP($M130,Lookup!$A$1:$P$20,11,FALSE),"")</f>
        <v>0</v>
      </c>
      <c r="V130" s="133">
        <f>IFERROR(VLOOKUP($M130,Lookup!$A$1:$P$20,12,FALSE),"")</f>
        <v>0</v>
      </c>
      <c r="W130" s="133">
        <f>IFERROR(VLOOKUP($M130,Lookup!$A$1:$P$20,13,FALSE),"")</f>
        <v>0</v>
      </c>
      <c r="X130" s="133">
        <f>IFERROR(VLOOKUP($M130,Lookup!$A$1:$P$20,14,FALSE),"")</f>
        <v>0</v>
      </c>
      <c r="Y130" s="133">
        <f>IFERROR(VLOOKUP($M130,Lookup!$A$1:$P$20,15,FALSE),"")</f>
        <v>0</v>
      </c>
      <c r="Z130" s="133">
        <f>IFERROR(VLOOKUP($M130,Lookup!$A$1:$P$20,16,FALSE),"")</f>
        <v>0</v>
      </c>
      <c r="AA130" s="133">
        <f>IFERROR(VLOOKUP($M130,Lookup!$A$1:$Q$20,17,FALSE),"")</f>
        <v>1</v>
      </c>
      <c r="AB130" s="129"/>
      <c r="AC130" s="129"/>
      <c r="AD130" s="135"/>
      <c r="AE130" s="135"/>
      <c r="AF130" s="129" t="s">
        <v>3563</v>
      </c>
      <c r="AG130" s="130" t="s">
        <v>3564</v>
      </c>
      <c r="AH130" s="135"/>
      <c r="AI130" s="135"/>
      <c r="AJ130" s="135"/>
      <c r="AK130" s="139"/>
      <c r="AL130" s="147"/>
      <c r="AM130" s="147"/>
      <c r="AN130" s="147"/>
      <c r="AO130" s="147"/>
      <c r="AP130" s="139"/>
      <c r="AQ130" s="139"/>
      <c r="AR130" s="148"/>
      <c r="AS130" s="148"/>
      <c r="AT130" s="139"/>
      <c r="AU130" s="139"/>
      <c r="AV130" s="139" t="s">
        <v>2922</v>
      </c>
      <c r="AW130" s="139"/>
      <c r="AX130" s="139"/>
      <c r="AY130" s="139"/>
      <c r="AZ130" s="371"/>
      <c r="BA130" s="371"/>
      <c r="BB130" s="371"/>
      <c r="BC130" s="371"/>
      <c r="BD130" s="371"/>
      <c r="BE130" s="371"/>
      <c r="BF130" s="371"/>
    </row>
    <row r="131" spans="1:58" ht="39.75" customHeight="1">
      <c r="A131" s="126" t="s">
        <v>2529</v>
      </c>
      <c r="B131" s="539" t="s">
        <v>3565</v>
      </c>
      <c r="C131" s="539" t="s">
        <v>3566</v>
      </c>
      <c r="D131" s="539" t="s">
        <v>37</v>
      </c>
      <c r="E131" s="540" t="s">
        <v>40</v>
      </c>
      <c r="F131" s="540">
        <v>78265</v>
      </c>
      <c r="G131" s="159">
        <v>250</v>
      </c>
      <c r="H131" s="158" t="s">
        <v>4175</v>
      </c>
      <c r="I131" s="98"/>
      <c r="J131" s="129"/>
      <c r="K131" s="129" t="s">
        <v>427</v>
      </c>
      <c r="L131" s="545" t="s">
        <v>4116</v>
      </c>
      <c r="M131" s="133" t="str">
        <f t="shared" si="12"/>
        <v>Red</v>
      </c>
      <c r="N131" s="133" t="str">
        <f>IFERROR(VLOOKUP($M131,Lookup!$A$1:$P$20,2,FALSE),"")</f>
        <v>Level 6</v>
      </c>
      <c r="O131" s="133">
        <f>IFERROR(VLOOKUP($M131,Lookup!$A$1:$P$20,7,FALSE),"")</f>
        <v>0</v>
      </c>
      <c r="P131" s="380"/>
      <c r="Q131" s="133">
        <f>IFERROR(VLOOKUP($M131,Lookup!$A$1:$P$20,8,FALSE),"")</f>
        <v>1</v>
      </c>
      <c r="R131" s="133">
        <f>IFERROR(VLOOKUP($M131,Lookup!$A$1:$P$20,9,FALSE),"")</f>
        <v>0</v>
      </c>
      <c r="S131" s="133"/>
      <c r="T131" s="133">
        <f>IFERROR(VLOOKUP($M131,Lookup!$A$1:$P$20,10,FALSE),"")</f>
        <v>2</v>
      </c>
      <c r="U131" s="133">
        <f>IFERROR(VLOOKUP($M131,Lookup!$A$1:$P$20,11,FALSE),"")</f>
        <v>0</v>
      </c>
      <c r="V131" s="133">
        <f>IFERROR(VLOOKUP($M131,Lookup!$A$1:$P$20,12,FALSE),"")</f>
        <v>0</v>
      </c>
      <c r="W131" s="133">
        <f>IFERROR(VLOOKUP($M131,Lookup!$A$1:$P$20,13,FALSE),"")</f>
        <v>0</v>
      </c>
      <c r="X131" s="133">
        <f>IFERROR(VLOOKUP($M131,Lookup!$A$1:$P$20,14,FALSE),"")</f>
        <v>0</v>
      </c>
      <c r="Y131" s="133">
        <f>IFERROR(VLOOKUP($M131,Lookup!$A$1:$P$20,15,FALSE),"")</f>
        <v>0</v>
      </c>
      <c r="Z131" s="133">
        <f>IFERROR(VLOOKUP($M131,Lookup!$A$1:$P$20,16,FALSE),"")</f>
        <v>0</v>
      </c>
      <c r="AA131" s="133">
        <f>IFERROR(VLOOKUP($M131,Lookup!$A$1:$Q$20,17,FALSE),"")</f>
        <v>1</v>
      </c>
      <c r="AB131" s="129"/>
      <c r="AC131" s="129"/>
      <c r="AD131" s="135"/>
      <c r="AE131" s="135"/>
      <c r="AF131" s="129" t="s">
        <v>3567</v>
      </c>
      <c r="AG131" s="130"/>
      <c r="AH131" s="135"/>
      <c r="AI131" s="135"/>
      <c r="AJ131" s="135"/>
      <c r="AK131" s="143"/>
      <c r="AL131" s="150"/>
      <c r="AM131" s="129"/>
      <c r="AN131" s="129"/>
      <c r="AO131" s="150"/>
      <c r="AP131" s="139"/>
      <c r="AQ131" s="139"/>
      <c r="AR131" s="148"/>
      <c r="AS131" s="148"/>
      <c r="AT131" s="139"/>
      <c r="AU131" s="139"/>
      <c r="AV131" s="139" t="s">
        <v>2922</v>
      </c>
      <c r="AW131" s="139"/>
      <c r="AX131" s="139"/>
      <c r="AY131" s="139"/>
      <c r="AZ131" s="371"/>
      <c r="BA131" s="371"/>
      <c r="BB131" s="371"/>
      <c r="BC131" s="371"/>
      <c r="BD131" s="371"/>
      <c r="BE131" s="371"/>
      <c r="BF131" s="371"/>
    </row>
    <row r="132" spans="1:58" ht="39.75" customHeight="1">
      <c r="A132" s="126" t="s">
        <v>362</v>
      </c>
      <c r="B132" s="539" t="s">
        <v>3316</v>
      </c>
      <c r="C132" s="539" t="s">
        <v>2014</v>
      </c>
      <c r="D132" s="539" t="s">
        <v>37</v>
      </c>
      <c r="E132" s="540" t="s">
        <v>40</v>
      </c>
      <c r="F132" s="540">
        <v>78245</v>
      </c>
      <c r="G132" s="541">
        <v>700</v>
      </c>
      <c r="H132" s="546" t="s">
        <v>4115</v>
      </c>
      <c r="I132" s="98"/>
      <c r="J132" s="129"/>
      <c r="K132" s="129" t="s">
        <v>1444</v>
      </c>
      <c r="L132" s="545" t="s">
        <v>4116</v>
      </c>
      <c r="M132" s="133" t="str">
        <f t="shared" si="12"/>
        <v>Blue</v>
      </c>
      <c r="N132" s="133" t="str">
        <f>IFERROR(VLOOKUP($M132,Lookup!$A$1:$P$20,2,FALSE),"")</f>
        <v>Level 5</v>
      </c>
      <c r="O132" s="133">
        <f>IFERROR(VLOOKUP($M132,Lookup!$A$1:$P$20,7,FALSE),"")</f>
        <v>0</v>
      </c>
      <c r="P132" s="380"/>
      <c r="Q132" s="133">
        <f>IFERROR(VLOOKUP($M132,Lookup!$A$1:$P$20,8,FALSE),"")</f>
        <v>2</v>
      </c>
      <c r="R132" s="133">
        <f>IFERROR(VLOOKUP($M132,Lookup!$A$1:$P$20,9,FALSE),"")</f>
        <v>2</v>
      </c>
      <c r="S132" s="133"/>
      <c r="T132" s="133">
        <f>IFERROR(VLOOKUP($M132,Lookup!$A$1:$P$20,10,FALSE),"")</f>
        <v>2</v>
      </c>
      <c r="U132" s="133">
        <f>IFERROR(VLOOKUP($M132,Lookup!$A$1:$P$20,11,FALSE),"")</f>
        <v>0</v>
      </c>
      <c r="V132" s="133">
        <f>IFERROR(VLOOKUP($M132,Lookup!$A$1:$P$20,12,FALSE),"")</f>
        <v>0</v>
      </c>
      <c r="W132" s="133">
        <f>IFERROR(VLOOKUP($M132,Lookup!$A$1:$P$20,13,FALSE),"")</f>
        <v>0</v>
      </c>
      <c r="X132" s="133">
        <f>IFERROR(VLOOKUP($M132,Lookup!$A$1:$P$20,14,FALSE),"")</f>
        <v>0</v>
      </c>
      <c r="Y132" s="133">
        <f>IFERROR(VLOOKUP($M132,Lookup!$A$1:$P$20,15,FALSE),"")</f>
        <v>0</v>
      </c>
      <c r="Z132" s="133">
        <f>IFERROR(VLOOKUP($M132,Lookup!$A$1:$P$20,16,FALSE),"")</f>
        <v>0</v>
      </c>
      <c r="AA132" s="133">
        <f>IFERROR(VLOOKUP($M132,Lookup!$A$1:$Q$20,17,FALSE),"")</f>
        <v>1</v>
      </c>
      <c r="AB132" s="129"/>
      <c r="AC132" s="129"/>
      <c r="AD132" s="135"/>
      <c r="AE132" s="135"/>
      <c r="AF132" s="129" t="s">
        <v>2638</v>
      </c>
      <c r="AG132" s="130"/>
      <c r="AH132" s="135"/>
      <c r="AI132" s="402"/>
      <c r="AJ132" s="402"/>
      <c r="AK132" s="139"/>
      <c r="AL132" s="147"/>
      <c r="AM132" s="170"/>
      <c r="AN132" s="170"/>
      <c r="AO132" s="147"/>
      <c r="AP132" s="139"/>
      <c r="AQ132" s="139"/>
      <c r="AR132" s="148"/>
      <c r="AS132" s="148"/>
      <c r="AT132" s="139"/>
      <c r="AU132" s="139"/>
      <c r="AV132" s="139" t="s">
        <v>2922</v>
      </c>
      <c r="AW132" s="139"/>
      <c r="AX132" s="139"/>
      <c r="AY132" s="139"/>
      <c r="AZ132" s="371"/>
      <c r="BA132" s="371"/>
      <c r="BB132" s="371"/>
      <c r="BC132" s="371"/>
      <c r="BD132" s="371"/>
      <c r="BE132" s="371"/>
      <c r="BF132" s="371"/>
    </row>
    <row r="133" spans="1:58" ht="39.75" customHeight="1">
      <c r="A133" s="126" t="s">
        <v>2529</v>
      </c>
      <c r="B133" s="539" t="s">
        <v>3568</v>
      </c>
      <c r="C133" s="539" t="s">
        <v>3569</v>
      </c>
      <c r="D133" s="539" t="s">
        <v>48</v>
      </c>
      <c r="E133" s="540" t="s">
        <v>40</v>
      </c>
      <c r="F133" s="540">
        <v>78023</v>
      </c>
      <c r="G133" s="159">
        <v>250</v>
      </c>
      <c r="H133" s="158" t="s">
        <v>4175</v>
      </c>
      <c r="I133" s="98"/>
      <c r="J133" s="129"/>
      <c r="K133" s="129" t="s">
        <v>1038</v>
      </c>
      <c r="L133" s="545" t="s">
        <v>4116</v>
      </c>
      <c r="M133" s="133" t="str">
        <f t="shared" si="12"/>
        <v>Red</v>
      </c>
      <c r="N133" s="133" t="str">
        <f>IFERROR(VLOOKUP($M133,Lookup!$A$1:$P$20,2,FALSE),"")</f>
        <v>Level 6</v>
      </c>
      <c r="O133" s="133">
        <f>IFERROR(VLOOKUP($M133,Lookup!$A$1:$P$20,7,FALSE),"")</f>
        <v>0</v>
      </c>
      <c r="P133" s="380"/>
      <c r="Q133" s="133">
        <f>IFERROR(VLOOKUP($M133,Lookup!$A$1:$P$20,8,FALSE),"")</f>
        <v>1</v>
      </c>
      <c r="R133" s="133">
        <f>IFERROR(VLOOKUP($M133,Lookup!$A$1:$P$20,9,FALSE),"")</f>
        <v>0</v>
      </c>
      <c r="S133" s="133"/>
      <c r="T133" s="133">
        <f>IFERROR(VLOOKUP($M133,Lookup!$A$1:$P$20,10,FALSE),"")</f>
        <v>2</v>
      </c>
      <c r="U133" s="133">
        <f>IFERROR(VLOOKUP($M133,Lookup!$A$1:$P$20,11,FALSE),"")</f>
        <v>0</v>
      </c>
      <c r="V133" s="133">
        <f>IFERROR(VLOOKUP($M133,Lookup!$A$1:$P$20,12,FALSE),"")</f>
        <v>0</v>
      </c>
      <c r="W133" s="133">
        <f>IFERROR(VLOOKUP($M133,Lookup!$A$1:$P$20,13,FALSE),"")</f>
        <v>0</v>
      </c>
      <c r="X133" s="133">
        <f>IFERROR(VLOOKUP($M133,Lookup!$A$1:$P$20,14,FALSE),"")</f>
        <v>0</v>
      </c>
      <c r="Y133" s="133">
        <f>IFERROR(VLOOKUP($M133,Lookup!$A$1:$P$20,15,FALSE),"")</f>
        <v>0</v>
      </c>
      <c r="Z133" s="133">
        <f>IFERROR(VLOOKUP($M133,Lookup!$A$1:$P$20,16,FALSE),"")</f>
        <v>0</v>
      </c>
      <c r="AA133" s="133">
        <f>IFERROR(VLOOKUP($M133,Lookup!$A$1:$Q$20,17,FALSE),"")</f>
        <v>1</v>
      </c>
      <c r="AB133" s="129"/>
      <c r="AC133" s="129"/>
      <c r="AD133" s="135"/>
      <c r="AE133" s="135"/>
      <c r="AF133" s="129" t="s">
        <v>3570</v>
      </c>
      <c r="AG133" s="130" t="s">
        <v>3571</v>
      </c>
      <c r="AH133" s="135"/>
      <c r="AI133" s="135"/>
      <c r="AJ133" s="135"/>
      <c r="AK133" s="143"/>
      <c r="AL133" s="150"/>
      <c r="AM133" s="129"/>
      <c r="AN133" s="129"/>
      <c r="AO133" s="150"/>
      <c r="AP133" s="139"/>
      <c r="AQ133" s="139"/>
      <c r="AR133" s="148"/>
      <c r="AS133" s="148"/>
      <c r="AT133" s="139"/>
      <c r="AU133" s="139"/>
      <c r="AV133" s="139" t="s">
        <v>2922</v>
      </c>
      <c r="AW133" s="139"/>
      <c r="AX133" s="139"/>
      <c r="AY133" s="139"/>
      <c r="AZ133" s="371"/>
      <c r="BA133" s="371"/>
      <c r="BB133" s="371"/>
      <c r="BC133" s="371"/>
      <c r="BD133" s="371"/>
      <c r="BE133" s="371"/>
      <c r="BF133" s="371"/>
    </row>
    <row r="134" spans="1:58" ht="39.75" customHeight="1">
      <c r="A134" s="126" t="s">
        <v>2529</v>
      </c>
      <c r="B134" s="539" t="s">
        <v>3572</v>
      </c>
      <c r="C134" s="539" t="s">
        <v>3573</v>
      </c>
      <c r="D134" s="539" t="s">
        <v>37</v>
      </c>
      <c r="E134" s="540" t="s">
        <v>40</v>
      </c>
      <c r="F134" s="540">
        <v>78252</v>
      </c>
      <c r="G134" s="159">
        <v>250</v>
      </c>
      <c r="H134" s="158" t="s">
        <v>4175</v>
      </c>
      <c r="I134" s="98"/>
      <c r="J134" s="129"/>
      <c r="K134" s="129" t="s">
        <v>427</v>
      </c>
      <c r="L134" s="545" t="s">
        <v>4116</v>
      </c>
      <c r="M134" s="133" t="str">
        <f t="shared" si="12"/>
        <v>Red</v>
      </c>
      <c r="N134" s="133" t="str">
        <f>IFERROR(VLOOKUP($M134,Lookup!$A$1:$P$20,2,FALSE),"")</f>
        <v>Level 6</v>
      </c>
      <c r="O134" s="133">
        <f>IFERROR(VLOOKUP($M134,Lookup!$A$1:$P$20,7,FALSE),"")</f>
        <v>0</v>
      </c>
      <c r="P134" s="380"/>
      <c r="Q134" s="133">
        <f>IFERROR(VLOOKUP($M134,Lookup!$A$1:$P$20,8,FALSE),"")</f>
        <v>1</v>
      </c>
      <c r="R134" s="133">
        <f>IFERROR(VLOOKUP($M134,Lookup!$A$1:$P$20,9,FALSE),"")</f>
        <v>0</v>
      </c>
      <c r="S134" s="133"/>
      <c r="T134" s="133">
        <f>IFERROR(VLOOKUP($M134,Lookup!$A$1:$P$20,10,FALSE),"")</f>
        <v>2</v>
      </c>
      <c r="U134" s="133">
        <f>IFERROR(VLOOKUP($M134,Lookup!$A$1:$P$20,11,FALSE),"")</f>
        <v>0</v>
      </c>
      <c r="V134" s="133">
        <f>IFERROR(VLOOKUP($M134,Lookup!$A$1:$P$20,12,FALSE),"")</f>
        <v>0</v>
      </c>
      <c r="W134" s="133">
        <f>IFERROR(VLOOKUP($M134,Lookup!$A$1:$P$20,13,FALSE),"")</f>
        <v>0</v>
      </c>
      <c r="X134" s="133">
        <f>IFERROR(VLOOKUP($M134,Lookup!$A$1:$P$20,14,FALSE),"")</f>
        <v>0</v>
      </c>
      <c r="Y134" s="133">
        <f>IFERROR(VLOOKUP($M134,Lookup!$A$1:$P$20,15,FALSE),"")</f>
        <v>0</v>
      </c>
      <c r="Z134" s="133">
        <f>IFERROR(VLOOKUP($M134,Lookup!$A$1:$P$20,16,FALSE),"")</f>
        <v>0</v>
      </c>
      <c r="AA134" s="133">
        <f>IFERROR(VLOOKUP($M134,Lookup!$A$1:$Q$20,17,FALSE),"")</f>
        <v>1</v>
      </c>
      <c r="AB134" s="129"/>
      <c r="AC134" s="129"/>
      <c r="AD134" s="135"/>
      <c r="AE134" s="135"/>
      <c r="AF134" s="129" t="s">
        <v>3574</v>
      </c>
      <c r="AG134" s="130" t="s">
        <v>3575</v>
      </c>
      <c r="AH134" s="135"/>
      <c r="AI134" s="135"/>
      <c r="AJ134" s="135"/>
      <c r="AK134" s="143"/>
      <c r="AL134" s="150"/>
      <c r="AM134" s="129"/>
      <c r="AN134" s="129"/>
      <c r="AO134" s="150"/>
      <c r="AP134" s="139"/>
      <c r="AQ134" s="139"/>
      <c r="AR134" s="148"/>
      <c r="AS134" s="148"/>
      <c r="AT134" s="139"/>
      <c r="AU134" s="139"/>
      <c r="AV134" s="139" t="s">
        <v>2922</v>
      </c>
      <c r="AW134" s="139"/>
      <c r="AX134" s="139"/>
      <c r="AY134" s="139"/>
      <c r="AZ134" s="371"/>
      <c r="BA134" s="371"/>
      <c r="BB134" s="371"/>
      <c r="BC134" s="371"/>
      <c r="BD134" s="371"/>
      <c r="BE134" s="371"/>
      <c r="BF134" s="371"/>
    </row>
    <row r="135" spans="1:58" ht="39.75" customHeight="1">
      <c r="A135" s="126" t="s">
        <v>362</v>
      </c>
      <c r="B135" s="539" t="s">
        <v>3576</v>
      </c>
      <c r="C135" s="553" t="s">
        <v>3577</v>
      </c>
      <c r="D135" s="539" t="s">
        <v>3578</v>
      </c>
      <c r="E135" s="540" t="s">
        <v>319</v>
      </c>
      <c r="F135" s="540">
        <v>61704</v>
      </c>
      <c r="G135" s="541">
        <v>250</v>
      </c>
      <c r="H135" s="546" t="s">
        <v>927</v>
      </c>
      <c r="I135" s="98"/>
      <c r="J135" s="129"/>
      <c r="K135" s="129" t="s">
        <v>217</v>
      </c>
      <c r="L135" s="132"/>
      <c r="M135" s="133" t="str">
        <f t="shared" si="12"/>
        <v>Red</v>
      </c>
      <c r="N135" s="133" t="str">
        <f>IFERROR(VLOOKUP($M135,Lookup!$A$1:$P$20,2,FALSE),"")</f>
        <v>Level 6</v>
      </c>
      <c r="O135" s="133">
        <f>IFERROR(VLOOKUP($M135,Lookup!$A$1:$P$20,7,FALSE),"")</f>
        <v>0</v>
      </c>
      <c r="P135" s="380"/>
      <c r="Q135" s="133">
        <f>IFERROR(VLOOKUP($M135,Lookup!$A$1:$P$20,8,FALSE),"")</f>
        <v>1</v>
      </c>
      <c r="R135" s="133">
        <f>IFERROR(VLOOKUP($M135,Lookup!$A$1:$P$20,9,FALSE),"")</f>
        <v>0</v>
      </c>
      <c r="S135" s="133"/>
      <c r="T135" s="133">
        <f>IFERROR(VLOOKUP($M135,Lookup!$A$1:$P$20,10,FALSE),"")</f>
        <v>2</v>
      </c>
      <c r="U135" s="133">
        <f>IFERROR(VLOOKUP($M135,Lookup!$A$1:$P$20,11,FALSE),"")</f>
        <v>0</v>
      </c>
      <c r="V135" s="133">
        <f>IFERROR(VLOOKUP($M135,Lookup!$A$1:$P$20,12,FALSE),"")</f>
        <v>0</v>
      </c>
      <c r="W135" s="133">
        <f>IFERROR(VLOOKUP($M135,Lookup!$A$1:$P$20,13,FALSE),"")</f>
        <v>0</v>
      </c>
      <c r="X135" s="133">
        <f>IFERROR(VLOOKUP($M135,Lookup!$A$1:$P$20,14,FALSE),"")</f>
        <v>0</v>
      </c>
      <c r="Y135" s="133">
        <f>IFERROR(VLOOKUP($M135,Lookup!$A$1:$P$20,15,FALSE),"")</f>
        <v>0</v>
      </c>
      <c r="Z135" s="133">
        <f>IFERROR(VLOOKUP($M135,Lookup!$A$1:$P$20,16,FALSE),"")</f>
        <v>0</v>
      </c>
      <c r="AA135" s="544"/>
      <c r="AB135" s="129"/>
      <c r="AC135" s="129"/>
      <c r="AD135" s="135"/>
      <c r="AE135" s="135"/>
      <c r="AF135" s="129" t="s">
        <v>1222</v>
      </c>
      <c r="AG135" s="130" t="s">
        <v>1223</v>
      </c>
      <c r="AH135" s="135"/>
      <c r="AI135" s="135"/>
      <c r="AJ135" s="135"/>
      <c r="AK135" s="143"/>
      <c r="AL135" s="150"/>
      <c r="AM135" s="150"/>
      <c r="AN135" s="150"/>
      <c r="AO135" s="150"/>
      <c r="AP135" s="139"/>
      <c r="AQ135" s="139"/>
      <c r="AR135" s="148"/>
      <c r="AS135" s="148"/>
      <c r="AT135" s="139"/>
      <c r="AU135" s="139"/>
      <c r="AV135" s="139" t="s">
        <v>2923</v>
      </c>
      <c r="AW135" s="139"/>
      <c r="AX135" s="139"/>
      <c r="AY135" s="139"/>
      <c r="AZ135" s="371"/>
      <c r="BA135" s="371"/>
      <c r="BB135" s="371"/>
      <c r="BC135" s="371"/>
      <c r="BD135" s="371"/>
      <c r="BE135" s="371"/>
      <c r="BF135" s="371"/>
    </row>
    <row r="136" spans="1:58" ht="39.75" customHeight="1">
      <c r="A136" s="126" t="s">
        <v>2529</v>
      </c>
      <c r="B136" s="539" t="s">
        <v>3579</v>
      </c>
      <c r="C136" s="539" t="s">
        <v>3268</v>
      </c>
      <c r="D136" s="539" t="s">
        <v>37</v>
      </c>
      <c r="E136" s="540" t="s">
        <v>40</v>
      </c>
      <c r="F136" s="540">
        <v>78253</v>
      </c>
      <c r="G136" s="159">
        <v>250</v>
      </c>
      <c r="H136" s="158" t="s">
        <v>4175</v>
      </c>
      <c r="I136" s="98"/>
      <c r="J136" s="129"/>
      <c r="K136" s="129" t="s">
        <v>1038</v>
      </c>
      <c r="L136" s="545" t="s">
        <v>4175</v>
      </c>
      <c r="M136" s="133" t="str">
        <f t="shared" si="12"/>
        <v>Red</v>
      </c>
      <c r="N136" s="133" t="str">
        <f>IFERROR(VLOOKUP($M136,Lookup!$A$1:$P$20,2,FALSE),"")</f>
        <v>Level 6</v>
      </c>
      <c r="O136" s="133">
        <f>IFERROR(VLOOKUP($M136,Lookup!$A$1:$P$20,7,FALSE),"")</f>
        <v>0</v>
      </c>
      <c r="P136" s="380"/>
      <c r="Q136" s="133">
        <f>IFERROR(VLOOKUP($M136,Lookup!$A$1:$P$20,8,FALSE),"")</f>
        <v>1</v>
      </c>
      <c r="R136" s="133">
        <f>IFERROR(VLOOKUP($M136,Lookup!$A$1:$P$20,9,FALSE),"")</f>
        <v>0</v>
      </c>
      <c r="S136" s="133"/>
      <c r="T136" s="133">
        <f>IFERROR(VLOOKUP($M136,Lookup!$A$1:$P$20,10,FALSE),"")</f>
        <v>2</v>
      </c>
      <c r="U136" s="133">
        <f>IFERROR(VLOOKUP($M136,Lookup!$A$1:$P$20,11,FALSE),"")</f>
        <v>0</v>
      </c>
      <c r="V136" s="133">
        <f>IFERROR(VLOOKUP($M136,Lookup!$A$1:$P$20,12,FALSE),"")</f>
        <v>0</v>
      </c>
      <c r="W136" s="133">
        <f>IFERROR(VLOOKUP($M136,Lookup!$A$1:$P$20,13,FALSE),"")</f>
        <v>0</v>
      </c>
      <c r="X136" s="133">
        <f>IFERROR(VLOOKUP($M136,Lookup!$A$1:$P$20,14,FALSE),"")</f>
        <v>0</v>
      </c>
      <c r="Y136" s="133">
        <f>IFERROR(VLOOKUP($M136,Lookup!$A$1:$P$20,15,FALSE),"")</f>
        <v>0</v>
      </c>
      <c r="Z136" s="133">
        <f>IFERROR(VLOOKUP($M136,Lookup!$A$1:$P$20,16,FALSE),"")</f>
        <v>0</v>
      </c>
      <c r="AA136" s="133">
        <f>IFERROR(VLOOKUP($M136,Lookup!$A$1:$Q$20,17,FALSE),"")</f>
        <v>1</v>
      </c>
      <c r="AB136" s="129"/>
      <c r="AC136" s="129"/>
      <c r="AD136" s="135"/>
      <c r="AE136" s="135"/>
      <c r="AF136" s="129" t="s">
        <v>3269</v>
      </c>
      <c r="AG136" s="130" t="s">
        <v>3270</v>
      </c>
      <c r="AH136" s="135"/>
      <c r="AI136" s="135"/>
      <c r="AJ136" s="135"/>
      <c r="AK136" s="143"/>
      <c r="AL136" s="150"/>
      <c r="AM136" s="129"/>
      <c r="AN136" s="129"/>
      <c r="AO136" s="150"/>
      <c r="AP136" s="139"/>
      <c r="AQ136" s="139"/>
      <c r="AR136" s="148"/>
      <c r="AS136" s="148"/>
      <c r="AT136" s="139"/>
      <c r="AU136" s="139"/>
      <c r="AV136" s="139" t="s">
        <v>2922</v>
      </c>
      <c r="AW136" s="139"/>
      <c r="AX136" s="139"/>
      <c r="AY136" s="139"/>
      <c r="AZ136" s="371"/>
      <c r="BA136" s="371"/>
      <c r="BB136" s="371"/>
      <c r="BC136" s="371"/>
      <c r="BD136" s="371"/>
      <c r="BE136" s="371"/>
      <c r="BF136" s="371"/>
    </row>
    <row r="137" spans="1:58" ht="39.75" customHeight="1">
      <c r="A137" s="126" t="s">
        <v>362</v>
      </c>
      <c r="B137" s="539" t="s">
        <v>3272</v>
      </c>
      <c r="C137" s="539" t="s">
        <v>2061</v>
      </c>
      <c r="D137" s="539" t="s">
        <v>192</v>
      </c>
      <c r="E137" s="540" t="s">
        <v>40</v>
      </c>
      <c r="F137" s="540">
        <v>78006</v>
      </c>
      <c r="G137" s="541">
        <v>3500</v>
      </c>
      <c r="H137" s="546" t="s">
        <v>4115</v>
      </c>
      <c r="I137" s="98"/>
      <c r="J137" s="129"/>
      <c r="K137" s="129" t="s">
        <v>1038</v>
      </c>
      <c r="L137" s="545" t="s">
        <v>4116</v>
      </c>
      <c r="M137" s="133" t="str">
        <f t="shared" si="12"/>
        <v>Reserve</v>
      </c>
      <c r="N137" s="133" t="str">
        <f>IFERROR(VLOOKUP($M137,Lookup!$A$1:$P$20,2,FALSE),"")</f>
        <v>Level 3</v>
      </c>
      <c r="O137" s="133">
        <f>IFERROR(VLOOKUP($M137,Lookup!$A$1:$P$20,7,FALSE),"")</f>
        <v>0</v>
      </c>
      <c r="P137" s="380"/>
      <c r="Q137" s="133">
        <f>IFERROR(VLOOKUP($M137,Lookup!$A$1:$P$20,8,FALSE),"")</f>
        <v>4</v>
      </c>
      <c r="R137" s="133">
        <f>IFERROR(VLOOKUP($M137,Lookup!$A$1:$P$20,9,FALSE),"")</f>
        <v>2</v>
      </c>
      <c r="S137" s="133"/>
      <c r="T137" s="133">
        <f>IFERROR(VLOOKUP($M137,Lookup!$A$1:$P$20,10,FALSE),"")</f>
        <v>4</v>
      </c>
      <c r="U137" s="133" t="str">
        <f>IFERROR(VLOOKUP($M137,Lookup!$A$1:$P$20,11,FALSE),"")</f>
        <v>Yes</v>
      </c>
      <c r="V137" s="133" t="str">
        <f>IFERROR(VLOOKUP($M137,Lookup!$A$1:$P$20,12,FALSE),"")</f>
        <v>10X10</v>
      </c>
      <c r="W137" s="133" t="str">
        <f>IFERROR(VLOOKUP($M137,Lookup!$A$1:$P$20,13,FALSE),"")</f>
        <v>Yes</v>
      </c>
      <c r="X137" s="133">
        <f>IFERROR(VLOOKUP($M137,Lookup!$A$1:$P$20,14,FALSE),"")</f>
        <v>0</v>
      </c>
      <c r="Y137" s="133">
        <f>IFERROR(VLOOKUP($M137,Lookup!$A$1:$P$20,15,FALSE),"")</f>
        <v>0</v>
      </c>
      <c r="Z137" s="133">
        <f>IFERROR(VLOOKUP($M137,Lookup!$A$1:$P$20,16,FALSE),"")</f>
        <v>0</v>
      </c>
      <c r="AA137" s="544">
        <f>IFERROR(VLOOKUP($M137,Lookup!$A$1:$Q$20,17,FALSE),"")</f>
        <v>2</v>
      </c>
      <c r="AB137" s="129"/>
      <c r="AC137" s="129"/>
      <c r="AD137" s="135"/>
      <c r="AE137" s="135"/>
      <c r="AF137" s="129" t="s">
        <v>2062</v>
      </c>
      <c r="AG137" s="130" t="s">
        <v>2063</v>
      </c>
      <c r="AH137" s="135"/>
      <c r="AI137" s="135"/>
      <c r="AJ137" s="135"/>
      <c r="AK137" s="139"/>
      <c r="AL137" s="147"/>
      <c r="AM137" s="170"/>
      <c r="AN137" s="170"/>
      <c r="AO137" s="147"/>
      <c r="AP137" s="139"/>
      <c r="AQ137" s="139"/>
      <c r="AR137" s="148"/>
      <c r="AS137" s="148"/>
      <c r="AT137" s="139"/>
      <c r="AU137" s="139"/>
      <c r="AV137" s="139" t="s">
        <v>2922</v>
      </c>
      <c r="AW137" s="139"/>
      <c r="AX137" s="139"/>
      <c r="AY137" s="139"/>
      <c r="AZ137" s="371"/>
      <c r="BA137" s="371"/>
      <c r="BB137" s="371"/>
      <c r="BC137" s="371"/>
      <c r="BD137" s="371"/>
      <c r="BE137" s="371"/>
      <c r="BF137" s="371"/>
    </row>
    <row r="138" spans="1:58" ht="39.75" customHeight="1">
      <c r="A138" s="126" t="s">
        <v>362</v>
      </c>
      <c r="B138" s="539" t="s">
        <v>2932</v>
      </c>
      <c r="C138" s="539" t="s">
        <v>1088</v>
      </c>
      <c r="D138" s="539" t="s">
        <v>137</v>
      </c>
      <c r="E138" s="540" t="s">
        <v>40</v>
      </c>
      <c r="F138" s="540">
        <v>78624</v>
      </c>
      <c r="G138" s="541">
        <v>250</v>
      </c>
      <c r="H138" s="546" t="s">
        <v>927</v>
      </c>
      <c r="I138" s="98"/>
      <c r="J138" s="129"/>
      <c r="K138" s="129" t="s">
        <v>4186</v>
      </c>
      <c r="L138" s="184" t="s">
        <v>4152</v>
      </c>
      <c r="M138" s="133" t="str">
        <f t="shared" si="12"/>
        <v>Red</v>
      </c>
      <c r="N138" s="133" t="str">
        <f>IFERROR(VLOOKUP($M138,Lookup!$A$1:$P$20,2,FALSE),"")</f>
        <v>Level 6</v>
      </c>
      <c r="O138" s="133">
        <f>IFERROR(VLOOKUP($M138,Lookup!$A$1:$P$20,7,FALSE),"")</f>
        <v>0</v>
      </c>
      <c r="P138" s="380"/>
      <c r="Q138" s="133">
        <f>IFERROR(VLOOKUP($M138,Lookup!$A$1:$P$20,8,FALSE),"")</f>
        <v>1</v>
      </c>
      <c r="R138" s="133">
        <f>IFERROR(VLOOKUP($M138,Lookup!$A$1:$P$20,9,FALSE),"")</f>
        <v>0</v>
      </c>
      <c r="S138" s="133"/>
      <c r="T138" s="133">
        <f>IFERROR(VLOOKUP($M138,Lookup!$A$1:$P$20,10,FALSE),"")</f>
        <v>2</v>
      </c>
      <c r="U138" s="133">
        <f>IFERROR(VLOOKUP($M138,Lookup!$A$1:$P$20,11,FALSE),"")</f>
        <v>0</v>
      </c>
      <c r="V138" s="133">
        <f>IFERROR(VLOOKUP($M138,Lookup!$A$1:$P$20,12,FALSE),"")</f>
        <v>0</v>
      </c>
      <c r="W138" s="133">
        <f>IFERROR(VLOOKUP($M138,Lookup!$A$1:$P$20,13,FALSE),"")</f>
        <v>0</v>
      </c>
      <c r="X138" s="133">
        <f>IFERROR(VLOOKUP($M138,Lookup!$A$1:$P$20,14,FALSE),"")</f>
        <v>0</v>
      </c>
      <c r="Y138" s="133">
        <f>IFERROR(VLOOKUP($M138,Lookup!$A$1:$P$20,15,FALSE),"")</f>
        <v>0</v>
      </c>
      <c r="Z138" s="133">
        <f>IFERROR(VLOOKUP($M138,Lookup!$A$1:$P$20,16,FALSE),"")</f>
        <v>0</v>
      </c>
      <c r="AA138" s="133">
        <f>IFERROR(VLOOKUP($M138,Lookup!$A$1:$Q$20,17,FALSE),"")</f>
        <v>1</v>
      </c>
      <c r="AB138" s="129"/>
      <c r="AC138" s="129"/>
      <c r="AD138" s="135"/>
      <c r="AE138" s="135"/>
      <c r="AF138" s="129" t="s">
        <v>1089</v>
      </c>
      <c r="AG138" s="130" t="s">
        <v>1090</v>
      </c>
      <c r="AH138" s="135"/>
      <c r="AI138" s="135"/>
      <c r="AJ138" s="135"/>
      <c r="AK138" s="139"/>
      <c r="AL138" s="147"/>
      <c r="AM138" s="147"/>
      <c r="AN138" s="147"/>
      <c r="AO138" s="147"/>
      <c r="AP138" s="139"/>
      <c r="AQ138" s="139"/>
      <c r="AR138" s="148"/>
      <c r="AS138" s="148"/>
      <c r="AT138" s="139"/>
      <c r="AU138" s="139"/>
      <c r="AV138" s="139" t="s">
        <v>2923</v>
      </c>
      <c r="AW138" s="139"/>
      <c r="AX138" s="139"/>
      <c r="AY138" s="139"/>
      <c r="AZ138" s="371"/>
      <c r="BA138" s="371"/>
      <c r="BB138" s="371"/>
      <c r="BC138" s="371"/>
      <c r="BD138" s="371"/>
      <c r="BE138" s="371"/>
      <c r="BF138" s="371"/>
    </row>
    <row r="139" spans="1:58" ht="39.75" customHeight="1">
      <c r="A139" s="126" t="s">
        <v>362</v>
      </c>
      <c r="B139" s="539" t="s">
        <v>1283</v>
      </c>
      <c r="C139" s="539" t="s">
        <v>1284</v>
      </c>
      <c r="D139" s="539" t="s">
        <v>37</v>
      </c>
      <c r="E139" s="540" t="s">
        <v>40</v>
      </c>
      <c r="F139" s="540">
        <v>78213</v>
      </c>
      <c r="G139" s="159">
        <v>250</v>
      </c>
      <c r="H139" s="158" t="s">
        <v>4122</v>
      </c>
      <c r="I139" s="98"/>
      <c r="J139" s="129"/>
      <c r="K139" s="129" t="s">
        <v>4168</v>
      </c>
      <c r="L139" s="545" t="s">
        <v>4196</v>
      </c>
      <c r="M139" s="133" t="str">
        <f t="shared" si="12"/>
        <v>Red</v>
      </c>
      <c r="N139" s="133" t="str">
        <f>IFERROR(VLOOKUP($M139,Lookup!$A$1:$P$20,2,FALSE),"")</f>
        <v>Level 6</v>
      </c>
      <c r="O139" s="133">
        <f>IFERROR(VLOOKUP($M139,Lookup!$A$1:$P$20,7,FALSE),"")</f>
        <v>0</v>
      </c>
      <c r="P139" s="380"/>
      <c r="Q139" s="133">
        <f>IFERROR(VLOOKUP($M139,Lookup!$A$1:$P$20,8,FALSE),"")</f>
        <v>1</v>
      </c>
      <c r="R139" s="133">
        <f>IFERROR(VLOOKUP($M139,Lookup!$A$1:$P$20,9,FALSE),"")</f>
        <v>0</v>
      </c>
      <c r="S139" s="133"/>
      <c r="T139" s="133">
        <f>IFERROR(VLOOKUP($M139,Lookup!$A$1:$P$20,10,FALSE),"")</f>
        <v>2</v>
      </c>
      <c r="U139" s="133">
        <f>IFERROR(VLOOKUP($M139,Lookup!$A$1:$P$20,11,FALSE),"")</f>
        <v>0</v>
      </c>
      <c r="V139" s="133">
        <f>IFERROR(VLOOKUP($M139,Lookup!$A$1:$P$20,12,FALSE),"")</f>
        <v>0</v>
      </c>
      <c r="W139" s="133">
        <f>IFERROR(VLOOKUP($M139,Lookup!$A$1:$P$20,13,FALSE),"")</f>
        <v>0</v>
      </c>
      <c r="X139" s="133">
        <f>IFERROR(VLOOKUP($M139,Lookup!$A$1:$P$20,14,FALSE),"")</f>
        <v>0</v>
      </c>
      <c r="Y139" s="133">
        <f>IFERROR(VLOOKUP($M139,Lookup!$A$1:$P$20,15,FALSE),"")</f>
        <v>0</v>
      </c>
      <c r="Z139" s="133">
        <f>IFERROR(VLOOKUP($M139,Lookup!$A$1:$P$20,16,FALSE),"")</f>
        <v>0</v>
      </c>
      <c r="AA139" s="544"/>
      <c r="AB139" s="129"/>
      <c r="AC139" s="129"/>
      <c r="AD139" s="135"/>
      <c r="AE139" s="135"/>
      <c r="AF139" s="129" t="s">
        <v>2930</v>
      </c>
      <c r="AG139" s="130" t="s">
        <v>3276</v>
      </c>
      <c r="AH139" s="135"/>
      <c r="AI139" s="135"/>
      <c r="AJ139" s="135"/>
      <c r="AK139" s="143"/>
      <c r="AL139" s="150"/>
      <c r="AM139" s="129"/>
      <c r="AN139" s="129"/>
      <c r="AO139" s="150"/>
      <c r="AP139" s="139"/>
      <c r="AQ139" s="139"/>
      <c r="AR139" s="148"/>
      <c r="AS139" s="148"/>
      <c r="AT139" s="139"/>
      <c r="AU139" s="139"/>
      <c r="AV139" s="139" t="s">
        <v>2922</v>
      </c>
      <c r="AW139" s="139"/>
      <c r="AX139" s="139"/>
      <c r="AY139" s="139"/>
      <c r="AZ139" s="371"/>
      <c r="BA139" s="371"/>
      <c r="BB139" s="371"/>
      <c r="BC139" s="371"/>
      <c r="BD139" s="371"/>
      <c r="BE139" s="371"/>
      <c r="BF139" s="371"/>
    </row>
    <row r="140" spans="1:58" ht="60.75" customHeight="1">
      <c r="A140" s="126" t="s">
        <v>362</v>
      </c>
      <c r="B140" s="539" t="s">
        <v>3580</v>
      </c>
      <c r="C140" s="539" t="s">
        <v>3581</v>
      </c>
      <c r="D140" s="539" t="s">
        <v>37</v>
      </c>
      <c r="E140" s="540" t="s">
        <v>40</v>
      </c>
      <c r="F140" s="540">
        <v>78260</v>
      </c>
      <c r="G140" s="541">
        <v>250</v>
      </c>
      <c r="H140" s="546" t="s">
        <v>4122</v>
      </c>
      <c r="I140" s="98"/>
      <c r="J140" s="129"/>
      <c r="K140" s="129" t="s">
        <v>1038</v>
      </c>
      <c r="L140" s="545" t="s">
        <v>4197</v>
      </c>
      <c r="M140" s="133" t="str">
        <f t="shared" si="12"/>
        <v>Red</v>
      </c>
      <c r="N140" s="133" t="str">
        <f>IFERROR(VLOOKUP($M140,Lookup!$A$1:$P$20,2,FALSE),"")</f>
        <v>Level 6</v>
      </c>
      <c r="O140" s="133">
        <f>IFERROR(VLOOKUP($M140,Lookup!$A$1:$P$20,7,FALSE),"")</f>
        <v>0</v>
      </c>
      <c r="P140" s="380"/>
      <c r="Q140" s="133">
        <f>IFERROR(VLOOKUP($M140,Lookup!$A$1:$P$20,8,FALSE),"")</f>
        <v>1</v>
      </c>
      <c r="R140" s="133">
        <f>IFERROR(VLOOKUP($M140,Lookup!$A$1:$P$20,9,FALSE),"")</f>
        <v>0</v>
      </c>
      <c r="S140" s="133"/>
      <c r="T140" s="133">
        <f>IFERROR(VLOOKUP($M140,Lookup!$A$1:$P$20,10,FALSE),"")</f>
        <v>2</v>
      </c>
      <c r="U140" s="133">
        <f>IFERROR(VLOOKUP($M140,Lookup!$A$1:$P$20,11,FALSE),"")</f>
        <v>0</v>
      </c>
      <c r="V140" s="133">
        <f>IFERROR(VLOOKUP($M140,Lookup!$A$1:$P$20,12,FALSE),"")</f>
        <v>0</v>
      </c>
      <c r="W140" s="133">
        <f>IFERROR(VLOOKUP($M140,Lookup!$A$1:$P$20,13,FALSE),"")</f>
        <v>0</v>
      </c>
      <c r="X140" s="133">
        <f>IFERROR(VLOOKUP($M140,Lookup!$A$1:$P$20,14,FALSE),"")</f>
        <v>0</v>
      </c>
      <c r="Y140" s="133">
        <f>IFERROR(VLOOKUP($M140,Lookup!$A$1:$P$20,15,FALSE),"")</f>
        <v>0</v>
      </c>
      <c r="Z140" s="133">
        <f>IFERROR(VLOOKUP($M140,Lookup!$A$1:$P$20,16,FALSE),"")</f>
        <v>0</v>
      </c>
      <c r="AA140" s="133">
        <f>IFERROR(VLOOKUP($M140,Lookup!$A$1:$Q$20,17,FALSE),"")</f>
        <v>1</v>
      </c>
      <c r="AB140" s="129"/>
      <c r="AC140" s="129"/>
      <c r="AD140" s="135"/>
      <c r="AE140" s="135"/>
      <c r="AF140" s="129" t="s">
        <v>3582</v>
      </c>
      <c r="AG140" s="130" t="s">
        <v>3583</v>
      </c>
      <c r="AH140" s="135"/>
      <c r="AI140" s="135"/>
      <c r="AJ140" s="135"/>
      <c r="AK140" s="139"/>
      <c r="AL140" s="147"/>
      <c r="AM140" s="147"/>
      <c r="AN140" s="147"/>
      <c r="AO140" s="147"/>
      <c r="AP140" s="139"/>
      <c r="AQ140" s="139"/>
      <c r="AR140" s="148"/>
      <c r="AS140" s="148"/>
      <c r="AT140" s="139"/>
      <c r="AU140" s="139"/>
      <c r="AV140" s="139" t="s">
        <v>2922</v>
      </c>
      <c r="AW140" s="139"/>
      <c r="AX140" s="139"/>
      <c r="AY140" s="139"/>
      <c r="AZ140" s="371"/>
      <c r="BA140" s="371"/>
      <c r="BB140" s="371"/>
      <c r="BC140" s="371"/>
      <c r="BD140" s="371"/>
      <c r="BE140" s="371"/>
      <c r="BF140" s="371"/>
    </row>
    <row r="141" spans="1:58" ht="60.75" customHeight="1">
      <c r="A141" s="126" t="s">
        <v>2529</v>
      </c>
      <c r="B141" s="539" t="s">
        <v>3580</v>
      </c>
      <c r="C141" s="539" t="s">
        <v>3581</v>
      </c>
      <c r="D141" s="539" t="s">
        <v>37</v>
      </c>
      <c r="E141" s="540" t="s">
        <v>40</v>
      </c>
      <c r="F141" s="540">
        <v>78260</v>
      </c>
      <c r="G141" s="159">
        <v>350</v>
      </c>
      <c r="H141" s="158" t="s">
        <v>914</v>
      </c>
      <c r="I141" s="98"/>
      <c r="J141" s="129"/>
      <c r="K141" s="129" t="s">
        <v>1038</v>
      </c>
      <c r="L141" s="545" t="s">
        <v>4198</v>
      </c>
      <c r="M141" s="133"/>
      <c r="N141" s="133"/>
      <c r="O141" s="133"/>
      <c r="P141" s="380"/>
      <c r="Q141" s="133"/>
      <c r="R141" s="133"/>
      <c r="S141" s="133"/>
      <c r="T141" s="133"/>
      <c r="U141" s="133"/>
      <c r="V141" s="133"/>
      <c r="W141" s="133"/>
      <c r="X141" s="133"/>
      <c r="Y141" s="133"/>
      <c r="Z141" s="133"/>
      <c r="AA141" s="133"/>
      <c r="AB141" s="129"/>
      <c r="AC141" s="129"/>
      <c r="AD141" s="135"/>
      <c r="AE141" s="135"/>
      <c r="AF141" s="129"/>
      <c r="AG141" s="130"/>
      <c r="AH141" s="135"/>
      <c r="AI141" s="135"/>
      <c r="AJ141" s="135"/>
      <c r="AK141" s="139"/>
      <c r="AL141" s="147"/>
      <c r="AM141" s="147"/>
      <c r="AN141" s="147"/>
      <c r="AO141" s="147"/>
      <c r="AP141" s="139"/>
      <c r="AQ141" s="139"/>
      <c r="AR141" s="148"/>
      <c r="AS141" s="148"/>
      <c r="AT141" s="139"/>
      <c r="AU141" s="139"/>
      <c r="AV141" s="139"/>
      <c r="AW141" s="139"/>
      <c r="AX141" s="139"/>
      <c r="AY141" s="139"/>
      <c r="AZ141" s="371"/>
      <c r="BA141" s="371"/>
      <c r="BB141" s="371"/>
      <c r="BC141" s="371"/>
      <c r="BD141" s="371"/>
      <c r="BE141" s="371"/>
      <c r="BF141" s="371"/>
    </row>
    <row r="142" spans="1:58" ht="39.75" customHeight="1">
      <c r="A142" s="126" t="s">
        <v>2529</v>
      </c>
      <c r="B142" s="539" t="s">
        <v>3584</v>
      </c>
      <c r="C142" s="539" t="s">
        <v>3256</v>
      </c>
      <c r="D142" s="539" t="s">
        <v>37</v>
      </c>
      <c r="E142" s="540" t="s">
        <v>40</v>
      </c>
      <c r="F142" s="540">
        <v>78210</v>
      </c>
      <c r="G142" s="159">
        <v>250</v>
      </c>
      <c r="H142" s="158" t="s">
        <v>4175</v>
      </c>
      <c r="I142" s="98"/>
      <c r="J142" s="129"/>
      <c r="K142" s="129" t="s">
        <v>427</v>
      </c>
      <c r="L142" s="545" t="s">
        <v>4116</v>
      </c>
      <c r="M142" s="133" t="str">
        <f>IF(SUM($G142,$I142)=0,"",IF(SUM($G142,$I142)&gt;=10000,"Silver",IF(AND((SUM($G142,$I142)&lt;10000),(SUM($G142,$I142)&gt;=5000)),"Champion",IF(AND((SUM($G142,$I142)&lt;5000),(SUM($G142,$I142)&gt;=2500)),"Reserve",IF(AND((SUM($G142,$I142)&lt;2500),(SUM($G142,$I142)&gt;=1000)),"Trophy",IF(AND((SUM($G142,$I142)&lt;1000),(SUM($G142,$I142)&gt;=500)),"Blue",IF(AND((SUM($G142,$I142)&lt;500),(SUM($G142,$I142)&gt;=250)),"Red","White")))))))</f>
        <v>Red</v>
      </c>
      <c r="N142" s="133" t="str">
        <f>IFERROR(VLOOKUP($M142,Lookup!$A$1:$P$20,2,FALSE),"")</f>
        <v>Level 6</v>
      </c>
      <c r="O142" s="133">
        <f>IFERROR(VLOOKUP($M142,Lookup!$A$1:$P$20,7,FALSE),"")</f>
        <v>0</v>
      </c>
      <c r="P142" s="380"/>
      <c r="Q142" s="133">
        <f>IFERROR(VLOOKUP($M142,Lookup!$A$1:$P$20,8,FALSE),"")</f>
        <v>1</v>
      </c>
      <c r="R142" s="133">
        <f>IFERROR(VLOOKUP($M142,Lookup!$A$1:$P$20,9,FALSE),"")</f>
        <v>0</v>
      </c>
      <c r="S142" s="133"/>
      <c r="T142" s="133">
        <f>IFERROR(VLOOKUP($M142,Lookup!$A$1:$P$20,10,FALSE),"")</f>
        <v>2</v>
      </c>
      <c r="U142" s="133">
        <f>IFERROR(VLOOKUP($M142,Lookup!$A$1:$P$20,11,FALSE),"")</f>
        <v>0</v>
      </c>
      <c r="V142" s="133">
        <f>IFERROR(VLOOKUP($M142,Lookup!$A$1:$P$20,12,FALSE),"")</f>
        <v>0</v>
      </c>
      <c r="W142" s="133">
        <f>IFERROR(VLOOKUP($M142,Lookup!$A$1:$P$20,13,FALSE),"")</f>
        <v>0</v>
      </c>
      <c r="X142" s="133">
        <f>IFERROR(VLOOKUP($M142,Lookup!$A$1:$P$20,14,FALSE),"")</f>
        <v>0</v>
      </c>
      <c r="Y142" s="133">
        <f>IFERROR(VLOOKUP($M142,Lookup!$A$1:$P$20,15,FALSE),"")</f>
        <v>0</v>
      </c>
      <c r="Z142" s="133">
        <f>IFERROR(VLOOKUP($M142,Lookup!$A$1:$P$20,16,FALSE),"")</f>
        <v>0</v>
      </c>
      <c r="AA142" s="133">
        <f>IFERROR(VLOOKUP($M142,Lookup!$A$1:$Q$20,17,FALSE),"")</f>
        <v>1</v>
      </c>
      <c r="AB142" s="129"/>
      <c r="AC142" s="129"/>
      <c r="AD142" s="135"/>
      <c r="AE142" s="135"/>
      <c r="AF142" s="129" t="s">
        <v>3585</v>
      </c>
      <c r="AG142" s="130"/>
      <c r="AH142" s="135"/>
      <c r="AI142" s="135"/>
      <c r="AJ142" s="135"/>
      <c r="AK142" s="143"/>
      <c r="AL142" s="150"/>
      <c r="AM142" s="129"/>
      <c r="AN142" s="129"/>
      <c r="AO142" s="150"/>
      <c r="AP142" s="139"/>
      <c r="AQ142" s="139"/>
      <c r="AR142" s="148"/>
      <c r="AS142" s="148"/>
      <c r="AT142" s="139"/>
      <c r="AU142" s="139"/>
      <c r="AV142" s="139" t="s">
        <v>2922</v>
      </c>
      <c r="AW142" s="139"/>
      <c r="AX142" s="139"/>
      <c r="AY142" s="139"/>
      <c r="AZ142" s="371"/>
      <c r="BA142" s="371"/>
      <c r="BB142" s="371"/>
      <c r="BC142" s="371"/>
      <c r="BD142" s="371"/>
      <c r="BE142" s="371"/>
      <c r="BF142" s="371"/>
    </row>
    <row r="143" spans="1:58" ht="39.75" customHeight="1">
      <c r="A143" s="126" t="s">
        <v>362</v>
      </c>
      <c r="B143" s="550" t="s">
        <v>3586</v>
      </c>
      <c r="C143" s="550"/>
      <c r="D143" s="550"/>
      <c r="E143" s="551"/>
      <c r="F143" s="551"/>
      <c r="G143" s="552">
        <v>250</v>
      </c>
      <c r="H143" s="94" t="s">
        <v>927</v>
      </c>
      <c r="I143" s="98"/>
      <c r="J143" s="129"/>
      <c r="K143" s="129"/>
      <c r="L143" s="132"/>
      <c r="M143" s="133"/>
      <c r="N143" s="133"/>
      <c r="O143" s="133"/>
      <c r="P143" s="380"/>
      <c r="Q143" s="133"/>
      <c r="R143" s="133"/>
      <c r="S143" s="133"/>
      <c r="T143" s="133"/>
      <c r="U143" s="133"/>
      <c r="V143" s="133"/>
      <c r="W143" s="133"/>
      <c r="X143" s="133"/>
      <c r="Y143" s="133"/>
      <c r="Z143" s="133"/>
      <c r="AA143" s="133"/>
      <c r="AB143" s="129"/>
      <c r="AC143" s="129"/>
      <c r="AD143" s="135"/>
      <c r="AE143" s="135"/>
      <c r="AF143" s="129"/>
      <c r="AG143" s="130"/>
      <c r="AH143" s="135"/>
      <c r="AI143" s="135"/>
      <c r="AJ143" s="135"/>
      <c r="AK143" s="143"/>
      <c r="AL143" s="150"/>
      <c r="AM143" s="129"/>
      <c r="AN143" s="129"/>
      <c r="AO143" s="150"/>
      <c r="AP143" s="139"/>
      <c r="AQ143" s="139"/>
      <c r="AR143" s="148"/>
      <c r="AS143" s="148"/>
      <c r="AT143" s="139"/>
      <c r="AU143" s="139"/>
      <c r="AV143" s="139"/>
      <c r="AW143" s="139"/>
      <c r="AX143" s="139"/>
      <c r="AY143" s="139"/>
      <c r="AZ143" s="371"/>
      <c r="BA143" s="371"/>
      <c r="BB143" s="371"/>
      <c r="BC143" s="371"/>
      <c r="BD143" s="371"/>
      <c r="BE143" s="371"/>
      <c r="BF143" s="371"/>
    </row>
    <row r="144" spans="1:58" ht="39.75" customHeight="1">
      <c r="A144" s="126" t="s">
        <v>362</v>
      </c>
      <c r="B144" s="539" t="s">
        <v>3343</v>
      </c>
      <c r="C144" s="539" t="s">
        <v>3344</v>
      </c>
      <c r="D144" s="539" t="s">
        <v>37</v>
      </c>
      <c r="E144" s="540" t="s">
        <v>40</v>
      </c>
      <c r="F144" s="540" t="s">
        <v>3345</v>
      </c>
      <c r="G144" s="541">
        <v>250</v>
      </c>
      <c r="H144" s="546" t="s">
        <v>927</v>
      </c>
      <c r="I144" s="98"/>
      <c r="J144" s="129"/>
      <c r="K144" s="129" t="s">
        <v>4199</v>
      </c>
      <c r="L144" s="132" t="s">
        <v>4165</v>
      </c>
      <c r="M144" s="133" t="str">
        <f t="shared" ref="M144:M148" si="13">IF(SUM($G144,$I144)=0,"",IF(SUM($G144,$I144)&gt;=10000,"Silver",IF(AND((SUM($G144,$I144)&lt;10000),(SUM($G144,$I144)&gt;=5000)),"Champion",IF(AND((SUM($G144,$I144)&lt;5000),(SUM($G144,$I144)&gt;=2500)),"Reserve",IF(AND((SUM($G144,$I144)&lt;2500),(SUM($G144,$I144)&gt;=1000)),"Trophy",IF(AND((SUM($G144,$I144)&lt;1000),(SUM($G144,$I144)&gt;=500)),"Blue",IF(AND((SUM($G144,$I144)&lt;500),(SUM($G144,$I144)&gt;=250)),"Red","White")))))))</f>
        <v>Red</v>
      </c>
      <c r="N144" s="133" t="str">
        <f>IFERROR(VLOOKUP($M144,Lookup!$A$1:$P$20,2,FALSE),"")</f>
        <v>Level 6</v>
      </c>
      <c r="O144" s="133">
        <f>IFERROR(VLOOKUP($M144,Lookup!$A$1:$P$20,7,FALSE),"")</f>
        <v>0</v>
      </c>
      <c r="P144" s="380"/>
      <c r="Q144" s="133">
        <f>IFERROR(VLOOKUP($M144,Lookup!$A$1:$P$20,8,FALSE),"")</f>
        <v>1</v>
      </c>
      <c r="R144" s="133">
        <f>IFERROR(VLOOKUP($M144,Lookup!$A$1:$P$20,9,FALSE),"")</f>
        <v>0</v>
      </c>
      <c r="S144" s="133"/>
      <c r="T144" s="133">
        <f>IFERROR(VLOOKUP($M144,Lookup!$A$1:$P$20,10,FALSE),"")</f>
        <v>2</v>
      </c>
      <c r="U144" s="133">
        <f>IFERROR(VLOOKUP($M144,Lookup!$A$1:$P$20,11,FALSE),"")</f>
        <v>0</v>
      </c>
      <c r="V144" s="133">
        <f>IFERROR(VLOOKUP($M144,Lookup!$A$1:$P$20,12,FALSE),"")</f>
        <v>0</v>
      </c>
      <c r="W144" s="133">
        <f>IFERROR(VLOOKUP($M144,Lookup!$A$1:$P$20,13,FALSE),"")</f>
        <v>0</v>
      </c>
      <c r="X144" s="133">
        <f>IFERROR(VLOOKUP($M144,Lookup!$A$1:$P$20,14,FALSE),"")</f>
        <v>0</v>
      </c>
      <c r="Y144" s="133">
        <f>IFERROR(VLOOKUP($M144,Lookup!$A$1:$P$20,15,FALSE),"")</f>
        <v>0</v>
      </c>
      <c r="Z144" s="133">
        <f>IFERROR(VLOOKUP($M144,Lookup!$A$1:$P$20,16,FALSE),"")</f>
        <v>0</v>
      </c>
      <c r="AA144" s="133">
        <f>IFERROR(VLOOKUP($M144,Lookup!$A$1:$Q$20,17,FALSE),"")</f>
        <v>1</v>
      </c>
      <c r="AB144" s="129"/>
      <c r="AC144" s="129"/>
      <c r="AD144" s="135"/>
      <c r="AE144" s="135"/>
      <c r="AF144" s="129"/>
      <c r="AG144" s="130"/>
      <c r="AH144" s="135"/>
      <c r="AI144" s="135"/>
      <c r="AJ144" s="135"/>
      <c r="AK144" s="143"/>
      <c r="AL144" s="150"/>
      <c r="AM144" s="150"/>
      <c r="AN144" s="150"/>
      <c r="AO144" s="150"/>
      <c r="AP144" s="139"/>
      <c r="AQ144" s="139"/>
      <c r="AR144" s="148"/>
      <c r="AS144" s="148"/>
      <c r="AT144" s="139"/>
      <c r="AU144" s="139"/>
      <c r="AV144" s="139" t="s">
        <v>2923</v>
      </c>
      <c r="AW144" s="139"/>
      <c r="AX144" s="139"/>
      <c r="AY144" s="139"/>
      <c r="AZ144" s="371"/>
      <c r="BA144" s="371"/>
      <c r="BB144" s="371"/>
      <c r="BC144" s="371"/>
      <c r="BD144" s="371"/>
      <c r="BE144" s="371"/>
      <c r="BF144" s="371"/>
    </row>
    <row r="145" spans="1:58" ht="36" customHeight="1">
      <c r="A145" s="126" t="s">
        <v>2529</v>
      </c>
      <c r="B145" s="539" t="s">
        <v>3587</v>
      </c>
      <c r="C145" s="539" t="s">
        <v>2308</v>
      </c>
      <c r="D145" s="539" t="s">
        <v>48</v>
      </c>
      <c r="E145" s="540" t="s">
        <v>40</v>
      </c>
      <c r="F145" s="540">
        <v>78023</v>
      </c>
      <c r="G145" s="159">
        <v>250</v>
      </c>
      <c r="H145" s="158" t="s">
        <v>4175</v>
      </c>
      <c r="I145" s="98"/>
      <c r="J145" s="129"/>
      <c r="K145" s="129" t="s">
        <v>1444</v>
      </c>
      <c r="L145" s="545" t="s">
        <v>4116</v>
      </c>
      <c r="M145" s="133" t="str">
        <f t="shared" si="13"/>
        <v>Red</v>
      </c>
      <c r="N145" s="133" t="str">
        <f>IFERROR(VLOOKUP($M145,Lookup!$A$1:$P$20,2,FALSE),"")</f>
        <v>Level 6</v>
      </c>
      <c r="O145" s="133">
        <f>IFERROR(VLOOKUP($M145,Lookup!$A$1:$P$20,7,FALSE),"")</f>
        <v>0</v>
      </c>
      <c r="P145" s="380"/>
      <c r="Q145" s="133">
        <f>IFERROR(VLOOKUP($M145,Lookup!$A$1:$P$20,8,FALSE),"")</f>
        <v>1</v>
      </c>
      <c r="R145" s="133">
        <f>IFERROR(VLOOKUP($M145,Lookup!$A$1:$P$20,9,FALSE),"")</f>
        <v>0</v>
      </c>
      <c r="S145" s="133"/>
      <c r="T145" s="133">
        <f>IFERROR(VLOOKUP($M145,Lookup!$A$1:$P$20,10,FALSE),"")</f>
        <v>2</v>
      </c>
      <c r="U145" s="133">
        <f>IFERROR(VLOOKUP($M145,Lookup!$A$1:$P$20,11,FALSE),"")</f>
        <v>0</v>
      </c>
      <c r="V145" s="133">
        <f>IFERROR(VLOOKUP($M145,Lookup!$A$1:$P$20,12,FALSE),"")</f>
        <v>0</v>
      </c>
      <c r="W145" s="133">
        <f>IFERROR(VLOOKUP($M145,Lookup!$A$1:$P$20,13,FALSE),"")</f>
        <v>0</v>
      </c>
      <c r="X145" s="133">
        <f>IFERROR(VLOOKUP($M145,Lookup!$A$1:$P$20,14,FALSE),"")</f>
        <v>0</v>
      </c>
      <c r="Y145" s="133">
        <f>IFERROR(VLOOKUP($M145,Lookup!$A$1:$P$20,15,FALSE),"")</f>
        <v>0</v>
      </c>
      <c r="Z145" s="133">
        <f>IFERROR(VLOOKUP($M145,Lookup!$A$1:$P$20,16,FALSE),"")</f>
        <v>0</v>
      </c>
      <c r="AA145" s="133">
        <f>IFERROR(VLOOKUP($M145,Lookup!$A$1:$Q$20,17,FALSE),"")</f>
        <v>1</v>
      </c>
      <c r="AB145" s="129"/>
      <c r="AC145" s="129"/>
      <c r="AD145" s="135"/>
      <c r="AE145" s="135"/>
      <c r="AF145" s="129" t="s">
        <v>3588</v>
      </c>
      <c r="AG145" s="130" t="s">
        <v>2651</v>
      </c>
      <c r="AH145" s="135"/>
      <c r="AI145" s="135"/>
      <c r="AJ145" s="135"/>
      <c r="AK145" s="143"/>
      <c r="AL145" s="150"/>
      <c r="AM145" s="129"/>
      <c r="AN145" s="129"/>
      <c r="AO145" s="150"/>
      <c r="AP145" s="139"/>
      <c r="AQ145" s="139"/>
      <c r="AR145" s="148"/>
      <c r="AS145" s="148"/>
      <c r="AT145" s="139"/>
      <c r="AU145" s="139"/>
      <c r="AV145" s="139" t="s">
        <v>2922</v>
      </c>
      <c r="AW145" s="139"/>
      <c r="AX145" s="139"/>
      <c r="AY145" s="139"/>
      <c r="AZ145" s="371"/>
      <c r="BA145" s="371"/>
      <c r="BB145" s="371"/>
      <c r="BC145" s="371"/>
      <c r="BD145" s="371"/>
      <c r="BE145" s="371"/>
      <c r="BF145" s="371"/>
    </row>
    <row r="146" spans="1:58" ht="36" customHeight="1">
      <c r="A146" s="126" t="s">
        <v>362</v>
      </c>
      <c r="B146" s="539" t="s">
        <v>3589</v>
      </c>
      <c r="C146" s="539" t="s">
        <v>3590</v>
      </c>
      <c r="D146" s="539" t="s">
        <v>3591</v>
      </c>
      <c r="E146" s="540" t="s">
        <v>40</v>
      </c>
      <c r="F146" s="540">
        <v>77902</v>
      </c>
      <c r="G146" s="541">
        <v>200</v>
      </c>
      <c r="H146" s="546" t="s">
        <v>4122</v>
      </c>
      <c r="I146" s="98"/>
      <c r="J146" s="129"/>
      <c r="K146" s="129" t="s">
        <v>4200</v>
      </c>
      <c r="L146" s="545" t="s">
        <v>4201</v>
      </c>
      <c r="M146" s="133" t="str">
        <f t="shared" si="13"/>
        <v>White</v>
      </c>
      <c r="N146" s="133" t="str">
        <f>IFERROR(VLOOKUP($M146,Lookup!$A$1:$P$20,2,FALSE),"")</f>
        <v>Level 7</v>
      </c>
      <c r="O146" s="133">
        <f>IFERROR(VLOOKUP($M146,Lookup!$A$1:$P$20,7,FALSE),"")</f>
        <v>0</v>
      </c>
      <c r="P146" s="380"/>
      <c r="Q146" s="133">
        <f>IFERROR(VLOOKUP($M146,Lookup!$A$1:$P$20,8,FALSE),"")</f>
        <v>1</v>
      </c>
      <c r="R146" s="133">
        <f>IFERROR(VLOOKUP($M146,Lookup!$A$1:$P$20,9,FALSE),"")</f>
        <v>0</v>
      </c>
      <c r="S146" s="133"/>
      <c r="T146" s="133">
        <f>IFERROR(VLOOKUP($M146,Lookup!$A$1:$P$20,10,FALSE),"")</f>
        <v>0</v>
      </c>
      <c r="U146" s="133">
        <f>IFERROR(VLOOKUP($M146,Lookup!$A$1:$P$20,11,FALSE),"")</f>
        <v>0</v>
      </c>
      <c r="V146" s="133">
        <f>IFERROR(VLOOKUP($M146,Lookup!$A$1:$P$20,12,FALSE),"")</f>
        <v>0</v>
      </c>
      <c r="W146" s="133">
        <f>IFERROR(VLOOKUP($M146,Lookup!$A$1:$P$20,13,FALSE),"")</f>
        <v>0</v>
      </c>
      <c r="X146" s="133">
        <f>IFERROR(VLOOKUP($M146,Lookup!$A$1:$P$20,14,FALSE),"")</f>
        <v>0</v>
      </c>
      <c r="Y146" s="133">
        <f>IFERROR(VLOOKUP($M146,Lookup!$A$1:$P$20,15,FALSE),"")</f>
        <v>0</v>
      </c>
      <c r="Z146" s="133">
        <f>IFERROR(VLOOKUP($M146,Lookup!$A$1:$P$20,16,FALSE),"")</f>
        <v>0</v>
      </c>
      <c r="AA146" s="133">
        <f>IFERROR(VLOOKUP($M146,Lookup!$A$1:$Q$20,17,FALSE),"")</f>
        <v>0</v>
      </c>
      <c r="AB146" s="129"/>
      <c r="AC146" s="129"/>
      <c r="AD146" s="135"/>
      <c r="AE146" s="135"/>
      <c r="AF146" s="129"/>
      <c r="AG146" s="130"/>
      <c r="AH146" s="135"/>
      <c r="AI146" s="135"/>
      <c r="AJ146" s="135"/>
      <c r="AK146" s="143"/>
      <c r="AL146" s="150"/>
      <c r="AM146" s="150"/>
      <c r="AN146" s="150"/>
      <c r="AO146" s="150"/>
      <c r="AP146" s="139"/>
      <c r="AQ146" s="139"/>
      <c r="AR146" s="148"/>
      <c r="AS146" s="148"/>
      <c r="AT146" s="139"/>
      <c r="AU146" s="139"/>
      <c r="AV146" s="139" t="s">
        <v>2922</v>
      </c>
      <c r="AW146" s="139"/>
      <c r="AX146" s="139"/>
      <c r="AY146" s="139"/>
      <c r="AZ146" s="371"/>
      <c r="BA146" s="371"/>
      <c r="BB146" s="371"/>
      <c r="BC146" s="371"/>
      <c r="BD146" s="371"/>
      <c r="BE146" s="371"/>
      <c r="BF146" s="371"/>
    </row>
    <row r="147" spans="1:58" ht="39.75" customHeight="1">
      <c r="A147" s="126" t="s">
        <v>362</v>
      </c>
      <c r="B147" s="539" t="s">
        <v>3367</v>
      </c>
      <c r="C147" s="539" t="s">
        <v>3368</v>
      </c>
      <c r="D147" s="539" t="s">
        <v>37</v>
      </c>
      <c r="E147" s="540" t="s">
        <v>40</v>
      </c>
      <c r="F147" s="540">
        <v>78240</v>
      </c>
      <c r="G147" s="541">
        <v>150</v>
      </c>
      <c r="H147" s="540" t="s">
        <v>927</v>
      </c>
      <c r="I147" s="98"/>
      <c r="J147" s="129"/>
      <c r="K147" s="129" t="s">
        <v>4202</v>
      </c>
      <c r="L147" s="132" t="s">
        <v>4159</v>
      </c>
      <c r="M147" s="133" t="str">
        <f t="shared" si="13"/>
        <v>White</v>
      </c>
      <c r="N147" s="133" t="str">
        <f>IFERROR(VLOOKUP($M147,Lookup!$A$1:$P$20,2,FALSE),"")</f>
        <v>Level 7</v>
      </c>
      <c r="O147" s="133">
        <f>IFERROR(VLOOKUP($M147,Lookup!$A$1:$P$20,7,FALSE),"")</f>
        <v>0</v>
      </c>
      <c r="P147" s="380"/>
      <c r="Q147" s="133">
        <f>IFERROR(VLOOKUP($M147,Lookup!$A$1:$P$20,8,FALSE),"")</f>
        <v>1</v>
      </c>
      <c r="R147" s="133">
        <f>IFERROR(VLOOKUP($M147,Lookup!$A$1:$P$20,9,FALSE),"")</f>
        <v>0</v>
      </c>
      <c r="S147" s="133"/>
      <c r="T147" s="133">
        <f>IFERROR(VLOOKUP($M147,Lookup!$A$1:$P$20,10,FALSE),"")</f>
        <v>0</v>
      </c>
      <c r="U147" s="133">
        <f>IFERROR(VLOOKUP($M147,Lookup!$A$1:$P$20,11,FALSE),"")</f>
        <v>0</v>
      </c>
      <c r="V147" s="133">
        <f>IFERROR(VLOOKUP($M147,Lookup!$A$1:$P$20,12,FALSE),"")</f>
        <v>0</v>
      </c>
      <c r="W147" s="133">
        <f>IFERROR(VLOOKUP($M147,Lookup!$A$1:$P$20,13,FALSE),"")</f>
        <v>0</v>
      </c>
      <c r="X147" s="133">
        <f>IFERROR(VLOOKUP($M147,Lookup!$A$1:$P$20,14,FALSE),"")</f>
        <v>0</v>
      </c>
      <c r="Y147" s="133">
        <f>IFERROR(VLOOKUP($M147,Lookup!$A$1:$P$20,15,FALSE),"")</f>
        <v>0</v>
      </c>
      <c r="Z147" s="133">
        <f>IFERROR(VLOOKUP($M147,Lookup!$A$1:$P$20,16,FALSE),"")</f>
        <v>0</v>
      </c>
      <c r="AA147" s="133">
        <f>IFERROR(VLOOKUP($M147,Lookup!$A$1:$Q$20,17,FALSE),"")</f>
        <v>0</v>
      </c>
      <c r="AB147" s="129"/>
      <c r="AC147" s="129"/>
      <c r="AD147" s="135"/>
      <c r="AE147" s="135"/>
      <c r="AF147" s="129" t="s">
        <v>3369</v>
      </c>
      <c r="AG147" s="129"/>
      <c r="AH147" s="135"/>
      <c r="AI147" s="135"/>
      <c r="AJ147" s="135"/>
      <c r="AK147" s="139"/>
      <c r="AL147" s="147"/>
      <c r="AM147" s="170"/>
      <c r="AN147" s="170"/>
      <c r="AO147" s="147"/>
      <c r="AP147" s="139"/>
      <c r="AQ147" s="139"/>
      <c r="AR147" s="148"/>
      <c r="AS147" s="148"/>
      <c r="AT147" s="139"/>
      <c r="AU147" s="139"/>
      <c r="AV147" s="139" t="s">
        <v>2923</v>
      </c>
      <c r="AW147" s="139"/>
      <c r="AX147" s="139"/>
      <c r="AY147" s="139"/>
      <c r="AZ147" s="371"/>
      <c r="BA147" s="371"/>
      <c r="BB147" s="371"/>
      <c r="BC147" s="371"/>
      <c r="BD147" s="371"/>
      <c r="BE147" s="371"/>
      <c r="BF147" s="371"/>
    </row>
    <row r="148" spans="1:58" ht="39.75" customHeight="1">
      <c r="A148" s="126" t="s">
        <v>362</v>
      </c>
      <c r="B148" s="539" t="s">
        <v>2608</v>
      </c>
      <c r="C148" s="539" t="s">
        <v>2609</v>
      </c>
      <c r="D148" s="539" t="s">
        <v>37</v>
      </c>
      <c r="E148" s="540" t="s">
        <v>40</v>
      </c>
      <c r="F148" s="540">
        <v>78209</v>
      </c>
      <c r="G148" s="541">
        <v>100</v>
      </c>
      <c r="H148" s="546" t="s">
        <v>927</v>
      </c>
      <c r="I148" s="98"/>
      <c r="J148" s="129"/>
      <c r="K148" s="129"/>
      <c r="L148" s="132" t="s">
        <v>4203</v>
      </c>
      <c r="M148" s="133" t="str">
        <f t="shared" si="13"/>
        <v>White</v>
      </c>
      <c r="N148" s="133" t="str">
        <f>IFERROR(VLOOKUP($M148,Lookup!$A$1:$P$20,2,FALSE),"")</f>
        <v>Level 7</v>
      </c>
      <c r="O148" s="133">
        <f>IFERROR(VLOOKUP($M148,Lookup!$A$1:$P$20,7,FALSE),"")</f>
        <v>0</v>
      </c>
      <c r="P148" s="380"/>
      <c r="Q148" s="133">
        <f>IFERROR(VLOOKUP($M148,Lookup!$A$1:$P$20,8,FALSE),"")</f>
        <v>1</v>
      </c>
      <c r="R148" s="133">
        <f>IFERROR(VLOOKUP($M148,Lookup!$A$1:$P$20,9,FALSE),"")</f>
        <v>0</v>
      </c>
      <c r="S148" s="133"/>
      <c r="T148" s="133">
        <f>IFERROR(VLOOKUP($M148,Lookup!$A$1:$P$20,10,FALSE),"")</f>
        <v>0</v>
      </c>
      <c r="U148" s="133">
        <f>IFERROR(VLOOKUP($M148,Lookup!$A$1:$P$20,11,FALSE),"")</f>
        <v>0</v>
      </c>
      <c r="V148" s="133">
        <f>IFERROR(VLOOKUP($M148,Lookup!$A$1:$P$20,12,FALSE),"")</f>
        <v>0</v>
      </c>
      <c r="W148" s="133">
        <f>IFERROR(VLOOKUP($M148,Lookup!$A$1:$P$20,13,FALSE),"")</f>
        <v>0</v>
      </c>
      <c r="X148" s="133">
        <f>IFERROR(VLOOKUP($M148,Lookup!$A$1:$P$20,14,FALSE),"")</f>
        <v>0</v>
      </c>
      <c r="Y148" s="133">
        <f>IFERROR(VLOOKUP($M148,Lookup!$A$1:$P$20,15,FALSE),"")</f>
        <v>0</v>
      </c>
      <c r="Z148" s="133">
        <f>IFERROR(VLOOKUP($M148,Lookup!$A$1:$P$20,16,FALSE),"")</f>
        <v>0</v>
      </c>
      <c r="AA148" s="133">
        <f>IFERROR(VLOOKUP($M148,Lookup!$A$1:$Q$20,17,FALSE),"")</f>
        <v>0</v>
      </c>
      <c r="AB148" s="129"/>
      <c r="AC148" s="129"/>
      <c r="AD148" s="135"/>
      <c r="AE148" s="135"/>
      <c r="AF148" s="278" t="s">
        <v>1062</v>
      </c>
      <c r="AG148" s="130" t="s">
        <v>1063</v>
      </c>
      <c r="AH148" s="135"/>
      <c r="AI148" s="135"/>
      <c r="AJ148" s="135"/>
      <c r="AK148" s="143"/>
      <c r="AL148" s="150"/>
      <c r="AM148" s="129"/>
      <c r="AN148" s="129"/>
      <c r="AO148" s="150"/>
      <c r="AP148" s="139"/>
      <c r="AQ148" s="139"/>
      <c r="AR148" s="148"/>
      <c r="AS148" s="148"/>
      <c r="AT148" s="139"/>
      <c r="AU148" s="139"/>
      <c r="AV148" s="139" t="s">
        <v>2923</v>
      </c>
      <c r="AW148" s="139"/>
      <c r="AX148" s="139"/>
      <c r="AY148" s="139"/>
      <c r="AZ148" s="371"/>
      <c r="BA148" s="371"/>
      <c r="BB148" s="371"/>
      <c r="BC148" s="371"/>
      <c r="BD148" s="371"/>
      <c r="BE148" s="371"/>
      <c r="BF148" s="371"/>
    </row>
    <row r="149" spans="1:58" ht="39.75" customHeight="1">
      <c r="A149" s="464" t="s">
        <v>362</v>
      </c>
      <c r="B149" s="539" t="s">
        <v>3592</v>
      </c>
      <c r="C149" s="539" t="s">
        <v>2670</v>
      </c>
      <c r="D149" s="539" t="s">
        <v>37</v>
      </c>
      <c r="E149" s="540" t="s">
        <v>40</v>
      </c>
      <c r="F149" s="540">
        <v>78229</v>
      </c>
      <c r="G149" s="541">
        <v>1200</v>
      </c>
      <c r="H149" s="546" t="s">
        <v>4115</v>
      </c>
      <c r="I149" s="98"/>
      <c r="J149" s="129"/>
      <c r="K149" s="129" t="s">
        <v>4168</v>
      </c>
      <c r="L149" s="545" t="s">
        <v>4204</v>
      </c>
      <c r="M149" s="454" t="s">
        <v>368</v>
      </c>
      <c r="N149" s="454" t="s">
        <v>898</v>
      </c>
      <c r="O149" s="454">
        <v>0</v>
      </c>
      <c r="P149" s="554"/>
      <c r="Q149" s="454">
        <v>2</v>
      </c>
      <c r="R149" s="454">
        <v>2</v>
      </c>
      <c r="S149" s="454"/>
      <c r="T149" s="454">
        <v>2</v>
      </c>
      <c r="U149" s="454">
        <v>0</v>
      </c>
      <c r="V149" s="454">
        <v>0</v>
      </c>
      <c r="W149" s="454">
        <v>0</v>
      </c>
      <c r="X149" s="454">
        <v>0</v>
      </c>
      <c r="Y149" s="454">
        <v>0</v>
      </c>
      <c r="Z149" s="454">
        <v>0</v>
      </c>
      <c r="AA149" s="454">
        <v>1</v>
      </c>
      <c r="AB149" s="555"/>
      <c r="AC149" s="555"/>
      <c r="AD149" s="556"/>
      <c r="AE149" s="556"/>
      <c r="AF149" s="129" t="s">
        <v>1683</v>
      </c>
      <c r="AG149" s="130" t="s">
        <v>1684</v>
      </c>
      <c r="AH149" s="135"/>
      <c r="AI149" s="135"/>
      <c r="AJ149" s="135"/>
      <c r="AK149" s="139"/>
      <c r="AL149" s="147"/>
      <c r="AM149" s="170">
        <v>2</v>
      </c>
      <c r="AN149" s="170"/>
      <c r="AO149" s="170">
        <v>1</v>
      </c>
      <c r="AP149" s="139"/>
      <c r="AQ149" s="139"/>
      <c r="AR149" s="148"/>
      <c r="AS149" s="148"/>
      <c r="AT149" s="139"/>
      <c r="AU149" s="139"/>
      <c r="AV149" s="139" t="s">
        <v>3260</v>
      </c>
      <c r="AW149" s="139"/>
      <c r="AX149" s="139"/>
      <c r="AY149" s="139"/>
      <c r="AZ149" s="371"/>
      <c r="BA149" s="371"/>
      <c r="BB149" s="371"/>
      <c r="BC149" s="371"/>
      <c r="BD149" s="371"/>
      <c r="BE149" s="371"/>
      <c r="BF149" s="371"/>
    </row>
    <row r="150" spans="1:58" ht="46.5" customHeight="1">
      <c r="A150" s="126" t="s">
        <v>362</v>
      </c>
      <c r="B150" s="539" t="s">
        <v>3593</v>
      </c>
      <c r="C150" s="539" t="s">
        <v>3556</v>
      </c>
      <c r="D150" s="539" t="s">
        <v>37</v>
      </c>
      <c r="E150" s="540" t="s">
        <v>40</v>
      </c>
      <c r="F150" s="540">
        <v>78217</v>
      </c>
      <c r="G150" s="541">
        <v>0</v>
      </c>
      <c r="H150" s="546" t="s">
        <v>4122</v>
      </c>
      <c r="I150" s="98"/>
      <c r="J150" s="129"/>
      <c r="K150" s="129" t="s">
        <v>427</v>
      </c>
      <c r="L150" s="545" t="s">
        <v>4205</v>
      </c>
      <c r="M150" s="454" t="s">
        <v>363</v>
      </c>
      <c r="N150" s="454" t="s">
        <v>901</v>
      </c>
      <c r="O150" s="454">
        <v>0</v>
      </c>
      <c r="P150" s="554"/>
      <c r="Q150" s="454">
        <v>1</v>
      </c>
      <c r="R150" s="454">
        <v>0</v>
      </c>
      <c r="S150" s="454"/>
      <c r="T150" s="454">
        <v>2</v>
      </c>
      <c r="U150" s="454">
        <v>0</v>
      </c>
      <c r="V150" s="454">
        <v>0</v>
      </c>
      <c r="W150" s="454">
        <v>0</v>
      </c>
      <c r="X150" s="454">
        <v>0</v>
      </c>
      <c r="Y150" s="454">
        <v>0</v>
      </c>
      <c r="Z150" s="454">
        <v>0</v>
      </c>
      <c r="AA150" s="454">
        <v>1</v>
      </c>
      <c r="AB150" s="555"/>
      <c r="AC150" s="555"/>
      <c r="AD150" s="556"/>
      <c r="AE150" s="556"/>
      <c r="AF150" s="129" t="s">
        <v>3594</v>
      </c>
      <c r="AG150" s="130"/>
      <c r="AH150" s="135"/>
      <c r="AI150" s="135"/>
      <c r="AJ150" s="135"/>
      <c r="AK150" s="143"/>
      <c r="AL150" s="150"/>
      <c r="AM150" s="129"/>
      <c r="AN150" s="129"/>
      <c r="AO150" s="150"/>
      <c r="AP150" s="139"/>
      <c r="AQ150" s="139"/>
      <c r="AR150" s="148"/>
      <c r="AS150" s="148"/>
      <c r="AT150" s="139"/>
      <c r="AU150" s="139"/>
      <c r="AV150" s="139" t="s">
        <v>3595</v>
      </c>
      <c r="AW150" s="139"/>
      <c r="AX150" s="139"/>
      <c r="AY150" s="139"/>
      <c r="AZ150" s="371"/>
      <c r="BA150" s="371"/>
      <c r="BB150" s="371"/>
      <c r="BC150" s="371"/>
      <c r="BD150" s="371"/>
      <c r="BE150" s="371"/>
      <c r="BF150" s="371"/>
    </row>
    <row r="151" spans="1:58" ht="39.75" customHeight="1">
      <c r="A151" s="126" t="s">
        <v>2531</v>
      </c>
      <c r="B151" s="539" t="s">
        <v>2574</v>
      </c>
      <c r="C151" s="539" t="s">
        <v>2575</v>
      </c>
      <c r="D151" s="539" t="s">
        <v>37</v>
      </c>
      <c r="E151" s="540" t="s">
        <v>40</v>
      </c>
      <c r="F151" s="540">
        <v>78258</v>
      </c>
      <c r="G151" s="98"/>
      <c r="H151" s="94"/>
      <c r="I151" s="552">
        <v>43912</v>
      </c>
      <c r="J151" s="94" t="s">
        <v>927</v>
      </c>
      <c r="K151" s="129" t="s">
        <v>4206</v>
      </c>
      <c r="L151" s="543" t="s">
        <v>4207</v>
      </c>
      <c r="M151" s="133" t="str">
        <f t="shared" ref="M151:M162" si="14">IF(SUM($G151,$I151)=0,"",IF(SUM($G151,$I151)&gt;=10000,"Silver",IF(AND((SUM($G151,$I151)&lt;10000),(SUM($G151,$I151)&gt;=5000)),"Champion",IF(AND((SUM($G151,$I151)&lt;5000),(SUM($G151,$I151)&gt;=2500)),"Reserve",IF(AND((SUM($G151,$I151)&lt;2500),(SUM($G151,$I151)&gt;=1000)),"Trophy",IF(AND((SUM($G151,$I151)&lt;1000),(SUM($G151,$I151)&gt;=500)),"Blue",IF(AND((SUM($G151,$I151)&lt;500),(SUM($G151,$I151)&gt;=250)),"Red","White")))))))</f>
        <v>Silver</v>
      </c>
      <c r="N151" s="133" t="str">
        <f>IFERROR(VLOOKUP($M151,Lookup!$A$1:$P$20,2,FALSE),"")</f>
        <v>Level 1</v>
      </c>
      <c r="O151" s="133">
        <f>IFERROR(VLOOKUP($M151,Lookup!$A$1:$P$20,7,FALSE),"")</f>
        <v>4</v>
      </c>
      <c r="P151" s="380"/>
      <c r="Q151" s="133">
        <f>IFERROR(VLOOKUP($M151,Lookup!$A$1:$P$20,8,FALSE),"")</f>
        <v>6</v>
      </c>
      <c r="R151" s="133">
        <f>IFERROR(VLOOKUP($M151,Lookup!$A$1:$P$20,9,FALSE),"")</f>
        <v>4</v>
      </c>
      <c r="S151" s="133"/>
      <c r="T151" s="133">
        <f>IFERROR(VLOOKUP($M151,Lookup!$A$1:$P$20,10,FALSE),"")</f>
        <v>8</v>
      </c>
      <c r="U151" s="133" t="str">
        <f>IFERROR(VLOOKUP($M151,Lookup!$A$1:$P$20,11,FALSE),"")</f>
        <v>Yes</v>
      </c>
      <c r="V151" s="133" t="str">
        <f>IFERROR(VLOOKUP($M151,Lookup!$A$1:$P$20,12,FALSE),"")</f>
        <v>10X20</v>
      </c>
      <c r="W151" s="133" t="str">
        <f>IFERROR(VLOOKUP($M151,Lookup!$A$1:$P$20,13,FALSE),"")</f>
        <v>Yes</v>
      </c>
      <c r="X151" s="133" t="str">
        <f>IFERROR(VLOOKUP($M151,Lookup!$A$1:$P$20,14,FALSE),"")</f>
        <v>Yes</v>
      </c>
      <c r="Y151" s="133" t="str">
        <f>IFERROR(VLOOKUP($M151,Lookup!$A$1:$P$20,15,FALSE),"")</f>
        <v>Yes</v>
      </c>
      <c r="Z151" s="133">
        <f>IFERROR(VLOOKUP($M151,Lookup!$A$1:$P$20,16,FALSE),"")</f>
        <v>4</v>
      </c>
      <c r="AA151" s="544"/>
      <c r="AB151" s="129"/>
      <c r="AC151" s="129"/>
      <c r="AD151" s="135"/>
      <c r="AE151" s="135"/>
      <c r="AF151" s="129" t="s">
        <v>2576</v>
      </c>
      <c r="AG151" s="188" t="s">
        <v>2577</v>
      </c>
      <c r="AH151" s="135"/>
      <c r="AI151" s="402">
        <v>3</v>
      </c>
      <c r="AJ151" s="402" t="s">
        <v>972</v>
      </c>
      <c r="AK151" s="139"/>
      <c r="AL151" s="147"/>
      <c r="AM151" s="170">
        <v>2</v>
      </c>
      <c r="AN151" s="170"/>
      <c r="AO151" s="170">
        <v>2</v>
      </c>
      <c r="AP151" s="139"/>
      <c r="AQ151" s="139"/>
      <c r="AR151" s="148"/>
      <c r="AS151" s="148"/>
      <c r="AT151" s="139"/>
      <c r="AU151" s="139"/>
      <c r="AV151" s="139" t="s">
        <v>2844</v>
      </c>
      <c r="AW151" s="139">
        <v>3</v>
      </c>
      <c r="AX151" s="139"/>
      <c r="AY151" s="139"/>
      <c r="AZ151" s="371"/>
      <c r="BA151" s="371"/>
      <c r="BB151" s="371"/>
      <c r="BC151" s="371"/>
      <c r="BD151" s="371"/>
      <c r="BE151" s="371"/>
      <c r="BF151" s="371"/>
    </row>
    <row r="152" spans="1:58" ht="39.75" customHeight="1">
      <c r="A152" s="126" t="s">
        <v>2531</v>
      </c>
      <c r="B152" s="539" t="s">
        <v>3065</v>
      </c>
      <c r="C152" s="539" t="s">
        <v>2731</v>
      </c>
      <c r="D152" s="539" t="s">
        <v>234</v>
      </c>
      <c r="E152" s="540" t="s">
        <v>40</v>
      </c>
      <c r="F152" s="540">
        <v>78130</v>
      </c>
      <c r="G152" s="98"/>
      <c r="H152" s="94"/>
      <c r="I152" s="552">
        <v>29341.95</v>
      </c>
      <c r="J152" s="94" t="s">
        <v>927</v>
      </c>
      <c r="K152" s="129" t="s">
        <v>1045</v>
      </c>
      <c r="L152" s="543" t="s">
        <v>4208</v>
      </c>
      <c r="M152" s="133" t="str">
        <f t="shared" si="14"/>
        <v>Silver</v>
      </c>
      <c r="N152" s="133" t="str">
        <f>IFERROR(VLOOKUP($M152,Lookup!$A$1:$P$20,2,FALSE),"")</f>
        <v>Level 1</v>
      </c>
      <c r="O152" s="133">
        <f>IFERROR(VLOOKUP($M152,Lookup!$A$1:$P$20,7,FALSE),"")</f>
        <v>4</v>
      </c>
      <c r="P152" s="380"/>
      <c r="Q152" s="133">
        <f>IFERROR(VLOOKUP($M152,Lookup!$A$1:$P$20,8,FALSE),"")</f>
        <v>6</v>
      </c>
      <c r="R152" s="133">
        <f>IFERROR(VLOOKUP($M152,Lookup!$A$1:$P$20,9,FALSE),"")</f>
        <v>4</v>
      </c>
      <c r="S152" s="133"/>
      <c r="T152" s="133">
        <f>IFERROR(VLOOKUP($M152,Lookup!$A$1:$P$20,10,FALSE),"")</f>
        <v>8</v>
      </c>
      <c r="U152" s="133" t="str">
        <f>IFERROR(VLOOKUP($M152,Lookup!$A$1:$P$20,11,FALSE),"")</f>
        <v>Yes</v>
      </c>
      <c r="V152" s="133" t="str">
        <f>IFERROR(VLOOKUP($M152,Lookup!$A$1:$P$20,12,FALSE),"")</f>
        <v>10X20</v>
      </c>
      <c r="W152" s="133" t="str">
        <f>IFERROR(VLOOKUP($M152,Lookup!$A$1:$P$20,13,FALSE),"")</f>
        <v>Yes</v>
      </c>
      <c r="X152" s="133" t="str">
        <f>IFERROR(VLOOKUP($M152,Lookup!$A$1:$P$20,14,FALSE),"")</f>
        <v>Yes</v>
      </c>
      <c r="Y152" s="133" t="str">
        <f>IFERROR(VLOOKUP($M152,Lookup!$A$1:$P$20,15,FALSE),"")</f>
        <v>Yes</v>
      </c>
      <c r="Z152" s="133">
        <f>IFERROR(VLOOKUP($M152,Lookup!$A$1:$P$20,16,FALSE),"")</f>
        <v>4</v>
      </c>
      <c r="AA152" s="544"/>
      <c r="AB152" s="129"/>
      <c r="AC152" s="129"/>
      <c r="AD152" s="135"/>
      <c r="AE152" s="135"/>
      <c r="AF152" s="129" t="s">
        <v>1853</v>
      </c>
      <c r="AG152" s="168" t="s">
        <v>2569</v>
      </c>
      <c r="AH152" s="135"/>
      <c r="AI152" s="402">
        <v>3</v>
      </c>
      <c r="AJ152" s="402" t="s">
        <v>972</v>
      </c>
      <c r="AK152" s="139"/>
      <c r="AL152" s="147"/>
      <c r="AM152" s="170"/>
      <c r="AN152" s="170"/>
      <c r="AO152" s="170"/>
      <c r="AP152" s="139"/>
      <c r="AQ152" s="139"/>
      <c r="AR152" s="148"/>
      <c r="AS152" s="148"/>
      <c r="AT152" s="139"/>
      <c r="AU152" s="139"/>
      <c r="AV152" s="139" t="s">
        <v>2844</v>
      </c>
      <c r="AW152" s="139">
        <v>4</v>
      </c>
      <c r="AX152" s="139"/>
      <c r="AY152" s="139"/>
      <c r="AZ152" s="371"/>
      <c r="BA152" s="371"/>
      <c r="BB152" s="371"/>
      <c r="BC152" s="371"/>
      <c r="BD152" s="371"/>
      <c r="BE152" s="371"/>
      <c r="BF152" s="371"/>
    </row>
    <row r="153" spans="1:58" ht="39.75" customHeight="1">
      <c r="A153" s="126" t="s">
        <v>2531</v>
      </c>
      <c r="B153" s="539" t="s">
        <v>2570</v>
      </c>
      <c r="C153" s="539" t="s">
        <v>2571</v>
      </c>
      <c r="D153" s="539" t="s">
        <v>1630</v>
      </c>
      <c r="E153" s="540" t="s">
        <v>40</v>
      </c>
      <c r="F153" s="540">
        <v>78148</v>
      </c>
      <c r="G153" s="98"/>
      <c r="H153" s="94"/>
      <c r="I153" s="98">
        <v>20000</v>
      </c>
      <c r="J153" s="129" t="s">
        <v>927</v>
      </c>
      <c r="K153" s="129" t="s">
        <v>587</v>
      </c>
      <c r="L153" s="132" t="s">
        <v>4209</v>
      </c>
      <c r="M153" s="133" t="str">
        <f t="shared" si="14"/>
        <v>Silver</v>
      </c>
      <c r="N153" s="133" t="str">
        <f>IFERROR(VLOOKUP($M153,Lookup!$A$1:$P$20,2,FALSE),"")</f>
        <v>Level 1</v>
      </c>
      <c r="O153" s="133">
        <f>IFERROR(VLOOKUP($M153,Lookup!$A$1:$P$20,7,FALSE),"")</f>
        <v>4</v>
      </c>
      <c r="P153" s="380"/>
      <c r="Q153" s="133">
        <f>IFERROR(VLOOKUP($M153,Lookup!$A$1:$P$20,8,FALSE),"")</f>
        <v>6</v>
      </c>
      <c r="R153" s="133">
        <f>IFERROR(VLOOKUP($M153,Lookup!$A$1:$P$20,9,FALSE),"")</f>
        <v>4</v>
      </c>
      <c r="S153" s="133"/>
      <c r="T153" s="133">
        <f>IFERROR(VLOOKUP($M153,Lookup!$A$1:$P$20,10,FALSE),"")</f>
        <v>8</v>
      </c>
      <c r="U153" s="133" t="str">
        <f>IFERROR(VLOOKUP($M153,Lookup!$A$1:$P$20,11,FALSE),"")</f>
        <v>Yes</v>
      </c>
      <c r="V153" s="133" t="str">
        <f>IFERROR(VLOOKUP($M153,Lookup!$A$1:$P$20,12,FALSE),"")</f>
        <v>10X20</v>
      </c>
      <c r="W153" s="133" t="str">
        <f>IFERROR(VLOOKUP($M153,Lookup!$A$1:$P$20,13,FALSE),"")</f>
        <v>Yes</v>
      </c>
      <c r="X153" s="133" t="str">
        <f>IFERROR(VLOOKUP($M153,Lookup!$A$1:$P$20,14,FALSE),"")</f>
        <v>Yes</v>
      </c>
      <c r="Y153" s="133" t="str">
        <f>IFERROR(VLOOKUP($M153,Lookup!$A$1:$P$20,15,FALSE),"")</f>
        <v>Yes</v>
      </c>
      <c r="Z153" s="133">
        <f>IFERROR(VLOOKUP($M153,Lookup!$A$1:$P$20,16,FALSE),"")</f>
        <v>4</v>
      </c>
      <c r="AA153" s="133">
        <f>IFERROR(VLOOKUP($M153,Lookup!$A$1:$Q$20,17,FALSE),"")</f>
        <v>4</v>
      </c>
      <c r="AB153" s="129"/>
      <c r="AC153" s="129"/>
      <c r="AD153" s="135"/>
      <c r="AE153" s="135"/>
      <c r="AF153" s="129" t="s">
        <v>2572</v>
      </c>
      <c r="AG153" s="129"/>
      <c r="AH153" s="135" t="s">
        <v>4107</v>
      </c>
      <c r="AI153" s="402">
        <v>1</v>
      </c>
      <c r="AJ153" s="402" t="s">
        <v>3431</v>
      </c>
      <c r="AK153" s="139"/>
      <c r="AL153" s="147"/>
      <c r="AM153" s="170">
        <v>2</v>
      </c>
      <c r="AN153" s="170"/>
      <c r="AO153" s="170">
        <v>2</v>
      </c>
      <c r="AP153" s="139"/>
      <c r="AQ153" s="139"/>
      <c r="AR153" s="400">
        <v>2</v>
      </c>
      <c r="AS153" s="400" t="s">
        <v>3596</v>
      </c>
      <c r="AT153" s="139"/>
      <c r="AU153" s="139"/>
      <c r="AV153" s="139" t="s">
        <v>2844</v>
      </c>
      <c r="AW153" s="139">
        <v>7</v>
      </c>
      <c r="AX153" s="139"/>
      <c r="AY153" s="139"/>
      <c r="AZ153" s="371"/>
      <c r="BA153" s="371"/>
      <c r="BB153" s="371"/>
      <c r="BC153" s="371"/>
      <c r="BD153" s="371"/>
      <c r="BE153" s="371"/>
      <c r="BF153" s="371"/>
    </row>
    <row r="154" spans="1:58" ht="39.75" customHeight="1">
      <c r="A154" s="126" t="s">
        <v>2531</v>
      </c>
      <c r="B154" s="539" t="s">
        <v>4210</v>
      </c>
      <c r="C154" s="539" t="s">
        <v>2807</v>
      </c>
      <c r="D154" s="539" t="s">
        <v>37</v>
      </c>
      <c r="E154" s="540" t="s">
        <v>40</v>
      </c>
      <c r="F154" s="540">
        <v>78240</v>
      </c>
      <c r="G154" s="98"/>
      <c r="H154" s="94"/>
      <c r="I154" s="98">
        <v>17652</v>
      </c>
      <c r="J154" s="94" t="s">
        <v>927</v>
      </c>
      <c r="K154" s="129" t="s">
        <v>3063</v>
      </c>
      <c r="L154" s="543" t="s">
        <v>4211</v>
      </c>
      <c r="M154" s="133" t="str">
        <f t="shared" si="14"/>
        <v>Silver</v>
      </c>
      <c r="N154" s="133" t="str">
        <f>IFERROR(VLOOKUP($M154,Lookup!$A$1:$P$20,2,FALSE),"")</f>
        <v>Level 1</v>
      </c>
      <c r="O154" s="133">
        <f>IFERROR(VLOOKUP($M154,Lookup!$A$1:$P$20,7,FALSE),"")</f>
        <v>4</v>
      </c>
      <c r="P154" s="380"/>
      <c r="Q154" s="133">
        <f>IFERROR(VLOOKUP($M154,Lookup!$A$1:$P$20,8,FALSE),"")</f>
        <v>6</v>
      </c>
      <c r="R154" s="133">
        <f>IFERROR(VLOOKUP($M154,Lookup!$A$1:$P$20,9,FALSE),"")</f>
        <v>4</v>
      </c>
      <c r="S154" s="133"/>
      <c r="T154" s="133">
        <f>IFERROR(VLOOKUP($M154,Lookup!$A$1:$P$20,10,FALSE),"")</f>
        <v>8</v>
      </c>
      <c r="U154" s="133" t="str">
        <f>IFERROR(VLOOKUP($M154,Lookup!$A$1:$P$20,11,FALSE),"")</f>
        <v>Yes</v>
      </c>
      <c r="V154" s="133" t="str">
        <f>IFERROR(VLOOKUP($M154,Lookup!$A$1:$P$20,12,FALSE),"")</f>
        <v>10X20</v>
      </c>
      <c r="W154" s="133" t="str">
        <f>IFERROR(VLOOKUP($M154,Lookup!$A$1:$P$20,13,FALSE),"")</f>
        <v>Yes</v>
      </c>
      <c r="X154" s="133" t="str">
        <f>IFERROR(VLOOKUP($M154,Lookup!$A$1:$P$20,14,FALSE),"")</f>
        <v>Yes</v>
      </c>
      <c r="Y154" s="133" t="str">
        <f>IFERROR(VLOOKUP($M154,Lookup!$A$1:$P$20,15,FALSE),"")</f>
        <v>Yes</v>
      </c>
      <c r="Z154" s="133">
        <f>IFERROR(VLOOKUP($M154,Lookup!$A$1:$P$20,16,FALSE),"")</f>
        <v>4</v>
      </c>
      <c r="AA154" s="544"/>
      <c r="AB154" s="129"/>
      <c r="AC154" s="129"/>
      <c r="AD154" s="135"/>
      <c r="AE154" s="135"/>
      <c r="AF154" s="129" t="s">
        <v>2809</v>
      </c>
      <c r="AG154" s="130" t="s">
        <v>2980</v>
      </c>
      <c r="AH154" s="135" t="s">
        <v>4107</v>
      </c>
      <c r="AI154" s="135">
        <v>2</v>
      </c>
      <c r="AJ154" s="135" t="s">
        <v>4108</v>
      </c>
      <c r="AK154" s="139"/>
      <c r="AL154" s="170">
        <v>2</v>
      </c>
      <c r="AM154" s="170">
        <v>2</v>
      </c>
      <c r="AN154" s="170">
        <v>2</v>
      </c>
      <c r="AO154" s="170">
        <v>2</v>
      </c>
      <c r="AP154" s="139"/>
      <c r="AQ154" s="139"/>
      <c r="AR154" s="400">
        <v>2</v>
      </c>
      <c r="AS154" s="400" t="s">
        <v>972</v>
      </c>
      <c r="AT154" s="139"/>
      <c r="AU154" s="139"/>
      <c r="AV154" s="139" t="s">
        <v>2844</v>
      </c>
      <c r="AW154" s="139">
        <v>6</v>
      </c>
      <c r="AX154" s="139"/>
      <c r="AY154" s="139"/>
      <c r="AZ154" s="371"/>
      <c r="BA154" s="371"/>
      <c r="BB154" s="371"/>
      <c r="BC154" s="371"/>
      <c r="BD154" s="371"/>
      <c r="BE154" s="371"/>
      <c r="BF154" s="371"/>
    </row>
    <row r="155" spans="1:58" ht="39.75" customHeight="1">
      <c r="A155" s="126" t="s">
        <v>2531</v>
      </c>
      <c r="B155" s="539" t="s">
        <v>2579</v>
      </c>
      <c r="C155" s="539" t="s">
        <v>2580</v>
      </c>
      <c r="D155" s="539" t="s">
        <v>68</v>
      </c>
      <c r="E155" s="540" t="s">
        <v>40</v>
      </c>
      <c r="F155" s="540">
        <v>77041</v>
      </c>
      <c r="G155" s="98"/>
      <c r="H155" s="129"/>
      <c r="I155" s="98">
        <v>10075</v>
      </c>
      <c r="J155" s="94" t="s">
        <v>927</v>
      </c>
      <c r="K155" s="129" t="s">
        <v>1045</v>
      </c>
      <c r="L155" s="543" t="s">
        <v>4212</v>
      </c>
      <c r="M155" s="133" t="str">
        <f t="shared" si="14"/>
        <v>Silver</v>
      </c>
      <c r="N155" s="133" t="str">
        <f>IFERROR(VLOOKUP($M155,Lookup!$A$1:$P$20,2,FALSE),"")</f>
        <v>Level 1</v>
      </c>
      <c r="O155" s="133">
        <f>IFERROR(VLOOKUP($M155,Lookup!$A$1:$P$20,7,FALSE),"")</f>
        <v>4</v>
      </c>
      <c r="P155" s="380"/>
      <c r="Q155" s="133">
        <f>IFERROR(VLOOKUP($M155,Lookup!$A$1:$P$20,8,FALSE),"")</f>
        <v>6</v>
      </c>
      <c r="R155" s="133">
        <f>IFERROR(VLOOKUP($M155,Lookup!$A$1:$P$20,9,FALSE),"")</f>
        <v>4</v>
      </c>
      <c r="S155" s="133"/>
      <c r="T155" s="133">
        <f>IFERROR(VLOOKUP($M155,Lookup!$A$1:$P$20,10,FALSE),"")</f>
        <v>8</v>
      </c>
      <c r="U155" s="133" t="str">
        <f>IFERROR(VLOOKUP($M155,Lookup!$A$1:$P$20,11,FALSE),"")</f>
        <v>Yes</v>
      </c>
      <c r="V155" s="133" t="str">
        <f>IFERROR(VLOOKUP($M155,Lookup!$A$1:$P$20,12,FALSE),"")</f>
        <v>10X20</v>
      </c>
      <c r="W155" s="133" t="str">
        <f>IFERROR(VLOOKUP($M155,Lookup!$A$1:$P$20,13,FALSE),"")</f>
        <v>Yes</v>
      </c>
      <c r="X155" s="133" t="str">
        <f>IFERROR(VLOOKUP($M155,Lookup!$A$1:$P$20,14,FALSE),"")</f>
        <v>Yes</v>
      </c>
      <c r="Y155" s="133" t="str">
        <f>IFERROR(VLOOKUP($M155,Lookup!$A$1:$P$20,15,FALSE),"")</f>
        <v>Yes</v>
      </c>
      <c r="Z155" s="544">
        <v>2</v>
      </c>
      <c r="AA155" s="544"/>
      <c r="AB155" s="129"/>
      <c r="AC155" s="129"/>
      <c r="AD155" s="135"/>
      <c r="AE155" s="135"/>
      <c r="AF155" s="129" t="s">
        <v>2581</v>
      </c>
      <c r="AG155" s="130" t="s">
        <v>2582</v>
      </c>
      <c r="AH155" s="135" t="s">
        <v>4107</v>
      </c>
      <c r="AI155" s="402">
        <v>1</v>
      </c>
      <c r="AJ155" s="402" t="s">
        <v>4108</v>
      </c>
      <c r="AK155" s="139"/>
      <c r="AL155" s="147"/>
      <c r="AM155" s="170"/>
      <c r="AN155" s="170"/>
      <c r="AO155" s="147"/>
      <c r="AP155" s="139"/>
      <c r="AQ155" s="139"/>
      <c r="AR155" s="400">
        <v>2</v>
      </c>
      <c r="AS155" s="400" t="s">
        <v>972</v>
      </c>
      <c r="AT155" s="139"/>
      <c r="AU155" s="139"/>
      <c r="AV155" s="139" t="s">
        <v>2844</v>
      </c>
      <c r="AW155" s="139">
        <v>8</v>
      </c>
      <c r="AX155" s="139"/>
      <c r="AY155" s="139"/>
      <c r="AZ155" s="371"/>
      <c r="BA155" s="371"/>
      <c r="BB155" s="371"/>
      <c r="BC155" s="371"/>
      <c r="BD155" s="371"/>
      <c r="BE155" s="371"/>
      <c r="BF155" s="371"/>
    </row>
    <row r="156" spans="1:58" ht="39.75" customHeight="1">
      <c r="A156" s="126" t="s">
        <v>2531</v>
      </c>
      <c r="B156" s="539" t="s">
        <v>3401</v>
      </c>
      <c r="C156" s="539" t="s">
        <v>52</v>
      </c>
      <c r="D156" s="539" t="s">
        <v>37</v>
      </c>
      <c r="E156" s="540" t="s">
        <v>40</v>
      </c>
      <c r="F156" s="540">
        <v>78219</v>
      </c>
      <c r="G156" s="98"/>
      <c r="H156" s="129"/>
      <c r="I156" s="98">
        <v>7061.46</v>
      </c>
      <c r="J156" s="129" t="s">
        <v>927</v>
      </c>
      <c r="K156" s="129" t="s">
        <v>99</v>
      </c>
      <c r="L156" s="543" t="s">
        <v>4213</v>
      </c>
      <c r="M156" s="133" t="str">
        <f t="shared" si="14"/>
        <v>Champion</v>
      </c>
      <c r="N156" s="133" t="str">
        <f>IFERROR(VLOOKUP($M156,Lookup!$A$1:$P$20,2,FALSE),"")</f>
        <v>Level 2</v>
      </c>
      <c r="O156" s="133">
        <f>IFERROR(VLOOKUP($M156,Lookup!$A$1:$P$20,7,FALSE),"")</f>
        <v>2</v>
      </c>
      <c r="P156" s="380"/>
      <c r="Q156" s="133">
        <f>IFERROR(VLOOKUP($M156,Lookup!$A$1:$P$20,8,FALSE),"")</f>
        <v>4</v>
      </c>
      <c r="R156" s="133">
        <f>IFERROR(VLOOKUP($M156,Lookup!$A$1:$P$20,9,FALSE),"")</f>
        <v>2</v>
      </c>
      <c r="S156" s="133"/>
      <c r="T156" s="133">
        <f>IFERROR(VLOOKUP($M156,Lookup!$A$1:$P$20,10,FALSE),"")</f>
        <v>6</v>
      </c>
      <c r="U156" s="133" t="str">
        <f>IFERROR(VLOOKUP($M156,Lookup!$A$1:$P$20,11,FALSE),"")</f>
        <v>Yes</v>
      </c>
      <c r="V156" s="133" t="str">
        <f>IFERROR(VLOOKUP($M156,Lookup!$A$1:$P$20,12,FALSE),"")</f>
        <v>10X20</v>
      </c>
      <c r="W156" s="133" t="str">
        <f>IFERROR(VLOOKUP($M156,Lookup!$A$1:$P$20,13,FALSE),"")</f>
        <v>Yes</v>
      </c>
      <c r="X156" s="133">
        <f>IFERROR(VLOOKUP($M156,Lookup!$A$1:$P$20,14,FALSE),"")</f>
        <v>0</v>
      </c>
      <c r="Y156" s="133">
        <f>IFERROR(VLOOKUP($M156,Lookup!$A$1:$P$20,15,FALSE),"")</f>
        <v>0</v>
      </c>
      <c r="Z156" s="133">
        <f>IFERROR(VLOOKUP($M156,Lookup!$A$1:$P$20,16,FALSE),"")</f>
        <v>0</v>
      </c>
      <c r="AA156" s="133">
        <f>IFERROR(VLOOKUP($M156,Lookup!$A$1:$Q$20,17,FALSE),"")</f>
        <v>4</v>
      </c>
      <c r="AB156" s="129"/>
      <c r="AC156" s="129"/>
      <c r="AD156" s="135"/>
      <c r="AE156" s="135"/>
      <c r="AF156" s="129" t="s">
        <v>989</v>
      </c>
      <c r="AG156" s="130" t="s">
        <v>2564</v>
      </c>
      <c r="AH156" s="135" t="s">
        <v>4107</v>
      </c>
      <c r="AI156" s="542">
        <v>2</v>
      </c>
      <c r="AJ156" s="542" t="s">
        <v>4214</v>
      </c>
      <c r="AK156" s="139"/>
      <c r="AL156" s="170">
        <v>2</v>
      </c>
      <c r="AM156" s="170">
        <v>4</v>
      </c>
      <c r="AN156" s="170">
        <v>2</v>
      </c>
      <c r="AO156" s="147"/>
      <c r="AP156" s="139"/>
      <c r="AQ156" s="139"/>
      <c r="AR156" s="465">
        <v>1</v>
      </c>
      <c r="AS156" s="465" t="s">
        <v>972</v>
      </c>
      <c r="AT156" s="139"/>
      <c r="AU156" s="139"/>
      <c r="AV156" s="139" t="s">
        <v>2844</v>
      </c>
      <c r="AW156" s="139">
        <v>5</v>
      </c>
      <c r="AX156" s="139"/>
      <c r="AY156" s="139"/>
      <c r="AZ156" s="371"/>
      <c r="BA156" s="371"/>
      <c r="BB156" s="371"/>
      <c r="BC156" s="371"/>
      <c r="BD156" s="371"/>
      <c r="BE156" s="371"/>
      <c r="BF156" s="371"/>
    </row>
    <row r="157" spans="1:58" ht="39.75" customHeight="1">
      <c r="A157" s="126" t="s">
        <v>2531</v>
      </c>
      <c r="B157" s="539" t="s">
        <v>3597</v>
      </c>
      <c r="C157" s="539" t="s">
        <v>3598</v>
      </c>
      <c r="D157" s="539" t="s">
        <v>2617</v>
      </c>
      <c r="E157" s="540" t="s">
        <v>40</v>
      </c>
      <c r="F157" s="540">
        <v>77478</v>
      </c>
      <c r="G157" s="98"/>
      <c r="H157" s="129"/>
      <c r="I157" s="98">
        <v>5616.72</v>
      </c>
      <c r="J157" s="129" t="s">
        <v>927</v>
      </c>
      <c r="K157" s="129" t="s">
        <v>996</v>
      </c>
      <c r="L157" s="132" t="s">
        <v>4215</v>
      </c>
      <c r="M157" s="133" t="str">
        <f t="shared" si="14"/>
        <v>Champion</v>
      </c>
      <c r="N157" s="133" t="str">
        <f>IFERROR(VLOOKUP($M157,Lookup!$A$1:$P$20,2,FALSE),"")</f>
        <v>Level 2</v>
      </c>
      <c r="O157" s="133">
        <f>IFERROR(VLOOKUP($M157,Lookup!$A$1:$P$20,7,FALSE),"")</f>
        <v>2</v>
      </c>
      <c r="P157" s="380"/>
      <c r="Q157" s="133">
        <f>IFERROR(VLOOKUP($M157,Lookup!$A$1:$P$20,8,FALSE),"")</f>
        <v>4</v>
      </c>
      <c r="R157" s="133">
        <f>IFERROR(VLOOKUP($M157,Lookup!$A$1:$P$20,9,FALSE),"")</f>
        <v>2</v>
      </c>
      <c r="S157" s="133"/>
      <c r="T157" s="133">
        <f>IFERROR(VLOOKUP($M157,Lookup!$A$1:$P$20,10,FALSE),"")</f>
        <v>6</v>
      </c>
      <c r="U157" s="133" t="str">
        <f>IFERROR(VLOOKUP($M157,Lookup!$A$1:$P$20,11,FALSE),"")</f>
        <v>Yes</v>
      </c>
      <c r="V157" s="133" t="str">
        <f>IFERROR(VLOOKUP($M157,Lookup!$A$1:$P$20,12,FALSE),"")</f>
        <v>10X20</v>
      </c>
      <c r="W157" s="133" t="str">
        <f>IFERROR(VLOOKUP($M157,Lookup!$A$1:$P$20,13,FALSE),"")</f>
        <v>Yes</v>
      </c>
      <c r="X157" s="133">
        <f>IFERROR(VLOOKUP($M157,Lookup!$A$1:$P$20,14,FALSE),"")</f>
        <v>0</v>
      </c>
      <c r="Y157" s="133">
        <f>IFERROR(VLOOKUP($M157,Lookup!$A$1:$P$20,15,FALSE),"")</f>
        <v>0</v>
      </c>
      <c r="Z157" s="133">
        <f>IFERROR(VLOOKUP($M157,Lookup!$A$1:$P$20,16,FALSE),"")</f>
        <v>0</v>
      </c>
      <c r="AA157" s="133">
        <f>IFERROR(VLOOKUP($M157,Lookup!$A$1:$Q$20,17,FALSE),"")</f>
        <v>4</v>
      </c>
      <c r="AB157" s="129"/>
      <c r="AC157" s="129"/>
      <c r="AD157" s="135"/>
      <c r="AE157" s="135"/>
      <c r="AF157" s="129" t="s">
        <v>3599</v>
      </c>
      <c r="AG157" s="130" t="s">
        <v>3600</v>
      </c>
      <c r="AH157" s="135"/>
      <c r="AI157" s="135"/>
      <c r="AJ157" s="135"/>
      <c r="AK157" s="139"/>
      <c r="AL157" s="147"/>
      <c r="AM157" s="170"/>
      <c r="AN157" s="170"/>
      <c r="AO157" s="170"/>
      <c r="AP157" s="139"/>
      <c r="AQ157" s="139"/>
      <c r="AR157" s="400">
        <v>2</v>
      </c>
      <c r="AS157" s="400" t="s">
        <v>3057</v>
      </c>
      <c r="AT157" s="139"/>
      <c r="AU157" s="139"/>
      <c r="AV157" s="139" t="s">
        <v>2847</v>
      </c>
      <c r="AW157" s="139">
        <v>13</v>
      </c>
      <c r="AX157" s="139"/>
      <c r="AY157" s="139"/>
      <c r="AZ157" s="371"/>
      <c r="BA157" s="371"/>
      <c r="BB157" s="371"/>
      <c r="BC157" s="371"/>
      <c r="BD157" s="371"/>
      <c r="BE157" s="371"/>
      <c r="BF157" s="371"/>
    </row>
    <row r="158" spans="1:58" ht="39.75" customHeight="1">
      <c r="A158" s="126" t="s">
        <v>2531</v>
      </c>
      <c r="B158" s="539" t="s">
        <v>1106</v>
      </c>
      <c r="C158" s="539" t="s">
        <v>1107</v>
      </c>
      <c r="D158" s="539" t="s">
        <v>1108</v>
      </c>
      <c r="E158" s="540" t="s">
        <v>40</v>
      </c>
      <c r="F158" s="540">
        <v>78950</v>
      </c>
      <c r="G158" s="98"/>
      <c r="H158" s="94"/>
      <c r="I158" s="98">
        <v>5600</v>
      </c>
      <c r="J158" s="129" t="s">
        <v>927</v>
      </c>
      <c r="K158" s="129" t="s">
        <v>3758</v>
      </c>
      <c r="L158" s="543" t="s">
        <v>4216</v>
      </c>
      <c r="M158" s="133" t="str">
        <f t="shared" si="14"/>
        <v>Champion</v>
      </c>
      <c r="N158" s="133" t="str">
        <f>IFERROR(VLOOKUP($M158,Lookup!$A$1:$P$20,2,FALSE),"")</f>
        <v>Level 2</v>
      </c>
      <c r="O158" s="133">
        <f>IFERROR(VLOOKUP($M158,Lookup!$A$1:$P$20,7,FALSE),"")</f>
        <v>2</v>
      </c>
      <c r="P158" s="380"/>
      <c r="Q158" s="133">
        <f>IFERROR(VLOOKUP($M158,Lookup!$A$1:$P$20,8,FALSE),"")</f>
        <v>4</v>
      </c>
      <c r="R158" s="133">
        <f>IFERROR(VLOOKUP($M158,Lookup!$A$1:$P$20,9,FALSE),"")</f>
        <v>2</v>
      </c>
      <c r="S158" s="133"/>
      <c r="T158" s="133">
        <f>IFERROR(VLOOKUP($M158,Lookup!$A$1:$P$20,10,FALSE),"")</f>
        <v>6</v>
      </c>
      <c r="U158" s="133" t="str">
        <f>IFERROR(VLOOKUP($M158,Lookup!$A$1:$P$20,11,FALSE),"")</f>
        <v>Yes</v>
      </c>
      <c r="V158" s="133" t="str">
        <f>IFERROR(VLOOKUP($M158,Lookup!$A$1:$P$20,12,FALSE),"")</f>
        <v>10X20</v>
      </c>
      <c r="W158" s="133" t="str">
        <f>IFERROR(VLOOKUP($M158,Lookup!$A$1:$P$20,13,FALSE),"")</f>
        <v>Yes</v>
      </c>
      <c r="X158" s="133">
        <f>IFERROR(VLOOKUP($M158,Lookup!$A$1:$P$20,14,FALSE),"")</f>
        <v>0</v>
      </c>
      <c r="Y158" s="133">
        <f>IFERROR(VLOOKUP($M158,Lookup!$A$1:$P$20,15,FALSE),"")</f>
        <v>0</v>
      </c>
      <c r="Z158" s="544">
        <v>2</v>
      </c>
      <c r="AA158" s="544"/>
      <c r="AB158" s="129"/>
      <c r="AC158" s="129"/>
      <c r="AD158" s="135"/>
      <c r="AE158" s="135"/>
      <c r="AF158" s="129">
        <v>2812991869</v>
      </c>
      <c r="AG158" s="130" t="s">
        <v>3601</v>
      </c>
      <c r="AH158" s="135" t="s">
        <v>4107</v>
      </c>
      <c r="AI158" s="402">
        <v>1</v>
      </c>
      <c r="AJ158" s="402" t="s">
        <v>3057</v>
      </c>
      <c r="AK158" s="139"/>
      <c r="AL158" s="170">
        <v>2</v>
      </c>
      <c r="AM158" s="170">
        <v>2</v>
      </c>
      <c r="AN158" s="170">
        <v>2</v>
      </c>
      <c r="AO158" s="170">
        <v>2</v>
      </c>
      <c r="AP158" s="139"/>
      <c r="AQ158" s="139"/>
      <c r="AR158" s="400">
        <v>1</v>
      </c>
      <c r="AS158" s="400" t="s">
        <v>3057</v>
      </c>
      <c r="AT158" s="139"/>
      <c r="AU158" s="139"/>
      <c r="AV158" s="139" t="s">
        <v>2847</v>
      </c>
      <c r="AW158" s="139">
        <v>12</v>
      </c>
      <c r="AX158" s="139"/>
      <c r="AY158" s="139"/>
      <c r="AZ158" s="371"/>
      <c r="BA158" s="371"/>
      <c r="BB158" s="371"/>
      <c r="BC158" s="371"/>
      <c r="BD158" s="371"/>
      <c r="BE158" s="371"/>
      <c r="BF158" s="371"/>
    </row>
    <row r="159" spans="1:58" ht="39.75" customHeight="1">
      <c r="A159" s="126" t="s">
        <v>2531</v>
      </c>
      <c r="B159" s="539" t="s">
        <v>3602</v>
      </c>
      <c r="C159" s="539" t="s">
        <v>1625</v>
      </c>
      <c r="D159" s="539" t="s">
        <v>37</v>
      </c>
      <c r="E159" s="540" t="s">
        <v>40</v>
      </c>
      <c r="F159" s="540">
        <v>78218</v>
      </c>
      <c r="G159" s="98"/>
      <c r="H159" s="94"/>
      <c r="I159" s="552">
        <v>2500</v>
      </c>
      <c r="J159" s="129" t="s">
        <v>927</v>
      </c>
      <c r="K159" s="129" t="s">
        <v>1085</v>
      </c>
      <c r="L159" s="184" t="s">
        <v>4152</v>
      </c>
      <c r="M159" s="133" t="str">
        <f t="shared" si="14"/>
        <v>Reserve</v>
      </c>
      <c r="N159" s="133" t="str">
        <f>IFERROR(VLOOKUP($M159,Lookup!$A$1:$P$20,2,FALSE),"")</f>
        <v>Level 3</v>
      </c>
      <c r="O159" s="133">
        <f>IFERROR(VLOOKUP($M159,Lookup!$A$1:$P$20,7,FALSE),"")</f>
        <v>0</v>
      </c>
      <c r="P159" s="380"/>
      <c r="Q159" s="133">
        <f>IFERROR(VLOOKUP($M159,Lookup!$A$1:$P$20,8,FALSE),"")</f>
        <v>4</v>
      </c>
      <c r="R159" s="133">
        <f>IFERROR(VLOOKUP($M159,Lookup!$A$1:$P$20,9,FALSE),"")</f>
        <v>2</v>
      </c>
      <c r="S159" s="133"/>
      <c r="T159" s="133">
        <f>IFERROR(VLOOKUP($M159,Lookup!$A$1:$P$20,10,FALSE),"")</f>
        <v>4</v>
      </c>
      <c r="U159" s="133" t="str">
        <f>IFERROR(VLOOKUP($M159,Lookup!$A$1:$P$20,11,FALSE),"")</f>
        <v>Yes</v>
      </c>
      <c r="V159" s="544"/>
      <c r="W159" s="133" t="str">
        <f>IFERROR(VLOOKUP($M159,Lookup!$A$1:$P$20,13,FALSE),"")</f>
        <v>Yes</v>
      </c>
      <c r="X159" s="133">
        <f>IFERROR(VLOOKUP($M159,Lookup!$A$1:$P$20,14,FALSE),"")</f>
        <v>0</v>
      </c>
      <c r="Y159" s="133">
        <f>IFERROR(VLOOKUP($M159,Lookup!$A$1:$P$20,15,FALSE),"")</f>
        <v>0</v>
      </c>
      <c r="Z159" s="133">
        <f>IFERROR(VLOOKUP($M159,Lookup!$A$1:$P$20,16,FALSE),"")</f>
        <v>0</v>
      </c>
      <c r="AA159" s="544"/>
      <c r="AB159" s="129"/>
      <c r="AC159" s="129"/>
      <c r="AD159" s="135"/>
      <c r="AE159" s="135"/>
      <c r="AF159" s="129"/>
      <c r="AG159" s="148"/>
      <c r="AH159" s="135"/>
      <c r="AI159" s="135"/>
      <c r="AJ159" s="135"/>
      <c r="AK159" s="139"/>
      <c r="AL159" s="147"/>
      <c r="AM159" s="170"/>
      <c r="AN159" s="170"/>
      <c r="AO159" s="170"/>
      <c r="AP159" s="139"/>
      <c r="AQ159" s="139"/>
      <c r="AR159" s="389">
        <v>1</v>
      </c>
      <c r="AS159" s="389" t="s">
        <v>3057</v>
      </c>
      <c r="AT159" s="139" t="s">
        <v>3603</v>
      </c>
      <c r="AU159" s="139"/>
      <c r="AV159" s="139" t="s">
        <v>3179</v>
      </c>
      <c r="AW159" s="139">
        <v>20</v>
      </c>
      <c r="AX159" s="139"/>
      <c r="AY159" s="139"/>
      <c r="AZ159" s="371"/>
      <c r="BA159" s="371"/>
      <c r="BB159" s="371"/>
      <c r="BC159" s="371"/>
      <c r="BD159" s="371"/>
      <c r="BE159" s="371"/>
      <c r="BF159" s="371"/>
    </row>
    <row r="160" spans="1:58" ht="39.75" customHeight="1">
      <c r="A160" s="126" t="s">
        <v>2531</v>
      </c>
      <c r="B160" s="539" t="s">
        <v>4217</v>
      </c>
      <c r="C160" s="539" t="s">
        <v>3191</v>
      </c>
      <c r="D160" s="539" t="s">
        <v>37</v>
      </c>
      <c r="E160" s="540" t="s">
        <v>40</v>
      </c>
      <c r="F160" s="540">
        <v>78216</v>
      </c>
      <c r="G160" s="98"/>
      <c r="H160" s="94"/>
      <c r="I160" s="98">
        <v>2000</v>
      </c>
      <c r="J160" s="129" t="s">
        <v>927</v>
      </c>
      <c r="K160" s="129" t="s">
        <v>99</v>
      </c>
      <c r="L160" s="132" t="s">
        <v>4218</v>
      </c>
      <c r="M160" s="133" t="str">
        <f t="shared" si="14"/>
        <v>Trophy</v>
      </c>
      <c r="N160" s="133" t="str">
        <f>IFERROR(VLOOKUP($M160,Lookup!$A$1:$P$20,2,FALSE),"")</f>
        <v>Level 4</v>
      </c>
      <c r="O160" s="133">
        <f>IFERROR(VLOOKUP($M160,Lookup!$A$1:$P$20,7,FALSE),"")</f>
        <v>0</v>
      </c>
      <c r="P160" s="380"/>
      <c r="Q160" s="133">
        <f>IFERROR(VLOOKUP($M160,Lookup!$A$1:$P$20,8,FALSE),"")</f>
        <v>2</v>
      </c>
      <c r="R160" s="133">
        <f>IFERROR(VLOOKUP($M160,Lookup!$A$1:$P$20,9,FALSE),"")</f>
        <v>2</v>
      </c>
      <c r="S160" s="133"/>
      <c r="T160" s="133">
        <f>IFERROR(VLOOKUP($M160,Lookup!$A$1:$P$20,10,FALSE),"")</f>
        <v>4</v>
      </c>
      <c r="U160" s="133" t="str">
        <f>IFERROR(VLOOKUP($M160,Lookup!$A$1:$P$20,11,FALSE),"")</f>
        <v>Yes</v>
      </c>
      <c r="V160" s="133">
        <f>IFERROR(VLOOKUP($M160,Lookup!$A$1:$P$20,12,FALSE),"")</f>
        <v>0</v>
      </c>
      <c r="W160" s="133" t="str">
        <f>IFERROR(VLOOKUP($M160,Lookup!$A$1:$P$20,13,FALSE),"")</f>
        <v>Yes</v>
      </c>
      <c r="X160" s="133">
        <f>IFERROR(VLOOKUP($M160,Lookup!$A$1:$P$20,14,FALSE),"")</f>
        <v>0</v>
      </c>
      <c r="Y160" s="133">
        <f>IFERROR(VLOOKUP($M160,Lookup!$A$1:$P$20,15,FALSE),"")</f>
        <v>0</v>
      </c>
      <c r="Z160" s="133">
        <f>IFERROR(VLOOKUP($M160,Lookup!$A$1:$P$20,16,FALSE),"")</f>
        <v>0</v>
      </c>
      <c r="AA160" s="133">
        <f>IFERROR(VLOOKUP($M160,Lookup!$A$1:$Q$20,17,FALSE),"")</f>
        <v>2</v>
      </c>
      <c r="AB160" s="129"/>
      <c r="AC160" s="129"/>
      <c r="AD160" s="135"/>
      <c r="AE160" s="135"/>
      <c r="AF160" s="129" t="s">
        <v>3192</v>
      </c>
      <c r="AG160" s="130" t="s">
        <v>3177</v>
      </c>
      <c r="AH160" s="135"/>
      <c r="AI160" s="135"/>
      <c r="AJ160" s="135"/>
      <c r="AK160" s="139"/>
      <c r="AL160" s="147"/>
      <c r="AM160" s="170"/>
      <c r="AN160" s="170"/>
      <c r="AO160" s="147"/>
      <c r="AP160" s="139"/>
      <c r="AQ160" s="139"/>
      <c r="AR160" s="400">
        <v>2</v>
      </c>
      <c r="AS160" s="400" t="s">
        <v>977</v>
      </c>
      <c r="AT160" s="139"/>
      <c r="AU160" s="139"/>
      <c r="AV160" s="139" t="s">
        <v>3179</v>
      </c>
      <c r="AW160" s="139"/>
      <c r="AX160" s="139"/>
      <c r="AY160" s="139"/>
      <c r="AZ160" s="371"/>
      <c r="BA160" s="371"/>
      <c r="BB160" s="371"/>
      <c r="BC160" s="371"/>
      <c r="BD160" s="371"/>
      <c r="BE160" s="371"/>
      <c r="BF160" s="371"/>
    </row>
    <row r="161" spans="1:58" ht="39.75" customHeight="1">
      <c r="A161" s="126" t="s">
        <v>2531</v>
      </c>
      <c r="B161" s="539" t="s">
        <v>1721</v>
      </c>
      <c r="C161" s="539" t="s">
        <v>4219</v>
      </c>
      <c r="D161" s="539" t="s">
        <v>160</v>
      </c>
      <c r="E161" s="540" t="s">
        <v>40</v>
      </c>
      <c r="F161" s="540">
        <v>78959</v>
      </c>
      <c r="G161" s="98"/>
      <c r="H161" s="94"/>
      <c r="I161" s="98">
        <v>2000</v>
      </c>
      <c r="J161" s="129" t="s">
        <v>927</v>
      </c>
      <c r="K161" s="129" t="s">
        <v>469</v>
      </c>
      <c r="L161" s="132" t="s">
        <v>4220</v>
      </c>
      <c r="M161" s="133" t="str">
        <f t="shared" si="14"/>
        <v>Trophy</v>
      </c>
      <c r="N161" s="133" t="str">
        <f>IFERROR(VLOOKUP($M161,Lookup!$A$1:$P$20,2,FALSE),"")</f>
        <v>Level 4</v>
      </c>
      <c r="O161" s="133">
        <f>IFERROR(VLOOKUP($M161,Lookup!$A$1:$P$20,7,FALSE),"")</f>
        <v>0</v>
      </c>
      <c r="P161" s="380"/>
      <c r="Q161" s="133">
        <f>IFERROR(VLOOKUP($M161,Lookup!$A$1:$P$20,8,FALSE),"")</f>
        <v>2</v>
      </c>
      <c r="R161" s="133">
        <f>IFERROR(VLOOKUP($M161,Lookup!$A$1:$P$20,9,FALSE),"")</f>
        <v>2</v>
      </c>
      <c r="S161" s="133"/>
      <c r="T161" s="133">
        <f>IFERROR(VLOOKUP($M161,Lookup!$A$1:$P$20,10,FALSE),"")</f>
        <v>4</v>
      </c>
      <c r="U161" s="133" t="str">
        <f>IFERROR(VLOOKUP($M161,Lookup!$A$1:$P$20,11,FALSE),"")</f>
        <v>Yes</v>
      </c>
      <c r="V161" s="133">
        <f>IFERROR(VLOOKUP($M161,Lookup!$A$1:$P$20,12,FALSE),"")</f>
        <v>0</v>
      </c>
      <c r="W161" s="133" t="str">
        <f>IFERROR(VLOOKUP($M161,Lookup!$A$1:$P$20,13,FALSE),"")</f>
        <v>Yes</v>
      </c>
      <c r="X161" s="133">
        <f>IFERROR(VLOOKUP($M161,Lookup!$A$1:$P$20,14,FALSE),"")</f>
        <v>0</v>
      </c>
      <c r="Y161" s="133">
        <f>IFERROR(VLOOKUP($M161,Lookup!$A$1:$P$20,15,FALSE),"")</f>
        <v>0</v>
      </c>
      <c r="Z161" s="133">
        <f>IFERROR(VLOOKUP($M161,Lookup!$A$1:$P$20,16,FALSE),"")</f>
        <v>0</v>
      </c>
      <c r="AA161" s="544"/>
      <c r="AB161" s="129"/>
      <c r="AC161" s="129"/>
      <c r="AD161" s="135"/>
      <c r="AE161" s="135"/>
      <c r="AF161" s="129" t="s">
        <v>1723</v>
      </c>
      <c r="AG161" s="130" t="s">
        <v>1724</v>
      </c>
      <c r="AH161" s="135" t="s">
        <v>4107</v>
      </c>
      <c r="AI161" s="557">
        <v>1</v>
      </c>
      <c r="AJ161" s="557" t="s">
        <v>3431</v>
      </c>
      <c r="AK161" s="139"/>
      <c r="AL161" s="147"/>
      <c r="AM161" s="147"/>
      <c r="AN161" s="147"/>
      <c r="AO161" s="147"/>
      <c r="AP161" s="139"/>
      <c r="AQ161" s="139"/>
      <c r="AR161" s="400">
        <v>1</v>
      </c>
      <c r="AS161" s="400" t="s">
        <v>977</v>
      </c>
      <c r="AT161" s="139"/>
      <c r="AU161" s="139"/>
      <c r="AV161" s="139" t="s">
        <v>2894</v>
      </c>
      <c r="AW161" s="139"/>
      <c r="AX161" s="139"/>
      <c r="AY161" s="139"/>
      <c r="AZ161" s="371"/>
      <c r="BA161" s="371"/>
      <c r="BB161" s="371"/>
      <c r="BC161" s="371"/>
      <c r="BD161" s="371"/>
      <c r="BE161" s="371"/>
      <c r="BF161" s="371"/>
    </row>
    <row r="162" spans="1:58" ht="39.75" customHeight="1">
      <c r="A162" s="126" t="s">
        <v>2531</v>
      </c>
      <c r="B162" s="539" t="s">
        <v>1828</v>
      </c>
      <c r="C162" s="539" t="s">
        <v>1829</v>
      </c>
      <c r="D162" s="539" t="s">
        <v>37</v>
      </c>
      <c r="E162" s="540" t="s">
        <v>40</v>
      </c>
      <c r="F162" s="540">
        <v>78267</v>
      </c>
      <c r="G162" s="98"/>
      <c r="H162" s="94"/>
      <c r="I162" s="98">
        <v>1500</v>
      </c>
      <c r="J162" s="129" t="s">
        <v>927</v>
      </c>
      <c r="K162" s="129" t="s">
        <v>469</v>
      </c>
      <c r="L162" s="132" t="s">
        <v>4221</v>
      </c>
      <c r="M162" s="133" t="str">
        <f t="shared" si="14"/>
        <v>Trophy</v>
      </c>
      <c r="N162" s="133" t="str">
        <f>IFERROR(VLOOKUP($M162,Lookup!$A$1:$P$20,2,FALSE),"")</f>
        <v>Level 4</v>
      </c>
      <c r="O162" s="133">
        <f>IFERROR(VLOOKUP($M162,Lookup!$A$1:$P$20,7,FALSE),"")</f>
        <v>0</v>
      </c>
      <c r="P162" s="380"/>
      <c r="Q162" s="133">
        <f>IFERROR(VLOOKUP($M162,Lookup!$A$1:$P$20,8,FALSE),"")</f>
        <v>2</v>
      </c>
      <c r="R162" s="133">
        <f>IFERROR(VLOOKUP($M162,Lookup!$A$1:$P$20,9,FALSE),"")</f>
        <v>2</v>
      </c>
      <c r="S162" s="133"/>
      <c r="T162" s="133">
        <f>IFERROR(VLOOKUP($M162,Lookup!$A$1:$P$20,10,FALSE),"")</f>
        <v>4</v>
      </c>
      <c r="U162" s="133" t="str">
        <f>IFERROR(VLOOKUP($M162,Lookup!$A$1:$P$20,11,FALSE),"")</f>
        <v>Yes</v>
      </c>
      <c r="V162" s="133">
        <f>IFERROR(VLOOKUP($M162,Lookup!$A$1:$P$20,12,FALSE),"")</f>
        <v>0</v>
      </c>
      <c r="W162" s="133" t="str">
        <f>IFERROR(VLOOKUP($M162,Lookup!$A$1:$P$20,13,FALSE),"")</f>
        <v>Yes</v>
      </c>
      <c r="X162" s="133">
        <f>IFERROR(VLOOKUP($M162,Lookup!$A$1:$P$20,14,FALSE),"")</f>
        <v>0</v>
      </c>
      <c r="Y162" s="133">
        <f>IFERROR(VLOOKUP($M162,Lookup!$A$1:$P$20,15,FALSE),"")</f>
        <v>0</v>
      </c>
      <c r="Z162" s="133">
        <f>IFERROR(VLOOKUP($M162,Lookup!$A$1:$P$20,16,FALSE),"")</f>
        <v>0</v>
      </c>
      <c r="AA162" s="133">
        <f>IFERROR(VLOOKUP($M162,Lookup!$A$1:$Q$20,17,FALSE),"")</f>
        <v>2</v>
      </c>
      <c r="AB162" s="129"/>
      <c r="AC162" s="129"/>
      <c r="AD162" s="135"/>
      <c r="AE162" s="135"/>
      <c r="AF162" s="129" t="s">
        <v>4222</v>
      </c>
      <c r="AG162" s="130" t="s">
        <v>1831</v>
      </c>
      <c r="AH162" s="135"/>
      <c r="AI162" s="542">
        <v>1</v>
      </c>
      <c r="AJ162" s="542" t="s">
        <v>3431</v>
      </c>
      <c r="AK162" s="139"/>
      <c r="AL162" s="147"/>
      <c r="AM162" s="170"/>
      <c r="AN162" s="170"/>
      <c r="AO162" s="147"/>
      <c r="AP162" s="139"/>
      <c r="AQ162" s="139"/>
      <c r="AR162" s="400">
        <v>1</v>
      </c>
      <c r="AS162" s="400" t="s">
        <v>977</v>
      </c>
      <c r="AT162" s="139"/>
      <c r="AU162" s="139"/>
      <c r="AV162" s="139" t="s">
        <v>2894</v>
      </c>
      <c r="AW162" s="139"/>
      <c r="AX162" s="139"/>
      <c r="AY162" s="139"/>
      <c r="AZ162" s="371"/>
      <c r="BA162" s="371"/>
      <c r="BB162" s="371"/>
      <c r="BC162" s="371"/>
      <c r="BD162" s="371"/>
      <c r="BE162" s="371"/>
      <c r="BF162" s="371"/>
    </row>
    <row r="163" spans="1:58" ht="39.75" customHeight="1">
      <c r="A163" s="126" t="s">
        <v>2531</v>
      </c>
      <c r="B163" s="539" t="s">
        <v>3604</v>
      </c>
      <c r="C163" s="539" t="s">
        <v>226</v>
      </c>
      <c r="D163" s="539" t="s">
        <v>259</v>
      </c>
      <c r="E163" s="540" t="s">
        <v>40</v>
      </c>
      <c r="F163" s="540">
        <v>78124</v>
      </c>
      <c r="G163" s="98"/>
      <c r="H163" s="94"/>
      <c r="I163" s="98">
        <v>1000</v>
      </c>
      <c r="J163" s="129" t="s">
        <v>927</v>
      </c>
      <c r="K163" s="129"/>
      <c r="L163" s="132"/>
      <c r="M163" s="133"/>
      <c r="N163" s="133"/>
      <c r="O163" s="133"/>
      <c r="P163" s="380"/>
      <c r="Q163" s="133"/>
      <c r="R163" s="133"/>
      <c r="S163" s="133"/>
      <c r="T163" s="133"/>
      <c r="U163" s="133"/>
      <c r="V163" s="133"/>
      <c r="W163" s="133"/>
      <c r="X163" s="133"/>
      <c r="Y163" s="133"/>
      <c r="Z163" s="133"/>
      <c r="AA163" s="133"/>
      <c r="AB163" s="129"/>
      <c r="AC163" s="129"/>
      <c r="AD163" s="135"/>
      <c r="AE163" s="135"/>
      <c r="AF163" s="129" t="s">
        <v>3605</v>
      </c>
      <c r="AG163" s="130" t="s">
        <v>3606</v>
      </c>
      <c r="AH163" s="135"/>
      <c r="AI163" s="135"/>
      <c r="AJ163" s="135"/>
      <c r="AK163" s="139"/>
      <c r="AL163" s="147"/>
      <c r="AM163" s="170"/>
      <c r="AN163" s="170"/>
      <c r="AO163" s="147"/>
      <c r="AP163" s="139"/>
      <c r="AQ163" s="139"/>
      <c r="AR163" s="400">
        <v>1</v>
      </c>
      <c r="AS163" s="400" t="s">
        <v>977</v>
      </c>
      <c r="AT163" s="139"/>
      <c r="AU163" s="139"/>
      <c r="AV163" s="139" t="s">
        <v>2907</v>
      </c>
      <c r="AW163" s="139"/>
      <c r="AX163" s="139"/>
      <c r="AY163" s="139"/>
      <c r="AZ163" s="371"/>
      <c r="BA163" s="371"/>
      <c r="BB163" s="371"/>
      <c r="BC163" s="371"/>
      <c r="BD163" s="371"/>
      <c r="BE163" s="371"/>
      <c r="BF163" s="371"/>
    </row>
    <row r="164" spans="1:58" ht="39.75" customHeight="1">
      <c r="A164" s="126" t="s">
        <v>2531</v>
      </c>
      <c r="B164" s="539" t="s">
        <v>3607</v>
      </c>
      <c r="C164" s="539" t="s">
        <v>3608</v>
      </c>
      <c r="D164" s="539" t="s">
        <v>68</v>
      </c>
      <c r="E164" s="540" t="s">
        <v>40</v>
      </c>
      <c r="F164" s="540">
        <v>77041</v>
      </c>
      <c r="G164" s="98"/>
      <c r="H164" s="94"/>
      <c r="I164" s="98">
        <v>1000</v>
      </c>
      <c r="J164" s="129" t="s">
        <v>927</v>
      </c>
      <c r="K164" s="129" t="s">
        <v>3758</v>
      </c>
      <c r="L164" s="132"/>
      <c r="M164" s="133" t="str">
        <f t="shared" ref="M164:M169" si="15">IF(SUM($G164,$I164)=0,"",IF(SUM($G164,$I164)&gt;=10000,"Silver",IF(AND((SUM($G164,$I164)&lt;10000),(SUM($G164,$I164)&gt;=5000)),"Champion",IF(AND((SUM($G164,$I164)&lt;5000),(SUM($G164,$I164)&gt;=2500)),"Reserve",IF(AND((SUM($G164,$I164)&lt;2500),(SUM($G164,$I164)&gt;=1000)),"Trophy",IF(AND((SUM($G164,$I164)&lt;1000),(SUM($G164,$I164)&gt;=500)),"Blue",IF(AND((SUM($G164,$I164)&lt;500),(SUM($G164,$I164)&gt;=250)),"Red","White")))))))</f>
        <v>Trophy</v>
      </c>
      <c r="N164" s="133" t="str">
        <f>IFERROR(VLOOKUP($M164,Lookup!$A$1:$P$20,2,FALSE),"")</f>
        <v>Level 4</v>
      </c>
      <c r="O164" s="133">
        <f>IFERROR(VLOOKUP($M164,Lookup!$A$1:$P$20,7,FALSE),"")</f>
        <v>0</v>
      </c>
      <c r="P164" s="380"/>
      <c r="Q164" s="133">
        <f>IFERROR(VLOOKUP($M164,Lookup!$A$1:$P$20,8,FALSE),"")</f>
        <v>2</v>
      </c>
      <c r="R164" s="133">
        <f>IFERROR(VLOOKUP($M164,Lookup!$A$1:$P$20,9,FALSE),"")</f>
        <v>2</v>
      </c>
      <c r="S164" s="133"/>
      <c r="T164" s="133">
        <f>IFERROR(VLOOKUP($M164,Lookup!$A$1:$P$20,10,FALSE),"")</f>
        <v>4</v>
      </c>
      <c r="U164" s="133" t="str">
        <f>IFERROR(VLOOKUP($M164,Lookup!$A$1:$P$20,11,FALSE),"")</f>
        <v>Yes</v>
      </c>
      <c r="V164" s="133">
        <f>IFERROR(VLOOKUP($M164,Lookup!$A$1:$P$20,12,FALSE),"")</f>
        <v>0</v>
      </c>
      <c r="W164" s="133" t="str">
        <f>IFERROR(VLOOKUP($M164,Lookup!$A$1:$P$20,13,FALSE),"")</f>
        <v>Yes</v>
      </c>
      <c r="X164" s="133">
        <f>IFERROR(VLOOKUP($M164,Lookup!$A$1:$P$20,14,FALSE),"")</f>
        <v>0</v>
      </c>
      <c r="Y164" s="133">
        <f>IFERROR(VLOOKUP($M164,Lookup!$A$1:$P$20,15,FALSE),"")</f>
        <v>0</v>
      </c>
      <c r="Z164" s="133">
        <f>IFERROR(VLOOKUP($M164,Lookup!$A$1:$P$20,16,FALSE),"")</f>
        <v>0</v>
      </c>
      <c r="AA164" s="133">
        <f>IFERROR(VLOOKUP($M164,Lookup!$A$1:$Q$20,17,FALSE),"")</f>
        <v>2</v>
      </c>
      <c r="AB164" s="129"/>
      <c r="AC164" s="129"/>
      <c r="AD164" s="135"/>
      <c r="AE164" s="135"/>
      <c r="AF164" s="129" t="s">
        <v>1598</v>
      </c>
      <c r="AG164" s="129"/>
      <c r="AH164" s="135" t="s">
        <v>4107</v>
      </c>
      <c r="AI164" s="542" t="s">
        <v>3388</v>
      </c>
      <c r="AJ164" s="542" t="s">
        <v>4223</v>
      </c>
      <c r="AK164" s="139"/>
      <c r="AL164" s="147"/>
      <c r="AM164" s="170">
        <v>2</v>
      </c>
      <c r="AN164" s="170"/>
      <c r="AO164" s="170">
        <v>2</v>
      </c>
      <c r="AP164" s="139"/>
      <c r="AQ164" s="139"/>
      <c r="AR164" s="148"/>
      <c r="AS164" s="148"/>
      <c r="AT164" s="139"/>
      <c r="AU164" s="139"/>
      <c r="AV164" s="139" t="s">
        <v>2894</v>
      </c>
      <c r="AW164" s="139"/>
      <c r="AX164" s="139"/>
      <c r="AY164" s="139"/>
      <c r="AZ164" s="371"/>
      <c r="BA164" s="371"/>
      <c r="BB164" s="371"/>
      <c r="BC164" s="371"/>
      <c r="BD164" s="371"/>
      <c r="BE164" s="371"/>
      <c r="BF164" s="371"/>
    </row>
    <row r="165" spans="1:58" ht="39.75" customHeight="1">
      <c r="A165" s="126" t="s">
        <v>2531</v>
      </c>
      <c r="B165" s="539" t="s">
        <v>3609</v>
      </c>
      <c r="C165" s="539" t="s">
        <v>3610</v>
      </c>
      <c r="D165" s="539" t="s">
        <v>234</v>
      </c>
      <c r="E165" s="540" t="s">
        <v>40</v>
      </c>
      <c r="F165" s="540">
        <v>78130</v>
      </c>
      <c r="G165" s="98"/>
      <c r="H165" s="94"/>
      <c r="I165" s="98">
        <v>1000</v>
      </c>
      <c r="J165" s="129" t="s">
        <v>927</v>
      </c>
      <c r="K165" s="129" t="s">
        <v>996</v>
      </c>
      <c r="L165" s="132" t="s">
        <v>4224</v>
      </c>
      <c r="M165" s="133" t="str">
        <f t="shared" si="15"/>
        <v>Trophy</v>
      </c>
      <c r="N165" s="133" t="str">
        <f>IFERROR(VLOOKUP($M165,Lookup!$A$1:$P$20,2,FALSE),"")</f>
        <v>Level 4</v>
      </c>
      <c r="O165" s="133">
        <f>IFERROR(VLOOKUP($M165,Lookup!$A$1:$P$20,7,FALSE),"")</f>
        <v>0</v>
      </c>
      <c r="P165" s="380"/>
      <c r="Q165" s="133">
        <f>IFERROR(VLOOKUP($M165,Lookup!$A$1:$P$20,8,FALSE),"")</f>
        <v>2</v>
      </c>
      <c r="R165" s="133">
        <f>IFERROR(VLOOKUP($M165,Lookup!$A$1:$P$20,9,FALSE),"")</f>
        <v>2</v>
      </c>
      <c r="S165" s="133"/>
      <c r="T165" s="133">
        <f>IFERROR(VLOOKUP($M165,Lookup!$A$1:$P$20,10,FALSE),"")</f>
        <v>4</v>
      </c>
      <c r="U165" s="133" t="str">
        <f>IFERROR(VLOOKUP($M165,Lookup!$A$1:$P$20,11,FALSE),"")</f>
        <v>Yes</v>
      </c>
      <c r="V165" s="133">
        <f>IFERROR(VLOOKUP($M165,Lookup!$A$1:$P$20,12,FALSE),"")</f>
        <v>0</v>
      </c>
      <c r="W165" s="133" t="str">
        <f>IFERROR(VLOOKUP($M165,Lookup!$A$1:$P$20,13,FALSE),"")</f>
        <v>Yes</v>
      </c>
      <c r="X165" s="133">
        <f>IFERROR(VLOOKUP($M165,Lookup!$A$1:$P$20,14,FALSE),"")</f>
        <v>0</v>
      </c>
      <c r="Y165" s="133">
        <f>IFERROR(VLOOKUP($M165,Lookup!$A$1:$P$20,15,FALSE),"")</f>
        <v>0</v>
      </c>
      <c r="Z165" s="133">
        <f>IFERROR(VLOOKUP($M165,Lookup!$A$1:$P$20,16,FALSE),"")</f>
        <v>0</v>
      </c>
      <c r="AA165" s="544"/>
      <c r="AB165" s="129"/>
      <c r="AC165" s="129"/>
      <c r="AD165" s="135"/>
      <c r="AE165" s="135"/>
      <c r="AF165" s="129" t="s">
        <v>3611</v>
      </c>
      <c r="AG165" s="129"/>
      <c r="AH165" s="135" t="s">
        <v>4107</v>
      </c>
      <c r="AI165" s="542">
        <v>1</v>
      </c>
      <c r="AJ165" s="542" t="s">
        <v>976</v>
      </c>
      <c r="AK165" s="139"/>
      <c r="AL165" s="147"/>
      <c r="AM165" s="170">
        <v>1</v>
      </c>
      <c r="AN165" s="170"/>
      <c r="AO165" s="170">
        <v>1</v>
      </c>
      <c r="AP165" s="139"/>
      <c r="AQ165" s="139"/>
      <c r="AR165" s="400">
        <v>1</v>
      </c>
      <c r="AS165" s="400" t="s">
        <v>977</v>
      </c>
      <c r="AT165" s="139"/>
      <c r="AU165" s="139"/>
      <c r="AV165" s="139" t="s">
        <v>2894</v>
      </c>
      <c r="AW165" s="139"/>
      <c r="AX165" s="139"/>
      <c r="AY165" s="139"/>
      <c r="AZ165" s="371"/>
      <c r="BA165" s="371"/>
      <c r="BB165" s="371"/>
      <c r="BC165" s="371"/>
      <c r="BD165" s="371"/>
      <c r="BE165" s="371"/>
      <c r="BF165" s="371"/>
    </row>
    <row r="166" spans="1:58" ht="39.75" customHeight="1">
      <c r="A166" s="126" t="s">
        <v>2531</v>
      </c>
      <c r="B166" s="539" t="s">
        <v>2072</v>
      </c>
      <c r="C166" s="539" t="s">
        <v>2073</v>
      </c>
      <c r="D166" s="539" t="s">
        <v>2074</v>
      </c>
      <c r="E166" s="540" t="s">
        <v>40</v>
      </c>
      <c r="F166" s="540">
        <v>78616</v>
      </c>
      <c r="G166" s="98"/>
      <c r="H166" s="94"/>
      <c r="I166" s="98">
        <v>1000</v>
      </c>
      <c r="J166" s="129" t="s">
        <v>927</v>
      </c>
      <c r="K166" s="129" t="s">
        <v>2072</v>
      </c>
      <c r="L166" s="132" t="s">
        <v>4225</v>
      </c>
      <c r="M166" s="133" t="str">
        <f t="shared" si="15"/>
        <v>Trophy</v>
      </c>
      <c r="N166" s="133" t="str">
        <f>IFERROR(VLOOKUP($M166,Lookup!$A$1:$P$20,2,FALSE),"")</f>
        <v>Level 4</v>
      </c>
      <c r="O166" s="133">
        <f>IFERROR(VLOOKUP($M166,Lookup!$A$1:$P$20,7,FALSE),"")</f>
        <v>0</v>
      </c>
      <c r="P166" s="380"/>
      <c r="Q166" s="133">
        <f>IFERROR(VLOOKUP($M166,Lookup!$A$1:$P$20,8,FALSE),"")</f>
        <v>2</v>
      </c>
      <c r="R166" s="133">
        <f>IFERROR(VLOOKUP($M166,Lookup!$A$1:$P$20,9,FALSE),"")</f>
        <v>2</v>
      </c>
      <c r="S166" s="133"/>
      <c r="T166" s="133">
        <f>IFERROR(VLOOKUP($M166,Lookup!$A$1:$P$20,10,FALSE),"")</f>
        <v>4</v>
      </c>
      <c r="U166" s="133" t="str">
        <f>IFERROR(VLOOKUP($M166,Lookup!$A$1:$P$20,11,FALSE),"")</f>
        <v>Yes</v>
      </c>
      <c r="V166" s="133">
        <f>IFERROR(VLOOKUP($M166,Lookup!$A$1:$P$20,12,FALSE),"")</f>
        <v>0</v>
      </c>
      <c r="W166" s="133" t="str">
        <f>IFERROR(VLOOKUP($M166,Lookup!$A$1:$P$20,13,FALSE),"")</f>
        <v>Yes</v>
      </c>
      <c r="X166" s="133">
        <f>IFERROR(VLOOKUP($M166,Lookup!$A$1:$P$20,14,FALSE),"")</f>
        <v>0</v>
      </c>
      <c r="Y166" s="133">
        <f>IFERROR(VLOOKUP($M166,Lookup!$A$1:$P$20,15,FALSE),"")</f>
        <v>0</v>
      </c>
      <c r="Z166" s="133">
        <f>IFERROR(VLOOKUP($M166,Lookup!$A$1:$P$20,16,FALSE),"")</f>
        <v>0</v>
      </c>
      <c r="AA166" s="133">
        <f>IFERROR(VLOOKUP($M166,Lookup!$A$1:$Q$20,17,FALSE),"")</f>
        <v>2</v>
      </c>
      <c r="AB166" s="129"/>
      <c r="AC166" s="129"/>
      <c r="AD166" s="135"/>
      <c r="AE166" s="135"/>
      <c r="AF166" s="129" t="s">
        <v>2075</v>
      </c>
      <c r="AG166" s="172" t="s">
        <v>2076</v>
      </c>
      <c r="AH166" s="135"/>
      <c r="AI166" s="135"/>
      <c r="AJ166" s="135"/>
      <c r="AK166" s="139"/>
      <c r="AL166" s="147"/>
      <c r="AM166" s="170"/>
      <c r="AN166" s="170"/>
      <c r="AO166" s="147"/>
      <c r="AP166" s="139"/>
      <c r="AQ166" s="139"/>
      <c r="AR166" s="400">
        <v>1</v>
      </c>
      <c r="AS166" s="400" t="s">
        <v>977</v>
      </c>
      <c r="AT166" s="139"/>
      <c r="AU166" s="139"/>
      <c r="AV166" s="139" t="s">
        <v>2894</v>
      </c>
      <c r="AW166" s="139"/>
      <c r="AX166" s="139"/>
      <c r="AY166" s="139"/>
      <c r="AZ166" s="371"/>
      <c r="BA166" s="371"/>
      <c r="BB166" s="371"/>
      <c r="BC166" s="371"/>
      <c r="BD166" s="371"/>
      <c r="BE166" s="371"/>
      <c r="BF166" s="371"/>
    </row>
    <row r="167" spans="1:58" ht="39.75" customHeight="1">
      <c r="A167" s="126" t="s">
        <v>2531</v>
      </c>
      <c r="B167" s="539" t="s">
        <v>2122</v>
      </c>
      <c r="C167" s="539" t="s">
        <v>3612</v>
      </c>
      <c r="D167" s="539" t="s">
        <v>216</v>
      </c>
      <c r="E167" s="540" t="s">
        <v>40</v>
      </c>
      <c r="F167" s="540">
        <v>75551</v>
      </c>
      <c r="G167" s="98"/>
      <c r="H167" s="94"/>
      <c r="I167" s="98">
        <v>529.20000000000005</v>
      </c>
      <c r="J167" s="129" t="s">
        <v>927</v>
      </c>
      <c r="K167" s="129" t="s">
        <v>99</v>
      </c>
      <c r="L167" s="132" t="s">
        <v>4226</v>
      </c>
      <c r="M167" s="133" t="str">
        <f t="shared" si="15"/>
        <v>Blue</v>
      </c>
      <c r="N167" s="133" t="str">
        <f>IFERROR(VLOOKUP($M167,Lookup!$A$1:$P$20,2,FALSE),"")</f>
        <v>Level 5</v>
      </c>
      <c r="O167" s="133">
        <f>IFERROR(VLOOKUP($M167,Lookup!$A$1:$P$20,7,FALSE),"")</f>
        <v>0</v>
      </c>
      <c r="P167" s="380"/>
      <c r="Q167" s="133">
        <f>IFERROR(VLOOKUP($M167,Lookup!$A$1:$P$20,8,FALSE),"")</f>
        <v>2</v>
      </c>
      <c r="R167" s="133">
        <f>IFERROR(VLOOKUP($M167,Lookup!$A$1:$P$20,9,FALSE),"")</f>
        <v>2</v>
      </c>
      <c r="S167" s="133"/>
      <c r="T167" s="133">
        <f>IFERROR(VLOOKUP($M167,Lookup!$A$1:$P$20,10,FALSE),"")</f>
        <v>2</v>
      </c>
      <c r="U167" s="133">
        <f>IFERROR(VLOOKUP($M167,Lookup!$A$1:$P$20,11,FALSE),"")</f>
        <v>0</v>
      </c>
      <c r="V167" s="133">
        <f>IFERROR(VLOOKUP($M167,Lookup!$A$1:$P$20,12,FALSE),"")</f>
        <v>0</v>
      </c>
      <c r="W167" s="133">
        <f>IFERROR(VLOOKUP($M167,Lookup!$A$1:$P$20,13,FALSE),"")</f>
        <v>0</v>
      </c>
      <c r="X167" s="133">
        <f>IFERROR(VLOOKUP($M167,Lookup!$A$1:$P$20,14,FALSE),"")</f>
        <v>0</v>
      </c>
      <c r="Y167" s="133">
        <f>IFERROR(VLOOKUP($M167,Lookup!$A$1:$P$20,15,FALSE),"")</f>
        <v>0</v>
      </c>
      <c r="Z167" s="133">
        <f>IFERROR(VLOOKUP($M167,Lookup!$A$1:$P$20,16,FALSE),"")</f>
        <v>0</v>
      </c>
      <c r="AA167" s="544"/>
      <c r="AB167" s="129"/>
      <c r="AC167" s="129"/>
      <c r="AD167" s="135"/>
      <c r="AE167" s="135"/>
      <c r="AF167" s="129" t="s">
        <v>3613</v>
      </c>
      <c r="AG167" s="172" t="s">
        <v>814</v>
      </c>
      <c r="AH167" s="135"/>
      <c r="AI167" s="135"/>
      <c r="AJ167" s="135"/>
      <c r="AK167" s="139"/>
      <c r="AL167" s="147"/>
      <c r="AM167" s="170"/>
      <c r="AN167" s="170"/>
      <c r="AO167" s="147"/>
      <c r="AP167" s="139"/>
      <c r="AQ167" s="139"/>
      <c r="AR167" s="148"/>
      <c r="AS167" s="148"/>
      <c r="AT167" s="139"/>
      <c r="AU167" s="139"/>
      <c r="AV167" s="139" t="s">
        <v>2907</v>
      </c>
      <c r="AW167" s="139"/>
      <c r="AX167" s="139"/>
      <c r="AY167" s="139"/>
      <c r="AZ167" s="371"/>
      <c r="BA167" s="371"/>
      <c r="BB167" s="371"/>
      <c r="BC167" s="371"/>
      <c r="BD167" s="371"/>
      <c r="BE167" s="371"/>
      <c r="BF167" s="371"/>
    </row>
    <row r="168" spans="1:58" ht="39.75" customHeight="1">
      <c r="A168" s="126" t="s">
        <v>2531</v>
      </c>
      <c r="B168" s="539" t="s">
        <v>2094</v>
      </c>
      <c r="C168" s="539" t="s">
        <v>3614</v>
      </c>
      <c r="D168" s="539" t="s">
        <v>37</v>
      </c>
      <c r="E168" s="540" t="s">
        <v>40</v>
      </c>
      <c r="F168" s="540">
        <v>78213</v>
      </c>
      <c r="G168" s="98"/>
      <c r="H168" s="94"/>
      <c r="I168" s="98">
        <v>500</v>
      </c>
      <c r="J168" s="129" t="s">
        <v>927</v>
      </c>
      <c r="K168" s="129" t="s">
        <v>4227</v>
      </c>
      <c r="L168" s="132" t="s">
        <v>4228</v>
      </c>
      <c r="M168" s="133" t="str">
        <f t="shared" si="15"/>
        <v>Blue</v>
      </c>
      <c r="N168" s="133" t="str">
        <f>IFERROR(VLOOKUP($M168,Lookup!$A$1:$P$20,2,FALSE),"")</f>
        <v>Level 5</v>
      </c>
      <c r="O168" s="133">
        <f>IFERROR(VLOOKUP($M168,Lookup!$A$1:$P$20,7,FALSE),"")</f>
        <v>0</v>
      </c>
      <c r="P168" s="380"/>
      <c r="Q168" s="133">
        <f>IFERROR(VLOOKUP($M168,Lookup!$A$1:$P$20,8,FALSE),"")</f>
        <v>2</v>
      </c>
      <c r="R168" s="133">
        <f>IFERROR(VLOOKUP($M168,Lookup!$A$1:$P$20,9,FALSE),"")</f>
        <v>2</v>
      </c>
      <c r="S168" s="133"/>
      <c r="T168" s="133">
        <f>IFERROR(VLOOKUP($M168,Lookup!$A$1:$P$20,10,FALSE),"")</f>
        <v>2</v>
      </c>
      <c r="U168" s="133">
        <f>IFERROR(VLOOKUP($M168,Lookup!$A$1:$P$20,11,FALSE),"")</f>
        <v>0</v>
      </c>
      <c r="V168" s="133">
        <f>IFERROR(VLOOKUP($M168,Lookup!$A$1:$P$20,12,FALSE),"")</f>
        <v>0</v>
      </c>
      <c r="W168" s="133">
        <f>IFERROR(VLOOKUP($M168,Lookup!$A$1:$P$20,13,FALSE),"")</f>
        <v>0</v>
      </c>
      <c r="X168" s="133">
        <f>IFERROR(VLOOKUP($M168,Lookup!$A$1:$P$20,14,FALSE),"")</f>
        <v>0</v>
      </c>
      <c r="Y168" s="133">
        <f>IFERROR(VLOOKUP($M168,Lookup!$A$1:$P$20,15,FALSE),"")</f>
        <v>0</v>
      </c>
      <c r="Z168" s="133">
        <f>IFERROR(VLOOKUP($M168,Lookup!$A$1:$P$20,16,FALSE),"")</f>
        <v>0</v>
      </c>
      <c r="AA168" s="133">
        <f>IFERROR(VLOOKUP($M168,Lookup!$A$1:$Q$20,17,FALSE),"")</f>
        <v>1</v>
      </c>
      <c r="AB168" s="129"/>
      <c r="AC168" s="129"/>
      <c r="AD168" s="135"/>
      <c r="AE168" s="135"/>
      <c r="AF168" s="129" t="s">
        <v>3615</v>
      </c>
      <c r="AG168" s="129"/>
      <c r="AH168" s="135"/>
      <c r="AI168" s="135"/>
      <c r="AJ168" s="135"/>
      <c r="AK168" s="139"/>
      <c r="AL168" s="147"/>
      <c r="AM168" s="170"/>
      <c r="AN168" s="170"/>
      <c r="AO168" s="147"/>
      <c r="AP168" s="139"/>
      <c r="AQ168" s="139"/>
      <c r="AR168" s="148"/>
      <c r="AS168" s="148"/>
      <c r="AT168" s="139"/>
      <c r="AU168" s="139"/>
      <c r="AV168" s="139" t="s">
        <v>2907</v>
      </c>
      <c r="AW168" s="139"/>
      <c r="AX168" s="139"/>
      <c r="AY168" s="139"/>
      <c r="AZ168" s="371"/>
      <c r="BA168" s="371"/>
      <c r="BB168" s="371"/>
      <c r="BC168" s="371"/>
      <c r="BD168" s="371"/>
      <c r="BE168" s="371"/>
      <c r="BF168" s="371"/>
    </row>
    <row r="169" spans="1:58" ht="39.75" customHeight="1">
      <c r="A169" s="126" t="s">
        <v>2531</v>
      </c>
      <c r="B169" s="539" t="s">
        <v>3193</v>
      </c>
      <c r="C169" s="539" t="s">
        <v>3194</v>
      </c>
      <c r="D169" s="539" t="s">
        <v>37</v>
      </c>
      <c r="E169" s="540" t="s">
        <v>40</v>
      </c>
      <c r="F169" s="540">
        <v>78228</v>
      </c>
      <c r="G169" s="98"/>
      <c r="H169" s="94"/>
      <c r="I169" s="98">
        <v>2000</v>
      </c>
      <c r="J169" s="129" t="s">
        <v>927</v>
      </c>
      <c r="K169" s="129" t="s">
        <v>1085</v>
      </c>
      <c r="L169" s="128" t="s">
        <v>4229</v>
      </c>
      <c r="M169" s="133" t="str">
        <f t="shared" si="15"/>
        <v>Trophy</v>
      </c>
      <c r="N169" s="133"/>
      <c r="O169" s="133"/>
      <c r="P169" s="380"/>
      <c r="Q169" s="133"/>
      <c r="R169" s="133"/>
      <c r="S169" s="133"/>
      <c r="T169" s="133"/>
      <c r="U169" s="133"/>
      <c r="V169" s="133"/>
      <c r="W169" s="133"/>
      <c r="X169" s="133"/>
      <c r="Y169" s="133"/>
      <c r="Z169" s="133"/>
      <c r="AA169" s="133"/>
      <c r="AB169" s="129"/>
      <c r="AC169" s="129"/>
      <c r="AD169" s="135"/>
      <c r="AE169" s="135"/>
      <c r="AF169" s="129" t="s">
        <v>3195</v>
      </c>
      <c r="AG169" s="130" t="s">
        <v>3196</v>
      </c>
      <c r="AH169" s="135"/>
      <c r="AI169" s="135"/>
      <c r="AJ169" s="135"/>
      <c r="AK169" s="139"/>
      <c r="AL169" s="147"/>
      <c r="AM169" s="170"/>
      <c r="AN169" s="170"/>
      <c r="AO169" s="147"/>
      <c r="AP169" s="139"/>
      <c r="AQ169" s="139"/>
      <c r="AR169" s="400">
        <v>2</v>
      </c>
      <c r="AS169" s="400" t="s">
        <v>977</v>
      </c>
      <c r="AT169" s="139"/>
      <c r="AU169" s="139"/>
      <c r="AV169" s="139" t="s">
        <v>900</v>
      </c>
      <c r="AW169" s="143"/>
      <c r="AX169" s="143"/>
      <c r="AY169" s="143"/>
      <c r="AZ169" s="371"/>
      <c r="BA169" s="371"/>
      <c r="BB169" s="371"/>
      <c r="BC169" s="371"/>
      <c r="BD169" s="371"/>
      <c r="BE169" s="371"/>
      <c r="BF169" s="371"/>
    </row>
    <row r="170" spans="1:58" ht="39.75" customHeight="1">
      <c r="A170" s="126" t="s">
        <v>2529</v>
      </c>
      <c r="B170" s="539" t="s">
        <v>2296</v>
      </c>
      <c r="C170" s="539" t="s">
        <v>2297</v>
      </c>
      <c r="D170" s="539" t="s">
        <v>37</v>
      </c>
      <c r="E170" s="540" t="s">
        <v>40</v>
      </c>
      <c r="F170" s="540">
        <v>78223</v>
      </c>
      <c r="G170" s="541">
        <v>5500</v>
      </c>
      <c r="H170" s="540" t="s">
        <v>4122</v>
      </c>
      <c r="I170" s="98"/>
      <c r="J170" s="129"/>
      <c r="K170" s="129"/>
      <c r="L170" s="545" t="s">
        <v>4230</v>
      </c>
      <c r="M170" s="454" t="s">
        <v>363</v>
      </c>
      <c r="N170" s="454" t="s">
        <v>901</v>
      </c>
      <c r="O170" s="454">
        <v>0</v>
      </c>
      <c r="P170" s="554"/>
      <c r="Q170" s="454">
        <v>1</v>
      </c>
      <c r="R170" s="454">
        <v>0</v>
      </c>
      <c r="S170" s="454"/>
      <c r="T170" s="454">
        <v>2</v>
      </c>
      <c r="U170" s="454">
        <v>0</v>
      </c>
      <c r="V170" s="454">
        <v>0</v>
      </c>
      <c r="W170" s="454">
        <v>0</v>
      </c>
      <c r="X170" s="454">
        <v>0</v>
      </c>
      <c r="Y170" s="454">
        <v>0</v>
      </c>
      <c r="Z170" s="454">
        <v>0</v>
      </c>
      <c r="AA170" s="454">
        <v>1</v>
      </c>
      <c r="AB170" s="555"/>
      <c r="AC170" s="555"/>
      <c r="AD170" s="556"/>
      <c r="AE170" s="556"/>
      <c r="AF170" s="129"/>
      <c r="AG170" s="130"/>
      <c r="AH170" s="135"/>
      <c r="AI170" s="135"/>
      <c r="AJ170" s="135"/>
      <c r="AK170" s="143"/>
      <c r="AL170" s="150"/>
      <c r="AM170" s="129"/>
      <c r="AN170" s="129"/>
      <c r="AO170" s="150"/>
      <c r="AP170" s="143"/>
      <c r="AQ170" s="143"/>
      <c r="AR170" s="148"/>
      <c r="AS170" s="148"/>
      <c r="AT170" s="143"/>
      <c r="AU170" s="143"/>
      <c r="AV170" s="143"/>
      <c r="AW170" s="139"/>
      <c r="AX170" s="139"/>
      <c r="AY170" s="139"/>
      <c r="AZ170" s="371"/>
      <c r="BA170" s="371"/>
      <c r="BB170" s="371"/>
      <c r="BC170" s="371"/>
      <c r="BD170" s="371"/>
      <c r="BE170" s="371"/>
      <c r="BF170" s="371"/>
    </row>
    <row r="171" spans="1:58" ht="39.75" customHeight="1">
      <c r="A171" s="126" t="s">
        <v>2531</v>
      </c>
      <c r="B171" s="140" t="s">
        <v>3616</v>
      </c>
      <c r="C171" s="140"/>
      <c r="D171" s="140"/>
      <c r="E171" s="96"/>
      <c r="F171" s="96"/>
      <c r="G171" s="98"/>
      <c r="H171" s="129"/>
      <c r="I171" s="98">
        <v>1000</v>
      </c>
      <c r="J171" s="129" t="s">
        <v>927</v>
      </c>
      <c r="K171" s="129" t="s">
        <v>1038</v>
      </c>
      <c r="L171" s="132"/>
      <c r="M171" s="454"/>
      <c r="N171" s="454"/>
      <c r="O171" s="454"/>
      <c r="P171" s="554"/>
      <c r="Q171" s="454"/>
      <c r="R171" s="454"/>
      <c r="S171" s="454"/>
      <c r="T171" s="454"/>
      <c r="U171" s="454"/>
      <c r="V171" s="454"/>
      <c r="W171" s="454"/>
      <c r="X171" s="454"/>
      <c r="Y171" s="454"/>
      <c r="Z171" s="454"/>
      <c r="AA171" s="454"/>
      <c r="AB171" s="555"/>
      <c r="AC171" s="555"/>
      <c r="AD171" s="556"/>
      <c r="AE171" s="556"/>
      <c r="AF171" s="129"/>
      <c r="AG171" s="130"/>
      <c r="AH171" s="135"/>
      <c r="AI171" s="135"/>
      <c r="AJ171" s="135"/>
      <c r="AK171" s="143"/>
      <c r="AL171" s="150"/>
      <c r="AM171" s="129"/>
      <c r="AN171" s="129"/>
      <c r="AO171" s="150"/>
      <c r="AP171" s="143"/>
      <c r="AQ171" s="143"/>
      <c r="AR171" s="389">
        <v>1</v>
      </c>
      <c r="AS171" s="389" t="s">
        <v>977</v>
      </c>
      <c r="AT171" s="143" t="s">
        <v>3411</v>
      </c>
      <c r="AU171" s="143"/>
      <c r="AV171" s="143" t="s">
        <v>2894</v>
      </c>
      <c r="AW171" s="139"/>
      <c r="AX171" s="139"/>
      <c r="AY171" s="139"/>
      <c r="AZ171" s="371"/>
      <c r="BA171" s="371"/>
      <c r="BB171" s="371"/>
      <c r="BC171" s="371"/>
      <c r="BD171" s="371"/>
      <c r="BE171" s="371"/>
      <c r="BF171" s="371"/>
    </row>
    <row r="172" spans="1:58" ht="39.75" customHeight="1">
      <c r="A172" s="126" t="s">
        <v>2531</v>
      </c>
      <c r="B172" s="539" t="s">
        <v>3617</v>
      </c>
      <c r="C172" s="539" t="s">
        <v>3618</v>
      </c>
      <c r="D172" s="539" t="s">
        <v>37</v>
      </c>
      <c r="E172" s="540" t="s">
        <v>40</v>
      </c>
      <c r="F172" s="540">
        <v>78221</v>
      </c>
      <c r="G172" s="98"/>
      <c r="H172" s="94"/>
      <c r="I172" s="98">
        <v>0.01</v>
      </c>
      <c r="J172" s="129"/>
      <c r="K172" s="129" t="s">
        <v>996</v>
      </c>
      <c r="L172" s="132" t="s">
        <v>4231</v>
      </c>
      <c r="M172" s="133"/>
      <c r="N172" s="133"/>
      <c r="O172" s="133"/>
      <c r="P172" s="380"/>
      <c r="Q172" s="133"/>
      <c r="R172" s="133"/>
      <c r="S172" s="133"/>
      <c r="T172" s="133"/>
      <c r="U172" s="133"/>
      <c r="V172" s="133"/>
      <c r="W172" s="133"/>
      <c r="X172" s="133"/>
      <c r="Y172" s="133"/>
      <c r="Z172" s="133"/>
      <c r="AA172" s="133"/>
      <c r="AB172" s="129"/>
      <c r="AC172" s="129"/>
      <c r="AD172" s="135"/>
      <c r="AE172" s="135"/>
      <c r="AF172" s="129" t="s">
        <v>3619</v>
      </c>
      <c r="AG172" s="130" t="s">
        <v>3620</v>
      </c>
      <c r="AH172" s="135"/>
      <c r="AI172" s="135"/>
      <c r="AJ172" s="135"/>
      <c r="AK172" s="143"/>
      <c r="AL172" s="150"/>
      <c r="AM172" s="129"/>
      <c r="AN172" s="129"/>
      <c r="AO172" s="150"/>
      <c r="AP172" s="143"/>
      <c r="AQ172" s="143"/>
      <c r="AR172" s="148"/>
      <c r="AS172" s="148"/>
      <c r="AT172" s="143"/>
      <c r="AU172" s="143"/>
      <c r="AV172" s="143" t="s">
        <v>900</v>
      </c>
      <c r="AW172" s="139"/>
      <c r="AX172" s="139"/>
      <c r="AY172" s="139"/>
      <c r="AZ172" s="371"/>
      <c r="BA172" s="371"/>
      <c r="BB172" s="371"/>
      <c r="BC172" s="371"/>
      <c r="BD172" s="371"/>
      <c r="BE172" s="371"/>
      <c r="BF172" s="371"/>
    </row>
    <row r="173" spans="1:58" ht="39.75" customHeight="1">
      <c r="A173" s="126" t="s">
        <v>3028</v>
      </c>
      <c r="B173" s="539" t="s">
        <v>3621</v>
      </c>
      <c r="C173" s="539" t="s">
        <v>3622</v>
      </c>
      <c r="D173" s="539" t="s">
        <v>37</v>
      </c>
      <c r="E173" s="540" t="s">
        <v>40</v>
      </c>
      <c r="F173" s="540">
        <v>78232</v>
      </c>
      <c r="G173" s="98"/>
      <c r="H173" s="94"/>
      <c r="I173" s="98">
        <v>0.01</v>
      </c>
      <c r="J173" s="129"/>
      <c r="K173" s="129"/>
      <c r="L173" s="132"/>
      <c r="M173" s="133" t="str">
        <f t="shared" ref="M173:M185" si="16">IF(SUM($G173,$I173)=0,"",IF(SUM($G173,$I173)&gt;=10000,"Silver",IF(AND((SUM($G173,$I173)&lt;10000),(SUM($G173,$I173)&gt;=5000)),"Champion",IF(AND((SUM($G173,$I173)&lt;5000),(SUM($G173,$I173)&gt;=2500)),"Reserve",IF(AND((SUM($G173,$I173)&lt;2500),(SUM($G173,$I173)&gt;=1000)),"Trophy",IF(AND((SUM($G173,$I173)&lt;1000),(SUM($G173,$I173)&gt;=500)),"Blue",IF(AND((SUM($G173,$I173)&lt;500),(SUM($G173,$I173)&gt;=250)),"Red","White")))))))</f>
        <v>White</v>
      </c>
      <c r="N173" s="133" t="str">
        <f>IFERROR(VLOOKUP($M173,Lookup!$A$1:$P$20,2,FALSE),"")</f>
        <v>Level 7</v>
      </c>
      <c r="O173" s="133">
        <f>IFERROR(VLOOKUP($M173,Lookup!$A$1:$P$20,7,FALSE),"")</f>
        <v>0</v>
      </c>
      <c r="P173" s="380"/>
      <c r="Q173" s="133">
        <f>IFERROR(VLOOKUP($M173,Lookup!$A$1:$P$20,8,FALSE),"")</f>
        <v>1</v>
      </c>
      <c r="R173" s="133">
        <f>IFERROR(VLOOKUP($M173,Lookup!$A$1:$P$20,9,FALSE),"")</f>
        <v>0</v>
      </c>
      <c r="S173" s="133"/>
      <c r="T173" s="133">
        <f>IFERROR(VLOOKUP($M173,Lookup!$A$1:$P$20,10,FALSE),"")</f>
        <v>0</v>
      </c>
      <c r="U173" s="133">
        <f>IFERROR(VLOOKUP($M173,Lookup!$A$1:$P$20,11,FALSE),"")</f>
        <v>0</v>
      </c>
      <c r="V173" s="133">
        <f>IFERROR(VLOOKUP($M173,Lookup!$A$1:$P$20,12,FALSE),"")</f>
        <v>0</v>
      </c>
      <c r="W173" s="133">
        <f>IFERROR(VLOOKUP($M173,Lookup!$A$1:$P$20,13,FALSE),"")</f>
        <v>0</v>
      </c>
      <c r="X173" s="133">
        <f>IFERROR(VLOOKUP($M173,Lookup!$A$1:$P$20,14,FALSE),"")</f>
        <v>0</v>
      </c>
      <c r="Y173" s="133">
        <f>IFERROR(VLOOKUP($M173,Lookup!$A$1:$P$20,15,FALSE),"")</f>
        <v>0</v>
      </c>
      <c r="Z173" s="133">
        <f>IFERROR(VLOOKUP($M173,Lookup!$A$1:$P$20,16,FALSE),"")</f>
        <v>0</v>
      </c>
      <c r="AA173" s="133">
        <f>IFERROR(VLOOKUP($M173,Lookup!$A$1:$Q$20,17,FALSE),"")</f>
        <v>0</v>
      </c>
      <c r="AB173" s="129"/>
      <c r="AC173" s="129"/>
      <c r="AD173" s="135"/>
      <c r="AE173" s="135"/>
      <c r="AF173" s="129"/>
      <c r="AG173" s="129"/>
      <c r="AH173" s="135"/>
      <c r="AI173" s="135"/>
      <c r="AJ173" s="135"/>
      <c r="AK173" s="139"/>
      <c r="AL173" s="147"/>
      <c r="AM173" s="170">
        <v>1</v>
      </c>
      <c r="AN173" s="170"/>
      <c r="AO173" s="170">
        <v>1</v>
      </c>
      <c r="AP173" s="139"/>
      <c r="AQ173" s="139"/>
      <c r="AR173" s="148"/>
      <c r="AS173" s="148"/>
      <c r="AT173" s="139"/>
      <c r="AU173" s="139"/>
      <c r="AV173" s="139" t="s">
        <v>900</v>
      </c>
      <c r="AW173" s="139"/>
      <c r="AX173" s="139"/>
      <c r="AY173" s="139"/>
      <c r="AZ173" s="371"/>
      <c r="BA173" s="371"/>
      <c r="BB173" s="371"/>
      <c r="BC173" s="371"/>
      <c r="BD173" s="371"/>
      <c r="BE173" s="371"/>
      <c r="BF173" s="371"/>
    </row>
    <row r="174" spans="1:58" ht="39.75" customHeight="1">
      <c r="A174" s="126" t="s">
        <v>2531</v>
      </c>
      <c r="B174" s="539" t="s">
        <v>3623</v>
      </c>
      <c r="C174" s="539" t="s">
        <v>3624</v>
      </c>
      <c r="D174" s="539" t="s">
        <v>37</v>
      </c>
      <c r="E174" s="540" t="s">
        <v>40</v>
      </c>
      <c r="F174" s="540">
        <v>78219</v>
      </c>
      <c r="G174" s="98"/>
      <c r="H174" s="94"/>
      <c r="I174" s="98">
        <v>0.01</v>
      </c>
      <c r="J174" s="129"/>
      <c r="K174" s="129"/>
      <c r="L174" s="132"/>
      <c r="M174" s="133" t="str">
        <f t="shared" si="16"/>
        <v>White</v>
      </c>
      <c r="N174" s="133" t="str">
        <f>IFERROR(VLOOKUP($M174,Lookup!$A$1:$P$20,2,FALSE),"")</f>
        <v>Level 7</v>
      </c>
      <c r="O174" s="133">
        <f>IFERROR(VLOOKUP($M174,Lookup!$A$1:$P$20,7,FALSE),"")</f>
        <v>0</v>
      </c>
      <c r="P174" s="380"/>
      <c r="Q174" s="133">
        <f>IFERROR(VLOOKUP($M174,Lookup!$A$1:$P$20,8,FALSE),"")</f>
        <v>1</v>
      </c>
      <c r="R174" s="133">
        <f>IFERROR(VLOOKUP($M174,Lookup!$A$1:$P$20,9,FALSE),"")</f>
        <v>0</v>
      </c>
      <c r="S174" s="133"/>
      <c r="T174" s="133">
        <f>IFERROR(VLOOKUP($M174,Lookup!$A$1:$P$20,10,FALSE),"")</f>
        <v>0</v>
      </c>
      <c r="U174" s="133">
        <f>IFERROR(VLOOKUP($M174,Lookup!$A$1:$P$20,11,FALSE),"")</f>
        <v>0</v>
      </c>
      <c r="V174" s="133">
        <f>IFERROR(VLOOKUP($M174,Lookup!$A$1:$P$20,12,FALSE),"")</f>
        <v>0</v>
      </c>
      <c r="W174" s="133">
        <f>IFERROR(VLOOKUP($M174,Lookup!$A$1:$P$20,13,FALSE),"")</f>
        <v>0</v>
      </c>
      <c r="X174" s="133">
        <f>IFERROR(VLOOKUP($M174,Lookup!$A$1:$P$20,14,FALSE),"")</f>
        <v>0</v>
      </c>
      <c r="Y174" s="133">
        <f>IFERROR(VLOOKUP($M174,Lookup!$A$1:$P$20,15,FALSE),"")</f>
        <v>0</v>
      </c>
      <c r="Z174" s="133">
        <f>IFERROR(VLOOKUP($M174,Lookup!$A$1:$P$20,16,FALSE),"")</f>
        <v>0</v>
      </c>
      <c r="AA174" s="133">
        <f>IFERROR(VLOOKUP($M174,Lookup!$A$1:$Q$20,17,FALSE),"")</f>
        <v>0</v>
      </c>
      <c r="AB174" s="129"/>
      <c r="AC174" s="129"/>
      <c r="AD174" s="135"/>
      <c r="AE174" s="135"/>
      <c r="AF174" s="129"/>
      <c r="AG174" s="129"/>
      <c r="AH174" s="135"/>
      <c r="AI174" s="135"/>
      <c r="AJ174" s="135"/>
      <c r="AK174" s="139"/>
      <c r="AL174" s="147"/>
      <c r="AM174" s="170">
        <v>2</v>
      </c>
      <c r="AN174" s="170"/>
      <c r="AO174" s="170">
        <v>2</v>
      </c>
      <c r="AP174" s="139"/>
      <c r="AQ174" s="139"/>
      <c r="AR174" s="148"/>
      <c r="AS174" s="148"/>
      <c r="AT174" s="139"/>
      <c r="AU174" s="139"/>
      <c r="AV174" s="139" t="s">
        <v>900</v>
      </c>
      <c r="AW174" s="139"/>
      <c r="AX174" s="139"/>
      <c r="AY174" s="139"/>
      <c r="AZ174" s="371"/>
      <c r="BA174" s="371"/>
      <c r="BB174" s="371"/>
      <c r="BC174" s="371"/>
      <c r="BD174" s="371"/>
      <c r="BE174" s="371"/>
      <c r="BF174" s="371"/>
    </row>
    <row r="175" spans="1:58" ht="39.75" customHeight="1">
      <c r="A175" s="126" t="s">
        <v>3028</v>
      </c>
      <c r="B175" s="539" t="s">
        <v>3625</v>
      </c>
      <c r="C175" s="539" t="s">
        <v>3626</v>
      </c>
      <c r="D175" s="539" t="s">
        <v>167</v>
      </c>
      <c r="E175" s="540" t="s">
        <v>40</v>
      </c>
      <c r="F175" s="540">
        <v>78163</v>
      </c>
      <c r="G175" s="98"/>
      <c r="H175" s="94"/>
      <c r="I175" s="98">
        <v>0.01</v>
      </c>
      <c r="J175" s="129"/>
      <c r="K175" s="129"/>
      <c r="L175" s="132" t="s">
        <v>4152</v>
      </c>
      <c r="M175" s="133" t="str">
        <f t="shared" si="16"/>
        <v>White</v>
      </c>
      <c r="N175" s="133" t="str">
        <f>IFERROR(VLOOKUP($M175,Lookup!$A$1:$P$20,2,FALSE),"")</f>
        <v>Level 7</v>
      </c>
      <c r="O175" s="133">
        <f>IFERROR(VLOOKUP($M175,Lookup!$A$1:$P$20,7,FALSE),"")</f>
        <v>0</v>
      </c>
      <c r="P175" s="380"/>
      <c r="Q175" s="133">
        <f>IFERROR(VLOOKUP($M175,Lookup!$A$1:$P$20,8,FALSE),"")</f>
        <v>1</v>
      </c>
      <c r="R175" s="133">
        <f>IFERROR(VLOOKUP($M175,Lookup!$A$1:$P$20,9,FALSE),"")</f>
        <v>0</v>
      </c>
      <c r="S175" s="133"/>
      <c r="T175" s="133">
        <f>IFERROR(VLOOKUP($M175,Lookup!$A$1:$P$20,10,FALSE),"")</f>
        <v>0</v>
      </c>
      <c r="U175" s="133">
        <f>IFERROR(VLOOKUP($M175,Lookup!$A$1:$P$20,11,FALSE),"")</f>
        <v>0</v>
      </c>
      <c r="V175" s="133">
        <f>IFERROR(VLOOKUP($M175,Lookup!$A$1:$P$20,12,FALSE),"")</f>
        <v>0</v>
      </c>
      <c r="W175" s="133">
        <f>IFERROR(VLOOKUP($M175,Lookup!$A$1:$P$20,13,FALSE),"")</f>
        <v>0</v>
      </c>
      <c r="X175" s="133">
        <f>IFERROR(VLOOKUP($M175,Lookup!$A$1:$P$20,14,FALSE),"")</f>
        <v>0</v>
      </c>
      <c r="Y175" s="133">
        <f>IFERROR(VLOOKUP($M175,Lookup!$A$1:$P$20,15,FALSE),"")</f>
        <v>0</v>
      </c>
      <c r="Z175" s="133">
        <f>IFERROR(VLOOKUP($M175,Lookup!$A$1:$P$20,16,FALSE),"")</f>
        <v>0</v>
      </c>
      <c r="AA175" s="133">
        <f>IFERROR(VLOOKUP($M175,Lookup!$A$1:$Q$20,17,FALSE),"")</f>
        <v>0</v>
      </c>
      <c r="AB175" s="129"/>
      <c r="AC175" s="129"/>
      <c r="AD175" s="135"/>
      <c r="AE175" s="135"/>
      <c r="AF175" s="129"/>
      <c r="AG175" s="129"/>
      <c r="AH175" s="135"/>
      <c r="AI175" s="135"/>
      <c r="AJ175" s="135"/>
      <c r="AK175" s="139"/>
      <c r="AL175" s="147"/>
      <c r="AM175" s="170">
        <v>1</v>
      </c>
      <c r="AN175" s="170"/>
      <c r="AO175" s="170">
        <v>1</v>
      </c>
      <c r="AP175" s="139"/>
      <c r="AQ175" s="139"/>
      <c r="AR175" s="148"/>
      <c r="AS175" s="148"/>
      <c r="AT175" s="139"/>
      <c r="AU175" s="139"/>
      <c r="AV175" s="139" t="s">
        <v>900</v>
      </c>
      <c r="AW175" s="139"/>
      <c r="AX175" s="139"/>
      <c r="AY175" s="139"/>
      <c r="AZ175" s="371"/>
      <c r="BA175" s="371"/>
      <c r="BB175" s="371"/>
      <c r="BC175" s="371"/>
      <c r="BD175" s="371"/>
      <c r="BE175" s="371"/>
      <c r="BF175" s="371"/>
    </row>
    <row r="176" spans="1:58" ht="18" customHeight="1">
      <c r="A176" s="126" t="s">
        <v>3028</v>
      </c>
      <c r="B176" s="539" t="s">
        <v>712</v>
      </c>
      <c r="C176" s="539" t="s">
        <v>1120</v>
      </c>
      <c r="D176" s="539" t="s">
        <v>178</v>
      </c>
      <c r="E176" s="540" t="s">
        <v>40</v>
      </c>
      <c r="F176" s="540">
        <v>78948</v>
      </c>
      <c r="G176" s="98"/>
      <c r="H176" s="94"/>
      <c r="I176" s="98">
        <v>0.01</v>
      </c>
      <c r="J176" s="129"/>
      <c r="K176" s="129"/>
      <c r="L176" s="132" t="s">
        <v>4152</v>
      </c>
      <c r="M176" s="133" t="str">
        <f t="shared" si="16"/>
        <v>White</v>
      </c>
      <c r="N176" s="133" t="str">
        <f>IFERROR(VLOOKUP($M176,Lookup!$A$1:$P$20,2,FALSE),"")</f>
        <v>Level 7</v>
      </c>
      <c r="O176" s="133">
        <f>IFERROR(VLOOKUP($M176,Lookup!$A$1:$P$20,7,FALSE),"")</f>
        <v>0</v>
      </c>
      <c r="P176" s="380"/>
      <c r="Q176" s="133">
        <f>IFERROR(VLOOKUP($M176,Lookup!$A$1:$P$20,8,FALSE),"")</f>
        <v>1</v>
      </c>
      <c r="R176" s="133">
        <f>IFERROR(VLOOKUP($M176,Lookup!$A$1:$P$20,9,FALSE),"")</f>
        <v>0</v>
      </c>
      <c r="S176" s="133"/>
      <c r="T176" s="133">
        <f>IFERROR(VLOOKUP($M176,Lookup!$A$1:$P$20,10,FALSE),"")</f>
        <v>0</v>
      </c>
      <c r="U176" s="133">
        <f>IFERROR(VLOOKUP($M176,Lookup!$A$1:$P$20,11,FALSE),"")</f>
        <v>0</v>
      </c>
      <c r="V176" s="133">
        <f>IFERROR(VLOOKUP($M176,Lookup!$A$1:$P$20,12,FALSE),"")</f>
        <v>0</v>
      </c>
      <c r="W176" s="133">
        <f>IFERROR(VLOOKUP($M176,Lookup!$A$1:$P$20,13,FALSE),"")</f>
        <v>0</v>
      </c>
      <c r="X176" s="133">
        <f>IFERROR(VLOOKUP($M176,Lookup!$A$1:$P$20,14,FALSE),"")</f>
        <v>0</v>
      </c>
      <c r="Y176" s="133">
        <f>IFERROR(VLOOKUP($M176,Lookup!$A$1:$P$20,15,FALSE),"")</f>
        <v>0</v>
      </c>
      <c r="Z176" s="133">
        <f>IFERROR(VLOOKUP($M176,Lookup!$A$1:$P$20,16,FALSE),"")</f>
        <v>0</v>
      </c>
      <c r="AA176" s="133">
        <f>IFERROR(VLOOKUP($M176,Lookup!$A$1:$Q$20,17,FALSE),"")</f>
        <v>0</v>
      </c>
      <c r="AB176" s="129"/>
      <c r="AC176" s="129"/>
      <c r="AD176" s="135"/>
      <c r="AE176" s="135"/>
      <c r="AF176" s="129"/>
      <c r="AG176" s="129"/>
      <c r="AH176" s="135"/>
      <c r="AI176" s="135"/>
      <c r="AJ176" s="135"/>
      <c r="AK176" s="139"/>
      <c r="AL176" s="147"/>
      <c r="AM176" s="170">
        <v>2</v>
      </c>
      <c r="AN176" s="170"/>
      <c r="AO176" s="170">
        <v>2</v>
      </c>
      <c r="AP176" s="139"/>
      <c r="AQ176" s="139"/>
      <c r="AR176" s="148"/>
      <c r="AS176" s="148"/>
      <c r="AT176" s="139"/>
      <c r="AU176" s="139"/>
      <c r="AV176" s="139" t="s">
        <v>900</v>
      </c>
      <c r="AW176" s="139"/>
      <c r="AX176" s="139"/>
      <c r="AY176" s="139"/>
      <c r="AZ176" s="371"/>
      <c r="BA176" s="371"/>
      <c r="BB176" s="371"/>
      <c r="BC176" s="371"/>
      <c r="BD176" s="371"/>
      <c r="BE176" s="371"/>
      <c r="BF176" s="371"/>
    </row>
    <row r="177" spans="1:58" ht="39.75" customHeight="1">
      <c r="A177" s="126" t="s">
        <v>3028</v>
      </c>
      <c r="B177" s="539" t="s">
        <v>1780</v>
      </c>
      <c r="C177" s="539" t="s">
        <v>3277</v>
      </c>
      <c r="D177" s="539" t="s">
        <v>232</v>
      </c>
      <c r="E177" s="540" t="s">
        <v>40</v>
      </c>
      <c r="F177" s="540">
        <v>78009</v>
      </c>
      <c r="G177" s="98"/>
      <c r="H177" s="94"/>
      <c r="I177" s="98">
        <v>0.01</v>
      </c>
      <c r="J177" s="129"/>
      <c r="K177" s="129"/>
      <c r="L177" s="132" t="s">
        <v>4152</v>
      </c>
      <c r="M177" s="133" t="str">
        <f t="shared" si="16"/>
        <v>White</v>
      </c>
      <c r="N177" s="133" t="str">
        <f>IFERROR(VLOOKUP($M177,Lookup!$A$1:$P$20,2,FALSE),"")</f>
        <v>Level 7</v>
      </c>
      <c r="O177" s="133">
        <f>IFERROR(VLOOKUP($M177,Lookup!$A$1:$P$20,7,FALSE),"")</f>
        <v>0</v>
      </c>
      <c r="P177" s="380"/>
      <c r="Q177" s="133">
        <f>IFERROR(VLOOKUP($M177,Lookup!$A$1:$P$20,8,FALSE),"")</f>
        <v>1</v>
      </c>
      <c r="R177" s="133">
        <f>IFERROR(VLOOKUP($M177,Lookup!$A$1:$P$20,9,FALSE),"")</f>
        <v>0</v>
      </c>
      <c r="S177" s="133"/>
      <c r="T177" s="133">
        <f>IFERROR(VLOOKUP($M177,Lookup!$A$1:$P$20,10,FALSE),"")</f>
        <v>0</v>
      </c>
      <c r="U177" s="133">
        <f>IFERROR(VLOOKUP($M177,Lookup!$A$1:$P$20,11,FALSE),"")</f>
        <v>0</v>
      </c>
      <c r="V177" s="133">
        <f>IFERROR(VLOOKUP($M177,Lookup!$A$1:$P$20,12,FALSE),"")</f>
        <v>0</v>
      </c>
      <c r="W177" s="133">
        <f>IFERROR(VLOOKUP($M177,Lookup!$A$1:$P$20,13,FALSE),"")</f>
        <v>0</v>
      </c>
      <c r="X177" s="133">
        <f>IFERROR(VLOOKUP($M177,Lookup!$A$1:$P$20,14,FALSE),"")</f>
        <v>0</v>
      </c>
      <c r="Y177" s="133">
        <f>IFERROR(VLOOKUP($M177,Lookup!$A$1:$P$20,15,FALSE),"")</f>
        <v>0</v>
      </c>
      <c r="Z177" s="133">
        <f>IFERROR(VLOOKUP($M177,Lookup!$A$1:$P$20,16,FALSE),"")</f>
        <v>0</v>
      </c>
      <c r="AA177" s="133">
        <f>IFERROR(VLOOKUP($M177,Lookup!$A$1:$Q$20,17,FALSE),"")</f>
        <v>0</v>
      </c>
      <c r="AB177" s="129"/>
      <c r="AC177" s="129"/>
      <c r="AD177" s="135"/>
      <c r="AE177" s="135"/>
      <c r="AF177" s="129"/>
      <c r="AG177" s="129"/>
      <c r="AH177" s="135"/>
      <c r="AI177" s="135"/>
      <c r="AJ177" s="135"/>
      <c r="AK177" s="139"/>
      <c r="AL177" s="147"/>
      <c r="AM177" s="170">
        <v>2</v>
      </c>
      <c r="AN177" s="170"/>
      <c r="AO177" s="170">
        <v>2</v>
      </c>
      <c r="AP177" s="139"/>
      <c r="AQ177" s="139"/>
      <c r="AR177" s="148"/>
      <c r="AS177" s="148"/>
      <c r="AT177" s="139"/>
      <c r="AU177" s="139"/>
      <c r="AV177" s="139" t="s">
        <v>900</v>
      </c>
      <c r="AW177" s="139"/>
      <c r="AX177" s="139"/>
      <c r="AY177" s="139"/>
      <c r="AZ177" s="371"/>
      <c r="BA177" s="371"/>
      <c r="BB177" s="371"/>
      <c r="BC177" s="371"/>
      <c r="BD177" s="371"/>
      <c r="BE177" s="371"/>
      <c r="BF177" s="371"/>
    </row>
    <row r="178" spans="1:58" ht="39.75" customHeight="1">
      <c r="A178" s="126" t="s">
        <v>2531</v>
      </c>
      <c r="B178" s="539" t="s">
        <v>3627</v>
      </c>
      <c r="C178" s="539" t="s">
        <v>3628</v>
      </c>
      <c r="D178" s="539" t="s">
        <v>3629</v>
      </c>
      <c r="E178" s="540" t="s">
        <v>40</v>
      </c>
      <c r="F178" s="540">
        <v>77581</v>
      </c>
      <c r="G178" s="98"/>
      <c r="H178" s="94"/>
      <c r="I178" s="98">
        <v>0.01</v>
      </c>
      <c r="J178" s="129"/>
      <c r="K178" s="129" t="s">
        <v>3758</v>
      </c>
      <c r="L178" s="132"/>
      <c r="M178" s="133" t="str">
        <f t="shared" si="16"/>
        <v>White</v>
      </c>
      <c r="N178" s="133" t="str">
        <f>IFERROR(VLOOKUP($M178,Lookup!$A$1:$P$20,2,FALSE),"")</f>
        <v>Level 7</v>
      </c>
      <c r="O178" s="133">
        <f>IFERROR(VLOOKUP($M178,Lookup!$A$1:$P$20,7,FALSE),"")</f>
        <v>0</v>
      </c>
      <c r="P178" s="380"/>
      <c r="Q178" s="133">
        <f>IFERROR(VLOOKUP($M178,Lookup!$A$1:$P$20,8,FALSE),"")</f>
        <v>1</v>
      </c>
      <c r="R178" s="133">
        <f>IFERROR(VLOOKUP($M178,Lookup!$A$1:$P$20,9,FALSE),"")</f>
        <v>0</v>
      </c>
      <c r="S178" s="133"/>
      <c r="T178" s="133">
        <f>IFERROR(VLOOKUP($M178,Lookup!$A$1:$P$20,10,FALSE),"")</f>
        <v>0</v>
      </c>
      <c r="U178" s="133">
        <f>IFERROR(VLOOKUP($M178,Lookup!$A$1:$P$20,11,FALSE),"")</f>
        <v>0</v>
      </c>
      <c r="V178" s="133">
        <f>IFERROR(VLOOKUP($M178,Lookup!$A$1:$P$20,12,FALSE),"")</f>
        <v>0</v>
      </c>
      <c r="W178" s="133">
        <f>IFERROR(VLOOKUP($M178,Lookup!$A$1:$P$20,13,FALSE),"")</f>
        <v>0</v>
      </c>
      <c r="X178" s="133">
        <f>IFERROR(VLOOKUP($M178,Lookup!$A$1:$P$20,14,FALSE),"")</f>
        <v>0</v>
      </c>
      <c r="Y178" s="133">
        <f>IFERROR(VLOOKUP($M178,Lookup!$A$1:$P$20,15,FALSE),"")</f>
        <v>0</v>
      </c>
      <c r="Z178" s="133">
        <f>IFERROR(VLOOKUP($M178,Lookup!$A$1:$P$20,16,FALSE),"")</f>
        <v>0</v>
      </c>
      <c r="AA178" s="133">
        <f>IFERROR(VLOOKUP($M178,Lookup!$A$1:$Q$20,17,FALSE),"")</f>
        <v>0</v>
      </c>
      <c r="AB178" s="129"/>
      <c r="AC178" s="129"/>
      <c r="AD178" s="135"/>
      <c r="AE178" s="135"/>
      <c r="AF178" s="129"/>
      <c r="AG178" s="129"/>
      <c r="AH178" s="135"/>
      <c r="AI178" s="135"/>
      <c r="AJ178" s="135"/>
      <c r="AK178" s="139"/>
      <c r="AL178" s="147"/>
      <c r="AM178" s="170">
        <v>2</v>
      </c>
      <c r="AN178" s="170"/>
      <c r="AO178" s="170">
        <v>1</v>
      </c>
      <c r="AP178" s="143"/>
      <c r="AQ178" s="143"/>
      <c r="AR178" s="148"/>
      <c r="AS178" s="148"/>
      <c r="AT178" s="143"/>
      <c r="AU178" s="143"/>
      <c r="AV178" s="139" t="s">
        <v>900</v>
      </c>
      <c r="AW178" s="139"/>
      <c r="AX178" s="139"/>
      <c r="AY178" s="139"/>
      <c r="AZ178" s="371"/>
      <c r="BA178" s="371"/>
      <c r="BB178" s="371"/>
      <c r="BC178" s="371"/>
      <c r="BD178" s="371"/>
      <c r="BE178" s="371"/>
      <c r="BF178" s="371"/>
    </row>
    <row r="179" spans="1:58" ht="39.75" customHeight="1">
      <c r="A179" s="126" t="s">
        <v>362</v>
      </c>
      <c r="B179" s="539" t="s">
        <v>3630</v>
      </c>
      <c r="C179" s="539" t="s">
        <v>3631</v>
      </c>
      <c r="D179" s="539" t="s">
        <v>755</v>
      </c>
      <c r="E179" s="540" t="s">
        <v>40</v>
      </c>
      <c r="F179" s="540">
        <v>78666</v>
      </c>
      <c r="G179" s="541">
        <v>250</v>
      </c>
      <c r="H179" s="546" t="s">
        <v>927</v>
      </c>
      <c r="I179" s="98"/>
      <c r="J179" s="129"/>
      <c r="K179" s="129"/>
      <c r="L179" s="132" t="s">
        <v>4232</v>
      </c>
      <c r="M179" s="133" t="str">
        <f t="shared" si="16"/>
        <v>Red</v>
      </c>
      <c r="N179" s="133" t="str">
        <f>IFERROR(VLOOKUP($M179,Lookup!$A$1:$P$20,2,FALSE),"")</f>
        <v>Level 6</v>
      </c>
      <c r="O179" s="133">
        <f>IFERROR(VLOOKUP($M179,Lookup!$A$1:$P$20,7,FALSE),"")</f>
        <v>0</v>
      </c>
      <c r="P179" s="380"/>
      <c r="Q179" s="133">
        <f>IFERROR(VLOOKUP($M179,Lookup!$A$1:$P$20,8,FALSE),"")</f>
        <v>1</v>
      </c>
      <c r="R179" s="133">
        <f>IFERROR(VLOOKUP($M179,Lookup!$A$1:$P$20,9,FALSE),"")</f>
        <v>0</v>
      </c>
      <c r="S179" s="133"/>
      <c r="T179" s="133">
        <f>IFERROR(VLOOKUP($M179,Lookup!$A$1:$P$20,10,FALSE),"")</f>
        <v>2</v>
      </c>
      <c r="U179" s="133">
        <f>IFERROR(VLOOKUP($M179,Lookup!$A$1:$P$20,11,FALSE),"")</f>
        <v>0</v>
      </c>
      <c r="V179" s="133">
        <f>IFERROR(VLOOKUP($M179,Lookup!$A$1:$P$20,12,FALSE),"")</f>
        <v>0</v>
      </c>
      <c r="W179" s="133">
        <f>IFERROR(VLOOKUP($M179,Lookup!$A$1:$P$20,13,FALSE),"")</f>
        <v>0</v>
      </c>
      <c r="X179" s="133">
        <f>IFERROR(VLOOKUP($M179,Lookup!$A$1:$P$20,14,FALSE),"")</f>
        <v>0</v>
      </c>
      <c r="Y179" s="133">
        <f>IFERROR(VLOOKUP($M179,Lookup!$A$1:$P$20,15,FALSE),"")</f>
        <v>0</v>
      </c>
      <c r="Z179" s="133">
        <f>IFERROR(VLOOKUP($M179,Lookup!$A$1:$P$20,16,FALSE),"")</f>
        <v>0</v>
      </c>
      <c r="AA179" s="133">
        <f>IFERROR(VLOOKUP($M179,Lookup!$A$1:$Q$20,17,FALSE),"")</f>
        <v>1</v>
      </c>
      <c r="AB179" s="129"/>
      <c r="AC179" s="129"/>
      <c r="AD179" s="135"/>
      <c r="AE179" s="135"/>
      <c r="AF179" s="129"/>
      <c r="AG179" s="129"/>
      <c r="AH179" s="135"/>
      <c r="AI179" s="135"/>
      <c r="AJ179" s="135"/>
      <c r="AK179" s="139"/>
      <c r="AL179" s="147"/>
      <c r="AM179" s="170">
        <v>2</v>
      </c>
      <c r="AN179" s="170"/>
      <c r="AO179" s="170">
        <v>1</v>
      </c>
      <c r="AP179" s="143"/>
      <c r="AQ179" s="143"/>
      <c r="AR179" s="148"/>
      <c r="AS179" s="148"/>
      <c r="AT179" s="143"/>
      <c r="AU179" s="143"/>
      <c r="AV179" s="143" t="s">
        <v>900</v>
      </c>
      <c r="AW179" s="139"/>
      <c r="AX179" s="139"/>
      <c r="AY179" s="139"/>
      <c r="AZ179" s="371"/>
      <c r="BA179" s="371"/>
      <c r="BB179" s="371"/>
      <c r="BC179" s="371"/>
      <c r="BD179" s="371"/>
      <c r="BE179" s="371"/>
      <c r="BF179" s="371"/>
    </row>
    <row r="180" spans="1:58" ht="39.75" customHeight="1">
      <c r="A180" s="126" t="s">
        <v>3028</v>
      </c>
      <c r="B180" s="539" t="s">
        <v>3632</v>
      </c>
      <c r="C180" s="539" t="s">
        <v>3633</v>
      </c>
      <c r="D180" s="539" t="s">
        <v>129</v>
      </c>
      <c r="E180" s="540" t="s">
        <v>40</v>
      </c>
      <c r="F180" s="540">
        <v>78155</v>
      </c>
      <c r="G180" s="98"/>
      <c r="H180" s="94"/>
      <c r="I180" s="98">
        <v>0.01</v>
      </c>
      <c r="J180" s="129"/>
      <c r="K180" s="129"/>
      <c r="L180" s="132" t="s">
        <v>4152</v>
      </c>
      <c r="M180" s="133" t="str">
        <f t="shared" si="16"/>
        <v>White</v>
      </c>
      <c r="N180" s="133" t="str">
        <f>IFERROR(VLOOKUP($M180,Lookup!$A$1:$P$20,2,FALSE),"")</f>
        <v>Level 7</v>
      </c>
      <c r="O180" s="133">
        <f>IFERROR(VLOOKUP($M180,Lookup!$A$1:$P$20,7,FALSE),"")</f>
        <v>0</v>
      </c>
      <c r="P180" s="380"/>
      <c r="Q180" s="133">
        <f>IFERROR(VLOOKUP($M180,Lookup!$A$1:$P$20,8,FALSE),"")</f>
        <v>1</v>
      </c>
      <c r="R180" s="133">
        <f>IFERROR(VLOOKUP($M180,Lookup!$A$1:$P$20,9,FALSE),"")</f>
        <v>0</v>
      </c>
      <c r="S180" s="133"/>
      <c r="T180" s="133">
        <f>IFERROR(VLOOKUP($M180,Lookup!$A$1:$P$20,10,FALSE),"")</f>
        <v>0</v>
      </c>
      <c r="U180" s="133">
        <f>IFERROR(VLOOKUP($M180,Lookup!$A$1:$P$20,11,FALSE),"")</f>
        <v>0</v>
      </c>
      <c r="V180" s="133">
        <f>IFERROR(VLOOKUP($M180,Lookup!$A$1:$P$20,12,FALSE),"")</f>
        <v>0</v>
      </c>
      <c r="W180" s="133">
        <f>IFERROR(VLOOKUP($M180,Lookup!$A$1:$P$20,13,FALSE),"")</f>
        <v>0</v>
      </c>
      <c r="X180" s="133">
        <f>IFERROR(VLOOKUP($M180,Lookup!$A$1:$P$20,14,FALSE),"")</f>
        <v>0</v>
      </c>
      <c r="Y180" s="133">
        <f>IFERROR(VLOOKUP($M180,Lookup!$A$1:$P$20,15,FALSE),"")</f>
        <v>0</v>
      </c>
      <c r="Z180" s="133">
        <f>IFERROR(VLOOKUP($M180,Lookup!$A$1:$P$20,16,FALSE),"")</f>
        <v>0</v>
      </c>
      <c r="AA180" s="133">
        <f>IFERROR(VLOOKUP($M180,Lookup!$A$1:$Q$20,17,FALSE),"")</f>
        <v>0</v>
      </c>
      <c r="AB180" s="129"/>
      <c r="AC180" s="129"/>
      <c r="AD180" s="135"/>
      <c r="AE180" s="135"/>
      <c r="AF180" s="129"/>
      <c r="AG180" s="129"/>
      <c r="AH180" s="135"/>
      <c r="AI180" s="135"/>
      <c r="AJ180" s="135"/>
      <c r="AK180" s="139"/>
      <c r="AL180" s="147"/>
      <c r="AM180" s="170">
        <v>2</v>
      </c>
      <c r="AN180" s="170"/>
      <c r="AO180" s="170">
        <v>2</v>
      </c>
      <c r="AP180" s="143"/>
      <c r="AQ180" s="143"/>
      <c r="AR180" s="148"/>
      <c r="AS180" s="148"/>
      <c r="AT180" s="143"/>
      <c r="AU180" s="143"/>
      <c r="AV180" s="143" t="s">
        <v>900</v>
      </c>
      <c r="AW180" s="139"/>
      <c r="AX180" s="139"/>
      <c r="AY180" s="139"/>
      <c r="AZ180" s="371"/>
      <c r="BA180" s="371"/>
      <c r="BB180" s="371"/>
      <c r="BC180" s="371"/>
      <c r="BD180" s="371"/>
      <c r="BE180" s="371"/>
      <c r="BF180" s="371"/>
    </row>
    <row r="181" spans="1:58" ht="39.75" customHeight="1">
      <c r="A181" s="126" t="s">
        <v>3028</v>
      </c>
      <c r="B181" s="539" t="s">
        <v>3634</v>
      </c>
      <c r="C181" s="539" t="s">
        <v>3635</v>
      </c>
      <c r="D181" s="539" t="s">
        <v>107</v>
      </c>
      <c r="E181" s="540" t="s">
        <v>40</v>
      </c>
      <c r="F181" s="540">
        <v>78016</v>
      </c>
      <c r="G181" s="98"/>
      <c r="H181" s="129"/>
      <c r="I181" s="98">
        <v>0.01</v>
      </c>
      <c r="J181" s="129"/>
      <c r="K181" s="129"/>
      <c r="L181" s="132" t="s">
        <v>4152</v>
      </c>
      <c r="M181" s="133" t="str">
        <f t="shared" si="16"/>
        <v>White</v>
      </c>
      <c r="N181" s="133" t="str">
        <f>IFERROR(VLOOKUP($M181,Lookup!$A$1:$P$20,2,FALSE),"")</f>
        <v>Level 7</v>
      </c>
      <c r="O181" s="133">
        <f>IFERROR(VLOOKUP($M181,Lookup!$A$1:$P$20,7,FALSE),"")</f>
        <v>0</v>
      </c>
      <c r="P181" s="380"/>
      <c r="Q181" s="133">
        <f>IFERROR(VLOOKUP($M181,Lookup!$A$1:$P$20,8,FALSE),"")</f>
        <v>1</v>
      </c>
      <c r="R181" s="133">
        <f>IFERROR(VLOOKUP($M181,Lookup!$A$1:$P$20,9,FALSE),"")</f>
        <v>0</v>
      </c>
      <c r="S181" s="133"/>
      <c r="T181" s="133">
        <f>IFERROR(VLOOKUP($M181,Lookup!$A$1:$P$20,10,FALSE),"")</f>
        <v>0</v>
      </c>
      <c r="U181" s="133">
        <f>IFERROR(VLOOKUP($M181,Lookup!$A$1:$P$20,11,FALSE),"")</f>
        <v>0</v>
      </c>
      <c r="V181" s="133">
        <f>IFERROR(VLOOKUP($M181,Lookup!$A$1:$P$20,12,FALSE),"")</f>
        <v>0</v>
      </c>
      <c r="W181" s="133">
        <f>IFERROR(VLOOKUP($M181,Lookup!$A$1:$P$20,13,FALSE),"")</f>
        <v>0</v>
      </c>
      <c r="X181" s="133">
        <f>IFERROR(VLOOKUP($M181,Lookup!$A$1:$P$20,14,FALSE),"")</f>
        <v>0</v>
      </c>
      <c r="Y181" s="133">
        <f>IFERROR(VLOOKUP($M181,Lookup!$A$1:$P$20,15,FALSE),"")</f>
        <v>0</v>
      </c>
      <c r="Z181" s="133">
        <f>IFERROR(VLOOKUP($M181,Lookup!$A$1:$P$20,16,FALSE),"")</f>
        <v>0</v>
      </c>
      <c r="AA181" s="133">
        <f>IFERROR(VLOOKUP($M181,Lookup!$A$1:$Q$20,17,FALSE),"")</f>
        <v>0</v>
      </c>
      <c r="AB181" s="129"/>
      <c r="AC181" s="129"/>
      <c r="AD181" s="135"/>
      <c r="AE181" s="135"/>
      <c r="AF181" s="129"/>
      <c r="AG181" s="129"/>
      <c r="AH181" s="135"/>
      <c r="AI181" s="135"/>
      <c r="AJ181" s="135"/>
      <c r="AK181" s="139"/>
      <c r="AL181" s="147"/>
      <c r="AM181" s="147"/>
      <c r="AN181" s="147"/>
      <c r="AO181" s="147"/>
      <c r="AP181" s="143"/>
      <c r="AQ181" s="143"/>
      <c r="AR181" s="148"/>
      <c r="AS181" s="148"/>
      <c r="AT181" s="143"/>
      <c r="AU181" s="143"/>
      <c r="AV181" s="143" t="s">
        <v>900</v>
      </c>
      <c r="AW181" s="139"/>
      <c r="AX181" s="139"/>
      <c r="AY181" s="139"/>
      <c r="AZ181" s="371"/>
      <c r="BA181" s="371"/>
      <c r="BB181" s="371"/>
      <c r="BC181" s="371"/>
      <c r="BD181" s="371"/>
      <c r="BE181" s="371"/>
      <c r="BF181" s="371"/>
    </row>
    <row r="182" spans="1:58" ht="39.75" customHeight="1">
      <c r="A182" s="126" t="s">
        <v>362</v>
      </c>
      <c r="B182" s="539" t="s">
        <v>2099</v>
      </c>
      <c r="C182" s="539" t="s">
        <v>2100</v>
      </c>
      <c r="D182" s="539" t="s">
        <v>37</v>
      </c>
      <c r="E182" s="540" t="s">
        <v>40</v>
      </c>
      <c r="F182" s="540">
        <v>78258</v>
      </c>
      <c r="G182" s="541">
        <v>50</v>
      </c>
      <c r="H182" s="540" t="s">
        <v>927</v>
      </c>
      <c r="I182" s="98"/>
      <c r="J182" s="129"/>
      <c r="K182" s="129"/>
      <c r="L182" s="132" t="s">
        <v>4152</v>
      </c>
      <c r="M182" s="133" t="str">
        <f t="shared" si="16"/>
        <v>White</v>
      </c>
      <c r="N182" s="133" t="str">
        <f>IFERROR(VLOOKUP($M182,Lookup!$A$1:$P$20,2,FALSE),"")</f>
        <v>Level 7</v>
      </c>
      <c r="O182" s="133">
        <f>IFERROR(VLOOKUP($M182,Lookup!$A$1:$P$20,7,FALSE),"")</f>
        <v>0</v>
      </c>
      <c r="P182" s="380"/>
      <c r="Q182" s="133">
        <f>IFERROR(VLOOKUP($M182,Lookup!$A$1:$P$20,8,FALSE),"")</f>
        <v>1</v>
      </c>
      <c r="R182" s="133">
        <f>IFERROR(VLOOKUP($M182,Lookup!$A$1:$P$20,9,FALSE),"")</f>
        <v>0</v>
      </c>
      <c r="S182" s="133"/>
      <c r="T182" s="133">
        <f>IFERROR(VLOOKUP($M182,Lookup!$A$1:$P$20,10,FALSE),"")</f>
        <v>0</v>
      </c>
      <c r="U182" s="133">
        <f>IFERROR(VLOOKUP($M182,Lookup!$A$1:$P$20,11,FALSE),"")</f>
        <v>0</v>
      </c>
      <c r="V182" s="133">
        <f>IFERROR(VLOOKUP($M182,Lookup!$A$1:$P$20,12,FALSE),"")</f>
        <v>0</v>
      </c>
      <c r="W182" s="133">
        <f>IFERROR(VLOOKUP($M182,Lookup!$A$1:$P$20,13,FALSE),"")</f>
        <v>0</v>
      </c>
      <c r="X182" s="133">
        <f>IFERROR(VLOOKUP($M182,Lookup!$A$1:$P$20,14,FALSE),"")</f>
        <v>0</v>
      </c>
      <c r="Y182" s="133">
        <f>IFERROR(VLOOKUP($M182,Lookup!$A$1:$P$20,15,FALSE),"")</f>
        <v>0</v>
      </c>
      <c r="Z182" s="133">
        <f>IFERROR(VLOOKUP($M182,Lookup!$A$1:$P$20,16,FALSE),"")</f>
        <v>0</v>
      </c>
      <c r="AA182" s="133">
        <f>IFERROR(VLOOKUP($M182,Lookup!$A$1:$Q$20,17,FALSE),"")</f>
        <v>0</v>
      </c>
      <c r="AB182" s="129"/>
      <c r="AC182" s="129"/>
      <c r="AD182" s="135"/>
      <c r="AE182" s="135"/>
      <c r="AF182" s="129"/>
      <c r="AG182" s="129"/>
      <c r="AH182" s="135"/>
      <c r="AI182" s="135"/>
      <c r="AJ182" s="135"/>
      <c r="AK182" s="139"/>
      <c r="AL182" s="147"/>
      <c r="AM182" s="170"/>
      <c r="AN182" s="170"/>
      <c r="AO182" s="147"/>
      <c r="AP182" s="143"/>
      <c r="AQ182" s="143"/>
      <c r="AR182" s="148"/>
      <c r="AS182" s="148"/>
      <c r="AT182" s="143"/>
      <c r="AU182" s="143"/>
      <c r="AV182" s="143" t="s">
        <v>900</v>
      </c>
      <c r="AW182" s="139"/>
      <c r="AX182" s="139"/>
      <c r="AY182" s="139"/>
      <c r="AZ182" s="371"/>
      <c r="BA182" s="371"/>
      <c r="BB182" s="371"/>
      <c r="BC182" s="371"/>
      <c r="BD182" s="371"/>
      <c r="BE182" s="371"/>
      <c r="BF182" s="371"/>
    </row>
    <row r="183" spans="1:58" ht="39.75" customHeight="1">
      <c r="A183" s="126" t="s">
        <v>3028</v>
      </c>
      <c r="B183" s="140" t="s">
        <v>1038</v>
      </c>
      <c r="C183" s="140"/>
      <c r="D183" s="140"/>
      <c r="E183" s="96"/>
      <c r="F183" s="96"/>
      <c r="G183" s="98"/>
      <c r="H183" s="129"/>
      <c r="I183" s="98">
        <v>0.01</v>
      </c>
      <c r="J183" s="129"/>
      <c r="K183" s="129"/>
      <c r="L183" s="132" t="s">
        <v>4152</v>
      </c>
      <c r="M183" s="133" t="str">
        <f t="shared" si="16"/>
        <v>White</v>
      </c>
      <c r="N183" s="133"/>
      <c r="O183" s="133"/>
      <c r="P183" s="380"/>
      <c r="Q183" s="133"/>
      <c r="R183" s="133"/>
      <c r="S183" s="133"/>
      <c r="T183" s="133"/>
      <c r="U183" s="133"/>
      <c r="V183" s="133"/>
      <c r="W183" s="133"/>
      <c r="X183" s="133"/>
      <c r="Y183" s="133"/>
      <c r="Z183" s="133"/>
      <c r="AA183" s="133"/>
      <c r="AB183" s="129"/>
      <c r="AC183" s="129"/>
      <c r="AD183" s="135"/>
      <c r="AE183" s="135"/>
      <c r="AF183" s="129"/>
      <c r="AG183" s="129"/>
      <c r="AH183" s="135"/>
      <c r="AI183" s="135"/>
      <c r="AJ183" s="135"/>
      <c r="AK183" s="139"/>
      <c r="AL183" s="147"/>
      <c r="AM183" s="170"/>
      <c r="AN183" s="170"/>
      <c r="AO183" s="147"/>
      <c r="AP183" s="143"/>
      <c r="AQ183" s="143"/>
      <c r="AR183" s="148"/>
      <c r="AS183" s="148"/>
      <c r="AT183" s="143"/>
      <c r="AU183" s="143"/>
      <c r="AV183" s="143" t="s">
        <v>900</v>
      </c>
      <c r="AW183" s="139"/>
      <c r="AX183" s="139"/>
      <c r="AY183" s="139"/>
      <c r="AZ183" s="371"/>
      <c r="BA183" s="371"/>
      <c r="BB183" s="371"/>
      <c r="BC183" s="371"/>
      <c r="BD183" s="371"/>
      <c r="BE183" s="371"/>
      <c r="BF183" s="371"/>
    </row>
    <row r="184" spans="1:58" ht="39.75" customHeight="1">
      <c r="A184" s="126" t="s">
        <v>3028</v>
      </c>
      <c r="B184" s="140" t="s">
        <v>1444</v>
      </c>
      <c r="C184" s="140"/>
      <c r="D184" s="140"/>
      <c r="E184" s="96"/>
      <c r="F184" s="96"/>
      <c r="G184" s="98"/>
      <c r="H184" s="129"/>
      <c r="I184" s="98">
        <v>0.01</v>
      </c>
      <c r="J184" s="129"/>
      <c r="K184" s="129"/>
      <c r="L184" s="132" t="s">
        <v>4152</v>
      </c>
      <c r="M184" s="133" t="str">
        <f t="shared" si="16"/>
        <v>White</v>
      </c>
      <c r="N184" s="133"/>
      <c r="O184" s="133"/>
      <c r="P184" s="380"/>
      <c r="Q184" s="133"/>
      <c r="R184" s="133"/>
      <c r="S184" s="133"/>
      <c r="T184" s="133"/>
      <c r="U184" s="133"/>
      <c r="V184" s="133"/>
      <c r="W184" s="133"/>
      <c r="X184" s="133"/>
      <c r="Y184" s="133"/>
      <c r="Z184" s="133"/>
      <c r="AA184" s="133"/>
      <c r="AB184" s="129"/>
      <c r="AC184" s="129"/>
      <c r="AD184" s="135"/>
      <c r="AE184" s="135"/>
      <c r="AF184" s="129"/>
      <c r="AG184" s="129"/>
      <c r="AH184" s="135"/>
      <c r="AI184" s="135"/>
      <c r="AJ184" s="135"/>
      <c r="AK184" s="139"/>
      <c r="AL184" s="147"/>
      <c r="AM184" s="170"/>
      <c r="AN184" s="170"/>
      <c r="AO184" s="147"/>
      <c r="AP184" s="143"/>
      <c r="AQ184" s="143"/>
      <c r="AR184" s="148"/>
      <c r="AS184" s="148"/>
      <c r="AT184" s="143"/>
      <c r="AU184" s="143"/>
      <c r="AV184" s="143" t="s">
        <v>900</v>
      </c>
      <c r="AW184" s="139"/>
      <c r="AX184" s="139"/>
      <c r="AY184" s="139"/>
      <c r="AZ184" s="371"/>
      <c r="BA184" s="371"/>
      <c r="BB184" s="371"/>
      <c r="BC184" s="371"/>
      <c r="BD184" s="371"/>
      <c r="BE184" s="371"/>
      <c r="BF184" s="371"/>
    </row>
    <row r="185" spans="1:58" ht="39.75" customHeight="1">
      <c r="A185" s="126" t="s">
        <v>3028</v>
      </c>
      <c r="B185" s="140" t="s">
        <v>3636</v>
      </c>
      <c r="C185" s="140"/>
      <c r="D185" s="140"/>
      <c r="E185" s="96"/>
      <c r="F185" s="96"/>
      <c r="G185" s="98"/>
      <c r="H185" s="129"/>
      <c r="I185" s="98">
        <v>0.01</v>
      </c>
      <c r="J185" s="129"/>
      <c r="K185" s="129"/>
      <c r="L185" s="132" t="s">
        <v>4152</v>
      </c>
      <c r="M185" s="133" t="str">
        <f t="shared" si="16"/>
        <v>White</v>
      </c>
      <c r="N185" s="133"/>
      <c r="O185" s="133"/>
      <c r="P185" s="380"/>
      <c r="Q185" s="133"/>
      <c r="R185" s="133"/>
      <c r="S185" s="133"/>
      <c r="T185" s="133"/>
      <c r="U185" s="133"/>
      <c r="V185" s="133"/>
      <c r="W185" s="133"/>
      <c r="X185" s="133"/>
      <c r="Y185" s="133"/>
      <c r="Z185" s="133"/>
      <c r="AA185" s="133"/>
      <c r="AB185" s="129"/>
      <c r="AC185" s="129"/>
      <c r="AD185" s="135"/>
      <c r="AE185" s="135"/>
      <c r="AF185" s="129"/>
      <c r="AG185" s="129"/>
      <c r="AH185" s="135"/>
      <c r="AI185" s="135"/>
      <c r="AJ185" s="135"/>
      <c r="AK185" s="139"/>
      <c r="AL185" s="147"/>
      <c r="AM185" s="170"/>
      <c r="AN185" s="170"/>
      <c r="AO185" s="147"/>
      <c r="AP185" s="143"/>
      <c r="AQ185" s="143"/>
      <c r="AR185" s="148"/>
      <c r="AS185" s="148"/>
      <c r="AT185" s="143"/>
      <c r="AU185" s="143"/>
      <c r="AV185" s="143" t="s">
        <v>900</v>
      </c>
      <c r="AW185" s="139"/>
      <c r="AX185" s="139"/>
      <c r="AY185" s="139"/>
      <c r="AZ185" s="371"/>
      <c r="BA185" s="371"/>
      <c r="BB185" s="371"/>
      <c r="BC185" s="371"/>
      <c r="BD185" s="371"/>
      <c r="BE185" s="371"/>
      <c r="BF185" s="371"/>
    </row>
    <row r="186" spans="1:58" ht="39.75" customHeight="1">
      <c r="A186" s="126" t="s">
        <v>3028</v>
      </c>
      <c r="B186" s="140" t="s">
        <v>211</v>
      </c>
      <c r="C186" s="140"/>
      <c r="D186" s="140"/>
      <c r="E186" s="96"/>
      <c r="F186" s="96"/>
      <c r="G186" s="98"/>
      <c r="H186" s="129"/>
      <c r="I186" s="98">
        <v>0.01</v>
      </c>
      <c r="J186" s="129"/>
      <c r="K186" s="129"/>
      <c r="L186" s="132"/>
      <c r="M186" s="133"/>
      <c r="N186" s="133"/>
      <c r="O186" s="133"/>
      <c r="P186" s="380"/>
      <c r="Q186" s="133"/>
      <c r="R186" s="133"/>
      <c r="S186" s="133"/>
      <c r="T186" s="133"/>
      <c r="U186" s="133"/>
      <c r="V186" s="133"/>
      <c r="W186" s="133"/>
      <c r="X186" s="133"/>
      <c r="Y186" s="133"/>
      <c r="Z186" s="133"/>
      <c r="AA186" s="133"/>
      <c r="AB186" s="129"/>
      <c r="AC186" s="129"/>
      <c r="AD186" s="135"/>
      <c r="AE186" s="135"/>
      <c r="AF186" s="129"/>
      <c r="AG186" s="129"/>
      <c r="AH186" s="135"/>
      <c r="AI186" s="135"/>
      <c r="AJ186" s="135"/>
      <c r="AK186" s="139"/>
      <c r="AL186" s="147"/>
      <c r="AM186" s="170"/>
      <c r="AN186" s="170"/>
      <c r="AO186" s="147"/>
      <c r="AP186" s="143"/>
      <c r="AQ186" s="143"/>
      <c r="AR186" s="148"/>
      <c r="AS186" s="148"/>
      <c r="AT186" s="143"/>
      <c r="AU186" s="143"/>
      <c r="AV186" s="143" t="s">
        <v>900</v>
      </c>
      <c r="AW186" s="139"/>
      <c r="AX186" s="139"/>
      <c r="AY186" s="139"/>
      <c r="AZ186" s="371"/>
      <c r="BA186" s="371"/>
      <c r="BB186" s="371"/>
      <c r="BC186" s="371"/>
      <c r="BD186" s="371"/>
      <c r="BE186" s="371"/>
      <c r="BF186" s="371"/>
    </row>
    <row r="187" spans="1:58" ht="39.75" customHeight="1">
      <c r="A187" s="126" t="s">
        <v>3028</v>
      </c>
      <c r="B187" s="140" t="s">
        <v>3637</v>
      </c>
      <c r="C187" s="140"/>
      <c r="D187" s="140"/>
      <c r="E187" s="96"/>
      <c r="F187" s="96"/>
      <c r="G187" s="98"/>
      <c r="H187" s="129"/>
      <c r="I187" s="98">
        <v>0.01</v>
      </c>
      <c r="J187" s="129"/>
      <c r="K187" s="129"/>
      <c r="L187" s="132"/>
      <c r="M187" s="133"/>
      <c r="N187" s="133"/>
      <c r="O187" s="133"/>
      <c r="P187" s="380"/>
      <c r="Q187" s="133"/>
      <c r="R187" s="133"/>
      <c r="S187" s="133"/>
      <c r="T187" s="133"/>
      <c r="U187" s="133"/>
      <c r="V187" s="133"/>
      <c r="W187" s="133"/>
      <c r="X187" s="133"/>
      <c r="Y187" s="133"/>
      <c r="Z187" s="133"/>
      <c r="AA187" s="133"/>
      <c r="AB187" s="129"/>
      <c r="AC187" s="129"/>
      <c r="AD187" s="135"/>
      <c r="AE187" s="135"/>
      <c r="AF187" s="129"/>
      <c r="AG187" s="129"/>
      <c r="AH187" s="135"/>
      <c r="AI187" s="135"/>
      <c r="AJ187" s="135"/>
      <c r="AK187" s="139"/>
      <c r="AL187" s="147"/>
      <c r="AM187" s="170"/>
      <c r="AN187" s="170"/>
      <c r="AO187" s="147"/>
      <c r="AP187" s="143"/>
      <c r="AQ187" s="143"/>
      <c r="AR187" s="148"/>
      <c r="AS187" s="148"/>
      <c r="AT187" s="143"/>
      <c r="AU187" s="143"/>
      <c r="AV187" s="143" t="s">
        <v>900</v>
      </c>
      <c r="AW187" s="139"/>
      <c r="AX187" s="139"/>
      <c r="AY187" s="139"/>
      <c r="AZ187" s="371"/>
      <c r="BA187" s="371"/>
      <c r="BB187" s="371"/>
      <c r="BC187" s="371"/>
      <c r="BD187" s="371"/>
      <c r="BE187" s="371"/>
      <c r="BF187" s="371"/>
    </row>
    <row r="188" spans="1:58" ht="39.75" customHeight="1">
      <c r="A188" s="126" t="s">
        <v>362</v>
      </c>
      <c r="B188" s="539" t="s">
        <v>864</v>
      </c>
      <c r="C188" s="539" t="s">
        <v>2643</v>
      </c>
      <c r="D188" s="539" t="s">
        <v>37</v>
      </c>
      <c r="E188" s="540" t="s">
        <v>40</v>
      </c>
      <c r="F188" s="540">
        <v>78252</v>
      </c>
      <c r="G188" s="541">
        <v>250</v>
      </c>
      <c r="H188" s="540" t="s">
        <v>4122</v>
      </c>
      <c r="I188" s="98"/>
      <c r="J188" s="129"/>
      <c r="K188" s="129" t="s">
        <v>1003</v>
      </c>
      <c r="L188" s="545" t="s">
        <v>4116</v>
      </c>
      <c r="M188" s="133"/>
      <c r="N188" s="133"/>
      <c r="O188" s="133"/>
      <c r="P188" s="380"/>
      <c r="Q188" s="133"/>
      <c r="R188" s="133"/>
      <c r="S188" s="133"/>
      <c r="T188" s="133"/>
      <c r="U188" s="133"/>
      <c r="V188" s="133"/>
      <c r="W188" s="133"/>
      <c r="X188" s="133"/>
      <c r="Y188" s="133"/>
      <c r="Z188" s="133"/>
      <c r="AA188" s="133"/>
      <c r="AB188" s="129"/>
      <c r="AC188" s="129"/>
      <c r="AD188" s="135"/>
      <c r="AE188" s="135"/>
      <c r="AF188" s="129"/>
      <c r="AG188" s="129"/>
      <c r="AH188" s="135"/>
      <c r="AI188" s="135"/>
      <c r="AJ188" s="135"/>
      <c r="AK188" s="139"/>
      <c r="AL188" s="147"/>
      <c r="AM188" s="170"/>
      <c r="AN188" s="170"/>
      <c r="AO188" s="147"/>
      <c r="AP188" s="143"/>
      <c r="AQ188" s="143"/>
      <c r="AR188" s="148"/>
      <c r="AS188" s="148"/>
      <c r="AT188" s="143"/>
      <c r="AU188" s="143"/>
      <c r="AV188" s="143"/>
      <c r="AW188" s="139"/>
      <c r="AX188" s="139"/>
      <c r="AY188" s="139"/>
      <c r="AZ188" s="371"/>
      <c r="BA188" s="371"/>
      <c r="BB188" s="371"/>
      <c r="BC188" s="371"/>
      <c r="BD188" s="371"/>
      <c r="BE188" s="371"/>
      <c r="BF188" s="371"/>
    </row>
    <row r="189" spans="1:58" ht="39.75" customHeight="1">
      <c r="A189" s="126" t="s">
        <v>362</v>
      </c>
      <c r="B189" s="539" t="s">
        <v>102</v>
      </c>
      <c r="C189" s="539" t="s">
        <v>103</v>
      </c>
      <c r="D189" s="539" t="s">
        <v>87</v>
      </c>
      <c r="E189" s="540" t="s">
        <v>40</v>
      </c>
      <c r="F189" s="540">
        <v>78101</v>
      </c>
      <c r="G189" s="541">
        <v>250</v>
      </c>
      <c r="H189" s="540" t="s">
        <v>4122</v>
      </c>
      <c r="I189" s="98"/>
      <c r="J189" s="129"/>
      <c r="K189" s="129" t="s">
        <v>102</v>
      </c>
      <c r="L189" s="545" t="s">
        <v>4116</v>
      </c>
      <c r="M189" s="133"/>
      <c r="N189" s="133"/>
      <c r="O189" s="133"/>
      <c r="P189" s="380"/>
      <c r="Q189" s="133"/>
      <c r="R189" s="133"/>
      <c r="S189" s="133"/>
      <c r="T189" s="133"/>
      <c r="U189" s="133"/>
      <c r="V189" s="133"/>
      <c r="W189" s="133"/>
      <c r="X189" s="133"/>
      <c r="Y189" s="133"/>
      <c r="Z189" s="133"/>
      <c r="AA189" s="133"/>
      <c r="AB189" s="129"/>
      <c r="AC189" s="129"/>
      <c r="AD189" s="135"/>
      <c r="AE189" s="135"/>
      <c r="AF189" s="129"/>
      <c r="AG189" s="129"/>
      <c r="AH189" s="135"/>
      <c r="AI189" s="135"/>
      <c r="AJ189" s="135"/>
      <c r="AK189" s="139"/>
      <c r="AL189" s="147"/>
      <c r="AM189" s="170"/>
      <c r="AN189" s="170"/>
      <c r="AO189" s="147"/>
      <c r="AP189" s="143"/>
      <c r="AQ189" s="143"/>
      <c r="AR189" s="148"/>
      <c r="AS189" s="148"/>
      <c r="AT189" s="143"/>
      <c r="AU189" s="143"/>
      <c r="AV189" s="143"/>
      <c r="AW189" s="139"/>
      <c r="AX189" s="139"/>
      <c r="AY189" s="139"/>
      <c r="AZ189" s="371"/>
      <c r="BA189" s="371"/>
      <c r="BB189" s="371"/>
      <c r="BC189" s="371"/>
      <c r="BD189" s="371"/>
      <c r="BE189" s="371"/>
      <c r="BF189" s="371"/>
    </row>
    <row r="190" spans="1:58" ht="39.75" customHeight="1">
      <c r="A190" s="126" t="s">
        <v>362</v>
      </c>
      <c r="B190" s="539" t="s">
        <v>3638</v>
      </c>
      <c r="C190" s="539" t="s">
        <v>3639</v>
      </c>
      <c r="D190" s="539" t="s">
        <v>1000</v>
      </c>
      <c r="E190" s="540" t="s">
        <v>40</v>
      </c>
      <c r="F190" s="540">
        <v>78061</v>
      </c>
      <c r="G190" s="541">
        <v>250</v>
      </c>
      <c r="H190" s="540" t="s">
        <v>4122</v>
      </c>
      <c r="I190" s="98"/>
      <c r="J190" s="129"/>
      <c r="K190" s="129" t="s">
        <v>1003</v>
      </c>
      <c r="L190" s="545" t="s">
        <v>4116</v>
      </c>
      <c r="M190" s="133"/>
      <c r="N190" s="133"/>
      <c r="O190" s="133"/>
      <c r="P190" s="380"/>
      <c r="Q190" s="133"/>
      <c r="R190" s="133"/>
      <c r="S190" s="133"/>
      <c r="T190" s="133"/>
      <c r="U190" s="133"/>
      <c r="V190" s="133"/>
      <c r="W190" s="133"/>
      <c r="X190" s="133"/>
      <c r="Y190" s="133"/>
      <c r="Z190" s="133"/>
      <c r="AA190" s="133"/>
      <c r="AB190" s="129"/>
      <c r="AC190" s="129"/>
      <c r="AD190" s="135"/>
      <c r="AE190" s="135"/>
      <c r="AF190" s="129"/>
      <c r="AG190" s="129"/>
      <c r="AH190" s="135"/>
      <c r="AI190" s="135"/>
      <c r="AJ190" s="135"/>
      <c r="AK190" s="139"/>
      <c r="AL190" s="147"/>
      <c r="AM190" s="170"/>
      <c r="AN190" s="170"/>
      <c r="AO190" s="147"/>
      <c r="AP190" s="143"/>
      <c r="AQ190" s="143"/>
      <c r="AR190" s="148"/>
      <c r="AS190" s="148"/>
      <c r="AT190" s="143"/>
      <c r="AU190" s="143"/>
      <c r="AV190" s="143"/>
      <c r="AW190" s="139"/>
      <c r="AX190" s="139"/>
      <c r="AY190" s="139"/>
      <c r="AZ190" s="371"/>
      <c r="BA190" s="371"/>
      <c r="BB190" s="371"/>
      <c r="BC190" s="371"/>
      <c r="BD190" s="371"/>
      <c r="BE190" s="371"/>
      <c r="BF190" s="371"/>
    </row>
    <row r="191" spans="1:58" ht="39.75" customHeight="1">
      <c r="A191" s="126" t="s">
        <v>362</v>
      </c>
      <c r="B191" s="539" t="s">
        <v>3640</v>
      </c>
      <c r="C191" s="539" t="s">
        <v>3641</v>
      </c>
      <c r="D191" s="539" t="s">
        <v>37</v>
      </c>
      <c r="E191" s="540" t="s">
        <v>40</v>
      </c>
      <c r="F191" s="540">
        <v>78266</v>
      </c>
      <c r="G191" s="541">
        <v>250</v>
      </c>
      <c r="H191" s="540" t="s">
        <v>4122</v>
      </c>
      <c r="I191" s="98"/>
      <c r="J191" s="129"/>
      <c r="K191" s="129" t="s">
        <v>4150</v>
      </c>
      <c r="L191" s="545" t="s">
        <v>4116</v>
      </c>
      <c r="M191" s="133"/>
      <c r="N191" s="133"/>
      <c r="O191" s="133"/>
      <c r="P191" s="380"/>
      <c r="Q191" s="133"/>
      <c r="R191" s="133"/>
      <c r="S191" s="133"/>
      <c r="T191" s="133"/>
      <c r="U191" s="133"/>
      <c r="V191" s="133"/>
      <c r="W191" s="133"/>
      <c r="X191" s="133"/>
      <c r="Y191" s="133"/>
      <c r="Z191" s="133"/>
      <c r="AA191" s="133"/>
      <c r="AB191" s="129"/>
      <c r="AC191" s="129"/>
      <c r="AD191" s="135"/>
      <c r="AE191" s="135"/>
      <c r="AF191" s="129"/>
      <c r="AG191" s="129"/>
      <c r="AH191" s="135"/>
      <c r="AI191" s="135"/>
      <c r="AJ191" s="135"/>
      <c r="AK191" s="139"/>
      <c r="AL191" s="147"/>
      <c r="AM191" s="170"/>
      <c r="AN191" s="170"/>
      <c r="AO191" s="147"/>
      <c r="AP191" s="143"/>
      <c r="AQ191" s="143"/>
      <c r="AR191" s="148"/>
      <c r="AS191" s="148"/>
      <c r="AT191" s="143"/>
      <c r="AU191" s="143"/>
      <c r="AV191" s="143"/>
      <c r="AW191" s="139"/>
      <c r="AX191" s="139"/>
      <c r="AY191" s="139"/>
      <c r="AZ191" s="371"/>
      <c r="BA191" s="371"/>
      <c r="BB191" s="371"/>
      <c r="BC191" s="371"/>
      <c r="BD191" s="371"/>
      <c r="BE191" s="371"/>
      <c r="BF191" s="371"/>
    </row>
    <row r="192" spans="1:58" ht="39.75" customHeight="1">
      <c r="A192" s="126" t="s">
        <v>362</v>
      </c>
      <c r="B192" s="539" t="s">
        <v>3642</v>
      </c>
      <c r="C192" s="539" t="s">
        <v>3643</v>
      </c>
      <c r="D192" s="539" t="s">
        <v>1608</v>
      </c>
      <c r="E192" s="540" t="s">
        <v>40</v>
      </c>
      <c r="F192" s="540">
        <v>76905</v>
      </c>
      <c r="G192" s="541">
        <v>250</v>
      </c>
      <c r="H192" s="540" t="s">
        <v>4122</v>
      </c>
      <c r="I192" s="98"/>
      <c r="J192" s="129"/>
      <c r="K192" s="129"/>
      <c r="L192" s="545" t="s">
        <v>4116</v>
      </c>
      <c r="M192" s="133"/>
      <c r="N192" s="133"/>
      <c r="O192" s="133"/>
      <c r="P192" s="380"/>
      <c r="Q192" s="133"/>
      <c r="R192" s="133"/>
      <c r="S192" s="133"/>
      <c r="T192" s="133"/>
      <c r="U192" s="133"/>
      <c r="V192" s="133"/>
      <c r="W192" s="133"/>
      <c r="X192" s="133"/>
      <c r="Y192" s="133"/>
      <c r="Z192" s="133"/>
      <c r="AA192" s="133"/>
      <c r="AB192" s="129"/>
      <c r="AC192" s="129"/>
      <c r="AD192" s="135"/>
      <c r="AE192" s="135"/>
      <c r="AF192" s="129"/>
      <c r="AG192" s="129"/>
      <c r="AH192" s="135"/>
      <c r="AI192" s="135"/>
      <c r="AJ192" s="135"/>
      <c r="AK192" s="139"/>
      <c r="AL192" s="147"/>
      <c r="AM192" s="170"/>
      <c r="AN192" s="170"/>
      <c r="AO192" s="147"/>
      <c r="AP192" s="143"/>
      <c r="AQ192" s="143"/>
      <c r="AR192" s="148"/>
      <c r="AS192" s="148"/>
      <c r="AT192" s="143"/>
      <c r="AU192" s="143"/>
      <c r="AV192" s="143"/>
      <c r="AW192" s="139"/>
      <c r="AX192" s="139"/>
      <c r="AY192" s="139"/>
      <c r="AZ192" s="371"/>
      <c r="BA192" s="371"/>
      <c r="BB192" s="371"/>
      <c r="BC192" s="371"/>
      <c r="BD192" s="371"/>
      <c r="BE192" s="371"/>
      <c r="BF192" s="371"/>
    </row>
    <row r="193" spans="1:58" ht="39.75" customHeight="1">
      <c r="A193" s="126" t="s">
        <v>362</v>
      </c>
      <c r="B193" s="539" t="s">
        <v>3644</v>
      </c>
      <c r="C193" s="539" t="s">
        <v>3645</v>
      </c>
      <c r="D193" s="539" t="s">
        <v>37</v>
      </c>
      <c r="E193" s="540" t="s">
        <v>40</v>
      </c>
      <c r="F193" s="540">
        <v>78259</v>
      </c>
      <c r="G193" s="541">
        <v>250</v>
      </c>
      <c r="H193" s="540" t="s">
        <v>4122</v>
      </c>
      <c r="I193" s="98"/>
      <c r="J193" s="129"/>
      <c r="K193" s="129"/>
      <c r="L193" s="545" t="s">
        <v>4116</v>
      </c>
      <c r="M193" s="133"/>
      <c r="N193" s="133"/>
      <c r="O193" s="133"/>
      <c r="P193" s="380"/>
      <c r="Q193" s="133"/>
      <c r="R193" s="133"/>
      <c r="S193" s="133"/>
      <c r="T193" s="133"/>
      <c r="U193" s="133"/>
      <c r="V193" s="133"/>
      <c r="W193" s="133"/>
      <c r="X193" s="133"/>
      <c r="Y193" s="133"/>
      <c r="Z193" s="133"/>
      <c r="AA193" s="133"/>
      <c r="AB193" s="129"/>
      <c r="AC193" s="129"/>
      <c r="AD193" s="135"/>
      <c r="AE193" s="135"/>
      <c r="AF193" s="129"/>
      <c r="AG193" s="129"/>
      <c r="AH193" s="135"/>
      <c r="AI193" s="135"/>
      <c r="AJ193" s="135"/>
      <c r="AK193" s="139"/>
      <c r="AL193" s="147"/>
      <c r="AM193" s="170"/>
      <c r="AN193" s="170"/>
      <c r="AO193" s="147"/>
      <c r="AP193" s="143"/>
      <c r="AQ193" s="143"/>
      <c r="AR193" s="148"/>
      <c r="AS193" s="148"/>
      <c r="AT193" s="143"/>
      <c r="AU193" s="143"/>
      <c r="AV193" s="143"/>
      <c r="AW193" s="139"/>
      <c r="AX193" s="139"/>
      <c r="AY193" s="139"/>
      <c r="AZ193" s="371"/>
      <c r="BA193" s="371"/>
      <c r="BB193" s="371"/>
      <c r="BC193" s="371"/>
      <c r="BD193" s="371"/>
      <c r="BE193" s="371"/>
      <c r="BF193" s="371"/>
    </row>
    <row r="194" spans="1:58" ht="39.75" customHeight="1">
      <c r="A194" s="126" t="s">
        <v>362</v>
      </c>
      <c r="B194" s="539" t="s">
        <v>1901</v>
      </c>
      <c r="C194" s="539" t="s">
        <v>3317</v>
      </c>
      <c r="D194" s="539" t="s">
        <v>192</v>
      </c>
      <c r="E194" s="540" t="s">
        <v>40</v>
      </c>
      <c r="F194" s="540">
        <v>78006</v>
      </c>
      <c r="G194" s="541">
        <v>250</v>
      </c>
      <c r="H194" s="540" t="s">
        <v>4122</v>
      </c>
      <c r="I194" s="98"/>
      <c r="J194" s="129"/>
      <c r="K194" s="129"/>
      <c r="L194" s="545" t="s">
        <v>4116</v>
      </c>
      <c r="M194" s="133"/>
      <c r="N194" s="133"/>
      <c r="O194" s="133"/>
      <c r="P194" s="380"/>
      <c r="Q194" s="133"/>
      <c r="R194" s="133"/>
      <c r="S194" s="133"/>
      <c r="T194" s="133"/>
      <c r="U194" s="133"/>
      <c r="V194" s="133"/>
      <c r="W194" s="133"/>
      <c r="X194" s="133"/>
      <c r="Y194" s="133"/>
      <c r="Z194" s="133"/>
      <c r="AA194" s="133"/>
      <c r="AB194" s="129"/>
      <c r="AC194" s="129"/>
      <c r="AD194" s="135"/>
      <c r="AE194" s="135"/>
      <c r="AF194" s="129"/>
      <c r="AG194" s="129"/>
      <c r="AH194" s="135"/>
      <c r="AI194" s="135"/>
      <c r="AJ194" s="135"/>
      <c r="AK194" s="139"/>
      <c r="AL194" s="147"/>
      <c r="AM194" s="170"/>
      <c r="AN194" s="170"/>
      <c r="AO194" s="147"/>
      <c r="AP194" s="143"/>
      <c r="AQ194" s="143"/>
      <c r="AR194" s="148"/>
      <c r="AS194" s="148"/>
      <c r="AT194" s="143"/>
      <c r="AU194" s="143"/>
      <c r="AV194" s="143"/>
      <c r="AW194" s="139"/>
      <c r="AX194" s="139"/>
      <c r="AY194" s="139"/>
      <c r="AZ194" s="371"/>
      <c r="BA194" s="371"/>
      <c r="BB194" s="371"/>
      <c r="BC194" s="371"/>
      <c r="BD194" s="371"/>
      <c r="BE194" s="371"/>
      <c r="BF194" s="371"/>
    </row>
    <row r="195" spans="1:58" ht="39.75" customHeight="1">
      <c r="A195" s="126" t="s">
        <v>362</v>
      </c>
      <c r="B195" s="539" t="s">
        <v>1901</v>
      </c>
      <c r="C195" s="539" t="s">
        <v>3317</v>
      </c>
      <c r="D195" s="539" t="s">
        <v>192</v>
      </c>
      <c r="E195" s="540" t="s">
        <v>40</v>
      </c>
      <c r="F195" s="540">
        <v>78006</v>
      </c>
      <c r="G195" s="541">
        <v>1800</v>
      </c>
      <c r="H195" s="540" t="s">
        <v>4115</v>
      </c>
      <c r="I195" s="98"/>
      <c r="J195" s="129"/>
      <c r="K195" s="129"/>
      <c r="L195" s="545" t="s">
        <v>4115</v>
      </c>
      <c r="M195" s="133"/>
      <c r="N195" s="133"/>
      <c r="O195" s="133"/>
      <c r="P195" s="380"/>
      <c r="Q195" s="133"/>
      <c r="R195" s="133"/>
      <c r="S195" s="133"/>
      <c r="T195" s="133"/>
      <c r="U195" s="133"/>
      <c r="V195" s="133"/>
      <c r="W195" s="133"/>
      <c r="X195" s="133"/>
      <c r="Y195" s="133"/>
      <c r="Z195" s="133"/>
      <c r="AA195" s="133"/>
      <c r="AB195" s="129"/>
      <c r="AC195" s="129"/>
      <c r="AD195" s="135"/>
      <c r="AE195" s="135"/>
      <c r="AF195" s="129"/>
      <c r="AG195" s="129"/>
      <c r="AH195" s="135"/>
      <c r="AI195" s="135"/>
      <c r="AJ195" s="135"/>
      <c r="AK195" s="139"/>
      <c r="AL195" s="147"/>
      <c r="AM195" s="170"/>
      <c r="AN195" s="170"/>
      <c r="AO195" s="147"/>
      <c r="AP195" s="143"/>
      <c r="AQ195" s="143"/>
      <c r="AR195" s="148"/>
      <c r="AS195" s="148"/>
      <c r="AT195" s="143"/>
      <c r="AU195" s="143"/>
      <c r="AV195" s="143"/>
      <c r="AW195" s="139"/>
      <c r="AX195" s="139"/>
      <c r="AY195" s="139"/>
      <c r="AZ195" s="371"/>
      <c r="BA195" s="371"/>
      <c r="BB195" s="371"/>
      <c r="BC195" s="371"/>
      <c r="BD195" s="371"/>
      <c r="BE195" s="371"/>
      <c r="BF195" s="371"/>
    </row>
    <row r="196" spans="1:58" ht="39.75" customHeight="1">
      <c r="A196" s="126" t="s">
        <v>362</v>
      </c>
      <c r="B196" s="539" t="s">
        <v>3646</v>
      </c>
      <c r="C196" s="539" t="s">
        <v>1759</v>
      </c>
      <c r="D196" s="539" t="s">
        <v>1760</v>
      </c>
      <c r="E196" s="540" t="s">
        <v>40</v>
      </c>
      <c r="F196" s="540">
        <v>78209</v>
      </c>
      <c r="G196" s="541">
        <v>7000</v>
      </c>
      <c r="H196" s="540" t="s">
        <v>4115</v>
      </c>
      <c r="I196" s="98"/>
      <c r="J196" s="129"/>
      <c r="K196" s="129"/>
      <c r="L196" s="545" t="s">
        <v>4233</v>
      </c>
      <c r="M196" s="133"/>
      <c r="N196" s="133"/>
      <c r="O196" s="133"/>
      <c r="P196" s="380"/>
      <c r="Q196" s="133"/>
      <c r="R196" s="133"/>
      <c r="S196" s="133"/>
      <c r="T196" s="133"/>
      <c r="U196" s="133"/>
      <c r="V196" s="133"/>
      <c r="W196" s="133"/>
      <c r="X196" s="133"/>
      <c r="Y196" s="133"/>
      <c r="Z196" s="133"/>
      <c r="AA196" s="133"/>
      <c r="AB196" s="129"/>
      <c r="AC196" s="129"/>
      <c r="AD196" s="135"/>
      <c r="AE196" s="135"/>
      <c r="AF196" s="129"/>
      <c r="AG196" s="129"/>
      <c r="AH196" s="135"/>
      <c r="AI196" s="135"/>
      <c r="AJ196" s="135"/>
      <c r="AK196" s="139"/>
      <c r="AL196" s="147"/>
      <c r="AM196" s="170"/>
      <c r="AN196" s="170"/>
      <c r="AO196" s="147"/>
      <c r="AP196" s="143"/>
      <c r="AQ196" s="143"/>
      <c r="AR196" s="148"/>
      <c r="AS196" s="148"/>
      <c r="AT196" s="143"/>
      <c r="AU196" s="143"/>
      <c r="AV196" s="143"/>
      <c r="AW196" s="139"/>
      <c r="AX196" s="139"/>
      <c r="AY196" s="139"/>
      <c r="AZ196" s="371"/>
      <c r="BA196" s="371"/>
      <c r="BB196" s="371"/>
      <c r="BC196" s="371"/>
      <c r="BD196" s="371"/>
      <c r="BE196" s="371"/>
      <c r="BF196" s="371"/>
    </row>
    <row r="197" spans="1:58" ht="39.75" customHeight="1">
      <c r="A197" s="126" t="s">
        <v>362</v>
      </c>
      <c r="B197" s="539" t="s">
        <v>3647</v>
      </c>
      <c r="C197" s="539" t="s">
        <v>3648</v>
      </c>
      <c r="D197" s="539" t="s">
        <v>129</v>
      </c>
      <c r="E197" s="540" t="s">
        <v>40</v>
      </c>
      <c r="F197" s="540">
        <v>78155</v>
      </c>
      <c r="G197" s="541">
        <v>250</v>
      </c>
      <c r="H197" s="540" t="s">
        <v>4122</v>
      </c>
      <c r="I197" s="98"/>
      <c r="J197" s="129"/>
      <c r="K197" s="129"/>
      <c r="L197" s="545" t="s">
        <v>4234</v>
      </c>
      <c r="M197" s="133"/>
      <c r="N197" s="133"/>
      <c r="O197" s="133"/>
      <c r="P197" s="380"/>
      <c r="Q197" s="133"/>
      <c r="R197" s="133"/>
      <c r="S197" s="133"/>
      <c r="T197" s="133"/>
      <c r="U197" s="133"/>
      <c r="V197" s="133"/>
      <c r="W197" s="133"/>
      <c r="X197" s="133"/>
      <c r="Y197" s="133"/>
      <c r="Z197" s="133"/>
      <c r="AA197" s="133"/>
      <c r="AB197" s="129"/>
      <c r="AC197" s="129"/>
      <c r="AD197" s="135"/>
      <c r="AE197" s="135"/>
      <c r="AF197" s="129"/>
      <c r="AG197" s="129"/>
      <c r="AH197" s="135"/>
      <c r="AI197" s="135"/>
      <c r="AJ197" s="135"/>
      <c r="AK197" s="139"/>
      <c r="AL197" s="147"/>
      <c r="AM197" s="170"/>
      <c r="AN197" s="170"/>
      <c r="AO197" s="147"/>
      <c r="AP197" s="143"/>
      <c r="AQ197" s="143"/>
      <c r="AR197" s="148"/>
      <c r="AS197" s="148"/>
      <c r="AT197" s="143"/>
      <c r="AU197" s="143"/>
      <c r="AV197" s="143"/>
      <c r="AW197" s="139"/>
      <c r="AX197" s="139"/>
      <c r="AY197" s="139"/>
      <c r="AZ197" s="371"/>
      <c r="BA197" s="371"/>
      <c r="BB197" s="371"/>
      <c r="BC197" s="371"/>
      <c r="BD197" s="371"/>
      <c r="BE197" s="371"/>
      <c r="BF197" s="371"/>
    </row>
    <row r="198" spans="1:58" ht="39.75" customHeight="1">
      <c r="A198" s="126" t="s">
        <v>362</v>
      </c>
      <c r="B198" s="539" t="s">
        <v>3647</v>
      </c>
      <c r="C198" s="539" t="s">
        <v>3648</v>
      </c>
      <c r="D198" s="539" t="s">
        <v>129</v>
      </c>
      <c r="E198" s="540" t="s">
        <v>40</v>
      </c>
      <c r="F198" s="540">
        <v>78155</v>
      </c>
      <c r="G198" s="541">
        <v>3700</v>
      </c>
      <c r="H198" s="540" t="s">
        <v>4115</v>
      </c>
      <c r="I198" s="98"/>
      <c r="J198" s="129"/>
      <c r="K198" s="129"/>
      <c r="L198" s="545" t="s">
        <v>4115</v>
      </c>
      <c r="M198" s="133"/>
      <c r="N198" s="133"/>
      <c r="O198" s="133"/>
      <c r="P198" s="380"/>
      <c r="Q198" s="133"/>
      <c r="R198" s="133"/>
      <c r="S198" s="133"/>
      <c r="T198" s="133"/>
      <c r="U198" s="133"/>
      <c r="V198" s="133"/>
      <c r="W198" s="133"/>
      <c r="X198" s="133"/>
      <c r="Y198" s="133"/>
      <c r="Z198" s="133"/>
      <c r="AA198" s="133"/>
      <c r="AB198" s="129"/>
      <c r="AC198" s="129"/>
      <c r="AD198" s="135"/>
      <c r="AE198" s="135"/>
      <c r="AF198" s="129"/>
      <c r="AG198" s="129"/>
      <c r="AH198" s="135"/>
      <c r="AI198" s="135"/>
      <c r="AJ198" s="135"/>
      <c r="AK198" s="139"/>
      <c r="AL198" s="147"/>
      <c r="AM198" s="170"/>
      <c r="AN198" s="170"/>
      <c r="AO198" s="147"/>
      <c r="AP198" s="143"/>
      <c r="AQ198" s="143"/>
      <c r="AR198" s="148"/>
      <c r="AS198" s="148"/>
      <c r="AT198" s="143"/>
      <c r="AU198" s="143"/>
      <c r="AV198" s="143"/>
      <c r="AW198" s="139"/>
      <c r="AX198" s="139"/>
      <c r="AY198" s="139"/>
      <c r="AZ198" s="371"/>
      <c r="BA198" s="371"/>
      <c r="BB198" s="371"/>
      <c r="BC198" s="371"/>
      <c r="BD198" s="371"/>
      <c r="BE198" s="371"/>
      <c r="BF198" s="371"/>
    </row>
    <row r="199" spans="1:58" ht="39.75" customHeight="1">
      <c r="A199" s="126" t="s">
        <v>362</v>
      </c>
      <c r="B199" s="539" t="s">
        <v>3649</v>
      </c>
      <c r="C199" s="539" t="s">
        <v>3650</v>
      </c>
      <c r="D199" s="539" t="s">
        <v>37</v>
      </c>
      <c r="E199" s="540" t="s">
        <v>40</v>
      </c>
      <c r="F199" s="540">
        <v>78260</v>
      </c>
      <c r="G199" s="541">
        <v>250</v>
      </c>
      <c r="H199" s="540" t="s">
        <v>4122</v>
      </c>
      <c r="I199" s="98"/>
      <c r="J199" s="129"/>
      <c r="K199" s="129"/>
      <c r="L199" s="545" t="s">
        <v>4116</v>
      </c>
      <c r="M199" s="133"/>
      <c r="N199" s="133"/>
      <c r="O199" s="133"/>
      <c r="P199" s="380"/>
      <c r="Q199" s="133"/>
      <c r="R199" s="133"/>
      <c r="S199" s="133"/>
      <c r="T199" s="133"/>
      <c r="U199" s="133"/>
      <c r="V199" s="133"/>
      <c r="W199" s="133"/>
      <c r="X199" s="133"/>
      <c r="Y199" s="133"/>
      <c r="Z199" s="133"/>
      <c r="AA199" s="133"/>
      <c r="AB199" s="129"/>
      <c r="AC199" s="129"/>
      <c r="AD199" s="135"/>
      <c r="AE199" s="135"/>
      <c r="AF199" s="129"/>
      <c r="AG199" s="129"/>
      <c r="AH199" s="135"/>
      <c r="AI199" s="135"/>
      <c r="AJ199" s="135"/>
      <c r="AK199" s="139"/>
      <c r="AL199" s="147"/>
      <c r="AM199" s="170"/>
      <c r="AN199" s="170"/>
      <c r="AO199" s="147"/>
      <c r="AP199" s="143"/>
      <c r="AQ199" s="143"/>
      <c r="AR199" s="148"/>
      <c r="AS199" s="148"/>
      <c r="AT199" s="143"/>
      <c r="AU199" s="143"/>
      <c r="AV199" s="143"/>
      <c r="AW199" s="139"/>
      <c r="AX199" s="139"/>
      <c r="AY199" s="139"/>
      <c r="AZ199" s="371"/>
      <c r="BA199" s="371"/>
      <c r="BB199" s="371"/>
      <c r="BC199" s="371"/>
      <c r="BD199" s="371"/>
      <c r="BE199" s="371"/>
      <c r="BF199" s="371"/>
    </row>
    <row r="200" spans="1:58" ht="39.75" customHeight="1">
      <c r="A200" s="126" t="s">
        <v>2529</v>
      </c>
      <c r="B200" s="539" t="s">
        <v>3651</v>
      </c>
      <c r="C200" s="539" t="s">
        <v>3652</v>
      </c>
      <c r="D200" s="539" t="s">
        <v>1501</v>
      </c>
      <c r="E200" s="540" t="s">
        <v>40</v>
      </c>
      <c r="F200" s="540">
        <v>78859</v>
      </c>
      <c r="G200" s="159">
        <v>250</v>
      </c>
      <c r="H200" s="96" t="s">
        <v>4175</v>
      </c>
      <c r="I200" s="98"/>
      <c r="J200" s="129"/>
      <c r="K200" s="129"/>
      <c r="L200" s="545" t="s">
        <v>4116</v>
      </c>
      <c r="M200" s="133"/>
      <c r="N200" s="133"/>
      <c r="O200" s="133"/>
      <c r="P200" s="380"/>
      <c r="Q200" s="133"/>
      <c r="R200" s="133"/>
      <c r="S200" s="133"/>
      <c r="T200" s="133"/>
      <c r="U200" s="133"/>
      <c r="V200" s="133"/>
      <c r="W200" s="133"/>
      <c r="X200" s="133"/>
      <c r="Y200" s="133"/>
      <c r="Z200" s="133"/>
      <c r="AA200" s="133"/>
      <c r="AB200" s="129"/>
      <c r="AC200" s="129"/>
      <c r="AD200" s="135"/>
      <c r="AE200" s="135"/>
      <c r="AF200" s="129"/>
      <c r="AG200" s="129"/>
      <c r="AH200" s="135"/>
      <c r="AI200" s="135"/>
      <c r="AJ200" s="135"/>
      <c r="AK200" s="139"/>
      <c r="AL200" s="147"/>
      <c r="AM200" s="170"/>
      <c r="AN200" s="170"/>
      <c r="AO200" s="147"/>
      <c r="AP200" s="143"/>
      <c r="AQ200" s="143"/>
      <c r="AR200" s="148"/>
      <c r="AS200" s="148"/>
      <c r="AT200" s="143"/>
      <c r="AU200" s="143"/>
      <c r="AV200" s="143"/>
      <c r="AW200" s="139"/>
      <c r="AX200" s="139"/>
      <c r="AY200" s="139"/>
      <c r="AZ200" s="371"/>
      <c r="BA200" s="371"/>
      <c r="BB200" s="371"/>
      <c r="BC200" s="371"/>
      <c r="BD200" s="371"/>
      <c r="BE200" s="371"/>
      <c r="BF200" s="371"/>
    </row>
    <row r="201" spans="1:58" ht="39.75" customHeight="1">
      <c r="A201" s="126" t="s">
        <v>2529</v>
      </c>
      <c r="B201" s="539" t="s">
        <v>3653</v>
      </c>
      <c r="C201" s="539" t="s">
        <v>3654</v>
      </c>
      <c r="D201" s="539" t="s">
        <v>192</v>
      </c>
      <c r="E201" s="540" t="s">
        <v>40</v>
      </c>
      <c r="F201" s="540">
        <v>78006</v>
      </c>
      <c r="G201" s="159">
        <v>250</v>
      </c>
      <c r="H201" s="96" t="s">
        <v>4175</v>
      </c>
      <c r="I201" s="98"/>
      <c r="J201" s="129"/>
      <c r="K201" s="129"/>
      <c r="L201" s="545" t="s">
        <v>4116</v>
      </c>
      <c r="M201" s="133"/>
      <c r="N201" s="133"/>
      <c r="O201" s="133"/>
      <c r="P201" s="380"/>
      <c r="Q201" s="133"/>
      <c r="R201" s="133"/>
      <c r="S201" s="133"/>
      <c r="T201" s="133"/>
      <c r="U201" s="133"/>
      <c r="V201" s="133"/>
      <c r="W201" s="133"/>
      <c r="X201" s="133"/>
      <c r="Y201" s="133"/>
      <c r="Z201" s="133"/>
      <c r="AA201" s="133"/>
      <c r="AB201" s="129"/>
      <c r="AC201" s="129"/>
      <c r="AD201" s="135"/>
      <c r="AE201" s="135"/>
      <c r="AF201" s="129"/>
      <c r="AG201" s="129"/>
      <c r="AH201" s="135"/>
      <c r="AI201" s="135"/>
      <c r="AJ201" s="135"/>
      <c r="AK201" s="139"/>
      <c r="AL201" s="147"/>
      <c r="AM201" s="170"/>
      <c r="AN201" s="170"/>
      <c r="AO201" s="147"/>
      <c r="AP201" s="143"/>
      <c r="AQ201" s="143"/>
      <c r="AR201" s="148"/>
      <c r="AS201" s="148"/>
      <c r="AT201" s="143"/>
      <c r="AU201" s="143"/>
      <c r="AV201" s="143"/>
      <c r="AW201" s="139"/>
      <c r="AX201" s="139"/>
      <c r="AY201" s="139"/>
      <c r="AZ201" s="371"/>
      <c r="BA201" s="371"/>
      <c r="BB201" s="371"/>
      <c r="BC201" s="371"/>
      <c r="BD201" s="371"/>
      <c r="BE201" s="371"/>
      <c r="BF201" s="371"/>
    </row>
    <row r="202" spans="1:58" ht="39.75" customHeight="1">
      <c r="A202" s="126" t="s">
        <v>2529</v>
      </c>
      <c r="B202" s="539" t="s">
        <v>3655</v>
      </c>
      <c r="C202" s="539" t="s">
        <v>1765</v>
      </c>
      <c r="D202" s="539" t="s">
        <v>1766</v>
      </c>
      <c r="E202" s="540" t="s">
        <v>40</v>
      </c>
      <c r="F202" s="540">
        <v>78015</v>
      </c>
      <c r="G202" s="159">
        <v>250</v>
      </c>
      <c r="H202" s="96" t="s">
        <v>4175</v>
      </c>
      <c r="I202" s="98"/>
      <c r="J202" s="129"/>
      <c r="K202" s="129"/>
      <c r="L202" s="545" t="s">
        <v>4116</v>
      </c>
      <c r="M202" s="133"/>
      <c r="N202" s="133"/>
      <c r="O202" s="133"/>
      <c r="P202" s="380"/>
      <c r="Q202" s="133"/>
      <c r="R202" s="133"/>
      <c r="S202" s="133"/>
      <c r="T202" s="133"/>
      <c r="U202" s="133"/>
      <c r="V202" s="133"/>
      <c r="W202" s="133"/>
      <c r="X202" s="133"/>
      <c r="Y202" s="133"/>
      <c r="Z202" s="133"/>
      <c r="AA202" s="133"/>
      <c r="AB202" s="129"/>
      <c r="AC202" s="129"/>
      <c r="AD202" s="135"/>
      <c r="AE202" s="135"/>
      <c r="AF202" s="129"/>
      <c r="AG202" s="129"/>
      <c r="AH202" s="135"/>
      <c r="AI202" s="135"/>
      <c r="AJ202" s="135"/>
      <c r="AK202" s="139"/>
      <c r="AL202" s="147"/>
      <c r="AM202" s="170"/>
      <c r="AN202" s="170"/>
      <c r="AO202" s="147"/>
      <c r="AP202" s="143"/>
      <c r="AQ202" s="143"/>
      <c r="AR202" s="148"/>
      <c r="AS202" s="148"/>
      <c r="AT202" s="143"/>
      <c r="AU202" s="143"/>
      <c r="AV202" s="143"/>
      <c r="AW202" s="139"/>
      <c r="AX202" s="139"/>
      <c r="AY202" s="139"/>
      <c r="AZ202" s="371"/>
      <c r="BA202" s="371"/>
      <c r="BB202" s="371"/>
      <c r="BC202" s="371"/>
      <c r="BD202" s="371"/>
      <c r="BE202" s="371"/>
      <c r="BF202" s="371"/>
    </row>
    <row r="203" spans="1:58" ht="39.75" customHeight="1">
      <c r="A203" s="126" t="s">
        <v>362</v>
      </c>
      <c r="B203" s="539" t="s">
        <v>3656</v>
      </c>
      <c r="C203" s="539" t="s">
        <v>3657</v>
      </c>
      <c r="D203" s="539" t="s">
        <v>3658</v>
      </c>
      <c r="E203" s="540" t="s">
        <v>40</v>
      </c>
      <c r="F203" s="540">
        <v>78631</v>
      </c>
      <c r="G203" s="541">
        <v>250</v>
      </c>
      <c r="H203" s="540" t="s">
        <v>4122</v>
      </c>
      <c r="I203" s="98"/>
      <c r="J203" s="129"/>
      <c r="K203" s="129"/>
      <c r="L203" s="545" t="s">
        <v>4116</v>
      </c>
      <c r="M203" s="133"/>
      <c r="N203" s="133"/>
      <c r="O203" s="133"/>
      <c r="P203" s="380"/>
      <c r="Q203" s="133"/>
      <c r="R203" s="133"/>
      <c r="S203" s="133"/>
      <c r="T203" s="133"/>
      <c r="U203" s="133"/>
      <c r="V203" s="133"/>
      <c r="W203" s="133"/>
      <c r="X203" s="133"/>
      <c r="Y203" s="133"/>
      <c r="Z203" s="133"/>
      <c r="AA203" s="133"/>
      <c r="AB203" s="129"/>
      <c r="AC203" s="129"/>
      <c r="AD203" s="135"/>
      <c r="AE203" s="135"/>
      <c r="AF203" s="129"/>
      <c r="AG203" s="129"/>
      <c r="AH203" s="135"/>
      <c r="AI203" s="135"/>
      <c r="AJ203" s="135"/>
      <c r="AK203" s="139"/>
      <c r="AL203" s="147"/>
      <c r="AM203" s="170"/>
      <c r="AN203" s="170"/>
      <c r="AO203" s="147"/>
      <c r="AP203" s="143"/>
      <c r="AQ203" s="143"/>
      <c r="AR203" s="148"/>
      <c r="AS203" s="148"/>
      <c r="AT203" s="143"/>
      <c r="AU203" s="143"/>
      <c r="AV203" s="143"/>
      <c r="AW203" s="139"/>
      <c r="AX203" s="139"/>
      <c r="AY203" s="139"/>
      <c r="AZ203" s="371"/>
      <c r="BA203" s="371"/>
      <c r="BB203" s="371"/>
      <c r="BC203" s="371"/>
      <c r="BD203" s="371"/>
      <c r="BE203" s="371"/>
      <c r="BF203" s="371"/>
    </row>
    <row r="204" spans="1:58" ht="39.75" customHeight="1">
      <c r="A204" s="126" t="s">
        <v>2529</v>
      </c>
      <c r="B204" s="539" t="s">
        <v>3659</v>
      </c>
      <c r="C204" s="539" t="s">
        <v>3660</v>
      </c>
      <c r="D204" s="539" t="s">
        <v>63</v>
      </c>
      <c r="E204" s="540" t="s">
        <v>40</v>
      </c>
      <c r="F204" s="540">
        <v>78154</v>
      </c>
      <c r="G204" s="159">
        <v>250</v>
      </c>
      <c r="H204" s="96" t="s">
        <v>4175</v>
      </c>
      <c r="I204" s="98"/>
      <c r="J204" s="129"/>
      <c r="K204" s="129"/>
      <c r="L204" s="545" t="s">
        <v>4116</v>
      </c>
      <c r="M204" s="133"/>
      <c r="N204" s="133"/>
      <c r="O204" s="133"/>
      <c r="P204" s="380"/>
      <c r="Q204" s="133"/>
      <c r="R204" s="133"/>
      <c r="S204" s="133"/>
      <c r="T204" s="133"/>
      <c r="U204" s="133"/>
      <c r="V204" s="133"/>
      <c r="W204" s="133"/>
      <c r="X204" s="133"/>
      <c r="Y204" s="133"/>
      <c r="Z204" s="133"/>
      <c r="AA204" s="133"/>
      <c r="AB204" s="129"/>
      <c r="AC204" s="129"/>
      <c r="AD204" s="135"/>
      <c r="AE204" s="135"/>
      <c r="AF204" s="129"/>
      <c r="AG204" s="129"/>
      <c r="AH204" s="135"/>
      <c r="AI204" s="135"/>
      <c r="AJ204" s="135"/>
      <c r="AK204" s="139"/>
      <c r="AL204" s="147"/>
      <c r="AM204" s="170"/>
      <c r="AN204" s="170"/>
      <c r="AO204" s="147"/>
      <c r="AP204" s="143"/>
      <c r="AQ204" s="143"/>
      <c r="AR204" s="148"/>
      <c r="AS204" s="148"/>
      <c r="AT204" s="143"/>
      <c r="AU204" s="143"/>
      <c r="AV204" s="143"/>
      <c r="AW204" s="139"/>
      <c r="AX204" s="139"/>
      <c r="AY204" s="139"/>
      <c r="AZ204" s="371"/>
      <c r="BA204" s="371"/>
      <c r="BB204" s="371"/>
      <c r="BC204" s="371"/>
      <c r="BD204" s="371"/>
      <c r="BE204" s="371"/>
      <c r="BF204" s="371"/>
    </row>
    <row r="205" spans="1:58" ht="39.75" customHeight="1">
      <c r="A205" s="126" t="s">
        <v>362</v>
      </c>
      <c r="B205" s="539" t="s">
        <v>4235</v>
      </c>
      <c r="C205" s="539" t="s">
        <v>4236</v>
      </c>
      <c r="D205" s="539" t="s">
        <v>4237</v>
      </c>
      <c r="E205" s="540" t="s">
        <v>40</v>
      </c>
      <c r="F205" s="540">
        <v>78745</v>
      </c>
      <c r="G205" s="541">
        <v>950</v>
      </c>
      <c r="H205" s="540" t="s">
        <v>4115</v>
      </c>
      <c r="I205" s="98"/>
      <c r="J205" s="129"/>
      <c r="K205" s="129"/>
      <c r="L205" s="545" t="s">
        <v>4238</v>
      </c>
      <c r="M205" s="133"/>
      <c r="N205" s="133"/>
      <c r="O205" s="133"/>
      <c r="P205" s="380"/>
      <c r="Q205" s="133"/>
      <c r="R205" s="133"/>
      <c r="S205" s="133"/>
      <c r="T205" s="133"/>
      <c r="U205" s="133"/>
      <c r="V205" s="133"/>
      <c r="W205" s="133"/>
      <c r="X205" s="133"/>
      <c r="Y205" s="133"/>
      <c r="Z205" s="133"/>
      <c r="AA205" s="133"/>
      <c r="AB205" s="129"/>
      <c r="AC205" s="129"/>
      <c r="AD205" s="135"/>
      <c r="AE205" s="135"/>
      <c r="AF205" s="129"/>
      <c r="AG205" s="129"/>
      <c r="AH205" s="135"/>
      <c r="AI205" s="135"/>
      <c r="AJ205" s="135"/>
      <c r="AK205" s="139"/>
      <c r="AL205" s="147"/>
      <c r="AM205" s="170"/>
      <c r="AN205" s="170"/>
      <c r="AO205" s="147"/>
      <c r="AP205" s="143"/>
      <c r="AQ205" s="143"/>
      <c r="AR205" s="148"/>
      <c r="AS205" s="148"/>
      <c r="AT205" s="143"/>
      <c r="AU205" s="143"/>
      <c r="AV205" s="143"/>
      <c r="AW205" s="139"/>
      <c r="AX205" s="139"/>
      <c r="AY205" s="139"/>
      <c r="AZ205" s="371"/>
      <c r="BA205" s="371"/>
      <c r="BB205" s="371"/>
      <c r="BC205" s="371"/>
      <c r="BD205" s="371"/>
      <c r="BE205" s="371"/>
      <c r="BF205" s="371"/>
    </row>
    <row r="206" spans="1:58" ht="39.75" customHeight="1">
      <c r="A206" s="126" t="s">
        <v>2529</v>
      </c>
      <c r="B206" s="539" t="s">
        <v>3661</v>
      </c>
      <c r="C206" s="539" t="s">
        <v>3662</v>
      </c>
      <c r="D206" s="539" t="s">
        <v>167</v>
      </c>
      <c r="E206" s="540" t="s">
        <v>40</v>
      </c>
      <c r="F206" s="540">
        <v>78163</v>
      </c>
      <c r="G206" s="159">
        <v>250</v>
      </c>
      <c r="H206" s="96" t="s">
        <v>4175</v>
      </c>
      <c r="I206" s="98"/>
      <c r="J206" s="129"/>
      <c r="K206" s="129"/>
      <c r="L206" s="545" t="s">
        <v>4116</v>
      </c>
      <c r="M206" s="133"/>
      <c r="N206" s="133"/>
      <c r="O206" s="133"/>
      <c r="P206" s="380"/>
      <c r="Q206" s="133"/>
      <c r="R206" s="133"/>
      <c r="S206" s="133"/>
      <c r="T206" s="133"/>
      <c r="U206" s="133"/>
      <c r="V206" s="133"/>
      <c r="W206" s="133"/>
      <c r="X206" s="133"/>
      <c r="Y206" s="133"/>
      <c r="Z206" s="133"/>
      <c r="AA206" s="133"/>
      <c r="AB206" s="129"/>
      <c r="AC206" s="129"/>
      <c r="AD206" s="135"/>
      <c r="AE206" s="135"/>
      <c r="AF206" s="129"/>
      <c r="AG206" s="129"/>
      <c r="AH206" s="135"/>
      <c r="AI206" s="135"/>
      <c r="AJ206" s="135"/>
      <c r="AK206" s="139"/>
      <c r="AL206" s="147"/>
      <c r="AM206" s="170"/>
      <c r="AN206" s="170"/>
      <c r="AO206" s="147"/>
      <c r="AP206" s="143"/>
      <c r="AQ206" s="143"/>
      <c r="AR206" s="148"/>
      <c r="AS206" s="148"/>
      <c r="AT206" s="143"/>
      <c r="AU206" s="143"/>
      <c r="AV206" s="143"/>
      <c r="AW206" s="139"/>
      <c r="AX206" s="139"/>
      <c r="AY206" s="139"/>
      <c r="AZ206" s="371"/>
      <c r="BA206" s="371"/>
      <c r="BB206" s="371"/>
      <c r="BC206" s="371"/>
      <c r="BD206" s="371"/>
      <c r="BE206" s="371"/>
      <c r="BF206" s="371"/>
    </row>
    <row r="207" spans="1:58" ht="39.75" customHeight="1">
      <c r="A207" s="126" t="s">
        <v>362</v>
      </c>
      <c r="B207" s="539" t="s">
        <v>3663</v>
      </c>
      <c r="C207" s="539" t="s">
        <v>3664</v>
      </c>
      <c r="D207" s="539" t="s">
        <v>37</v>
      </c>
      <c r="E207" s="540" t="s">
        <v>40</v>
      </c>
      <c r="F207" s="540">
        <v>78209</v>
      </c>
      <c r="G207" s="541">
        <v>850</v>
      </c>
      <c r="H207" s="540" t="s">
        <v>4115</v>
      </c>
      <c r="I207" s="98"/>
      <c r="J207" s="129"/>
      <c r="K207" s="129"/>
      <c r="L207" s="545" t="s">
        <v>4116</v>
      </c>
      <c r="M207" s="133"/>
      <c r="N207" s="133"/>
      <c r="O207" s="133"/>
      <c r="P207" s="380"/>
      <c r="Q207" s="133"/>
      <c r="R207" s="133"/>
      <c r="S207" s="133"/>
      <c r="T207" s="133"/>
      <c r="U207" s="133"/>
      <c r="V207" s="133"/>
      <c r="W207" s="133"/>
      <c r="X207" s="133"/>
      <c r="Y207" s="133"/>
      <c r="Z207" s="133"/>
      <c r="AA207" s="133"/>
      <c r="AB207" s="129"/>
      <c r="AC207" s="129"/>
      <c r="AD207" s="135"/>
      <c r="AE207" s="135"/>
      <c r="AF207" s="129"/>
      <c r="AG207" s="129"/>
      <c r="AH207" s="135"/>
      <c r="AI207" s="135"/>
      <c r="AJ207" s="135"/>
      <c r="AK207" s="139"/>
      <c r="AL207" s="147"/>
      <c r="AM207" s="170"/>
      <c r="AN207" s="170"/>
      <c r="AO207" s="147"/>
      <c r="AP207" s="143"/>
      <c r="AQ207" s="143"/>
      <c r="AR207" s="148"/>
      <c r="AS207" s="148"/>
      <c r="AT207" s="143"/>
      <c r="AU207" s="143"/>
      <c r="AV207" s="143"/>
      <c r="AW207" s="139"/>
      <c r="AX207" s="139"/>
      <c r="AY207" s="139"/>
      <c r="AZ207" s="371"/>
      <c r="BA207" s="371"/>
      <c r="BB207" s="371"/>
      <c r="BC207" s="371"/>
      <c r="BD207" s="371"/>
      <c r="BE207" s="371"/>
      <c r="BF207" s="371"/>
    </row>
    <row r="208" spans="1:58" ht="39.75" customHeight="1">
      <c r="A208" s="126" t="s">
        <v>2529</v>
      </c>
      <c r="B208" s="140" t="s">
        <v>3665</v>
      </c>
      <c r="C208" s="140"/>
      <c r="D208" s="140"/>
      <c r="E208" s="96"/>
      <c r="F208" s="96"/>
      <c r="G208" s="159">
        <v>250</v>
      </c>
      <c r="H208" s="96" t="s">
        <v>4175</v>
      </c>
      <c r="I208" s="98"/>
      <c r="J208" s="129"/>
      <c r="K208" s="129" t="s">
        <v>2282</v>
      </c>
      <c r="L208" s="545" t="s">
        <v>4116</v>
      </c>
      <c r="M208" s="133"/>
      <c r="N208" s="133"/>
      <c r="O208" s="133"/>
      <c r="P208" s="380"/>
      <c r="Q208" s="133"/>
      <c r="R208" s="133"/>
      <c r="S208" s="133"/>
      <c r="T208" s="133"/>
      <c r="U208" s="133"/>
      <c r="V208" s="133"/>
      <c r="W208" s="133"/>
      <c r="X208" s="133"/>
      <c r="Y208" s="133"/>
      <c r="Z208" s="133"/>
      <c r="AA208" s="133"/>
      <c r="AB208" s="129"/>
      <c r="AC208" s="129"/>
      <c r="AD208" s="135"/>
      <c r="AE208" s="135"/>
      <c r="AF208" s="129"/>
      <c r="AG208" s="129"/>
      <c r="AH208" s="135"/>
      <c r="AI208" s="135"/>
      <c r="AJ208" s="135"/>
      <c r="AK208" s="139"/>
      <c r="AL208" s="147"/>
      <c r="AM208" s="170"/>
      <c r="AN208" s="170"/>
      <c r="AO208" s="147"/>
      <c r="AP208" s="143"/>
      <c r="AQ208" s="143"/>
      <c r="AR208" s="148"/>
      <c r="AS208" s="148"/>
      <c r="AT208" s="143"/>
      <c r="AU208" s="143"/>
      <c r="AV208" s="143"/>
      <c r="AW208" s="139"/>
      <c r="AX208" s="139"/>
      <c r="AY208" s="139"/>
      <c r="AZ208" s="371"/>
      <c r="BA208" s="371"/>
      <c r="BB208" s="371"/>
      <c r="BC208" s="371"/>
      <c r="BD208" s="371"/>
      <c r="BE208" s="371"/>
      <c r="BF208" s="371"/>
    </row>
    <row r="209" spans="1:58" ht="18" customHeight="1">
      <c r="A209" s="126" t="s">
        <v>362</v>
      </c>
      <c r="B209" s="539" t="s">
        <v>3666</v>
      </c>
      <c r="C209" s="539" t="s">
        <v>3667</v>
      </c>
      <c r="D209" s="539" t="s">
        <v>3668</v>
      </c>
      <c r="E209" s="540" t="s">
        <v>40</v>
      </c>
      <c r="F209" s="540">
        <v>78056</v>
      </c>
      <c r="G209" s="541">
        <v>350</v>
      </c>
      <c r="H209" s="540" t="s">
        <v>4122</v>
      </c>
      <c r="I209" s="98"/>
      <c r="J209" s="129"/>
      <c r="K209" s="129"/>
      <c r="L209" s="545" t="s">
        <v>4239</v>
      </c>
      <c r="M209" s="133"/>
      <c r="N209" s="133"/>
      <c r="O209" s="133"/>
      <c r="P209" s="380"/>
      <c r="Q209" s="133"/>
      <c r="R209" s="133"/>
      <c r="S209" s="133"/>
      <c r="T209" s="133"/>
      <c r="U209" s="133"/>
      <c r="V209" s="133"/>
      <c r="W209" s="133"/>
      <c r="X209" s="133"/>
      <c r="Y209" s="133"/>
      <c r="Z209" s="133"/>
      <c r="AA209" s="133"/>
      <c r="AB209" s="129"/>
      <c r="AC209" s="129"/>
      <c r="AD209" s="135"/>
      <c r="AE209" s="135"/>
      <c r="AF209" s="129"/>
      <c r="AG209" s="129"/>
      <c r="AH209" s="135"/>
      <c r="AI209" s="135"/>
      <c r="AJ209" s="135"/>
      <c r="AK209" s="139"/>
      <c r="AL209" s="147"/>
      <c r="AM209" s="170"/>
      <c r="AN209" s="170"/>
      <c r="AO209" s="147"/>
      <c r="AP209" s="143"/>
      <c r="AQ209" s="143"/>
      <c r="AR209" s="148"/>
      <c r="AS209" s="148"/>
      <c r="AT209" s="143"/>
      <c r="AU209" s="143"/>
      <c r="AV209" s="143"/>
      <c r="AW209" s="139"/>
      <c r="AX209" s="139"/>
      <c r="AY209" s="139"/>
      <c r="AZ209" s="371"/>
      <c r="BA209" s="371"/>
      <c r="BB209" s="371"/>
      <c r="BC209" s="371"/>
      <c r="BD209" s="371"/>
      <c r="BE209" s="371"/>
      <c r="BF209" s="371"/>
    </row>
    <row r="210" spans="1:58" ht="57.75" customHeight="1">
      <c r="A210" s="126" t="s">
        <v>362</v>
      </c>
      <c r="B210" s="140" t="s">
        <v>3669</v>
      </c>
      <c r="C210" s="140" t="s">
        <v>2297</v>
      </c>
      <c r="D210" s="140" t="s">
        <v>37</v>
      </c>
      <c r="E210" s="96" t="s">
        <v>40</v>
      </c>
      <c r="F210" s="96">
        <v>78223</v>
      </c>
      <c r="G210" s="159">
        <v>1800</v>
      </c>
      <c r="H210" s="96" t="s">
        <v>914</v>
      </c>
      <c r="I210" s="98"/>
      <c r="J210" s="129"/>
      <c r="K210" s="129"/>
      <c r="L210" s="545" t="s">
        <v>4240</v>
      </c>
      <c r="M210" s="133"/>
      <c r="N210" s="133"/>
      <c r="O210" s="133"/>
      <c r="P210" s="380"/>
      <c r="Q210" s="133"/>
      <c r="R210" s="133"/>
      <c r="S210" s="133"/>
      <c r="T210" s="133"/>
      <c r="U210" s="133"/>
      <c r="V210" s="133"/>
      <c r="W210" s="133"/>
      <c r="X210" s="133"/>
      <c r="Y210" s="133"/>
      <c r="Z210" s="133"/>
      <c r="AA210" s="133"/>
      <c r="AB210" s="129"/>
      <c r="AC210" s="129"/>
      <c r="AD210" s="135"/>
      <c r="AE210" s="135"/>
      <c r="AF210" s="129"/>
      <c r="AG210" s="129"/>
      <c r="AH210" s="135"/>
      <c r="AI210" s="135"/>
      <c r="AJ210" s="135"/>
      <c r="AK210" s="139"/>
      <c r="AL210" s="147"/>
      <c r="AM210" s="170"/>
      <c r="AN210" s="170"/>
      <c r="AO210" s="147"/>
      <c r="AP210" s="143"/>
      <c r="AQ210" s="143"/>
      <c r="AR210" s="148"/>
      <c r="AS210" s="148"/>
      <c r="AT210" s="143"/>
      <c r="AU210" s="143"/>
      <c r="AV210" s="143"/>
      <c r="AW210" s="139"/>
      <c r="AX210" s="139"/>
      <c r="AY210" s="139"/>
      <c r="AZ210" s="371"/>
      <c r="BA210" s="371"/>
      <c r="BB210" s="371"/>
      <c r="BC210" s="371"/>
      <c r="BD210" s="371"/>
      <c r="BE210" s="371"/>
      <c r="BF210" s="371"/>
    </row>
    <row r="211" spans="1:58" ht="18" customHeight="1">
      <c r="A211" s="126" t="s">
        <v>362</v>
      </c>
      <c r="B211" s="140" t="s">
        <v>3670</v>
      </c>
      <c r="C211" s="140"/>
      <c r="D211" s="140"/>
      <c r="E211" s="96"/>
      <c r="F211" s="96"/>
      <c r="G211" s="159">
        <v>8150</v>
      </c>
      <c r="H211" s="96" t="s">
        <v>914</v>
      </c>
      <c r="I211" s="98"/>
      <c r="J211" s="129"/>
      <c r="K211" s="129"/>
      <c r="L211" s="545" t="s">
        <v>4241</v>
      </c>
      <c r="M211" s="133"/>
      <c r="N211" s="133"/>
      <c r="O211" s="133"/>
      <c r="P211" s="380"/>
      <c r="Q211" s="133"/>
      <c r="R211" s="133"/>
      <c r="S211" s="133"/>
      <c r="T211" s="133"/>
      <c r="U211" s="133"/>
      <c r="V211" s="133"/>
      <c r="W211" s="133"/>
      <c r="X211" s="133"/>
      <c r="Y211" s="133"/>
      <c r="Z211" s="133"/>
      <c r="AA211" s="133"/>
      <c r="AB211" s="129"/>
      <c r="AC211" s="129"/>
      <c r="AD211" s="135"/>
      <c r="AE211" s="135"/>
      <c r="AF211" s="129"/>
      <c r="AG211" s="129"/>
      <c r="AH211" s="135"/>
      <c r="AI211" s="135"/>
      <c r="AJ211" s="135"/>
      <c r="AK211" s="139"/>
      <c r="AL211" s="147"/>
      <c r="AM211" s="170"/>
      <c r="AN211" s="170"/>
      <c r="AO211" s="147"/>
      <c r="AP211" s="143"/>
      <c r="AQ211" s="143"/>
      <c r="AR211" s="148"/>
      <c r="AS211" s="148"/>
      <c r="AT211" s="143"/>
      <c r="AU211" s="143"/>
      <c r="AV211" s="143"/>
      <c r="AW211" s="139"/>
      <c r="AX211" s="139"/>
      <c r="AY211" s="139"/>
      <c r="AZ211" s="371"/>
      <c r="BA211" s="371"/>
      <c r="BB211" s="371"/>
      <c r="BC211" s="371"/>
      <c r="BD211" s="371"/>
      <c r="BE211" s="371"/>
      <c r="BF211" s="371"/>
    </row>
    <row r="212" spans="1:58" ht="39.75" customHeight="1">
      <c r="A212" s="126"/>
      <c r="B212" s="128" t="s">
        <v>3671</v>
      </c>
      <c r="C212" s="128" t="s">
        <v>3672</v>
      </c>
      <c r="D212" s="128" t="s">
        <v>107</v>
      </c>
      <c r="E212" s="129" t="s">
        <v>40</v>
      </c>
      <c r="F212" s="129">
        <v>78016</v>
      </c>
      <c r="G212" s="98"/>
      <c r="H212" s="94"/>
      <c r="I212" s="98"/>
      <c r="J212" s="129"/>
      <c r="K212" s="129"/>
      <c r="L212" s="132"/>
      <c r="M212" s="133" t="str">
        <f t="shared" ref="M212:M236" si="17">IF(SUM($G212,$I212)=0,"",IF(SUM($G212,$I212)&gt;=10000,"Silver",IF(AND((SUM($G212,$I212)&lt;10000),(SUM($G212,$I212)&gt;=5000)),"Champion",IF(AND((SUM($G212,$I212)&lt;5000),(SUM($G212,$I212)&gt;=2500)),"Reserve",IF(AND((SUM($G212,$I212)&lt;2500),(SUM($G212,$I212)&gt;=1000)),"Trophy",IF(AND((SUM($G212,$I212)&lt;1000),(SUM($G212,$I212)&gt;=500)),"Blue",IF(AND((SUM($G212,$I212)&lt;500),(SUM($G212,$I212)&gt;=250)),"Red","White")))))))</f>
        <v/>
      </c>
      <c r="N212" s="133" t="str">
        <f>IFERROR(VLOOKUP($M212,Lookup!$A$1:$P$20,2,FALSE),"")</f>
        <v/>
      </c>
      <c r="O212" s="133" t="str">
        <f>IFERROR(VLOOKUP($M212,Lookup!$A$1:$P$20,7,FALSE),"")</f>
        <v/>
      </c>
      <c r="P212" s="380"/>
      <c r="Q212" s="133" t="str">
        <f>IFERROR(VLOOKUP($M212,Lookup!$A$1:$P$20,8,FALSE),"")</f>
        <v/>
      </c>
      <c r="R212" s="133" t="str">
        <f>IFERROR(VLOOKUP($M212,Lookup!$A$1:$P$20,9,FALSE),"")</f>
        <v/>
      </c>
      <c r="S212" s="133"/>
      <c r="T212" s="133" t="str">
        <f>IFERROR(VLOOKUP($M212,Lookup!$A$1:$P$20,10,FALSE),"")</f>
        <v/>
      </c>
      <c r="U212" s="133" t="str">
        <f>IFERROR(VLOOKUP($M212,Lookup!$A$1:$P$20,11,FALSE),"")</f>
        <v/>
      </c>
      <c r="V212" s="133" t="str">
        <f>IFERROR(VLOOKUP($M212,Lookup!$A$1:$P$20,12,FALSE),"")</f>
        <v/>
      </c>
      <c r="W212" s="133" t="str">
        <f>IFERROR(VLOOKUP($M212,Lookup!$A$1:$P$20,13,FALSE),"")</f>
        <v/>
      </c>
      <c r="X212" s="133" t="str">
        <f>IFERROR(VLOOKUP($M212,Lookup!$A$1:$P$20,14,FALSE),"")</f>
        <v/>
      </c>
      <c r="Y212" s="133" t="str">
        <f>IFERROR(VLOOKUP($M212,Lookup!$A$1:$P$20,15,FALSE),"")</f>
        <v/>
      </c>
      <c r="Z212" s="133" t="str">
        <f>IFERROR(VLOOKUP($M212,Lookup!$A$1:$P$20,16,FALSE),"")</f>
        <v/>
      </c>
      <c r="AA212" s="133" t="str">
        <f>IFERROR(VLOOKUP($M212,Lookup!$A$1:$Q$20,17,FALSE),"")</f>
        <v/>
      </c>
      <c r="AB212" s="129"/>
      <c r="AC212" s="129"/>
      <c r="AD212" s="135"/>
      <c r="AE212" s="135"/>
      <c r="AF212" s="129"/>
      <c r="AG212" s="129"/>
      <c r="AH212" s="135"/>
      <c r="AI212" s="135"/>
      <c r="AJ212" s="135"/>
      <c r="AK212" s="139"/>
      <c r="AL212" s="147"/>
      <c r="AM212" s="147"/>
      <c r="AN212" s="147"/>
      <c r="AO212" s="147"/>
      <c r="AP212" s="139"/>
      <c r="AQ212" s="139"/>
      <c r="AR212" s="148"/>
      <c r="AS212" s="148"/>
      <c r="AT212" s="139"/>
      <c r="AU212" s="139"/>
      <c r="AV212" s="139"/>
      <c r="AW212" s="139"/>
      <c r="AX212" s="139"/>
      <c r="AY212" s="139"/>
      <c r="AZ212" s="371"/>
      <c r="BA212" s="371"/>
      <c r="BB212" s="371"/>
      <c r="BC212" s="371"/>
      <c r="BD212" s="371"/>
      <c r="BE212" s="371"/>
      <c r="BF212" s="371"/>
    </row>
    <row r="213" spans="1:58" ht="39.75" customHeight="1">
      <c r="A213" s="126"/>
      <c r="B213" s="128" t="s">
        <v>3673</v>
      </c>
      <c r="C213" s="128" t="s">
        <v>3674</v>
      </c>
      <c r="D213" s="128" t="s">
        <v>101</v>
      </c>
      <c r="E213" s="129" t="s">
        <v>40</v>
      </c>
      <c r="F213" s="129">
        <v>78121</v>
      </c>
      <c r="G213" s="98"/>
      <c r="H213" s="94"/>
      <c r="I213" s="98"/>
      <c r="J213" s="129"/>
      <c r="K213" s="129" t="s">
        <v>4167</v>
      </c>
      <c r="L213" s="132"/>
      <c r="M213" s="133" t="str">
        <f t="shared" si="17"/>
        <v/>
      </c>
      <c r="N213" s="133" t="str">
        <f>IFERROR(VLOOKUP($M213,Lookup!$A$1:$P$20,2,FALSE),"")</f>
        <v/>
      </c>
      <c r="O213" s="133" t="str">
        <f>IFERROR(VLOOKUP($M213,Lookup!$A$1:$P$20,7,FALSE),"")</f>
        <v/>
      </c>
      <c r="P213" s="380"/>
      <c r="Q213" s="133" t="str">
        <f>IFERROR(VLOOKUP($M213,Lookup!$A$1:$P$20,8,FALSE),"")</f>
        <v/>
      </c>
      <c r="R213" s="133" t="str">
        <f>IFERROR(VLOOKUP($M213,Lookup!$A$1:$P$20,9,FALSE),"")</f>
        <v/>
      </c>
      <c r="S213" s="133"/>
      <c r="T213" s="133" t="str">
        <f>IFERROR(VLOOKUP($M213,Lookup!$A$1:$P$20,10,FALSE),"")</f>
        <v/>
      </c>
      <c r="U213" s="133" t="str">
        <f>IFERROR(VLOOKUP($M213,Lookup!$A$1:$P$20,11,FALSE),"")</f>
        <v/>
      </c>
      <c r="V213" s="133" t="str">
        <f>IFERROR(VLOOKUP($M213,Lookup!$A$1:$P$20,12,FALSE),"")</f>
        <v/>
      </c>
      <c r="W213" s="133" t="str">
        <f>IFERROR(VLOOKUP($M213,Lookup!$A$1:$P$20,13,FALSE),"")</f>
        <v/>
      </c>
      <c r="X213" s="133" t="str">
        <f>IFERROR(VLOOKUP($M213,Lookup!$A$1:$P$20,14,FALSE),"")</f>
        <v/>
      </c>
      <c r="Y213" s="133" t="str">
        <f>IFERROR(VLOOKUP($M213,Lookup!$A$1:$P$20,15,FALSE),"")</f>
        <v/>
      </c>
      <c r="Z213" s="133" t="str">
        <f>IFERROR(VLOOKUP($M213,Lookup!$A$1:$P$20,16,FALSE),"")</f>
        <v/>
      </c>
      <c r="AA213" s="133" t="str">
        <f>IFERROR(VLOOKUP($M213,Lookup!$A$1:$Q$20,17,FALSE),"")</f>
        <v/>
      </c>
      <c r="AB213" s="129"/>
      <c r="AC213" s="129"/>
      <c r="AD213" s="135"/>
      <c r="AE213" s="135"/>
      <c r="AF213" s="129" t="s">
        <v>626</v>
      </c>
      <c r="AG213" s="130" t="s">
        <v>627</v>
      </c>
      <c r="AH213" s="135"/>
      <c r="AI213" s="135"/>
      <c r="AJ213" s="135"/>
      <c r="AK213" s="139"/>
      <c r="AL213" s="147"/>
      <c r="AM213" s="170">
        <v>2</v>
      </c>
      <c r="AN213" s="147"/>
      <c r="AO213" s="170">
        <v>1</v>
      </c>
      <c r="AP213" s="139"/>
      <c r="AQ213" s="139"/>
      <c r="AR213" s="148"/>
      <c r="AS213" s="148"/>
      <c r="AT213" s="139"/>
      <c r="AU213" s="139"/>
      <c r="AV213" s="139"/>
      <c r="AW213" s="139"/>
      <c r="AX213" s="139"/>
      <c r="AY213" s="139"/>
      <c r="AZ213" s="371"/>
      <c r="BA213" s="371"/>
      <c r="BB213" s="371"/>
      <c r="BC213" s="371"/>
      <c r="BD213" s="371"/>
      <c r="BE213" s="371"/>
      <c r="BF213" s="371"/>
    </row>
    <row r="214" spans="1:58" ht="39.75" customHeight="1">
      <c r="A214" s="126"/>
      <c r="B214" s="128" t="s">
        <v>3675</v>
      </c>
      <c r="C214" s="128" t="s">
        <v>3676</v>
      </c>
      <c r="D214" s="128" t="s">
        <v>37</v>
      </c>
      <c r="E214" s="129" t="s">
        <v>40</v>
      </c>
      <c r="F214" s="129">
        <v>78248</v>
      </c>
      <c r="G214" s="98"/>
      <c r="H214" s="129"/>
      <c r="I214" s="98"/>
      <c r="J214" s="129"/>
      <c r="K214" s="129" t="s">
        <v>4168</v>
      </c>
      <c r="L214" s="132"/>
      <c r="M214" s="133" t="str">
        <f t="shared" si="17"/>
        <v/>
      </c>
      <c r="N214" s="133" t="str">
        <f>IFERROR(VLOOKUP($M214,Lookup!$A$1:$P$20,2,FALSE),"")</f>
        <v/>
      </c>
      <c r="O214" s="133" t="str">
        <f>IFERROR(VLOOKUP($M214,Lookup!$A$1:$P$20,7,FALSE),"")</f>
        <v/>
      </c>
      <c r="P214" s="380"/>
      <c r="Q214" s="133" t="str">
        <f>IFERROR(VLOOKUP($M214,Lookup!$A$1:$P$20,8,FALSE),"")</f>
        <v/>
      </c>
      <c r="R214" s="133" t="str">
        <f>IFERROR(VLOOKUP($M214,Lookup!$A$1:$P$20,9,FALSE),"")</f>
        <v/>
      </c>
      <c r="S214" s="133"/>
      <c r="T214" s="133" t="str">
        <f>IFERROR(VLOOKUP($M214,Lookup!$A$1:$P$20,10,FALSE),"")</f>
        <v/>
      </c>
      <c r="U214" s="133" t="str">
        <f>IFERROR(VLOOKUP($M214,Lookup!$A$1:$P$20,11,FALSE),"")</f>
        <v/>
      </c>
      <c r="V214" s="133" t="str">
        <f>IFERROR(VLOOKUP($M214,Lookup!$A$1:$P$20,12,FALSE),"")</f>
        <v/>
      </c>
      <c r="W214" s="133" t="str">
        <f>IFERROR(VLOOKUP($M214,Lookup!$A$1:$P$20,13,FALSE),"")</f>
        <v/>
      </c>
      <c r="X214" s="133" t="str">
        <f>IFERROR(VLOOKUP($M214,Lookup!$A$1:$P$20,14,FALSE),"")</f>
        <v/>
      </c>
      <c r="Y214" s="133" t="str">
        <f>IFERROR(VLOOKUP($M214,Lookup!$A$1:$P$20,15,FALSE),"")</f>
        <v/>
      </c>
      <c r="Z214" s="133" t="str">
        <f>IFERROR(VLOOKUP($M214,Lookup!$A$1:$P$20,16,FALSE),"")</f>
        <v/>
      </c>
      <c r="AA214" s="133" t="str">
        <f>IFERROR(VLOOKUP($M214,Lookup!$A$1:$Q$20,17,FALSE),"")</f>
        <v/>
      </c>
      <c r="AB214" s="129"/>
      <c r="AC214" s="129"/>
      <c r="AD214" s="135"/>
      <c r="AE214" s="135"/>
      <c r="AF214" s="129" t="s">
        <v>3677</v>
      </c>
      <c r="AG214" s="130" t="s">
        <v>3678</v>
      </c>
      <c r="AH214" s="135"/>
      <c r="AI214" s="135"/>
      <c r="AJ214" s="135"/>
      <c r="AK214" s="139"/>
      <c r="AL214" s="147"/>
      <c r="AM214" s="170">
        <v>2</v>
      </c>
      <c r="AN214" s="147"/>
      <c r="AO214" s="170">
        <v>2</v>
      </c>
      <c r="AP214" s="139"/>
      <c r="AQ214" s="139"/>
      <c r="AR214" s="148"/>
      <c r="AS214" s="148"/>
      <c r="AT214" s="139"/>
      <c r="AU214" s="139"/>
      <c r="AV214" s="139"/>
      <c r="AW214" s="139"/>
      <c r="AX214" s="139"/>
      <c r="AY214" s="139"/>
      <c r="AZ214" s="371"/>
      <c r="BA214" s="371"/>
      <c r="BB214" s="371"/>
      <c r="BC214" s="371"/>
      <c r="BD214" s="371"/>
      <c r="BE214" s="371"/>
      <c r="BF214" s="371"/>
    </row>
    <row r="215" spans="1:58" ht="39.75" customHeight="1">
      <c r="A215" s="126"/>
      <c r="B215" s="128" t="s">
        <v>3679</v>
      </c>
      <c r="C215" s="128" t="s">
        <v>3680</v>
      </c>
      <c r="D215" s="128" t="s">
        <v>37</v>
      </c>
      <c r="E215" s="129" t="s">
        <v>40</v>
      </c>
      <c r="F215" s="129">
        <v>78259</v>
      </c>
      <c r="G215" s="98"/>
      <c r="H215" s="94"/>
      <c r="I215" s="98"/>
      <c r="J215" s="129"/>
      <c r="K215" s="129"/>
      <c r="L215" s="132"/>
      <c r="M215" s="133" t="str">
        <f t="shared" si="17"/>
        <v/>
      </c>
      <c r="N215" s="133" t="str">
        <f>IFERROR(VLOOKUP($M215,Lookup!$A$1:$P$20,2,FALSE),"")</f>
        <v/>
      </c>
      <c r="O215" s="133" t="str">
        <f>IFERROR(VLOOKUP($M215,Lookup!$A$1:$P$20,7,FALSE),"")</f>
        <v/>
      </c>
      <c r="P215" s="380"/>
      <c r="Q215" s="133" t="str">
        <f>IFERROR(VLOOKUP($M215,Lookup!$A$1:$P$20,8,FALSE),"")</f>
        <v/>
      </c>
      <c r="R215" s="133" t="str">
        <f>IFERROR(VLOOKUP($M215,Lookup!$A$1:$P$20,9,FALSE),"")</f>
        <v/>
      </c>
      <c r="S215" s="133"/>
      <c r="T215" s="133" t="str">
        <f>IFERROR(VLOOKUP($M215,Lookup!$A$1:$P$20,10,FALSE),"")</f>
        <v/>
      </c>
      <c r="U215" s="133" t="str">
        <f>IFERROR(VLOOKUP($M215,Lookup!$A$1:$P$20,11,FALSE),"")</f>
        <v/>
      </c>
      <c r="V215" s="133" t="str">
        <f>IFERROR(VLOOKUP($M215,Lookup!$A$1:$P$20,12,FALSE),"")</f>
        <v/>
      </c>
      <c r="W215" s="133" t="str">
        <f>IFERROR(VLOOKUP($M215,Lookup!$A$1:$P$20,13,FALSE),"")</f>
        <v/>
      </c>
      <c r="X215" s="133" t="str">
        <f>IFERROR(VLOOKUP($M215,Lookup!$A$1:$P$20,14,FALSE),"")</f>
        <v/>
      </c>
      <c r="Y215" s="133" t="str">
        <f>IFERROR(VLOOKUP($M215,Lookup!$A$1:$P$20,15,FALSE),"")</f>
        <v/>
      </c>
      <c r="Z215" s="133" t="str">
        <f>IFERROR(VLOOKUP($M215,Lookup!$A$1:$P$20,16,FALSE),"")</f>
        <v/>
      </c>
      <c r="AA215" s="133" t="str">
        <f>IFERROR(VLOOKUP($M215,Lookup!$A$1:$Q$20,17,FALSE),"")</f>
        <v/>
      </c>
      <c r="AB215" s="129"/>
      <c r="AC215" s="129"/>
      <c r="AD215" s="135"/>
      <c r="AE215" s="135"/>
      <c r="AF215" s="129"/>
      <c r="AG215" s="129"/>
      <c r="AH215" s="135"/>
      <c r="AI215" s="135"/>
      <c r="AJ215" s="135"/>
      <c r="AK215" s="139"/>
      <c r="AL215" s="147"/>
      <c r="AM215" s="147"/>
      <c r="AN215" s="147"/>
      <c r="AO215" s="147"/>
      <c r="AP215" s="139"/>
      <c r="AQ215" s="139"/>
      <c r="AR215" s="148"/>
      <c r="AS215" s="148"/>
      <c r="AT215" s="139"/>
      <c r="AU215" s="139"/>
      <c r="AV215" s="139"/>
      <c r="AW215" s="139"/>
      <c r="AX215" s="139"/>
      <c r="AY215" s="139"/>
      <c r="AZ215" s="371"/>
      <c r="BA215" s="371"/>
      <c r="BB215" s="371"/>
      <c r="BC215" s="371"/>
      <c r="BD215" s="371"/>
      <c r="BE215" s="371"/>
      <c r="BF215" s="371"/>
    </row>
    <row r="216" spans="1:58" ht="39.75" customHeight="1">
      <c r="A216" s="126" t="s">
        <v>362</v>
      </c>
      <c r="B216" s="140" t="s">
        <v>3401</v>
      </c>
      <c r="C216" s="140"/>
      <c r="D216" s="140"/>
      <c r="E216" s="96"/>
      <c r="F216" s="96"/>
      <c r="G216" s="98"/>
      <c r="H216" s="94"/>
      <c r="I216" s="98"/>
      <c r="J216" s="129"/>
      <c r="K216" s="129"/>
      <c r="L216" s="132" t="s">
        <v>4242</v>
      </c>
      <c r="M216" s="133" t="str">
        <f t="shared" si="17"/>
        <v/>
      </c>
      <c r="N216" s="133" t="str">
        <f>IFERROR(VLOOKUP($M216,Lookup!$A$1:$P$20,2,FALSE),"")</f>
        <v/>
      </c>
      <c r="O216" s="133" t="str">
        <f>IFERROR(VLOOKUP($M216,Lookup!$A$1:$P$20,7,FALSE),"")</f>
        <v/>
      </c>
      <c r="P216" s="380"/>
      <c r="Q216" s="133" t="str">
        <f>IFERROR(VLOOKUP($M216,Lookup!$A$1:$P$20,8,FALSE),"")</f>
        <v/>
      </c>
      <c r="R216" s="133" t="str">
        <f>IFERROR(VLOOKUP($M216,Lookup!$A$1:$P$20,9,FALSE),"")</f>
        <v/>
      </c>
      <c r="S216" s="133"/>
      <c r="T216" s="133" t="str">
        <f>IFERROR(VLOOKUP($M216,Lookup!$A$1:$P$20,10,FALSE),"")</f>
        <v/>
      </c>
      <c r="U216" s="133" t="str">
        <f>IFERROR(VLOOKUP($M216,Lookup!$A$1:$P$20,11,FALSE),"")</f>
        <v/>
      </c>
      <c r="V216" s="133" t="str">
        <f>IFERROR(VLOOKUP($M216,Lookup!$A$1:$P$20,12,FALSE),"")</f>
        <v/>
      </c>
      <c r="W216" s="133" t="str">
        <f>IFERROR(VLOOKUP($M216,Lookup!$A$1:$P$20,13,FALSE),"")</f>
        <v/>
      </c>
      <c r="X216" s="133" t="str">
        <f>IFERROR(VLOOKUP($M216,Lookup!$A$1:$P$20,14,FALSE),"")</f>
        <v/>
      </c>
      <c r="Y216" s="133" t="str">
        <f>IFERROR(VLOOKUP($M216,Lookup!$A$1:$P$20,15,FALSE),"")</f>
        <v/>
      </c>
      <c r="Z216" s="133" t="str">
        <f>IFERROR(VLOOKUP($M216,Lookup!$A$1:$P$20,16,FALSE),"")</f>
        <v/>
      </c>
      <c r="AA216" s="133" t="str">
        <f>IFERROR(VLOOKUP($M216,Lookup!$A$1:$Q$20,17,FALSE),"")</f>
        <v/>
      </c>
      <c r="AB216" s="129"/>
      <c r="AC216" s="129"/>
      <c r="AD216" s="135"/>
      <c r="AE216" s="135"/>
      <c r="AF216" s="129"/>
      <c r="AG216" s="130"/>
      <c r="AH216" s="135"/>
      <c r="AI216" s="135"/>
      <c r="AJ216" s="135"/>
      <c r="AK216" s="139"/>
      <c r="AL216" s="147"/>
      <c r="AM216" s="170"/>
      <c r="AN216" s="170"/>
      <c r="AO216" s="147"/>
      <c r="AP216" s="139"/>
      <c r="AQ216" s="139"/>
      <c r="AR216" s="148"/>
      <c r="AS216" s="148"/>
      <c r="AT216" s="139"/>
      <c r="AU216" s="139"/>
      <c r="AV216" s="139"/>
      <c r="AW216" s="139"/>
      <c r="AX216" s="139"/>
      <c r="AY216" s="139"/>
      <c r="AZ216" s="371"/>
      <c r="BA216" s="371"/>
      <c r="BB216" s="371"/>
      <c r="BC216" s="371"/>
      <c r="BD216" s="371"/>
      <c r="BE216" s="371"/>
      <c r="BF216" s="371"/>
    </row>
    <row r="217" spans="1:58" ht="39.75" customHeight="1">
      <c r="A217" s="126"/>
      <c r="B217" s="128" t="s">
        <v>3681</v>
      </c>
      <c r="C217" s="128" t="s">
        <v>3682</v>
      </c>
      <c r="D217" s="128" t="s">
        <v>37</v>
      </c>
      <c r="E217" s="129" t="s">
        <v>40</v>
      </c>
      <c r="F217" s="129">
        <v>78266</v>
      </c>
      <c r="G217" s="98"/>
      <c r="H217" s="94"/>
      <c r="I217" s="98"/>
      <c r="J217" s="129"/>
      <c r="K217" s="129"/>
      <c r="L217" s="132"/>
      <c r="M217" s="133" t="str">
        <f t="shared" si="17"/>
        <v/>
      </c>
      <c r="N217" s="133" t="str">
        <f>IFERROR(VLOOKUP($M217,Lookup!$A$1:$P$20,2,FALSE),"")</f>
        <v/>
      </c>
      <c r="O217" s="133" t="str">
        <f>IFERROR(VLOOKUP($M217,Lookup!$A$1:$P$20,7,FALSE),"")</f>
        <v/>
      </c>
      <c r="P217" s="380"/>
      <c r="Q217" s="133" t="str">
        <f>IFERROR(VLOOKUP($M217,Lookup!$A$1:$P$20,8,FALSE),"")</f>
        <v/>
      </c>
      <c r="R217" s="133" t="str">
        <f>IFERROR(VLOOKUP($M217,Lookup!$A$1:$P$20,9,FALSE),"")</f>
        <v/>
      </c>
      <c r="S217" s="133"/>
      <c r="T217" s="133" t="str">
        <f>IFERROR(VLOOKUP($M217,Lookup!$A$1:$P$20,10,FALSE),"")</f>
        <v/>
      </c>
      <c r="U217" s="133" t="str">
        <f>IFERROR(VLOOKUP($M217,Lookup!$A$1:$P$20,11,FALSE),"")</f>
        <v/>
      </c>
      <c r="V217" s="133" t="str">
        <f>IFERROR(VLOOKUP($M217,Lookup!$A$1:$P$20,12,FALSE),"")</f>
        <v/>
      </c>
      <c r="W217" s="133" t="str">
        <f>IFERROR(VLOOKUP($M217,Lookup!$A$1:$P$20,13,FALSE),"")</f>
        <v/>
      </c>
      <c r="X217" s="133" t="str">
        <f>IFERROR(VLOOKUP($M217,Lookup!$A$1:$P$20,14,FALSE),"")</f>
        <v/>
      </c>
      <c r="Y217" s="133" t="str">
        <f>IFERROR(VLOOKUP($M217,Lookup!$A$1:$P$20,15,FALSE),"")</f>
        <v/>
      </c>
      <c r="Z217" s="133" t="str">
        <f>IFERROR(VLOOKUP($M217,Lookup!$A$1:$P$20,16,FALSE),"")</f>
        <v/>
      </c>
      <c r="AA217" s="133" t="str">
        <f>IFERROR(VLOOKUP($M217,Lookup!$A$1:$Q$20,17,FALSE),"")</f>
        <v/>
      </c>
      <c r="AB217" s="129"/>
      <c r="AC217" s="129"/>
      <c r="AD217" s="135"/>
      <c r="AE217" s="135"/>
      <c r="AF217" s="129"/>
      <c r="AG217" s="129"/>
      <c r="AH217" s="135"/>
      <c r="AI217" s="135"/>
      <c r="AJ217" s="135"/>
      <c r="AK217" s="139"/>
      <c r="AL217" s="147"/>
      <c r="AM217" s="147"/>
      <c r="AN217" s="147"/>
      <c r="AO217" s="147"/>
      <c r="AP217" s="139"/>
      <c r="AQ217" s="139"/>
      <c r="AR217" s="148"/>
      <c r="AS217" s="148"/>
      <c r="AT217" s="139"/>
      <c r="AU217" s="139"/>
      <c r="AV217" s="139"/>
      <c r="AW217" s="139"/>
      <c r="AX217" s="139"/>
      <c r="AY217" s="139"/>
      <c r="AZ217" s="371"/>
      <c r="BA217" s="371"/>
      <c r="BB217" s="371"/>
      <c r="BC217" s="371"/>
      <c r="BD217" s="371"/>
      <c r="BE217" s="371"/>
      <c r="BF217" s="371"/>
    </row>
    <row r="218" spans="1:58" ht="39.75" customHeight="1">
      <c r="A218" s="126"/>
      <c r="B218" s="558" t="s">
        <v>3683</v>
      </c>
      <c r="C218" s="558" t="s">
        <v>3684</v>
      </c>
      <c r="D218" s="558" t="s">
        <v>37</v>
      </c>
      <c r="E218" s="559" t="s">
        <v>40</v>
      </c>
      <c r="F218" s="559">
        <v>78219</v>
      </c>
      <c r="G218" s="98"/>
      <c r="H218" s="94"/>
      <c r="I218" s="98"/>
      <c r="J218" s="129"/>
      <c r="K218" s="129" t="s">
        <v>4155</v>
      </c>
      <c r="L218" s="132"/>
      <c r="M218" s="133" t="str">
        <f t="shared" si="17"/>
        <v/>
      </c>
      <c r="N218" s="133" t="str">
        <f>IFERROR(VLOOKUP($M218,Lookup!$A$1:$P$20,2,FALSE),"")</f>
        <v/>
      </c>
      <c r="O218" s="133" t="str">
        <f>IFERROR(VLOOKUP($M218,Lookup!$A$1:$P$20,7,FALSE),"")</f>
        <v/>
      </c>
      <c r="P218" s="380"/>
      <c r="Q218" s="133" t="str">
        <f>IFERROR(VLOOKUP($M218,Lookup!$A$1:$P$20,8,FALSE),"")</f>
        <v/>
      </c>
      <c r="R218" s="133" t="str">
        <f>IFERROR(VLOOKUP($M218,Lookup!$A$1:$P$20,9,FALSE),"")</f>
        <v/>
      </c>
      <c r="S218" s="133"/>
      <c r="T218" s="133" t="str">
        <f>IFERROR(VLOOKUP($M218,Lookup!$A$1:$P$20,10,FALSE),"")</f>
        <v/>
      </c>
      <c r="U218" s="133" t="str">
        <f>IFERROR(VLOOKUP($M218,Lookup!$A$1:$P$20,11,FALSE),"")</f>
        <v/>
      </c>
      <c r="V218" s="133" t="str">
        <f>IFERROR(VLOOKUP($M218,Lookup!$A$1:$P$20,12,FALSE),"")</f>
        <v/>
      </c>
      <c r="W218" s="133" t="str">
        <f>IFERROR(VLOOKUP($M218,Lookup!$A$1:$P$20,13,FALSE),"")</f>
        <v/>
      </c>
      <c r="X218" s="133" t="str">
        <f>IFERROR(VLOOKUP($M218,Lookup!$A$1:$P$20,14,FALSE),"")</f>
        <v/>
      </c>
      <c r="Y218" s="133" t="str">
        <f>IFERROR(VLOOKUP($M218,Lookup!$A$1:$P$20,15,FALSE),"")</f>
        <v/>
      </c>
      <c r="Z218" s="133" t="str">
        <f>IFERROR(VLOOKUP($M218,Lookup!$A$1:$P$20,16,FALSE),"")</f>
        <v/>
      </c>
      <c r="AA218" s="133" t="str">
        <f>IFERROR(VLOOKUP($M218,Lookup!$A$1:$Q$20,17,FALSE),"")</f>
        <v/>
      </c>
      <c r="AB218" s="129"/>
      <c r="AC218" s="129"/>
      <c r="AD218" s="135"/>
      <c r="AE218" s="135"/>
      <c r="AF218" s="129" t="s">
        <v>3685</v>
      </c>
      <c r="AG218" s="130" t="s">
        <v>3686</v>
      </c>
      <c r="AH218" s="135"/>
      <c r="AI218" s="135"/>
      <c r="AJ218" s="135"/>
      <c r="AK218" s="139"/>
      <c r="AL218" s="560"/>
      <c r="AM218" s="170">
        <v>2</v>
      </c>
      <c r="AN218" s="170"/>
      <c r="AO218" s="170">
        <v>1</v>
      </c>
      <c r="AP218" s="139"/>
      <c r="AQ218" s="139"/>
      <c r="AR218" s="148"/>
      <c r="AS218" s="148"/>
      <c r="AT218" s="139"/>
      <c r="AU218" s="139"/>
      <c r="AV218" s="139"/>
      <c r="AW218" s="139"/>
      <c r="AX218" s="139"/>
      <c r="AY218" s="139"/>
      <c r="AZ218" s="371"/>
      <c r="BA218" s="371"/>
      <c r="BB218" s="371"/>
      <c r="BC218" s="371"/>
      <c r="BD218" s="371"/>
      <c r="BE218" s="371"/>
      <c r="BF218" s="371"/>
    </row>
    <row r="219" spans="1:58" ht="39.75" customHeight="1">
      <c r="A219" s="126"/>
      <c r="B219" s="128" t="s">
        <v>3687</v>
      </c>
      <c r="C219" s="128" t="s">
        <v>3688</v>
      </c>
      <c r="D219" s="128" t="s">
        <v>51</v>
      </c>
      <c r="E219" s="129" t="s">
        <v>40</v>
      </c>
      <c r="F219" s="129">
        <v>78626</v>
      </c>
      <c r="G219" s="98"/>
      <c r="H219" s="94"/>
      <c r="I219" s="98"/>
      <c r="J219" s="129"/>
      <c r="K219" s="129"/>
      <c r="L219" s="132"/>
      <c r="M219" s="133" t="str">
        <f t="shared" si="17"/>
        <v/>
      </c>
      <c r="N219" s="133" t="str">
        <f>IFERROR(VLOOKUP($M219,Lookup!$A$1:$P$20,2,FALSE),"")</f>
        <v/>
      </c>
      <c r="O219" s="133" t="str">
        <f>IFERROR(VLOOKUP($M219,Lookup!$A$1:$P$20,7,FALSE),"")</f>
        <v/>
      </c>
      <c r="P219" s="380"/>
      <c r="Q219" s="133" t="str">
        <f>IFERROR(VLOOKUP($M219,Lookup!$A$1:$P$20,8,FALSE),"")</f>
        <v/>
      </c>
      <c r="R219" s="133" t="str">
        <f>IFERROR(VLOOKUP($M219,Lookup!$A$1:$P$20,9,FALSE),"")</f>
        <v/>
      </c>
      <c r="S219" s="133"/>
      <c r="T219" s="133" t="str">
        <f>IFERROR(VLOOKUP($M219,Lookup!$A$1:$P$20,10,FALSE),"")</f>
        <v/>
      </c>
      <c r="U219" s="133" t="str">
        <f>IFERROR(VLOOKUP($M219,Lookup!$A$1:$P$20,11,FALSE),"")</f>
        <v/>
      </c>
      <c r="V219" s="133" t="str">
        <f>IFERROR(VLOOKUP($M219,Lookup!$A$1:$P$20,12,FALSE),"")</f>
        <v/>
      </c>
      <c r="W219" s="133" t="str">
        <f>IFERROR(VLOOKUP($M219,Lookup!$A$1:$P$20,13,FALSE),"")</f>
        <v/>
      </c>
      <c r="X219" s="133" t="str">
        <f>IFERROR(VLOOKUP($M219,Lookup!$A$1:$P$20,14,FALSE),"")</f>
        <v/>
      </c>
      <c r="Y219" s="133" t="str">
        <f>IFERROR(VLOOKUP($M219,Lookup!$A$1:$P$20,15,FALSE),"")</f>
        <v/>
      </c>
      <c r="Z219" s="133" t="str">
        <f>IFERROR(VLOOKUP($M219,Lookup!$A$1:$P$20,16,FALSE),"")</f>
        <v/>
      </c>
      <c r="AA219" s="133" t="str">
        <f>IFERROR(VLOOKUP($M219,Lookup!$A$1:$Q$20,17,FALSE),"")</f>
        <v/>
      </c>
      <c r="AB219" s="129"/>
      <c r="AC219" s="129"/>
      <c r="AD219" s="135"/>
      <c r="AE219" s="135"/>
      <c r="AF219" s="129"/>
      <c r="AG219" s="129"/>
      <c r="AH219" s="135"/>
      <c r="AI219" s="135"/>
      <c r="AJ219" s="135"/>
      <c r="AK219" s="139"/>
      <c r="AL219" s="147"/>
      <c r="AM219" s="147"/>
      <c r="AN219" s="147"/>
      <c r="AO219" s="147"/>
      <c r="AP219" s="139"/>
      <c r="AQ219" s="139"/>
      <c r="AR219" s="148"/>
      <c r="AS219" s="148"/>
      <c r="AT219" s="139"/>
      <c r="AU219" s="139"/>
      <c r="AV219" s="139"/>
      <c r="AW219" s="139"/>
      <c r="AX219" s="139"/>
      <c r="AY219" s="139"/>
      <c r="AZ219" s="371"/>
      <c r="BA219" s="371"/>
      <c r="BB219" s="371"/>
      <c r="BC219" s="371"/>
      <c r="BD219" s="371"/>
      <c r="BE219" s="371"/>
      <c r="BF219" s="371"/>
    </row>
    <row r="220" spans="1:58" ht="39.75" customHeight="1">
      <c r="A220" s="126"/>
      <c r="B220" s="128" t="s">
        <v>3689</v>
      </c>
      <c r="C220" s="128"/>
      <c r="D220" s="128"/>
      <c r="E220" s="129"/>
      <c r="F220" s="129"/>
      <c r="G220" s="98"/>
      <c r="H220" s="94"/>
      <c r="I220" s="98"/>
      <c r="J220" s="129"/>
      <c r="K220" s="129"/>
      <c r="L220" s="132"/>
      <c r="M220" s="133" t="str">
        <f t="shared" si="17"/>
        <v/>
      </c>
      <c r="N220" s="133" t="str">
        <f>IFERROR(VLOOKUP($M220,Lookup!$A$1:$P$20,2,FALSE),"")</f>
        <v/>
      </c>
      <c r="O220" s="133" t="str">
        <f>IFERROR(VLOOKUP($M220,Lookup!$A$1:$P$20,7,FALSE),"")</f>
        <v/>
      </c>
      <c r="P220" s="380"/>
      <c r="Q220" s="133" t="str">
        <f>IFERROR(VLOOKUP($M220,Lookup!$A$1:$P$20,8,FALSE),"")</f>
        <v/>
      </c>
      <c r="R220" s="133" t="str">
        <f>IFERROR(VLOOKUP($M220,Lookup!$A$1:$P$20,9,FALSE),"")</f>
        <v/>
      </c>
      <c r="S220" s="133"/>
      <c r="T220" s="133" t="str">
        <f>IFERROR(VLOOKUP($M220,Lookup!$A$1:$P$20,10,FALSE),"")</f>
        <v/>
      </c>
      <c r="U220" s="133" t="str">
        <f>IFERROR(VLOOKUP($M220,Lookup!$A$1:$P$20,11,FALSE),"")</f>
        <v/>
      </c>
      <c r="V220" s="133" t="str">
        <f>IFERROR(VLOOKUP($M220,Lookup!$A$1:$P$20,12,FALSE),"")</f>
        <v/>
      </c>
      <c r="W220" s="133" t="str">
        <f>IFERROR(VLOOKUP($M220,Lookup!$A$1:$P$20,13,FALSE),"")</f>
        <v/>
      </c>
      <c r="X220" s="133" t="str">
        <f>IFERROR(VLOOKUP($M220,Lookup!$A$1:$P$20,14,FALSE),"")</f>
        <v/>
      </c>
      <c r="Y220" s="133" t="str">
        <f>IFERROR(VLOOKUP($M220,Lookup!$A$1:$P$20,15,FALSE),"")</f>
        <v/>
      </c>
      <c r="Z220" s="133" t="str">
        <f>IFERROR(VLOOKUP($M220,Lookup!$A$1:$P$20,16,FALSE),"")</f>
        <v/>
      </c>
      <c r="AA220" s="133" t="str">
        <f>IFERROR(VLOOKUP($M220,Lookup!$A$1:$Q$20,17,FALSE),"")</f>
        <v/>
      </c>
      <c r="AB220" s="129"/>
      <c r="AC220" s="129"/>
      <c r="AD220" s="135"/>
      <c r="AE220" s="135"/>
      <c r="AF220" s="129"/>
      <c r="AG220" s="129"/>
      <c r="AH220" s="135"/>
      <c r="AI220" s="135"/>
      <c r="AJ220" s="135"/>
      <c r="AK220" s="139"/>
      <c r="AL220" s="147"/>
      <c r="AM220" s="147"/>
      <c r="AN220" s="147"/>
      <c r="AO220" s="147"/>
      <c r="AP220" s="139"/>
      <c r="AQ220" s="139"/>
      <c r="AR220" s="148"/>
      <c r="AS220" s="148"/>
      <c r="AT220" s="139"/>
      <c r="AU220" s="139"/>
      <c r="AV220" s="139"/>
      <c r="AW220" s="139"/>
      <c r="AX220" s="139"/>
      <c r="AY220" s="139"/>
      <c r="AZ220" s="371"/>
      <c r="BA220" s="371"/>
      <c r="BB220" s="371"/>
      <c r="BC220" s="371"/>
      <c r="BD220" s="371"/>
      <c r="BE220" s="371"/>
      <c r="BF220" s="371"/>
    </row>
    <row r="221" spans="1:58" ht="39.75" customHeight="1">
      <c r="A221" s="126"/>
      <c r="B221" s="128" t="s">
        <v>3690</v>
      </c>
      <c r="C221" s="128"/>
      <c r="D221" s="128"/>
      <c r="E221" s="129"/>
      <c r="F221" s="129"/>
      <c r="G221" s="98"/>
      <c r="H221" s="129"/>
      <c r="I221" s="98"/>
      <c r="J221" s="129"/>
      <c r="K221" s="129"/>
      <c r="L221" s="132"/>
      <c r="M221" s="133" t="str">
        <f t="shared" si="17"/>
        <v/>
      </c>
      <c r="N221" s="133" t="str">
        <f>IFERROR(VLOOKUP($M221,Lookup!$A$1:$P$20,2,FALSE),"")</f>
        <v/>
      </c>
      <c r="O221" s="133" t="str">
        <f>IFERROR(VLOOKUP($M221,Lookup!$A$1:$P$20,7,FALSE),"")</f>
        <v/>
      </c>
      <c r="P221" s="380"/>
      <c r="Q221" s="133" t="str">
        <f>IFERROR(VLOOKUP($M221,Lookup!$A$1:$P$20,8,FALSE),"")</f>
        <v/>
      </c>
      <c r="R221" s="133" t="str">
        <f>IFERROR(VLOOKUP($M221,Lookup!$A$1:$P$20,9,FALSE),"")</f>
        <v/>
      </c>
      <c r="S221" s="133"/>
      <c r="T221" s="133" t="str">
        <f>IFERROR(VLOOKUP($M221,Lookup!$A$1:$P$20,10,FALSE),"")</f>
        <v/>
      </c>
      <c r="U221" s="133" t="str">
        <f>IFERROR(VLOOKUP($M221,Lookup!$A$1:$P$20,11,FALSE),"")</f>
        <v/>
      </c>
      <c r="V221" s="133" t="str">
        <f>IFERROR(VLOOKUP($M221,Lookup!$A$1:$P$20,12,FALSE),"")</f>
        <v/>
      </c>
      <c r="W221" s="133" t="str">
        <f>IFERROR(VLOOKUP($M221,Lookup!$A$1:$P$20,13,FALSE),"")</f>
        <v/>
      </c>
      <c r="X221" s="133" t="str">
        <f>IFERROR(VLOOKUP($M221,Lookup!$A$1:$P$20,14,FALSE),"")</f>
        <v/>
      </c>
      <c r="Y221" s="133" t="str">
        <f>IFERROR(VLOOKUP($M221,Lookup!$A$1:$P$20,15,FALSE),"")</f>
        <v/>
      </c>
      <c r="Z221" s="133" t="str">
        <f>IFERROR(VLOOKUP($M221,Lookup!$A$1:$P$20,16,FALSE),"")</f>
        <v/>
      </c>
      <c r="AA221" s="133" t="str">
        <f>IFERROR(VLOOKUP($M221,Lookup!$A$1:$Q$20,17,FALSE),"")</f>
        <v/>
      </c>
      <c r="AB221" s="129"/>
      <c r="AC221" s="129"/>
      <c r="AD221" s="135"/>
      <c r="AE221" s="135"/>
      <c r="AF221" s="129"/>
      <c r="AG221" s="129"/>
      <c r="AH221" s="135"/>
      <c r="AI221" s="135"/>
      <c r="AJ221" s="135"/>
      <c r="AK221" s="139"/>
      <c r="AL221" s="147"/>
      <c r="AM221" s="147"/>
      <c r="AN221" s="147"/>
      <c r="AO221" s="147"/>
      <c r="AP221" s="139"/>
      <c r="AQ221" s="139"/>
      <c r="AR221" s="148"/>
      <c r="AS221" s="148"/>
      <c r="AT221" s="139"/>
      <c r="AU221" s="139"/>
      <c r="AV221" s="139"/>
      <c r="AW221" s="139"/>
      <c r="AX221" s="139"/>
      <c r="AY221" s="139"/>
      <c r="AZ221" s="371"/>
      <c r="BA221" s="371"/>
      <c r="BB221" s="371"/>
      <c r="BC221" s="371"/>
      <c r="BD221" s="371"/>
      <c r="BE221" s="371"/>
      <c r="BF221" s="371"/>
    </row>
    <row r="222" spans="1:58" ht="39.75" customHeight="1">
      <c r="A222" s="126"/>
      <c r="B222" s="128" t="s">
        <v>3691</v>
      </c>
      <c r="C222" s="128" t="s">
        <v>3692</v>
      </c>
      <c r="D222" s="128" t="s">
        <v>37</v>
      </c>
      <c r="E222" s="129" t="s">
        <v>40</v>
      </c>
      <c r="F222" s="129">
        <v>78247</v>
      </c>
      <c r="G222" s="98"/>
      <c r="H222" s="94"/>
      <c r="I222" s="98"/>
      <c r="J222" s="129"/>
      <c r="K222" s="129"/>
      <c r="L222" s="132"/>
      <c r="M222" s="133" t="str">
        <f t="shared" si="17"/>
        <v/>
      </c>
      <c r="N222" s="133" t="str">
        <f>IFERROR(VLOOKUP($M222,Lookup!$A$1:$P$20,2,FALSE),"")</f>
        <v/>
      </c>
      <c r="O222" s="133" t="str">
        <f>IFERROR(VLOOKUP($M222,Lookup!$A$1:$P$20,7,FALSE),"")</f>
        <v/>
      </c>
      <c r="P222" s="380"/>
      <c r="Q222" s="133" t="str">
        <f>IFERROR(VLOOKUP($M222,Lookup!$A$1:$P$20,8,FALSE),"")</f>
        <v/>
      </c>
      <c r="R222" s="133" t="str">
        <f>IFERROR(VLOOKUP($M222,Lookup!$A$1:$P$20,9,FALSE),"")</f>
        <v/>
      </c>
      <c r="S222" s="133"/>
      <c r="T222" s="133" t="str">
        <f>IFERROR(VLOOKUP($M222,Lookup!$A$1:$P$20,10,FALSE),"")</f>
        <v/>
      </c>
      <c r="U222" s="133" t="str">
        <f>IFERROR(VLOOKUP($M222,Lookup!$A$1:$P$20,11,FALSE),"")</f>
        <v/>
      </c>
      <c r="V222" s="133" t="str">
        <f>IFERROR(VLOOKUP($M222,Lookup!$A$1:$P$20,12,FALSE),"")</f>
        <v/>
      </c>
      <c r="W222" s="133" t="str">
        <f>IFERROR(VLOOKUP($M222,Lookup!$A$1:$P$20,13,FALSE),"")</f>
        <v/>
      </c>
      <c r="X222" s="133" t="str">
        <f>IFERROR(VLOOKUP($M222,Lookup!$A$1:$P$20,14,FALSE),"")</f>
        <v/>
      </c>
      <c r="Y222" s="133" t="str">
        <f>IFERROR(VLOOKUP($M222,Lookup!$A$1:$P$20,15,FALSE),"")</f>
        <v/>
      </c>
      <c r="Z222" s="133" t="str">
        <f>IFERROR(VLOOKUP($M222,Lookup!$A$1:$P$20,16,FALSE),"")</f>
        <v/>
      </c>
      <c r="AA222" s="133" t="str">
        <f>IFERROR(VLOOKUP($M222,Lookup!$A$1:$Q$20,17,FALSE),"")</f>
        <v/>
      </c>
      <c r="AB222" s="129"/>
      <c r="AC222" s="129"/>
      <c r="AD222" s="135"/>
      <c r="AE222" s="135"/>
      <c r="AF222" s="129"/>
      <c r="AG222" s="129"/>
      <c r="AH222" s="135"/>
      <c r="AI222" s="135"/>
      <c r="AJ222" s="135"/>
      <c r="AK222" s="139"/>
      <c r="AL222" s="147"/>
      <c r="AM222" s="147"/>
      <c r="AN222" s="147"/>
      <c r="AO222" s="147"/>
      <c r="AP222" s="139"/>
      <c r="AQ222" s="139"/>
      <c r="AR222" s="148"/>
      <c r="AS222" s="148"/>
      <c r="AT222" s="139"/>
      <c r="AU222" s="139"/>
      <c r="AV222" s="139"/>
      <c r="AW222" s="139"/>
      <c r="AX222" s="139"/>
      <c r="AY222" s="139"/>
      <c r="AZ222" s="371"/>
      <c r="BA222" s="371"/>
      <c r="BB222" s="371"/>
      <c r="BC222" s="371"/>
      <c r="BD222" s="371"/>
      <c r="BE222" s="371"/>
      <c r="BF222" s="371"/>
    </row>
    <row r="223" spans="1:58" ht="39.75" customHeight="1">
      <c r="A223" s="126"/>
      <c r="B223" s="128" t="s">
        <v>3137</v>
      </c>
      <c r="C223" s="128" t="s">
        <v>3693</v>
      </c>
      <c r="D223" s="128" t="s">
        <v>229</v>
      </c>
      <c r="E223" s="129" t="s">
        <v>40</v>
      </c>
      <c r="F223" s="129">
        <v>78014</v>
      </c>
      <c r="G223" s="98"/>
      <c r="H223" s="129"/>
      <c r="I223" s="98"/>
      <c r="J223" s="129"/>
      <c r="K223" s="129" t="s">
        <v>4243</v>
      </c>
      <c r="L223" s="132"/>
      <c r="M223" s="133" t="str">
        <f t="shared" si="17"/>
        <v/>
      </c>
      <c r="N223" s="133" t="str">
        <f>IFERROR(VLOOKUP($M223,Lookup!$A$1:$P$20,2,FALSE),"")</f>
        <v/>
      </c>
      <c r="O223" s="133" t="str">
        <f>IFERROR(VLOOKUP($M223,Lookup!$A$1:$P$20,7,FALSE),"")</f>
        <v/>
      </c>
      <c r="P223" s="380"/>
      <c r="Q223" s="133" t="str">
        <f>IFERROR(VLOOKUP($M223,Lookup!$A$1:$P$20,8,FALSE),"")</f>
        <v/>
      </c>
      <c r="R223" s="133" t="str">
        <f>IFERROR(VLOOKUP($M223,Lookup!$A$1:$P$20,9,FALSE),"")</f>
        <v/>
      </c>
      <c r="S223" s="133"/>
      <c r="T223" s="133" t="str">
        <f>IFERROR(VLOOKUP($M223,Lookup!$A$1:$P$20,10,FALSE),"")</f>
        <v/>
      </c>
      <c r="U223" s="133" t="str">
        <f>IFERROR(VLOOKUP($M223,Lookup!$A$1:$P$20,11,FALSE),"")</f>
        <v/>
      </c>
      <c r="V223" s="133" t="str">
        <f>IFERROR(VLOOKUP($M223,Lookup!$A$1:$P$20,12,FALSE),"")</f>
        <v/>
      </c>
      <c r="W223" s="133" t="str">
        <f>IFERROR(VLOOKUP($M223,Lookup!$A$1:$P$20,13,FALSE),"")</f>
        <v/>
      </c>
      <c r="X223" s="133" t="str">
        <f>IFERROR(VLOOKUP($M223,Lookup!$A$1:$P$20,14,FALSE),"")</f>
        <v/>
      </c>
      <c r="Y223" s="133" t="str">
        <f>IFERROR(VLOOKUP($M223,Lookup!$A$1:$P$20,15,FALSE),"")</f>
        <v/>
      </c>
      <c r="Z223" s="133" t="str">
        <f>IFERROR(VLOOKUP($M223,Lookup!$A$1:$P$20,16,FALSE),"")</f>
        <v/>
      </c>
      <c r="AA223" s="133" t="str">
        <f>IFERROR(VLOOKUP($M223,Lookup!$A$1:$Q$20,17,FALSE),"")</f>
        <v/>
      </c>
      <c r="AB223" s="129"/>
      <c r="AC223" s="129"/>
      <c r="AD223" s="135"/>
      <c r="AE223" s="135"/>
      <c r="AF223" s="129">
        <v>2103473340</v>
      </c>
      <c r="AG223" s="129"/>
      <c r="AH223" s="135" t="s">
        <v>4107</v>
      </c>
      <c r="AI223" s="135">
        <v>1</v>
      </c>
      <c r="AJ223" s="135" t="s">
        <v>3431</v>
      </c>
      <c r="AK223" s="139"/>
      <c r="AL223" s="147"/>
      <c r="AM223" s="147"/>
      <c r="AN223" s="147"/>
      <c r="AO223" s="147"/>
      <c r="AP223" s="139"/>
      <c r="AQ223" s="139"/>
      <c r="AR223" s="148"/>
      <c r="AS223" s="148"/>
      <c r="AT223" s="139"/>
      <c r="AU223" s="139"/>
      <c r="AV223" s="139"/>
      <c r="AW223" s="139"/>
      <c r="AX223" s="139"/>
      <c r="AY223" s="139"/>
      <c r="AZ223" s="371"/>
      <c r="BA223" s="371"/>
      <c r="BB223" s="371"/>
      <c r="BC223" s="371"/>
      <c r="BD223" s="371"/>
      <c r="BE223" s="371"/>
      <c r="BF223" s="371"/>
    </row>
    <row r="224" spans="1:58" ht="39.75" customHeight="1">
      <c r="A224" s="126"/>
      <c r="B224" s="558" t="s">
        <v>3694</v>
      </c>
      <c r="C224" s="558" t="s">
        <v>2558</v>
      </c>
      <c r="D224" s="558" t="s">
        <v>37</v>
      </c>
      <c r="E224" s="559" t="s">
        <v>40</v>
      </c>
      <c r="F224" s="559">
        <v>78266</v>
      </c>
      <c r="G224" s="98"/>
      <c r="H224" s="94"/>
      <c r="I224" s="98"/>
      <c r="J224" s="129"/>
      <c r="K224" s="129" t="s">
        <v>4168</v>
      </c>
      <c r="L224" s="132"/>
      <c r="M224" s="133" t="str">
        <f t="shared" si="17"/>
        <v/>
      </c>
      <c r="N224" s="133" t="str">
        <f>IFERROR(VLOOKUP($M224,Lookup!$A$1:$P$20,2,FALSE),"")</f>
        <v/>
      </c>
      <c r="O224" s="133" t="str">
        <f>IFERROR(VLOOKUP($M224,Lookup!$A$1:$P$20,7,FALSE),"")</f>
        <v/>
      </c>
      <c r="P224" s="380"/>
      <c r="Q224" s="133" t="str">
        <f>IFERROR(VLOOKUP($M224,Lookup!$A$1:$P$20,8,FALSE),"")</f>
        <v/>
      </c>
      <c r="R224" s="133" t="str">
        <f>IFERROR(VLOOKUP($M224,Lookup!$A$1:$P$20,9,FALSE),"")</f>
        <v/>
      </c>
      <c r="S224" s="133"/>
      <c r="T224" s="133" t="str">
        <f>IFERROR(VLOOKUP($M224,Lookup!$A$1:$P$20,10,FALSE),"")</f>
        <v/>
      </c>
      <c r="U224" s="133" t="str">
        <f>IFERROR(VLOOKUP($M224,Lookup!$A$1:$P$20,11,FALSE),"")</f>
        <v/>
      </c>
      <c r="V224" s="133" t="str">
        <f>IFERROR(VLOOKUP($M224,Lookup!$A$1:$P$20,12,FALSE),"")</f>
        <v/>
      </c>
      <c r="W224" s="133" t="str">
        <f>IFERROR(VLOOKUP($M224,Lookup!$A$1:$P$20,13,FALSE),"")</f>
        <v/>
      </c>
      <c r="X224" s="133" t="str">
        <f>IFERROR(VLOOKUP($M224,Lookup!$A$1:$P$20,14,FALSE),"")</f>
        <v/>
      </c>
      <c r="Y224" s="133" t="str">
        <f>IFERROR(VLOOKUP($M224,Lookup!$A$1:$P$20,15,FALSE),"")</f>
        <v/>
      </c>
      <c r="Z224" s="133" t="str">
        <f>IFERROR(VLOOKUP($M224,Lookup!$A$1:$P$20,16,FALSE),"")</f>
        <v/>
      </c>
      <c r="AA224" s="133" t="str">
        <f>IFERROR(VLOOKUP($M224,Lookup!$A$1:$Q$20,17,FALSE),"")</f>
        <v/>
      </c>
      <c r="AB224" s="129"/>
      <c r="AC224" s="129"/>
      <c r="AD224" s="135"/>
      <c r="AE224" s="135"/>
      <c r="AF224" s="129" t="s">
        <v>3695</v>
      </c>
      <c r="AG224" s="129"/>
      <c r="AH224" s="135" t="s">
        <v>4107</v>
      </c>
      <c r="AI224" s="402">
        <v>1</v>
      </c>
      <c r="AJ224" s="402" t="s">
        <v>3431</v>
      </c>
      <c r="AK224" s="139"/>
      <c r="AL224" s="147"/>
      <c r="AM224" s="170">
        <v>2</v>
      </c>
      <c r="AN224" s="170"/>
      <c r="AO224" s="170">
        <v>2</v>
      </c>
      <c r="AP224" s="139"/>
      <c r="AQ224" s="139"/>
      <c r="AR224" s="148"/>
      <c r="AS224" s="148"/>
      <c r="AT224" s="139"/>
      <c r="AU224" s="139"/>
      <c r="AV224" s="139" t="s">
        <v>2922</v>
      </c>
      <c r="AW224" s="139"/>
      <c r="AX224" s="139"/>
      <c r="AY224" s="139"/>
      <c r="AZ224" s="371"/>
      <c r="BA224" s="371"/>
      <c r="BB224" s="371"/>
      <c r="BC224" s="371"/>
      <c r="BD224" s="371"/>
      <c r="BE224" s="371"/>
      <c r="BF224" s="371"/>
    </row>
    <row r="225" spans="1:58" ht="39.75" customHeight="1">
      <c r="A225" s="126"/>
      <c r="B225" s="128" t="s">
        <v>3696</v>
      </c>
      <c r="C225" s="128" t="s">
        <v>3626</v>
      </c>
      <c r="D225" s="128" t="s">
        <v>167</v>
      </c>
      <c r="E225" s="129" t="s">
        <v>40</v>
      </c>
      <c r="F225" s="129">
        <v>78163</v>
      </c>
      <c r="G225" s="98"/>
      <c r="H225" s="129"/>
      <c r="I225" s="98"/>
      <c r="J225" s="129"/>
      <c r="K225" s="129" t="s">
        <v>1814</v>
      </c>
      <c r="L225" s="132"/>
      <c r="M225" s="133" t="str">
        <f t="shared" si="17"/>
        <v/>
      </c>
      <c r="N225" s="133" t="str">
        <f>IFERROR(VLOOKUP($M225,Lookup!$A$1:$P$20,2,FALSE),"")</f>
        <v/>
      </c>
      <c r="O225" s="133" t="str">
        <f>IFERROR(VLOOKUP($M225,Lookup!$A$1:$P$20,7,FALSE),"")</f>
        <v/>
      </c>
      <c r="P225" s="380"/>
      <c r="Q225" s="133" t="str">
        <f>IFERROR(VLOOKUP($M225,Lookup!$A$1:$P$20,8,FALSE),"")</f>
        <v/>
      </c>
      <c r="R225" s="133" t="str">
        <f>IFERROR(VLOOKUP($M225,Lookup!$A$1:$P$20,9,FALSE),"")</f>
        <v/>
      </c>
      <c r="S225" s="133"/>
      <c r="T225" s="133" t="str">
        <f>IFERROR(VLOOKUP($M225,Lookup!$A$1:$P$20,10,FALSE),"")</f>
        <v/>
      </c>
      <c r="U225" s="133" t="str">
        <f>IFERROR(VLOOKUP($M225,Lookup!$A$1:$P$20,11,FALSE),"")</f>
        <v/>
      </c>
      <c r="V225" s="133" t="str">
        <f>IFERROR(VLOOKUP($M225,Lookup!$A$1:$P$20,12,FALSE),"")</f>
        <v/>
      </c>
      <c r="W225" s="133" t="str">
        <f>IFERROR(VLOOKUP($M225,Lookup!$A$1:$P$20,13,FALSE),"")</f>
        <v/>
      </c>
      <c r="X225" s="133" t="str">
        <f>IFERROR(VLOOKUP($M225,Lookup!$A$1:$P$20,14,FALSE),"")</f>
        <v/>
      </c>
      <c r="Y225" s="133" t="str">
        <f>IFERROR(VLOOKUP($M225,Lookup!$A$1:$P$20,15,FALSE),"")</f>
        <v/>
      </c>
      <c r="Z225" s="133" t="str">
        <f>IFERROR(VLOOKUP($M225,Lookup!$A$1:$P$20,16,FALSE),"")</f>
        <v/>
      </c>
      <c r="AA225" s="133" t="str">
        <f>IFERROR(VLOOKUP($M225,Lookup!$A$1:$Q$20,17,FALSE),"")</f>
        <v/>
      </c>
      <c r="AB225" s="129"/>
      <c r="AC225" s="129"/>
      <c r="AD225" s="135"/>
      <c r="AE225" s="135"/>
      <c r="AF225" s="129"/>
      <c r="AG225" s="129"/>
      <c r="AH225" s="135"/>
      <c r="AI225" s="135"/>
      <c r="AJ225" s="135"/>
      <c r="AK225" s="139"/>
      <c r="AL225" s="147"/>
      <c r="AM225" s="170">
        <v>2</v>
      </c>
      <c r="AN225" s="170"/>
      <c r="AO225" s="170">
        <v>2</v>
      </c>
      <c r="AP225" s="139"/>
      <c r="AQ225" s="139"/>
      <c r="AR225" s="148"/>
      <c r="AS225" s="148"/>
      <c r="AT225" s="139"/>
      <c r="AU225" s="139"/>
      <c r="AV225" s="139"/>
      <c r="AW225" s="139"/>
      <c r="AX225" s="139"/>
      <c r="AY225" s="139"/>
      <c r="AZ225" s="371"/>
      <c r="BA225" s="371"/>
      <c r="BB225" s="371"/>
      <c r="BC225" s="371"/>
      <c r="BD225" s="371"/>
      <c r="BE225" s="371"/>
      <c r="BF225" s="371"/>
    </row>
    <row r="226" spans="1:58" ht="39.75" customHeight="1">
      <c r="A226" s="126"/>
      <c r="B226" s="128" t="s">
        <v>1015</v>
      </c>
      <c r="C226" s="128" t="s">
        <v>3697</v>
      </c>
      <c r="D226" s="128" t="s">
        <v>37</v>
      </c>
      <c r="E226" s="129" t="s">
        <v>40</v>
      </c>
      <c r="F226" s="129">
        <v>78209</v>
      </c>
      <c r="G226" s="98"/>
      <c r="H226" s="94"/>
      <c r="I226" s="98"/>
      <c r="J226" s="129"/>
      <c r="K226" s="129" t="s">
        <v>2094</v>
      </c>
      <c r="L226" s="132"/>
      <c r="M226" s="133" t="str">
        <f t="shared" si="17"/>
        <v/>
      </c>
      <c r="N226" s="133" t="str">
        <f>IFERROR(VLOOKUP($M226,Lookup!$A$1:$P$20,2,FALSE),"")</f>
        <v/>
      </c>
      <c r="O226" s="133" t="str">
        <f>IFERROR(VLOOKUP($M226,Lookup!$A$1:$P$20,7,FALSE),"")</f>
        <v/>
      </c>
      <c r="P226" s="380"/>
      <c r="Q226" s="133" t="str">
        <f>IFERROR(VLOOKUP($M226,Lookup!$A$1:$P$20,8,FALSE),"")</f>
        <v/>
      </c>
      <c r="R226" s="133" t="str">
        <f>IFERROR(VLOOKUP($M226,Lookup!$A$1:$P$20,9,FALSE),"")</f>
        <v/>
      </c>
      <c r="S226" s="133"/>
      <c r="T226" s="133" t="str">
        <f>IFERROR(VLOOKUP($M226,Lookup!$A$1:$P$20,10,FALSE),"")</f>
        <v/>
      </c>
      <c r="U226" s="133" t="str">
        <f>IFERROR(VLOOKUP($M226,Lookup!$A$1:$P$20,11,FALSE),"")</f>
        <v/>
      </c>
      <c r="V226" s="133" t="str">
        <f>IFERROR(VLOOKUP($M226,Lookup!$A$1:$P$20,12,FALSE),"")</f>
        <v/>
      </c>
      <c r="W226" s="133" t="str">
        <f>IFERROR(VLOOKUP($M226,Lookup!$A$1:$P$20,13,FALSE),"")</f>
        <v/>
      </c>
      <c r="X226" s="133" t="str">
        <f>IFERROR(VLOOKUP($M226,Lookup!$A$1:$P$20,14,FALSE),"")</f>
        <v/>
      </c>
      <c r="Y226" s="133" t="str">
        <f>IFERROR(VLOOKUP($M226,Lookup!$A$1:$P$20,15,FALSE),"")</f>
        <v/>
      </c>
      <c r="Z226" s="133" t="str">
        <f>IFERROR(VLOOKUP($M226,Lookup!$A$1:$P$20,16,FALSE),"")</f>
        <v/>
      </c>
      <c r="AA226" s="133" t="str">
        <f>IFERROR(VLOOKUP($M226,Lookup!$A$1:$Q$20,17,FALSE),"")</f>
        <v/>
      </c>
      <c r="AB226" s="129"/>
      <c r="AC226" s="129"/>
      <c r="AD226" s="135"/>
      <c r="AE226" s="135"/>
      <c r="AF226" s="129" t="s">
        <v>634</v>
      </c>
      <c r="AG226" s="130" t="s">
        <v>1017</v>
      </c>
      <c r="AH226" s="135"/>
      <c r="AI226" s="135"/>
      <c r="AJ226" s="135"/>
      <c r="AK226" s="139"/>
      <c r="AL226" s="147"/>
      <c r="AM226" s="170"/>
      <c r="AN226" s="170"/>
      <c r="AO226" s="170"/>
      <c r="AP226" s="139"/>
      <c r="AQ226" s="139"/>
      <c r="AR226" s="148"/>
      <c r="AS226" s="148"/>
      <c r="AT226" s="139"/>
      <c r="AU226" s="139"/>
      <c r="AV226" s="139"/>
      <c r="AW226" s="139"/>
      <c r="AX226" s="139"/>
      <c r="AY226" s="139"/>
      <c r="AZ226" s="371"/>
      <c r="BA226" s="371"/>
      <c r="BB226" s="371"/>
      <c r="BC226" s="371"/>
      <c r="BD226" s="371"/>
      <c r="BE226" s="371"/>
      <c r="BF226" s="371"/>
    </row>
    <row r="227" spans="1:58" ht="39.75" customHeight="1">
      <c r="A227" s="126" t="s">
        <v>2531</v>
      </c>
      <c r="B227" s="128" t="s">
        <v>3698</v>
      </c>
      <c r="C227" s="128" t="s">
        <v>3699</v>
      </c>
      <c r="D227" s="128" t="s">
        <v>3700</v>
      </c>
      <c r="E227" s="129" t="s">
        <v>40</v>
      </c>
      <c r="F227" s="129">
        <v>78655</v>
      </c>
      <c r="G227" s="98"/>
      <c r="H227" s="94"/>
      <c r="I227" s="98"/>
      <c r="J227" s="129"/>
      <c r="K227" s="129"/>
      <c r="L227" s="132"/>
      <c r="M227" s="133" t="str">
        <f t="shared" si="17"/>
        <v/>
      </c>
      <c r="N227" s="133" t="str">
        <f>IFERROR(VLOOKUP($M227,Lookup!$A$1:$P$20,2,FALSE),"")</f>
        <v/>
      </c>
      <c r="O227" s="133" t="str">
        <f>IFERROR(VLOOKUP($M227,Lookup!$A$1:$P$20,7,FALSE),"")</f>
        <v/>
      </c>
      <c r="P227" s="380"/>
      <c r="Q227" s="133" t="str">
        <f>IFERROR(VLOOKUP($M227,Lookup!$A$1:$P$20,8,FALSE),"")</f>
        <v/>
      </c>
      <c r="R227" s="133" t="str">
        <f>IFERROR(VLOOKUP($M227,Lookup!$A$1:$P$20,9,FALSE),"")</f>
        <v/>
      </c>
      <c r="S227" s="133"/>
      <c r="T227" s="133" t="str">
        <f>IFERROR(VLOOKUP($M227,Lookup!$A$1:$P$20,10,FALSE),"")</f>
        <v/>
      </c>
      <c r="U227" s="133" t="str">
        <f>IFERROR(VLOOKUP($M227,Lookup!$A$1:$P$20,11,FALSE),"")</f>
        <v/>
      </c>
      <c r="V227" s="133" t="str">
        <f>IFERROR(VLOOKUP($M227,Lookup!$A$1:$P$20,12,FALSE),"")</f>
        <v/>
      </c>
      <c r="W227" s="133" t="str">
        <f>IFERROR(VLOOKUP($M227,Lookup!$A$1:$P$20,13,FALSE),"")</f>
        <v/>
      </c>
      <c r="X227" s="133" t="str">
        <f>IFERROR(VLOOKUP($M227,Lookup!$A$1:$P$20,14,FALSE),"")</f>
        <v/>
      </c>
      <c r="Y227" s="133" t="str">
        <f>IFERROR(VLOOKUP($M227,Lookup!$A$1:$P$20,15,FALSE),"")</f>
        <v/>
      </c>
      <c r="Z227" s="133" t="str">
        <f>IFERROR(VLOOKUP($M227,Lookup!$A$1:$P$20,16,FALSE),"")</f>
        <v/>
      </c>
      <c r="AA227" s="133" t="str">
        <f>IFERROR(VLOOKUP($M227,Lookup!$A$1:$Q$20,17,FALSE),"")</f>
        <v/>
      </c>
      <c r="AB227" s="129"/>
      <c r="AC227" s="129"/>
      <c r="AD227" s="135"/>
      <c r="AE227" s="135"/>
      <c r="AF227" s="129"/>
      <c r="AG227" s="129"/>
      <c r="AH227" s="135"/>
      <c r="AI227" s="135"/>
      <c r="AJ227" s="135"/>
      <c r="AK227" s="139"/>
      <c r="AL227" s="147"/>
      <c r="AM227" s="147"/>
      <c r="AN227" s="147"/>
      <c r="AO227" s="147"/>
      <c r="AP227" s="139"/>
      <c r="AQ227" s="139"/>
      <c r="AR227" s="148"/>
      <c r="AS227" s="148"/>
      <c r="AT227" s="139"/>
      <c r="AU227" s="139"/>
      <c r="AV227" s="139"/>
      <c r="AW227" s="139"/>
      <c r="AX227" s="139"/>
      <c r="AY227" s="139"/>
      <c r="AZ227" s="371"/>
      <c r="BA227" s="371"/>
      <c r="BB227" s="371"/>
      <c r="BC227" s="371"/>
      <c r="BD227" s="371"/>
      <c r="BE227" s="371"/>
      <c r="BF227" s="371"/>
    </row>
    <row r="228" spans="1:58" ht="39.75" customHeight="1">
      <c r="A228" s="126"/>
      <c r="B228" s="128" t="s">
        <v>3701</v>
      </c>
      <c r="C228" s="128" t="s">
        <v>3702</v>
      </c>
      <c r="D228" s="128" t="s">
        <v>3703</v>
      </c>
      <c r="E228" s="129" t="s">
        <v>319</v>
      </c>
      <c r="F228" s="129">
        <v>60563</v>
      </c>
      <c r="G228" s="98"/>
      <c r="H228" s="94"/>
      <c r="I228" s="98"/>
      <c r="J228" s="129"/>
      <c r="K228" s="129"/>
      <c r="L228" s="132"/>
      <c r="M228" s="133" t="str">
        <f t="shared" si="17"/>
        <v/>
      </c>
      <c r="N228" s="133" t="str">
        <f>IFERROR(VLOOKUP($M228,Lookup!$A$1:$P$20,2,FALSE),"")</f>
        <v/>
      </c>
      <c r="O228" s="133" t="str">
        <f>IFERROR(VLOOKUP($M228,Lookup!$A$1:$P$20,7,FALSE),"")</f>
        <v/>
      </c>
      <c r="P228" s="380"/>
      <c r="Q228" s="133" t="str">
        <f>IFERROR(VLOOKUP($M228,Lookup!$A$1:$P$20,8,FALSE),"")</f>
        <v/>
      </c>
      <c r="R228" s="133" t="str">
        <f>IFERROR(VLOOKUP($M228,Lookup!$A$1:$P$20,9,FALSE),"")</f>
        <v/>
      </c>
      <c r="S228" s="133"/>
      <c r="T228" s="133" t="str">
        <f>IFERROR(VLOOKUP($M228,Lookup!$A$1:$P$20,10,FALSE),"")</f>
        <v/>
      </c>
      <c r="U228" s="133" t="str">
        <f>IFERROR(VLOOKUP($M228,Lookup!$A$1:$P$20,11,FALSE),"")</f>
        <v/>
      </c>
      <c r="V228" s="133" t="str">
        <f>IFERROR(VLOOKUP($M228,Lookup!$A$1:$P$20,12,FALSE),"")</f>
        <v/>
      </c>
      <c r="W228" s="133" t="str">
        <f>IFERROR(VLOOKUP($M228,Lookup!$A$1:$P$20,13,FALSE),"")</f>
        <v/>
      </c>
      <c r="X228" s="133" t="str">
        <f>IFERROR(VLOOKUP($M228,Lookup!$A$1:$P$20,14,FALSE),"")</f>
        <v/>
      </c>
      <c r="Y228" s="133" t="str">
        <f>IFERROR(VLOOKUP($M228,Lookup!$A$1:$P$20,15,FALSE),"")</f>
        <v/>
      </c>
      <c r="Z228" s="133" t="str">
        <f>IFERROR(VLOOKUP($M228,Lookup!$A$1:$P$20,16,FALSE),"")</f>
        <v/>
      </c>
      <c r="AA228" s="133" t="str">
        <f>IFERROR(VLOOKUP($M228,Lookup!$A$1:$Q$20,17,FALSE),"")</f>
        <v/>
      </c>
      <c r="AB228" s="129"/>
      <c r="AC228" s="129"/>
      <c r="AD228" s="135"/>
      <c r="AE228" s="135"/>
      <c r="AF228" s="129"/>
      <c r="AG228" s="129"/>
      <c r="AH228" s="135"/>
      <c r="AI228" s="135"/>
      <c r="AJ228" s="135"/>
      <c r="AK228" s="139"/>
      <c r="AL228" s="147"/>
      <c r="AM228" s="147"/>
      <c r="AN228" s="147"/>
      <c r="AO228" s="147"/>
      <c r="AP228" s="139"/>
      <c r="AQ228" s="139"/>
      <c r="AR228" s="148"/>
      <c r="AS228" s="148"/>
      <c r="AT228" s="139"/>
      <c r="AU228" s="139"/>
      <c r="AV228" s="139"/>
      <c r="AW228" s="139"/>
      <c r="AX228" s="139"/>
      <c r="AY228" s="139"/>
      <c r="AZ228" s="371"/>
      <c r="BA228" s="371"/>
      <c r="BB228" s="371"/>
      <c r="BC228" s="371"/>
      <c r="BD228" s="371"/>
      <c r="BE228" s="371"/>
      <c r="BF228" s="371"/>
    </row>
    <row r="229" spans="1:58" ht="39.75" customHeight="1">
      <c r="A229" s="126"/>
      <c r="B229" s="128" t="s">
        <v>3704</v>
      </c>
      <c r="C229" s="128" t="s">
        <v>3705</v>
      </c>
      <c r="D229" s="128" t="s">
        <v>37</v>
      </c>
      <c r="E229" s="129" t="s">
        <v>40</v>
      </c>
      <c r="F229" s="129">
        <v>78217</v>
      </c>
      <c r="G229" s="98"/>
      <c r="H229" s="94"/>
      <c r="I229" s="98"/>
      <c r="J229" s="129"/>
      <c r="K229" s="129" t="s">
        <v>4168</v>
      </c>
      <c r="L229" s="132"/>
      <c r="M229" s="133" t="str">
        <f t="shared" si="17"/>
        <v/>
      </c>
      <c r="N229" s="133" t="str">
        <f>IFERROR(VLOOKUP($M229,Lookup!$A$1:$P$20,2,FALSE),"")</f>
        <v/>
      </c>
      <c r="O229" s="133" t="str">
        <f>IFERROR(VLOOKUP($M229,Lookup!$A$1:$P$20,7,FALSE),"")</f>
        <v/>
      </c>
      <c r="P229" s="380"/>
      <c r="Q229" s="133" t="str">
        <f>IFERROR(VLOOKUP($M229,Lookup!$A$1:$P$20,8,FALSE),"")</f>
        <v/>
      </c>
      <c r="R229" s="133" t="str">
        <f>IFERROR(VLOOKUP($M229,Lookup!$A$1:$P$20,9,FALSE),"")</f>
        <v/>
      </c>
      <c r="S229" s="133"/>
      <c r="T229" s="133" t="str">
        <f>IFERROR(VLOOKUP($M229,Lookup!$A$1:$P$20,10,FALSE),"")</f>
        <v/>
      </c>
      <c r="U229" s="133" t="str">
        <f>IFERROR(VLOOKUP($M229,Lookup!$A$1:$P$20,11,FALSE),"")</f>
        <v/>
      </c>
      <c r="V229" s="133" t="str">
        <f>IFERROR(VLOOKUP($M229,Lookup!$A$1:$P$20,12,FALSE),"")</f>
        <v/>
      </c>
      <c r="W229" s="133" t="str">
        <f>IFERROR(VLOOKUP($M229,Lookup!$A$1:$P$20,13,FALSE),"")</f>
        <v/>
      </c>
      <c r="X229" s="133" t="str">
        <f>IFERROR(VLOOKUP($M229,Lookup!$A$1:$P$20,14,FALSE),"")</f>
        <v/>
      </c>
      <c r="Y229" s="133" t="str">
        <f>IFERROR(VLOOKUP($M229,Lookup!$A$1:$P$20,15,FALSE),"")</f>
        <v/>
      </c>
      <c r="Z229" s="133" t="str">
        <f>IFERROR(VLOOKUP($M229,Lookup!$A$1:$P$20,16,FALSE),"")</f>
        <v/>
      </c>
      <c r="AA229" s="133" t="str">
        <f>IFERROR(VLOOKUP($M229,Lookup!$A$1:$Q$20,17,FALSE),"")</f>
        <v/>
      </c>
      <c r="AB229" s="129"/>
      <c r="AC229" s="129"/>
      <c r="AD229" s="135"/>
      <c r="AE229" s="135"/>
      <c r="AF229" s="129" t="s">
        <v>3706</v>
      </c>
      <c r="AG229" s="129"/>
      <c r="AH229" s="135"/>
      <c r="AI229" s="135"/>
      <c r="AJ229" s="135"/>
      <c r="AK229" s="139"/>
      <c r="AL229" s="147"/>
      <c r="AM229" s="170">
        <v>2</v>
      </c>
      <c r="AN229" s="170"/>
      <c r="AO229" s="170">
        <v>2</v>
      </c>
      <c r="AP229" s="139"/>
      <c r="AQ229" s="139"/>
      <c r="AR229" s="148"/>
      <c r="AS229" s="148"/>
      <c r="AT229" s="139"/>
      <c r="AU229" s="139"/>
      <c r="AV229" s="139"/>
      <c r="AW229" s="139"/>
      <c r="AX229" s="139"/>
      <c r="AY229" s="139"/>
      <c r="AZ229" s="371"/>
      <c r="BA229" s="371"/>
      <c r="BB229" s="371"/>
      <c r="BC229" s="371"/>
      <c r="BD229" s="371"/>
      <c r="BE229" s="371"/>
      <c r="BF229" s="371"/>
    </row>
    <row r="230" spans="1:58" ht="46.5" customHeight="1">
      <c r="A230" s="126" t="s">
        <v>2531</v>
      </c>
      <c r="B230" s="558" t="s">
        <v>3707</v>
      </c>
      <c r="C230" s="558"/>
      <c r="D230" s="558"/>
      <c r="E230" s="559"/>
      <c r="F230" s="559"/>
      <c r="G230" s="98"/>
      <c r="H230" s="94"/>
      <c r="I230" s="98"/>
      <c r="J230" s="129"/>
      <c r="K230" s="129"/>
      <c r="L230" s="132"/>
      <c r="M230" s="133" t="str">
        <f t="shared" si="17"/>
        <v/>
      </c>
      <c r="N230" s="133" t="str">
        <f>IFERROR(VLOOKUP($M230,Lookup!$A$1:$P$20,2,FALSE),"")</f>
        <v/>
      </c>
      <c r="O230" s="133" t="str">
        <f>IFERROR(VLOOKUP($M230,Lookup!$A$1:$P$20,7,FALSE),"")</f>
        <v/>
      </c>
      <c r="P230" s="380"/>
      <c r="Q230" s="133" t="str">
        <f>IFERROR(VLOOKUP($M230,Lookup!$A$1:$P$20,8,FALSE),"")</f>
        <v/>
      </c>
      <c r="R230" s="133" t="str">
        <f>IFERROR(VLOOKUP($M230,Lookup!$A$1:$P$20,9,FALSE),"")</f>
        <v/>
      </c>
      <c r="S230" s="133"/>
      <c r="T230" s="133" t="str">
        <f>IFERROR(VLOOKUP($M230,Lookup!$A$1:$P$20,10,FALSE),"")</f>
        <v/>
      </c>
      <c r="U230" s="133" t="str">
        <f>IFERROR(VLOOKUP($M230,Lookup!$A$1:$P$20,11,FALSE),"")</f>
        <v/>
      </c>
      <c r="V230" s="133" t="str">
        <f>IFERROR(VLOOKUP($M230,Lookup!$A$1:$P$20,12,FALSE),"")</f>
        <v/>
      </c>
      <c r="W230" s="133" t="str">
        <f>IFERROR(VLOOKUP($M230,Lookup!$A$1:$P$20,13,FALSE),"")</f>
        <v/>
      </c>
      <c r="X230" s="133" t="str">
        <f>IFERROR(VLOOKUP($M230,Lookup!$A$1:$P$20,14,FALSE),"")</f>
        <v/>
      </c>
      <c r="Y230" s="133" t="str">
        <f>IFERROR(VLOOKUP($M230,Lookup!$A$1:$P$20,15,FALSE),"")</f>
        <v/>
      </c>
      <c r="Z230" s="133" t="str">
        <f>IFERROR(VLOOKUP($M230,Lookup!$A$1:$P$20,16,FALSE),"")</f>
        <v/>
      </c>
      <c r="AA230" s="133" t="str">
        <f>IFERROR(VLOOKUP($M230,Lookup!$A$1:$Q$20,17,FALSE),"")</f>
        <v/>
      </c>
      <c r="AB230" s="129"/>
      <c r="AC230" s="129"/>
      <c r="AD230" s="135"/>
      <c r="AE230" s="135"/>
      <c r="AF230" s="129"/>
      <c r="AG230" s="129"/>
      <c r="AH230" s="135"/>
      <c r="AI230" s="135"/>
      <c r="AJ230" s="135"/>
      <c r="AK230" s="139"/>
      <c r="AL230" s="147"/>
      <c r="AM230" s="147"/>
      <c r="AN230" s="147"/>
      <c r="AO230" s="147"/>
      <c r="AP230" s="139"/>
      <c r="AQ230" s="139"/>
      <c r="AR230" s="148"/>
      <c r="AS230" s="148"/>
      <c r="AT230" s="139"/>
      <c r="AU230" s="139"/>
      <c r="AV230" s="139"/>
      <c r="AW230" s="139"/>
      <c r="AX230" s="139"/>
      <c r="AY230" s="139"/>
      <c r="AZ230" s="371"/>
      <c r="BA230" s="371"/>
      <c r="BB230" s="371"/>
      <c r="BC230" s="371"/>
      <c r="BD230" s="371"/>
      <c r="BE230" s="371"/>
      <c r="BF230" s="371"/>
    </row>
    <row r="231" spans="1:58" ht="39.75" customHeight="1">
      <c r="A231" s="126" t="s">
        <v>2531</v>
      </c>
      <c r="B231" s="128" t="s">
        <v>3708</v>
      </c>
      <c r="C231" s="128" t="s">
        <v>3709</v>
      </c>
      <c r="D231" s="128" t="s">
        <v>37</v>
      </c>
      <c r="E231" s="129" t="s">
        <v>40</v>
      </c>
      <c r="F231" s="129">
        <v>78216</v>
      </c>
      <c r="G231" s="561"/>
      <c r="H231" s="94"/>
      <c r="I231" s="98"/>
      <c r="J231" s="129"/>
      <c r="K231" s="129"/>
      <c r="L231" s="132"/>
      <c r="M231" s="133" t="str">
        <f t="shared" si="17"/>
        <v/>
      </c>
      <c r="N231" s="133" t="str">
        <f>IFERROR(VLOOKUP($M231,Lookup!$A$1:$P$20,2,FALSE),"")</f>
        <v/>
      </c>
      <c r="O231" s="133" t="str">
        <f>IFERROR(VLOOKUP($M231,Lookup!$A$1:$P$20,7,FALSE),"")</f>
        <v/>
      </c>
      <c r="P231" s="380"/>
      <c r="Q231" s="133" t="str">
        <f>IFERROR(VLOOKUP($M231,Lookup!$A$1:$P$20,8,FALSE),"")</f>
        <v/>
      </c>
      <c r="R231" s="133" t="str">
        <f>IFERROR(VLOOKUP($M231,Lookup!$A$1:$P$20,9,FALSE),"")</f>
        <v/>
      </c>
      <c r="S231" s="133"/>
      <c r="T231" s="133" t="str">
        <f>IFERROR(VLOOKUP($M231,Lookup!$A$1:$P$20,10,FALSE),"")</f>
        <v/>
      </c>
      <c r="U231" s="133" t="str">
        <f>IFERROR(VLOOKUP($M231,Lookup!$A$1:$P$20,11,FALSE),"")</f>
        <v/>
      </c>
      <c r="V231" s="133" t="str">
        <f>IFERROR(VLOOKUP($M231,Lookup!$A$1:$P$20,12,FALSE),"")</f>
        <v/>
      </c>
      <c r="W231" s="133" t="str">
        <f>IFERROR(VLOOKUP($M231,Lookup!$A$1:$P$20,13,FALSE),"")</f>
        <v/>
      </c>
      <c r="X231" s="133" t="str">
        <f>IFERROR(VLOOKUP($M231,Lookup!$A$1:$P$20,14,FALSE),"")</f>
        <v/>
      </c>
      <c r="Y231" s="133" t="str">
        <f>IFERROR(VLOOKUP($M231,Lookup!$A$1:$P$20,15,FALSE),"")</f>
        <v/>
      </c>
      <c r="Z231" s="133" t="str">
        <f>IFERROR(VLOOKUP($M231,Lookup!$A$1:$P$20,16,FALSE),"")</f>
        <v/>
      </c>
      <c r="AA231" s="133" t="str">
        <f>IFERROR(VLOOKUP($M231,Lookup!$A$1:$Q$20,17,FALSE),"")</f>
        <v/>
      </c>
      <c r="AB231" s="129"/>
      <c r="AC231" s="129"/>
      <c r="AD231" s="135"/>
      <c r="AE231" s="135"/>
      <c r="AF231" s="129"/>
      <c r="AG231" s="129"/>
      <c r="AH231" s="135"/>
      <c r="AI231" s="135"/>
      <c r="AJ231" s="135"/>
      <c r="AK231" s="139"/>
      <c r="AL231" s="147"/>
      <c r="AM231" s="147"/>
      <c r="AN231" s="147"/>
      <c r="AO231" s="147"/>
      <c r="AP231" s="139"/>
      <c r="AQ231" s="139"/>
      <c r="AR231" s="148"/>
      <c r="AS231" s="148"/>
      <c r="AT231" s="139"/>
      <c r="AU231" s="139"/>
      <c r="AV231" s="139"/>
      <c r="AW231" s="139"/>
      <c r="AX231" s="139"/>
      <c r="AY231" s="139"/>
      <c r="AZ231" s="371"/>
      <c r="BA231" s="371"/>
      <c r="BB231" s="371"/>
      <c r="BC231" s="371"/>
      <c r="BD231" s="371"/>
      <c r="BE231" s="371"/>
      <c r="BF231" s="371"/>
    </row>
    <row r="232" spans="1:58" ht="39.75" customHeight="1">
      <c r="A232" s="126"/>
      <c r="B232" s="128" t="s">
        <v>3710</v>
      </c>
      <c r="C232" s="128" t="s">
        <v>3711</v>
      </c>
      <c r="D232" s="128" t="s">
        <v>3712</v>
      </c>
      <c r="E232" s="129" t="s">
        <v>40</v>
      </c>
      <c r="F232" s="129">
        <v>76634</v>
      </c>
      <c r="G232" s="98"/>
      <c r="H232" s="94"/>
      <c r="I232" s="98"/>
      <c r="J232" s="129"/>
      <c r="K232" s="129"/>
      <c r="L232" s="132"/>
      <c r="M232" s="133" t="str">
        <f t="shared" si="17"/>
        <v/>
      </c>
      <c r="N232" s="133" t="str">
        <f>IFERROR(VLOOKUP($M232,Lookup!$A$1:$P$20,2,FALSE),"")</f>
        <v/>
      </c>
      <c r="O232" s="133" t="str">
        <f>IFERROR(VLOOKUP($M232,Lookup!$A$1:$P$20,7,FALSE),"")</f>
        <v/>
      </c>
      <c r="P232" s="380"/>
      <c r="Q232" s="133" t="str">
        <f>IFERROR(VLOOKUP($M232,Lookup!$A$1:$P$20,8,FALSE),"")</f>
        <v/>
      </c>
      <c r="R232" s="133" t="str">
        <f>IFERROR(VLOOKUP($M232,Lookup!$A$1:$P$20,9,FALSE),"")</f>
        <v/>
      </c>
      <c r="S232" s="133"/>
      <c r="T232" s="133" t="str">
        <f>IFERROR(VLOOKUP($M232,Lookup!$A$1:$P$20,10,FALSE),"")</f>
        <v/>
      </c>
      <c r="U232" s="133" t="str">
        <f>IFERROR(VLOOKUP($M232,Lookup!$A$1:$P$20,11,FALSE),"")</f>
        <v/>
      </c>
      <c r="V232" s="133" t="str">
        <f>IFERROR(VLOOKUP($M232,Lookup!$A$1:$P$20,12,FALSE),"")</f>
        <v/>
      </c>
      <c r="W232" s="133" t="str">
        <f>IFERROR(VLOOKUP($M232,Lookup!$A$1:$P$20,13,FALSE),"")</f>
        <v/>
      </c>
      <c r="X232" s="133" t="str">
        <f>IFERROR(VLOOKUP($M232,Lookup!$A$1:$P$20,14,FALSE),"")</f>
        <v/>
      </c>
      <c r="Y232" s="133" t="str">
        <f>IFERROR(VLOOKUP($M232,Lookup!$A$1:$P$20,15,FALSE),"")</f>
        <v/>
      </c>
      <c r="Z232" s="133" t="str">
        <f>IFERROR(VLOOKUP($M232,Lookup!$A$1:$P$20,16,FALSE),"")</f>
        <v/>
      </c>
      <c r="AA232" s="133" t="str">
        <f>IFERROR(VLOOKUP($M232,Lookup!$A$1:$Q$20,17,FALSE),"")</f>
        <v/>
      </c>
      <c r="AB232" s="129"/>
      <c r="AC232" s="129"/>
      <c r="AD232" s="135"/>
      <c r="AE232" s="135"/>
      <c r="AF232" s="129" t="s">
        <v>3713</v>
      </c>
      <c r="AG232" s="129"/>
      <c r="AH232" s="135"/>
      <c r="AI232" s="135"/>
      <c r="AJ232" s="135"/>
      <c r="AK232" s="139"/>
      <c r="AL232" s="147"/>
      <c r="AM232" s="147"/>
      <c r="AN232" s="147"/>
      <c r="AO232" s="147"/>
      <c r="AP232" s="139"/>
      <c r="AQ232" s="139"/>
      <c r="AR232" s="148"/>
      <c r="AS232" s="148"/>
      <c r="AT232" s="139"/>
      <c r="AU232" s="139"/>
      <c r="AV232" s="139"/>
      <c r="AW232" s="139"/>
      <c r="AX232" s="139"/>
      <c r="AY232" s="139"/>
      <c r="AZ232" s="371"/>
      <c r="BA232" s="371"/>
      <c r="BB232" s="371"/>
      <c r="BC232" s="371"/>
      <c r="BD232" s="371"/>
      <c r="BE232" s="371"/>
      <c r="BF232" s="371"/>
    </row>
    <row r="233" spans="1:58" ht="39.75" customHeight="1">
      <c r="A233" s="126"/>
      <c r="B233" s="128" t="s">
        <v>3714</v>
      </c>
      <c r="C233" s="128" t="s">
        <v>3715</v>
      </c>
      <c r="D233" s="128" t="s">
        <v>150</v>
      </c>
      <c r="E233" s="129" t="s">
        <v>1708</v>
      </c>
      <c r="F233" s="129">
        <v>78861</v>
      </c>
      <c r="G233" s="98"/>
      <c r="H233" s="94"/>
      <c r="I233" s="98"/>
      <c r="J233" s="129"/>
      <c r="K233" s="129"/>
      <c r="L233" s="132"/>
      <c r="M233" s="133" t="str">
        <f t="shared" si="17"/>
        <v/>
      </c>
      <c r="N233" s="133" t="str">
        <f>IFERROR(VLOOKUP($M233,Lookup!$A$1:$P$20,2,FALSE),"")</f>
        <v/>
      </c>
      <c r="O233" s="133" t="str">
        <f>IFERROR(VLOOKUP($M233,Lookup!$A$1:$P$20,7,FALSE),"")</f>
        <v/>
      </c>
      <c r="P233" s="380"/>
      <c r="Q233" s="133" t="str">
        <f>IFERROR(VLOOKUP($M233,Lookup!$A$1:$P$20,8,FALSE),"")</f>
        <v/>
      </c>
      <c r="R233" s="133" t="str">
        <f>IFERROR(VLOOKUP($M233,Lookup!$A$1:$P$20,9,FALSE),"")</f>
        <v/>
      </c>
      <c r="S233" s="133"/>
      <c r="T233" s="133" t="str">
        <f>IFERROR(VLOOKUP($M233,Lookup!$A$1:$P$20,10,FALSE),"")</f>
        <v/>
      </c>
      <c r="U233" s="133" t="str">
        <f>IFERROR(VLOOKUP($M233,Lookup!$A$1:$P$20,11,FALSE),"")</f>
        <v/>
      </c>
      <c r="V233" s="133" t="str">
        <f>IFERROR(VLOOKUP($M233,Lookup!$A$1:$P$20,12,FALSE),"")</f>
        <v/>
      </c>
      <c r="W233" s="133" t="str">
        <f>IFERROR(VLOOKUP($M233,Lookup!$A$1:$P$20,13,FALSE),"")</f>
        <v/>
      </c>
      <c r="X233" s="133" t="str">
        <f>IFERROR(VLOOKUP($M233,Lookup!$A$1:$P$20,14,FALSE),"")</f>
        <v/>
      </c>
      <c r="Y233" s="133" t="str">
        <f>IFERROR(VLOOKUP($M233,Lookup!$A$1:$P$20,15,FALSE),"")</f>
        <v/>
      </c>
      <c r="Z233" s="133" t="str">
        <f>IFERROR(VLOOKUP($M233,Lookup!$A$1:$P$20,16,FALSE),"")</f>
        <v/>
      </c>
      <c r="AA233" s="133" t="str">
        <f>IFERROR(VLOOKUP($M233,Lookup!$A$1:$Q$20,17,FALSE),"")</f>
        <v/>
      </c>
      <c r="AB233" s="129"/>
      <c r="AC233" s="129"/>
      <c r="AD233" s="135"/>
      <c r="AE233" s="135"/>
      <c r="AF233" s="129"/>
      <c r="AG233" s="129"/>
      <c r="AH233" s="135"/>
      <c r="AI233" s="135"/>
      <c r="AJ233" s="135"/>
      <c r="AK233" s="139"/>
      <c r="AL233" s="147"/>
      <c r="AM233" s="147"/>
      <c r="AN233" s="147"/>
      <c r="AO233" s="147"/>
      <c r="AP233" s="139"/>
      <c r="AQ233" s="139"/>
      <c r="AR233" s="148"/>
      <c r="AS233" s="148"/>
      <c r="AT233" s="139"/>
      <c r="AU233" s="139"/>
      <c r="AV233" s="139"/>
      <c r="AW233" s="139"/>
      <c r="AX233" s="139"/>
      <c r="AY233" s="139"/>
      <c r="AZ233" s="371"/>
      <c r="BA233" s="371"/>
      <c r="BB233" s="371"/>
      <c r="BC233" s="371"/>
      <c r="BD233" s="371"/>
      <c r="BE233" s="371"/>
      <c r="BF233" s="371"/>
    </row>
    <row r="234" spans="1:58" ht="39.75" customHeight="1">
      <c r="A234" s="126"/>
      <c r="B234" s="128" t="s">
        <v>3716</v>
      </c>
      <c r="C234" s="128" t="s">
        <v>3717</v>
      </c>
      <c r="D234" s="128" t="s">
        <v>232</v>
      </c>
      <c r="E234" s="129" t="s">
        <v>40</v>
      </c>
      <c r="F234" s="129">
        <v>78009</v>
      </c>
      <c r="G234" s="98"/>
      <c r="H234" s="94"/>
      <c r="I234" s="98"/>
      <c r="J234" s="129"/>
      <c r="K234" s="129"/>
      <c r="L234" s="132"/>
      <c r="M234" s="133" t="str">
        <f t="shared" si="17"/>
        <v/>
      </c>
      <c r="N234" s="133" t="str">
        <f>IFERROR(VLOOKUP($M234,Lookup!$A$1:$P$20,2,FALSE),"")</f>
        <v/>
      </c>
      <c r="O234" s="133" t="str">
        <f>IFERROR(VLOOKUP($M234,Lookup!$A$1:$P$20,7,FALSE),"")</f>
        <v/>
      </c>
      <c r="P234" s="380"/>
      <c r="Q234" s="133" t="str">
        <f>IFERROR(VLOOKUP($M234,Lookup!$A$1:$P$20,8,FALSE),"")</f>
        <v/>
      </c>
      <c r="R234" s="133" t="str">
        <f>IFERROR(VLOOKUP($M234,Lookup!$A$1:$P$20,9,FALSE),"")</f>
        <v/>
      </c>
      <c r="S234" s="133"/>
      <c r="T234" s="133" t="str">
        <f>IFERROR(VLOOKUP($M234,Lookup!$A$1:$P$20,10,FALSE),"")</f>
        <v/>
      </c>
      <c r="U234" s="133" t="str">
        <f>IFERROR(VLOOKUP($M234,Lookup!$A$1:$P$20,11,FALSE),"")</f>
        <v/>
      </c>
      <c r="V234" s="133" t="str">
        <f>IFERROR(VLOOKUP($M234,Lookup!$A$1:$P$20,12,FALSE),"")</f>
        <v/>
      </c>
      <c r="W234" s="133" t="str">
        <f>IFERROR(VLOOKUP($M234,Lookup!$A$1:$P$20,13,FALSE),"")</f>
        <v/>
      </c>
      <c r="X234" s="133" t="str">
        <f>IFERROR(VLOOKUP($M234,Lookup!$A$1:$P$20,14,FALSE),"")</f>
        <v/>
      </c>
      <c r="Y234" s="133" t="str">
        <f>IFERROR(VLOOKUP($M234,Lookup!$A$1:$P$20,15,FALSE),"")</f>
        <v/>
      </c>
      <c r="Z234" s="133" t="str">
        <f>IFERROR(VLOOKUP($M234,Lookup!$A$1:$P$20,16,FALSE),"")</f>
        <v/>
      </c>
      <c r="AA234" s="133" t="str">
        <f>IFERROR(VLOOKUP($M234,Lookup!$A$1:$Q$20,17,FALSE),"")</f>
        <v/>
      </c>
      <c r="AB234" s="129"/>
      <c r="AC234" s="129"/>
      <c r="AD234" s="135"/>
      <c r="AE234" s="135"/>
      <c r="AF234" s="129"/>
      <c r="AG234" s="129"/>
      <c r="AH234" s="135"/>
      <c r="AI234" s="135"/>
      <c r="AJ234" s="135"/>
      <c r="AK234" s="139"/>
      <c r="AL234" s="147"/>
      <c r="AM234" s="147"/>
      <c r="AN234" s="147"/>
      <c r="AO234" s="147"/>
      <c r="AP234" s="139"/>
      <c r="AQ234" s="139"/>
      <c r="AR234" s="148"/>
      <c r="AS234" s="148"/>
      <c r="AT234" s="139"/>
      <c r="AU234" s="139"/>
      <c r="AV234" s="139"/>
      <c r="AW234" s="139"/>
      <c r="AX234" s="139"/>
      <c r="AY234" s="139"/>
      <c r="AZ234" s="371"/>
      <c r="BA234" s="371"/>
      <c r="BB234" s="371"/>
      <c r="BC234" s="371"/>
      <c r="BD234" s="371"/>
      <c r="BE234" s="371"/>
      <c r="BF234" s="371"/>
    </row>
    <row r="235" spans="1:58" ht="39.75" customHeight="1">
      <c r="A235" s="126" t="s">
        <v>2529</v>
      </c>
      <c r="B235" s="539" t="s">
        <v>3718</v>
      </c>
      <c r="C235" s="539" t="s">
        <v>3719</v>
      </c>
      <c r="D235" s="539" t="s">
        <v>3400</v>
      </c>
      <c r="E235" s="540" t="s">
        <v>40</v>
      </c>
      <c r="F235" s="540">
        <v>78004</v>
      </c>
      <c r="G235" s="159">
        <v>250</v>
      </c>
      <c r="H235" s="158" t="s">
        <v>4175</v>
      </c>
      <c r="I235" s="98"/>
      <c r="J235" s="129"/>
      <c r="K235" s="129" t="s">
        <v>4168</v>
      </c>
      <c r="L235" s="545" t="s">
        <v>4116</v>
      </c>
      <c r="M235" s="133" t="str">
        <f t="shared" si="17"/>
        <v>Red</v>
      </c>
      <c r="N235" s="133" t="str">
        <f>IFERROR(VLOOKUP($M235,Lookup!$A$1:$P$20,2,FALSE),"")</f>
        <v>Level 6</v>
      </c>
      <c r="O235" s="133">
        <f>IFERROR(VLOOKUP($M235,Lookup!$A$1:$P$20,7,FALSE),"")</f>
        <v>0</v>
      </c>
      <c r="P235" s="380"/>
      <c r="Q235" s="133">
        <f>IFERROR(VLOOKUP($M235,Lookup!$A$1:$P$20,8,FALSE),"")</f>
        <v>1</v>
      </c>
      <c r="R235" s="133">
        <f>IFERROR(VLOOKUP($M235,Lookup!$A$1:$P$20,9,FALSE),"")</f>
        <v>0</v>
      </c>
      <c r="S235" s="133"/>
      <c r="T235" s="133">
        <f>IFERROR(VLOOKUP($M235,Lookup!$A$1:$P$20,10,FALSE),"")</f>
        <v>2</v>
      </c>
      <c r="U235" s="133">
        <f>IFERROR(VLOOKUP($M235,Lookup!$A$1:$P$20,11,FALSE),"")</f>
        <v>0</v>
      </c>
      <c r="V235" s="133">
        <f>IFERROR(VLOOKUP($M235,Lookup!$A$1:$P$20,12,FALSE),"")</f>
        <v>0</v>
      </c>
      <c r="W235" s="133">
        <f>IFERROR(VLOOKUP($M235,Lookup!$A$1:$P$20,13,FALSE),"")</f>
        <v>0</v>
      </c>
      <c r="X235" s="133">
        <f>IFERROR(VLOOKUP($M235,Lookup!$A$1:$P$20,14,FALSE),"")</f>
        <v>0</v>
      </c>
      <c r="Y235" s="133">
        <f>IFERROR(VLOOKUP($M235,Lookup!$A$1:$P$20,15,FALSE),"")</f>
        <v>0</v>
      </c>
      <c r="Z235" s="133">
        <f>IFERROR(VLOOKUP($M235,Lookup!$A$1:$P$20,16,FALSE),"")</f>
        <v>0</v>
      </c>
      <c r="AA235" s="133">
        <f>IFERROR(VLOOKUP($M235,Lookup!$A$1:$Q$20,17,FALSE),"")</f>
        <v>1</v>
      </c>
      <c r="AB235" s="129"/>
      <c r="AC235" s="129"/>
      <c r="AD235" s="135"/>
      <c r="AE235" s="135"/>
      <c r="AF235" s="129" t="s">
        <v>2274</v>
      </c>
      <c r="AG235" s="129"/>
      <c r="AH235" s="135" t="s">
        <v>4107</v>
      </c>
      <c r="AI235" s="402">
        <v>1</v>
      </c>
      <c r="AJ235" s="402" t="s">
        <v>3431</v>
      </c>
      <c r="AK235" s="139"/>
      <c r="AL235" s="147"/>
      <c r="AM235" s="170">
        <v>2</v>
      </c>
      <c r="AN235" s="170"/>
      <c r="AO235" s="170">
        <v>2</v>
      </c>
      <c r="AP235" s="139"/>
      <c r="AQ235" s="139"/>
      <c r="AR235" s="148"/>
      <c r="AS235" s="148"/>
      <c r="AT235" s="139"/>
      <c r="AU235" s="139"/>
      <c r="AV235" s="139"/>
      <c r="AW235" s="139"/>
      <c r="AX235" s="139"/>
      <c r="AY235" s="139"/>
      <c r="AZ235" s="371"/>
      <c r="BA235" s="371"/>
      <c r="BB235" s="371"/>
      <c r="BC235" s="371"/>
      <c r="BD235" s="371"/>
      <c r="BE235" s="371"/>
      <c r="BF235" s="371"/>
    </row>
    <row r="236" spans="1:58" ht="39.75" customHeight="1">
      <c r="A236" s="126"/>
      <c r="B236" s="558" t="s">
        <v>3720</v>
      </c>
      <c r="C236" s="558" t="s">
        <v>3721</v>
      </c>
      <c r="D236" s="558" t="s">
        <v>37</v>
      </c>
      <c r="E236" s="559" t="s">
        <v>40</v>
      </c>
      <c r="F236" s="559">
        <v>78250</v>
      </c>
      <c r="G236" s="98"/>
      <c r="H236" s="94"/>
      <c r="I236" s="98"/>
      <c r="J236" s="129"/>
      <c r="K236" s="129" t="s">
        <v>4155</v>
      </c>
      <c r="L236" s="132"/>
      <c r="M236" s="133" t="str">
        <f t="shared" si="17"/>
        <v/>
      </c>
      <c r="N236" s="133" t="str">
        <f>IFERROR(VLOOKUP($M236,Lookup!$A$1:$P$20,2,FALSE),"")</f>
        <v/>
      </c>
      <c r="O236" s="133" t="str">
        <f>IFERROR(VLOOKUP($M236,Lookup!$A$1:$P$20,7,FALSE),"")</f>
        <v/>
      </c>
      <c r="P236" s="380"/>
      <c r="Q236" s="133" t="str">
        <f>IFERROR(VLOOKUP($M236,Lookup!$A$1:$P$20,8,FALSE),"")</f>
        <v/>
      </c>
      <c r="R236" s="133" t="str">
        <f>IFERROR(VLOOKUP($M236,Lookup!$A$1:$P$20,9,FALSE),"")</f>
        <v/>
      </c>
      <c r="S236" s="133"/>
      <c r="T236" s="133" t="str">
        <f>IFERROR(VLOOKUP($M236,Lookup!$A$1:$P$20,10,FALSE),"")</f>
        <v/>
      </c>
      <c r="U236" s="133" t="str">
        <f>IFERROR(VLOOKUP($M236,Lookup!$A$1:$P$20,11,FALSE),"")</f>
        <v/>
      </c>
      <c r="V236" s="133" t="str">
        <f>IFERROR(VLOOKUP($M236,Lookup!$A$1:$P$20,12,FALSE),"")</f>
        <v/>
      </c>
      <c r="W236" s="133" t="str">
        <f>IFERROR(VLOOKUP($M236,Lookup!$A$1:$P$20,13,FALSE),"")</f>
        <v/>
      </c>
      <c r="X236" s="133" t="str">
        <f>IFERROR(VLOOKUP($M236,Lookup!$A$1:$P$20,14,FALSE),"")</f>
        <v/>
      </c>
      <c r="Y236" s="133" t="str">
        <f>IFERROR(VLOOKUP($M236,Lookup!$A$1:$P$20,15,FALSE),"")</f>
        <v/>
      </c>
      <c r="Z236" s="133" t="str">
        <f>IFERROR(VLOOKUP($M236,Lookup!$A$1:$P$20,16,FALSE),"")</f>
        <v/>
      </c>
      <c r="AA236" s="133" t="str">
        <f>IFERROR(VLOOKUP($M236,Lookup!$A$1:$Q$20,17,FALSE),"")</f>
        <v/>
      </c>
      <c r="AB236" s="129"/>
      <c r="AC236" s="129"/>
      <c r="AD236" s="135"/>
      <c r="AE236" s="135"/>
      <c r="AF236" s="129" t="s">
        <v>3722</v>
      </c>
      <c r="AG236" s="129"/>
      <c r="AH236" s="135"/>
      <c r="AI236" s="135"/>
      <c r="AJ236" s="135"/>
      <c r="AK236" s="139"/>
      <c r="AL236" s="147"/>
      <c r="AM236" s="170">
        <v>2</v>
      </c>
      <c r="AN236" s="170"/>
      <c r="AO236" s="170">
        <v>2</v>
      </c>
      <c r="AP236" s="139"/>
      <c r="AQ236" s="139"/>
      <c r="AR236" s="148"/>
      <c r="AS236" s="148"/>
      <c r="AT236" s="139"/>
      <c r="AU236" s="139"/>
      <c r="AV236" s="139" t="s">
        <v>2922</v>
      </c>
      <c r="AW236" s="139"/>
      <c r="AX236" s="139"/>
      <c r="AY236" s="139"/>
      <c r="AZ236" s="371"/>
      <c r="BA236" s="371"/>
      <c r="BB236" s="371"/>
      <c r="BC236" s="371"/>
      <c r="BD236" s="371"/>
      <c r="BE236" s="371"/>
      <c r="BF236" s="371"/>
    </row>
    <row r="237" spans="1:58" ht="39.75" customHeight="1">
      <c r="A237" s="126"/>
      <c r="B237" s="128" t="s">
        <v>3723</v>
      </c>
      <c r="C237" s="128"/>
      <c r="D237" s="128"/>
      <c r="E237" s="129"/>
      <c r="F237" s="129"/>
      <c r="G237" s="98"/>
      <c r="H237" s="94"/>
      <c r="I237" s="98"/>
      <c r="J237" s="129"/>
      <c r="K237" s="129"/>
      <c r="L237" s="132"/>
      <c r="M237" s="133"/>
      <c r="N237" s="133"/>
      <c r="O237" s="133"/>
      <c r="P237" s="380"/>
      <c r="Q237" s="133"/>
      <c r="R237" s="133"/>
      <c r="S237" s="133"/>
      <c r="T237" s="133"/>
      <c r="U237" s="133"/>
      <c r="V237" s="133"/>
      <c r="W237" s="133"/>
      <c r="X237" s="133"/>
      <c r="Y237" s="133"/>
      <c r="Z237" s="133"/>
      <c r="AA237" s="133"/>
      <c r="AB237" s="129"/>
      <c r="AC237" s="129"/>
      <c r="AD237" s="135"/>
      <c r="AE237" s="135"/>
      <c r="AF237" s="129" t="s">
        <v>3724</v>
      </c>
      <c r="AG237" s="130" t="s">
        <v>3725</v>
      </c>
      <c r="AH237" s="135"/>
      <c r="AI237" s="135"/>
      <c r="AJ237" s="135"/>
      <c r="AK237" s="143"/>
      <c r="AL237" s="150"/>
      <c r="AM237" s="129"/>
      <c r="AN237" s="129"/>
      <c r="AO237" s="150"/>
      <c r="AP237" s="143"/>
      <c r="AQ237" s="143"/>
      <c r="AR237" s="148"/>
      <c r="AS237" s="148"/>
      <c r="AT237" s="143"/>
      <c r="AU237" s="143"/>
      <c r="AV237" s="143"/>
      <c r="AW237" s="139"/>
      <c r="AX237" s="139"/>
      <c r="AY237" s="139"/>
      <c r="AZ237" s="371"/>
      <c r="BA237" s="371"/>
      <c r="BB237" s="371"/>
      <c r="BC237" s="371"/>
      <c r="BD237" s="371"/>
      <c r="BE237" s="371"/>
      <c r="BF237" s="371"/>
    </row>
    <row r="238" spans="1:58" ht="39.75" customHeight="1">
      <c r="A238" s="126" t="s">
        <v>362</v>
      </c>
      <c r="B238" s="539" t="s">
        <v>3726</v>
      </c>
      <c r="C238" s="539" t="s">
        <v>3727</v>
      </c>
      <c r="D238" s="539" t="s">
        <v>37</v>
      </c>
      <c r="E238" s="540" t="s">
        <v>40</v>
      </c>
      <c r="F238" s="540">
        <v>78240</v>
      </c>
      <c r="G238" s="541">
        <v>50</v>
      </c>
      <c r="H238" s="540" t="s">
        <v>927</v>
      </c>
      <c r="I238" s="98"/>
      <c r="J238" s="129"/>
      <c r="K238" s="129" t="s">
        <v>3370</v>
      </c>
      <c r="L238" s="132"/>
      <c r="M238" s="133" t="str">
        <f t="shared" ref="M238:M296" si="18">IF(SUM($G238,$I238)=0,"",IF(SUM($G238,$I238)&gt;=10000,"Silver",IF(AND((SUM($G238,$I238)&lt;10000),(SUM($G238,$I238)&gt;=5000)),"Champion",IF(AND((SUM($G238,$I238)&lt;5000),(SUM($G238,$I238)&gt;=2500)),"Reserve",IF(AND((SUM($G238,$I238)&lt;2500),(SUM($G238,$I238)&gt;=1000)),"Trophy",IF(AND((SUM($G238,$I238)&lt;1000),(SUM($G238,$I238)&gt;=500)),"Blue",IF(AND((SUM($G238,$I238)&lt;500),(SUM($G238,$I238)&gt;=250)),"Red","White")))))))</f>
        <v>White</v>
      </c>
      <c r="N238" s="133" t="str">
        <f>IFERROR(VLOOKUP($M238,Lookup!$A$1:$P$20,2,FALSE),"")</f>
        <v>Level 7</v>
      </c>
      <c r="O238" s="133">
        <f>IFERROR(VLOOKUP($M238,Lookup!$A$1:$P$20,7,FALSE),"")</f>
        <v>0</v>
      </c>
      <c r="P238" s="380"/>
      <c r="Q238" s="133">
        <f>IFERROR(VLOOKUP($M238,Lookup!$A$1:$P$20,8,FALSE),"")</f>
        <v>1</v>
      </c>
      <c r="R238" s="133">
        <f>IFERROR(VLOOKUP($M238,Lookup!$A$1:$P$20,9,FALSE),"")</f>
        <v>0</v>
      </c>
      <c r="S238" s="133"/>
      <c r="T238" s="133">
        <f>IFERROR(VLOOKUP($M238,Lookup!$A$1:$P$20,10,FALSE),"")</f>
        <v>0</v>
      </c>
      <c r="U238" s="133">
        <f>IFERROR(VLOOKUP($M238,Lookup!$A$1:$P$20,11,FALSE),"")</f>
        <v>0</v>
      </c>
      <c r="V238" s="133">
        <f>IFERROR(VLOOKUP($M238,Lookup!$A$1:$P$20,12,FALSE),"")</f>
        <v>0</v>
      </c>
      <c r="W238" s="133">
        <f>IFERROR(VLOOKUP($M238,Lookup!$A$1:$P$20,13,FALSE),"")</f>
        <v>0</v>
      </c>
      <c r="X238" s="133">
        <f>IFERROR(VLOOKUP($M238,Lookup!$A$1:$P$20,14,FALSE),"")</f>
        <v>0</v>
      </c>
      <c r="Y238" s="133">
        <f>IFERROR(VLOOKUP($M238,Lookup!$A$1:$P$20,15,FALSE),"")</f>
        <v>0</v>
      </c>
      <c r="Z238" s="133">
        <f>IFERROR(VLOOKUP($M238,Lookup!$A$1:$P$20,16,FALSE),"")</f>
        <v>0</v>
      </c>
      <c r="AA238" s="133">
        <f>IFERROR(VLOOKUP($M238,Lookup!$A$1:$Q$20,17,FALSE),"")</f>
        <v>0</v>
      </c>
      <c r="AB238" s="129"/>
      <c r="AC238" s="129"/>
      <c r="AD238" s="135"/>
      <c r="AE238" s="135"/>
      <c r="AF238" s="129" t="s">
        <v>3728</v>
      </c>
      <c r="AG238" s="129"/>
      <c r="AH238" s="135"/>
      <c r="AI238" s="135"/>
      <c r="AJ238" s="135"/>
      <c r="AK238" s="139"/>
      <c r="AL238" s="147"/>
      <c r="AM238" s="170">
        <v>1</v>
      </c>
      <c r="AN238" s="170"/>
      <c r="AO238" s="170">
        <v>1</v>
      </c>
      <c r="AP238" s="139"/>
      <c r="AQ238" s="139"/>
      <c r="AR238" s="148"/>
      <c r="AS238" s="148"/>
      <c r="AT238" s="139"/>
      <c r="AU238" s="139"/>
      <c r="AV238" s="139"/>
      <c r="AW238" s="139"/>
      <c r="AX238" s="139"/>
      <c r="AY238" s="139"/>
      <c r="AZ238" s="371"/>
      <c r="BA238" s="371"/>
      <c r="BB238" s="371"/>
      <c r="BC238" s="371"/>
      <c r="BD238" s="371"/>
      <c r="BE238" s="371"/>
      <c r="BF238" s="371"/>
    </row>
    <row r="239" spans="1:58" ht="39.75" customHeight="1">
      <c r="A239" s="126" t="s">
        <v>2531</v>
      </c>
      <c r="B239" s="558" t="s">
        <v>3729</v>
      </c>
      <c r="C239" s="558" t="s">
        <v>3730</v>
      </c>
      <c r="D239" s="558" t="s">
        <v>68</v>
      </c>
      <c r="E239" s="559" t="s">
        <v>40</v>
      </c>
      <c r="F239" s="559">
        <v>77007</v>
      </c>
      <c r="G239" s="98"/>
      <c r="H239" s="129"/>
      <c r="I239" s="98"/>
      <c r="J239" s="94"/>
      <c r="K239" s="129" t="s">
        <v>3758</v>
      </c>
      <c r="L239" s="132"/>
      <c r="M239" s="133" t="str">
        <f t="shared" si="18"/>
        <v/>
      </c>
      <c r="N239" s="133" t="str">
        <f>IFERROR(VLOOKUP($M239,Lookup!$A$1:$P$20,2,FALSE),"")</f>
        <v/>
      </c>
      <c r="O239" s="133" t="str">
        <f>IFERROR(VLOOKUP($M239,Lookup!$A$1:$P$20,7,FALSE),"")</f>
        <v/>
      </c>
      <c r="P239" s="380"/>
      <c r="Q239" s="133" t="str">
        <f>IFERROR(VLOOKUP($M239,Lookup!$A$1:$P$20,8,FALSE),"")</f>
        <v/>
      </c>
      <c r="R239" s="133" t="str">
        <f>IFERROR(VLOOKUP($M239,Lookup!$A$1:$P$20,9,FALSE),"")</f>
        <v/>
      </c>
      <c r="S239" s="133"/>
      <c r="T239" s="133" t="str">
        <f>IFERROR(VLOOKUP($M239,Lookup!$A$1:$P$20,10,FALSE),"")</f>
        <v/>
      </c>
      <c r="U239" s="133" t="str">
        <f>IFERROR(VLOOKUP($M239,Lookup!$A$1:$P$20,11,FALSE),"")</f>
        <v/>
      </c>
      <c r="V239" s="133" t="str">
        <f>IFERROR(VLOOKUP($M239,Lookup!$A$1:$P$20,12,FALSE),"")</f>
        <v/>
      </c>
      <c r="W239" s="133" t="str">
        <f>IFERROR(VLOOKUP($M239,Lookup!$A$1:$P$20,13,FALSE),"")</f>
        <v/>
      </c>
      <c r="X239" s="133" t="str">
        <f>IFERROR(VLOOKUP($M239,Lookup!$A$1:$P$20,14,FALSE),"")</f>
        <v/>
      </c>
      <c r="Y239" s="133" t="str">
        <f>IFERROR(VLOOKUP($M239,Lookup!$A$1:$P$20,15,FALSE),"")</f>
        <v/>
      </c>
      <c r="Z239" s="133" t="str">
        <f>IFERROR(VLOOKUP($M239,Lookup!$A$1:$P$20,16,FALSE),"")</f>
        <v/>
      </c>
      <c r="AA239" s="133" t="str">
        <f>IFERROR(VLOOKUP($M239,Lookup!$A$1:$Q$20,17,FALSE),"")</f>
        <v/>
      </c>
      <c r="AB239" s="129"/>
      <c r="AC239" s="129"/>
      <c r="AD239" s="135"/>
      <c r="AE239" s="135"/>
      <c r="AF239" s="129" t="s">
        <v>3731</v>
      </c>
      <c r="AG239" s="129"/>
      <c r="AH239" s="135" t="s">
        <v>4107</v>
      </c>
      <c r="AI239" s="402">
        <v>1</v>
      </c>
      <c r="AJ239" s="402" t="s">
        <v>3057</v>
      </c>
      <c r="AK239" s="139"/>
      <c r="AL239" s="170">
        <v>2</v>
      </c>
      <c r="AM239" s="170">
        <v>2</v>
      </c>
      <c r="AN239" s="170">
        <v>2</v>
      </c>
      <c r="AO239" s="170">
        <v>2</v>
      </c>
      <c r="AP239" s="139"/>
      <c r="AQ239" s="139"/>
      <c r="AR239" s="148"/>
      <c r="AS239" s="148"/>
      <c r="AT239" s="139"/>
      <c r="AU239" s="139"/>
      <c r="AV239" s="139"/>
      <c r="AW239" s="139"/>
      <c r="AX239" s="139"/>
      <c r="AY239" s="139"/>
      <c r="AZ239" s="371"/>
      <c r="BA239" s="371"/>
      <c r="BB239" s="371"/>
      <c r="BC239" s="371"/>
      <c r="BD239" s="371"/>
      <c r="BE239" s="371"/>
      <c r="BF239" s="371"/>
    </row>
    <row r="240" spans="1:58" ht="39.75" customHeight="1">
      <c r="A240" s="126"/>
      <c r="B240" s="128" t="s">
        <v>3732</v>
      </c>
      <c r="C240" s="128" t="s">
        <v>3733</v>
      </c>
      <c r="D240" s="128" t="s">
        <v>2714</v>
      </c>
      <c r="E240" s="129" t="s">
        <v>2715</v>
      </c>
      <c r="F240" s="129">
        <v>40223</v>
      </c>
      <c r="G240" s="98"/>
      <c r="H240" s="94"/>
      <c r="I240" s="98"/>
      <c r="J240" s="129"/>
      <c r="K240" s="129"/>
      <c r="L240" s="132"/>
      <c r="M240" s="133" t="str">
        <f t="shared" si="18"/>
        <v/>
      </c>
      <c r="N240" s="133" t="str">
        <f>IFERROR(VLOOKUP($M240,Lookup!$A$1:$P$20,2,FALSE),"")</f>
        <v/>
      </c>
      <c r="O240" s="133" t="str">
        <f>IFERROR(VLOOKUP($M240,Lookup!$A$1:$P$20,7,FALSE),"")</f>
        <v/>
      </c>
      <c r="P240" s="380"/>
      <c r="Q240" s="133" t="str">
        <f>IFERROR(VLOOKUP($M240,Lookup!$A$1:$P$20,8,FALSE),"")</f>
        <v/>
      </c>
      <c r="R240" s="133" t="str">
        <f>IFERROR(VLOOKUP($M240,Lookup!$A$1:$P$20,9,FALSE),"")</f>
        <v/>
      </c>
      <c r="S240" s="133"/>
      <c r="T240" s="133" t="str">
        <f>IFERROR(VLOOKUP($M240,Lookup!$A$1:$P$20,10,FALSE),"")</f>
        <v/>
      </c>
      <c r="U240" s="133" t="str">
        <f>IFERROR(VLOOKUP($M240,Lookup!$A$1:$P$20,11,FALSE),"")</f>
        <v/>
      </c>
      <c r="V240" s="133" t="str">
        <f>IFERROR(VLOOKUP($M240,Lookup!$A$1:$P$20,12,FALSE),"")</f>
        <v/>
      </c>
      <c r="W240" s="133" t="str">
        <f>IFERROR(VLOOKUP($M240,Lookup!$A$1:$P$20,13,FALSE),"")</f>
        <v/>
      </c>
      <c r="X240" s="133" t="str">
        <f>IFERROR(VLOOKUP($M240,Lookup!$A$1:$P$20,14,FALSE),"")</f>
        <v/>
      </c>
      <c r="Y240" s="133" t="str">
        <f>IFERROR(VLOOKUP($M240,Lookup!$A$1:$P$20,15,FALSE),"")</f>
        <v/>
      </c>
      <c r="Z240" s="133" t="str">
        <f>IFERROR(VLOOKUP($M240,Lookup!$A$1:$P$20,16,FALSE),"")</f>
        <v/>
      </c>
      <c r="AA240" s="133" t="str">
        <f>IFERROR(VLOOKUP($M240,Lookup!$A$1:$Q$20,17,FALSE),"")</f>
        <v/>
      </c>
      <c r="AB240" s="129"/>
      <c r="AC240" s="129"/>
      <c r="AD240" s="135"/>
      <c r="AE240" s="135"/>
      <c r="AF240" s="129"/>
      <c r="AG240" s="129"/>
      <c r="AH240" s="135"/>
      <c r="AI240" s="135"/>
      <c r="AJ240" s="135"/>
      <c r="AK240" s="139"/>
      <c r="AL240" s="147"/>
      <c r="AM240" s="147"/>
      <c r="AN240" s="147"/>
      <c r="AO240" s="147"/>
      <c r="AP240" s="139"/>
      <c r="AQ240" s="139"/>
      <c r="AR240" s="148"/>
      <c r="AS240" s="148"/>
      <c r="AT240" s="139"/>
      <c r="AU240" s="139"/>
      <c r="AV240" s="139"/>
      <c r="AW240" s="139"/>
      <c r="AX240" s="139"/>
      <c r="AY240" s="139"/>
      <c r="AZ240" s="371"/>
      <c r="BA240" s="371"/>
      <c r="BB240" s="371"/>
      <c r="BC240" s="371"/>
      <c r="BD240" s="371"/>
      <c r="BE240" s="371"/>
      <c r="BF240" s="371"/>
    </row>
    <row r="241" spans="1:58" ht="39.75" customHeight="1">
      <c r="A241" s="126"/>
      <c r="B241" s="128" t="s">
        <v>3734</v>
      </c>
      <c r="C241" s="128" t="s">
        <v>3735</v>
      </c>
      <c r="D241" s="128" t="s">
        <v>37</v>
      </c>
      <c r="E241" s="129" t="s">
        <v>40</v>
      </c>
      <c r="F241" s="129">
        <v>78247</v>
      </c>
      <c r="G241" s="98"/>
      <c r="H241" s="94"/>
      <c r="I241" s="98"/>
      <c r="J241" s="129"/>
      <c r="K241" s="129" t="s">
        <v>3160</v>
      </c>
      <c r="L241" s="132"/>
      <c r="M241" s="133" t="str">
        <f t="shared" si="18"/>
        <v/>
      </c>
      <c r="N241" s="133" t="str">
        <f>IFERROR(VLOOKUP($M241,Lookup!$A$1:$P$20,2,FALSE),"")</f>
        <v/>
      </c>
      <c r="O241" s="133" t="str">
        <f>IFERROR(VLOOKUP($M241,Lookup!$A$1:$P$20,7,FALSE),"")</f>
        <v/>
      </c>
      <c r="P241" s="380"/>
      <c r="Q241" s="133" t="str">
        <f>IFERROR(VLOOKUP($M241,Lookup!$A$1:$P$20,8,FALSE),"")</f>
        <v/>
      </c>
      <c r="R241" s="133" t="str">
        <f>IFERROR(VLOOKUP($M241,Lookup!$A$1:$P$20,9,FALSE),"")</f>
        <v/>
      </c>
      <c r="S241" s="133"/>
      <c r="T241" s="133" t="str">
        <f>IFERROR(VLOOKUP($M241,Lookup!$A$1:$P$20,10,FALSE),"")</f>
        <v/>
      </c>
      <c r="U241" s="133" t="str">
        <f>IFERROR(VLOOKUP($M241,Lookup!$A$1:$P$20,11,FALSE),"")</f>
        <v/>
      </c>
      <c r="V241" s="133" t="str">
        <f>IFERROR(VLOOKUP($M241,Lookup!$A$1:$P$20,12,FALSE),"")</f>
        <v/>
      </c>
      <c r="W241" s="133" t="str">
        <f>IFERROR(VLOOKUP($M241,Lookup!$A$1:$P$20,13,FALSE),"")</f>
        <v/>
      </c>
      <c r="X241" s="133" t="str">
        <f>IFERROR(VLOOKUP($M241,Lookup!$A$1:$P$20,14,FALSE),"")</f>
        <v/>
      </c>
      <c r="Y241" s="133" t="str">
        <f>IFERROR(VLOOKUP($M241,Lookup!$A$1:$P$20,15,FALSE),"")</f>
        <v/>
      </c>
      <c r="Z241" s="133" t="str">
        <f>IFERROR(VLOOKUP($M241,Lookup!$A$1:$P$20,16,FALSE),"")</f>
        <v/>
      </c>
      <c r="AA241" s="133" t="str">
        <f>IFERROR(VLOOKUP($M241,Lookup!$A$1:$Q$20,17,FALSE),"")</f>
        <v/>
      </c>
      <c r="AB241" s="129"/>
      <c r="AC241" s="129"/>
      <c r="AD241" s="135"/>
      <c r="AE241" s="135"/>
      <c r="AF241" s="129" t="s">
        <v>3736</v>
      </c>
      <c r="AG241" s="129"/>
      <c r="AH241" s="135"/>
      <c r="AI241" s="135"/>
      <c r="AJ241" s="135"/>
      <c r="AK241" s="139"/>
      <c r="AL241" s="147"/>
      <c r="AM241" s="170">
        <v>2</v>
      </c>
      <c r="AN241" s="170"/>
      <c r="AO241" s="170">
        <v>1</v>
      </c>
      <c r="AP241" s="139"/>
      <c r="AQ241" s="139"/>
      <c r="AR241" s="148"/>
      <c r="AS241" s="148"/>
      <c r="AT241" s="139"/>
      <c r="AU241" s="139"/>
      <c r="AV241" s="139"/>
      <c r="AW241" s="139"/>
      <c r="AX241" s="139"/>
      <c r="AY241" s="139"/>
      <c r="AZ241" s="371"/>
      <c r="BA241" s="371"/>
      <c r="BB241" s="371"/>
      <c r="BC241" s="371"/>
      <c r="BD241" s="371"/>
      <c r="BE241" s="371"/>
      <c r="BF241" s="371"/>
    </row>
    <row r="242" spans="1:58" ht="39.75" customHeight="1">
      <c r="A242" s="126"/>
      <c r="B242" s="128" t="s">
        <v>3737</v>
      </c>
      <c r="C242" s="128" t="s">
        <v>3738</v>
      </c>
      <c r="D242" s="128" t="s">
        <v>1671</v>
      </c>
      <c r="E242" s="129" t="s">
        <v>40</v>
      </c>
      <c r="F242" s="129">
        <v>78072</v>
      </c>
      <c r="G242" s="98"/>
      <c r="H242" s="94"/>
      <c r="I242" s="98"/>
      <c r="J242" s="129"/>
      <c r="K242" s="129" t="s">
        <v>1045</v>
      </c>
      <c r="L242" s="132"/>
      <c r="M242" s="133" t="str">
        <f t="shared" si="18"/>
        <v/>
      </c>
      <c r="N242" s="133" t="str">
        <f>IFERROR(VLOOKUP($M242,Lookup!$A$1:$P$20,2,FALSE),"")</f>
        <v/>
      </c>
      <c r="O242" s="133" t="str">
        <f>IFERROR(VLOOKUP($M242,Lookup!$A$1:$P$20,7,FALSE),"")</f>
        <v/>
      </c>
      <c r="P242" s="380"/>
      <c r="Q242" s="133" t="str">
        <f>IFERROR(VLOOKUP($M242,Lookup!$A$1:$P$20,8,FALSE),"")</f>
        <v/>
      </c>
      <c r="R242" s="133" t="str">
        <f>IFERROR(VLOOKUP($M242,Lookup!$A$1:$P$20,9,FALSE),"")</f>
        <v/>
      </c>
      <c r="S242" s="133"/>
      <c r="T242" s="133" t="str">
        <f>IFERROR(VLOOKUP($M242,Lookup!$A$1:$P$20,10,FALSE),"")</f>
        <v/>
      </c>
      <c r="U242" s="133" t="str">
        <f>IFERROR(VLOOKUP($M242,Lookup!$A$1:$P$20,11,FALSE),"")</f>
        <v/>
      </c>
      <c r="V242" s="133" t="str">
        <f>IFERROR(VLOOKUP($M242,Lookup!$A$1:$P$20,12,FALSE),"")</f>
        <v/>
      </c>
      <c r="W242" s="133" t="str">
        <f>IFERROR(VLOOKUP($M242,Lookup!$A$1:$P$20,13,FALSE),"")</f>
        <v/>
      </c>
      <c r="X242" s="133" t="str">
        <f>IFERROR(VLOOKUP($M242,Lookup!$A$1:$P$20,14,FALSE),"")</f>
        <v/>
      </c>
      <c r="Y242" s="133" t="str">
        <f>IFERROR(VLOOKUP($M242,Lookup!$A$1:$P$20,15,FALSE),"")</f>
        <v/>
      </c>
      <c r="Z242" s="133" t="str">
        <f>IFERROR(VLOOKUP($M242,Lookup!$A$1:$P$20,16,FALSE),"")</f>
        <v/>
      </c>
      <c r="AA242" s="133" t="str">
        <f>IFERROR(VLOOKUP($M242,Lookup!$A$1:$Q$20,17,FALSE),"")</f>
        <v/>
      </c>
      <c r="AB242" s="129"/>
      <c r="AC242" s="129"/>
      <c r="AD242" s="135"/>
      <c r="AE242" s="135"/>
      <c r="AF242" s="129"/>
      <c r="AG242" s="129"/>
      <c r="AH242" s="135"/>
      <c r="AI242" s="135"/>
      <c r="AJ242" s="135"/>
      <c r="AK242" s="139"/>
      <c r="AL242" s="147"/>
      <c r="AM242" s="170">
        <v>2</v>
      </c>
      <c r="AN242" s="170"/>
      <c r="AO242" s="170">
        <v>2</v>
      </c>
      <c r="AP242" s="139"/>
      <c r="AQ242" s="139"/>
      <c r="AR242" s="148"/>
      <c r="AS242" s="148"/>
      <c r="AT242" s="139"/>
      <c r="AU242" s="139"/>
      <c r="AV242" s="139"/>
      <c r="AW242" s="139"/>
      <c r="AX242" s="139"/>
      <c r="AY242" s="139"/>
      <c r="AZ242" s="371"/>
      <c r="BA242" s="371"/>
      <c r="BB242" s="371"/>
      <c r="BC242" s="371"/>
      <c r="BD242" s="371"/>
      <c r="BE242" s="371"/>
      <c r="BF242" s="371"/>
    </row>
    <row r="243" spans="1:58" ht="39.75" customHeight="1">
      <c r="A243" s="126"/>
      <c r="B243" s="128" t="s">
        <v>3739</v>
      </c>
      <c r="C243" s="128"/>
      <c r="D243" s="128"/>
      <c r="E243" s="129"/>
      <c r="F243" s="129"/>
      <c r="G243" s="98"/>
      <c r="H243" s="94"/>
      <c r="I243" s="98"/>
      <c r="J243" s="129"/>
      <c r="K243" s="129" t="s">
        <v>1085</v>
      </c>
      <c r="L243" s="132"/>
      <c r="M243" s="133" t="str">
        <f t="shared" si="18"/>
        <v/>
      </c>
      <c r="N243" s="133" t="str">
        <f>IFERROR(VLOOKUP($M243,Lookup!$A$1:$P$20,2,FALSE),"")</f>
        <v/>
      </c>
      <c r="O243" s="133" t="str">
        <f>IFERROR(VLOOKUP($M243,Lookup!$A$1:$P$20,7,FALSE),"")</f>
        <v/>
      </c>
      <c r="P243" s="380"/>
      <c r="Q243" s="133" t="str">
        <f>IFERROR(VLOOKUP($M243,Lookup!$A$1:$P$20,8,FALSE),"")</f>
        <v/>
      </c>
      <c r="R243" s="133" t="str">
        <f>IFERROR(VLOOKUP($M243,Lookup!$A$1:$P$20,9,FALSE),"")</f>
        <v/>
      </c>
      <c r="S243" s="133"/>
      <c r="T243" s="133" t="str">
        <f>IFERROR(VLOOKUP($M243,Lookup!$A$1:$P$20,10,FALSE),"")</f>
        <v/>
      </c>
      <c r="U243" s="133" t="str">
        <f>IFERROR(VLOOKUP($M243,Lookup!$A$1:$P$20,11,FALSE),"")</f>
        <v/>
      </c>
      <c r="V243" s="133" t="str">
        <f>IFERROR(VLOOKUP($M243,Lookup!$A$1:$P$20,12,FALSE),"")</f>
        <v/>
      </c>
      <c r="W243" s="133" t="str">
        <f>IFERROR(VLOOKUP($M243,Lookup!$A$1:$P$20,13,FALSE),"")</f>
        <v/>
      </c>
      <c r="X243" s="133" t="str">
        <f>IFERROR(VLOOKUP($M243,Lookup!$A$1:$P$20,14,FALSE),"")</f>
        <v/>
      </c>
      <c r="Y243" s="133" t="str">
        <f>IFERROR(VLOOKUP($M243,Lookup!$A$1:$P$20,15,FALSE),"")</f>
        <v/>
      </c>
      <c r="Z243" s="133" t="str">
        <f>IFERROR(VLOOKUP($M243,Lookup!$A$1:$P$20,16,FALSE),"")</f>
        <v/>
      </c>
      <c r="AA243" s="133" t="str">
        <f>IFERROR(VLOOKUP($M243,Lookup!$A$1:$Q$20,17,FALSE),"")</f>
        <v/>
      </c>
      <c r="AB243" s="129"/>
      <c r="AC243" s="129"/>
      <c r="AD243" s="135"/>
      <c r="AE243" s="135"/>
      <c r="AF243" s="129"/>
      <c r="AG243" s="129"/>
      <c r="AH243" s="135"/>
      <c r="AI243" s="135"/>
      <c r="AJ243" s="135"/>
      <c r="AK243" s="139"/>
      <c r="AL243" s="147"/>
      <c r="AM243" s="170"/>
      <c r="AN243" s="170"/>
      <c r="AO243" s="170"/>
      <c r="AP243" s="139"/>
      <c r="AQ243" s="139"/>
      <c r="AR243" s="148"/>
      <c r="AS243" s="148"/>
      <c r="AT243" s="139"/>
      <c r="AU243" s="139"/>
      <c r="AV243" s="139"/>
      <c r="AW243" s="143"/>
      <c r="AX243" s="143"/>
      <c r="AY243" s="143"/>
      <c r="AZ243" s="371"/>
      <c r="BA243" s="371"/>
      <c r="BB243" s="371"/>
      <c r="BC243" s="371"/>
      <c r="BD243" s="371"/>
      <c r="BE243" s="371"/>
      <c r="BF243" s="371"/>
    </row>
    <row r="244" spans="1:58" ht="39.75" customHeight="1">
      <c r="A244" s="126"/>
      <c r="B244" s="128" t="s">
        <v>3740</v>
      </c>
      <c r="C244" s="128" t="s">
        <v>3741</v>
      </c>
      <c r="D244" s="128" t="s">
        <v>123</v>
      </c>
      <c r="E244" s="129" t="s">
        <v>40</v>
      </c>
      <c r="F244" s="129">
        <v>78664</v>
      </c>
      <c r="G244" s="98"/>
      <c r="H244" s="94"/>
      <c r="I244" s="98"/>
      <c r="J244" s="129"/>
      <c r="K244" s="129"/>
      <c r="L244" s="128"/>
      <c r="M244" s="133" t="str">
        <f t="shared" si="18"/>
        <v/>
      </c>
      <c r="N244" s="133" t="str">
        <f>IFERROR(VLOOKUP($M244,Lookup!$A$1:$P$20,2,FALSE),"")</f>
        <v/>
      </c>
      <c r="O244" s="133" t="str">
        <f>IFERROR(VLOOKUP($M244,Lookup!$A$1:$P$20,7,FALSE),"")</f>
        <v/>
      </c>
      <c r="P244" s="380"/>
      <c r="Q244" s="133" t="str">
        <f>IFERROR(VLOOKUP($M244,Lookup!$A$1:$P$20,8,FALSE),"")</f>
        <v/>
      </c>
      <c r="R244" s="133" t="str">
        <f>IFERROR(VLOOKUP($M244,Lookup!$A$1:$P$20,9,FALSE),"")</f>
        <v/>
      </c>
      <c r="S244" s="133"/>
      <c r="T244" s="133" t="str">
        <f>IFERROR(VLOOKUP($M244,Lookup!$A$1:$P$20,10,FALSE),"")</f>
        <v/>
      </c>
      <c r="U244" s="133" t="str">
        <f>IFERROR(VLOOKUP($M244,Lookup!$A$1:$P$20,11,FALSE),"")</f>
        <v/>
      </c>
      <c r="V244" s="133" t="str">
        <f>IFERROR(VLOOKUP($M244,Lookup!$A$1:$P$20,12,FALSE),"")</f>
        <v/>
      </c>
      <c r="W244" s="133" t="str">
        <f>IFERROR(VLOOKUP($M244,Lookup!$A$1:$P$20,13,FALSE),"")</f>
        <v/>
      </c>
      <c r="X244" s="133" t="str">
        <f>IFERROR(VLOOKUP($M244,Lookup!$A$1:$P$20,14,FALSE),"")</f>
        <v/>
      </c>
      <c r="Y244" s="133" t="str">
        <f>IFERROR(VLOOKUP($M244,Lookup!$A$1:$P$20,15,FALSE),"")</f>
        <v/>
      </c>
      <c r="Z244" s="133" t="str">
        <f>IFERROR(VLOOKUP($M244,Lookup!$A$1:$P$20,16,FALSE),"")</f>
        <v/>
      </c>
      <c r="AA244" s="133" t="str">
        <f>IFERROR(VLOOKUP($M244,Lookup!$A$1:$Q$20,17,FALSE),"")</f>
        <v/>
      </c>
      <c r="AB244" s="129"/>
      <c r="AC244" s="129"/>
      <c r="AD244" s="135"/>
      <c r="AE244" s="135"/>
      <c r="AF244" s="129"/>
      <c r="AG244" s="129"/>
      <c r="AH244" s="135"/>
      <c r="AI244" s="135"/>
      <c r="AJ244" s="135"/>
      <c r="AK244" s="139"/>
      <c r="AL244" s="147"/>
      <c r="AM244" s="147"/>
      <c r="AN244" s="147"/>
      <c r="AO244" s="147"/>
      <c r="AP244" s="139"/>
      <c r="AQ244" s="139"/>
      <c r="AR244" s="148"/>
      <c r="AS244" s="148"/>
      <c r="AT244" s="139"/>
      <c r="AU244" s="139"/>
      <c r="AV244" s="139"/>
      <c r="AW244" s="143"/>
      <c r="AX244" s="143"/>
      <c r="AY244" s="143"/>
      <c r="AZ244" s="371"/>
      <c r="BA244" s="371"/>
      <c r="BB244" s="371"/>
      <c r="BC244" s="371"/>
      <c r="BD244" s="371"/>
      <c r="BE244" s="371"/>
      <c r="BF244" s="371"/>
    </row>
    <row r="245" spans="1:58" ht="39.75" customHeight="1">
      <c r="A245" s="126" t="s">
        <v>3028</v>
      </c>
      <c r="B245" s="128" t="s">
        <v>3742</v>
      </c>
      <c r="C245" s="128" t="s">
        <v>3635</v>
      </c>
      <c r="D245" s="128" t="s">
        <v>107</v>
      </c>
      <c r="E245" s="129" t="s">
        <v>40</v>
      </c>
      <c r="F245" s="129">
        <v>78016</v>
      </c>
      <c r="G245" s="98"/>
      <c r="H245" s="129"/>
      <c r="I245" s="98"/>
      <c r="J245" s="129"/>
      <c r="K245" s="129" t="s">
        <v>4146</v>
      </c>
      <c r="L245" s="128" t="s">
        <v>4152</v>
      </c>
      <c r="M245" s="133" t="str">
        <f t="shared" si="18"/>
        <v/>
      </c>
      <c r="N245" s="133" t="str">
        <f>IFERROR(VLOOKUP($M245,Lookup!$A$1:$P$20,2,FALSE),"")</f>
        <v/>
      </c>
      <c r="O245" s="133" t="str">
        <f>IFERROR(VLOOKUP($M245,Lookup!$A$1:$P$20,7,FALSE),"")</f>
        <v/>
      </c>
      <c r="P245" s="380"/>
      <c r="Q245" s="133" t="str">
        <f>IFERROR(VLOOKUP($M245,Lookup!$A$1:$P$20,8,FALSE),"")</f>
        <v/>
      </c>
      <c r="R245" s="133" t="str">
        <f>IFERROR(VLOOKUP($M245,Lookup!$A$1:$P$20,9,FALSE),"")</f>
        <v/>
      </c>
      <c r="S245" s="133"/>
      <c r="T245" s="133" t="str">
        <f>IFERROR(VLOOKUP($M245,Lookup!$A$1:$P$20,10,FALSE),"")</f>
        <v/>
      </c>
      <c r="U245" s="133" t="str">
        <f>IFERROR(VLOOKUP($M245,Lookup!$A$1:$P$20,11,FALSE),"")</f>
        <v/>
      </c>
      <c r="V245" s="133" t="str">
        <f>IFERROR(VLOOKUP($M245,Lookup!$A$1:$P$20,12,FALSE),"")</f>
        <v/>
      </c>
      <c r="W245" s="133" t="str">
        <f>IFERROR(VLOOKUP($M245,Lookup!$A$1:$P$20,13,FALSE),"")</f>
        <v/>
      </c>
      <c r="X245" s="133" t="str">
        <f>IFERROR(VLOOKUP($M245,Lookup!$A$1:$P$20,14,FALSE),"")</f>
        <v/>
      </c>
      <c r="Y245" s="133" t="str">
        <f>IFERROR(VLOOKUP($M245,Lookup!$A$1:$P$20,15,FALSE),"")</f>
        <v/>
      </c>
      <c r="Z245" s="133" t="str">
        <f>IFERROR(VLOOKUP($M245,Lookup!$A$1:$P$20,16,FALSE),"")</f>
        <v/>
      </c>
      <c r="AA245" s="133" t="str">
        <f>IFERROR(VLOOKUP($M245,Lookup!$A$1:$Q$20,17,FALSE),"")</f>
        <v/>
      </c>
      <c r="AB245" s="129"/>
      <c r="AC245" s="129"/>
      <c r="AD245" s="135"/>
      <c r="AE245" s="135"/>
      <c r="AF245" s="129" t="s">
        <v>3743</v>
      </c>
      <c r="AG245" s="129"/>
      <c r="AH245" s="135" t="s">
        <v>4107</v>
      </c>
      <c r="AI245" s="402">
        <v>2</v>
      </c>
      <c r="AJ245" s="402" t="s">
        <v>3431</v>
      </c>
      <c r="AK245" s="139"/>
      <c r="AL245" s="147"/>
      <c r="AM245" s="170">
        <v>2</v>
      </c>
      <c r="AN245" s="170">
        <v>1</v>
      </c>
      <c r="AO245" s="170">
        <v>1</v>
      </c>
      <c r="AP245" s="139"/>
      <c r="AQ245" s="139"/>
      <c r="AR245" s="148"/>
      <c r="AS245" s="148"/>
      <c r="AT245" s="139"/>
      <c r="AU245" s="139"/>
      <c r="AV245" s="139"/>
      <c r="AW245" s="143"/>
      <c r="AX245" s="143"/>
      <c r="AY245" s="143"/>
      <c r="AZ245" s="371"/>
      <c r="BA245" s="371"/>
      <c r="BB245" s="371"/>
      <c r="BC245" s="371"/>
      <c r="BD245" s="371"/>
      <c r="BE245" s="371"/>
      <c r="BF245" s="371"/>
    </row>
    <row r="246" spans="1:58" ht="39.75" customHeight="1">
      <c r="A246" s="126" t="s">
        <v>2531</v>
      </c>
      <c r="B246" s="558" t="s">
        <v>3744</v>
      </c>
      <c r="C246" s="558" t="s">
        <v>3745</v>
      </c>
      <c r="D246" s="558" t="s">
        <v>3746</v>
      </c>
      <c r="E246" s="559" t="s">
        <v>40</v>
      </c>
      <c r="F246" s="559">
        <v>75757</v>
      </c>
      <c r="G246" s="98"/>
      <c r="H246" s="94"/>
      <c r="I246" s="98"/>
      <c r="J246" s="129"/>
      <c r="K246" s="129" t="s">
        <v>3758</v>
      </c>
      <c r="L246" s="128"/>
      <c r="M246" s="133" t="str">
        <f t="shared" si="18"/>
        <v/>
      </c>
      <c r="N246" s="133" t="str">
        <f>IFERROR(VLOOKUP($M246,Lookup!$A$1:$P$20,2,FALSE),"")</f>
        <v/>
      </c>
      <c r="O246" s="133" t="str">
        <f>IFERROR(VLOOKUP($M246,Lookup!$A$1:$P$20,7,FALSE),"")</f>
        <v/>
      </c>
      <c r="P246" s="380"/>
      <c r="Q246" s="133" t="str">
        <f>IFERROR(VLOOKUP($M246,Lookup!$A$1:$P$20,8,FALSE),"")</f>
        <v/>
      </c>
      <c r="R246" s="133" t="str">
        <f>IFERROR(VLOOKUP($M246,Lookup!$A$1:$P$20,9,FALSE),"")</f>
        <v/>
      </c>
      <c r="S246" s="133"/>
      <c r="T246" s="133" t="str">
        <f>IFERROR(VLOOKUP($M246,Lookup!$A$1:$P$20,10,FALSE),"")</f>
        <v/>
      </c>
      <c r="U246" s="133" t="str">
        <f>IFERROR(VLOOKUP($M246,Lookup!$A$1:$P$20,11,FALSE),"")</f>
        <v/>
      </c>
      <c r="V246" s="133" t="str">
        <f>IFERROR(VLOOKUP($M246,Lookup!$A$1:$P$20,12,FALSE),"")</f>
        <v/>
      </c>
      <c r="W246" s="133" t="str">
        <f>IFERROR(VLOOKUP($M246,Lookup!$A$1:$P$20,13,FALSE),"")</f>
        <v/>
      </c>
      <c r="X246" s="133" t="str">
        <f>IFERROR(VLOOKUP($M246,Lookup!$A$1:$P$20,14,FALSE),"")</f>
        <v/>
      </c>
      <c r="Y246" s="133" t="str">
        <f>IFERROR(VLOOKUP($M246,Lookup!$A$1:$P$20,15,FALSE),"")</f>
        <v/>
      </c>
      <c r="Z246" s="133" t="str">
        <f>IFERROR(VLOOKUP($M246,Lookup!$A$1:$P$20,16,FALSE),"")</f>
        <v/>
      </c>
      <c r="AA246" s="133" t="str">
        <f>IFERROR(VLOOKUP($M246,Lookup!$A$1:$Q$20,17,FALSE),"")</f>
        <v/>
      </c>
      <c r="AB246" s="129"/>
      <c r="AC246" s="129"/>
      <c r="AD246" s="135"/>
      <c r="AE246" s="135"/>
      <c r="AF246" s="129"/>
      <c r="AG246" s="129"/>
      <c r="AH246" s="135"/>
      <c r="AI246" s="135"/>
      <c r="AJ246" s="135"/>
      <c r="AK246" s="139"/>
      <c r="AL246" s="147"/>
      <c r="AM246" s="170">
        <v>2</v>
      </c>
      <c r="AN246" s="170"/>
      <c r="AO246" s="170">
        <v>2</v>
      </c>
      <c r="AP246" s="139"/>
      <c r="AQ246" s="139"/>
      <c r="AR246" s="148"/>
      <c r="AS246" s="148"/>
      <c r="AT246" s="139"/>
      <c r="AU246" s="139"/>
      <c r="AV246" s="139"/>
      <c r="AW246" s="143"/>
      <c r="AX246" s="143"/>
      <c r="AY246" s="143"/>
      <c r="AZ246" s="371"/>
      <c r="BA246" s="371"/>
      <c r="BB246" s="371"/>
      <c r="BC246" s="371"/>
      <c r="BD246" s="371"/>
      <c r="BE246" s="371"/>
      <c r="BF246" s="371"/>
    </row>
    <row r="247" spans="1:58" ht="39.75" customHeight="1">
      <c r="A247" s="126" t="s">
        <v>2531</v>
      </c>
      <c r="B247" s="128" t="s">
        <v>3747</v>
      </c>
      <c r="C247" s="128" t="s">
        <v>3748</v>
      </c>
      <c r="D247" s="128" t="s">
        <v>199</v>
      </c>
      <c r="E247" s="129" t="s">
        <v>40</v>
      </c>
      <c r="F247" s="129">
        <v>78728</v>
      </c>
      <c r="G247" s="98"/>
      <c r="H247" s="94"/>
      <c r="I247" s="98"/>
      <c r="J247" s="129"/>
      <c r="K247" s="129"/>
      <c r="L247" s="128"/>
      <c r="M247" s="133" t="str">
        <f t="shared" si="18"/>
        <v/>
      </c>
      <c r="N247" s="133" t="str">
        <f>IFERROR(VLOOKUP($M247,Lookup!$A$1:$P$20,2,FALSE),"")</f>
        <v/>
      </c>
      <c r="O247" s="133" t="str">
        <f>IFERROR(VLOOKUP($M247,Lookup!$A$1:$P$20,7,FALSE),"")</f>
        <v/>
      </c>
      <c r="P247" s="380"/>
      <c r="Q247" s="133" t="str">
        <f>IFERROR(VLOOKUP($M247,Lookup!$A$1:$P$20,8,FALSE),"")</f>
        <v/>
      </c>
      <c r="R247" s="133" t="str">
        <f>IFERROR(VLOOKUP($M247,Lookup!$A$1:$P$20,9,FALSE),"")</f>
        <v/>
      </c>
      <c r="S247" s="133"/>
      <c r="T247" s="133" t="str">
        <f>IFERROR(VLOOKUP($M247,Lookup!$A$1:$P$20,10,FALSE),"")</f>
        <v/>
      </c>
      <c r="U247" s="133" t="str">
        <f>IFERROR(VLOOKUP($M247,Lookup!$A$1:$P$20,11,FALSE),"")</f>
        <v/>
      </c>
      <c r="V247" s="133" t="str">
        <f>IFERROR(VLOOKUP($M247,Lookup!$A$1:$P$20,12,FALSE),"")</f>
        <v/>
      </c>
      <c r="W247" s="133" t="str">
        <f>IFERROR(VLOOKUP($M247,Lookup!$A$1:$P$20,13,FALSE),"")</f>
        <v/>
      </c>
      <c r="X247" s="133" t="str">
        <f>IFERROR(VLOOKUP($M247,Lookup!$A$1:$P$20,14,FALSE),"")</f>
        <v/>
      </c>
      <c r="Y247" s="133" t="str">
        <f>IFERROR(VLOOKUP($M247,Lookup!$A$1:$P$20,15,FALSE),"")</f>
        <v/>
      </c>
      <c r="Z247" s="133" t="str">
        <f>IFERROR(VLOOKUP($M247,Lookup!$A$1:$P$20,16,FALSE),"")</f>
        <v/>
      </c>
      <c r="AA247" s="133" t="str">
        <f>IFERROR(VLOOKUP($M247,Lookup!$A$1:$Q$20,17,FALSE),"")</f>
        <v/>
      </c>
      <c r="AB247" s="129"/>
      <c r="AC247" s="129"/>
      <c r="AD247" s="135"/>
      <c r="AE247" s="135"/>
      <c r="AF247" s="129"/>
      <c r="AG247" s="129"/>
      <c r="AH247" s="135"/>
      <c r="AI247" s="135"/>
      <c r="AJ247" s="135"/>
      <c r="AK247" s="139"/>
      <c r="AL247" s="147"/>
      <c r="AM247" s="170">
        <v>1</v>
      </c>
      <c r="AN247" s="170"/>
      <c r="AO247" s="170">
        <v>1</v>
      </c>
      <c r="AP247" s="139"/>
      <c r="AQ247" s="139"/>
      <c r="AR247" s="148"/>
      <c r="AS247" s="148"/>
      <c r="AT247" s="139"/>
      <c r="AU247" s="139"/>
      <c r="AV247" s="139"/>
      <c r="AW247" s="143"/>
      <c r="AX247" s="143"/>
      <c r="AY247" s="143"/>
      <c r="AZ247" s="371"/>
      <c r="BA247" s="371"/>
      <c r="BB247" s="371"/>
      <c r="BC247" s="371"/>
      <c r="BD247" s="371"/>
      <c r="BE247" s="371"/>
      <c r="BF247" s="371"/>
    </row>
    <row r="248" spans="1:58" ht="39.75" customHeight="1">
      <c r="A248" s="126" t="s">
        <v>2531</v>
      </c>
      <c r="B248" s="173" t="s">
        <v>3749</v>
      </c>
      <c r="C248" s="173" t="s">
        <v>3750</v>
      </c>
      <c r="D248" s="173" t="s">
        <v>3751</v>
      </c>
      <c r="E248" s="173" t="s">
        <v>3752</v>
      </c>
      <c r="F248" s="146">
        <v>3755</v>
      </c>
      <c r="G248" s="173"/>
      <c r="H248" s="173"/>
      <c r="I248" s="173"/>
      <c r="J248" s="173"/>
      <c r="K248" s="173"/>
      <c r="L248" s="187"/>
      <c r="M248" s="133" t="str">
        <f t="shared" si="18"/>
        <v/>
      </c>
      <c r="N248" s="133" t="str">
        <f>IFERROR(VLOOKUP($M248,Lookup!$A$1:$P$20,2,FALSE),"")</f>
        <v/>
      </c>
      <c r="O248" s="133" t="str">
        <f>IFERROR(VLOOKUP($M248,Lookup!$A$1:$P$20,7,FALSE),"")</f>
        <v/>
      </c>
      <c r="P248" s="380"/>
      <c r="Q248" s="133" t="str">
        <f>IFERROR(VLOOKUP($M248,Lookup!$A$1:$P$20,8,FALSE),"")</f>
        <v/>
      </c>
      <c r="R248" s="133" t="str">
        <f>IFERROR(VLOOKUP($M248,Lookup!$A$1:$P$20,9,FALSE),"")</f>
        <v/>
      </c>
      <c r="S248" s="133"/>
      <c r="T248" s="133" t="str">
        <f>IFERROR(VLOOKUP($M248,Lookup!$A$1:$P$20,10,FALSE),"")</f>
        <v/>
      </c>
      <c r="U248" s="133" t="str">
        <f>IFERROR(VLOOKUP($M248,Lookup!$A$1:$P$20,11,FALSE),"")</f>
        <v/>
      </c>
      <c r="V248" s="133" t="str">
        <f>IFERROR(VLOOKUP($M248,Lookup!$A$1:$P$20,12,FALSE),"")</f>
        <v/>
      </c>
      <c r="W248" s="133" t="str">
        <f>IFERROR(VLOOKUP($M248,Lookup!$A$1:$P$20,13,FALSE),"")</f>
        <v/>
      </c>
      <c r="X248" s="133" t="str">
        <f>IFERROR(VLOOKUP($M248,Lookup!$A$1:$P$20,14,FALSE),"")</f>
        <v/>
      </c>
      <c r="Y248" s="133" t="str">
        <f>IFERROR(VLOOKUP($M248,Lookup!$A$1:$P$20,15,FALSE),"")</f>
        <v/>
      </c>
      <c r="Z248" s="133" t="str">
        <f>IFERROR(VLOOKUP($M248,Lookup!$A$1:$P$20,16,FALSE),"")</f>
        <v/>
      </c>
      <c r="AA248" s="133" t="str">
        <f>IFERROR(VLOOKUP($M248,Lookup!$A$1:$Q$20,17,FALSE),"")</f>
        <v/>
      </c>
      <c r="AB248" s="129"/>
      <c r="AC248" s="129"/>
      <c r="AD248" s="135"/>
      <c r="AE248" s="135"/>
      <c r="AF248" s="129"/>
      <c r="AG248" s="129"/>
      <c r="AH248" s="135"/>
      <c r="AI248" s="135"/>
      <c r="AJ248" s="135"/>
      <c r="AK248" s="139"/>
      <c r="AL248" s="170">
        <v>2</v>
      </c>
      <c r="AM248" s="170">
        <v>2</v>
      </c>
      <c r="AN248" s="170">
        <v>2</v>
      </c>
      <c r="AO248" s="170">
        <v>2</v>
      </c>
      <c r="AP248" s="139"/>
      <c r="AQ248" s="139"/>
      <c r="AR248" s="148"/>
      <c r="AS248" s="148"/>
      <c r="AT248" s="139"/>
      <c r="AU248" s="139"/>
      <c r="AV248" s="139"/>
      <c r="AW248" s="143"/>
      <c r="AX248" s="143"/>
      <c r="AY248" s="143"/>
      <c r="AZ248" s="371"/>
      <c r="BA248" s="371"/>
      <c r="BB248" s="371"/>
      <c r="BC248" s="371"/>
      <c r="BD248" s="371"/>
      <c r="BE248" s="371"/>
      <c r="BF248" s="371"/>
    </row>
    <row r="249" spans="1:58" ht="39.75" customHeight="1">
      <c r="A249" s="126"/>
      <c r="B249" s="128" t="s">
        <v>3754</v>
      </c>
      <c r="C249" s="128" t="s">
        <v>3755</v>
      </c>
      <c r="D249" s="128" t="s">
        <v>68</v>
      </c>
      <c r="E249" s="129" t="s">
        <v>40</v>
      </c>
      <c r="F249" s="129">
        <v>77018</v>
      </c>
      <c r="G249" s="98"/>
      <c r="H249" s="94"/>
      <c r="I249" s="98"/>
      <c r="J249" s="129"/>
      <c r="K249" s="129"/>
      <c r="L249" s="132"/>
      <c r="M249" s="133" t="str">
        <f t="shared" si="18"/>
        <v/>
      </c>
      <c r="N249" s="133" t="str">
        <f>IFERROR(VLOOKUP($M249,Lookup!$A$1:$P$20,2,FALSE),"")</f>
        <v/>
      </c>
      <c r="O249" s="133" t="str">
        <f>IFERROR(VLOOKUP($M249,Lookup!$A$1:$P$20,7,FALSE),"")</f>
        <v/>
      </c>
      <c r="P249" s="380"/>
      <c r="Q249" s="133" t="str">
        <f>IFERROR(VLOOKUP($M249,Lookup!$A$1:$P$20,8,FALSE),"")</f>
        <v/>
      </c>
      <c r="R249" s="133" t="str">
        <f>IFERROR(VLOOKUP($M249,Lookup!$A$1:$P$20,9,FALSE),"")</f>
        <v/>
      </c>
      <c r="S249" s="133"/>
      <c r="T249" s="133" t="str">
        <f>IFERROR(VLOOKUP($M249,Lookup!$A$1:$P$20,10,FALSE),"")</f>
        <v/>
      </c>
      <c r="U249" s="133" t="str">
        <f>IFERROR(VLOOKUP($M249,Lookup!$A$1:$P$20,11,FALSE),"")</f>
        <v/>
      </c>
      <c r="V249" s="133" t="str">
        <f>IFERROR(VLOOKUP($M249,Lookup!$A$1:$P$20,12,FALSE),"")</f>
        <v/>
      </c>
      <c r="W249" s="133" t="str">
        <f>IFERROR(VLOOKUP($M249,Lookup!$A$1:$P$20,13,FALSE),"")</f>
        <v/>
      </c>
      <c r="X249" s="133" t="str">
        <f>IFERROR(VLOOKUP($M249,Lookup!$A$1:$P$20,14,FALSE),"")</f>
        <v/>
      </c>
      <c r="Y249" s="133" t="str">
        <f>IFERROR(VLOOKUP($M249,Lookup!$A$1:$P$20,15,FALSE),"")</f>
        <v/>
      </c>
      <c r="Z249" s="133" t="str">
        <f>IFERROR(VLOOKUP($M249,Lookup!$A$1:$P$20,16,FALSE),"")</f>
        <v/>
      </c>
      <c r="AA249" s="133" t="str">
        <f>IFERROR(VLOOKUP($M249,Lookup!$A$1:$Q$20,17,FALSE),"")</f>
        <v/>
      </c>
      <c r="AB249" s="129"/>
      <c r="AC249" s="129"/>
      <c r="AD249" s="135"/>
      <c r="AE249" s="135"/>
      <c r="AF249" s="129"/>
      <c r="AG249" s="129"/>
      <c r="AH249" s="135"/>
      <c r="AI249" s="135"/>
      <c r="AJ249" s="135"/>
      <c r="AK249" s="139"/>
      <c r="AL249" s="147"/>
      <c r="AM249" s="170">
        <v>2</v>
      </c>
      <c r="AN249" s="170">
        <v>2</v>
      </c>
      <c r="AO249" s="147"/>
      <c r="AP249" s="139"/>
      <c r="AQ249" s="139"/>
      <c r="AR249" s="148"/>
      <c r="AS249" s="148"/>
      <c r="AT249" s="139"/>
      <c r="AU249" s="139"/>
      <c r="AV249" s="139"/>
      <c r="AW249" s="143"/>
      <c r="AX249" s="143"/>
      <c r="AY249" s="143"/>
      <c r="AZ249" s="371"/>
      <c r="BA249" s="371"/>
      <c r="BB249" s="371"/>
      <c r="BC249" s="371"/>
      <c r="BD249" s="371"/>
      <c r="BE249" s="371"/>
      <c r="BF249" s="371"/>
    </row>
    <row r="250" spans="1:58" ht="39.75" customHeight="1">
      <c r="A250" s="126"/>
      <c r="B250" s="128" t="s">
        <v>3756</v>
      </c>
      <c r="C250" s="128" t="s">
        <v>3757</v>
      </c>
      <c r="D250" s="128" t="s">
        <v>2085</v>
      </c>
      <c r="E250" s="129" t="s">
        <v>40</v>
      </c>
      <c r="F250" s="129">
        <v>77342</v>
      </c>
      <c r="G250" s="98"/>
      <c r="H250" s="94"/>
      <c r="I250" s="98"/>
      <c r="J250" s="129"/>
      <c r="K250" s="129"/>
      <c r="L250" s="128"/>
      <c r="M250" s="133" t="str">
        <f t="shared" si="18"/>
        <v/>
      </c>
      <c r="N250" s="133" t="str">
        <f>IFERROR(VLOOKUP($M250,Lookup!$A$1:$P$20,2,FALSE),"")</f>
        <v/>
      </c>
      <c r="O250" s="133" t="str">
        <f>IFERROR(VLOOKUP($M250,Lookup!$A$1:$P$20,7,FALSE),"")</f>
        <v/>
      </c>
      <c r="P250" s="380"/>
      <c r="Q250" s="133" t="str">
        <f>IFERROR(VLOOKUP($M250,Lookup!$A$1:$P$20,8,FALSE),"")</f>
        <v/>
      </c>
      <c r="R250" s="133" t="str">
        <f>IFERROR(VLOOKUP($M250,Lookup!$A$1:$P$20,9,FALSE),"")</f>
        <v/>
      </c>
      <c r="S250" s="133"/>
      <c r="T250" s="133" t="str">
        <f>IFERROR(VLOOKUP($M250,Lookup!$A$1:$P$20,10,FALSE),"")</f>
        <v/>
      </c>
      <c r="U250" s="133" t="str">
        <f>IFERROR(VLOOKUP($M250,Lookup!$A$1:$P$20,11,FALSE),"")</f>
        <v/>
      </c>
      <c r="V250" s="133" t="str">
        <f>IFERROR(VLOOKUP($M250,Lookup!$A$1:$P$20,12,FALSE),"")</f>
        <v/>
      </c>
      <c r="W250" s="133" t="str">
        <f>IFERROR(VLOOKUP($M250,Lookup!$A$1:$P$20,13,FALSE),"")</f>
        <v/>
      </c>
      <c r="X250" s="133" t="str">
        <f>IFERROR(VLOOKUP($M250,Lookup!$A$1:$P$20,14,FALSE),"")</f>
        <v/>
      </c>
      <c r="Y250" s="133" t="str">
        <f>IFERROR(VLOOKUP($M250,Lookup!$A$1:$P$20,15,FALSE),"")</f>
        <v/>
      </c>
      <c r="Z250" s="133" t="str">
        <f>IFERROR(VLOOKUP($M250,Lookup!$A$1:$P$20,16,FALSE),"")</f>
        <v/>
      </c>
      <c r="AA250" s="133" t="str">
        <f>IFERROR(VLOOKUP($M250,Lookup!$A$1:$Q$20,17,FALSE),"")</f>
        <v/>
      </c>
      <c r="AB250" s="129"/>
      <c r="AC250" s="129"/>
      <c r="AD250" s="135"/>
      <c r="AE250" s="135"/>
      <c r="AF250" s="129"/>
      <c r="AG250" s="129"/>
      <c r="AH250" s="135"/>
      <c r="AI250" s="135"/>
      <c r="AJ250" s="135"/>
      <c r="AK250" s="139"/>
      <c r="AL250" s="147"/>
      <c r="AM250" s="170">
        <v>1</v>
      </c>
      <c r="AN250" s="170"/>
      <c r="AO250" s="170">
        <v>1</v>
      </c>
      <c r="AP250" s="139"/>
      <c r="AQ250" s="139"/>
      <c r="AR250" s="148"/>
      <c r="AS250" s="148"/>
      <c r="AT250" s="139"/>
      <c r="AU250" s="139"/>
      <c r="AV250" s="139"/>
      <c r="AW250" s="143"/>
      <c r="AX250" s="143"/>
      <c r="AY250" s="143"/>
      <c r="AZ250" s="371"/>
      <c r="BA250" s="371"/>
      <c r="BB250" s="371"/>
      <c r="BC250" s="371"/>
      <c r="BD250" s="371"/>
      <c r="BE250" s="371"/>
      <c r="BF250" s="371"/>
    </row>
    <row r="251" spans="1:58" ht="39.75" customHeight="1">
      <c r="A251" s="126" t="s">
        <v>3028</v>
      </c>
      <c r="B251" s="128" t="s">
        <v>3758</v>
      </c>
      <c r="C251" s="128" t="s">
        <v>3759</v>
      </c>
      <c r="D251" s="128" t="s">
        <v>68</v>
      </c>
      <c r="E251" s="129" t="s">
        <v>40</v>
      </c>
      <c r="F251" s="129">
        <v>77008</v>
      </c>
      <c r="G251" s="98"/>
      <c r="H251" s="94"/>
      <c r="I251" s="98"/>
      <c r="J251" s="129"/>
      <c r="K251" s="129"/>
      <c r="L251" s="128" t="s">
        <v>4152</v>
      </c>
      <c r="M251" s="133" t="str">
        <f t="shared" si="18"/>
        <v/>
      </c>
      <c r="N251" s="133" t="str">
        <f>IFERROR(VLOOKUP($M251,Lookup!$A$1:$P$20,2,FALSE),"")</f>
        <v/>
      </c>
      <c r="O251" s="133" t="str">
        <f>IFERROR(VLOOKUP($M251,Lookup!$A$1:$P$20,7,FALSE),"")</f>
        <v/>
      </c>
      <c r="P251" s="380"/>
      <c r="Q251" s="133" t="str">
        <f>IFERROR(VLOOKUP($M251,Lookup!$A$1:$P$20,8,FALSE),"")</f>
        <v/>
      </c>
      <c r="R251" s="133" t="str">
        <f>IFERROR(VLOOKUP($M251,Lookup!$A$1:$P$20,9,FALSE),"")</f>
        <v/>
      </c>
      <c r="S251" s="133"/>
      <c r="T251" s="133" t="str">
        <f>IFERROR(VLOOKUP($M251,Lookup!$A$1:$P$20,10,FALSE),"")</f>
        <v/>
      </c>
      <c r="U251" s="133" t="str">
        <f>IFERROR(VLOOKUP($M251,Lookup!$A$1:$P$20,11,FALSE),"")</f>
        <v/>
      </c>
      <c r="V251" s="133" t="str">
        <f>IFERROR(VLOOKUP($M251,Lookup!$A$1:$P$20,12,FALSE),"")</f>
        <v/>
      </c>
      <c r="W251" s="133" t="str">
        <f>IFERROR(VLOOKUP($M251,Lookup!$A$1:$P$20,13,FALSE),"")</f>
        <v/>
      </c>
      <c r="X251" s="133" t="str">
        <f>IFERROR(VLOOKUP($M251,Lookup!$A$1:$P$20,14,FALSE),"")</f>
        <v/>
      </c>
      <c r="Y251" s="133" t="str">
        <f>IFERROR(VLOOKUP($M251,Lookup!$A$1:$P$20,15,FALSE),"")</f>
        <v/>
      </c>
      <c r="Z251" s="133" t="str">
        <f>IFERROR(VLOOKUP($M251,Lookup!$A$1:$P$20,16,FALSE),"")</f>
        <v/>
      </c>
      <c r="AA251" s="133" t="str">
        <f>IFERROR(VLOOKUP($M251,Lookup!$A$1:$Q$20,17,FALSE),"")</f>
        <v/>
      </c>
      <c r="AB251" s="129"/>
      <c r="AC251" s="129"/>
      <c r="AD251" s="135"/>
      <c r="AE251" s="135"/>
      <c r="AF251" s="129"/>
      <c r="AG251" s="129"/>
      <c r="AH251" s="135"/>
      <c r="AI251" s="135"/>
      <c r="AJ251" s="135"/>
      <c r="AK251" s="139"/>
      <c r="AL251" s="147"/>
      <c r="AM251" s="147"/>
      <c r="AN251" s="147"/>
      <c r="AO251" s="147"/>
      <c r="AP251" s="139"/>
      <c r="AQ251" s="139"/>
      <c r="AR251" s="148"/>
      <c r="AS251" s="148"/>
      <c r="AT251" s="139"/>
      <c r="AU251" s="139"/>
      <c r="AV251" s="139"/>
      <c r="AW251" s="143"/>
      <c r="AX251" s="143"/>
      <c r="AY251" s="143"/>
      <c r="AZ251" s="371"/>
      <c r="BA251" s="371"/>
      <c r="BB251" s="371"/>
      <c r="BC251" s="371"/>
      <c r="BD251" s="371"/>
      <c r="BE251" s="371"/>
      <c r="BF251" s="371"/>
    </row>
    <row r="252" spans="1:58" ht="39.75" customHeight="1">
      <c r="A252" s="126" t="s">
        <v>3028</v>
      </c>
      <c r="B252" s="128" t="s">
        <v>2188</v>
      </c>
      <c r="C252" s="128" t="s">
        <v>3760</v>
      </c>
      <c r="D252" s="128" t="s">
        <v>333</v>
      </c>
      <c r="E252" s="129" t="s">
        <v>40</v>
      </c>
      <c r="F252" s="129">
        <v>78066</v>
      </c>
      <c r="G252" s="98"/>
      <c r="H252" s="94"/>
      <c r="I252" s="98"/>
      <c r="J252" s="129"/>
      <c r="K252" s="129"/>
      <c r="L252" s="128" t="s">
        <v>4152</v>
      </c>
      <c r="M252" s="133" t="str">
        <f t="shared" si="18"/>
        <v/>
      </c>
      <c r="N252" s="133" t="str">
        <f>IFERROR(VLOOKUP($M252,Lookup!$A$1:$P$20,2,FALSE),"")</f>
        <v/>
      </c>
      <c r="O252" s="133" t="str">
        <f>IFERROR(VLOOKUP($M252,Lookup!$A$1:$P$20,7,FALSE),"")</f>
        <v/>
      </c>
      <c r="P252" s="380"/>
      <c r="Q252" s="133" t="str">
        <f>IFERROR(VLOOKUP($M252,Lookup!$A$1:$P$20,8,FALSE),"")</f>
        <v/>
      </c>
      <c r="R252" s="133" t="str">
        <f>IFERROR(VLOOKUP($M252,Lookup!$A$1:$P$20,9,FALSE),"")</f>
        <v/>
      </c>
      <c r="S252" s="133"/>
      <c r="T252" s="133" t="str">
        <f>IFERROR(VLOOKUP($M252,Lookup!$A$1:$P$20,10,FALSE),"")</f>
        <v/>
      </c>
      <c r="U252" s="133" t="str">
        <f>IFERROR(VLOOKUP($M252,Lookup!$A$1:$P$20,11,FALSE),"")</f>
        <v/>
      </c>
      <c r="V252" s="133" t="str">
        <f>IFERROR(VLOOKUP($M252,Lookup!$A$1:$P$20,12,FALSE),"")</f>
        <v/>
      </c>
      <c r="W252" s="133" t="str">
        <f>IFERROR(VLOOKUP($M252,Lookup!$A$1:$P$20,13,FALSE),"")</f>
        <v/>
      </c>
      <c r="X252" s="133" t="str">
        <f>IFERROR(VLOOKUP($M252,Lookup!$A$1:$P$20,14,FALSE),"")</f>
        <v/>
      </c>
      <c r="Y252" s="133" t="str">
        <f>IFERROR(VLOOKUP($M252,Lookup!$A$1:$P$20,15,FALSE),"")</f>
        <v/>
      </c>
      <c r="Z252" s="133" t="str">
        <f>IFERROR(VLOOKUP($M252,Lookup!$A$1:$P$20,16,FALSE),"")</f>
        <v/>
      </c>
      <c r="AA252" s="133" t="str">
        <f>IFERROR(VLOOKUP($M252,Lookup!$A$1:$Q$20,17,FALSE),"")</f>
        <v/>
      </c>
      <c r="AB252" s="129"/>
      <c r="AC252" s="129"/>
      <c r="AD252" s="135"/>
      <c r="AE252" s="135"/>
      <c r="AF252" s="129"/>
      <c r="AG252" s="129"/>
      <c r="AH252" s="135"/>
      <c r="AI252" s="135"/>
      <c r="AJ252" s="135"/>
      <c r="AK252" s="139"/>
      <c r="AL252" s="147"/>
      <c r="AM252" s="170">
        <v>1</v>
      </c>
      <c r="AN252" s="170">
        <v>1</v>
      </c>
      <c r="AO252" s="147"/>
      <c r="AP252" s="139"/>
      <c r="AQ252" s="139"/>
      <c r="AR252" s="148"/>
      <c r="AS252" s="148"/>
      <c r="AT252" s="139"/>
      <c r="AU252" s="139"/>
      <c r="AV252" s="139"/>
      <c r="AW252" s="143"/>
      <c r="AX252" s="143"/>
      <c r="AY252" s="143"/>
      <c r="AZ252" s="371"/>
      <c r="BA252" s="371"/>
      <c r="BB252" s="371"/>
      <c r="BC252" s="371"/>
      <c r="BD252" s="371"/>
      <c r="BE252" s="371"/>
      <c r="BF252" s="371"/>
    </row>
    <row r="253" spans="1:58" ht="39.75" customHeight="1">
      <c r="A253" s="126" t="s">
        <v>2531</v>
      </c>
      <c r="B253" s="128" t="s">
        <v>1818</v>
      </c>
      <c r="C253" s="128" t="s">
        <v>1819</v>
      </c>
      <c r="D253" s="128" t="s">
        <v>37</v>
      </c>
      <c r="E253" s="129" t="s">
        <v>40</v>
      </c>
      <c r="F253" s="129">
        <v>78219</v>
      </c>
      <c r="G253" s="98"/>
      <c r="H253" s="94"/>
      <c r="I253" s="98"/>
      <c r="J253" s="129"/>
      <c r="K253" s="129" t="s">
        <v>996</v>
      </c>
      <c r="L253" s="128"/>
      <c r="M253" s="133" t="str">
        <f t="shared" si="18"/>
        <v/>
      </c>
      <c r="N253" s="133" t="str">
        <f>IFERROR(VLOOKUP($M253,Lookup!$A$1:$P$20,2,FALSE),"")</f>
        <v/>
      </c>
      <c r="O253" s="133" t="str">
        <f>IFERROR(VLOOKUP($M253,Lookup!$A$1:$P$20,7,FALSE),"")</f>
        <v/>
      </c>
      <c r="P253" s="380"/>
      <c r="Q253" s="133" t="str">
        <f>IFERROR(VLOOKUP($M253,Lookup!$A$1:$P$20,8,FALSE),"")</f>
        <v/>
      </c>
      <c r="R253" s="133" t="str">
        <f>IFERROR(VLOOKUP($M253,Lookup!$A$1:$P$20,9,FALSE),"")</f>
        <v/>
      </c>
      <c r="S253" s="133"/>
      <c r="T253" s="133" t="str">
        <f>IFERROR(VLOOKUP($M253,Lookup!$A$1:$P$20,10,FALSE),"")</f>
        <v/>
      </c>
      <c r="U253" s="133" t="str">
        <f>IFERROR(VLOOKUP($M253,Lookup!$A$1:$P$20,11,FALSE),"")</f>
        <v/>
      </c>
      <c r="V253" s="133" t="str">
        <f>IFERROR(VLOOKUP($M253,Lookup!$A$1:$P$20,12,FALSE),"")</f>
        <v/>
      </c>
      <c r="W253" s="133" t="str">
        <f>IFERROR(VLOOKUP($M253,Lookup!$A$1:$P$20,13,FALSE),"")</f>
        <v/>
      </c>
      <c r="X253" s="133" t="str">
        <f>IFERROR(VLOOKUP($M253,Lookup!$A$1:$P$20,14,FALSE),"")</f>
        <v/>
      </c>
      <c r="Y253" s="133" t="str">
        <f>IFERROR(VLOOKUP($M253,Lookup!$A$1:$P$20,15,FALSE),"")</f>
        <v/>
      </c>
      <c r="Z253" s="133" t="str">
        <f>IFERROR(VLOOKUP($M253,Lookup!$A$1:$P$20,16,FALSE),"")</f>
        <v/>
      </c>
      <c r="AA253" s="133" t="str">
        <f>IFERROR(VLOOKUP($M253,Lookup!$A$1:$Q$20,17,FALSE),"")</f>
        <v/>
      </c>
      <c r="AB253" s="129"/>
      <c r="AC253" s="129"/>
      <c r="AD253" s="135"/>
      <c r="AE253" s="135"/>
      <c r="AF253" s="129" t="s">
        <v>1820</v>
      </c>
      <c r="AG253" s="188" t="s">
        <v>1821</v>
      </c>
      <c r="AH253" s="135"/>
      <c r="AI253" s="135"/>
      <c r="AJ253" s="135"/>
      <c r="AK253" s="139"/>
      <c r="AL253" s="147"/>
      <c r="AM253" s="170">
        <v>2</v>
      </c>
      <c r="AN253" s="170"/>
      <c r="AO253" s="170">
        <v>2</v>
      </c>
      <c r="AP253" s="139"/>
      <c r="AQ253" s="139"/>
      <c r="AR253" s="148"/>
      <c r="AS253" s="148"/>
      <c r="AT253" s="139"/>
      <c r="AU253" s="139"/>
      <c r="AV253" s="139"/>
      <c r="AW253" s="143"/>
      <c r="AX253" s="143"/>
      <c r="AY253" s="143"/>
      <c r="AZ253" s="371"/>
      <c r="BA253" s="371"/>
      <c r="BB253" s="371"/>
      <c r="BC253" s="371"/>
      <c r="BD253" s="371"/>
      <c r="BE253" s="371"/>
      <c r="BF253" s="371"/>
    </row>
    <row r="254" spans="1:58" ht="39.75" customHeight="1">
      <c r="A254" s="126"/>
      <c r="B254" s="128" t="s">
        <v>3761</v>
      </c>
      <c r="C254" s="128" t="s">
        <v>3762</v>
      </c>
      <c r="D254" s="128" t="s">
        <v>1564</v>
      </c>
      <c r="E254" s="129" t="s">
        <v>40</v>
      </c>
      <c r="F254" s="129">
        <v>78070</v>
      </c>
      <c r="G254" s="98"/>
      <c r="H254" s="94"/>
      <c r="I254" s="98"/>
      <c r="J254" s="129"/>
      <c r="K254" s="129" t="s">
        <v>4167</v>
      </c>
      <c r="L254" s="128"/>
      <c r="M254" s="133" t="str">
        <f t="shared" si="18"/>
        <v/>
      </c>
      <c r="N254" s="133" t="str">
        <f>IFERROR(VLOOKUP($M254,Lookup!$A$1:$P$20,2,FALSE),"")</f>
        <v/>
      </c>
      <c r="O254" s="133" t="str">
        <f>IFERROR(VLOOKUP($M254,Lookup!$A$1:$P$20,7,FALSE),"")</f>
        <v/>
      </c>
      <c r="P254" s="380"/>
      <c r="Q254" s="133" t="str">
        <f>IFERROR(VLOOKUP($M254,Lookup!$A$1:$P$20,8,FALSE),"")</f>
        <v/>
      </c>
      <c r="R254" s="133" t="str">
        <f>IFERROR(VLOOKUP($M254,Lookup!$A$1:$P$20,9,FALSE),"")</f>
        <v/>
      </c>
      <c r="S254" s="133"/>
      <c r="T254" s="133" t="str">
        <f>IFERROR(VLOOKUP($M254,Lookup!$A$1:$P$20,10,FALSE),"")</f>
        <v/>
      </c>
      <c r="U254" s="133" t="str">
        <f>IFERROR(VLOOKUP($M254,Lookup!$A$1:$P$20,11,FALSE),"")</f>
        <v/>
      </c>
      <c r="V254" s="133" t="str">
        <f>IFERROR(VLOOKUP($M254,Lookup!$A$1:$P$20,12,FALSE),"")</f>
        <v/>
      </c>
      <c r="W254" s="133" t="str">
        <f>IFERROR(VLOOKUP($M254,Lookup!$A$1:$P$20,13,FALSE),"")</f>
        <v/>
      </c>
      <c r="X254" s="133" t="str">
        <f>IFERROR(VLOOKUP($M254,Lookup!$A$1:$P$20,14,FALSE),"")</f>
        <v/>
      </c>
      <c r="Y254" s="133" t="str">
        <f>IFERROR(VLOOKUP($M254,Lookup!$A$1:$P$20,15,FALSE),"")</f>
        <v/>
      </c>
      <c r="Z254" s="133" t="str">
        <f>IFERROR(VLOOKUP($M254,Lookup!$A$1:$P$20,16,FALSE),"")</f>
        <v/>
      </c>
      <c r="AA254" s="133" t="str">
        <f>IFERROR(VLOOKUP($M254,Lookup!$A$1:$Q$20,17,FALSE),"")</f>
        <v/>
      </c>
      <c r="AB254" s="129"/>
      <c r="AC254" s="129"/>
      <c r="AD254" s="135"/>
      <c r="AE254" s="135"/>
      <c r="AF254" s="129"/>
      <c r="AG254" s="130"/>
      <c r="AH254" s="135"/>
      <c r="AI254" s="135"/>
      <c r="AJ254" s="135"/>
      <c r="AK254" s="139"/>
      <c r="AL254" s="147"/>
      <c r="AM254" s="170">
        <v>2</v>
      </c>
      <c r="AN254" s="170"/>
      <c r="AO254" s="170">
        <v>2</v>
      </c>
      <c r="AP254" s="139"/>
      <c r="AQ254" s="139"/>
      <c r="AR254" s="148"/>
      <c r="AS254" s="148"/>
      <c r="AT254" s="139"/>
      <c r="AU254" s="139"/>
      <c r="AV254" s="139"/>
      <c r="AW254" s="143"/>
      <c r="AX254" s="143"/>
      <c r="AY254" s="143"/>
      <c r="AZ254" s="371"/>
      <c r="BA254" s="371"/>
      <c r="BB254" s="371"/>
      <c r="BC254" s="371"/>
      <c r="BD254" s="371"/>
      <c r="BE254" s="371"/>
      <c r="BF254" s="371"/>
    </row>
    <row r="255" spans="1:58" ht="39.75" customHeight="1">
      <c r="A255" s="126"/>
      <c r="B255" s="128" t="s">
        <v>3763</v>
      </c>
      <c r="C255" s="128"/>
      <c r="D255" s="128"/>
      <c r="E255" s="129"/>
      <c r="F255" s="129"/>
      <c r="G255" s="98"/>
      <c r="H255" s="94"/>
      <c r="I255" s="98"/>
      <c r="J255" s="129"/>
      <c r="K255" s="129" t="s">
        <v>4168</v>
      </c>
      <c r="L255" s="128"/>
      <c r="M255" s="133" t="str">
        <f t="shared" si="18"/>
        <v/>
      </c>
      <c r="N255" s="133" t="str">
        <f>IFERROR(VLOOKUP($M255,Lookup!$A$1:$P$20,2,FALSE),"")</f>
        <v/>
      </c>
      <c r="O255" s="133" t="str">
        <f>IFERROR(VLOOKUP($M255,Lookup!$A$1:$P$20,7,FALSE),"")</f>
        <v/>
      </c>
      <c r="P255" s="380"/>
      <c r="Q255" s="133" t="str">
        <f>IFERROR(VLOOKUP($M255,Lookup!$A$1:$P$20,8,FALSE),"")</f>
        <v/>
      </c>
      <c r="R255" s="133" t="str">
        <f>IFERROR(VLOOKUP($M255,Lookup!$A$1:$P$20,9,FALSE),"")</f>
        <v/>
      </c>
      <c r="S255" s="133"/>
      <c r="T255" s="133" t="str">
        <f>IFERROR(VLOOKUP($M255,Lookup!$A$1:$P$20,10,FALSE),"")</f>
        <v/>
      </c>
      <c r="U255" s="133" t="str">
        <f>IFERROR(VLOOKUP($M255,Lookup!$A$1:$P$20,11,FALSE),"")</f>
        <v/>
      </c>
      <c r="V255" s="133" t="str">
        <f>IFERROR(VLOOKUP($M255,Lookup!$A$1:$P$20,12,FALSE),"")</f>
        <v/>
      </c>
      <c r="W255" s="133" t="str">
        <f>IFERROR(VLOOKUP($M255,Lookup!$A$1:$P$20,13,FALSE),"")</f>
        <v/>
      </c>
      <c r="X255" s="133" t="str">
        <f>IFERROR(VLOOKUP($M255,Lookup!$A$1:$P$20,14,FALSE),"")</f>
        <v/>
      </c>
      <c r="Y255" s="133" t="str">
        <f>IFERROR(VLOOKUP($M255,Lookup!$A$1:$P$20,15,FALSE),"")</f>
        <v/>
      </c>
      <c r="Z255" s="133" t="str">
        <f>IFERROR(VLOOKUP($M255,Lookup!$A$1:$P$20,16,FALSE),"")</f>
        <v/>
      </c>
      <c r="AA255" s="133" t="str">
        <f>IFERROR(VLOOKUP($M255,Lookup!$A$1:$Q$20,17,FALSE),"")</f>
        <v/>
      </c>
      <c r="AB255" s="129"/>
      <c r="AC255" s="129"/>
      <c r="AD255" s="135"/>
      <c r="AE255" s="135"/>
      <c r="AF255" s="129" t="s">
        <v>3764</v>
      </c>
      <c r="AG255" s="130" t="s">
        <v>3765</v>
      </c>
      <c r="AH255" s="135"/>
      <c r="AI255" s="135"/>
      <c r="AJ255" s="135"/>
      <c r="AK255" s="139"/>
      <c r="AL255" s="147"/>
      <c r="AM255" s="170"/>
      <c r="AN255" s="170"/>
      <c r="AO255" s="170"/>
      <c r="AP255" s="139"/>
      <c r="AQ255" s="139"/>
      <c r="AR255" s="148"/>
      <c r="AS255" s="148"/>
      <c r="AT255" s="139"/>
      <c r="AU255" s="139"/>
      <c r="AV255" s="139"/>
      <c r="AW255" s="143"/>
      <c r="AX255" s="143"/>
      <c r="AY255" s="143"/>
      <c r="AZ255" s="371"/>
      <c r="BA255" s="371"/>
      <c r="BB255" s="371"/>
      <c r="BC255" s="371"/>
      <c r="BD255" s="371"/>
      <c r="BE255" s="371"/>
      <c r="BF255" s="371"/>
    </row>
    <row r="256" spans="1:58" ht="39.75" customHeight="1">
      <c r="A256" s="126"/>
      <c r="B256" s="128" t="s">
        <v>3766</v>
      </c>
      <c r="C256" s="128" t="s">
        <v>3767</v>
      </c>
      <c r="D256" s="128" t="s">
        <v>234</v>
      </c>
      <c r="E256" s="129" t="s">
        <v>40</v>
      </c>
      <c r="F256" s="129">
        <v>78132</v>
      </c>
      <c r="G256" s="98"/>
      <c r="H256" s="94"/>
      <c r="I256" s="98"/>
      <c r="J256" s="129"/>
      <c r="K256" s="129" t="s">
        <v>1814</v>
      </c>
      <c r="L256" s="128"/>
      <c r="M256" s="133" t="str">
        <f t="shared" si="18"/>
        <v/>
      </c>
      <c r="N256" s="133" t="str">
        <f>IFERROR(VLOOKUP($M256,Lookup!$A$1:$P$20,2,FALSE),"")</f>
        <v/>
      </c>
      <c r="O256" s="133" t="str">
        <f>IFERROR(VLOOKUP($M256,Lookup!$A$1:$P$20,7,FALSE),"")</f>
        <v/>
      </c>
      <c r="P256" s="380"/>
      <c r="Q256" s="133" t="str">
        <f>IFERROR(VLOOKUP($M256,Lookup!$A$1:$P$20,8,FALSE),"")</f>
        <v/>
      </c>
      <c r="R256" s="133" t="str">
        <f>IFERROR(VLOOKUP($M256,Lookup!$A$1:$P$20,9,FALSE),"")</f>
        <v/>
      </c>
      <c r="S256" s="133"/>
      <c r="T256" s="133" t="str">
        <f>IFERROR(VLOOKUP($M256,Lookup!$A$1:$P$20,10,FALSE),"")</f>
        <v/>
      </c>
      <c r="U256" s="133" t="str">
        <f>IFERROR(VLOOKUP($M256,Lookup!$A$1:$P$20,11,FALSE),"")</f>
        <v/>
      </c>
      <c r="V256" s="133" t="str">
        <f>IFERROR(VLOOKUP($M256,Lookup!$A$1:$P$20,12,FALSE),"")</f>
        <v/>
      </c>
      <c r="W256" s="133" t="str">
        <f>IFERROR(VLOOKUP($M256,Lookup!$A$1:$P$20,13,FALSE),"")</f>
        <v/>
      </c>
      <c r="X256" s="133" t="str">
        <f>IFERROR(VLOOKUP($M256,Lookup!$A$1:$P$20,14,FALSE),"")</f>
        <v/>
      </c>
      <c r="Y256" s="133" t="str">
        <f>IFERROR(VLOOKUP($M256,Lookup!$A$1:$P$20,15,FALSE),"")</f>
        <v/>
      </c>
      <c r="Z256" s="133" t="str">
        <f>IFERROR(VLOOKUP($M256,Lookup!$A$1:$P$20,16,FALSE),"")</f>
        <v/>
      </c>
      <c r="AA256" s="133" t="str">
        <f>IFERROR(VLOOKUP($M256,Lookup!$A$1:$Q$20,17,FALSE),"")</f>
        <v/>
      </c>
      <c r="AB256" s="129"/>
      <c r="AC256" s="129"/>
      <c r="AD256" s="135"/>
      <c r="AE256" s="135"/>
      <c r="AF256" s="129" t="s">
        <v>3768</v>
      </c>
      <c r="AG256" s="130" t="s">
        <v>3769</v>
      </c>
      <c r="AH256" s="135"/>
      <c r="AI256" s="135"/>
      <c r="AJ256" s="135"/>
      <c r="AK256" s="139"/>
      <c r="AL256" s="147"/>
      <c r="AM256" s="170">
        <v>2</v>
      </c>
      <c r="AN256" s="170"/>
      <c r="AO256" s="170">
        <v>2</v>
      </c>
      <c r="AP256" s="143"/>
      <c r="AQ256" s="143"/>
      <c r="AR256" s="148"/>
      <c r="AS256" s="148"/>
      <c r="AT256" s="143"/>
      <c r="AU256" s="143"/>
      <c r="AV256" s="143"/>
      <c r="AW256" s="143"/>
      <c r="AX256" s="143"/>
      <c r="AY256" s="143"/>
      <c r="AZ256" s="371"/>
      <c r="BA256" s="371"/>
      <c r="BB256" s="371"/>
      <c r="BC256" s="371"/>
      <c r="BD256" s="371"/>
      <c r="BE256" s="371"/>
      <c r="BF256" s="371"/>
    </row>
    <row r="257" spans="1:58" ht="39.75" customHeight="1">
      <c r="A257" s="126" t="s">
        <v>2531</v>
      </c>
      <c r="B257" s="128" t="s">
        <v>3770</v>
      </c>
      <c r="C257" s="128" t="s">
        <v>3771</v>
      </c>
      <c r="D257" s="128" t="s">
        <v>37</v>
      </c>
      <c r="E257" s="129" t="s">
        <v>40</v>
      </c>
      <c r="F257" s="129">
        <v>78259</v>
      </c>
      <c r="G257" s="98"/>
      <c r="H257" s="94"/>
      <c r="I257" s="98"/>
      <c r="J257" s="129"/>
      <c r="K257" s="129" t="s">
        <v>1814</v>
      </c>
      <c r="L257" s="128"/>
      <c r="M257" s="133" t="str">
        <f t="shared" si="18"/>
        <v/>
      </c>
      <c r="N257" s="133" t="str">
        <f>IFERROR(VLOOKUP($M257,Lookup!$A$1:$P$20,2,FALSE),"")</f>
        <v/>
      </c>
      <c r="O257" s="133" t="str">
        <f>IFERROR(VLOOKUP($M257,Lookup!$A$1:$P$20,7,FALSE),"")</f>
        <v/>
      </c>
      <c r="P257" s="380"/>
      <c r="Q257" s="133" t="str">
        <f>IFERROR(VLOOKUP($M257,Lookup!$A$1:$P$20,8,FALSE),"")</f>
        <v/>
      </c>
      <c r="R257" s="133" t="str">
        <f>IFERROR(VLOOKUP($M257,Lookup!$A$1:$P$20,9,FALSE),"")</f>
        <v/>
      </c>
      <c r="S257" s="133"/>
      <c r="T257" s="133" t="str">
        <f>IFERROR(VLOOKUP($M257,Lookup!$A$1:$P$20,10,FALSE),"")</f>
        <v/>
      </c>
      <c r="U257" s="133" t="str">
        <f>IFERROR(VLOOKUP($M257,Lookup!$A$1:$P$20,11,FALSE),"")</f>
        <v/>
      </c>
      <c r="V257" s="133" t="str">
        <f>IFERROR(VLOOKUP($M257,Lookup!$A$1:$P$20,12,FALSE),"")</f>
        <v/>
      </c>
      <c r="W257" s="133" t="str">
        <f>IFERROR(VLOOKUP($M257,Lookup!$A$1:$P$20,13,FALSE),"")</f>
        <v/>
      </c>
      <c r="X257" s="133" t="str">
        <f>IFERROR(VLOOKUP($M257,Lookup!$A$1:$P$20,14,FALSE),"")</f>
        <v/>
      </c>
      <c r="Y257" s="133" t="str">
        <f>IFERROR(VLOOKUP($M257,Lookup!$A$1:$P$20,15,FALSE),"")</f>
        <v/>
      </c>
      <c r="Z257" s="133" t="str">
        <f>IFERROR(VLOOKUP($M257,Lookup!$A$1:$P$20,16,FALSE),"")</f>
        <v/>
      </c>
      <c r="AA257" s="133" t="str">
        <f>IFERROR(VLOOKUP($M257,Lookup!$A$1:$Q$20,17,FALSE),"")</f>
        <v/>
      </c>
      <c r="AB257" s="129"/>
      <c r="AC257" s="129"/>
      <c r="AD257" s="135"/>
      <c r="AE257" s="135"/>
      <c r="AF257" s="129"/>
      <c r="AG257" s="129"/>
      <c r="AH257" s="135"/>
      <c r="AI257" s="135"/>
      <c r="AJ257" s="135"/>
      <c r="AK257" s="139"/>
      <c r="AL257" s="147"/>
      <c r="AM257" s="170">
        <v>2</v>
      </c>
      <c r="AN257" s="170"/>
      <c r="AO257" s="170">
        <v>1</v>
      </c>
      <c r="AP257" s="143"/>
      <c r="AQ257" s="143"/>
      <c r="AR257" s="148"/>
      <c r="AS257" s="148"/>
      <c r="AT257" s="143"/>
      <c r="AU257" s="143"/>
      <c r="AV257" s="143"/>
      <c r="AW257" s="143"/>
      <c r="AX257" s="143"/>
      <c r="AY257" s="143"/>
      <c r="AZ257" s="371"/>
      <c r="BA257" s="371"/>
      <c r="BB257" s="371"/>
      <c r="BC257" s="371"/>
      <c r="BD257" s="371"/>
      <c r="BE257" s="371"/>
      <c r="BF257" s="371"/>
    </row>
    <row r="258" spans="1:58" ht="39.75" customHeight="1">
      <c r="A258" s="126"/>
      <c r="B258" s="558" t="s">
        <v>3324</v>
      </c>
      <c r="C258" s="558" t="s">
        <v>3772</v>
      </c>
      <c r="D258" s="558" t="s">
        <v>37</v>
      </c>
      <c r="E258" s="559" t="s">
        <v>40</v>
      </c>
      <c r="F258" s="559">
        <v>78207</v>
      </c>
      <c r="G258" s="98"/>
      <c r="H258" s="94"/>
      <c r="I258" s="98"/>
      <c r="J258" s="129"/>
      <c r="K258" s="129" t="s">
        <v>4244</v>
      </c>
      <c r="L258" s="128"/>
      <c r="M258" s="133" t="str">
        <f t="shared" si="18"/>
        <v/>
      </c>
      <c r="N258" s="133" t="str">
        <f>IFERROR(VLOOKUP($M258,Lookup!$A$1:$P$20,2,FALSE),"")</f>
        <v/>
      </c>
      <c r="O258" s="133" t="str">
        <f>IFERROR(VLOOKUP($M258,Lookup!$A$1:$P$20,7,FALSE),"")</f>
        <v/>
      </c>
      <c r="P258" s="380"/>
      <c r="Q258" s="133" t="str">
        <f>IFERROR(VLOOKUP($M258,Lookup!$A$1:$P$20,8,FALSE),"")</f>
        <v/>
      </c>
      <c r="R258" s="133" t="str">
        <f>IFERROR(VLOOKUP($M258,Lookup!$A$1:$P$20,9,FALSE),"")</f>
        <v/>
      </c>
      <c r="S258" s="133"/>
      <c r="T258" s="133" t="str">
        <f>IFERROR(VLOOKUP($M258,Lookup!$A$1:$P$20,10,FALSE),"")</f>
        <v/>
      </c>
      <c r="U258" s="133" t="str">
        <f>IFERROR(VLOOKUP($M258,Lookup!$A$1:$P$20,11,FALSE),"")</f>
        <v/>
      </c>
      <c r="V258" s="133" t="str">
        <f>IFERROR(VLOOKUP($M258,Lookup!$A$1:$P$20,12,FALSE),"")</f>
        <v/>
      </c>
      <c r="W258" s="133" t="str">
        <f>IFERROR(VLOOKUP($M258,Lookup!$A$1:$P$20,13,FALSE),"")</f>
        <v/>
      </c>
      <c r="X258" s="133" t="str">
        <f>IFERROR(VLOOKUP($M258,Lookup!$A$1:$P$20,14,FALSE),"")</f>
        <v/>
      </c>
      <c r="Y258" s="133" t="str">
        <f>IFERROR(VLOOKUP($M258,Lookup!$A$1:$P$20,15,FALSE),"")</f>
        <v/>
      </c>
      <c r="Z258" s="133" t="str">
        <f>IFERROR(VLOOKUP($M258,Lookup!$A$1:$P$20,16,FALSE),"")</f>
        <v/>
      </c>
      <c r="AA258" s="133" t="str">
        <f>IFERROR(VLOOKUP($M258,Lookup!$A$1:$Q$20,17,FALSE),"")</f>
        <v/>
      </c>
      <c r="AB258" s="129"/>
      <c r="AC258" s="129"/>
      <c r="AD258" s="135"/>
      <c r="AE258" s="135"/>
      <c r="AF258" s="129"/>
      <c r="AG258" s="129"/>
      <c r="AH258" s="135"/>
      <c r="AI258" s="402"/>
      <c r="AJ258" s="402"/>
      <c r="AK258" s="139"/>
      <c r="AL258" s="147"/>
      <c r="AM258" s="170"/>
      <c r="AN258" s="170"/>
      <c r="AO258" s="170"/>
      <c r="AP258" s="143"/>
      <c r="AQ258" s="143"/>
      <c r="AR258" s="148"/>
      <c r="AS258" s="148"/>
      <c r="AT258" s="143"/>
      <c r="AU258" s="143"/>
      <c r="AV258" s="143"/>
      <c r="AW258" s="143"/>
      <c r="AX258" s="143"/>
      <c r="AY258" s="143"/>
      <c r="AZ258" s="371"/>
      <c r="BA258" s="371"/>
      <c r="BB258" s="371"/>
      <c r="BC258" s="371"/>
      <c r="BD258" s="371"/>
      <c r="BE258" s="371"/>
      <c r="BF258" s="371"/>
    </row>
    <row r="259" spans="1:58" ht="39.75" customHeight="1">
      <c r="A259" s="126"/>
      <c r="B259" s="128" t="s">
        <v>1840</v>
      </c>
      <c r="C259" s="128" t="s">
        <v>1841</v>
      </c>
      <c r="D259" s="128" t="s">
        <v>234</v>
      </c>
      <c r="E259" s="129" t="s">
        <v>40</v>
      </c>
      <c r="F259" s="129">
        <v>78130</v>
      </c>
      <c r="G259" s="98"/>
      <c r="H259" s="94"/>
      <c r="I259" s="98"/>
      <c r="J259" s="129"/>
      <c r="K259" s="129" t="s">
        <v>996</v>
      </c>
      <c r="L259" s="132"/>
      <c r="M259" s="133" t="str">
        <f t="shared" si="18"/>
        <v/>
      </c>
      <c r="N259" s="133" t="str">
        <f>IFERROR(VLOOKUP($M259,Lookup!$A$1:$P$20,2,FALSE),"")</f>
        <v/>
      </c>
      <c r="O259" s="133" t="str">
        <f>IFERROR(VLOOKUP($M259,Lookup!$A$1:$P$20,7,FALSE),"")</f>
        <v/>
      </c>
      <c r="P259" s="380"/>
      <c r="Q259" s="133" t="str">
        <f>IFERROR(VLOOKUP($M259,Lookup!$A$1:$P$20,8,FALSE),"")</f>
        <v/>
      </c>
      <c r="R259" s="133" t="str">
        <f>IFERROR(VLOOKUP($M259,Lookup!$A$1:$P$20,9,FALSE),"")</f>
        <v/>
      </c>
      <c r="S259" s="133"/>
      <c r="T259" s="133" t="str">
        <f>IFERROR(VLOOKUP($M259,Lookup!$A$1:$P$20,10,FALSE),"")</f>
        <v/>
      </c>
      <c r="U259" s="133" t="str">
        <f>IFERROR(VLOOKUP($M259,Lookup!$A$1:$P$20,11,FALSE),"")</f>
        <v/>
      </c>
      <c r="V259" s="133" t="str">
        <f>IFERROR(VLOOKUP($M259,Lookup!$A$1:$P$20,12,FALSE),"")</f>
        <v/>
      </c>
      <c r="W259" s="133" t="str">
        <f>IFERROR(VLOOKUP($M259,Lookup!$A$1:$P$20,13,FALSE),"")</f>
        <v/>
      </c>
      <c r="X259" s="133" t="str">
        <f>IFERROR(VLOOKUP($M259,Lookup!$A$1:$P$20,14,FALSE),"")</f>
        <v/>
      </c>
      <c r="Y259" s="133" t="str">
        <f>IFERROR(VLOOKUP($M259,Lookup!$A$1:$P$20,15,FALSE),"")</f>
        <v/>
      </c>
      <c r="Z259" s="133" t="str">
        <f>IFERROR(VLOOKUP($M259,Lookup!$A$1:$P$20,16,FALSE),"")</f>
        <v/>
      </c>
      <c r="AA259" s="133" t="str">
        <f>IFERROR(VLOOKUP($M259,Lookup!$A$1:$Q$20,17,FALSE),"")</f>
        <v/>
      </c>
      <c r="AB259" s="129"/>
      <c r="AC259" s="129"/>
      <c r="AD259" s="135"/>
      <c r="AE259" s="135"/>
      <c r="AF259" s="129"/>
      <c r="AG259" s="129"/>
      <c r="AH259" s="135"/>
      <c r="AI259" s="135"/>
      <c r="AJ259" s="135"/>
      <c r="AK259" s="139"/>
      <c r="AL259" s="147"/>
      <c r="AM259" s="170">
        <v>2</v>
      </c>
      <c r="AN259" s="170"/>
      <c r="AO259" s="170">
        <v>1</v>
      </c>
      <c r="AP259" s="143"/>
      <c r="AQ259" s="143"/>
      <c r="AR259" s="148"/>
      <c r="AS259" s="148"/>
      <c r="AT259" s="143"/>
      <c r="AU259" s="143"/>
      <c r="AV259" s="143"/>
      <c r="AW259" s="143"/>
      <c r="AX259" s="143"/>
      <c r="AY259" s="143"/>
      <c r="AZ259" s="371"/>
      <c r="BA259" s="371"/>
      <c r="BB259" s="371"/>
      <c r="BC259" s="371"/>
      <c r="BD259" s="371"/>
      <c r="BE259" s="371"/>
      <c r="BF259" s="371"/>
    </row>
    <row r="260" spans="1:58" ht="39.75" customHeight="1">
      <c r="A260" s="126"/>
      <c r="B260" s="128" t="s">
        <v>3065</v>
      </c>
      <c r="C260" s="128" t="s">
        <v>2731</v>
      </c>
      <c r="D260" s="128" t="s">
        <v>234</v>
      </c>
      <c r="E260" s="129" t="s">
        <v>40</v>
      </c>
      <c r="F260" s="129">
        <v>78130</v>
      </c>
      <c r="G260" s="98"/>
      <c r="H260" s="94"/>
      <c r="I260" s="98"/>
      <c r="J260" s="94"/>
      <c r="K260" s="129" t="s">
        <v>1045</v>
      </c>
      <c r="L260" s="128"/>
      <c r="M260" s="133" t="str">
        <f t="shared" si="18"/>
        <v/>
      </c>
      <c r="N260" s="133" t="str">
        <f>IFERROR(VLOOKUP($M260,Lookup!$A$1:$P$20,2,FALSE),"")</f>
        <v/>
      </c>
      <c r="O260" s="133" t="str">
        <f>IFERROR(VLOOKUP($M260,Lookup!$A$1:$P$20,7,FALSE),"")</f>
        <v/>
      </c>
      <c r="P260" s="380"/>
      <c r="Q260" s="133" t="str">
        <f>IFERROR(VLOOKUP($M260,Lookup!$A$1:$P$20,8,FALSE),"")</f>
        <v/>
      </c>
      <c r="R260" s="133" t="str">
        <f>IFERROR(VLOOKUP($M260,Lookup!$A$1:$P$20,9,FALSE),"")</f>
        <v/>
      </c>
      <c r="S260" s="133"/>
      <c r="T260" s="133" t="str">
        <f>IFERROR(VLOOKUP($M260,Lookup!$A$1:$P$20,10,FALSE),"")</f>
        <v/>
      </c>
      <c r="U260" s="133" t="str">
        <f>IFERROR(VLOOKUP($M260,Lookup!$A$1:$P$20,11,FALSE),"")</f>
        <v/>
      </c>
      <c r="V260" s="133" t="str">
        <f>IFERROR(VLOOKUP($M260,Lookup!$A$1:$P$20,12,FALSE),"")</f>
        <v/>
      </c>
      <c r="W260" s="133" t="str">
        <f>IFERROR(VLOOKUP($M260,Lookup!$A$1:$P$20,13,FALSE),"")</f>
        <v/>
      </c>
      <c r="X260" s="133" t="str">
        <f>IFERROR(VLOOKUP($M260,Lookup!$A$1:$P$20,14,FALSE),"")</f>
        <v/>
      </c>
      <c r="Y260" s="133" t="str">
        <f>IFERROR(VLOOKUP($M260,Lookup!$A$1:$P$20,15,FALSE),"")</f>
        <v/>
      </c>
      <c r="Z260" s="133" t="str">
        <f>IFERROR(VLOOKUP($M260,Lookup!$A$1:$P$20,16,FALSE),"")</f>
        <v/>
      </c>
      <c r="AA260" s="133" t="str">
        <f>IFERROR(VLOOKUP($M260,Lookup!$A$1:$Q$20,17,FALSE),"")</f>
        <v/>
      </c>
      <c r="AB260" s="129"/>
      <c r="AC260" s="129"/>
      <c r="AD260" s="135"/>
      <c r="AE260" s="135"/>
      <c r="AF260" s="129" t="s">
        <v>1853</v>
      </c>
      <c r="AG260" s="130" t="s">
        <v>2569</v>
      </c>
      <c r="AH260" s="135" t="s">
        <v>4107</v>
      </c>
      <c r="AI260" s="402">
        <v>2</v>
      </c>
      <c r="AJ260" s="402" t="s">
        <v>4214</v>
      </c>
      <c r="AK260" s="139"/>
      <c r="AL260" s="147"/>
      <c r="AM260" s="170">
        <v>2</v>
      </c>
      <c r="AN260" s="170"/>
      <c r="AO260" s="170">
        <v>1</v>
      </c>
      <c r="AP260" s="143"/>
      <c r="AQ260" s="143"/>
      <c r="AR260" s="148"/>
      <c r="AS260" s="148"/>
      <c r="AT260" s="143"/>
      <c r="AU260" s="143"/>
      <c r="AV260" s="143"/>
      <c r="AW260" s="143"/>
      <c r="AX260" s="143"/>
      <c r="AY260" s="143"/>
      <c r="AZ260" s="371"/>
      <c r="BA260" s="371"/>
      <c r="BB260" s="371"/>
      <c r="BC260" s="371"/>
      <c r="BD260" s="371"/>
      <c r="BE260" s="371"/>
      <c r="BF260" s="371"/>
    </row>
    <row r="261" spans="1:58" ht="39.75" customHeight="1">
      <c r="A261" s="126" t="s">
        <v>2531</v>
      </c>
      <c r="B261" s="128" t="s">
        <v>3773</v>
      </c>
      <c r="C261" s="128" t="s">
        <v>3774</v>
      </c>
      <c r="D261" s="128" t="s">
        <v>115</v>
      </c>
      <c r="E261" s="129" t="s">
        <v>40</v>
      </c>
      <c r="F261" s="129">
        <v>78064</v>
      </c>
      <c r="G261" s="98"/>
      <c r="H261" s="94"/>
      <c r="I261" s="98"/>
      <c r="J261" s="129"/>
      <c r="K261" s="129"/>
      <c r="L261" s="128"/>
      <c r="M261" s="133" t="str">
        <f t="shared" si="18"/>
        <v/>
      </c>
      <c r="N261" s="133" t="str">
        <f>IFERROR(VLOOKUP($M261,Lookup!$A$1:$P$20,2,FALSE),"")</f>
        <v/>
      </c>
      <c r="O261" s="133" t="str">
        <f>IFERROR(VLOOKUP($M261,Lookup!$A$1:$P$20,7,FALSE),"")</f>
        <v/>
      </c>
      <c r="P261" s="380"/>
      <c r="Q261" s="133" t="str">
        <f>IFERROR(VLOOKUP($M261,Lookup!$A$1:$P$20,8,FALSE),"")</f>
        <v/>
      </c>
      <c r="R261" s="133" t="str">
        <f>IFERROR(VLOOKUP($M261,Lookup!$A$1:$P$20,9,FALSE),"")</f>
        <v/>
      </c>
      <c r="S261" s="133"/>
      <c r="T261" s="133" t="str">
        <f>IFERROR(VLOOKUP($M261,Lookup!$A$1:$P$20,10,FALSE),"")</f>
        <v/>
      </c>
      <c r="U261" s="133" t="str">
        <f>IFERROR(VLOOKUP($M261,Lookup!$A$1:$P$20,11,FALSE),"")</f>
        <v/>
      </c>
      <c r="V261" s="133" t="str">
        <f>IFERROR(VLOOKUP($M261,Lookup!$A$1:$P$20,12,FALSE),"")</f>
        <v/>
      </c>
      <c r="W261" s="133" t="str">
        <f>IFERROR(VLOOKUP($M261,Lookup!$A$1:$P$20,13,FALSE),"")</f>
        <v/>
      </c>
      <c r="X261" s="133" t="str">
        <f>IFERROR(VLOOKUP($M261,Lookup!$A$1:$P$20,14,FALSE),"")</f>
        <v/>
      </c>
      <c r="Y261" s="133" t="str">
        <f>IFERROR(VLOOKUP($M261,Lookup!$A$1:$P$20,15,FALSE),"")</f>
        <v/>
      </c>
      <c r="Z261" s="133" t="str">
        <f>IFERROR(VLOOKUP($M261,Lookup!$A$1:$P$20,16,FALSE),"")</f>
        <v/>
      </c>
      <c r="AA261" s="133" t="str">
        <f>IFERROR(VLOOKUP($M261,Lookup!$A$1:$Q$20,17,FALSE),"")</f>
        <v/>
      </c>
      <c r="AB261" s="129"/>
      <c r="AC261" s="129"/>
      <c r="AD261" s="135"/>
      <c r="AE261" s="135"/>
      <c r="AF261" s="129"/>
      <c r="AG261" s="129"/>
      <c r="AH261" s="135"/>
      <c r="AI261" s="135"/>
      <c r="AJ261" s="135"/>
      <c r="AK261" s="139"/>
      <c r="AL261" s="147"/>
      <c r="AM261" s="170">
        <v>2</v>
      </c>
      <c r="AN261" s="170"/>
      <c r="AO261" s="147"/>
      <c r="AP261" s="143"/>
      <c r="AQ261" s="143"/>
      <c r="AR261" s="148"/>
      <c r="AS261" s="148"/>
      <c r="AT261" s="143"/>
      <c r="AU261" s="143"/>
      <c r="AV261" s="143"/>
      <c r="AW261" s="143"/>
      <c r="AX261" s="143"/>
      <c r="AY261" s="143"/>
      <c r="AZ261" s="371"/>
      <c r="BA261" s="371"/>
      <c r="BB261" s="371"/>
      <c r="BC261" s="371"/>
      <c r="BD261" s="371"/>
      <c r="BE261" s="371"/>
      <c r="BF261" s="371"/>
    </row>
    <row r="262" spans="1:58" ht="39.75" customHeight="1">
      <c r="A262" s="126"/>
      <c r="B262" s="128" t="s">
        <v>3775</v>
      </c>
      <c r="C262" s="128" t="s">
        <v>3776</v>
      </c>
      <c r="D262" s="128" t="s">
        <v>3544</v>
      </c>
      <c r="E262" s="129" t="s">
        <v>40</v>
      </c>
      <c r="F262" s="129">
        <v>78052</v>
      </c>
      <c r="G262" s="98"/>
      <c r="H262" s="94"/>
      <c r="I262" s="98"/>
      <c r="J262" s="129"/>
      <c r="K262" s="129"/>
      <c r="L262" s="128"/>
      <c r="M262" s="133" t="str">
        <f t="shared" si="18"/>
        <v/>
      </c>
      <c r="N262" s="133" t="str">
        <f>IFERROR(VLOOKUP($M262,Lookup!$A$1:$P$20,2,FALSE),"")</f>
        <v/>
      </c>
      <c r="O262" s="133" t="str">
        <f>IFERROR(VLOOKUP($M262,Lookup!$A$1:$P$20,7,FALSE),"")</f>
        <v/>
      </c>
      <c r="P262" s="380"/>
      <c r="Q262" s="133" t="str">
        <f>IFERROR(VLOOKUP($M262,Lookup!$A$1:$P$20,8,FALSE),"")</f>
        <v/>
      </c>
      <c r="R262" s="133" t="str">
        <f>IFERROR(VLOOKUP($M262,Lookup!$A$1:$P$20,9,FALSE),"")</f>
        <v/>
      </c>
      <c r="S262" s="133"/>
      <c r="T262" s="133" t="str">
        <f>IFERROR(VLOOKUP($M262,Lookup!$A$1:$P$20,10,FALSE),"")</f>
        <v/>
      </c>
      <c r="U262" s="133" t="str">
        <f>IFERROR(VLOOKUP($M262,Lookup!$A$1:$P$20,11,FALSE),"")</f>
        <v/>
      </c>
      <c r="V262" s="133" t="str">
        <f>IFERROR(VLOOKUP($M262,Lookup!$A$1:$P$20,12,FALSE),"")</f>
        <v/>
      </c>
      <c r="W262" s="133" t="str">
        <f>IFERROR(VLOOKUP($M262,Lookup!$A$1:$P$20,13,FALSE),"")</f>
        <v/>
      </c>
      <c r="X262" s="133" t="str">
        <f>IFERROR(VLOOKUP($M262,Lookup!$A$1:$P$20,14,FALSE),"")</f>
        <v/>
      </c>
      <c r="Y262" s="133" t="str">
        <f>IFERROR(VLOOKUP($M262,Lookup!$A$1:$P$20,15,FALSE),"")</f>
        <v/>
      </c>
      <c r="Z262" s="133" t="str">
        <f>IFERROR(VLOOKUP($M262,Lookup!$A$1:$P$20,16,FALSE),"")</f>
        <v/>
      </c>
      <c r="AA262" s="133" t="str">
        <f>IFERROR(VLOOKUP($M262,Lookup!$A$1:$Q$20,17,FALSE),"")</f>
        <v/>
      </c>
      <c r="AB262" s="129"/>
      <c r="AC262" s="129"/>
      <c r="AD262" s="135"/>
      <c r="AE262" s="135"/>
      <c r="AF262" s="129"/>
      <c r="AG262" s="129"/>
      <c r="AH262" s="135"/>
      <c r="AI262" s="135"/>
      <c r="AJ262" s="135"/>
      <c r="AK262" s="139"/>
      <c r="AL262" s="147"/>
      <c r="AM262" s="147"/>
      <c r="AN262" s="147"/>
      <c r="AO262" s="147"/>
      <c r="AP262" s="143"/>
      <c r="AQ262" s="143"/>
      <c r="AR262" s="148"/>
      <c r="AS262" s="148"/>
      <c r="AT262" s="143"/>
      <c r="AU262" s="143"/>
      <c r="AV262" s="143"/>
      <c r="AW262" s="143"/>
      <c r="AX262" s="143"/>
      <c r="AY262" s="143"/>
      <c r="AZ262" s="371"/>
      <c r="BA262" s="371"/>
      <c r="BB262" s="371"/>
      <c r="BC262" s="371"/>
      <c r="BD262" s="371"/>
      <c r="BE262" s="371"/>
      <c r="BF262" s="371"/>
    </row>
    <row r="263" spans="1:58" ht="39.75" customHeight="1">
      <c r="A263" s="126"/>
      <c r="B263" s="558" t="s">
        <v>3777</v>
      </c>
      <c r="C263" s="558" t="s">
        <v>3778</v>
      </c>
      <c r="D263" s="558" t="s">
        <v>48</v>
      </c>
      <c r="E263" s="559" t="s">
        <v>40</v>
      </c>
      <c r="F263" s="559">
        <v>78023</v>
      </c>
      <c r="G263" s="98"/>
      <c r="H263" s="94"/>
      <c r="I263" s="98"/>
      <c r="J263" s="129"/>
      <c r="K263" s="129" t="s">
        <v>4155</v>
      </c>
      <c r="L263" s="128"/>
      <c r="M263" s="133" t="str">
        <f t="shared" si="18"/>
        <v/>
      </c>
      <c r="N263" s="133" t="str">
        <f>IFERROR(VLOOKUP($M263,Lookup!$A$1:$P$20,2,FALSE),"")</f>
        <v/>
      </c>
      <c r="O263" s="133" t="str">
        <f>IFERROR(VLOOKUP($M263,Lookup!$A$1:$P$20,7,FALSE),"")</f>
        <v/>
      </c>
      <c r="P263" s="380"/>
      <c r="Q263" s="133" t="str">
        <f>IFERROR(VLOOKUP($M263,Lookup!$A$1:$P$20,8,FALSE),"")</f>
        <v/>
      </c>
      <c r="R263" s="133" t="str">
        <f>IFERROR(VLOOKUP($M263,Lookup!$A$1:$P$20,9,FALSE),"")</f>
        <v/>
      </c>
      <c r="S263" s="133"/>
      <c r="T263" s="133" t="str">
        <f>IFERROR(VLOOKUP($M263,Lookup!$A$1:$P$20,10,FALSE),"")</f>
        <v/>
      </c>
      <c r="U263" s="133" t="str">
        <f>IFERROR(VLOOKUP($M263,Lookup!$A$1:$P$20,11,FALSE),"")</f>
        <v/>
      </c>
      <c r="V263" s="133" t="str">
        <f>IFERROR(VLOOKUP($M263,Lookup!$A$1:$P$20,12,FALSE),"")</f>
        <v/>
      </c>
      <c r="W263" s="133" t="str">
        <f>IFERROR(VLOOKUP($M263,Lookup!$A$1:$P$20,13,FALSE),"")</f>
        <v/>
      </c>
      <c r="X263" s="133" t="str">
        <f>IFERROR(VLOOKUP($M263,Lookup!$A$1:$P$20,14,FALSE),"")</f>
        <v/>
      </c>
      <c r="Y263" s="133" t="str">
        <f>IFERROR(VLOOKUP($M263,Lookup!$A$1:$P$20,15,FALSE),"")</f>
        <v/>
      </c>
      <c r="Z263" s="133" t="str">
        <f>IFERROR(VLOOKUP($M263,Lookup!$A$1:$P$20,16,FALSE),"")</f>
        <v/>
      </c>
      <c r="AA263" s="133" t="str">
        <f>IFERROR(VLOOKUP($M263,Lookup!$A$1:$Q$20,17,FALSE),"")</f>
        <v/>
      </c>
      <c r="AB263" s="129"/>
      <c r="AC263" s="129"/>
      <c r="AD263" s="135"/>
      <c r="AE263" s="135"/>
      <c r="AF263" s="129" t="s">
        <v>3779</v>
      </c>
      <c r="AG263" s="129"/>
      <c r="AH263" s="135"/>
      <c r="AI263" s="135"/>
      <c r="AJ263" s="135"/>
      <c r="AK263" s="139"/>
      <c r="AL263" s="170">
        <v>1</v>
      </c>
      <c r="AM263" s="170">
        <v>2</v>
      </c>
      <c r="AN263" s="170">
        <v>1</v>
      </c>
      <c r="AO263" s="170">
        <v>1</v>
      </c>
      <c r="AP263" s="143"/>
      <c r="AQ263" s="143"/>
      <c r="AR263" s="148"/>
      <c r="AS263" s="148"/>
      <c r="AT263" s="143"/>
      <c r="AU263" s="143"/>
      <c r="AV263" s="143" t="s">
        <v>900</v>
      </c>
      <c r="AW263" s="143"/>
      <c r="AX263" s="143"/>
      <c r="AY263" s="143"/>
      <c r="AZ263" s="371"/>
      <c r="BA263" s="371"/>
      <c r="BB263" s="371"/>
      <c r="BC263" s="371"/>
      <c r="BD263" s="371"/>
      <c r="BE263" s="371"/>
      <c r="BF263" s="371"/>
    </row>
    <row r="264" spans="1:58" ht="39.75" customHeight="1">
      <c r="A264" s="126"/>
      <c r="B264" s="128" t="s">
        <v>3379</v>
      </c>
      <c r="C264" s="128" t="s">
        <v>3109</v>
      </c>
      <c r="D264" s="128" t="s">
        <v>3110</v>
      </c>
      <c r="E264" s="129" t="s">
        <v>40</v>
      </c>
      <c r="F264" s="129">
        <v>77571</v>
      </c>
      <c r="G264" s="98"/>
      <c r="H264" s="129"/>
      <c r="I264" s="98"/>
      <c r="J264" s="129"/>
      <c r="K264" s="129" t="s">
        <v>3758</v>
      </c>
      <c r="L264" s="128"/>
      <c r="M264" s="133" t="str">
        <f t="shared" si="18"/>
        <v/>
      </c>
      <c r="N264" s="133" t="str">
        <f>IFERROR(VLOOKUP($M264,Lookup!$A$1:$P$20,2,FALSE),"")</f>
        <v/>
      </c>
      <c r="O264" s="133" t="str">
        <f>IFERROR(VLOOKUP($M264,Lookup!$A$1:$P$20,7,FALSE),"")</f>
        <v/>
      </c>
      <c r="P264" s="380"/>
      <c r="Q264" s="133" t="str">
        <f>IFERROR(VLOOKUP($M264,Lookup!$A$1:$P$20,8,FALSE),"")</f>
        <v/>
      </c>
      <c r="R264" s="133" t="str">
        <f>IFERROR(VLOOKUP($M264,Lookup!$A$1:$P$20,9,FALSE),"")</f>
        <v/>
      </c>
      <c r="S264" s="133"/>
      <c r="T264" s="133" t="str">
        <f>IFERROR(VLOOKUP($M264,Lookup!$A$1:$P$20,10,FALSE),"")</f>
        <v/>
      </c>
      <c r="U264" s="133" t="str">
        <f>IFERROR(VLOOKUP($M264,Lookup!$A$1:$P$20,11,FALSE),"")</f>
        <v/>
      </c>
      <c r="V264" s="133" t="str">
        <f>IFERROR(VLOOKUP($M264,Lookup!$A$1:$P$20,12,FALSE),"")</f>
        <v/>
      </c>
      <c r="W264" s="133" t="str">
        <f>IFERROR(VLOOKUP($M264,Lookup!$A$1:$P$20,13,FALSE),"")</f>
        <v/>
      </c>
      <c r="X264" s="133" t="str">
        <f>IFERROR(VLOOKUP($M264,Lookup!$A$1:$P$20,14,FALSE),"")</f>
        <v/>
      </c>
      <c r="Y264" s="133" t="str">
        <f>IFERROR(VLOOKUP($M264,Lookup!$A$1:$P$20,15,FALSE),"")</f>
        <v/>
      </c>
      <c r="Z264" s="133" t="str">
        <f>IFERROR(VLOOKUP($M264,Lookup!$A$1:$P$20,16,FALSE),"")</f>
        <v/>
      </c>
      <c r="AA264" s="133" t="str">
        <f>IFERROR(VLOOKUP($M264,Lookup!$A$1:$Q$20,17,FALSE),"")</f>
        <v/>
      </c>
      <c r="AB264" s="129"/>
      <c r="AC264" s="129"/>
      <c r="AD264" s="135"/>
      <c r="AE264" s="135"/>
      <c r="AF264" s="129"/>
      <c r="AG264" s="129"/>
      <c r="AH264" s="135"/>
      <c r="AI264" s="402"/>
      <c r="AJ264" s="402"/>
      <c r="AK264" s="139"/>
      <c r="AL264" s="147"/>
      <c r="AM264" s="170"/>
      <c r="AN264" s="170"/>
      <c r="AO264" s="170"/>
      <c r="AP264" s="143"/>
      <c r="AQ264" s="143"/>
      <c r="AR264" s="148"/>
      <c r="AS264" s="148"/>
      <c r="AT264" s="143"/>
      <c r="AU264" s="143"/>
      <c r="AV264" s="143"/>
      <c r="AW264" s="143"/>
      <c r="AX264" s="143"/>
      <c r="AY264" s="143"/>
      <c r="AZ264" s="371"/>
      <c r="BA264" s="371"/>
      <c r="BB264" s="371"/>
      <c r="BC264" s="371"/>
      <c r="BD264" s="371"/>
      <c r="BE264" s="371"/>
      <c r="BF264" s="371"/>
    </row>
    <row r="265" spans="1:58" ht="42" customHeight="1">
      <c r="A265" s="126" t="s">
        <v>2531</v>
      </c>
      <c r="B265" s="128" t="s">
        <v>3780</v>
      </c>
      <c r="C265" s="128" t="s">
        <v>3781</v>
      </c>
      <c r="D265" s="128" t="s">
        <v>3782</v>
      </c>
      <c r="E265" s="129" t="s">
        <v>3170</v>
      </c>
      <c r="F265" s="129">
        <v>38118</v>
      </c>
      <c r="G265" s="98"/>
      <c r="H265" s="94"/>
      <c r="I265" s="98"/>
      <c r="J265" s="129"/>
      <c r="K265" s="129" t="s">
        <v>99</v>
      </c>
      <c r="L265" s="189"/>
      <c r="M265" s="133" t="str">
        <f t="shared" si="18"/>
        <v/>
      </c>
      <c r="N265" s="133" t="str">
        <f>IFERROR(VLOOKUP($M265,Lookup!$A$1:$P$20,2,FALSE),"")</f>
        <v/>
      </c>
      <c r="O265" s="133" t="str">
        <f>IFERROR(VLOOKUP($M265,Lookup!$A$1:$P$20,7,FALSE),"")</f>
        <v/>
      </c>
      <c r="P265" s="380"/>
      <c r="Q265" s="133" t="str">
        <f>IFERROR(VLOOKUP($M265,Lookup!$A$1:$P$20,8,FALSE),"")</f>
        <v/>
      </c>
      <c r="R265" s="133" t="str">
        <f>IFERROR(VLOOKUP($M265,Lookup!$A$1:$P$20,9,FALSE),"")</f>
        <v/>
      </c>
      <c r="S265" s="133"/>
      <c r="T265" s="133" t="str">
        <f>IFERROR(VLOOKUP($M265,Lookup!$A$1:$P$20,10,FALSE),"")</f>
        <v/>
      </c>
      <c r="U265" s="133" t="str">
        <f>IFERROR(VLOOKUP($M265,Lookup!$A$1:$P$20,11,FALSE),"")</f>
        <v/>
      </c>
      <c r="V265" s="133" t="str">
        <f>IFERROR(VLOOKUP($M265,Lookup!$A$1:$P$20,12,FALSE),"")</f>
        <v/>
      </c>
      <c r="W265" s="133" t="str">
        <f>IFERROR(VLOOKUP($M265,Lookup!$A$1:$P$20,13,FALSE),"")</f>
        <v/>
      </c>
      <c r="X265" s="133" t="str">
        <f>IFERROR(VLOOKUP($M265,Lookup!$A$1:$P$20,14,FALSE),"")</f>
        <v/>
      </c>
      <c r="Y265" s="133" t="str">
        <f>IFERROR(VLOOKUP($M265,Lookup!$A$1:$P$20,15,FALSE),"")</f>
        <v/>
      </c>
      <c r="Z265" s="133" t="str">
        <f>IFERROR(VLOOKUP($M265,Lookup!$A$1:$P$20,16,FALSE),"")</f>
        <v/>
      </c>
      <c r="AA265" s="133" t="str">
        <f>IFERROR(VLOOKUP($M265,Lookup!$A$1:$Q$20,17,FALSE),"")</f>
        <v/>
      </c>
      <c r="AB265" s="129"/>
      <c r="AC265" s="129"/>
      <c r="AD265" s="135"/>
      <c r="AE265" s="135"/>
      <c r="AF265" s="129"/>
      <c r="AG265" s="129"/>
      <c r="AH265" s="135" t="s">
        <v>4107</v>
      </c>
      <c r="AI265" s="402">
        <v>1</v>
      </c>
      <c r="AJ265" s="402" t="s">
        <v>3431</v>
      </c>
      <c r="AK265" s="139"/>
      <c r="AL265" s="147"/>
      <c r="AM265" s="170">
        <v>3</v>
      </c>
      <c r="AN265" s="170"/>
      <c r="AO265" s="170">
        <v>2</v>
      </c>
      <c r="AP265" s="143"/>
      <c r="AQ265" s="143"/>
      <c r="AR265" s="148"/>
      <c r="AS265" s="148"/>
      <c r="AT265" s="143"/>
      <c r="AU265" s="143"/>
      <c r="AV265" s="143"/>
      <c r="AW265" s="143"/>
      <c r="AX265" s="143"/>
      <c r="AY265" s="143"/>
      <c r="AZ265" s="371"/>
      <c r="BA265" s="371"/>
      <c r="BB265" s="371"/>
      <c r="BC265" s="371"/>
      <c r="BD265" s="371"/>
      <c r="BE265" s="371"/>
      <c r="BF265" s="371"/>
    </row>
    <row r="266" spans="1:58" ht="42" customHeight="1">
      <c r="A266" s="126" t="s">
        <v>3028</v>
      </c>
      <c r="B266" s="128" t="s">
        <v>3783</v>
      </c>
      <c r="C266" s="128" t="s">
        <v>3784</v>
      </c>
      <c r="D266" s="128" t="s">
        <v>63</v>
      </c>
      <c r="E266" s="129" t="s">
        <v>40</v>
      </c>
      <c r="F266" s="129">
        <v>78154</v>
      </c>
      <c r="G266" s="98"/>
      <c r="H266" s="94"/>
      <c r="I266" s="98"/>
      <c r="J266" s="129"/>
      <c r="K266" s="129"/>
      <c r="L266" s="128" t="s">
        <v>4152</v>
      </c>
      <c r="M266" s="133" t="str">
        <f t="shared" si="18"/>
        <v/>
      </c>
      <c r="N266" s="133" t="str">
        <f>IFERROR(VLOOKUP($M266,Lookup!$A$1:$P$20,2,FALSE),"")</f>
        <v/>
      </c>
      <c r="O266" s="133" t="str">
        <f>IFERROR(VLOOKUP($M266,Lookup!$A$1:$P$20,7,FALSE),"")</f>
        <v/>
      </c>
      <c r="P266" s="380"/>
      <c r="Q266" s="133" t="str">
        <f>IFERROR(VLOOKUP($M266,Lookup!$A$1:$P$20,8,FALSE),"")</f>
        <v/>
      </c>
      <c r="R266" s="133" t="str">
        <f>IFERROR(VLOOKUP($M266,Lookup!$A$1:$P$20,9,FALSE),"")</f>
        <v/>
      </c>
      <c r="S266" s="133"/>
      <c r="T266" s="133" t="str">
        <f>IFERROR(VLOOKUP($M266,Lookup!$A$1:$P$20,10,FALSE),"")</f>
        <v/>
      </c>
      <c r="U266" s="133" t="str">
        <f>IFERROR(VLOOKUP($M266,Lookup!$A$1:$P$20,11,FALSE),"")</f>
        <v/>
      </c>
      <c r="V266" s="133" t="str">
        <f>IFERROR(VLOOKUP($M266,Lookup!$A$1:$P$20,12,FALSE),"")</f>
        <v/>
      </c>
      <c r="W266" s="133" t="str">
        <f>IFERROR(VLOOKUP($M266,Lookup!$A$1:$P$20,13,FALSE),"")</f>
        <v/>
      </c>
      <c r="X266" s="133" t="str">
        <f>IFERROR(VLOOKUP($M266,Lookup!$A$1:$P$20,14,FALSE),"")</f>
        <v/>
      </c>
      <c r="Y266" s="133" t="str">
        <f>IFERROR(VLOOKUP($M266,Lookup!$A$1:$P$20,15,FALSE),"")</f>
        <v/>
      </c>
      <c r="Z266" s="133" t="str">
        <f>IFERROR(VLOOKUP($M266,Lookup!$A$1:$P$20,16,FALSE),"")</f>
        <v/>
      </c>
      <c r="AA266" s="133" t="str">
        <f>IFERROR(VLOOKUP($M266,Lookup!$A$1:$Q$20,17,FALSE),"")</f>
        <v/>
      </c>
      <c r="AB266" s="129"/>
      <c r="AC266" s="129"/>
      <c r="AD266" s="135"/>
      <c r="AE266" s="135"/>
      <c r="AF266" s="129"/>
      <c r="AG266" s="129"/>
      <c r="AH266" s="135"/>
      <c r="AI266" s="135"/>
      <c r="AJ266" s="135"/>
      <c r="AK266" s="139"/>
      <c r="AL266" s="147"/>
      <c r="AM266" s="147"/>
      <c r="AN266" s="147"/>
      <c r="AO266" s="147"/>
      <c r="AP266" s="143"/>
      <c r="AQ266" s="143"/>
      <c r="AR266" s="148"/>
      <c r="AS266" s="148"/>
      <c r="AT266" s="143"/>
      <c r="AU266" s="143"/>
      <c r="AV266" s="143"/>
      <c r="AW266" s="143"/>
      <c r="AX266" s="143"/>
      <c r="AY266" s="143"/>
      <c r="AZ266" s="371"/>
      <c r="BA266" s="371"/>
      <c r="BB266" s="371"/>
      <c r="BC266" s="371"/>
      <c r="BD266" s="371"/>
      <c r="BE266" s="371"/>
      <c r="BF266" s="371"/>
    </row>
    <row r="267" spans="1:58" ht="42" customHeight="1">
      <c r="A267" s="126"/>
      <c r="B267" s="128" t="s">
        <v>3785</v>
      </c>
      <c r="C267" s="128" t="s">
        <v>3786</v>
      </c>
      <c r="D267" s="128" t="s">
        <v>37</v>
      </c>
      <c r="E267" s="129" t="s">
        <v>40</v>
      </c>
      <c r="F267" s="129">
        <v>78217</v>
      </c>
      <c r="G267" s="98"/>
      <c r="H267" s="94"/>
      <c r="I267" s="98"/>
      <c r="J267" s="94"/>
      <c r="K267" s="129" t="s">
        <v>4245</v>
      </c>
      <c r="L267" s="189"/>
      <c r="M267" s="133" t="str">
        <f t="shared" si="18"/>
        <v/>
      </c>
      <c r="N267" s="133" t="str">
        <f>IFERROR(VLOOKUP($M267,Lookup!$A$1:$P$20,2,FALSE),"")</f>
        <v/>
      </c>
      <c r="O267" s="133" t="str">
        <f>IFERROR(VLOOKUP($M267,Lookup!$A$1:$P$20,7,FALSE),"")</f>
        <v/>
      </c>
      <c r="P267" s="380"/>
      <c r="Q267" s="133" t="str">
        <f>IFERROR(VLOOKUP($M267,Lookup!$A$1:$P$20,8,FALSE),"")</f>
        <v/>
      </c>
      <c r="R267" s="133" t="str">
        <f>IFERROR(VLOOKUP($M267,Lookup!$A$1:$P$20,9,FALSE),"")</f>
        <v/>
      </c>
      <c r="S267" s="133"/>
      <c r="T267" s="133" t="str">
        <f>IFERROR(VLOOKUP($M267,Lookup!$A$1:$P$20,10,FALSE),"")</f>
        <v/>
      </c>
      <c r="U267" s="133" t="str">
        <f>IFERROR(VLOOKUP($M267,Lookup!$A$1:$P$20,11,FALSE),"")</f>
        <v/>
      </c>
      <c r="V267" s="133" t="str">
        <f>IFERROR(VLOOKUP($M267,Lookup!$A$1:$P$20,12,FALSE),"")</f>
        <v/>
      </c>
      <c r="W267" s="133" t="str">
        <f>IFERROR(VLOOKUP($M267,Lookup!$A$1:$P$20,13,FALSE),"")</f>
        <v/>
      </c>
      <c r="X267" s="133" t="str">
        <f>IFERROR(VLOOKUP($M267,Lookup!$A$1:$P$20,14,FALSE),"")</f>
        <v/>
      </c>
      <c r="Y267" s="133" t="str">
        <f>IFERROR(VLOOKUP($M267,Lookup!$A$1:$P$20,15,FALSE),"")</f>
        <v/>
      </c>
      <c r="Z267" s="133" t="str">
        <f>IFERROR(VLOOKUP($M267,Lookup!$A$1:$P$20,16,FALSE),"")</f>
        <v/>
      </c>
      <c r="AA267" s="133" t="str">
        <f>IFERROR(VLOOKUP($M267,Lookup!$A$1:$Q$20,17,FALSE),"")</f>
        <v/>
      </c>
      <c r="AB267" s="129"/>
      <c r="AC267" s="129"/>
      <c r="AD267" s="135"/>
      <c r="AE267" s="135"/>
      <c r="AF267" s="129" t="s">
        <v>3787</v>
      </c>
      <c r="AG267" s="130" t="s">
        <v>3788</v>
      </c>
      <c r="AH267" s="135" t="s">
        <v>4107</v>
      </c>
      <c r="AI267" s="135">
        <v>2</v>
      </c>
      <c r="AJ267" s="135" t="s">
        <v>4108</v>
      </c>
      <c r="AK267" s="139"/>
      <c r="AL267" s="170">
        <v>4</v>
      </c>
      <c r="AM267" s="170">
        <v>4</v>
      </c>
      <c r="AN267" s="170">
        <v>2</v>
      </c>
      <c r="AO267" s="170">
        <v>2</v>
      </c>
      <c r="AP267" s="143"/>
      <c r="AQ267" s="143"/>
      <c r="AR267" s="148"/>
      <c r="AS267" s="148"/>
      <c r="AT267" s="143"/>
      <c r="AU267" s="143"/>
      <c r="AV267" s="143"/>
      <c r="AW267" s="143"/>
      <c r="AX267" s="143"/>
      <c r="AY267" s="143"/>
      <c r="AZ267" s="371"/>
      <c r="BA267" s="371"/>
      <c r="BB267" s="371"/>
      <c r="BC267" s="371"/>
      <c r="BD267" s="371"/>
      <c r="BE267" s="371"/>
      <c r="BF267" s="371"/>
    </row>
    <row r="268" spans="1:58" ht="42" customHeight="1">
      <c r="A268" s="126"/>
      <c r="B268" s="558" t="s">
        <v>3789</v>
      </c>
      <c r="C268" s="558" t="s">
        <v>3790</v>
      </c>
      <c r="D268" s="558" t="s">
        <v>107</v>
      </c>
      <c r="E268" s="559" t="s">
        <v>40</v>
      </c>
      <c r="F268" s="559">
        <v>78016</v>
      </c>
      <c r="G268" s="98"/>
      <c r="H268" s="94"/>
      <c r="I268" s="98"/>
      <c r="J268" s="129"/>
      <c r="K268" s="129"/>
      <c r="L268" s="128"/>
      <c r="M268" s="133" t="str">
        <f t="shared" si="18"/>
        <v/>
      </c>
      <c r="N268" s="133" t="str">
        <f>IFERROR(VLOOKUP($M268,Lookup!$A$1:$P$20,2,FALSE),"")</f>
        <v/>
      </c>
      <c r="O268" s="133" t="str">
        <f>IFERROR(VLOOKUP($M268,Lookup!$A$1:$P$20,7,FALSE),"")</f>
        <v/>
      </c>
      <c r="P268" s="380"/>
      <c r="Q268" s="133" t="str">
        <f>IFERROR(VLOOKUP($M268,Lookup!$A$1:$P$20,8,FALSE),"")</f>
        <v/>
      </c>
      <c r="R268" s="133" t="str">
        <f>IFERROR(VLOOKUP($M268,Lookup!$A$1:$P$20,9,FALSE),"")</f>
        <v/>
      </c>
      <c r="S268" s="133"/>
      <c r="T268" s="133" t="str">
        <f>IFERROR(VLOOKUP($M268,Lookup!$A$1:$P$20,10,FALSE),"")</f>
        <v/>
      </c>
      <c r="U268" s="133" t="str">
        <f>IFERROR(VLOOKUP($M268,Lookup!$A$1:$P$20,11,FALSE),"")</f>
        <v/>
      </c>
      <c r="V268" s="133" t="str">
        <f>IFERROR(VLOOKUP($M268,Lookup!$A$1:$P$20,12,FALSE),"")</f>
        <v/>
      </c>
      <c r="W268" s="133" t="str">
        <f>IFERROR(VLOOKUP($M268,Lookup!$A$1:$P$20,13,FALSE),"")</f>
        <v/>
      </c>
      <c r="X268" s="133" t="str">
        <f>IFERROR(VLOOKUP($M268,Lookup!$A$1:$P$20,14,FALSE),"")</f>
        <v/>
      </c>
      <c r="Y268" s="133" t="str">
        <f>IFERROR(VLOOKUP($M268,Lookup!$A$1:$P$20,15,FALSE),"")</f>
        <v/>
      </c>
      <c r="Z268" s="133" t="str">
        <f>IFERROR(VLOOKUP($M268,Lookup!$A$1:$P$20,16,FALSE),"")</f>
        <v/>
      </c>
      <c r="AA268" s="133" t="str">
        <f>IFERROR(VLOOKUP($M268,Lookup!$A$1:$Q$20,17,FALSE),"")</f>
        <v/>
      </c>
      <c r="AB268" s="129"/>
      <c r="AC268" s="129"/>
      <c r="AD268" s="135"/>
      <c r="AE268" s="135"/>
      <c r="AF268" s="129"/>
      <c r="AG268" s="129"/>
      <c r="AH268" s="135"/>
      <c r="AI268" s="135"/>
      <c r="AJ268" s="135"/>
      <c r="AK268" s="139"/>
      <c r="AL268" s="147"/>
      <c r="AM268" s="170"/>
      <c r="AN268" s="170"/>
      <c r="AO268" s="147"/>
      <c r="AP268" s="143"/>
      <c r="AQ268" s="143"/>
      <c r="AR268" s="148"/>
      <c r="AS268" s="148"/>
      <c r="AT268" s="143"/>
      <c r="AU268" s="143"/>
      <c r="AV268" s="143"/>
      <c r="AW268" s="143"/>
      <c r="AX268" s="143"/>
      <c r="AY268" s="143"/>
      <c r="AZ268" s="371"/>
      <c r="BA268" s="371"/>
      <c r="BB268" s="371"/>
      <c r="BC268" s="371"/>
      <c r="BD268" s="371"/>
      <c r="BE268" s="371"/>
      <c r="BF268" s="371"/>
    </row>
    <row r="269" spans="1:58" ht="42" customHeight="1">
      <c r="A269" s="126" t="s">
        <v>3028</v>
      </c>
      <c r="B269" s="128" t="s">
        <v>3791</v>
      </c>
      <c r="C269" s="128" t="s">
        <v>3792</v>
      </c>
      <c r="D269" s="128" t="s">
        <v>1441</v>
      </c>
      <c r="E269" s="129" t="s">
        <v>40</v>
      </c>
      <c r="F269" s="129">
        <v>78108</v>
      </c>
      <c r="G269" s="98"/>
      <c r="H269" s="94"/>
      <c r="I269" s="98"/>
      <c r="J269" s="129"/>
      <c r="K269" s="129"/>
      <c r="L269" s="128" t="s">
        <v>4246</v>
      </c>
      <c r="M269" s="133" t="str">
        <f t="shared" si="18"/>
        <v/>
      </c>
      <c r="N269" s="133" t="str">
        <f>IFERROR(VLOOKUP($M269,Lookup!$A$1:$P$20,2,FALSE),"")</f>
        <v/>
      </c>
      <c r="O269" s="133" t="str">
        <f>IFERROR(VLOOKUP($M269,Lookup!$A$1:$P$20,7,FALSE),"")</f>
        <v/>
      </c>
      <c r="P269" s="380"/>
      <c r="Q269" s="133" t="str">
        <f>IFERROR(VLOOKUP($M269,Lookup!$A$1:$P$20,8,FALSE),"")</f>
        <v/>
      </c>
      <c r="R269" s="133" t="str">
        <f>IFERROR(VLOOKUP($M269,Lookup!$A$1:$P$20,9,FALSE),"")</f>
        <v/>
      </c>
      <c r="S269" s="133"/>
      <c r="T269" s="133" t="str">
        <f>IFERROR(VLOOKUP($M269,Lookup!$A$1:$P$20,10,FALSE),"")</f>
        <v/>
      </c>
      <c r="U269" s="133" t="str">
        <f>IFERROR(VLOOKUP($M269,Lookup!$A$1:$P$20,11,FALSE),"")</f>
        <v/>
      </c>
      <c r="V269" s="133" t="str">
        <f>IFERROR(VLOOKUP($M269,Lookup!$A$1:$P$20,12,FALSE),"")</f>
        <v/>
      </c>
      <c r="W269" s="133" t="str">
        <f>IFERROR(VLOOKUP($M269,Lookup!$A$1:$P$20,13,FALSE),"")</f>
        <v/>
      </c>
      <c r="X269" s="133" t="str">
        <f>IFERROR(VLOOKUP($M269,Lookup!$A$1:$P$20,14,FALSE),"")</f>
        <v/>
      </c>
      <c r="Y269" s="133" t="str">
        <f>IFERROR(VLOOKUP($M269,Lookup!$A$1:$P$20,15,FALSE),"")</f>
        <v/>
      </c>
      <c r="Z269" s="133" t="str">
        <f>IFERROR(VLOOKUP($M269,Lookup!$A$1:$P$20,16,FALSE),"")</f>
        <v/>
      </c>
      <c r="AA269" s="133" t="str">
        <f>IFERROR(VLOOKUP($M269,Lookup!$A$1:$Q$20,17,FALSE),"")</f>
        <v/>
      </c>
      <c r="AB269" s="129"/>
      <c r="AC269" s="129"/>
      <c r="AD269" s="135"/>
      <c r="AE269" s="135"/>
      <c r="AF269" s="129"/>
      <c r="AG269" s="129"/>
      <c r="AH269" s="135"/>
      <c r="AI269" s="135"/>
      <c r="AJ269" s="135"/>
      <c r="AK269" s="139"/>
      <c r="AL269" s="147"/>
      <c r="AM269" s="170">
        <v>1</v>
      </c>
      <c r="AN269" s="170"/>
      <c r="AO269" s="170">
        <v>1</v>
      </c>
      <c r="AP269" s="143"/>
      <c r="AQ269" s="143"/>
      <c r="AR269" s="148"/>
      <c r="AS269" s="148"/>
      <c r="AT269" s="143"/>
      <c r="AU269" s="143"/>
      <c r="AV269" s="143"/>
      <c r="AW269" s="143"/>
      <c r="AX269" s="143"/>
      <c r="AY269" s="143"/>
      <c r="AZ269" s="371"/>
      <c r="BA269" s="371"/>
      <c r="BB269" s="371"/>
      <c r="BC269" s="371"/>
      <c r="BD269" s="371"/>
      <c r="BE269" s="371"/>
      <c r="BF269" s="371"/>
    </row>
    <row r="270" spans="1:58" ht="42" customHeight="1">
      <c r="A270" s="126" t="s">
        <v>3028</v>
      </c>
      <c r="B270" s="128" t="s">
        <v>25</v>
      </c>
      <c r="C270" s="128" t="s">
        <v>710</v>
      </c>
      <c r="D270" s="128" t="s">
        <v>245</v>
      </c>
      <c r="E270" s="129" t="s">
        <v>40</v>
      </c>
      <c r="F270" s="129">
        <v>78026</v>
      </c>
      <c r="G270" s="98"/>
      <c r="H270" s="94"/>
      <c r="I270" s="98"/>
      <c r="J270" s="129"/>
      <c r="K270" s="129" t="s">
        <v>25</v>
      </c>
      <c r="L270" s="128" t="s">
        <v>4152</v>
      </c>
      <c r="M270" s="133" t="str">
        <f t="shared" si="18"/>
        <v/>
      </c>
      <c r="N270" s="133" t="str">
        <f>IFERROR(VLOOKUP($M270,Lookup!$A$1:$P$20,2,FALSE),"")</f>
        <v/>
      </c>
      <c r="O270" s="133" t="str">
        <f>IFERROR(VLOOKUP($M270,Lookup!$A$1:$P$20,7,FALSE),"")</f>
        <v/>
      </c>
      <c r="P270" s="380"/>
      <c r="Q270" s="133" t="str">
        <f>IFERROR(VLOOKUP($M270,Lookup!$A$1:$P$20,8,FALSE),"")</f>
        <v/>
      </c>
      <c r="R270" s="133" t="str">
        <f>IFERROR(VLOOKUP($M270,Lookup!$A$1:$P$20,9,FALSE),"")</f>
        <v/>
      </c>
      <c r="S270" s="133"/>
      <c r="T270" s="133" t="str">
        <f>IFERROR(VLOOKUP($M270,Lookup!$A$1:$P$20,10,FALSE),"")</f>
        <v/>
      </c>
      <c r="U270" s="133" t="str">
        <f>IFERROR(VLOOKUP($M270,Lookup!$A$1:$P$20,11,FALSE),"")</f>
        <v/>
      </c>
      <c r="V270" s="133" t="str">
        <f>IFERROR(VLOOKUP($M270,Lookup!$A$1:$P$20,12,FALSE),"")</f>
        <v/>
      </c>
      <c r="W270" s="133" t="str">
        <f>IFERROR(VLOOKUP($M270,Lookup!$A$1:$P$20,13,FALSE),"")</f>
        <v/>
      </c>
      <c r="X270" s="133" t="str">
        <f>IFERROR(VLOOKUP($M270,Lookup!$A$1:$P$20,14,FALSE),"")</f>
        <v/>
      </c>
      <c r="Y270" s="133" t="str">
        <f>IFERROR(VLOOKUP($M270,Lookup!$A$1:$P$20,15,FALSE),"")</f>
        <v/>
      </c>
      <c r="Z270" s="133" t="str">
        <f>IFERROR(VLOOKUP($M270,Lookup!$A$1:$P$20,16,FALSE),"")</f>
        <v/>
      </c>
      <c r="AA270" s="133" t="str">
        <f>IFERROR(VLOOKUP($M270,Lookup!$A$1:$Q$20,17,FALSE),"")</f>
        <v/>
      </c>
      <c r="AB270" s="129"/>
      <c r="AC270" s="129"/>
      <c r="AD270" s="135"/>
      <c r="AE270" s="135"/>
      <c r="AF270" s="129">
        <v>8305703251</v>
      </c>
      <c r="AG270" s="129"/>
      <c r="AH270" s="135" t="s">
        <v>4107</v>
      </c>
      <c r="AI270" s="135">
        <v>1</v>
      </c>
      <c r="AJ270" s="135" t="s">
        <v>3431</v>
      </c>
      <c r="AK270" s="139"/>
      <c r="AL270" s="147"/>
      <c r="AM270" s="170">
        <v>4</v>
      </c>
      <c r="AN270" s="170">
        <v>1</v>
      </c>
      <c r="AO270" s="170">
        <v>1</v>
      </c>
      <c r="AP270" s="143"/>
      <c r="AQ270" s="143"/>
      <c r="AR270" s="148"/>
      <c r="AS270" s="148"/>
      <c r="AT270" s="143"/>
      <c r="AU270" s="143"/>
      <c r="AV270" s="143"/>
      <c r="AW270" s="143"/>
      <c r="AX270" s="143"/>
      <c r="AY270" s="143"/>
      <c r="AZ270" s="371"/>
      <c r="BA270" s="371"/>
      <c r="BB270" s="371"/>
      <c r="BC270" s="371"/>
      <c r="BD270" s="371"/>
      <c r="BE270" s="371"/>
      <c r="BF270" s="371"/>
    </row>
    <row r="271" spans="1:58" ht="42" customHeight="1">
      <c r="A271" s="126"/>
      <c r="B271" s="558" t="s">
        <v>3793</v>
      </c>
      <c r="C271" s="558" t="s">
        <v>3794</v>
      </c>
      <c r="D271" s="558" t="s">
        <v>37</v>
      </c>
      <c r="E271" s="559" t="s">
        <v>40</v>
      </c>
      <c r="F271" s="559">
        <v>78220</v>
      </c>
      <c r="G271" s="98"/>
      <c r="H271" s="129"/>
      <c r="I271" s="98"/>
      <c r="J271" s="129"/>
      <c r="K271" s="129" t="s">
        <v>4155</v>
      </c>
      <c r="L271" s="128"/>
      <c r="M271" s="133" t="str">
        <f t="shared" si="18"/>
        <v/>
      </c>
      <c r="N271" s="133" t="str">
        <f>IFERROR(VLOOKUP($M271,Lookup!$A$1:$P$20,2,FALSE),"")</f>
        <v/>
      </c>
      <c r="O271" s="133" t="str">
        <f>IFERROR(VLOOKUP($M271,Lookup!$A$1:$P$20,7,FALSE),"")</f>
        <v/>
      </c>
      <c r="P271" s="380"/>
      <c r="Q271" s="133" t="str">
        <f>IFERROR(VLOOKUP($M271,Lookup!$A$1:$P$20,8,FALSE),"")</f>
        <v/>
      </c>
      <c r="R271" s="133" t="str">
        <f>IFERROR(VLOOKUP($M271,Lookup!$A$1:$P$20,9,FALSE),"")</f>
        <v/>
      </c>
      <c r="S271" s="133"/>
      <c r="T271" s="133" t="str">
        <f>IFERROR(VLOOKUP($M271,Lookup!$A$1:$P$20,10,FALSE),"")</f>
        <v/>
      </c>
      <c r="U271" s="133" t="str">
        <f>IFERROR(VLOOKUP($M271,Lookup!$A$1:$P$20,11,FALSE),"")</f>
        <v/>
      </c>
      <c r="V271" s="133" t="str">
        <f>IFERROR(VLOOKUP($M271,Lookup!$A$1:$P$20,12,FALSE),"")</f>
        <v/>
      </c>
      <c r="W271" s="133" t="str">
        <f>IFERROR(VLOOKUP($M271,Lookup!$A$1:$P$20,13,FALSE),"")</f>
        <v/>
      </c>
      <c r="X271" s="133" t="str">
        <f>IFERROR(VLOOKUP($M271,Lookup!$A$1:$P$20,14,FALSE),"")</f>
        <v/>
      </c>
      <c r="Y271" s="133" t="str">
        <f>IFERROR(VLOOKUP($M271,Lookup!$A$1:$P$20,15,FALSE),"")</f>
        <v/>
      </c>
      <c r="Z271" s="133" t="str">
        <f>IFERROR(VLOOKUP($M271,Lookup!$A$1:$P$20,16,FALSE),"")</f>
        <v/>
      </c>
      <c r="AA271" s="133" t="str">
        <f>IFERROR(VLOOKUP($M271,Lookup!$A$1:$Q$20,17,FALSE),"")</f>
        <v/>
      </c>
      <c r="AB271" s="129"/>
      <c r="AC271" s="129"/>
      <c r="AD271" s="135"/>
      <c r="AE271" s="135"/>
      <c r="AF271" s="129" t="s">
        <v>3795</v>
      </c>
      <c r="AG271" s="130"/>
      <c r="AH271" s="135"/>
      <c r="AI271" s="135"/>
      <c r="AJ271" s="135"/>
      <c r="AK271" s="139"/>
      <c r="AL271" s="147"/>
      <c r="AM271" s="170">
        <v>2</v>
      </c>
      <c r="AN271" s="170"/>
      <c r="AO271" s="170">
        <v>2</v>
      </c>
      <c r="AP271" s="143"/>
      <c r="AQ271" s="143"/>
      <c r="AR271" s="148"/>
      <c r="AS271" s="148"/>
      <c r="AT271" s="143"/>
      <c r="AU271" s="143"/>
      <c r="AV271" s="143"/>
      <c r="AW271" s="143"/>
      <c r="AX271" s="143"/>
      <c r="AY271" s="143"/>
      <c r="AZ271" s="371"/>
      <c r="BA271" s="371"/>
      <c r="BB271" s="371"/>
      <c r="BC271" s="371"/>
      <c r="BD271" s="371"/>
      <c r="BE271" s="371"/>
      <c r="BF271" s="371"/>
    </row>
    <row r="272" spans="1:58" ht="42" customHeight="1">
      <c r="A272" s="126"/>
      <c r="B272" s="128" t="s">
        <v>2579</v>
      </c>
      <c r="C272" s="128" t="s">
        <v>2580</v>
      </c>
      <c r="D272" s="128" t="s">
        <v>68</v>
      </c>
      <c r="E272" s="129" t="s">
        <v>40</v>
      </c>
      <c r="F272" s="129">
        <v>77041</v>
      </c>
      <c r="G272" s="562"/>
      <c r="H272" s="129"/>
      <c r="I272" s="98"/>
      <c r="J272" s="94"/>
      <c r="K272" s="129" t="s">
        <v>1045</v>
      </c>
      <c r="L272" s="128"/>
      <c r="M272" s="133" t="str">
        <f t="shared" si="18"/>
        <v/>
      </c>
      <c r="N272" s="133" t="str">
        <f>IFERROR(VLOOKUP($M272,Lookup!$A$1:$P$20,2,FALSE),"")</f>
        <v/>
      </c>
      <c r="O272" s="133" t="str">
        <f>IFERROR(VLOOKUP($M272,Lookup!$A$1:$P$20,7,FALSE),"")</f>
        <v/>
      </c>
      <c r="P272" s="380"/>
      <c r="Q272" s="133" t="str">
        <f>IFERROR(VLOOKUP($M272,Lookup!$A$1:$P$20,8,FALSE),"")</f>
        <v/>
      </c>
      <c r="R272" s="133" t="str">
        <f>IFERROR(VLOOKUP($M272,Lookup!$A$1:$P$20,9,FALSE),"")</f>
        <v/>
      </c>
      <c r="S272" s="133"/>
      <c r="T272" s="133" t="str">
        <f>IFERROR(VLOOKUP($M272,Lookup!$A$1:$P$20,10,FALSE),"")</f>
        <v/>
      </c>
      <c r="U272" s="133" t="str">
        <f>IFERROR(VLOOKUP($M272,Lookup!$A$1:$P$20,11,FALSE),"")</f>
        <v/>
      </c>
      <c r="V272" s="133" t="str">
        <f>IFERROR(VLOOKUP($M272,Lookup!$A$1:$P$20,12,FALSE),"")</f>
        <v/>
      </c>
      <c r="W272" s="133" t="str">
        <f>IFERROR(VLOOKUP($M272,Lookup!$A$1:$P$20,13,FALSE),"")</f>
        <v/>
      </c>
      <c r="X272" s="133" t="str">
        <f>IFERROR(VLOOKUP($M272,Lookup!$A$1:$P$20,14,FALSE),"")</f>
        <v/>
      </c>
      <c r="Y272" s="133" t="str">
        <f>IFERROR(VLOOKUP($M272,Lookup!$A$1:$P$20,15,FALSE),"")</f>
        <v/>
      </c>
      <c r="Z272" s="133" t="str">
        <f>IFERROR(VLOOKUP($M272,Lookup!$A$1:$P$20,16,FALSE),"")</f>
        <v/>
      </c>
      <c r="AA272" s="133" t="str">
        <f>IFERROR(VLOOKUP($M272,Lookup!$A$1:$Q$20,17,FALSE),"")</f>
        <v/>
      </c>
      <c r="AB272" s="129"/>
      <c r="AC272" s="129"/>
      <c r="AD272" s="135"/>
      <c r="AE272" s="135"/>
      <c r="AF272" s="129" t="s">
        <v>2581</v>
      </c>
      <c r="AG272" s="190" t="s">
        <v>2582</v>
      </c>
      <c r="AH272" s="135"/>
      <c r="AI272" s="402"/>
      <c r="AJ272" s="402"/>
      <c r="AK272" s="139"/>
      <c r="AL272" s="147"/>
      <c r="AM272" s="170"/>
      <c r="AN272" s="170"/>
      <c r="AO272" s="147"/>
      <c r="AP272" s="143"/>
      <c r="AQ272" s="143"/>
      <c r="AR272" s="148"/>
      <c r="AS272" s="148"/>
      <c r="AT272" s="143"/>
      <c r="AU272" s="143"/>
      <c r="AV272" s="143"/>
      <c r="AW272" s="143"/>
      <c r="AX272" s="143"/>
      <c r="AY272" s="143"/>
      <c r="AZ272" s="371"/>
      <c r="BA272" s="371"/>
      <c r="BB272" s="371"/>
      <c r="BC272" s="371"/>
      <c r="BD272" s="371"/>
      <c r="BE272" s="371"/>
      <c r="BF272" s="371"/>
    </row>
    <row r="273" spans="1:58" ht="42" customHeight="1">
      <c r="A273" s="126" t="s">
        <v>3028</v>
      </c>
      <c r="B273" s="128" t="s">
        <v>587</v>
      </c>
      <c r="C273" s="128" t="s">
        <v>2571</v>
      </c>
      <c r="D273" s="128" t="s">
        <v>1630</v>
      </c>
      <c r="E273" s="129" t="s">
        <v>40</v>
      </c>
      <c r="F273" s="129">
        <v>78148</v>
      </c>
      <c r="G273" s="98"/>
      <c r="H273" s="94"/>
      <c r="I273" s="98"/>
      <c r="J273" s="129"/>
      <c r="K273" s="129" t="s">
        <v>587</v>
      </c>
      <c r="L273" s="128" t="s">
        <v>4152</v>
      </c>
      <c r="M273" s="133" t="str">
        <f t="shared" si="18"/>
        <v/>
      </c>
      <c r="N273" s="133" t="str">
        <f>IFERROR(VLOOKUP($M273,Lookup!$A$1:$P$20,2,FALSE),"")</f>
        <v/>
      </c>
      <c r="O273" s="133" t="str">
        <f>IFERROR(VLOOKUP($M273,Lookup!$A$1:$P$20,7,FALSE),"")</f>
        <v/>
      </c>
      <c r="P273" s="380"/>
      <c r="Q273" s="133" t="str">
        <f>IFERROR(VLOOKUP($M273,Lookup!$A$1:$P$20,8,FALSE),"")</f>
        <v/>
      </c>
      <c r="R273" s="133" t="str">
        <f>IFERROR(VLOOKUP($M273,Lookup!$A$1:$P$20,9,FALSE),"")</f>
        <v/>
      </c>
      <c r="S273" s="133"/>
      <c r="T273" s="133" t="str">
        <f>IFERROR(VLOOKUP($M273,Lookup!$A$1:$P$20,10,FALSE),"")</f>
        <v/>
      </c>
      <c r="U273" s="133" t="str">
        <f>IFERROR(VLOOKUP($M273,Lookup!$A$1:$P$20,11,FALSE),"")</f>
        <v/>
      </c>
      <c r="V273" s="133" t="str">
        <f>IFERROR(VLOOKUP($M273,Lookup!$A$1:$P$20,12,FALSE),"")</f>
        <v/>
      </c>
      <c r="W273" s="133" t="str">
        <f>IFERROR(VLOOKUP($M273,Lookup!$A$1:$P$20,13,FALSE),"")</f>
        <v/>
      </c>
      <c r="X273" s="133" t="str">
        <f>IFERROR(VLOOKUP($M273,Lookup!$A$1:$P$20,14,FALSE),"")</f>
        <v/>
      </c>
      <c r="Y273" s="133" t="str">
        <f>IFERROR(VLOOKUP($M273,Lookup!$A$1:$P$20,15,FALSE),"")</f>
        <v/>
      </c>
      <c r="Z273" s="133" t="str">
        <f>IFERROR(VLOOKUP($M273,Lookup!$A$1:$P$20,16,FALSE),"")</f>
        <v/>
      </c>
      <c r="AA273" s="133" t="str">
        <f>IFERROR(VLOOKUP($M273,Lookup!$A$1:$Q$20,17,FALSE),"")</f>
        <v/>
      </c>
      <c r="AB273" s="129"/>
      <c r="AC273" s="129"/>
      <c r="AD273" s="135"/>
      <c r="AE273" s="135"/>
      <c r="AF273" s="129"/>
      <c r="AG273" s="129"/>
      <c r="AH273" s="135"/>
      <c r="AI273" s="402"/>
      <c r="AJ273" s="402"/>
      <c r="AK273" s="139"/>
      <c r="AL273" s="147"/>
      <c r="AM273" s="170"/>
      <c r="AN273" s="170"/>
      <c r="AO273" s="170"/>
      <c r="AP273" s="143"/>
      <c r="AQ273" s="143"/>
      <c r="AR273" s="148"/>
      <c r="AS273" s="148"/>
      <c r="AT273" s="143"/>
      <c r="AU273" s="143"/>
      <c r="AV273" s="143"/>
      <c r="AW273" s="143"/>
      <c r="AX273" s="143"/>
      <c r="AY273" s="143"/>
      <c r="AZ273" s="371"/>
      <c r="BA273" s="371"/>
      <c r="BB273" s="371"/>
      <c r="BC273" s="371"/>
      <c r="BD273" s="371"/>
      <c r="BE273" s="371"/>
      <c r="BF273" s="371"/>
    </row>
    <row r="274" spans="1:58" ht="42" customHeight="1">
      <c r="A274" s="126" t="s">
        <v>3028</v>
      </c>
      <c r="B274" s="128" t="s">
        <v>3796</v>
      </c>
      <c r="C274" s="128" t="s">
        <v>3797</v>
      </c>
      <c r="D274" s="128" t="s">
        <v>3544</v>
      </c>
      <c r="E274" s="129" t="s">
        <v>40</v>
      </c>
      <c r="F274" s="129">
        <v>78052</v>
      </c>
      <c r="G274" s="98"/>
      <c r="H274" s="94"/>
      <c r="I274" s="98"/>
      <c r="J274" s="129"/>
      <c r="K274" s="129"/>
      <c r="L274" s="128" t="s">
        <v>4152</v>
      </c>
      <c r="M274" s="133" t="str">
        <f t="shared" si="18"/>
        <v/>
      </c>
      <c r="N274" s="133" t="str">
        <f>IFERROR(VLOOKUP($M274,Lookup!$A$1:$P$20,2,FALSE),"")</f>
        <v/>
      </c>
      <c r="O274" s="133" t="str">
        <f>IFERROR(VLOOKUP($M274,Lookup!$A$1:$P$20,7,FALSE),"")</f>
        <v/>
      </c>
      <c r="P274" s="380"/>
      <c r="Q274" s="133" t="str">
        <f>IFERROR(VLOOKUP($M274,Lookup!$A$1:$P$20,8,FALSE),"")</f>
        <v/>
      </c>
      <c r="R274" s="133" t="str">
        <f>IFERROR(VLOOKUP($M274,Lookup!$A$1:$P$20,9,FALSE),"")</f>
        <v/>
      </c>
      <c r="S274" s="133"/>
      <c r="T274" s="133" t="str">
        <f>IFERROR(VLOOKUP($M274,Lookup!$A$1:$P$20,10,FALSE),"")</f>
        <v/>
      </c>
      <c r="U274" s="133" t="str">
        <f>IFERROR(VLOOKUP($M274,Lookup!$A$1:$P$20,11,FALSE),"")</f>
        <v/>
      </c>
      <c r="V274" s="133" t="str">
        <f>IFERROR(VLOOKUP($M274,Lookup!$A$1:$P$20,12,FALSE),"")</f>
        <v/>
      </c>
      <c r="W274" s="133" t="str">
        <f>IFERROR(VLOOKUP($M274,Lookup!$A$1:$P$20,13,FALSE),"")</f>
        <v/>
      </c>
      <c r="X274" s="133" t="str">
        <f>IFERROR(VLOOKUP($M274,Lookup!$A$1:$P$20,14,FALSE),"")</f>
        <v/>
      </c>
      <c r="Y274" s="133" t="str">
        <f>IFERROR(VLOOKUP($M274,Lookup!$A$1:$P$20,15,FALSE),"")</f>
        <v/>
      </c>
      <c r="Z274" s="133" t="str">
        <f>IFERROR(VLOOKUP($M274,Lookup!$A$1:$P$20,16,FALSE),"")</f>
        <v/>
      </c>
      <c r="AA274" s="133" t="str">
        <f>IFERROR(VLOOKUP($M274,Lookup!$A$1:$Q$20,17,FALSE),"")</f>
        <v/>
      </c>
      <c r="AB274" s="129"/>
      <c r="AC274" s="129"/>
      <c r="AD274" s="135"/>
      <c r="AE274" s="135"/>
      <c r="AF274" s="129"/>
      <c r="AG274" s="129"/>
      <c r="AH274" s="135"/>
      <c r="AI274" s="135"/>
      <c r="AJ274" s="135"/>
      <c r="AK274" s="139"/>
      <c r="AL274" s="147"/>
      <c r="AM274" s="170"/>
      <c r="AN274" s="170"/>
      <c r="AO274" s="147"/>
      <c r="AP274" s="143"/>
      <c r="AQ274" s="143"/>
      <c r="AR274" s="148"/>
      <c r="AS274" s="148"/>
      <c r="AT274" s="143"/>
      <c r="AU274" s="143"/>
      <c r="AV274" s="143"/>
      <c r="AW274" s="143"/>
      <c r="AX274" s="143"/>
      <c r="AY274" s="143"/>
      <c r="AZ274" s="371"/>
      <c r="BA274" s="371"/>
      <c r="BB274" s="371"/>
      <c r="BC274" s="371"/>
      <c r="BD274" s="371"/>
      <c r="BE274" s="371"/>
      <c r="BF274" s="371"/>
    </row>
    <row r="275" spans="1:58" ht="42" customHeight="1">
      <c r="A275" s="126" t="s">
        <v>2531</v>
      </c>
      <c r="B275" s="558" t="s">
        <v>3798</v>
      </c>
      <c r="C275" s="558" t="s">
        <v>3799</v>
      </c>
      <c r="D275" s="558" t="s">
        <v>68</v>
      </c>
      <c r="E275" s="559" t="s">
        <v>40</v>
      </c>
      <c r="F275" s="559">
        <v>77090</v>
      </c>
      <c r="G275" s="98"/>
      <c r="H275" s="129"/>
      <c r="I275" s="98"/>
      <c r="J275" s="129"/>
      <c r="K275" s="129" t="s">
        <v>3758</v>
      </c>
      <c r="L275" s="128"/>
      <c r="M275" s="133" t="str">
        <f t="shared" si="18"/>
        <v/>
      </c>
      <c r="N275" s="133" t="str">
        <f>IFERROR(VLOOKUP($M275,Lookup!$A$1:$P$20,2,FALSE),"")</f>
        <v/>
      </c>
      <c r="O275" s="133" t="str">
        <f>IFERROR(VLOOKUP($M275,Lookup!$A$1:$P$20,7,FALSE),"")</f>
        <v/>
      </c>
      <c r="P275" s="380"/>
      <c r="Q275" s="133" t="str">
        <f>IFERROR(VLOOKUP($M275,Lookup!$A$1:$P$20,8,FALSE),"")</f>
        <v/>
      </c>
      <c r="R275" s="133" t="str">
        <f>IFERROR(VLOOKUP($M275,Lookup!$A$1:$P$20,9,FALSE),"")</f>
        <v/>
      </c>
      <c r="S275" s="133"/>
      <c r="T275" s="133" t="str">
        <f>IFERROR(VLOOKUP($M275,Lookup!$A$1:$P$20,10,FALSE),"")</f>
        <v/>
      </c>
      <c r="U275" s="133" t="str">
        <f>IFERROR(VLOOKUP($M275,Lookup!$A$1:$P$20,11,FALSE),"")</f>
        <v/>
      </c>
      <c r="V275" s="133" t="str">
        <f>IFERROR(VLOOKUP($M275,Lookup!$A$1:$P$20,12,FALSE),"")</f>
        <v/>
      </c>
      <c r="W275" s="133" t="str">
        <f>IFERROR(VLOOKUP($M275,Lookup!$A$1:$P$20,13,FALSE),"")</f>
        <v/>
      </c>
      <c r="X275" s="133" t="str">
        <f>IFERROR(VLOOKUP($M275,Lookup!$A$1:$P$20,14,FALSE),"")</f>
        <v/>
      </c>
      <c r="Y275" s="133" t="str">
        <f>IFERROR(VLOOKUP($M275,Lookup!$A$1:$P$20,15,FALSE),"")</f>
        <v/>
      </c>
      <c r="Z275" s="133" t="str">
        <f>IFERROR(VLOOKUP($M275,Lookup!$A$1:$P$20,16,FALSE),"")</f>
        <v/>
      </c>
      <c r="AA275" s="133" t="str">
        <f>IFERROR(VLOOKUP($M275,Lookup!$A$1:$Q$20,17,FALSE),"")</f>
        <v/>
      </c>
      <c r="AB275" s="129"/>
      <c r="AC275" s="129"/>
      <c r="AD275" s="135"/>
      <c r="AE275" s="135"/>
      <c r="AF275" s="129" t="s">
        <v>3800</v>
      </c>
      <c r="AG275" s="129"/>
      <c r="AH275" s="135" t="s">
        <v>4107</v>
      </c>
      <c r="AI275" s="402">
        <v>1</v>
      </c>
      <c r="AJ275" s="402" t="s">
        <v>3057</v>
      </c>
      <c r="AK275" s="139"/>
      <c r="AL275" s="147"/>
      <c r="AM275" s="170"/>
      <c r="AN275" s="170"/>
      <c r="AO275" s="147"/>
      <c r="AP275" s="143"/>
      <c r="AQ275" s="143"/>
      <c r="AR275" s="148"/>
      <c r="AS275" s="148"/>
      <c r="AT275" s="143"/>
      <c r="AU275" s="143"/>
      <c r="AV275" s="143"/>
      <c r="AW275" s="143"/>
      <c r="AX275" s="143"/>
      <c r="AY275" s="143"/>
      <c r="AZ275" s="371"/>
      <c r="BA275" s="371"/>
      <c r="BB275" s="371"/>
      <c r="BC275" s="371"/>
      <c r="BD275" s="371"/>
      <c r="BE275" s="371"/>
      <c r="BF275" s="371"/>
    </row>
    <row r="276" spans="1:58" ht="33" customHeight="1">
      <c r="A276" s="126"/>
      <c r="B276" s="128" t="s">
        <v>3801</v>
      </c>
      <c r="C276" s="128" t="s">
        <v>3802</v>
      </c>
      <c r="D276" s="128" t="s">
        <v>37</v>
      </c>
      <c r="E276" s="129" t="s">
        <v>40</v>
      </c>
      <c r="F276" s="129">
        <v>78278</v>
      </c>
      <c r="G276" s="98"/>
      <c r="H276" s="129"/>
      <c r="I276" s="98"/>
      <c r="J276" s="129"/>
      <c r="K276" s="129"/>
      <c r="L276" s="128"/>
      <c r="M276" s="133" t="str">
        <f t="shared" si="18"/>
        <v/>
      </c>
      <c r="N276" s="133" t="str">
        <f>IFERROR(VLOOKUP($M276,Lookup!$A$1:$P$20,2,FALSE),"")</f>
        <v/>
      </c>
      <c r="O276" s="133" t="str">
        <f>IFERROR(VLOOKUP($M276,Lookup!$A$1:$P$20,7,FALSE),"")</f>
        <v/>
      </c>
      <c r="P276" s="380"/>
      <c r="Q276" s="133" t="str">
        <f>IFERROR(VLOOKUP($M276,Lookup!$A$1:$P$20,8,FALSE),"")</f>
        <v/>
      </c>
      <c r="R276" s="133" t="str">
        <f>IFERROR(VLOOKUP($M276,Lookup!$A$1:$P$20,9,FALSE),"")</f>
        <v/>
      </c>
      <c r="S276" s="133"/>
      <c r="T276" s="133" t="str">
        <f>IFERROR(VLOOKUP($M276,Lookup!$A$1:$P$20,10,FALSE),"")</f>
        <v/>
      </c>
      <c r="U276" s="133" t="str">
        <f>IFERROR(VLOOKUP($M276,Lookup!$A$1:$P$20,11,FALSE),"")</f>
        <v/>
      </c>
      <c r="V276" s="133" t="str">
        <f>IFERROR(VLOOKUP($M276,Lookup!$A$1:$P$20,12,FALSE),"")</f>
        <v/>
      </c>
      <c r="W276" s="133" t="str">
        <f>IFERROR(VLOOKUP($M276,Lookup!$A$1:$P$20,13,FALSE),"")</f>
        <v/>
      </c>
      <c r="X276" s="133" t="str">
        <f>IFERROR(VLOOKUP($M276,Lookup!$A$1:$P$20,14,FALSE),"")</f>
        <v/>
      </c>
      <c r="Y276" s="133" t="str">
        <f>IFERROR(VLOOKUP($M276,Lookup!$A$1:$P$20,15,FALSE),"")</f>
        <v/>
      </c>
      <c r="Z276" s="133" t="str">
        <f>IFERROR(VLOOKUP($M276,Lookup!$A$1:$P$20,16,FALSE),"")</f>
        <v/>
      </c>
      <c r="AA276" s="133" t="str">
        <f>IFERROR(VLOOKUP($M276,Lookup!$A$1:$Q$20,17,FALSE),"")</f>
        <v/>
      </c>
      <c r="AB276" s="129"/>
      <c r="AC276" s="129"/>
      <c r="AD276" s="135"/>
      <c r="AE276" s="135"/>
      <c r="AF276" s="129" t="s">
        <v>3803</v>
      </c>
      <c r="AG276" s="130" t="s">
        <v>3804</v>
      </c>
      <c r="AH276" s="135"/>
      <c r="AI276" s="135"/>
      <c r="AJ276" s="135"/>
      <c r="AK276" s="139"/>
      <c r="AL276" s="147"/>
      <c r="AM276" s="147"/>
      <c r="AN276" s="147"/>
      <c r="AO276" s="147"/>
      <c r="AP276" s="143"/>
      <c r="AQ276" s="143"/>
      <c r="AR276" s="148"/>
      <c r="AS276" s="148"/>
      <c r="AT276" s="143"/>
      <c r="AU276" s="143"/>
      <c r="AV276" s="143"/>
      <c r="AW276" s="143"/>
      <c r="AX276" s="143"/>
      <c r="AY276" s="143"/>
      <c r="AZ276" s="371"/>
      <c r="BA276" s="371"/>
      <c r="BB276" s="371"/>
      <c r="BC276" s="371"/>
      <c r="BD276" s="371"/>
      <c r="BE276" s="371"/>
      <c r="BF276" s="371"/>
    </row>
    <row r="277" spans="1:58" ht="42" customHeight="1">
      <c r="A277" s="126"/>
      <c r="B277" s="128" t="s">
        <v>3805</v>
      </c>
      <c r="C277" s="128" t="s">
        <v>3806</v>
      </c>
      <c r="D277" s="128" t="s">
        <v>37</v>
      </c>
      <c r="E277" s="129" t="s">
        <v>40</v>
      </c>
      <c r="F277" s="129">
        <v>78230</v>
      </c>
      <c r="G277" s="98"/>
      <c r="H277" s="94"/>
      <c r="I277" s="98"/>
      <c r="J277" s="129"/>
      <c r="K277" s="129"/>
      <c r="L277" s="128"/>
      <c r="M277" s="133" t="str">
        <f t="shared" si="18"/>
        <v/>
      </c>
      <c r="N277" s="133" t="str">
        <f>IFERROR(VLOOKUP($M277,Lookup!$A$1:$P$20,2,FALSE),"")</f>
        <v/>
      </c>
      <c r="O277" s="133" t="str">
        <f>IFERROR(VLOOKUP($M277,Lookup!$A$1:$P$20,7,FALSE),"")</f>
        <v/>
      </c>
      <c r="P277" s="380"/>
      <c r="Q277" s="133" t="str">
        <f>IFERROR(VLOOKUP($M277,Lookup!$A$1:$P$20,8,FALSE),"")</f>
        <v/>
      </c>
      <c r="R277" s="133" t="str">
        <f>IFERROR(VLOOKUP($M277,Lookup!$A$1:$P$20,9,FALSE),"")</f>
        <v/>
      </c>
      <c r="S277" s="133"/>
      <c r="T277" s="133" t="str">
        <f>IFERROR(VLOOKUP($M277,Lookup!$A$1:$P$20,10,FALSE),"")</f>
        <v/>
      </c>
      <c r="U277" s="133" t="str">
        <f>IFERROR(VLOOKUP($M277,Lookup!$A$1:$P$20,11,FALSE),"")</f>
        <v/>
      </c>
      <c r="V277" s="133" t="str">
        <f>IFERROR(VLOOKUP($M277,Lookup!$A$1:$P$20,12,FALSE),"")</f>
        <v/>
      </c>
      <c r="W277" s="133" t="str">
        <f>IFERROR(VLOOKUP($M277,Lookup!$A$1:$P$20,13,FALSE),"")</f>
        <v/>
      </c>
      <c r="X277" s="133" t="str">
        <f>IFERROR(VLOOKUP($M277,Lookup!$A$1:$P$20,14,FALSE),"")</f>
        <v/>
      </c>
      <c r="Y277" s="133" t="str">
        <f>IFERROR(VLOOKUP($M277,Lookup!$A$1:$P$20,15,FALSE),"")</f>
        <v/>
      </c>
      <c r="Z277" s="133" t="str">
        <f>IFERROR(VLOOKUP($M277,Lookup!$A$1:$P$20,16,FALSE),"")</f>
        <v/>
      </c>
      <c r="AA277" s="133" t="str">
        <f>IFERROR(VLOOKUP($M277,Lookup!$A$1:$Q$20,17,FALSE),"")</f>
        <v/>
      </c>
      <c r="AB277" s="129"/>
      <c r="AC277" s="129"/>
      <c r="AD277" s="135"/>
      <c r="AE277" s="135"/>
      <c r="AF277" s="129"/>
      <c r="AG277" s="129"/>
      <c r="AH277" s="135"/>
      <c r="AI277" s="135"/>
      <c r="AJ277" s="135"/>
      <c r="AK277" s="139"/>
      <c r="AL277" s="147"/>
      <c r="AM277" s="147"/>
      <c r="AN277" s="147"/>
      <c r="AO277" s="147"/>
      <c r="AP277" s="143"/>
      <c r="AQ277" s="143"/>
      <c r="AR277" s="148"/>
      <c r="AS277" s="148"/>
      <c r="AT277" s="143"/>
      <c r="AU277" s="143"/>
      <c r="AV277" s="143"/>
      <c r="AW277" s="143"/>
      <c r="AX277" s="143"/>
      <c r="AY277" s="143"/>
      <c r="AZ277" s="371"/>
      <c r="BA277" s="371"/>
      <c r="BB277" s="371"/>
      <c r="BC277" s="371"/>
      <c r="BD277" s="371"/>
      <c r="BE277" s="371"/>
      <c r="BF277" s="371"/>
    </row>
    <row r="278" spans="1:58" ht="42" customHeight="1">
      <c r="A278" s="126"/>
      <c r="B278" s="128" t="s">
        <v>3807</v>
      </c>
      <c r="C278" s="128" t="s">
        <v>3808</v>
      </c>
      <c r="D278" s="128" t="s">
        <v>37</v>
      </c>
      <c r="E278" s="129" t="s">
        <v>40</v>
      </c>
      <c r="F278" s="129">
        <v>78214</v>
      </c>
      <c r="G278" s="98"/>
      <c r="H278" s="94"/>
      <c r="I278" s="98"/>
      <c r="J278" s="129"/>
      <c r="K278" s="129"/>
      <c r="L278" s="128"/>
      <c r="M278" s="133" t="str">
        <f t="shared" si="18"/>
        <v/>
      </c>
      <c r="N278" s="133" t="str">
        <f>IFERROR(VLOOKUP($M278,Lookup!$A$1:$P$20,2,FALSE),"")</f>
        <v/>
      </c>
      <c r="O278" s="133" t="str">
        <f>IFERROR(VLOOKUP($M278,Lookup!$A$1:$P$20,7,FALSE),"")</f>
        <v/>
      </c>
      <c r="P278" s="380"/>
      <c r="Q278" s="133" t="str">
        <f>IFERROR(VLOOKUP($M278,Lookup!$A$1:$P$20,8,FALSE),"")</f>
        <v/>
      </c>
      <c r="R278" s="133" t="str">
        <f>IFERROR(VLOOKUP($M278,Lookup!$A$1:$P$20,9,FALSE),"")</f>
        <v/>
      </c>
      <c r="S278" s="133"/>
      <c r="T278" s="133" t="str">
        <f>IFERROR(VLOOKUP($M278,Lookup!$A$1:$P$20,10,FALSE),"")</f>
        <v/>
      </c>
      <c r="U278" s="133" t="str">
        <f>IFERROR(VLOOKUP($M278,Lookup!$A$1:$P$20,11,FALSE),"")</f>
        <v/>
      </c>
      <c r="V278" s="133" t="str">
        <f>IFERROR(VLOOKUP($M278,Lookup!$A$1:$P$20,12,FALSE),"")</f>
        <v/>
      </c>
      <c r="W278" s="133" t="str">
        <f>IFERROR(VLOOKUP($M278,Lookup!$A$1:$P$20,13,FALSE),"")</f>
        <v/>
      </c>
      <c r="X278" s="133" t="str">
        <f>IFERROR(VLOOKUP($M278,Lookup!$A$1:$P$20,14,FALSE),"")</f>
        <v/>
      </c>
      <c r="Y278" s="133" t="str">
        <f>IFERROR(VLOOKUP($M278,Lookup!$A$1:$P$20,15,FALSE),"")</f>
        <v/>
      </c>
      <c r="Z278" s="133" t="str">
        <f>IFERROR(VLOOKUP($M278,Lookup!$A$1:$P$20,16,FALSE),"")</f>
        <v/>
      </c>
      <c r="AA278" s="133" t="str">
        <f>IFERROR(VLOOKUP($M278,Lookup!$A$1:$Q$20,17,FALSE),"")</f>
        <v/>
      </c>
      <c r="AB278" s="129"/>
      <c r="AC278" s="129"/>
      <c r="AD278" s="135"/>
      <c r="AE278" s="135"/>
      <c r="AF278" s="129" t="s">
        <v>3809</v>
      </c>
      <c r="AG278" s="130" t="s">
        <v>3810</v>
      </c>
      <c r="AH278" s="135"/>
      <c r="AI278" s="135"/>
      <c r="AJ278" s="135"/>
      <c r="AK278" s="139"/>
      <c r="AL278" s="147"/>
      <c r="AM278" s="147"/>
      <c r="AN278" s="147"/>
      <c r="AO278" s="147"/>
      <c r="AP278" s="143"/>
      <c r="AQ278" s="143"/>
      <c r="AR278" s="148"/>
      <c r="AS278" s="148"/>
      <c r="AT278" s="143"/>
      <c r="AU278" s="143"/>
      <c r="AV278" s="143"/>
      <c r="AW278" s="143"/>
      <c r="AX278" s="143"/>
      <c r="AY278" s="143"/>
      <c r="AZ278" s="371"/>
      <c r="BA278" s="371"/>
      <c r="BB278" s="371"/>
      <c r="BC278" s="371"/>
      <c r="BD278" s="371"/>
      <c r="BE278" s="371"/>
      <c r="BF278" s="371"/>
    </row>
    <row r="279" spans="1:58" ht="42" customHeight="1">
      <c r="A279" s="126"/>
      <c r="B279" s="128" t="s">
        <v>3811</v>
      </c>
      <c r="C279" s="128" t="s">
        <v>3812</v>
      </c>
      <c r="D279" s="128" t="s">
        <v>37</v>
      </c>
      <c r="E279" s="129" t="s">
        <v>40</v>
      </c>
      <c r="F279" s="129">
        <v>78219</v>
      </c>
      <c r="G279" s="98"/>
      <c r="H279" s="129"/>
      <c r="I279" s="98"/>
      <c r="J279" s="129"/>
      <c r="K279" s="129" t="s">
        <v>472</v>
      </c>
      <c r="L279" s="128"/>
      <c r="M279" s="133" t="str">
        <f t="shared" si="18"/>
        <v/>
      </c>
      <c r="N279" s="133" t="str">
        <f>IFERROR(VLOOKUP($M279,Lookup!$A$1:$P$20,2,FALSE),"")</f>
        <v/>
      </c>
      <c r="O279" s="133" t="str">
        <f>IFERROR(VLOOKUP($M279,Lookup!$A$1:$P$20,7,FALSE),"")</f>
        <v/>
      </c>
      <c r="P279" s="380"/>
      <c r="Q279" s="133" t="str">
        <f>IFERROR(VLOOKUP($M279,Lookup!$A$1:$P$20,8,FALSE),"")</f>
        <v/>
      </c>
      <c r="R279" s="133" t="str">
        <f>IFERROR(VLOOKUP($M279,Lookup!$A$1:$P$20,9,FALSE),"")</f>
        <v/>
      </c>
      <c r="S279" s="133"/>
      <c r="T279" s="133" t="str">
        <f>IFERROR(VLOOKUP($M279,Lookup!$A$1:$P$20,10,FALSE),"")</f>
        <v/>
      </c>
      <c r="U279" s="133" t="str">
        <f>IFERROR(VLOOKUP($M279,Lookup!$A$1:$P$20,11,FALSE),"")</f>
        <v/>
      </c>
      <c r="V279" s="133" t="str">
        <f>IFERROR(VLOOKUP($M279,Lookup!$A$1:$P$20,12,FALSE),"")</f>
        <v/>
      </c>
      <c r="W279" s="133" t="str">
        <f>IFERROR(VLOOKUP($M279,Lookup!$A$1:$P$20,13,FALSE),"")</f>
        <v/>
      </c>
      <c r="X279" s="133" t="str">
        <f>IFERROR(VLOOKUP($M279,Lookup!$A$1:$P$20,14,FALSE),"")</f>
        <v/>
      </c>
      <c r="Y279" s="133" t="str">
        <f>IFERROR(VLOOKUP($M279,Lookup!$A$1:$P$20,15,FALSE),"")</f>
        <v/>
      </c>
      <c r="Z279" s="133" t="str">
        <f>IFERROR(VLOOKUP($M279,Lookup!$A$1:$P$20,16,FALSE),"")</f>
        <v/>
      </c>
      <c r="AA279" s="133" t="str">
        <f>IFERROR(VLOOKUP($M279,Lookup!$A$1:$Q$20,17,FALSE),"")</f>
        <v/>
      </c>
      <c r="AB279" s="129"/>
      <c r="AC279" s="129"/>
      <c r="AD279" s="135"/>
      <c r="AE279" s="135"/>
      <c r="AF279" s="129" t="s">
        <v>3813</v>
      </c>
      <c r="AG279" s="130" t="s">
        <v>3814</v>
      </c>
      <c r="AH279" s="135" t="s">
        <v>4107</v>
      </c>
      <c r="AI279" s="402">
        <v>1</v>
      </c>
      <c r="AJ279" s="402" t="s">
        <v>3057</v>
      </c>
      <c r="AK279" s="139"/>
      <c r="AL279" s="147"/>
      <c r="AM279" s="170"/>
      <c r="AN279" s="170"/>
      <c r="AO279" s="147"/>
      <c r="AP279" s="143"/>
      <c r="AQ279" s="143"/>
      <c r="AR279" s="148"/>
      <c r="AS279" s="148"/>
      <c r="AT279" s="143"/>
      <c r="AU279" s="143"/>
      <c r="AV279" s="143"/>
      <c r="AW279" s="143"/>
      <c r="AX279" s="143"/>
      <c r="AY279" s="143"/>
      <c r="AZ279" s="371"/>
      <c r="BA279" s="371"/>
      <c r="BB279" s="371"/>
      <c r="BC279" s="371"/>
      <c r="BD279" s="371"/>
      <c r="BE279" s="371"/>
      <c r="BF279" s="371"/>
    </row>
    <row r="280" spans="1:58" ht="42" customHeight="1">
      <c r="A280" s="126"/>
      <c r="B280" s="128" t="s">
        <v>3815</v>
      </c>
      <c r="C280" s="128" t="s">
        <v>3816</v>
      </c>
      <c r="D280" s="128" t="s">
        <v>37</v>
      </c>
      <c r="E280" s="129" t="s">
        <v>40</v>
      </c>
      <c r="F280" s="129">
        <v>78222</v>
      </c>
      <c r="G280" s="98"/>
      <c r="H280" s="94"/>
      <c r="I280" s="98"/>
      <c r="J280" s="129"/>
      <c r="K280" s="129"/>
      <c r="L280" s="128"/>
      <c r="M280" s="133" t="str">
        <f t="shared" si="18"/>
        <v/>
      </c>
      <c r="N280" s="133" t="str">
        <f>IFERROR(VLOOKUP($M280,Lookup!$A$1:$P$20,2,FALSE),"")</f>
        <v/>
      </c>
      <c r="O280" s="133" t="str">
        <f>IFERROR(VLOOKUP($M280,Lookup!$A$1:$P$20,7,FALSE),"")</f>
        <v/>
      </c>
      <c r="P280" s="380"/>
      <c r="Q280" s="133" t="str">
        <f>IFERROR(VLOOKUP($M280,Lookup!$A$1:$P$20,8,FALSE),"")</f>
        <v/>
      </c>
      <c r="R280" s="133" t="str">
        <f>IFERROR(VLOOKUP($M280,Lookup!$A$1:$P$20,9,FALSE),"")</f>
        <v/>
      </c>
      <c r="S280" s="133"/>
      <c r="T280" s="133" t="str">
        <f>IFERROR(VLOOKUP($M280,Lookup!$A$1:$P$20,10,FALSE),"")</f>
        <v/>
      </c>
      <c r="U280" s="133" t="str">
        <f>IFERROR(VLOOKUP($M280,Lookup!$A$1:$P$20,11,FALSE),"")</f>
        <v/>
      </c>
      <c r="V280" s="133" t="str">
        <f>IFERROR(VLOOKUP($M280,Lookup!$A$1:$P$20,12,FALSE),"")</f>
        <v/>
      </c>
      <c r="W280" s="133" t="str">
        <f>IFERROR(VLOOKUP($M280,Lookup!$A$1:$P$20,13,FALSE),"")</f>
        <v/>
      </c>
      <c r="X280" s="133" t="str">
        <f>IFERROR(VLOOKUP($M280,Lookup!$A$1:$P$20,14,FALSE),"")</f>
        <v/>
      </c>
      <c r="Y280" s="133" t="str">
        <f>IFERROR(VLOOKUP($M280,Lookup!$A$1:$P$20,15,FALSE),"")</f>
        <v/>
      </c>
      <c r="Z280" s="133" t="str">
        <f>IFERROR(VLOOKUP($M280,Lookup!$A$1:$P$20,16,FALSE),"")</f>
        <v/>
      </c>
      <c r="AA280" s="133" t="str">
        <f>IFERROR(VLOOKUP($M280,Lookup!$A$1:$Q$20,17,FALSE),"")</f>
        <v/>
      </c>
      <c r="AB280" s="129"/>
      <c r="AC280" s="129"/>
      <c r="AD280" s="135"/>
      <c r="AE280" s="135"/>
      <c r="AF280" s="129"/>
      <c r="AG280" s="129"/>
      <c r="AH280" s="135"/>
      <c r="AI280" s="135"/>
      <c r="AJ280" s="135"/>
      <c r="AK280" s="139"/>
      <c r="AL280" s="147"/>
      <c r="AM280" s="147"/>
      <c r="AN280" s="147"/>
      <c r="AO280" s="147"/>
      <c r="AP280" s="143"/>
      <c r="AQ280" s="143"/>
      <c r="AR280" s="148"/>
      <c r="AS280" s="148"/>
      <c r="AT280" s="143"/>
      <c r="AU280" s="143"/>
      <c r="AV280" s="143"/>
      <c r="AW280" s="143"/>
      <c r="AX280" s="143"/>
      <c r="AY280" s="143"/>
      <c r="AZ280" s="371"/>
      <c r="BA280" s="371"/>
      <c r="BB280" s="371"/>
      <c r="BC280" s="371"/>
      <c r="BD280" s="371"/>
      <c r="BE280" s="371"/>
      <c r="BF280" s="371"/>
    </row>
    <row r="281" spans="1:58" ht="42" customHeight="1">
      <c r="A281" s="126" t="s">
        <v>2531</v>
      </c>
      <c r="B281" s="128" t="s">
        <v>3817</v>
      </c>
      <c r="C281" s="128" t="s">
        <v>3818</v>
      </c>
      <c r="D281" s="128" t="s">
        <v>134</v>
      </c>
      <c r="E281" s="129" t="s">
        <v>40</v>
      </c>
      <c r="F281" s="129">
        <v>78133</v>
      </c>
      <c r="G281" s="98"/>
      <c r="H281" s="94"/>
      <c r="I281" s="98"/>
      <c r="J281" s="129"/>
      <c r="K281" s="129"/>
      <c r="L281" s="128"/>
      <c r="M281" s="133" t="str">
        <f t="shared" si="18"/>
        <v/>
      </c>
      <c r="N281" s="133" t="str">
        <f>IFERROR(VLOOKUP($M281,Lookup!$A$1:$P$20,2,FALSE),"")</f>
        <v/>
      </c>
      <c r="O281" s="133" t="str">
        <f>IFERROR(VLOOKUP($M281,Lookup!$A$1:$P$20,7,FALSE),"")</f>
        <v/>
      </c>
      <c r="P281" s="380"/>
      <c r="Q281" s="133" t="str">
        <f>IFERROR(VLOOKUP($M281,Lookup!$A$1:$P$20,8,FALSE),"")</f>
        <v/>
      </c>
      <c r="R281" s="133" t="str">
        <f>IFERROR(VLOOKUP($M281,Lookup!$A$1:$P$20,9,FALSE),"")</f>
        <v/>
      </c>
      <c r="S281" s="133"/>
      <c r="T281" s="133" t="str">
        <f>IFERROR(VLOOKUP($M281,Lookup!$A$1:$P$20,10,FALSE),"")</f>
        <v/>
      </c>
      <c r="U281" s="133" t="str">
        <f>IFERROR(VLOOKUP($M281,Lookup!$A$1:$P$20,11,FALSE),"")</f>
        <v/>
      </c>
      <c r="V281" s="133" t="str">
        <f>IFERROR(VLOOKUP($M281,Lookup!$A$1:$P$20,12,FALSE),"")</f>
        <v/>
      </c>
      <c r="W281" s="133" t="str">
        <f>IFERROR(VLOOKUP($M281,Lookup!$A$1:$P$20,13,FALSE),"")</f>
        <v/>
      </c>
      <c r="X281" s="133" t="str">
        <f>IFERROR(VLOOKUP($M281,Lookup!$A$1:$P$20,14,FALSE),"")</f>
        <v/>
      </c>
      <c r="Y281" s="133" t="str">
        <f>IFERROR(VLOOKUP($M281,Lookup!$A$1:$P$20,15,FALSE),"")</f>
        <v/>
      </c>
      <c r="Z281" s="133" t="str">
        <f>IFERROR(VLOOKUP($M281,Lookup!$A$1:$P$20,16,FALSE),"")</f>
        <v/>
      </c>
      <c r="AA281" s="133" t="str">
        <f>IFERROR(VLOOKUP($M281,Lookup!$A$1:$Q$20,17,FALSE),"")</f>
        <v/>
      </c>
      <c r="AB281" s="129"/>
      <c r="AC281" s="129"/>
      <c r="AD281" s="135"/>
      <c r="AE281" s="135"/>
      <c r="AF281" s="129"/>
      <c r="AG281" s="129"/>
      <c r="AH281" s="135"/>
      <c r="AI281" s="135"/>
      <c r="AJ281" s="135"/>
      <c r="AK281" s="139"/>
      <c r="AL281" s="147"/>
      <c r="AM281" s="170"/>
      <c r="AN281" s="170"/>
      <c r="AO281" s="147"/>
      <c r="AP281" s="143"/>
      <c r="AQ281" s="143"/>
      <c r="AR281" s="148"/>
      <c r="AS281" s="148"/>
      <c r="AT281" s="143"/>
      <c r="AU281" s="143"/>
      <c r="AV281" s="143"/>
      <c r="AW281" s="143"/>
      <c r="AX281" s="143"/>
      <c r="AY281" s="143"/>
      <c r="AZ281" s="371"/>
      <c r="BA281" s="371"/>
      <c r="BB281" s="371"/>
      <c r="BC281" s="371"/>
      <c r="BD281" s="371"/>
      <c r="BE281" s="371"/>
      <c r="BF281" s="371"/>
    </row>
    <row r="282" spans="1:58" ht="42" customHeight="1">
      <c r="A282" s="126"/>
      <c r="B282" s="128" t="s">
        <v>3819</v>
      </c>
      <c r="C282" s="128"/>
      <c r="D282" s="128"/>
      <c r="E282" s="129"/>
      <c r="F282" s="129"/>
      <c r="G282" s="98"/>
      <c r="H282" s="129"/>
      <c r="I282" s="98"/>
      <c r="J282" s="129"/>
      <c r="K282" s="129" t="s">
        <v>4168</v>
      </c>
      <c r="L282" s="128"/>
      <c r="M282" s="133" t="str">
        <f t="shared" si="18"/>
        <v/>
      </c>
      <c r="N282" s="133" t="str">
        <f>IFERROR(VLOOKUP($M282,Lookup!$A$1:$P$20,2,FALSE),"")</f>
        <v/>
      </c>
      <c r="O282" s="133" t="str">
        <f>IFERROR(VLOOKUP($M282,Lookup!$A$1:$P$20,7,FALSE),"")</f>
        <v/>
      </c>
      <c r="P282" s="380"/>
      <c r="Q282" s="133" t="str">
        <f>IFERROR(VLOOKUP($M282,Lookup!$A$1:$P$20,8,FALSE),"")</f>
        <v/>
      </c>
      <c r="R282" s="133" t="str">
        <f>IFERROR(VLOOKUP($M282,Lookup!$A$1:$P$20,9,FALSE),"")</f>
        <v/>
      </c>
      <c r="S282" s="133"/>
      <c r="T282" s="133" t="str">
        <f>IFERROR(VLOOKUP($M282,Lookup!$A$1:$P$20,10,FALSE),"")</f>
        <v/>
      </c>
      <c r="U282" s="133" t="str">
        <f>IFERROR(VLOOKUP($M282,Lookup!$A$1:$P$20,11,FALSE),"")</f>
        <v/>
      </c>
      <c r="V282" s="133" t="str">
        <f>IFERROR(VLOOKUP($M282,Lookup!$A$1:$P$20,12,FALSE),"")</f>
        <v/>
      </c>
      <c r="W282" s="133" t="str">
        <f>IFERROR(VLOOKUP($M282,Lookup!$A$1:$P$20,13,FALSE),"")</f>
        <v/>
      </c>
      <c r="X282" s="133" t="str">
        <f>IFERROR(VLOOKUP($M282,Lookup!$A$1:$P$20,14,FALSE),"")</f>
        <v/>
      </c>
      <c r="Y282" s="133" t="str">
        <f>IFERROR(VLOOKUP($M282,Lookup!$A$1:$P$20,15,FALSE),"")</f>
        <v/>
      </c>
      <c r="Z282" s="133" t="str">
        <f>IFERROR(VLOOKUP($M282,Lookup!$A$1:$P$20,16,FALSE),"")</f>
        <v/>
      </c>
      <c r="AA282" s="133" t="str">
        <f>IFERROR(VLOOKUP($M282,Lookup!$A$1:$Q$20,17,FALSE),"")</f>
        <v/>
      </c>
      <c r="AB282" s="129"/>
      <c r="AC282" s="129"/>
      <c r="AD282" s="135"/>
      <c r="AE282" s="135"/>
      <c r="AF282" s="129" t="s">
        <v>3820</v>
      </c>
      <c r="AG282" s="129"/>
      <c r="AH282" s="135"/>
      <c r="AI282" s="402"/>
      <c r="AJ282" s="402"/>
      <c r="AK282" s="143"/>
      <c r="AL282" s="150"/>
      <c r="AM282" s="129"/>
      <c r="AN282" s="129"/>
      <c r="AO282" s="150"/>
      <c r="AP282" s="143"/>
      <c r="AQ282" s="143"/>
      <c r="AR282" s="148"/>
      <c r="AS282" s="148"/>
      <c r="AT282" s="143"/>
      <c r="AU282" s="143"/>
      <c r="AV282" s="143"/>
      <c r="AW282" s="143"/>
      <c r="AX282" s="143"/>
      <c r="AY282" s="143"/>
      <c r="AZ282" s="371"/>
      <c r="BA282" s="371"/>
      <c r="BB282" s="371"/>
      <c r="BC282" s="371"/>
      <c r="BD282" s="371"/>
      <c r="BE282" s="371"/>
      <c r="BF282" s="371"/>
    </row>
    <row r="283" spans="1:58" ht="42" customHeight="1">
      <c r="A283" s="126"/>
      <c r="B283" s="128" t="s">
        <v>2132</v>
      </c>
      <c r="C283" s="128" t="s">
        <v>2133</v>
      </c>
      <c r="D283" s="128" t="s">
        <v>134</v>
      </c>
      <c r="E283" s="129" t="s">
        <v>40</v>
      </c>
      <c r="F283" s="129">
        <v>78133</v>
      </c>
      <c r="G283" s="98"/>
      <c r="H283" s="129"/>
      <c r="I283" s="98"/>
      <c r="J283" s="129"/>
      <c r="K283" s="129"/>
      <c r="L283" s="128"/>
      <c r="M283" s="133" t="str">
        <f t="shared" si="18"/>
        <v/>
      </c>
      <c r="N283" s="133" t="str">
        <f>IFERROR(VLOOKUP($M283,Lookup!$A$1:$P$20,2,FALSE),"")</f>
        <v/>
      </c>
      <c r="O283" s="133" t="str">
        <f>IFERROR(VLOOKUP($M283,Lookup!$A$1:$P$20,7,FALSE),"")</f>
        <v/>
      </c>
      <c r="P283" s="380"/>
      <c r="Q283" s="133" t="str">
        <f>IFERROR(VLOOKUP($M283,Lookup!$A$1:$P$20,8,FALSE),"")</f>
        <v/>
      </c>
      <c r="R283" s="133" t="str">
        <f>IFERROR(VLOOKUP($M283,Lookup!$A$1:$P$20,9,FALSE),"")</f>
        <v/>
      </c>
      <c r="S283" s="133"/>
      <c r="T283" s="133" t="str">
        <f>IFERROR(VLOOKUP($M283,Lookup!$A$1:$P$20,10,FALSE),"")</f>
        <v/>
      </c>
      <c r="U283" s="133" t="str">
        <f>IFERROR(VLOOKUP($M283,Lookup!$A$1:$P$20,11,FALSE),"")</f>
        <v/>
      </c>
      <c r="V283" s="133" t="str">
        <f>IFERROR(VLOOKUP($M283,Lookup!$A$1:$P$20,12,FALSE),"")</f>
        <v/>
      </c>
      <c r="W283" s="133" t="str">
        <f>IFERROR(VLOOKUP($M283,Lookup!$A$1:$P$20,13,FALSE),"")</f>
        <v/>
      </c>
      <c r="X283" s="133" t="str">
        <f>IFERROR(VLOOKUP($M283,Lookup!$A$1:$P$20,14,FALSE),"")</f>
        <v/>
      </c>
      <c r="Y283" s="133" t="str">
        <f>IFERROR(VLOOKUP($M283,Lookup!$A$1:$P$20,15,FALSE),"")</f>
        <v/>
      </c>
      <c r="Z283" s="133" t="str">
        <f>IFERROR(VLOOKUP($M283,Lookup!$A$1:$P$20,16,FALSE),"")</f>
        <v/>
      </c>
      <c r="AA283" s="133" t="str">
        <f>IFERROR(VLOOKUP($M283,Lookup!$A$1:$Q$20,17,FALSE),"")</f>
        <v/>
      </c>
      <c r="AB283" s="129"/>
      <c r="AC283" s="129"/>
      <c r="AD283" s="135"/>
      <c r="AE283" s="135"/>
      <c r="AF283" s="129" t="s">
        <v>3234</v>
      </c>
      <c r="AG283" s="130" t="s">
        <v>3235</v>
      </c>
      <c r="AH283" s="135"/>
      <c r="AI283" s="402"/>
      <c r="AJ283" s="402"/>
      <c r="AK283" s="143"/>
      <c r="AL283" s="150"/>
      <c r="AM283" s="129"/>
      <c r="AN283" s="129"/>
      <c r="AO283" s="150"/>
      <c r="AP283" s="143"/>
      <c r="AQ283" s="143"/>
      <c r="AR283" s="148"/>
      <c r="AS283" s="148"/>
      <c r="AT283" s="143"/>
      <c r="AU283" s="143"/>
      <c r="AV283" s="143"/>
      <c r="AW283" s="143"/>
      <c r="AX283" s="143"/>
      <c r="AY283" s="143"/>
      <c r="AZ283" s="371"/>
      <c r="BA283" s="371"/>
      <c r="BB283" s="371"/>
      <c r="BC283" s="371"/>
      <c r="BD283" s="371"/>
      <c r="BE283" s="371"/>
      <c r="BF283" s="371"/>
    </row>
    <row r="284" spans="1:58" ht="42" customHeight="1">
      <c r="A284" s="126"/>
      <c r="B284" s="128" t="s">
        <v>3821</v>
      </c>
      <c r="C284" s="128" t="s">
        <v>3822</v>
      </c>
      <c r="D284" s="128" t="s">
        <v>68</v>
      </c>
      <c r="E284" s="129" t="s">
        <v>40</v>
      </c>
      <c r="F284" s="129">
        <v>77026</v>
      </c>
      <c r="G284" s="98"/>
      <c r="H284" s="94"/>
      <c r="I284" s="98"/>
      <c r="J284" s="129"/>
      <c r="K284" s="129" t="s">
        <v>472</v>
      </c>
      <c r="L284" s="128"/>
      <c r="M284" s="133" t="str">
        <f t="shared" si="18"/>
        <v/>
      </c>
      <c r="N284" s="133" t="str">
        <f>IFERROR(VLOOKUP($M284,Lookup!$A$1:$P$20,2,FALSE),"")</f>
        <v/>
      </c>
      <c r="O284" s="133" t="str">
        <f>IFERROR(VLOOKUP($M284,Lookup!$A$1:$P$20,7,FALSE),"")</f>
        <v/>
      </c>
      <c r="P284" s="380"/>
      <c r="Q284" s="133" t="str">
        <f>IFERROR(VLOOKUP($M284,Lookup!$A$1:$P$20,8,FALSE),"")</f>
        <v/>
      </c>
      <c r="R284" s="133" t="str">
        <f>IFERROR(VLOOKUP($M284,Lookup!$A$1:$P$20,9,FALSE),"")</f>
        <v/>
      </c>
      <c r="S284" s="133"/>
      <c r="T284" s="133" t="str">
        <f>IFERROR(VLOOKUP($M284,Lookup!$A$1:$P$20,10,FALSE),"")</f>
        <v/>
      </c>
      <c r="U284" s="133" t="str">
        <f>IFERROR(VLOOKUP($M284,Lookup!$A$1:$P$20,11,FALSE),"")</f>
        <v/>
      </c>
      <c r="V284" s="133" t="str">
        <f>IFERROR(VLOOKUP($M284,Lookup!$A$1:$P$20,12,FALSE),"")</f>
        <v/>
      </c>
      <c r="W284" s="133" t="str">
        <f>IFERROR(VLOOKUP($M284,Lookup!$A$1:$P$20,13,FALSE),"")</f>
        <v/>
      </c>
      <c r="X284" s="133" t="str">
        <f>IFERROR(VLOOKUP($M284,Lookup!$A$1:$P$20,14,FALSE),"")</f>
        <v/>
      </c>
      <c r="Y284" s="133" t="str">
        <f>IFERROR(VLOOKUP($M284,Lookup!$A$1:$P$20,15,FALSE),"")</f>
        <v/>
      </c>
      <c r="Z284" s="133" t="str">
        <f>IFERROR(VLOOKUP($M284,Lookup!$A$1:$P$20,16,FALSE),"")</f>
        <v/>
      </c>
      <c r="AA284" s="133" t="str">
        <f>IFERROR(VLOOKUP($M284,Lookup!$A$1:$Q$20,17,FALSE),"")</f>
        <v/>
      </c>
      <c r="AB284" s="129"/>
      <c r="AC284" s="129"/>
      <c r="AD284" s="135"/>
      <c r="AE284" s="135"/>
      <c r="AF284" s="129"/>
      <c r="AG284" s="129"/>
      <c r="AH284" s="135" t="s">
        <v>4107</v>
      </c>
      <c r="AI284" s="402">
        <v>1</v>
      </c>
      <c r="AJ284" s="402" t="s">
        <v>3057</v>
      </c>
      <c r="AK284" s="143"/>
      <c r="AL284" s="150"/>
      <c r="AM284" s="129"/>
      <c r="AN284" s="129"/>
      <c r="AO284" s="150"/>
      <c r="AP284" s="143"/>
      <c r="AQ284" s="143"/>
      <c r="AR284" s="148"/>
      <c r="AS284" s="148"/>
      <c r="AT284" s="143"/>
      <c r="AU284" s="143"/>
      <c r="AV284" s="143"/>
      <c r="AW284" s="143"/>
      <c r="AX284" s="143"/>
      <c r="AY284" s="143"/>
      <c r="AZ284" s="371"/>
      <c r="BA284" s="371"/>
      <c r="BB284" s="371"/>
      <c r="BC284" s="371"/>
      <c r="BD284" s="371"/>
      <c r="BE284" s="371"/>
      <c r="BF284" s="371"/>
    </row>
    <row r="285" spans="1:58" ht="42" customHeight="1">
      <c r="A285" s="126"/>
      <c r="B285" s="128" t="s">
        <v>3823</v>
      </c>
      <c r="C285" s="128" t="s">
        <v>3824</v>
      </c>
      <c r="D285" s="128" t="s">
        <v>37</v>
      </c>
      <c r="E285" s="129" t="s">
        <v>40</v>
      </c>
      <c r="F285" s="129">
        <v>78205</v>
      </c>
      <c r="G285" s="98"/>
      <c r="H285" s="94"/>
      <c r="I285" s="98"/>
      <c r="J285" s="129"/>
      <c r="K285" s="129" t="s">
        <v>4167</v>
      </c>
      <c r="L285" s="128"/>
      <c r="M285" s="133" t="str">
        <f t="shared" si="18"/>
        <v/>
      </c>
      <c r="N285" s="133" t="str">
        <f>IFERROR(VLOOKUP($M285,Lookup!$A$1:$P$20,2,FALSE),"")</f>
        <v/>
      </c>
      <c r="O285" s="133" t="str">
        <f>IFERROR(VLOOKUP($M285,Lookup!$A$1:$P$20,7,FALSE),"")</f>
        <v/>
      </c>
      <c r="P285" s="380"/>
      <c r="Q285" s="133" t="str">
        <f>IFERROR(VLOOKUP($M285,Lookup!$A$1:$P$20,8,FALSE),"")</f>
        <v/>
      </c>
      <c r="R285" s="133" t="str">
        <f>IFERROR(VLOOKUP($M285,Lookup!$A$1:$P$20,9,FALSE),"")</f>
        <v/>
      </c>
      <c r="S285" s="133"/>
      <c r="T285" s="133" t="str">
        <f>IFERROR(VLOOKUP($M285,Lookup!$A$1:$P$20,10,FALSE),"")</f>
        <v/>
      </c>
      <c r="U285" s="133" t="str">
        <f>IFERROR(VLOOKUP($M285,Lookup!$A$1:$P$20,11,FALSE),"")</f>
        <v/>
      </c>
      <c r="V285" s="133" t="str">
        <f>IFERROR(VLOOKUP($M285,Lookup!$A$1:$P$20,12,FALSE),"")</f>
        <v/>
      </c>
      <c r="W285" s="133" t="str">
        <f>IFERROR(VLOOKUP($M285,Lookup!$A$1:$P$20,13,FALSE),"")</f>
        <v/>
      </c>
      <c r="X285" s="133" t="str">
        <f>IFERROR(VLOOKUP($M285,Lookup!$A$1:$P$20,14,FALSE),"")</f>
        <v/>
      </c>
      <c r="Y285" s="133" t="str">
        <f>IFERROR(VLOOKUP($M285,Lookup!$A$1:$P$20,15,FALSE),"")</f>
        <v/>
      </c>
      <c r="Z285" s="133" t="str">
        <f>IFERROR(VLOOKUP($M285,Lookup!$A$1:$P$20,16,FALSE),"")</f>
        <v/>
      </c>
      <c r="AA285" s="133" t="str">
        <f>IFERROR(VLOOKUP($M285,Lookup!$A$1:$Q$20,17,FALSE),"")</f>
        <v/>
      </c>
      <c r="AB285" s="129"/>
      <c r="AC285" s="129"/>
      <c r="AD285" s="135"/>
      <c r="AE285" s="135"/>
      <c r="AF285" s="129" t="s">
        <v>3825</v>
      </c>
      <c r="AG285" s="130" t="s">
        <v>3826</v>
      </c>
      <c r="AH285" s="135"/>
      <c r="AI285" s="135"/>
      <c r="AJ285" s="135"/>
      <c r="AK285" s="143"/>
      <c r="AL285" s="150"/>
      <c r="AM285" s="129"/>
      <c r="AN285" s="129"/>
      <c r="AO285" s="150"/>
      <c r="AP285" s="143"/>
      <c r="AQ285" s="143"/>
      <c r="AR285" s="148"/>
      <c r="AS285" s="148"/>
      <c r="AT285" s="143"/>
      <c r="AU285" s="143"/>
      <c r="AV285" s="143"/>
      <c r="AW285" s="143"/>
      <c r="AX285" s="143"/>
      <c r="AY285" s="143"/>
      <c r="AZ285" s="371"/>
      <c r="BA285" s="371"/>
      <c r="BB285" s="371"/>
      <c r="BC285" s="371"/>
      <c r="BD285" s="371"/>
      <c r="BE285" s="371"/>
      <c r="BF285" s="371"/>
    </row>
    <row r="286" spans="1:58" ht="42" customHeight="1">
      <c r="A286" s="126" t="s">
        <v>2531</v>
      </c>
      <c r="B286" s="128" t="s">
        <v>3827</v>
      </c>
      <c r="C286" s="128" t="s">
        <v>3828</v>
      </c>
      <c r="D286" s="128" t="s">
        <v>37</v>
      </c>
      <c r="E286" s="129" t="s">
        <v>40</v>
      </c>
      <c r="F286" s="129">
        <v>78219</v>
      </c>
      <c r="G286" s="98"/>
      <c r="H286" s="94"/>
      <c r="I286" s="98"/>
      <c r="J286" s="129"/>
      <c r="K286" s="129" t="s">
        <v>1814</v>
      </c>
      <c r="L286" s="128"/>
      <c r="M286" s="133" t="str">
        <f t="shared" si="18"/>
        <v/>
      </c>
      <c r="N286" s="133" t="str">
        <f>IFERROR(VLOOKUP($M286,Lookup!$A$1:$P$20,2,FALSE),"")</f>
        <v/>
      </c>
      <c r="O286" s="133" t="str">
        <f>IFERROR(VLOOKUP($M286,Lookup!$A$1:$P$20,7,FALSE),"")</f>
        <v/>
      </c>
      <c r="P286" s="380"/>
      <c r="Q286" s="133" t="str">
        <f>IFERROR(VLOOKUP($M286,Lookup!$A$1:$P$20,8,FALSE),"")</f>
        <v/>
      </c>
      <c r="R286" s="133" t="str">
        <f>IFERROR(VLOOKUP($M286,Lookup!$A$1:$P$20,9,FALSE),"")</f>
        <v/>
      </c>
      <c r="S286" s="133"/>
      <c r="T286" s="133" t="str">
        <f>IFERROR(VLOOKUP($M286,Lookup!$A$1:$P$20,10,FALSE),"")</f>
        <v/>
      </c>
      <c r="U286" s="133" t="str">
        <f>IFERROR(VLOOKUP($M286,Lookup!$A$1:$P$20,11,FALSE),"")</f>
        <v/>
      </c>
      <c r="V286" s="133" t="str">
        <f>IFERROR(VLOOKUP($M286,Lookup!$A$1:$P$20,12,FALSE),"")</f>
        <v/>
      </c>
      <c r="W286" s="133" t="str">
        <f>IFERROR(VLOOKUP($M286,Lookup!$A$1:$P$20,13,FALSE),"")</f>
        <v/>
      </c>
      <c r="X286" s="133" t="str">
        <f>IFERROR(VLOOKUP($M286,Lookup!$A$1:$P$20,14,FALSE),"")</f>
        <v/>
      </c>
      <c r="Y286" s="133" t="str">
        <f>IFERROR(VLOOKUP($M286,Lookup!$A$1:$P$20,15,FALSE),"")</f>
        <v/>
      </c>
      <c r="Z286" s="133" t="str">
        <f>IFERROR(VLOOKUP($M286,Lookup!$A$1:$P$20,16,FALSE),"")</f>
        <v/>
      </c>
      <c r="AA286" s="133" t="str">
        <f>IFERROR(VLOOKUP($M286,Lookup!$A$1:$Q$20,17,FALSE),"")</f>
        <v/>
      </c>
      <c r="AB286" s="129"/>
      <c r="AC286" s="129"/>
      <c r="AD286" s="135"/>
      <c r="AE286" s="135"/>
      <c r="AF286" s="129"/>
      <c r="AG286" s="129"/>
      <c r="AH286" s="135"/>
      <c r="AI286" s="135"/>
      <c r="AJ286" s="135"/>
      <c r="AK286" s="143"/>
      <c r="AL286" s="150"/>
      <c r="AM286" s="129"/>
      <c r="AN286" s="129"/>
      <c r="AO286" s="150"/>
      <c r="AP286" s="143"/>
      <c r="AQ286" s="143"/>
      <c r="AR286" s="148"/>
      <c r="AS286" s="148"/>
      <c r="AT286" s="143"/>
      <c r="AU286" s="143"/>
      <c r="AV286" s="143"/>
      <c r="AW286" s="143"/>
      <c r="AX286" s="143"/>
      <c r="AY286" s="143"/>
      <c r="AZ286" s="371"/>
      <c r="BA286" s="371"/>
      <c r="BB286" s="371"/>
      <c r="BC286" s="371"/>
      <c r="BD286" s="371"/>
      <c r="BE286" s="371"/>
      <c r="BF286" s="371"/>
    </row>
    <row r="287" spans="1:58" ht="42" customHeight="1">
      <c r="A287" s="126" t="s">
        <v>3028</v>
      </c>
      <c r="B287" s="128" t="s">
        <v>3829</v>
      </c>
      <c r="C287" s="128" t="s">
        <v>1738</v>
      </c>
      <c r="D287" s="128" t="s">
        <v>178</v>
      </c>
      <c r="E287" s="129" t="s">
        <v>40</v>
      </c>
      <c r="F287" s="129">
        <v>78948</v>
      </c>
      <c r="G287" s="98"/>
      <c r="H287" s="94"/>
      <c r="I287" s="98"/>
      <c r="J287" s="129"/>
      <c r="K287" s="129" t="s">
        <v>785</v>
      </c>
      <c r="L287" s="128" t="s">
        <v>4152</v>
      </c>
      <c r="M287" s="133" t="str">
        <f t="shared" si="18"/>
        <v/>
      </c>
      <c r="N287" s="133" t="str">
        <f>IFERROR(VLOOKUP($M287,Lookup!$A$1:$P$20,2,FALSE),"")</f>
        <v/>
      </c>
      <c r="O287" s="133" t="str">
        <f>IFERROR(VLOOKUP($M287,Lookup!$A$1:$P$20,7,FALSE),"")</f>
        <v/>
      </c>
      <c r="P287" s="380"/>
      <c r="Q287" s="133" t="str">
        <f>IFERROR(VLOOKUP($M287,Lookup!$A$1:$P$20,8,FALSE),"")</f>
        <v/>
      </c>
      <c r="R287" s="133" t="str">
        <f>IFERROR(VLOOKUP($M287,Lookup!$A$1:$P$20,9,FALSE),"")</f>
        <v/>
      </c>
      <c r="S287" s="133"/>
      <c r="T287" s="133" t="str">
        <f>IFERROR(VLOOKUP($M287,Lookup!$A$1:$P$20,10,FALSE),"")</f>
        <v/>
      </c>
      <c r="U287" s="133" t="str">
        <f>IFERROR(VLOOKUP($M287,Lookup!$A$1:$P$20,11,FALSE),"")</f>
        <v/>
      </c>
      <c r="V287" s="133" t="str">
        <f>IFERROR(VLOOKUP($M287,Lookup!$A$1:$P$20,12,FALSE),"")</f>
        <v/>
      </c>
      <c r="W287" s="133" t="str">
        <f>IFERROR(VLOOKUP($M287,Lookup!$A$1:$P$20,13,FALSE),"")</f>
        <v/>
      </c>
      <c r="X287" s="133" t="str">
        <f>IFERROR(VLOOKUP($M287,Lookup!$A$1:$P$20,14,FALSE),"")</f>
        <v/>
      </c>
      <c r="Y287" s="133" t="str">
        <f>IFERROR(VLOOKUP($M287,Lookup!$A$1:$P$20,15,FALSE),"")</f>
        <v/>
      </c>
      <c r="Z287" s="133" t="str">
        <f>IFERROR(VLOOKUP($M287,Lookup!$A$1:$P$20,16,FALSE),"")</f>
        <v/>
      </c>
      <c r="AA287" s="133" t="str">
        <f>IFERROR(VLOOKUP($M287,Lookup!$A$1:$Q$20,17,FALSE),"")</f>
        <v/>
      </c>
      <c r="AB287" s="129"/>
      <c r="AC287" s="129"/>
      <c r="AD287" s="135"/>
      <c r="AE287" s="135"/>
      <c r="AF287" s="129" t="s">
        <v>716</v>
      </c>
      <c r="AG287" s="129"/>
      <c r="AH287" s="135"/>
      <c r="AI287" s="135"/>
      <c r="AJ287" s="135"/>
      <c r="AK287" s="143"/>
      <c r="AL287" s="150"/>
      <c r="AM287" s="129"/>
      <c r="AN287" s="129"/>
      <c r="AO287" s="150"/>
      <c r="AP287" s="143"/>
      <c r="AQ287" s="143"/>
      <c r="AR287" s="148"/>
      <c r="AS287" s="148"/>
      <c r="AT287" s="143"/>
      <c r="AU287" s="143"/>
      <c r="AV287" s="143"/>
      <c r="AW287" s="143"/>
      <c r="AX287" s="143"/>
      <c r="AY287" s="143"/>
      <c r="AZ287" s="371"/>
      <c r="BA287" s="371"/>
      <c r="BB287" s="371"/>
      <c r="BC287" s="371"/>
      <c r="BD287" s="371"/>
      <c r="BE287" s="371"/>
      <c r="BF287" s="371"/>
    </row>
    <row r="288" spans="1:58" ht="42" customHeight="1">
      <c r="A288" s="126" t="s">
        <v>2531</v>
      </c>
      <c r="B288" s="128" t="s">
        <v>3830</v>
      </c>
      <c r="C288" s="128" t="s">
        <v>3831</v>
      </c>
      <c r="D288" s="128" t="s">
        <v>107</v>
      </c>
      <c r="E288" s="129" t="s">
        <v>40</v>
      </c>
      <c r="F288" s="129">
        <v>78016</v>
      </c>
      <c r="G288" s="98"/>
      <c r="H288" s="94"/>
      <c r="I288" s="98"/>
      <c r="J288" s="129"/>
      <c r="K288" s="129" t="s">
        <v>1045</v>
      </c>
      <c r="L288" s="128"/>
      <c r="M288" s="133" t="str">
        <f t="shared" si="18"/>
        <v/>
      </c>
      <c r="N288" s="133" t="str">
        <f>IFERROR(VLOOKUP($M288,Lookup!$A$1:$P$20,2,FALSE),"")</f>
        <v/>
      </c>
      <c r="O288" s="133" t="str">
        <f>IFERROR(VLOOKUP($M288,Lookup!$A$1:$P$20,7,FALSE),"")</f>
        <v/>
      </c>
      <c r="P288" s="380"/>
      <c r="Q288" s="133" t="str">
        <f>IFERROR(VLOOKUP($M288,Lookup!$A$1:$P$20,8,FALSE),"")</f>
        <v/>
      </c>
      <c r="R288" s="133" t="str">
        <f>IFERROR(VLOOKUP($M288,Lookup!$A$1:$P$20,9,FALSE),"")</f>
        <v/>
      </c>
      <c r="S288" s="133"/>
      <c r="T288" s="133" t="str">
        <f>IFERROR(VLOOKUP($M288,Lookup!$A$1:$P$20,10,FALSE),"")</f>
        <v/>
      </c>
      <c r="U288" s="133" t="str">
        <f>IFERROR(VLOOKUP($M288,Lookup!$A$1:$P$20,11,FALSE),"")</f>
        <v/>
      </c>
      <c r="V288" s="133" t="str">
        <f>IFERROR(VLOOKUP($M288,Lookup!$A$1:$P$20,12,FALSE),"")</f>
        <v/>
      </c>
      <c r="W288" s="133" t="str">
        <f>IFERROR(VLOOKUP($M288,Lookup!$A$1:$P$20,13,FALSE),"")</f>
        <v/>
      </c>
      <c r="X288" s="133" t="str">
        <f>IFERROR(VLOOKUP($M288,Lookup!$A$1:$P$20,14,FALSE),"")</f>
        <v/>
      </c>
      <c r="Y288" s="133" t="str">
        <f>IFERROR(VLOOKUP($M288,Lookup!$A$1:$P$20,15,FALSE),"")</f>
        <v/>
      </c>
      <c r="Z288" s="133" t="str">
        <f>IFERROR(VLOOKUP($M288,Lookup!$A$1:$P$20,16,FALSE),"")</f>
        <v/>
      </c>
      <c r="AA288" s="133" t="str">
        <f>IFERROR(VLOOKUP($M288,Lookup!$A$1:$Q$20,17,FALSE),"")</f>
        <v/>
      </c>
      <c r="AB288" s="129"/>
      <c r="AC288" s="129"/>
      <c r="AD288" s="135"/>
      <c r="AE288" s="135"/>
      <c r="AF288" s="129" t="s">
        <v>3832</v>
      </c>
      <c r="AG288" s="129"/>
      <c r="AH288" s="135" t="s">
        <v>4107</v>
      </c>
      <c r="AI288" s="402">
        <v>1</v>
      </c>
      <c r="AJ288" s="402" t="s">
        <v>3057</v>
      </c>
      <c r="AK288" s="143"/>
      <c r="AL288" s="150"/>
      <c r="AM288" s="129"/>
      <c r="AN288" s="129"/>
      <c r="AO288" s="150"/>
      <c r="AP288" s="143"/>
      <c r="AQ288" s="143"/>
      <c r="AR288" s="148"/>
      <c r="AS288" s="148"/>
      <c r="AT288" s="143"/>
      <c r="AU288" s="143"/>
      <c r="AV288" s="143" t="s">
        <v>900</v>
      </c>
      <c r="AW288" s="143"/>
      <c r="AX288" s="143"/>
      <c r="AY288" s="143"/>
      <c r="AZ288" s="371"/>
      <c r="BA288" s="371"/>
      <c r="BB288" s="371"/>
      <c r="BC288" s="371"/>
      <c r="BD288" s="371"/>
      <c r="BE288" s="371"/>
      <c r="BF288" s="371"/>
    </row>
    <row r="289" spans="1:58" ht="42" customHeight="1">
      <c r="A289" s="126" t="s">
        <v>3028</v>
      </c>
      <c r="B289" s="128" t="s">
        <v>3833</v>
      </c>
      <c r="C289" s="128"/>
      <c r="D289" s="128"/>
      <c r="E289" s="129"/>
      <c r="F289" s="129"/>
      <c r="G289" s="98"/>
      <c r="H289" s="129"/>
      <c r="I289" s="98"/>
      <c r="J289" s="129"/>
      <c r="K289" s="129"/>
      <c r="L289" s="128" t="s">
        <v>4152</v>
      </c>
      <c r="M289" s="133" t="str">
        <f t="shared" si="18"/>
        <v/>
      </c>
      <c r="N289" s="133" t="str">
        <f>IFERROR(VLOOKUP($M289,Lookup!$A$1:$P$20,2,FALSE),"")</f>
        <v/>
      </c>
      <c r="O289" s="133" t="str">
        <f>IFERROR(VLOOKUP($M289,Lookup!$A$1:$P$20,7,FALSE),"")</f>
        <v/>
      </c>
      <c r="P289" s="380"/>
      <c r="Q289" s="133" t="str">
        <f>IFERROR(VLOOKUP($M289,Lookup!$A$1:$P$20,8,FALSE),"")</f>
        <v/>
      </c>
      <c r="R289" s="133" t="str">
        <f>IFERROR(VLOOKUP($M289,Lookup!$A$1:$P$20,9,FALSE),"")</f>
        <v/>
      </c>
      <c r="S289" s="133"/>
      <c r="T289" s="133" t="str">
        <f>IFERROR(VLOOKUP($M289,Lookup!$A$1:$P$20,10,FALSE),"")</f>
        <v/>
      </c>
      <c r="U289" s="133" t="str">
        <f>IFERROR(VLOOKUP($M289,Lookup!$A$1:$P$20,11,FALSE),"")</f>
        <v/>
      </c>
      <c r="V289" s="133" t="str">
        <f>IFERROR(VLOOKUP($M289,Lookup!$A$1:$P$20,12,FALSE),"")</f>
        <v/>
      </c>
      <c r="W289" s="133" t="str">
        <f>IFERROR(VLOOKUP($M289,Lookup!$A$1:$P$20,13,FALSE),"")</f>
        <v/>
      </c>
      <c r="X289" s="133" t="str">
        <f>IFERROR(VLOOKUP($M289,Lookup!$A$1:$P$20,14,FALSE),"")</f>
        <v/>
      </c>
      <c r="Y289" s="133" t="str">
        <f>IFERROR(VLOOKUP($M289,Lookup!$A$1:$P$20,15,FALSE),"")</f>
        <v/>
      </c>
      <c r="Z289" s="133" t="str">
        <f>IFERROR(VLOOKUP($M289,Lookup!$A$1:$P$20,16,FALSE),"")</f>
        <v/>
      </c>
      <c r="AA289" s="133" t="str">
        <f>IFERROR(VLOOKUP($M289,Lookup!$A$1:$Q$20,17,FALSE),"")</f>
        <v/>
      </c>
      <c r="AB289" s="129"/>
      <c r="AC289" s="129"/>
      <c r="AD289" s="135"/>
      <c r="AE289" s="135"/>
      <c r="AF289" s="129"/>
      <c r="AG289" s="129"/>
      <c r="AH289" s="135"/>
      <c r="AI289" s="135"/>
      <c r="AJ289" s="135"/>
      <c r="AK289" s="139"/>
      <c r="AL289" s="147"/>
      <c r="AM289" s="170"/>
      <c r="AN289" s="170"/>
      <c r="AO289" s="147"/>
      <c r="AP289" s="143"/>
      <c r="AQ289" s="143"/>
      <c r="AR289" s="148"/>
      <c r="AS289" s="148"/>
      <c r="AT289" s="143"/>
      <c r="AU289" s="143"/>
      <c r="AV289" s="143"/>
      <c r="AW289" s="143"/>
      <c r="AX289" s="143"/>
      <c r="AY289" s="143"/>
      <c r="AZ289" s="371"/>
      <c r="BA289" s="371"/>
      <c r="BB289" s="371"/>
      <c r="BC289" s="371"/>
      <c r="BD289" s="371"/>
      <c r="BE289" s="371"/>
      <c r="BF289" s="371"/>
    </row>
    <row r="290" spans="1:58" ht="42" customHeight="1">
      <c r="A290" s="126"/>
      <c r="B290" s="128" t="s">
        <v>3834</v>
      </c>
      <c r="C290" s="128" t="s">
        <v>3835</v>
      </c>
      <c r="D290" s="128" t="s">
        <v>3836</v>
      </c>
      <c r="E290" s="129" t="s">
        <v>40</v>
      </c>
      <c r="F290" s="129">
        <v>77375</v>
      </c>
      <c r="G290" s="98"/>
      <c r="H290" s="94"/>
      <c r="I290" s="98"/>
      <c r="J290" s="129"/>
      <c r="K290" s="129" t="s">
        <v>3758</v>
      </c>
      <c r="L290" s="128"/>
      <c r="M290" s="133" t="str">
        <f t="shared" si="18"/>
        <v/>
      </c>
      <c r="N290" s="133" t="str">
        <f>IFERROR(VLOOKUP($M290,Lookup!$A$1:$P$20,2,FALSE),"")</f>
        <v/>
      </c>
      <c r="O290" s="133" t="str">
        <f>IFERROR(VLOOKUP($M290,Lookup!$A$1:$P$20,7,FALSE),"")</f>
        <v/>
      </c>
      <c r="P290" s="380"/>
      <c r="Q290" s="133" t="str">
        <f>IFERROR(VLOOKUP($M290,Lookup!$A$1:$P$20,8,FALSE),"")</f>
        <v/>
      </c>
      <c r="R290" s="133" t="str">
        <f>IFERROR(VLOOKUP($M290,Lookup!$A$1:$P$20,9,FALSE),"")</f>
        <v/>
      </c>
      <c r="S290" s="133"/>
      <c r="T290" s="133" t="str">
        <f>IFERROR(VLOOKUP($M290,Lookup!$A$1:$P$20,10,FALSE),"")</f>
        <v/>
      </c>
      <c r="U290" s="133" t="str">
        <f>IFERROR(VLOOKUP($M290,Lookup!$A$1:$P$20,11,FALSE),"")</f>
        <v/>
      </c>
      <c r="V290" s="133" t="str">
        <f>IFERROR(VLOOKUP($M290,Lookup!$A$1:$P$20,12,FALSE),"")</f>
        <v/>
      </c>
      <c r="W290" s="133" t="str">
        <f>IFERROR(VLOOKUP($M290,Lookup!$A$1:$P$20,13,FALSE),"")</f>
        <v/>
      </c>
      <c r="X290" s="133" t="str">
        <f>IFERROR(VLOOKUP($M290,Lookup!$A$1:$P$20,14,FALSE),"")</f>
        <v/>
      </c>
      <c r="Y290" s="133" t="str">
        <f>IFERROR(VLOOKUP($M290,Lookup!$A$1:$P$20,15,FALSE),"")</f>
        <v/>
      </c>
      <c r="Z290" s="133" t="str">
        <f>IFERROR(VLOOKUP($M290,Lookup!$A$1:$P$20,16,FALSE),"")</f>
        <v/>
      </c>
      <c r="AA290" s="133" t="str">
        <f>IFERROR(VLOOKUP($M290,Lookup!$A$1:$Q$20,17,FALSE),"")</f>
        <v/>
      </c>
      <c r="AB290" s="129"/>
      <c r="AC290" s="129"/>
      <c r="AD290" s="135"/>
      <c r="AE290" s="135"/>
      <c r="AF290" s="129"/>
      <c r="AG290" s="129"/>
      <c r="AH290" s="135" t="s">
        <v>4107</v>
      </c>
      <c r="AI290" s="402">
        <v>1</v>
      </c>
      <c r="AJ290" s="402" t="s">
        <v>3057</v>
      </c>
      <c r="AK290" s="143"/>
      <c r="AL290" s="150"/>
      <c r="AM290" s="129"/>
      <c r="AN290" s="129"/>
      <c r="AO290" s="150"/>
      <c r="AP290" s="143"/>
      <c r="AQ290" s="143"/>
      <c r="AR290" s="148"/>
      <c r="AS290" s="148"/>
      <c r="AT290" s="143"/>
      <c r="AU290" s="143"/>
      <c r="AV290" s="143"/>
      <c r="AW290" s="143"/>
      <c r="AX290" s="143"/>
      <c r="AY290" s="143"/>
      <c r="AZ290" s="371"/>
      <c r="BA290" s="371"/>
      <c r="BB290" s="371"/>
      <c r="BC290" s="371"/>
      <c r="BD290" s="371"/>
      <c r="BE290" s="371"/>
      <c r="BF290" s="371"/>
    </row>
    <row r="291" spans="1:58" ht="42" customHeight="1">
      <c r="A291" s="126"/>
      <c r="B291" s="558" t="s">
        <v>2283</v>
      </c>
      <c r="C291" s="558" t="s">
        <v>2284</v>
      </c>
      <c r="D291" s="558" t="s">
        <v>37</v>
      </c>
      <c r="E291" s="559" t="s">
        <v>40</v>
      </c>
      <c r="F291" s="559">
        <v>78253</v>
      </c>
      <c r="G291" s="98"/>
      <c r="H291" s="129"/>
      <c r="I291" s="98"/>
      <c r="J291" s="129"/>
      <c r="K291" s="129" t="s">
        <v>4168</v>
      </c>
      <c r="L291" s="128"/>
      <c r="M291" s="133" t="str">
        <f t="shared" si="18"/>
        <v/>
      </c>
      <c r="N291" s="133" t="str">
        <f>IFERROR(VLOOKUP($M291,Lookup!$A$1:$P$20,2,FALSE),"")</f>
        <v/>
      </c>
      <c r="O291" s="133" t="str">
        <f>IFERROR(VLOOKUP($M291,Lookup!$A$1:$P$20,7,FALSE),"")</f>
        <v/>
      </c>
      <c r="P291" s="380"/>
      <c r="Q291" s="133" t="str">
        <f>IFERROR(VLOOKUP($M291,Lookup!$A$1:$P$20,8,FALSE),"")</f>
        <v/>
      </c>
      <c r="R291" s="133" t="str">
        <f>IFERROR(VLOOKUP($M291,Lookup!$A$1:$P$20,9,FALSE),"")</f>
        <v/>
      </c>
      <c r="S291" s="133"/>
      <c r="T291" s="133" t="str">
        <f>IFERROR(VLOOKUP($M291,Lookup!$A$1:$P$20,10,FALSE),"")</f>
        <v/>
      </c>
      <c r="U291" s="133" t="str">
        <f>IFERROR(VLOOKUP($M291,Lookup!$A$1:$P$20,11,FALSE),"")</f>
        <v/>
      </c>
      <c r="V291" s="133" t="str">
        <f>IFERROR(VLOOKUP($M291,Lookup!$A$1:$P$20,12,FALSE),"")</f>
        <v/>
      </c>
      <c r="W291" s="133" t="str">
        <f>IFERROR(VLOOKUP($M291,Lookup!$A$1:$P$20,13,FALSE),"")</f>
        <v/>
      </c>
      <c r="X291" s="133" t="str">
        <f>IFERROR(VLOOKUP($M291,Lookup!$A$1:$P$20,14,FALSE),"")</f>
        <v/>
      </c>
      <c r="Y291" s="133" t="str">
        <f>IFERROR(VLOOKUP($M291,Lookup!$A$1:$P$20,15,FALSE),"")</f>
        <v/>
      </c>
      <c r="Z291" s="133" t="str">
        <f>IFERROR(VLOOKUP($M291,Lookup!$A$1:$P$20,16,FALSE),"")</f>
        <v/>
      </c>
      <c r="AA291" s="133" t="str">
        <f>IFERROR(VLOOKUP($M291,Lookup!$A$1:$Q$20,17,FALSE),"")</f>
        <v/>
      </c>
      <c r="AB291" s="129"/>
      <c r="AC291" s="129"/>
      <c r="AD291" s="135"/>
      <c r="AE291" s="135"/>
      <c r="AF291" s="129" t="s">
        <v>2285</v>
      </c>
      <c r="AG291" s="130" t="s">
        <v>2286</v>
      </c>
      <c r="AH291" s="135"/>
      <c r="AI291" s="135"/>
      <c r="AJ291" s="135"/>
      <c r="AK291" s="143"/>
      <c r="AL291" s="150"/>
      <c r="AM291" s="129"/>
      <c r="AN291" s="129"/>
      <c r="AO291" s="150"/>
      <c r="AP291" s="143"/>
      <c r="AQ291" s="143"/>
      <c r="AR291" s="148"/>
      <c r="AS291" s="148"/>
      <c r="AT291" s="143"/>
      <c r="AU291" s="143"/>
      <c r="AV291" s="143"/>
      <c r="AW291" s="143"/>
      <c r="AX291" s="143"/>
      <c r="AY291" s="143"/>
      <c r="AZ291" s="371"/>
      <c r="BA291" s="371"/>
      <c r="BB291" s="371"/>
      <c r="BC291" s="371"/>
      <c r="BD291" s="371"/>
      <c r="BE291" s="371"/>
      <c r="BF291" s="371"/>
    </row>
    <row r="292" spans="1:58" ht="42" customHeight="1">
      <c r="A292" s="126"/>
      <c r="B292" s="128" t="s">
        <v>3837</v>
      </c>
      <c r="C292" s="128" t="s">
        <v>3838</v>
      </c>
      <c r="D292" s="128" t="s">
        <v>137</v>
      </c>
      <c r="E292" s="129" t="s">
        <v>40</v>
      </c>
      <c r="F292" s="129">
        <v>78624</v>
      </c>
      <c r="G292" s="98"/>
      <c r="H292" s="94"/>
      <c r="I292" s="98"/>
      <c r="J292" s="129"/>
      <c r="K292" s="129"/>
      <c r="L292" s="128"/>
      <c r="M292" s="133" t="str">
        <f t="shared" si="18"/>
        <v/>
      </c>
      <c r="N292" s="133" t="str">
        <f>IFERROR(VLOOKUP($M292,Lookup!$A$1:$P$20,2,FALSE),"")</f>
        <v/>
      </c>
      <c r="O292" s="133" t="str">
        <f>IFERROR(VLOOKUP($M292,Lookup!$A$1:$P$20,7,FALSE),"")</f>
        <v/>
      </c>
      <c r="P292" s="380"/>
      <c r="Q292" s="133" t="str">
        <f>IFERROR(VLOOKUP($M292,Lookup!$A$1:$P$20,8,FALSE),"")</f>
        <v/>
      </c>
      <c r="R292" s="133" t="str">
        <f>IFERROR(VLOOKUP($M292,Lookup!$A$1:$P$20,9,FALSE),"")</f>
        <v/>
      </c>
      <c r="S292" s="133"/>
      <c r="T292" s="133" t="str">
        <f>IFERROR(VLOOKUP($M292,Lookup!$A$1:$P$20,10,FALSE),"")</f>
        <v/>
      </c>
      <c r="U292" s="133" t="str">
        <f>IFERROR(VLOOKUP($M292,Lookup!$A$1:$P$20,11,FALSE),"")</f>
        <v/>
      </c>
      <c r="V292" s="133" t="str">
        <f>IFERROR(VLOOKUP($M292,Lookup!$A$1:$P$20,12,FALSE),"")</f>
        <v/>
      </c>
      <c r="W292" s="133" t="str">
        <f>IFERROR(VLOOKUP($M292,Lookup!$A$1:$P$20,13,FALSE),"")</f>
        <v/>
      </c>
      <c r="X292" s="133" t="str">
        <f>IFERROR(VLOOKUP($M292,Lookup!$A$1:$P$20,14,FALSE),"")</f>
        <v/>
      </c>
      <c r="Y292" s="133" t="str">
        <f>IFERROR(VLOOKUP($M292,Lookup!$A$1:$P$20,15,FALSE),"")</f>
        <v/>
      </c>
      <c r="Z292" s="133" t="str">
        <f>IFERROR(VLOOKUP($M292,Lookup!$A$1:$P$20,16,FALSE),"")</f>
        <v/>
      </c>
      <c r="AA292" s="133" t="str">
        <f>IFERROR(VLOOKUP($M292,Lookup!$A$1:$Q$20,17,FALSE),"")</f>
        <v/>
      </c>
      <c r="AB292" s="129"/>
      <c r="AC292" s="129"/>
      <c r="AD292" s="135"/>
      <c r="AE292" s="135"/>
      <c r="AF292" s="129"/>
      <c r="AG292" s="129"/>
      <c r="AH292" s="135"/>
      <c r="AI292" s="135"/>
      <c r="AJ292" s="135"/>
      <c r="AK292" s="143"/>
      <c r="AL292" s="150"/>
      <c r="AM292" s="150"/>
      <c r="AN292" s="150"/>
      <c r="AO292" s="150"/>
      <c r="AP292" s="143"/>
      <c r="AQ292" s="143"/>
      <c r="AR292" s="148"/>
      <c r="AS292" s="148"/>
      <c r="AT292" s="143"/>
      <c r="AU292" s="143"/>
      <c r="AV292" s="143"/>
      <c r="AW292" s="143"/>
      <c r="AX292" s="143"/>
      <c r="AY292" s="143"/>
      <c r="AZ292" s="371"/>
      <c r="BA292" s="371"/>
      <c r="BB292" s="371"/>
      <c r="BC292" s="371"/>
      <c r="BD292" s="371"/>
      <c r="BE292" s="371"/>
      <c r="BF292" s="371"/>
    </row>
    <row r="293" spans="1:58" ht="42" customHeight="1">
      <c r="A293" s="126"/>
      <c r="B293" s="128" t="s">
        <v>3839</v>
      </c>
      <c r="C293" s="128" t="s">
        <v>3840</v>
      </c>
      <c r="D293" s="128" t="s">
        <v>37</v>
      </c>
      <c r="E293" s="129" t="s">
        <v>40</v>
      </c>
      <c r="F293" s="129">
        <v>78228</v>
      </c>
      <c r="G293" s="98"/>
      <c r="H293" s="94"/>
      <c r="I293" s="98"/>
      <c r="J293" s="129"/>
      <c r="K293" s="129"/>
      <c r="L293" s="128"/>
      <c r="M293" s="133" t="str">
        <f t="shared" si="18"/>
        <v/>
      </c>
      <c r="N293" s="133" t="str">
        <f>IFERROR(VLOOKUP($M293,Lookup!$A$1:$P$20,2,FALSE),"")</f>
        <v/>
      </c>
      <c r="O293" s="133" t="str">
        <f>IFERROR(VLOOKUP($M293,Lookup!$A$1:$P$20,7,FALSE),"")</f>
        <v/>
      </c>
      <c r="P293" s="380"/>
      <c r="Q293" s="133" t="str">
        <f>IFERROR(VLOOKUP($M293,Lookup!$A$1:$P$20,8,FALSE),"")</f>
        <v/>
      </c>
      <c r="R293" s="133" t="str">
        <f>IFERROR(VLOOKUP($M293,Lookup!$A$1:$P$20,9,FALSE),"")</f>
        <v/>
      </c>
      <c r="S293" s="133"/>
      <c r="T293" s="133" t="str">
        <f>IFERROR(VLOOKUP($M293,Lookup!$A$1:$P$20,10,FALSE),"")</f>
        <v/>
      </c>
      <c r="U293" s="133" t="str">
        <f>IFERROR(VLOOKUP($M293,Lookup!$A$1:$P$20,11,FALSE),"")</f>
        <v/>
      </c>
      <c r="V293" s="133" t="str">
        <f>IFERROR(VLOOKUP($M293,Lookup!$A$1:$P$20,12,FALSE),"")</f>
        <v/>
      </c>
      <c r="W293" s="133" t="str">
        <f>IFERROR(VLOOKUP($M293,Lookup!$A$1:$P$20,13,FALSE),"")</f>
        <v/>
      </c>
      <c r="X293" s="133" t="str">
        <f>IFERROR(VLOOKUP($M293,Lookup!$A$1:$P$20,14,FALSE),"")</f>
        <v/>
      </c>
      <c r="Y293" s="133" t="str">
        <f>IFERROR(VLOOKUP($M293,Lookup!$A$1:$P$20,15,FALSE),"")</f>
        <v/>
      </c>
      <c r="Z293" s="133" t="str">
        <f>IFERROR(VLOOKUP($M293,Lookup!$A$1:$P$20,16,FALSE),"")</f>
        <v/>
      </c>
      <c r="AA293" s="133" t="str">
        <f>IFERROR(VLOOKUP($M293,Lookup!$A$1:$Q$20,17,FALSE),"")</f>
        <v/>
      </c>
      <c r="AB293" s="129"/>
      <c r="AC293" s="129"/>
      <c r="AD293" s="135"/>
      <c r="AE293" s="135"/>
      <c r="AF293" s="129"/>
      <c r="AG293" s="129"/>
      <c r="AH293" s="135"/>
      <c r="AI293" s="135"/>
      <c r="AJ293" s="135"/>
      <c r="AK293" s="143"/>
      <c r="AL293" s="150"/>
      <c r="AM293" s="150"/>
      <c r="AN293" s="150"/>
      <c r="AO293" s="150"/>
      <c r="AP293" s="143"/>
      <c r="AQ293" s="143"/>
      <c r="AR293" s="148"/>
      <c r="AS293" s="148"/>
      <c r="AT293" s="143"/>
      <c r="AU293" s="143"/>
      <c r="AV293" s="143"/>
      <c r="AW293" s="143"/>
      <c r="AX293" s="143"/>
      <c r="AY293" s="143"/>
      <c r="AZ293" s="371"/>
      <c r="BA293" s="371"/>
      <c r="BB293" s="371"/>
      <c r="BC293" s="371"/>
      <c r="BD293" s="371"/>
      <c r="BE293" s="371"/>
      <c r="BF293" s="371"/>
    </row>
    <row r="294" spans="1:58" ht="42" customHeight="1">
      <c r="A294" s="126"/>
      <c r="B294" s="558" t="s">
        <v>3841</v>
      </c>
      <c r="C294" s="558" t="s">
        <v>3842</v>
      </c>
      <c r="D294" s="558" t="s">
        <v>259</v>
      </c>
      <c r="E294" s="559" t="s">
        <v>40</v>
      </c>
      <c r="F294" s="559">
        <v>78124</v>
      </c>
      <c r="G294" s="98"/>
      <c r="H294" s="94"/>
      <c r="I294" s="98"/>
      <c r="J294" s="129"/>
      <c r="K294" s="129" t="s">
        <v>4247</v>
      </c>
      <c r="L294" s="128"/>
      <c r="M294" s="133" t="str">
        <f t="shared" si="18"/>
        <v/>
      </c>
      <c r="N294" s="133" t="str">
        <f>IFERROR(VLOOKUP($M294,Lookup!$A$1:$P$20,2,FALSE),"")</f>
        <v/>
      </c>
      <c r="O294" s="133" t="str">
        <f>IFERROR(VLOOKUP($M294,Lookup!$A$1:$P$20,7,FALSE),"")</f>
        <v/>
      </c>
      <c r="P294" s="380"/>
      <c r="Q294" s="133" t="str">
        <f>IFERROR(VLOOKUP($M294,Lookup!$A$1:$P$20,8,FALSE),"")</f>
        <v/>
      </c>
      <c r="R294" s="133" t="str">
        <f>IFERROR(VLOOKUP($M294,Lookup!$A$1:$P$20,9,FALSE),"")</f>
        <v/>
      </c>
      <c r="S294" s="133"/>
      <c r="T294" s="133" t="str">
        <f>IFERROR(VLOOKUP($M294,Lookup!$A$1:$P$20,10,FALSE),"")</f>
        <v/>
      </c>
      <c r="U294" s="133" t="str">
        <f>IFERROR(VLOOKUP($M294,Lookup!$A$1:$P$20,11,FALSE),"")</f>
        <v/>
      </c>
      <c r="V294" s="133" t="str">
        <f>IFERROR(VLOOKUP($M294,Lookup!$A$1:$P$20,12,FALSE),"")</f>
        <v/>
      </c>
      <c r="W294" s="133" t="str">
        <f>IFERROR(VLOOKUP($M294,Lookup!$A$1:$P$20,13,FALSE),"")</f>
        <v/>
      </c>
      <c r="X294" s="133" t="str">
        <f>IFERROR(VLOOKUP($M294,Lookup!$A$1:$P$20,14,FALSE),"")</f>
        <v/>
      </c>
      <c r="Y294" s="133" t="str">
        <f>IFERROR(VLOOKUP($M294,Lookup!$A$1:$P$20,15,FALSE),"")</f>
        <v/>
      </c>
      <c r="Z294" s="133" t="str">
        <f>IFERROR(VLOOKUP($M294,Lookup!$A$1:$P$20,16,FALSE),"")</f>
        <v/>
      </c>
      <c r="AA294" s="133" t="str">
        <f>IFERROR(VLOOKUP($M294,Lookup!$A$1:$Q$20,17,FALSE),"")</f>
        <v/>
      </c>
      <c r="AB294" s="129"/>
      <c r="AC294" s="129"/>
      <c r="AD294" s="135"/>
      <c r="AE294" s="135"/>
      <c r="AF294" s="129" t="s">
        <v>3843</v>
      </c>
      <c r="AG294" s="130" t="s">
        <v>3844</v>
      </c>
      <c r="AH294" s="135"/>
      <c r="AI294" s="135"/>
      <c r="AJ294" s="135"/>
      <c r="AK294" s="143"/>
      <c r="AL294" s="150"/>
      <c r="AM294" s="129"/>
      <c r="AN294" s="129"/>
      <c r="AO294" s="150"/>
      <c r="AP294" s="143"/>
      <c r="AQ294" s="143"/>
      <c r="AR294" s="148"/>
      <c r="AS294" s="148"/>
      <c r="AT294" s="143"/>
      <c r="AU294" s="143"/>
      <c r="AV294" s="143"/>
      <c r="AW294" s="143"/>
      <c r="AX294" s="143"/>
      <c r="AY294" s="143"/>
      <c r="AZ294" s="371"/>
      <c r="BA294" s="371"/>
      <c r="BB294" s="371"/>
      <c r="BC294" s="371"/>
      <c r="BD294" s="371"/>
      <c r="BE294" s="371"/>
      <c r="BF294" s="371"/>
    </row>
    <row r="295" spans="1:58" ht="42" customHeight="1">
      <c r="A295" s="126"/>
      <c r="B295" s="128" t="s">
        <v>3845</v>
      </c>
      <c r="C295" s="128" t="s">
        <v>3846</v>
      </c>
      <c r="D295" s="128" t="s">
        <v>219</v>
      </c>
      <c r="E295" s="129" t="s">
        <v>40</v>
      </c>
      <c r="F295" s="129">
        <v>78118</v>
      </c>
      <c r="G295" s="98"/>
      <c r="H295" s="94"/>
      <c r="I295" s="98"/>
      <c r="J295" s="129"/>
      <c r="K295" s="129" t="s">
        <v>217</v>
      </c>
      <c r="L295" s="128"/>
      <c r="M295" s="133" t="str">
        <f t="shared" si="18"/>
        <v/>
      </c>
      <c r="N295" s="133" t="str">
        <f>IFERROR(VLOOKUP($M295,Lookup!$A$1:$P$20,2,FALSE),"")</f>
        <v/>
      </c>
      <c r="O295" s="133" t="str">
        <f>IFERROR(VLOOKUP($M295,Lookup!$A$1:$P$20,7,FALSE),"")</f>
        <v/>
      </c>
      <c r="P295" s="380"/>
      <c r="Q295" s="133" t="str">
        <f>IFERROR(VLOOKUP($M295,Lookup!$A$1:$P$20,8,FALSE),"")</f>
        <v/>
      </c>
      <c r="R295" s="133" t="str">
        <f>IFERROR(VLOOKUP($M295,Lookup!$A$1:$P$20,9,FALSE),"")</f>
        <v/>
      </c>
      <c r="S295" s="133"/>
      <c r="T295" s="133" t="str">
        <f>IFERROR(VLOOKUP($M295,Lookup!$A$1:$P$20,10,FALSE),"")</f>
        <v/>
      </c>
      <c r="U295" s="133" t="str">
        <f>IFERROR(VLOOKUP($M295,Lookup!$A$1:$P$20,11,FALSE),"")</f>
        <v/>
      </c>
      <c r="V295" s="133" t="str">
        <f>IFERROR(VLOOKUP($M295,Lookup!$A$1:$P$20,12,FALSE),"")</f>
        <v/>
      </c>
      <c r="W295" s="133" t="str">
        <f>IFERROR(VLOOKUP($M295,Lookup!$A$1:$P$20,13,FALSE),"")</f>
        <v/>
      </c>
      <c r="X295" s="133" t="str">
        <f>IFERROR(VLOOKUP($M295,Lookup!$A$1:$P$20,14,FALSE),"")</f>
        <v/>
      </c>
      <c r="Y295" s="133" t="str">
        <f>IFERROR(VLOOKUP($M295,Lookup!$A$1:$P$20,15,FALSE),"")</f>
        <v/>
      </c>
      <c r="Z295" s="133" t="str">
        <f>IFERROR(VLOOKUP($M295,Lookup!$A$1:$P$20,16,FALSE),"")</f>
        <v/>
      </c>
      <c r="AA295" s="133" t="str">
        <f>IFERROR(VLOOKUP($M295,Lookup!$A$1:$Q$20,17,FALSE),"")</f>
        <v/>
      </c>
      <c r="AB295" s="129"/>
      <c r="AC295" s="129"/>
      <c r="AD295" s="135"/>
      <c r="AE295" s="135"/>
      <c r="AF295" s="129" t="s">
        <v>3847</v>
      </c>
      <c r="AG295" s="130"/>
      <c r="AH295" s="135"/>
      <c r="AI295" s="135"/>
      <c r="AJ295" s="135"/>
      <c r="AK295" s="143"/>
      <c r="AL295" s="150"/>
      <c r="AM295" s="129"/>
      <c r="AN295" s="129"/>
      <c r="AO295" s="150"/>
      <c r="AP295" s="143"/>
      <c r="AQ295" s="143"/>
      <c r="AR295" s="148"/>
      <c r="AS295" s="148"/>
      <c r="AT295" s="143"/>
      <c r="AU295" s="143"/>
      <c r="AV295" s="143"/>
      <c r="AW295" s="143"/>
      <c r="AX295" s="143"/>
      <c r="AY295" s="143"/>
      <c r="AZ295" s="371"/>
      <c r="BA295" s="371"/>
      <c r="BB295" s="371"/>
      <c r="BC295" s="371"/>
      <c r="BD295" s="371"/>
      <c r="BE295" s="371"/>
      <c r="BF295" s="371"/>
    </row>
    <row r="296" spans="1:58" ht="15.75" customHeight="1">
      <c r="A296" s="126"/>
      <c r="B296" s="128" t="s">
        <v>2317</v>
      </c>
      <c r="C296" s="416" t="s">
        <v>2789</v>
      </c>
      <c r="D296" s="128" t="s">
        <v>37</v>
      </c>
      <c r="E296" s="129" t="s">
        <v>40</v>
      </c>
      <c r="F296" s="129">
        <v>78221</v>
      </c>
      <c r="G296" s="98"/>
      <c r="H296" s="94"/>
      <c r="I296" s="98"/>
      <c r="J296" s="129"/>
      <c r="K296" s="129"/>
      <c r="L296" s="128"/>
      <c r="M296" s="133" t="str">
        <f t="shared" si="18"/>
        <v/>
      </c>
      <c r="N296" s="133" t="str">
        <f>IFERROR(VLOOKUP($M296,Lookup!$A$1:$P$20,2,FALSE),"")</f>
        <v/>
      </c>
      <c r="O296" s="133" t="str">
        <f>IFERROR(VLOOKUP($M296,Lookup!$A$1:$P$20,7,FALSE),"")</f>
        <v/>
      </c>
      <c r="P296" s="380"/>
      <c r="Q296" s="133" t="str">
        <f>IFERROR(VLOOKUP($M296,Lookup!$A$1:$P$20,8,FALSE),"")</f>
        <v/>
      </c>
      <c r="R296" s="133" t="str">
        <f>IFERROR(VLOOKUP($M296,Lookup!$A$1:$P$20,9,FALSE),"")</f>
        <v/>
      </c>
      <c r="S296" s="133"/>
      <c r="T296" s="133" t="str">
        <f>IFERROR(VLOOKUP($M296,Lookup!$A$1:$P$20,10,FALSE),"")</f>
        <v/>
      </c>
      <c r="U296" s="133" t="str">
        <f>IFERROR(VLOOKUP($M296,Lookup!$A$1:$P$20,11,FALSE),"")</f>
        <v/>
      </c>
      <c r="V296" s="133" t="str">
        <f>IFERROR(VLOOKUP($M296,Lookup!$A$1:$P$20,12,FALSE),"")</f>
        <v/>
      </c>
      <c r="W296" s="133" t="str">
        <f>IFERROR(VLOOKUP($M296,Lookup!$A$1:$P$20,13,FALSE),"")</f>
        <v/>
      </c>
      <c r="X296" s="133" t="str">
        <f>IFERROR(VLOOKUP($M296,Lookup!$A$1:$P$20,14,FALSE),"")</f>
        <v/>
      </c>
      <c r="Y296" s="133" t="str">
        <f>IFERROR(VLOOKUP($M296,Lookup!$A$1:$P$20,15,FALSE),"")</f>
        <v/>
      </c>
      <c r="Z296" s="133" t="str">
        <f>IFERROR(VLOOKUP($M296,Lookup!$A$1:$P$20,16,FALSE),"")</f>
        <v/>
      </c>
      <c r="AA296" s="133" t="str">
        <f>IFERROR(VLOOKUP($M296,Lookup!$A$1:$Q$20,17,FALSE),"")</f>
        <v/>
      </c>
      <c r="AB296" s="129"/>
      <c r="AC296" s="129"/>
      <c r="AD296" s="135"/>
      <c r="AE296" s="135"/>
      <c r="AF296" s="129"/>
      <c r="AG296" s="129"/>
      <c r="AH296" s="135"/>
      <c r="AI296" s="135"/>
      <c r="AJ296" s="135"/>
      <c r="AK296" s="143"/>
      <c r="AL296" s="150"/>
      <c r="AM296" s="150"/>
      <c r="AN296" s="150"/>
      <c r="AO296" s="150"/>
      <c r="AP296" s="143"/>
      <c r="AQ296" s="143"/>
      <c r="AR296" s="148"/>
      <c r="AS296" s="148"/>
      <c r="AT296" s="143"/>
      <c r="AU296" s="143"/>
      <c r="AV296" s="143"/>
      <c r="AW296" s="143"/>
      <c r="AX296" s="143"/>
      <c r="AY296" s="143"/>
      <c r="AZ296" s="371"/>
      <c r="BA296" s="371"/>
      <c r="BB296" s="371"/>
      <c r="BC296" s="371"/>
      <c r="BD296" s="371"/>
      <c r="BE296" s="371"/>
      <c r="BF296" s="371"/>
    </row>
    <row r="297" spans="1:58" ht="18" customHeight="1">
      <c r="A297" s="125"/>
      <c r="B297" s="191"/>
      <c r="C297" s="191"/>
      <c r="D297" s="191"/>
      <c r="E297" s="192"/>
      <c r="F297" s="192"/>
      <c r="G297" s="193"/>
      <c r="H297" s="194"/>
      <c r="I297" s="193"/>
      <c r="J297" s="192"/>
      <c r="K297" s="192"/>
      <c r="L297" s="191"/>
      <c r="M297" s="195"/>
      <c r="N297" s="195"/>
      <c r="O297" s="195"/>
      <c r="P297" s="196"/>
      <c r="Q297" s="195"/>
      <c r="R297" s="195"/>
      <c r="S297" s="195"/>
      <c r="T297" s="197"/>
      <c r="U297" s="125"/>
      <c r="V297" s="125"/>
      <c r="W297" s="125"/>
      <c r="X297" s="125"/>
      <c r="Y297" s="125"/>
      <c r="Z297" s="125"/>
      <c r="AA297" s="125"/>
      <c r="AB297" s="125"/>
      <c r="AC297" s="125"/>
      <c r="AD297" s="125"/>
      <c r="AE297" s="125"/>
      <c r="AF297" s="87"/>
      <c r="AG297" s="87"/>
      <c r="AH297" s="85"/>
      <c r="AI297" s="85"/>
      <c r="AJ297" s="85"/>
      <c r="AK297" s="87"/>
      <c r="AL297" s="87"/>
      <c r="AM297" s="192"/>
      <c r="AN297" s="192"/>
      <c r="AO297" s="87"/>
      <c r="AP297" s="87"/>
      <c r="AQ297" s="87"/>
      <c r="AR297" s="148"/>
      <c r="AS297" s="148"/>
      <c r="AT297" s="87"/>
      <c r="AU297" s="87"/>
      <c r="AV297" s="87"/>
      <c r="AW297" s="87"/>
      <c r="AX297" s="87"/>
      <c r="AY297" s="87"/>
      <c r="AZ297" s="371"/>
      <c r="BA297" s="371"/>
      <c r="BB297" s="371"/>
      <c r="BC297" s="371"/>
      <c r="BD297" s="371"/>
      <c r="BE297" s="371"/>
      <c r="BF297" s="371"/>
    </row>
    <row r="298" spans="1:58" ht="18" customHeight="1">
      <c r="A298" s="125"/>
      <c r="B298" s="191"/>
      <c r="C298" s="191"/>
      <c r="D298" s="191"/>
      <c r="E298" s="192"/>
      <c r="F298" s="192"/>
      <c r="G298" s="193"/>
      <c r="H298" s="194"/>
      <c r="I298" s="193"/>
      <c r="J298" s="192"/>
      <c r="K298" s="192"/>
      <c r="L298" s="191"/>
      <c r="M298" s="195"/>
      <c r="N298" s="195"/>
      <c r="O298" s="195"/>
      <c r="P298" s="196"/>
      <c r="Q298" s="195"/>
      <c r="R298" s="195"/>
      <c r="S298" s="195"/>
      <c r="T298" s="197"/>
      <c r="U298" s="125"/>
      <c r="V298" s="125"/>
      <c r="W298" s="125"/>
      <c r="X298" s="125"/>
      <c r="Y298" s="125"/>
      <c r="Z298" s="125"/>
      <c r="AA298" s="125"/>
      <c r="AB298" s="125"/>
      <c r="AC298" s="125"/>
      <c r="AD298" s="125"/>
      <c r="AE298" s="125"/>
      <c r="AF298" s="87"/>
      <c r="AG298" s="87"/>
      <c r="AH298" s="85"/>
      <c r="AI298" s="85"/>
      <c r="AJ298" s="85"/>
      <c r="AK298" s="87"/>
      <c r="AL298" s="87"/>
      <c r="AM298" s="192"/>
      <c r="AN298" s="192"/>
      <c r="AO298" s="87"/>
      <c r="AP298" s="87"/>
      <c r="AQ298" s="87"/>
      <c r="AR298" s="148"/>
      <c r="AS298" s="148"/>
      <c r="AT298" s="87"/>
      <c r="AU298" s="87"/>
      <c r="AV298" s="87"/>
      <c r="AW298" s="87"/>
      <c r="AX298" s="87"/>
      <c r="AY298" s="87"/>
      <c r="AZ298" s="371"/>
      <c r="BA298" s="371"/>
      <c r="BB298" s="371"/>
      <c r="BC298" s="371"/>
      <c r="BD298" s="371"/>
      <c r="BE298" s="371"/>
      <c r="BF298" s="371"/>
    </row>
    <row r="299" spans="1:58" ht="18" customHeight="1">
      <c r="A299" s="125"/>
      <c r="B299" s="191"/>
      <c r="C299" s="191"/>
      <c r="D299" s="191"/>
      <c r="E299" s="192"/>
      <c r="F299" s="192"/>
      <c r="G299" s="193"/>
      <c r="H299" s="194"/>
      <c r="I299" s="193"/>
      <c r="J299" s="192"/>
      <c r="K299" s="192"/>
      <c r="L299" s="191"/>
      <c r="M299" s="192"/>
      <c r="N299" s="192"/>
      <c r="O299" s="192"/>
      <c r="P299" s="198"/>
      <c r="Q299" s="192"/>
      <c r="R299" s="192"/>
      <c r="S299" s="192"/>
      <c r="T299" s="192"/>
      <c r="U299" s="125"/>
      <c r="V299" s="125"/>
      <c r="W299" s="125"/>
      <c r="X299" s="125"/>
      <c r="Y299" s="125"/>
      <c r="Z299" s="125"/>
      <c r="AA299" s="125"/>
      <c r="AB299" s="125"/>
      <c r="AC299" s="125"/>
      <c r="AD299" s="125"/>
      <c r="AE299" s="125"/>
      <c r="AF299" s="87"/>
      <c r="AG299" s="87"/>
      <c r="AH299" s="85"/>
      <c r="AI299" s="85"/>
      <c r="AJ299" s="85"/>
      <c r="AK299" s="87"/>
      <c r="AL299" s="87"/>
      <c r="AM299" s="192"/>
      <c r="AN299" s="192"/>
      <c r="AO299" s="87"/>
      <c r="AP299" s="87"/>
      <c r="AQ299" s="87"/>
      <c r="AR299" s="148"/>
      <c r="AS299" s="148"/>
      <c r="AT299" s="87"/>
      <c r="AU299" s="87"/>
      <c r="AV299" s="87"/>
      <c r="AW299" s="87"/>
      <c r="AX299" s="87"/>
      <c r="AY299" s="87"/>
      <c r="AZ299" s="371"/>
      <c r="BA299" s="371"/>
      <c r="BB299" s="371"/>
      <c r="BC299" s="371"/>
      <c r="BD299" s="371"/>
      <c r="BE299" s="371"/>
      <c r="BF299" s="371"/>
    </row>
    <row r="300" spans="1:58" ht="18" customHeight="1">
      <c r="A300" s="125"/>
      <c r="B300" s="191"/>
      <c r="C300" s="191"/>
      <c r="D300" s="191"/>
      <c r="E300" s="192"/>
      <c r="F300" s="192"/>
      <c r="G300" s="193"/>
      <c r="H300" s="194"/>
      <c r="I300" s="193"/>
      <c r="J300" s="192"/>
      <c r="K300" s="192"/>
      <c r="L300" s="191"/>
      <c r="M300" s="192"/>
      <c r="N300" s="192"/>
      <c r="O300" s="192"/>
      <c r="P300" s="198"/>
      <c r="Q300" s="192"/>
      <c r="R300" s="192"/>
      <c r="S300" s="192"/>
      <c r="T300" s="192"/>
      <c r="U300" s="125"/>
      <c r="V300" s="125"/>
      <c r="W300" s="125"/>
      <c r="X300" s="125"/>
      <c r="Y300" s="125"/>
      <c r="Z300" s="125"/>
      <c r="AA300" s="125"/>
      <c r="AB300" s="125"/>
      <c r="AC300" s="125"/>
      <c r="AD300" s="125"/>
      <c r="AE300" s="125"/>
      <c r="AF300" s="87"/>
      <c r="AG300" s="87"/>
      <c r="AH300" s="85"/>
      <c r="AI300" s="85"/>
      <c r="AJ300" s="85"/>
      <c r="AK300" s="87"/>
      <c r="AL300" s="87"/>
      <c r="AM300" s="192"/>
      <c r="AN300" s="192"/>
      <c r="AO300" s="87"/>
      <c r="AP300" s="87"/>
      <c r="AQ300" s="87"/>
      <c r="AR300" s="148"/>
      <c r="AS300" s="148"/>
      <c r="AT300" s="87"/>
      <c r="AU300" s="87"/>
      <c r="AV300" s="87"/>
      <c r="AW300" s="87"/>
      <c r="AX300" s="87"/>
      <c r="AY300" s="87"/>
      <c r="AZ300" s="371"/>
      <c r="BA300" s="371"/>
      <c r="BB300" s="371"/>
      <c r="BC300" s="371"/>
      <c r="BD300" s="371"/>
      <c r="BE300" s="371"/>
      <c r="BF300" s="371"/>
    </row>
    <row r="301" spans="1:58" ht="18" customHeight="1">
      <c r="A301" s="125" t="s">
        <v>362</v>
      </c>
      <c r="B301" s="191"/>
      <c r="C301" s="191"/>
      <c r="D301" s="191"/>
      <c r="E301" s="192"/>
      <c r="F301" s="192"/>
      <c r="G301" s="193"/>
      <c r="H301" s="194"/>
      <c r="I301" s="193"/>
      <c r="J301" s="192"/>
      <c r="K301" s="192"/>
      <c r="L301" s="191"/>
      <c r="M301" s="192"/>
      <c r="N301" s="192"/>
      <c r="O301" s="192"/>
      <c r="P301" s="198"/>
      <c r="Q301" s="192"/>
      <c r="R301" s="192"/>
      <c r="S301" s="192"/>
      <c r="T301" s="192"/>
      <c r="U301" s="125"/>
      <c r="V301" s="125"/>
      <c r="W301" s="125"/>
      <c r="X301" s="125"/>
      <c r="Y301" s="125"/>
      <c r="Z301" s="125"/>
      <c r="AA301" s="125"/>
      <c r="AB301" s="125"/>
      <c r="AC301" s="125"/>
      <c r="AD301" s="125"/>
      <c r="AE301" s="125"/>
      <c r="AF301" s="87"/>
      <c r="AG301" s="87"/>
      <c r="AH301" s="85"/>
      <c r="AI301" s="85"/>
      <c r="AJ301" s="85"/>
      <c r="AK301" s="87"/>
      <c r="AL301" s="87"/>
      <c r="AM301" s="192"/>
      <c r="AN301" s="192"/>
      <c r="AO301" s="87"/>
      <c r="AP301" s="87"/>
      <c r="AQ301" s="87"/>
      <c r="AR301" s="148"/>
      <c r="AS301" s="148"/>
      <c r="AT301" s="87"/>
      <c r="AU301" s="87"/>
      <c r="AV301" s="87"/>
      <c r="AW301" s="87"/>
      <c r="AX301" s="87"/>
      <c r="AY301" s="87"/>
      <c r="AZ301" s="371"/>
      <c r="BA301" s="371"/>
      <c r="BB301" s="371"/>
      <c r="BC301" s="371"/>
      <c r="BD301" s="371"/>
      <c r="BE301" s="371"/>
      <c r="BF301" s="371"/>
    </row>
    <row r="302" spans="1:58" ht="18" customHeight="1">
      <c r="A302" s="125" t="s">
        <v>2529</v>
      </c>
      <c r="B302" s="191"/>
      <c r="C302" s="191"/>
      <c r="D302" s="191"/>
      <c r="E302" s="192"/>
      <c r="F302" s="192"/>
      <c r="G302" s="193"/>
      <c r="H302" s="194"/>
      <c r="I302" s="193"/>
      <c r="J302" s="192"/>
      <c r="K302" s="192"/>
      <c r="L302" s="191"/>
      <c r="M302" s="192"/>
      <c r="N302" s="192"/>
      <c r="O302" s="192"/>
      <c r="P302" s="198"/>
      <c r="Q302" s="192"/>
      <c r="R302" s="192"/>
      <c r="S302" s="192"/>
      <c r="T302" s="192"/>
      <c r="U302" s="125"/>
      <c r="V302" s="125"/>
      <c r="W302" s="125"/>
      <c r="X302" s="125"/>
      <c r="Y302" s="125"/>
      <c r="Z302" s="125"/>
      <c r="AA302" s="125"/>
      <c r="AB302" s="125"/>
      <c r="AC302" s="125"/>
      <c r="AD302" s="125"/>
      <c r="AE302" s="125"/>
      <c r="AF302" s="87"/>
      <c r="AG302" s="87"/>
      <c r="AH302" s="85"/>
      <c r="AI302" s="85"/>
      <c r="AJ302" s="85"/>
      <c r="AK302" s="87"/>
      <c r="AL302" s="87"/>
      <c r="AM302" s="192"/>
      <c r="AN302" s="192"/>
      <c r="AO302" s="87"/>
      <c r="AP302" s="87"/>
      <c r="AQ302" s="87"/>
      <c r="AR302" s="148"/>
      <c r="AS302" s="148"/>
      <c r="AT302" s="87"/>
      <c r="AU302" s="87"/>
      <c r="AV302" s="87"/>
      <c r="AW302" s="87"/>
      <c r="AX302" s="87"/>
      <c r="AY302" s="87"/>
      <c r="AZ302" s="371"/>
      <c r="BA302" s="371"/>
      <c r="BB302" s="371"/>
      <c r="BC302" s="371"/>
      <c r="BD302" s="371"/>
      <c r="BE302" s="371"/>
      <c r="BF302" s="371"/>
    </row>
    <row r="303" spans="1:58" ht="18" customHeight="1">
      <c r="A303" s="125" t="s">
        <v>2531</v>
      </c>
      <c r="B303" s="191"/>
      <c r="C303" s="191"/>
      <c r="D303" s="191"/>
      <c r="E303" s="192"/>
      <c r="F303" s="192"/>
      <c r="G303" s="193"/>
      <c r="H303" s="194"/>
      <c r="I303" s="193"/>
      <c r="J303" s="192"/>
      <c r="K303" s="192"/>
      <c r="L303" s="191"/>
      <c r="M303" s="192"/>
      <c r="N303" s="192"/>
      <c r="O303" s="192"/>
      <c r="P303" s="198"/>
      <c r="Q303" s="192"/>
      <c r="R303" s="192"/>
      <c r="S303" s="192"/>
      <c r="T303" s="192"/>
      <c r="U303" s="125"/>
      <c r="V303" s="125"/>
      <c r="W303" s="125"/>
      <c r="X303" s="125"/>
      <c r="Y303" s="125"/>
      <c r="Z303" s="125"/>
      <c r="AA303" s="125"/>
      <c r="AB303" s="125"/>
      <c r="AC303" s="125"/>
      <c r="AD303" s="125"/>
      <c r="AE303" s="125"/>
      <c r="AF303" s="87"/>
      <c r="AG303" s="87"/>
      <c r="AH303" s="85"/>
      <c r="AI303" s="85"/>
      <c r="AJ303" s="85"/>
      <c r="AK303" s="87"/>
      <c r="AL303" s="87"/>
      <c r="AM303" s="192"/>
      <c r="AN303" s="192"/>
      <c r="AO303" s="87"/>
      <c r="AP303" s="87"/>
      <c r="AQ303" s="87"/>
      <c r="AR303" s="148"/>
      <c r="AS303" s="148"/>
      <c r="AT303" s="87"/>
      <c r="AU303" s="87"/>
      <c r="AV303" s="87"/>
      <c r="AW303" s="87"/>
      <c r="AX303" s="87"/>
      <c r="AY303" s="87"/>
      <c r="AZ303" s="371"/>
      <c r="BA303" s="371"/>
      <c r="BB303" s="371"/>
      <c r="BC303" s="371"/>
      <c r="BD303" s="371"/>
      <c r="BE303" s="371"/>
      <c r="BF303" s="371"/>
    </row>
    <row r="304" spans="1:58" ht="18" customHeight="1">
      <c r="A304" s="125" t="s">
        <v>2969</v>
      </c>
      <c r="B304" s="191"/>
      <c r="C304" s="191"/>
      <c r="D304" s="191"/>
      <c r="E304" s="192"/>
      <c r="F304" s="192"/>
      <c r="G304" s="193"/>
      <c r="H304" s="194"/>
      <c r="I304" s="193"/>
      <c r="J304" s="192"/>
      <c r="K304" s="192"/>
      <c r="L304" s="191"/>
      <c r="M304" s="192"/>
      <c r="N304" s="192"/>
      <c r="O304" s="192"/>
      <c r="P304" s="198"/>
      <c r="Q304" s="192"/>
      <c r="R304" s="192"/>
      <c r="S304" s="192"/>
      <c r="T304" s="192"/>
      <c r="U304" s="125"/>
      <c r="V304" s="125"/>
      <c r="W304" s="125"/>
      <c r="X304" s="125"/>
      <c r="Y304" s="125"/>
      <c r="Z304" s="125"/>
      <c r="AA304" s="125"/>
      <c r="AB304" s="125"/>
      <c r="AC304" s="125"/>
      <c r="AD304" s="125"/>
      <c r="AE304" s="125"/>
      <c r="AF304" s="87"/>
      <c r="AG304" s="87"/>
      <c r="AH304" s="85"/>
      <c r="AI304" s="85"/>
      <c r="AJ304" s="85"/>
      <c r="AK304" s="87"/>
      <c r="AL304" s="87"/>
      <c r="AM304" s="192"/>
      <c r="AN304" s="192"/>
      <c r="AO304" s="87"/>
      <c r="AP304" s="87"/>
      <c r="AQ304" s="87"/>
      <c r="AR304" s="148"/>
      <c r="AS304" s="148"/>
      <c r="AT304" s="87"/>
      <c r="AU304" s="87"/>
      <c r="AV304" s="87"/>
      <c r="AW304" s="87"/>
      <c r="AX304" s="87"/>
      <c r="AY304" s="87"/>
      <c r="AZ304" s="371"/>
      <c r="BA304" s="371"/>
      <c r="BB304" s="371"/>
      <c r="BC304" s="371"/>
      <c r="BD304" s="371"/>
      <c r="BE304" s="371"/>
      <c r="BF304" s="371"/>
    </row>
    <row r="305" spans="1:58" ht="18" customHeight="1">
      <c r="A305" s="125" t="s">
        <v>2</v>
      </c>
      <c r="B305" s="191"/>
      <c r="C305" s="191"/>
      <c r="D305" s="191"/>
      <c r="E305" s="192"/>
      <c r="F305" s="192"/>
      <c r="G305" s="193"/>
      <c r="H305" s="194"/>
      <c r="I305" s="193"/>
      <c r="J305" s="192"/>
      <c r="K305" s="192"/>
      <c r="L305" s="191"/>
      <c r="M305" s="192"/>
      <c r="N305" s="192"/>
      <c r="O305" s="192"/>
      <c r="P305" s="198"/>
      <c r="Q305" s="192"/>
      <c r="R305" s="192"/>
      <c r="S305" s="192"/>
      <c r="T305" s="192"/>
      <c r="U305" s="125"/>
      <c r="V305" s="125"/>
      <c r="W305" s="125"/>
      <c r="X305" s="125"/>
      <c r="Y305" s="125"/>
      <c r="Z305" s="125"/>
      <c r="AA305" s="125"/>
      <c r="AB305" s="125"/>
      <c r="AC305" s="125"/>
      <c r="AD305" s="125"/>
      <c r="AE305" s="125"/>
      <c r="AF305" s="87"/>
      <c r="AG305" s="87"/>
      <c r="AH305" s="85"/>
      <c r="AI305" s="85"/>
      <c r="AJ305" s="85"/>
      <c r="AK305" s="87"/>
      <c r="AL305" s="87"/>
      <c r="AM305" s="192"/>
      <c r="AN305" s="192"/>
      <c r="AO305" s="87"/>
      <c r="AP305" s="87"/>
      <c r="AQ305" s="87"/>
      <c r="AR305" s="148"/>
      <c r="AS305" s="148"/>
      <c r="AT305" s="87"/>
      <c r="AU305" s="87"/>
      <c r="AV305" s="87"/>
      <c r="AW305" s="87"/>
      <c r="AX305" s="87"/>
      <c r="AY305" s="87"/>
      <c r="AZ305" s="371"/>
      <c r="BA305" s="371"/>
      <c r="BB305" s="371"/>
      <c r="BC305" s="371"/>
      <c r="BD305" s="371"/>
      <c r="BE305" s="371"/>
      <c r="BF305" s="371"/>
    </row>
    <row r="306" spans="1:58" ht="18" customHeight="1">
      <c r="A306" s="125"/>
      <c r="B306" s="191"/>
      <c r="C306" s="191"/>
      <c r="D306" s="191"/>
      <c r="E306" s="192"/>
      <c r="F306" s="192"/>
      <c r="G306" s="193"/>
      <c r="H306" s="194"/>
      <c r="I306" s="193"/>
      <c r="J306" s="192"/>
      <c r="K306" s="192"/>
      <c r="L306" s="191"/>
      <c r="M306" s="192"/>
      <c r="N306" s="192"/>
      <c r="O306" s="192"/>
      <c r="P306" s="198"/>
      <c r="Q306" s="192"/>
      <c r="R306" s="192"/>
      <c r="S306" s="192"/>
      <c r="T306" s="192"/>
      <c r="U306" s="125"/>
      <c r="V306" s="125"/>
      <c r="W306" s="125"/>
      <c r="X306" s="125"/>
      <c r="Y306" s="125"/>
      <c r="Z306" s="125"/>
      <c r="AA306" s="125"/>
      <c r="AB306" s="125"/>
      <c r="AC306" s="125"/>
      <c r="AD306" s="125"/>
      <c r="AE306" s="125"/>
      <c r="AF306" s="87"/>
      <c r="AG306" s="87"/>
      <c r="AH306" s="85"/>
      <c r="AI306" s="85"/>
      <c r="AJ306" s="85"/>
      <c r="AK306" s="87"/>
      <c r="AL306" s="87"/>
      <c r="AM306" s="192"/>
      <c r="AN306" s="192"/>
      <c r="AO306" s="87"/>
      <c r="AP306" s="87"/>
      <c r="AQ306" s="87"/>
      <c r="AR306" s="148"/>
      <c r="AS306" s="148"/>
      <c r="AT306" s="87"/>
      <c r="AU306" s="87"/>
      <c r="AV306" s="87"/>
      <c r="AW306" s="87"/>
      <c r="AX306" s="87"/>
      <c r="AY306" s="87"/>
      <c r="AZ306" s="371"/>
      <c r="BA306" s="371"/>
      <c r="BB306" s="371"/>
      <c r="BC306" s="371"/>
      <c r="BD306" s="371"/>
      <c r="BE306" s="371"/>
      <c r="BF306" s="371"/>
    </row>
    <row r="307" spans="1:58" ht="18" customHeight="1">
      <c r="A307" s="125"/>
      <c r="B307" s="191"/>
      <c r="C307" s="191"/>
      <c r="D307" s="191"/>
      <c r="E307" s="192"/>
      <c r="F307" s="192"/>
      <c r="G307" s="193"/>
      <c r="H307" s="194"/>
      <c r="I307" s="193"/>
      <c r="J307" s="192"/>
      <c r="K307" s="192"/>
      <c r="L307" s="191"/>
      <c r="M307" s="192"/>
      <c r="N307" s="192"/>
      <c r="O307" s="192"/>
      <c r="P307" s="198"/>
      <c r="Q307" s="192"/>
      <c r="R307" s="192"/>
      <c r="S307" s="192"/>
      <c r="T307" s="192"/>
      <c r="U307" s="125"/>
      <c r="V307" s="125"/>
      <c r="W307" s="125"/>
      <c r="X307" s="125"/>
      <c r="Y307" s="125"/>
      <c r="Z307" s="125"/>
      <c r="AA307" s="125"/>
      <c r="AB307" s="125"/>
      <c r="AC307" s="125"/>
      <c r="AD307" s="125"/>
      <c r="AE307" s="125"/>
      <c r="AF307" s="87"/>
      <c r="AG307" s="87"/>
      <c r="AH307" s="85"/>
      <c r="AI307" s="85"/>
      <c r="AJ307" s="85"/>
      <c r="AK307" s="87"/>
      <c r="AL307" s="87"/>
      <c r="AM307" s="192"/>
      <c r="AN307" s="192"/>
      <c r="AO307" s="87"/>
      <c r="AP307" s="192"/>
      <c r="AQ307" s="192"/>
      <c r="AR307" s="148"/>
      <c r="AS307" s="148"/>
      <c r="AT307" s="192"/>
      <c r="AU307" s="192"/>
      <c r="AV307" s="192"/>
      <c r="AW307" s="192"/>
      <c r="AX307" s="192"/>
      <c r="AY307" s="192"/>
      <c r="AZ307" s="171"/>
      <c r="BA307" s="171"/>
      <c r="BB307" s="171"/>
      <c r="BC307" s="171"/>
      <c r="BD307" s="171"/>
      <c r="BE307" s="171"/>
      <c r="BF307" s="171"/>
    </row>
    <row r="308" spans="1:58" ht="22.5" customHeight="1">
      <c r="A308" s="125"/>
      <c r="B308" s="191"/>
      <c r="C308" s="191"/>
      <c r="D308" s="191"/>
      <c r="E308" s="192"/>
      <c r="F308" s="192"/>
      <c r="G308" s="193"/>
      <c r="H308" s="194"/>
      <c r="I308" s="193"/>
      <c r="J308" s="192"/>
      <c r="K308" s="192"/>
      <c r="L308" s="191"/>
      <c r="M308" s="192"/>
      <c r="N308" s="192"/>
      <c r="O308" s="192"/>
      <c r="P308" s="198"/>
      <c r="Q308" s="192"/>
      <c r="R308" s="192"/>
      <c r="S308" s="192"/>
      <c r="T308" s="192"/>
      <c r="U308" s="125"/>
      <c r="V308" s="125"/>
      <c r="W308" s="125"/>
      <c r="X308" s="125"/>
      <c r="Y308" s="125"/>
      <c r="Z308" s="125"/>
      <c r="AA308" s="125"/>
      <c r="AB308" s="125"/>
      <c r="AC308" s="125"/>
      <c r="AD308" s="125"/>
      <c r="AE308" s="125"/>
      <c r="AF308" s="87"/>
      <c r="AG308" s="87"/>
      <c r="AH308" s="85"/>
      <c r="AI308" s="85"/>
      <c r="AJ308" s="85"/>
      <c r="AK308" s="87"/>
      <c r="AL308" s="87"/>
      <c r="AM308" s="192"/>
      <c r="AN308" s="192"/>
      <c r="AO308" s="87"/>
      <c r="AP308" s="192"/>
      <c r="AQ308" s="192"/>
      <c r="AR308" s="148"/>
      <c r="AS308" s="148"/>
      <c r="AT308" s="192"/>
      <c r="AU308" s="192"/>
      <c r="AV308" s="192"/>
      <c r="AW308" s="192"/>
      <c r="AX308" s="192"/>
      <c r="AY308" s="192"/>
      <c r="AZ308" s="171"/>
      <c r="BA308" s="171"/>
      <c r="BB308" s="171"/>
      <c r="BC308" s="171"/>
      <c r="BD308" s="171"/>
      <c r="BE308" s="171"/>
      <c r="BF308" s="171"/>
    </row>
    <row r="309" spans="1:58" ht="18" customHeight="1">
      <c r="A309" s="125"/>
      <c r="B309" s="191"/>
      <c r="C309" s="191"/>
      <c r="D309" s="191"/>
      <c r="E309" s="192"/>
      <c r="F309" s="192"/>
      <c r="G309" s="193"/>
      <c r="H309" s="194"/>
      <c r="I309" s="193"/>
      <c r="J309" s="192"/>
      <c r="K309" s="192"/>
      <c r="L309" s="191"/>
      <c r="M309" s="192"/>
      <c r="N309" s="192"/>
      <c r="O309" s="192"/>
      <c r="P309" s="198"/>
      <c r="Q309" s="192"/>
      <c r="R309" s="192"/>
      <c r="S309" s="192"/>
      <c r="T309" s="192"/>
      <c r="U309" s="125"/>
      <c r="V309" s="125"/>
      <c r="W309" s="125"/>
      <c r="X309" s="125"/>
      <c r="Y309" s="125"/>
      <c r="Z309" s="125"/>
      <c r="AA309" s="125"/>
      <c r="AB309" s="125"/>
      <c r="AC309" s="125"/>
      <c r="AD309" s="125"/>
      <c r="AE309" s="125"/>
      <c r="AF309" s="87"/>
      <c r="AG309" s="87"/>
      <c r="AH309" s="85"/>
      <c r="AI309" s="85"/>
      <c r="AJ309" s="85"/>
      <c r="AK309" s="87"/>
      <c r="AL309" s="87"/>
      <c r="AM309" s="192"/>
      <c r="AN309" s="192"/>
      <c r="AO309" s="87"/>
      <c r="AP309" s="192"/>
      <c r="AQ309" s="192"/>
      <c r="AR309" s="148"/>
      <c r="AS309" s="148"/>
      <c r="AT309" s="192"/>
      <c r="AU309" s="192"/>
      <c r="AV309" s="192"/>
      <c r="AW309" s="192"/>
      <c r="AX309" s="192"/>
      <c r="AY309" s="192"/>
      <c r="AZ309" s="171"/>
      <c r="BA309" s="171"/>
      <c r="BB309" s="171"/>
      <c r="BC309" s="171"/>
      <c r="BD309" s="171"/>
      <c r="BE309" s="171"/>
      <c r="BF309" s="171"/>
    </row>
    <row r="310" spans="1:58" ht="18" customHeight="1">
      <c r="A310" s="125"/>
      <c r="B310" s="191"/>
      <c r="C310" s="191"/>
      <c r="D310" s="191"/>
      <c r="E310" s="192"/>
      <c r="F310" s="192"/>
      <c r="G310" s="193"/>
      <c r="H310" s="194"/>
      <c r="I310" s="193"/>
      <c r="J310" s="192"/>
      <c r="K310" s="192"/>
      <c r="L310" s="191"/>
      <c r="M310" s="192"/>
      <c r="N310" s="192"/>
      <c r="O310" s="192"/>
      <c r="P310" s="198"/>
      <c r="Q310" s="192"/>
      <c r="R310" s="192"/>
      <c r="S310" s="192"/>
      <c r="T310" s="192"/>
      <c r="U310" s="125"/>
      <c r="V310" s="125"/>
      <c r="W310" s="125"/>
      <c r="X310" s="125"/>
      <c r="Y310" s="125"/>
      <c r="Z310" s="125"/>
      <c r="AA310" s="125"/>
      <c r="AB310" s="125"/>
      <c r="AC310" s="125"/>
      <c r="AD310" s="125"/>
      <c r="AE310" s="125"/>
      <c r="AF310" s="87"/>
      <c r="AG310" s="87"/>
      <c r="AH310" s="85"/>
      <c r="AI310" s="85"/>
      <c r="AJ310" s="85"/>
      <c r="AK310" s="87"/>
      <c r="AL310" s="87"/>
      <c r="AM310" s="192"/>
      <c r="AN310" s="192"/>
      <c r="AO310" s="87"/>
      <c r="AP310" s="87"/>
      <c r="AQ310" s="87"/>
      <c r="AR310" s="148"/>
      <c r="AS310" s="148"/>
      <c r="AT310" s="87"/>
      <c r="AU310" s="87"/>
      <c r="AV310" s="87"/>
      <c r="AW310" s="87"/>
      <c r="AX310" s="87"/>
      <c r="AY310" s="87"/>
      <c r="AZ310" s="371"/>
      <c r="BA310" s="371"/>
      <c r="BB310" s="371"/>
      <c r="BC310" s="371"/>
      <c r="BD310" s="371"/>
      <c r="BE310" s="371"/>
      <c r="BF310" s="371"/>
    </row>
    <row r="311" spans="1:58" ht="18" customHeight="1">
      <c r="A311" s="125"/>
      <c r="B311" s="191"/>
      <c r="C311" s="191"/>
      <c r="D311" s="191"/>
      <c r="E311" s="192"/>
      <c r="F311" s="192"/>
      <c r="G311" s="193"/>
      <c r="H311" s="194"/>
      <c r="I311" s="193"/>
      <c r="J311" s="192"/>
      <c r="K311" s="192"/>
      <c r="L311" s="191"/>
      <c r="M311" s="192"/>
      <c r="N311" s="192"/>
      <c r="O311" s="192"/>
      <c r="P311" s="198"/>
      <c r="Q311" s="192"/>
      <c r="R311" s="192"/>
      <c r="S311" s="192"/>
      <c r="T311" s="192"/>
      <c r="U311" s="125"/>
      <c r="V311" s="125"/>
      <c r="W311" s="125"/>
      <c r="X311" s="125"/>
      <c r="Y311" s="125"/>
      <c r="Z311" s="125"/>
      <c r="AA311" s="125"/>
      <c r="AB311" s="125"/>
      <c r="AC311" s="125"/>
      <c r="AD311" s="125"/>
      <c r="AE311" s="125"/>
      <c r="AF311" s="87"/>
      <c r="AG311" s="87"/>
      <c r="AH311" s="85"/>
      <c r="AI311" s="85"/>
      <c r="AJ311" s="85"/>
      <c r="AK311" s="87"/>
      <c r="AL311" s="87"/>
      <c r="AM311" s="192"/>
      <c r="AN311" s="192"/>
      <c r="AO311" s="87"/>
      <c r="AP311" s="87"/>
      <c r="AQ311" s="87"/>
      <c r="AR311" s="148"/>
      <c r="AS311" s="148"/>
      <c r="AT311" s="87"/>
      <c r="AU311" s="87"/>
      <c r="AV311" s="87"/>
      <c r="AW311" s="87"/>
      <c r="AX311" s="87"/>
      <c r="AY311" s="87"/>
      <c r="AZ311" s="371"/>
      <c r="BA311" s="371"/>
      <c r="BB311" s="371"/>
      <c r="BC311" s="371"/>
      <c r="BD311" s="371"/>
      <c r="BE311" s="371"/>
      <c r="BF311" s="371"/>
    </row>
    <row r="312" spans="1:58" ht="18" customHeight="1">
      <c r="A312" s="125"/>
      <c r="B312" s="191"/>
      <c r="C312" s="191"/>
      <c r="D312" s="191"/>
      <c r="E312" s="192"/>
      <c r="F312" s="192"/>
      <c r="G312" s="193"/>
      <c r="H312" s="194"/>
      <c r="I312" s="193"/>
      <c r="J312" s="192"/>
      <c r="K312" s="192"/>
      <c r="L312" s="191"/>
      <c r="M312" s="192"/>
      <c r="N312" s="192"/>
      <c r="O312" s="192"/>
      <c r="P312" s="198"/>
      <c r="Q312" s="192"/>
      <c r="R312" s="192"/>
      <c r="S312" s="192"/>
      <c r="T312" s="192"/>
      <c r="U312" s="125"/>
      <c r="V312" s="125"/>
      <c r="W312" s="125"/>
      <c r="X312" s="125"/>
      <c r="Y312" s="125"/>
      <c r="Z312" s="125"/>
      <c r="AA312" s="125"/>
      <c r="AB312" s="125"/>
      <c r="AC312" s="125"/>
      <c r="AD312" s="125"/>
      <c r="AE312" s="125"/>
      <c r="AF312" s="87"/>
      <c r="AG312" s="87"/>
      <c r="AH312" s="85"/>
      <c r="AI312" s="85"/>
      <c r="AJ312" s="85"/>
      <c r="AK312" s="87"/>
      <c r="AL312" s="87"/>
      <c r="AM312" s="192"/>
      <c r="AN312" s="192"/>
      <c r="AO312" s="87"/>
      <c r="AP312" s="87"/>
      <c r="AQ312" s="87"/>
      <c r="AR312" s="148"/>
      <c r="AS312" s="148"/>
      <c r="AT312" s="87"/>
      <c r="AU312" s="87"/>
      <c r="AV312" s="87"/>
      <c r="AW312" s="87"/>
      <c r="AX312" s="87"/>
      <c r="AY312" s="87"/>
      <c r="AZ312" s="371"/>
      <c r="BA312" s="371"/>
      <c r="BB312" s="371"/>
      <c r="BC312" s="371"/>
      <c r="BD312" s="371"/>
      <c r="BE312" s="371"/>
      <c r="BF312" s="371"/>
    </row>
    <row r="313" spans="1:58" ht="18" customHeight="1">
      <c r="A313" s="125"/>
      <c r="B313" s="191"/>
      <c r="C313" s="191"/>
      <c r="D313" s="191"/>
      <c r="E313" s="192"/>
      <c r="F313" s="192"/>
      <c r="G313" s="193"/>
      <c r="H313" s="194"/>
      <c r="I313" s="193"/>
      <c r="J313" s="192"/>
      <c r="K313" s="192"/>
      <c r="L313" s="191"/>
      <c r="M313" s="192"/>
      <c r="N313" s="192"/>
      <c r="O313" s="192"/>
      <c r="P313" s="198"/>
      <c r="Q313" s="192"/>
      <c r="R313" s="192"/>
      <c r="S313" s="192"/>
      <c r="T313" s="192"/>
      <c r="U313" s="125"/>
      <c r="V313" s="125"/>
      <c r="W313" s="125"/>
      <c r="X313" s="125"/>
      <c r="Y313" s="125"/>
      <c r="Z313" s="125"/>
      <c r="AA313" s="125"/>
      <c r="AB313" s="125"/>
      <c r="AC313" s="125"/>
      <c r="AD313" s="125"/>
      <c r="AE313" s="125"/>
      <c r="AF313" s="87"/>
      <c r="AG313" s="87"/>
      <c r="AH313" s="85"/>
      <c r="AI313" s="85"/>
      <c r="AJ313" s="85"/>
      <c r="AK313" s="87"/>
      <c r="AL313" s="87"/>
      <c r="AM313" s="192"/>
      <c r="AN313" s="192"/>
      <c r="AO313" s="87"/>
      <c r="AP313" s="87"/>
      <c r="AQ313" s="87"/>
      <c r="AR313" s="148"/>
      <c r="AS313" s="148"/>
      <c r="AT313" s="87"/>
      <c r="AU313" s="87"/>
      <c r="AV313" s="87"/>
      <c r="AW313" s="87"/>
      <c r="AX313" s="87"/>
      <c r="AY313" s="87"/>
      <c r="AZ313" s="371"/>
      <c r="BA313" s="371"/>
      <c r="BB313" s="371"/>
      <c r="BC313" s="371"/>
      <c r="BD313" s="371"/>
      <c r="BE313" s="371"/>
      <c r="BF313" s="371"/>
    </row>
    <row r="314" spans="1:58" ht="18" customHeight="1">
      <c r="A314" s="125"/>
      <c r="B314" s="191"/>
      <c r="C314" s="191"/>
      <c r="D314" s="191"/>
      <c r="E314" s="192"/>
      <c r="F314" s="192"/>
      <c r="G314" s="193"/>
      <c r="H314" s="194"/>
      <c r="I314" s="193"/>
      <c r="J314" s="192"/>
      <c r="K314" s="192"/>
      <c r="L314" s="191"/>
      <c r="M314" s="192"/>
      <c r="N314" s="192"/>
      <c r="O314" s="192"/>
      <c r="P314" s="198"/>
      <c r="Q314" s="192"/>
      <c r="R314" s="192"/>
      <c r="S314" s="192"/>
      <c r="T314" s="192"/>
      <c r="U314" s="125"/>
      <c r="V314" s="125"/>
      <c r="W314" s="125"/>
      <c r="X314" s="125"/>
      <c r="Y314" s="125"/>
      <c r="Z314" s="125"/>
      <c r="AA314" s="125"/>
      <c r="AB314" s="125"/>
      <c r="AC314" s="125"/>
      <c r="AD314" s="125"/>
      <c r="AE314" s="125"/>
      <c r="AF314" s="87"/>
      <c r="AG314" s="87"/>
      <c r="AH314" s="85"/>
      <c r="AI314" s="85"/>
      <c r="AJ314" s="85"/>
      <c r="AK314" s="87"/>
      <c r="AL314" s="87"/>
      <c r="AM314" s="192"/>
      <c r="AN314" s="192"/>
      <c r="AO314" s="87"/>
      <c r="AP314" s="87"/>
      <c r="AQ314" s="87"/>
      <c r="AR314" s="148"/>
      <c r="AS314" s="148"/>
      <c r="AT314" s="87"/>
      <c r="AU314" s="87"/>
      <c r="AV314" s="87"/>
      <c r="AW314" s="87"/>
      <c r="AX314" s="87"/>
      <c r="AY314" s="87"/>
      <c r="AZ314" s="371"/>
      <c r="BA314" s="371"/>
      <c r="BB314" s="371"/>
      <c r="BC314" s="371"/>
      <c r="BD314" s="371"/>
      <c r="BE314" s="371"/>
      <c r="BF314" s="371"/>
    </row>
    <row r="315" spans="1:58" ht="18" customHeight="1">
      <c r="A315" s="125"/>
      <c r="B315" s="191"/>
      <c r="C315" s="191"/>
      <c r="D315" s="191"/>
      <c r="E315" s="192"/>
      <c r="F315" s="192"/>
      <c r="G315" s="193"/>
      <c r="H315" s="194"/>
      <c r="I315" s="193"/>
      <c r="J315" s="192"/>
      <c r="K315" s="192"/>
      <c r="L315" s="191"/>
      <c r="M315" s="192"/>
      <c r="N315" s="192"/>
      <c r="O315" s="192"/>
      <c r="P315" s="198"/>
      <c r="Q315" s="192"/>
      <c r="R315" s="192"/>
      <c r="S315" s="192"/>
      <c r="T315" s="192"/>
      <c r="U315" s="125"/>
      <c r="V315" s="125"/>
      <c r="W315" s="125"/>
      <c r="X315" s="125"/>
      <c r="Y315" s="125"/>
      <c r="Z315" s="125"/>
      <c r="AA315" s="125"/>
      <c r="AB315" s="125"/>
      <c r="AC315" s="125"/>
      <c r="AD315" s="125"/>
      <c r="AE315" s="125"/>
      <c r="AF315" s="87"/>
      <c r="AG315" s="87"/>
      <c r="AH315" s="85"/>
      <c r="AI315" s="85"/>
      <c r="AJ315" s="85"/>
      <c r="AK315" s="87"/>
      <c r="AL315" s="87"/>
      <c r="AM315" s="192"/>
      <c r="AN315" s="192"/>
      <c r="AO315" s="87"/>
      <c r="AP315" s="87"/>
      <c r="AQ315" s="87"/>
      <c r="AR315" s="148"/>
      <c r="AS315" s="148"/>
      <c r="AT315" s="87"/>
      <c r="AU315" s="87"/>
      <c r="AV315" s="87"/>
      <c r="AW315" s="87"/>
      <c r="AX315" s="87"/>
      <c r="AY315" s="87"/>
      <c r="AZ315" s="371"/>
      <c r="BA315" s="371"/>
      <c r="BB315" s="371"/>
      <c r="BC315" s="371"/>
      <c r="BD315" s="371"/>
      <c r="BE315" s="371"/>
      <c r="BF315" s="371"/>
    </row>
    <row r="316" spans="1:58" ht="18" customHeight="1">
      <c r="A316" s="125"/>
      <c r="B316" s="191"/>
      <c r="C316" s="191"/>
      <c r="D316" s="191"/>
      <c r="E316" s="192"/>
      <c r="F316" s="192"/>
      <c r="G316" s="193"/>
      <c r="H316" s="194"/>
      <c r="I316" s="193"/>
      <c r="J316" s="192"/>
      <c r="K316" s="192"/>
      <c r="L316" s="191"/>
      <c r="M316" s="192"/>
      <c r="N316" s="192"/>
      <c r="O316" s="192"/>
      <c r="P316" s="198"/>
      <c r="Q316" s="192"/>
      <c r="R316" s="192"/>
      <c r="S316" s="192"/>
      <c r="T316" s="192"/>
      <c r="U316" s="125"/>
      <c r="V316" s="125"/>
      <c r="W316" s="125"/>
      <c r="X316" s="125"/>
      <c r="Y316" s="125"/>
      <c r="Z316" s="125"/>
      <c r="AA316" s="125"/>
      <c r="AB316" s="125"/>
      <c r="AC316" s="125"/>
      <c r="AD316" s="125"/>
      <c r="AE316" s="125"/>
      <c r="AF316" s="87"/>
      <c r="AG316" s="87"/>
      <c r="AH316" s="85"/>
      <c r="AI316" s="85"/>
      <c r="AJ316" s="85"/>
      <c r="AK316" s="87"/>
      <c r="AL316" s="87"/>
      <c r="AM316" s="192"/>
      <c r="AN316" s="192"/>
      <c r="AO316" s="87"/>
      <c r="AP316" s="87"/>
      <c r="AQ316" s="87"/>
      <c r="AR316" s="148"/>
      <c r="AS316" s="148"/>
      <c r="AT316" s="87"/>
      <c r="AU316" s="87"/>
      <c r="AV316" s="87"/>
      <c r="AW316" s="87"/>
      <c r="AX316" s="87"/>
      <c r="AY316" s="87"/>
      <c r="AZ316" s="371"/>
      <c r="BA316" s="371"/>
      <c r="BB316" s="371"/>
      <c r="BC316" s="371"/>
      <c r="BD316" s="371"/>
      <c r="BE316" s="371"/>
      <c r="BF316" s="371"/>
    </row>
    <row r="317" spans="1:58" ht="18" customHeight="1">
      <c r="A317" s="125"/>
      <c r="B317" s="191"/>
      <c r="C317" s="191"/>
      <c r="D317" s="191"/>
      <c r="E317" s="192"/>
      <c r="F317" s="192"/>
      <c r="G317" s="193"/>
      <c r="H317" s="194"/>
      <c r="I317" s="193"/>
      <c r="J317" s="192"/>
      <c r="K317" s="192"/>
      <c r="L317" s="191"/>
      <c r="M317" s="192"/>
      <c r="N317" s="192"/>
      <c r="O317" s="192"/>
      <c r="P317" s="198"/>
      <c r="Q317" s="192"/>
      <c r="R317" s="192"/>
      <c r="S317" s="192"/>
      <c r="T317" s="192"/>
      <c r="U317" s="125"/>
      <c r="V317" s="125"/>
      <c r="W317" s="125"/>
      <c r="X317" s="125"/>
      <c r="Y317" s="125"/>
      <c r="Z317" s="125"/>
      <c r="AA317" s="125"/>
      <c r="AB317" s="125"/>
      <c r="AC317" s="125"/>
      <c r="AD317" s="125"/>
      <c r="AE317" s="125"/>
      <c r="AF317" s="87"/>
      <c r="AG317" s="87"/>
      <c r="AH317" s="85"/>
      <c r="AI317" s="85"/>
      <c r="AJ317" s="85"/>
      <c r="AK317" s="87"/>
      <c r="AL317" s="87"/>
      <c r="AM317" s="192"/>
      <c r="AN317" s="192"/>
      <c r="AO317" s="87"/>
      <c r="AP317" s="87"/>
      <c r="AQ317" s="87"/>
      <c r="AR317" s="148"/>
      <c r="AS317" s="148"/>
      <c r="AT317" s="87"/>
      <c r="AU317" s="87"/>
      <c r="AV317" s="87"/>
      <c r="AW317" s="87"/>
      <c r="AX317" s="87"/>
      <c r="AY317" s="87"/>
      <c r="AZ317" s="371"/>
      <c r="BA317" s="371"/>
      <c r="BB317" s="371"/>
      <c r="BC317" s="371"/>
      <c r="BD317" s="371"/>
      <c r="BE317" s="371"/>
      <c r="BF317" s="371"/>
    </row>
    <row r="318" spans="1:58" ht="18" customHeight="1">
      <c r="A318" s="125"/>
      <c r="B318" s="191"/>
      <c r="C318" s="191"/>
      <c r="D318" s="191"/>
      <c r="E318" s="192"/>
      <c r="F318" s="192"/>
      <c r="G318" s="193"/>
      <c r="H318" s="194"/>
      <c r="I318" s="193"/>
      <c r="J318" s="192"/>
      <c r="K318" s="192"/>
      <c r="L318" s="191"/>
      <c r="M318" s="192"/>
      <c r="N318" s="192"/>
      <c r="O318" s="192"/>
      <c r="P318" s="198"/>
      <c r="Q318" s="192"/>
      <c r="R318" s="192"/>
      <c r="S318" s="192"/>
      <c r="T318" s="192"/>
      <c r="U318" s="125"/>
      <c r="V318" s="125"/>
      <c r="W318" s="125"/>
      <c r="X318" s="125"/>
      <c r="Y318" s="125"/>
      <c r="Z318" s="125"/>
      <c r="AA318" s="125"/>
      <c r="AB318" s="125"/>
      <c r="AC318" s="125"/>
      <c r="AD318" s="125"/>
      <c r="AE318" s="125"/>
      <c r="AF318" s="87"/>
      <c r="AG318" s="87"/>
      <c r="AH318" s="85"/>
      <c r="AI318" s="85"/>
      <c r="AJ318" s="85"/>
      <c r="AK318" s="87"/>
      <c r="AL318" s="87"/>
      <c r="AM318" s="192"/>
      <c r="AN318" s="192"/>
      <c r="AO318" s="87"/>
      <c r="AP318" s="87"/>
      <c r="AQ318" s="87"/>
      <c r="AR318" s="148"/>
      <c r="AS318" s="148"/>
      <c r="AT318" s="87"/>
      <c r="AU318" s="87"/>
      <c r="AV318" s="87"/>
      <c r="AW318" s="87"/>
      <c r="AX318" s="87"/>
      <c r="AY318" s="87"/>
      <c r="AZ318" s="371"/>
      <c r="BA318" s="371"/>
      <c r="BB318" s="371"/>
      <c r="BC318" s="371"/>
      <c r="BD318" s="371"/>
      <c r="BE318" s="371"/>
      <c r="BF318" s="371"/>
    </row>
    <row r="319" spans="1:58" ht="18" customHeight="1">
      <c r="A319" s="125"/>
      <c r="B319" s="191"/>
      <c r="C319" s="191"/>
      <c r="D319" s="191"/>
      <c r="E319" s="192"/>
      <c r="F319" s="192"/>
      <c r="G319" s="193"/>
      <c r="H319" s="194"/>
      <c r="I319" s="193"/>
      <c r="J319" s="192"/>
      <c r="K319" s="192"/>
      <c r="L319" s="191"/>
      <c r="M319" s="192"/>
      <c r="N319" s="192"/>
      <c r="O319" s="192"/>
      <c r="P319" s="198"/>
      <c r="Q319" s="192"/>
      <c r="R319" s="192"/>
      <c r="S319" s="192"/>
      <c r="T319" s="192"/>
      <c r="U319" s="125"/>
      <c r="V319" s="125"/>
      <c r="W319" s="125"/>
      <c r="X319" s="125"/>
      <c r="Y319" s="125"/>
      <c r="Z319" s="125"/>
      <c r="AA319" s="125"/>
      <c r="AB319" s="125"/>
      <c r="AC319" s="125"/>
      <c r="AD319" s="125"/>
      <c r="AE319" s="125"/>
      <c r="AF319" s="87"/>
      <c r="AG319" s="87"/>
      <c r="AH319" s="85"/>
      <c r="AI319" s="85"/>
      <c r="AJ319" s="85"/>
      <c r="AK319" s="87"/>
      <c r="AL319" s="87"/>
      <c r="AM319" s="192"/>
      <c r="AN319" s="192"/>
      <c r="AO319" s="87"/>
      <c r="AP319" s="87"/>
      <c r="AQ319" s="87"/>
      <c r="AR319" s="148"/>
      <c r="AS319" s="148"/>
      <c r="AT319" s="87"/>
      <c r="AU319" s="87"/>
      <c r="AV319" s="87"/>
      <c r="AW319" s="87"/>
      <c r="AX319" s="87"/>
      <c r="AY319" s="87"/>
      <c r="AZ319" s="371"/>
      <c r="BA319" s="371"/>
      <c r="BB319" s="371"/>
      <c r="BC319" s="371"/>
      <c r="BD319" s="371"/>
      <c r="BE319" s="371"/>
      <c r="BF319" s="371"/>
    </row>
    <row r="320" spans="1:58" ht="18" customHeight="1">
      <c r="A320" s="125"/>
      <c r="B320" s="191"/>
      <c r="C320" s="191"/>
      <c r="D320" s="191"/>
      <c r="E320" s="192"/>
      <c r="F320" s="192"/>
      <c r="G320" s="193"/>
      <c r="H320" s="194"/>
      <c r="I320" s="193"/>
      <c r="J320" s="192"/>
      <c r="K320" s="192"/>
      <c r="L320" s="191"/>
      <c r="M320" s="192"/>
      <c r="N320" s="192"/>
      <c r="O320" s="192"/>
      <c r="P320" s="198"/>
      <c r="Q320" s="192"/>
      <c r="R320" s="192"/>
      <c r="S320" s="192"/>
      <c r="T320" s="192"/>
      <c r="U320" s="125"/>
      <c r="V320" s="125"/>
      <c r="W320" s="125"/>
      <c r="X320" s="125"/>
      <c r="Y320" s="125"/>
      <c r="Z320" s="125"/>
      <c r="AA320" s="125"/>
      <c r="AB320" s="125"/>
      <c r="AC320" s="125"/>
      <c r="AD320" s="125"/>
      <c r="AE320" s="125"/>
      <c r="AF320" s="87"/>
      <c r="AG320" s="87"/>
      <c r="AH320" s="85"/>
      <c r="AI320" s="85"/>
      <c r="AJ320" s="85"/>
      <c r="AK320" s="87"/>
      <c r="AL320" s="87"/>
      <c r="AM320" s="192"/>
      <c r="AN320" s="192"/>
      <c r="AO320" s="87"/>
      <c r="AP320" s="87"/>
      <c r="AQ320" s="87"/>
      <c r="AR320" s="148"/>
      <c r="AS320" s="148"/>
      <c r="AT320" s="87"/>
      <c r="AU320" s="87"/>
      <c r="AV320" s="87"/>
      <c r="AW320" s="87"/>
      <c r="AX320" s="87"/>
      <c r="AY320" s="87"/>
      <c r="AZ320" s="371"/>
      <c r="BA320" s="371"/>
      <c r="BB320" s="371"/>
      <c r="BC320" s="371"/>
      <c r="BD320" s="371"/>
      <c r="BE320" s="371"/>
      <c r="BF320" s="371"/>
    </row>
    <row r="321" spans="1:58" ht="18" customHeight="1">
      <c r="A321" s="125"/>
      <c r="B321" s="191"/>
      <c r="C321" s="191"/>
      <c r="D321" s="191"/>
      <c r="E321" s="192"/>
      <c r="F321" s="192"/>
      <c r="G321" s="193"/>
      <c r="H321" s="194"/>
      <c r="I321" s="193"/>
      <c r="J321" s="192"/>
      <c r="K321" s="192"/>
      <c r="L321" s="191"/>
      <c r="M321" s="192"/>
      <c r="N321" s="192"/>
      <c r="O321" s="192"/>
      <c r="P321" s="198"/>
      <c r="Q321" s="192"/>
      <c r="R321" s="192"/>
      <c r="S321" s="192"/>
      <c r="T321" s="192"/>
      <c r="U321" s="125"/>
      <c r="V321" s="125"/>
      <c r="W321" s="125"/>
      <c r="X321" s="125"/>
      <c r="Y321" s="125"/>
      <c r="Z321" s="125"/>
      <c r="AA321" s="125"/>
      <c r="AB321" s="125"/>
      <c r="AC321" s="125"/>
      <c r="AD321" s="125"/>
      <c r="AE321" s="125"/>
      <c r="AF321" s="87"/>
      <c r="AG321" s="87"/>
      <c r="AH321" s="85"/>
      <c r="AI321" s="85"/>
      <c r="AJ321" s="85"/>
      <c r="AK321" s="87"/>
      <c r="AL321" s="87"/>
      <c r="AM321" s="192"/>
      <c r="AN321" s="192"/>
      <c r="AO321" s="87"/>
      <c r="AP321" s="87"/>
      <c r="AQ321" s="87"/>
      <c r="AR321" s="148"/>
      <c r="AS321" s="148"/>
      <c r="AT321" s="87"/>
      <c r="AU321" s="87"/>
      <c r="AV321" s="87"/>
      <c r="AW321" s="87"/>
      <c r="AX321" s="87"/>
      <c r="AY321" s="87"/>
      <c r="AZ321" s="371"/>
      <c r="BA321" s="371"/>
      <c r="BB321" s="371"/>
      <c r="BC321" s="371"/>
      <c r="BD321" s="371"/>
      <c r="BE321" s="371"/>
      <c r="BF321" s="371"/>
    </row>
    <row r="322" spans="1:58" ht="18" customHeight="1">
      <c r="A322" s="125"/>
      <c r="B322" s="191"/>
      <c r="C322" s="191"/>
      <c r="D322" s="191"/>
      <c r="E322" s="192"/>
      <c r="F322" s="192"/>
      <c r="G322" s="193"/>
      <c r="H322" s="194"/>
      <c r="I322" s="193"/>
      <c r="J322" s="192"/>
      <c r="K322" s="192"/>
      <c r="L322" s="191"/>
      <c r="M322" s="192"/>
      <c r="N322" s="192"/>
      <c r="O322" s="192"/>
      <c r="P322" s="198"/>
      <c r="Q322" s="192"/>
      <c r="R322" s="192"/>
      <c r="S322" s="192"/>
      <c r="T322" s="192"/>
      <c r="U322" s="125"/>
      <c r="V322" s="125"/>
      <c r="W322" s="125"/>
      <c r="X322" s="125"/>
      <c r="Y322" s="125"/>
      <c r="Z322" s="125"/>
      <c r="AA322" s="125"/>
      <c r="AB322" s="125"/>
      <c r="AC322" s="125"/>
      <c r="AD322" s="125"/>
      <c r="AE322" s="125"/>
      <c r="AF322" s="87"/>
      <c r="AG322" s="87"/>
      <c r="AH322" s="85"/>
      <c r="AI322" s="85"/>
      <c r="AJ322" s="85"/>
      <c r="AK322" s="87"/>
      <c r="AL322" s="87"/>
      <c r="AM322" s="192"/>
      <c r="AN322" s="192"/>
      <c r="AO322" s="87"/>
      <c r="AP322" s="87"/>
      <c r="AQ322" s="87"/>
      <c r="AR322" s="148"/>
      <c r="AS322" s="148"/>
      <c r="AT322" s="87"/>
      <c r="AU322" s="87"/>
      <c r="AV322" s="87"/>
      <c r="AW322" s="87"/>
      <c r="AX322" s="87"/>
      <c r="AY322" s="87"/>
      <c r="AZ322" s="371"/>
      <c r="BA322" s="371"/>
      <c r="BB322" s="371"/>
      <c r="BC322" s="371"/>
      <c r="BD322" s="371"/>
      <c r="BE322" s="371"/>
      <c r="BF322" s="371"/>
    </row>
    <row r="323" spans="1:58" ht="18" customHeight="1">
      <c r="A323" s="125"/>
      <c r="B323" s="191"/>
      <c r="C323" s="191"/>
      <c r="D323" s="193">
        <f ca="1">SUM('Expenses 2017'!G4,'Expenses 2017'!I4)</f>
        <v>121110</v>
      </c>
      <c r="E323" s="192"/>
      <c r="F323" s="192"/>
      <c r="G323" s="193"/>
      <c r="H323" s="194"/>
      <c r="I323" s="193"/>
      <c r="J323" s="192"/>
      <c r="K323" s="192"/>
      <c r="L323" s="191"/>
      <c r="M323" s="192"/>
      <c r="N323" s="192"/>
      <c r="O323" s="192"/>
      <c r="P323" s="198"/>
      <c r="Q323" s="192"/>
      <c r="R323" s="192"/>
      <c r="S323" s="192"/>
      <c r="T323" s="192"/>
      <c r="U323" s="125"/>
      <c r="V323" s="125"/>
      <c r="W323" s="125"/>
      <c r="X323" s="125"/>
      <c r="Y323" s="125"/>
      <c r="Z323" s="125"/>
      <c r="AA323" s="125"/>
      <c r="AB323" s="125"/>
      <c r="AC323" s="125"/>
      <c r="AD323" s="125"/>
      <c r="AE323" s="125"/>
      <c r="AF323" s="87"/>
      <c r="AG323" s="87"/>
      <c r="AH323" s="85"/>
      <c r="AI323" s="85"/>
      <c r="AJ323" s="85"/>
      <c r="AK323" s="87"/>
      <c r="AL323" s="87"/>
      <c r="AM323" s="192"/>
      <c r="AN323" s="192"/>
      <c r="AO323" s="87"/>
      <c r="AP323" s="192"/>
      <c r="AQ323" s="192"/>
      <c r="AR323" s="148"/>
      <c r="AS323" s="148"/>
      <c r="AT323" s="192"/>
      <c r="AU323" s="192"/>
      <c r="AV323" s="192"/>
      <c r="AW323" s="192"/>
      <c r="AX323" s="192"/>
      <c r="AY323" s="192"/>
      <c r="AZ323" s="171"/>
      <c r="BA323" s="171"/>
      <c r="BB323" s="171"/>
      <c r="BC323" s="171"/>
      <c r="BD323" s="171"/>
      <c r="BE323" s="171"/>
      <c r="BF323" s="171"/>
    </row>
  </sheetData>
  <autoFilter ref="A6:AW296" xr:uid="{00000000-0009-0000-0000-00001C000000}"/>
  <mergeCells count="2">
    <mergeCell ref="B1:B2"/>
    <mergeCell ref="AL4:AO5"/>
  </mergeCells>
  <conditionalFormatting sqref="K4">
    <cfRule type="cellIs" dxfId="19" priority="1" operator="greaterThan">
      <formula>0</formula>
    </cfRule>
    <cfRule type="cellIs" dxfId="18" priority="2" operator="lessThan">
      <formula>0</formula>
    </cfRule>
  </conditionalFormatting>
  <conditionalFormatting sqref="N7:AA296">
    <cfRule type="cellIs" dxfId="17" priority="3" operator="equal">
      <formula>0</formula>
    </cfRule>
  </conditionalFormatting>
  <hyperlinks>
    <hyperlink ref="AG7" r:id="rId1" xr:uid="{00000000-0004-0000-1C00-000000000000}"/>
    <hyperlink ref="AG8" r:id="rId2" xr:uid="{00000000-0004-0000-1C00-000001000000}"/>
    <hyperlink ref="AG9" r:id="rId3" xr:uid="{00000000-0004-0000-1C00-000002000000}"/>
    <hyperlink ref="AG10" r:id="rId4" xr:uid="{00000000-0004-0000-1C00-000003000000}"/>
    <hyperlink ref="AG13" r:id="rId5" xr:uid="{00000000-0004-0000-1C00-000004000000}"/>
    <hyperlink ref="AG16" r:id="rId6" xr:uid="{00000000-0004-0000-1C00-000005000000}"/>
    <hyperlink ref="AG18" r:id="rId7" xr:uid="{00000000-0004-0000-1C00-000006000000}"/>
    <hyperlink ref="AG21" r:id="rId8" xr:uid="{00000000-0004-0000-1C00-000007000000}"/>
    <hyperlink ref="AG22" r:id="rId9" xr:uid="{00000000-0004-0000-1C00-000008000000}"/>
    <hyperlink ref="AG23" r:id="rId10" xr:uid="{00000000-0004-0000-1C00-000009000000}"/>
    <hyperlink ref="AG24" r:id="rId11" xr:uid="{00000000-0004-0000-1C00-00000A000000}"/>
    <hyperlink ref="AG25" r:id="rId12" xr:uid="{00000000-0004-0000-1C00-00000B000000}"/>
    <hyperlink ref="AG26" r:id="rId13" xr:uid="{00000000-0004-0000-1C00-00000C000000}"/>
    <hyperlink ref="AG27" r:id="rId14" xr:uid="{00000000-0004-0000-1C00-00000D000000}"/>
    <hyperlink ref="AG30" r:id="rId15" xr:uid="{00000000-0004-0000-1C00-00000E000000}"/>
    <hyperlink ref="AG31" r:id="rId16" xr:uid="{00000000-0004-0000-1C00-00000F000000}"/>
    <hyperlink ref="AG32" r:id="rId17" xr:uid="{00000000-0004-0000-1C00-000010000000}"/>
    <hyperlink ref="AG34" r:id="rId18" xr:uid="{00000000-0004-0000-1C00-000011000000}"/>
    <hyperlink ref="AG35" r:id="rId19" xr:uid="{00000000-0004-0000-1C00-000012000000}"/>
    <hyperlink ref="AG36" r:id="rId20" xr:uid="{00000000-0004-0000-1C00-000013000000}"/>
    <hyperlink ref="AG38" r:id="rId21" xr:uid="{00000000-0004-0000-1C00-000014000000}"/>
    <hyperlink ref="AG39" r:id="rId22" xr:uid="{00000000-0004-0000-1C00-000015000000}"/>
    <hyperlink ref="AG42" r:id="rId23" xr:uid="{00000000-0004-0000-1C00-000016000000}"/>
    <hyperlink ref="AG43" r:id="rId24" xr:uid="{00000000-0004-0000-1C00-000017000000}"/>
    <hyperlink ref="AG44" r:id="rId25" xr:uid="{00000000-0004-0000-1C00-000018000000}"/>
    <hyperlink ref="AG45" r:id="rId26" xr:uid="{00000000-0004-0000-1C00-000019000000}"/>
    <hyperlink ref="AG46" r:id="rId27" xr:uid="{00000000-0004-0000-1C00-00001A000000}"/>
    <hyperlink ref="AG47" r:id="rId28" xr:uid="{00000000-0004-0000-1C00-00001B000000}"/>
    <hyperlink ref="AG48" r:id="rId29" xr:uid="{00000000-0004-0000-1C00-00001C000000}"/>
    <hyperlink ref="AG49" r:id="rId30" xr:uid="{00000000-0004-0000-1C00-00001D000000}"/>
    <hyperlink ref="AG50" r:id="rId31" xr:uid="{00000000-0004-0000-1C00-00001E000000}"/>
    <hyperlink ref="AG51" r:id="rId32" xr:uid="{00000000-0004-0000-1C00-00001F000000}"/>
    <hyperlink ref="AG52" r:id="rId33" xr:uid="{00000000-0004-0000-1C00-000020000000}"/>
    <hyperlink ref="AG54" r:id="rId34" xr:uid="{00000000-0004-0000-1C00-000021000000}"/>
    <hyperlink ref="AG55" r:id="rId35" xr:uid="{00000000-0004-0000-1C00-000022000000}"/>
    <hyperlink ref="AG57" r:id="rId36" xr:uid="{00000000-0004-0000-1C00-000023000000}"/>
    <hyperlink ref="AG59" r:id="rId37" xr:uid="{00000000-0004-0000-1C00-000024000000}"/>
    <hyperlink ref="AG60" r:id="rId38" xr:uid="{00000000-0004-0000-1C00-000025000000}"/>
    <hyperlink ref="AG61" r:id="rId39" xr:uid="{00000000-0004-0000-1C00-000026000000}"/>
    <hyperlink ref="AG62" r:id="rId40" xr:uid="{00000000-0004-0000-1C00-000027000000}"/>
    <hyperlink ref="AG63" r:id="rId41" xr:uid="{00000000-0004-0000-1C00-000028000000}"/>
    <hyperlink ref="AG64" r:id="rId42" xr:uid="{00000000-0004-0000-1C00-000029000000}"/>
    <hyperlink ref="AG66" r:id="rId43" xr:uid="{00000000-0004-0000-1C00-00002A000000}"/>
    <hyperlink ref="AG67" r:id="rId44" xr:uid="{00000000-0004-0000-1C00-00002B000000}"/>
    <hyperlink ref="AG68" r:id="rId45" xr:uid="{00000000-0004-0000-1C00-00002C000000}"/>
    <hyperlink ref="AG69" r:id="rId46" xr:uid="{00000000-0004-0000-1C00-00002D000000}"/>
    <hyperlink ref="AG70" r:id="rId47" xr:uid="{00000000-0004-0000-1C00-00002E000000}"/>
    <hyperlink ref="AG71" r:id="rId48" xr:uid="{00000000-0004-0000-1C00-00002F000000}"/>
    <hyperlink ref="AG73" r:id="rId49" xr:uid="{00000000-0004-0000-1C00-000030000000}"/>
    <hyperlink ref="AG74" r:id="rId50" xr:uid="{00000000-0004-0000-1C00-000031000000}"/>
    <hyperlink ref="AG75" r:id="rId51" xr:uid="{00000000-0004-0000-1C00-000032000000}"/>
    <hyperlink ref="AG76" r:id="rId52" xr:uid="{00000000-0004-0000-1C00-000033000000}"/>
    <hyperlink ref="AG80" r:id="rId53" xr:uid="{00000000-0004-0000-1C00-000034000000}"/>
    <hyperlink ref="AG81" r:id="rId54" xr:uid="{00000000-0004-0000-1C00-000035000000}"/>
    <hyperlink ref="AG82" r:id="rId55" xr:uid="{00000000-0004-0000-1C00-000036000000}"/>
    <hyperlink ref="AG84" r:id="rId56" xr:uid="{00000000-0004-0000-1C00-000037000000}"/>
    <hyperlink ref="AG86" r:id="rId57" xr:uid="{00000000-0004-0000-1C00-000038000000}"/>
    <hyperlink ref="AG88" r:id="rId58" xr:uid="{00000000-0004-0000-1C00-000039000000}"/>
    <hyperlink ref="AG89" r:id="rId59" xr:uid="{00000000-0004-0000-1C00-00003A000000}"/>
    <hyperlink ref="AG91" r:id="rId60" xr:uid="{00000000-0004-0000-1C00-00003B000000}"/>
    <hyperlink ref="AG92" r:id="rId61" xr:uid="{00000000-0004-0000-1C00-00003C000000}"/>
    <hyperlink ref="AG93" r:id="rId62" xr:uid="{00000000-0004-0000-1C00-00003D000000}"/>
    <hyperlink ref="AG99" r:id="rId63" xr:uid="{00000000-0004-0000-1C00-00003E000000}"/>
    <hyperlink ref="AG100" r:id="rId64" xr:uid="{00000000-0004-0000-1C00-00003F000000}"/>
    <hyperlink ref="AG103" r:id="rId65" xr:uid="{00000000-0004-0000-1C00-000040000000}"/>
    <hyperlink ref="AG104" r:id="rId66" xr:uid="{00000000-0004-0000-1C00-000041000000}"/>
    <hyperlink ref="AG106" r:id="rId67" xr:uid="{00000000-0004-0000-1C00-000042000000}"/>
    <hyperlink ref="AG107" r:id="rId68" xr:uid="{00000000-0004-0000-1C00-000043000000}"/>
    <hyperlink ref="AG109" r:id="rId69" xr:uid="{00000000-0004-0000-1C00-000044000000}"/>
    <hyperlink ref="AG110" r:id="rId70" xr:uid="{00000000-0004-0000-1C00-000045000000}"/>
    <hyperlink ref="AG111" r:id="rId71" xr:uid="{00000000-0004-0000-1C00-000046000000}"/>
    <hyperlink ref="AG115" r:id="rId72" xr:uid="{00000000-0004-0000-1C00-000047000000}"/>
    <hyperlink ref="AG116" r:id="rId73" xr:uid="{00000000-0004-0000-1C00-000048000000}"/>
    <hyperlink ref="AG117" r:id="rId74" xr:uid="{00000000-0004-0000-1C00-000049000000}"/>
    <hyperlink ref="AG120" r:id="rId75" xr:uid="{00000000-0004-0000-1C00-00004A000000}"/>
    <hyperlink ref="AG123" r:id="rId76" xr:uid="{00000000-0004-0000-1C00-00004B000000}"/>
    <hyperlink ref="AG125" r:id="rId77" xr:uid="{00000000-0004-0000-1C00-00004C000000}"/>
    <hyperlink ref="AG129" r:id="rId78" xr:uid="{00000000-0004-0000-1C00-00004D000000}"/>
    <hyperlink ref="AG130" r:id="rId79" xr:uid="{00000000-0004-0000-1C00-00004E000000}"/>
    <hyperlink ref="AG133" r:id="rId80" xr:uid="{00000000-0004-0000-1C00-00004F000000}"/>
    <hyperlink ref="AG134" r:id="rId81" xr:uid="{00000000-0004-0000-1C00-000050000000}"/>
    <hyperlink ref="AG135" r:id="rId82" xr:uid="{00000000-0004-0000-1C00-000051000000}"/>
    <hyperlink ref="AG137" r:id="rId83" xr:uid="{00000000-0004-0000-1C00-000052000000}"/>
    <hyperlink ref="AG138" r:id="rId84" xr:uid="{00000000-0004-0000-1C00-000053000000}"/>
    <hyperlink ref="AG139" r:id="rId85" xr:uid="{00000000-0004-0000-1C00-000054000000}"/>
    <hyperlink ref="AG140" r:id="rId86" xr:uid="{00000000-0004-0000-1C00-000055000000}"/>
    <hyperlink ref="AG145" r:id="rId87" xr:uid="{00000000-0004-0000-1C00-000056000000}"/>
    <hyperlink ref="AG148" r:id="rId88" xr:uid="{00000000-0004-0000-1C00-000057000000}"/>
    <hyperlink ref="AG149" r:id="rId89" xr:uid="{00000000-0004-0000-1C00-000058000000}"/>
    <hyperlink ref="AG151" r:id="rId90" xr:uid="{00000000-0004-0000-1C00-000059000000}"/>
    <hyperlink ref="AG154" r:id="rId91" xr:uid="{00000000-0004-0000-1C00-00005A000000}"/>
    <hyperlink ref="AG155" r:id="rId92" xr:uid="{00000000-0004-0000-1C00-00005B000000}"/>
    <hyperlink ref="AG156" r:id="rId93" xr:uid="{00000000-0004-0000-1C00-00005C000000}"/>
    <hyperlink ref="AG157" r:id="rId94" xr:uid="{00000000-0004-0000-1C00-00005D000000}"/>
    <hyperlink ref="AG158" r:id="rId95" xr:uid="{00000000-0004-0000-1C00-00005E000000}"/>
    <hyperlink ref="AG160" r:id="rId96" xr:uid="{00000000-0004-0000-1C00-00005F000000}"/>
    <hyperlink ref="AG161" r:id="rId97" xr:uid="{00000000-0004-0000-1C00-000060000000}"/>
    <hyperlink ref="AG162" r:id="rId98" xr:uid="{00000000-0004-0000-1C00-000061000000}"/>
    <hyperlink ref="AG163" r:id="rId99" xr:uid="{00000000-0004-0000-1C00-000062000000}"/>
    <hyperlink ref="AG166" r:id="rId100" xr:uid="{00000000-0004-0000-1C00-000063000000}"/>
    <hyperlink ref="AG167" r:id="rId101" xr:uid="{00000000-0004-0000-1C00-000064000000}"/>
    <hyperlink ref="AG169" r:id="rId102" xr:uid="{00000000-0004-0000-1C00-000065000000}"/>
    <hyperlink ref="AG172" r:id="rId103" xr:uid="{00000000-0004-0000-1C00-000066000000}"/>
    <hyperlink ref="AG213" r:id="rId104" xr:uid="{00000000-0004-0000-1C00-000067000000}"/>
    <hyperlink ref="AG214" r:id="rId105" xr:uid="{00000000-0004-0000-1C00-000068000000}"/>
    <hyperlink ref="AG218" r:id="rId106" xr:uid="{00000000-0004-0000-1C00-000069000000}"/>
    <hyperlink ref="AG226" r:id="rId107" xr:uid="{00000000-0004-0000-1C00-00006A000000}"/>
    <hyperlink ref="AG237" r:id="rId108" xr:uid="{00000000-0004-0000-1C00-00006B000000}"/>
    <hyperlink ref="AG253" r:id="rId109" xr:uid="{00000000-0004-0000-1C00-00006C000000}"/>
    <hyperlink ref="AG255" r:id="rId110" xr:uid="{00000000-0004-0000-1C00-00006D000000}"/>
    <hyperlink ref="AG256" r:id="rId111" xr:uid="{00000000-0004-0000-1C00-00006E000000}"/>
    <hyperlink ref="AG260" r:id="rId112" xr:uid="{00000000-0004-0000-1C00-00006F000000}"/>
    <hyperlink ref="AG267" r:id="rId113" xr:uid="{00000000-0004-0000-1C00-000070000000}"/>
    <hyperlink ref="AG276" r:id="rId114" xr:uid="{00000000-0004-0000-1C00-000071000000}"/>
    <hyperlink ref="AG278" r:id="rId115" xr:uid="{00000000-0004-0000-1C00-000072000000}"/>
    <hyperlink ref="AG279" r:id="rId116" xr:uid="{00000000-0004-0000-1C00-000073000000}"/>
    <hyperlink ref="AG283" r:id="rId117" xr:uid="{00000000-0004-0000-1C00-000074000000}"/>
    <hyperlink ref="AG285" r:id="rId118" xr:uid="{00000000-0004-0000-1C00-000075000000}"/>
    <hyperlink ref="AG291" r:id="rId119" xr:uid="{00000000-0004-0000-1C00-000076000000}"/>
    <hyperlink ref="AG294" r:id="rId120" xr:uid="{00000000-0004-0000-1C00-000077000000}"/>
  </hyperlinks>
  <printOptions gridLines="1"/>
  <pageMargins left="0.25" right="0.25" top="0.75" bottom="0.75" header="0" footer="0"/>
  <pageSetup orientation="portrait"/>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2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U90"/>
  <sheetViews>
    <sheetView workbookViewId="0">
      <pane ySplit="6" topLeftCell="A7" activePane="bottomLeft" state="frozen"/>
      <selection pane="bottomLeft" activeCell="B8" sqref="B8"/>
    </sheetView>
  </sheetViews>
  <sheetFormatPr defaultColWidth="14.44140625" defaultRowHeight="15" customHeight="1"/>
  <cols>
    <col min="1" max="1" width="17.44140625" customWidth="1"/>
    <col min="2" max="2" width="31.44140625" customWidth="1"/>
    <col min="3" max="3" width="26.5546875" hidden="1" customWidth="1"/>
    <col min="4" max="4" width="16.5546875" hidden="1" customWidth="1"/>
    <col min="5" max="5" width="6.5546875" hidden="1" customWidth="1"/>
    <col min="6" max="6" width="12.44140625" hidden="1" customWidth="1"/>
    <col min="7" max="7" width="26.44140625" customWidth="1"/>
    <col min="8" max="8" width="14.5546875" customWidth="1"/>
    <col min="9" max="9" width="19.109375" customWidth="1"/>
    <col min="10" max="10" width="18.88671875" customWidth="1"/>
    <col min="11" max="11" width="17.88671875" customWidth="1"/>
    <col min="12" max="12" width="15.88671875" customWidth="1"/>
    <col min="13" max="13" width="16.5546875" customWidth="1"/>
    <col min="14" max="14" width="57.109375" customWidth="1"/>
    <col min="15" max="15" width="8.88671875" customWidth="1"/>
    <col min="16" max="16" width="28.5546875" customWidth="1"/>
    <col min="17" max="17" width="19.88671875" customWidth="1"/>
    <col min="18" max="21" width="9.109375" customWidth="1"/>
  </cols>
  <sheetData>
    <row r="1" spans="1:21" ht="14.25" customHeight="1">
      <c r="A1" s="75"/>
      <c r="B1" s="75"/>
      <c r="C1" s="742" t="s">
        <v>4026</v>
      </c>
      <c r="D1" s="743"/>
      <c r="E1" s="744"/>
      <c r="F1" s="75"/>
      <c r="G1" s="76"/>
      <c r="H1" s="82"/>
      <c r="I1" s="82"/>
      <c r="J1" s="82"/>
      <c r="K1" s="82"/>
      <c r="L1" s="82"/>
      <c r="M1" s="82"/>
      <c r="N1" s="75"/>
      <c r="O1" s="82"/>
      <c r="P1" s="82"/>
      <c r="Q1" s="76"/>
      <c r="R1" s="87"/>
      <c r="S1" s="87"/>
      <c r="T1" s="87"/>
      <c r="U1" s="87"/>
    </row>
    <row r="2" spans="1:21" ht="14.25" customHeight="1">
      <c r="A2" s="75"/>
      <c r="B2" s="75"/>
      <c r="C2" s="745"/>
      <c r="D2" s="746"/>
      <c r="E2" s="747"/>
      <c r="F2" s="75"/>
      <c r="G2" s="80" t="s">
        <v>2323</v>
      </c>
      <c r="H2" s="82"/>
      <c r="I2" s="82"/>
      <c r="J2" s="82"/>
      <c r="K2" s="82"/>
      <c r="L2" s="82"/>
      <c r="M2" s="82"/>
      <c r="N2" s="75"/>
      <c r="O2" s="82"/>
      <c r="P2" s="82"/>
      <c r="Q2" s="76"/>
      <c r="R2" s="87"/>
      <c r="S2" s="87"/>
      <c r="T2" s="87"/>
      <c r="U2" s="87"/>
    </row>
    <row r="3" spans="1:21" ht="14.25" customHeight="1">
      <c r="A3" s="75"/>
      <c r="B3" s="75"/>
      <c r="C3" s="745"/>
      <c r="D3" s="746"/>
      <c r="E3" s="747"/>
      <c r="F3" s="91" t="s">
        <v>2324</v>
      </c>
      <c r="G3" s="98">
        <f>SUM(G7:G1006)-I3</f>
        <v>47865.19</v>
      </c>
      <c r="H3" s="200" t="s">
        <v>2325</v>
      </c>
      <c r="I3" s="98">
        <f>SUMIF(H7:H1006,"Estimate",G7:G1006)</f>
        <v>133708.65</v>
      </c>
      <c r="J3" s="201" t="s">
        <v>934</v>
      </c>
      <c r="K3" s="98">
        <f>SUM(G4,I4,K4)-SUM(G3,I3)</f>
        <v>37984.100000000006</v>
      </c>
      <c r="L3" s="107">
        <f>'Donors 2018'!N4</f>
        <v>33094.100000000006</v>
      </c>
      <c r="M3" s="95"/>
      <c r="N3" s="82"/>
      <c r="O3" s="82"/>
      <c r="P3" s="75"/>
      <c r="Q3" s="82"/>
      <c r="R3" s="87"/>
      <c r="S3" s="87"/>
      <c r="T3" s="87"/>
      <c r="U3" s="87"/>
    </row>
    <row r="4" spans="1:21" ht="14.25" customHeight="1">
      <c r="A4" s="75"/>
      <c r="B4" s="75"/>
      <c r="C4" s="745"/>
      <c r="D4" s="746"/>
      <c r="E4" s="747"/>
      <c r="F4" s="91" t="s">
        <v>2327</v>
      </c>
      <c r="G4" s="98">
        <f>'Donors 2018'!G3+'Donors 2018'!D3</f>
        <v>162332.93</v>
      </c>
      <c r="H4" s="202" t="s">
        <v>931</v>
      </c>
      <c r="I4" s="98">
        <f>'Donors 2018'!G4+'Donors 2018'!D4</f>
        <v>11705.01</v>
      </c>
      <c r="J4" s="201" t="s">
        <v>926</v>
      </c>
      <c r="K4" s="98">
        <v>45520</v>
      </c>
      <c r="L4" s="82"/>
      <c r="M4" s="82"/>
      <c r="N4" s="75"/>
      <c r="O4" s="82"/>
      <c r="P4" s="82"/>
      <c r="Q4" s="76"/>
      <c r="R4" s="87"/>
      <c r="S4" s="87"/>
      <c r="T4" s="87"/>
      <c r="U4" s="87"/>
    </row>
    <row r="5" spans="1:21" ht="14.25" customHeight="1">
      <c r="A5" s="75"/>
      <c r="B5" s="75"/>
      <c r="C5" s="748"/>
      <c r="D5" s="749"/>
      <c r="E5" s="750"/>
      <c r="F5" s="75"/>
      <c r="G5" s="203"/>
      <c r="H5" s="82"/>
      <c r="I5" s="82"/>
      <c r="J5" s="82"/>
      <c r="K5" s="82"/>
      <c r="L5" s="82"/>
      <c r="M5" s="82"/>
      <c r="N5" s="75"/>
      <c r="O5" s="82"/>
      <c r="P5" s="82"/>
      <c r="Q5" s="76"/>
      <c r="R5" s="87"/>
      <c r="S5" s="87"/>
      <c r="T5" s="87"/>
      <c r="U5" s="87"/>
    </row>
    <row r="6" spans="1:21" ht="14.25" customHeight="1">
      <c r="A6" s="205" t="s">
        <v>2328</v>
      </c>
      <c r="B6" s="205" t="s">
        <v>30</v>
      </c>
      <c r="C6" s="205" t="s">
        <v>31</v>
      </c>
      <c r="D6" s="205" t="s">
        <v>32</v>
      </c>
      <c r="E6" s="205" t="s">
        <v>33</v>
      </c>
      <c r="F6" s="205" t="s">
        <v>34</v>
      </c>
      <c r="G6" s="206" t="s">
        <v>2329</v>
      </c>
      <c r="H6" s="205" t="s">
        <v>957</v>
      </c>
      <c r="I6" s="205" t="s">
        <v>2330</v>
      </c>
      <c r="J6" s="205" t="s">
        <v>2331</v>
      </c>
      <c r="K6" s="207" t="s">
        <v>2332</v>
      </c>
      <c r="L6" s="207" t="s">
        <v>2333</v>
      </c>
      <c r="M6" s="207" t="s">
        <v>2334</v>
      </c>
      <c r="N6" s="207" t="s">
        <v>959</v>
      </c>
      <c r="O6" s="122" t="s">
        <v>2335</v>
      </c>
      <c r="P6" s="122" t="s">
        <v>2336</v>
      </c>
      <c r="Q6" s="122" t="s">
        <v>4027</v>
      </c>
      <c r="R6" s="125"/>
      <c r="S6" s="125"/>
      <c r="T6" s="125"/>
      <c r="U6" s="125"/>
    </row>
    <row r="7" spans="1:21" ht="39.75" customHeight="1">
      <c r="A7" s="563" t="s">
        <v>4248</v>
      </c>
      <c r="B7" s="509" t="s">
        <v>4092</v>
      </c>
      <c r="C7" s="509" t="s">
        <v>4093</v>
      </c>
      <c r="D7" s="509" t="s">
        <v>37</v>
      </c>
      <c r="E7" s="89" t="s">
        <v>40</v>
      </c>
      <c r="F7" s="89">
        <v>78216</v>
      </c>
      <c r="G7" s="510">
        <v>1974.85</v>
      </c>
      <c r="H7" s="89" t="s">
        <v>0</v>
      </c>
      <c r="I7" s="89"/>
      <c r="J7" s="89">
        <v>11675413665</v>
      </c>
      <c r="K7" s="520">
        <v>1</v>
      </c>
      <c r="L7" s="521">
        <f t="shared" ref="L7:L8" si="0">G7</f>
        <v>1974.85</v>
      </c>
      <c r="M7" s="521">
        <f t="shared" ref="M7:M8" si="1">L7</f>
        <v>1974.85</v>
      </c>
      <c r="N7" s="522" t="s">
        <v>4249</v>
      </c>
      <c r="O7" s="511"/>
      <c r="P7" s="89"/>
      <c r="Q7" s="98">
        <v>3319.72</v>
      </c>
      <c r="R7" s="143"/>
      <c r="S7" s="143"/>
      <c r="T7" s="143"/>
      <c r="U7" s="143"/>
    </row>
    <row r="8" spans="1:21" ht="39.75" customHeight="1">
      <c r="A8" s="563" t="s">
        <v>4248</v>
      </c>
      <c r="B8" s="509" t="s">
        <v>4092</v>
      </c>
      <c r="C8" s="509" t="s">
        <v>4093</v>
      </c>
      <c r="D8" s="509" t="s">
        <v>37</v>
      </c>
      <c r="E8" s="89" t="s">
        <v>40</v>
      </c>
      <c r="F8" s="89">
        <v>78216</v>
      </c>
      <c r="G8" s="510">
        <v>859.95</v>
      </c>
      <c r="H8" s="89" t="s">
        <v>0</v>
      </c>
      <c r="I8" s="89"/>
      <c r="J8" s="89">
        <v>11675413665</v>
      </c>
      <c r="K8" s="520">
        <v>1</v>
      </c>
      <c r="L8" s="521">
        <f t="shared" si="0"/>
        <v>859.95</v>
      </c>
      <c r="M8" s="521">
        <f t="shared" si="1"/>
        <v>859.95</v>
      </c>
      <c r="N8" s="522" t="s">
        <v>4250</v>
      </c>
      <c r="O8" s="511"/>
      <c r="P8" s="89"/>
      <c r="Q8" s="150"/>
      <c r="R8" s="143"/>
      <c r="S8" s="143"/>
      <c r="T8" s="143"/>
      <c r="U8" s="143"/>
    </row>
    <row r="9" spans="1:21" ht="14.25" customHeight="1">
      <c r="A9" s="563" t="s">
        <v>4248</v>
      </c>
      <c r="B9" s="509" t="s">
        <v>2342</v>
      </c>
      <c r="C9" s="509" t="s">
        <v>52</v>
      </c>
      <c r="D9" s="509" t="s">
        <v>37</v>
      </c>
      <c r="E9" s="89" t="s">
        <v>40</v>
      </c>
      <c r="F9" s="89">
        <v>78219</v>
      </c>
      <c r="G9" s="510">
        <v>10216.799999999999</v>
      </c>
      <c r="H9" s="89" t="s">
        <v>0</v>
      </c>
      <c r="I9" s="89">
        <v>200680023</v>
      </c>
      <c r="J9" s="89"/>
      <c r="K9" s="520">
        <v>1</v>
      </c>
      <c r="L9" s="521">
        <v>9424.7999999999993</v>
      </c>
      <c r="M9" s="521">
        <f t="shared" ref="M9:M15" si="2">K9*L9</f>
        <v>9424.7999999999993</v>
      </c>
      <c r="N9" s="522" t="s">
        <v>4251</v>
      </c>
      <c r="O9" s="511"/>
      <c r="P9" s="89">
        <v>5616</v>
      </c>
      <c r="Q9" s="98">
        <v>19835.34</v>
      </c>
      <c r="R9" s="143"/>
      <c r="S9" s="143"/>
      <c r="T9" s="143"/>
      <c r="U9" s="143"/>
    </row>
    <row r="10" spans="1:21" ht="45.75" customHeight="1">
      <c r="A10" s="564" t="s">
        <v>4248</v>
      </c>
      <c r="B10" s="565" t="s">
        <v>2342</v>
      </c>
      <c r="C10" s="565" t="s">
        <v>52</v>
      </c>
      <c r="D10" s="565" t="s">
        <v>37</v>
      </c>
      <c r="E10" s="566" t="s">
        <v>40</v>
      </c>
      <c r="F10" s="566">
        <v>78219</v>
      </c>
      <c r="G10" s="567">
        <v>0</v>
      </c>
      <c r="H10" s="566" t="s">
        <v>2362</v>
      </c>
      <c r="I10" s="566">
        <v>2006833170</v>
      </c>
      <c r="J10" s="566"/>
      <c r="K10" s="568">
        <v>1</v>
      </c>
      <c r="L10" s="569">
        <f>G10</f>
        <v>0</v>
      </c>
      <c r="M10" s="569">
        <f t="shared" si="2"/>
        <v>0</v>
      </c>
      <c r="N10" s="570" t="s">
        <v>4252</v>
      </c>
      <c r="O10" s="571"/>
      <c r="P10" s="566" t="s">
        <v>4253</v>
      </c>
      <c r="Q10" s="150"/>
      <c r="R10" s="143"/>
      <c r="S10" s="143">
        <v>31</v>
      </c>
      <c r="T10" s="143">
        <v>250</v>
      </c>
      <c r="U10" s="143">
        <f t="shared" ref="U10:U11" si="3">S10*T10</f>
        <v>7750</v>
      </c>
    </row>
    <row r="11" spans="1:21" ht="45.75" customHeight="1">
      <c r="A11" s="563" t="s">
        <v>4248</v>
      </c>
      <c r="B11" s="509" t="s">
        <v>2342</v>
      </c>
      <c r="C11" s="509" t="s">
        <v>52</v>
      </c>
      <c r="D11" s="509" t="s">
        <v>37</v>
      </c>
      <c r="E11" s="89" t="s">
        <v>40</v>
      </c>
      <c r="F11" s="89">
        <v>78219</v>
      </c>
      <c r="G11" s="510">
        <v>6048</v>
      </c>
      <c r="H11" s="89" t="s">
        <v>2362</v>
      </c>
      <c r="I11" s="89">
        <v>2006833060</v>
      </c>
      <c r="J11" s="89">
        <v>9072721022</v>
      </c>
      <c r="K11" s="520">
        <v>6</v>
      </c>
      <c r="L11" s="521">
        <v>1008</v>
      </c>
      <c r="M11" s="521">
        <f t="shared" si="2"/>
        <v>6048</v>
      </c>
      <c r="N11" s="522" t="s">
        <v>4254</v>
      </c>
      <c r="O11" s="511"/>
      <c r="P11" s="89">
        <v>5734</v>
      </c>
      <c r="Q11" s="150"/>
      <c r="R11" s="143"/>
      <c r="S11" s="143">
        <v>31</v>
      </c>
      <c r="T11" s="143">
        <v>150</v>
      </c>
      <c r="U11" s="143">
        <f t="shared" si="3"/>
        <v>4650</v>
      </c>
    </row>
    <row r="12" spans="1:21" ht="45.75" customHeight="1">
      <c r="A12" s="572" t="s">
        <v>4248</v>
      </c>
      <c r="B12" s="539" t="s">
        <v>2342</v>
      </c>
      <c r="C12" s="539" t="s">
        <v>52</v>
      </c>
      <c r="D12" s="539" t="s">
        <v>37</v>
      </c>
      <c r="E12" s="540" t="s">
        <v>40</v>
      </c>
      <c r="F12" s="540">
        <v>78219</v>
      </c>
      <c r="G12" s="541">
        <v>7128</v>
      </c>
      <c r="H12" s="540" t="s">
        <v>2362</v>
      </c>
      <c r="I12" s="540">
        <v>2006824637</v>
      </c>
      <c r="J12" s="540">
        <v>9072771024</v>
      </c>
      <c r="K12" s="573">
        <v>12</v>
      </c>
      <c r="L12" s="574">
        <v>594</v>
      </c>
      <c r="M12" s="574">
        <f t="shared" si="2"/>
        <v>7128</v>
      </c>
      <c r="N12" s="575" t="s">
        <v>4255</v>
      </c>
      <c r="O12" s="576"/>
      <c r="P12" s="372" t="s">
        <v>4256</v>
      </c>
      <c r="Q12" s="150"/>
      <c r="R12" s="143"/>
      <c r="S12" s="143"/>
      <c r="T12" s="143"/>
      <c r="U12" s="143"/>
    </row>
    <row r="13" spans="1:21" ht="45.75" customHeight="1">
      <c r="A13" s="572" t="s">
        <v>4248</v>
      </c>
      <c r="B13" s="539" t="s">
        <v>2342</v>
      </c>
      <c r="C13" s="539" t="s">
        <v>52</v>
      </c>
      <c r="D13" s="539" t="s">
        <v>37</v>
      </c>
      <c r="E13" s="540" t="s">
        <v>40</v>
      </c>
      <c r="F13" s="540">
        <v>78219</v>
      </c>
      <c r="G13" s="541">
        <v>9889</v>
      </c>
      <c r="H13" s="540" t="s">
        <v>2362</v>
      </c>
      <c r="I13" s="540">
        <v>2006824637</v>
      </c>
      <c r="J13" s="540">
        <v>9072721020</v>
      </c>
      <c r="K13" s="573">
        <v>11</v>
      </c>
      <c r="L13" s="574">
        <v>899</v>
      </c>
      <c r="M13" s="574">
        <f t="shared" si="2"/>
        <v>9889</v>
      </c>
      <c r="N13" s="575" t="s">
        <v>4257</v>
      </c>
      <c r="O13" s="576"/>
      <c r="P13" s="540">
        <v>5720</v>
      </c>
      <c r="Q13" s="150"/>
      <c r="R13" s="143"/>
      <c r="S13" s="143">
        <v>31</v>
      </c>
      <c r="T13" s="143">
        <v>100</v>
      </c>
      <c r="U13" s="143">
        <f>S13*T13</f>
        <v>3100</v>
      </c>
    </row>
    <row r="14" spans="1:21" ht="45.75" customHeight="1">
      <c r="A14" s="563" t="s">
        <v>4248</v>
      </c>
      <c r="B14" s="509" t="s">
        <v>2342</v>
      </c>
      <c r="C14" s="509" t="s">
        <v>52</v>
      </c>
      <c r="D14" s="509" t="s">
        <v>37</v>
      </c>
      <c r="E14" s="89" t="s">
        <v>40</v>
      </c>
      <c r="F14" s="89">
        <v>78219</v>
      </c>
      <c r="G14" s="510">
        <v>2167.1999999999998</v>
      </c>
      <c r="H14" s="89" t="s">
        <v>2362</v>
      </c>
      <c r="I14" s="89">
        <v>2006883299</v>
      </c>
      <c r="J14" s="89">
        <v>9072721021</v>
      </c>
      <c r="K14" s="520">
        <v>48</v>
      </c>
      <c r="L14" s="521">
        <v>45.15</v>
      </c>
      <c r="M14" s="521">
        <f t="shared" si="2"/>
        <v>2167.1999999999998</v>
      </c>
      <c r="N14" s="522" t="s">
        <v>4258</v>
      </c>
      <c r="O14" s="511"/>
      <c r="P14" s="89">
        <v>5720</v>
      </c>
      <c r="Q14" s="150"/>
      <c r="R14" s="143"/>
      <c r="S14" s="143"/>
      <c r="T14" s="143"/>
      <c r="U14" s="143"/>
    </row>
    <row r="15" spans="1:21" ht="39.75" customHeight="1">
      <c r="A15" s="572" t="s">
        <v>4248</v>
      </c>
      <c r="B15" s="539" t="s">
        <v>2342</v>
      </c>
      <c r="C15" s="539" t="s">
        <v>52</v>
      </c>
      <c r="D15" s="539" t="s">
        <v>37</v>
      </c>
      <c r="E15" s="540" t="s">
        <v>40</v>
      </c>
      <c r="F15" s="540">
        <v>78219</v>
      </c>
      <c r="G15" s="541">
        <v>16500</v>
      </c>
      <c r="H15" s="540" t="s">
        <v>2362</v>
      </c>
      <c r="I15" s="540"/>
      <c r="J15" s="540">
        <v>2018</v>
      </c>
      <c r="K15" s="573">
        <v>1</v>
      </c>
      <c r="L15" s="541">
        <v>16400</v>
      </c>
      <c r="M15" s="574">
        <f t="shared" si="2"/>
        <v>16400</v>
      </c>
      <c r="N15" s="575" t="s">
        <v>4259</v>
      </c>
      <c r="O15" s="576"/>
      <c r="P15" s="540">
        <v>5721</v>
      </c>
      <c r="Q15" s="98">
        <v>16500</v>
      </c>
      <c r="R15" s="143"/>
      <c r="S15" s="143"/>
      <c r="T15" s="143"/>
      <c r="U15" s="143"/>
    </row>
    <row r="16" spans="1:21" ht="39.75" customHeight="1">
      <c r="A16" s="577" t="s">
        <v>4248</v>
      </c>
      <c r="B16" s="549" t="s">
        <v>2342</v>
      </c>
      <c r="C16" s="549" t="s">
        <v>4260</v>
      </c>
      <c r="D16" s="549" t="s">
        <v>37</v>
      </c>
      <c r="E16" s="578" t="s">
        <v>40</v>
      </c>
      <c r="F16" s="578">
        <v>78220</v>
      </c>
      <c r="G16" s="579"/>
      <c r="H16" s="578"/>
      <c r="I16" s="578"/>
      <c r="J16" s="578"/>
      <c r="K16" s="580"/>
      <c r="L16" s="581"/>
      <c r="M16" s="581"/>
      <c r="N16" s="545"/>
      <c r="O16" s="582"/>
      <c r="P16" s="578"/>
      <c r="Q16" s="98"/>
      <c r="R16" s="143"/>
      <c r="S16" s="143"/>
      <c r="T16" s="143"/>
      <c r="U16" s="143"/>
    </row>
    <row r="17" spans="1:21" ht="39.75" customHeight="1">
      <c r="A17" s="563" t="s">
        <v>4248</v>
      </c>
      <c r="B17" s="509" t="s">
        <v>2342</v>
      </c>
      <c r="C17" s="509" t="s">
        <v>52</v>
      </c>
      <c r="D17" s="509" t="s">
        <v>37</v>
      </c>
      <c r="E17" s="89" t="s">
        <v>40</v>
      </c>
      <c r="F17" s="89">
        <v>78219</v>
      </c>
      <c r="G17" s="510">
        <v>3000</v>
      </c>
      <c r="H17" s="89" t="s">
        <v>0</v>
      </c>
      <c r="I17" s="89">
        <v>2006845298</v>
      </c>
      <c r="J17" s="89"/>
      <c r="K17" s="520">
        <v>1</v>
      </c>
      <c r="L17" s="521">
        <v>3000</v>
      </c>
      <c r="M17" s="521">
        <f t="shared" ref="M17:M32" si="4">K17*L17</f>
        <v>3000</v>
      </c>
      <c r="N17" s="522" t="s">
        <v>4261</v>
      </c>
      <c r="O17" s="511"/>
      <c r="P17" s="89">
        <v>5615</v>
      </c>
      <c r="Q17" s="98"/>
      <c r="R17" s="143"/>
      <c r="S17" s="143"/>
      <c r="T17" s="143"/>
      <c r="U17" s="143"/>
    </row>
    <row r="18" spans="1:21" ht="39.75" customHeight="1">
      <c r="A18" s="563" t="s">
        <v>4248</v>
      </c>
      <c r="B18" s="509" t="s">
        <v>4262</v>
      </c>
      <c r="C18" s="509" t="s">
        <v>1597</v>
      </c>
      <c r="D18" s="509" t="s">
        <v>68</v>
      </c>
      <c r="E18" s="89" t="s">
        <v>40</v>
      </c>
      <c r="F18" s="89">
        <v>77041</v>
      </c>
      <c r="G18" s="510">
        <v>521.4</v>
      </c>
      <c r="H18" s="89" t="s">
        <v>0</v>
      </c>
      <c r="I18" s="89">
        <v>299297</v>
      </c>
      <c r="J18" s="89">
        <v>299297</v>
      </c>
      <c r="K18" s="520">
        <v>1</v>
      </c>
      <c r="L18" s="521">
        <v>521.4</v>
      </c>
      <c r="M18" s="521">
        <f t="shared" si="4"/>
        <v>521.4</v>
      </c>
      <c r="N18" s="522" t="s">
        <v>4263</v>
      </c>
      <c r="O18" s="511"/>
      <c r="P18" s="583">
        <v>5733</v>
      </c>
      <c r="Q18" s="98"/>
      <c r="R18" s="143"/>
      <c r="S18" s="143"/>
      <c r="T18" s="143"/>
      <c r="U18" s="143"/>
    </row>
    <row r="19" spans="1:21" ht="14.25" customHeight="1">
      <c r="A19" s="563" t="s">
        <v>4248</v>
      </c>
      <c r="B19" s="509" t="s">
        <v>4262</v>
      </c>
      <c r="C19" s="509" t="s">
        <v>1597</v>
      </c>
      <c r="D19" s="509" t="s">
        <v>68</v>
      </c>
      <c r="E19" s="89" t="s">
        <v>40</v>
      </c>
      <c r="F19" s="89">
        <v>77041</v>
      </c>
      <c r="G19" s="510">
        <v>1537.48</v>
      </c>
      <c r="H19" s="89" t="s">
        <v>0</v>
      </c>
      <c r="I19" s="89">
        <v>299711</v>
      </c>
      <c r="J19" s="89">
        <v>299711</v>
      </c>
      <c r="K19" s="520">
        <v>1</v>
      </c>
      <c r="L19" s="521">
        <v>1537.48</v>
      </c>
      <c r="M19" s="521">
        <f t="shared" si="4"/>
        <v>1537.48</v>
      </c>
      <c r="N19" s="522" t="s">
        <v>4264</v>
      </c>
      <c r="O19" s="511"/>
      <c r="P19" s="583">
        <v>5765</v>
      </c>
      <c r="Q19" s="98"/>
      <c r="R19" s="143"/>
      <c r="S19" s="143"/>
      <c r="T19" s="143"/>
      <c r="U19" s="143"/>
    </row>
    <row r="20" spans="1:21" ht="39.75" customHeight="1">
      <c r="A20" s="563" t="s">
        <v>4248</v>
      </c>
      <c r="B20" s="509" t="s">
        <v>4262</v>
      </c>
      <c r="C20" s="509" t="s">
        <v>1597</v>
      </c>
      <c r="D20" s="509" t="s">
        <v>68</v>
      </c>
      <c r="E20" s="89" t="s">
        <v>40</v>
      </c>
      <c r="F20" s="89">
        <v>77041</v>
      </c>
      <c r="G20" s="510">
        <v>1597.48</v>
      </c>
      <c r="H20" s="89" t="s">
        <v>0</v>
      </c>
      <c r="I20" s="89">
        <v>300068</v>
      </c>
      <c r="J20" s="89">
        <v>300068</v>
      </c>
      <c r="K20" s="520">
        <v>1</v>
      </c>
      <c r="L20" s="521">
        <v>1597.48</v>
      </c>
      <c r="M20" s="521">
        <f t="shared" si="4"/>
        <v>1597.48</v>
      </c>
      <c r="N20" s="522" t="s">
        <v>4265</v>
      </c>
      <c r="O20" s="511"/>
      <c r="P20" s="583">
        <v>5800</v>
      </c>
      <c r="Q20" s="98"/>
      <c r="R20" s="143"/>
      <c r="S20" s="143"/>
      <c r="T20" s="143"/>
      <c r="U20" s="143"/>
    </row>
    <row r="21" spans="1:21" ht="45.75" customHeight="1">
      <c r="A21" s="584" t="s">
        <v>4248</v>
      </c>
      <c r="B21" s="494" t="s">
        <v>4262</v>
      </c>
      <c r="C21" s="494" t="s">
        <v>1597</v>
      </c>
      <c r="D21" s="494" t="s">
        <v>68</v>
      </c>
      <c r="E21" s="493" t="s">
        <v>40</v>
      </c>
      <c r="F21" s="493">
        <v>77041</v>
      </c>
      <c r="G21" s="495">
        <v>6350</v>
      </c>
      <c r="H21" s="493" t="s">
        <v>2362</v>
      </c>
      <c r="I21" s="493"/>
      <c r="J21" s="493"/>
      <c r="K21" s="496">
        <v>1</v>
      </c>
      <c r="L21" s="497">
        <v>6350</v>
      </c>
      <c r="M21" s="497">
        <f t="shared" si="4"/>
        <v>6350</v>
      </c>
      <c r="N21" s="498"/>
      <c r="O21" s="499"/>
      <c r="P21" s="500"/>
      <c r="Q21" s="98">
        <v>10000</v>
      </c>
      <c r="R21" s="143"/>
      <c r="S21" s="143"/>
      <c r="T21" s="143"/>
      <c r="U21" s="143"/>
    </row>
    <row r="22" spans="1:21" ht="39.75" customHeight="1">
      <c r="A22" s="584" t="s">
        <v>4248</v>
      </c>
      <c r="B22" s="494" t="s">
        <v>4266</v>
      </c>
      <c r="C22" s="494" t="s">
        <v>4267</v>
      </c>
      <c r="D22" s="494" t="s">
        <v>234</v>
      </c>
      <c r="E22" s="493" t="s">
        <v>40</v>
      </c>
      <c r="F22" s="493">
        <v>78130</v>
      </c>
      <c r="G22" s="495">
        <v>2300</v>
      </c>
      <c r="H22" s="493" t="s">
        <v>2362</v>
      </c>
      <c r="I22" s="493"/>
      <c r="J22" s="493"/>
      <c r="K22" s="496">
        <v>1</v>
      </c>
      <c r="L22" s="497">
        <v>3000</v>
      </c>
      <c r="M22" s="497">
        <f t="shared" si="4"/>
        <v>3000</v>
      </c>
      <c r="N22" s="498"/>
      <c r="O22" s="499"/>
      <c r="P22" s="500"/>
      <c r="Q22" s="94">
        <v>3000</v>
      </c>
      <c r="R22" s="143"/>
      <c r="S22" s="143"/>
      <c r="T22" s="143"/>
      <c r="U22" s="143"/>
    </row>
    <row r="23" spans="1:21" ht="39.75" customHeight="1">
      <c r="A23" s="563" t="s">
        <v>4268</v>
      </c>
      <c r="B23" s="509" t="s">
        <v>4038</v>
      </c>
      <c r="C23" s="509" t="s">
        <v>3628</v>
      </c>
      <c r="D23" s="509" t="s">
        <v>3629</v>
      </c>
      <c r="E23" s="89" t="s">
        <v>40</v>
      </c>
      <c r="F23" s="89">
        <v>77581</v>
      </c>
      <c r="G23" s="510">
        <v>8820</v>
      </c>
      <c r="H23" s="89" t="s">
        <v>0</v>
      </c>
      <c r="I23" s="585" t="s">
        <v>4039</v>
      </c>
      <c r="J23" s="89"/>
      <c r="K23" s="520">
        <v>1764</v>
      </c>
      <c r="L23" s="521">
        <v>5</v>
      </c>
      <c r="M23" s="521">
        <f t="shared" si="4"/>
        <v>8820</v>
      </c>
      <c r="N23" s="522" t="s">
        <v>4269</v>
      </c>
      <c r="O23" s="511"/>
      <c r="P23" s="583"/>
      <c r="Q23" s="98">
        <v>6960</v>
      </c>
      <c r="R23" s="143"/>
      <c r="S23" s="143"/>
      <c r="T23" s="143"/>
      <c r="U23" s="143"/>
    </row>
    <row r="24" spans="1:21" ht="39.75" customHeight="1">
      <c r="A24" s="563" t="s">
        <v>4270</v>
      </c>
      <c r="B24" s="509" t="s">
        <v>4057</v>
      </c>
      <c r="C24" s="509"/>
      <c r="D24" s="509"/>
      <c r="E24" s="89"/>
      <c r="F24" s="89"/>
      <c r="G24" s="510">
        <v>495.98</v>
      </c>
      <c r="H24" s="89" t="s">
        <v>2362</v>
      </c>
      <c r="I24" s="89"/>
      <c r="J24" s="89"/>
      <c r="K24" s="89">
        <v>1</v>
      </c>
      <c r="L24" s="510">
        <v>500</v>
      </c>
      <c r="M24" s="510">
        <f t="shared" si="4"/>
        <v>500</v>
      </c>
      <c r="N24" s="509" t="s">
        <v>4058</v>
      </c>
      <c r="O24" s="511"/>
      <c r="P24" s="89"/>
      <c r="Q24" s="98">
        <v>300</v>
      </c>
      <c r="R24" s="143"/>
      <c r="S24" s="143"/>
      <c r="T24" s="143"/>
      <c r="U24" s="143"/>
    </row>
    <row r="25" spans="1:21" ht="39.75" customHeight="1">
      <c r="A25" s="586" t="s">
        <v>4270</v>
      </c>
      <c r="B25" s="512" t="s">
        <v>4059</v>
      </c>
      <c r="C25" s="512" t="s">
        <v>3792</v>
      </c>
      <c r="D25" s="512" t="s">
        <v>1441</v>
      </c>
      <c r="E25" s="513" t="s">
        <v>40</v>
      </c>
      <c r="F25" s="513">
        <v>78108</v>
      </c>
      <c r="G25" s="514">
        <v>0</v>
      </c>
      <c r="H25" s="513" t="s">
        <v>2362</v>
      </c>
      <c r="I25" s="513"/>
      <c r="J25" s="513"/>
      <c r="K25" s="515">
        <v>1</v>
      </c>
      <c r="L25" s="516">
        <v>0</v>
      </c>
      <c r="M25" s="514">
        <f t="shared" si="4"/>
        <v>0</v>
      </c>
      <c r="N25" s="517" t="s">
        <v>4060</v>
      </c>
      <c r="O25" s="518"/>
      <c r="P25" s="519"/>
      <c r="Q25" s="150"/>
      <c r="R25" s="143"/>
      <c r="S25" s="143"/>
      <c r="T25" s="143"/>
      <c r="U25" s="143"/>
    </row>
    <row r="26" spans="1:21" ht="39.75" customHeight="1">
      <c r="A26" s="586" t="s">
        <v>4270</v>
      </c>
      <c r="B26" s="512" t="s">
        <v>4061</v>
      </c>
      <c r="C26" s="512" t="s">
        <v>4062</v>
      </c>
      <c r="D26" s="512" t="s">
        <v>160</v>
      </c>
      <c r="E26" s="513" t="s">
        <v>40</v>
      </c>
      <c r="F26" s="513">
        <v>78959</v>
      </c>
      <c r="G26" s="514">
        <v>2000</v>
      </c>
      <c r="H26" s="513" t="s">
        <v>2362</v>
      </c>
      <c r="I26" s="513"/>
      <c r="J26" s="513"/>
      <c r="K26" s="515">
        <v>1</v>
      </c>
      <c r="L26" s="516">
        <v>2000</v>
      </c>
      <c r="M26" s="516">
        <f t="shared" si="4"/>
        <v>2000</v>
      </c>
      <c r="N26" s="517" t="s">
        <v>4063</v>
      </c>
      <c r="O26" s="518"/>
      <c r="P26" s="519"/>
      <c r="Q26" s="98">
        <v>1000</v>
      </c>
      <c r="R26" s="143"/>
      <c r="S26" s="143"/>
      <c r="T26" s="143"/>
      <c r="U26" s="143"/>
    </row>
    <row r="27" spans="1:21" ht="39.75" customHeight="1">
      <c r="A27" s="563" t="s">
        <v>4270</v>
      </c>
      <c r="B27" s="509" t="s">
        <v>2339</v>
      </c>
      <c r="C27" s="509" t="s">
        <v>2340</v>
      </c>
      <c r="D27" s="509" t="s">
        <v>37</v>
      </c>
      <c r="E27" s="89" t="s">
        <v>40</v>
      </c>
      <c r="F27" s="89">
        <v>78218</v>
      </c>
      <c r="G27" s="510">
        <v>3450</v>
      </c>
      <c r="H27" s="89" t="s">
        <v>0</v>
      </c>
      <c r="I27" s="89"/>
      <c r="J27" s="89"/>
      <c r="K27" s="89">
        <v>3000</v>
      </c>
      <c r="L27" s="510">
        <v>1.1499999999999999</v>
      </c>
      <c r="M27" s="510">
        <f t="shared" si="4"/>
        <v>3449.9999999999995</v>
      </c>
      <c r="N27" s="509" t="s">
        <v>4047</v>
      </c>
      <c r="O27" s="511"/>
      <c r="P27" s="89"/>
      <c r="Q27" s="98">
        <v>3080</v>
      </c>
      <c r="R27" s="143"/>
      <c r="S27" s="143"/>
      <c r="T27" s="143"/>
      <c r="U27" s="143"/>
    </row>
    <row r="28" spans="1:21" ht="39.75" customHeight="1">
      <c r="A28" s="563" t="s">
        <v>4270</v>
      </c>
      <c r="B28" s="509" t="s">
        <v>2339</v>
      </c>
      <c r="C28" s="509" t="s">
        <v>2340</v>
      </c>
      <c r="D28" s="509" t="s">
        <v>37</v>
      </c>
      <c r="E28" s="89" t="s">
        <v>40</v>
      </c>
      <c r="F28" s="89">
        <v>78218</v>
      </c>
      <c r="G28" s="510">
        <v>428.06</v>
      </c>
      <c r="H28" s="89" t="s">
        <v>0</v>
      </c>
      <c r="I28" s="89"/>
      <c r="J28" s="89"/>
      <c r="K28" s="89">
        <v>1</v>
      </c>
      <c r="L28" s="510">
        <v>428.06</v>
      </c>
      <c r="M28" s="510">
        <f t="shared" si="4"/>
        <v>428.06</v>
      </c>
      <c r="N28" s="509" t="s">
        <v>4047</v>
      </c>
      <c r="O28" s="511"/>
      <c r="P28" s="89"/>
      <c r="Q28" s="98">
        <v>3080</v>
      </c>
      <c r="R28" s="143"/>
      <c r="S28" s="143"/>
      <c r="T28" s="143"/>
      <c r="U28" s="143"/>
    </row>
    <row r="29" spans="1:21" ht="39.75" customHeight="1">
      <c r="A29" s="563" t="s">
        <v>4270</v>
      </c>
      <c r="B29" s="509" t="s">
        <v>2099</v>
      </c>
      <c r="C29" s="509" t="s">
        <v>2100</v>
      </c>
      <c r="D29" s="509" t="s">
        <v>37</v>
      </c>
      <c r="E29" s="89" t="s">
        <v>40</v>
      </c>
      <c r="F29" s="89">
        <v>78258</v>
      </c>
      <c r="G29" s="510">
        <v>1680.47</v>
      </c>
      <c r="H29" s="89" t="s">
        <v>2362</v>
      </c>
      <c r="I29" s="89"/>
      <c r="J29" s="89"/>
      <c r="K29" s="520">
        <v>1</v>
      </c>
      <c r="L29" s="521">
        <v>1500</v>
      </c>
      <c r="M29" s="521">
        <f t="shared" si="4"/>
        <v>1500</v>
      </c>
      <c r="N29" s="522" t="s">
        <v>4064</v>
      </c>
      <c r="O29" s="511"/>
      <c r="P29" s="89"/>
      <c r="Q29" s="98">
        <v>746.92</v>
      </c>
      <c r="R29" s="143"/>
      <c r="S29" s="143"/>
      <c r="T29" s="143"/>
      <c r="U29" s="143"/>
    </row>
    <row r="30" spans="1:21" ht="39.75" customHeight="1">
      <c r="A30" s="587" t="s">
        <v>4271</v>
      </c>
      <c r="B30" s="523" t="s">
        <v>2403</v>
      </c>
      <c r="C30" s="523"/>
      <c r="D30" s="523"/>
      <c r="E30" s="524"/>
      <c r="F30" s="524"/>
      <c r="G30" s="525">
        <v>3250</v>
      </c>
      <c r="H30" s="524" t="s">
        <v>2362</v>
      </c>
      <c r="I30" s="524"/>
      <c r="J30" s="524"/>
      <c r="K30" s="526"/>
      <c r="L30" s="525"/>
      <c r="M30" s="527">
        <f t="shared" si="4"/>
        <v>0</v>
      </c>
      <c r="N30" s="528" t="s">
        <v>4065</v>
      </c>
      <c r="O30" s="529"/>
      <c r="P30" s="530"/>
      <c r="Q30" s="98">
        <v>2830.86</v>
      </c>
      <c r="R30" s="143"/>
      <c r="S30" s="143"/>
      <c r="T30" s="143"/>
      <c r="U30" s="143"/>
    </row>
    <row r="31" spans="1:21" ht="39.75" customHeight="1">
      <c r="A31" s="587" t="s">
        <v>4268</v>
      </c>
      <c r="B31" s="523" t="s">
        <v>4052</v>
      </c>
      <c r="C31" s="523"/>
      <c r="D31" s="523"/>
      <c r="E31" s="524"/>
      <c r="F31" s="524"/>
      <c r="G31" s="525">
        <v>3650</v>
      </c>
      <c r="H31" s="524" t="s">
        <v>2362</v>
      </c>
      <c r="I31" s="524"/>
      <c r="J31" s="524"/>
      <c r="K31" s="526"/>
      <c r="L31" s="525"/>
      <c r="M31" s="527">
        <f t="shared" si="4"/>
        <v>0</v>
      </c>
      <c r="N31" s="528" t="s">
        <v>4065</v>
      </c>
      <c r="O31" s="529"/>
      <c r="P31" s="530"/>
      <c r="Q31" s="98">
        <v>2192</v>
      </c>
      <c r="R31" s="143"/>
      <c r="S31" s="143"/>
      <c r="T31" s="143"/>
      <c r="U31" s="143"/>
    </row>
    <row r="32" spans="1:21" ht="39.75" customHeight="1">
      <c r="A32" s="587" t="s">
        <v>4268</v>
      </c>
      <c r="B32" s="523" t="s">
        <v>883</v>
      </c>
      <c r="C32" s="523"/>
      <c r="D32" s="523"/>
      <c r="E32" s="524"/>
      <c r="F32" s="524"/>
      <c r="G32" s="525">
        <v>5250</v>
      </c>
      <c r="H32" s="524" t="s">
        <v>2362</v>
      </c>
      <c r="I32" s="524"/>
      <c r="J32" s="524"/>
      <c r="K32" s="526"/>
      <c r="L32" s="525"/>
      <c r="M32" s="527">
        <f t="shared" si="4"/>
        <v>0</v>
      </c>
      <c r="N32" s="528" t="s">
        <v>4065</v>
      </c>
      <c r="O32" s="529"/>
      <c r="P32" s="530"/>
      <c r="Q32" s="98">
        <v>5218</v>
      </c>
      <c r="R32" s="143"/>
      <c r="S32" s="143"/>
      <c r="T32" s="143"/>
      <c r="U32" s="143"/>
    </row>
    <row r="33" spans="1:21" ht="39.75" customHeight="1">
      <c r="A33" s="587" t="s">
        <v>4268</v>
      </c>
      <c r="B33" s="523" t="s">
        <v>2413</v>
      </c>
      <c r="C33" s="523"/>
      <c r="D33" s="523"/>
      <c r="E33" s="524"/>
      <c r="F33" s="524"/>
      <c r="G33" s="525">
        <v>500</v>
      </c>
      <c r="H33" s="524" t="s">
        <v>2362</v>
      </c>
      <c r="I33" s="524"/>
      <c r="J33" s="524"/>
      <c r="K33" s="526"/>
      <c r="L33" s="525"/>
      <c r="M33" s="527"/>
      <c r="N33" s="528"/>
      <c r="O33" s="529"/>
      <c r="P33" s="530"/>
      <c r="Q33" s="98">
        <v>1794</v>
      </c>
      <c r="R33" s="143"/>
      <c r="S33" s="143"/>
      <c r="T33" s="143"/>
      <c r="U33" s="143"/>
    </row>
    <row r="34" spans="1:21" ht="39.75" customHeight="1">
      <c r="A34" s="587" t="s">
        <v>4268</v>
      </c>
      <c r="B34" s="523" t="s">
        <v>2394</v>
      </c>
      <c r="C34" s="523"/>
      <c r="D34" s="523"/>
      <c r="E34" s="524"/>
      <c r="F34" s="524"/>
      <c r="G34" s="525">
        <v>300</v>
      </c>
      <c r="H34" s="524" t="s">
        <v>2362</v>
      </c>
      <c r="I34" s="524"/>
      <c r="J34" s="524"/>
      <c r="K34" s="526"/>
      <c r="L34" s="525"/>
      <c r="M34" s="527"/>
      <c r="N34" s="528"/>
      <c r="O34" s="529"/>
      <c r="P34" s="530"/>
      <c r="Q34" s="98">
        <v>136</v>
      </c>
      <c r="R34" s="143"/>
      <c r="S34" s="143"/>
      <c r="T34" s="143"/>
      <c r="U34" s="143"/>
    </row>
    <row r="35" spans="1:21" ht="39.75" customHeight="1">
      <c r="A35" s="587" t="s">
        <v>4271</v>
      </c>
      <c r="B35" s="523" t="s">
        <v>4053</v>
      </c>
      <c r="C35" s="523"/>
      <c r="D35" s="523"/>
      <c r="E35" s="524"/>
      <c r="F35" s="524"/>
      <c r="G35" s="525">
        <v>2250</v>
      </c>
      <c r="H35" s="524" t="s">
        <v>2362</v>
      </c>
      <c r="I35" s="524"/>
      <c r="J35" s="524"/>
      <c r="K35" s="526"/>
      <c r="L35" s="525"/>
      <c r="M35" s="527">
        <f t="shared" ref="M35:M36" si="5">K35*L35</f>
        <v>0</v>
      </c>
      <c r="N35" s="528" t="s">
        <v>4065</v>
      </c>
      <c r="O35" s="529"/>
      <c r="P35" s="530"/>
      <c r="Q35" s="98">
        <v>1037.32</v>
      </c>
      <c r="R35" s="143"/>
      <c r="S35" s="143"/>
      <c r="T35" s="143"/>
      <c r="U35" s="143"/>
    </row>
    <row r="36" spans="1:21" ht="39.75" customHeight="1">
      <c r="A36" s="587" t="s">
        <v>4271</v>
      </c>
      <c r="B36" s="523" t="s">
        <v>2407</v>
      </c>
      <c r="C36" s="523"/>
      <c r="D36" s="523"/>
      <c r="E36" s="524"/>
      <c r="F36" s="524"/>
      <c r="G36" s="525">
        <v>1400</v>
      </c>
      <c r="H36" s="524" t="s">
        <v>2362</v>
      </c>
      <c r="I36" s="524"/>
      <c r="J36" s="524"/>
      <c r="K36" s="526"/>
      <c r="L36" s="525"/>
      <c r="M36" s="527">
        <f t="shared" si="5"/>
        <v>0</v>
      </c>
      <c r="N36" s="528" t="s">
        <v>4065</v>
      </c>
      <c r="O36" s="529"/>
      <c r="P36" s="530"/>
      <c r="Q36" s="98">
        <v>1051</v>
      </c>
      <c r="R36" s="143"/>
      <c r="S36" s="143"/>
      <c r="T36" s="143"/>
      <c r="U36" s="143"/>
    </row>
    <row r="37" spans="1:21" ht="39.75" customHeight="1">
      <c r="A37" s="587" t="s">
        <v>4268</v>
      </c>
      <c r="B37" s="523" t="s">
        <v>4066</v>
      </c>
      <c r="C37" s="523"/>
      <c r="D37" s="523"/>
      <c r="E37" s="524"/>
      <c r="F37" s="524"/>
      <c r="G37" s="525">
        <v>250</v>
      </c>
      <c r="H37" s="524"/>
      <c r="I37" s="524"/>
      <c r="J37" s="524"/>
      <c r="K37" s="526"/>
      <c r="L37" s="525"/>
      <c r="M37" s="527"/>
      <c r="N37" s="528"/>
      <c r="O37" s="529"/>
      <c r="P37" s="530"/>
      <c r="Q37" s="98">
        <v>105</v>
      </c>
      <c r="R37" s="143"/>
      <c r="S37" s="143"/>
      <c r="T37" s="143"/>
      <c r="U37" s="143"/>
    </row>
    <row r="38" spans="1:21" ht="39.75" customHeight="1">
      <c r="A38" s="588" t="s">
        <v>4268</v>
      </c>
      <c r="B38" s="483" t="s">
        <v>4067</v>
      </c>
      <c r="C38" s="483"/>
      <c r="D38" s="483"/>
      <c r="E38" s="484"/>
      <c r="F38" s="484"/>
      <c r="G38" s="531">
        <v>350</v>
      </c>
      <c r="H38" s="484" t="s">
        <v>2362</v>
      </c>
      <c r="I38" s="484"/>
      <c r="J38" s="484"/>
      <c r="K38" s="532"/>
      <c r="L38" s="531"/>
      <c r="M38" s="533">
        <f t="shared" ref="M38:M39" si="6">K38*L38</f>
        <v>0</v>
      </c>
      <c r="N38" s="534" t="s">
        <v>4065</v>
      </c>
      <c r="O38" s="535"/>
      <c r="P38" s="536"/>
      <c r="Q38" s="503">
        <v>287</v>
      </c>
      <c r="R38" s="143"/>
      <c r="S38" s="143"/>
      <c r="T38" s="143"/>
      <c r="U38" s="143"/>
    </row>
    <row r="39" spans="1:21" ht="39.75" customHeight="1">
      <c r="A39" s="588" t="s">
        <v>4268</v>
      </c>
      <c r="B39" s="483" t="s">
        <v>4068</v>
      </c>
      <c r="C39" s="483"/>
      <c r="D39" s="483"/>
      <c r="E39" s="484"/>
      <c r="F39" s="484"/>
      <c r="G39" s="531">
        <v>350</v>
      </c>
      <c r="H39" s="484" t="s">
        <v>2362</v>
      </c>
      <c r="I39" s="484"/>
      <c r="J39" s="484"/>
      <c r="K39" s="532"/>
      <c r="L39" s="531"/>
      <c r="M39" s="533">
        <f t="shared" si="6"/>
        <v>0</v>
      </c>
      <c r="N39" s="534" t="s">
        <v>4065</v>
      </c>
      <c r="O39" s="535"/>
      <c r="P39" s="536"/>
      <c r="Q39" s="503">
        <v>350</v>
      </c>
      <c r="R39" s="143"/>
      <c r="S39" s="143"/>
      <c r="T39" s="143"/>
      <c r="U39" s="143"/>
    </row>
    <row r="40" spans="1:21" ht="14.25" customHeight="1">
      <c r="A40" s="588" t="s">
        <v>4268</v>
      </c>
      <c r="B40" s="483" t="s">
        <v>4272</v>
      </c>
      <c r="C40" s="483"/>
      <c r="D40" s="483"/>
      <c r="E40" s="484"/>
      <c r="F40" s="484"/>
      <c r="G40" s="531">
        <v>1200</v>
      </c>
      <c r="H40" s="484" t="s">
        <v>2362</v>
      </c>
      <c r="I40" s="484"/>
      <c r="J40" s="484"/>
      <c r="K40" s="532"/>
      <c r="L40" s="531"/>
      <c r="M40" s="533"/>
      <c r="N40" s="534"/>
      <c r="O40" s="535"/>
      <c r="P40" s="536"/>
      <c r="Q40" s="503">
        <v>1544</v>
      </c>
      <c r="R40" s="143"/>
      <c r="S40" s="143"/>
      <c r="T40" s="143"/>
      <c r="U40" s="143"/>
    </row>
    <row r="41" spans="1:21" ht="39.75" customHeight="1">
      <c r="A41" s="588" t="s">
        <v>4268</v>
      </c>
      <c r="B41" s="483" t="s">
        <v>4069</v>
      </c>
      <c r="C41" s="483"/>
      <c r="D41" s="483"/>
      <c r="E41" s="484"/>
      <c r="F41" s="484"/>
      <c r="G41" s="531">
        <v>500</v>
      </c>
      <c r="H41" s="484" t="s">
        <v>2362</v>
      </c>
      <c r="I41" s="484"/>
      <c r="J41" s="484"/>
      <c r="K41" s="532"/>
      <c r="L41" s="531"/>
      <c r="M41" s="533"/>
      <c r="N41" s="534"/>
      <c r="O41" s="535"/>
      <c r="P41" s="536"/>
      <c r="Q41" s="503">
        <v>151</v>
      </c>
      <c r="R41" s="143"/>
      <c r="S41" s="143"/>
      <c r="T41" s="143"/>
      <c r="U41" s="143"/>
    </row>
    <row r="42" spans="1:21" ht="39.75" customHeight="1">
      <c r="A42" s="588" t="s">
        <v>4271</v>
      </c>
      <c r="B42" s="483" t="s">
        <v>4053</v>
      </c>
      <c r="C42" s="483"/>
      <c r="D42" s="483"/>
      <c r="E42" s="484"/>
      <c r="F42" s="484"/>
      <c r="G42" s="531">
        <v>3250</v>
      </c>
      <c r="H42" s="484" t="s">
        <v>2362</v>
      </c>
      <c r="I42" s="484"/>
      <c r="J42" s="484"/>
      <c r="K42" s="532"/>
      <c r="L42" s="531"/>
      <c r="M42" s="533">
        <f t="shared" ref="M42:M53" si="7">K42*L42</f>
        <v>0</v>
      </c>
      <c r="N42" s="534" t="s">
        <v>4065</v>
      </c>
      <c r="O42" s="535"/>
      <c r="P42" s="536"/>
      <c r="Q42" s="503">
        <v>1037</v>
      </c>
      <c r="R42" s="143"/>
      <c r="S42" s="143"/>
      <c r="T42" s="143"/>
      <c r="U42" s="143"/>
    </row>
    <row r="43" spans="1:21" ht="39.75" customHeight="1">
      <c r="A43" s="588" t="s">
        <v>4271</v>
      </c>
      <c r="B43" s="483" t="s">
        <v>2416</v>
      </c>
      <c r="C43" s="483"/>
      <c r="D43" s="483"/>
      <c r="E43" s="484"/>
      <c r="F43" s="484"/>
      <c r="G43" s="531">
        <v>2500</v>
      </c>
      <c r="H43" s="484" t="s">
        <v>2362</v>
      </c>
      <c r="I43" s="484"/>
      <c r="J43" s="484"/>
      <c r="K43" s="532"/>
      <c r="L43" s="531"/>
      <c r="M43" s="533">
        <f t="shared" si="7"/>
        <v>0</v>
      </c>
      <c r="N43" s="534" t="s">
        <v>4065</v>
      </c>
      <c r="O43" s="535"/>
      <c r="P43" s="536"/>
      <c r="Q43" s="503">
        <v>1073</v>
      </c>
      <c r="R43" s="143"/>
      <c r="S43" s="143"/>
      <c r="T43" s="143"/>
      <c r="U43" s="143"/>
    </row>
    <row r="44" spans="1:21" ht="39.75" customHeight="1">
      <c r="A44" s="589" t="s">
        <v>4271</v>
      </c>
      <c r="B44" s="501" t="s">
        <v>4273</v>
      </c>
      <c r="C44" s="501"/>
      <c r="D44" s="501"/>
      <c r="E44" s="502"/>
      <c r="F44" s="502"/>
      <c r="G44" s="503">
        <v>4000</v>
      </c>
      <c r="H44" s="502" t="s">
        <v>2362</v>
      </c>
      <c r="I44" s="502"/>
      <c r="J44" s="502"/>
      <c r="K44" s="504"/>
      <c r="L44" s="503"/>
      <c r="M44" s="505">
        <f t="shared" si="7"/>
        <v>0</v>
      </c>
      <c r="N44" s="506" t="s">
        <v>4065</v>
      </c>
      <c r="O44" s="507"/>
      <c r="P44" s="508"/>
      <c r="Q44" s="503">
        <v>3787</v>
      </c>
      <c r="R44" s="143"/>
      <c r="S44" s="143"/>
      <c r="T44" s="143"/>
      <c r="U44" s="143"/>
    </row>
    <row r="45" spans="1:21" ht="39.75" customHeight="1">
      <c r="A45" s="589" t="s">
        <v>4271</v>
      </c>
      <c r="B45" s="501" t="s">
        <v>4070</v>
      </c>
      <c r="C45" s="501"/>
      <c r="D45" s="501"/>
      <c r="E45" s="502"/>
      <c r="F45" s="502"/>
      <c r="G45" s="503">
        <v>1200</v>
      </c>
      <c r="H45" s="502" t="s">
        <v>2362</v>
      </c>
      <c r="I45" s="502"/>
      <c r="J45" s="502"/>
      <c r="K45" s="504"/>
      <c r="L45" s="503"/>
      <c r="M45" s="505">
        <f t="shared" si="7"/>
        <v>0</v>
      </c>
      <c r="N45" s="506" t="s">
        <v>4065</v>
      </c>
      <c r="O45" s="507"/>
      <c r="P45" s="508"/>
      <c r="Q45" s="503">
        <v>952</v>
      </c>
      <c r="R45" s="143"/>
      <c r="S45" s="143"/>
      <c r="T45" s="143"/>
      <c r="U45" s="143"/>
    </row>
    <row r="46" spans="1:21" ht="39.75" customHeight="1">
      <c r="A46" s="589" t="s">
        <v>4271</v>
      </c>
      <c r="B46" s="501" t="s">
        <v>4071</v>
      </c>
      <c r="C46" s="501"/>
      <c r="D46" s="501"/>
      <c r="E46" s="502"/>
      <c r="F46" s="502"/>
      <c r="G46" s="503">
        <v>8000</v>
      </c>
      <c r="H46" s="502" t="s">
        <v>2362</v>
      </c>
      <c r="I46" s="502"/>
      <c r="J46" s="502"/>
      <c r="K46" s="504"/>
      <c r="L46" s="503"/>
      <c r="M46" s="505">
        <f t="shared" si="7"/>
        <v>0</v>
      </c>
      <c r="N46" s="506" t="s">
        <v>4065</v>
      </c>
      <c r="O46" s="507"/>
      <c r="P46" s="508"/>
      <c r="Q46" s="503">
        <v>7260</v>
      </c>
      <c r="R46" s="143"/>
      <c r="S46" s="143"/>
      <c r="T46" s="143"/>
      <c r="U46" s="143"/>
    </row>
    <row r="47" spans="1:21" ht="39.75" customHeight="1">
      <c r="A47" s="589" t="s">
        <v>4271</v>
      </c>
      <c r="B47" s="501" t="s">
        <v>4072</v>
      </c>
      <c r="C47" s="501"/>
      <c r="D47" s="501"/>
      <c r="E47" s="502"/>
      <c r="F47" s="502"/>
      <c r="G47" s="503">
        <v>1500</v>
      </c>
      <c r="H47" s="502" t="s">
        <v>2362</v>
      </c>
      <c r="I47" s="502"/>
      <c r="J47" s="502"/>
      <c r="K47" s="504"/>
      <c r="L47" s="503"/>
      <c r="M47" s="505">
        <f t="shared" si="7"/>
        <v>0</v>
      </c>
      <c r="N47" s="506" t="s">
        <v>4065</v>
      </c>
      <c r="O47" s="507"/>
      <c r="P47" s="508"/>
      <c r="Q47" s="503">
        <v>941</v>
      </c>
      <c r="R47" s="143"/>
      <c r="S47" s="143"/>
      <c r="T47" s="143"/>
      <c r="U47" s="143"/>
    </row>
    <row r="48" spans="1:21" ht="39.75" customHeight="1">
      <c r="A48" s="589" t="s">
        <v>4271</v>
      </c>
      <c r="B48" s="501" t="s">
        <v>2395</v>
      </c>
      <c r="C48" s="501"/>
      <c r="D48" s="501"/>
      <c r="E48" s="502"/>
      <c r="F48" s="502"/>
      <c r="G48" s="503">
        <v>6000</v>
      </c>
      <c r="H48" s="502" t="s">
        <v>2362</v>
      </c>
      <c r="I48" s="502"/>
      <c r="J48" s="502"/>
      <c r="K48" s="504"/>
      <c r="L48" s="503"/>
      <c r="M48" s="505">
        <f t="shared" si="7"/>
        <v>0</v>
      </c>
      <c r="N48" s="506" t="s">
        <v>4065</v>
      </c>
      <c r="O48" s="507"/>
      <c r="P48" s="508"/>
      <c r="Q48" s="503">
        <v>4855</v>
      </c>
      <c r="R48" s="143"/>
      <c r="S48" s="143"/>
      <c r="T48" s="143"/>
      <c r="U48" s="143"/>
    </row>
    <row r="49" spans="1:21" ht="39.75" customHeight="1">
      <c r="A49" s="589" t="s">
        <v>4268</v>
      </c>
      <c r="B49" s="501" t="s">
        <v>4073</v>
      </c>
      <c r="C49" s="501"/>
      <c r="D49" s="501"/>
      <c r="E49" s="502"/>
      <c r="F49" s="502"/>
      <c r="G49" s="503">
        <v>9500</v>
      </c>
      <c r="H49" s="502" t="s">
        <v>2362</v>
      </c>
      <c r="I49" s="502"/>
      <c r="J49" s="502"/>
      <c r="K49" s="504"/>
      <c r="L49" s="503"/>
      <c r="M49" s="505">
        <f t="shared" si="7"/>
        <v>0</v>
      </c>
      <c r="N49" s="506" t="s">
        <v>4065</v>
      </c>
      <c r="O49" s="507"/>
      <c r="P49" s="508"/>
      <c r="Q49" s="503">
        <v>8058</v>
      </c>
      <c r="R49" s="143"/>
      <c r="S49" s="143"/>
      <c r="T49" s="143"/>
      <c r="U49" s="143"/>
    </row>
    <row r="50" spans="1:21" ht="39.75" customHeight="1">
      <c r="A50" s="589" t="s">
        <v>4271</v>
      </c>
      <c r="B50" s="501" t="s">
        <v>2408</v>
      </c>
      <c r="C50" s="501"/>
      <c r="D50" s="501"/>
      <c r="E50" s="502"/>
      <c r="F50" s="502"/>
      <c r="G50" s="503">
        <v>5500</v>
      </c>
      <c r="H50" s="502" t="s">
        <v>2362</v>
      </c>
      <c r="I50" s="502"/>
      <c r="J50" s="502"/>
      <c r="K50" s="504"/>
      <c r="L50" s="503"/>
      <c r="M50" s="505">
        <f t="shared" si="7"/>
        <v>0</v>
      </c>
      <c r="N50" s="506" t="s">
        <v>4065</v>
      </c>
      <c r="O50" s="507"/>
      <c r="P50" s="508"/>
      <c r="Q50" s="503">
        <v>5098</v>
      </c>
      <c r="R50" s="143"/>
      <c r="S50" s="143"/>
      <c r="T50" s="143"/>
      <c r="U50" s="143"/>
    </row>
    <row r="51" spans="1:21" ht="39.75" customHeight="1">
      <c r="A51" s="589" t="s">
        <v>4268</v>
      </c>
      <c r="B51" s="501" t="s">
        <v>4074</v>
      </c>
      <c r="C51" s="501"/>
      <c r="D51" s="501"/>
      <c r="E51" s="502"/>
      <c r="F51" s="502"/>
      <c r="G51" s="503">
        <v>5000</v>
      </c>
      <c r="H51" s="502" t="s">
        <v>2362</v>
      </c>
      <c r="I51" s="502"/>
      <c r="J51" s="502"/>
      <c r="K51" s="504"/>
      <c r="L51" s="503"/>
      <c r="M51" s="505">
        <f t="shared" si="7"/>
        <v>0</v>
      </c>
      <c r="N51" s="506" t="s">
        <v>4065</v>
      </c>
      <c r="O51" s="507"/>
      <c r="P51" s="508"/>
      <c r="Q51" s="150"/>
      <c r="R51" s="143"/>
      <c r="S51" s="143"/>
      <c r="T51" s="143"/>
      <c r="U51" s="143"/>
    </row>
    <row r="52" spans="1:21" ht="39.75" customHeight="1">
      <c r="A52" s="590" t="s">
        <v>4270</v>
      </c>
      <c r="B52" s="140" t="s">
        <v>2364</v>
      </c>
      <c r="C52" s="140"/>
      <c r="D52" s="140"/>
      <c r="E52" s="96"/>
      <c r="F52" s="96"/>
      <c r="G52" s="159">
        <v>400</v>
      </c>
      <c r="H52" s="96" t="s">
        <v>0</v>
      </c>
      <c r="I52" s="96"/>
      <c r="J52" s="96"/>
      <c r="K52" s="411"/>
      <c r="L52" s="159"/>
      <c r="M52" s="490">
        <f t="shared" si="7"/>
        <v>0</v>
      </c>
      <c r="N52" s="406"/>
      <c r="O52" s="491"/>
      <c r="P52" s="492"/>
      <c r="Q52" s="150"/>
      <c r="R52" s="143"/>
      <c r="S52" s="143"/>
      <c r="T52" s="143"/>
      <c r="U52" s="143"/>
    </row>
    <row r="53" spans="1:21" ht="39.75" customHeight="1">
      <c r="A53" s="590" t="s">
        <v>4270</v>
      </c>
      <c r="B53" s="140" t="s">
        <v>2367</v>
      </c>
      <c r="C53" s="140" t="s">
        <v>2368</v>
      </c>
      <c r="D53" s="140" t="s">
        <v>129</v>
      </c>
      <c r="E53" s="96" t="s">
        <v>40</v>
      </c>
      <c r="F53" s="96">
        <v>78155</v>
      </c>
      <c r="G53" s="159">
        <v>2000</v>
      </c>
      <c r="H53" s="96" t="s">
        <v>0</v>
      </c>
      <c r="I53" s="96"/>
      <c r="J53" s="96"/>
      <c r="K53" s="411"/>
      <c r="L53" s="159"/>
      <c r="M53" s="490">
        <f t="shared" si="7"/>
        <v>0</v>
      </c>
      <c r="N53" s="406"/>
      <c r="O53" s="491"/>
      <c r="P53" s="492"/>
      <c r="Q53" s="150"/>
      <c r="R53" s="143"/>
      <c r="S53" s="143"/>
      <c r="T53" s="143"/>
      <c r="U53" s="143"/>
    </row>
    <row r="54" spans="1:21" ht="39.75" customHeight="1">
      <c r="A54" s="590" t="s">
        <v>4274</v>
      </c>
      <c r="B54" s="140" t="s">
        <v>4275</v>
      </c>
      <c r="C54" s="140"/>
      <c r="D54" s="140"/>
      <c r="E54" s="96"/>
      <c r="F54" s="96"/>
      <c r="G54" s="159">
        <v>2500</v>
      </c>
      <c r="H54" s="96" t="s">
        <v>2362</v>
      </c>
      <c r="I54" s="96"/>
      <c r="J54" s="96"/>
      <c r="K54" s="411"/>
      <c r="L54" s="159"/>
      <c r="M54" s="490"/>
      <c r="N54" s="406"/>
      <c r="O54" s="491"/>
      <c r="P54" s="492"/>
      <c r="Q54" s="98">
        <v>1800</v>
      </c>
      <c r="R54" s="143"/>
      <c r="S54" s="143"/>
      <c r="T54" s="143"/>
      <c r="U54" s="143"/>
    </row>
    <row r="55" spans="1:21" ht="39.75" customHeight="1">
      <c r="A55" s="590" t="s">
        <v>4270</v>
      </c>
      <c r="B55" s="140" t="s">
        <v>4075</v>
      </c>
      <c r="C55" s="140"/>
      <c r="D55" s="140"/>
      <c r="E55" s="96"/>
      <c r="F55" s="96"/>
      <c r="G55" s="159">
        <v>500</v>
      </c>
      <c r="H55" s="96" t="s">
        <v>2362</v>
      </c>
      <c r="I55" s="96"/>
      <c r="J55" s="96"/>
      <c r="K55" s="411"/>
      <c r="L55" s="159"/>
      <c r="M55" s="490"/>
      <c r="N55" s="406"/>
      <c r="O55" s="491"/>
      <c r="P55" s="492"/>
      <c r="Q55" s="98"/>
      <c r="R55" s="143"/>
      <c r="S55" s="143"/>
      <c r="T55" s="143"/>
      <c r="U55" s="143"/>
    </row>
    <row r="56" spans="1:21" ht="48.75" customHeight="1">
      <c r="A56" s="589" t="s">
        <v>2387</v>
      </c>
      <c r="B56" s="501" t="s">
        <v>4276</v>
      </c>
      <c r="C56" s="501" t="s">
        <v>4277</v>
      </c>
      <c r="D56" s="501" t="s">
        <v>101</v>
      </c>
      <c r="E56" s="502" t="s">
        <v>40</v>
      </c>
      <c r="F56" s="502">
        <v>78121</v>
      </c>
      <c r="G56" s="503">
        <v>1200</v>
      </c>
      <c r="H56" s="502" t="s">
        <v>2362</v>
      </c>
      <c r="I56" s="502"/>
      <c r="J56" s="502"/>
      <c r="K56" s="504"/>
      <c r="L56" s="503"/>
      <c r="M56" s="505">
        <f t="shared" ref="M56:M61" si="8">K56*L56</f>
        <v>0</v>
      </c>
      <c r="N56" s="506" t="s">
        <v>4278</v>
      </c>
      <c r="O56" s="507"/>
      <c r="P56" s="508"/>
      <c r="Q56" s="150"/>
      <c r="R56" s="143"/>
      <c r="S56" s="143"/>
      <c r="T56" s="143"/>
      <c r="U56" s="143"/>
    </row>
    <row r="57" spans="1:21" ht="39.75" customHeight="1">
      <c r="A57" s="589" t="s">
        <v>4268</v>
      </c>
      <c r="B57" s="501" t="s">
        <v>2526</v>
      </c>
      <c r="C57" s="501"/>
      <c r="D57" s="501"/>
      <c r="E57" s="502"/>
      <c r="F57" s="502"/>
      <c r="G57" s="503">
        <v>3500</v>
      </c>
      <c r="H57" s="502" t="s">
        <v>2362</v>
      </c>
      <c r="I57" s="502"/>
      <c r="J57" s="502"/>
      <c r="K57" s="504"/>
      <c r="L57" s="505"/>
      <c r="M57" s="505">
        <f t="shared" si="8"/>
        <v>0</v>
      </c>
      <c r="N57" s="506" t="s">
        <v>4076</v>
      </c>
      <c r="O57" s="507"/>
      <c r="P57" s="508"/>
      <c r="Q57" s="94">
        <v>3227</v>
      </c>
      <c r="R57" s="143"/>
      <c r="S57" s="143"/>
      <c r="T57" s="143"/>
      <c r="U57" s="143"/>
    </row>
    <row r="58" spans="1:21" ht="39.75" customHeight="1">
      <c r="A58" s="587" t="s">
        <v>4268</v>
      </c>
      <c r="B58" s="523" t="s">
        <v>2524</v>
      </c>
      <c r="C58" s="523"/>
      <c r="D58" s="523"/>
      <c r="E58" s="524"/>
      <c r="F58" s="524"/>
      <c r="G58" s="525">
        <v>2000</v>
      </c>
      <c r="H58" s="524" t="s">
        <v>2362</v>
      </c>
      <c r="I58" s="524"/>
      <c r="J58" s="524"/>
      <c r="K58" s="526"/>
      <c r="L58" s="527"/>
      <c r="M58" s="527">
        <f t="shared" si="8"/>
        <v>0</v>
      </c>
      <c r="N58" s="528" t="s">
        <v>4065</v>
      </c>
      <c r="O58" s="529"/>
      <c r="P58" s="530"/>
      <c r="Q58" s="150"/>
      <c r="R58" s="143"/>
      <c r="S58" s="143"/>
      <c r="T58" s="143"/>
      <c r="U58" s="143"/>
    </row>
    <row r="59" spans="1:21" ht="39.75" customHeight="1">
      <c r="A59" s="589" t="s">
        <v>4248</v>
      </c>
      <c r="B59" s="501" t="s">
        <v>4077</v>
      </c>
      <c r="C59" s="501"/>
      <c r="D59" s="501"/>
      <c r="E59" s="502"/>
      <c r="F59" s="502"/>
      <c r="G59" s="503">
        <v>3000</v>
      </c>
      <c r="H59" s="502" t="s">
        <v>2362</v>
      </c>
      <c r="I59" s="502"/>
      <c r="J59" s="502"/>
      <c r="K59" s="504"/>
      <c r="L59" s="505"/>
      <c r="M59" s="505">
        <f t="shared" si="8"/>
        <v>0</v>
      </c>
      <c r="N59" s="506"/>
      <c r="O59" s="507"/>
      <c r="P59" s="508"/>
      <c r="Q59" s="150"/>
      <c r="R59" s="143"/>
      <c r="S59" s="143"/>
      <c r="T59" s="143"/>
      <c r="U59" s="143"/>
    </row>
    <row r="60" spans="1:21" ht="39.75" customHeight="1">
      <c r="A60" s="572" t="s">
        <v>2387</v>
      </c>
      <c r="B60" s="539" t="s">
        <v>4279</v>
      </c>
      <c r="C60" s="539"/>
      <c r="D60" s="539"/>
      <c r="E60" s="540"/>
      <c r="F60" s="540"/>
      <c r="G60" s="541">
        <v>12000</v>
      </c>
      <c r="H60" s="540" t="s">
        <v>0</v>
      </c>
      <c r="I60" s="540"/>
      <c r="J60" s="540">
        <v>21300</v>
      </c>
      <c r="K60" s="573">
        <v>1</v>
      </c>
      <c r="L60" s="574">
        <v>12000</v>
      </c>
      <c r="M60" s="574">
        <f t="shared" si="8"/>
        <v>12000</v>
      </c>
      <c r="N60" s="575" t="s">
        <v>4280</v>
      </c>
      <c r="O60" s="576"/>
      <c r="P60" s="548"/>
      <c r="Q60" s="150"/>
      <c r="R60" s="143"/>
      <c r="S60" s="143"/>
      <c r="T60" s="143"/>
      <c r="U60" s="143"/>
    </row>
    <row r="61" spans="1:21" ht="39.75" customHeight="1">
      <c r="A61" s="572" t="s">
        <v>2387</v>
      </c>
      <c r="B61" s="539" t="s">
        <v>4279</v>
      </c>
      <c r="C61" s="539"/>
      <c r="D61" s="539"/>
      <c r="E61" s="540"/>
      <c r="F61" s="540"/>
      <c r="G61" s="541">
        <v>809.17</v>
      </c>
      <c r="H61" s="540" t="s">
        <v>0</v>
      </c>
      <c r="I61" s="540"/>
      <c r="J61" s="540">
        <v>21300</v>
      </c>
      <c r="K61" s="573">
        <v>1</v>
      </c>
      <c r="L61" s="574">
        <v>809.17</v>
      </c>
      <c r="M61" s="574">
        <f t="shared" si="8"/>
        <v>809.17</v>
      </c>
      <c r="N61" s="575" t="s">
        <v>4280</v>
      </c>
      <c r="O61" s="576"/>
      <c r="P61" s="548"/>
      <c r="Q61" s="150"/>
      <c r="R61" s="143"/>
      <c r="S61" s="143"/>
      <c r="T61" s="143"/>
      <c r="U61" s="143"/>
    </row>
    <row r="62" spans="1:21" ht="39.75" customHeight="1">
      <c r="A62" s="589"/>
      <c r="B62" s="501"/>
      <c r="C62" s="501"/>
      <c r="D62" s="501"/>
      <c r="E62" s="502"/>
      <c r="F62" s="502"/>
      <c r="G62" s="503"/>
      <c r="H62" s="502"/>
      <c r="I62" s="502"/>
      <c r="J62" s="502"/>
      <c r="K62" s="504"/>
      <c r="L62" s="505"/>
      <c r="M62" s="505"/>
      <c r="N62" s="506"/>
      <c r="O62" s="507"/>
      <c r="P62" s="508"/>
      <c r="Q62" s="150"/>
      <c r="R62" s="143"/>
      <c r="S62" s="143"/>
      <c r="T62" s="143"/>
      <c r="U62" s="143"/>
    </row>
    <row r="63" spans="1:21" ht="39.75" customHeight="1">
      <c r="A63" s="584"/>
      <c r="B63" s="494" t="s">
        <v>4079</v>
      </c>
      <c r="C63" s="494"/>
      <c r="D63" s="494"/>
      <c r="E63" s="493"/>
      <c r="F63" s="493"/>
      <c r="G63" s="495"/>
      <c r="H63" s="493"/>
      <c r="I63" s="493"/>
      <c r="J63" s="493"/>
      <c r="K63" s="496"/>
      <c r="L63" s="497"/>
      <c r="M63" s="497">
        <f t="shared" ref="M63:M79" si="9">K63*L63</f>
        <v>0</v>
      </c>
      <c r="N63" s="498"/>
      <c r="O63" s="499"/>
      <c r="P63" s="500"/>
      <c r="Q63" s="150"/>
      <c r="R63" s="143"/>
      <c r="S63" s="143"/>
      <c r="T63" s="143"/>
      <c r="U63" s="143"/>
    </row>
    <row r="64" spans="1:21" ht="39.75" customHeight="1">
      <c r="A64" s="584"/>
      <c r="B64" s="494" t="s">
        <v>4080</v>
      </c>
      <c r="C64" s="494" t="s">
        <v>4081</v>
      </c>
      <c r="D64" s="494" t="s">
        <v>234</v>
      </c>
      <c r="E64" s="493" t="s">
        <v>40</v>
      </c>
      <c r="F64" s="493">
        <v>78130</v>
      </c>
      <c r="G64" s="495"/>
      <c r="H64" s="493"/>
      <c r="I64" s="493"/>
      <c r="J64" s="493"/>
      <c r="K64" s="496"/>
      <c r="L64" s="497"/>
      <c r="M64" s="497">
        <f t="shared" si="9"/>
        <v>0</v>
      </c>
      <c r="N64" s="498"/>
      <c r="O64" s="499"/>
      <c r="P64" s="500"/>
      <c r="Q64" s="150"/>
      <c r="R64" s="143"/>
      <c r="S64" s="143"/>
      <c r="T64" s="143"/>
      <c r="U64" s="143"/>
    </row>
    <row r="65" spans="1:21" ht="39.75" customHeight="1">
      <c r="A65" s="584"/>
      <c r="B65" s="494" t="s">
        <v>4082</v>
      </c>
      <c r="C65" s="494" t="s">
        <v>4083</v>
      </c>
      <c r="D65" s="494" t="s">
        <v>129</v>
      </c>
      <c r="E65" s="493" t="s">
        <v>40</v>
      </c>
      <c r="F65" s="493">
        <v>78155</v>
      </c>
      <c r="G65" s="495"/>
      <c r="H65" s="493"/>
      <c r="I65" s="493"/>
      <c r="J65" s="493"/>
      <c r="K65" s="496"/>
      <c r="L65" s="497"/>
      <c r="M65" s="497">
        <f t="shared" si="9"/>
        <v>0</v>
      </c>
      <c r="N65" s="498"/>
      <c r="O65" s="499"/>
      <c r="P65" s="500"/>
      <c r="Q65" s="150"/>
      <c r="R65" s="143"/>
      <c r="S65" s="143"/>
      <c r="T65" s="143"/>
      <c r="U65" s="143"/>
    </row>
    <row r="66" spans="1:21" ht="39.75" customHeight="1">
      <c r="A66" s="584"/>
      <c r="B66" s="494" t="s">
        <v>4084</v>
      </c>
      <c r="C66" s="494" t="s">
        <v>4085</v>
      </c>
      <c r="D66" s="494" t="s">
        <v>234</v>
      </c>
      <c r="E66" s="493" t="s">
        <v>40</v>
      </c>
      <c r="F66" s="493">
        <v>78130</v>
      </c>
      <c r="G66" s="495"/>
      <c r="H66" s="493"/>
      <c r="I66" s="493"/>
      <c r="J66" s="493"/>
      <c r="K66" s="496"/>
      <c r="L66" s="497"/>
      <c r="M66" s="497">
        <f t="shared" si="9"/>
        <v>0</v>
      </c>
      <c r="N66" s="498"/>
      <c r="O66" s="499"/>
      <c r="P66" s="500"/>
      <c r="Q66" s="150"/>
      <c r="R66" s="143"/>
      <c r="S66" s="143"/>
      <c r="T66" s="143"/>
      <c r="U66" s="143"/>
    </row>
    <row r="67" spans="1:21" ht="39.75" customHeight="1">
      <c r="A67" s="584"/>
      <c r="B67" s="494" t="s">
        <v>4084</v>
      </c>
      <c r="C67" s="494" t="s">
        <v>4085</v>
      </c>
      <c r="D67" s="494" t="s">
        <v>234</v>
      </c>
      <c r="E67" s="493" t="s">
        <v>40</v>
      </c>
      <c r="F67" s="493">
        <v>78130</v>
      </c>
      <c r="G67" s="495"/>
      <c r="H67" s="493"/>
      <c r="I67" s="493"/>
      <c r="J67" s="493"/>
      <c r="K67" s="496"/>
      <c r="L67" s="497"/>
      <c r="M67" s="497">
        <f t="shared" si="9"/>
        <v>0</v>
      </c>
      <c r="N67" s="498"/>
      <c r="O67" s="499"/>
      <c r="P67" s="500"/>
      <c r="Q67" s="150"/>
      <c r="R67" s="143"/>
      <c r="S67" s="143"/>
      <c r="T67" s="143"/>
      <c r="U67" s="143"/>
    </row>
    <row r="68" spans="1:21" ht="39.75" customHeight="1">
      <c r="A68" s="584"/>
      <c r="B68" s="494" t="s">
        <v>4086</v>
      </c>
      <c r="C68" s="494" t="s">
        <v>4087</v>
      </c>
      <c r="D68" s="494" t="s">
        <v>129</v>
      </c>
      <c r="E68" s="493" t="s">
        <v>40</v>
      </c>
      <c r="F68" s="493">
        <v>78155</v>
      </c>
      <c r="G68" s="495"/>
      <c r="H68" s="493"/>
      <c r="I68" s="493"/>
      <c r="J68" s="493"/>
      <c r="K68" s="496"/>
      <c r="L68" s="497"/>
      <c r="M68" s="497">
        <f t="shared" si="9"/>
        <v>0</v>
      </c>
      <c r="N68" s="498"/>
      <c r="O68" s="499"/>
      <c r="P68" s="500"/>
      <c r="Q68" s="150"/>
      <c r="R68" s="143"/>
      <c r="S68" s="143"/>
      <c r="T68" s="143"/>
      <c r="U68" s="143"/>
    </row>
    <row r="69" spans="1:21" ht="39.75" customHeight="1">
      <c r="A69" s="584"/>
      <c r="B69" s="494" t="s">
        <v>4088</v>
      </c>
      <c r="C69" s="494" t="s">
        <v>4089</v>
      </c>
      <c r="D69" s="494" t="s">
        <v>234</v>
      </c>
      <c r="E69" s="493" t="s">
        <v>40</v>
      </c>
      <c r="F69" s="493">
        <v>78130</v>
      </c>
      <c r="G69" s="495"/>
      <c r="H69" s="493"/>
      <c r="I69" s="493"/>
      <c r="J69" s="493"/>
      <c r="K69" s="496"/>
      <c r="L69" s="497"/>
      <c r="M69" s="497">
        <f t="shared" si="9"/>
        <v>0</v>
      </c>
      <c r="N69" s="498"/>
      <c r="O69" s="499"/>
      <c r="P69" s="500"/>
      <c r="Q69" s="150"/>
      <c r="R69" s="143"/>
      <c r="S69" s="143"/>
      <c r="T69" s="143"/>
      <c r="U69" s="143"/>
    </row>
    <row r="70" spans="1:21" ht="39.75" customHeight="1">
      <c r="A70" s="584"/>
      <c r="B70" s="494" t="s">
        <v>4067</v>
      </c>
      <c r="C70" s="494"/>
      <c r="D70" s="494" t="s">
        <v>129</v>
      </c>
      <c r="E70" s="493" t="s">
        <v>40</v>
      </c>
      <c r="F70" s="493">
        <v>78155</v>
      </c>
      <c r="G70" s="495"/>
      <c r="H70" s="493"/>
      <c r="I70" s="493"/>
      <c r="J70" s="537"/>
      <c r="K70" s="496"/>
      <c r="L70" s="497"/>
      <c r="M70" s="497">
        <f t="shared" si="9"/>
        <v>0</v>
      </c>
      <c r="N70" s="498"/>
      <c r="O70" s="499"/>
      <c r="P70" s="500"/>
      <c r="Q70" s="150"/>
      <c r="R70" s="143"/>
      <c r="S70" s="143"/>
      <c r="T70" s="143"/>
      <c r="U70" s="143"/>
    </row>
    <row r="71" spans="1:21" ht="39.75" customHeight="1">
      <c r="A71" s="584"/>
      <c r="B71" s="494" t="s">
        <v>469</v>
      </c>
      <c r="C71" s="494" t="s">
        <v>2073</v>
      </c>
      <c r="D71" s="494" t="s">
        <v>2074</v>
      </c>
      <c r="E71" s="493" t="s">
        <v>40</v>
      </c>
      <c r="F71" s="493">
        <v>78616</v>
      </c>
      <c r="G71" s="495">
        <v>1000</v>
      </c>
      <c r="H71" s="493" t="s">
        <v>2362</v>
      </c>
      <c r="I71" s="493"/>
      <c r="J71" s="537"/>
      <c r="K71" s="496"/>
      <c r="L71" s="497"/>
      <c r="M71" s="497">
        <f t="shared" si="9"/>
        <v>0</v>
      </c>
      <c r="N71" s="498"/>
      <c r="O71" s="499"/>
      <c r="P71" s="500"/>
      <c r="Q71" s="150"/>
      <c r="R71" s="143"/>
      <c r="S71" s="143"/>
      <c r="T71" s="143"/>
      <c r="U71" s="143"/>
    </row>
    <row r="72" spans="1:21" ht="39.75" customHeight="1">
      <c r="A72" s="584"/>
      <c r="B72" s="494" t="s">
        <v>4090</v>
      </c>
      <c r="C72" s="494" t="s">
        <v>4091</v>
      </c>
      <c r="D72" s="494" t="s">
        <v>234</v>
      </c>
      <c r="E72" s="493" t="s">
        <v>40</v>
      </c>
      <c r="F72" s="493">
        <v>78130</v>
      </c>
      <c r="G72" s="495"/>
      <c r="H72" s="494"/>
      <c r="I72" s="493"/>
      <c r="J72" s="493"/>
      <c r="K72" s="496"/>
      <c r="L72" s="497"/>
      <c r="M72" s="497">
        <f t="shared" si="9"/>
        <v>0</v>
      </c>
      <c r="N72" s="498"/>
      <c r="O72" s="499"/>
      <c r="P72" s="500"/>
      <c r="Q72" s="150"/>
      <c r="R72" s="143"/>
      <c r="S72" s="143"/>
      <c r="T72" s="143"/>
      <c r="U72" s="143"/>
    </row>
    <row r="73" spans="1:21" ht="39.75" customHeight="1">
      <c r="A73" s="584"/>
      <c r="B73" s="494" t="s">
        <v>4092</v>
      </c>
      <c r="C73" s="494" t="s">
        <v>4093</v>
      </c>
      <c r="D73" s="494" t="s">
        <v>37</v>
      </c>
      <c r="E73" s="493" t="s">
        <v>40</v>
      </c>
      <c r="F73" s="493">
        <v>78216</v>
      </c>
      <c r="G73" s="495"/>
      <c r="H73" s="494"/>
      <c r="I73" s="493"/>
      <c r="J73" s="493"/>
      <c r="K73" s="496"/>
      <c r="L73" s="497"/>
      <c r="M73" s="497">
        <f t="shared" si="9"/>
        <v>0</v>
      </c>
      <c r="N73" s="498"/>
      <c r="O73" s="499"/>
      <c r="P73" s="500"/>
      <c r="Q73" s="150"/>
      <c r="R73" s="143"/>
      <c r="S73" s="143"/>
      <c r="T73" s="143"/>
      <c r="U73" s="143"/>
    </row>
    <row r="74" spans="1:21" ht="39.75" customHeight="1">
      <c r="A74" s="584"/>
      <c r="B74" s="494" t="s">
        <v>4094</v>
      </c>
      <c r="C74" s="494" t="s">
        <v>4095</v>
      </c>
      <c r="D74" s="494" t="s">
        <v>37</v>
      </c>
      <c r="E74" s="493" t="s">
        <v>40</v>
      </c>
      <c r="F74" s="493">
        <v>78247</v>
      </c>
      <c r="G74" s="495"/>
      <c r="H74" s="494"/>
      <c r="I74" s="493"/>
      <c r="J74" s="493"/>
      <c r="K74" s="496"/>
      <c r="L74" s="497"/>
      <c r="M74" s="497">
        <f t="shared" si="9"/>
        <v>0</v>
      </c>
      <c r="N74" s="498"/>
      <c r="O74" s="499"/>
      <c r="P74" s="500"/>
      <c r="Q74" s="150"/>
      <c r="R74" s="143"/>
      <c r="S74" s="143"/>
      <c r="T74" s="143"/>
      <c r="U74" s="143"/>
    </row>
    <row r="75" spans="1:21" ht="39.75" customHeight="1">
      <c r="A75" s="584"/>
      <c r="B75" s="494" t="s">
        <v>4096</v>
      </c>
      <c r="C75" s="494" t="s">
        <v>4097</v>
      </c>
      <c r="D75" s="494" t="s">
        <v>129</v>
      </c>
      <c r="E75" s="493" t="s">
        <v>40</v>
      </c>
      <c r="F75" s="493">
        <v>78155</v>
      </c>
      <c r="G75" s="495"/>
      <c r="H75" s="494"/>
      <c r="I75" s="493"/>
      <c r="J75" s="493"/>
      <c r="K75" s="496"/>
      <c r="L75" s="497"/>
      <c r="M75" s="497">
        <f t="shared" si="9"/>
        <v>0</v>
      </c>
      <c r="N75" s="498"/>
      <c r="O75" s="499"/>
      <c r="P75" s="500"/>
      <c r="Q75" s="150"/>
      <c r="R75" s="143"/>
      <c r="S75" s="143"/>
      <c r="T75" s="143"/>
      <c r="U75" s="143"/>
    </row>
    <row r="76" spans="1:21" ht="39.75" customHeight="1">
      <c r="A76" s="584"/>
      <c r="B76" s="494" t="s">
        <v>4098</v>
      </c>
      <c r="C76" s="494"/>
      <c r="D76" s="494"/>
      <c r="E76" s="493"/>
      <c r="F76" s="493"/>
      <c r="G76" s="495"/>
      <c r="H76" s="494"/>
      <c r="I76" s="493"/>
      <c r="J76" s="493"/>
      <c r="K76" s="496"/>
      <c r="L76" s="497"/>
      <c r="M76" s="497">
        <f t="shared" si="9"/>
        <v>0</v>
      </c>
      <c r="N76" s="498"/>
      <c r="O76" s="499"/>
      <c r="P76" s="500"/>
      <c r="Q76" s="150"/>
      <c r="R76" s="143"/>
      <c r="S76" s="143"/>
      <c r="T76" s="143"/>
      <c r="U76" s="143"/>
    </row>
    <row r="77" spans="1:21" ht="39.75" customHeight="1">
      <c r="A77" s="584"/>
      <c r="B77" s="494" t="s">
        <v>4099</v>
      </c>
      <c r="C77" s="494" t="s">
        <v>4100</v>
      </c>
      <c r="D77" s="494" t="s">
        <v>37</v>
      </c>
      <c r="E77" s="493" t="s">
        <v>40</v>
      </c>
      <c r="F77" s="493">
        <v>78263</v>
      </c>
      <c r="G77" s="495"/>
      <c r="H77" s="494"/>
      <c r="I77" s="493"/>
      <c r="J77" s="493"/>
      <c r="K77" s="496"/>
      <c r="L77" s="497"/>
      <c r="M77" s="497">
        <f t="shared" si="9"/>
        <v>0</v>
      </c>
      <c r="N77" s="498"/>
      <c r="O77" s="499"/>
      <c r="P77" s="500"/>
      <c r="Q77" s="150"/>
      <c r="R77" s="143"/>
      <c r="S77" s="143"/>
      <c r="T77" s="143"/>
      <c r="U77" s="143"/>
    </row>
    <row r="78" spans="1:21" ht="39.75" customHeight="1">
      <c r="A78" s="584"/>
      <c r="B78" s="494" t="s">
        <v>4101</v>
      </c>
      <c r="C78" s="494"/>
      <c r="D78" s="494"/>
      <c r="E78" s="493"/>
      <c r="F78" s="493"/>
      <c r="G78" s="495"/>
      <c r="H78" s="494"/>
      <c r="I78" s="493"/>
      <c r="J78" s="493"/>
      <c r="K78" s="496"/>
      <c r="L78" s="497"/>
      <c r="M78" s="497">
        <f t="shared" si="9"/>
        <v>0</v>
      </c>
      <c r="N78" s="498"/>
      <c r="O78" s="499"/>
      <c r="P78" s="500"/>
      <c r="Q78" s="150"/>
      <c r="R78" s="143"/>
      <c r="S78" s="143"/>
      <c r="T78" s="143"/>
      <c r="U78" s="143"/>
    </row>
    <row r="79" spans="1:21" ht="39.75" customHeight="1">
      <c r="A79" s="584"/>
      <c r="B79" s="494" t="s">
        <v>4102</v>
      </c>
      <c r="C79" s="494"/>
      <c r="D79" s="494" t="s">
        <v>37</v>
      </c>
      <c r="E79" s="493" t="s">
        <v>40</v>
      </c>
      <c r="F79" s="493"/>
      <c r="G79" s="495"/>
      <c r="H79" s="493"/>
      <c r="I79" s="493"/>
      <c r="J79" s="493"/>
      <c r="K79" s="496"/>
      <c r="L79" s="497"/>
      <c r="M79" s="497">
        <f t="shared" si="9"/>
        <v>0</v>
      </c>
      <c r="N79" s="498"/>
      <c r="O79" s="499"/>
      <c r="P79" s="500"/>
      <c r="Q79" s="150"/>
      <c r="R79" s="143"/>
      <c r="S79" s="143"/>
      <c r="T79" s="143"/>
      <c r="U79" s="143"/>
    </row>
    <row r="80" spans="1:21" ht="14.25" customHeight="1">
      <c r="A80" s="191"/>
      <c r="B80" s="191"/>
      <c r="C80" s="191"/>
      <c r="D80" s="191"/>
      <c r="E80" s="192"/>
      <c r="F80" s="192"/>
      <c r="G80" s="193"/>
      <c r="H80" s="192"/>
      <c r="I80" s="192"/>
      <c r="J80" s="192"/>
      <c r="K80" s="192"/>
      <c r="L80" s="192"/>
      <c r="M80" s="192"/>
      <c r="N80" s="191"/>
      <c r="O80" s="192"/>
      <c r="P80" s="192"/>
      <c r="Q80" s="87"/>
      <c r="R80" s="87"/>
      <c r="S80" s="87"/>
      <c r="T80" s="87"/>
      <c r="U80" s="87"/>
    </row>
    <row r="81" spans="1:21" ht="14.25" customHeight="1">
      <c r="A81" s="191"/>
      <c r="B81" s="191"/>
      <c r="C81" s="191"/>
      <c r="D81" s="191"/>
      <c r="E81" s="192"/>
      <c r="F81" s="192"/>
      <c r="G81" s="193"/>
      <c r="H81" s="192"/>
      <c r="I81" s="192"/>
      <c r="J81" s="192"/>
      <c r="K81" s="192"/>
      <c r="L81" s="192"/>
      <c r="M81" s="192"/>
      <c r="N81" s="191"/>
      <c r="O81" s="192"/>
      <c r="P81" s="192"/>
      <c r="Q81" s="87"/>
      <c r="R81" s="87"/>
      <c r="S81" s="87"/>
      <c r="T81" s="87"/>
      <c r="U81" s="87"/>
    </row>
    <row r="82" spans="1:21" ht="14.25" customHeight="1">
      <c r="A82" s="191"/>
      <c r="B82" s="191"/>
      <c r="C82" s="191"/>
      <c r="D82" s="191"/>
      <c r="E82" s="192"/>
      <c r="F82" s="192"/>
      <c r="G82" s="193"/>
      <c r="H82" s="192"/>
      <c r="I82" s="192"/>
      <c r="J82" s="192"/>
      <c r="K82" s="192"/>
      <c r="L82" s="192"/>
      <c r="M82" s="192"/>
      <c r="N82" s="191"/>
      <c r="O82" s="192"/>
      <c r="P82" s="192"/>
      <c r="Q82" s="87"/>
      <c r="R82" s="87"/>
      <c r="S82" s="87"/>
      <c r="T82" s="87"/>
      <c r="U82" s="87"/>
    </row>
    <row r="83" spans="1:21" ht="14.25" customHeight="1">
      <c r="A83" s="191"/>
      <c r="B83" s="191"/>
      <c r="C83" s="191"/>
      <c r="D83" s="191"/>
      <c r="E83" s="192"/>
      <c r="F83" s="192"/>
      <c r="G83" s="193"/>
      <c r="H83" s="192"/>
      <c r="I83" s="192"/>
      <c r="J83" s="192"/>
      <c r="K83" s="192"/>
      <c r="L83" s="192"/>
      <c r="M83" s="192"/>
      <c r="N83" s="191"/>
      <c r="O83" s="192"/>
      <c r="P83" s="192"/>
      <c r="Q83" s="87"/>
      <c r="R83" s="87"/>
      <c r="S83" s="87"/>
      <c r="T83" s="87"/>
      <c r="U83" s="87"/>
    </row>
    <row r="84" spans="1:21" ht="14.25" customHeight="1">
      <c r="A84" s="191"/>
      <c r="B84" s="191"/>
      <c r="C84" s="191"/>
      <c r="D84" s="191"/>
      <c r="E84" s="192"/>
      <c r="F84" s="192"/>
      <c r="G84" s="193"/>
      <c r="H84" s="192"/>
      <c r="I84" s="192"/>
      <c r="J84" s="192"/>
      <c r="K84" s="192"/>
      <c r="L84" s="192"/>
      <c r="M84" s="192"/>
      <c r="N84" s="191"/>
      <c r="O84" s="192"/>
      <c r="P84" s="192"/>
      <c r="Q84" s="87"/>
      <c r="R84" s="87"/>
      <c r="S84" s="87"/>
      <c r="T84" s="87"/>
      <c r="U84" s="87"/>
    </row>
    <row r="85" spans="1:21" ht="14.25" customHeight="1">
      <c r="A85" s="191"/>
      <c r="B85" s="191"/>
      <c r="C85" s="191"/>
      <c r="D85" s="191"/>
      <c r="E85" s="192"/>
      <c r="F85" s="192"/>
      <c r="G85" s="193"/>
      <c r="H85" s="192"/>
      <c r="I85" s="192"/>
      <c r="J85" s="192"/>
      <c r="K85" s="192"/>
      <c r="L85" s="192"/>
      <c r="M85" s="192"/>
      <c r="N85" s="191"/>
      <c r="O85" s="192"/>
      <c r="P85" s="192"/>
      <c r="Q85" s="87"/>
      <c r="R85" s="87"/>
      <c r="S85" s="87"/>
      <c r="T85" s="87"/>
      <c r="U85" s="87"/>
    </row>
    <row r="86" spans="1:21" ht="14.25" customHeight="1">
      <c r="A86" s="191"/>
      <c r="B86" s="191"/>
      <c r="C86" s="191"/>
      <c r="D86" s="191"/>
      <c r="E86" s="192"/>
      <c r="F86" s="192"/>
      <c r="G86" s="193"/>
      <c r="H86" s="192"/>
      <c r="I86" s="192"/>
      <c r="J86" s="192"/>
      <c r="K86" s="192"/>
      <c r="L86" s="192"/>
      <c r="M86" s="192"/>
      <c r="N86" s="191"/>
      <c r="O86" s="192"/>
      <c r="P86" s="192"/>
      <c r="Q86" s="87"/>
      <c r="R86" s="87"/>
      <c r="S86" s="87"/>
      <c r="T86" s="87"/>
      <c r="U86" s="87"/>
    </row>
    <row r="87" spans="1:21" ht="14.25" customHeight="1">
      <c r="A87" s="191"/>
      <c r="B87" s="191"/>
      <c r="C87" s="191"/>
      <c r="D87" s="191"/>
      <c r="E87" s="192"/>
      <c r="F87" s="192"/>
      <c r="G87" s="193"/>
      <c r="H87" s="192"/>
      <c r="I87" s="192"/>
      <c r="J87" s="192"/>
      <c r="K87" s="192"/>
      <c r="L87" s="192"/>
      <c r="M87" s="192"/>
      <c r="N87" s="191"/>
      <c r="O87" s="192"/>
      <c r="P87" s="192"/>
      <c r="Q87" s="87"/>
      <c r="R87" s="87"/>
      <c r="S87" s="87"/>
      <c r="T87" s="87"/>
      <c r="U87" s="87"/>
    </row>
    <row r="88" spans="1:21" ht="14.25" customHeight="1">
      <c r="A88" s="191"/>
      <c r="B88" s="191"/>
      <c r="C88" s="191"/>
      <c r="D88" s="191"/>
      <c r="E88" s="192"/>
      <c r="F88" s="192"/>
      <c r="G88" s="193"/>
      <c r="H88" s="192"/>
      <c r="I88" s="192"/>
      <c r="J88" s="192"/>
      <c r="K88" s="192"/>
      <c r="L88" s="192"/>
      <c r="M88" s="192"/>
      <c r="N88" s="191"/>
      <c r="O88" s="195"/>
      <c r="P88" s="197"/>
      <c r="Q88" s="87"/>
      <c r="R88" s="87"/>
      <c r="S88" s="87"/>
      <c r="T88" s="87"/>
      <c r="U88" s="87"/>
    </row>
    <row r="89" spans="1:21" ht="14.25" customHeight="1">
      <c r="A89" s="191"/>
      <c r="B89" s="191"/>
      <c r="C89" s="191"/>
      <c r="D89" s="191"/>
      <c r="E89" s="192"/>
      <c r="F89" s="192"/>
      <c r="G89" s="193"/>
      <c r="H89" s="192"/>
      <c r="I89" s="192"/>
      <c r="J89" s="192"/>
      <c r="K89" s="192"/>
      <c r="L89" s="192"/>
      <c r="M89" s="192"/>
      <c r="N89" s="191"/>
      <c r="O89" s="195"/>
      <c r="P89" s="197"/>
      <c r="Q89" s="87"/>
      <c r="R89" s="87"/>
      <c r="S89" s="87"/>
      <c r="T89" s="87"/>
      <c r="U89" s="87"/>
    </row>
    <row r="90" spans="1:21" ht="14.25" customHeight="1">
      <c r="A90" s="191"/>
      <c r="B90" s="191"/>
      <c r="C90" s="191"/>
      <c r="D90" s="191"/>
      <c r="E90" s="192"/>
      <c r="F90" s="192"/>
      <c r="G90" s="193"/>
      <c r="H90" s="192"/>
      <c r="I90" s="192"/>
      <c r="J90" s="192"/>
      <c r="K90" s="192"/>
      <c r="L90" s="192"/>
      <c r="M90" s="192"/>
      <c r="N90" s="191"/>
      <c r="O90" s="195"/>
      <c r="P90" s="197"/>
      <c r="Q90" s="87"/>
      <c r="R90" s="87"/>
      <c r="S90" s="87"/>
      <c r="T90" s="87"/>
      <c r="U90" s="87"/>
    </row>
  </sheetData>
  <autoFilter ref="A6:Q79" xr:uid="{00000000-0009-0000-0000-00001D000000}"/>
  <mergeCells count="1">
    <mergeCell ref="C1:E5"/>
  </mergeCells>
  <conditionalFormatting sqref="K3">
    <cfRule type="cellIs" dxfId="16" priority="1" operator="greaterThan">
      <formula>0</formula>
    </cfRule>
    <cfRule type="cellIs" dxfId="15" priority="2" operator="lessThan">
      <formula>0</formula>
    </cfRule>
  </conditionalFormatting>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outlinePr summaryBelow="0" summaryRight="0"/>
  </sheetPr>
  <dimension ref="A1:G106"/>
  <sheetViews>
    <sheetView workbookViewId="0"/>
  </sheetViews>
  <sheetFormatPr defaultColWidth="14.44140625" defaultRowHeight="15" customHeight="1"/>
  <cols>
    <col min="1" max="1" width="40" customWidth="1"/>
    <col min="2" max="2" width="33.44140625" customWidth="1"/>
    <col min="3" max="3" width="16.5546875" customWidth="1"/>
    <col min="4" max="4" width="6" customWidth="1"/>
    <col min="5" max="5" width="11.33203125" customWidth="1"/>
    <col min="6" max="6" width="13.109375" customWidth="1"/>
    <col min="7" max="7" width="35.33203125" customWidth="1"/>
  </cols>
  <sheetData>
    <row r="1" spans="1:7">
      <c r="A1" s="12" t="s">
        <v>30</v>
      </c>
      <c r="B1" s="5" t="s">
        <v>31</v>
      </c>
      <c r="C1" s="5" t="s">
        <v>32</v>
      </c>
      <c r="D1" s="5" t="s">
        <v>33</v>
      </c>
      <c r="E1" s="5" t="s">
        <v>34</v>
      </c>
      <c r="F1" s="5" t="s">
        <v>346</v>
      </c>
      <c r="G1" s="5" t="s">
        <v>347</v>
      </c>
    </row>
    <row r="2" spans="1:7">
      <c r="A2" s="2" t="s">
        <v>611</v>
      </c>
      <c r="B2" s="1" t="s">
        <v>612</v>
      </c>
      <c r="C2" s="1" t="s">
        <v>37</v>
      </c>
      <c r="D2" s="1" t="s">
        <v>40</v>
      </c>
      <c r="E2" s="1" t="s">
        <v>613</v>
      </c>
      <c r="F2" s="1" t="s">
        <v>614</v>
      </c>
      <c r="G2" s="1" t="s">
        <v>615</v>
      </c>
    </row>
    <row r="3" spans="1:7">
      <c r="A3" s="2" t="s">
        <v>616</v>
      </c>
      <c r="B3" s="1" t="s">
        <v>39</v>
      </c>
      <c r="C3" s="1" t="s">
        <v>37</v>
      </c>
      <c r="D3" s="1" t="s">
        <v>40</v>
      </c>
      <c r="E3" s="1">
        <v>78209</v>
      </c>
    </row>
    <row r="4" spans="1:7">
      <c r="A4" s="2" t="s">
        <v>44</v>
      </c>
    </row>
    <row r="5" spans="1:7">
      <c r="A5" s="2" t="s">
        <v>617</v>
      </c>
      <c r="B5" s="1" t="s">
        <v>52</v>
      </c>
      <c r="C5" s="1" t="s">
        <v>37</v>
      </c>
      <c r="D5" s="1" t="s">
        <v>40</v>
      </c>
      <c r="E5" s="1">
        <v>78219</v>
      </c>
      <c r="F5" s="1" t="s">
        <v>618</v>
      </c>
    </row>
    <row r="6" spans="1:7">
      <c r="A6" s="2" t="s">
        <v>619</v>
      </c>
      <c r="B6" s="1" t="s">
        <v>55</v>
      </c>
      <c r="C6" s="1" t="s">
        <v>37</v>
      </c>
      <c r="D6" s="1" t="s">
        <v>40</v>
      </c>
      <c r="E6" s="1">
        <v>78263</v>
      </c>
      <c r="F6" s="1" t="s">
        <v>620</v>
      </c>
      <c r="G6" s="1" t="s">
        <v>621</v>
      </c>
    </row>
    <row r="7" spans="1:7">
      <c r="A7" s="2" t="s">
        <v>56</v>
      </c>
    </row>
    <row r="8" spans="1:7">
      <c r="A8" s="2" t="s">
        <v>622</v>
      </c>
    </row>
    <row r="9" spans="1:7">
      <c r="A9" s="2" t="s">
        <v>623</v>
      </c>
      <c r="B9" s="1" t="s">
        <v>73</v>
      </c>
      <c r="C9" s="1" t="s">
        <v>37</v>
      </c>
      <c r="D9" s="1" t="s">
        <v>40</v>
      </c>
      <c r="E9" s="1">
        <v>78217</v>
      </c>
      <c r="G9" s="1" t="s">
        <v>559</v>
      </c>
    </row>
    <row r="10" spans="1:7">
      <c r="A10" s="2" t="s">
        <v>624</v>
      </c>
      <c r="B10" s="1" t="s">
        <v>625</v>
      </c>
      <c r="C10" s="1" t="s">
        <v>101</v>
      </c>
      <c r="D10" s="1" t="s">
        <v>40</v>
      </c>
      <c r="E10" s="1">
        <v>78121</v>
      </c>
      <c r="F10" s="1" t="s">
        <v>626</v>
      </c>
      <c r="G10" s="1" t="s">
        <v>627</v>
      </c>
    </row>
    <row r="11" spans="1:7">
      <c r="A11" s="2" t="s">
        <v>85</v>
      </c>
      <c r="B11" s="1" t="s">
        <v>628</v>
      </c>
      <c r="C11" s="1" t="s">
        <v>87</v>
      </c>
      <c r="D11" s="1" t="s">
        <v>40</v>
      </c>
      <c r="E11" s="1">
        <v>78101</v>
      </c>
      <c r="F11" s="1" t="s">
        <v>629</v>
      </c>
      <c r="G11" s="1" t="s">
        <v>405</v>
      </c>
    </row>
    <row r="12" spans="1:7">
      <c r="A12" s="2" t="s">
        <v>630</v>
      </c>
    </row>
    <row r="13" spans="1:7">
      <c r="A13" s="2" t="s">
        <v>631</v>
      </c>
    </row>
    <row r="14" spans="1:7">
      <c r="A14" s="2" t="s">
        <v>632</v>
      </c>
      <c r="B14" s="1" t="s">
        <v>633</v>
      </c>
      <c r="C14" s="1" t="s">
        <v>129</v>
      </c>
      <c r="D14" s="1" t="s">
        <v>40</v>
      </c>
      <c r="E14" s="1">
        <v>78155</v>
      </c>
      <c r="F14" s="1" t="s">
        <v>634</v>
      </c>
    </row>
    <row r="15" spans="1:7">
      <c r="A15" s="2" t="s">
        <v>635</v>
      </c>
      <c r="B15" s="1" t="s">
        <v>636</v>
      </c>
      <c r="C15" s="1" t="s">
        <v>96</v>
      </c>
      <c r="D15" s="1" t="s">
        <v>40</v>
      </c>
      <c r="E15" s="1">
        <v>76531</v>
      </c>
      <c r="F15" s="1" t="s">
        <v>637</v>
      </c>
      <c r="G15" s="1" t="s">
        <v>638</v>
      </c>
    </row>
    <row r="16" spans="1:7">
      <c r="A16" s="2" t="s">
        <v>639</v>
      </c>
      <c r="B16" s="1" t="s">
        <v>640</v>
      </c>
      <c r="C16" s="1" t="s">
        <v>48</v>
      </c>
      <c r="D16" s="1" t="s">
        <v>40</v>
      </c>
      <c r="E16" s="1">
        <v>78023</v>
      </c>
      <c r="F16" s="1" t="s">
        <v>641</v>
      </c>
      <c r="G16" s="1" t="s">
        <v>642</v>
      </c>
    </row>
    <row r="17" spans="1:7">
      <c r="A17" s="2" t="s">
        <v>643</v>
      </c>
      <c r="B17" s="1" t="s">
        <v>644</v>
      </c>
      <c r="C17" s="1" t="s">
        <v>645</v>
      </c>
      <c r="D17" s="1" t="s">
        <v>40</v>
      </c>
      <c r="E17" s="1">
        <v>78140</v>
      </c>
      <c r="F17" s="1" t="s">
        <v>646</v>
      </c>
      <c r="G17" s="1" t="s">
        <v>647</v>
      </c>
    </row>
    <row r="18" spans="1:7">
      <c r="A18" s="2" t="s">
        <v>99</v>
      </c>
      <c r="B18" s="1" t="s">
        <v>648</v>
      </c>
      <c r="C18" s="1" t="s">
        <v>649</v>
      </c>
      <c r="D18" s="1" t="s">
        <v>40</v>
      </c>
      <c r="E18" s="1">
        <v>78121</v>
      </c>
    </row>
    <row r="19" spans="1:7">
      <c r="A19" s="2" t="s">
        <v>418</v>
      </c>
      <c r="C19" s="1" t="s">
        <v>115</v>
      </c>
      <c r="D19" s="1" t="s">
        <v>40</v>
      </c>
      <c r="E19" s="1">
        <v>78064</v>
      </c>
    </row>
    <row r="20" spans="1:7">
      <c r="A20" s="2" t="s">
        <v>102</v>
      </c>
      <c r="B20" s="1" t="s">
        <v>103</v>
      </c>
      <c r="C20" s="1" t="s">
        <v>87</v>
      </c>
      <c r="D20" s="1" t="s">
        <v>40</v>
      </c>
      <c r="E20" s="1">
        <v>89101</v>
      </c>
    </row>
    <row r="21" spans="1:7">
      <c r="A21" s="2" t="s">
        <v>650</v>
      </c>
      <c r="B21" s="1" t="s">
        <v>651</v>
      </c>
      <c r="C21" s="1" t="s">
        <v>37</v>
      </c>
      <c r="D21" s="1" t="s">
        <v>40</v>
      </c>
      <c r="E21" s="1">
        <v>78237</v>
      </c>
      <c r="F21" s="1" t="s">
        <v>652</v>
      </c>
      <c r="G21" s="1" t="s">
        <v>653</v>
      </c>
    </row>
    <row r="22" spans="1:7">
      <c r="A22" s="2" t="s">
        <v>654</v>
      </c>
      <c r="B22" s="1" t="s">
        <v>655</v>
      </c>
      <c r="C22" s="1" t="s">
        <v>107</v>
      </c>
      <c r="D22" s="1" t="s">
        <v>40</v>
      </c>
      <c r="E22" s="1">
        <v>78016</v>
      </c>
      <c r="F22" s="1" t="s">
        <v>656</v>
      </c>
    </row>
    <row r="23" spans="1:7">
      <c r="A23" s="2" t="s">
        <v>657</v>
      </c>
      <c r="B23" s="1" t="s">
        <v>625</v>
      </c>
      <c r="C23" s="1" t="s">
        <v>101</v>
      </c>
      <c r="D23" s="1" t="s">
        <v>40</v>
      </c>
      <c r="E23" s="1">
        <v>78121</v>
      </c>
      <c r="F23" s="1" t="s">
        <v>658</v>
      </c>
      <c r="G23" s="1" t="s">
        <v>659</v>
      </c>
    </row>
    <row r="24" spans="1:7">
      <c r="A24" s="2" t="s">
        <v>660</v>
      </c>
      <c r="B24" s="1" t="s">
        <v>109</v>
      </c>
      <c r="C24" s="1" t="s">
        <v>37</v>
      </c>
      <c r="D24" s="1" t="s">
        <v>40</v>
      </c>
      <c r="E24" s="1">
        <v>78258</v>
      </c>
    </row>
    <row r="25" spans="1:7">
      <c r="A25" s="2" t="s">
        <v>458</v>
      </c>
      <c r="B25" s="1" t="s">
        <v>661</v>
      </c>
      <c r="C25" s="1" t="s">
        <v>150</v>
      </c>
      <c r="D25" s="1" t="s">
        <v>40</v>
      </c>
      <c r="E25" s="1">
        <v>78861</v>
      </c>
      <c r="F25" s="1"/>
      <c r="G25" s="44" t="s">
        <v>662</v>
      </c>
    </row>
    <row r="26" spans="1:7">
      <c r="A26" s="2" t="s">
        <v>13</v>
      </c>
      <c r="B26" s="1" t="s">
        <v>208</v>
      </c>
      <c r="C26" s="1" t="s">
        <v>37</v>
      </c>
      <c r="D26" s="1" t="s">
        <v>40</v>
      </c>
      <c r="E26" s="1">
        <v>78279</v>
      </c>
      <c r="F26" s="1" t="s">
        <v>663</v>
      </c>
    </row>
    <row r="27" spans="1:7">
      <c r="A27" s="2" t="s">
        <v>664</v>
      </c>
    </row>
    <row r="28" spans="1:7">
      <c r="A28" s="2" t="s">
        <v>665</v>
      </c>
      <c r="B28" s="1" t="s">
        <v>666</v>
      </c>
      <c r="C28" s="1" t="s">
        <v>37</v>
      </c>
      <c r="D28" s="1" t="s">
        <v>40</v>
      </c>
      <c r="E28" s="1">
        <v>78216</v>
      </c>
      <c r="F28" s="1" t="s">
        <v>667</v>
      </c>
      <c r="G28" s="1" t="s">
        <v>429</v>
      </c>
    </row>
    <row r="29" spans="1:7">
      <c r="A29" s="2" t="s">
        <v>668</v>
      </c>
      <c r="B29" s="1" t="s">
        <v>669</v>
      </c>
      <c r="C29" s="1" t="s">
        <v>37</v>
      </c>
      <c r="D29" s="1" t="s">
        <v>40</v>
      </c>
      <c r="E29" s="1">
        <v>78248</v>
      </c>
      <c r="F29" s="1" t="s">
        <v>670</v>
      </c>
      <c r="G29" s="1" t="s">
        <v>671</v>
      </c>
    </row>
    <row r="30" spans="1:7">
      <c r="A30" s="2" t="s">
        <v>672</v>
      </c>
      <c r="B30" s="1" t="s">
        <v>673</v>
      </c>
      <c r="C30" s="1" t="s">
        <v>37</v>
      </c>
      <c r="D30" s="1" t="s">
        <v>40</v>
      </c>
      <c r="E30" s="1">
        <v>78250</v>
      </c>
      <c r="F30" s="1" t="s">
        <v>674</v>
      </c>
      <c r="G30" s="1" t="s">
        <v>449</v>
      </c>
    </row>
    <row r="31" spans="1:7">
      <c r="A31" s="2" t="s">
        <v>675</v>
      </c>
      <c r="B31" s="1" t="s">
        <v>676</v>
      </c>
      <c r="C31" s="1" t="s">
        <v>101</v>
      </c>
      <c r="D31" s="1" t="s">
        <v>40</v>
      </c>
      <c r="E31" s="1">
        <v>78121</v>
      </c>
      <c r="F31" s="1"/>
      <c r="G31" s="1"/>
    </row>
    <row r="32" spans="1:7">
      <c r="A32" s="2" t="s">
        <v>677</v>
      </c>
      <c r="B32" s="1" t="s">
        <v>128</v>
      </c>
      <c r="C32" s="1" t="s">
        <v>678</v>
      </c>
      <c r="D32" s="1" t="s">
        <v>40</v>
      </c>
      <c r="E32" s="1">
        <v>78155</v>
      </c>
      <c r="F32" s="1" t="s">
        <v>679</v>
      </c>
      <c r="G32" s="1" t="s">
        <v>680</v>
      </c>
    </row>
    <row r="33" spans="1:7">
      <c r="A33" s="2" t="s">
        <v>681</v>
      </c>
      <c r="B33" s="1" t="s">
        <v>682</v>
      </c>
      <c r="C33" s="1" t="s">
        <v>48</v>
      </c>
      <c r="D33" s="1" t="s">
        <v>40</v>
      </c>
      <c r="E33" s="1">
        <v>78023</v>
      </c>
      <c r="F33" s="1" t="s">
        <v>683</v>
      </c>
      <c r="G33" s="1" t="s">
        <v>684</v>
      </c>
    </row>
    <row r="34" spans="1:7">
      <c r="A34" s="2" t="s">
        <v>685</v>
      </c>
      <c r="B34" s="1" t="s">
        <v>686</v>
      </c>
      <c r="C34" s="1" t="s">
        <v>687</v>
      </c>
      <c r="D34" s="1" t="s">
        <v>40</v>
      </c>
      <c r="E34" s="1">
        <v>78624</v>
      </c>
      <c r="F34" s="1" t="s">
        <v>688</v>
      </c>
      <c r="G34" s="1" t="s">
        <v>689</v>
      </c>
    </row>
    <row r="35" spans="1:7">
      <c r="A35" s="2" t="s">
        <v>690</v>
      </c>
      <c r="B35" s="1" t="s">
        <v>691</v>
      </c>
      <c r="C35" s="1" t="s">
        <v>63</v>
      </c>
      <c r="D35" s="1" t="s">
        <v>40</v>
      </c>
      <c r="E35" s="1">
        <v>78153</v>
      </c>
    </row>
    <row r="36" spans="1:7">
      <c r="A36" s="2" t="s">
        <v>692</v>
      </c>
      <c r="B36" s="1" t="s">
        <v>693</v>
      </c>
      <c r="C36" s="1" t="s">
        <v>37</v>
      </c>
      <c r="D36" s="1" t="s">
        <v>40</v>
      </c>
      <c r="E36" s="1">
        <v>78201</v>
      </c>
      <c r="F36" s="1" t="s">
        <v>694</v>
      </c>
      <c r="G36" s="1" t="s">
        <v>695</v>
      </c>
    </row>
    <row r="37" spans="1:7">
      <c r="A37" s="2" t="s">
        <v>696</v>
      </c>
      <c r="B37" s="1" t="s">
        <v>77</v>
      </c>
      <c r="C37" s="1" t="s">
        <v>37</v>
      </c>
      <c r="D37" s="1" t="s">
        <v>40</v>
      </c>
      <c r="E37" s="1">
        <v>78222</v>
      </c>
    </row>
    <row r="38" spans="1:7">
      <c r="A38" s="2" t="s">
        <v>697</v>
      </c>
    </row>
    <row r="39" spans="1:7">
      <c r="A39" s="2" t="s">
        <v>698</v>
      </c>
      <c r="B39" s="1" t="s">
        <v>699</v>
      </c>
      <c r="C39" s="1" t="s">
        <v>158</v>
      </c>
      <c r="D39" s="1" t="s">
        <v>40</v>
      </c>
      <c r="E39" s="1">
        <v>78056</v>
      </c>
      <c r="F39" s="1" t="s">
        <v>700</v>
      </c>
      <c r="G39" s="1" t="s">
        <v>463</v>
      </c>
    </row>
    <row r="40" spans="1:7">
      <c r="A40" s="2" t="s">
        <v>701</v>
      </c>
    </row>
    <row r="41" spans="1:7">
      <c r="A41" s="2" t="s">
        <v>702</v>
      </c>
      <c r="B41" s="1" t="s">
        <v>703</v>
      </c>
      <c r="C41" s="1" t="s">
        <v>129</v>
      </c>
      <c r="D41" s="1" t="s">
        <v>40</v>
      </c>
      <c r="E41" s="1">
        <v>78155</v>
      </c>
      <c r="F41" s="1" t="s">
        <v>704</v>
      </c>
      <c r="G41" s="1" t="s">
        <v>705</v>
      </c>
    </row>
    <row r="42" spans="1:7">
      <c r="A42" s="2" t="s">
        <v>706</v>
      </c>
      <c r="B42" s="1" t="s">
        <v>707</v>
      </c>
      <c r="C42" s="1" t="s">
        <v>115</v>
      </c>
      <c r="D42" s="1" t="s">
        <v>40</v>
      </c>
      <c r="E42" s="1">
        <v>78064</v>
      </c>
      <c r="F42" s="1" t="s">
        <v>708</v>
      </c>
      <c r="G42" s="1" t="s">
        <v>433</v>
      </c>
    </row>
    <row r="43" spans="1:7">
      <c r="A43" s="2" t="s">
        <v>709</v>
      </c>
      <c r="B43" s="1" t="s">
        <v>710</v>
      </c>
      <c r="C43" s="1" t="s">
        <v>245</v>
      </c>
      <c r="D43" s="1" t="s">
        <v>40</v>
      </c>
      <c r="E43" s="1">
        <v>78026</v>
      </c>
      <c r="F43" s="1" t="s">
        <v>711</v>
      </c>
      <c r="G43" s="1" t="s">
        <v>537</v>
      </c>
    </row>
    <row r="44" spans="1:7">
      <c r="A44" s="2" t="s">
        <v>712</v>
      </c>
      <c r="B44" s="1" t="s">
        <v>263</v>
      </c>
      <c r="C44" s="1" t="s">
        <v>178</v>
      </c>
      <c r="D44" s="1" t="s">
        <v>40</v>
      </c>
      <c r="E44" s="1">
        <v>78948</v>
      </c>
      <c r="F44" s="1" t="s">
        <v>713</v>
      </c>
      <c r="G44" s="1" t="s">
        <v>714</v>
      </c>
    </row>
    <row r="45" spans="1:7">
      <c r="A45" s="2" t="s">
        <v>715</v>
      </c>
      <c r="B45" s="1" t="s">
        <v>263</v>
      </c>
      <c r="C45" s="1" t="s">
        <v>178</v>
      </c>
      <c r="D45" s="1" t="s">
        <v>40</v>
      </c>
      <c r="E45" s="1">
        <v>78948</v>
      </c>
      <c r="F45" s="1" t="s">
        <v>716</v>
      </c>
      <c r="G45" s="1" t="s">
        <v>717</v>
      </c>
    </row>
    <row r="46" spans="1:7">
      <c r="A46" s="2" t="s">
        <v>718</v>
      </c>
    </row>
    <row r="47" spans="1:7">
      <c r="A47" s="2" t="s">
        <v>168</v>
      </c>
    </row>
    <row r="48" spans="1:7">
      <c r="A48" s="2" t="s">
        <v>719</v>
      </c>
    </row>
    <row r="49" spans="1:7">
      <c r="A49" s="2" t="s">
        <v>720</v>
      </c>
      <c r="B49" s="1" t="s">
        <v>721</v>
      </c>
      <c r="C49" s="1" t="s">
        <v>63</v>
      </c>
      <c r="D49" s="1" t="s">
        <v>40</v>
      </c>
      <c r="E49" s="1">
        <v>78154</v>
      </c>
      <c r="F49" s="1" t="s">
        <v>722</v>
      </c>
      <c r="G49" s="1" t="s">
        <v>723</v>
      </c>
    </row>
    <row r="50" spans="1:7">
      <c r="A50" s="2" t="s">
        <v>724</v>
      </c>
      <c r="B50" s="1" t="s">
        <v>174</v>
      </c>
      <c r="C50" s="1" t="s">
        <v>175</v>
      </c>
      <c r="D50" s="1" t="s">
        <v>40</v>
      </c>
      <c r="E50" s="1">
        <v>78063</v>
      </c>
      <c r="F50" s="1" t="s">
        <v>725</v>
      </c>
    </row>
    <row r="51" spans="1:7">
      <c r="A51" s="2" t="s">
        <v>176</v>
      </c>
      <c r="B51" s="1" t="s">
        <v>177</v>
      </c>
      <c r="C51" s="1" t="s">
        <v>178</v>
      </c>
      <c r="D51" s="1" t="s">
        <v>40</v>
      </c>
      <c r="E51" s="1">
        <v>78948</v>
      </c>
      <c r="F51" s="1" t="s">
        <v>726</v>
      </c>
      <c r="G51" s="1" t="s">
        <v>727</v>
      </c>
    </row>
    <row r="52" spans="1:7">
      <c r="A52" s="2" t="s">
        <v>728</v>
      </c>
      <c r="B52" s="1" t="s">
        <v>729</v>
      </c>
      <c r="C52" s="1" t="s">
        <v>87</v>
      </c>
      <c r="D52" s="1" t="s">
        <v>40</v>
      </c>
      <c r="E52" s="1">
        <v>78101</v>
      </c>
      <c r="F52" s="1" t="s">
        <v>730</v>
      </c>
      <c r="G52" s="1" t="s">
        <v>422</v>
      </c>
    </row>
    <row r="53" spans="1:7">
      <c r="A53" s="2" t="s">
        <v>731</v>
      </c>
    </row>
    <row r="54" spans="1:7">
      <c r="A54" s="2" t="s">
        <v>732</v>
      </c>
      <c r="B54" s="1" t="s">
        <v>733</v>
      </c>
      <c r="C54" s="1" t="s">
        <v>37</v>
      </c>
      <c r="D54" s="1" t="s">
        <v>40</v>
      </c>
      <c r="E54" s="1">
        <v>78217</v>
      </c>
    </row>
    <row r="55" spans="1:7">
      <c r="A55" s="2" t="s">
        <v>734</v>
      </c>
      <c r="B55" s="1" t="s">
        <v>735</v>
      </c>
      <c r="C55" s="1" t="s">
        <v>87</v>
      </c>
      <c r="D55" s="1" t="s">
        <v>40</v>
      </c>
      <c r="E55" s="1">
        <v>78101</v>
      </c>
      <c r="F55" s="1" t="s">
        <v>736</v>
      </c>
      <c r="G55" s="1" t="s">
        <v>485</v>
      </c>
    </row>
    <row r="56" spans="1:7">
      <c r="A56" s="2" t="s">
        <v>737</v>
      </c>
      <c r="B56" s="1" t="s">
        <v>738</v>
      </c>
      <c r="C56" s="1" t="s">
        <v>37</v>
      </c>
      <c r="D56" s="1" t="s">
        <v>40</v>
      </c>
      <c r="E56" s="1">
        <v>78257</v>
      </c>
      <c r="F56" s="1" t="s">
        <v>739</v>
      </c>
      <c r="G56" s="1" t="s">
        <v>740</v>
      </c>
    </row>
    <row r="57" spans="1:7">
      <c r="A57" s="2" t="s">
        <v>5</v>
      </c>
      <c r="B57" s="1" t="s">
        <v>191</v>
      </c>
      <c r="C57" s="1" t="s">
        <v>192</v>
      </c>
      <c r="D57" s="1" t="s">
        <v>40</v>
      </c>
      <c r="E57" s="1">
        <v>78015</v>
      </c>
    </row>
    <row r="58" spans="1:7">
      <c r="A58" s="2" t="s">
        <v>741</v>
      </c>
    </row>
    <row r="59" spans="1:7">
      <c r="A59" s="2" t="s">
        <v>742</v>
      </c>
      <c r="B59" s="1" t="s">
        <v>743</v>
      </c>
      <c r="C59" s="1" t="s">
        <v>37</v>
      </c>
      <c r="D59" s="1" t="s">
        <v>40</v>
      </c>
      <c r="E59" s="1">
        <v>78219</v>
      </c>
      <c r="F59" s="1" t="s">
        <v>491</v>
      </c>
    </row>
    <row r="60" spans="1:7">
      <c r="A60" s="2" t="s">
        <v>195</v>
      </c>
      <c r="B60" s="1" t="s">
        <v>196</v>
      </c>
      <c r="C60" s="1" t="s">
        <v>150</v>
      </c>
      <c r="D60" s="1" t="s">
        <v>40</v>
      </c>
      <c r="E60" s="1">
        <v>78861</v>
      </c>
      <c r="F60" s="1" t="s">
        <v>744</v>
      </c>
      <c r="G60" s="1" t="s">
        <v>495</v>
      </c>
    </row>
    <row r="61" spans="1:7">
      <c r="A61" s="2" t="s">
        <v>197</v>
      </c>
    </row>
    <row r="62" spans="1:7">
      <c r="A62" s="2" t="s">
        <v>745</v>
      </c>
      <c r="B62" s="1" t="s">
        <v>746</v>
      </c>
      <c r="C62" s="1" t="s">
        <v>37</v>
      </c>
      <c r="D62" s="1" t="s">
        <v>40</v>
      </c>
      <c r="E62" s="1">
        <v>78231</v>
      </c>
      <c r="F62" s="1" t="s">
        <v>747</v>
      </c>
      <c r="G62" s="1" t="s">
        <v>748</v>
      </c>
    </row>
    <row r="63" spans="1:7">
      <c r="A63" s="2" t="s">
        <v>209</v>
      </c>
      <c r="B63" s="1" t="s">
        <v>749</v>
      </c>
      <c r="C63" s="1" t="s">
        <v>37</v>
      </c>
      <c r="D63" s="1" t="s">
        <v>40</v>
      </c>
      <c r="E63" s="1">
        <v>78218</v>
      </c>
      <c r="F63" s="1" t="s">
        <v>750</v>
      </c>
      <c r="G63" s="1" t="s">
        <v>507</v>
      </c>
    </row>
    <row r="64" spans="1:7">
      <c r="A64" s="2" t="s">
        <v>751</v>
      </c>
      <c r="B64" s="1" t="s">
        <v>752</v>
      </c>
      <c r="C64" s="1" t="s">
        <v>37</v>
      </c>
      <c r="D64" s="1" t="s">
        <v>40</v>
      </c>
      <c r="E64" s="1">
        <v>78210</v>
      </c>
    </row>
    <row r="65" spans="1:7">
      <c r="A65" s="2" t="s">
        <v>753</v>
      </c>
      <c r="B65" s="1" t="s">
        <v>754</v>
      </c>
      <c r="C65" s="1" t="s">
        <v>755</v>
      </c>
      <c r="D65" s="1" t="s">
        <v>40</v>
      </c>
      <c r="E65" s="1">
        <v>78666</v>
      </c>
      <c r="F65" s="1" t="s">
        <v>756</v>
      </c>
      <c r="G65" s="1" t="s">
        <v>757</v>
      </c>
    </row>
    <row r="66" spans="1:7">
      <c r="A66" s="2" t="s">
        <v>758</v>
      </c>
    </row>
    <row r="67" spans="1:7">
      <c r="A67" s="2" t="s">
        <v>498</v>
      </c>
      <c r="B67" s="1" t="s">
        <v>759</v>
      </c>
      <c r="C67" s="1" t="s">
        <v>199</v>
      </c>
      <c r="D67" s="1" t="s">
        <v>40</v>
      </c>
      <c r="E67" s="1">
        <v>78751</v>
      </c>
      <c r="F67" s="1" t="s">
        <v>760</v>
      </c>
      <c r="G67" s="1" t="s">
        <v>761</v>
      </c>
    </row>
    <row r="68" spans="1:7">
      <c r="A68" s="2" t="s">
        <v>217</v>
      </c>
      <c r="B68" s="1" t="s">
        <v>762</v>
      </c>
      <c r="C68" s="1" t="s">
        <v>219</v>
      </c>
      <c r="D68" s="1" t="s">
        <v>40</v>
      </c>
      <c r="E68" s="1">
        <v>78118</v>
      </c>
      <c r="F68" s="1" t="s">
        <v>763</v>
      </c>
    </row>
    <row r="69" spans="1:7">
      <c r="A69" s="1" t="s">
        <v>220</v>
      </c>
      <c r="B69" s="1" t="s">
        <v>221</v>
      </c>
      <c r="C69" s="1" t="s">
        <v>37</v>
      </c>
      <c r="D69" s="1" t="s">
        <v>40</v>
      </c>
      <c r="E69" s="1">
        <v>78209</v>
      </c>
      <c r="F69" s="1" t="s">
        <v>764</v>
      </c>
      <c r="G69" s="1" t="s">
        <v>765</v>
      </c>
    </row>
    <row r="70" spans="1:7">
      <c r="A70" s="2" t="s">
        <v>516</v>
      </c>
    </row>
    <row r="71" spans="1:7">
      <c r="A71" s="2" t="s">
        <v>766</v>
      </c>
      <c r="B71" s="1" t="s">
        <v>226</v>
      </c>
      <c r="C71" s="1" t="s">
        <v>107</v>
      </c>
      <c r="D71" s="1" t="s">
        <v>40</v>
      </c>
      <c r="E71" s="1">
        <v>78016</v>
      </c>
      <c r="F71" s="1" t="s">
        <v>767</v>
      </c>
    </row>
    <row r="72" spans="1:7">
      <c r="A72" s="2" t="s">
        <v>768</v>
      </c>
      <c r="B72" s="1" t="s">
        <v>769</v>
      </c>
      <c r="C72" s="1" t="s">
        <v>229</v>
      </c>
      <c r="D72" s="1" t="s">
        <v>40</v>
      </c>
      <c r="E72" s="1">
        <v>78014</v>
      </c>
    </row>
    <row r="73" spans="1:7">
      <c r="A73" s="2" t="s">
        <v>770</v>
      </c>
      <c r="B73" s="1" t="s">
        <v>236</v>
      </c>
      <c r="C73" s="1" t="s">
        <v>101</v>
      </c>
      <c r="D73" s="1" t="s">
        <v>40</v>
      </c>
      <c r="E73" s="1">
        <v>78121</v>
      </c>
      <c r="F73" s="1" t="s">
        <v>771</v>
      </c>
      <c r="G73" s="1" t="s">
        <v>524</v>
      </c>
    </row>
    <row r="74" spans="1:7">
      <c r="A74" s="2" t="s">
        <v>772</v>
      </c>
      <c r="B74" s="1" t="s">
        <v>773</v>
      </c>
      <c r="C74" s="1" t="s">
        <v>774</v>
      </c>
      <c r="D74" s="1" t="s">
        <v>40</v>
      </c>
      <c r="E74" s="1">
        <v>78161</v>
      </c>
      <c r="F74" s="1" t="s">
        <v>775</v>
      </c>
      <c r="G74" s="1" t="s">
        <v>528</v>
      </c>
    </row>
    <row r="75" spans="1:7">
      <c r="A75" s="2" t="s">
        <v>776</v>
      </c>
    </row>
    <row r="76" spans="1:7">
      <c r="A76" s="2" t="s">
        <v>777</v>
      </c>
    </row>
    <row r="77" spans="1:7">
      <c r="A77" s="2" t="s">
        <v>246</v>
      </c>
      <c r="B77" s="1" t="s">
        <v>247</v>
      </c>
      <c r="C77" s="1" t="s">
        <v>248</v>
      </c>
      <c r="D77" s="1" t="s">
        <v>40</v>
      </c>
      <c r="E77" s="1">
        <v>78942</v>
      </c>
      <c r="F77" s="1" t="s">
        <v>778</v>
      </c>
      <c r="G77" s="1" t="s">
        <v>779</v>
      </c>
    </row>
    <row r="78" spans="1:7">
      <c r="A78" s="2" t="s">
        <v>780</v>
      </c>
    </row>
    <row r="79" spans="1:7">
      <c r="A79" s="2" t="s">
        <v>781</v>
      </c>
    </row>
    <row r="80" spans="1:7">
      <c r="A80" s="2" t="s">
        <v>587</v>
      </c>
    </row>
    <row r="81" spans="1:7">
      <c r="A81" s="2" t="s">
        <v>782</v>
      </c>
      <c r="B81" s="1" t="s">
        <v>783</v>
      </c>
      <c r="C81" s="1" t="s">
        <v>259</v>
      </c>
      <c r="D81" s="1" t="s">
        <v>40</v>
      </c>
      <c r="E81" s="1">
        <v>78124</v>
      </c>
      <c r="F81" s="1" t="s">
        <v>784</v>
      </c>
      <c r="G81" s="1" t="s">
        <v>551</v>
      </c>
    </row>
    <row r="82" spans="1:7">
      <c r="A82" s="2" t="s">
        <v>785</v>
      </c>
      <c r="B82" s="1" t="s">
        <v>263</v>
      </c>
      <c r="C82" s="1" t="s">
        <v>178</v>
      </c>
      <c r="D82" s="1" t="s">
        <v>40</v>
      </c>
      <c r="E82" s="1">
        <v>78948</v>
      </c>
      <c r="F82" s="1" t="s">
        <v>716</v>
      </c>
      <c r="G82" s="1" t="s">
        <v>786</v>
      </c>
    </row>
    <row r="83" spans="1:7">
      <c r="A83" s="2" t="s">
        <v>787</v>
      </c>
      <c r="B83" s="1" t="s">
        <v>788</v>
      </c>
      <c r="C83" s="1" t="s">
        <v>789</v>
      </c>
      <c r="D83" s="1" t="s">
        <v>40</v>
      </c>
      <c r="E83" s="1">
        <v>78071</v>
      </c>
      <c r="F83" s="1" t="s">
        <v>790</v>
      </c>
    </row>
    <row r="84" spans="1:7">
      <c r="A84" s="2" t="s">
        <v>791</v>
      </c>
      <c r="B84" s="1" t="s">
        <v>792</v>
      </c>
      <c r="C84" s="1" t="s">
        <v>793</v>
      </c>
      <c r="D84" s="1" t="s">
        <v>40</v>
      </c>
      <c r="E84" s="1">
        <v>76063</v>
      </c>
      <c r="F84" s="1" t="s">
        <v>794</v>
      </c>
    </row>
    <row r="85" spans="1:7">
      <c r="A85" s="2" t="s">
        <v>795</v>
      </c>
      <c r="B85" s="1" t="s">
        <v>796</v>
      </c>
      <c r="C85" s="1" t="s">
        <v>68</v>
      </c>
      <c r="D85" s="1" t="s">
        <v>40</v>
      </c>
      <c r="E85" s="1">
        <v>77005</v>
      </c>
      <c r="F85" s="1" t="s">
        <v>797</v>
      </c>
    </row>
    <row r="86" spans="1:7">
      <c r="A86" s="2" t="s">
        <v>798</v>
      </c>
      <c r="B86" s="1" t="s">
        <v>799</v>
      </c>
      <c r="C86" s="1" t="s">
        <v>234</v>
      </c>
      <c r="D86" s="1" t="s">
        <v>40</v>
      </c>
      <c r="E86" s="1">
        <v>78132</v>
      </c>
      <c r="F86" s="1" t="s">
        <v>800</v>
      </c>
      <c r="G86" s="1" t="s">
        <v>568</v>
      </c>
    </row>
    <row r="87" spans="1:7">
      <c r="A87" s="2" t="s">
        <v>801</v>
      </c>
      <c r="B87" s="1" t="s">
        <v>802</v>
      </c>
      <c r="C87" s="1" t="s">
        <v>37</v>
      </c>
      <c r="D87" s="1" t="s">
        <v>40</v>
      </c>
      <c r="E87" s="1">
        <v>78216</v>
      </c>
      <c r="F87" s="1" t="s">
        <v>803</v>
      </c>
      <c r="G87" s="1" t="s">
        <v>804</v>
      </c>
    </row>
    <row r="88" spans="1:7">
      <c r="A88" s="2" t="s">
        <v>805</v>
      </c>
      <c r="B88" s="1" t="s">
        <v>806</v>
      </c>
      <c r="C88" s="1" t="s">
        <v>807</v>
      </c>
      <c r="D88" s="1" t="s">
        <v>40</v>
      </c>
      <c r="E88" s="1">
        <v>78654</v>
      </c>
      <c r="F88" s="1" t="s">
        <v>808</v>
      </c>
      <c r="G88" s="1" t="s">
        <v>809</v>
      </c>
    </row>
    <row r="89" spans="1:7">
      <c r="A89" s="2" t="s">
        <v>282</v>
      </c>
      <c r="B89" s="1" t="s">
        <v>283</v>
      </c>
      <c r="C89" s="1" t="s">
        <v>234</v>
      </c>
      <c r="D89" s="1" t="s">
        <v>40</v>
      </c>
      <c r="E89" s="1">
        <v>78131</v>
      </c>
    </row>
    <row r="90" spans="1:7">
      <c r="A90" s="2" t="s">
        <v>286</v>
      </c>
    </row>
    <row r="91" spans="1:7">
      <c r="A91" s="2" t="s">
        <v>810</v>
      </c>
    </row>
    <row r="92" spans="1:7">
      <c r="A92" s="2" t="s">
        <v>811</v>
      </c>
      <c r="B92" s="1" t="s">
        <v>812</v>
      </c>
      <c r="C92" s="1" t="s">
        <v>216</v>
      </c>
      <c r="D92" s="1" t="s">
        <v>40</v>
      </c>
      <c r="E92" s="1">
        <v>75551</v>
      </c>
      <c r="F92" s="1" t="s">
        <v>813</v>
      </c>
      <c r="G92" s="1" t="s">
        <v>814</v>
      </c>
    </row>
    <row r="93" spans="1:7">
      <c r="A93" s="2" t="s">
        <v>292</v>
      </c>
      <c r="B93" s="1" t="s">
        <v>815</v>
      </c>
      <c r="C93" s="1" t="s">
        <v>294</v>
      </c>
      <c r="D93" s="1" t="s">
        <v>40</v>
      </c>
      <c r="E93" s="1">
        <v>78160</v>
      </c>
      <c r="F93" s="1" t="s">
        <v>816</v>
      </c>
      <c r="G93" s="1" t="s">
        <v>817</v>
      </c>
    </row>
    <row r="94" spans="1:7">
      <c r="A94" s="2" t="s">
        <v>295</v>
      </c>
      <c r="B94" s="1" t="s">
        <v>818</v>
      </c>
      <c r="C94" s="1" t="s">
        <v>150</v>
      </c>
      <c r="D94" s="1" t="s">
        <v>40</v>
      </c>
      <c r="E94" s="1">
        <v>78861</v>
      </c>
      <c r="F94" s="1" t="s">
        <v>819</v>
      </c>
      <c r="G94" s="1" t="s">
        <v>820</v>
      </c>
    </row>
    <row r="95" spans="1:7">
      <c r="A95" s="2" t="s">
        <v>821</v>
      </c>
      <c r="B95" s="1" t="s">
        <v>265</v>
      </c>
      <c r="C95" s="1" t="s">
        <v>234</v>
      </c>
      <c r="D95" s="1" t="s">
        <v>40</v>
      </c>
      <c r="E95" s="1">
        <v>78132</v>
      </c>
      <c r="F95" s="1" t="s">
        <v>822</v>
      </c>
      <c r="G95" s="1" t="s">
        <v>559</v>
      </c>
    </row>
    <row r="96" spans="1:7">
      <c r="A96" s="2" t="s">
        <v>26</v>
      </c>
    </row>
    <row r="97" spans="1:7">
      <c r="A97" s="2" t="s">
        <v>823</v>
      </c>
      <c r="B97" s="1" t="s">
        <v>824</v>
      </c>
      <c r="C97" s="1" t="s">
        <v>129</v>
      </c>
      <c r="D97" s="1" t="s">
        <v>40</v>
      </c>
      <c r="E97" s="1">
        <v>78155</v>
      </c>
      <c r="F97" s="1" t="s">
        <v>825</v>
      </c>
      <c r="G97" s="1" t="s">
        <v>826</v>
      </c>
    </row>
    <row r="98" spans="1:7">
      <c r="A98" s="2" t="s">
        <v>827</v>
      </c>
      <c r="B98" s="1" t="s">
        <v>828</v>
      </c>
      <c r="C98" s="1" t="s">
        <v>309</v>
      </c>
      <c r="D98" s="1" t="s">
        <v>40</v>
      </c>
      <c r="E98" s="1">
        <v>78802</v>
      </c>
      <c r="F98" s="1" t="s">
        <v>829</v>
      </c>
      <c r="G98" s="1" t="s">
        <v>830</v>
      </c>
    </row>
    <row r="99" spans="1:7">
      <c r="A99" s="2" t="s">
        <v>831</v>
      </c>
    </row>
    <row r="100" spans="1:7">
      <c r="A100" s="2" t="s">
        <v>313</v>
      </c>
      <c r="B100" s="1" t="s">
        <v>832</v>
      </c>
      <c r="C100" s="1" t="s">
        <v>315</v>
      </c>
      <c r="D100" s="1" t="s">
        <v>40</v>
      </c>
      <c r="E100" s="1">
        <v>78112</v>
      </c>
      <c r="F100" s="1" t="s">
        <v>833</v>
      </c>
    </row>
    <row r="101" spans="1:7">
      <c r="A101" s="2" t="s">
        <v>834</v>
      </c>
      <c r="B101" s="1" t="s">
        <v>752</v>
      </c>
      <c r="C101" s="1" t="s">
        <v>37</v>
      </c>
      <c r="D101" s="1" t="s">
        <v>40</v>
      </c>
      <c r="E101" s="1">
        <v>78210</v>
      </c>
    </row>
    <row r="102" spans="1:7">
      <c r="A102" s="2" t="s">
        <v>835</v>
      </c>
      <c r="B102" s="1" t="s">
        <v>836</v>
      </c>
      <c r="C102" s="1" t="s">
        <v>37</v>
      </c>
      <c r="D102" s="1" t="s">
        <v>40</v>
      </c>
      <c r="E102" s="1">
        <v>78258</v>
      </c>
      <c r="F102" s="1" t="s">
        <v>837</v>
      </c>
      <c r="G102" s="1" t="s">
        <v>838</v>
      </c>
    </row>
    <row r="103" spans="1:7">
      <c r="A103" s="2" t="s">
        <v>839</v>
      </c>
    </row>
    <row r="104" spans="1:7">
      <c r="A104" s="2" t="s">
        <v>840</v>
      </c>
      <c r="F104" s="1" t="s">
        <v>841</v>
      </c>
      <c r="G104" s="1" t="s">
        <v>842</v>
      </c>
    </row>
    <row r="105" spans="1:7">
      <c r="A105" s="1" t="s">
        <v>334</v>
      </c>
      <c r="B105" s="1" t="s">
        <v>843</v>
      </c>
      <c r="C105" s="1" t="s">
        <v>37</v>
      </c>
      <c r="D105" s="1" t="s">
        <v>40</v>
      </c>
      <c r="E105" s="1">
        <v>78216</v>
      </c>
    </row>
    <row r="106" spans="1:7">
      <c r="A106" s="2" t="s">
        <v>844</v>
      </c>
    </row>
  </sheetData>
  <autoFilter ref="A1:G106" xr:uid="{00000000-0009-0000-0000-000003000000}"/>
  <hyperlinks>
    <hyperlink ref="G25" r:id="rId1" xr:uid="{00000000-0004-0000-0300-000000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K59"/>
  <sheetViews>
    <sheetView workbookViewId="0"/>
  </sheetViews>
  <sheetFormatPr defaultColWidth="14.44140625" defaultRowHeight="15" customHeight="1"/>
  <cols>
    <col min="1" max="1" width="56.109375" customWidth="1"/>
    <col min="2" max="2" width="16.5546875" customWidth="1"/>
    <col min="3" max="3" width="20.109375" customWidth="1"/>
    <col min="4" max="4" width="6.88671875" customWidth="1"/>
    <col min="5" max="5" width="42.109375" customWidth="1"/>
    <col min="6" max="6" width="18.88671875" customWidth="1"/>
    <col min="7" max="7" width="19.88671875" customWidth="1"/>
    <col min="8" max="8" width="8.6640625" customWidth="1"/>
    <col min="9" max="9" width="13.44140625" customWidth="1"/>
    <col min="10" max="11" width="8.6640625" customWidth="1"/>
  </cols>
  <sheetData>
    <row r="1" spans="1:9" ht="18" customHeight="1">
      <c r="G1" s="244"/>
    </row>
    <row r="2" spans="1:9" ht="18" customHeight="1">
      <c r="C2" s="244">
        <f>SUBTOTAL(9,C5:C50)</f>
        <v>-184773.28999999998</v>
      </c>
      <c r="G2" s="244">
        <f>SUBTOTAL(9,G5:G50)</f>
        <v>178414.8</v>
      </c>
      <c r="I2" s="67">
        <f>C2+G2</f>
        <v>-6358.4899999999907</v>
      </c>
    </row>
    <row r="3" spans="1:9" ht="18" customHeight="1">
      <c r="G3" s="244"/>
    </row>
    <row r="4" spans="1:9" ht="18" customHeight="1">
      <c r="A4" s="466" t="s">
        <v>2502</v>
      </c>
      <c r="B4" s="466" t="s">
        <v>2503</v>
      </c>
      <c r="C4" s="466" t="s">
        <v>934</v>
      </c>
      <c r="E4" s="466" t="s">
        <v>2502</v>
      </c>
      <c r="F4" s="466" t="s">
        <v>2503</v>
      </c>
      <c r="G4" s="264" t="s">
        <v>934</v>
      </c>
    </row>
    <row r="5" spans="1:9" ht="18" customHeight="1">
      <c r="A5" s="467" t="s">
        <v>2509</v>
      </c>
      <c r="B5" s="251" t="s">
        <v>2510</v>
      </c>
      <c r="C5" s="252">
        <v>-48930</v>
      </c>
      <c r="E5" s="591" t="s">
        <v>2371</v>
      </c>
      <c r="F5" s="592" t="s">
        <v>4281</v>
      </c>
      <c r="G5" s="252">
        <v>200</v>
      </c>
    </row>
    <row r="6" spans="1:9" ht="18" customHeight="1">
      <c r="A6" s="467" t="s">
        <v>2511</v>
      </c>
      <c r="B6" s="251" t="s">
        <v>2512</v>
      </c>
      <c r="C6" s="252">
        <v>-10405</v>
      </c>
      <c r="E6" s="591" t="s">
        <v>2400</v>
      </c>
      <c r="F6" s="592" t="s">
        <v>2465</v>
      </c>
      <c r="G6" s="252">
        <v>4279.57</v>
      </c>
    </row>
    <row r="7" spans="1:9" ht="18" customHeight="1">
      <c r="A7" s="467" t="s">
        <v>2513</v>
      </c>
      <c r="B7" s="251" t="s">
        <v>2514</v>
      </c>
      <c r="C7" s="252">
        <v>-20541</v>
      </c>
      <c r="E7" s="591" t="s">
        <v>2412</v>
      </c>
      <c r="F7" s="592" t="s">
        <v>2469</v>
      </c>
      <c r="G7" s="252">
        <v>784.56</v>
      </c>
    </row>
    <row r="8" spans="1:9" ht="18" customHeight="1">
      <c r="A8" s="467" t="s">
        <v>947</v>
      </c>
      <c r="B8" s="251" t="s">
        <v>939</v>
      </c>
      <c r="C8" s="252">
        <v>-98855</v>
      </c>
      <c r="E8" s="591" t="s">
        <v>2393</v>
      </c>
      <c r="F8" s="592" t="s">
        <v>2470</v>
      </c>
      <c r="G8" s="252">
        <v>456.65</v>
      </c>
    </row>
    <row r="9" spans="1:9" ht="18" customHeight="1">
      <c r="A9" s="467" t="s">
        <v>949</v>
      </c>
      <c r="B9" s="251" t="s">
        <v>941</v>
      </c>
      <c r="C9" s="252">
        <v>-21500</v>
      </c>
      <c r="E9" s="591" t="s">
        <v>2414</v>
      </c>
      <c r="F9" s="592" t="s">
        <v>941</v>
      </c>
      <c r="G9" s="252">
        <v>1352.18</v>
      </c>
    </row>
    <row r="10" spans="1:9" ht="18" customHeight="1">
      <c r="A10" s="467" t="s">
        <v>2448</v>
      </c>
      <c r="B10" s="251" t="s">
        <v>943</v>
      </c>
      <c r="C10" s="252">
        <v>-63924.18</v>
      </c>
      <c r="E10" s="591" t="s">
        <v>953</v>
      </c>
      <c r="F10" s="592" t="s">
        <v>943</v>
      </c>
      <c r="G10" s="252">
        <v>51.08</v>
      </c>
    </row>
    <row r="11" spans="1:9" ht="18" customHeight="1">
      <c r="A11" s="467" t="s">
        <v>953</v>
      </c>
      <c r="B11" s="251" t="s">
        <v>943</v>
      </c>
      <c r="C11" s="252">
        <v>-1668.11</v>
      </c>
      <c r="E11" s="591" t="s">
        <v>2815</v>
      </c>
      <c r="F11" s="592" t="s">
        <v>943</v>
      </c>
      <c r="G11" s="252">
        <v>1357.38</v>
      </c>
    </row>
    <row r="12" spans="1:9" ht="18" customHeight="1">
      <c r="A12" s="261"/>
      <c r="B12" s="259"/>
      <c r="C12" s="252"/>
      <c r="E12" s="591" t="s">
        <v>2358</v>
      </c>
      <c r="F12" s="592" t="s">
        <v>941</v>
      </c>
      <c r="G12" s="252">
        <v>15638</v>
      </c>
    </row>
    <row r="13" spans="1:9" ht="18" customHeight="1">
      <c r="A13" s="261" t="s">
        <v>4282</v>
      </c>
      <c r="B13" s="259" t="s">
        <v>943</v>
      </c>
      <c r="C13" s="252">
        <v>-39700</v>
      </c>
      <c r="E13" s="591" t="s">
        <v>2397</v>
      </c>
      <c r="F13" s="592" t="s">
        <v>943</v>
      </c>
      <c r="G13" s="252">
        <v>1543.47</v>
      </c>
    </row>
    <row r="14" spans="1:9" ht="18" customHeight="1">
      <c r="A14" s="261" t="s">
        <v>2517</v>
      </c>
      <c r="B14" s="259" t="s">
        <v>943</v>
      </c>
      <c r="C14" s="252">
        <v>-7300</v>
      </c>
      <c r="E14" s="591" t="s">
        <v>2398</v>
      </c>
      <c r="F14" s="592" t="s">
        <v>943</v>
      </c>
      <c r="G14" s="252">
        <v>4800</v>
      </c>
    </row>
    <row r="15" spans="1:9" ht="18" customHeight="1">
      <c r="A15" s="261"/>
      <c r="B15" s="259"/>
      <c r="C15" s="252"/>
      <c r="E15" s="591" t="s">
        <v>2399</v>
      </c>
      <c r="F15" s="592" t="s">
        <v>943</v>
      </c>
      <c r="G15" s="252">
        <v>986.7</v>
      </c>
    </row>
    <row r="16" spans="1:9" ht="18" customHeight="1">
      <c r="A16" s="261" t="s">
        <v>2518</v>
      </c>
      <c r="B16" s="259" t="s">
        <v>943</v>
      </c>
      <c r="C16" s="252">
        <v>109250</v>
      </c>
      <c r="E16" s="591" t="s">
        <v>2341</v>
      </c>
      <c r="F16" s="592" t="s">
        <v>943</v>
      </c>
      <c r="G16" s="252">
        <v>84407.52</v>
      </c>
      <c r="H16" s="221" t="s">
        <v>4283</v>
      </c>
    </row>
    <row r="17" spans="1:11" ht="18" customHeight="1">
      <c r="A17" s="261" t="s">
        <v>2517</v>
      </c>
      <c r="B17" s="259" t="s">
        <v>943</v>
      </c>
      <c r="C17" s="252">
        <v>7300</v>
      </c>
      <c r="E17" s="591" t="s">
        <v>2338</v>
      </c>
      <c r="F17" s="592" t="s">
        <v>943</v>
      </c>
      <c r="G17" s="252">
        <v>12061.42</v>
      </c>
    </row>
    <row r="18" spans="1:11" ht="18" customHeight="1">
      <c r="A18" s="261" t="s">
        <v>2520</v>
      </c>
      <c r="B18" s="259"/>
      <c r="C18" s="252">
        <v>11500</v>
      </c>
      <c r="E18" s="262" t="s">
        <v>2521</v>
      </c>
      <c r="F18" s="593" t="s">
        <v>2490</v>
      </c>
      <c r="G18" s="252">
        <v>0</v>
      </c>
      <c r="K18" s="1">
        <v>209</v>
      </c>
    </row>
    <row r="19" spans="1:11" ht="18" customHeight="1">
      <c r="A19" s="261"/>
      <c r="B19" s="259"/>
      <c r="C19" s="252"/>
      <c r="E19" s="470" t="s">
        <v>4284</v>
      </c>
      <c r="F19" s="594" t="s">
        <v>943</v>
      </c>
      <c r="G19" s="252">
        <v>1776.5</v>
      </c>
      <c r="K19" s="1">
        <v>1567.5</v>
      </c>
    </row>
    <row r="20" spans="1:11" ht="18" customHeight="1">
      <c r="A20" s="261"/>
      <c r="B20" s="259"/>
      <c r="C20" s="252"/>
      <c r="E20" s="262" t="s">
        <v>2524</v>
      </c>
      <c r="F20" s="593" t="s">
        <v>2490</v>
      </c>
      <c r="G20" s="252">
        <v>2500</v>
      </c>
    </row>
    <row r="21" spans="1:11" ht="18" customHeight="1">
      <c r="A21" s="261"/>
      <c r="B21" s="259"/>
      <c r="C21" s="252"/>
      <c r="E21" s="595" t="s">
        <v>2407</v>
      </c>
      <c r="F21" s="596" t="s">
        <v>2474</v>
      </c>
      <c r="G21" s="252">
        <v>1043.03</v>
      </c>
    </row>
    <row r="22" spans="1:11" ht="18" customHeight="1">
      <c r="A22" s="261"/>
      <c r="B22" s="259"/>
      <c r="C22" s="252"/>
      <c r="E22" s="595" t="s">
        <v>883</v>
      </c>
      <c r="F22" s="596" t="s">
        <v>2466</v>
      </c>
      <c r="G22" s="252">
        <v>3616.34</v>
      </c>
    </row>
    <row r="23" spans="1:11" ht="18" customHeight="1">
      <c r="A23" s="261"/>
      <c r="B23" s="259"/>
      <c r="C23" s="252"/>
      <c r="E23" s="262" t="s">
        <v>4285</v>
      </c>
      <c r="F23" s="593" t="s">
        <v>2462</v>
      </c>
      <c r="G23" s="252">
        <v>3500</v>
      </c>
    </row>
    <row r="24" spans="1:11" ht="18" customHeight="1">
      <c r="A24" s="261"/>
      <c r="B24" s="259"/>
      <c r="C24" s="252"/>
      <c r="E24" s="262" t="s">
        <v>2395</v>
      </c>
      <c r="F24" s="593"/>
      <c r="G24" s="252">
        <v>6000</v>
      </c>
      <c r="J24" s="1">
        <v>5378.4</v>
      </c>
    </row>
    <row r="25" spans="1:11" ht="18" customHeight="1">
      <c r="A25" s="261"/>
      <c r="B25" s="259"/>
      <c r="C25" s="252"/>
      <c r="E25" s="262" t="s">
        <v>2408</v>
      </c>
      <c r="F25" s="593" t="s">
        <v>2490</v>
      </c>
      <c r="G25" s="252">
        <v>3000</v>
      </c>
      <c r="J25" s="1">
        <v>4032</v>
      </c>
    </row>
    <row r="26" spans="1:11" ht="18" customHeight="1">
      <c r="A26" s="261"/>
      <c r="B26" s="259"/>
      <c r="C26" s="252"/>
      <c r="E26" s="262" t="s">
        <v>4286</v>
      </c>
      <c r="F26" s="593" t="s">
        <v>2490</v>
      </c>
      <c r="G26" s="252">
        <v>5000</v>
      </c>
    </row>
    <row r="27" spans="1:11" ht="18" customHeight="1">
      <c r="A27" s="261"/>
      <c r="B27" s="259"/>
      <c r="C27" s="252"/>
      <c r="E27" s="262" t="s">
        <v>2416</v>
      </c>
      <c r="F27" s="593" t="s">
        <v>2490</v>
      </c>
      <c r="G27" s="252">
        <v>2000</v>
      </c>
    </row>
    <row r="28" spans="1:11" ht="18" customHeight="1">
      <c r="A28" s="261"/>
      <c r="B28" s="259"/>
      <c r="C28" s="252"/>
      <c r="E28" s="262" t="s">
        <v>2526</v>
      </c>
      <c r="F28" s="593" t="s">
        <v>2490</v>
      </c>
      <c r="G28" s="252">
        <v>4000</v>
      </c>
    </row>
    <row r="29" spans="1:11" ht="18" customHeight="1">
      <c r="A29" s="261"/>
      <c r="B29" s="259"/>
      <c r="C29" s="252"/>
      <c r="E29" s="470" t="s">
        <v>4287</v>
      </c>
      <c r="F29" s="594" t="s">
        <v>943</v>
      </c>
      <c r="G29" s="252">
        <v>9410.4</v>
      </c>
      <c r="H29" s="1">
        <v>750</v>
      </c>
    </row>
    <row r="30" spans="1:11" ht="18" customHeight="1">
      <c r="A30" s="261"/>
      <c r="B30" s="259"/>
      <c r="C30" s="252"/>
      <c r="E30" s="470" t="s">
        <v>4288</v>
      </c>
      <c r="F30" s="594" t="s">
        <v>943</v>
      </c>
      <c r="G30" s="252">
        <v>8650</v>
      </c>
      <c r="H30" s="1">
        <v>800</v>
      </c>
      <c r="J30" s="1">
        <v>900</v>
      </c>
      <c r="K30" s="1">
        <v>900</v>
      </c>
    </row>
    <row r="31" spans="1:11" ht="18" customHeight="1">
      <c r="G31" s="244"/>
      <c r="H31" s="1">
        <v>1800</v>
      </c>
      <c r="J31" s="1">
        <v>1000</v>
      </c>
      <c r="K31" s="1">
        <v>1000</v>
      </c>
    </row>
    <row r="32" spans="1:11" ht="18" customHeight="1">
      <c r="G32" s="244"/>
      <c r="H32" s="1">
        <v>5500</v>
      </c>
      <c r="J32" s="1">
        <v>500</v>
      </c>
      <c r="K32" s="1">
        <v>2250</v>
      </c>
    </row>
    <row r="33" spans="1:11" ht="18" customHeight="1">
      <c r="E33" s="1">
        <v>46850</v>
      </c>
      <c r="G33" s="244"/>
      <c r="H33" s="1">
        <v>350</v>
      </c>
      <c r="J33" s="1">
        <v>2250</v>
      </c>
      <c r="K33" s="1">
        <v>500</v>
      </c>
    </row>
    <row r="34" spans="1:11" ht="18" customHeight="1">
      <c r="E34" s="1">
        <v>45200</v>
      </c>
      <c r="G34" s="244"/>
      <c r="H34" s="1">
        <v>27000</v>
      </c>
      <c r="J34" s="1">
        <v>500</v>
      </c>
      <c r="K34" s="1">
        <v>3500</v>
      </c>
    </row>
    <row r="35" spans="1:11" ht="18" customHeight="1">
      <c r="E35" s="1">
        <f>E33-E34</f>
        <v>1650</v>
      </c>
      <c r="G35" s="244"/>
      <c r="H35" s="1">
        <v>4000</v>
      </c>
      <c r="J35" s="1">
        <v>3500</v>
      </c>
    </row>
    <row r="36" spans="1:11" ht="18" customHeight="1">
      <c r="G36" s="244"/>
      <c r="H36" s="1">
        <v>2250</v>
      </c>
    </row>
    <row r="37" spans="1:11" ht="18" customHeight="1">
      <c r="G37" s="244"/>
      <c r="H37" s="1">
        <v>3000</v>
      </c>
    </row>
    <row r="38" spans="1:11" ht="18" customHeight="1">
      <c r="G38" s="244"/>
      <c r="H38" s="1">
        <v>500</v>
      </c>
    </row>
    <row r="39" spans="1:11" ht="18" customHeight="1">
      <c r="G39" s="244"/>
      <c r="H39" s="1">
        <v>3500</v>
      </c>
    </row>
    <row r="40" spans="1:11" ht="18" customHeight="1">
      <c r="G40" s="244"/>
      <c r="H40" s="1">
        <v>400</v>
      </c>
    </row>
    <row r="41" spans="1:11" ht="18" customHeight="1">
      <c r="G41" s="244"/>
    </row>
    <row r="42" spans="1:11" ht="18" customHeight="1">
      <c r="G42" s="244"/>
    </row>
    <row r="43" spans="1:11" ht="18" customHeight="1">
      <c r="A43" s="1" t="s">
        <v>4289</v>
      </c>
      <c r="G43" s="244"/>
    </row>
    <row r="44" spans="1:11" ht="18" customHeight="1">
      <c r="B44" s="1" t="s">
        <v>4290</v>
      </c>
      <c r="D44" s="1">
        <v>750</v>
      </c>
      <c r="G44" s="244"/>
    </row>
    <row r="45" spans="1:11" ht="18" customHeight="1">
      <c r="B45" s="1" t="s">
        <v>4291</v>
      </c>
      <c r="D45" s="1">
        <v>800</v>
      </c>
      <c r="G45" s="244"/>
    </row>
    <row r="46" spans="1:11" ht="18" customHeight="1">
      <c r="A46" s="1" t="s">
        <v>4292</v>
      </c>
      <c r="B46" s="1" t="s">
        <v>4293</v>
      </c>
      <c r="D46" s="1">
        <v>1800</v>
      </c>
      <c r="G46" s="244"/>
    </row>
    <row r="47" spans="1:11" ht="18" customHeight="1">
      <c r="B47" s="1" t="s">
        <v>4294</v>
      </c>
      <c r="D47" s="1">
        <v>900</v>
      </c>
      <c r="F47" s="1" t="s">
        <v>4295</v>
      </c>
      <c r="G47" s="244"/>
    </row>
    <row r="48" spans="1:11" ht="18" customHeight="1">
      <c r="B48" s="1" t="s">
        <v>4296</v>
      </c>
      <c r="D48" s="1">
        <v>1000</v>
      </c>
      <c r="F48" s="1" t="s">
        <v>4297</v>
      </c>
      <c r="G48" s="244"/>
    </row>
    <row r="49" spans="1:7" ht="18" customHeight="1">
      <c r="G49" s="244"/>
    </row>
    <row r="50" spans="1:7" ht="18" customHeight="1">
      <c r="A50" s="1" t="s">
        <v>4298</v>
      </c>
      <c r="G50" s="244"/>
    </row>
    <row r="51" spans="1:7" ht="18" customHeight="1">
      <c r="B51" s="597" t="s">
        <v>4299</v>
      </c>
      <c r="C51" s="597"/>
      <c r="D51" s="597">
        <v>5500</v>
      </c>
      <c r="F51" s="1" t="s">
        <v>2335</v>
      </c>
      <c r="G51" s="244"/>
    </row>
    <row r="52" spans="1:7" ht="18" customHeight="1">
      <c r="B52" s="1" t="s">
        <v>4300</v>
      </c>
      <c r="D52" s="1">
        <v>350</v>
      </c>
      <c r="G52" s="244"/>
    </row>
    <row r="53" spans="1:7" ht="18" customHeight="1">
      <c r="B53" s="1" t="s">
        <v>4301</v>
      </c>
      <c r="D53" s="1">
        <v>33500</v>
      </c>
      <c r="G53" s="244"/>
    </row>
    <row r="54" spans="1:7" ht="18" customHeight="1">
      <c r="B54" s="1" t="s">
        <v>4302</v>
      </c>
      <c r="D54" s="1">
        <v>500</v>
      </c>
      <c r="G54" s="244"/>
    </row>
    <row r="55" spans="1:7" ht="18" customHeight="1">
      <c r="A55" s="1" t="s">
        <v>4303</v>
      </c>
      <c r="B55" s="1" t="s">
        <v>4304</v>
      </c>
      <c r="D55" s="1">
        <v>2500</v>
      </c>
      <c r="G55" s="244"/>
    </row>
    <row r="56" spans="1:7" ht="18" customHeight="1">
      <c r="B56" s="1" t="s">
        <v>4305</v>
      </c>
      <c r="D56" s="1">
        <v>2250</v>
      </c>
      <c r="F56" s="1" t="s">
        <v>1045</v>
      </c>
      <c r="G56" s="244"/>
    </row>
    <row r="57" spans="1:7" ht="18" customHeight="1">
      <c r="B57" s="1" t="s">
        <v>4306</v>
      </c>
      <c r="D57" s="1">
        <v>3000</v>
      </c>
      <c r="F57" s="1" t="s">
        <v>4307</v>
      </c>
      <c r="G57" s="244"/>
    </row>
    <row r="58" spans="1:7" ht="18" customHeight="1">
      <c r="B58" s="1" t="s">
        <v>4308</v>
      </c>
      <c r="D58" s="1">
        <v>3500</v>
      </c>
      <c r="F58" s="1" t="s">
        <v>4309</v>
      </c>
      <c r="G58" s="244"/>
    </row>
    <row r="59" spans="1:7" ht="18" customHeight="1">
      <c r="B59" s="1" t="s">
        <v>4310</v>
      </c>
      <c r="D59" s="1">
        <v>400</v>
      </c>
      <c r="G59" s="244"/>
    </row>
  </sheetData>
  <pageMargins left="0.7" right="0.7" top="0.75" bottom="0.75" header="0" footer="0"/>
  <pageSetup orientation="landscape"/>
  <headerFooter>
    <oddFooter>&amp;L_x000D_#000000 USAA Classification: Public</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V263"/>
  <sheetViews>
    <sheetView workbookViewId="0"/>
  </sheetViews>
  <sheetFormatPr defaultColWidth="14.44140625" defaultRowHeight="15" customHeight="1"/>
  <cols>
    <col min="1" max="1" width="84.109375" customWidth="1"/>
    <col min="2" max="48" width="8.6640625" customWidth="1"/>
  </cols>
  <sheetData>
    <row r="1" spans="1:48" ht="14.25" customHeight="1">
      <c r="A1" s="1" t="s">
        <v>30</v>
      </c>
      <c r="B1" s="1" t="s">
        <v>31</v>
      </c>
      <c r="C1" s="1" t="s">
        <v>32</v>
      </c>
      <c r="D1" s="1" t="s">
        <v>33</v>
      </c>
      <c r="E1" s="1" t="s">
        <v>34</v>
      </c>
      <c r="F1" s="1" t="s">
        <v>954</v>
      </c>
      <c r="G1" s="1" t="s">
        <v>955</v>
      </c>
      <c r="H1" s="1" t="s">
        <v>956</v>
      </c>
      <c r="I1" s="1" t="s">
        <v>957</v>
      </c>
      <c r="J1" s="1" t="s">
        <v>944</v>
      </c>
      <c r="K1" s="1" t="s">
        <v>959</v>
      </c>
      <c r="L1" s="1" t="s">
        <v>875</v>
      </c>
      <c r="M1" s="1" t="s">
        <v>960</v>
      </c>
      <c r="N1" s="1" t="s">
        <v>879</v>
      </c>
      <c r="O1" s="1" t="s">
        <v>963</v>
      </c>
      <c r="P1" s="1" t="s">
        <v>880</v>
      </c>
      <c r="Q1" s="1" t="s">
        <v>881</v>
      </c>
      <c r="R1" s="1" t="s">
        <v>964</v>
      </c>
      <c r="S1" s="1" t="s">
        <v>882</v>
      </c>
      <c r="T1" s="1" t="s">
        <v>883</v>
      </c>
      <c r="U1" s="1" t="s">
        <v>884</v>
      </c>
      <c r="V1" s="1" t="s">
        <v>885</v>
      </c>
      <c r="W1" s="1" t="s">
        <v>886</v>
      </c>
      <c r="X1" s="1" t="s">
        <v>887</v>
      </c>
      <c r="Y1" s="1" t="s">
        <v>888</v>
      </c>
      <c r="Z1" s="1" t="s">
        <v>889</v>
      </c>
      <c r="AA1" s="1" t="s">
        <v>965</v>
      </c>
      <c r="AB1" s="1" t="s">
        <v>966</v>
      </c>
      <c r="AC1" s="1" t="s">
        <v>967</v>
      </c>
      <c r="AE1" s="1" t="s">
        <v>346</v>
      </c>
      <c r="AF1" s="1" t="s">
        <v>347</v>
      </c>
      <c r="AH1" s="1" t="s">
        <v>968</v>
      </c>
      <c r="AI1" s="1" t="s">
        <v>4104</v>
      </c>
      <c r="AK1" s="1" t="s">
        <v>2818</v>
      </c>
      <c r="AL1" s="1" t="s">
        <v>2819</v>
      </c>
      <c r="AM1" s="1" t="s">
        <v>2820</v>
      </c>
      <c r="AN1" s="1" t="s">
        <v>2821</v>
      </c>
      <c r="AQ1" s="1" t="s">
        <v>2822</v>
      </c>
      <c r="AR1" s="1" t="s">
        <v>2823</v>
      </c>
    </row>
    <row r="2" spans="1:48" ht="14.25" customHeight="1">
      <c r="A2" s="1" t="s">
        <v>1271</v>
      </c>
      <c r="B2" s="1" t="s">
        <v>304</v>
      </c>
      <c r="C2" s="1" t="s">
        <v>305</v>
      </c>
      <c r="D2" s="1" t="s">
        <v>40</v>
      </c>
      <c r="E2" s="1">
        <v>76702</v>
      </c>
      <c r="F2" s="1">
        <v>20541</v>
      </c>
      <c r="G2" s="1" t="s">
        <v>927</v>
      </c>
      <c r="J2" s="1" t="s">
        <v>4105</v>
      </c>
      <c r="K2" s="1" t="s">
        <v>4106</v>
      </c>
      <c r="L2" s="1" t="s">
        <v>382</v>
      </c>
      <c r="M2" s="1" t="s">
        <v>890</v>
      </c>
      <c r="N2" s="1">
        <v>4</v>
      </c>
      <c r="P2" s="1">
        <v>6</v>
      </c>
      <c r="Q2" s="1">
        <v>4</v>
      </c>
      <c r="S2" s="1">
        <v>8</v>
      </c>
      <c r="T2" s="1" t="s">
        <v>892</v>
      </c>
      <c r="U2" s="1" t="s">
        <v>893</v>
      </c>
      <c r="V2" s="1" t="s">
        <v>892</v>
      </c>
      <c r="W2" s="1" t="s">
        <v>892</v>
      </c>
      <c r="X2" s="1" t="s">
        <v>892</v>
      </c>
      <c r="Y2" s="1">
        <v>4</v>
      </c>
      <c r="Z2" s="1">
        <v>4</v>
      </c>
      <c r="AE2" s="1" t="s">
        <v>1272</v>
      </c>
      <c r="AF2" s="1" t="s">
        <v>1273</v>
      </c>
      <c r="AG2" s="1" t="s">
        <v>4107</v>
      </c>
      <c r="AH2" s="1">
        <v>4</v>
      </c>
      <c r="AI2" s="1" t="s">
        <v>4108</v>
      </c>
      <c r="AQ2" s="1">
        <v>2</v>
      </c>
      <c r="AR2" s="1" t="s">
        <v>971</v>
      </c>
      <c r="AS2" s="1" t="s">
        <v>3035</v>
      </c>
      <c r="AU2" s="1" t="s">
        <v>2841</v>
      </c>
      <c r="AV2" s="1">
        <v>1</v>
      </c>
    </row>
    <row r="3" spans="1:48" ht="14.25" customHeight="1">
      <c r="A3" s="1" t="s">
        <v>1271</v>
      </c>
      <c r="B3" s="1" t="s">
        <v>304</v>
      </c>
      <c r="C3" s="1" t="s">
        <v>305</v>
      </c>
      <c r="D3" s="1" t="s">
        <v>40</v>
      </c>
      <c r="E3" s="1">
        <v>76702</v>
      </c>
      <c r="F3" s="1">
        <v>12000</v>
      </c>
      <c r="G3" s="1" t="s">
        <v>927</v>
      </c>
      <c r="J3" s="1" t="s">
        <v>4105</v>
      </c>
      <c r="K3" s="1" t="s">
        <v>4109</v>
      </c>
      <c r="AE3" s="1" t="s">
        <v>1272</v>
      </c>
      <c r="AF3" s="1" t="s">
        <v>1273</v>
      </c>
    </row>
    <row r="4" spans="1:48" ht="14.25" customHeight="1">
      <c r="A4" s="1" t="s">
        <v>4311</v>
      </c>
      <c r="B4" s="1" t="s">
        <v>2799</v>
      </c>
      <c r="C4" s="1" t="s">
        <v>37</v>
      </c>
      <c r="D4" s="1" t="s">
        <v>40</v>
      </c>
      <c r="E4" s="1">
        <v>78222</v>
      </c>
      <c r="F4" s="1">
        <v>10000</v>
      </c>
      <c r="G4" s="1" t="s">
        <v>927</v>
      </c>
      <c r="J4" s="1" t="s">
        <v>996</v>
      </c>
      <c r="K4" s="1" t="s">
        <v>4111</v>
      </c>
      <c r="L4" s="1" t="s">
        <v>382</v>
      </c>
      <c r="M4" s="1" t="s">
        <v>890</v>
      </c>
      <c r="N4" s="1">
        <v>4</v>
      </c>
      <c r="P4" s="1">
        <v>6</v>
      </c>
      <c r="Q4" s="1">
        <v>4</v>
      </c>
      <c r="S4" s="1">
        <v>8</v>
      </c>
      <c r="T4" s="1" t="s">
        <v>892</v>
      </c>
      <c r="U4" s="1" t="s">
        <v>893</v>
      </c>
      <c r="V4" s="1" t="s">
        <v>892</v>
      </c>
      <c r="W4" s="1" t="s">
        <v>892</v>
      </c>
      <c r="X4" s="1" t="s">
        <v>892</v>
      </c>
      <c r="Y4" s="1">
        <v>4</v>
      </c>
      <c r="AE4" s="1" t="s">
        <v>3038</v>
      </c>
      <c r="AF4" s="1" t="s">
        <v>2802</v>
      </c>
      <c r="AG4" s="1" t="s">
        <v>4107</v>
      </c>
      <c r="AH4" s="1">
        <v>2</v>
      </c>
      <c r="AI4" s="1" t="s">
        <v>4108</v>
      </c>
      <c r="AQ4" s="1">
        <v>2</v>
      </c>
      <c r="AR4" s="1" t="s">
        <v>972</v>
      </c>
      <c r="AS4" s="1" t="s">
        <v>3035</v>
      </c>
      <c r="AU4" s="1" t="s">
        <v>2844</v>
      </c>
      <c r="AV4" s="1">
        <v>10</v>
      </c>
    </row>
    <row r="5" spans="1:48" ht="14.25" customHeight="1">
      <c r="A5" s="1" t="s">
        <v>3371</v>
      </c>
      <c r="B5" s="1" t="s">
        <v>1290</v>
      </c>
      <c r="C5" s="1" t="s">
        <v>37</v>
      </c>
      <c r="D5" s="1" t="s">
        <v>40</v>
      </c>
      <c r="E5" s="1">
        <v>78258</v>
      </c>
      <c r="F5" s="1">
        <v>10000</v>
      </c>
      <c r="G5" s="1" t="s">
        <v>931</v>
      </c>
      <c r="J5" s="1" t="s">
        <v>996</v>
      </c>
      <c r="K5" s="1" t="s">
        <v>4112</v>
      </c>
      <c r="L5" s="1" t="s">
        <v>382</v>
      </c>
      <c r="M5" s="1" t="s">
        <v>890</v>
      </c>
      <c r="N5" s="1">
        <v>4</v>
      </c>
      <c r="P5" s="1">
        <v>6</v>
      </c>
      <c r="Q5" s="1">
        <v>4</v>
      </c>
      <c r="S5" s="1">
        <v>8</v>
      </c>
      <c r="T5" s="1" t="s">
        <v>892</v>
      </c>
      <c r="U5" s="1" t="s">
        <v>893</v>
      </c>
      <c r="V5" s="1" t="s">
        <v>892</v>
      </c>
      <c r="W5" s="1" t="s">
        <v>892</v>
      </c>
      <c r="X5" s="1" t="s">
        <v>892</v>
      </c>
      <c r="Y5" s="1">
        <v>4</v>
      </c>
      <c r="AE5" s="1" t="s">
        <v>2777</v>
      </c>
      <c r="AF5" s="1" t="s">
        <v>2778</v>
      </c>
      <c r="AG5" s="1" t="s">
        <v>4107</v>
      </c>
      <c r="AH5" s="1">
        <v>2</v>
      </c>
      <c r="AI5" s="1" t="s">
        <v>4108</v>
      </c>
      <c r="AQ5" s="1">
        <v>2</v>
      </c>
      <c r="AR5" s="1" t="s">
        <v>4113</v>
      </c>
      <c r="AU5" s="1" t="s">
        <v>4114</v>
      </c>
      <c r="AV5" s="1">
        <v>2</v>
      </c>
    </row>
    <row r="6" spans="1:48" ht="14.25" customHeight="1">
      <c r="A6" s="1" t="s">
        <v>3372</v>
      </c>
      <c r="F6" s="1">
        <v>5625</v>
      </c>
      <c r="G6" s="1" t="s">
        <v>927</v>
      </c>
    </row>
    <row r="7" spans="1:48" ht="14.25" customHeight="1">
      <c r="A7" s="1" t="s">
        <v>1471</v>
      </c>
      <c r="B7" s="1" t="s">
        <v>1472</v>
      </c>
      <c r="C7" s="1" t="s">
        <v>37</v>
      </c>
      <c r="D7" s="1" t="s">
        <v>40</v>
      </c>
      <c r="E7" s="1">
        <v>78220</v>
      </c>
      <c r="F7" s="1">
        <v>5000</v>
      </c>
      <c r="G7" s="1" t="s">
        <v>927</v>
      </c>
      <c r="J7" s="1" t="s">
        <v>472</v>
      </c>
      <c r="L7" s="1" t="s">
        <v>379</v>
      </c>
      <c r="M7" s="1" t="s">
        <v>894</v>
      </c>
      <c r="N7" s="1">
        <v>2</v>
      </c>
      <c r="P7" s="1">
        <v>4</v>
      </c>
      <c r="Q7" s="1">
        <v>2</v>
      </c>
      <c r="S7" s="1">
        <v>6</v>
      </c>
      <c r="T7" s="1" t="s">
        <v>892</v>
      </c>
      <c r="V7" s="1" t="s">
        <v>892</v>
      </c>
      <c r="W7" s="1">
        <v>0</v>
      </c>
      <c r="X7" s="1">
        <v>0</v>
      </c>
      <c r="Y7" s="1">
        <v>0</v>
      </c>
      <c r="AE7" s="1" t="s">
        <v>3085</v>
      </c>
      <c r="AF7" s="1" t="s">
        <v>3086</v>
      </c>
      <c r="AQ7" s="1">
        <v>2</v>
      </c>
      <c r="AR7" s="1" t="s">
        <v>3092</v>
      </c>
      <c r="AU7" s="1" t="s">
        <v>2847</v>
      </c>
      <c r="AV7" s="1">
        <v>14</v>
      </c>
    </row>
    <row r="8" spans="1:48" ht="14.25" customHeight="1">
      <c r="A8" s="1" t="s">
        <v>3067</v>
      </c>
      <c r="B8" s="1" t="s">
        <v>3068</v>
      </c>
      <c r="C8" s="1" t="s">
        <v>37</v>
      </c>
      <c r="D8" s="1" t="s">
        <v>40</v>
      </c>
      <c r="E8" s="1">
        <v>78217</v>
      </c>
      <c r="F8" s="1">
        <v>5000</v>
      </c>
      <c r="G8" s="1" t="s">
        <v>927</v>
      </c>
      <c r="J8" s="1" t="s">
        <v>427</v>
      </c>
      <c r="L8" s="1" t="s">
        <v>379</v>
      </c>
      <c r="M8" s="1" t="s">
        <v>894</v>
      </c>
      <c r="N8" s="1">
        <v>2</v>
      </c>
      <c r="P8" s="1">
        <v>4</v>
      </c>
      <c r="Q8" s="1">
        <v>2</v>
      </c>
      <c r="S8" s="1">
        <v>6</v>
      </c>
      <c r="T8" s="1" t="s">
        <v>892</v>
      </c>
      <c r="V8" s="1" t="s">
        <v>892</v>
      </c>
      <c r="W8" s="1">
        <v>0</v>
      </c>
      <c r="X8" s="1">
        <v>0</v>
      </c>
      <c r="Y8" s="1">
        <v>0</v>
      </c>
      <c r="AE8" s="1" t="s">
        <v>663</v>
      </c>
      <c r="AQ8" s="1">
        <v>2</v>
      </c>
      <c r="AR8" s="1" t="s">
        <v>3092</v>
      </c>
      <c r="AU8" s="1" t="s">
        <v>2847</v>
      </c>
      <c r="AV8" s="1">
        <v>16</v>
      </c>
    </row>
    <row r="9" spans="1:48" ht="14.25" customHeight="1">
      <c r="A9" s="1" t="s">
        <v>2020</v>
      </c>
      <c r="B9" s="1" t="s">
        <v>2021</v>
      </c>
      <c r="C9" s="1" t="s">
        <v>3373</v>
      </c>
      <c r="D9" s="1" t="s">
        <v>40</v>
      </c>
      <c r="E9" s="1">
        <v>78108</v>
      </c>
      <c r="F9" s="1">
        <v>5000</v>
      </c>
      <c r="G9" s="1" t="s">
        <v>927</v>
      </c>
      <c r="J9" s="1" t="s">
        <v>2094</v>
      </c>
      <c r="K9" s="1" t="s">
        <v>4117</v>
      </c>
      <c r="L9" s="1" t="s">
        <v>379</v>
      </c>
      <c r="M9" s="1" t="s">
        <v>894</v>
      </c>
      <c r="N9" s="1">
        <v>2</v>
      </c>
      <c r="P9" s="1">
        <v>4</v>
      </c>
      <c r="Q9" s="1">
        <v>2</v>
      </c>
      <c r="S9" s="1">
        <v>6</v>
      </c>
      <c r="T9" s="1" t="s">
        <v>892</v>
      </c>
      <c r="V9" s="1" t="s">
        <v>892</v>
      </c>
      <c r="W9" s="1">
        <v>0</v>
      </c>
      <c r="X9" s="1">
        <v>0</v>
      </c>
      <c r="Y9" s="1">
        <v>0</v>
      </c>
      <c r="AE9" s="1" t="s">
        <v>3374</v>
      </c>
      <c r="AG9" s="1" t="s">
        <v>4107</v>
      </c>
      <c r="AH9" s="1">
        <v>1</v>
      </c>
      <c r="AI9" s="1" t="s">
        <v>3057</v>
      </c>
      <c r="AQ9" s="1">
        <v>1</v>
      </c>
      <c r="AR9" s="1" t="s">
        <v>974</v>
      </c>
      <c r="AS9" s="1">
        <v>2</v>
      </c>
      <c r="AT9" s="1" t="s">
        <v>3375</v>
      </c>
      <c r="AU9" s="1" t="s">
        <v>3376</v>
      </c>
      <c r="AV9" s="1">
        <v>17</v>
      </c>
    </row>
    <row r="10" spans="1:48" ht="14.25" customHeight="1">
      <c r="A10" s="1" t="s">
        <v>1224</v>
      </c>
      <c r="B10" s="1" t="s">
        <v>1225</v>
      </c>
      <c r="C10" s="1" t="s">
        <v>234</v>
      </c>
      <c r="D10" s="1" t="s">
        <v>40</v>
      </c>
      <c r="E10" s="1">
        <v>78130</v>
      </c>
      <c r="F10" s="1">
        <v>4500</v>
      </c>
      <c r="G10" s="1" t="s">
        <v>927</v>
      </c>
      <c r="J10" s="1" t="s">
        <v>996</v>
      </c>
      <c r="K10" s="1" t="s">
        <v>4118</v>
      </c>
      <c r="L10" s="1" t="s">
        <v>367</v>
      </c>
      <c r="M10" s="1" t="s">
        <v>895</v>
      </c>
      <c r="N10" s="1">
        <v>2</v>
      </c>
      <c r="P10" s="1">
        <v>4</v>
      </c>
      <c r="Q10" s="1">
        <v>2</v>
      </c>
      <c r="S10" s="1">
        <v>4</v>
      </c>
      <c r="T10" s="1" t="s">
        <v>892</v>
      </c>
      <c r="U10" s="1" t="s">
        <v>896</v>
      </c>
      <c r="V10" s="1" t="s">
        <v>892</v>
      </c>
      <c r="W10" s="1">
        <v>0</v>
      </c>
      <c r="X10" s="1">
        <v>0</v>
      </c>
      <c r="Y10" s="1">
        <v>2</v>
      </c>
      <c r="AE10" s="1" t="s">
        <v>1226</v>
      </c>
      <c r="AF10" s="1" t="s">
        <v>2560</v>
      </c>
      <c r="AG10" s="1" t="s">
        <v>4107</v>
      </c>
      <c r="AH10" s="1">
        <v>2</v>
      </c>
      <c r="AI10" s="1" t="s">
        <v>3057</v>
      </c>
      <c r="AQ10" s="1">
        <v>2</v>
      </c>
      <c r="AR10" s="1" t="s">
        <v>3092</v>
      </c>
      <c r="AU10" s="1" t="s">
        <v>2837</v>
      </c>
      <c r="AV10" s="1">
        <v>18</v>
      </c>
    </row>
    <row r="11" spans="1:48" ht="14.25" customHeight="1">
      <c r="A11" s="1" t="s">
        <v>3372</v>
      </c>
      <c r="F11" s="1">
        <v>4100</v>
      </c>
      <c r="G11" s="1" t="s">
        <v>927</v>
      </c>
    </row>
    <row r="12" spans="1:48" ht="14.25" customHeight="1">
      <c r="A12" s="1" t="s">
        <v>1197</v>
      </c>
      <c r="B12" s="1" t="s">
        <v>710</v>
      </c>
      <c r="C12" s="1" t="s">
        <v>245</v>
      </c>
      <c r="D12" s="1" t="s">
        <v>40</v>
      </c>
      <c r="E12" s="1">
        <v>78026</v>
      </c>
      <c r="F12" s="1">
        <v>3500</v>
      </c>
      <c r="G12" s="1" t="s">
        <v>927</v>
      </c>
      <c r="J12" s="1" t="s">
        <v>25</v>
      </c>
      <c r="L12" s="1" t="s">
        <v>379</v>
      </c>
      <c r="M12" s="1" t="s">
        <v>894</v>
      </c>
      <c r="N12" s="1">
        <v>2</v>
      </c>
      <c r="P12" s="1">
        <v>4</v>
      </c>
      <c r="Q12" s="1">
        <v>2</v>
      </c>
      <c r="S12" s="1">
        <v>6</v>
      </c>
      <c r="T12" s="1" t="s">
        <v>892</v>
      </c>
      <c r="V12" s="1" t="s">
        <v>892</v>
      </c>
      <c r="W12" s="1">
        <v>0</v>
      </c>
      <c r="X12" s="1">
        <v>0</v>
      </c>
      <c r="Y12" s="1">
        <v>0</v>
      </c>
      <c r="AE12" s="1" t="s">
        <v>3377</v>
      </c>
      <c r="AF12" s="1" t="s">
        <v>2584</v>
      </c>
      <c r="AH12" s="1" t="s">
        <v>3388</v>
      </c>
      <c r="AI12" s="1" t="s">
        <v>4119</v>
      </c>
      <c r="AQ12" s="1">
        <v>1</v>
      </c>
      <c r="AR12" s="1" t="s">
        <v>974</v>
      </c>
      <c r="AS12" s="1" t="s">
        <v>3035</v>
      </c>
      <c r="AU12" s="1" t="s">
        <v>2847</v>
      </c>
      <c r="AV12" s="1">
        <v>19</v>
      </c>
    </row>
    <row r="13" spans="1:48" ht="14.25" customHeight="1">
      <c r="A13" s="1" t="s">
        <v>4312</v>
      </c>
      <c r="B13" s="1" t="s">
        <v>1243</v>
      </c>
      <c r="C13" s="1" t="s">
        <v>1024</v>
      </c>
      <c r="D13" s="1" t="s">
        <v>40</v>
      </c>
      <c r="E13" s="1">
        <v>78121</v>
      </c>
      <c r="F13" s="1">
        <v>3000</v>
      </c>
      <c r="G13" s="1" t="s">
        <v>927</v>
      </c>
      <c r="J13" s="1" t="s">
        <v>4120</v>
      </c>
      <c r="K13" s="1" t="s">
        <v>4121</v>
      </c>
      <c r="L13" s="1" t="s">
        <v>367</v>
      </c>
      <c r="M13" s="1" t="s">
        <v>895</v>
      </c>
      <c r="N13" s="1">
        <v>1</v>
      </c>
      <c r="P13" s="1">
        <v>4</v>
      </c>
      <c r="Q13" s="1">
        <v>2</v>
      </c>
      <c r="S13" s="1">
        <v>4</v>
      </c>
      <c r="T13" s="1" t="s">
        <v>892</v>
      </c>
      <c r="V13" s="1" t="s">
        <v>892</v>
      </c>
      <c r="W13" s="1">
        <v>0</v>
      </c>
      <c r="X13" s="1">
        <v>0</v>
      </c>
      <c r="Y13" s="1">
        <v>0</v>
      </c>
      <c r="AE13" s="1" t="s">
        <v>1244</v>
      </c>
      <c r="AG13" s="1" t="s">
        <v>4107</v>
      </c>
      <c r="AH13" s="1">
        <v>1</v>
      </c>
      <c r="AI13" s="1" t="s">
        <v>3431</v>
      </c>
      <c r="AQ13" s="1">
        <v>2</v>
      </c>
      <c r="AR13" s="1" t="s">
        <v>974</v>
      </c>
      <c r="AS13" s="1">
        <v>2</v>
      </c>
      <c r="AT13" s="1" t="s">
        <v>3375</v>
      </c>
      <c r="AU13" s="1" t="s">
        <v>3378</v>
      </c>
    </row>
    <row r="14" spans="1:48" ht="14.25" customHeight="1">
      <c r="A14" s="1" t="s">
        <v>3379</v>
      </c>
      <c r="B14" s="1" t="s">
        <v>3109</v>
      </c>
      <c r="C14" s="1" t="s">
        <v>3110</v>
      </c>
      <c r="D14" s="1" t="s">
        <v>40</v>
      </c>
      <c r="E14" s="1">
        <v>77571</v>
      </c>
      <c r="F14" s="1">
        <v>2600</v>
      </c>
      <c r="G14" s="1" t="s">
        <v>931</v>
      </c>
      <c r="J14" s="1" t="s">
        <v>3758</v>
      </c>
      <c r="K14" s="1" t="s">
        <v>4123</v>
      </c>
      <c r="L14" s="1" t="s">
        <v>367</v>
      </c>
      <c r="M14" s="1" t="s">
        <v>895</v>
      </c>
      <c r="N14" s="1">
        <v>1</v>
      </c>
      <c r="P14" s="1">
        <v>4</v>
      </c>
      <c r="Q14" s="1">
        <v>2</v>
      </c>
      <c r="S14" s="1">
        <v>4</v>
      </c>
      <c r="T14" s="1" t="s">
        <v>892</v>
      </c>
      <c r="V14" s="1" t="s">
        <v>892</v>
      </c>
      <c r="W14" s="1">
        <v>0</v>
      </c>
      <c r="X14" s="1">
        <v>0</v>
      </c>
      <c r="Y14" s="1">
        <v>0</v>
      </c>
      <c r="AE14" s="1" t="s">
        <v>3111</v>
      </c>
      <c r="AF14" s="1" t="s">
        <v>3112</v>
      </c>
      <c r="AG14" s="1" t="s">
        <v>4107</v>
      </c>
      <c r="AH14" s="1">
        <v>1</v>
      </c>
      <c r="AI14" s="1" t="s">
        <v>976</v>
      </c>
      <c r="AL14" s="1">
        <v>2</v>
      </c>
      <c r="AN14" s="1">
        <v>1</v>
      </c>
      <c r="AQ14" s="1">
        <v>2</v>
      </c>
      <c r="AR14" s="1" t="s">
        <v>974</v>
      </c>
      <c r="AS14" s="1">
        <v>2</v>
      </c>
      <c r="AT14" s="1" t="s">
        <v>3375</v>
      </c>
      <c r="AU14" s="1" t="s">
        <v>3378</v>
      </c>
    </row>
    <row r="15" spans="1:48" ht="14.25" customHeight="1">
      <c r="A15" s="1" t="s">
        <v>4313</v>
      </c>
      <c r="B15" s="1" t="s">
        <v>4125</v>
      </c>
      <c r="C15" s="1" t="s">
        <v>4126</v>
      </c>
      <c r="D15" s="1" t="s">
        <v>4127</v>
      </c>
      <c r="E15" s="1">
        <v>70053</v>
      </c>
      <c r="F15" s="1">
        <v>2500</v>
      </c>
      <c r="G15" s="1" t="s">
        <v>931</v>
      </c>
      <c r="J15" s="1" t="s">
        <v>1432</v>
      </c>
      <c r="K15" s="1" t="s">
        <v>4128</v>
      </c>
      <c r="L15" s="1" t="s">
        <v>367</v>
      </c>
      <c r="M15" s="1" t="s">
        <v>895</v>
      </c>
      <c r="AE15" s="1" t="s">
        <v>1430</v>
      </c>
      <c r="AF15" s="1" t="s">
        <v>1431</v>
      </c>
      <c r="AU15" s="1" t="s">
        <v>3381</v>
      </c>
    </row>
    <row r="16" spans="1:48" ht="14.25" customHeight="1">
      <c r="A16" s="1" t="s">
        <v>3029</v>
      </c>
      <c r="B16" s="1" t="s">
        <v>1428</v>
      </c>
      <c r="C16" s="1" t="s">
        <v>1429</v>
      </c>
      <c r="D16" s="1" t="s">
        <v>40</v>
      </c>
      <c r="E16" s="1">
        <v>78073</v>
      </c>
      <c r="F16" s="1">
        <v>2500</v>
      </c>
      <c r="G16" s="1" t="s">
        <v>931</v>
      </c>
      <c r="J16" s="1" t="s">
        <v>1432</v>
      </c>
      <c r="K16" s="1" t="s">
        <v>4128</v>
      </c>
      <c r="L16" s="1" t="s">
        <v>367</v>
      </c>
      <c r="M16" s="1" t="s">
        <v>895</v>
      </c>
      <c r="N16" s="1">
        <v>0</v>
      </c>
      <c r="P16" s="1">
        <v>4</v>
      </c>
      <c r="Q16" s="1">
        <v>2</v>
      </c>
      <c r="S16" s="1">
        <v>4</v>
      </c>
      <c r="T16" s="1" t="s">
        <v>892</v>
      </c>
      <c r="U16" s="1" t="s">
        <v>896</v>
      </c>
      <c r="V16" s="1" t="s">
        <v>892</v>
      </c>
      <c r="W16" s="1">
        <v>0</v>
      </c>
      <c r="X16" s="1">
        <v>0</v>
      </c>
      <c r="Y16" s="1">
        <v>0</v>
      </c>
      <c r="Z16" s="1">
        <v>2</v>
      </c>
      <c r="AE16" s="1" t="s">
        <v>3030</v>
      </c>
      <c r="AF16" s="1" t="s">
        <v>3031</v>
      </c>
      <c r="AQ16" s="1">
        <v>2</v>
      </c>
      <c r="AR16" s="1" t="s">
        <v>974</v>
      </c>
      <c r="AS16" s="1">
        <v>3</v>
      </c>
      <c r="AT16" s="1" t="s">
        <v>3380</v>
      </c>
      <c r="AU16" s="1" t="s">
        <v>3381</v>
      </c>
    </row>
    <row r="17" spans="1:48" ht="14.25" customHeight="1">
      <c r="A17" s="1" t="s">
        <v>4314</v>
      </c>
      <c r="B17" s="1" t="s">
        <v>55</v>
      </c>
      <c r="C17" s="1" t="s">
        <v>37</v>
      </c>
      <c r="D17" s="1" t="s">
        <v>40</v>
      </c>
      <c r="E17" s="1">
        <v>78263</v>
      </c>
      <c r="F17" s="1">
        <v>2500</v>
      </c>
      <c r="G17" s="1" t="s">
        <v>931</v>
      </c>
      <c r="J17" s="1" t="s">
        <v>4129</v>
      </c>
      <c r="L17" s="1" t="s">
        <v>367</v>
      </c>
      <c r="M17" s="1" t="s">
        <v>895</v>
      </c>
      <c r="N17" s="1">
        <v>1</v>
      </c>
      <c r="P17" s="1">
        <v>4</v>
      </c>
      <c r="Q17" s="1">
        <v>2</v>
      </c>
      <c r="S17" s="1">
        <v>4</v>
      </c>
      <c r="T17" s="1" t="s">
        <v>892</v>
      </c>
      <c r="V17" s="1" t="s">
        <v>892</v>
      </c>
      <c r="W17" s="1">
        <v>0</v>
      </c>
      <c r="X17" s="1">
        <v>0</v>
      </c>
      <c r="Y17" s="1">
        <v>0</v>
      </c>
      <c r="AE17" s="1" t="s">
        <v>3383</v>
      </c>
      <c r="AF17" s="1" t="s">
        <v>3384</v>
      </c>
      <c r="AQ17" s="1">
        <v>2</v>
      </c>
      <c r="AR17" s="1" t="s">
        <v>974</v>
      </c>
      <c r="AU17" s="1" t="s">
        <v>2847</v>
      </c>
      <c r="AV17" s="1">
        <v>15</v>
      </c>
    </row>
    <row r="18" spans="1:48" ht="14.25" customHeight="1">
      <c r="A18" s="1" t="s">
        <v>4315</v>
      </c>
      <c r="B18" s="1" t="s">
        <v>3385</v>
      </c>
      <c r="C18" s="1" t="s">
        <v>37</v>
      </c>
      <c r="D18" s="1" t="s">
        <v>40</v>
      </c>
      <c r="E18" s="1">
        <v>78263</v>
      </c>
      <c r="F18" s="1">
        <v>2500</v>
      </c>
      <c r="G18" s="1" t="s">
        <v>931</v>
      </c>
      <c r="J18" s="1" t="s">
        <v>4129</v>
      </c>
      <c r="L18" s="1" t="s">
        <v>367</v>
      </c>
      <c r="M18" s="1" t="s">
        <v>895</v>
      </c>
      <c r="N18" s="1">
        <v>1</v>
      </c>
      <c r="P18" s="1">
        <v>4</v>
      </c>
      <c r="Q18" s="1">
        <v>2</v>
      </c>
      <c r="S18" s="1">
        <v>4</v>
      </c>
      <c r="T18" s="1" t="s">
        <v>892</v>
      </c>
      <c r="V18" s="1" t="s">
        <v>892</v>
      </c>
      <c r="W18" s="1">
        <v>0</v>
      </c>
      <c r="X18" s="1">
        <v>0</v>
      </c>
      <c r="Y18" s="1">
        <v>0</v>
      </c>
      <c r="AE18" s="1" t="s">
        <v>3386</v>
      </c>
      <c r="AF18" s="1" t="s">
        <v>387</v>
      </c>
      <c r="AQ18" s="1">
        <v>2</v>
      </c>
      <c r="AR18" s="1" t="s">
        <v>3099</v>
      </c>
      <c r="AU18" s="1" t="s">
        <v>2847</v>
      </c>
    </row>
    <row r="19" spans="1:48" ht="14.25" customHeight="1">
      <c r="A19" s="1" t="s">
        <v>3387</v>
      </c>
      <c r="B19" s="1" t="s">
        <v>3139</v>
      </c>
      <c r="C19" s="1" t="s">
        <v>37</v>
      </c>
      <c r="D19" s="1" t="s">
        <v>40</v>
      </c>
      <c r="E19" s="1">
        <v>78296</v>
      </c>
      <c r="F19" s="1">
        <v>2500</v>
      </c>
      <c r="G19" s="1" t="s">
        <v>4175</v>
      </c>
      <c r="J19" s="1" t="s">
        <v>4130</v>
      </c>
      <c r="K19" s="1" t="s">
        <v>4116</v>
      </c>
      <c r="L19" s="1" t="s">
        <v>367</v>
      </c>
      <c r="M19" s="1" t="s">
        <v>895</v>
      </c>
      <c r="N19" s="1">
        <v>0</v>
      </c>
      <c r="P19" s="1">
        <v>4</v>
      </c>
      <c r="Q19" s="1">
        <v>2</v>
      </c>
      <c r="S19" s="1">
        <v>4</v>
      </c>
      <c r="T19" s="1" t="s">
        <v>892</v>
      </c>
      <c r="U19" s="1" t="s">
        <v>896</v>
      </c>
      <c r="V19" s="1" t="s">
        <v>892</v>
      </c>
      <c r="W19" s="1">
        <v>0</v>
      </c>
      <c r="X19" s="1">
        <v>0</v>
      </c>
      <c r="Y19" s="1">
        <v>0</v>
      </c>
      <c r="Z19" s="1">
        <v>2</v>
      </c>
      <c r="AE19" s="1" t="s">
        <v>1812</v>
      </c>
      <c r="AF19" s="1" t="s">
        <v>1813</v>
      </c>
      <c r="AQ19" s="1" t="s">
        <v>3388</v>
      </c>
      <c r="AR19" s="1" t="s">
        <v>3389</v>
      </c>
      <c r="AU19" s="1" t="s">
        <v>2949</v>
      </c>
    </row>
    <row r="20" spans="1:48" ht="14.25" customHeight="1">
      <c r="A20" s="1" t="s">
        <v>1769</v>
      </c>
      <c r="B20" s="1" t="s">
        <v>1310</v>
      </c>
      <c r="C20" s="1" t="s">
        <v>37</v>
      </c>
      <c r="D20" s="1" t="s">
        <v>40</v>
      </c>
      <c r="E20" s="1">
        <v>78216</v>
      </c>
      <c r="F20" s="1">
        <v>2500</v>
      </c>
      <c r="G20" s="1" t="s">
        <v>931</v>
      </c>
      <c r="J20" s="1" t="s">
        <v>996</v>
      </c>
      <c r="K20" s="1" t="s">
        <v>4132</v>
      </c>
      <c r="L20" s="1" t="s">
        <v>367</v>
      </c>
      <c r="M20" s="1" t="s">
        <v>895</v>
      </c>
      <c r="N20" s="1">
        <v>0</v>
      </c>
      <c r="P20" s="1">
        <v>4</v>
      </c>
      <c r="Q20" s="1">
        <v>2</v>
      </c>
      <c r="S20" s="1">
        <v>4</v>
      </c>
      <c r="T20" s="1" t="s">
        <v>892</v>
      </c>
      <c r="U20" s="1" t="s">
        <v>896</v>
      </c>
      <c r="V20" s="1" t="s">
        <v>892</v>
      </c>
      <c r="W20" s="1">
        <v>0</v>
      </c>
      <c r="X20" s="1">
        <v>0</v>
      </c>
      <c r="Y20" s="1">
        <v>0</v>
      </c>
      <c r="AE20" s="1" t="s">
        <v>2728</v>
      </c>
      <c r="AF20" s="1" t="s">
        <v>2729</v>
      </c>
      <c r="AL20" s="1">
        <v>2</v>
      </c>
      <c r="AN20" s="1">
        <v>2</v>
      </c>
      <c r="AQ20" s="1">
        <v>1</v>
      </c>
      <c r="AR20" s="1" t="s">
        <v>974</v>
      </c>
      <c r="AS20" s="1" t="s">
        <v>3390</v>
      </c>
      <c r="AU20" s="1" t="s">
        <v>3391</v>
      </c>
    </row>
    <row r="21" spans="1:48" ht="14.25" customHeight="1">
      <c r="A21" s="1" t="s">
        <v>4316</v>
      </c>
      <c r="B21" s="1" t="s">
        <v>3393</v>
      </c>
      <c r="C21" s="1" t="s">
        <v>3394</v>
      </c>
      <c r="D21" s="1" t="s">
        <v>40</v>
      </c>
      <c r="E21" s="1">
        <v>78154</v>
      </c>
      <c r="F21" s="1">
        <v>2500</v>
      </c>
      <c r="G21" s="1" t="s">
        <v>927</v>
      </c>
      <c r="J21" s="1" t="s">
        <v>4133</v>
      </c>
      <c r="K21" s="1" t="s">
        <v>4134</v>
      </c>
      <c r="L21" s="1" t="s">
        <v>367</v>
      </c>
      <c r="M21" s="1" t="s">
        <v>895</v>
      </c>
      <c r="N21" s="1">
        <v>1</v>
      </c>
      <c r="P21" s="1">
        <v>4</v>
      </c>
      <c r="Q21" s="1">
        <v>2</v>
      </c>
      <c r="S21" s="1">
        <v>4</v>
      </c>
      <c r="T21" s="1" t="s">
        <v>892</v>
      </c>
      <c r="V21" s="1" t="s">
        <v>892</v>
      </c>
      <c r="W21" s="1">
        <v>0</v>
      </c>
      <c r="X21" s="1">
        <v>0</v>
      </c>
      <c r="Y21" s="1">
        <v>0</v>
      </c>
      <c r="AE21" s="1" t="s">
        <v>3395</v>
      </c>
      <c r="AH21" s="1">
        <v>1</v>
      </c>
      <c r="AI21" s="1" t="s">
        <v>977</v>
      </c>
      <c r="AL21" s="1">
        <v>2</v>
      </c>
      <c r="AN21" s="1">
        <v>1</v>
      </c>
      <c r="AQ21" s="1">
        <v>1</v>
      </c>
      <c r="AR21" s="1" t="s">
        <v>971</v>
      </c>
      <c r="AT21" s="1" t="s">
        <v>3396</v>
      </c>
      <c r="AU21" s="1" t="s">
        <v>3397</v>
      </c>
    </row>
    <row r="22" spans="1:48" ht="14.25" customHeight="1">
      <c r="A22" s="1" t="s">
        <v>4317</v>
      </c>
      <c r="B22" s="1" t="s">
        <v>2886</v>
      </c>
      <c r="C22" s="1" t="s">
        <v>234</v>
      </c>
      <c r="D22" s="1" t="s">
        <v>40</v>
      </c>
      <c r="E22" s="1">
        <v>78132</v>
      </c>
      <c r="F22" s="1">
        <v>2500</v>
      </c>
      <c r="G22" s="1" t="s">
        <v>931</v>
      </c>
      <c r="J22" s="1" t="s">
        <v>996</v>
      </c>
      <c r="K22" s="1" t="s">
        <v>4136</v>
      </c>
      <c r="L22" s="1" t="s">
        <v>367</v>
      </c>
      <c r="M22" s="1" t="s">
        <v>895</v>
      </c>
      <c r="N22" s="1">
        <v>0</v>
      </c>
      <c r="P22" s="1">
        <v>4</v>
      </c>
      <c r="Q22" s="1">
        <v>2</v>
      </c>
      <c r="S22" s="1">
        <v>4</v>
      </c>
      <c r="T22" s="1" t="s">
        <v>892</v>
      </c>
      <c r="U22" s="1" t="s">
        <v>896</v>
      </c>
      <c r="V22" s="1" t="s">
        <v>892</v>
      </c>
      <c r="W22" s="1">
        <v>0</v>
      </c>
      <c r="X22" s="1">
        <v>0</v>
      </c>
      <c r="Y22" s="1">
        <v>0</v>
      </c>
      <c r="Z22" s="1">
        <v>2</v>
      </c>
      <c r="AE22" s="1" t="s">
        <v>4137</v>
      </c>
      <c r="AG22" s="1" t="s">
        <v>4107</v>
      </c>
      <c r="AH22" s="1">
        <v>2</v>
      </c>
      <c r="AI22" s="1" t="s">
        <v>3057</v>
      </c>
      <c r="AU22" s="1" t="s">
        <v>2889</v>
      </c>
    </row>
    <row r="23" spans="1:48" ht="14.25" customHeight="1">
      <c r="A23" s="1" t="s">
        <v>3117</v>
      </c>
      <c r="B23" s="1" t="s">
        <v>2868</v>
      </c>
      <c r="C23" s="1" t="s">
        <v>2869</v>
      </c>
      <c r="D23" s="1" t="s">
        <v>40</v>
      </c>
      <c r="E23" s="1">
        <v>77566</v>
      </c>
      <c r="F23" s="1">
        <v>2500</v>
      </c>
      <c r="G23" s="1" t="s">
        <v>931</v>
      </c>
      <c r="J23" s="1" t="s">
        <v>1085</v>
      </c>
      <c r="K23" s="1" t="s">
        <v>4138</v>
      </c>
      <c r="L23" s="1" t="s">
        <v>367</v>
      </c>
      <c r="M23" s="1" t="s">
        <v>895</v>
      </c>
      <c r="N23" s="1">
        <v>0</v>
      </c>
      <c r="P23" s="1">
        <v>4</v>
      </c>
      <c r="Q23" s="1">
        <v>2</v>
      </c>
      <c r="S23" s="1">
        <v>4</v>
      </c>
      <c r="T23" s="1" t="s">
        <v>892</v>
      </c>
      <c r="V23" s="1" t="s">
        <v>892</v>
      </c>
      <c r="W23" s="1">
        <v>0</v>
      </c>
      <c r="X23" s="1">
        <v>0</v>
      </c>
      <c r="Y23" s="1">
        <v>0</v>
      </c>
      <c r="AF23" s="1" t="s">
        <v>3120</v>
      </c>
      <c r="AH23" s="1">
        <v>1</v>
      </c>
      <c r="AI23" s="1" t="s">
        <v>977</v>
      </c>
      <c r="AQ23" s="1">
        <v>2</v>
      </c>
      <c r="AR23" s="1" t="s">
        <v>974</v>
      </c>
      <c r="AS23" s="1">
        <v>3</v>
      </c>
      <c r="AT23" s="1" t="s">
        <v>3380</v>
      </c>
      <c r="AU23" s="1" t="s">
        <v>3381</v>
      </c>
    </row>
    <row r="24" spans="1:48" ht="14.25" customHeight="1">
      <c r="A24" s="1" t="s">
        <v>2296</v>
      </c>
      <c r="B24" s="1" t="s">
        <v>4318</v>
      </c>
      <c r="C24" s="1" t="s">
        <v>37</v>
      </c>
      <c r="D24" s="1" t="s">
        <v>40</v>
      </c>
      <c r="E24" s="1">
        <v>78223</v>
      </c>
      <c r="F24" s="1">
        <v>2500</v>
      </c>
      <c r="G24" s="1" t="s">
        <v>927</v>
      </c>
      <c r="J24" s="1" t="s">
        <v>1609</v>
      </c>
      <c r="L24" s="1" t="s">
        <v>367</v>
      </c>
      <c r="M24" s="1" t="s">
        <v>895</v>
      </c>
      <c r="N24" s="1">
        <v>0</v>
      </c>
      <c r="P24" s="1">
        <v>4</v>
      </c>
      <c r="Q24" s="1">
        <v>2</v>
      </c>
      <c r="S24" s="1">
        <v>4</v>
      </c>
      <c r="T24" s="1" t="s">
        <v>892</v>
      </c>
      <c r="V24" s="1" t="s">
        <v>892</v>
      </c>
      <c r="W24" s="1">
        <v>0</v>
      </c>
      <c r="X24" s="1">
        <v>0</v>
      </c>
      <c r="Y24" s="1">
        <v>0</v>
      </c>
      <c r="AE24" s="1" t="s">
        <v>1308</v>
      </c>
      <c r="AF24" s="1" t="s">
        <v>1309</v>
      </c>
      <c r="AG24" s="1" t="s">
        <v>4107</v>
      </c>
      <c r="AH24" s="1">
        <v>2</v>
      </c>
      <c r="AI24" s="1" t="s">
        <v>3057</v>
      </c>
      <c r="AQ24" s="1">
        <v>1</v>
      </c>
      <c r="AR24" s="1" t="s">
        <v>3057</v>
      </c>
      <c r="AU24" s="1" t="s">
        <v>2949</v>
      </c>
    </row>
    <row r="25" spans="1:48" ht="14.25" customHeight="1">
      <c r="A25" s="1" t="s">
        <v>3398</v>
      </c>
      <c r="B25" s="1" t="s">
        <v>3399</v>
      </c>
      <c r="C25" s="1" t="s">
        <v>3400</v>
      </c>
      <c r="D25" s="1" t="s">
        <v>40</v>
      </c>
      <c r="E25" s="1">
        <v>78004</v>
      </c>
      <c r="F25" s="1">
        <v>1500</v>
      </c>
      <c r="G25" s="1" t="s">
        <v>927</v>
      </c>
      <c r="J25" s="1" t="s">
        <v>1609</v>
      </c>
      <c r="L25" s="1" t="s">
        <v>373</v>
      </c>
      <c r="M25" s="1" t="s">
        <v>897</v>
      </c>
      <c r="N25" s="1">
        <v>0</v>
      </c>
      <c r="P25" s="1">
        <v>2</v>
      </c>
      <c r="Q25" s="1">
        <v>2</v>
      </c>
      <c r="S25" s="1">
        <v>4</v>
      </c>
      <c r="T25" s="1" t="s">
        <v>892</v>
      </c>
      <c r="U25" s="1">
        <v>0</v>
      </c>
      <c r="V25" s="1" t="s">
        <v>892</v>
      </c>
      <c r="W25" s="1">
        <v>0</v>
      </c>
      <c r="X25" s="1">
        <v>0</v>
      </c>
      <c r="Y25" s="1">
        <v>0</v>
      </c>
      <c r="AE25" s="1" t="s">
        <v>1890</v>
      </c>
      <c r="AF25" s="1" t="s">
        <v>1891</v>
      </c>
      <c r="AQ25" s="1">
        <v>1</v>
      </c>
      <c r="AR25" s="1" t="s">
        <v>977</v>
      </c>
      <c r="AU25" s="1" t="s">
        <v>2894</v>
      </c>
    </row>
    <row r="26" spans="1:48" ht="14.25" customHeight="1">
      <c r="A26" s="1" t="s">
        <v>3401</v>
      </c>
      <c r="F26" s="1">
        <v>1431.93</v>
      </c>
      <c r="G26" s="1" t="s">
        <v>927</v>
      </c>
      <c r="K26" s="1" t="s">
        <v>4139</v>
      </c>
      <c r="AH26" s="1">
        <v>2</v>
      </c>
      <c r="AI26" s="1" t="s">
        <v>972</v>
      </c>
      <c r="AQ26" s="1">
        <v>2</v>
      </c>
      <c r="AR26" s="1" t="s">
        <v>974</v>
      </c>
    </row>
    <row r="27" spans="1:48" ht="14.25" customHeight="1">
      <c r="A27" s="1" t="s">
        <v>4319</v>
      </c>
      <c r="B27" s="1" t="s">
        <v>2698</v>
      </c>
      <c r="C27" s="1" t="s">
        <v>37</v>
      </c>
      <c r="D27" s="1" t="s">
        <v>40</v>
      </c>
      <c r="E27" s="1">
        <v>78216</v>
      </c>
      <c r="F27" s="1">
        <v>1000</v>
      </c>
      <c r="G27" s="1" t="s">
        <v>931</v>
      </c>
      <c r="J27" s="1" t="s">
        <v>1739</v>
      </c>
      <c r="K27" s="1" t="s">
        <v>4140</v>
      </c>
      <c r="L27" s="1" t="s">
        <v>373</v>
      </c>
      <c r="M27" s="1" t="s">
        <v>897</v>
      </c>
      <c r="N27" s="1">
        <v>0</v>
      </c>
      <c r="P27" s="1">
        <v>2</v>
      </c>
      <c r="Q27" s="1">
        <v>2</v>
      </c>
      <c r="S27" s="1">
        <v>4</v>
      </c>
      <c r="T27" s="1" t="s">
        <v>892</v>
      </c>
      <c r="U27" s="1" t="s">
        <v>896</v>
      </c>
      <c r="V27" s="1" t="s">
        <v>892</v>
      </c>
      <c r="W27" s="1">
        <v>0</v>
      </c>
      <c r="X27" s="1">
        <v>0</v>
      </c>
      <c r="Y27" s="1">
        <v>0</v>
      </c>
      <c r="AE27" s="1" t="s">
        <v>994</v>
      </c>
      <c r="AF27" s="1" t="s">
        <v>2702</v>
      </c>
      <c r="AQ27" s="1">
        <v>2</v>
      </c>
      <c r="AR27" s="1" t="s">
        <v>977</v>
      </c>
      <c r="AU27" s="1" t="s">
        <v>2840</v>
      </c>
    </row>
    <row r="28" spans="1:48" ht="14.25" customHeight="1">
      <c r="A28" s="1" t="s">
        <v>3402</v>
      </c>
      <c r="B28" s="1" t="s">
        <v>73</v>
      </c>
      <c r="C28" s="1" t="s">
        <v>37</v>
      </c>
      <c r="D28" s="1" t="s">
        <v>40</v>
      </c>
      <c r="E28" s="1">
        <v>78217</v>
      </c>
      <c r="F28" s="1">
        <v>1000</v>
      </c>
      <c r="G28" s="1" t="s">
        <v>931</v>
      </c>
      <c r="J28" s="1" t="s">
        <v>560</v>
      </c>
      <c r="K28" s="1" t="s">
        <v>4141</v>
      </c>
      <c r="L28" s="1" t="s">
        <v>373</v>
      </c>
      <c r="M28" s="1" t="s">
        <v>897</v>
      </c>
      <c r="N28" s="1">
        <v>0</v>
      </c>
      <c r="P28" s="1">
        <v>2</v>
      </c>
      <c r="Q28" s="1">
        <v>2</v>
      </c>
      <c r="S28" s="1">
        <v>4</v>
      </c>
      <c r="T28" s="1" t="s">
        <v>892</v>
      </c>
      <c r="U28" s="1" t="s">
        <v>896</v>
      </c>
      <c r="V28" s="1" t="s">
        <v>892</v>
      </c>
      <c r="W28" s="1">
        <v>0</v>
      </c>
      <c r="X28" s="1">
        <v>0</v>
      </c>
      <c r="Y28" s="1">
        <v>0</v>
      </c>
      <c r="AE28" s="1" t="s">
        <v>2593</v>
      </c>
      <c r="AF28" s="1" t="s">
        <v>559</v>
      </c>
      <c r="AH28" s="1">
        <v>1</v>
      </c>
      <c r="AI28" s="1" t="s">
        <v>977</v>
      </c>
      <c r="AQ28" s="1">
        <v>1</v>
      </c>
      <c r="AR28" s="1" t="s">
        <v>977</v>
      </c>
      <c r="AU28" s="1" t="s">
        <v>3403</v>
      </c>
    </row>
    <row r="29" spans="1:48" ht="14.25" customHeight="1">
      <c r="A29" s="1" t="s">
        <v>3404</v>
      </c>
      <c r="B29" s="1" t="s">
        <v>2534</v>
      </c>
      <c r="C29" s="1" t="s">
        <v>129</v>
      </c>
      <c r="D29" s="1" t="s">
        <v>40</v>
      </c>
      <c r="E29" s="1">
        <v>78155</v>
      </c>
      <c r="F29" s="1">
        <v>1000</v>
      </c>
      <c r="G29" s="1" t="s">
        <v>931</v>
      </c>
      <c r="J29" s="1" t="s">
        <v>4142</v>
      </c>
      <c r="K29" s="1" t="s">
        <v>4143</v>
      </c>
      <c r="L29" s="1" t="s">
        <v>373</v>
      </c>
      <c r="M29" s="1" t="s">
        <v>897</v>
      </c>
      <c r="N29" s="1">
        <v>0</v>
      </c>
      <c r="P29" s="1">
        <v>2</v>
      </c>
      <c r="Q29" s="1">
        <v>2</v>
      </c>
      <c r="S29" s="1">
        <v>4</v>
      </c>
      <c r="T29" s="1" t="s">
        <v>892</v>
      </c>
      <c r="U29" s="1" t="s">
        <v>896</v>
      </c>
      <c r="V29" s="1" t="s">
        <v>892</v>
      </c>
      <c r="W29" s="1">
        <v>0</v>
      </c>
      <c r="X29" s="1">
        <v>0</v>
      </c>
      <c r="Y29" s="1">
        <v>0</v>
      </c>
      <c r="AE29" s="1" t="s">
        <v>1186</v>
      </c>
      <c r="AF29" s="1" t="s">
        <v>3133</v>
      </c>
      <c r="AH29" s="1">
        <v>1</v>
      </c>
      <c r="AI29" s="1" t="s">
        <v>977</v>
      </c>
      <c r="AQ29" s="1">
        <v>1</v>
      </c>
      <c r="AR29" s="1" t="s">
        <v>977</v>
      </c>
      <c r="AU29" s="1" t="s">
        <v>2840</v>
      </c>
    </row>
    <row r="30" spans="1:48" ht="14.25" customHeight="1">
      <c r="A30" s="1" t="s">
        <v>4320</v>
      </c>
      <c r="F30" s="1">
        <v>1000</v>
      </c>
      <c r="G30" s="1" t="s">
        <v>931</v>
      </c>
      <c r="K30" s="1" t="s">
        <v>4144</v>
      </c>
      <c r="AQ30" s="1">
        <v>1</v>
      </c>
      <c r="AR30" s="1" t="s">
        <v>977</v>
      </c>
      <c r="AU30" s="1" t="s">
        <v>2894</v>
      </c>
    </row>
    <row r="31" spans="1:48" ht="14.25" customHeight="1">
      <c r="A31" s="1" t="s">
        <v>4145</v>
      </c>
      <c r="B31" s="1" t="s">
        <v>2713</v>
      </c>
      <c r="C31" s="1" t="s">
        <v>2714</v>
      </c>
      <c r="D31" s="1" t="s">
        <v>2715</v>
      </c>
      <c r="E31" s="1">
        <v>40207</v>
      </c>
      <c r="F31" s="1">
        <v>1000</v>
      </c>
      <c r="G31" s="1" t="s">
        <v>931</v>
      </c>
      <c r="J31" s="1" t="s">
        <v>4146</v>
      </c>
      <c r="K31" s="1" t="s">
        <v>4147</v>
      </c>
      <c r="L31" s="1" t="s">
        <v>373</v>
      </c>
      <c r="M31" s="1" t="s">
        <v>897</v>
      </c>
      <c r="N31" s="1">
        <v>0</v>
      </c>
      <c r="P31" s="1">
        <v>2</v>
      </c>
      <c r="Q31" s="1">
        <v>2</v>
      </c>
      <c r="S31" s="1">
        <v>4</v>
      </c>
      <c r="T31" s="1" t="s">
        <v>892</v>
      </c>
      <c r="U31" s="1">
        <v>0</v>
      </c>
      <c r="V31" s="1" t="s">
        <v>892</v>
      </c>
      <c r="W31" s="1">
        <v>0</v>
      </c>
      <c r="X31" s="1">
        <v>0</v>
      </c>
      <c r="Y31" s="1">
        <v>0</v>
      </c>
      <c r="Z31" s="1">
        <v>2</v>
      </c>
      <c r="AE31" s="1" t="s">
        <v>2717</v>
      </c>
      <c r="AF31" s="1" t="s">
        <v>2718</v>
      </c>
      <c r="AQ31" s="1" t="s">
        <v>3388</v>
      </c>
      <c r="AR31" s="1" t="s">
        <v>3389</v>
      </c>
      <c r="AU31" s="1" t="s">
        <v>2840</v>
      </c>
    </row>
    <row r="32" spans="1:48" ht="14.25" customHeight="1">
      <c r="A32" s="1" t="s">
        <v>4321</v>
      </c>
      <c r="B32" s="1" t="s">
        <v>1372</v>
      </c>
      <c r="C32" s="1" t="s">
        <v>37</v>
      </c>
      <c r="D32" s="1" t="s">
        <v>40</v>
      </c>
      <c r="E32" s="1">
        <v>78228</v>
      </c>
      <c r="F32" s="1">
        <v>1000</v>
      </c>
      <c r="G32" s="1" t="s">
        <v>927</v>
      </c>
      <c r="J32" s="1" t="s">
        <v>996</v>
      </c>
      <c r="K32" s="1" t="s">
        <v>4148</v>
      </c>
      <c r="L32" s="1" t="s">
        <v>373</v>
      </c>
      <c r="M32" s="1" t="s">
        <v>897</v>
      </c>
      <c r="N32" s="1">
        <v>0</v>
      </c>
      <c r="P32" s="1">
        <v>2</v>
      </c>
      <c r="Q32" s="1">
        <v>2</v>
      </c>
      <c r="S32" s="1">
        <v>4</v>
      </c>
      <c r="T32" s="1" t="s">
        <v>892</v>
      </c>
      <c r="U32" s="1" t="s">
        <v>896</v>
      </c>
      <c r="V32" s="1" t="s">
        <v>892</v>
      </c>
      <c r="W32" s="1">
        <v>0</v>
      </c>
      <c r="X32" s="1">
        <v>0</v>
      </c>
      <c r="Y32" s="1">
        <v>0</v>
      </c>
      <c r="AE32" s="1" t="s">
        <v>1373</v>
      </c>
      <c r="AF32" s="1" t="s">
        <v>1711</v>
      </c>
      <c r="AH32" s="1">
        <v>1</v>
      </c>
      <c r="AI32" s="1" t="s">
        <v>977</v>
      </c>
      <c r="AQ32" s="1">
        <v>2</v>
      </c>
      <c r="AR32" s="1" t="s">
        <v>977</v>
      </c>
      <c r="AU32" s="1" t="s">
        <v>2840</v>
      </c>
    </row>
    <row r="33" spans="1:47" ht="14.25" customHeight="1">
      <c r="A33" s="1" t="s">
        <v>2594</v>
      </c>
      <c r="B33" s="1" t="s">
        <v>166</v>
      </c>
      <c r="C33" s="1" t="s">
        <v>167</v>
      </c>
      <c r="D33" s="1" t="s">
        <v>40</v>
      </c>
      <c r="E33" s="1">
        <v>78163</v>
      </c>
      <c r="F33" s="1">
        <v>1000</v>
      </c>
      <c r="G33" s="1" t="s">
        <v>927</v>
      </c>
      <c r="J33" s="1" t="s">
        <v>472</v>
      </c>
      <c r="K33" s="1" t="s">
        <v>4149</v>
      </c>
      <c r="L33" s="1" t="s">
        <v>373</v>
      </c>
      <c r="M33" s="1" t="s">
        <v>897</v>
      </c>
      <c r="N33" s="1">
        <v>0</v>
      </c>
      <c r="P33" s="1">
        <v>2</v>
      </c>
      <c r="Q33" s="1">
        <v>2</v>
      </c>
      <c r="S33" s="1">
        <v>4</v>
      </c>
      <c r="T33" s="1" t="s">
        <v>892</v>
      </c>
      <c r="U33" s="1">
        <v>0</v>
      </c>
      <c r="V33" s="1" t="s">
        <v>892</v>
      </c>
      <c r="W33" s="1">
        <v>0</v>
      </c>
      <c r="X33" s="1">
        <v>0</v>
      </c>
      <c r="Y33" s="1">
        <v>0</v>
      </c>
      <c r="AE33" s="1" t="s">
        <v>1117</v>
      </c>
      <c r="AG33" s="1" t="s">
        <v>4107</v>
      </c>
      <c r="AH33" s="1">
        <v>1</v>
      </c>
      <c r="AI33" s="1" t="s">
        <v>977</v>
      </c>
      <c r="AK33" s="1">
        <v>1</v>
      </c>
      <c r="AL33" s="1">
        <v>2</v>
      </c>
      <c r="AM33" s="1">
        <v>1</v>
      </c>
      <c r="AN33" s="1">
        <v>1</v>
      </c>
      <c r="AU33" s="1" t="s">
        <v>2894</v>
      </c>
    </row>
    <row r="34" spans="1:47" ht="14.25" customHeight="1">
      <c r="A34" s="1" t="s">
        <v>3408</v>
      </c>
      <c r="B34" s="1" t="s">
        <v>3409</v>
      </c>
      <c r="C34" s="1" t="s">
        <v>37</v>
      </c>
      <c r="D34" s="1" t="s">
        <v>40</v>
      </c>
      <c r="E34" s="1">
        <v>78217</v>
      </c>
      <c r="F34" s="1">
        <v>1000</v>
      </c>
      <c r="G34" s="1" t="s">
        <v>927</v>
      </c>
      <c r="J34" s="1" t="s">
        <v>4150</v>
      </c>
      <c r="L34" s="1" t="s">
        <v>373</v>
      </c>
      <c r="M34" s="1" t="s">
        <v>897</v>
      </c>
      <c r="N34" s="1">
        <v>0</v>
      </c>
      <c r="P34" s="1">
        <v>2</v>
      </c>
      <c r="Q34" s="1">
        <v>2</v>
      </c>
      <c r="S34" s="1">
        <v>4</v>
      </c>
      <c r="T34" s="1" t="s">
        <v>892</v>
      </c>
      <c r="U34" s="1">
        <v>0</v>
      </c>
      <c r="V34" s="1" t="s">
        <v>892</v>
      </c>
      <c r="W34" s="1">
        <v>0</v>
      </c>
      <c r="X34" s="1">
        <v>0</v>
      </c>
      <c r="Y34" s="1">
        <v>0</v>
      </c>
      <c r="AE34" s="1" t="s">
        <v>3410</v>
      </c>
      <c r="AK34" s="1">
        <v>2</v>
      </c>
      <c r="AL34" s="1">
        <v>2</v>
      </c>
      <c r="AM34" s="1">
        <v>2</v>
      </c>
      <c r="AQ34" s="1">
        <v>1</v>
      </c>
      <c r="AR34" s="1" t="s">
        <v>977</v>
      </c>
      <c r="AS34" s="1" t="s">
        <v>3411</v>
      </c>
      <c r="AU34" s="1" t="s">
        <v>2894</v>
      </c>
    </row>
    <row r="35" spans="1:47" ht="14.25" customHeight="1">
      <c r="A35" s="1" t="s">
        <v>3412</v>
      </c>
      <c r="B35" s="1" t="s">
        <v>3413</v>
      </c>
      <c r="C35" s="1" t="s">
        <v>1024</v>
      </c>
      <c r="D35" s="1" t="s">
        <v>40</v>
      </c>
      <c r="E35" s="1">
        <v>78121</v>
      </c>
      <c r="F35" s="1">
        <v>1000</v>
      </c>
      <c r="J35" s="1" t="s">
        <v>996</v>
      </c>
      <c r="L35" s="1" t="s">
        <v>373</v>
      </c>
      <c r="M35" s="1" t="s">
        <v>897</v>
      </c>
      <c r="N35" s="1">
        <v>0</v>
      </c>
      <c r="P35" s="1">
        <v>2</v>
      </c>
      <c r="Q35" s="1">
        <v>2</v>
      </c>
      <c r="S35" s="1">
        <v>4</v>
      </c>
      <c r="T35" s="1" t="s">
        <v>892</v>
      </c>
      <c r="U35" s="1">
        <v>0</v>
      </c>
      <c r="V35" s="1" t="s">
        <v>892</v>
      </c>
      <c r="W35" s="1">
        <v>0</v>
      </c>
      <c r="X35" s="1">
        <v>0</v>
      </c>
      <c r="Y35" s="1">
        <v>0</v>
      </c>
      <c r="Z35" s="1">
        <v>2</v>
      </c>
      <c r="AE35" s="1">
        <v>2107244281</v>
      </c>
      <c r="AF35" s="1" t="s">
        <v>3414</v>
      </c>
      <c r="AH35" s="1">
        <v>1</v>
      </c>
      <c r="AI35" s="1" t="s">
        <v>977</v>
      </c>
      <c r="AQ35" s="1">
        <v>1</v>
      </c>
      <c r="AR35" s="1" t="s">
        <v>977</v>
      </c>
    </row>
    <row r="36" spans="1:47" ht="14.25" customHeight="1">
      <c r="A36" s="1" t="s">
        <v>3415</v>
      </c>
      <c r="B36" s="1" t="s">
        <v>174</v>
      </c>
      <c r="C36" s="1" t="s">
        <v>175</v>
      </c>
      <c r="D36" s="1" t="s">
        <v>40</v>
      </c>
      <c r="E36" s="1">
        <v>78063</v>
      </c>
      <c r="F36" s="1">
        <v>1000</v>
      </c>
      <c r="G36" s="1" t="s">
        <v>931</v>
      </c>
      <c r="J36" s="1" t="s">
        <v>4151</v>
      </c>
      <c r="K36" s="1" t="s">
        <v>4152</v>
      </c>
      <c r="L36" s="1" t="s">
        <v>373</v>
      </c>
      <c r="M36" s="1" t="s">
        <v>897</v>
      </c>
      <c r="N36" s="1">
        <v>0</v>
      </c>
      <c r="P36" s="1">
        <v>2</v>
      </c>
      <c r="Q36" s="1">
        <v>2</v>
      </c>
      <c r="S36" s="1">
        <v>4</v>
      </c>
      <c r="T36" s="1" t="s">
        <v>892</v>
      </c>
      <c r="U36" s="1">
        <v>0</v>
      </c>
      <c r="V36" s="1" t="s">
        <v>892</v>
      </c>
      <c r="W36" s="1">
        <v>0</v>
      </c>
      <c r="X36" s="1">
        <v>0</v>
      </c>
      <c r="Y36" s="1">
        <v>0</v>
      </c>
      <c r="Z36" s="1">
        <v>2</v>
      </c>
      <c r="AE36" s="1" t="s">
        <v>1798</v>
      </c>
      <c r="AF36" s="1" t="s">
        <v>479</v>
      </c>
      <c r="AL36" s="1">
        <v>2</v>
      </c>
      <c r="AN36" s="1">
        <v>1</v>
      </c>
      <c r="AQ36" s="1">
        <v>1</v>
      </c>
      <c r="AR36" s="1" t="s">
        <v>977</v>
      </c>
      <c r="AU36" s="1" t="s">
        <v>2894</v>
      </c>
    </row>
    <row r="37" spans="1:47" ht="14.25" customHeight="1">
      <c r="A37" s="1" t="s">
        <v>4322</v>
      </c>
      <c r="B37" s="1" t="s">
        <v>3416</v>
      </c>
      <c r="C37" s="1" t="s">
        <v>37</v>
      </c>
      <c r="D37" s="1" t="s">
        <v>40</v>
      </c>
      <c r="E37" s="1">
        <v>78228</v>
      </c>
      <c r="F37" s="1">
        <v>1000</v>
      </c>
      <c r="G37" s="1" t="s">
        <v>931</v>
      </c>
      <c r="J37" s="1" t="s">
        <v>996</v>
      </c>
      <c r="L37" s="1" t="s">
        <v>373</v>
      </c>
      <c r="M37" s="1" t="s">
        <v>897</v>
      </c>
      <c r="N37" s="1">
        <v>0</v>
      </c>
      <c r="P37" s="1">
        <v>2</v>
      </c>
      <c r="Q37" s="1">
        <v>2</v>
      </c>
      <c r="S37" s="1">
        <v>4</v>
      </c>
      <c r="T37" s="1" t="s">
        <v>892</v>
      </c>
      <c r="U37" s="1">
        <v>0</v>
      </c>
      <c r="V37" s="1" t="s">
        <v>892</v>
      </c>
      <c r="W37" s="1">
        <v>0</v>
      </c>
      <c r="X37" s="1">
        <v>0</v>
      </c>
      <c r="Y37" s="1">
        <v>0</v>
      </c>
      <c r="AE37" s="1" t="s">
        <v>3146</v>
      </c>
      <c r="AF37" s="1" t="s">
        <v>3147</v>
      </c>
      <c r="AQ37" s="1">
        <v>2</v>
      </c>
      <c r="AR37" s="1">
        <v>18.239999999999998</v>
      </c>
      <c r="AU37" s="1" t="s">
        <v>2949</v>
      </c>
    </row>
    <row r="38" spans="1:47" ht="14.25" customHeight="1">
      <c r="A38" s="1" t="s">
        <v>4322</v>
      </c>
      <c r="B38" s="1" t="s">
        <v>3416</v>
      </c>
      <c r="C38" s="1" t="s">
        <v>37</v>
      </c>
      <c r="D38" s="1" t="s">
        <v>40</v>
      </c>
      <c r="E38" s="1">
        <v>78228</v>
      </c>
      <c r="F38" s="1">
        <v>1000</v>
      </c>
      <c r="G38" s="1" t="s">
        <v>4175</v>
      </c>
      <c r="J38" s="1" t="s">
        <v>996</v>
      </c>
      <c r="K38" s="1" t="s">
        <v>4116</v>
      </c>
      <c r="L38" s="1" t="s">
        <v>373</v>
      </c>
      <c r="M38" s="1" t="s">
        <v>897</v>
      </c>
      <c r="N38" s="1">
        <v>0</v>
      </c>
      <c r="P38" s="1">
        <v>2</v>
      </c>
      <c r="Q38" s="1">
        <v>2</v>
      </c>
      <c r="S38" s="1">
        <v>4</v>
      </c>
      <c r="T38" s="1" t="s">
        <v>892</v>
      </c>
      <c r="U38" s="1">
        <v>0</v>
      </c>
      <c r="V38" s="1" t="s">
        <v>892</v>
      </c>
      <c r="W38" s="1">
        <v>0</v>
      </c>
      <c r="X38" s="1">
        <v>0</v>
      </c>
      <c r="Y38" s="1">
        <v>0</v>
      </c>
      <c r="AE38" s="1" t="s">
        <v>3146</v>
      </c>
      <c r="AF38" s="1" t="s">
        <v>3147</v>
      </c>
    </row>
    <row r="39" spans="1:47" ht="14.25" customHeight="1">
      <c r="A39" s="1" t="s">
        <v>4154</v>
      </c>
      <c r="B39" s="1" t="s">
        <v>1177</v>
      </c>
      <c r="C39" s="1" t="s">
        <v>129</v>
      </c>
      <c r="D39" s="1" t="s">
        <v>40</v>
      </c>
      <c r="E39" s="1">
        <v>78155</v>
      </c>
      <c r="F39" s="1">
        <v>1000</v>
      </c>
      <c r="G39" s="1" t="s">
        <v>931</v>
      </c>
      <c r="J39" s="1" t="s">
        <v>4155</v>
      </c>
      <c r="K39" s="1" t="s">
        <v>4156</v>
      </c>
      <c r="L39" s="1" t="s">
        <v>373</v>
      </c>
      <c r="M39" s="1" t="s">
        <v>897</v>
      </c>
      <c r="N39" s="1">
        <v>0</v>
      </c>
      <c r="P39" s="1">
        <v>2</v>
      </c>
      <c r="Q39" s="1">
        <v>2</v>
      </c>
      <c r="S39" s="1">
        <v>4</v>
      </c>
      <c r="T39" s="1" t="s">
        <v>892</v>
      </c>
      <c r="U39" s="1">
        <v>0</v>
      </c>
      <c r="V39" s="1" t="s">
        <v>892</v>
      </c>
      <c r="W39" s="1">
        <v>0</v>
      </c>
      <c r="X39" s="1">
        <v>0</v>
      </c>
      <c r="Y39" s="1">
        <v>0</v>
      </c>
      <c r="Z39" s="1">
        <v>2</v>
      </c>
      <c r="AE39" s="1" t="s">
        <v>2658</v>
      </c>
      <c r="AF39" s="1" t="s">
        <v>2659</v>
      </c>
      <c r="AQ39" s="1">
        <v>1</v>
      </c>
      <c r="AR39" s="1" t="s">
        <v>977</v>
      </c>
      <c r="AU39" s="1" t="s">
        <v>3260</v>
      </c>
    </row>
    <row r="40" spans="1:47" ht="14.25" customHeight="1">
      <c r="A40" s="1" t="s">
        <v>2002</v>
      </c>
      <c r="B40" s="1" t="s">
        <v>2003</v>
      </c>
      <c r="C40" s="1" t="s">
        <v>37</v>
      </c>
      <c r="D40" s="1" t="s">
        <v>40</v>
      </c>
      <c r="E40" s="1">
        <v>78217</v>
      </c>
      <c r="F40" s="1">
        <v>1000</v>
      </c>
      <c r="G40" s="1" t="s">
        <v>931</v>
      </c>
      <c r="J40" s="1" t="s">
        <v>996</v>
      </c>
      <c r="K40" s="1" t="s">
        <v>4157</v>
      </c>
      <c r="L40" s="1" t="s">
        <v>373</v>
      </c>
      <c r="M40" s="1" t="s">
        <v>897</v>
      </c>
      <c r="N40" s="1">
        <v>0</v>
      </c>
      <c r="P40" s="1">
        <v>2</v>
      </c>
      <c r="Q40" s="1">
        <v>2</v>
      </c>
      <c r="S40" s="1">
        <v>4</v>
      </c>
      <c r="T40" s="1" t="s">
        <v>892</v>
      </c>
      <c r="U40" s="1" t="s">
        <v>896</v>
      </c>
      <c r="V40" s="1" t="s">
        <v>892</v>
      </c>
      <c r="W40" s="1">
        <v>0</v>
      </c>
      <c r="X40" s="1">
        <v>0</v>
      </c>
      <c r="Y40" s="1">
        <v>0</v>
      </c>
      <c r="AE40" s="1" t="s">
        <v>2004</v>
      </c>
      <c r="AF40" s="1" t="s">
        <v>2005</v>
      </c>
      <c r="AQ40" s="1">
        <v>2</v>
      </c>
      <c r="AR40" s="1" t="s">
        <v>977</v>
      </c>
      <c r="AU40" s="1" t="s">
        <v>2840</v>
      </c>
    </row>
    <row r="41" spans="1:47" ht="14.25" customHeight="1">
      <c r="A41" s="1" t="s">
        <v>2595</v>
      </c>
      <c r="B41" s="1" t="s">
        <v>247</v>
      </c>
      <c r="C41" s="1" t="s">
        <v>248</v>
      </c>
      <c r="D41" s="1" t="s">
        <v>40</v>
      </c>
      <c r="E41" s="1">
        <v>78942</v>
      </c>
      <c r="F41" s="1">
        <v>1000</v>
      </c>
      <c r="G41" s="1" t="s">
        <v>927</v>
      </c>
      <c r="J41" s="1" t="s">
        <v>712</v>
      </c>
      <c r="L41" s="1" t="s">
        <v>373</v>
      </c>
      <c r="M41" s="1" t="s">
        <v>897</v>
      </c>
      <c r="N41" s="1">
        <v>0</v>
      </c>
      <c r="P41" s="1">
        <v>2</v>
      </c>
      <c r="Q41" s="1">
        <v>2</v>
      </c>
      <c r="S41" s="1">
        <v>4</v>
      </c>
      <c r="T41" s="1" t="s">
        <v>892</v>
      </c>
      <c r="U41" s="1">
        <v>0</v>
      </c>
      <c r="V41" s="1" t="s">
        <v>892</v>
      </c>
      <c r="W41" s="1">
        <v>0</v>
      </c>
      <c r="X41" s="1">
        <v>0</v>
      </c>
      <c r="Y41" s="1">
        <v>0</v>
      </c>
      <c r="AE41" s="1" t="s">
        <v>1206</v>
      </c>
      <c r="AF41" s="1" t="s">
        <v>2884</v>
      </c>
      <c r="AG41" s="1" t="s">
        <v>4107</v>
      </c>
      <c r="AH41" s="1">
        <v>1</v>
      </c>
      <c r="AI41" s="1" t="s">
        <v>3431</v>
      </c>
      <c r="AQ41" s="1">
        <v>1</v>
      </c>
      <c r="AR41" s="1" t="s">
        <v>977</v>
      </c>
      <c r="AS41" s="1" t="s">
        <v>3417</v>
      </c>
      <c r="AU41" s="1" t="s">
        <v>2894</v>
      </c>
    </row>
    <row r="42" spans="1:47" ht="14.25" customHeight="1">
      <c r="A42" s="1" t="s">
        <v>4323</v>
      </c>
      <c r="B42" s="1" t="s">
        <v>3419</v>
      </c>
      <c r="C42" s="1" t="s">
        <v>37</v>
      </c>
      <c r="D42" s="1" t="s">
        <v>40</v>
      </c>
      <c r="E42" s="1">
        <v>78231</v>
      </c>
      <c r="F42" s="1">
        <v>1000</v>
      </c>
      <c r="G42" s="1" t="s">
        <v>4175</v>
      </c>
      <c r="J42" s="1" t="s">
        <v>4158</v>
      </c>
      <c r="K42" s="1" t="s">
        <v>4116</v>
      </c>
      <c r="L42" s="1" t="s">
        <v>373</v>
      </c>
      <c r="M42" s="1" t="s">
        <v>897</v>
      </c>
      <c r="N42" s="1">
        <v>0</v>
      </c>
      <c r="P42" s="1">
        <v>2</v>
      </c>
      <c r="Q42" s="1">
        <v>2</v>
      </c>
      <c r="S42" s="1">
        <v>4</v>
      </c>
      <c r="T42" s="1" t="s">
        <v>892</v>
      </c>
      <c r="U42" s="1">
        <v>0</v>
      </c>
      <c r="V42" s="1" t="s">
        <v>892</v>
      </c>
      <c r="W42" s="1">
        <v>0</v>
      </c>
      <c r="X42" s="1">
        <v>0</v>
      </c>
      <c r="Y42" s="1">
        <v>0</v>
      </c>
      <c r="Z42" s="1">
        <v>2</v>
      </c>
      <c r="AE42" s="1" t="s">
        <v>3420</v>
      </c>
      <c r="AF42" s="1" t="s">
        <v>3421</v>
      </c>
      <c r="AQ42" s="1">
        <v>1</v>
      </c>
      <c r="AR42" s="1" t="s">
        <v>977</v>
      </c>
      <c r="AS42" s="1" t="s">
        <v>3422</v>
      </c>
      <c r="AU42" s="1" t="s">
        <v>3260</v>
      </c>
    </row>
    <row r="43" spans="1:47" ht="14.25" customHeight="1">
      <c r="A43" s="1" t="s">
        <v>2915</v>
      </c>
      <c r="B43" s="1" t="s">
        <v>2047</v>
      </c>
      <c r="C43" s="1" t="s">
        <v>2048</v>
      </c>
      <c r="D43" s="1" t="s">
        <v>40</v>
      </c>
      <c r="E43" s="1">
        <v>78039</v>
      </c>
      <c r="F43" s="1">
        <v>1000</v>
      </c>
      <c r="G43" s="1" t="s">
        <v>927</v>
      </c>
      <c r="J43" s="1" t="s">
        <v>2046</v>
      </c>
      <c r="K43" s="1" t="s">
        <v>4159</v>
      </c>
      <c r="L43" s="1" t="s">
        <v>373</v>
      </c>
      <c r="M43" s="1" t="s">
        <v>897</v>
      </c>
      <c r="N43" s="1">
        <v>0</v>
      </c>
      <c r="P43" s="1">
        <v>2</v>
      </c>
      <c r="Q43" s="1">
        <v>2</v>
      </c>
      <c r="S43" s="1">
        <v>4</v>
      </c>
      <c r="T43" s="1" t="s">
        <v>892</v>
      </c>
      <c r="U43" s="1">
        <v>0</v>
      </c>
      <c r="V43" s="1" t="s">
        <v>892</v>
      </c>
      <c r="W43" s="1">
        <v>0</v>
      </c>
      <c r="X43" s="1">
        <v>0</v>
      </c>
      <c r="Y43" s="1">
        <v>0</v>
      </c>
      <c r="AE43" s="1" t="s">
        <v>2049</v>
      </c>
      <c r="AF43" s="1" t="s">
        <v>2050</v>
      </c>
      <c r="AQ43" s="1">
        <v>1</v>
      </c>
      <c r="AR43" s="1" t="s">
        <v>977</v>
      </c>
      <c r="AU43" s="1" t="s">
        <v>2894</v>
      </c>
    </row>
    <row r="44" spans="1:47" ht="14.25" customHeight="1">
      <c r="A44" s="1" t="s">
        <v>3423</v>
      </c>
      <c r="B44" s="1" t="s">
        <v>2102</v>
      </c>
      <c r="C44" s="1" t="s">
        <v>48</v>
      </c>
      <c r="D44" s="1" t="s">
        <v>40</v>
      </c>
      <c r="E44" s="1">
        <v>78023</v>
      </c>
      <c r="F44" s="1">
        <v>1000</v>
      </c>
      <c r="G44" s="1" t="s">
        <v>927</v>
      </c>
      <c r="J44" s="1" t="s">
        <v>1609</v>
      </c>
      <c r="L44" s="1" t="s">
        <v>373</v>
      </c>
      <c r="M44" s="1" t="s">
        <v>897</v>
      </c>
      <c r="N44" s="1">
        <v>0</v>
      </c>
      <c r="P44" s="1">
        <v>2</v>
      </c>
      <c r="Q44" s="1">
        <v>2</v>
      </c>
      <c r="S44" s="1">
        <v>4</v>
      </c>
      <c r="T44" s="1" t="s">
        <v>892</v>
      </c>
      <c r="U44" s="1">
        <v>0</v>
      </c>
      <c r="V44" s="1" t="s">
        <v>892</v>
      </c>
      <c r="W44" s="1">
        <v>0</v>
      </c>
      <c r="X44" s="1">
        <v>0</v>
      </c>
      <c r="Y44" s="1">
        <v>0</v>
      </c>
      <c r="AE44" s="1" t="s">
        <v>3424</v>
      </c>
      <c r="AF44" s="1" t="s">
        <v>3425</v>
      </c>
      <c r="AQ44" s="1">
        <v>2</v>
      </c>
      <c r="AR44" s="1" t="s">
        <v>977</v>
      </c>
      <c r="AU44" s="1" t="s">
        <v>2894</v>
      </c>
    </row>
    <row r="45" spans="1:47" ht="14.25" customHeight="1">
      <c r="A45" s="1" t="s">
        <v>2160</v>
      </c>
      <c r="B45" s="1" t="s">
        <v>762</v>
      </c>
      <c r="C45" s="1" t="s">
        <v>219</v>
      </c>
      <c r="D45" s="1" t="s">
        <v>40</v>
      </c>
      <c r="E45" s="1">
        <v>78118</v>
      </c>
      <c r="F45" s="1">
        <v>1000</v>
      </c>
      <c r="G45" s="1" t="s">
        <v>927</v>
      </c>
      <c r="J45" s="1" t="s">
        <v>217</v>
      </c>
      <c r="K45" s="1" t="s">
        <v>4160</v>
      </c>
      <c r="L45" s="1" t="s">
        <v>373</v>
      </c>
      <c r="M45" s="1" t="s">
        <v>897</v>
      </c>
      <c r="N45" s="1">
        <v>0</v>
      </c>
      <c r="P45" s="1">
        <v>2</v>
      </c>
      <c r="Q45" s="1">
        <v>2</v>
      </c>
      <c r="S45" s="1">
        <v>4</v>
      </c>
      <c r="T45" s="1" t="s">
        <v>892</v>
      </c>
      <c r="U45" s="1">
        <v>0</v>
      </c>
      <c r="V45" s="1" t="s">
        <v>892</v>
      </c>
      <c r="W45" s="1">
        <v>0</v>
      </c>
      <c r="X45" s="1">
        <v>0</v>
      </c>
      <c r="Y45" s="1">
        <v>0</v>
      </c>
      <c r="AE45" s="1" t="s">
        <v>763</v>
      </c>
      <c r="AF45" s="1" t="s">
        <v>2919</v>
      </c>
      <c r="AL45" s="1">
        <v>2</v>
      </c>
      <c r="AN45" s="1">
        <v>2</v>
      </c>
      <c r="AQ45" s="1">
        <v>2</v>
      </c>
      <c r="AR45" s="1" t="s">
        <v>977</v>
      </c>
      <c r="AS45" s="1" t="s">
        <v>3426</v>
      </c>
      <c r="AU45" s="1" t="s">
        <v>2894</v>
      </c>
    </row>
    <row r="46" spans="1:47" ht="14.25" customHeight="1">
      <c r="A46" s="1" t="s">
        <v>3208</v>
      </c>
      <c r="B46" s="1" t="s">
        <v>2357</v>
      </c>
      <c r="C46" s="1" t="s">
        <v>37</v>
      </c>
      <c r="D46" s="1" t="s">
        <v>40</v>
      </c>
      <c r="E46" s="1">
        <v>78249</v>
      </c>
      <c r="F46" s="1">
        <v>1000</v>
      </c>
      <c r="G46" s="1" t="s">
        <v>927</v>
      </c>
      <c r="J46" s="1" t="s">
        <v>472</v>
      </c>
      <c r="K46" s="1" t="s">
        <v>4161</v>
      </c>
      <c r="L46" s="1" t="s">
        <v>373</v>
      </c>
      <c r="M46" s="1" t="s">
        <v>897</v>
      </c>
      <c r="N46" s="1">
        <v>0</v>
      </c>
      <c r="P46" s="1">
        <v>2</v>
      </c>
      <c r="Q46" s="1">
        <v>2</v>
      </c>
      <c r="S46" s="1">
        <v>4</v>
      </c>
      <c r="T46" s="1" t="s">
        <v>892</v>
      </c>
      <c r="U46" s="1">
        <v>0</v>
      </c>
      <c r="V46" s="1" t="s">
        <v>892</v>
      </c>
      <c r="W46" s="1">
        <v>0</v>
      </c>
      <c r="X46" s="1">
        <v>0</v>
      </c>
      <c r="Y46" s="1">
        <v>0</v>
      </c>
      <c r="AQ46" s="1" t="s">
        <v>3388</v>
      </c>
      <c r="AR46" s="1" t="s">
        <v>3389</v>
      </c>
      <c r="AU46" s="1" t="s">
        <v>2894</v>
      </c>
    </row>
    <row r="47" spans="1:47" ht="14.25" customHeight="1">
      <c r="A47" s="1" t="s">
        <v>4324</v>
      </c>
      <c r="B47" s="1" t="s">
        <v>3428</v>
      </c>
      <c r="C47" s="1" t="s">
        <v>123</v>
      </c>
      <c r="D47" s="1" t="s">
        <v>40</v>
      </c>
      <c r="E47" s="1">
        <v>78664</v>
      </c>
      <c r="F47" s="1">
        <v>1000</v>
      </c>
      <c r="G47" s="1" t="s">
        <v>931</v>
      </c>
      <c r="J47" s="1" t="s">
        <v>712</v>
      </c>
      <c r="K47" s="1" t="s">
        <v>3088</v>
      </c>
      <c r="L47" s="1" t="s">
        <v>373</v>
      </c>
      <c r="M47" s="1" t="s">
        <v>897</v>
      </c>
      <c r="N47" s="1">
        <v>0</v>
      </c>
      <c r="P47" s="1">
        <v>2</v>
      </c>
      <c r="Q47" s="1">
        <v>2</v>
      </c>
      <c r="S47" s="1">
        <v>4</v>
      </c>
      <c r="T47" s="1" t="s">
        <v>892</v>
      </c>
      <c r="U47" s="1">
        <v>0</v>
      </c>
      <c r="V47" s="1" t="s">
        <v>892</v>
      </c>
      <c r="W47" s="1">
        <v>0</v>
      </c>
      <c r="X47" s="1">
        <v>0</v>
      </c>
      <c r="Y47" s="1">
        <v>0</v>
      </c>
      <c r="Z47" s="1">
        <v>2</v>
      </c>
      <c r="AE47" s="1" t="s">
        <v>3429</v>
      </c>
      <c r="AF47" s="1" t="s">
        <v>3430</v>
      </c>
      <c r="AG47" s="1" t="s">
        <v>4107</v>
      </c>
      <c r="AH47" s="1">
        <v>1</v>
      </c>
      <c r="AI47" s="1" t="s">
        <v>3431</v>
      </c>
      <c r="AQ47" s="1">
        <v>1</v>
      </c>
      <c r="AR47" s="1" t="s">
        <v>3431</v>
      </c>
      <c r="AS47" s="1" t="s">
        <v>3035</v>
      </c>
      <c r="AU47" s="1" t="s">
        <v>2840</v>
      </c>
    </row>
    <row r="48" spans="1:47" ht="14.25" customHeight="1">
      <c r="A48" s="1" t="s">
        <v>2599</v>
      </c>
      <c r="B48" s="1" t="s">
        <v>3140</v>
      </c>
      <c r="C48" s="1" t="s">
        <v>234</v>
      </c>
      <c r="D48" s="1" t="s">
        <v>40</v>
      </c>
      <c r="E48" s="1">
        <v>78132</v>
      </c>
      <c r="F48" s="1">
        <v>1000</v>
      </c>
      <c r="G48" s="1" t="s">
        <v>931</v>
      </c>
      <c r="J48" s="1" t="s">
        <v>996</v>
      </c>
      <c r="L48" s="1" t="s">
        <v>373</v>
      </c>
      <c r="M48" s="1" t="s">
        <v>897</v>
      </c>
      <c r="N48" s="1">
        <v>0</v>
      </c>
      <c r="P48" s="1">
        <v>2</v>
      </c>
      <c r="Q48" s="1">
        <v>2</v>
      </c>
      <c r="S48" s="1">
        <v>4</v>
      </c>
      <c r="T48" s="1" t="s">
        <v>892</v>
      </c>
      <c r="U48" s="1">
        <v>0</v>
      </c>
      <c r="V48" s="1" t="s">
        <v>892</v>
      </c>
      <c r="W48" s="1">
        <v>0</v>
      </c>
      <c r="X48" s="1">
        <v>0</v>
      </c>
      <c r="Y48" s="1">
        <v>0</v>
      </c>
      <c r="AE48" s="1" t="s">
        <v>1057</v>
      </c>
      <c r="AF48" s="1" t="s">
        <v>3432</v>
      </c>
      <c r="AQ48" s="1">
        <v>1</v>
      </c>
      <c r="AR48" s="1" t="s">
        <v>977</v>
      </c>
      <c r="AU48" s="1" t="s">
        <v>2894</v>
      </c>
    </row>
    <row r="49" spans="1:47" ht="14.25" customHeight="1">
      <c r="A49" s="1" t="s">
        <v>2317</v>
      </c>
      <c r="B49" s="1" t="s">
        <v>2789</v>
      </c>
      <c r="C49" s="1" t="s">
        <v>37</v>
      </c>
      <c r="D49" s="1" t="s">
        <v>40</v>
      </c>
      <c r="E49" s="1">
        <v>78221</v>
      </c>
      <c r="F49" s="1">
        <v>1000</v>
      </c>
      <c r="G49" s="1" t="s">
        <v>931</v>
      </c>
      <c r="J49" s="1" t="s">
        <v>4105</v>
      </c>
      <c r="K49" s="1" t="s">
        <v>4325</v>
      </c>
      <c r="L49" s="1" t="s">
        <v>373</v>
      </c>
      <c r="M49" s="1" t="s">
        <v>897</v>
      </c>
      <c r="N49" s="1">
        <v>0</v>
      </c>
      <c r="P49" s="1">
        <v>2</v>
      </c>
      <c r="Q49" s="1">
        <v>2</v>
      </c>
      <c r="S49" s="1">
        <v>4</v>
      </c>
      <c r="T49" s="1" t="s">
        <v>892</v>
      </c>
      <c r="U49" s="1" t="s">
        <v>893</v>
      </c>
      <c r="V49" s="1" t="s">
        <v>892</v>
      </c>
      <c r="W49" s="1">
        <v>0</v>
      </c>
      <c r="X49" s="1">
        <v>0</v>
      </c>
      <c r="Y49" s="1">
        <v>0</v>
      </c>
      <c r="AE49" s="1" t="s">
        <v>2319</v>
      </c>
      <c r="AF49" s="1" t="s">
        <v>2320</v>
      </c>
      <c r="AG49" s="1" t="s">
        <v>4107</v>
      </c>
      <c r="AH49" s="1">
        <v>2</v>
      </c>
      <c r="AI49" s="1" t="s">
        <v>3057</v>
      </c>
      <c r="AU49" s="1" t="s">
        <v>3433</v>
      </c>
    </row>
    <row r="50" spans="1:47" ht="14.25" customHeight="1">
      <c r="A50" s="1" t="s">
        <v>3434</v>
      </c>
      <c r="F50" s="1">
        <v>920</v>
      </c>
      <c r="G50" s="1" t="s">
        <v>927</v>
      </c>
    </row>
    <row r="51" spans="1:47" ht="14.25" customHeight="1">
      <c r="A51" s="1" t="s">
        <v>299</v>
      </c>
      <c r="B51" s="1" t="s">
        <v>2543</v>
      </c>
      <c r="C51" s="1" t="s">
        <v>2544</v>
      </c>
      <c r="D51" s="1" t="s">
        <v>40</v>
      </c>
      <c r="E51" s="1">
        <v>78113</v>
      </c>
      <c r="F51" s="1">
        <v>650</v>
      </c>
      <c r="G51" s="1" t="s">
        <v>931</v>
      </c>
      <c r="J51" s="1" t="s">
        <v>217</v>
      </c>
      <c r="K51" s="1" t="s">
        <v>4165</v>
      </c>
      <c r="L51" s="1" t="s">
        <v>368</v>
      </c>
      <c r="M51" s="1" t="s">
        <v>898</v>
      </c>
      <c r="N51" s="1">
        <v>0</v>
      </c>
      <c r="P51" s="1">
        <v>2</v>
      </c>
      <c r="Q51" s="1">
        <v>2</v>
      </c>
      <c r="S51" s="1">
        <v>2</v>
      </c>
      <c r="T51" s="1">
        <v>0</v>
      </c>
      <c r="U51" s="1">
        <v>0</v>
      </c>
      <c r="V51" s="1">
        <v>0</v>
      </c>
      <c r="W51" s="1">
        <v>0</v>
      </c>
      <c r="X51" s="1">
        <v>0</v>
      </c>
      <c r="Y51" s="1">
        <v>0</v>
      </c>
      <c r="Z51" s="1">
        <v>1</v>
      </c>
      <c r="AE51" s="1" t="s">
        <v>1266</v>
      </c>
      <c r="AF51" s="1" t="s">
        <v>1267</v>
      </c>
      <c r="AU51" s="1" t="s">
        <v>2907</v>
      </c>
    </row>
    <row r="52" spans="1:47" ht="14.25" customHeight="1">
      <c r="A52" s="1" t="s">
        <v>1139</v>
      </c>
      <c r="B52" s="1" t="s">
        <v>1140</v>
      </c>
      <c r="C52" s="1" t="s">
        <v>37</v>
      </c>
      <c r="D52" s="1" t="s">
        <v>40</v>
      </c>
      <c r="E52" s="1">
        <v>78248</v>
      </c>
      <c r="F52" s="1">
        <v>600</v>
      </c>
      <c r="G52" s="1" t="s">
        <v>4122</v>
      </c>
      <c r="J52" s="1" t="s">
        <v>4167</v>
      </c>
      <c r="K52" s="1" t="s">
        <v>4116</v>
      </c>
      <c r="L52" s="1" t="s">
        <v>368</v>
      </c>
      <c r="M52" s="1" t="s">
        <v>898</v>
      </c>
      <c r="N52" s="1">
        <v>0</v>
      </c>
      <c r="P52" s="1">
        <v>2</v>
      </c>
      <c r="Q52" s="1">
        <v>2</v>
      </c>
      <c r="S52" s="1">
        <v>2</v>
      </c>
      <c r="T52" s="1">
        <v>0</v>
      </c>
      <c r="U52" s="1">
        <v>0</v>
      </c>
      <c r="V52" s="1">
        <v>0</v>
      </c>
      <c r="W52" s="1">
        <v>0</v>
      </c>
      <c r="X52" s="1">
        <v>0</v>
      </c>
      <c r="Y52" s="1">
        <v>0</v>
      </c>
      <c r="Z52" s="1">
        <v>1</v>
      </c>
      <c r="AE52" s="1" t="s">
        <v>1141</v>
      </c>
      <c r="AF52" s="1" t="s">
        <v>1142</v>
      </c>
      <c r="AK52" s="1">
        <v>2</v>
      </c>
      <c r="AL52" s="1">
        <v>2</v>
      </c>
      <c r="AM52" s="1">
        <v>2</v>
      </c>
      <c r="AN52" s="1">
        <v>2</v>
      </c>
      <c r="AU52" s="1" t="s">
        <v>2882</v>
      </c>
    </row>
    <row r="53" spans="1:47" ht="14.25" customHeight="1">
      <c r="A53" s="1" t="s">
        <v>4326</v>
      </c>
      <c r="B53" s="1" t="s">
        <v>3220</v>
      </c>
      <c r="C53" s="1" t="s">
        <v>68</v>
      </c>
      <c r="D53" s="1" t="s">
        <v>40</v>
      </c>
      <c r="E53" s="1">
        <v>77249</v>
      </c>
      <c r="F53" s="1">
        <v>500</v>
      </c>
      <c r="G53" s="1" t="s">
        <v>927</v>
      </c>
      <c r="J53" s="1" t="s">
        <v>472</v>
      </c>
      <c r="L53" s="1" t="s">
        <v>368</v>
      </c>
      <c r="M53" s="1" t="s">
        <v>898</v>
      </c>
      <c r="N53" s="1">
        <v>0</v>
      </c>
      <c r="P53" s="1">
        <v>2</v>
      </c>
      <c r="Q53" s="1">
        <v>2</v>
      </c>
      <c r="S53" s="1">
        <v>2</v>
      </c>
      <c r="T53" s="1">
        <v>0</v>
      </c>
      <c r="U53" s="1">
        <v>0</v>
      </c>
      <c r="V53" s="1">
        <v>0</v>
      </c>
      <c r="W53" s="1">
        <v>0</v>
      </c>
      <c r="X53" s="1">
        <v>0</v>
      </c>
      <c r="Y53" s="1">
        <v>0</v>
      </c>
      <c r="AE53" s="1" t="s">
        <v>3221</v>
      </c>
      <c r="AF53" s="1" t="s">
        <v>3222</v>
      </c>
      <c r="AL53" s="1">
        <v>2</v>
      </c>
      <c r="AN53" s="1">
        <v>2</v>
      </c>
      <c r="AU53" s="1" t="s">
        <v>2907</v>
      </c>
    </row>
    <row r="54" spans="1:47" ht="14.25" customHeight="1">
      <c r="A54" s="1" t="s">
        <v>3275</v>
      </c>
      <c r="B54" s="1" t="s">
        <v>1035</v>
      </c>
      <c r="C54" s="1" t="s">
        <v>37</v>
      </c>
      <c r="D54" s="1" t="s">
        <v>40</v>
      </c>
      <c r="E54" s="1">
        <v>78216</v>
      </c>
      <c r="F54" s="1">
        <v>500</v>
      </c>
      <c r="G54" s="1" t="s">
        <v>4175</v>
      </c>
      <c r="J54" s="1" t="s">
        <v>4168</v>
      </c>
      <c r="K54" s="1" t="s">
        <v>4169</v>
      </c>
      <c r="L54" s="1" t="s">
        <v>368</v>
      </c>
      <c r="M54" s="1" t="s">
        <v>898</v>
      </c>
      <c r="N54" s="1">
        <v>0</v>
      </c>
      <c r="P54" s="1">
        <v>2</v>
      </c>
      <c r="Q54" s="1">
        <v>2</v>
      </c>
      <c r="S54" s="1">
        <v>2</v>
      </c>
      <c r="T54" s="1">
        <v>0</v>
      </c>
      <c r="U54" s="1">
        <v>0</v>
      </c>
      <c r="V54" s="1">
        <v>0</v>
      </c>
      <c r="W54" s="1">
        <v>0</v>
      </c>
      <c r="X54" s="1">
        <v>0</v>
      </c>
      <c r="Y54" s="1">
        <v>0</v>
      </c>
      <c r="Z54" s="1">
        <v>1</v>
      </c>
      <c r="AE54" s="1" t="s">
        <v>4170</v>
      </c>
      <c r="AF54" s="1" t="s">
        <v>4171</v>
      </c>
      <c r="AU54" s="1" t="s">
        <v>2882</v>
      </c>
    </row>
    <row r="55" spans="1:47" ht="14.25" customHeight="1">
      <c r="A55" s="1" t="s">
        <v>4172</v>
      </c>
      <c r="B55" s="1" t="s">
        <v>1573</v>
      </c>
      <c r="C55" s="1" t="s">
        <v>192</v>
      </c>
      <c r="D55" s="1" t="s">
        <v>40</v>
      </c>
      <c r="E55" s="1">
        <v>78006</v>
      </c>
      <c r="F55" s="1">
        <v>500</v>
      </c>
      <c r="G55" s="1" t="s">
        <v>4175</v>
      </c>
      <c r="J55" s="1" t="s">
        <v>1038</v>
      </c>
      <c r="K55" s="1" t="s">
        <v>4116</v>
      </c>
      <c r="L55" s="1" t="s">
        <v>368</v>
      </c>
      <c r="M55" s="1" t="s">
        <v>898</v>
      </c>
      <c r="N55" s="1">
        <v>0</v>
      </c>
      <c r="P55" s="1">
        <v>2</v>
      </c>
      <c r="Q55" s="1">
        <v>2</v>
      </c>
      <c r="S55" s="1">
        <v>2</v>
      </c>
      <c r="T55" s="1">
        <v>0</v>
      </c>
      <c r="U55" s="1">
        <v>0</v>
      </c>
      <c r="V55" s="1">
        <v>0</v>
      </c>
      <c r="W55" s="1">
        <v>0</v>
      </c>
      <c r="X55" s="1">
        <v>0</v>
      </c>
      <c r="Y55" s="1">
        <v>0</v>
      </c>
      <c r="Z55" s="1">
        <v>1</v>
      </c>
      <c r="AE55" s="1" t="s">
        <v>1574</v>
      </c>
      <c r="AF55" s="1" t="s">
        <v>1575</v>
      </c>
      <c r="AU55" s="1" t="s">
        <v>2882</v>
      </c>
    </row>
    <row r="56" spans="1:47" ht="14.25" customHeight="1">
      <c r="A56" s="1" t="s">
        <v>3435</v>
      </c>
      <c r="B56" s="1" t="s">
        <v>3436</v>
      </c>
      <c r="C56" s="1" t="s">
        <v>219</v>
      </c>
      <c r="D56" s="1" t="s">
        <v>40</v>
      </c>
      <c r="E56" s="1">
        <v>78118</v>
      </c>
      <c r="F56" s="1">
        <v>500</v>
      </c>
      <c r="G56" s="1" t="s">
        <v>927</v>
      </c>
      <c r="J56" s="1" t="s">
        <v>217</v>
      </c>
      <c r="K56" s="1" t="s">
        <v>4159</v>
      </c>
      <c r="L56" s="1" t="s">
        <v>368</v>
      </c>
      <c r="M56" s="1" t="s">
        <v>898</v>
      </c>
      <c r="N56" s="1">
        <v>0</v>
      </c>
      <c r="P56" s="1">
        <v>2</v>
      </c>
      <c r="Q56" s="1">
        <v>2</v>
      </c>
      <c r="S56" s="1">
        <v>2</v>
      </c>
      <c r="T56" s="1">
        <v>0</v>
      </c>
      <c r="U56" s="1">
        <v>0</v>
      </c>
      <c r="V56" s="1">
        <v>0</v>
      </c>
      <c r="W56" s="1">
        <v>0</v>
      </c>
      <c r="X56" s="1">
        <v>0</v>
      </c>
      <c r="Y56" s="1">
        <v>0</v>
      </c>
      <c r="AE56" s="1" t="s">
        <v>3437</v>
      </c>
      <c r="AF56" s="1" t="s">
        <v>3438</v>
      </c>
      <c r="AU56" s="1" t="s">
        <v>2907</v>
      </c>
    </row>
    <row r="57" spans="1:47" ht="14.25" customHeight="1">
      <c r="A57" s="1" t="s">
        <v>3217</v>
      </c>
      <c r="B57" s="1" t="s">
        <v>1621</v>
      </c>
      <c r="C57" s="1" t="s">
        <v>185</v>
      </c>
      <c r="D57" s="1" t="s">
        <v>40</v>
      </c>
      <c r="E57" s="1">
        <v>78119</v>
      </c>
      <c r="F57" s="1">
        <v>500</v>
      </c>
      <c r="G57" s="1" t="s">
        <v>927</v>
      </c>
      <c r="J57" s="1" t="s">
        <v>217</v>
      </c>
      <c r="L57" s="1" t="s">
        <v>368</v>
      </c>
      <c r="M57" s="1" t="s">
        <v>898</v>
      </c>
      <c r="N57" s="1">
        <v>0</v>
      </c>
      <c r="P57" s="1">
        <v>2</v>
      </c>
      <c r="Q57" s="1">
        <v>2</v>
      </c>
      <c r="S57" s="1">
        <v>2</v>
      </c>
      <c r="T57" s="1">
        <v>0</v>
      </c>
      <c r="U57" s="1">
        <v>0</v>
      </c>
      <c r="V57" s="1">
        <v>0</v>
      </c>
      <c r="W57" s="1">
        <v>0</v>
      </c>
      <c r="X57" s="1">
        <v>0</v>
      </c>
      <c r="Y57" s="1">
        <v>0</v>
      </c>
      <c r="AE57" s="1" t="s">
        <v>3439</v>
      </c>
      <c r="AL57" s="1">
        <v>2</v>
      </c>
      <c r="AN57" s="1">
        <v>2</v>
      </c>
      <c r="AU57" s="1" t="s">
        <v>2907</v>
      </c>
    </row>
    <row r="58" spans="1:47" ht="14.25" customHeight="1">
      <c r="A58" s="1" t="s">
        <v>1669</v>
      </c>
      <c r="B58" s="1" t="s">
        <v>1670</v>
      </c>
      <c r="C58" s="1" t="s">
        <v>1671</v>
      </c>
      <c r="D58" s="1" t="s">
        <v>40</v>
      </c>
      <c r="E58" s="1">
        <v>78072</v>
      </c>
      <c r="F58" s="1">
        <v>500</v>
      </c>
      <c r="G58" s="1" t="s">
        <v>927</v>
      </c>
      <c r="J58" s="1" t="s">
        <v>1609</v>
      </c>
      <c r="L58" s="1" t="s">
        <v>368</v>
      </c>
      <c r="M58" s="1" t="s">
        <v>898</v>
      </c>
      <c r="N58" s="1">
        <v>0</v>
      </c>
      <c r="P58" s="1">
        <v>2</v>
      </c>
      <c r="Q58" s="1">
        <v>2</v>
      </c>
      <c r="S58" s="1">
        <v>2</v>
      </c>
      <c r="T58" s="1">
        <v>0</v>
      </c>
      <c r="U58" s="1">
        <v>0</v>
      </c>
      <c r="V58" s="1">
        <v>0</v>
      </c>
      <c r="W58" s="1">
        <v>0</v>
      </c>
      <c r="X58" s="1">
        <v>0</v>
      </c>
      <c r="Y58" s="1">
        <v>0</v>
      </c>
      <c r="AE58" s="1" t="s">
        <v>1672</v>
      </c>
      <c r="AF58" s="1" t="s">
        <v>3440</v>
      </c>
      <c r="AU58" s="1" t="s">
        <v>2907</v>
      </c>
    </row>
    <row r="59" spans="1:47" ht="14.25" customHeight="1">
      <c r="A59" s="1" t="s">
        <v>3441</v>
      </c>
      <c r="B59" s="1" t="s">
        <v>3442</v>
      </c>
      <c r="C59" s="1" t="s">
        <v>37</v>
      </c>
      <c r="D59" s="1" t="s">
        <v>40</v>
      </c>
      <c r="E59" s="1">
        <v>78250</v>
      </c>
      <c r="F59" s="1">
        <v>500</v>
      </c>
      <c r="G59" s="1" t="s">
        <v>4175</v>
      </c>
      <c r="J59" s="1" t="s">
        <v>4174</v>
      </c>
      <c r="K59" s="1" t="s">
        <v>4175</v>
      </c>
      <c r="L59" s="1" t="s">
        <v>368</v>
      </c>
      <c r="M59" s="1" t="s">
        <v>898</v>
      </c>
      <c r="N59" s="1">
        <v>0</v>
      </c>
      <c r="P59" s="1">
        <v>2</v>
      </c>
      <c r="Q59" s="1">
        <v>2</v>
      </c>
      <c r="S59" s="1">
        <v>2</v>
      </c>
      <c r="T59" s="1">
        <v>0</v>
      </c>
      <c r="U59" s="1">
        <v>0</v>
      </c>
      <c r="V59" s="1">
        <v>0</v>
      </c>
      <c r="W59" s="1">
        <v>0</v>
      </c>
      <c r="X59" s="1">
        <v>0</v>
      </c>
      <c r="Y59" s="1">
        <v>0</v>
      </c>
      <c r="Z59" s="1">
        <v>1</v>
      </c>
      <c r="AE59" s="1" t="s">
        <v>3443</v>
      </c>
      <c r="AF59" s="1" t="s">
        <v>3444</v>
      </c>
      <c r="AU59" s="1" t="s">
        <v>2882</v>
      </c>
    </row>
    <row r="60" spans="1:47" ht="14.25" customHeight="1">
      <c r="A60" s="1" t="s">
        <v>2620</v>
      </c>
      <c r="B60" s="1" t="s">
        <v>3445</v>
      </c>
      <c r="C60" s="1" t="s">
        <v>192</v>
      </c>
      <c r="D60" s="1" t="s">
        <v>40</v>
      </c>
      <c r="E60" s="1">
        <v>78006</v>
      </c>
      <c r="F60" s="1">
        <v>500</v>
      </c>
      <c r="G60" s="1" t="s">
        <v>927</v>
      </c>
      <c r="J60" s="1" t="s">
        <v>2094</v>
      </c>
      <c r="L60" s="1" t="s">
        <v>368</v>
      </c>
      <c r="M60" s="1" t="s">
        <v>898</v>
      </c>
      <c r="N60" s="1">
        <v>0</v>
      </c>
      <c r="P60" s="1">
        <v>2</v>
      </c>
      <c r="Q60" s="1">
        <v>2</v>
      </c>
      <c r="S60" s="1">
        <v>2</v>
      </c>
      <c r="T60" s="1">
        <v>0</v>
      </c>
      <c r="U60" s="1">
        <v>0</v>
      </c>
      <c r="V60" s="1">
        <v>0</v>
      </c>
      <c r="W60" s="1">
        <v>0</v>
      </c>
      <c r="X60" s="1">
        <v>0</v>
      </c>
      <c r="Y60" s="1">
        <v>0</v>
      </c>
      <c r="AE60" s="1" t="s">
        <v>3446</v>
      </c>
      <c r="AF60" s="1" t="s">
        <v>3447</v>
      </c>
      <c r="AL60" s="1">
        <v>2</v>
      </c>
      <c r="AN60" s="1">
        <v>2</v>
      </c>
      <c r="AU60" s="1" t="s">
        <v>2882</v>
      </c>
    </row>
    <row r="61" spans="1:47" ht="14.25" customHeight="1">
      <c r="A61" s="1" t="s">
        <v>1689</v>
      </c>
      <c r="B61" s="1" t="s">
        <v>1690</v>
      </c>
      <c r="C61" s="1" t="s">
        <v>37</v>
      </c>
      <c r="D61" s="1" t="s">
        <v>40</v>
      </c>
      <c r="E61" s="1">
        <v>78213</v>
      </c>
      <c r="F61" s="1">
        <v>500</v>
      </c>
      <c r="G61" s="1" t="s">
        <v>927</v>
      </c>
      <c r="J61" s="1" t="s">
        <v>560</v>
      </c>
      <c r="K61" s="1" t="s">
        <v>4159</v>
      </c>
      <c r="L61" s="1" t="s">
        <v>368</v>
      </c>
      <c r="M61" s="1" t="s">
        <v>898</v>
      </c>
      <c r="N61" s="1">
        <v>0</v>
      </c>
      <c r="P61" s="1">
        <v>2</v>
      </c>
      <c r="Q61" s="1">
        <v>2</v>
      </c>
      <c r="S61" s="1">
        <v>2</v>
      </c>
      <c r="T61" s="1">
        <v>0</v>
      </c>
      <c r="U61" s="1">
        <v>0</v>
      </c>
      <c r="V61" s="1">
        <v>0</v>
      </c>
      <c r="W61" s="1">
        <v>0</v>
      </c>
      <c r="X61" s="1">
        <v>0</v>
      </c>
      <c r="Y61" s="1">
        <v>0</v>
      </c>
      <c r="AE61" s="1" t="s">
        <v>1691</v>
      </c>
      <c r="AF61" s="1" t="s">
        <v>3155</v>
      </c>
      <c r="AU61" s="1" t="s">
        <v>2907</v>
      </c>
    </row>
    <row r="62" spans="1:47" ht="14.25" customHeight="1">
      <c r="A62" s="1" t="s">
        <v>473</v>
      </c>
      <c r="B62" s="1" t="s">
        <v>1121</v>
      </c>
      <c r="C62" s="1" t="s">
        <v>37</v>
      </c>
      <c r="D62" s="1" t="s">
        <v>40</v>
      </c>
      <c r="E62" s="1">
        <v>78261</v>
      </c>
      <c r="F62" s="1">
        <v>500</v>
      </c>
      <c r="G62" s="1" t="s">
        <v>927</v>
      </c>
      <c r="J62" s="1" t="s">
        <v>472</v>
      </c>
      <c r="L62" s="1" t="s">
        <v>368</v>
      </c>
      <c r="M62" s="1" t="s">
        <v>898</v>
      </c>
      <c r="N62" s="1">
        <v>0</v>
      </c>
      <c r="P62" s="1">
        <v>2</v>
      </c>
      <c r="Q62" s="1">
        <v>2</v>
      </c>
      <c r="S62" s="1">
        <v>2</v>
      </c>
      <c r="T62" s="1">
        <v>0</v>
      </c>
      <c r="U62" s="1">
        <v>0</v>
      </c>
      <c r="V62" s="1">
        <v>0</v>
      </c>
      <c r="W62" s="1">
        <v>0</v>
      </c>
      <c r="X62" s="1">
        <v>0</v>
      </c>
      <c r="Y62" s="1">
        <v>0</v>
      </c>
      <c r="AE62" s="1" t="s">
        <v>1122</v>
      </c>
      <c r="AF62" s="1" t="s">
        <v>3448</v>
      </c>
      <c r="AU62" s="1" t="s">
        <v>3449</v>
      </c>
    </row>
    <row r="63" spans="1:47" ht="14.25" customHeight="1">
      <c r="A63" s="1" t="s">
        <v>4327</v>
      </c>
      <c r="B63" s="1" t="s">
        <v>1923</v>
      </c>
      <c r="C63" s="1" t="s">
        <v>1564</v>
      </c>
      <c r="D63" s="1" t="s">
        <v>40</v>
      </c>
      <c r="E63" s="1">
        <v>78070</v>
      </c>
      <c r="F63" s="1">
        <v>500</v>
      </c>
      <c r="G63" s="1" t="s">
        <v>927</v>
      </c>
      <c r="J63" s="1" t="s">
        <v>996</v>
      </c>
      <c r="L63" s="1" t="s">
        <v>368</v>
      </c>
      <c r="M63" s="1" t="s">
        <v>898</v>
      </c>
      <c r="N63" s="1">
        <v>0</v>
      </c>
      <c r="P63" s="1">
        <v>2</v>
      </c>
      <c r="Q63" s="1">
        <v>2</v>
      </c>
      <c r="S63" s="1">
        <v>2</v>
      </c>
      <c r="T63" s="1">
        <v>0</v>
      </c>
      <c r="U63" s="1">
        <v>0</v>
      </c>
      <c r="V63" s="1">
        <v>0</v>
      </c>
      <c r="W63" s="1">
        <v>0</v>
      </c>
      <c r="X63" s="1">
        <v>0</v>
      </c>
      <c r="Y63" s="1">
        <v>0</v>
      </c>
      <c r="AE63" s="1" t="s">
        <v>1924</v>
      </c>
      <c r="AF63" s="1" t="s">
        <v>1925</v>
      </c>
      <c r="AU63" s="1" t="s">
        <v>2907</v>
      </c>
    </row>
    <row r="64" spans="1:47" ht="14.25" customHeight="1">
      <c r="A64" s="1" t="s">
        <v>3450</v>
      </c>
      <c r="B64" s="1" t="s">
        <v>3451</v>
      </c>
      <c r="C64" s="1" t="s">
        <v>37</v>
      </c>
      <c r="D64" s="1" t="s">
        <v>40</v>
      </c>
      <c r="E64" s="1">
        <v>78210</v>
      </c>
      <c r="F64" s="1">
        <v>500</v>
      </c>
      <c r="G64" s="1" t="s">
        <v>927</v>
      </c>
      <c r="J64" s="1" t="s">
        <v>4168</v>
      </c>
      <c r="L64" s="1" t="s">
        <v>368</v>
      </c>
      <c r="M64" s="1" t="s">
        <v>898</v>
      </c>
      <c r="N64" s="1">
        <v>0</v>
      </c>
      <c r="P64" s="1">
        <v>2</v>
      </c>
      <c r="Q64" s="1">
        <v>2</v>
      </c>
      <c r="S64" s="1">
        <v>2</v>
      </c>
      <c r="T64" s="1">
        <v>0</v>
      </c>
      <c r="U64" s="1">
        <v>0</v>
      </c>
      <c r="V64" s="1">
        <v>0</v>
      </c>
      <c r="W64" s="1">
        <v>0</v>
      </c>
      <c r="X64" s="1">
        <v>0</v>
      </c>
      <c r="Y64" s="1">
        <v>0</v>
      </c>
      <c r="AE64" s="1" t="s">
        <v>3452</v>
      </c>
      <c r="AU64" s="1" t="s">
        <v>2907</v>
      </c>
    </row>
    <row r="65" spans="1:47" ht="14.25" customHeight="1">
      <c r="A65" s="1" t="s">
        <v>3453</v>
      </c>
      <c r="B65" s="1" t="s">
        <v>3454</v>
      </c>
      <c r="C65" s="1" t="s">
        <v>37</v>
      </c>
      <c r="D65" s="1" t="s">
        <v>40</v>
      </c>
      <c r="E65" s="1">
        <v>78205</v>
      </c>
      <c r="F65" s="1">
        <v>500</v>
      </c>
      <c r="G65" s="1" t="s">
        <v>4175</v>
      </c>
      <c r="J65" s="1" t="s">
        <v>4176</v>
      </c>
      <c r="K65" s="1" t="s">
        <v>4175</v>
      </c>
      <c r="L65" s="1" t="s">
        <v>368</v>
      </c>
      <c r="M65" s="1" t="s">
        <v>898</v>
      </c>
      <c r="N65" s="1">
        <v>0</v>
      </c>
      <c r="P65" s="1">
        <v>2</v>
      </c>
      <c r="Q65" s="1">
        <v>2</v>
      </c>
      <c r="S65" s="1">
        <v>2</v>
      </c>
      <c r="T65" s="1">
        <v>0</v>
      </c>
      <c r="U65" s="1">
        <v>0</v>
      </c>
      <c r="V65" s="1">
        <v>0</v>
      </c>
      <c r="W65" s="1">
        <v>0</v>
      </c>
      <c r="X65" s="1">
        <v>0</v>
      </c>
      <c r="Y65" s="1">
        <v>0</v>
      </c>
      <c r="Z65" s="1">
        <v>1</v>
      </c>
      <c r="AE65" s="1" t="s">
        <v>3455</v>
      </c>
      <c r="AF65" s="1" t="s">
        <v>3456</v>
      </c>
      <c r="AU65" s="1" t="s">
        <v>2882</v>
      </c>
    </row>
    <row r="66" spans="1:47" ht="14.25" customHeight="1">
      <c r="A66" s="1" t="s">
        <v>1809</v>
      </c>
      <c r="B66" s="1" t="s">
        <v>3139</v>
      </c>
      <c r="C66" s="1" t="s">
        <v>37</v>
      </c>
      <c r="D66" s="1" t="s">
        <v>40</v>
      </c>
      <c r="E66" s="1">
        <v>78296</v>
      </c>
      <c r="F66" s="1">
        <v>500</v>
      </c>
      <c r="G66" s="1" t="s">
        <v>4122</v>
      </c>
      <c r="J66" s="1" t="s">
        <v>4177</v>
      </c>
      <c r="K66" s="1" t="s">
        <v>4116</v>
      </c>
      <c r="L66" s="1" t="s">
        <v>368</v>
      </c>
      <c r="M66" s="1" t="s">
        <v>898</v>
      </c>
      <c r="N66" s="1">
        <v>0</v>
      </c>
      <c r="P66" s="1">
        <v>2</v>
      </c>
      <c r="Q66" s="1">
        <v>2</v>
      </c>
      <c r="S66" s="1">
        <v>2</v>
      </c>
      <c r="T66" s="1">
        <v>0</v>
      </c>
      <c r="U66" s="1">
        <v>0</v>
      </c>
      <c r="V66" s="1">
        <v>0</v>
      </c>
      <c r="W66" s="1">
        <v>0</v>
      </c>
      <c r="X66" s="1">
        <v>0</v>
      </c>
      <c r="Y66" s="1">
        <v>0</v>
      </c>
      <c r="Z66" s="1">
        <v>1</v>
      </c>
      <c r="AE66" s="1" t="s">
        <v>1812</v>
      </c>
      <c r="AF66" s="1" t="s">
        <v>1813</v>
      </c>
      <c r="AU66" s="1" t="s">
        <v>2882</v>
      </c>
    </row>
    <row r="67" spans="1:47" ht="14.25" customHeight="1">
      <c r="A67" s="1" t="s">
        <v>3457</v>
      </c>
      <c r="B67" s="1" t="s">
        <v>3458</v>
      </c>
      <c r="C67" s="1" t="s">
        <v>37</v>
      </c>
      <c r="D67" s="1" t="s">
        <v>40</v>
      </c>
      <c r="E67" s="1">
        <v>78248</v>
      </c>
      <c r="F67" s="1">
        <v>500</v>
      </c>
      <c r="G67" s="1" t="s">
        <v>927</v>
      </c>
      <c r="J67" s="1" t="s">
        <v>4168</v>
      </c>
      <c r="L67" s="1" t="s">
        <v>368</v>
      </c>
      <c r="M67" s="1" t="s">
        <v>898</v>
      </c>
      <c r="N67" s="1">
        <v>0</v>
      </c>
      <c r="P67" s="1">
        <v>2</v>
      </c>
      <c r="Q67" s="1">
        <v>2</v>
      </c>
      <c r="S67" s="1">
        <v>2</v>
      </c>
      <c r="T67" s="1">
        <v>0</v>
      </c>
      <c r="U67" s="1">
        <v>0</v>
      </c>
      <c r="V67" s="1">
        <v>0</v>
      </c>
      <c r="W67" s="1">
        <v>0</v>
      </c>
      <c r="X67" s="1">
        <v>0</v>
      </c>
      <c r="Y67" s="1">
        <v>0</v>
      </c>
      <c r="Z67" s="1">
        <v>1</v>
      </c>
      <c r="AE67" s="1" t="s">
        <v>3459</v>
      </c>
      <c r="AF67" s="1" t="s">
        <v>3460</v>
      </c>
      <c r="AU67" s="1" t="s">
        <v>2882</v>
      </c>
    </row>
    <row r="68" spans="1:47" ht="14.25" customHeight="1">
      <c r="A68" s="1" t="s">
        <v>1938</v>
      </c>
      <c r="B68" s="1" t="s">
        <v>1939</v>
      </c>
      <c r="C68" s="1" t="s">
        <v>150</v>
      </c>
      <c r="D68" s="1" t="s">
        <v>40</v>
      </c>
      <c r="E68" s="1">
        <v>78861</v>
      </c>
      <c r="F68" s="1">
        <v>500</v>
      </c>
      <c r="G68" s="1" t="s">
        <v>4175</v>
      </c>
      <c r="J68" s="1" t="s">
        <v>1038</v>
      </c>
      <c r="K68" s="1" t="s">
        <v>4116</v>
      </c>
      <c r="L68" s="1" t="s">
        <v>368</v>
      </c>
      <c r="M68" s="1" t="s">
        <v>898</v>
      </c>
      <c r="N68" s="1">
        <v>0</v>
      </c>
      <c r="P68" s="1">
        <v>2</v>
      </c>
      <c r="Q68" s="1">
        <v>2</v>
      </c>
      <c r="S68" s="1">
        <v>2</v>
      </c>
      <c r="T68" s="1">
        <v>0</v>
      </c>
      <c r="U68" s="1">
        <v>0</v>
      </c>
      <c r="V68" s="1">
        <v>0</v>
      </c>
      <c r="W68" s="1">
        <v>0</v>
      </c>
      <c r="X68" s="1">
        <v>0</v>
      </c>
      <c r="Y68" s="1">
        <v>0</v>
      </c>
      <c r="Z68" s="1">
        <v>1</v>
      </c>
      <c r="AE68" s="1" t="s">
        <v>3461</v>
      </c>
      <c r="AF68" s="1" t="s">
        <v>3462</v>
      </c>
      <c r="AU68" s="1" t="s">
        <v>2882</v>
      </c>
    </row>
    <row r="69" spans="1:47" ht="14.25" customHeight="1">
      <c r="A69" s="1" t="s">
        <v>1991</v>
      </c>
      <c r="B69" s="1" t="s">
        <v>1992</v>
      </c>
      <c r="C69" s="1" t="s">
        <v>2544</v>
      </c>
      <c r="D69" s="1" t="s">
        <v>40</v>
      </c>
      <c r="E69" s="1">
        <v>78113</v>
      </c>
      <c r="F69" s="1">
        <v>500</v>
      </c>
      <c r="G69" s="1" t="s">
        <v>931</v>
      </c>
      <c r="J69" s="1" t="s">
        <v>217</v>
      </c>
      <c r="K69" s="1" t="s">
        <v>4165</v>
      </c>
      <c r="L69" s="1" t="s">
        <v>368</v>
      </c>
      <c r="M69" s="1" t="s">
        <v>898</v>
      </c>
      <c r="N69" s="1">
        <v>0</v>
      </c>
      <c r="P69" s="1">
        <v>2</v>
      </c>
      <c r="Q69" s="1">
        <v>2</v>
      </c>
      <c r="S69" s="1">
        <v>2</v>
      </c>
      <c r="T69" s="1">
        <v>0</v>
      </c>
      <c r="U69" s="1">
        <v>0</v>
      </c>
      <c r="V69" s="1">
        <v>0</v>
      </c>
      <c r="W69" s="1">
        <v>0</v>
      </c>
      <c r="X69" s="1">
        <v>0</v>
      </c>
      <c r="Y69" s="1">
        <v>0</v>
      </c>
      <c r="Z69" s="1">
        <v>1</v>
      </c>
      <c r="AU69" s="1" t="s">
        <v>2907</v>
      </c>
    </row>
    <row r="70" spans="1:47" ht="14.25" customHeight="1">
      <c r="A70" s="1" t="s">
        <v>3205</v>
      </c>
      <c r="B70" s="1" t="s">
        <v>1069</v>
      </c>
      <c r="C70" s="1" t="s">
        <v>68</v>
      </c>
      <c r="D70" s="1" t="s">
        <v>40</v>
      </c>
      <c r="E70" s="1">
        <v>77005</v>
      </c>
      <c r="F70" s="1">
        <v>500</v>
      </c>
      <c r="G70" s="1" t="s">
        <v>927</v>
      </c>
      <c r="J70" s="1" t="s">
        <v>4178</v>
      </c>
      <c r="L70" s="1" t="s">
        <v>368</v>
      </c>
      <c r="M70" s="1" t="s">
        <v>898</v>
      </c>
      <c r="N70" s="1">
        <v>0</v>
      </c>
      <c r="P70" s="1">
        <v>2</v>
      </c>
      <c r="Q70" s="1">
        <v>2</v>
      </c>
      <c r="S70" s="1">
        <v>2</v>
      </c>
      <c r="T70" s="1">
        <v>0</v>
      </c>
      <c r="U70" s="1">
        <v>0</v>
      </c>
      <c r="V70" s="1">
        <v>0</v>
      </c>
      <c r="W70" s="1">
        <v>0</v>
      </c>
      <c r="X70" s="1">
        <v>0</v>
      </c>
      <c r="Y70" s="1">
        <v>0</v>
      </c>
      <c r="AE70" s="1" t="s">
        <v>797</v>
      </c>
      <c r="AG70" s="1" t="s">
        <v>4107</v>
      </c>
      <c r="AH70" s="1">
        <v>1</v>
      </c>
      <c r="AI70" s="1" t="s">
        <v>3431</v>
      </c>
      <c r="AU70" s="1" t="s">
        <v>2907</v>
      </c>
    </row>
    <row r="71" spans="1:47" ht="14.25" customHeight="1">
      <c r="A71" s="1" t="s">
        <v>3463</v>
      </c>
      <c r="B71" s="1" t="s">
        <v>3464</v>
      </c>
      <c r="C71" s="1" t="s">
        <v>3465</v>
      </c>
      <c r="D71" s="1" t="s">
        <v>40</v>
      </c>
      <c r="E71" s="1">
        <v>77316</v>
      </c>
      <c r="F71" s="1">
        <v>500</v>
      </c>
      <c r="G71" s="1" t="s">
        <v>927</v>
      </c>
      <c r="L71" s="1" t="s">
        <v>368</v>
      </c>
      <c r="M71" s="1" t="s">
        <v>898</v>
      </c>
      <c r="N71" s="1">
        <v>0</v>
      </c>
      <c r="P71" s="1">
        <v>2</v>
      </c>
      <c r="Q71" s="1">
        <v>2</v>
      </c>
      <c r="S71" s="1">
        <v>2</v>
      </c>
      <c r="T71" s="1">
        <v>0</v>
      </c>
      <c r="U71" s="1">
        <v>0</v>
      </c>
      <c r="V71" s="1">
        <v>0</v>
      </c>
      <c r="W71" s="1">
        <v>0</v>
      </c>
      <c r="X71" s="1">
        <v>0</v>
      </c>
      <c r="Y71" s="1">
        <v>0</v>
      </c>
      <c r="AU71" s="1" t="s">
        <v>2907</v>
      </c>
    </row>
    <row r="72" spans="1:47" ht="14.25" customHeight="1">
      <c r="A72" s="1" t="s">
        <v>3466</v>
      </c>
      <c r="B72" s="1" t="s">
        <v>3467</v>
      </c>
      <c r="C72" s="1" t="s">
        <v>37</v>
      </c>
      <c r="D72" s="1" t="s">
        <v>40</v>
      </c>
      <c r="E72" s="1">
        <v>78217</v>
      </c>
      <c r="F72" s="1">
        <v>500</v>
      </c>
      <c r="G72" s="1" t="s">
        <v>927</v>
      </c>
      <c r="J72" s="1" t="s">
        <v>1814</v>
      </c>
      <c r="K72" s="1" t="s">
        <v>4328</v>
      </c>
      <c r="L72" s="1" t="s">
        <v>368</v>
      </c>
      <c r="M72" s="1" t="s">
        <v>898</v>
      </c>
      <c r="N72" s="1">
        <v>0</v>
      </c>
      <c r="P72" s="1">
        <v>2</v>
      </c>
      <c r="Q72" s="1">
        <v>2</v>
      </c>
      <c r="S72" s="1">
        <v>2</v>
      </c>
      <c r="T72" s="1">
        <v>0</v>
      </c>
      <c r="U72" s="1">
        <v>0</v>
      </c>
      <c r="V72" s="1">
        <v>0</v>
      </c>
      <c r="W72" s="1">
        <v>0</v>
      </c>
      <c r="X72" s="1">
        <v>0</v>
      </c>
      <c r="Y72" s="1">
        <v>0</v>
      </c>
      <c r="AE72" s="1" t="s">
        <v>3468</v>
      </c>
      <c r="AF72" s="1" t="s">
        <v>3469</v>
      </c>
      <c r="AU72" s="1" t="s">
        <v>3470</v>
      </c>
    </row>
    <row r="73" spans="1:47" ht="14.25" customHeight="1">
      <c r="A73" s="1" t="s">
        <v>2554</v>
      </c>
      <c r="B73" s="1" t="s">
        <v>2555</v>
      </c>
      <c r="C73" s="1" t="s">
        <v>37</v>
      </c>
      <c r="D73" s="1" t="s">
        <v>40</v>
      </c>
      <c r="E73" s="1">
        <v>78261</v>
      </c>
      <c r="F73" s="1">
        <v>500</v>
      </c>
      <c r="G73" s="1" t="s">
        <v>4175</v>
      </c>
      <c r="J73" s="1" t="s">
        <v>4168</v>
      </c>
      <c r="K73" s="1" t="s">
        <v>4116</v>
      </c>
      <c r="L73" s="1" t="s">
        <v>368</v>
      </c>
      <c r="M73" s="1" t="s">
        <v>898</v>
      </c>
      <c r="N73" s="1">
        <v>0</v>
      </c>
      <c r="P73" s="1">
        <v>2</v>
      </c>
      <c r="Q73" s="1">
        <v>2</v>
      </c>
      <c r="S73" s="1">
        <v>2</v>
      </c>
      <c r="T73" s="1">
        <v>0</v>
      </c>
      <c r="U73" s="1">
        <v>0</v>
      </c>
      <c r="V73" s="1">
        <v>0</v>
      </c>
      <c r="W73" s="1">
        <v>0</v>
      </c>
      <c r="X73" s="1">
        <v>0</v>
      </c>
      <c r="Y73" s="1">
        <v>0</v>
      </c>
      <c r="Z73" s="1">
        <v>1</v>
      </c>
      <c r="AE73" s="1" t="s">
        <v>2647</v>
      </c>
      <c r="AF73" s="1" t="s">
        <v>2648</v>
      </c>
      <c r="AG73" s="1" t="s">
        <v>4107</v>
      </c>
      <c r="AH73" s="1">
        <v>1</v>
      </c>
      <c r="AI73" s="1" t="s">
        <v>3431</v>
      </c>
      <c r="AU73" s="1" t="s">
        <v>3471</v>
      </c>
    </row>
    <row r="74" spans="1:47" ht="14.25" customHeight="1">
      <c r="A74" s="1" t="s">
        <v>4329</v>
      </c>
      <c r="B74" s="1" t="s">
        <v>3473</v>
      </c>
      <c r="C74" s="1" t="s">
        <v>37</v>
      </c>
      <c r="D74" s="1" t="s">
        <v>40</v>
      </c>
      <c r="E74" s="1">
        <v>78230</v>
      </c>
      <c r="F74" s="1">
        <v>500</v>
      </c>
      <c r="G74" s="1" t="s">
        <v>4175</v>
      </c>
      <c r="J74" s="1" t="s">
        <v>1444</v>
      </c>
      <c r="K74" s="1" t="s">
        <v>4116</v>
      </c>
      <c r="L74" s="1" t="s">
        <v>368</v>
      </c>
      <c r="M74" s="1" t="s">
        <v>898</v>
      </c>
      <c r="N74" s="1">
        <v>0</v>
      </c>
      <c r="P74" s="1">
        <v>2</v>
      </c>
      <c r="Q74" s="1">
        <v>2</v>
      </c>
      <c r="S74" s="1">
        <v>2</v>
      </c>
      <c r="T74" s="1">
        <v>0</v>
      </c>
      <c r="U74" s="1">
        <v>0</v>
      </c>
      <c r="V74" s="1">
        <v>0</v>
      </c>
      <c r="W74" s="1">
        <v>0</v>
      </c>
      <c r="X74" s="1">
        <v>0</v>
      </c>
      <c r="Y74" s="1">
        <v>0</v>
      </c>
      <c r="Z74" s="1">
        <v>1</v>
      </c>
      <c r="AE74" s="1" t="s">
        <v>3474</v>
      </c>
      <c r="AF74" s="1" t="s">
        <v>3475</v>
      </c>
      <c r="AU74" s="1" t="s">
        <v>2882</v>
      </c>
    </row>
    <row r="75" spans="1:47" ht="14.25" customHeight="1">
      <c r="A75" s="1" t="s">
        <v>1252</v>
      </c>
      <c r="B75" s="1" t="s">
        <v>818</v>
      </c>
      <c r="C75" s="1" t="s">
        <v>150</v>
      </c>
      <c r="D75" s="1" t="s">
        <v>40</v>
      </c>
      <c r="E75" s="1">
        <v>78861</v>
      </c>
      <c r="F75" s="1">
        <v>500</v>
      </c>
      <c r="G75" s="1" t="s">
        <v>931</v>
      </c>
      <c r="J75" s="1" t="s">
        <v>295</v>
      </c>
      <c r="K75" s="1" t="s">
        <v>4180</v>
      </c>
      <c r="L75" s="1" t="s">
        <v>368</v>
      </c>
      <c r="M75" s="1" t="s">
        <v>898</v>
      </c>
      <c r="N75" s="1">
        <v>0</v>
      </c>
      <c r="P75" s="1">
        <v>2</v>
      </c>
      <c r="Q75" s="1">
        <v>2</v>
      </c>
      <c r="S75" s="1">
        <v>2</v>
      </c>
      <c r="T75" s="1">
        <v>0</v>
      </c>
      <c r="U75" s="1">
        <v>0</v>
      </c>
      <c r="V75" s="1">
        <v>0</v>
      </c>
      <c r="W75" s="1">
        <v>0</v>
      </c>
      <c r="X75" s="1">
        <v>0</v>
      </c>
      <c r="Y75" s="1">
        <v>0</v>
      </c>
      <c r="Z75" s="1">
        <v>1</v>
      </c>
      <c r="AU75" s="1" t="s">
        <v>2907</v>
      </c>
    </row>
    <row r="76" spans="1:47" ht="14.25" customHeight="1">
      <c r="A76" s="1" t="s">
        <v>3476</v>
      </c>
      <c r="B76" s="1" t="s">
        <v>2302</v>
      </c>
      <c r="C76" s="1" t="s">
        <v>1671</v>
      </c>
      <c r="D76" s="1" t="s">
        <v>40</v>
      </c>
      <c r="E76" s="1">
        <v>78072</v>
      </c>
      <c r="F76" s="1">
        <v>500</v>
      </c>
      <c r="G76" s="1" t="s">
        <v>927</v>
      </c>
      <c r="J76" s="1" t="s">
        <v>1609</v>
      </c>
      <c r="L76" s="1" t="s">
        <v>368</v>
      </c>
      <c r="M76" s="1" t="s">
        <v>898</v>
      </c>
      <c r="N76" s="1">
        <v>0</v>
      </c>
      <c r="P76" s="1">
        <v>2</v>
      </c>
      <c r="Q76" s="1">
        <v>2</v>
      </c>
      <c r="S76" s="1">
        <v>2</v>
      </c>
      <c r="T76" s="1">
        <v>0</v>
      </c>
      <c r="U76" s="1">
        <v>0</v>
      </c>
      <c r="V76" s="1">
        <v>0</v>
      </c>
      <c r="W76" s="1">
        <v>0</v>
      </c>
      <c r="X76" s="1">
        <v>0</v>
      </c>
      <c r="Y76" s="1">
        <v>0</v>
      </c>
      <c r="AE76" s="1" t="s">
        <v>2303</v>
      </c>
      <c r="AF76" s="1" t="s">
        <v>2304</v>
      </c>
      <c r="AU76" s="1" t="s">
        <v>2907</v>
      </c>
    </row>
    <row r="77" spans="1:47" ht="14.25" customHeight="1">
      <c r="A77" s="1" t="s">
        <v>3477</v>
      </c>
      <c r="F77" s="1">
        <v>465</v>
      </c>
      <c r="G77" s="1" t="s">
        <v>927</v>
      </c>
    </row>
    <row r="78" spans="1:47" ht="14.25" customHeight="1">
      <c r="A78" s="1" t="s">
        <v>4330</v>
      </c>
      <c r="B78" s="1" t="s">
        <v>1713</v>
      </c>
      <c r="C78" s="1" t="s">
        <v>37</v>
      </c>
      <c r="D78" s="1" t="s">
        <v>40</v>
      </c>
      <c r="E78" s="1">
        <v>78233</v>
      </c>
      <c r="F78" s="1">
        <v>400</v>
      </c>
      <c r="G78" s="1" t="s">
        <v>931</v>
      </c>
      <c r="H78" s="1">
        <v>600</v>
      </c>
      <c r="I78" s="1" t="s">
        <v>931</v>
      </c>
      <c r="J78" s="1" t="s">
        <v>996</v>
      </c>
      <c r="K78" s="1" t="s">
        <v>4331</v>
      </c>
      <c r="L78" s="1" t="s">
        <v>373</v>
      </c>
      <c r="M78" s="1" t="s">
        <v>897</v>
      </c>
      <c r="N78" s="1">
        <v>0</v>
      </c>
      <c r="P78" s="1">
        <v>2</v>
      </c>
      <c r="Q78" s="1">
        <v>2</v>
      </c>
      <c r="S78" s="1">
        <v>4</v>
      </c>
      <c r="T78" s="1" t="s">
        <v>892</v>
      </c>
      <c r="U78" s="1" t="s">
        <v>896</v>
      </c>
      <c r="V78" s="1" t="s">
        <v>892</v>
      </c>
      <c r="W78" s="1">
        <v>0</v>
      </c>
      <c r="X78" s="1">
        <v>0</v>
      </c>
      <c r="Y78" s="1">
        <v>0</v>
      </c>
      <c r="AE78" s="1" t="s">
        <v>1714</v>
      </c>
      <c r="AF78" s="1" t="s">
        <v>1715</v>
      </c>
      <c r="AQ78" s="1">
        <v>2</v>
      </c>
      <c r="AR78" s="1" t="s">
        <v>977</v>
      </c>
      <c r="AU78" s="1" t="s">
        <v>2840</v>
      </c>
    </row>
    <row r="79" spans="1:47" ht="14.25" customHeight="1">
      <c r="A79" s="1" t="s">
        <v>4332</v>
      </c>
      <c r="B79" s="1" t="s">
        <v>2186</v>
      </c>
      <c r="C79" s="1" t="s">
        <v>333</v>
      </c>
      <c r="D79" s="1" t="s">
        <v>40</v>
      </c>
      <c r="E79" s="1">
        <v>78066</v>
      </c>
      <c r="F79" s="1">
        <v>400</v>
      </c>
      <c r="G79" s="1" t="s">
        <v>927</v>
      </c>
      <c r="K79" s="1" t="s">
        <v>4182</v>
      </c>
      <c r="L79" s="1" t="s">
        <v>363</v>
      </c>
      <c r="M79" s="1" t="s">
        <v>901</v>
      </c>
      <c r="N79" s="1">
        <v>0</v>
      </c>
      <c r="P79" s="1">
        <v>1</v>
      </c>
      <c r="Q79" s="1">
        <v>0</v>
      </c>
      <c r="S79" s="1">
        <v>2</v>
      </c>
      <c r="T79" s="1">
        <v>0</v>
      </c>
      <c r="U79" s="1">
        <v>0</v>
      </c>
      <c r="V79" s="1">
        <v>0</v>
      </c>
      <c r="W79" s="1">
        <v>0</v>
      </c>
      <c r="X79" s="1">
        <v>0</v>
      </c>
      <c r="Y79" s="1">
        <v>0</v>
      </c>
      <c r="AE79" s="1" t="s">
        <v>2187</v>
      </c>
      <c r="AQ79" s="1">
        <v>1</v>
      </c>
      <c r="AR79" s="1">
        <v>18.239999999999998</v>
      </c>
      <c r="AS79" s="1" t="s">
        <v>3411</v>
      </c>
      <c r="AU79" s="1" t="s">
        <v>2894</v>
      </c>
    </row>
    <row r="80" spans="1:47" ht="14.25" customHeight="1">
      <c r="A80" s="1" t="s">
        <v>1769</v>
      </c>
      <c r="B80" s="1" t="s">
        <v>1310</v>
      </c>
      <c r="C80" s="1" t="s">
        <v>37</v>
      </c>
      <c r="D80" s="1" t="s">
        <v>40</v>
      </c>
      <c r="E80" s="1">
        <v>78216</v>
      </c>
      <c r="F80" s="1">
        <v>300</v>
      </c>
      <c r="G80" s="1" t="s">
        <v>4175</v>
      </c>
      <c r="J80" s="1" t="s">
        <v>2282</v>
      </c>
      <c r="K80" s="1" t="s">
        <v>4116</v>
      </c>
      <c r="L80" s="1" t="s">
        <v>363</v>
      </c>
      <c r="M80" s="1" t="s">
        <v>901</v>
      </c>
      <c r="N80" s="1">
        <v>0</v>
      </c>
      <c r="P80" s="1">
        <v>1</v>
      </c>
      <c r="Q80" s="1">
        <v>0</v>
      </c>
      <c r="S80" s="1">
        <v>2</v>
      </c>
      <c r="T80" s="1">
        <v>0</v>
      </c>
      <c r="U80" s="1">
        <v>0</v>
      </c>
      <c r="V80" s="1">
        <v>0</v>
      </c>
      <c r="W80" s="1">
        <v>0</v>
      </c>
      <c r="X80" s="1">
        <v>0</v>
      </c>
      <c r="Y80" s="1">
        <v>0</v>
      </c>
      <c r="Z80" s="1">
        <v>1</v>
      </c>
      <c r="AE80" s="1" t="s">
        <v>3479</v>
      </c>
      <c r="AF80" s="1" t="s">
        <v>3480</v>
      </c>
      <c r="AL80" s="1">
        <v>2</v>
      </c>
      <c r="AN80" s="1">
        <v>2</v>
      </c>
      <c r="AU80" s="1" t="s">
        <v>3481</v>
      </c>
    </row>
    <row r="81" spans="1:47" ht="14.25" customHeight="1">
      <c r="A81" s="1" t="s">
        <v>2278</v>
      </c>
      <c r="B81" s="1" t="s">
        <v>2279</v>
      </c>
      <c r="C81" s="1" t="s">
        <v>37</v>
      </c>
      <c r="D81" s="1" t="s">
        <v>40</v>
      </c>
      <c r="E81" s="1">
        <v>78248</v>
      </c>
      <c r="F81" s="1">
        <v>300</v>
      </c>
      <c r="G81" s="1" t="s">
        <v>927</v>
      </c>
      <c r="J81" s="1" t="s">
        <v>4183</v>
      </c>
      <c r="L81" s="1" t="s">
        <v>363</v>
      </c>
      <c r="M81" s="1" t="s">
        <v>901</v>
      </c>
      <c r="N81" s="1">
        <v>0</v>
      </c>
      <c r="P81" s="1">
        <v>1</v>
      </c>
      <c r="Q81" s="1">
        <v>0</v>
      </c>
      <c r="S81" s="1">
        <v>2</v>
      </c>
      <c r="T81" s="1">
        <v>0</v>
      </c>
      <c r="U81" s="1">
        <v>0</v>
      </c>
      <c r="V81" s="1">
        <v>0</v>
      </c>
      <c r="W81" s="1">
        <v>0</v>
      </c>
      <c r="X81" s="1">
        <v>0</v>
      </c>
      <c r="Y81" s="1">
        <v>0</v>
      </c>
      <c r="AE81" s="1" t="s">
        <v>3479</v>
      </c>
      <c r="AF81" s="1" t="s">
        <v>3480</v>
      </c>
      <c r="AU81" s="1" t="s">
        <v>2907</v>
      </c>
    </row>
    <row r="82" spans="1:47" ht="14.25" customHeight="1">
      <c r="A82" s="1" t="s">
        <v>2287</v>
      </c>
      <c r="B82" s="1" t="s">
        <v>2288</v>
      </c>
      <c r="C82" s="1" t="s">
        <v>37</v>
      </c>
      <c r="D82" s="1" t="s">
        <v>40</v>
      </c>
      <c r="E82" s="1">
        <v>78201</v>
      </c>
      <c r="F82" s="1">
        <v>300</v>
      </c>
      <c r="G82" s="1" t="s">
        <v>931</v>
      </c>
      <c r="J82" s="1" t="s">
        <v>2094</v>
      </c>
      <c r="K82" s="1" t="s">
        <v>4165</v>
      </c>
      <c r="L82" s="1" t="s">
        <v>363</v>
      </c>
      <c r="M82" s="1" t="s">
        <v>901</v>
      </c>
      <c r="N82" s="1">
        <v>0</v>
      </c>
      <c r="P82" s="1">
        <v>1</v>
      </c>
      <c r="Q82" s="1">
        <v>0</v>
      </c>
      <c r="S82" s="1">
        <v>2</v>
      </c>
      <c r="T82" s="1">
        <v>0</v>
      </c>
      <c r="U82" s="1">
        <v>0</v>
      </c>
      <c r="V82" s="1">
        <v>0</v>
      </c>
      <c r="W82" s="1">
        <v>0</v>
      </c>
      <c r="X82" s="1">
        <v>0</v>
      </c>
      <c r="Y82" s="1">
        <v>0</v>
      </c>
      <c r="Z82" s="1">
        <v>1</v>
      </c>
      <c r="AE82" s="1" t="s">
        <v>3482</v>
      </c>
      <c r="AU82" s="1" t="s">
        <v>3483</v>
      </c>
    </row>
    <row r="83" spans="1:47" ht="14.25" customHeight="1">
      <c r="A83" s="1" t="s">
        <v>3318</v>
      </c>
      <c r="B83" s="1" t="s">
        <v>3319</v>
      </c>
      <c r="C83" s="1" t="s">
        <v>37</v>
      </c>
      <c r="D83" s="1" t="s">
        <v>40</v>
      </c>
      <c r="E83" s="1">
        <v>78023</v>
      </c>
      <c r="F83" s="1">
        <v>250</v>
      </c>
      <c r="G83" s="1" t="s">
        <v>4175</v>
      </c>
      <c r="J83" s="1" t="s">
        <v>1444</v>
      </c>
      <c r="K83" s="1" t="s">
        <v>4175</v>
      </c>
      <c r="L83" s="1" t="s">
        <v>363</v>
      </c>
      <c r="M83" s="1" t="s">
        <v>901</v>
      </c>
      <c r="N83" s="1">
        <v>0</v>
      </c>
      <c r="P83" s="1">
        <v>1</v>
      </c>
      <c r="Q83" s="1">
        <v>0</v>
      </c>
      <c r="S83" s="1">
        <v>2</v>
      </c>
      <c r="T83" s="1">
        <v>0</v>
      </c>
      <c r="U83" s="1">
        <v>0</v>
      </c>
      <c r="V83" s="1">
        <v>0</v>
      </c>
      <c r="W83" s="1">
        <v>0</v>
      </c>
      <c r="X83" s="1">
        <v>0</v>
      </c>
      <c r="Y83" s="1">
        <v>0</v>
      </c>
      <c r="Z83" s="1">
        <v>1</v>
      </c>
      <c r="AE83" s="1" t="s">
        <v>3320</v>
      </c>
      <c r="AF83" s="1" t="s">
        <v>3321</v>
      </c>
      <c r="AU83" s="1" t="s">
        <v>2922</v>
      </c>
    </row>
    <row r="84" spans="1:47" ht="14.25" customHeight="1">
      <c r="A84" s="1" t="s">
        <v>3484</v>
      </c>
      <c r="B84" s="1" t="s">
        <v>3485</v>
      </c>
      <c r="C84" s="1" t="s">
        <v>37</v>
      </c>
      <c r="D84" s="1" t="s">
        <v>40</v>
      </c>
      <c r="E84" s="1">
        <v>78254</v>
      </c>
      <c r="F84" s="1">
        <v>250</v>
      </c>
      <c r="G84" s="1" t="s">
        <v>4175</v>
      </c>
      <c r="J84" s="1" t="s">
        <v>1038</v>
      </c>
      <c r="K84" s="1" t="s">
        <v>4169</v>
      </c>
      <c r="L84" s="1" t="s">
        <v>363</v>
      </c>
      <c r="M84" s="1" t="s">
        <v>901</v>
      </c>
      <c r="N84" s="1">
        <v>0</v>
      </c>
      <c r="P84" s="1">
        <v>1</v>
      </c>
      <c r="Q84" s="1">
        <v>0</v>
      </c>
      <c r="S84" s="1">
        <v>2</v>
      </c>
      <c r="T84" s="1">
        <v>0</v>
      </c>
      <c r="U84" s="1">
        <v>0</v>
      </c>
      <c r="V84" s="1">
        <v>0</v>
      </c>
      <c r="W84" s="1">
        <v>0</v>
      </c>
      <c r="X84" s="1">
        <v>0</v>
      </c>
      <c r="Y84" s="1">
        <v>0</v>
      </c>
      <c r="Z84" s="1">
        <v>1</v>
      </c>
      <c r="AE84" s="1" t="s">
        <v>3486</v>
      </c>
      <c r="AF84" s="1" t="s">
        <v>3487</v>
      </c>
      <c r="AU84" s="1" t="s">
        <v>2922</v>
      </c>
    </row>
    <row r="85" spans="1:47" ht="14.25" customHeight="1">
      <c r="A85" s="1" t="s">
        <v>2592</v>
      </c>
      <c r="B85" s="1" t="s">
        <v>73</v>
      </c>
      <c r="C85" s="1" t="s">
        <v>37</v>
      </c>
      <c r="D85" s="1" t="s">
        <v>40</v>
      </c>
      <c r="E85" s="1">
        <v>78217</v>
      </c>
      <c r="F85" s="1">
        <v>250</v>
      </c>
      <c r="G85" s="1" t="s">
        <v>4175</v>
      </c>
      <c r="J85" s="1" t="s">
        <v>560</v>
      </c>
      <c r="K85" s="1" t="s">
        <v>4184</v>
      </c>
      <c r="L85" s="1" t="s">
        <v>363</v>
      </c>
      <c r="M85" s="1" t="s">
        <v>901</v>
      </c>
      <c r="N85" s="1">
        <v>0</v>
      </c>
      <c r="P85" s="1">
        <v>1</v>
      </c>
      <c r="Q85" s="1">
        <v>0</v>
      </c>
      <c r="S85" s="1">
        <v>2</v>
      </c>
      <c r="T85" s="1">
        <v>0</v>
      </c>
      <c r="U85" s="1">
        <v>0</v>
      </c>
      <c r="V85" s="1">
        <v>0</v>
      </c>
      <c r="W85" s="1">
        <v>0</v>
      </c>
      <c r="X85" s="1">
        <v>0</v>
      </c>
      <c r="Y85" s="1">
        <v>0</v>
      </c>
      <c r="Z85" s="1">
        <v>1</v>
      </c>
      <c r="AE85" s="1" t="s">
        <v>2593</v>
      </c>
      <c r="AF85" s="1" t="s">
        <v>559</v>
      </c>
      <c r="AU85" s="1" t="s">
        <v>2922</v>
      </c>
    </row>
    <row r="86" spans="1:47" ht="14.25" customHeight="1">
      <c r="A86" s="1" t="s">
        <v>3488</v>
      </c>
      <c r="B86" s="1" t="s">
        <v>1485</v>
      </c>
      <c r="C86" s="1" t="s">
        <v>234</v>
      </c>
      <c r="D86" s="1" t="s">
        <v>40</v>
      </c>
      <c r="E86" s="1">
        <v>787130</v>
      </c>
      <c r="F86" s="1">
        <v>250</v>
      </c>
      <c r="G86" s="1" t="s">
        <v>927</v>
      </c>
      <c r="J86" s="1" t="s">
        <v>1488</v>
      </c>
      <c r="K86" s="1" t="s">
        <v>4152</v>
      </c>
      <c r="L86" s="1" t="s">
        <v>363</v>
      </c>
      <c r="M86" s="1" t="s">
        <v>901</v>
      </c>
      <c r="N86" s="1">
        <v>0</v>
      </c>
      <c r="P86" s="1">
        <v>1</v>
      </c>
      <c r="Q86" s="1">
        <v>0</v>
      </c>
      <c r="S86" s="1">
        <v>2</v>
      </c>
      <c r="T86" s="1">
        <v>0</v>
      </c>
      <c r="U86" s="1">
        <v>0</v>
      </c>
      <c r="V86" s="1">
        <v>0</v>
      </c>
      <c r="W86" s="1">
        <v>0</v>
      </c>
      <c r="X86" s="1">
        <v>0</v>
      </c>
      <c r="Y86" s="1">
        <v>0</v>
      </c>
      <c r="Z86" s="1">
        <v>1</v>
      </c>
      <c r="AE86" s="1" t="s">
        <v>1486</v>
      </c>
      <c r="AL86" s="1">
        <v>2</v>
      </c>
      <c r="AN86" s="1">
        <v>1</v>
      </c>
      <c r="AU86" s="1" t="s">
        <v>2907</v>
      </c>
    </row>
    <row r="87" spans="1:47" ht="14.25" customHeight="1">
      <c r="A87" s="1" t="s">
        <v>3489</v>
      </c>
      <c r="B87" s="1" t="s">
        <v>3490</v>
      </c>
      <c r="C87" s="1" t="s">
        <v>37</v>
      </c>
      <c r="D87" s="1" t="s">
        <v>40</v>
      </c>
      <c r="E87" s="1">
        <v>78201</v>
      </c>
      <c r="F87" s="1">
        <v>250</v>
      </c>
      <c r="G87" s="1" t="s">
        <v>4175</v>
      </c>
      <c r="J87" s="1" t="s">
        <v>427</v>
      </c>
      <c r="K87" s="1" t="s">
        <v>4185</v>
      </c>
      <c r="L87" s="1" t="s">
        <v>363</v>
      </c>
      <c r="M87" s="1" t="s">
        <v>901</v>
      </c>
      <c r="N87" s="1">
        <v>0</v>
      </c>
      <c r="P87" s="1">
        <v>1</v>
      </c>
      <c r="Q87" s="1">
        <v>0</v>
      </c>
      <c r="S87" s="1">
        <v>2</v>
      </c>
      <c r="T87" s="1">
        <v>0</v>
      </c>
      <c r="U87" s="1">
        <v>0</v>
      </c>
      <c r="V87" s="1">
        <v>0</v>
      </c>
      <c r="W87" s="1">
        <v>0</v>
      </c>
      <c r="X87" s="1">
        <v>0</v>
      </c>
      <c r="Y87" s="1">
        <v>0</v>
      </c>
      <c r="Z87" s="1">
        <v>1</v>
      </c>
      <c r="AE87" s="1" t="s">
        <v>3491</v>
      </c>
      <c r="AU87" s="1" t="s">
        <v>2922</v>
      </c>
    </row>
    <row r="88" spans="1:47" ht="14.25" customHeight="1">
      <c r="A88" s="1" t="s">
        <v>1489</v>
      </c>
      <c r="B88" s="1" t="s">
        <v>3493</v>
      </c>
      <c r="C88" s="1" t="s">
        <v>37</v>
      </c>
      <c r="D88" s="1" t="s">
        <v>40</v>
      </c>
      <c r="E88" s="1">
        <v>78204</v>
      </c>
      <c r="F88" s="1">
        <v>250</v>
      </c>
      <c r="G88" s="1" t="s">
        <v>4175</v>
      </c>
      <c r="J88" s="1" t="s">
        <v>427</v>
      </c>
      <c r="K88" s="1" t="s">
        <v>4116</v>
      </c>
      <c r="L88" s="1" t="s">
        <v>363</v>
      </c>
      <c r="M88" s="1" t="s">
        <v>901</v>
      </c>
      <c r="N88" s="1">
        <v>0</v>
      </c>
      <c r="P88" s="1">
        <v>1</v>
      </c>
      <c r="Q88" s="1">
        <v>0</v>
      </c>
      <c r="S88" s="1">
        <v>2</v>
      </c>
      <c r="T88" s="1">
        <v>0</v>
      </c>
      <c r="U88" s="1">
        <v>0</v>
      </c>
      <c r="V88" s="1">
        <v>0</v>
      </c>
      <c r="W88" s="1">
        <v>0</v>
      </c>
      <c r="X88" s="1">
        <v>0</v>
      </c>
      <c r="Y88" s="1">
        <v>0</v>
      </c>
      <c r="Z88" s="1">
        <v>1</v>
      </c>
      <c r="AE88" s="1" t="s">
        <v>1491</v>
      </c>
      <c r="AU88" s="1" t="s">
        <v>2922</v>
      </c>
    </row>
    <row r="89" spans="1:47" ht="14.25" customHeight="1">
      <c r="A89" s="1" t="s">
        <v>3304</v>
      </c>
      <c r="B89" s="1" t="s">
        <v>3494</v>
      </c>
      <c r="C89" s="1" t="s">
        <v>37</v>
      </c>
      <c r="D89" s="1" t="s">
        <v>40</v>
      </c>
      <c r="E89" s="1">
        <v>78209</v>
      </c>
      <c r="F89" s="1">
        <v>250</v>
      </c>
      <c r="G89" s="1" t="s">
        <v>4175</v>
      </c>
      <c r="J89" s="1" t="s">
        <v>427</v>
      </c>
      <c r="K89" s="1" t="s">
        <v>4116</v>
      </c>
      <c r="L89" s="1" t="s">
        <v>363</v>
      </c>
      <c r="M89" s="1" t="s">
        <v>901</v>
      </c>
      <c r="N89" s="1">
        <v>0</v>
      </c>
      <c r="P89" s="1">
        <v>1</v>
      </c>
      <c r="Q89" s="1">
        <v>0</v>
      </c>
      <c r="S89" s="1">
        <v>2</v>
      </c>
      <c r="T89" s="1">
        <v>0</v>
      </c>
      <c r="U89" s="1">
        <v>0</v>
      </c>
      <c r="V89" s="1">
        <v>0</v>
      </c>
      <c r="W89" s="1">
        <v>0</v>
      </c>
      <c r="X89" s="1">
        <v>0</v>
      </c>
      <c r="Y89" s="1">
        <v>0</v>
      </c>
      <c r="Z89" s="1">
        <v>1</v>
      </c>
      <c r="AE89" s="1" t="s">
        <v>3306</v>
      </c>
      <c r="AU89" s="1" t="s">
        <v>2922</v>
      </c>
    </row>
    <row r="90" spans="1:47" ht="14.25" customHeight="1">
      <c r="A90" s="1" t="s">
        <v>3495</v>
      </c>
      <c r="B90" s="1" t="s">
        <v>3496</v>
      </c>
      <c r="C90" s="1" t="s">
        <v>37</v>
      </c>
      <c r="D90" s="1" t="s">
        <v>40</v>
      </c>
      <c r="E90" s="1">
        <v>78212</v>
      </c>
      <c r="F90" s="1">
        <v>250</v>
      </c>
      <c r="G90" s="1" t="s">
        <v>4175</v>
      </c>
      <c r="J90" s="1" t="s">
        <v>427</v>
      </c>
      <c r="K90" s="1" t="s">
        <v>4116</v>
      </c>
      <c r="L90" s="1" t="s">
        <v>363</v>
      </c>
      <c r="M90" s="1" t="s">
        <v>901</v>
      </c>
      <c r="N90" s="1">
        <v>0</v>
      </c>
      <c r="P90" s="1">
        <v>1</v>
      </c>
      <c r="Q90" s="1">
        <v>0</v>
      </c>
      <c r="S90" s="1">
        <v>2</v>
      </c>
      <c r="T90" s="1">
        <v>0</v>
      </c>
      <c r="U90" s="1">
        <v>0</v>
      </c>
      <c r="V90" s="1">
        <v>0</v>
      </c>
      <c r="W90" s="1">
        <v>0</v>
      </c>
      <c r="X90" s="1">
        <v>0</v>
      </c>
      <c r="Y90" s="1">
        <v>0</v>
      </c>
      <c r="Z90" s="1">
        <v>1</v>
      </c>
      <c r="AE90" s="1" t="s">
        <v>3497</v>
      </c>
      <c r="AF90" s="1" t="s">
        <v>3498</v>
      </c>
      <c r="AU90" s="1" t="s">
        <v>2922</v>
      </c>
    </row>
    <row r="91" spans="1:47" ht="14.25" customHeight="1">
      <c r="A91" s="1" t="s">
        <v>4333</v>
      </c>
      <c r="B91" s="1" t="s">
        <v>3500</v>
      </c>
      <c r="C91" s="1" t="s">
        <v>37</v>
      </c>
      <c r="D91" s="1" t="s">
        <v>40</v>
      </c>
      <c r="E91" s="1">
        <v>78217</v>
      </c>
      <c r="F91" s="1">
        <v>250</v>
      </c>
      <c r="G91" s="1" t="s">
        <v>4175</v>
      </c>
      <c r="J91" s="1" t="s">
        <v>427</v>
      </c>
      <c r="K91" s="1" t="s">
        <v>4116</v>
      </c>
      <c r="L91" s="1" t="s">
        <v>363</v>
      </c>
      <c r="M91" s="1" t="s">
        <v>901</v>
      </c>
      <c r="N91" s="1">
        <v>0</v>
      </c>
      <c r="P91" s="1">
        <v>1</v>
      </c>
      <c r="Q91" s="1">
        <v>0</v>
      </c>
      <c r="S91" s="1">
        <v>2</v>
      </c>
      <c r="T91" s="1">
        <v>0</v>
      </c>
      <c r="U91" s="1">
        <v>0</v>
      </c>
      <c r="V91" s="1">
        <v>0</v>
      </c>
      <c r="W91" s="1">
        <v>0</v>
      </c>
      <c r="X91" s="1">
        <v>0</v>
      </c>
      <c r="Y91" s="1">
        <v>0</v>
      </c>
      <c r="Z91" s="1">
        <v>1</v>
      </c>
      <c r="AE91" s="1" t="s">
        <v>3501</v>
      </c>
      <c r="AF91" s="1" t="s">
        <v>3502</v>
      </c>
      <c r="AU91" s="1" t="s">
        <v>2922</v>
      </c>
    </row>
    <row r="92" spans="1:47" ht="14.25" customHeight="1">
      <c r="A92" s="1" t="s">
        <v>99</v>
      </c>
      <c r="B92" s="1" t="s">
        <v>1023</v>
      </c>
      <c r="C92" s="1" t="s">
        <v>1024</v>
      </c>
      <c r="D92" s="1" t="s">
        <v>40</v>
      </c>
      <c r="E92" s="1">
        <v>78121</v>
      </c>
      <c r="F92" s="1">
        <v>250</v>
      </c>
      <c r="G92" s="1" t="s">
        <v>931</v>
      </c>
      <c r="J92" s="1" t="s">
        <v>99</v>
      </c>
      <c r="K92" s="1" t="s">
        <v>4180</v>
      </c>
      <c r="L92" s="1" t="s">
        <v>363</v>
      </c>
      <c r="M92" s="1" t="s">
        <v>901</v>
      </c>
      <c r="N92" s="1">
        <v>0</v>
      </c>
      <c r="P92" s="1">
        <v>1</v>
      </c>
      <c r="Q92" s="1">
        <v>0</v>
      </c>
      <c r="S92" s="1">
        <v>2</v>
      </c>
      <c r="T92" s="1">
        <v>0</v>
      </c>
      <c r="U92" s="1">
        <v>0</v>
      </c>
      <c r="V92" s="1">
        <v>0</v>
      </c>
      <c r="W92" s="1">
        <v>0</v>
      </c>
      <c r="X92" s="1">
        <v>0</v>
      </c>
      <c r="Y92" s="1">
        <v>0</v>
      </c>
      <c r="Z92" s="1">
        <v>1</v>
      </c>
      <c r="AE92" s="1" t="s">
        <v>1025</v>
      </c>
      <c r="AL92" s="1">
        <v>2</v>
      </c>
      <c r="AN92" s="1">
        <v>1</v>
      </c>
      <c r="AU92" s="1" t="s">
        <v>2907</v>
      </c>
    </row>
    <row r="93" spans="1:47" ht="14.25" customHeight="1">
      <c r="A93" s="1" t="s">
        <v>3300</v>
      </c>
      <c r="B93" s="1" t="s">
        <v>1918</v>
      </c>
      <c r="C93" s="1" t="s">
        <v>309</v>
      </c>
      <c r="D93" s="1" t="s">
        <v>40</v>
      </c>
      <c r="E93" s="1">
        <v>78801</v>
      </c>
      <c r="F93" s="1">
        <v>250</v>
      </c>
      <c r="G93" s="1" t="s">
        <v>927</v>
      </c>
      <c r="J93" s="1" t="s">
        <v>4167</v>
      </c>
      <c r="L93" s="1" t="s">
        <v>363</v>
      </c>
      <c r="M93" s="1" t="s">
        <v>901</v>
      </c>
      <c r="N93" s="1">
        <v>0</v>
      </c>
      <c r="P93" s="1">
        <v>1</v>
      </c>
      <c r="Q93" s="1">
        <v>0</v>
      </c>
      <c r="S93" s="1">
        <v>2</v>
      </c>
      <c r="T93" s="1">
        <v>0</v>
      </c>
      <c r="U93" s="1">
        <v>0</v>
      </c>
      <c r="V93" s="1">
        <v>0</v>
      </c>
      <c r="W93" s="1">
        <v>0</v>
      </c>
      <c r="X93" s="1">
        <v>0</v>
      </c>
      <c r="Y93" s="1">
        <v>0</v>
      </c>
      <c r="AE93" s="1" t="s">
        <v>1919</v>
      </c>
      <c r="AL93" s="1">
        <v>2</v>
      </c>
      <c r="AN93" s="1">
        <v>1</v>
      </c>
      <c r="AU93" s="1" t="s">
        <v>2923</v>
      </c>
    </row>
    <row r="94" spans="1:47" ht="14.25" customHeight="1">
      <c r="A94" s="1" t="s">
        <v>3503</v>
      </c>
      <c r="B94" s="1" t="s">
        <v>3504</v>
      </c>
      <c r="C94" s="1" t="s">
        <v>87</v>
      </c>
      <c r="D94" s="1" t="s">
        <v>40</v>
      </c>
      <c r="E94" s="1">
        <v>78101</v>
      </c>
      <c r="F94" s="1">
        <v>250</v>
      </c>
      <c r="G94" s="1" t="s">
        <v>931</v>
      </c>
      <c r="J94" s="1" t="s">
        <v>1628</v>
      </c>
      <c r="K94" s="1" t="s">
        <v>4165</v>
      </c>
      <c r="L94" s="1" t="s">
        <v>363</v>
      </c>
      <c r="M94" s="1" t="s">
        <v>901</v>
      </c>
      <c r="N94" s="1">
        <v>0</v>
      </c>
      <c r="P94" s="1">
        <v>1</v>
      </c>
      <c r="Q94" s="1">
        <v>0</v>
      </c>
      <c r="S94" s="1">
        <v>2</v>
      </c>
      <c r="T94" s="1">
        <v>0</v>
      </c>
      <c r="U94" s="1">
        <v>0</v>
      </c>
      <c r="V94" s="1">
        <v>0</v>
      </c>
      <c r="W94" s="1">
        <v>0</v>
      </c>
      <c r="X94" s="1">
        <v>0</v>
      </c>
      <c r="Y94" s="1">
        <v>0</v>
      </c>
      <c r="Z94" s="1">
        <v>1</v>
      </c>
      <c r="AE94" s="1" t="s">
        <v>3505</v>
      </c>
      <c r="AF94" s="1" t="s">
        <v>3506</v>
      </c>
      <c r="AU94" s="1" t="s">
        <v>2923</v>
      </c>
    </row>
    <row r="95" spans="1:47" ht="14.25" customHeight="1">
      <c r="A95" s="1" t="s">
        <v>3507</v>
      </c>
      <c r="B95" s="1" t="s">
        <v>3508</v>
      </c>
      <c r="C95" s="1" t="s">
        <v>68</v>
      </c>
      <c r="D95" s="1" t="s">
        <v>40</v>
      </c>
      <c r="E95" s="1">
        <v>77008</v>
      </c>
      <c r="F95" s="1">
        <v>250</v>
      </c>
      <c r="G95" s="1" t="s">
        <v>927</v>
      </c>
      <c r="J95" s="1" t="s">
        <v>4186</v>
      </c>
      <c r="L95" s="1" t="s">
        <v>363</v>
      </c>
      <c r="M95" s="1" t="s">
        <v>901</v>
      </c>
      <c r="N95" s="1">
        <v>0</v>
      </c>
      <c r="P95" s="1">
        <v>1</v>
      </c>
      <c r="Q95" s="1">
        <v>0</v>
      </c>
      <c r="S95" s="1">
        <v>2</v>
      </c>
      <c r="T95" s="1">
        <v>0</v>
      </c>
      <c r="U95" s="1">
        <v>0</v>
      </c>
      <c r="V95" s="1">
        <v>0</v>
      </c>
      <c r="W95" s="1">
        <v>0</v>
      </c>
      <c r="X95" s="1">
        <v>0</v>
      </c>
      <c r="Y95" s="1">
        <v>0</v>
      </c>
      <c r="AE95" s="1" t="s">
        <v>1089</v>
      </c>
      <c r="AF95" s="1" t="s">
        <v>1090</v>
      </c>
      <c r="AU95" s="1" t="s">
        <v>2923</v>
      </c>
    </row>
    <row r="96" spans="1:47" ht="14.25" customHeight="1">
      <c r="A96" s="1" t="s">
        <v>2673</v>
      </c>
      <c r="B96" s="1" t="s">
        <v>2558</v>
      </c>
      <c r="C96" s="1" t="s">
        <v>37</v>
      </c>
      <c r="D96" s="1" t="s">
        <v>40</v>
      </c>
      <c r="E96" s="1">
        <v>78266</v>
      </c>
      <c r="F96" s="1">
        <v>250</v>
      </c>
      <c r="G96" s="1" t="s">
        <v>4175</v>
      </c>
      <c r="J96" s="1" t="s">
        <v>1038</v>
      </c>
      <c r="K96" s="1" t="s">
        <v>4116</v>
      </c>
      <c r="L96" s="1" t="s">
        <v>363</v>
      </c>
      <c r="M96" s="1" t="s">
        <v>901</v>
      </c>
      <c r="N96" s="1">
        <v>0</v>
      </c>
      <c r="P96" s="1">
        <v>1</v>
      </c>
      <c r="Q96" s="1">
        <v>0</v>
      </c>
      <c r="S96" s="1">
        <v>2</v>
      </c>
      <c r="T96" s="1">
        <v>0</v>
      </c>
      <c r="U96" s="1">
        <v>0</v>
      </c>
      <c r="V96" s="1">
        <v>0</v>
      </c>
      <c r="W96" s="1">
        <v>0</v>
      </c>
      <c r="X96" s="1">
        <v>0</v>
      </c>
      <c r="Y96" s="1">
        <v>0</v>
      </c>
      <c r="Z96" s="1">
        <v>1</v>
      </c>
      <c r="AE96" s="1" t="s">
        <v>3328</v>
      </c>
      <c r="AU96" s="1" t="s">
        <v>2922</v>
      </c>
    </row>
    <row r="97" spans="1:48" ht="14.25" customHeight="1">
      <c r="A97" s="1" t="s">
        <v>4334</v>
      </c>
      <c r="B97" s="1" t="s">
        <v>3336</v>
      </c>
      <c r="C97" s="1" t="s">
        <v>37</v>
      </c>
      <c r="D97" s="1" t="s">
        <v>40</v>
      </c>
      <c r="E97" s="1">
        <v>78252</v>
      </c>
      <c r="F97" s="1">
        <v>250</v>
      </c>
      <c r="G97" s="1" t="s">
        <v>4175</v>
      </c>
      <c r="J97" s="1" t="s">
        <v>427</v>
      </c>
      <c r="K97" s="1" t="s">
        <v>4116</v>
      </c>
      <c r="L97" s="1" t="s">
        <v>363</v>
      </c>
      <c r="M97" s="1" t="s">
        <v>901</v>
      </c>
      <c r="N97" s="1">
        <v>0</v>
      </c>
      <c r="P97" s="1">
        <v>1</v>
      </c>
      <c r="Q97" s="1">
        <v>0</v>
      </c>
      <c r="S97" s="1">
        <v>2</v>
      </c>
      <c r="T97" s="1">
        <v>0</v>
      </c>
      <c r="U97" s="1">
        <v>0</v>
      </c>
      <c r="V97" s="1">
        <v>0</v>
      </c>
      <c r="W97" s="1">
        <v>0</v>
      </c>
      <c r="X97" s="1">
        <v>0</v>
      </c>
      <c r="Y97" s="1">
        <v>0</v>
      </c>
      <c r="Z97" s="1">
        <v>1</v>
      </c>
      <c r="AE97" s="1" t="s">
        <v>3337</v>
      </c>
      <c r="AF97" s="1" t="s">
        <v>3510</v>
      </c>
      <c r="AU97" s="1" t="s">
        <v>2922</v>
      </c>
    </row>
    <row r="98" spans="1:48" ht="14.25" customHeight="1">
      <c r="A98" s="1" t="s">
        <v>3511</v>
      </c>
      <c r="B98" s="1" t="s">
        <v>3512</v>
      </c>
      <c r="C98" s="1" t="s">
        <v>2079</v>
      </c>
      <c r="D98" s="1" t="s">
        <v>40</v>
      </c>
      <c r="E98" s="1">
        <v>78065</v>
      </c>
      <c r="F98" s="1">
        <v>250</v>
      </c>
      <c r="G98" s="1" t="s">
        <v>4175</v>
      </c>
      <c r="J98" s="1" t="s">
        <v>1444</v>
      </c>
      <c r="K98" s="1" t="s">
        <v>4116</v>
      </c>
      <c r="L98" s="1" t="s">
        <v>363</v>
      </c>
      <c r="M98" s="1" t="s">
        <v>901</v>
      </c>
      <c r="N98" s="1">
        <v>0</v>
      </c>
      <c r="P98" s="1">
        <v>1</v>
      </c>
      <c r="Q98" s="1">
        <v>0</v>
      </c>
      <c r="S98" s="1">
        <v>2</v>
      </c>
      <c r="T98" s="1">
        <v>0</v>
      </c>
      <c r="U98" s="1">
        <v>0</v>
      </c>
      <c r="V98" s="1">
        <v>0</v>
      </c>
      <c r="W98" s="1">
        <v>0</v>
      </c>
      <c r="X98" s="1">
        <v>0</v>
      </c>
      <c r="Y98" s="1">
        <v>0</v>
      </c>
      <c r="Z98" s="1">
        <v>1</v>
      </c>
      <c r="AE98" s="1" t="s">
        <v>3513</v>
      </c>
      <c r="AF98" s="1" t="s">
        <v>3514</v>
      </c>
      <c r="AU98" s="1" t="s">
        <v>2922</v>
      </c>
    </row>
    <row r="99" spans="1:48" ht="14.25" customHeight="1">
      <c r="A99" s="1" t="s">
        <v>3515</v>
      </c>
      <c r="F99" s="1">
        <v>250</v>
      </c>
      <c r="G99" s="1" t="s">
        <v>927</v>
      </c>
      <c r="K99" s="1" t="s">
        <v>4188</v>
      </c>
    </row>
    <row r="100" spans="1:48" ht="14.25" customHeight="1">
      <c r="A100" s="1" t="s">
        <v>1628</v>
      </c>
      <c r="B100" s="1" t="s">
        <v>3516</v>
      </c>
      <c r="C100" s="1" t="s">
        <v>37</v>
      </c>
      <c r="D100" s="1" t="s">
        <v>40</v>
      </c>
      <c r="E100" s="1">
        <v>78217</v>
      </c>
      <c r="F100" s="1">
        <v>250</v>
      </c>
      <c r="G100" s="1" t="s">
        <v>931</v>
      </c>
      <c r="J100" s="1" t="s">
        <v>1628</v>
      </c>
      <c r="K100" s="1" t="s">
        <v>4165</v>
      </c>
      <c r="L100" s="1" t="s">
        <v>363</v>
      </c>
      <c r="M100" s="1" t="s">
        <v>901</v>
      </c>
      <c r="N100" s="1">
        <v>0</v>
      </c>
      <c r="P100" s="1">
        <v>1</v>
      </c>
      <c r="Q100" s="1">
        <v>0</v>
      </c>
      <c r="S100" s="1">
        <v>2</v>
      </c>
      <c r="T100" s="1">
        <v>0</v>
      </c>
      <c r="U100" s="1">
        <v>0</v>
      </c>
      <c r="V100" s="1">
        <v>0</v>
      </c>
      <c r="W100" s="1">
        <v>0</v>
      </c>
      <c r="X100" s="1">
        <v>0</v>
      </c>
      <c r="Y100" s="1">
        <v>0</v>
      </c>
      <c r="Z100" s="1">
        <v>1</v>
      </c>
      <c r="AE100" s="1" t="s">
        <v>1631</v>
      </c>
      <c r="AF100" s="1" t="s">
        <v>1632</v>
      </c>
      <c r="AU100" s="1" t="s">
        <v>2907</v>
      </c>
    </row>
    <row r="101" spans="1:48" ht="14.25" customHeight="1">
      <c r="A101" s="1" t="s">
        <v>3517</v>
      </c>
      <c r="B101" s="1" t="s">
        <v>1668</v>
      </c>
      <c r="C101" s="1" t="s">
        <v>37</v>
      </c>
      <c r="D101" s="1" t="s">
        <v>40</v>
      </c>
      <c r="E101" s="1">
        <v>78247</v>
      </c>
      <c r="F101" s="1">
        <v>250</v>
      </c>
      <c r="G101" s="1" t="s">
        <v>4175</v>
      </c>
      <c r="J101" s="1" t="s">
        <v>996</v>
      </c>
      <c r="K101" s="1" t="s">
        <v>4189</v>
      </c>
      <c r="L101" s="1" t="s">
        <v>363</v>
      </c>
      <c r="M101" s="1" t="s">
        <v>901</v>
      </c>
      <c r="N101" s="1">
        <v>0</v>
      </c>
      <c r="P101" s="1">
        <v>1</v>
      </c>
      <c r="Q101" s="1">
        <v>0</v>
      </c>
      <c r="S101" s="1">
        <v>2</v>
      </c>
      <c r="T101" s="1">
        <v>0</v>
      </c>
      <c r="U101" s="1">
        <v>0</v>
      </c>
      <c r="V101" s="1">
        <v>0</v>
      </c>
      <c r="W101" s="1">
        <v>0</v>
      </c>
      <c r="X101" s="1">
        <v>0</v>
      </c>
      <c r="Y101" s="1">
        <v>0</v>
      </c>
      <c r="Z101" s="1">
        <v>1</v>
      </c>
      <c r="AE101" s="1" t="s">
        <v>3053</v>
      </c>
      <c r="AF101" s="1" t="s">
        <v>3054</v>
      </c>
      <c r="AG101" s="1" t="s">
        <v>4107</v>
      </c>
      <c r="AH101" s="1">
        <v>1</v>
      </c>
      <c r="AI101" s="1" t="s">
        <v>3057</v>
      </c>
      <c r="AK101" s="1">
        <v>2</v>
      </c>
      <c r="AM101" s="1">
        <v>2</v>
      </c>
      <c r="AQ101" s="1">
        <v>1</v>
      </c>
      <c r="AR101" s="1" t="s">
        <v>974</v>
      </c>
      <c r="AU101" s="1" t="s">
        <v>3518</v>
      </c>
      <c r="AV101" s="1">
        <v>11</v>
      </c>
    </row>
    <row r="102" spans="1:48" ht="14.25" customHeight="1">
      <c r="A102" s="1" t="s">
        <v>1674</v>
      </c>
      <c r="B102" s="1" t="s">
        <v>1675</v>
      </c>
      <c r="C102" s="1" t="s">
        <v>37</v>
      </c>
      <c r="D102" s="1" t="s">
        <v>40</v>
      </c>
      <c r="E102" s="1">
        <v>78232</v>
      </c>
      <c r="F102" s="1">
        <v>250</v>
      </c>
      <c r="G102" s="1" t="s">
        <v>4175</v>
      </c>
      <c r="J102" s="1" t="s">
        <v>4168</v>
      </c>
      <c r="K102" s="1" t="s">
        <v>4169</v>
      </c>
      <c r="L102" s="1" t="s">
        <v>363</v>
      </c>
      <c r="M102" s="1" t="s">
        <v>901</v>
      </c>
      <c r="N102" s="1">
        <v>0</v>
      </c>
      <c r="P102" s="1">
        <v>1</v>
      </c>
      <c r="Q102" s="1">
        <v>0</v>
      </c>
      <c r="S102" s="1">
        <v>2</v>
      </c>
      <c r="T102" s="1">
        <v>0</v>
      </c>
      <c r="U102" s="1">
        <v>0</v>
      </c>
      <c r="V102" s="1">
        <v>0</v>
      </c>
      <c r="W102" s="1">
        <v>0</v>
      </c>
      <c r="X102" s="1">
        <v>0</v>
      </c>
      <c r="Y102" s="1">
        <v>0</v>
      </c>
      <c r="Z102" s="1">
        <v>1</v>
      </c>
      <c r="AE102" s="1" t="s">
        <v>1676</v>
      </c>
      <c r="AF102" s="1" t="s">
        <v>3519</v>
      </c>
      <c r="AU102" s="1" t="s">
        <v>2922</v>
      </c>
    </row>
    <row r="103" spans="1:48" ht="14.25" customHeight="1">
      <c r="A103" s="1" t="s">
        <v>3520</v>
      </c>
      <c r="F103" s="1">
        <v>250</v>
      </c>
      <c r="G103" s="1" t="s">
        <v>927</v>
      </c>
      <c r="K103" s="1" t="s">
        <v>4190</v>
      </c>
      <c r="L103" s="1" t="s">
        <v>363</v>
      </c>
      <c r="M103" s="1" t="s">
        <v>901</v>
      </c>
      <c r="N103" s="1">
        <v>0</v>
      </c>
      <c r="P103" s="1">
        <v>1</v>
      </c>
      <c r="Q103" s="1">
        <v>0</v>
      </c>
      <c r="S103" s="1">
        <v>2</v>
      </c>
      <c r="T103" s="1">
        <v>0</v>
      </c>
      <c r="U103" s="1">
        <v>0</v>
      </c>
      <c r="V103" s="1">
        <v>0</v>
      </c>
      <c r="W103" s="1">
        <v>0</v>
      </c>
      <c r="X103" s="1">
        <v>0</v>
      </c>
      <c r="Y103" s="1">
        <v>0</v>
      </c>
      <c r="Z103" s="1">
        <v>1</v>
      </c>
    </row>
    <row r="104" spans="1:48" ht="14.25" customHeight="1">
      <c r="A104" s="1" t="s">
        <v>2671</v>
      </c>
      <c r="F104" s="1">
        <v>250</v>
      </c>
      <c r="G104" s="1" t="s">
        <v>927</v>
      </c>
      <c r="K104" s="1" t="s">
        <v>4203</v>
      </c>
      <c r="L104" s="1" t="s">
        <v>363</v>
      </c>
      <c r="M104" s="1" t="s">
        <v>901</v>
      </c>
      <c r="N104" s="1">
        <v>0</v>
      </c>
      <c r="P104" s="1">
        <v>1</v>
      </c>
      <c r="Q104" s="1">
        <v>0</v>
      </c>
      <c r="S104" s="1">
        <v>2</v>
      </c>
      <c r="T104" s="1">
        <v>0</v>
      </c>
      <c r="U104" s="1">
        <v>0</v>
      </c>
      <c r="V104" s="1">
        <v>0</v>
      </c>
      <c r="W104" s="1">
        <v>0</v>
      </c>
      <c r="X104" s="1">
        <v>0</v>
      </c>
      <c r="Y104" s="1">
        <v>0</v>
      </c>
      <c r="Z104" s="1">
        <v>1</v>
      </c>
    </row>
    <row r="105" spans="1:48" ht="14.25" customHeight="1">
      <c r="A105" s="1" t="s">
        <v>4335</v>
      </c>
      <c r="B105" s="1" t="s">
        <v>1216</v>
      </c>
      <c r="C105" s="1" t="s">
        <v>37</v>
      </c>
      <c r="D105" s="1" t="s">
        <v>40</v>
      </c>
      <c r="E105" s="1">
        <v>78248</v>
      </c>
      <c r="AU105" s="1" t="s">
        <v>2923</v>
      </c>
    </row>
    <row r="106" spans="1:48" ht="14.25" customHeight="1">
      <c r="A106" s="1" t="s">
        <v>3523</v>
      </c>
      <c r="B106" s="1" t="s">
        <v>3524</v>
      </c>
      <c r="C106" s="1" t="s">
        <v>37</v>
      </c>
      <c r="D106" s="1" t="s">
        <v>40</v>
      </c>
      <c r="E106" s="1">
        <v>78250</v>
      </c>
      <c r="F106" s="1">
        <v>250</v>
      </c>
      <c r="G106" s="1" t="s">
        <v>4175</v>
      </c>
      <c r="J106" s="1" t="s">
        <v>427</v>
      </c>
      <c r="K106" s="1" t="s">
        <v>4116</v>
      </c>
      <c r="L106" s="1" t="s">
        <v>363</v>
      </c>
      <c r="M106" s="1" t="s">
        <v>901</v>
      </c>
      <c r="N106" s="1">
        <v>0</v>
      </c>
      <c r="P106" s="1">
        <v>1</v>
      </c>
      <c r="Q106" s="1">
        <v>0</v>
      </c>
      <c r="S106" s="1">
        <v>2</v>
      </c>
      <c r="T106" s="1">
        <v>0</v>
      </c>
      <c r="U106" s="1">
        <v>0</v>
      </c>
      <c r="V106" s="1">
        <v>0</v>
      </c>
      <c r="W106" s="1">
        <v>0</v>
      </c>
      <c r="X106" s="1">
        <v>0</v>
      </c>
      <c r="Y106" s="1">
        <v>0</v>
      </c>
      <c r="Z106" s="1">
        <v>1</v>
      </c>
      <c r="AE106" s="1" t="s">
        <v>3525</v>
      </c>
      <c r="AF106" s="1" t="s">
        <v>3526</v>
      </c>
      <c r="AU106" s="1" t="s">
        <v>2922</v>
      </c>
    </row>
    <row r="107" spans="1:48" ht="14.25" customHeight="1">
      <c r="A107" s="1" t="s">
        <v>1119</v>
      </c>
      <c r="B107" s="1" t="s">
        <v>1120</v>
      </c>
      <c r="C107" s="1" t="s">
        <v>178</v>
      </c>
      <c r="D107" s="1" t="s">
        <v>40</v>
      </c>
      <c r="E107" s="1">
        <v>78948</v>
      </c>
      <c r="F107" s="1">
        <v>250</v>
      </c>
      <c r="G107" s="1" t="s">
        <v>927</v>
      </c>
      <c r="J107" s="1" t="s">
        <v>715</v>
      </c>
      <c r="L107" s="1" t="s">
        <v>363</v>
      </c>
      <c r="M107" s="1" t="s">
        <v>901</v>
      </c>
      <c r="N107" s="1">
        <v>0</v>
      </c>
      <c r="P107" s="1">
        <v>1</v>
      </c>
      <c r="Q107" s="1">
        <v>0</v>
      </c>
      <c r="S107" s="1">
        <v>2</v>
      </c>
      <c r="T107" s="1">
        <v>0</v>
      </c>
      <c r="U107" s="1">
        <v>0</v>
      </c>
      <c r="V107" s="1">
        <v>0</v>
      </c>
      <c r="W107" s="1">
        <v>0</v>
      </c>
      <c r="X107" s="1">
        <v>0</v>
      </c>
      <c r="Y107" s="1">
        <v>0</v>
      </c>
      <c r="AE107" s="1" t="s">
        <v>716</v>
      </c>
      <c r="AF107" s="1" t="s">
        <v>786</v>
      </c>
      <c r="AU107" s="1" t="s">
        <v>2923</v>
      </c>
    </row>
    <row r="108" spans="1:48" ht="14.25" customHeight="1">
      <c r="A108" s="1" t="s">
        <v>3340</v>
      </c>
      <c r="B108" s="1" t="s">
        <v>3527</v>
      </c>
      <c r="C108" s="1" t="s">
        <v>1441</v>
      </c>
      <c r="D108" s="1" t="s">
        <v>40</v>
      </c>
      <c r="E108" s="1">
        <v>78108</v>
      </c>
      <c r="F108" s="1">
        <v>250</v>
      </c>
      <c r="G108" s="1" t="s">
        <v>4175</v>
      </c>
      <c r="J108" s="1" t="s">
        <v>4158</v>
      </c>
      <c r="K108" s="1" t="s">
        <v>4116</v>
      </c>
      <c r="L108" s="1" t="s">
        <v>363</v>
      </c>
      <c r="M108" s="1" t="s">
        <v>901</v>
      </c>
      <c r="N108" s="1">
        <v>0</v>
      </c>
      <c r="P108" s="1">
        <v>1</v>
      </c>
      <c r="Q108" s="1">
        <v>0</v>
      </c>
      <c r="S108" s="1">
        <v>2</v>
      </c>
      <c r="T108" s="1">
        <v>0</v>
      </c>
      <c r="U108" s="1">
        <v>0</v>
      </c>
      <c r="V108" s="1">
        <v>0</v>
      </c>
      <c r="W108" s="1">
        <v>0</v>
      </c>
      <c r="X108" s="1">
        <v>0</v>
      </c>
      <c r="Y108" s="1">
        <v>0</v>
      </c>
      <c r="Z108" s="1">
        <v>1</v>
      </c>
      <c r="AE108" s="1" t="s">
        <v>3528</v>
      </c>
      <c r="AF108" s="1" t="s">
        <v>3529</v>
      </c>
      <c r="AU108" s="1" t="s">
        <v>2922</v>
      </c>
    </row>
    <row r="109" spans="1:48" ht="14.25" customHeight="1">
      <c r="A109" s="1" t="s">
        <v>3530</v>
      </c>
      <c r="B109" s="1" t="s">
        <v>3531</v>
      </c>
      <c r="C109" s="1" t="s">
        <v>1981</v>
      </c>
      <c r="D109" s="1" t="s">
        <v>40</v>
      </c>
      <c r="E109" s="1">
        <v>78002</v>
      </c>
      <c r="F109" s="1">
        <v>250</v>
      </c>
      <c r="G109" s="1" t="s">
        <v>4175</v>
      </c>
      <c r="J109" s="1" t="s">
        <v>427</v>
      </c>
      <c r="K109" s="1" t="s">
        <v>4116</v>
      </c>
      <c r="L109" s="1" t="s">
        <v>363</v>
      </c>
      <c r="M109" s="1" t="s">
        <v>901</v>
      </c>
      <c r="N109" s="1">
        <v>0</v>
      </c>
      <c r="P109" s="1">
        <v>1</v>
      </c>
      <c r="Q109" s="1">
        <v>0</v>
      </c>
      <c r="S109" s="1">
        <v>2</v>
      </c>
      <c r="T109" s="1">
        <v>0</v>
      </c>
      <c r="U109" s="1">
        <v>0</v>
      </c>
      <c r="V109" s="1">
        <v>0</v>
      </c>
      <c r="W109" s="1">
        <v>0</v>
      </c>
      <c r="X109" s="1">
        <v>0</v>
      </c>
      <c r="Y109" s="1">
        <v>0</v>
      </c>
      <c r="Z109" s="1">
        <v>1</v>
      </c>
      <c r="AE109" s="1" t="s">
        <v>3532</v>
      </c>
      <c r="AU109" s="1" t="s">
        <v>2922</v>
      </c>
    </row>
    <row r="110" spans="1:48" ht="14.25" customHeight="1">
      <c r="A110" s="1" t="s">
        <v>3533</v>
      </c>
      <c r="B110" s="1" t="s">
        <v>3534</v>
      </c>
      <c r="C110" s="1" t="s">
        <v>37</v>
      </c>
      <c r="D110" s="1" t="s">
        <v>40</v>
      </c>
      <c r="E110" s="1">
        <v>78213</v>
      </c>
      <c r="F110" s="1">
        <v>250</v>
      </c>
      <c r="G110" s="1" t="s">
        <v>4175</v>
      </c>
      <c r="J110" s="1" t="s">
        <v>427</v>
      </c>
      <c r="K110" s="1" t="s">
        <v>4116</v>
      </c>
      <c r="L110" s="1" t="s">
        <v>363</v>
      </c>
      <c r="M110" s="1" t="s">
        <v>901</v>
      </c>
      <c r="N110" s="1">
        <v>0</v>
      </c>
      <c r="P110" s="1">
        <v>1</v>
      </c>
      <c r="Q110" s="1">
        <v>0</v>
      </c>
      <c r="S110" s="1">
        <v>2</v>
      </c>
      <c r="T110" s="1">
        <v>0</v>
      </c>
      <c r="U110" s="1">
        <v>0</v>
      </c>
      <c r="V110" s="1">
        <v>0</v>
      </c>
      <c r="W110" s="1">
        <v>0</v>
      </c>
      <c r="X110" s="1">
        <v>0</v>
      </c>
      <c r="Y110" s="1">
        <v>0</v>
      </c>
      <c r="Z110" s="1">
        <v>1</v>
      </c>
      <c r="AE110" s="1" t="s">
        <v>3535</v>
      </c>
      <c r="AU110" s="1" t="s">
        <v>2922</v>
      </c>
    </row>
    <row r="111" spans="1:48" ht="14.25" customHeight="1">
      <c r="A111" s="1" t="s">
        <v>3536</v>
      </c>
      <c r="B111" s="1" t="s">
        <v>3537</v>
      </c>
      <c r="C111" s="1" t="s">
        <v>1671</v>
      </c>
      <c r="D111" s="1" t="s">
        <v>40</v>
      </c>
      <c r="E111" s="1">
        <v>78702</v>
      </c>
      <c r="F111" s="1">
        <v>250</v>
      </c>
      <c r="G111" s="1" t="s">
        <v>931</v>
      </c>
      <c r="J111" s="1" t="s">
        <v>4194</v>
      </c>
      <c r="K111" s="1" t="s">
        <v>4195</v>
      </c>
      <c r="L111" s="1" t="s">
        <v>363</v>
      </c>
      <c r="M111" s="1" t="s">
        <v>901</v>
      </c>
      <c r="N111" s="1">
        <v>0</v>
      </c>
      <c r="P111" s="1">
        <v>1</v>
      </c>
      <c r="Q111" s="1">
        <v>0</v>
      </c>
      <c r="S111" s="1">
        <v>2</v>
      </c>
      <c r="T111" s="1">
        <v>0</v>
      </c>
      <c r="U111" s="1">
        <v>0</v>
      </c>
      <c r="V111" s="1">
        <v>0</v>
      </c>
      <c r="W111" s="1">
        <v>0</v>
      </c>
      <c r="X111" s="1">
        <v>0</v>
      </c>
      <c r="Y111" s="1">
        <v>0</v>
      </c>
      <c r="Z111" s="1">
        <v>1</v>
      </c>
      <c r="AE111" s="1" t="s">
        <v>3538</v>
      </c>
      <c r="AF111" s="1" t="s">
        <v>3539</v>
      </c>
      <c r="AU111" s="1" t="s">
        <v>2922</v>
      </c>
    </row>
    <row r="112" spans="1:48" ht="14.25" customHeight="1">
      <c r="A112" s="1" t="s">
        <v>3540</v>
      </c>
      <c r="F112" s="1">
        <v>250</v>
      </c>
      <c r="G112" s="1" t="s">
        <v>927</v>
      </c>
      <c r="K112" s="1" t="s">
        <v>4188</v>
      </c>
    </row>
    <row r="113" spans="1:47" ht="14.25" customHeight="1">
      <c r="A113" s="1" t="s">
        <v>3541</v>
      </c>
      <c r="F113" s="1">
        <v>250</v>
      </c>
      <c r="G113" s="1" t="s">
        <v>927</v>
      </c>
      <c r="K113" s="1" t="s">
        <v>4188</v>
      </c>
    </row>
    <row r="114" spans="1:47" ht="14.25" customHeight="1">
      <c r="A114" s="1" t="s">
        <v>3542</v>
      </c>
      <c r="B114" s="1" t="s">
        <v>3543</v>
      </c>
      <c r="C114" s="1" t="s">
        <v>3544</v>
      </c>
      <c r="D114" s="1" t="s">
        <v>40</v>
      </c>
      <c r="E114" s="1">
        <v>78052</v>
      </c>
      <c r="F114" s="1">
        <v>250</v>
      </c>
      <c r="G114" s="1" t="s">
        <v>4175</v>
      </c>
      <c r="J114" s="1" t="s">
        <v>4168</v>
      </c>
      <c r="K114" s="1" t="s">
        <v>4185</v>
      </c>
      <c r="L114" s="1" t="s">
        <v>363</v>
      </c>
      <c r="M114" s="1" t="s">
        <v>901</v>
      </c>
      <c r="N114" s="1">
        <v>0</v>
      </c>
      <c r="P114" s="1">
        <v>1</v>
      </c>
      <c r="Q114" s="1">
        <v>0</v>
      </c>
      <c r="S114" s="1">
        <v>2</v>
      </c>
      <c r="T114" s="1">
        <v>0</v>
      </c>
      <c r="U114" s="1">
        <v>0</v>
      </c>
      <c r="V114" s="1">
        <v>0</v>
      </c>
      <c r="W114" s="1">
        <v>0</v>
      </c>
      <c r="X114" s="1">
        <v>0</v>
      </c>
      <c r="Y114" s="1">
        <v>0</v>
      </c>
      <c r="Z114" s="1">
        <v>1</v>
      </c>
      <c r="AE114" s="1" t="s">
        <v>3545</v>
      </c>
      <c r="AF114" s="1" t="s">
        <v>3546</v>
      </c>
      <c r="AU114" s="1" t="s">
        <v>2922</v>
      </c>
    </row>
    <row r="115" spans="1:47" ht="14.25" customHeight="1">
      <c r="A115" s="1" t="s">
        <v>1214</v>
      </c>
      <c r="B115" s="1" t="s">
        <v>1212</v>
      </c>
      <c r="C115" s="1" t="s">
        <v>1213</v>
      </c>
      <c r="D115" s="1" t="s">
        <v>40</v>
      </c>
      <c r="E115" s="1">
        <v>77808</v>
      </c>
      <c r="F115" s="1">
        <v>250</v>
      </c>
      <c r="G115" s="1" t="s">
        <v>931</v>
      </c>
      <c r="J115" s="1" t="s">
        <v>1214</v>
      </c>
      <c r="K115" s="1" t="s">
        <v>4152</v>
      </c>
      <c r="L115" s="1" t="s">
        <v>363</v>
      </c>
      <c r="M115" s="1" t="s">
        <v>901</v>
      </c>
      <c r="N115" s="1">
        <v>0</v>
      </c>
      <c r="P115" s="1">
        <v>1</v>
      </c>
      <c r="Q115" s="1">
        <v>0</v>
      </c>
      <c r="S115" s="1">
        <v>2</v>
      </c>
      <c r="T115" s="1">
        <v>0</v>
      </c>
      <c r="U115" s="1">
        <v>0</v>
      </c>
      <c r="V115" s="1">
        <v>0</v>
      </c>
      <c r="W115" s="1">
        <v>0</v>
      </c>
      <c r="X115" s="1">
        <v>0</v>
      </c>
      <c r="Y115" s="1">
        <v>0</v>
      </c>
      <c r="Z115" s="1">
        <v>1</v>
      </c>
      <c r="AU115" s="1" t="s">
        <v>2923</v>
      </c>
    </row>
    <row r="116" spans="1:47" ht="14.25" customHeight="1">
      <c r="A116" s="1" t="s">
        <v>3547</v>
      </c>
      <c r="B116" s="1" t="s">
        <v>3548</v>
      </c>
      <c r="C116" s="1" t="s">
        <v>37</v>
      </c>
      <c r="D116" s="1" t="s">
        <v>40</v>
      </c>
      <c r="E116" s="1">
        <v>78260</v>
      </c>
      <c r="F116" s="1">
        <v>250</v>
      </c>
      <c r="G116" s="1" t="s">
        <v>4175</v>
      </c>
      <c r="J116" s="1" t="s">
        <v>2282</v>
      </c>
      <c r="K116" s="1" t="s">
        <v>4116</v>
      </c>
      <c r="L116" s="1" t="s">
        <v>363</v>
      </c>
      <c r="M116" s="1" t="s">
        <v>901</v>
      </c>
      <c r="N116" s="1">
        <v>0</v>
      </c>
      <c r="P116" s="1">
        <v>1</v>
      </c>
      <c r="Q116" s="1">
        <v>0</v>
      </c>
      <c r="S116" s="1">
        <v>2</v>
      </c>
      <c r="T116" s="1">
        <v>0</v>
      </c>
      <c r="U116" s="1">
        <v>0</v>
      </c>
      <c r="V116" s="1">
        <v>0</v>
      </c>
      <c r="W116" s="1">
        <v>0</v>
      </c>
      <c r="X116" s="1">
        <v>0</v>
      </c>
      <c r="Y116" s="1">
        <v>0</v>
      </c>
      <c r="Z116" s="1">
        <v>1</v>
      </c>
      <c r="AE116" s="1" t="s">
        <v>3549</v>
      </c>
      <c r="AF116" s="1" t="s">
        <v>3550</v>
      </c>
      <c r="AU116" s="1" t="s">
        <v>2922</v>
      </c>
    </row>
    <row r="117" spans="1:47" ht="14.25" customHeight="1">
      <c r="A117" s="1" t="s">
        <v>3551</v>
      </c>
      <c r="B117" s="1" t="s">
        <v>3552</v>
      </c>
      <c r="C117" s="1" t="s">
        <v>107</v>
      </c>
      <c r="D117" s="1" t="s">
        <v>40</v>
      </c>
      <c r="E117" s="1">
        <v>78016</v>
      </c>
      <c r="F117" s="1">
        <v>250</v>
      </c>
      <c r="G117" s="1" t="s">
        <v>927</v>
      </c>
      <c r="J117" s="1" t="s">
        <v>1172</v>
      </c>
      <c r="L117" s="1" t="s">
        <v>363</v>
      </c>
      <c r="M117" s="1" t="s">
        <v>901</v>
      </c>
      <c r="N117" s="1">
        <v>0</v>
      </c>
      <c r="P117" s="1">
        <v>1</v>
      </c>
      <c r="Q117" s="1">
        <v>0</v>
      </c>
      <c r="S117" s="1">
        <v>2</v>
      </c>
      <c r="T117" s="1">
        <v>0</v>
      </c>
      <c r="U117" s="1">
        <v>0</v>
      </c>
      <c r="V117" s="1">
        <v>0</v>
      </c>
      <c r="W117" s="1">
        <v>0</v>
      </c>
      <c r="X117" s="1">
        <v>0</v>
      </c>
      <c r="Y117" s="1">
        <v>0</v>
      </c>
      <c r="AE117" s="1" t="s">
        <v>3301</v>
      </c>
      <c r="AU117" s="1" t="s">
        <v>2923</v>
      </c>
    </row>
    <row r="118" spans="1:47" ht="14.25" customHeight="1">
      <c r="A118" s="1" t="s">
        <v>3553</v>
      </c>
      <c r="B118" s="1" t="s">
        <v>3554</v>
      </c>
      <c r="C118" s="1" t="s">
        <v>167</v>
      </c>
      <c r="D118" s="1" t="s">
        <v>40</v>
      </c>
      <c r="E118" s="1">
        <v>78163</v>
      </c>
      <c r="F118" s="1">
        <v>250</v>
      </c>
      <c r="G118" s="1" t="s">
        <v>4175</v>
      </c>
      <c r="J118" s="1" t="s">
        <v>427</v>
      </c>
      <c r="K118" s="1" t="s">
        <v>4116</v>
      </c>
      <c r="L118" s="1" t="s">
        <v>363</v>
      </c>
      <c r="M118" s="1" t="s">
        <v>901</v>
      </c>
      <c r="N118" s="1">
        <v>0</v>
      </c>
      <c r="P118" s="1">
        <v>1</v>
      </c>
      <c r="Q118" s="1">
        <v>0</v>
      </c>
      <c r="S118" s="1">
        <v>2</v>
      </c>
      <c r="T118" s="1">
        <v>0</v>
      </c>
      <c r="U118" s="1">
        <v>0</v>
      </c>
      <c r="V118" s="1">
        <v>0</v>
      </c>
      <c r="W118" s="1">
        <v>0</v>
      </c>
      <c r="X118" s="1">
        <v>0</v>
      </c>
      <c r="Y118" s="1">
        <v>0</v>
      </c>
      <c r="Z118" s="1">
        <v>1</v>
      </c>
      <c r="AE118" s="1" t="s">
        <v>3555</v>
      </c>
      <c r="AU118" s="1" t="s">
        <v>2922</v>
      </c>
    </row>
    <row r="119" spans="1:47" ht="14.25" customHeight="1">
      <c r="A119" s="1" t="s">
        <v>1884</v>
      </c>
      <c r="B119" s="1" t="s">
        <v>3556</v>
      </c>
      <c r="C119" s="1" t="s">
        <v>37</v>
      </c>
      <c r="D119" s="1" t="s">
        <v>40</v>
      </c>
      <c r="E119" s="1">
        <v>78217</v>
      </c>
      <c r="F119" s="1">
        <v>250</v>
      </c>
      <c r="G119" s="1" t="s">
        <v>4175</v>
      </c>
      <c r="J119" s="1" t="s">
        <v>427</v>
      </c>
      <c r="K119" s="1" t="s">
        <v>4116</v>
      </c>
      <c r="L119" s="1" t="s">
        <v>363</v>
      </c>
      <c r="M119" s="1" t="s">
        <v>901</v>
      </c>
      <c r="N119" s="1">
        <v>0</v>
      </c>
      <c r="P119" s="1">
        <v>1</v>
      </c>
      <c r="Q119" s="1">
        <v>0</v>
      </c>
      <c r="S119" s="1">
        <v>2</v>
      </c>
      <c r="T119" s="1">
        <v>0</v>
      </c>
      <c r="U119" s="1">
        <v>0</v>
      </c>
      <c r="V119" s="1">
        <v>0</v>
      </c>
      <c r="W119" s="1">
        <v>0</v>
      </c>
      <c r="X119" s="1">
        <v>0</v>
      </c>
      <c r="Y119" s="1">
        <v>0</v>
      </c>
      <c r="Z119" s="1">
        <v>1</v>
      </c>
      <c r="AE119" s="1" t="s">
        <v>1886</v>
      </c>
      <c r="AU119" s="1" t="s">
        <v>2922</v>
      </c>
    </row>
    <row r="120" spans="1:47" ht="14.25" customHeight="1">
      <c r="A120" s="1" t="s">
        <v>3557</v>
      </c>
      <c r="B120" s="1" t="s">
        <v>3558</v>
      </c>
      <c r="C120" s="1" t="s">
        <v>37</v>
      </c>
      <c r="D120" s="1" t="s">
        <v>40</v>
      </c>
      <c r="E120" s="1">
        <v>78217</v>
      </c>
      <c r="F120" s="1">
        <v>250</v>
      </c>
      <c r="G120" s="1" t="s">
        <v>4175</v>
      </c>
      <c r="J120" s="1" t="s">
        <v>1444</v>
      </c>
      <c r="K120" s="1" t="s">
        <v>4116</v>
      </c>
      <c r="L120" s="1" t="s">
        <v>363</v>
      </c>
      <c r="M120" s="1" t="s">
        <v>901</v>
      </c>
      <c r="N120" s="1">
        <v>0</v>
      </c>
      <c r="P120" s="1">
        <v>1</v>
      </c>
      <c r="Q120" s="1">
        <v>0</v>
      </c>
      <c r="S120" s="1">
        <v>2</v>
      </c>
      <c r="T120" s="1">
        <v>0</v>
      </c>
      <c r="U120" s="1">
        <v>0</v>
      </c>
      <c r="V120" s="1">
        <v>0</v>
      </c>
      <c r="W120" s="1">
        <v>0</v>
      </c>
      <c r="X120" s="1">
        <v>0</v>
      </c>
      <c r="Y120" s="1">
        <v>0</v>
      </c>
      <c r="Z120" s="1">
        <v>1</v>
      </c>
      <c r="AE120" s="1" t="s">
        <v>3559</v>
      </c>
      <c r="AF120" s="1" t="s">
        <v>3560</v>
      </c>
      <c r="AU120" s="1" t="s">
        <v>2922</v>
      </c>
    </row>
    <row r="121" spans="1:47" ht="14.25" customHeight="1">
      <c r="A121" s="1" t="s">
        <v>3561</v>
      </c>
      <c r="B121" s="1" t="s">
        <v>3562</v>
      </c>
      <c r="C121" s="1" t="s">
        <v>37</v>
      </c>
      <c r="D121" s="1" t="s">
        <v>40</v>
      </c>
      <c r="E121" s="1">
        <v>78209</v>
      </c>
      <c r="F121" s="1">
        <v>250</v>
      </c>
      <c r="G121" s="1" t="s">
        <v>4175</v>
      </c>
      <c r="J121" s="1" t="s">
        <v>1444</v>
      </c>
      <c r="K121" s="1" t="s">
        <v>4175</v>
      </c>
      <c r="L121" s="1" t="s">
        <v>363</v>
      </c>
      <c r="M121" s="1" t="s">
        <v>901</v>
      </c>
      <c r="N121" s="1">
        <v>0</v>
      </c>
      <c r="P121" s="1">
        <v>1</v>
      </c>
      <c r="Q121" s="1">
        <v>0</v>
      </c>
      <c r="S121" s="1">
        <v>2</v>
      </c>
      <c r="T121" s="1">
        <v>0</v>
      </c>
      <c r="U121" s="1">
        <v>0</v>
      </c>
      <c r="V121" s="1">
        <v>0</v>
      </c>
      <c r="W121" s="1">
        <v>0</v>
      </c>
      <c r="X121" s="1">
        <v>0</v>
      </c>
      <c r="Y121" s="1">
        <v>0</v>
      </c>
      <c r="Z121" s="1">
        <v>1</v>
      </c>
      <c r="AE121" s="1" t="s">
        <v>3563</v>
      </c>
      <c r="AF121" s="1" t="s">
        <v>3564</v>
      </c>
      <c r="AU121" s="1" t="s">
        <v>2922</v>
      </c>
    </row>
    <row r="122" spans="1:47" ht="14.25" customHeight="1">
      <c r="A122" s="1" t="s">
        <v>3565</v>
      </c>
      <c r="B122" s="1" t="s">
        <v>3566</v>
      </c>
      <c r="C122" s="1" t="s">
        <v>37</v>
      </c>
      <c r="D122" s="1" t="s">
        <v>40</v>
      </c>
      <c r="E122" s="1">
        <v>78265</v>
      </c>
      <c r="F122" s="1">
        <v>250</v>
      </c>
      <c r="G122" s="1" t="s">
        <v>4175</v>
      </c>
      <c r="J122" s="1" t="s">
        <v>427</v>
      </c>
      <c r="K122" s="1" t="s">
        <v>4116</v>
      </c>
      <c r="L122" s="1" t="s">
        <v>363</v>
      </c>
      <c r="M122" s="1" t="s">
        <v>901</v>
      </c>
      <c r="N122" s="1">
        <v>0</v>
      </c>
      <c r="P122" s="1">
        <v>1</v>
      </c>
      <c r="Q122" s="1">
        <v>0</v>
      </c>
      <c r="S122" s="1">
        <v>2</v>
      </c>
      <c r="T122" s="1">
        <v>0</v>
      </c>
      <c r="U122" s="1">
        <v>0</v>
      </c>
      <c r="V122" s="1">
        <v>0</v>
      </c>
      <c r="W122" s="1">
        <v>0</v>
      </c>
      <c r="X122" s="1">
        <v>0</v>
      </c>
      <c r="Y122" s="1">
        <v>0</v>
      </c>
      <c r="Z122" s="1">
        <v>1</v>
      </c>
      <c r="AE122" s="1" t="s">
        <v>3567</v>
      </c>
      <c r="AU122" s="1" t="s">
        <v>2922</v>
      </c>
    </row>
    <row r="123" spans="1:47" ht="14.25" customHeight="1">
      <c r="A123" s="1" t="s">
        <v>3316</v>
      </c>
      <c r="B123" s="1" t="s">
        <v>2014</v>
      </c>
      <c r="C123" s="1" t="s">
        <v>37</v>
      </c>
      <c r="D123" s="1" t="s">
        <v>40</v>
      </c>
      <c r="E123" s="1">
        <v>78245</v>
      </c>
      <c r="F123" s="1">
        <v>250</v>
      </c>
      <c r="G123" s="1" t="s">
        <v>4175</v>
      </c>
      <c r="J123" s="1" t="s">
        <v>1444</v>
      </c>
      <c r="K123" s="1" t="s">
        <v>4116</v>
      </c>
      <c r="L123" s="1" t="s">
        <v>363</v>
      </c>
      <c r="M123" s="1" t="s">
        <v>901</v>
      </c>
      <c r="N123" s="1">
        <v>0</v>
      </c>
      <c r="P123" s="1">
        <v>1</v>
      </c>
      <c r="Q123" s="1">
        <v>0</v>
      </c>
      <c r="S123" s="1">
        <v>2</v>
      </c>
      <c r="T123" s="1">
        <v>0</v>
      </c>
      <c r="U123" s="1">
        <v>0</v>
      </c>
      <c r="V123" s="1">
        <v>0</v>
      </c>
      <c r="W123" s="1">
        <v>0</v>
      </c>
      <c r="X123" s="1">
        <v>0</v>
      </c>
      <c r="Y123" s="1">
        <v>0</v>
      </c>
      <c r="Z123" s="1">
        <v>1</v>
      </c>
      <c r="AE123" s="1" t="s">
        <v>2638</v>
      </c>
      <c r="AU123" s="1" t="s">
        <v>2922</v>
      </c>
    </row>
    <row r="124" spans="1:47" ht="14.25" customHeight="1">
      <c r="A124" s="1" t="s">
        <v>3568</v>
      </c>
      <c r="B124" s="1" t="s">
        <v>3569</v>
      </c>
      <c r="C124" s="1" t="s">
        <v>48</v>
      </c>
      <c r="D124" s="1" t="s">
        <v>40</v>
      </c>
      <c r="E124" s="1">
        <v>78023</v>
      </c>
      <c r="F124" s="1">
        <v>250</v>
      </c>
      <c r="G124" s="1" t="s">
        <v>4175</v>
      </c>
      <c r="J124" s="1" t="s">
        <v>1038</v>
      </c>
      <c r="K124" s="1" t="s">
        <v>4116</v>
      </c>
      <c r="L124" s="1" t="s">
        <v>363</v>
      </c>
      <c r="M124" s="1" t="s">
        <v>901</v>
      </c>
      <c r="N124" s="1">
        <v>0</v>
      </c>
      <c r="P124" s="1">
        <v>1</v>
      </c>
      <c r="Q124" s="1">
        <v>0</v>
      </c>
      <c r="S124" s="1">
        <v>2</v>
      </c>
      <c r="T124" s="1">
        <v>0</v>
      </c>
      <c r="U124" s="1">
        <v>0</v>
      </c>
      <c r="V124" s="1">
        <v>0</v>
      </c>
      <c r="W124" s="1">
        <v>0</v>
      </c>
      <c r="X124" s="1">
        <v>0</v>
      </c>
      <c r="Y124" s="1">
        <v>0</v>
      </c>
      <c r="Z124" s="1">
        <v>1</v>
      </c>
      <c r="AE124" s="1" t="s">
        <v>3570</v>
      </c>
      <c r="AF124" s="1" t="s">
        <v>3571</v>
      </c>
      <c r="AU124" s="1" t="s">
        <v>2922</v>
      </c>
    </row>
    <row r="125" spans="1:47" ht="14.25" customHeight="1">
      <c r="A125" s="1" t="s">
        <v>3572</v>
      </c>
      <c r="B125" s="1" t="s">
        <v>3573</v>
      </c>
      <c r="C125" s="1" t="s">
        <v>37</v>
      </c>
      <c r="D125" s="1" t="s">
        <v>40</v>
      </c>
      <c r="E125" s="1">
        <v>78252</v>
      </c>
      <c r="F125" s="1">
        <v>250</v>
      </c>
      <c r="G125" s="1" t="s">
        <v>4175</v>
      </c>
      <c r="J125" s="1" t="s">
        <v>427</v>
      </c>
      <c r="K125" s="1" t="s">
        <v>4116</v>
      </c>
      <c r="L125" s="1" t="s">
        <v>363</v>
      </c>
      <c r="M125" s="1" t="s">
        <v>901</v>
      </c>
      <c r="N125" s="1">
        <v>0</v>
      </c>
      <c r="P125" s="1">
        <v>1</v>
      </c>
      <c r="Q125" s="1">
        <v>0</v>
      </c>
      <c r="S125" s="1">
        <v>2</v>
      </c>
      <c r="T125" s="1">
        <v>0</v>
      </c>
      <c r="U125" s="1">
        <v>0</v>
      </c>
      <c r="V125" s="1">
        <v>0</v>
      </c>
      <c r="W125" s="1">
        <v>0</v>
      </c>
      <c r="X125" s="1">
        <v>0</v>
      </c>
      <c r="Y125" s="1">
        <v>0</v>
      </c>
      <c r="Z125" s="1">
        <v>1</v>
      </c>
      <c r="AE125" s="1" t="s">
        <v>3574</v>
      </c>
      <c r="AF125" s="1" t="s">
        <v>3575</v>
      </c>
      <c r="AU125" s="1" t="s">
        <v>2922</v>
      </c>
    </row>
    <row r="126" spans="1:47" ht="14.25" customHeight="1">
      <c r="A126" s="1" t="s">
        <v>3576</v>
      </c>
      <c r="B126" s="1" t="s">
        <v>3577</v>
      </c>
      <c r="C126" s="1" t="s">
        <v>3578</v>
      </c>
      <c r="D126" s="1" t="s">
        <v>319</v>
      </c>
      <c r="E126" s="1">
        <v>61704</v>
      </c>
      <c r="F126" s="1">
        <v>250</v>
      </c>
      <c r="G126" s="1" t="s">
        <v>927</v>
      </c>
      <c r="J126" s="1" t="s">
        <v>217</v>
      </c>
      <c r="L126" s="1" t="s">
        <v>363</v>
      </c>
      <c r="M126" s="1" t="s">
        <v>901</v>
      </c>
      <c r="N126" s="1">
        <v>0</v>
      </c>
      <c r="P126" s="1">
        <v>1</v>
      </c>
      <c r="Q126" s="1">
        <v>0</v>
      </c>
      <c r="S126" s="1">
        <v>2</v>
      </c>
      <c r="T126" s="1">
        <v>0</v>
      </c>
      <c r="U126" s="1">
        <v>0</v>
      </c>
      <c r="V126" s="1">
        <v>0</v>
      </c>
      <c r="W126" s="1">
        <v>0</v>
      </c>
      <c r="X126" s="1">
        <v>0</v>
      </c>
      <c r="Y126" s="1">
        <v>0</v>
      </c>
      <c r="AE126" s="1" t="s">
        <v>1222</v>
      </c>
      <c r="AF126" s="1" t="s">
        <v>1223</v>
      </c>
      <c r="AU126" s="1" t="s">
        <v>2923</v>
      </c>
    </row>
    <row r="127" spans="1:47" ht="14.25" customHeight="1">
      <c r="A127" s="1" t="s">
        <v>3579</v>
      </c>
      <c r="B127" s="1" t="s">
        <v>3268</v>
      </c>
      <c r="C127" s="1" t="s">
        <v>37</v>
      </c>
      <c r="D127" s="1" t="s">
        <v>40</v>
      </c>
      <c r="E127" s="1">
        <v>78253</v>
      </c>
      <c r="F127" s="1">
        <v>250</v>
      </c>
      <c r="G127" s="1" t="s">
        <v>4175</v>
      </c>
      <c r="J127" s="1" t="s">
        <v>1038</v>
      </c>
      <c r="K127" s="1" t="s">
        <v>4175</v>
      </c>
      <c r="L127" s="1" t="s">
        <v>363</v>
      </c>
      <c r="M127" s="1" t="s">
        <v>901</v>
      </c>
      <c r="N127" s="1">
        <v>0</v>
      </c>
      <c r="P127" s="1">
        <v>1</v>
      </c>
      <c r="Q127" s="1">
        <v>0</v>
      </c>
      <c r="S127" s="1">
        <v>2</v>
      </c>
      <c r="T127" s="1">
        <v>0</v>
      </c>
      <c r="U127" s="1">
        <v>0</v>
      </c>
      <c r="V127" s="1">
        <v>0</v>
      </c>
      <c r="W127" s="1">
        <v>0</v>
      </c>
      <c r="X127" s="1">
        <v>0</v>
      </c>
      <c r="Y127" s="1">
        <v>0</v>
      </c>
      <c r="Z127" s="1">
        <v>1</v>
      </c>
      <c r="AE127" s="1" t="s">
        <v>3269</v>
      </c>
      <c r="AF127" s="1" t="s">
        <v>3270</v>
      </c>
      <c r="AU127" s="1" t="s">
        <v>2922</v>
      </c>
    </row>
    <row r="128" spans="1:47" ht="14.25" customHeight="1">
      <c r="A128" s="1" t="s">
        <v>3272</v>
      </c>
      <c r="B128" s="1" t="s">
        <v>2061</v>
      </c>
      <c r="C128" s="1" t="s">
        <v>192</v>
      </c>
      <c r="D128" s="1" t="s">
        <v>40</v>
      </c>
      <c r="E128" s="1">
        <v>78006</v>
      </c>
      <c r="F128" s="1">
        <v>250</v>
      </c>
      <c r="G128" s="1" t="s">
        <v>4175</v>
      </c>
      <c r="J128" s="1" t="s">
        <v>1038</v>
      </c>
      <c r="K128" s="1" t="s">
        <v>4116</v>
      </c>
      <c r="L128" s="1" t="s">
        <v>363</v>
      </c>
      <c r="M128" s="1" t="s">
        <v>901</v>
      </c>
      <c r="N128" s="1">
        <v>0</v>
      </c>
      <c r="P128" s="1">
        <v>1</v>
      </c>
      <c r="Q128" s="1">
        <v>0</v>
      </c>
      <c r="S128" s="1">
        <v>2</v>
      </c>
      <c r="T128" s="1">
        <v>0</v>
      </c>
      <c r="U128" s="1">
        <v>0</v>
      </c>
      <c r="V128" s="1">
        <v>0</v>
      </c>
      <c r="W128" s="1">
        <v>0</v>
      </c>
      <c r="X128" s="1">
        <v>0</v>
      </c>
      <c r="Y128" s="1">
        <v>0</v>
      </c>
      <c r="Z128" s="1">
        <v>1</v>
      </c>
      <c r="AE128" s="1" t="s">
        <v>2062</v>
      </c>
      <c r="AF128" s="1" t="s">
        <v>2063</v>
      </c>
      <c r="AU128" s="1" t="s">
        <v>2922</v>
      </c>
    </row>
    <row r="129" spans="1:48" ht="14.25" customHeight="1">
      <c r="A129" s="1" t="s">
        <v>2932</v>
      </c>
      <c r="B129" s="1" t="s">
        <v>1088</v>
      </c>
      <c r="C129" s="1" t="s">
        <v>137</v>
      </c>
      <c r="D129" s="1" t="s">
        <v>40</v>
      </c>
      <c r="E129" s="1">
        <v>78624</v>
      </c>
      <c r="F129" s="1">
        <v>250</v>
      </c>
      <c r="G129" s="1" t="s">
        <v>927</v>
      </c>
      <c r="J129" s="1" t="s">
        <v>4186</v>
      </c>
      <c r="K129" s="1" t="s">
        <v>4152</v>
      </c>
      <c r="L129" s="1" t="s">
        <v>363</v>
      </c>
      <c r="M129" s="1" t="s">
        <v>901</v>
      </c>
      <c r="N129" s="1">
        <v>0</v>
      </c>
      <c r="P129" s="1">
        <v>1</v>
      </c>
      <c r="Q129" s="1">
        <v>0</v>
      </c>
      <c r="S129" s="1">
        <v>2</v>
      </c>
      <c r="T129" s="1">
        <v>0</v>
      </c>
      <c r="U129" s="1">
        <v>0</v>
      </c>
      <c r="V129" s="1">
        <v>0</v>
      </c>
      <c r="W129" s="1">
        <v>0</v>
      </c>
      <c r="X129" s="1">
        <v>0</v>
      </c>
      <c r="Y129" s="1">
        <v>0</v>
      </c>
      <c r="Z129" s="1">
        <v>1</v>
      </c>
      <c r="AE129" s="1" t="s">
        <v>1089</v>
      </c>
      <c r="AF129" s="1" t="s">
        <v>1090</v>
      </c>
      <c r="AU129" s="1" t="s">
        <v>2923</v>
      </c>
    </row>
    <row r="130" spans="1:48" ht="14.25" customHeight="1">
      <c r="A130" s="1" t="s">
        <v>1283</v>
      </c>
      <c r="B130" s="1" t="s">
        <v>1284</v>
      </c>
      <c r="C130" s="1" t="s">
        <v>37</v>
      </c>
      <c r="D130" s="1" t="s">
        <v>40</v>
      </c>
      <c r="E130" s="1">
        <v>78213</v>
      </c>
      <c r="F130" s="1">
        <v>250</v>
      </c>
      <c r="G130" s="1" t="s">
        <v>4122</v>
      </c>
      <c r="J130" s="1" t="s">
        <v>4168</v>
      </c>
      <c r="K130" s="1" t="s">
        <v>4196</v>
      </c>
      <c r="L130" s="1" t="s">
        <v>363</v>
      </c>
      <c r="M130" s="1" t="s">
        <v>901</v>
      </c>
      <c r="N130" s="1">
        <v>0</v>
      </c>
      <c r="P130" s="1">
        <v>1</v>
      </c>
      <c r="Q130" s="1">
        <v>0</v>
      </c>
      <c r="S130" s="1">
        <v>2</v>
      </c>
      <c r="T130" s="1">
        <v>0</v>
      </c>
      <c r="U130" s="1">
        <v>0</v>
      </c>
      <c r="V130" s="1">
        <v>0</v>
      </c>
      <c r="W130" s="1">
        <v>0</v>
      </c>
      <c r="X130" s="1">
        <v>0</v>
      </c>
      <c r="Y130" s="1">
        <v>0</v>
      </c>
      <c r="AE130" s="1" t="s">
        <v>2930</v>
      </c>
      <c r="AF130" s="1" t="s">
        <v>3276</v>
      </c>
      <c r="AU130" s="1" t="s">
        <v>2922</v>
      </c>
    </row>
    <row r="131" spans="1:48" ht="14.25" customHeight="1">
      <c r="A131" s="1" t="s">
        <v>3580</v>
      </c>
      <c r="B131" s="1" t="s">
        <v>3581</v>
      </c>
      <c r="C131" s="1" t="s">
        <v>37</v>
      </c>
      <c r="D131" s="1" t="s">
        <v>40</v>
      </c>
      <c r="E131" s="1">
        <v>78260</v>
      </c>
      <c r="F131" s="1">
        <v>250</v>
      </c>
      <c r="G131" s="1" t="s">
        <v>4175</v>
      </c>
      <c r="J131" s="1" t="s">
        <v>1038</v>
      </c>
      <c r="K131" s="1" t="s">
        <v>4169</v>
      </c>
      <c r="L131" s="1" t="s">
        <v>363</v>
      </c>
      <c r="M131" s="1" t="s">
        <v>901</v>
      </c>
      <c r="N131" s="1">
        <v>0</v>
      </c>
      <c r="P131" s="1">
        <v>1</v>
      </c>
      <c r="Q131" s="1">
        <v>0</v>
      </c>
      <c r="S131" s="1">
        <v>2</v>
      </c>
      <c r="T131" s="1">
        <v>0</v>
      </c>
      <c r="U131" s="1">
        <v>0</v>
      </c>
      <c r="V131" s="1">
        <v>0</v>
      </c>
      <c r="W131" s="1">
        <v>0</v>
      </c>
      <c r="X131" s="1">
        <v>0</v>
      </c>
      <c r="Y131" s="1">
        <v>0</v>
      </c>
      <c r="Z131" s="1">
        <v>1</v>
      </c>
      <c r="AE131" s="1" t="s">
        <v>3582</v>
      </c>
      <c r="AF131" s="1" t="s">
        <v>3583</v>
      </c>
      <c r="AU131" s="1" t="s">
        <v>2922</v>
      </c>
    </row>
    <row r="132" spans="1:48" ht="14.25" customHeight="1">
      <c r="A132" s="1" t="s">
        <v>3584</v>
      </c>
      <c r="B132" s="1" t="s">
        <v>3256</v>
      </c>
      <c r="C132" s="1" t="s">
        <v>37</v>
      </c>
      <c r="D132" s="1" t="s">
        <v>40</v>
      </c>
      <c r="E132" s="1">
        <v>78210</v>
      </c>
      <c r="F132" s="1">
        <v>250</v>
      </c>
      <c r="G132" s="1" t="s">
        <v>4175</v>
      </c>
      <c r="J132" s="1" t="s">
        <v>427</v>
      </c>
      <c r="K132" s="1" t="s">
        <v>4116</v>
      </c>
      <c r="L132" s="1" t="s">
        <v>363</v>
      </c>
      <c r="M132" s="1" t="s">
        <v>901</v>
      </c>
      <c r="N132" s="1">
        <v>0</v>
      </c>
      <c r="P132" s="1">
        <v>1</v>
      </c>
      <c r="Q132" s="1">
        <v>0</v>
      </c>
      <c r="S132" s="1">
        <v>2</v>
      </c>
      <c r="T132" s="1">
        <v>0</v>
      </c>
      <c r="U132" s="1">
        <v>0</v>
      </c>
      <c r="V132" s="1">
        <v>0</v>
      </c>
      <c r="W132" s="1">
        <v>0</v>
      </c>
      <c r="X132" s="1">
        <v>0</v>
      </c>
      <c r="Y132" s="1">
        <v>0</v>
      </c>
      <c r="Z132" s="1">
        <v>1</v>
      </c>
      <c r="AE132" s="1" t="s">
        <v>3585</v>
      </c>
      <c r="AU132" s="1" t="s">
        <v>2922</v>
      </c>
    </row>
    <row r="133" spans="1:48" ht="14.25" customHeight="1">
      <c r="A133" s="1" t="s">
        <v>3586</v>
      </c>
      <c r="F133" s="1">
        <v>250</v>
      </c>
      <c r="G133" s="1" t="s">
        <v>927</v>
      </c>
    </row>
    <row r="134" spans="1:48" ht="14.25" customHeight="1">
      <c r="A134" s="1" t="s">
        <v>3343</v>
      </c>
      <c r="B134" s="1" t="s">
        <v>3344</v>
      </c>
      <c r="C134" s="1" t="s">
        <v>37</v>
      </c>
      <c r="D134" s="1" t="s">
        <v>40</v>
      </c>
      <c r="E134" s="1" t="s">
        <v>3345</v>
      </c>
      <c r="F134" s="1">
        <v>250</v>
      </c>
      <c r="G134" s="1" t="s">
        <v>931</v>
      </c>
      <c r="J134" s="1" t="s">
        <v>4199</v>
      </c>
      <c r="K134" s="1" t="s">
        <v>4165</v>
      </c>
      <c r="L134" s="1" t="s">
        <v>363</v>
      </c>
      <c r="M134" s="1" t="s">
        <v>901</v>
      </c>
      <c r="N134" s="1">
        <v>0</v>
      </c>
      <c r="P134" s="1">
        <v>1</v>
      </c>
      <c r="Q134" s="1">
        <v>0</v>
      </c>
      <c r="S134" s="1">
        <v>2</v>
      </c>
      <c r="T134" s="1">
        <v>0</v>
      </c>
      <c r="U134" s="1">
        <v>0</v>
      </c>
      <c r="V134" s="1">
        <v>0</v>
      </c>
      <c r="W134" s="1">
        <v>0</v>
      </c>
      <c r="X134" s="1">
        <v>0</v>
      </c>
      <c r="Y134" s="1">
        <v>0</v>
      </c>
      <c r="Z134" s="1">
        <v>1</v>
      </c>
      <c r="AU134" s="1" t="s">
        <v>2923</v>
      </c>
    </row>
    <row r="135" spans="1:48" ht="14.25" customHeight="1">
      <c r="A135" s="1" t="s">
        <v>3587</v>
      </c>
      <c r="B135" s="1" t="s">
        <v>2308</v>
      </c>
      <c r="C135" s="1" t="s">
        <v>48</v>
      </c>
      <c r="D135" s="1" t="s">
        <v>40</v>
      </c>
      <c r="E135" s="1">
        <v>78023</v>
      </c>
      <c r="F135" s="1">
        <v>250</v>
      </c>
      <c r="G135" s="1" t="s">
        <v>4175</v>
      </c>
      <c r="J135" s="1" t="s">
        <v>1444</v>
      </c>
      <c r="K135" s="1" t="s">
        <v>4116</v>
      </c>
      <c r="L135" s="1" t="s">
        <v>363</v>
      </c>
      <c r="M135" s="1" t="s">
        <v>901</v>
      </c>
      <c r="N135" s="1">
        <v>0</v>
      </c>
      <c r="P135" s="1">
        <v>1</v>
      </c>
      <c r="Q135" s="1">
        <v>0</v>
      </c>
      <c r="S135" s="1">
        <v>2</v>
      </c>
      <c r="T135" s="1">
        <v>0</v>
      </c>
      <c r="U135" s="1">
        <v>0</v>
      </c>
      <c r="V135" s="1">
        <v>0</v>
      </c>
      <c r="W135" s="1">
        <v>0</v>
      </c>
      <c r="X135" s="1">
        <v>0</v>
      </c>
      <c r="Y135" s="1">
        <v>0</v>
      </c>
      <c r="Z135" s="1">
        <v>1</v>
      </c>
      <c r="AE135" s="1" t="s">
        <v>3588</v>
      </c>
      <c r="AF135" s="1" t="s">
        <v>2651</v>
      </c>
      <c r="AU135" s="1" t="s">
        <v>2922</v>
      </c>
    </row>
    <row r="136" spans="1:48" ht="14.25" customHeight="1">
      <c r="A136" s="1" t="s">
        <v>3589</v>
      </c>
      <c r="B136" s="1" t="s">
        <v>3590</v>
      </c>
      <c r="C136" s="1" t="s">
        <v>3591</v>
      </c>
      <c r="D136" s="1" t="s">
        <v>40</v>
      </c>
      <c r="E136" s="1">
        <v>77902</v>
      </c>
      <c r="F136" s="1">
        <v>200</v>
      </c>
      <c r="G136" s="1" t="s">
        <v>4175</v>
      </c>
      <c r="J136" s="1" t="s">
        <v>4200</v>
      </c>
      <c r="K136" s="1" t="s">
        <v>4201</v>
      </c>
      <c r="L136" s="1" t="s">
        <v>903</v>
      </c>
      <c r="M136" s="1" t="s">
        <v>904</v>
      </c>
      <c r="N136" s="1">
        <v>0</v>
      </c>
      <c r="P136" s="1">
        <v>1</v>
      </c>
      <c r="Q136" s="1">
        <v>0</v>
      </c>
      <c r="S136" s="1">
        <v>0</v>
      </c>
      <c r="T136" s="1">
        <v>0</v>
      </c>
      <c r="U136" s="1">
        <v>0</v>
      </c>
      <c r="V136" s="1">
        <v>0</v>
      </c>
      <c r="W136" s="1">
        <v>0</v>
      </c>
      <c r="X136" s="1">
        <v>0</v>
      </c>
      <c r="Y136" s="1">
        <v>0</v>
      </c>
      <c r="Z136" s="1">
        <v>0</v>
      </c>
      <c r="AU136" s="1" t="s">
        <v>2922</v>
      </c>
    </row>
    <row r="137" spans="1:48" ht="14.25" customHeight="1">
      <c r="A137" s="1" t="s">
        <v>3367</v>
      </c>
      <c r="B137" s="1" t="s">
        <v>3368</v>
      </c>
      <c r="C137" s="1" t="s">
        <v>37</v>
      </c>
      <c r="D137" s="1" t="s">
        <v>40</v>
      </c>
      <c r="E137" s="1">
        <v>78240</v>
      </c>
      <c r="F137" s="1">
        <v>150</v>
      </c>
      <c r="G137" s="1" t="s">
        <v>927</v>
      </c>
      <c r="J137" s="1" t="s">
        <v>4202</v>
      </c>
      <c r="K137" s="1" t="s">
        <v>4159</v>
      </c>
      <c r="L137" s="1" t="s">
        <v>903</v>
      </c>
      <c r="M137" s="1" t="s">
        <v>904</v>
      </c>
      <c r="N137" s="1">
        <v>0</v>
      </c>
      <c r="P137" s="1">
        <v>1</v>
      </c>
      <c r="Q137" s="1">
        <v>0</v>
      </c>
      <c r="S137" s="1">
        <v>0</v>
      </c>
      <c r="T137" s="1">
        <v>0</v>
      </c>
      <c r="U137" s="1">
        <v>0</v>
      </c>
      <c r="V137" s="1">
        <v>0</v>
      </c>
      <c r="W137" s="1">
        <v>0</v>
      </c>
      <c r="X137" s="1">
        <v>0</v>
      </c>
      <c r="Y137" s="1">
        <v>0</v>
      </c>
      <c r="Z137" s="1">
        <v>0</v>
      </c>
      <c r="AE137" s="1" t="s">
        <v>3369</v>
      </c>
      <c r="AU137" s="1" t="s">
        <v>2923</v>
      </c>
    </row>
    <row r="138" spans="1:48" ht="14.25" customHeight="1">
      <c r="A138" s="1" t="s">
        <v>2608</v>
      </c>
      <c r="B138" s="1" t="s">
        <v>2609</v>
      </c>
      <c r="C138" s="1" t="s">
        <v>37</v>
      </c>
      <c r="D138" s="1" t="s">
        <v>40</v>
      </c>
      <c r="E138" s="1">
        <v>78209</v>
      </c>
      <c r="F138" s="1">
        <v>100</v>
      </c>
      <c r="G138" s="1" t="s">
        <v>927</v>
      </c>
      <c r="K138" s="1" t="s">
        <v>4203</v>
      </c>
      <c r="L138" s="1" t="s">
        <v>903</v>
      </c>
      <c r="M138" s="1" t="s">
        <v>904</v>
      </c>
      <c r="N138" s="1">
        <v>0</v>
      </c>
      <c r="P138" s="1">
        <v>1</v>
      </c>
      <c r="Q138" s="1">
        <v>0</v>
      </c>
      <c r="S138" s="1">
        <v>0</v>
      </c>
      <c r="T138" s="1">
        <v>0</v>
      </c>
      <c r="U138" s="1">
        <v>0</v>
      </c>
      <c r="V138" s="1">
        <v>0</v>
      </c>
      <c r="W138" s="1">
        <v>0</v>
      </c>
      <c r="X138" s="1">
        <v>0</v>
      </c>
      <c r="Y138" s="1">
        <v>0</v>
      </c>
      <c r="Z138" s="1">
        <v>0</v>
      </c>
      <c r="AE138" s="1" t="s">
        <v>1062</v>
      </c>
      <c r="AF138" s="1" t="s">
        <v>1063</v>
      </c>
      <c r="AU138" s="1" t="s">
        <v>2923</v>
      </c>
    </row>
    <row r="139" spans="1:48" ht="14.25" customHeight="1">
      <c r="A139" s="1" t="s">
        <v>3592</v>
      </c>
      <c r="B139" s="1" t="s">
        <v>2670</v>
      </c>
      <c r="C139" s="1" t="s">
        <v>37</v>
      </c>
      <c r="D139" s="1" t="s">
        <v>40</v>
      </c>
      <c r="E139" s="1">
        <v>78229</v>
      </c>
      <c r="F139" s="1">
        <v>0</v>
      </c>
      <c r="G139" s="1" t="s">
        <v>4175</v>
      </c>
      <c r="J139" s="1" t="s">
        <v>4168</v>
      </c>
      <c r="K139" s="1" t="s">
        <v>4204</v>
      </c>
      <c r="L139" s="1" t="s">
        <v>368</v>
      </c>
      <c r="M139" s="1" t="s">
        <v>898</v>
      </c>
      <c r="N139" s="1">
        <v>0</v>
      </c>
      <c r="P139" s="1">
        <v>2</v>
      </c>
      <c r="Q139" s="1">
        <v>2</v>
      </c>
      <c r="S139" s="1">
        <v>2</v>
      </c>
      <c r="T139" s="1">
        <v>0</v>
      </c>
      <c r="U139" s="1">
        <v>0</v>
      </c>
      <c r="V139" s="1">
        <v>0</v>
      </c>
      <c r="W139" s="1">
        <v>0</v>
      </c>
      <c r="X139" s="1">
        <v>0</v>
      </c>
      <c r="Y139" s="1">
        <v>0</v>
      </c>
      <c r="Z139" s="1">
        <v>1</v>
      </c>
      <c r="AE139" s="1" t="s">
        <v>1683</v>
      </c>
      <c r="AF139" s="1" t="s">
        <v>1684</v>
      </c>
      <c r="AL139" s="1">
        <v>2</v>
      </c>
      <c r="AN139" s="1">
        <v>1</v>
      </c>
      <c r="AU139" s="1" t="s">
        <v>3260</v>
      </c>
    </row>
    <row r="140" spans="1:48" ht="14.25" customHeight="1">
      <c r="A140" s="1" t="s">
        <v>3593</v>
      </c>
      <c r="B140" s="1" t="s">
        <v>3556</v>
      </c>
      <c r="C140" s="1" t="s">
        <v>37</v>
      </c>
      <c r="D140" s="1" t="s">
        <v>40</v>
      </c>
      <c r="E140" s="1">
        <v>78217</v>
      </c>
      <c r="F140" s="1">
        <v>0</v>
      </c>
      <c r="G140" s="1" t="s">
        <v>4175</v>
      </c>
      <c r="J140" s="1" t="s">
        <v>427</v>
      </c>
      <c r="K140" s="1" t="s">
        <v>4205</v>
      </c>
      <c r="L140" s="1" t="s">
        <v>363</v>
      </c>
      <c r="M140" s="1" t="s">
        <v>901</v>
      </c>
      <c r="N140" s="1">
        <v>0</v>
      </c>
      <c r="P140" s="1">
        <v>1</v>
      </c>
      <c r="Q140" s="1">
        <v>0</v>
      </c>
      <c r="S140" s="1">
        <v>2</v>
      </c>
      <c r="T140" s="1">
        <v>0</v>
      </c>
      <c r="U140" s="1">
        <v>0</v>
      </c>
      <c r="V140" s="1">
        <v>0</v>
      </c>
      <c r="W140" s="1">
        <v>0</v>
      </c>
      <c r="X140" s="1">
        <v>0</v>
      </c>
      <c r="Y140" s="1">
        <v>0</v>
      </c>
      <c r="Z140" s="1">
        <v>1</v>
      </c>
      <c r="AE140" s="1" t="s">
        <v>3594</v>
      </c>
      <c r="AU140" s="1" t="s">
        <v>3595</v>
      </c>
    </row>
    <row r="141" spans="1:48" ht="14.25" customHeight="1">
      <c r="A141" s="1" t="s">
        <v>2296</v>
      </c>
      <c r="B141" s="1" t="s">
        <v>2297</v>
      </c>
      <c r="C141" s="1" t="s">
        <v>37</v>
      </c>
      <c r="D141" s="1" t="s">
        <v>40</v>
      </c>
      <c r="E141" s="1">
        <v>78223</v>
      </c>
      <c r="G141" s="1" t="s">
        <v>4122</v>
      </c>
      <c r="K141" s="1" t="s">
        <v>4230</v>
      </c>
      <c r="L141" s="1" t="s">
        <v>363</v>
      </c>
      <c r="M141" s="1" t="s">
        <v>901</v>
      </c>
      <c r="N141" s="1">
        <v>0</v>
      </c>
      <c r="P141" s="1">
        <v>1</v>
      </c>
      <c r="Q141" s="1">
        <v>0</v>
      </c>
      <c r="S141" s="1">
        <v>2</v>
      </c>
      <c r="T141" s="1">
        <v>0</v>
      </c>
      <c r="U141" s="1">
        <v>0</v>
      </c>
      <c r="V141" s="1">
        <v>0</v>
      </c>
      <c r="W141" s="1">
        <v>0</v>
      </c>
      <c r="X141" s="1">
        <v>0</v>
      </c>
      <c r="Y141" s="1">
        <v>0</v>
      </c>
      <c r="Z141" s="1">
        <v>1</v>
      </c>
    </row>
    <row r="142" spans="1:48" ht="14.25" customHeight="1">
      <c r="A142" s="1" t="s">
        <v>2574</v>
      </c>
      <c r="B142" s="1" t="s">
        <v>2575</v>
      </c>
      <c r="C142" s="1" t="s">
        <v>37</v>
      </c>
      <c r="D142" s="1" t="s">
        <v>40</v>
      </c>
      <c r="E142" s="1">
        <v>78258</v>
      </c>
      <c r="H142" s="1">
        <v>43912</v>
      </c>
      <c r="I142" s="1" t="s">
        <v>927</v>
      </c>
      <c r="J142" s="1" t="s">
        <v>4206</v>
      </c>
      <c r="K142" s="1" t="s">
        <v>4207</v>
      </c>
      <c r="L142" s="1" t="s">
        <v>382</v>
      </c>
      <c r="M142" s="1" t="s">
        <v>890</v>
      </c>
      <c r="N142" s="1">
        <v>4</v>
      </c>
      <c r="P142" s="1">
        <v>6</v>
      </c>
      <c r="Q142" s="1">
        <v>4</v>
      </c>
      <c r="S142" s="1">
        <v>8</v>
      </c>
      <c r="T142" s="1" t="s">
        <v>892</v>
      </c>
      <c r="U142" s="1" t="s">
        <v>893</v>
      </c>
      <c r="V142" s="1" t="s">
        <v>892</v>
      </c>
      <c r="W142" s="1" t="s">
        <v>892</v>
      </c>
      <c r="X142" s="1" t="s">
        <v>892</v>
      </c>
      <c r="Y142" s="1">
        <v>4</v>
      </c>
      <c r="AE142" s="1" t="s">
        <v>2576</v>
      </c>
      <c r="AF142" s="1" t="s">
        <v>2577</v>
      </c>
      <c r="AH142" s="1">
        <v>3</v>
      </c>
      <c r="AI142" s="1" t="s">
        <v>972</v>
      </c>
      <c r="AL142" s="1">
        <v>2</v>
      </c>
      <c r="AN142" s="1">
        <v>2</v>
      </c>
      <c r="AU142" s="1" t="s">
        <v>2844</v>
      </c>
      <c r="AV142" s="1">
        <v>3</v>
      </c>
    </row>
    <row r="143" spans="1:48" ht="14.25" customHeight="1">
      <c r="A143" s="1" t="s">
        <v>3065</v>
      </c>
      <c r="B143" s="1" t="s">
        <v>2731</v>
      </c>
      <c r="C143" s="1" t="s">
        <v>234</v>
      </c>
      <c r="D143" s="1" t="s">
        <v>40</v>
      </c>
      <c r="E143" s="1">
        <v>78130</v>
      </c>
      <c r="H143" s="1">
        <v>29341.95</v>
      </c>
      <c r="I143" s="1" t="s">
        <v>927</v>
      </c>
      <c r="J143" s="1" t="s">
        <v>1045</v>
      </c>
      <c r="K143" s="1" t="s">
        <v>4208</v>
      </c>
      <c r="L143" s="1" t="s">
        <v>382</v>
      </c>
      <c r="M143" s="1" t="s">
        <v>890</v>
      </c>
      <c r="N143" s="1">
        <v>4</v>
      </c>
      <c r="P143" s="1">
        <v>6</v>
      </c>
      <c r="Q143" s="1">
        <v>4</v>
      </c>
      <c r="S143" s="1">
        <v>8</v>
      </c>
      <c r="T143" s="1" t="s">
        <v>892</v>
      </c>
      <c r="U143" s="1" t="s">
        <v>893</v>
      </c>
      <c r="V143" s="1" t="s">
        <v>892</v>
      </c>
      <c r="W143" s="1" t="s">
        <v>892</v>
      </c>
      <c r="X143" s="1" t="s">
        <v>892</v>
      </c>
      <c r="Y143" s="1">
        <v>4</v>
      </c>
      <c r="AE143" s="1" t="s">
        <v>1853</v>
      </c>
      <c r="AF143" s="1" t="s">
        <v>2569</v>
      </c>
      <c r="AH143" s="1">
        <v>3</v>
      </c>
      <c r="AI143" s="1" t="s">
        <v>972</v>
      </c>
      <c r="AU143" s="1" t="s">
        <v>2844</v>
      </c>
      <c r="AV143" s="1">
        <v>4</v>
      </c>
    </row>
    <row r="144" spans="1:48" ht="14.25" customHeight="1">
      <c r="A144" s="1" t="s">
        <v>2570</v>
      </c>
      <c r="B144" s="1" t="s">
        <v>2571</v>
      </c>
      <c r="C144" s="1" t="s">
        <v>1630</v>
      </c>
      <c r="D144" s="1" t="s">
        <v>40</v>
      </c>
      <c r="E144" s="1">
        <v>78148</v>
      </c>
      <c r="H144" s="1">
        <v>20000</v>
      </c>
      <c r="I144" s="1" t="s">
        <v>931</v>
      </c>
      <c r="J144" s="1" t="s">
        <v>587</v>
      </c>
      <c r="K144" s="1" t="s">
        <v>4209</v>
      </c>
      <c r="L144" s="1" t="s">
        <v>382</v>
      </c>
      <c r="M144" s="1" t="s">
        <v>890</v>
      </c>
      <c r="N144" s="1">
        <v>4</v>
      </c>
      <c r="P144" s="1">
        <v>6</v>
      </c>
      <c r="Q144" s="1">
        <v>4</v>
      </c>
      <c r="S144" s="1">
        <v>8</v>
      </c>
      <c r="T144" s="1" t="s">
        <v>892</v>
      </c>
      <c r="U144" s="1" t="s">
        <v>893</v>
      </c>
      <c r="V144" s="1" t="s">
        <v>892</v>
      </c>
      <c r="W144" s="1" t="s">
        <v>892</v>
      </c>
      <c r="X144" s="1" t="s">
        <v>892</v>
      </c>
      <c r="Y144" s="1">
        <v>4</v>
      </c>
      <c r="Z144" s="1">
        <v>4</v>
      </c>
      <c r="AE144" s="1" t="s">
        <v>2572</v>
      </c>
      <c r="AG144" s="1" t="s">
        <v>4107</v>
      </c>
      <c r="AH144" s="1">
        <v>1</v>
      </c>
      <c r="AI144" s="1" t="s">
        <v>3431</v>
      </c>
      <c r="AL144" s="1">
        <v>2</v>
      </c>
      <c r="AN144" s="1">
        <v>2</v>
      </c>
      <c r="AQ144" s="1">
        <v>2</v>
      </c>
      <c r="AR144" s="1" t="s">
        <v>3596</v>
      </c>
      <c r="AU144" s="1" t="s">
        <v>2844</v>
      </c>
      <c r="AV144" s="1">
        <v>7</v>
      </c>
    </row>
    <row r="145" spans="1:48" ht="14.25" customHeight="1">
      <c r="A145" s="1" t="s">
        <v>4210</v>
      </c>
      <c r="B145" s="1" t="s">
        <v>2807</v>
      </c>
      <c r="C145" s="1" t="s">
        <v>37</v>
      </c>
      <c r="D145" s="1" t="s">
        <v>40</v>
      </c>
      <c r="E145" s="1">
        <v>78240</v>
      </c>
      <c r="H145" s="1">
        <v>17652</v>
      </c>
      <c r="I145" s="1" t="s">
        <v>931</v>
      </c>
      <c r="J145" s="1" t="s">
        <v>3063</v>
      </c>
      <c r="K145" s="1" t="s">
        <v>4211</v>
      </c>
      <c r="L145" s="1" t="s">
        <v>382</v>
      </c>
      <c r="M145" s="1" t="s">
        <v>890</v>
      </c>
      <c r="N145" s="1">
        <v>4</v>
      </c>
      <c r="P145" s="1">
        <v>6</v>
      </c>
      <c r="Q145" s="1">
        <v>4</v>
      </c>
      <c r="S145" s="1">
        <v>8</v>
      </c>
      <c r="T145" s="1" t="s">
        <v>892</v>
      </c>
      <c r="U145" s="1" t="s">
        <v>893</v>
      </c>
      <c r="V145" s="1" t="s">
        <v>892</v>
      </c>
      <c r="W145" s="1" t="s">
        <v>892</v>
      </c>
      <c r="X145" s="1" t="s">
        <v>892</v>
      </c>
      <c r="Y145" s="1">
        <v>4</v>
      </c>
      <c r="AE145" s="1" t="s">
        <v>2809</v>
      </c>
      <c r="AF145" s="1" t="s">
        <v>2980</v>
      </c>
      <c r="AG145" s="1" t="s">
        <v>4107</v>
      </c>
      <c r="AH145" s="1">
        <v>2</v>
      </c>
      <c r="AI145" s="1" t="s">
        <v>4108</v>
      </c>
      <c r="AK145" s="1">
        <v>2</v>
      </c>
      <c r="AL145" s="1">
        <v>2</v>
      </c>
      <c r="AM145" s="1">
        <v>2</v>
      </c>
      <c r="AN145" s="1">
        <v>2</v>
      </c>
      <c r="AQ145" s="1">
        <v>2</v>
      </c>
      <c r="AR145" s="1" t="s">
        <v>972</v>
      </c>
      <c r="AU145" s="1" t="s">
        <v>2844</v>
      </c>
      <c r="AV145" s="1">
        <v>6</v>
      </c>
    </row>
    <row r="146" spans="1:48" ht="14.25" customHeight="1">
      <c r="A146" s="1" t="s">
        <v>2579</v>
      </c>
      <c r="B146" s="1" t="s">
        <v>2580</v>
      </c>
      <c r="C146" s="1" t="s">
        <v>68</v>
      </c>
      <c r="D146" s="1" t="s">
        <v>40</v>
      </c>
      <c r="E146" s="1">
        <v>77041</v>
      </c>
      <c r="G146" s="1" t="s">
        <v>931</v>
      </c>
      <c r="H146" s="1">
        <v>10075</v>
      </c>
      <c r="J146" s="1" t="s">
        <v>1045</v>
      </c>
      <c r="K146" s="1" t="s">
        <v>4212</v>
      </c>
      <c r="L146" s="1" t="s">
        <v>382</v>
      </c>
      <c r="M146" s="1" t="s">
        <v>890</v>
      </c>
      <c r="N146" s="1">
        <v>4</v>
      </c>
      <c r="P146" s="1">
        <v>6</v>
      </c>
      <c r="Q146" s="1">
        <v>4</v>
      </c>
      <c r="S146" s="1">
        <v>8</v>
      </c>
      <c r="T146" s="1" t="s">
        <v>892</v>
      </c>
      <c r="U146" s="1" t="s">
        <v>893</v>
      </c>
      <c r="V146" s="1" t="s">
        <v>892</v>
      </c>
      <c r="W146" s="1" t="s">
        <v>892</v>
      </c>
      <c r="X146" s="1" t="s">
        <v>892</v>
      </c>
      <c r="Y146" s="1">
        <v>2</v>
      </c>
      <c r="AE146" s="1" t="s">
        <v>2581</v>
      </c>
      <c r="AF146" s="1" t="s">
        <v>2582</v>
      </c>
      <c r="AG146" s="1" t="s">
        <v>4107</v>
      </c>
      <c r="AH146" s="1">
        <v>1</v>
      </c>
      <c r="AI146" s="1" t="s">
        <v>4108</v>
      </c>
      <c r="AQ146" s="1">
        <v>2</v>
      </c>
      <c r="AR146" s="1" t="s">
        <v>972</v>
      </c>
      <c r="AU146" s="1" t="s">
        <v>2844</v>
      </c>
      <c r="AV146" s="1">
        <v>8</v>
      </c>
    </row>
    <row r="147" spans="1:48" ht="14.25" customHeight="1">
      <c r="A147" s="1" t="s">
        <v>3401</v>
      </c>
      <c r="B147" s="1" t="s">
        <v>52</v>
      </c>
      <c r="C147" s="1" t="s">
        <v>37</v>
      </c>
      <c r="D147" s="1" t="s">
        <v>40</v>
      </c>
      <c r="E147" s="1">
        <v>78219</v>
      </c>
      <c r="H147" s="1">
        <v>7061.46</v>
      </c>
      <c r="I147" s="1" t="s">
        <v>931</v>
      </c>
      <c r="J147" s="1" t="s">
        <v>99</v>
      </c>
      <c r="K147" s="1" t="s">
        <v>4213</v>
      </c>
      <c r="L147" s="1" t="s">
        <v>379</v>
      </c>
      <c r="M147" s="1" t="s">
        <v>894</v>
      </c>
      <c r="N147" s="1">
        <v>2</v>
      </c>
      <c r="P147" s="1">
        <v>4</v>
      </c>
      <c r="Q147" s="1">
        <v>2</v>
      </c>
      <c r="S147" s="1">
        <v>6</v>
      </c>
      <c r="T147" s="1" t="s">
        <v>892</v>
      </c>
      <c r="U147" s="1" t="s">
        <v>893</v>
      </c>
      <c r="V147" s="1" t="s">
        <v>892</v>
      </c>
      <c r="W147" s="1">
        <v>0</v>
      </c>
      <c r="X147" s="1">
        <v>0</v>
      </c>
      <c r="Y147" s="1">
        <v>0</v>
      </c>
      <c r="Z147" s="1">
        <v>4</v>
      </c>
      <c r="AE147" s="1" t="s">
        <v>989</v>
      </c>
      <c r="AF147" s="1" t="s">
        <v>2564</v>
      </c>
      <c r="AG147" s="1" t="s">
        <v>4107</v>
      </c>
      <c r="AH147" s="1">
        <v>2</v>
      </c>
      <c r="AI147" s="1" t="s">
        <v>4214</v>
      </c>
      <c r="AK147" s="1">
        <v>2</v>
      </c>
      <c r="AL147" s="1">
        <v>4</v>
      </c>
      <c r="AM147" s="1">
        <v>2</v>
      </c>
      <c r="AQ147" s="1">
        <v>1</v>
      </c>
      <c r="AR147" s="1" t="s">
        <v>972</v>
      </c>
      <c r="AU147" s="1" t="s">
        <v>2844</v>
      </c>
      <c r="AV147" s="1">
        <v>5</v>
      </c>
    </row>
    <row r="148" spans="1:48" ht="14.25" customHeight="1">
      <c r="A148" s="1" t="s">
        <v>3597</v>
      </c>
      <c r="B148" s="1" t="s">
        <v>3598</v>
      </c>
      <c r="C148" s="1" t="s">
        <v>2617</v>
      </c>
      <c r="D148" s="1" t="s">
        <v>40</v>
      </c>
      <c r="E148" s="1">
        <v>77478</v>
      </c>
      <c r="H148" s="1">
        <v>5616.72</v>
      </c>
      <c r="I148" s="1" t="s">
        <v>931</v>
      </c>
      <c r="J148" s="1" t="s">
        <v>996</v>
      </c>
      <c r="K148" s="1" t="s">
        <v>4215</v>
      </c>
      <c r="L148" s="1" t="s">
        <v>379</v>
      </c>
      <c r="M148" s="1" t="s">
        <v>894</v>
      </c>
      <c r="N148" s="1">
        <v>2</v>
      </c>
      <c r="P148" s="1">
        <v>4</v>
      </c>
      <c r="Q148" s="1">
        <v>2</v>
      </c>
      <c r="S148" s="1">
        <v>6</v>
      </c>
      <c r="T148" s="1" t="s">
        <v>892</v>
      </c>
      <c r="U148" s="1" t="s">
        <v>893</v>
      </c>
      <c r="V148" s="1" t="s">
        <v>892</v>
      </c>
      <c r="W148" s="1">
        <v>0</v>
      </c>
      <c r="X148" s="1">
        <v>0</v>
      </c>
      <c r="Y148" s="1">
        <v>0</v>
      </c>
      <c r="Z148" s="1">
        <v>4</v>
      </c>
      <c r="AE148" s="1" t="s">
        <v>3599</v>
      </c>
      <c r="AF148" s="1" t="s">
        <v>3600</v>
      </c>
      <c r="AQ148" s="1">
        <v>2</v>
      </c>
      <c r="AR148" s="1" t="s">
        <v>3057</v>
      </c>
      <c r="AU148" s="1" t="s">
        <v>2847</v>
      </c>
      <c r="AV148" s="1">
        <v>13</v>
      </c>
    </row>
    <row r="149" spans="1:48" ht="14.25" customHeight="1">
      <c r="A149" s="1" t="s">
        <v>1106</v>
      </c>
      <c r="B149" s="1" t="s">
        <v>1107</v>
      </c>
      <c r="C149" s="1" t="s">
        <v>1108</v>
      </c>
      <c r="D149" s="1" t="s">
        <v>40</v>
      </c>
      <c r="E149" s="1">
        <v>78950</v>
      </c>
      <c r="H149" s="1">
        <v>5600</v>
      </c>
      <c r="I149" s="1" t="s">
        <v>931</v>
      </c>
      <c r="J149" s="1" t="s">
        <v>3758</v>
      </c>
      <c r="K149" s="1" t="s">
        <v>4216</v>
      </c>
      <c r="L149" s="1" t="s">
        <v>379</v>
      </c>
      <c r="M149" s="1" t="s">
        <v>894</v>
      </c>
      <c r="N149" s="1">
        <v>2</v>
      </c>
      <c r="P149" s="1">
        <v>4</v>
      </c>
      <c r="Q149" s="1">
        <v>2</v>
      </c>
      <c r="S149" s="1">
        <v>6</v>
      </c>
      <c r="T149" s="1" t="s">
        <v>892</v>
      </c>
      <c r="U149" s="1" t="s">
        <v>893</v>
      </c>
      <c r="V149" s="1" t="s">
        <v>892</v>
      </c>
      <c r="W149" s="1">
        <v>0</v>
      </c>
      <c r="X149" s="1">
        <v>0</v>
      </c>
      <c r="Y149" s="1">
        <v>2</v>
      </c>
      <c r="AE149" s="1">
        <v>2812991869</v>
      </c>
      <c r="AF149" s="1" t="s">
        <v>3601</v>
      </c>
      <c r="AG149" s="1" t="s">
        <v>4107</v>
      </c>
      <c r="AH149" s="1">
        <v>1</v>
      </c>
      <c r="AI149" s="1" t="s">
        <v>3057</v>
      </c>
      <c r="AK149" s="1">
        <v>2</v>
      </c>
      <c r="AL149" s="1">
        <v>2</v>
      </c>
      <c r="AM149" s="1">
        <v>2</v>
      </c>
      <c r="AN149" s="1">
        <v>2</v>
      </c>
      <c r="AQ149" s="1">
        <v>1</v>
      </c>
      <c r="AR149" s="1" t="s">
        <v>3057</v>
      </c>
      <c r="AU149" s="1" t="s">
        <v>2847</v>
      </c>
      <c r="AV149" s="1">
        <v>12</v>
      </c>
    </row>
    <row r="150" spans="1:48" ht="14.25" customHeight="1">
      <c r="A150" s="1" t="s">
        <v>3602</v>
      </c>
      <c r="B150" s="1" t="s">
        <v>1625</v>
      </c>
      <c r="C150" s="1" t="s">
        <v>37</v>
      </c>
      <c r="D150" s="1" t="s">
        <v>40</v>
      </c>
      <c r="E150" s="1">
        <v>78218</v>
      </c>
      <c r="H150" s="1">
        <v>2500</v>
      </c>
      <c r="I150" s="1" t="s">
        <v>927</v>
      </c>
      <c r="J150" s="1" t="s">
        <v>1085</v>
      </c>
      <c r="K150" s="1" t="s">
        <v>4152</v>
      </c>
      <c r="L150" s="1" t="s">
        <v>367</v>
      </c>
      <c r="M150" s="1" t="s">
        <v>895</v>
      </c>
      <c r="N150" s="1">
        <v>0</v>
      </c>
      <c r="P150" s="1">
        <v>4</v>
      </c>
      <c r="Q150" s="1">
        <v>2</v>
      </c>
      <c r="S150" s="1">
        <v>4</v>
      </c>
      <c r="T150" s="1" t="s">
        <v>892</v>
      </c>
      <c r="V150" s="1" t="s">
        <v>892</v>
      </c>
      <c r="W150" s="1">
        <v>0</v>
      </c>
      <c r="X150" s="1">
        <v>0</v>
      </c>
      <c r="Y150" s="1">
        <v>0</v>
      </c>
      <c r="AQ150" s="1">
        <v>1</v>
      </c>
      <c r="AR150" s="1" t="s">
        <v>3057</v>
      </c>
      <c r="AS150" s="1" t="s">
        <v>3603</v>
      </c>
      <c r="AU150" s="1" t="s">
        <v>3179</v>
      </c>
    </row>
    <row r="151" spans="1:48" ht="14.25" customHeight="1">
      <c r="A151" s="1" t="s">
        <v>4217</v>
      </c>
      <c r="B151" s="1" t="s">
        <v>3191</v>
      </c>
      <c r="C151" s="1" t="s">
        <v>37</v>
      </c>
      <c r="D151" s="1" t="s">
        <v>40</v>
      </c>
      <c r="E151" s="1">
        <v>78216</v>
      </c>
      <c r="H151" s="1">
        <v>2000</v>
      </c>
      <c r="I151" s="1" t="s">
        <v>931</v>
      </c>
      <c r="J151" s="1" t="s">
        <v>99</v>
      </c>
      <c r="K151" s="1" t="s">
        <v>4218</v>
      </c>
      <c r="L151" s="1" t="s">
        <v>373</v>
      </c>
      <c r="M151" s="1" t="s">
        <v>897</v>
      </c>
      <c r="N151" s="1">
        <v>0</v>
      </c>
      <c r="P151" s="1">
        <v>2</v>
      </c>
      <c r="Q151" s="1">
        <v>2</v>
      </c>
      <c r="S151" s="1">
        <v>4</v>
      </c>
      <c r="T151" s="1" t="s">
        <v>892</v>
      </c>
      <c r="U151" s="1">
        <v>0</v>
      </c>
      <c r="V151" s="1" t="s">
        <v>892</v>
      </c>
      <c r="W151" s="1">
        <v>0</v>
      </c>
      <c r="X151" s="1">
        <v>0</v>
      </c>
      <c r="Y151" s="1">
        <v>0</v>
      </c>
      <c r="Z151" s="1">
        <v>2</v>
      </c>
      <c r="AE151" s="1" t="s">
        <v>3192</v>
      </c>
      <c r="AF151" s="1" t="s">
        <v>3177</v>
      </c>
      <c r="AQ151" s="1">
        <v>2</v>
      </c>
      <c r="AR151" s="1" t="s">
        <v>977</v>
      </c>
      <c r="AU151" s="1" t="s">
        <v>3179</v>
      </c>
    </row>
    <row r="152" spans="1:48" ht="14.25" customHeight="1">
      <c r="A152" s="1" t="s">
        <v>1721</v>
      </c>
      <c r="B152" s="1" t="s">
        <v>4219</v>
      </c>
      <c r="C152" s="1" t="s">
        <v>160</v>
      </c>
      <c r="D152" s="1" t="s">
        <v>40</v>
      </c>
      <c r="E152" s="1">
        <v>78959</v>
      </c>
      <c r="H152" s="1">
        <v>2000</v>
      </c>
      <c r="I152" s="1" t="s">
        <v>931</v>
      </c>
      <c r="J152" s="1" t="s">
        <v>469</v>
      </c>
      <c r="K152" s="1" t="s">
        <v>4220</v>
      </c>
      <c r="L152" s="1" t="s">
        <v>373</v>
      </c>
      <c r="M152" s="1" t="s">
        <v>897</v>
      </c>
      <c r="N152" s="1">
        <v>0</v>
      </c>
      <c r="P152" s="1">
        <v>2</v>
      </c>
      <c r="Q152" s="1">
        <v>2</v>
      </c>
      <c r="S152" s="1">
        <v>4</v>
      </c>
      <c r="T152" s="1" t="s">
        <v>892</v>
      </c>
      <c r="U152" s="1">
        <v>0</v>
      </c>
      <c r="V152" s="1" t="s">
        <v>892</v>
      </c>
      <c r="W152" s="1">
        <v>0</v>
      </c>
      <c r="X152" s="1">
        <v>0</v>
      </c>
      <c r="Y152" s="1">
        <v>0</v>
      </c>
      <c r="AE152" s="1" t="s">
        <v>1723</v>
      </c>
      <c r="AF152" s="1" t="s">
        <v>1724</v>
      </c>
      <c r="AG152" s="1" t="s">
        <v>4107</v>
      </c>
      <c r="AH152" s="1">
        <v>1</v>
      </c>
      <c r="AI152" s="1" t="s">
        <v>3431</v>
      </c>
      <c r="AQ152" s="1">
        <v>1</v>
      </c>
      <c r="AR152" s="1" t="s">
        <v>977</v>
      </c>
      <c r="AU152" s="1" t="s">
        <v>2894</v>
      </c>
    </row>
    <row r="153" spans="1:48" ht="14.25" customHeight="1">
      <c r="A153" s="1" t="s">
        <v>1828</v>
      </c>
      <c r="B153" s="1" t="s">
        <v>1829</v>
      </c>
      <c r="C153" s="1" t="s">
        <v>37</v>
      </c>
      <c r="D153" s="1" t="s">
        <v>40</v>
      </c>
      <c r="E153" s="1">
        <v>78267</v>
      </c>
      <c r="H153" s="1">
        <v>1500</v>
      </c>
      <c r="I153" s="1" t="s">
        <v>931</v>
      </c>
      <c r="J153" s="1" t="s">
        <v>469</v>
      </c>
      <c r="K153" s="1" t="s">
        <v>4221</v>
      </c>
      <c r="L153" s="1" t="s">
        <v>373</v>
      </c>
      <c r="M153" s="1" t="s">
        <v>897</v>
      </c>
      <c r="N153" s="1">
        <v>0</v>
      </c>
      <c r="P153" s="1">
        <v>2</v>
      </c>
      <c r="Q153" s="1">
        <v>2</v>
      </c>
      <c r="S153" s="1">
        <v>4</v>
      </c>
      <c r="T153" s="1" t="s">
        <v>892</v>
      </c>
      <c r="U153" s="1">
        <v>0</v>
      </c>
      <c r="V153" s="1" t="s">
        <v>892</v>
      </c>
      <c r="W153" s="1">
        <v>0</v>
      </c>
      <c r="X153" s="1">
        <v>0</v>
      </c>
      <c r="Y153" s="1">
        <v>0</v>
      </c>
      <c r="Z153" s="1">
        <v>2</v>
      </c>
      <c r="AE153" s="1" t="s">
        <v>4222</v>
      </c>
      <c r="AF153" s="1" t="s">
        <v>1831</v>
      </c>
      <c r="AH153" s="1">
        <v>1</v>
      </c>
      <c r="AI153" s="1" t="s">
        <v>3431</v>
      </c>
      <c r="AQ153" s="1">
        <v>1</v>
      </c>
      <c r="AR153" s="1" t="s">
        <v>977</v>
      </c>
      <c r="AU153" s="1" t="s">
        <v>2894</v>
      </c>
    </row>
    <row r="154" spans="1:48" ht="14.25" customHeight="1">
      <c r="A154" s="1" t="s">
        <v>3604</v>
      </c>
      <c r="B154" s="1" t="s">
        <v>226</v>
      </c>
      <c r="C154" s="1" t="s">
        <v>259</v>
      </c>
      <c r="D154" s="1" t="s">
        <v>40</v>
      </c>
      <c r="E154" s="1">
        <v>78124</v>
      </c>
      <c r="H154" s="1">
        <v>1000</v>
      </c>
      <c r="I154" s="1" t="s">
        <v>931</v>
      </c>
      <c r="AE154" s="1" t="s">
        <v>3605</v>
      </c>
      <c r="AF154" s="1" t="s">
        <v>3606</v>
      </c>
      <c r="AQ154" s="1">
        <v>1</v>
      </c>
      <c r="AR154" s="1" t="s">
        <v>977</v>
      </c>
      <c r="AU154" s="1" t="s">
        <v>2907</v>
      </c>
    </row>
    <row r="155" spans="1:48" ht="14.25" customHeight="1">
      <c r="A155" s="1" t="s">
        <v>3607</v>
      </c>
      <c r="B155" s="1" t="s">
        <v>3608</v>
      </c>
      <c r="C155" s="1" t="s">
        <v>68</v>
      </c>
      <c r="D155" s="1" t="s">
        <v>40</v>
      </c>
      <c r="E155" s="1">
        <v>77041</v>
      </c>
      <c r="H155" s="1">
        <v>1000</v>
      </c>
      <c r="I155" s="1" t="s">
        <v>931</v>
      </c>
      <c r="J155" s="1" t="s">
        <v>3758</v>
      </c>
      <c r="L155" s="1" t="s">
        <v>373</v>
      </c>
      <c r="M155" s="1" t="s">
        <v>897</v>
      </c>
      <c r="N155" s="1">
        <v>0</v>
      </c>
      <c r="P155" s="1">
        <v>2</v>
      </c>
      <c r="Q155" s="1">
        <v>2</v>
      </c>
      <c r="S155" s="1">
        <v>4</v>
      </c>
      <c r="T155" s="1" t="s">
        <v>892</v>
      </c>
      <c r="U155" s="1">
        <v>0</v>
      </c>
      <c r="V155" s="1" t="s">
        <v>892</v>
      </c>
      <c r="W155" s="1">
        <v>0</v>
      </c>
      <c r="X155" s="1">
        <v>0</v>
      </c>
      <c r="Y155" s="1">
        <v>0</v>
      </c>
      <c r="Z155" s="1">
        <v>2</v>
      </c>
      <c r="AE155" s="1" t="s">
        <v>1598</v>
      </c>
      <c r="AG155" s="1" t="s">
        <v>4107</v>
      </c>
      <c r="AH155" s="1" t="s">
        <v>3388</v>
      </c>
      <c r="AI155" s="1" t="s">
        <v>4223</v>
      </c>
      <c r="AL155" s="1">
        <v>2</v>
      </c>
      <c r="AN155" s="1">
        <v>2</v>
      </c>
      <c r="AU155" s="1" t="s">
        <v>2894</v>
      </c>
    </row>
    <row r="156" spans="1:48" ht="14.25" customHeight="1">
      <c r="A156" s="1" t="s">
        <v>3609</v>
      </c>
      <c r="B156" s="1" t="s">
        <v>3610</v>
      </c>
      <c r="C156" s="1" t="s">
        <v>234</v>
      </c>
      <c r="D156" s="1" t="s">
        <v>40</v>
      </c>
      <c r="E156" s="1">
        <v>78130</v>
      </c>
      <c r="H156" s="1">
        <v>1000</v>
      </c>
      <c r="I156" s="1" t="s">
        <v>931</v>
      </c>
      <c r="J156" s="1" t="s">
        <v>996</v>
      </c>
      <c r="K156" s="1" t="s">
        <v>4224</v>
      </c>
      <c r="L156" s="1" t="s">
        <v>373</v>
      </c>
      <c r="M156" s="1" t="s">
        <v>897</v>
      </c>
      <c r="N156" s="1">
        <v>0</v>
      </c>
      <c r="P156" s="1">
        <v>2</v>
      </c>
      <c r="Q156" s="1">
        <v>2</v>
      </c>
      <c r="S156" s="1">
        <v>4</v>
      </c>
      <c r="T156" s="1" t="s">
        <v>892</v>
      </c>
      <c r="U156" s="1">
        <v>0</v>
      </c>
      <c r="V156" s="1" t="s">
        <v>892</v>
      </c>
      <c r="W156" s="1">
        <v>0</v>
      </c>
      <c r="X156" s="1">
        <v>0</v>
      </c>
      <c r="Y156" s="1">
        <v>0</v>
      </c>
      <c r="AE156" s="1" t="s">
        <v>3611</v>
      </c>
      <c r="AG156" s="1" t="s">
        <v>4107</v>
      </c>
      <c r="AH156" s="1">
        <v>1</v>
      </c>
      <c r="AI156" s="1" t="s">
        <v>976</v>
      </c>
      <c r="AL156" s="1">
        <v>1</v>
      </c>
      <c r="AN156" s="1">
        <v>1</v>
      </c>
      <c r="AQ156" s="1">
        <v>1</v>
      </c>
      <c r="AR156" s="1" t="s">
        <v>977</v>
      </c>
      <c r="AU156" s="1" t="s">
        <v>2894</v>
      </c>
    </row>
    <row r="157" spans="1:48" ht="14.25" customHeight="1">
      <c r="A157" s="1" t="s">
        <v>2072</v>
      </c>
      <c r="B157" s="1" t="s">
        <v>2073</v>
      </c>
      <c r="C157" s="1" t="s">
        <v>2074</v>
      </c>
      <c r="D157" s="1" t="s">
        <v>40</v>
      </c>
      <c r="E157" s="1">
        <v>78616</v>
      </c>
      <c r="H157" s="1">
        <v>1000</v>
      </c>
      <c r="I157" s="1" t="s">
        <v>931</v>
      </c>
      <c r="J157" s="1" t="s">
        <v>2072</v>
      </c>
      <c r="K157" s="1" t="s">
        <v>4225</v>
      </c>
      <c r="L157" s="1" t="s">
        <v>373</v>
      </c>
      <c r="M157" s="1" t="s">
        <v>897</v>
      </c>
      <c r="N157" s="1">
        <v>0</v>
      </c>
      <c r="P157" s="1">
        <v>2</v>
      </c>
      <c r="Q157" s="1">
        <v>2</v>
      </c>
      <c r="S157" s="1">
        <v>4</v>
      </c>
      <c r="T157" s="1" t="s">
        <v>892</v>
      </c>
      <c r="U157" s="1">
        <v>0</v>
      </c>
      <c r="V157" s="1" t="s">
        <v>892</v>
      </c>
      <c r="W157" s="1">
        <v>0</v>
      </c>
      <c r="X157" s="1">
        <v>0</v>
      </c>
      <c r="Y157" s="1">
        <v>0</v>
      </c>
      <c r="Z157" s="1">
        <v>2</v>
      </c>
      <c r="AE157" s="1" t="s">
        <v>2075</v>
      </c>
      <c r="AF157" s="1" t="s">
        <v>2076</v>
      </c>
      <c r="AQ157" s="1">
        <v>1</v>
      </c>
      <c r="AR157" s="1" t="s">
        <v>977</v>
      </c>
      <c r="AU157" s="1" t="s">
        <v>2894</v>
      </c>
    </row>
    <row r="158" spans="1:48" ht="14.25" customHeight="1">
      <c r="A158" s="1" t="s">
        <v>2122</v>
      </c>
      <c r="B158" s="1" t="s">
        <v>3612</v>
      </c>
      <c r="C158" s="1" t="s">
        <v>216</v>
      </c>
      <c r="D158" s="1" t="s">
        <v>40</v>
      </c>
      <c r="E158" s="1">
        <v>75551</v>
      </c>
      <c r="H158" s="1">
        <v>529.20000000000005</v>
      </c>
      <c r="I158" s="1" t="s">
        <v>931</v>
      </c>
      <c r="J158" s="1" t="s">
        <v>99</v>
      </c>
      <c r="K158" s="1" t="s">
        <v>4226</v>
      </c>
      <c r="L158" s="1" t="s">
        <v>368</v>
      </c>
      <c r="M158" s="1" t="s">
        <v>898</v>
      </c>
      <c r="N158" s="1">
        <v>0</v>
      </c>
      <c r="P158" s="1">
        <v>2</v>
      </c>
      <c r="Q158" s="1">
        <v>2</v>
      </c>
      <c r="S158" s="1">
        <v>2</v>
      </c>
      <c r="T158" s="1">
        <v>0</v>
      </c>
      <c r="U158" s="1">
        <v>0</v>
      </c>
      <c r="V158" s="1">
        <v>0</v>
      </c>
      <c r="W158" s="1">
        <v>0</v>
      </c>
      <c r="X158" s="1">
        <v>0</v>
      </c>
      <c r="Y158" s="1">
        <v>0</v>
      </c>
      <c r="AE158" s="1" t="s">
        <v>3613</v>
      </c>
      <c r="AF158" s="1" t="s">
        <v>814</v>
      </c>
      <c r="AU158" s="1" t="s">
        <v>2907</v>
      </c>
    </row>
    <row r="159" spans="1:48" ht="14.25" customHeight="1">
      <c r="A159" s="1" t="s">
        <v>2094</v>
      </c>
      <c r="B159" s="1" t="s">
        <v>3614</v>
      </c>
      <c r="C159" s="1" t="s">
        <v>37</v>
      </c>
      <c r="D159" s="1" t="s">
        <v>40</v>
      </c>
      <c r="E159" s="1">
        <v>78213</v>
      </c>
      <c r="H159" s="1">
        <v>500</v>
      </c>
      <c r="I159" s="1" t="s">
        <v>931</v>
      </c>
      <c r="J159" s="1" t="s">
        <v>4227</v>
      </c>
      <c r="K159" s="1" t="s">
        <v>4228</v>
      </c>
      <c r="L159" s="1" t="s">
        <v>368</v>
      </c>
      <c r="M159" s="1" t="s">
        <v>898</v>
      </c>
      <c r="N159" s="1">
        <v>0</v>
      </c>
      <c r="P159" s="1">
        <v>2</v>
      </c>
      <c r="Q159" s="1">
        <v>2</v>
      </c>
      <c r="S159" s="1">
        <v>2</v>
      </c>
      <c r="T159" s="1">
        <v>0</v>
      </c>
      <c r="U159" s="1">
        <v>0</v>
      </c>
      <c r="V159" s="1">
        <v>0</v>
      </c>
      <c r="W159" s="1">
        <v>0</v>
      </c>
      <c r="X159" s="1">
        <v>0</v>
      </c>
      <c r="Y159" s="1">
        <v>0</v>
      </c>
      <c r="Z159" s="1">
        <v>1</v>
      </c>
      <c r="AE159" s="1" t="s">
        <v>3615</v>
      </c>
      <c r="AU159" s="1" t="s">
        <v>2907</v>
      </c>
    </row>
    <row r="160" spans="1:48" ht="14.25" customHeight="1">
      <c r="A160" s="1" t="s">
        <v>3193</v>
      </c>
      <c r="B160" s="1" t="s">
        <v>3194</v>
      </c>
      <c r="C160" s="1" t="s">
        <v>37</v>
      </c>
      <c r="D160" s="1" t="s">
        <v>40</v>
      </c>
      <c r="E160" s="1">
        <v>78228</v>
      </c>
      <c r="H160" s="1">
        <v>2000</v>
      </c>
      <c r="I160" s="1" t="s">
        <v>931</v>
      </c>
      <c r="J160" s="1" t="s">
        <v>1085</v>
      </c>
      <c r="K160" s="1" t="s">
        <v>4229</v>
      </c>
      <c r="L160" s="1" t="s">
        <v>373</v>
      </c>
      <c r="AE160" s="1" t="s">
        <v>3195</v>
      </c>
      <c r="AF160" s="1" t="s">
        <v>3196</v>
      </c>
      <c r="AQ160" s="1">
        <v>2</v>
      </c>
      <c r="AR160" s="1" t="s">
        <v>977</v>
      </c>
      <c r="AU160" s="1" t="s">
        <v>900</v>
      </c>
    </row>
    <row r="161" spans="1:47" ht="14.25" customHeight="1">
      <c r="A161" s="1" t="s">
        <v>2296</v>
      </c>
      <c r="B161" s="1" t="s">
        <v>2297</v>
      </c>
      <c r="C161" s="1" t="s">
        <v>37</v>
      </c>
      <c r="D161" s="1" t="s">
        <v>40</v>
      </c>
      <c r="E161" s="1">
        <v>78223</v>
      </c>
      <c r="F161" s="1">
        <v>0.01</v>
      </c>
      <c r="G161" s="1" t="s">
        <v>4122</v>
      </c>
      <c r="K161" s="1" t="s">
        <v>4230</v>
      </c>
      <c r="L161" s="1" t="s">
        <v>363</v>
      </c>
      <c r="M161" s="1" t="s">
        <v>901</v>
      </c>
      <c r="N161" s="1">
        <v>0</v>
      </c>
      <c r="P161" s="1">
        <v>1</v>
      </c>
      <c r="Q161" s="1">
        <v>0</v>
      </c>
      <c r="S161" s="1">
        <v>2</v>
      </c>
      <c r="T161" s="1">
        <v>0</v>
      </c>
      <c r="U161" s="1">
        <v>0</v>
      </c>
      <c r="V161" s="1">
        <v>0</v>
      </c>
      <c r="W161" s="1">
        <v>0</v>
      </c>
      <c r="X161" s="1">
        <v>0</v>
      </c>
      <c r="Y161" s="1">
        <v>0</v>
      </c>
      <c r="Z161" s="1">
        <v>1</v>
      </c>
    </row>
    <row r="162" spans="1:47" ht="14.25" customHeight="1">
      <c r="A162" s="1" t="s">
        <v>3616</v>
      </c>
      <c r="H162" s="1">
        <v>1000</v>
      </c>
      <c r="I162" s="1" t="s">
        <v>931</v>
      </c>
      <c r="J162" s="1" t="s">
        <v>1038</v>
      </c>
      <c r="AQ162" s="1">
        <v>1</v>
      </c>
      <c r="AR162" s="1" t="s">
        <v>977</v>
      </c>
      <c r="AS162" s="1" t="s">
        <v>3411</v>
      </c>
      <c r="AU162" s="1" t="s">
        <v>2894</v>
      </c>
    </row>
    <row r="163" spans="1:47" ht="14.25" customHeight="1">
      <c r="A163" s="1" t="s">
        <v>3617</v>
      </c>
      <c r="B163" s="1" t="s">
        <v>3618</v>
      </c>
      <c r="C163" s="1" t="s">
        <v>37</v>
      </c>
      <c r="D163" s="1" t="s">
        <v>40</v>
      </c>
      <c r="E163" s="1">
        <v>78221</v>
      </c>
      <c r="H163" s="1">
        <v>0.01</v>
      </c>
      <c r="J163" s="1" t="s">
        <v>996</v>
      </c>
      <c r="K163" s="1" t="s">
        <v>4231</v>
      </c>
      <c r="AE163" s="1" t="s">
        <v>3619</v>
      </c>
      <c r="AF163" s="1" t="s">
        <v>3620</v>
      </c>
      <c r="AU163" s="1" t="s">
        <v>900</v>
      </c>
    </row>
    <row r="164" spans="1:47" ht="14.25" customHeight="1">
      <c r="A164" s="1" t="s">
        <v>3621</v>
      </c>
      <c r="B164" s="1" t="s">
        <v>3622</v>
      </c>
      <c r="C164" s="1" t="s">
        <v>37</v>
      </c>
      <c r="D164" s="1" t="s">
        <v>40</v>
      </c>
      <c r="E164" s="1">
        <v>78232</v>
      </c>
      <c r="H164" s="1">
        <v>0.01</v>
      </c>
      <c r="L164" s="1" t="s">
        <v>903</v>
      </c>
      <c r="M164" s="1" t="s">
        <v>904</v>
      </c>
      <c r="N164" s="1">
        <v>0</v>
      </c>
      <c r="P164" s="1">
        <v>1</v>
      </c>
      <c r="Q164" s="1">
        <v>0</v>
      </c>
      <c r="S164" s="1">
        <v>0</v>
      </c>
      <c r="T164" s="1">
        <v>0</v>
      </c>
      <c r="U164" s="1">
        <v>0</v>
      </c>
      <c r="V164" s="1">
        <v>0</v>
      </c>
      <c r="W164" s="1">
        <v>0</v>
      </c>
      <c r="X164" s="1">
        <v>0</v>
      </c>
      <c r="Y164" s="1">
        <v>0</v>
      </c>
      <c r="Z164" s="1">
        <v>0</v>
      </c>
      <c r="AL164" s="1">
        <v>1</v>
      </c>
      <c r="AN164" s="1">
        <v>1</v>
      </c>
      <c r="AU164" s="1" t="s">
        <v>900</v>
      </c>
    </row>
    <row r="165" spans="1:47" ht="14.25" customHeight="1">
      <c r="A165" s="1" t="s">
        <v>3623</v>
      </c>
      <c r="B165" s="1" t="s">
        <v>3624</v>
      </c>
      <c r="C165" s="1" t="s">
        <v>37</v>
      </c>
      <c r="D165" s="1" t="s">
        <v>40</v>
      </c>
      <c r="E165" s="1">
        <v>78219</v>
      </c>
      <c r="H165" s="1">
        <v>0.01</v>
      </c>
      <c r="L165" s="1" t="s">
        <v>903</v>
      </c>
      <c r="M165" s="1" t="s">
        <v>904</v>
      </c>
      <c r="N165" s="1">
        <v>0</v>
      </c>
      <c r="P165" s="1">
        <v>1</v>
      </c>
      <c r="Q165" s="1">
        <v>0</v>
      </c>
      <c r="S165" s="1">
        <v>0</v>
      </c>
      <c r="T165" s="1">
        <v>0</v>
      </c>
      <c r="U165" s="1">
        <v>0</v>
      </c>
      <c r="V165" s="1">
        <v>0</v>
      </c>
      <c r="W165" s="1">
        <v>0</v>
      </c>
      <c r="X165" s="1">
        <v>0</v>
      </c>
      <c r="Y165" s="1">
        <v>0</v>
      </c>
      <c r="Z165" s="1">
        <v>0</v>
      </c>
      <c r="AL165" s="1">
        <v>2</v>
      </c>
      <c r="AN165" s="1">
        <v>2</v>
      </c>
      <c r="AU165" s="1" t="s">
        <v>900</v>
      </c>
    </row>
    <row r="166" spans="1:47" ht="14.25" customHeight="1">
      <c r="A166" s="1" t="s">
        <v>3625</v>
      </c>
      <c r="B166" s="1" t="s">
        <v>3626</v>
      </c>
      <c r="C166" s="1" t="s">
        <v>167</v>
      </c>
      <c r="D166" s="1" t="s">
        <v>40</v>
      </c>
      <c r="E166" s="1">
        <v>78163</v>
      </c>
      <c r="H166" s="1">
        <v>0.01</v>
      </c>
      <c r="K166" s="1" t="s">
        <v>4152</v>
      </c>
      <c r="L166" s="1" t="s">
        <v>903</v>
      </c>
      <c r="M166" s="1" t="s">
        <v>904</v>
      </c>
      <c r="N166" s="1">
        <v>0</v>
      </c>
      <c r="P166" s="1">
        <v>1</v>
      </c>
      <c r="Q166" s="1">
        <v>0</v>
      </c>
      <c r="S166" s="1">
        <v>0</v>
      </c>
      <c r="T166" s="1">
        <v>0</v>
      </c>
      <c r="U166" s="1">
        <v>0</v>
      </c>
      <c r="V166" s="1">
        <v>0</v>
      </c>
      <c r="W166" s="1">
        <v>0</v>
      </c>
      <c r="X166" s="1">
        <v>0</v>
      </c>
      <c r="Y166" s="1">
        <v>0</v>
      </c>
      <c r="Z166" s="1">
        <v>0</v>
      </c>
      <c r="AL166" s="1">
        <v>1</v>
      </c>
      <c r="AN166" s="1">
        <v>1</v>
      </c>
      <c r="AU166" s="1" t="s">
        <v>900</v>
      </c>
    </row>
    <row r="167" spans="1:47" ht="14.25" customHeight="1">
      <c r="A167" s="1" t="s">
        <v>712</v>
      </c>
      <c r="B167" s="1" t="s">
        <v>1120</v>
      </c>
      <c r="C167" s="1" t="s">
        <v>178</v>
      </c>
      <c r="D167" s="1" t="s">
        <v>40</v>
      </c>
      <c r="E167" s="1">
        <v>78948</v>
      </c>
      <c r="H167" s="1">
        <v>0.01</v>
      </c>
      <c r="K167" s="1" t="s">
        <v>4152</v>
      </c>
      <c r="L167" s="1" t="s">
        <v>903</v>
      </c>
      <c r="M167" s="1" t="s">
        <v>904</v>
      </c>
      <c r="N167" s="1">
        <v>0</v>
      </c>
      <c r="P167" s="1">
        <v>1</v>
      </c>
      <c r="Q167" s="1">
        <v>0</v>
      </c>
      <c r="S167" s="1">
        <v>0</v>
      </c>
      <c r="T167" s="1">
        <v>0</v>
      </c>
      <c r="U167" s="1">
        <v>0</v>
      </c>
      <c r="V167" s="1">
        <v>0</v>
      </c>
      <c r="W167" s="1">
        <v>0</v>
      </c>
      <c r="X167" s="1">
        <v>0</v>
      </c>
      <c r="Y167" s="1">
        <v>0</v>
      </c>
      <c r="Z167" s="1">
        <v>0</v>
      </c>
      <c r="AL167" s="1">
        <v>2</v>
      </c>
      <c r="AN167" s="1">
        <v>2</v>
      </c>
      <c r="AU167" s="1" t="s">
        <v>900</v>
      </c>
    </row>
    <row r="168" spans="1:47" ht="14.25" customHeight="1">
      <c r="A168" s="1" t="s">
        <v>1780</v>
      </c>
      <c r="B168" s="1" t="s">
        <v>3277</v>
      </c>
      <c r="C168" s="1" t="s">
        <v>232</v>
      </c>
      <c r="D168" s="1" t="s">
        <v>40</v>
      </c>
      <c r="E168" s="1">
        <v>78009</v>
      </c>
      <c r="H168" s="1">
        <v>0.01</v>
      </c>
      <c r="K168" s="1" t="s">
        <v>4152</v>
      </c>
      <c r="L168" s="1" t="s">
        <v>903</v>
      </c>
      <c r="M168" s="1" t="s">
        <v>904</v>
      </c>
      <c r="N168" s="1">
        <v>0</v>
      </c>
      <c r="P168" s="1">
        <v>1</v>
      </c>
      <c r="Q168" s="1">
        <v>0</v>
      </c>
      <c r="S168" s="1">
        <v>0</v>
      </c>
      <c r="T168" s="1">
        <v>0</v>
      </c>
      <c r="U168" s="1">
        <v>0</v>
      </c>
      <c r="V168" s="1">
        <v>0</v>
      </c>
      <c r="W168" s="1">
        <v>0</v>
      </c>
      <c r="X168" s="1">
        <v>0</v>
      </c>
      <c r="Y168" s="1">
        <v>0</v>
      </c>
      <c r="Z168" s="1">
        <v>0</v>
      </c>
      <c r="AL168" s="1">
        <v>2</v>
      </c>
      <c r="AN168" s="1">
        <v>2</v>
      </c>
      <c r="AU168" s="1" t="s">
        <v>900</v>
      </c>
    </row>
    <row r="169" spans="1:47" ht="14.25" customHeight="1">
      <c r="A169" s="1" t="s">
        <v>3627</v>
      </c>
      <c r="B169" s="1" t="s">
        <v>3628</v>
      </c>
      <c r="C169" s="1" t="s">
        <v>3629</v>
      </c>
      <c r="D169" s="1" t="s">
        <v>40</v>
      </c>
      <c r="E169" s="1">
        <v>77581</v>
      </c>
      <c r="H169" s="1">
        <v>0.01</v>
      </c>
      <c r="J169" s="1" t="s">
        <v>3758</v>
      </c>
      <c r="L169" s="1" t="s">
        <v>903</v>
      </c>
      <c r="M169" s="1" t="s">
        <v>904</v>
      </c>
      <c r="N169" s="1">
        <v>0</v>
      </c>
      <c r="P169" s="1">
        <v>1</v>
      </c>
      <c r="Q169" s="1">
        <v>0</v>
      </c>
      <c r="S169" s="1">
        <v>0</v>
      </c>
      <c r="T169" s="1">
        <v>0</v>
      </c>
      <c r="U169" s="1">
        <v>0</v>
      </c>
      <c r="V169" s="1">
        <v>0</v>
      </c>
      <c r="W169" s="1">
        <v>0</v>
      </c>
      <c r="X169" s="1">
        <v>0</v>
      </c>
      <c r="Y169" s="1">
        <v>0</v>
      </c>
      <c r="Z169" s="1">
        <v>0</v>
      </c>
      <c r="AL169" s="1">
        <v>2</v>
      </c>
      <c r="AN169" s="1">
        <v>1</v>
      </c>
      <c r="AU169" s="1" t="s">
        <v>900</v>
      </c>
    </row>
    <row r="170" spans="1:47" ht="14.25" customHeight="1">
      <c r="A170" s="1" t="s">
        <v>3630</v>
      </c>
      <c r="B170" s="1" t="s">
        <v>3631</v>
      </c>
      <c r="C170" s="1" t="s">
        <v>755</v>
      </c>
      <c r="D170" s="1" t="s">
        <v>40</v>
      </c>
      <c r="E170" s="1">
        <v>78666</v>
      </c>
      <c r="H170" s="1">
        <v>0.01</v>
      </c>
      <c r="K170" s="1" t="s">
        <v>4232</v>
      </c>
      <c r="L170" s="1" t="s">
        <v>903</v>
      </c>
      <c r="M170" s="1" t="s">
        <v>904</v>
      </c>
      <c r="N170" s="1">
        <v>0</v>
      </c>
      <c r="P170" s="1">
        <v>1</v>
      </c>
      <c r="Q170" s="1">
        <v>0</v>
      </c>
      <c r="S170" s="1">
        <v>0</v>
      </c>
      <c r="T170" s="1">
        <v>0</v>
      </c>
      <c r="U170" s="1">
        <v>0</v>
      </c>
      <c r="V170" s="1">
        <v>0</v>
      </c>
      <c r="W170" s="1">
        <v>0</v>
      </c>
      <c r="X170" s="1">
        <v>0</v>
      </c>
      <c r="Y170" s="1">
        <v>0</v>
      </c>
      <c r="Z170" s="1">
        <v>0</v>
      </c>
      <c r="AL170" s="1">
        <v>2</v>
      </c>
      <c r="AN170" s="1">
        <v>1</v>
      </c>
      <c r="AU170" s="1" t="s">
        <v>900</v>
      </c>
    </row>
    <row r="171" spans="1:47" ht="14.25" customHeight="1">
      <c r="A171" s="1" t="s">
        <v>3632</v>
      </c>
      <c r="B171" s="1" t="s">
        <v>3633</v>
      </c>
      <c r="C171" s="1" t="s">
        <v>129</v>
      </c>
      <c r="D171" s="1" t="s">
        <v>40</v>
      </c>
      <c r="E171" s="1">
        <v>78155</v>
      </c>
      <c r="H171" s="1">
        <v>0.01</v>
      </c>
      <c r="K171" s="1" t="s">
        <v>4152</v>
      </c>
      <c r="L171" s="1" t="s">
        <v>903</v>
      </c>
      <c r="M171" s="1" t="s">
        <v>904</v>
      </c>
      <c r="N171" s="1">
        <v>0</v>
      </c>
      <c r="P171" s="1">
        <v>1</v>
      </c>
      <c r="Q171" s="1">
        <v>0</v>
      </c>
      <c r="S171" s="1">
        <v>0</v>
      </c>
      <c r="T171" s="1">
        <v>0</v>
      </c>
      <c r="U171" s="1">
        <v>0</v>
      </c>
      <c r="V171" s="1">
        <v>0</v>
      </c>
      <c r="W171" s="1">
        <v>0</v>
      </c>
      <c r="X171" s="1">
        <v>0</v>
      </c>
      <c r="Y171" s="1">
        <v>0</v>
      </c>
      <c r="Z171" s="1">
        <v>0</v>
      </c>
      <c r="AL171" s="1">
        <v>2</v>
      </c>
      <c r="AN171" s="1">
        <v>2</v>
      </c>
      <c r="AU171" s="1" t="s">
        <v>900</v>
      </c>
    </row>
    <row r="172" spans="1:47" ht="14.25" customHeight="1">
      <c r="A172" s="1" t="s">
        <v>3634</v>
      </c>
      <c r="B172" s="1" t="s">
        <v>3635</v>
      </c>
      <c r="C172" s="1" t="s">
        <v>107</v>
      </c>
      <c r="D172" s="1" t="s">
        <v>40</v>
      </c>
      <c r="E172" s="1">
        <v>78016</v>
      </c>
      <c r="H172" s="1">
        <v>0.01</v>
      </c>
      <c r="K172" s="1" t="s">
        <v>4152</v>
      </c>
      <c r="L172" s="1" t="s">
        <v>903</v>
      </c>
      <c r="M172" s="1" t="s">
        <v>904</v>
      </c>
      <c r="N172" s="1">
        <v>0</v>
      </c>
      <c r="P172" s="1">
        <v>1</v>
      </c>
      <c r="Q172" s="1">
        <v>0</v>
      </c>
      <c r="S172" s="1">
        <v>0</v>
      </c>
      <c r="T172" s="1">
        <v>0</v>
      </c>
      <c r="U172" s="1">
        <v>0</v>
      </c>
      <c r="V172" s="1">
        <v>0</v>
      </c>
      <c r="W172" s="1">
        <v>0</v>
      </c>
      <c r="X172" s="1">
        <v>0</v>
      </c>
      <c r="Y172" s="1">
        <v>0</v>
      </c>
      <c r="Z172" s="1">
        <v>0</v>
      </c>
      <c r="AU172" s="1" t="s">
        <v>900</v>
      </c>
    </row>
    <row r="173" spans="1:47" ht="14.25" customHeight="1">
      <c r="A173" s="1" t="s">
        <v>2099</v>
      </c>
      <c r="B173" s="1" t="s">
        <v>2100</v>
      </c>
      <c r="C173" s="1" t="s">
        <v>37</v>
      </c>
      <c r="D173" s="1" t="s">
        <v>40</v>
      </c>
      <c r="E173" s="1">
        <v>78258</v>
      </c>
      <c r="H173" s="1">
        <v>0.01</v>
      </c>
      <c r="K173" s="1" t="s">
        <v>4152</v>
      </c>
      <c r="L173" s="1" t="s">
        <v>903</v>
      </c>
      <c r="M173" s="1" t="s">
        <v>904</v>
      </c>
      <c r="N173" s="1">
        <v>0</v>
      </c>
      <c r="P173" s="1">
        <v>1</v>
      </c>
      <c r="Q173" s="1">
        <v>0</v>
      </c>
      <c r="S173" s="1">
        <v>0</v>
      </c>
      <c r="T173" s="1">
        <v>0</v>
      </c>
      <c r="U173" s="1">
        <v>0</v>
      </c>
      <c r="V173" s="1">
        <v>0</v>
      </c>
      <c r="W173" s="1">
        <v>0</v>
      </c>
      <c r="X173" s="1">
        <v>0</v>
      </c>
      <c r="Y173" s="1">
        <v>0</v>
      </c>
      <c r="Z173" s="1">
        <v>0</v>
      </c>
      <c r="AU173" s="1" t="s">
        <v>900</v>
      </c>
    </row>
    <row r="174" spans="1:47" ht="14.25" customHeight="1">
      <c r="A174" s="1" t="s">
        <v>1038</v>
      </c>
      <c r="H174" s="1">
        <v>0.01</v>
      </c>
      <c r="K174" s="1" t="s">
        <v>4152</v>
      </c>
      <c r="L174" s="1" t="s">
        <v>903</v>
      </c>
      <c r="AU174" s="1" t="s">
        <v>900</v>
      </c>
    </row>
    <row r="175" spans="1:47" ht="14.25" customHeight="1">
      <c r="A175" s="1" t="s">
        <v>1444</v>
      </c>
      <c r="H175" s="1">
        <v>0.01</v>
      </c>
      <c r="K175" s="1" t="s">
        <v>4152</v>
      </c>
      <c r="L175" s="1" t="s">
        <v>903</v>
      </c>
      <c r="AU175" s="1" t="s">
        <v>900</v>
      </c>
    </row>
    <row r="176" spans="1:47" ht="14.25" customHeight="1">
      <c r="A176" s="1" t="s">
        <v>3636</v>
      </c>
      <c r="H176" s="1">
        <v>0.01</v>
      </c>
      <c r="K176" s="1" t="s">
        <v>4152</v>
      </c>
      <c r="L176" s="1" t="s">
        <v>903</v>
      </c>
      <c r="AU176" s="1" t="s">
        <v>900</v>
      </c>
    </row>
    <row r="177" spans="1:47" ht="14.25" customHeight="1">
      <c r="A177" s="1" t="s">
        <v>211</v>
      </c>
      <c r="H177" s="1">
        <v>0.01</v>
      </c>
      <c r="AU177" s="1" t="s">
        <v>900</v>
      </c>
    </row>
    <row r="178" spans="1:47" ht="14.25" customHeight="1">
      <c r="A178" s="1" t="s">
        <v>3637</v>
      </c>
      <c r="H178" s="1">
        <v>0.01</v>
      </c>
      <c r="AU178" s="1" t="s">
        <v>900</v>
      </c>
    </row>
    <row r="179" spans="1:47" ht="14.25" customHeight="1">
      <c r="A179" s="1" t="s">
        <v>3671</v>
      </c>
      <c r="B179" s="1" t="s">
        <v>3672</v>
      </c>
      <c r="C179" s="1" t="s">
        <v>107</v>
      </c>
      <c r="D179" s="1" t="s">
        <v>40</v>
      </c>
      <c r="E179" s="1">
        <v>78016</v>
      </c>
      <c r="L179" s="1" t="s">
        <v>2131</v>
      </c>
      <c r="M179" s="1" t="s">
        <v>2131</v>
      </c>
      <c r="N179" s="1" t="s">
        <v>2131</v>
      </c>
      <c r="P179" s="1" t="s">
        <v>2131</v>
      </c>
      <c r="Q179" s="1" t="s">
        <v>2131</v>
      </c>
      <c r="S179" s="1" t="s">
        <v>2131</v>
      </c>
      <c r="T179" s="1" t="s">
        <v>2131</v>
      </c>
      <c r="U179" s="1" t="s">
        <v>2131</v>
      </c>
      <c r="V179" s="1" t="s">
        <v>2131</v>
      </c>
      <c r="W179" s="1" t="s">
        <v>2131</v>
      </c>
      <c r="X179" s="1" t="s">
        <v>2131</v>
      </c>
      <c r="Y179" s="1" t="s">
        <v>2131</v>
      </c>
      <c r="Z179" s="1" t="s">
        <v>2131</v>
      </c>
    </row>
    <row r="180" spans="1:47" ht="14.25" customHeight="1">
      <c r="A180" s="1" t="s">
        <v>3673</v>
      </c>
      <c r="B180" s="1" t="s">
        <v>3674</v>
      </c>
      <c r="C180" s="1" t="s">
        <v>101</v>
      </c>
      <c r="D180" s="1" t="s">
        <v>40</v>
      </c>
      <c r="E180" s="1">
        <v>78121</v>
      </c>
      <c r="J180" s="1" t="s">
        <v>4167</v>
      </c>
      <c r="L180" s="1" t="s">
        <v>2131</v>
      </c>
      <c r="M180" s="1" t="s">
        <v>2131</v>
      </c>
      <c r="N180" s="1" t="s">
        <v>2131</v>
      </c>
      <c r="P180" s="1" t="s">
        <v>2131</v>
      </c>
      <c r="Q180" s="1" t="s">
        <v>2131</v>
      </c>
      <c r="S180" s="1" t="s">
        <v>2131</v>
      </c>
      <c r="T180" s="1" t="s">
        <v>2131</v>
      </c>
      <c r="U180" s="1" t="s">
        <v>2131</v>
      </c>
      <c r="V180" s="1" t="s">
        <v>2131</v>
      </c>
      <c r="W180" s="1" t="s">
        <v>2131</v>
      </c>
      <c r="X180" s="1" t="s">
        <v>2131</v>
      </c>
      <c r="Y180" s="1" t="s">
        <v>2131</v>
      </c>
      <c r="Z180" s="1" t="s">
        <v>2131</v>
      </c>
      <c r="AE180" s="1" t="s">
        <v>626</v>
      </c>
      <c r="AF180" s="1" t="s">
        <v>627</v>
      </c>
      <c r="AL180" s="1">
        <v>2</v>
      </c>
      <c r="AN180" s="1">
        <v>1</v>
      </c>
    </row>
    <row r="181" spans="1:47" ht="14.25" customHeight="1">
      <c r="A181" s="1" t="s">
        <v>3675</v>
      </c>
      <c r="B181" s="1" t="s">
        <v>3676</v>
      </c>
      <c r="C181" s="1" t="s">
        <v>37</v>
      </c>
      <c r="D181" s="1" t="s">
        <v>40</v>
      </c>
      <c r="E181" s="1">
        <v>78248</v>
      </c>
      <c r="J181" s="1" t="s">
        <v>4168</v>
      </c>
      <c r="L181" s="1" t="s">
        <v>2131</v>
      </c>
      <c r="M181" s="1" t="s">
        <v>2131</v>
      </c>
      <c r="N181" s="1" t="s">
        <v>2131</v>
      </c>
      <c r="P181" s="1" t="s">
        <v>2131</v>
      </c>
      <c r="Q181" s="1" t="s">
        <v>2131</v>
      </c>
      <c r="S181" s="1" t="s">
        <v>2131</v>
      </c>
      <c r="T181" s="1" t="s">
        <v>2131</v>
      </c>
      <c r="U181" s="1" t="s">
        <v>2131</v>
      </c>
      <c r="V181" s="1" t="s">
        <v>2131</v>
      </c>
      <c r="W181" s="1" t="s">
        <v>2131</v>
      </c>
      <c r="X181" s="1" t="s">
        <v>2131</v>
      </c>
      <c r="Y181" s="1" t="s">
        <v>2131</v>
      </c>
      <c r="Z181" s="1" t="s">
        <v>2131</v>
      </c>
      <c r="AE181" s="1" t="s">
        <v>3677</v>
      </c>
      <c r="AF181" s="1" t="s">
        <v>3678</v>
      </c>
      <c r="AL181" s="1">
        <v>2</v>
      </c>
      <c r="AN181" s="1">
        <v>2</v>
      </c>
    </row>
    <row r="182" spans="1:47" ht="14.25" customHeight="1">
      <c r="A182" s="1" t="s">
        <v>3679</v>
      </c>
      <c r="B182" s="1" t="s">
        <v>3680</v>
      </c>
      <c r="C182" s="1" t="s">
        <v>37</v>
      </c>
      <c r="D182" s="1" t="s">
        <v>40</v>
      </c>
      <c r="E182" s="1">
        <v>78259</v>
      </c>
      <c r="L182" s="1" t="s">
        <v>2131</v>
      </c>
      <c r="M182" s="1" t="s">
        <v>2131</v>
      </c>
      <c r="N182" s="1" t="s">
        <v>2131</v>
      </c>
      <c r="P182" s="1" t="s">
        <v>2131</v>
      </c>
      <c r="Q182" s="1" t="s">
        <v>2131</v>
      </c>
      <c r="S182" s="1" t="s">
        <v>2131</v>
      </c>
      <c r="T182" s="1" t="s">
        <v>2131</v>
      </c>
      <c r="U182" s="1" t="s">
        <v>2131</v>
      </c>
      <c r="V182" s="1" t="s">
        <v>2131</v>
      </c>
      <c r="W182" s="1" t="s">
        <v>2131</v>
      </c>
      <c r="X182" s="1" t="s">
        <v>2131</v>
      </c>
      <c r="Y182" s="1" t="s">
        <v>2131</v>
      </c>
      <c r="Z182" s="1" t="s">
        <v>2131</v>
      </c>
    </row>
    <row r="183" spans="1:47" ht="14.25" customHeight="1">
      <c r="A183" s="1" t="s">
        <v>3401</v>
      </c>
      <c r="K183" s="1" t="s">
        <v>4242</v>
      </c>
      <c r="L183" s="1" t="s">
        <v>2131</v>
      </c>
      <c r="M183" s="1" t="s">
        <v>2131</v>
      </c>
      <c r="N183" s="1" t="s">
        <v>2131</v>
      </c>
      <c r="P183" s="1" t="s">
        <v>2131</v>
      </c>
      <c r="Q183" s="1" t="s">
        <v>2131</v>
      </c>
      <c r="S183" s="1" t="s">
        <v>2131</v>
      </c>
      <c r="T183" s="1" t="s">
        <v>2131</v>
      </c>
      <c r="U183" s="1" t="s">
        <v>2131</v>
      </c>
      <c r="V183" s="1" t="s">
        <v>2131</v>
      </c>
      <c r="W183" s="1" t="s">
        <v>2131</v>
      </c>
      <c r="X183" s="1" t="s">
        <v>2131</v>
      </c>
      <c r="Y183" s="1" t="s">
        <v>2131</v>
      </c>
      <c r="Z183" s="1" t="s">
        <v>2131</v>
      </c>
    </row>
    <row r="184" spans="1:47" ht="14.25" customHeight="1">
      <c r="A184" s="1" t="s">
        <v>3681</v>
      </c>
      <c r="B184" s="1" t="s">
        <v>3682</v>
      </c>
      <c r="C184" s="1" t="s">
        <v>37</v>
      </c>
      <c r="D184" s="1" t="s">
        <v>40</v>
      </c>
      <c r="E184" s="1">
        <v>78266</v>
      </c>
      <c r="L184" s="1" t="s">
        <v>2131</v>
      </c>
      <c r="M184" s="1" t="s">
        <v>2131</v>
      </c>
      <c r="N184" s="1" t="s">
        <v>2131</v>
      </c>
      <c r="P184" s="1" t="s">
        <v>2131</v>
      </c>
      <c r="Q184" s="1" t="s">
        <v>2131</v>
      </c>
      <c r="S184" s="1" t="s">
        <v>2131</v>
      </c>
      <c r="T184" s="1" t="s">
        <v>2131</v>
      </c>
      <c r="U184" s="1" t="s">
        <v>2131</v>
      </c>
      <c r="V184" s="1" t="s">
        <v>2131</v>
      </c>
      <c r="W184" s="1" t="s">
        <v>2131</v>
      </c>
      <c r="X184" s="1" t="s">
        <v>2131</v>
      </c>
      <c r="Y184" s="1" t="s">
        <v>2131</v>
      </c>
      <c r="Z184" s="1" t="s">
        <v>2131</v>
      </c>
    </row>
    <row r="185" spans="1:47" ht="14.25" customHeight="1">
      <c r="A185" s="1" t="s">
        <v>3683</v>
      </c>
      <c r="B185" s="1" t="s">
        <v>3684</v>
      </c>
      <c r="C185" s="1" t="s">
        <v>37</v>
      </c>
      <c r="D185" s="1" t="s">
        <v>40</v>
      </c>
      <c r="E185" s="1">
        <v>78219</v>
      </c>
      <c r="J185" s="1" t="s">
        <v>4155</v>
      </c>
      <c r="L185" s="1" t="s">
        <v>2131</v>
      </c>
      <c r="M185" s="1" t="s">
        <v>2131</v>
      </c>
      <c r="N185" s="1" t="s">
        <v>2131</v>
      </c>
      <c r="P185" s="1" t="s">
        <v>2131</v>
      </c>
      <c r="Q185" s="1" t="s">
        <v>2131</v>
      </c>
      <c r="S185" s="1" t="s">
        <v>2131</v>
      </c>
      <c r="T185" s="1" t="s">
        <v>2131</v>
      </c>
      <c r="U185" s="1" t="s">
        <v>2131</v>
      </c>
      <c r="V185" s="1" t="s">
        <v>2131</v>
      </c>
      <c r="W185" s="1" t="s">
        <v>2131</v>
      </c>
      <c r="X185" s="1" t="s">
        <v>2131</v>
      </c>
      <c r="Y185" s="1" t="s">
        <v>2131</v>
      </c>
      <c r="Z185" s="1" t="s">
        <v>2131</v>
      </c>
      <c r="AE185" s="1" t="s">
        <v>3685</v>
      </c>
      <c r="AF185" s="1" t="s">
        <v>3686</v>
      </c>
      <c r="AL185" s="1">
        <v>2</v>
      </c>
      <c r="AN185" s="1">
        <v>1</v>
      </c>
    </row>
    <row r="186" spans="1:47" ht="14.25" customHeight="1">
      <c r="A186" s="1" t="s">
        <v>3687</v>
      </c>
      <c r="B186" s="1" t="s">
        <v>3688</v>
      </c>
      <c r="C186" s="1" t="s">
        <v>51</v>
      </c>
      <c r="D186" s="1" t="s">
        <v>40</v>
      </c>
      <c r="E186" s="1">
        <v>78626</v>
      </c>
      <c r="L186" s="1" t="s">
        <v>2131</v>
      </c>
      <c r="M186" s="1" t="s">
        <v>2131</v>
      </c>
      <c r="N186" s="1" t="s">
        <v>2131</v>
      </c>
      <c r="P186" s="1" t="s">
        <v>2131</v>
      </c>
      <c r="Q186" s="1" t="s">
        <v>2131</v>
      </c>
      <c r="S186" s="1" t="s">
        <v>2131</v>
      </c>
      <c r="T186" s="1" t="s">
        <v>2131</v>
      </c>
      <c r="U186" s="1" t="s">
        <v>2131</v>
      </c>
      <c r="V186" s="1" t="s">
        <v>2131</v>
      </c>
      <c r="W186" s="1" t="s">
        <v>2131</v>
      </c>
      <c r="X186" s="1" t="s">
        <v>2131</v>
      </c>
      <c r="Y186" s="1" t="s">
        <v>2131</v>
      </c>
      <c r="Z186" s="1" t="s">
        <v>2131</v>
      </c>
    </row>
    <row r="187" spans="1:47" ht="14.25" customHeight="1">
      <c r="A187" s="1" t="s">
        <v>3689</v>
      </c>
      <c r="L187" s="1" t="s">
        <v>2131</v>
      </c>
      <c r="M187" s="1" t="s">
        <v>2131</v>
      </c>
      <c r="N187" s="1" t="s">
        <v>2131</v>
      </c>
      <c r="P187" s="1" t="s">
        <v>2131</v>
      </c>
      <c r="Q187" s="1" t="s">
        <v>2131</v>
      </c>
      <c r="S187" s="1" t="s">
        <v>2131</v>
      </c>
      <c r="T187" s="1" t="s">
        <v>2131</v>
      </c>
      <c r="U187" s="1" t="s">
        <v>2131</v>
      </c>
      <c r="V187" s="1" t="s">
        <v>2131</v>
      </c>
      <c r="W187" s="1" t="s">
        <v>2131</v>
      </c>
      <c r="X187" s="1" t="s">
        <v>2131</v>
      </c>
      <c r="Y187" s="1" t="s">
        <v>2131</v>
      </c>
      <c r="Z187" s="1" t="s">
        <v>2131</v>
      </c>
    </row>
    <row r="188" spans="1:47" ht="14.25" customHeight="1">
      <c r="A188" s="1" t="s">
        <v>3690</v>
      </c>
      <c r="L188" s="1" t="s">
        <v>2131</v>
      </c>
      <c r="M188" s="1" t="s">
        <v>2131</v>
      </c>
      <c r="N188" s="1" t="s">
        <v>2131</v>
      </c>
      <c r="P188" s="1" t="s">
        <v>2131</v>
      </c>
      <c r="Q188" s="1" t="s">
        <v>2131</v>
      </c>
      <c r="S188" s="1" t="s">
        <v>2131</v>
      </c>
      <c r="T188" s="1" t="s">
        <v>2131</v>
      </c>
      <c r="U188" s="1" t="s">
        <v>2131</v>
      </c>
      <c r="V188" s="1" t="s">
        <v>2131</v>
      </c>
      <c r="W188" s="1" t="s">
        <v>2131</v>
      </c>
      <c r="X188" s="1" t="s">
        <v>2131</v>
      </c>
      <c r="Y188" s="1" t="s">
        <v>2131</v>
      </c>
      <c r="Z188" s="1" t="s">
        <v>2131</v>
      </c>
    </row>
    <row r="189" spans="1:47" ht="14.25" customHeight="1">
      <c r="A189" s="1" t="s">
        <v>3691</v>
      </c>
      <c r="B189" s="1" t="s">
        <v>3692</v>
      </c>
      <c r="C189" s="1" t="s">
        <v>37</v>
      </c>
      <c r="D189" s="1" t="s">
        <v>40</v>
      </c>
      <c r="E189" s="1">
        <v>78247</v>
      </c>
      <c r="L189" s="1" t="s">
        <v>2131</v>
      </c>
      <c r="M189" s="1" t="s">
        <v>2131</v>
      </c>
      <c r="N189" s="1" t="s">
        <v>2131</v>
      </c>
      <c r="P189" s="1" t="s">
        <v>2131</v>
      </c>
      <c r="Q189" s="1" t="s">
        <v>2131</v>
      </c>
      <c r="S189" s="1" t="s">
        <v>2131</v>
      </c>
      <c r="T189" s="1" t="s">
        <v>2131</v>
      </c>
      <c r="U189" s="1" t="s">
        <v>2131</v>
      </c>
      <c r="V189" s="1" t="s">
        <v>2131</v>
      </c>
      <c r="W189" s="1" t="s">
        <v>2131</v>
      </c>
      <c r="X189" s="1" t="s">
        <v>2131</v>
      </c>
      <c r="Y189" s="1" t="s">
        <v>2131</v>
      </c>
      <c r="Z189" s="1" t="s">
        <v>2131</v>
      </c>
    </row>
    <row r="190" spans="1:47" ht="14.25" customHeight="1">
      <c r="A190" s="1" t="s">
        <v>3137</v>
      </c>
      <c r="B190" s="1" t="s">
        <v>3693</v>
      </c>
      <c r="C190" s="1" t="s">
        <v>229</v>
      </c>
      <c r="D190" s="1" t="s">
        <v>40</v>
      </c>
      <c r="E190" s="1">
        <v>78014</v>
      </c>
      <c r="J190" s="1" t="s">
        <v>4243</v>
      </c>
      <c r="L190" s="1" t="s">
        <v>2131</v>
      </c>
      <c r="M190" s="1" t="s">
        <v>2131</v>
      </c>
      <c r="N190" s="1" t="s">
        <v>2131</v>
      </c>
      <c r="P190" s="1" t="s">
        <v>2131</v>
      </c>
      <c r="Q190" s="1" t="s">
        <v>2131</v>
      </c>
      <c r="S190" s="1" t="s">
        <v>2131</v>
      </c>
      <c r="T190" s="1" t="s">
        <v>2131</v>
      </c>
      <c r="U190" s="1" t="s">
        <v>2131</v>
      </c>
      <c r="V190" s="1" t="s">
        <v>2131</v>
      </c>
      <c r="W190" s="1" t="s">
        <v>2131</v>
      </c>
      <c r="X190" s="1" t="s">
        <v>2131</v>
      </c>
      <c r="Y190" s="1" t="s">
        <v>2131</v>
      </c>
      <c r="Z190" s="1" t="s">
        <v>2131</v>
      </c>
      <c r="AE190" s="1">
        <v>2103473340</v>
      </c>
      <c r="AG190" s="1" t="s">
        <v>4107</v>
      </c>
      <c r="AH190" s="1">
        <v>1</v>
      </c>
      <c r="AI190" s="1" t="s">
        <v>3431</v>
      </c>
    </row>
    <row r="191" spans="1:47" ht="14.25" customHeight="1">
      <c r="A191" s="1" t="s">
        <v>3694</v>
      </c>
      <c r="B191" s="1" t="s">
        <v>2558</v>
      </c>
      <c r="C191" s="1" t="s">
        <v>37</v>
      </c>
      <c r="D191" s="1" t="s">
        <v>40</v>
      </c>
      <c r="E191" s="1">
        <v>78266</v>
      </c>
      <c r="J191" s="1" t="s">
        <v>4168</v>
      </c>
      <c r="L191" s="1" t="s">
        <v>2131</v>
      </c>
      <c r="M191" s="1" t="s">
        <v>2131</v>
      </c>
      <c r="N191" s="1" t="s">
        <v>2131</v>
      </c>
      <c r="P191" s="1" t="s">
        <v>2131</v>
      </c>
      <c r="Q191" s="1" t="s">
        <v>2131</v>
      </c>
      <c r="S191" s="1" t="s">
        <v>2131</v>
      </c>
      <c r="T191" s="1" t="s">
        <v>2131</v>
      </c>
      <c r="U191" s="1" t="s">
        <v>2131</v>
      </c>
      <c r="V191" s="1" t="s">
        <v>2131</v>
      </c>
      <c r="W191" s="1" t="s">
        <v>2131</v>
      </c>
      <c r="X191" s="1" t="s">
        <v>2131</v>
      </c>
      <c r="Y191" s="1" t="s">
        <v>2131</v>
      </c>
      <c r="Z191" s="1" t="s">
        <v>2131</v>
      </c>
      <c r="AE191" s="1" t="s">
        <v>3695</v>
      </c>
      <c r="AG191" s="1" t="s">
        <v>4107</v>
      </c>
      <c r="AH191" s="1">
        <v>1</v>
      </c>
      <c r="AI191" s="1" t="s">
        <v>3431</v>
      </c>
      <c r="AL191" s="1">
        <v>2</v>
      </c>
      <c r="AN191" s="1">
        <v>2</v>
      </c>
      <c r="AU191" s="1" t="s">
        <v>2922</v>
      </c>
    </row>
    <row r="192" spans="1:47" ht="14.25" customHeight="1">
      <c r="A192" s="1" t="s">
        <v>3696</v>
      </c>
      <c r="B192" s="1" t="s">
        <v>3626</v>
      </c>
      <c r="C192" s="1" t="s">
        <v>167</v>
      </c>
      <c r="D192" s="1" t="s">
        <v>40</v>
      </c>
      <c r="E192" s="1">
        <v>78163</v>
      </c>
      <c r="J192" s="1" t="s">
        <v>1814</v>
      </c>
      <c r="L192" s="1" t="s">
        <v>2131</v>
      </c>
      <c r="M192" s="1" t="s">
        <v>2131</v>
      </c>
      <c r="N192" s="1" t="s">
        <v>2131</v>
      </c>
      <c r="P192" s="1" t="s">
        <v>2131</v>
      </c>
      <c r="Q192" s="1" t="s">
        <v>2131</v>
      </c>
      <c r="S192" s="1" t="s">
        <v>2131</v>
      </c>
      <c r="T192" s="1" t="s">
        <v>2131</v>
      </c>
      <c r="U192" s="1" t="s">
        <v>2131</v>
      </c>
      <c r="V192" s="1" t="s">
        <v>2131</v>
      </c>
      <c r="W192" s="1" t="s">
        <v>2131</v>
      </c>
      <c r="X192" s="1" t="s">
        <v>2131</v>
      </c>
      <c r="Y192" s="1" t="s">
        <v>2131</v>
      </c>
      <c r="Z192" s="1" t="s">
        <v>2131</v>
      </c>
      <c r="AL192" s="1">
        <v>2</v>
      </c>
      <c r="AN192" s="1">
        <v>2</v>
      </c>
    </row>
    <row r="193" spans="1:47" ht="14.25" customHeight="1">
      <c r="A193" s="1" t="s">
        <v>1015</v>
      </c>
      <c r="B193" s="1" t="s">
        <v>3697</v>
      </c>
      <c r="C193" s="1" t="s">
        <v>37</v>
      </c>
      <c r="D193" s="1" t="s">
        <v>40</v>
      </c>
      <c r="E193" s="1">
        <v>78209</v>
      </c>
      <c r="J193" s="1" t="s">
        <v>2094</v>
      </c>
      <c r="L193" s="1" t="s">
        <v>2131</v>
      </c>
      <c r="M193" s="1" t="s">
        <v>2131</v>
      </c>
      <c r="N193" s="1" t="s">
        <v>2131</v>
      </c>
      <c r="P193" s="1" t="s">
        <v>2131</v>
      </c>
      <c r="Q193" s="1" t="s">
        <v>2131</v>
      </c>
      <c r="S193" s="1" t="s">
        <v>2131</v>
      </c>
      <c r="T193" s="1" t="s">
        <v>2131</v>
      </c>
      <c r="U193" s="1" t="s">
        <v>2131</v>
      </c>
      <c r="V193" s="1" t="s">
        <v>2131</v>
      </c>
      <c r="W193" s="1" t="s">
        <v>2131</v>
      </c>
      <c r="X193" s="1" t="s">
        <v>2131</v>
      </c>
      <c r="Y193" s="1" t="s">
        <v>2131</v>
      </c>
      <c r="Z193" s="1" t="s">
        <v>2131</v>
      </c>
      <c r="AE193" s="1" t="s">
        <v>634</v>
      </c>
      <c r="AF193" s="1" t="s">
        <v>1017</v>
      </c>
    </row>
    <row r="194" spans="1:47" ht="14.25" customHeight="1">
      <c r="A194" s="1" t="s">
        <v>3698</v>
      </c>
      <c r="B194" s="1" t="s">
        <v>3699</v>
      </c>
      <c r="C194" s="1" t="s">
        <v>3700</v>
      </c>
      <c r="D194" s="1" t="s">
        <v>40</v>
      </c>
      <c r="E194" s="1">
        <v>78655</v>
      </c>
      <c r="L194" s="1" t="s">
        <v>2131</v>
      </c>
      <c r="M194" s="1" t="s">
        <v>2131</v>
      </c>
      <c r="N194" s="1" t="s">
        <v>2131</v>
      </c>
      <c r="P194" s="1" t="s">
        <v>2131</v>
      </c>
      <c r="Q194" s="1" t="s">
        <v>2131</v>
      </c>
      <c r="S194" s="1" t="s">
        <v>2131</v>
      </c>
      <c r="T194" s="1" t="s">
        <v>2131</v>
      </c>
      <c r="U194" s="1" t="s">
        <v>2131</v>
      </c>
      <c r="V194" s="1" t="s">
        <v>2131</v>
      </c>
      <c r="W194" s="1" t="s">
        <v>2131</v>
      </c>
      <c r="X194" s="1" t="s">
        <v>2131</v>
      </c>
      <c r="Y194" s="1" t="s">
        <v>2131</v>
      </c>
      <c r="Z194" s="1" t="s">
        <v>2131</v>
      </c>
    </row>
    <row r="195" spans="1:47" ht="14.25" customHeight="1">
      <c r="A195" s="1" t="s">
        <v>3701</v>
      </c>
      <c r="B195" s="1" t="s">
        <v>3702</v>
      </c>
      <c r="C195" s="1" t="s">
        <v>3703</v>
      </c>
      <c r="D195" s="1" t="s">
        <v>319</v>
      </c>
      <c r="E195" s="1">
        <v>60563</v>
      </c>
      <c r="L195" s="1" t="s">
        <v>2131</v>
      </c>
      <c r="M195" s="1" t="s">
        <v>2131</v>
      </c>
      <c r="N195" s="1" t="s">
        <v>2131</v>
      </c>
      <c r="P195" s="1" t="s">
        <v>2131</v>
      </c>
      <c r="Q195" s="1" t="s">
        <v>2131</v>
      </c>
      <c r="S195" s="1" t="s">
        <v>2131</v>
      </c>
      <c r="T195" s="1" t="s">
        <v>2131</v>
      </c>
      <c r="U195" s="1" t="s">
        <v>2131</v>
      </c>
      <c r="V195" s="1" t="s">
        <v>2131</v>
      </c>
      <c r="W195" s="1" t="s">
        <v>2131</v>
      </c>
      <c r="X195" s="1" t="s">
        <v>2131</v>
      </c>
      <c r="Y195" s="1" t="s">
        <v>2131</v>
      </c>
      <c r="Z195" s="1" t="s">
        <v>2131</v>
      </c>
    </row>
    <row r="196" spans="1:47" ht="14.25" customHeight="1">
      <c r="A196" s="1" t="s">
        <v>3704</v>
      </c>
      <c r="B196" s="1" t="s">
        <v>3705</v>
      </c>
      <c r="C196" s="1" t="s">
        <v>37</v>
      </c>
      <c r="D196" s="1" t="s">
        <v>40</v>
      </c>
      <c r="E196" s="1">
        <v>78217</v>
      </c>
      <c r="J196" s="1" t="s">
        <v>4168</v>
      </c>
      <c r="L196" s="1" t="s">
        <v>2131</v>
      </c>
      <c r="M196" s="1" t="s">
        <v>2131</v>
      </c>
      <c r="N196" s="1" t="s">
        <v>2131</v>
      </c>
      <c r="P196" s="1" t="s">
        <v>2131</v>
      </c>
      <c r="Q196" s="1" t="s">
        <v>2131</v>
      </c>
      <c r="S196" s="1" t="s">
        <v>2131</v>
      </c>
      <c r="T196" s="1" t="s">
        <v>2131</v>
      </c>
      <c r="U196" s="1" t="s">
        <v>2131</v>
      </c>
      <c r="V196" s="1" t="s">
        <v>2131</v>
      </c>
      <c r="W196" s="1" t="s">
        <v>2131</v>
      </c>
      <c r="X196" s="1" t="s">
        <v>2131</v>
      </c>
      <c r="Y196" s="1" t="s">
        <v>2131</v>
      </c>
      <c r="Z196" s="1" t="s">
        <v>2131</v>
      </c>
      <c r="AE196" s="1" t="s">
        <v>3706</v>
      </c>
      <c r="AL196" s="1">
        <v>2</v>
      </c>
      <c r="AN196" s="1">
        <v>2</v>
      </c>
    </row>
    <row r="197" spans="1:47" ht="14.25" customHeight="1">
      <c r="A197" s="1" t="s">
        <v>3707</v>
      </c>
      <c r="L197" s="1" t="s">
        <v>2131</v>
      </c>
      <c r="M197" s="1" t="s">
        <v>2131</v>
      </c>
      <c r="N197" s="1" t="s">
        <v>2131</v>
      </c>
      <c r="P197" s="1" t="s">
        <v>2131</v>
      </c>
      <c r="Q197" s="1" t="s">
        <v>2131</v>
      </c>
      <c r="S197" s="1" t="s">
        <v>2131</v>
      </c>
      <c r="T197" s="1" t="s">
        <v>2131</v>
      </c>
      <c r="U197" s="1" t="s">
        <v>2131</v>
      </c>
      <c r="V197" s="1" t="s">
        <v>2131</v>
      </c>
      <c r="W197" s="1" t="s">
        <v>2131</v>
      </c>
      <c r="X197" s="1" t="s">
        <v>2131</v>
      </c>
      <c r="Y197" s="1" t="s">
        <v>2131</v>
      </c>
      <c r="Z197" s="1" t="s">
        <v>2131</v>
      </c>
    </row>
    <row r="198" spans="1:47" ht="14.25" customHeight="1">
      <c r="A198" s="1" t="s">
        <v>3708</v>
      </c>
      <c r="B198" s="1" t="s">
        <v>3709</v>
      </c>
      <c r="C198" s="1" t="s">
        <v>37</v>
      </c>
      <c r="D198" s="1" t="s">
        <v>40</v>
      </c>
      <c r="E198" s="1">
        <v>78216</v>
      </c>
      <c r="L198" s="1" t="s">
        <v>2131</v>
      </c>
      <c r="M198" s="1" t="s">
        <v>2131</v>
      </c>
      <c r="N198" s="1" t="s">
        <v>2131</v>
      </c>
      <c r="P198" s="1" t="s">
        <v>2131</v>
      </c>
      <c r="Q198" s="1" t="s">
        <v>2131</v>
      </c>
      <c r="S198" s="1" t="s">
        <v>2131</v>
      </c>
      <c r="T198" s="1" t="s">
        <v>2131</v>
      </c>
      <c r="U198" s="1" t="s">
        <v>2131</v>
      </c>
      <c r="V198" s="1" t="s">
        <v>2131</v>
      </c>
      <c r="W198" s="1" t="s">
        <v>2131</v>
      </c>
      <c r="X198" s="1" t="s">
        <v>2131</v>
      </c>
      <c r="Y198" s="1" t="s">
        <v>2131</v>
      </c>
      <c r="Z198" s="1" t="s">
        <v>2131</v>
      </c>
    </row>
    <row r="199" spans="1:47" ht="14.25" customHeight="1">
      <c r="A199" s="1" t="s">
        <v>3710</v>
      </c>
      <c r="B199" s="1" t="s">
        <v>3711</v>
      </c>
      <c r="C199" s="1" t="s">
        <v>3712</v>
      </c>
      <c r="D199" s="1" t="s">
        <v>40</v>
      </c>
      <c r="E199" s="1">
        <v>76634</v>
      </c>
      <c r="L199" s="1" t="s">
        <v>2131</v>
      </c>
      <c r="M199" s="1" t="s">
        <v>2131</v>
      </c>
      <c r="N199" s="1" t="s">
        <v>2131</v>
      </c>
      <c r="P199" s="1" t="s">
        <v>2131</v>
      </c>
      <c r="Q199" s="1" t="s">
        <v>2131</v>
      </c>
      <c r="S199" s="1" t="s">
        <v>2131</v>
      </c>
      <c r="T199" s="1" t="s">
        <v>2131</v>
      </c>
      <c r="U199" s="1" t="s">
        <v>2131</v>
      </c>
      <c r="V199" s="1" t="s">
        <v>2131</v>
      </c>
      <c r="W199" s="1" t="s">
        <v>2131</v>
      </c>
      <c r="X199" s="1" t="s">
        <v>2131</v>
      </c>
      <c r="Y199" s="1" t="s">
        <v>2131</v>
      </c>
      <c r="Z199" s="1" t="s">
        <v>2131</v>
      </c>
      <c r="AE199" s="1" t="s">
        <v>3713</v>
      </c>
    </row>
    <row r="200" spans="1:47" ht="14.25" customHeight="1">
      <c r="A200" s="1" t="s">
        <v>3714</v>
      </c>
      <c r="B200" s="1" t="s">
        <v>3715</v>
      </c>
      <c r="C200" s="1" t="s">
        <v>150</v>
      </c>
      <c r="D200" s="1" t="s">
        <v>1708</v>
      </c>
      <c r="E200" s="1">
        <v>78861</v>
      </c>
      <c r="L200" s="1" t="s">
        <v>2131</v>
      </c>
      <c r="M200" s="1" t="s">
        <v>2131</v>
      </c>
      <c r="N200" s="1" t="s">
        <v>2131</v>
      </c>
      <c r="P200" s="1" t="s">
        <v>2131</v>
      </c>
      <c r="Q200" s="1" t="s">
        <v>2131</v>
      </c>
      <c r="S200" s="1" t="s">
        <v>2131</v>
      </c>
      <c r="T200" s="1" t="s">
        <v>2131</v>
      </c>
      <c r="U200" s="1" t="s">
        <v>2131</v>
      </c>
      <c r="V200" s="1" t="s">
        <v>2131</v>
      </c>
      <c r="W200" s="1" t="s">
        <v>2131</v>
      </c>
      <c r="X200" s="1" t="s">
        <v>2131</v>
      </c>
      <c r="Y200" s="1" t="s">
        <v>2131</v>
      </c>
      <c r="Z200" s="1" t="s">
        <v>2131</v>
      </c>
    </row>
    <row r="201" spans="1:47" ht="14.25" customHeight="1">
      <c r="A201" s="1" t="s">
        <v>3716</v>
      </c>
      <c r="B201" s="1" t="s">
        <v>3717</v>
      </c>
      <c r="C201" s="1" t="s">
        <v>232</v>
      </c>
      <c r="D201" s="1" t="s">
        <v>40</v>
      </c>
      <c r="E201" s="1">
        <v>78009</v>
      </c>
      <c r="L201" s="1" t="s">
        <v>2131</v>
      </c>
      <c r="M201" s="1" t="s">
        <v>2131</v>
      </c>
      <c r="N201" s="1" t="s">
        <v>2131</v>
      </c>
      <c r="P201" s="1" t="s">
        <v>2131</v>
      </c>
      <c r="Q201" s="1" t="s">
        <v>2131</v>
      </c>
      <c r="S201" s="1" t="s">
        <v>2131</v>
      </c>
      <c r="T201" s="1" t="s">
        <v>2131</v>
      </c>
      <c r="U201" s="1" t="s">
        <v>2131</v>
      </c>
      <c r="V201" s="1" t="s">
        <v>2131</v>
      </c>
      <c r="W201" s="1" t="s">
        <v>2131</v>
      </c>
      <c r="X201" s="1" t="s">
        <v>2131</v>
      </c>
      <c r="Y201" s="1" t="s">
        <v>2131</v>
      </c>
      <c r="Z201" s="1" t="s">
        <v>2131</v>
      </c>
    </row>
    <row r="202" spans="1:47" ht="14.25" customHeight="1">
      <c r="A202" s="1" t="s">
        <v>3718</v>
      </c>
      <c r="B202" s="1" t="s">
        <v>3719</v>
      </c>
      <c r="C202" s="1" t="s">
        <v>3400</v>
      </c>
      <c r="D202" s="1" t="s">
        <v>40</v>
      </c>
      <c r="E202" s="1">
        <v>78004</v>
      </c>
      <c r="J202" s="1" t="s">
        <v>4168</v>
      </c>
      <c r="L202" s="1" t="s">
        <v>2131</v>
      </c>
      <c r="M202" s="1" t="s">
        <v>2131</v>
      </c>
      <c r="N202" s="1" t="s">
        <v>2131</v>
      </c>
      <c r="P202" s="1" t="s">
        <v>2131</v>
      </c>
      <c r="Q202" s="1" t="s">
        <v>2131</v>
      </c>
      <c r="S202" s="1" t="s">
        <v>2131</v>
      </c>
      <c r="T202" s="1" t="s">
        <v>2131</v>
      </c>
      <c r="U202" s="1" t="s">
        <v>2131</v>
      </c>
      <c r="V202" s="1" t="s">
        <v>2131</v>
      </c>
      <c r="W202" s="1" t="s">
        <v>2131</v>
      </c>
      <c r="X202" s="1" t="s">
        <v>2131</v>
      </c>
      <c r="Y202" s="1" t="s">
        <v>2131</v>
      </c>
      <c r="Z202" s="1" t="s">
        <v>2131</v>
      </c>
      <c r="AE202" s="1" t="s">
        <v>2274</v>
      </c>
      <c r="AG202" s="1" t="s">
        <v>4107</v>
      </c>
      <c r="AH202" s="1">
        <v>1</v>
      </c>
      <c r="AI202" s="1" t="s">
        <v>3431</v>
      </c>
      <c r="AL202" s="1">
        <v>2</v>
      </c>
      <c r="AN202" s="1">
        <v>2</v>
      </c>
    </row>
    <row r="203" spans="1:47" ht="14.25" customHeight="1">
      <c r="A203" s="1" t="s">
        <v>3720</v>
      </c>
      <c r="B203" s="1" t="s">
        <v>3721</v>
      </c>
      <c r="C203" s="1" t="s">
        <v>37</v>
      </c>
      <c r="D203" s="1" t="s">
        <v>40</v>
      </c>
      <c r="E203" s="1">
        <v>78250</v>
      </c>
      <c r="J203" s="1" t="s">
        <v>4155</v>
      </c>
      <c r="L203" s="1" t="s">
        <v>2131</v>
      </c>
      <c r="M203" s="1" t="s">
        <v>2131</v>
      </c>
      <c r="N203" s="1" t="s">
        <v>2131</v>
      </c>
      <c r="P203" s="1" t="s">
        <v>2131</v>
      </c>
      <c r="Q203" s="1" t="s">
        <v>2131</v>
      </c>
      <c r="S203" s="1" t="s">
        <v>2131</v>
      </c>
      <c r="T203" s="1" t="s">
        <v>2131</v>
      </c>
      <c r="U203" s="1" t="s">
        <v>2131</v>
      </c>
      <c r="V203" s="1" t="s">
        <v>2131</v>
      </c>
      <c r="W203" s="1" t="s">
        <v>2131</v>
      </c>
      <c r="X203" s="1" t="s">
        <v>2131</v>
      </c>
      <c r="Y203" s="1" t="s">
        <v>2131</v>
      </c>
      <c r="Z203" s="1" t="s">
        <v>2131</v>
      </c>
      <c r="AE203" s="1" t="s">
        <v>3722</v>
      </c>
      <c r="AL203" s="1">
        <v>2</v>
      </c>
      <c r="AN203" s="1">
        <v>2</v>
      </c>
      <c r="AU203" s="1" t="s">
        <v>2922</v>
      </c>
    </row>
    <row r="204" spans="1:47" ht="14.25" customHeight="1">
      <c r="A204" s="1" t="s">
        <v>3723</v>
      </c>
      <c r="AE204" s="1" t="s">
        <v>3724</v>
      </c>
      <c r="AF204" s="1" t="s">
        <v>3725</v>
      </c>
    </row>
    <row r="205" spans="1:47" ht="14.25" customHeight="1">
      <c r="A205" s="1" t="s">
        <v>3726</v>
      </c>
      <c r="B205" s="1" t="s">
        <v>3727</v>
      </c>
      <c r="C205" s="1" t="s">
        <v>37</v>
      </c>
      <c r="D205" s="1" t="s">
        <v>40</v>
      </c>
      <c r="E205" s="1">
        <v>78240</v>
      </c>
      <c r="J205" s="1" t="s">
        <v>3370</v>
      </c>
      <c r="L205" s="1" t="s">
        <v>2131</v>
      </c>
      <c r="M205" s="1" t="s">
        <v>2131</v>
      </c>
      <c r="N205" s="1" t="s">
        <v>2131</v>
      </c>
      <c r="P205" s="1" t="s">
        <v>2131</v>
      </c>
      <c r="Q205" s="1" t="s">
        <v>2131</v>
      </c>
      <c r="S205" s="1" t="s">
        <v>2131</v>
      </c>
      <c r="T205" s="1" t="s">
        <v>2131</v>
      </c>
      <c r="U205" s="1" t="s">
        <v>2131</v>
      </c>
      <c r="V205" s="1" t="s">
        <v>2131</v>
      </c>
      <c r="W205" s="1" t="s">
        <v>2131</v>
      </c>
      <c r="X205" s="1" t="s">
        <v>2131</v>
      </c>
      <c r="Y205" s="1" t="s">
        <v>2131</v>
      </c>
      <c r="Z205" s="1" t="s">
        <v>2131</v>
      </c>
      <c r="AE205" s="1" t="s">
        <v>3728</v>
      </c>
      <c r="AL205" s="1">
        <v>1</v>
      </c>
      <c r="AN205" s="1">
        <v>1</v>
      </c>
    </row>
    <row r="206" spans="1:47" ht="14.25" customHeight="1">
      <c r="A206" s="1" t="s">
        <v>3729</v>
      </c>
      <c r="B206" s="1" t="s">
        <v>3730</v>
      </c>
      <c r="C206" s="1" t="s">
        <v>68</v>
      </c>
      <c r="D206" s="1" t="s">
        <v>40</v>
      </c>
      <c r="E206" s="1">
        <v>77007</v>
      </c>
      <c r="J206" s="1" t="s">
        <v>3758</v>
      </c>
      <c r="L206" s="1" t="s">
        <v>2131</v>
      </c>
      <c r="M206" s="1" t="s">
        <v>2131</v>
      </c>
      <c r="N206" s="1" t="s">
        <v>2131</v>
      </c>
      <c r="P206" s="1" t="s">
        <v>2131</v>
      </c>
      <c r="Q206" s="1" t="s">
        <v>2131</v>
      </c>
      <c r="S206" s="1" t="s">
        <v>2131</v>
      </c>
      <c r="T206" s="1" t="s">
        <v>2131</v>
      </c>
      <c r="U206" s="1" t="s">
        <v>2131</v>
      </c>
      <c r="V206" s="1" t="s">
        <v>2131</v>
      </c>
      <c r="W206" s="1" t="s">
        <v>2131</v>
      </c>
      <c r="X206" s="1" t="s">
        <v>2131</v>
      </c>
      <c r="Y206" s="1" t="s">
        <v>2131</v>
      </c>
      <c r="Z206" s="1" t="s">
        <v>2131</v>
      </c>
      <c r="AE206" s="1" t="s">
        <v>3731</v>
      </c>
      <c r="AG206" s="1" t="s">
        <v>4107</v>
      </c>
      <c r="AH206" s="1">
        <v>1</v>
      </c>
      <c r="AI206" s="1" t="s">
        <v>3057</v>
      </c>
      <c r="AK206" s="1">
        <v>2</v>
      </c>
      <c r="AL206" s="1">
        <v>2</v>
      </c>
      <c r="AM206" s="1">
        <v>2</v>
      </c>
      <c r="AN206" s="1">
        <v>2</v>
      </c>
    </row>
    <row r="207" spans="1:47" ht="14.25" customHeight="1">
      <c r="A207" s="1" t="s">
        <v>3732</v>
      </c>
      <c r="B207" s="1" t="s">
        <v>3733</v>
      </c>
      <c r="C207" s="1" t="s">
        <v>2714</v>
      </c>
      <c r="D207" s="1" t="s">
        <v>2715</v>
      </c>
      <c r="E207" s="1">
        <v>40223</v>
      </c>
      <c r="L207" s="1" t="s">
        <v>2131</v>
      </c>
      <c r="M207" s="1" t="s">
        <v>2131</v>
      </c>
      <c r="N207" s="1" t="s">
        <v>2131</v>
      </c>
      <c r="P207" s="1" t="s">
        <v>2131</v>
      </c>
      <c r="Q207" s="1" t="s">
        <v>2131</v>
      </c>
      <c r="S207" s="1" t="s">
        <v>2131</v>
      </c>
      <c r="T207" s="1" t="s">
        <v>2131</v>
      </c>
      <c r="U207" s="1" t="s">
        <v>2131</v>
      </c>
      <c r="V207" s="1" t="s">
        <v>2131</v>
      </c>
      <c r="W207" s="1" t="s">
        <v>2131</v>
      </c>
      <c r="X207" s="1" t="s">
        <v>2131</v>
      </c>
      <c r="Y207" s="1" t="s">
        <v>2131</v>
      </c>
      <c r="Z207" s="1" t="s">
        <v>2131</v>
      </c>
    </row>
    <row r="208" spans="1:47" ht="14.25" customHeight="1">
      <c r="A208" s="1" t="s">
        <v>3734</v>
      </c>
      <c r="B208" s="1" t="s">
        <v>3735</v>
      </c>
      <c r="C208" s="1" t="s">
        <v>37</v>
      </c>
      <c r="D208" s="1" t="s">
        <v>40</v>
      </c>
      <c r="E208" s="1">
        <v>78247</v>
      </c>
      <c r="J208" s="1" t="s">
        <v>3160</v>
      </c>
      <c r="L208" s="1" t="s">
        <v>2131</v>
      </c>
      <c r="M208" s="1" t="s">
        <v>2131</v>
      </c>
      <c r="N208" s="1" t="s">
        <v>2131</v>
      </c>
      <c r="P208" s="1" t="s">
        <v>2131</v>
      </c>
      <c r="Q208" s="1" t="s">
        <v>2131</v>
      </c>
      <c r="S208" s="1" t="s">
        <v>2131</v>
      </c>
      <c r="T208" s="1" t="s">
        <v>2131</v>
      </c>
      <c r="U208" s="1" t="s">
        <v>2131</v>
      </c>
      <c r="V208" s="1" t="s">
        <v>2131</v>
      </c>
      <c r="W208" s="1" t="s">
        <v>2131</v>
      </c>
      <c r="X208" s="1" t="s">
        <v>2131</v>
      </c>
      <c r="Y208" s="1" t="s">
        <v>2131</v>
      </c>
      <c r="Z208" s="1" t="s">
        <v>2131</v>
      </c>
      <c r="AE208" s="1" t="s">
        <v>3736</v>
      </c>
      <c r="AL208" s="1">
        <v>2</v>
      </c>
      <c r="AN208" s="1">
        <v>1</v>
      </c>
    </row>
    <row r="209" spans="1:40" ht="14.25" customHeight="1">
      <c r="A209" s="1" t="s">
        <v>3737</v>
      </c>
      <c r="B209" s="1" t="s">
        <v>3738</v>
      </c>
      <c r="C209" s="1" t="s">
        <v>1671</v>
      </c>
      <c r="D209" s="1" t="s">
        <v>40</v>
      </c>
      <c r="E209" s="1">
        <v>78072</v>
      </c>
      <c r="J209" s="1" t="s">
        <v>1045</v>
      </c>
      <c r="L209" s="1" t="s">
        <v>2131</v>
      </c>
      <c r="M209" s="1" t="s">
        <v>2131</v>
      </c>
      <c r="N209" s="1" t="s">
        <v>2131</v>
      </c>
      <c r="P209" s="1" t="s">
        <v>2131</v>
      </c>
      <c r="Q209" s="1" t="s">
        <v>2131</v>
      </c>
      <c r="S209" s="1" t="s">
        <v>2131</v>
      </c>
      <c r="T209" s="1" t="s">
        <v>2131</v>
      </c>
      <c r="U209" s="1" t="s">
        <v>2131</v>
      </c>
      <c r="V209" s="1" t="s">
        <v>2131</v>
      </c>
      <c r="W209" s="1" t="s">
        <v>2131</v>
      </c>
      <c r="X209" s="1" t="s">
        <v>2131</v>
      </c>
      <c r="Y209" s="1" t="s">
        <v>2131</v>
      </c>
      <c r="Z209" s="1" t="s">
        <v>2131</v>
      </c>
      <c r="AL209" s="1">
        <v>2</v>
      </c>
      <c r="AN209" s="1">
        <v>2</v>
      </c>
    </row>
    <row r="210" spans="1:40" ht="14.25" customHeight="1">
      <c r="A210" s="1" t="s">
        <v>3739</v>
      </c>
      <c r="J210" s="1" t="s">
        <v>1085</v>
      </c>
      <c r="L210" s="1" t="s">
        <v>2131</v>
      </c>
      <c r="M210" s="1" t="s">
        <v>2131</v>
      </c>
      <c r="N210" s="1" t="s">
        <v>2131</v>
      </c>
      <c r="P210" s="1" t="s">
        <v>2131</v>
      </c>
      <c r="Q210" s="1" t="s">
        <v>2131</v>
      </c>
      <c r="S210" s="1" t="s">
        <v>2131</v>
      </c>
      <c r="T210" s="1" t="s">
        <v>2131</v>
      </c>
      <c r="U210" s="1" t="s">
        <v>2131</v>
      </c>
      <c r="V210" s="1" t="s">
        <v>2131</v>
      </c>
      <c r="W210" s="1" t="s">
        <v>2131</v>
      </c>
      <c r="X210" s="1" t="s">
        <v>2131</v>
      </c>
      <c r="Y210" s="1" t="s">
        <v>2131</v>
      </c>
      <c r="Z210" s="1" t="s">
        <v>2131</v>
      </c>
    </row>
    <row r="211" spans="1:40" ht="14.25" customHeight="1">
      <c r="A211" s="1" t="s">
        <v>3740</v>
      </c>
      <c r="B211" s="1" t="s">
        <v>3741</v>
      </c>
      <c r="C211" s="1" t="s">
        <v>123</v>
      </c>
      <c r="D211" s="1" t="s">
        <v>40</v>
      </c>
      <c r="E211" s="1">
        <v>78664</v>
      </c>
      <c r="L211" s="1" t="s">
        <v>2131</v>
      </c>
      <c r="M211" s="1" t="s">
        <v>2131</v>
      </c>
      <c r="N211" s="1" t="s">
        <v>2131</v>
      </c>
      <c r="P211" s="1" t="s">
        <v>2131</v>
      </c>
      <c r="Q211" s="1" t="s">
        <v>2131</v>
      </c>
      <c r="S211" s="1" t="s">
        <v>2131</v>
      </c>
      <c r="T211" s="1" t="s">
        <v>2131</v>
      </c>
      <c r="U211" s="1" t="s">
        <v>2131</v>
      </c>
      <c r="V211" s="1" t="s">
        <v>2131</v>
      </c>
      <c r="W211" s="1" t="s">
        <v>2131</v>
      </c>
      <c r="X211" s="1" t="s">
        <v>2131</v>
      </c>
      <c r="Y211" s="1" t="s">
        <v>2131</v>
      </c>
      <c r="Z211" s="1" t="s">
        <v>2131</v>
      </c>
    </row>
    <row r="212" spans="1:40" ht="14.25" customHeight="1">
      <c r="A212" s="1" t="s">
        <v>3742</v>
      </c>
      <c r="B212" s="1" t="s">
        <v>3635</v>
      </c>
      <c r="C212" s="1" t="s">
        <v>107</v>
      </c>
      <c r="D212" s="1" t="s">
        <v>40</v>
      </c>
      <c r="E212" s="1">
        <v>78016</v>
      </c>
      <c r="J212" s="1" t="s">
        <v>4146</v>
      </c>
      <c r="K212" s="1" t="s">
        <v>4152</v>
      </c>
      <c r="L212" s="1" t="s">
        <v>2131</v>
      </c>
      <c r="M212" s="1" t="s">
        <v>2131</v>
      </c>
      <c r="N212" s="1" t="s">
        <v>2131</v>
      </c>
      <c r="P212" s="1" t="s">
        <v>2131</v>
      </c>
      <c r="Q212" s="1" t="s">
        <v>2131</v>
      </c>
      <c r="S212" s="1" t="s">
        <v>2131</v>
      </c>
      <c r="T212" s="1" t="s">
        <v>2131</v>
      </c>
      <c r="U212" s="1" t="s">
        <v>2131</v>
      </c>
      <c r="V212" s="1" t="s">
        <v>2131</v>
      </c>
      <c r="W212" s="1" t="s">
        <v>2131</v>
      </c>
      <c r="X212" s="1" t="s">
        <v>2131</v>
      </c>
      <c r="Y212" s="1" t="s">
        <v>2131</v>
      </c>
      <c r="Z212" s="1" t="s">
        <v>2131</v>
      </c>
      <c r="AE212" s="1" t="s">
        <v>3743</v>
      </c>
      <c r="AG212" s="1" t="s">
        <v>4107</v>
      </c>
      <c r="AH212" s="1">
        <v>2</v>
      </c>
      <c r="AI212" s="1" t="s">
        <v>3431</v>
      </c>
      <c r="AL212" s="1">
        <v>2</v>
      </c>
      <c r="AM212" s="1">
        <v>1</v>
      </c>
      <c r="AN212" s="1">
        <v>1</v>
      </c>
    </row>
    <row r="213" spans="1:40" ht="14.25" customHeight="1">
      <c r="A213" s="1" t="s">
        <v>3744</v>
      </c>
      <c r="B213" s="1" t="s">
        <v>3745</v>
      </c>
      <c r="C213" s="1" t="s">
        <v>3746</v>
      </c>
      <c r="D213" s="1" t="s">
        <v>40</v>
      </c>
      <c r="E213" s="1">
        <v>75757</v>
      </c>
      <c r="J213" s="1" t="s">
        <v>3758</v>
      </c>
      <c r="L213" s="1" t="s">
        <v>2131</v>
      </c>
      <c r="M213" s="1" t="s">
        <v>2131</v>
      </c>
      <c r="N213" s="1" t="s">
        <v>2131</v>
      </c>
      <c r="P213" s="1" t="s">
        <v>2131</v>
      </c>
      <c r="Q213" s="1" t="s">
        <v>2131</v>
      </c>
      <c r="S213" s="1" t="s">
        <v>2131</v>
      </c>
      <c r="T213" s="1" t="s">
        <v>2131</v>
      </c>
      <c r="U213" s="1" t="s">
        <v>2131</v>
      </c>
      <c r="V213" s="1" t="s">
        <v>2131</v>
      </c>
      <c r="W213" s="1" t="s">
        <v>2131</v>
      </c>
      <c r="X213" s="1" t="s">
        <v>2131</v>
      </c>
      <c r="Y213" s="1" t="s">
        <v>2131</v>
      </c>
      <c r="Z213" s="1" t="s">
        <v>2131</v>
      </c>
      <c r="AL213" s="1">
        <v>2</v>
      </c>
      <c r="AN213" s="1">
        <v>2</v>
      </c>
    </row>
    <row r="214" spans="1:40" ht="14.25" customHeight="1">
      <c r="A214" s="1" t="s">
        <v>3747</v>
      </c>
      <c r="B214" s="1" t="s">
        <v>3748</v>
      </c>
      <c r="C214" s="1" t="s">
        <v>199</v>
      </c>
      <c r="D214" s="1" t="s">
        <v>40</v>
      </c>
      <c r="E214" s="1">
        <v>78728</v>
      </c>
      <c r="L214" s="1" t="s">
        <v>2131</v>
      </c>
      <c r="M214" s="1" t="s">
        <v>2131</v>
      </c>
      <c r="N214" s="1" t="s">
        <v>2131</v>
      </c>
      <c r="P214" s="1" t="s">
        <v>2131</v>
      </c>
      <c r="Q214" s="1" t="s">
        <v>2131</v>
      </c>
      <c r="S214" s="1" t="s">
        <v>2131</v>
      </c>
      <c r="T214" s="1" t="s">
        <v>2131</v>
      </c>
      <c r="U214" s="1" t="s">
        <v>2131</v>
      </c>
      <c r="V214" s="1" t="s">
        <v>2131</v>
      </c>
      <c r="W214" s="1" t="s">
        <v>2131</v>
      </c>
      <c r="X214" s="1" t="s">
        <v>2131</v>
      </c>
      <c r="Y214" s="1" t="s">
        <v>2131</v>
      </c>
      <c r="Z214" s="1" t="s">
        <v>2131</v>
      </c>
      <c r="AL214" s="1">
        <v>1</v>
      </c>
      <c r="AN214" s="1">
        <v>1</v>
      </c>
    </row>
    <row r="215" spans="1:40" ht="14.25" customHeight="1">
      <c r="A215" s="1" t="s">
        <v>3749</v>
      </c>
      <c r="B215" s="1" t="s">
        <v>3750</v>
      </c>
      <c r="C215" s="1" t="s">
        <v>3751</v>
      </c>
      <c r="D215" s="1" t="s">
        <v>3752</v>
      </c>
      <c r="E215" s="1">
        <v>3755</v>
      </c>
      <c r="L215" s="1" t="s">
        <v>2131</v>
      </c>
      <c r="M215" s="1" t="s">
        <v>2131</v>
      </c>
      <c r="N215" s="1" t="s">
        <v>2131</v>
      </c>
      <c r="P215" s="1" t="s">
        <v>2131</v>
      </c>
      <c r="Q215" s="1" t="s">
        <v>2131</v>
      </c>
      <c r="S215" s="1" t="s">
        <v>2131</v>
      </c>
      <c r="T215" s="1" t="s">
        <v>2131</v>
      </c>
      <c r="U215" s="1" t="s">
        <v>2131</v>
      </c>
      <c r="V215" s="1" t="s">
        <v>2131</v>
      </c>
      <c r="W215" s="1" t="s">
        <v>2131</v>
      </c>
      <c r="X215" s="1" t="s">
        <v>2131</v>
      </c>
      <c r="Y215" s="1" t="s">
        <v>2131</v>
      </c>
      <c r="Z215" s="1" t="s">
        <v>2131</v>
      </c>
      <c r="AK215" s="1">
        <v>2</v>
      </c>
      <c r="AL215" s="1">
        <v>2</v>
      </c>
      <c r="AM215" s="1">
        <v>2</v>
      </c>
      <c r="AN215" s="1">
        <v>2</v>
      </c>
    </row>
    <row r="216" spans="1:40" ht="14.25" customHeight="1">
      <c r="A216" s="1" t="s">
        <v>3754</v>
      </c>
      <c r="B216" s="1" t="s">
        <v>3755</v>
      </c>
      <c r="C216" s="1" t="s">
        <v>68</v>
      </c>
      <c r="D216" s="1" t="s">
        <v>40</v>
      </c>
      <c r="E216" s="1">
        <v>77018</v>
      </c>
      <c r="L216" s="1" t="s">
        <v>2131</v>
      </c>
      <c r="M216" s="1" t="s">
        <v>2131</v>
      </c>
      <c r="N216" s="1" t="s">
        <v>2131</v>
      </c>
      <c r="P216" s="1" t="s">
        <v>2131</v>
      </c>
      <c r="Q216" s="1" t="s">
        <v>2131</v>
      </c>
      <c r="S216" s="1" t="s">
        <v>2131</v>
      </c>
      <c r="T216" s="1" t="s">
        <v>2131</v>
      </c>
      <c r="U216" s="1" t="s">
        <v>2131</v>
      </c>
      <c r="V216" s="1" t="s">
        <v>2131</v>
      </c>
      <c r="W216" s="1" t="s">
        <v>2131</v>
      </c>
      <c r="X216" s="1" t="s">
        <v>2131</v>
      </c>
      <c r="Y216" s="1" t="s">
        <v>2131</v>
      </c>
      <c r="Z216" s="1" t="s">
        <v>2131</v>
      </c>
      <c r="AL216" s="1">
        <v>2</v>
      </c>
      <c r="AM216" s="1">
        <v>2</v>
      </c>
    </row>
    <row r="217" spans="1:40" ht="14.25" customHeight="1">
      <c r="A217" s="1" t="s">
        <v>3756</v>
      </c>
      <c r="B217" s="1" t="s">
        <v>3757</v>
      </c>
      <c r="C217" s="1" t="s">
        <v>2085</v>
      </c>
      <c r="D217" s="1" t="s">
        <v>40</v>
      </c>
      <c r="E217" s="1">
        <v>77342</v>
      </c>
      <c r="L217" s="1" t="s">
        <v>2131</v>
      </c>
      <c r="M217" s="1" t="s">
        <v>2131</v>
      </c>
      <c r="N217" s="1" t="s">
        <v>2131</v>
      </c>
      <c r="P217" s="1" t="s">
        <v>2131</v>
      </c>
      <c r="Q217" s="1" t="s">
        <v>2131</v>
      </c>
      <c r="S217" s="1" t="s">
        <v>2131</v>
      </c>
      <c r="T217" s="1" t="s">
        <v>2131</v>
      </c>
      <c r="U217" s="1" t="s">
        <v>2131</v>
      </c>
      <c r="V217" s="1" t="s">
        <v>2131</v>
      </c>
      <c r="W217" s="1" t="s">
        <v>2131</v>
      </c>
      <c r="X217" s="1" t="s">
        <v>2131</v>
      </c>
      <c r="Y217" s="1" t="s">
        <v>2131</v>
      </c>
      <c r="Z217" s="1" t="s">
        <v>2131</v>
      </c>
      <c r="AL217" s="1">
        <v>1</v>
      </c>
      <c r="AN217" s="1">
        <v>1</v>
      </c>
    </row>
    <row r="218" spans="1:40" ht="14.25" customHeight="1">
      <c r="A218" s="1" t="s">
        <v>3758</v>
      </c>
      <c r="B218" s="1" t="s">
        <v>3759</v>
      </c>
      <c r="C218" s="1" t="s">
        <v>68</v>
      </c>
      <c r="D218" s="1" t="s">
        <v>40</v>
      </c>
      <c r="E218" s="1">
        <v>77008</v>
      </c>
      <c r="K218" s="1" t="s">
        <v>4152</v>
      </c>
      <c r="L218" s="1" t="s">
        <v>2131</v>
      </c>
      <c r="M218" s="1" t="s">
        <v>2131</v>
      </c>
      <c r="N218" s="1" t="s">
        <v>2131</v>
      </c>
      <c r="P218" s="1" t="s">
        <v>2131</v>
      </c>
      <c r="Q218" s="1" t="s">
        <v>2131</v>
      </c>
      <c r="S218" s="1" t="s">
        <v>2131</v>
      </c>
      <c r="T218" s="1" t="s">
        <v>2131</v>
      </c>
      <c r="U218" s="1" t="s">
        <v>2131</v>
      </c>
      <c r="V218" s="1" t="s">
        <v>2131</v>
      </c>
      <c r="W218" s="1" t="s">
        <v>2131</v>
      </c>
      <c r="X218" s="1" t="s">
        <v>2131</v>
      </c>
      <c r="Y218" s="1" t="s">
        <v>2131</v>
      </c>
      <c r="Z218" s="1" t="s">
        <v>2131</v>
      </c>
    </row>
    <row r="219" spans="1:40" ht="14.25" customHeight="1">
      <c r="A219" s="1" t="s">
        <v>2188</v>
      </c>
      <c r="B219" s="1" t="s">
        <v>3760</v>
      </c>
      <c r="C219" s="1" t="s">
        <v>333</v>
      </c>
      <c r="D219" s="1" t="s">
        <v>40</v>
      </c>
      <c r="E219" s="1">
        <v>78066</v>
      </c>
      <c r="K219" s="1" t="s">
        <v>4152</v>
      </c>
      <c r="L219" s="1" t="s">
        <v>2131</v>
      </c>
      <c r="M219" s="1" t="s">
        <v>2131</v>
      </c>
      <c r="N219" s="1" t="s">
        <v>2131</v>
      </c>
      <c r="P219" s="1" t="s">
        <v>2131</v>
      </c>
      <c r="Q219" s="1" t="s">
        <v>2131</v>
      </c>
      <c r="S219" s="1" t="s">
        <v>2131</v>
      </c>
      <c r="T219" s="1" t="s">
        <v>2131</v>
      </c>
      <c r="U219" s="1" t="s">
        <v>2131</v>
      </c>
      <c r="V219" s="1" t="s">
        <v>2131</v>
      </c>
      <c r="W219" s="1" t="s">
        <v>2131</v>
      </c>
      <c r="X219" s="1" t="s">
        <v>2131</v>
      </c>
      <c r="Y219" s="1" t="s">
        <v>2131</v>
      </c>
      <c r="Z219" s="1" t="s">
        <v>2131</v>
      </c>
      <c r="AL219" s="1">
        <v>1</v>
      </c>
      <c r="AM219" s="1">
        <v>1</v>
      </c>
    </row>
    <row r="220" spans="1:40" ht="14.25" customHeight="1">
      <c r="A220" s="1" t="s">
        <v>1818</v>
      </c>
      <c r="B220" s="1" t="s">
        <v>1819</v>
      </c>
      <c r="C220" s="1" t="s">
        <v>37</v>
      </c>
      <c r="D220" s="1" t="s">
        <v>40</v>
      </c>
      <c r="E220" s="1">
        <v>78219</v>
      </c>
      <c r="J220" s="1" t="s">
        <v>996</v>
      </c>
      <c r="L220" s="1" t="s">
        <v>2131</v>
      </c>
      <c r="M220" s="1" t="s">
        <v>2131</v>
      </c>
      <c r="N220" s="1" t="s">
        <v>2131</v>
      </c>
      <c r="P220" s="1" t="s">
        <v>2131</v>
      </c>
      <c r="Q220" s="1" t="s">
        <v>2131</v>
      </c>
      <c r="S220" s="1" t="s">
        <v>2131</v>
      </c>
      <c r="T220" s="1" t="s">
        <v>2131</v>
      </c>
      <c r="U220" s="1" t="s">
        <v>2131</v>
      </c>
      <c r="V220" s="1" t="s">
        <v>2131</v>
      </c>
      <c r="W220" s="1" t="s">
        <v>2131</v>
      </c>
      <c r="X220" s="1" t="s">
        <v>2131</v>
      </c>
      <c r="Y220" s="1" t="s">
        <v>2131</v>
      </c>
      <c r="Z220" s="1" t="s">
        <v>2131</v>
      </c>
      <c r="AE220" s="1" t="s">
        <v>1820</v>
      </c>
      <c r="AF220" s="1" t="s">
        <v>1821</v>
      </c>
      <c r="AL220" s="1">
        <v>2</v>
      </c>
      <c r="AN220" s="1">
        <v>2</v>
      </c>
    </row>
    <row r="221" spans="1:40" ht="14.25" customHeight="1">
      <c r="A221" s="1" t="s">
        <v>3761</v>
      </c>
      <c r="B221" s="1" t="s">
        <v>3762</v>
      </c>
      <c r="C221" s="1" t="s">
        <v>1564</v>
      </c>
      <c r="D221" s="1" t="s">
        <v>40</v>
      </c>
      <c r="E221" s="1">
        <v>78070</v>
      </c>
      <c r="J221" s="1" t="s">
        <v>4167</v>
      </c>
      <c r="L221" s="1" t="s">
        <v>2131</v>
      </c>
      <c r="M221" s="1" t="s">
        <v>2131</v>
      </c>
      <c r="N221" s="1" t="s">
        <v>2131</v>
      </c>
      <c r="P221" s="1" t="s">
        <v>2131</v>
      </c>
      <c r="Q221" s="1" t="s">
        <v>2131</v>
      </c>
      <c r="S221" s="1" t="s">
        <v>2131</v>
      </c>
      <c r="T221" s="1" t="s">
        <v>2131</v>
      </c>
      <c r="U221" s="1" t="s">
        <v>2131</v>
      </c>
      <c r="V221" s="1" t="s">
        <v>2131</v>
      </c>
      <c r="W221" s="1" t="s">
        <v>2131</v>
      </c>
      <c r="X221" s="1" t="s">
        <v>2131</v>
      </c>
      <c r="Y221" s="1" t="s">
        <v>2131</v>
      </c>
      <c r="Z221" s="1" t="s">
        <v>2131</v>
      </c>
      <c r="AL221" s="1">
        <v>2</v>
      </c>
      <c r="AN221" s="1">
        <v>2</v>
      </c>
    </row>
    <row r="222" spans="1:40" ht="14.25" customHeight="1">
      <c r="A222" s="1" t="s">
        <v>3763</v>
      </c>
      <c r="J222" s="1" t="s">
        <v>4168</v>
      </c>
      <c r="L222" s="1" t="s">
        <v>2131</v>
      </c>
      <c r="M222" s="1" t="s">
        <v>2131</v>
      </c>
      <c r="N222" s="1" t="s">
        <v>2131</v>
      </c>
      <c r="P222" s="1" t="s">
        <v>2131</v>
      </c>
      <c r="Q222" s="1" t="s">
        <v>2131</v>
      </c>
      <c r="S222" s="1" t="s">
        <v>2131</v>
      </c>
      <c r="T222" s="1" t="s">
        <v>2131</v>
      </c>
      <c r="U222" s="1" t="s">
        <v>2131</v>
      </c>
      <c r="V222" s="1" t="s">
        <v>2131</v>
      </c>
      <c r="W222" s="1" t="s">
        <v>2131</v>
      </c>
      <c r="X222" s="1" t="s">
        <v>2131</v>
      </c>
      <c r="Y222" s="1" t="s">
        <v>2131</v>
      </c>
      <c r="Z222" s="1" t="s">
        <v>2131</v>
      </c>
      <c r="AE222" s="1" t="s">
        <v>3764</v>
      </c>
      <c r="AF222" s="1" t="s">
        <v>3765</v>
      </c>
    </row>
    <row r="223" spans="1:40" ht="14.25" customHeight="1">
      <c r="A223" s="1" t="s">
        <v>3766</v>
      </c>
      <c r="B223" s="1" t="s">
        <v>3767</v>
      </c>
      <c r="C223" s="1" t="s">
        <v>234</v>
      </c>
      <c r="D223" s="1" t="s">
        <v>40</v>
      </c>
      <c r="E223" s="1">
        <v>78132</v>
      </c>
      <c r="J223" s="1" t="s">
        <v>1814</v>
      </c>
      <c r="L223" s="1" t="s">
        <v>2131</v>
      </c>
      <c r="M223" s="1" t="s">
        <v>2131</v>
      </c>
      <c r="N223" s="1" t="s">
        <v>2131</v>
      </c>
      <c r="P223" s="1" t="s">
        <v>2131</v>
      </c>
      <c r="Q223" s="1" t="s">
        <v>2131</v>
      </c>
      <c r="S223" s="1" t="s">
        <v>2131</v>
      </c>
      <c r="T223" s="1" t="s">
        <v>2131</v>
      </c>
      <c r="U223" s="1" t="s">
        <v>2131</v>
      </c>
      <c r="V223" s="1" t="s">
        <v>2131</v>
      </c>
      <c r="W223" s="1" t="s">
        <v>2131</v>
      </c>
      <c r="X223" s="1" t="s">
        <v>2131</v>
      </c>
      <c r="Y223" s="1" t="s">
        <v>2131</v>
      </c>
      <c r="Z223" s="1" t="s">
        <v>2131</v>
      </c>
      <c r="AE223" s="1" t="s">
        <v>3768</v>
      </c>
      <c r="AF223" s="1" t="s">
        <v>3769</v>
      </c>
      <c r="AL223" s="1">
        <v>2</v>
      </c>
      <c r="AN223" s="1">
        <v>2</v>
      </c>
    </row>
    <row r="224" spans="1:40" ht="14.25" customHeight="1">
      <c r="A224" s="1" t="s">
        <v>3770</v>
      </c>
      <c r="B224" s="1" t="s">
        <v>3771</v>
      </c>
      <c r="C224" s="1" t="s">
        <v>37</v>
      </c>
      <c r="D224" s="1" t="s">
        <v>40</v>
      </c>
      <c r="E224" s="1">
        <v>78259</v>
      </c>
      <c r="J224" s="1" t="s">
        <v>1814</v>
      </c>
      <c r="L224" s="1" t="s">
        <v>2131</v>
      </c>
      <c r="M224" s="1" t="s">
        <v>2131</v>
      </c>
      <c r="N224" s="1" t="s">
        <v>2131</v>
      </c>
      <c r="P224" s="1" t="s">
        <v>2131</v>
      </c>
      <c r="Q224" s="1" t="s">
        <v>2131</v>
      </c>
      <c r="S224" s="1" t="s">
        <v>2131</v>
      </c>
      <c r="T224" s="1" t="s">
        <v>2131</v>
      </c>
      <c r="U224" s="1" t="s">
        <v>2131</v>
      </c>
      <c r="V224" s="1" t="s">
        <v>2131</v>
      </c>
      <c r="W224" s="1" t="s">
        <v>2131</v>
      </c>
      <c r="X224" s="1" t="s">
        <v>2131</v>
      </c>
      <c r="Y224" s="1" t="s">
        <v>2131</v>
      </c>
      <c r="Z224" s="1" t="s">
        <v>2131</v>
      </c>
      <c r="AL224" s="1">
        <v>2</v>
      </c>
      <c r="AN224" s="1">
        <v>1</v>
      </c>
    </row>
    <row r="225" spans="1:47" ht="14.25" customHeight="1">
      <c r="A225" s="1" t="s">
        <v>3324</v>
      </c>
      <c r="B225" s="1" t="s">
        <v>3772</v>
      </c>
      <c r="C225" s="1" t="s">
        <v>37</v>
      </c>
      <c r="D225" s="1" t="s">
        <v>40</v>
      </c>
      <c r="E225" s="1">
        <v>78207</v>
      </c>
      <c r="J225" s="1" t="s">
        <v>4244</v>
      </c>
      <c r="L225" s="1" t="s">
        <v>2131</v>
      </c>
      <c r="M225" s="1" t="s">
        <v>2131</v>
      </c>
      <c r="N225" s="1" t="s">
        <v>2131</v>
      </c>
      <c r="P225" s="1" t="s">
        <v>2131</v>
      </c>
      <c r="Q225" s="1" t="s">
        <v>2131</v>
      </c>
      <c r="S225" s="1" t="s">
        <v>2131</v>
      </c>
      <c r="T225" s="1" t="s">
        <v>2131</v>
      </c>
      <c r="U225" s="1" t="s">
        <v>2131</v>
      </c>
      <c r="V225" s="1" t="s">
        <v>2131</v>
      </c>
      <c r="W225" s="1" t="s">
        <v>2131</v>
      </c>
      <c r="X225" s="1" t="s">
        <v>2131</v>
      </c>
      <c r="Y225" s="1" t="s">
        <v>2131</v>
      </c>
      <c r="Z225" s="1" t="s">
        <v>2131</v>
      </c>
    </row>
    <row r="226" spans="1:47" ht="14.25" customHeight="1">
      <c r="A226" s="1" t="s">
        <v>1840</v>
      </c>
      <c r="B226" s="1" t="s">
        <v>1841</v>
      </c>
      <c r="C226" s="1" t="s">
        <v>234</v>
      </c>
      <c r="D226" s="1" t="s">
        <v>40</v>
      </c>
      <c r="E226" s="1">
        <v>78130</v>
      </c>
      <c r="J226" s="1" t="s">
        <v>996</v>
      </c>
      <c r="L226" s="1" t="s">
        <v>2131</v>
      </c>
      <c r="M226" s="1" t="s">
        <v>2131</v>
      </c>
      <c r="N226" s="1" t="s">
        <v>2131</v>
      </c>
      <c r="P226" s="1" t="s">
        <v>2131</v>
      </c>
      <c r="Q226" s="1" t="s">
        <v>2131</v>
      </c>
      <c r="S226" s="1" t="s">
        <v>2131</v>
      </c>
      <c r="T226" s="1" t="s">
        <v>2131</v>
      </c>
      <c r="U226" s="1" t="s">
        <v>2131</v>
      </c>
      <c r="V226" s="1" t="s">
        <v>2131</v>
      </c>
      <c r="W226" s="1" t="s">
        <v>2131</v>
      </c>
      <c r="X226" s="1" t="s">
        <v>2131</v>
      </c>
      <c r="Y226" s="1" t="s">
        <v>2131</v>
      </c>
      <c r="Z226" s="1" t="s">
        <v>2131</v>
      </c>
      <c r="AL226" s="1">
        <v>2</v>
      </c>
      <c r="AN226" s="1">
        <v>1</v>
      </c>
    </row>
    <row r="227" spans="1:47" ht="14.25" customHeight="1">
      <c r="A227" s="1" t="s">
        <v>3065</v>
      </c>
      <c r="B227" s="1" t="s">
        <v>2731</v>
      </c>
      <c r="C227" s="1" t="s">
        <v>234</v>
      </c>
      <c r="D227" s="1" t="s">
        <v>40</v>
      </c>
      <c r="E227" s="1">
        <v>78130</v>
      </c>
      <c r="J227" s="1" t="s">
        <v>1045</v>
      </c>
      <c r="L227" s="1" t="s">
        <v>2131</v>
      </c>
      <c r="M227" s="1" t="s">
        <v>2131</v>
      </c>
      <c r="N227" s="1" t="s">
        <v>2131</v>
      </c>
      <c r="P227" s="1" t="s">
        <v>2131</v>
      </c>
      <c r="Q227" s="1" t="s">
        <v>2131</v>
      </c>
      <c r="S227" s="1" t="s">
        <v>2131</v>
      </c>
      <c r="T227" s="1" t="s">
        <v>2131</v>
      </c>
      <c r="U227" s="1" t="s">
        <v>2131</v>
      </c>
      <c r="V227" s="1" t="s">
        <v>2131</v>
      </c>
      <c r="W227" s="1" t="s">
        <v>2131</v>
      </c>
      <c r="X227" s="1" t="s">
        <v>2131</v>
      </c>
      <c r="Y227" s="1" t="s">
        <v>2131</v>
      </c>
      <c r="Z227" s="1" t="s">
        <v>2131</v>
      </c>
      <c r="AE227" s="1" t="s">
        <v>1853</v>
      </c>
      <c r="AF227" s="1" t="s">
        <v>2569</v>
      </c>
      <c r="AG227" s="1" t="s">
        <v>4107</v>
      </c>
      <c r="AH227" s="1">
        <v>2</v>
      </c>
      <c r="AI227" s="1" t="s">
        <v>4214</v>
      </c>
      <c r="AL227" s="1">
        <v>2</v>
      </c>
      <c r="AN227" s="1">
        <v>1</v>
      </c>
    </row>
    <row r="228" spans="1:47" ht="14.25" customHeight="1">
      <c r="A228" s="1" t="s">
        <v>3773</v>
      </c>
      <c r="B228" s="1" t="s">
        <v>3774</v>
      </c>
      <c r="C228" s="1" t="s">
        <v>115</v>
      </c>
      <c r="D228" s="1" t="s">
        <v>40</v>
      </c>
      <c r="E228" s="1">
        <v>78064</v>
      </c>
      <c r="L228" s="1" t="s">
        <v>2131</v>
      </c>
      <c r="M228" s="1" t="s">
        <v>2131</v>
      </c>
      <c r="N228" s="1" t="s">
        <v>2131</v>
      </c>
      <c r="P228" s="1" t="s">
        <v>2131</v>
      </c>
      <c r="Q228" s="1" t="s">
        <v>2131</v>
      </c>
      <c r="S228" s="1" t="s">
        <v>2131</v>
      </c>
      <c r="T228" s="1" t="s">
        <v>2131</v>
      </c>
      <c r="U228" s="1" t="s">
        <v>2131</v>
      </c>
      <c r="V228" s="1" t="s">
        <v>2131</v>
      </c>
      <c r="W228" s="1" t="s">
        <v>2131</v>
      </c>
      <c r="X228" s="1" t="s">
        <v>2131</v>
      </c>
      <c r="Y228" s="1" t="s">
        <v>2131</v>
      </c>
      <c r="Z228" s="1" t="s">
        <v>2131</v>
      </c>
      <c r="AL228" s="1">
        <v>2</v>
      </c>
    </row>
    <row r="229" spans="1:47" ht="14.25" customHeight="1">
      <c r="A229" s="1" t="s">
        <v>3775</v>
      </c>
      <c r="B229" s="1" t="s">
        <v>3776</v>
      </c>
      <c r="C229" s="1" t="s">
        <v>3544</v>
      </c>
      <c r="D229" s="1" t="s">
        <v>40</v>
      </c>
      <c r="E229" s="1">
        <v>78052</v>
      </c>
      <c r="L229" s="1" t="s">
        <v>2131</v>
      </c>
      <c r="M229" s="1" t="s">
        <v>2131</v>
      </c>
      <c r="N229" s="1" t="s">
        <v>2131</v>
      </c>
      <c r="P229" s="1" t="s">
        <v>2131</v>
      </c>
      <c r="Q229" s="1" t="s">
        <v>2131</v>
      </c>
      <c r="S229" s="1" t="s">
        <v>2131</v>
      </c>
      <c r="T229" s="1" t="s">
        <v>2131</v>
      </c>
      <c r="U229" s="1" t="s">
        <v>2131</v>
      </c>
      <c r="V229" s="1" t="s">
        <v>2131</v>
      </c>
      <c r="W229" s="1" t="s">
        <v>2131</v>
      </c>
      <c r="X229" s="1" t="s">
        <v>2131</v>
      </c>
      <c r="Y229" s="1" t="s">
        <v>2131</v>
      </c>
      <c r="Z229" s="1" t="s">
        <v>2131</v>
      </c>
    </row>
    <row r="230" spans="1:47" ht="14.25" customHeight="1">
      <c r="A230" s="1" t="s">
        <v>3777</v>
      </c>
      <c r="B230" s="1" t="s">
        <v>3778</v>
      </c>
      <c r="C230" s="1" t="s">
        <v>48</v>
      </c>
      <c r="D230" s="1" t="s">
        <v>40</v>
      </c>
      <c r="E230" s="1">
        <v>78023</v>
      </c>
      <c r="J230" s="1" t="s">
        <v>4155</v>
      </c>
      <c r="L230" s="1" t="s">
        <v>2131</v>
      </c>
      <c r="M230" s="1" t="s">
        <v>2131</v>
      </c>
      <c r="N230" s="1" t="s">
        <v>2131</v>
      </c>
      <c r="P230" s="1" t="s">
        <v>2131</v>
      </c>
      <c r="Q230" s="1" t="s">
        <v>2131</v>
      </c>
      <c r="S230" s="1" t="s">
        <v>2131</v>
      </c>
      <c r="T230" s="1" t="s">
        <v>2131</v>
      </c>
      <c r="U230" s="1" t="s">
        <v>2131</v>
      </c>
      <c r="V230" s="1" t="s">
        <v>2131</v>
      </c>
      <c r="W230" s="1" t="s">
        <v>2131</v>
      </c>
      <c r="X230" s="1" t="s">
        <v>2131</v>
      </c>
      <c r="Y230" s="1" t="s">
        <v>2131</v>
      </c>
      <c r="Z230" s="1" t="s">
        <v>2131</v>
      </c>
      <c r="AE230" s="1" t="s">
        <v>3779</v>
      </c>
      <c r="AK230" s="1">
        <v>1</v>
      </c>
      <c r="AL230" s="1">
        <v>2</v>
      </c>
      <c r="AM230" s="1">
        <v>1</v>
      </c>
      <c r="AN230" s="1">
        <v>1</v>
      </c>
      <c r="AU230" s="1" t="s">
        <v>900</v>
      </c>
    </row>
    <row r="231" spans="1:47" ht="14.25" customHeight="1">
      <c r="A231" s="1" t="s">
        <v>3379</v>
      </c>
      <c r="B231" s="1" t="s">
        <v>3109</v>
      </c>
      <c r="C231" s="1" t="s">
        <v>3110</v>
      </c>
      <c r="D231" s="1" t="s">
        <v>40</v>
      </c>
      <c r="E231" s="1">
        <v>77571</v>
      </c>
      <c r="J231" s="1" t="s">
        <v>3758</v>
      </c>
      <c r="L231" s="1" t="s">
        <v>2131</v>
      </c>
      <c r="M231" s="1" t="s">
        <v>2131</v>
      </c>
      <c r="N231" s="1" t="s">
        <v>2131</v>
      </c>
      <c r="P231" s="1" t="s">
        <v>2131</v>
      </c>
      <c r="Q231" s="1" t="s">
        <v>2131</v>
      </c>
      <c r="S231" s="1" t="s">
        <v>2131</v>
      </c>
      <c r="T231" s="1" t="s">
        <v>2131</v>
      </c>
      <c r="U231" s="1" t="s">
        <v>2131</v>
      </c>
      <c r="V231" s="1" t="s">
        <v>2131</v>
      </c>
      <c r="W231" s="1" t="s">
        <v>2131</v>
      </c>
      <c r="X231" s="1" t="s">
        <v>2131</v>
      </c>
      <c r="Y231" s="1" t="s">
        <v>2131</v>
      </c>
      <c r="Z231" s="1" t="s">
        <v>2131</v>
      </c>
    </row>
    <row r="232" spans="1:47" ht="14.25" customHeight="1">
      <c r="A232" s="1" t="s">
        <v>3780</v>
      </c>
      <c r="B232" s="1" t="s">
        <v>3781</v>
      </c>
      <c r="C232" s="1" t="s">
        <v>3782</v>
      </c>
      <c r="D232" s="1" t="s">
        <v>3170</v>
      </c>
      <c r="E232" s="1">
        <v>38118</v>
      </c>
      <c r="J232" s="1" t="s">
        <v>99</v>
      </c>
      <c r="L232" s="1" t="s">
        <v>2131</v>
      </c>
      <c r="M232" s="1" t="s">
        <v>2131</v>
      </c>
      <c r="N232" s="1" t="s">
        <v>2131</v>
      </c>
      <c r="P232" s="1" t="s">
        <v>2131</v>
      </c>
      <c r="Q232" s="1" t="s">
        <v>2131</v>
      </c>
      <c r="S232" s="1" t="s">
        <v>2131</v>
      </c>
      <c r="T232" s="1" t="s">
        <v>2131</v>
      </c>
      <c r="U232" s="1" t="s">
        <v>2131</v>
      </c>
      <c r="V232" s="1" t="s">
        <v>2131</v>
      </c>
      <c r="W232" s="1" t="s">
        <v>2131</v>
      </c>
      <c r="X232" s="1" t="s">
        <v>2131</v>
      </c>
      <c r="Y232" s="1" t="s">
        <v>2131</v>
      </c>
      <c r="Z232" s="1" t="s">
        <v>2131</v>
      </c>
      <c r="AG232" s="1" t="s">
        <v>4107</v>
      </c>
      <c r="AH232" s="1">
        <v>1</v>
      </c>
      <c r="AI232" s="1" t="s">
        <v>3431</v>
      </c>
      <c r="AL232" s="1">
        <v>3</v>
      </c>
      <c r="AN232" s="1">
        <v>2</v>
      </c>
    </row>
    <row r="233" spans="1:47" ht="14.25" customHeight="1">
      <c r="A233" s="1" t="s">
        <v>3783</v>
      </c>
      <c r="B233" s="1" t="s">
        <v>3784</v>
      </c>
      <c r="C233" s="1" t="s">
        <v>63</v>
      </c>
      <c r="D233" s="1" t="s">
        <v>40</v>
      </c>
      <c r="E233" s="1">
        <v>78154</v>
      </c>
      <c r="K233" s="1" t="s">
        <v>4152</v>
      </c>
      <c r="L233" s="1" t="s">
        <v>2131</v>
      </c>
      <c r="M233" s="1" t="s">
        <v>2131</v>
      </c>
      <c r="N233" s="1" t="s">
        <v>2131</v>
      </c>
      <c r="P233" s="1" t="s">
        <v>2131</v>
      </c>
      <c r="Q233" s="1" t="s">
        <v>2131</v>
      </c>
      <c r="S233" s="1" t="s">
        <v>2131</v>
      </c>
      <c r="T233" s="1" t="s">
        <v>2131</v>
      </c>
      <c r="U233" s="1" t="s">
        <v>2131</v>
      </c>
      <c r="V233" s="1" t="s">
        <v>2131</v>
      </c>
      <c r="W233" s="1" t="s">
        <v>2131</v>
      </c>
      <c r="X233" s="1" t="s">
        <v>2131</v>
      </c>
      <c r="Y233" s="1" t="s">
        <v>2131</v>
      </c>
      <c r="Z233" s="1" t="s">
        <v>2131</v>
      </c>
    </row>
    <row r="234" spans="1:47" ht="14.25" customHeight="1">
      <c r="A234" s="1" t="s">
        <v>3785</v>
      </c>
      <c r="B234" s="1" t="s">
        <v>3786</v>
      </c>
      <c r="C234" s="1" t="s">
        <v>37</v>
      </c>
      <c r="D234" s="1" t="s">
        <v>40</v>
      </c>
      <c r="E234" s="1">
        <v>78217</v>
      </c>
      <c r="J234" s="1" t="s">
        <v>4245</v>
      </c>
      <c r="L234" s="1" t="s">
        <v>2131</v>
      </c>
      <c r="M234" s="1" t="s">
        <v>2131</v>
      </c>
      <c r="N234" s="1" t="s">
        <v>2131</v>
      </c>
      <c r="P234" s="1" t="s">
        <v>2131</v>
      </c>
      <c r="Q234" s="1" t="s">
        <v>2131</v>
      </c>
      <c r="S234" s="1" t="s">
        <v>2131</v>
      </c>
      <c r="T234" s="1" t="s">
        <v>2131</v>
      </c>
      <c r="U234" s="1" t="s">
        <v>2131</v>
      </c>
      <c r="V234" s="1" t="s">
        <v>2131</v>
      </c>
      <c r="W234" s="1" t="s">
        <v>2131</v>
      </c>
      <c r="X234" s="1" t="s">
        <v>2131</v>
      </c>
      <c r="Y234" s="1" t="s">
        <v>2131</v>
      </c>
      <c r="Z234" s="1" t="s">
        <v>2131</v>
      </c>
      <c r="AE234" s="1" t="s">
        <v>3787</v>
      </c>
      <c r="AF234" s="1" t="s">
        <v>3788</v>
      </c>
      <c r="AG234" s="1" t="s">
        <v>4107</v>
      </c>
      <c r="AH234" s="1">
        <v>2</v>
      </c>
      <c r="AI234" s="1" t="s">
        <v>4108</v>
      </c>
      <c r="AK234" s="1">
        <v>4</v>
      </c>
      <c r="AL234" s="1">
        <v>4</v>
      </c>
      <c r="AM234" s="1">
        <v>2</v>
      </c>
      <c r="AN234" s="1">
        <v>2</v>
      </c>
    </row>
    <row r="235" spans="1:47" ht="14.25" customHeight="1">
      <c r="A235" s="1" t="s">
        <v>3789</v>
      </c>
      <c r="B235" s="1" t="s">
        <v>3790</v>
      </c>
      <c r="C235" s="1" t="s">
        <v>107</v>
      </c>
      <c r="D235" s="1" t="s">
        <v>40</v>
      </c>
      <c r="E235" s="1">
        <v>78016</v>
      </c>
      <c r="L235" s="1" t="s">
        <v>2131</v>
      </c>
      <c r="M235" s="1" t="s">
        <v>2131</v>
      </c>
      <c r="N235" s="1" t="s">
        <v>2131</v>
      </c>
      <c r="P235" s="1" t="s">
        <v>2131</v>
      </c>
      <c r="Q235" s="1" t="s">
        <v>2131</v>
      </c>
      <c r="S235" s="1" t="s">
        <v>2131</v>
      </c>
      <c r="T235" s="1" t="s">
        <v>2131</v>
      </c>
      <c r="U235" s="1" t="s">
        <v>2131</v>
      </c>
      <c r="V235" s="1" t="s">
        <v>2131</v>
      </c>
      <c r="W235" s="1" t="s">
        <v>2131</v>
      </c>
      <c r="X235" s="1" t="s">
        <v>2131</v>
      </c>
      <c r="Y235" s="1" t="s">
        <v>2131</v>
      </c>
      <c r="Z235" s="1" t="s">
        <v>2131</v>
      </c>
    </row>
    <row r="236" spans="1:47" ht="14.25" customHeight="1">
      <c r="A236" s="1" t="s">
        <v>3791</v>
      </c>
      <c r="B236" s="1" t="s">
        <v>3792</v>
      </c>
      <c r="C236" s="1" t="s">
        <v>1441</v>
      </c>
      <c r="D236" s="1" t="s">
        <v>40</v>
      </c>
      <c r="E236" s="1">
        <v>78108</v>
      </c>
      <c r="K236" s="1" t="s">
        <v>4246</v>
      </c>
      <c r="L236" s="1" t="s">
        <v>2131</v>
      </c>
      <c r="M236" s="1" t="s">
        <v>2131</v>
      </c>
      <c r="N236" s="1" t="s">
        <v>2131</v>
      </c>
      <c r="P236" s="1" t="s">
        <v>2131</v>
      </c>
      <c r="Q236" s="1" t="s">
        <v>2131</v>
      </c>
      <c r="S236" s="1" t="s">
        <v>2131</v>
      </c>
      <c r="T236" s="1" t="s">
        <v>2131</v>
      </c>
      <c r="U236" s="1" t="s">
        <v>2131</v>
      </c>
      <c r="V236" s="1" t="s">
        <v>2131</v>
      </c>
      <c r="W236" s="1" t="s">
        <v>2131</v>
      </c>
      <c r="X236" s="1" t="s">
        <v>2131</v>
      </c>
      <c r="Y236" s="1" t="s">
        <v>2131</v>
      </c>
      <c r="Z236" s="1" t="s">
        <v>2131</v>
      </c>
      <c r="AL236" s="1">
        <v>1</v>
      </c>
      <c r="AN236" s="1">
        <v>1</v>
      </c>
    </row>
    <row r="237" spans="1:47" ht="14.25" customHeight="1">
      <c r="A237" s="1" t="s">
        <v>25</v>
      </c>
      <c r="B237" s="1" t="s">
        <v>710</v>
      </c>
      <c r="C237" s="1" t="s">
        <v>245</v>
      </c>
      <c r="D237" s="1" t="s">
        <v>40</v>
      </c>
      <c r="E237" s="1">
        <v>78026</v>
      </c>
      <c r="J237" s="1" t="s">
        <v>25</v>
      </c>
      <c r="K237" s="1" t="s">
        <v>4152</v>
      </c>
      <c r="L237" s="1" t="s">
        <v>2131</v>
      </c>
      <c r="M237" s="1" t="s">
        <v>2131</v>
      </c>
      <c r="N237" s="1" t="s">
        <v>2131</v>
      </c>
      <c r="P237" s="1" t="s">
        <v>2131</v>
      </c>
      <c r="Q237" s="1" t="s">
        <v>2131</v>
      </c>
      <c r="S237" s="1" t="s">
        <v>2131</v>
      </c>
      <c r="T237" s="1" t="s">
        <v>2131</v>
      </c>
      <c r="U237" s="1" t="s">
        <v>2131</v>
      </c>
      <c r="V237" s="1" t="s">
        <v>2131</v>
      </c>
      <c r="W237" s="1" t="s">
        <v>2131</v>
      </c>
      <c r="X237" s="1" t="s">
        <v>2131</v>
      </c>
      <c r="Y237" s="1" t="s">
        <v>2131</v>
      </c>
      <c r="Z237" s="1" t="s">
        <v>2131</v>
      </c>
      <c r="AE237" s="1">
        <v>8305703251</v>
      </c>
      <c r="AG237" s="1" t="s">
        <v>4107</v>
      </c>
      <c r="AH237" s="1">
        <v>1</v>
      </c>
      <c r="AI237" s="1" t="s">
        <v>3431</v>
      </c>
      <c r="AL237" s="1">
        <v>4</v>
      </c>
      <c r="AM237" s="1">
        <v>1</v>
      </c>
      <c r="AN237" s="1">
        <v>1</v>
      </c>
    </row>
    <row r="238" spans="1:47" ht="14.25" customHeight="1">
      <c r="A238" s="1" t="s">
        <v>3793</v>
      </c>
      <c r="B238" s="1" t="s">
        <v>3794</v>
      </c>
      <c r="C238" s="1" t="s">
        <v>37</v>
      </c>
      <c r="D238" s="1" t="s">
        <v>40</v>
      </c>
      <c r="E238" s="1">
        <v>78220</v>
      </c>
      <c r="J238" s="1" t="s">
        <v>4155</v>
      </c>
      <c r="L238" s="1" t="s">
        <v>2131</v>
      </c>
      <c r="M238" s="1" t="s">
        <v>2131</v>
      </c>
      <c r="N238" s="1" t="s">
        <v>2131</v>
      </c>
      <c r="P238" s="1" t="s">
        <v>2131</v>
      </c>
      <c r="Q238" s="1" t="s">
        <v>2131</v>
      </c>
      <c r="S238" s="1" t="s">
        <v>2131</v>
      </c>
      <c r="T238" s="1" t="s">
        <v>2131</v>
      </c>
      <c r="U238" s="1" t="s">
        <v>2131</v>
      </c>
      <c r="V238" s="1" t="s">
        <v>2131</v>
      </c>
      <c r="W238" s="1" t="s">
        <v>2131</v>
      </c>
      <c r="X238" s="1" t="s">
        <v>2131</v>
      </c>
      <c r="Y238" s="1" t="s">
        <v>2131</v>
      </c>
      <c r="Z238" s="1" t="s">
        <v>2131</v>
      </c>
      <c r="AE238" s="1" t="s">
        <v>3795</v>
      </c>
      <c r="AL238" s="1">
        <v>2</v>
      </c>
      <c r="AN238" s="1">
        <v>2</v>
      </c>
    </row>
    <row r="239" spans="1:47" ht="14.25" customHeight="1">
      <c r="A239" s="1" t="s">
        <v>2579</v>
      </c>
      <c r="B239" s="1" t="s">
        <v>2580</v>
      </c>
      <c r="C239" s="1" t="s">
        <v>68</v>
      </c>
      <c r="D239" s="1" t="s">
        <v>40</v>
      </c>
      <c r="E239" s="1">
        <v>77041</v>
      </c>
      <c r="J239" s="1" t="s">
        <v>1045</v>
      </c>
      <c r="L239" s="1" t="s">
        <v>2131</v>
      </c>
      <c r="M239" s="1" t="s">
        <v>2131</v>
      </c>
      <c r="N239" s="1" t="s">
        <v>2131</v>
      </c>
      <c r="P239" s="1" t="s">
        <v>2131</v>
      </c>
      <c r="Q239" s="1" t="s">
        <v>2131</v>
      </c>
      <c r="S239" s="1" t="s">
        <v>2131</v>
      </c>
      <c r="T239" s="1" t="s">
        <v>2131</v>
      </c>
      <c r="U239" s="1" t="s">
        <v>2131</v>
      </c>
      <c r="V239" s="1" t="s">
        <v>2131</v>
      </c>
      <c r="W239" s="1" t="s">
        <v>2131</v>
      </c>
      <c r="X239" s="1" t="s">
        <v>2131</v>
      </c>
      <c r="Y239" s="1" t="s">
        <v>2131</v>
      </c>
      <c r="Z239" s="1" t="s">
        <v>2131</v>
      </c>
      <c r="AE239" s="1" t="s">
        <v>2581</v>
      </c>
      <c r="AF239" s="1" t="s">
        <v>2582</v>
      </c>
    </row>
    <row r="240" spans="1:47" ht="14.25" customHeight="1">
      <c r="A240" s="1" t="s">
        <v>587</v>
      </c>
      <c r="B240" s="1" t="s">
        <v>2571</v>
      </c>
      <c r="C240" s="1" t="s">
        <v>1630</v>
      </c>
      <c r="D240" s="1" t="s">
        <v>40</v>
      </c>
      <c r="E240" s="1">
        <v>78148</v>
      </c>
      <c r="J240" s="1" t="s">
        <v>587</v>
      </c>
      <c r="K240" s="1" t="s">
        <v>4152</v>
      </c>
      <c r="L240" s="1" t="s">
        <v>2131</v>
      </c>
      <c r="M240" s="1" t="s">
        <v>2131</v>
      </c>
      <c r="N240" s="1" t="s">
        <v>2131</v>
      </c>
      <c r="P240" s="1" t="s">
        <v>2131</v>
      </c>
      <c r="Q240" s="1" t="s">
        <v>2131</v>
      </c>
      <c r="S240" s="1" t="s">
        <v>2131</v>
      </c>
      <c r="T240" s="1" t="s">
        <v>2131</v>
      </c>
      <c r="U240" s="1" t="s">
        <v>2131</v>
      </c>
      <c r="V240" s="1" t="s">
        <v>2131</v>
      </c>
      <c r="W240" s="1" t="s">
        <v>2131</v>
      </c>
      <c r="X240" s="1" t="s">
        <v>2131</v>
      </c>
      <c r="Y240" s="1" t="s">
        <v>2131</v>
      </c>
      <c r="Z240" s="1" t="s">
        <v>2131</v>
      </c>
    </row>
    <row r="241" spans="1:47" ht="14.25" customHeight="1">
      <c r="A241" s="1" t="s">
        <v>3796</v>
      </c>
      <c r="B241" s="1" t="s">
        <v>3797</v>
      </c>
      <c r="C241" s="1" t="s">
        <v>3544</v>
      </c>
      <c r="D241" s="1" t="s">
        <v>40</v>
      </c>
      <c r="E241" s="1">
        <v>78052</v>
      </c>
      <c r="K241" s="1" t="s">
        <v>4152</v>
      </c>
      <c r="L241" s="1" t="s">
        <v>2131</v>
      </c>
      <c r="M241" s="1" t="s">
        <v>2131</v>
      </c>
      <c r="N241" s="1" t="s">
        <v>2131</v>
      </c>
      <c r="P241" s="1" t="s">
        <v>2131</v>
      </c>
      <c r="Q241" s="1" t="s">
        <v>2131</v>
      </c>
      <c r="S241" s="1" t="s">
        <v>2131</v>
      </c>
      <c r="T241" s="1" t="s">
        <v>2131</v>
      </c>
      <c r="U241" s="1" t="s">
        <v>2131</v>
      </c>
      <c r="V241" s="1" t="s">
        <v>2131</v>
      </c>
      <c r="W241" s="1" t="s">
        <v>2131</v>
      </c>
      <c r="X241" s="1" t="s">
        <v>2131</v>
      </c>
      <c r="Y241" s="1" t="s">
        <v>2131</v>
      </c>
      <c r="Z241" s="1" t="s">
        <v>2131</v>
      </c>
    </row>
    <row r="242" spans="1:47" ht="14.25" customHeight="1">
      <c r="A242" s="1" t="s">
        <v>3798</v>
      </c>
      <c r="B242" s="1" t="s">
        <v>3799</v>
      </c>
      <c r="C242" s="1" t="s">
        <v>68</v>
      </c>
      <c r="D242" s="1" t="s">
        <v>40</v>
      </c>
      <c r="E242" s="1">
        <v>77090</v>
      </c>
      <c r="J242" s="1" t="s">
        <v>3758</v>
      </c>
      <c r="L242" s="1" t="s">
        <v>2131</v>
      </c>
      <c r="M242" s="1" t="s">
        <v>2131</v>
      </c>
      <c r="N242" s="1" t="s">
        <v>2131</v>
      </c>
      <c r="P242" s="1" t="s">
        <v>2131</v>
      </c>
      <c r="Q242" s="1" t="s">
        <v>2131</v>
      </c>
      <c r="S242" s="1" t="s">
        <v>2131</v>
      </c>
      <c r="T242" s="1" t="s">
        <v>2131</v>
      </c>
      <c r="U242" s="1" t="s">
        <v>2131</v>
      </c>
      <c r="V242" s="1" t="s">
        <v>2131</v>
      </c>
      <c r="W242" s="1" t="s">
        <v>2131</v>
      </c>
      <c r="X242" s="1" t="s">
        <v>2131</v>
      </c>
      <c r="Y242" s="1" t="s">
        <v>2131</v>
      </c>
      <c r="Z242" s="1" t="s">
        <v>2131</v>
      </c>
      <c r="AE242" s="1" t="s">
        <v>3800</v>
      </c>
      <c r="AG242" s="1" t="s">
        <v>4107</v>
      </c>
      <c r="AH242" s="1">
        <v>1</v>
      </c>
      <c r="AI242" s="1" t="s">
        <v>3057</v>
      </c>
    </row>
    <row r="243" spans="1:47" ht="14.25" customHeight="1">
      <c r="A243" s="1" t="s">
        <v>3801</v>
      </c>
      <c r="B243" s="1" t="s">
        <v>3802</v>
      </c>
      <c r="C243" s="1" t="s">
        <v>37</v>
      </c>
      <c r="D243" s="1" t="s">
        <v>40</v>
      </c>
      <c r="E243" s="1">
        <v>78278</v>
      </c>
      <c r="L243" s="1" t="s">
        <v>2131</v>
      </c>
      <c r="M243" s="1" t="s">
        <v>2131</v>
      </c>
      <c r="N243" s="1" t="s">
        <v>2131</v>
      </c>
      <c r="P243" s="1" t="s">
        <v>2131</v>
      </c>
      <c r="Q243" s="1" t="s">
        <v>2131</v>
      </c>
      <c r="S243" s="1" t="s">
        <v>2131</v>
      </c>
      <c r="T243" s="1" t="s">
        <v>2131</v>
      </c>
      <c r="U243" s="1" t="s">
        <v>2131</v>
      </c>
      <c r="V243" s="1" t="s">
        <v>2131</v>
      </c>
      <c r="W243" s="1" t="s">
        <v>2131</v>
      </c>
      <c r="X243" s="1" t="s">
        <v>2131</v>
      </c>
      <c r="Y243" s="1" t="s">
        <v>2131</v>
      </c>
      <c r="Z243" s="1" t="s">
        <v>2131</v>
      </c>
      <c r="AE243" s="1" t="s">
        <v>3803</v>
      </c>
      <c r="AF243" s="1" t="s">
        <v>3804</v>
      </c>
    </row>
    <row r="244" spans="1:47" ht="14.25" customHeight="1">
      <c r="A244" s="1" t="s">
        <v>3805</v>
      </c>
      <c r="B244" s="1" t="s">
        <v>3806</v>
      </c>
      <c r="C244" s="1" t="s">
        <v>37</v>
      </c>
      <c r="D244" s="1" t="s">
        <v>40</v>
      </c>
      <c r="E244" s="1">
        <v>78230</v>
      </c>
      <c r="L244" s="1" t="s">
        <v>2131</v>
      </c>
      <c r="M244" s="1" t="s">
        <v>2131</v>
      </c>
      <c r="N244" s="1" t="s">
        <v>2131</v>
      </c>
      <c r="P244" s="1" t="s">
        <v>2131</v>
      </c>
      <c r="Q244" s="1" t="s">
        <v>2131</v>
      </c>
      <c r="S244" s="1" t="s">
        <v>2131</v>
      </c>
      <c r="T244" s="1" t="s">
        <v>2131</v>
      </c>
      <c r="U244" s="1" t="s">
        <v>2131</v>
      </c>
      <c r="V244" s="1" t="s">
        <v>2131</v>
      </c>
      <c r="W244" s="1" t="s">
        <v>2131</v>
      </c>
      <c r="X244" s="1" t="s">
        <v>2131</v>
      </c>
      <c r="Y244" s="1" t="s">
        <v>2131</v>
      </c>
      <c r="Z244" s="1" t="s">
        <v>2131</v>
      </c>
    </row>
    <row r="245" spans="1:47" ht="14.25" customHeight="1">
      <c r="A245" s="1" t="s">
        <v>3807</v>
      </c>
      <c r="B245" s="1" t="s">
        <v>3808</v>
      </c>
      <c r="C245" s="1" t="s">
        <v>37</v>
      </c>
      <c r="D245" s="1" t="s">
        <v>40</v>
      </c>
      <c r="E245" s="1">
        <v>78214</v>
      </c>
      <c r="L245" s="1" t="s">
        <v>2131</v>
      </c>
      <c r="M245" s="1" t="s">
        <v>2131</v>
      </c>
      <c r="N245" s="1" t="s">
        <v>2131</v>
      </c>
      <c r="P245" s="1" t="s">
        <v>2131</v>
      </c>
      <c r="Q245" s="1" t="s">
        <v>2131</v>
      </c>
      <c r="S245" s="1" t="s">
        <v>2131</v>
      </c>
      <c r="T245" s="1" t="s">
        <v>2131</v>
      </c>
      <c r="U245" s="1" t="s">
        <v>2131</v>
      </c>
      <c r="V245" s="1" t="s">
        <v>2131</v>
      </c>
      <c r="W245" s="1" t="s">
        <v>2131</v>
      </c>
      <c r="X245" s="1" t="s">
        <v>2131</v>
      </c>
      <c r="Y245" s="1" t="s">
        <v>2131</v>
      </c>
      <c r="Z245" s="1" t="s">
        <v>2131</v>
      </c>
      <c r="AE245" s="1" t="s">
        <v>3809</v>
      </c>
      <c r="AF245" s="1" t="s">
        <v>3810</v>
      </c>
    </row>
    <row r="246" spans="1:47" ht="14.25" customHeight="1">
      <c r="A246" s="1" t="s">
        <v>3811</v>
      </c>
      <c r="B246" s="1" t="s">
        <v>3812</v>
      </c>
      <c r="C246" s="1" t="s">
        <v>37</v>
      </c>
      <c r="D246" s="1" t="s">
        <v>40</v>
      </c>
      <c r="E246" s="1">
        <v>78219</v>
      </c>
      <c r="J246" s="1" t="s">
        <v>472</v>
      </c>
      <c r="L246" s="1" t="s">
        <v>2131</v>
      </c>
      <c r="M246" s="1" t="s">
        <v>2131</v>
      </c>
      <c r="N246" s="1" t="s">
        <v>2131</v>
      </c>
      <c r="P246" s="1" t="s">
        <v>2131</v>
      </c>
      <c r="Q246" s="1" t="s">
        <v>2131</v>
      </c>
      <c r="S246" s="1" t="s">
        <v>2131</v>
      </c>
      <c r="T246" s="1" t="s">
        <v>2131</v>
      </c>
      <c r="U246" s="1" t="s">
        <v>2131</v>
      </c>
      <c r="V246" s="1" t="s">
        <v>2131</v>
      </c>
      <c r="W246" s="1" t="s">
        <v>2131</v>
      </c>
      <c r="X246" s="1" t="s">
        <v>2131</v>
      </c>
      <c r="Y246" s="1" t="s">
        <v>2131</v>
      </c>
      <c r="Z246" s="1" t="s">
        <v>2131</v>
      </c>
      <c r="AE246" s="1" t="s">
        <v>3813</v>
      </c>
      <c r="AF246" s="1" t="s">
        <v>3814</v>
      </c>
      <c r="AG246" s="1" t="s">
        <v>4107</v>
      </c>
      <c r="AH246" s="1">
        <v>1</v>
      </c>
      <c r="AI246" s="1" t="s">
        <v>3057</v>
      </c>
    </row>
    <row r="247" spans="1:47" ht="14.25" customHeight="1">
      <c r="A247" s="1" t="s">
        <v>3815</v>
      </c>
      <c r="B247" s="1" t="s">
        <v>3816</v>
      </c>
      <c r="C247" s="1" t="s">
        <v>37</v>
      </c>
      <c r="D247" s="1" t="s">
        <v>40</v>
      </c>
      <c r="E247" s="1">
        <v>78222</v>
      </c>
      <c r="L247" s="1" t="s">
        <v>2131</v>
      </c>
      <c r="M247" s="1" t="s">
        <v>2131</v>
      </c>
      <c r="N247" s="1" t="s">
        <v>2131</v>
      </c>
      <c r="P247" s="1" t="s">
        <v>2131</v>
      </c>
      <c r="Q247" s="1" t="s">
        <v>2131</v>
      </c>
      <c r="S247" s="1" t="s">
        <v>2131</v>
      </c>
      <c r="T247" s="1" t="s">
        <v>2131</v>
      </c>
      <c r="U247" s="1" t="s">
        <v>2131</v>
      </c>
      <c r="V247" s="1" t="s">
        <v>2131</v>
      </c>
      <c r="W247" s="1" t="s">
        <v>2131</v>
      </c>
      <c r="X247" s="1" t="s">
        <v>2131</v>
      </c>
      <c r="Y247" s="1" t="s">
        <v>2131</v>
      </c>
      <c r="Z247" s="1" t="s">
        <v>2131</v>
      </c>
    </row>
    <row r="248" spans="1:47" ht="14.25" customHeight="1">
      <c r="A248" s="1" t="s">
        <v>3817</v>
      </c>
      <c r="B248" s="1" t="s">
        <v>3818</v>
      </c>
      <c r="C248" s="1" t="s">
        <v>134</v>
      </c>
      <c r="D248" s="1" t="s">
        <v>40</v>
      </c>
      <c r="E248" s="1">
        <v>78133</v>
      </c>
      <c r="L248" s="1" t="s">
        <v>2131</v>
      </c>
      <c r="M248" s="1" t="s">
        <v>2131</v>
      </c>
      <c r="N248" s="1" t="s">
        <v>2131</v>
      </c>
      <c r="P248" s="1" t="s">
        <v>2131</v>
      </c>
      <c r="Q248" s="1" t="s">
        <v>2131</v>
      </c>
      <c r="S248" s="1" t="s">
        <v>2131</v>
      </c>
      <c r="T248" s="1" t="s">
        <v>2131</v>
      </c>
      <c r="U248" s="1" t="s">
        <v>2131</v>
      </c>
      <c r="V248" s="1" t="s">
        <v>2131</v>
      </c>
      <c r="W248" s="1" t="s">
        <v>2131</v>
      </c>
      <c r="X248" s="1" t="s">
        <v>2131</v>
      </c>
      <c r="Y248" s="1" t="s">
        <v>2131</v>
      </c>
      <c r="Z248" s="1" t="s">
        <v>2131</v>
      </c>
    </row>
    <row r="249" spans="1:47" ht="14.25" customHeight="1">
      <c r="A249" s="1" t="s">
        <v>3819</v>
      </c>
      <c r="J249" s="1" t="s">
        <v>4168</v>
      </c>
      <c r="L249" s="1" t="s">
        <v>2131</v>
      </c>
      <c r="M249" s="1" t="s">
        <v>2131</v>
      </c>
      <c r="N249" s="1" t="s">
        <v>2131</v>
      </c>
      <c r="P249" s="1" t="s">
        <v>2131</v>
      </c>
      <c r="Q249" s="1" t="s">
        <v>2131</v>
      </c>
      <c r="S249" s="1" t="s">
        <v>2131</v>
      </c>
      <c r="T249" s="1" t="s">
        <v>2131</v>
      </c>
      <c r="U249" s="1" t="s">
        <v>2131</v>
      </c>
      <c r="V249" s="1" t="s">
        <v>2131</v>
      </c>
      <c r="W249" s="1" t="s">
        <v>2131</v>
      </c>
      <c r="X249" s="1" t="s">
        <v>2131</v>
      </c>
      <c r="Y249" s="1" t="s">
        <v>2131</v>
      </c>
      <c r="Z249" s="1" t="s">
        <v>2131</v>
      </c>
      <c r="AE249" s="1" t="s">
        <v>3820</v>
      </c>
    </row>
    <row r="250" spans="1:47" ht="14.25" customHeight="1">
      <c r="A250" s="1" t="s">
        <v>2132</v>
      </c>
      <c r="B250" s="1" t="s">
        <v>2133</v>
      </c>
      <c r="C250" s="1" t="s">
        <v>134</v>
      </c>
      <c r="D250" s="1" t="s">
        <v>40</v>
      </c>
      <c r="E250" s="1">
        <v>78133</v>
      </c>
      <c r="L250" s="1" t="s">
        <v>2131</v>
      </c>
      <c r="M250" s="1" t="s">
        <v>2131</v>
      </c>
      <c r="N250" s="1" t="s">
        <v>2131</v>
      </c>
      <c r="P250" s="1" t="s">
        <v>2131</v>
      </c>
      <c r="Q250" s="1" t="s">
        <v>2131</v>
      </c>
      <c r="S250" s="1" t="s">
        <v>2131</v>
      </c>
      <c r="T250" s="1" t="s">
        <v>2131</v>
      </c>
      <c r="U250" s="1" t="s">
        <v>2131</v>
      </c>
      <c r="V250" s="1" t="s">
        <v>2131</v>
      </c>
      <c r="W250" s="1" t="s">
        <v>2131</v>
      </c>
      <c r="X250" s="1" t="s">
        <v>2131</v>
      </c>
      <c r="Y250" s="1" t="s">
        <v>2131</v>
      </c>
      <c r="Z250" s="1" t="s">
        <v>2131</v>
      </c>
      <c r="AE250" s="1" t="s">
        <v>3234</v>
      </c>
      <c r="AF250" s="1" t="s">
        <v>3235</v>
      </c>
    </row>
    <row r="251" spans="1:47" ht="14.25" customHeight="1">
      <c r="A251" s="1" t="s">
        <v>3821</v>
      </c>
      <c r="B251" s="1" t="s">
        <v>3822</v>
      </c>
      <c r="C251" s="1" t="s">
        <v>68</v>
      </c>
      <c r="D251" s="1" t="s">
        <v>40</v>
      </c>
      <c r="E251" s="1">
        <v>77026</v>
      </c>
      <c r="J251" s="1" t="s">
        <v>472</v>
      </c>
      <c r="L251" s="1" t="s">
        <v>2131</v>
      </c>
      <c r="M251" s="1" t="s">
        <v>2131</v>
      </c>
      <c r="N251" s="1" t="s">
        <v>2131</v>
      </c>
      <c r="P251" s="1" t="s">
        <v>2131</v>
      </c>
      <c r="Q251" s="1" t="s">
        <v>2131</v>
      </c>
      <c r="S251" s="1" t="s">
        <v>2131</v>
      </c>
      <c r="T251" s="1" t="s">
        <v>2131</v>
      </c>
      <c r="U251" s="1" t="s">
        <v>2131</v>
      </c>
      <c r="V251" s="1" t="s">
        <v>2131</v>
      </c>
      <c r="W251" s="1" t="s">
        <v>2131</v>
      </c>
      <c r="X251" s="1" t="s">
        <v>2131</v>
      </c>
      <c r="Y251" s="1" t="s">
        <v>2131</v>
      </c>
      <c r="Z251" s="1" t="s">
        <v>2131</v>
      </c>
      <c r="AG251" s="1" t="s">
        <v>4107</v>
      </c>
      <c r="AH251" s="1">
        <v>1</v>
      </c>
      <c r="AI251" s="1" t="s">
        <v>3057</v>
      </c>
    </row>
    <row r="252" spans="1:47" ht="14.25" customHeight="1">
      <c r="A252" s="1" t="s">
        <v>3823</v>
      </c>
      <c r="B252" s="1" t="s">
        <v>3824</v>
      </c>
      <c r="C252" s="1" t="s">
        <v>37</v>
      </c>
      <c r="D252" s="1" t="s">
        <v>40</v>
      </c>
      <c r="E252" s="1">
        <v>78205</v>
      </c>
      <c r="J252" s="1" t="s">
        <v>4167</v>
      </c>
      <c r="L252" s="1" t="s">
        <v>2131</v>
      </c>
      <c r="M252" s="1" t="s">
        <v>2131</v>
      </c>
      <c r="N252" s="1" t="s">
        <v>2131</v>
      </c>
      <c r="P252" s="1" t="s">
        <v>2131</v>
      </c>
      <c r="Q252" s="1" t="s">
        <v>2131</v>
      </c>
      <c r="S252" s="1" t="s">
        <v>2131</v>
      </c>
      <c r="T252" s="1" t="s">
        <v>2131</v>
      </c>
      <c r="U252" s="1" t="s">
        <v>2131</v>
      </c>
      <c r="V252" s="1" t="s">
        <v>2131</v>
      </c>
      <c r="W252" s="1" t="s">
        <v>2131</v>
      </c>
      <c r="X252" s="1" t="s">
        <v>2131</v>
      </c>
      <c r="Y252" s="1" t="s">
        <v>2131</v>
      </c>
      <c r="Z252" s="1" t="s">
        <v>2131</v>
      </c>
      <c r="AE252" s="1" t="s">
        <v>3825</v>
      </c>
      <c r="AF252" s="1" t="s">
        <v>3826</v>
      </c>
    </row>
    <row r="253" spans="1:47" ht="14.25" customHeight="1">
      <c r="A253" s="1" t="s">
        <v>3827</v>
      </c>
      <c r="B253" s="1" t="s">
        <v>3828</v>
      </c>
      <c r="C253" s="1" t="s">
        <v>37</v>
      </c>
      <c r="D253" s="1" t="s">
        <v>40</v>
      </c>
      <c r="E253" s="1">
        <v>78219</v>
      </c>
      <c r="J253" s="1" t="s">
        <v>1814</v>
      </c>
      <c r="L253" s="1" t="s">
        <v>2131</v>
      </c>
      <c r="M253" s="1" t="s">
        <v>2131</v>
      </c>
      <c r="N253" s="1" t="s">
        <v>2131</v>
      </c>
      <c r="P253" s="1" t="s">
        <v>2131</v>
      </c>
      <c r="Q253" s="1" t="s">
        <v>2131</v>
      </c>
      <c r="S253" s="1" t="s">
        <v>2131</v>
      </c>
      <c r="T253" s="1" t="s">
        <v>2131</v>
      </c>
      <c r="U253" s="1" t="s">
        <v>2131</v>
      </c>
      <c r="V253" s="1" t="s">
        <v>2131</v>
      </c>
      <c r="W253" s="1" t="s">
        <v>2131</v>
      </c>
      <c r="X253" s="1" t="s">
        <v>2131</v>
      </c>
      <c r="Y253" s="1" t="s">
        <v>2131</v>
      </c>
      <c r="Z253" s="1" t="s">
        <v>2131</v>
      </c>
    </row>
    <row r="254" spans="1:47" ht="14.25" customHeight="1">
      <c r="A254" s="1" t="s">
        <v>3829</v>
      </c>
      <c r="B254" s="1" t="s">
        <v>1738</v>
      </c>
      <c r="C254" s="1" t="s">
        <v>178</v>
      </c>
      <c r="D254" s="1" t="s">
        <v>40</v>
      </c>
      <c r="E254" s="1">
        <v>78948</v>
      </c>
      <c r="J254" s="1" t="s">
        <v>785</v>
      </c>
      <c r="K254" s="1" t="s">
        <v>4152</v>
      </c>
      <c r="L254" s="1" t="s">
        <v>2131</v>
      </c>
      <c r="M254" s="1" t="s">
        <v>2131</v>
      </c>
      <c r="N254" s="1" t="s">
        <v>2131</v>
      </c>
      <c r="P254" s="1" t="s">
        <v>2131</v>
      </c>
      <c r="Q254" s="1" t="s">
        <v>2131</v>
      </c>
      <c r="S254" s="1" t="s">
        <v>2131</v>
      </c>
      <c r="T254" s="1" t="s">
        <v>2131</v>
      </c>
      <c r="U254" s="1" t="s">
        <v>2131</v>
      </c>
      <c r="V254" s="1" t="s">
        <v>2131</v>
      </c>
      <c r="W254" s="1" t="s">
        <v>2131</v>
      </c>
      <c r="X254" s="1" t="s">
        <v>2131</v>
      </c>
      <c r="Y254" s="1" t="s">
        <v>2131</v>
      </c>
      <c r="Z254" s="1" t="s">
        <v>2131</v>
      </c>
      <c r="AE254" s="1" t="s">
        <v>716</v>
      </c>
    </row>
    <row r="255" spans="1:47" ht="14.25" customHeight="1">
      <c r="A255" s="1" t="s">
        <v>3830</v>
      </c>
      <c r="B255" s="1" t="s">
        <v>3831</v>
      </c>
      <c r="C255" s="1" t="s">
        <v>107</v>
      </c>
      <c r="D255" s="1" t="s">
        <v>40</v>
      </c>
      <c r="E255" s="1">
        <v>78016</v>
      </c>
      <c r="J255" s="1" t="s">
        <v>1045</v>
      </c>
      <c r="L255" s="1" t="s">
        <v>2131</v>
      </c>
      <c r="M255" s="1" t="s">
        <v>2131</v>
      </c>
      <c r="N255" s="1" t="s">
        <v>2131</v>
      </c>
      <c r="P255" s="1" t="s">
        <v>2131</v>
      </c>
      <c r="Q255" s="1" t="s">
        <v>2131</v>
      </c>
      <c r="S255" s="1" t="s">
        <v>2131</v>
      </c>
      <c r="T255" s="1" t="s">
        <v>2131</v>
      </c>
      <c r="U255" s="1" t="s">
        <v>2131</v>
      </c>
      <c r="V255" s="1" t="s">
        <v>2131</v>
      </c>
      <c r="W255" s="1" t="s">
        <v>2131</v>
      </c>
      <c r="X255" s="1" t="s">
        <v>2131</v>
      </c>
      <c r="Y255" s="1" t="s">
        <v>2131</v>
      </c>
      <c r="Z255" s="1" t="s">
        <v>2131</v>
      </c>
      <c r="AE255" s="1" t="s">
        <v>3832</v>
      </c>
      <c r="AG255" s="1" t="s">
        <v>4107</v>
      </c>
      <c r="AH255" s="1">
        <v>1</v>
      </c>
      <c r="AI255" s="1" t="s">
        <v>3057</v>
      </c>
      <c r="AU255" s="1" t="s">
        <v>900</v>
      </c>
    </row>
    <row r="256" spans="1:47" ht="14.25" customHeight="1">
      <c r="A256" s="1" t="s">
        <v>3833</v>
      </c>
      <c r="K256" s="1" t="s">
        <v>4152</v>
      </c>
      <c r="L256" s="1" t="s">
        <v>2131</v>
      </c>
      <c r="M256" s="1" t="s">
        <v>2131</v>
      </c>
      <c r="N256" s="1" t="s">
        <v>2131</v>
      </c>
      <c r="P256" s="1" t="s">
        <v>2131</v>
      </c>
      <c r="Q256" s="1" t="s">
        <v>2131</v>
      </c>
      <c r="S256" s="1" t="s">
        <v>2131</v>
      </c>
      <c r="T256" s="1" t="s">
        <v>2131</v>
      </c>
      <c r="U256" s="1" t="s">
        <v>2131</v>
      </c>
      <c r="V256" s="1" t="s">
        <v>2131</v>
      </c>
      <c r="W256" s="1" t="s">
        <v>2131</v>
      </c>
      <c r="X256" s="1" t="s">
        <v>2131</v>
      </c>
      <c r="Y256" s="1" t="s">
        <v>2131</v>
      </c>
      <c r="Z256" s="1" t="s">
        <v>2131</v>
      </c>
    </row>
    <row r="257" spans="1:35" ht="14.25" customHeight="1">
      <c r="A257" s="1" t="s">
        <v>3834</v>
      </c>
      <c r="B257" s="1" t="s">
        <v>3835</v>
      </c>
      <c r="C257" s="1" t="s">
        <v>3836</v>
      </c>
      <c r="D257" s="1" t="s">
        <v>40</v>
      </c>
      <c r="E257" s="1">
        <v>77375</v>
      </c>
      <c r="J257" s="1" t="s">
        <v>3758</v>
      </c>
      <c r="L257" s="1" t="s">
        <v>2131</v>
      </c>
      <c r="M257" s="1" t="s">
        <v>2131</v>
      </c>
      <c r="N257" s="1" t="s">
        <v>2131</v>
      </c>
      <c r="P257" s="1" t="s">
        <v>2131</v>
      </c>
      <c r="Q257" s="1" t="s">
        <v>2131</v>
      </c>
      <c r="S257" s="1" t="s">
        <v>2131</v>
      </c>
      <c r="T257" s="1" t="s">
        <v>2131</v>
      </c>
      <c r="U257" s="1" t="s">
        <v>2131</v>
      </c>
      <c r="V257" s="1" t="s">
        <v>2131</v>
      </c>
      <c r="W257" s="1" t="s">
        <v>2131</v>
      </c>
      <c r="X257" s="1" t="s">
        <v>2131</v>
      </c>
      <c r="Y257" s="1" t="s">
        <v>2131</v>
      </c>
      <c r="Z257" s="1" t="s">
        <v>2131</v>
      </c>
      <c r="AG257" s="1" t="s">
        <v>4107</v>
      </c>
      <c r="AH257" s="1">
        <v>1</v>
      </c>
      <c r="AI257" s="1" t="s">
        <v>3057</v>
      </c>
    </row>
    <row r="258" spans="1:35" ht="14.25" customHeight="1">
      <c r="A258" s="1" t="s">
        <v>2283</v>
      </c>
      <c r="B258" s="1" t="s">
        <v>2284</v>
      </c>
      <c r="C258" s="1" t="s">
        <v>37</v>
      </c>
      <c r="D258" s="1" t="s">
        <v>40</v>
      </c>
      <c r="E258" s="1">
        <v>78253</v>
      </c>
      <c r="J258" s="1" t="s">
        <v>4168</v>
      </c>
      <c r="L258" s="1" t="s">
        <v>2131</v>
      </c>
      <c r="M258" s="1" t="s">
        <v>2131</v>
      </c>
      <c r="N258" s="1" t="s">
        <v>2131</v>
      </c>
      <c r="P258" s="1" t="s">
        <v>2131</v>
      </c>
      <c r="Q258" s="1" t="s">
        <v>2131</v>
      </c>
      <c r="S258" s="1" t="s">
        <v>2131</v>
      </c>
      <c r="T258" s="1" t="s">
        <v>2131</v>
      </c>
      <c r="U258" s="1" t="s">
        <v>2131</v>
      </c>
      <c r="V258" s="1" t="s">
        <v>2131</v>
      </c>
      <c r="W258" s="1" t="s">
        <v>2131</v>
      </c>
      <c r="X258" s="1" t="s">
        <v>2131</v>
      </c>
      <c r="Y258" s="1" t="s">
        <v>2131</v>
      </c>
      <c r="Z258" s="1" t="s">
        <v>2131</v>
      </c>
      <c r="AE258" s="1" t="s">
        <v>2285</v>
      </c>
      <c r="AF258" s="1" t="s">
        <v>2286</v>
      </c>
    </row>
    <row r="259" spans="1:35" ht="14.25" customHeight="1">
      <c r="A259" s="1" t="s">
        <v>3837</v>
      </c>
      <c r="B259" s="1" t="s">
        <v>3838</v>
      </c>
      <c r="C259" s="1" t="s">
        <v>137</v>
      </c>
      <c r="D259" s="1" t="s">
        <v>40</v>
      </c>
      <c r="E259" s="1">
        <v>78624</v>
      </c>
      <c r="L259" s="1" t="s">
        <v>2131</v>
      </c>
      <c r="M259" s="1" t="s">
        <v>2131</v>
      </c>
      <c r="N259" s="1" t="s">
        <v>2131</v>
      </c>
      <c r="P259" s="1" t="s">
        <v>2131</v>
      </c>
      <c r="Q259" s="1" t="s">
        <v>2131</v>
      </c>
      <c r="S259" s="1" t="s">
        <v>2131</v>
      </c>
      <c r="T259" s="1" t="s">
        <v>2131</v>
      </c>
      <c r="U259" s="1" t="s">
        <v>2131</v>
      </c>
      <c r="V259" s="1" t="s">
        <v>2131</v>
      </c>
      <c r="W259" s="1" t="s">
        <v>2131</v>
      </c>
      <c r="X259" s="1" t="s">
        <v>2131</v>
      </c>
      <c r="Y259" s="1" t="s">
        <v>2131</v>
      </c>
      <c r="Z259" s="1" t="s">
        <v>2131</v>
      </c>
    </row>
    <row r="260" spans="1:35" ht="14.25" customHeight="1">
      <c r="A260" s="1" t="s">
        <v>3839</v>
      </c>
      <c r="B260" s="1" t="s">
        <v>3840</v>
      </c>
      <c r="C260" s="1" t="s">
        <v>37</v>
      </c>
      <c r="D260" s="1" t="s">
        <v>40</v>
      </c>
      <c r="E260" s="1">
        <v>78228</v>
      </c>
      <c r="L260" s="1" t="s">
        <v>2131</v>
      </c>
      <c r="M260" s="1" t="s">
        <v>2131</v>
      </c>
      <c r="N260" s="1" t="s">
        <v>2131</v>
      </c>
      <c r="P260" s="1" t="s">
        <v>2131</v>
      </c>
      <c r="Q260" s="1" t="s">
        <v>2131</v>
      </c>
      <c r="S260" s="1" t="s">
        <v>2131</v>
      </c>
      <c r="T260" s="1" t="s">
        <v>2131</v>
      </c>
      <c r="U260" s="1" t="s">
        <v>2131</v>
      </c>
      <c r="V260" s="1" t="s">
        <v>2131</v>
      </c>
      <c r="W260" s="1" t="s">
        <v>2131</v>
      </c>
      <c r="X260" s="1" t="s">
        <v>2131</v>
      </c>
      <c r="Y260" s="1" t="s">
        <v>2131</v>
      </c>
      <c r="Z260" s="1" t="s">
        <v>2131</v>
      </c>
    </row>
    <row r="261" spans="1:35" ht="14.25" customHeight="1">
      <c r="A261" s="1" t="s">
        <v>3841</v>
      </c>
      <c r="B261" s="1" t="s">
        <v>3842</v>
      </c>
      <c r="C261" s="1" t="s">
        <v>259</v>
      </c>
      <c r="D261" s="1" t="s">
        <v>40</v>
      </c>
      <c r="E261" s="1">
        <v>78124</v>
      </c>
      <c r="J261" s="1" t="s">
        <v>4247</v>
      </c>
      <c r="L261" s="1" t="s">
        <v>2131</v>
      </c>
      <c r="M261" s="1" t="s">
        <v>2131</v>
      </c>
      <c r="N261" s="1" t="s">
        <v>2131</v>
      </c>
      <c r="P261" s="1" t="s">
        <v>2131</v>
      </c>
      <c r="Q261" s="1" t="s">
        <v>2131</v>
      </c>
      <c r="S261" s="1" t="s">
        <v>2131</v>
      </c>
      <c r="T261" s="1" t="s">
        <v>2131</v>
      </c>
      <c r="U261" s="1" t="s">
        <v>2131</v>
      </c>
      <c r="V261" s="1" t="s">
        <v>2131</v>
      </c>
      <c r="W261" s="1" t="s">
        <v>2131</v>
      </c>
      <c r="X261" s="1" t="s">
        <v>2131</v>
      </c>
      <c r="Y261" s="1" t="s">
        <v>2131</v>
      </c>
      <c r="Z261" s="1" t="s">
        <v>2131</v>
      </c>
      <c r="AE261" s="1" t="s">
        <v>3843</v>
      </c>
      <c r="AF261" s="1" t="s">
        <v>3844</v>
      </c>
    </row>
    <row r="262" spans="1:35" ht="14.25" customHeight="1">
      <c r="A262" s="1" t="s">
        <v>3845</v>
      </c>
      <c r="B262" s="1" t="s">
        <v>3846</v>
      </c>
      <c r="C262" s="1" t="s">
        <v>219</v>
      </c>
      <c r="D262" s="1" t="s">
        <v>40</v>
      </c>
      <c r="E262" s="1">
        <v>78118</v>
      </c>
      <c r="J262" s="1" t="s">
        <v>217</v>
      </c>
      <c r="L262" s="1" t="s">
        <v>2131</v>
      </c>
      <c r="M262" s="1" t="s">
        <v>2131</v>
      </c>
      <c r="N262" s="1" t="s">
        <v>2131</v>
      </c>
      <c r="P262" s="1" t="s">
        <v>2131</v>
      </c>
      <c r="Q262" s="1" t="s">
        <v>2131</v>
      </c>
      <c r="S262" s="1" t="s">
        <v>2131</v>
      </c>
      <c r="T262" s="1" t="s">
        <v>2131</v>
      </c>
      <c r="U262" s="1" t="s">
        <v>2131</v>
      </c>
      <c r="V262" s="1" t="s">
        <v>2131</v>
      </c>
      <c r="W262" s="1" t="s">
        <v>2131</v>
      </c>
      <c r="X262" s="1" t="s">
        <v>2131</v>
      </c>
      <c r="Y262" s="1" t="s">
        <v>2131</v>
      </c>
      <c r="Z262" s="1" t="s">
        <v>2131</v>
      </c>
      <c r="AE262" s="1" t="s">
        <v>3847</v>
      </c>
    </row>
    <row r="263" spans="1:35" ht="14.25" customHeight="1">
      <c r="A263" s="1" t="s">
        <v>2317</v>
      </c>
      <c r="B263" s="1" t="s">
        <v>2789</v>
      </c>
      <c r="C263" s="1" t="s">
        <v>37</v>
      </c>
      <c r="D263" s="1" t="s">
        <v>40</v>
      </c>
      <c r="E263" s="1">
        <v>78221</v>
      </c>
      <c r="L263" s="1" t="s">
        <v>2131</v>
      </c>
      <c r="M263" s="1" t="s">
        <v>2131</v>
      </c>
      <c r="N263" s="1" t="s">
        <v>2131</v>
      </c>
      <c r="P263" s="1" t="s">
        <v>2131</v>
      </c>
      <c r="Q263" s="1" t="s">
        <v>2131</v>
      </c>
      <c r="S263" s="1" t="s">
        <v>2131</v>
      </c>
      <c r="T263" s="1" t="s">
        <v>2131</v>
      </c>
      <c r="U263" s="1" t="s">
        <v>2131</v>
      </c>
      <c r="V263" s="1" t="s">
        <v>2131</v>
      </c>
      <c r="W263" s="1" t="s">
        <v>2131</v>
      </c>
      <c r="X263" s="1" t="s">
        <v>2131</v>
      </c>
      <c r="Y263" s="1" t="s">
        <v>2131</v>
      </c>
      <c r="Z263" s="1" t="s">
        <v>2131</v>
      </c>
    </row>
  </sheetData>
  <pageMargins left="0.7" right="0.7" top="0.75" bottom="0.75" header="0" footer="0"/>
  <pageSetup orientation="landscape"/>
  <headerFooter>
    <oddFooter>&amp;L_x000D_#000000 USAA Classification: Public</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U161"/>
  <sheetViews>
    <sheetView workbookViewId="0">
      <pane ySplit="1" topLeftCell="A2" activePane="bottomLeft" state="frozen"/>
      <selection pane="bottomLeft" activeCell="B3" sqref="B3"/>
    </sheetView>
  </sheetViews>
  <sheetFormatPr defaultColWidth="14.44140625" defaultRowHeight="15" customHeight="1"/>
  <cols>
    <col min="1" max="1" width="42.44140625" customWidth="1"/>
    <col min="2" max="2" width="32.44140625" customWidth="1"/>
    <col min="3" max="3" width="14.109375" customWidth="1"/>
    <col min="4" max="4" width="5.5546875" customWidth="1"/>
    <col min="5" max="5" width="7" customWidth="1"/>
    <col min="6" max="6" width="9.88671875" customWidth="1"/>
    <col min="7" max="7" width="7.109375" customWidth="1"/>
    <col min="8" max="8" width="9" customWidth="1"/>
    <col min="9" max="9" width="17.88671875" customWidth="1"/>
    <col min="10" max="12" width="9.88671875" customWidth="1"/>
    <col min="13" max="13" width="16" customWidth="1"/>
    <col min="14" max="14" width="8.88671875" customWidth="1"/>
    <col min="15" max="15" width="7.88671875" customWidth="1"/>
    <col min="16" max="16" width="21.109375" customWidth="1"/>
    <col min="17" max="18" width="13.109375" customWidth="1"/>
    <col min="19" max="21" width="8.6640625" customWidth="1"/>
  </cols>
  <sheetData>
    <row r="1" spans="1:21" ht="14.25" customHeight="1">
      <c r="A1" s="598" t="s">
        <v>30</v>
      </c>
      <c r="B1" s="598" t="s">
        <v>31</v>
      </c>
      <c r="C1" s="598" t="s">
        <v>32</v>
      </c>
      <c r="D1" s="598" t="s">
        <v>33</v>
      </c>
      <c r="E1" s="598" t="s">
        <v>34</v>
      </c>
      <c r="F1" s="598" t="s">
        <v>875</v>
      </c>
      <c r="G1" s="598" t="s">
        <v>960</v>
      </c>
      <c r="H1" s="598" t="s">
        <v>879</v>
      </c>
      <c r="I1" s="598" t="s">
        <v>963</v>
      </c>
      <c r="J1" s="598" t="s">
        <v>880</v>
      </c>
      <c r="K1" s="598" t="s">
        <v>881</v>
      </c>
      <c r="L1" s="598" t="s">
        <v>4336</v>
      </c>
      <c r="M1" s="598" t="s">
        <v>964</v>
      </c>
      <c r="N1" s="599" t="s">
        <v>882</v>
      </c>
      <c r="O1" s="598" t="s">
        <v>889</v>
      </c>
      <c r="P1" s="598" t="s">
        <v>4337</v>
      </c>
      <c r="Q1" s="598" t="s">
        <v>4338</v>
      </c>
      <c r="R1" s="598" t="s">
        <v>2530</v>
      </c>
      <c r="S1" s="87"/>
      <c r="T1" s="87"/>
      <c r="U1" s="87"/>
    </row>
    <row r="2" spans="1:21" ht="19.5" customHeight="1">
      <c r="A2" s="70" t="s">
        <v>1271</v>
      </c>
      <c r="B2" s="70" t="s">
        <v>304</v>
      </c>
      <c r="C2" s="70" t="s">
        <v>305</v>
      </c>
      <c r="D2" s="70" t="s">
        <v>40</v>
      </c>
      <c r="E2" s="70">
        <v>76702</v>
      </c>
      <c r="F2" s="70" t="s">
        <v>382</v>
      </c>
      <c r="G2" s="70" t="s">
        <v>890</v>
      </c>
      <c r="H2" s="278">
        <v>4</v>
      </c>
      <c r="I2" s="278"/>
      <c r="J2" s="278">
        <v>6</v>
      </c>
      <c r="K2" s="278">
        <v>4</v>
      </c>
      <c r="L2" s="278" t="s">
        <v>3034</v>
      </c>
      <c r="M2" s="70"/>
      <c r="N2" s="278">
        <v>8</v>
      </c>
      <c r="O2" s="278">
        <v>4</v>
      </c>
      <c r="P2" s="70" t="s">
        <v>4339</v>
      </c>
      <c r="Q2" s="291">
        <v>43130</v>
      </c>
      <c r="R2" s="291"/>
      <c r="S2" s="70"/>
      <c r="T2" s="70"/>
      <c r="U2" s="70"/>
    </row>
    <row r="3" spans="1:21" ht="19.5" customHeight="1">
      <c r="A3" s="70" t="s">
        <v>4314</v>
      </c>
      <c r="B3" s="70" t="s">
        <v>55</v>
      </c>
      <c r="C3" s="70" t="s">
        <v>37</v>
      </c>
      <c r="D3" s="70" t="s">
        <v>40</v>
      </c>
      <c r="E3" s="70">
        <v>78263</v>
      </c>
      <c r="F3" s="70" t="s">
        <v>367</v>
      </c>
      <c r="G3" s="70" t="s">
        <v>895</v>
      </c>
      <c r="H3" s="278">
        <v>1</v>
      </c>
      <c r="I3" s="278"/>
      <c r="J3" s="278">
        <v>4</v>
      </c>
      <c r="K3" s="278">
        <v>2</v>
      </c>
      <c r="L3" s="278" t="s">
        <v>3034</v>
      </c>
      <c r="M3" s="70"/>
      <c r="N3" s="278">
        <v>4</v>
      </c>
      <c r="O3" s="278"/>
      <c r="P3" s="70" t="s">
        <v>4339</v>
      </c>
      <c r="Q3" s="291">
        <v>43130</v>
      </c>
      <c r="R3" s="291"/>
      <c r="S3" s="70"/>
      <c r="T3" s="70"/>
      <c r="U3" s="70"/>
    </row>
    <row r="4" spans="1:21" ht="19.5" customHeight="1">
      <c r="A4" s="70" t="s">
        <v>4315</v>
      </c>
      <c r="B4" s="70" t="s">
        <v>3385</v>
      </c>
      <c r="C4" s="70" t="s">
        <v>37</v>
      </c>
      <c r="D4" s="70" t="s">
        <v>40</v>
      </c>
      <c r="E4" s="70">
        <v>78263</v>
      </c>
      <c r="F4" s="70" t="s">
        <v>367</v>
      </c>
      <c r="G4" s="70" t="s">
        <v>895</v>
      </c>
      <c r="H4" s="278">
        <v>1</v>
      </c>
      <c r="I4" s="278"/>
      <c r="J4" s="278">
        <v>4</v>
      </c>
      <c r="K4" s="278">
        <v>2</v>
      </c>
      <c r="L4" s="278" t="s">
        <v>3034</v>
      </c>
      <c r="M4" s="70"/>
      <c r="N4" s="278">
        <v>4</v>
      </c>
      <c r="O4" s="278"/>
      <c r="P4" s="70" t="s">
        <v>4339</v>
      </c>
      <c r="Q4" s="291">
        <v>43130</v>
      </c>
      <c r="R4" s="291"/>
      <c r="S4" s="70"/>
      <c r="T4" s="70"/>
      <c r="U4" s="70"/>
    </row>
    <row r="5" spans="1:21" ht="19.5" customHeight="1">
      <c r="A5" s="70" t="s">
        <v>1471</v>
      </c>
      <c r="B5" s="70" t="s">
        <v>1472</v>
      </c>
      <c r="C5" s="70" t="s">
        <v>37</v>
      </c>
      <c r="D5" s="70" t="s">
        <v>40</v>
      </c>
      <c r="E5" s="70">
        <v>78220</v>
      </c>
      <c r="F5" s="70" t="s">
        <v>379</v>
      </c>
      <c r="G5" s="70" t="s">
        <v>894</v>
      </c>
      <c r="H5" s="278">
        <v>2</v>
      </c>
      <c r="I5" s="278"/>
      <c r="J5" s="278">
        <v>4</v>
      </c>
      <c r="K5" s="278">
        <v>2</v>
      </c>
      <c r="L5" s="278" t="s">
        <v>3034</v>
      </c>
      <c r="M5" s="70"/>
      <c r="N5" s="278">
        <v>6</v>
      </c>
      <c r="O5" s="278"/>
      <c r="P5" s="70" t="s">
        <v>4339</v>
      </c>
      <c r="Q5" s="291">
        <v>43130</v>
      </c>
      <c r="R5" s="291"/>
      <c r="S5" s="70"/>
      <c r="T5" s="70"/>
      <c r="U5" s="70"/>
    </row>
    <row r="6" spans="1:21" ht="19.5" customHeight="1">
      <c r="A6" s="70" t="s">
        <v>3067</v>
      </c>
      <c r="B6" s="70" t="s">
        <v>3068</v>
      </c>
      <c r="C6" s="70" t="s">
        <v>37</v>
      </c>
      <c r="D6" s="70" t="s">
        <v>40</v>
      </c>
      <c r="E6" s="70">
        <v>78217</v>
      </c>
      <c r="F6" s="70" t="s">
        <v>379</v>
      </c>
      <c r="G6" s="70" t="s">
        <v>894</v>
      </c>
      <c r="H6" s="278">
        <v>2</v>
      </c>
      <c r="I6" s="278"/>
      <c r="J6" s="278">
        <v>4</v>
      </c>
      <c r="K6" s="278">
        <v>2</v>
      </c>
      <c r="L6" s="278" t="s">
        <v>3034</v>
      </c>
      <c r="M6" s="70"/>
      <c r="N6" s="278">
        <v>6</v>
      </c>
      <c r="O6" s="278"/>
      <c r="P6" s="70" t="s">
        <v>4339</v>
      </c>
      <c r="Q6" s="291">
        <v>43130</v>
      </c>
      <c r="R6" s="291"/>
      <c r="S6" s="70"/>
      <c r="T6" s="70"/>
      <c r="U6" s="70"/>
    </row>
    <row r="7" spans="1:21" ht="19.5" customHeight="1">
      <c r="A7" s="70" t="s">
        <v>2020</v>
      </c>
      <c r="B7" s="70" t="s">
        <v>2021</v>
      </c>
      <c r="C7" s="70" t="s">
        <v>3373</v>
      </c>
      <c r="D7" s="70" t="s">
        <v>40</v>
      </c>
      <c r="E7" s="70">
        <v>78108</v>
      </c>
      <c r="F7" s="70" t="s">
        <v>379</v>
      </c>
      <c r="G7" s="70" t="s">
        <v>894</v>
      </c>
      <c r="H7" s="278">
        <v>2</v>
      </c>
      <c r="I7" s="278"/>
      <c r="J7" s="278">
        <v>4</v>
      </c>
      <c r="K7" s="278">
        <v>2</v>
      </c>
      <c r="L7" s="278" t="s">
        <v>3034</v>
      </c>
      <c r="M7" s="70"/>
      <c r="N7" s="278">
        <v>6</v>
      </c>
      <c r="O7" s="278"/>
      <c r="P7" s="70" t="s">
        <v>4339</v>
      </c>
      <c r="Q7" s="291">
        <v>43130</v>
      </c>
      <c r="R7" s="291"/>
      <c r="S7" s="70"/>
      <c r="T7" s="70"/>
      <c r="U7" s="70"/>
    </row>
    <row r="8" spans="1:21" ht="19.5" customHeight="1">
      <c r="A8" s="70" t="s">
        <v>1197</v>
      </c>
      <c r="B8" s="70" t="s">
        <v>710</v>
      </c>
      <c r="C8" s="70" t="s">
        <v>245</v>
      </c>
      <c r="D8" s="70" t="s">
        <v>40</v>
      </c>
      <c r="E8" s="70">
        <v>78026</v>
      </c>
      <c r="F8" s="70" t="s">
        <v>379</v>
      </c>
      <c r="G8" s="70" t="s">
        <v>894</v>
      </c>
      <c r="H8" s="278">
        <v>2</v>
      </c>
      <c r="I8" s="278"/>
      <c r="J8" s="278">
        <v>4</v>
      </c>
      <c r="K8" s="278">
        <v>2</v>
      </c>
      <c r="L8" s="278" t="s">
        <v>3034</v>
      </c>
      <c r="M8" s="70"/>
      <c r="N8" s="278">
        <v>6</v>
      </c>
      <c r="O8" s="278"/>
      <c r="P8" s="70" t="s">
        <v>4339</v>
      </c>
      <c r="Q8" s="291">
        <v>43130</v>
      </c>
      <c r="R8" s="291"/>
      <c r="S8" s="70"/>
      <c r="T8" s="70"/>
      <c r="U8" s="70"/>
    </row>
    <row r="9" spans="1:21" ht="19.5" customHeight="1">
      <c r="A9" s="70" t="s">
        <v>4312</v>
      </c>
      <c r="B9" s="70" t="s">
        <v>1243</v>
      </c>
      <c r="C9" s="70" t="s">
        <v>1024</v>
      </c>
      <c r="D9" s="70" t="s">
        <v>40</v>
      </c>
      <c r="E9" s="70">
        <v>78121</v>
      </c>
      <c r="F9" s="70" t="s">
        <v>367</v>
      </c>
      <c r="G9" s="70" t="s">
        <v>895</v>
      </c>
      <c r="H9" s="278">
        <v>1</v>
      </c>
      <c r="I9" s="278"/>
      <c r="J9" s="278">
        <v>4</v>
      </c>
      <c r="K9" s="278">
        <v>2</v>
      </c>
      <c r="L9" s="278" t="s">
        <v>3034</v>
      </c>
      <c r="M9" s="70"/>
      <c r="N9" s="278">
        <v>4</v>
      </c>
      <c r="O9" s="278"/>
      <c r="P9" s="70" t="s">
        <v>4339</v>
      </c>
      <c r="Q9" s="291">
        <v>43130</v>
      </c>
      <c r="R9" s="291"/>
      <c r="S9" s="70"/>
      <c r="T9" s="70"/>
      <c r="U9" s="70"/>
    </row>
    <row r="10" spans="1:21" ht="19.5" customHeight="1">
      <c r="A10" s="70" t="s">
        <v>3379</v>
      </c>
      <c r="B10" s="70" t="s">
        <v>3109</v>
      </c>
      <c r="C10" s="70" t="s">
        <v>3110</v>
      </c>
      <c r="D10" s="70" t="s">
        <v>40</v>
      </c>
      <c r="E10" s="70">
        <v>77571</v>
      </c>
      <c r="F10" s="70" t="s">
        <v>367</v>
      </c>
      <c r="G10" s="70" t="s">
        <v>895</v>
      </c>
      <c r="H10" s="278">
        <v>2</v>
      </c>
      <c r="I10" s="278"/>
      <c r="J10" s="278">
        <v>4</v>
      </c>
      <c r="K10" s="278">
        <v>2</v>
      </c>
      <c r="L10" s="278" t="s">
        <v>3034</v>
      </c>
      <c r="M10" s="70"/>
      <c r="N10" s="278">
        <v>4</v>
      </c>
      <c r="O10" s="278"/>
      <c r="P10" s="70" t="s">
        <v>4339</v>
      </c>
      <c r="Q10" s="291">
        <v>43130</v>
      </c>
      <c r="R10" s="291"/>
      <c r="S10" s="70"/>
      <c r="T10" s="70"/>
      <c r="U10" s="70"/>
    </row>
    <row r="11" spans="1:21" ht="19.5" customHeight="1">
      <c r="A11" s="70" t="s">
        <v>4316</v>
      </c>
      <c r="B11" s="70" t="s">
        <v>3393</v>
      </c>
      <c r="C11" s="70" t="s">
        <v>3394</v>
      </c>
      <c r="D11" s="70" t="s">
        <v>40</v>
      </c>
      <c r="E11" s="70">
        <v>78154</v>
      </c>
      <c r="F11" s="70" t="s">
        <v>367</v>
      </c>
      <c r="G11" s="70" t="s">
        <v>895</v>
      </c>
      <c r="H11" s="278">
        <v>1</v>
      </c>
      <c r="I11" s="278"/>
      <c r="J11" s="278">
        <v>4</v>
      </c>
      <c r="K11" s="278">
        <v>2</v>
      </c>
      <c r="L11" s="278" t="s">
        <v>3034</v>
      </c>
      <c r="M11" s="70"/>
      <c r="N11" s="278">
        <v>4</v>
      </c>
      <c r="O11" s="278"/>
      <c r="P11" s="70" t="s">
        <v>4339</v>
      </c>
      <c r="Q11" s="291">
        <v>43130</v>
      </c>
      <c r="R11" s="291"/>
      <c r="S11" s="70"/>
      <c r="T11" s="70"/>
      <c r="U11" s="70"/>
    </row>
    <row r="12" spans="1:21" ht="19.5" customHeight="1">
      <c r="A12" s="70" t="s">
        <v>2296</v>
      </c>
      <c r="B12" s="70" t="s">
        <v>4318</v>
      </c>
      <c r="C12" s="70" t="s">
        <v>37</v>
      </c>
      <c r="D12" s="70" t="s">
        <v>40</v>
      </c>
      <c r="E12" s="70">
        <v>78223</v>
      </c>
      <c r="F12" s="70" t="s">
        <v>367</v>
      </c>
      <c r="G12" s="70" t="s">
        <v>895</v>
      </c>
      <c r="H12" s="278">
        <v>1</v>
      </c>
      <c r="I12" s="278"/>
      <c r="J12" s="278">
        <v>4</v>
      </c>
      <c r="K12" s="278">
        <v>2</v>
      </c>
      <c r="L12" s="278" t="s">
        <v>3034</v>
      </c>
      <c r="M12" s="70"/>
      <c r="N12" s="278">
        <v>4</v>
      </c>
      <c r="O12" s="278"/>
      <c r="P12" s="70" t="s">
        <v>4339</v>
      </c>
      <c r="Q12" s="291">
        <v>43130</v>
      </c>
      <c r="R12" s="291"/>
      <c r="S12" s="70"/>
      <c r="T12" s="70"/>
      <c r="U12" s="70"/>
    </row>
    <row r="13" spans="1:21" ht="19.5" customHeight="1">
      <c r="A13" s="70" t="s">
        <v>3398</v>
      </c>
      <c r="B13" s="70" t="s">
        <v>3399</v>
      </c>
      <c r="C13" s="70" t="s">
        <v>3400</v>
      </c>
      <c r="D13" s="70" t="s">
        <v>40</v>
      </c>
      <c r="E13" s="70">
        <v>78004</v>
      </c>
      <c r="F13" s="70" t="s">
        <v>373</v>
      </c>
      <c r="G13" s="70" t="s">
        <v>897</v>
      </c>
      <c r="H13" s="600"/>
      <c r="I13" s="600"/>
      <c r="J13" s="278">
        <v>2</v>
      </c>
      <c r="K13" s="278">
        <v>2</v>
      </c>
      <c r="L13" s="278" t="s">
        <v>2821</v>
      </c>
      <c r="M13" s="70"/>
      <c r="N13" s="278">
        <v>4</v>
      </c>
      <c r="O13" s="278"/>
      <c r="P13" s="70" t="s">
        <v>4339</v>
      </c>
      <c r="Q13" s="291">
        <v>43130</v>
      </c>
      <c r="R13" s="291"/>
      <c r="S13" s="70"/>
      <c r="T13" s="70"/>
      <c r="U13" s="70"/>
    </row>
    <row r="14" spans="1:21" ht="19.5" customHeight="1">
      <c r="A14" s="70" t="s">
        <v>2594</v>
      </c>
      <c r="B14" s="70" t="s">
        <v>166</v>
      </c>
      <c r="C14" s="70" t="s">
        <v>167</v>
      </c>
      <c r="D14" s="70" t="s">
        <v>40</v>
      </c>
      <c r="E14" s="70">
        <v>78163</v>
      </c>
      <c r="F14" s="70" t="s">
        <v>373</v>
      </c>
      <c r="G14" s="70" t="s">
        <v>897</v>
      </c>
      <c r="H14" s="600"/>
      <c r="I14" s="600"/>
      <c r="J14" s="278">
        <v>2</v>
      </c>
      <c r="K14" s="278">
        <v>2</v>
      </c>
      <c r="L14" s="278" t="s">
        <v>2821</v>
      </c>
      <c r="M14" s="70"/>
      <c r="N14" s="278">
        <v>4</v>
      </c>
      <c r="O14" s="278"/>
      <c r="P14" s="70" t="s">
        <v>4339</v>
      </c>
      <c r="Q14" s="291">
        <v>43130</v>
      </c>
      <c r="R14" s="291"/>
      <c r="S14" s="70"/>
      <c r="T14" s="70"/>
      <c r="U14" s="70"/>
    </row>
    <row r="15" spans="1:21" ht="19.5" customHeight="1">
      <c r="A15" s="70" t="s">
        <v>3408</v>
      </c>
      <c r="B15" s="70" t="s">
        <v>3409</v>
      </c>
      <c r="C15" s="70" t="s">
        <v>37</v>
      </c>
      <c r="D15" s="70" t="s">
        <v>40</v>
      </c>
      <c r="E15" s="70">
        <v>78217</v>
      </c>
      <c r="F15" s="70" t="s">
        <v>373</v>
      </c>
      <c r="G15" s="70" t="s">
        <v>897</v>
      </c>
      <c r="H15" s="600"/>
      <c r="I15" s="600"/>
      <c r="J15" s="278">
        <v>2</v>
      </c>
      <c r="K15" s="278">
        <v>2</v>
      </c>
      <c r="L15" s="278" t="s">
        <v>2821</v>
      </c>
      <c r="M15" s="70"/>
      <c r="N15" s="278">
        <v>4</v>
      </c>
      <c r="O15" s="278"/>
      <c r="P15" s="70" t="s">
        <v>4339</v>
      </c>
      <c r="Q15" s="291">
        <v>43130</v>
      </c>
      <c r="R15" s="291"/>
      <c r="S15" s="70"/>
      <c r="T15" s="70"/>
      <c r="U15" s="70"/>
    </row>
    <row r="16" spans="1:21" ht="19.5" customHeight="1">
      <c r="A16" s="70" t="s">
        <v>2595</v>
      </c>
      <c r="B16" s="70" t="s">
        <v>247</v>
      </c>
      <c r="C16" s="70" t="s">
        <v>248</v>
      </c>
      <c r="D16" s="70" t="s">
        <v>40</v>
      </c>
      <c r="E16" s="70">
        <v>78942</v>
      </c>
      <c r="F16" s="70" t="s">
        <v>373</v>
      </c>
      <c r="G16" s="70" t="s">
        <v>897</v>
      </c>
      <c r="H16" s="600"/>
      <c r="I16" s="600"/>
      <c r="J16" s="278">
        <v>2</v>
      </c>
      <c r="K16" s="278">
        <v>2</v>
      </c>
      <c r="L16" s="278" t="s">
        <v>2821</v>
      </c>
      <c r="M16" s="70"/>
      <c r="N16" s="278">
        <v>4</v>
      </c>
      <c r="O16" s="278"/>
      <c r="P16" s="70" t="s">
        <v>4339</v>
      </c>
      <c r="Q16" s="291">
        <v>43130</v>
      </c>
      <c r="R16" s="291"/>
      <c r="S16" s="70"/>
      <c r="T16" s="70"/>
      <c r="U16" s="70"/>
    </row>
    <row r="17" spans="1:21" ht="19.5" customHeight="1">
      <c r="A17" s="70" t="s">
        <v>2915</v>
      </c>
      <c r="B17" s="70" t="s">
        <v>2047</v>
      </c>
      <c r="C17" s="70" t="s">
        <v>2048</v>
      </c>
      <c r="D17" s="70" t="s">
        <v>40</v>
      </c>
      <c r="E17" s="70">
        <v>78039</v>
      </c>
      <c r="F17" s="70" t="s">
        <v>373</v>
      </c>
      <c r="G17" s="70" t="s">
        <v>897</v>
      </c>
      <c r="H17" s="600"/>
      <c r="I17" s="600"/>
      <c r="J17" s="278">
        <v>2</v>
      </c>
      <c r="K17" s="278">
        <v>2</v>
      </c>
      <c r="L17" s="278" t="s">
        <v>2821</v>
      </c>
      <c r="M17" s="70"/>
      <c r="N17" s="278">
        <v>4</v>
      </c>
      <c r="O17" s="278"/>
      <c r="P17" s="70" t="s">
        <v>4339</v>
      </c>
      <c r="Q17" s="291">
        <v>43130</v>
      </c>
      <c r="R17" s="291"/>
      <c r="S17" s="70"/>
      <c r="T17" s="70"/>
      <c r="U17" s="70"/>
    </row>
    <row r="18" spans="1:21" ht="19.5" customHeight="1">
      <c r="A18" s="70" t="s">
        <v>3423</v>
      </c>
      <c r="B18" s="70" t="s">
        <v>2102</v>
      </c>
      <c r="C18" s="70" t="s">
        <v>48</v>
      </c>
      <c r="D18" s="70" t="s">
        <v>40</v>
      </c>
      <c r="E18" s="70">
        <v>78023</v>
      </c>
      <c r="F18" s="70" t="s">
        <v>373</v>
      </c>
      <c r="G18" s="70" t="s">
        <v>897</v>
      </c>
      <c r="H18" s="600"/>
      <c r="I18" s="600"/>
      <c r="J18" s="278">
        <v>2</v>
      </c>
      <c r="K18" s="278">
        <v>2</v>
      </c>
      <c r="L18" s="278" t="s">
        <v>2821</v>
      </c>
      <c r="M18" s="70"/>
      <c r="N18" s="278">
        <v>4</v>
      </c>
      <c r="O18" s="278"/>
      <c r="P18" s="70" t="s">
        <v>4339</v>
      </c>
      <c r="Q18" s="291">
        <v>43130</v>
      </c>
      <c r="R18" s="291"/>
      <c r="S18" s="70"/>
      <c r="T18" s="70"/>
      <c r="U18" s="70"/>
    </row>
    <row r="19" spans="1:21" ht="19.5" customHeight="1">
      <c r="A19" s="70" t="s">
        <v>2160</v>
      </c>
      <c r="B19" s="70" t="s">
        <v>762</v>
      </c>
      <c r="C19" s="70" t="s">
        <v>219</v>
      </c>
      <c r="D19" s="70" t="s">
        <v>40</v>
      </c>
      <c r="E19" s="70">
        <v>78118</v>
      </c>
      <c r="F19" s="70" t="s">
        <v>373</v>
      </c>
      <c r="G19" s="70" t="s">
        <v>897</v>
      </c>
      <c r="H19" s="600"/>
      <c r="I19" s="600"/>
      <c r="J19" s="278">
        <v>2</v>
      </c>
      <c r="K19" s="278">
        <v>2</v>
      </c>
      <c r="L19" s="278" t="s">
        <v>2821</v>
      </c>
      <c r="M19" s="70"/>
      <c r="N19" s="278">
        <v>4</v>
      </c>
      <c r="O19" s="278"/>
      <c r="P19" s="70" t="s">
        <v>4339</v>
      </c>
      <c r="Q19" s="291">
        <v>43130</v>
      </c>
      <c r="R19" s="291"/>
      <c r="S19" s="70"/>
      <c r="T19" s="70"/>
      <c r="U19" s="70"/>
    </row>
    <row r="20" spans="1:21" ht="19.5" customHeight="1">
      <c r="A20" s="70" t="s">
        <v>3208</v>
      </c>
      <c r="B20" s="70" t="s">
        <v>2357</v>
      </c>
      <c r="C20" s="70" t="s">
        <v>37</v>
      </c>
      <c r="D20" s="70" t="s">
        <v>40</v>
      </c>
      <c r="E20" s="70">
        <v>78249</v>
      </c>
      <c r="F20" s="70" t="s">
        <v>373</v>
      </c>
      <c r="G20" s="70" t="s">
        <v>897</v>
      </c>
      <c r="H20" s="600"/>
      <c r="I20" s="600"/>
      <c r="J20" s="278">
        <v>2</v>
      </c>
      <c r="K20" s="278">
        <v>2</v>
      </c>
      <c r="L20" s="278" t="s">
        <v>2821</v>
      </c>
      <c r="M20" s="70"/>
      <c r="N20" s="278">
        <v>4</v>
      </c>
      <c r="O20" s="278"/>
      <c r="P20" s="70" t="s">
        <v>4339</v>
      </c>
      <c r="Q20" s="291">
        <v>43130</v>
      </c>
      <c r="R20" s="291"/>
      <c r="S20" s="70"/>
      <c r="T20" s="70"/>
      <c r="U20" s="70"/>
    </row>
    <row r="21" spans="1:21" ht="19.5" customHeight="1">
      <c r="A21" s="70" t="s">
        <v>324</v>
      </c>
      <c r="B21" s="70" t="s">
        <v>3140</v>
      </c>
      <c r="C21" s="70" t="s">
        <v>234</v>
      </c>
      <c r="D21" s="70" t="s">
        <v>40</v>
      </c>
      <c r="E21" s="70">
        <v>78132</v>
      </c>
      <c r="F21" s="70" t="s">
        <v>373</v>
      </c>
      <c r="G21" s="70" t="s">
        <v>897</v>
      </c>
      <c r="H21" s="600"/>
      <c r="I21" s="600"/>
      <c r="J21" s="278">
        <v>2</v>
      </c>
      <c r="K21" s="278">
        <v>2</v>
      </c>
      <c r="L21" s="278" t="s">
        <v>2821</v>
      </c>
      <c r="M21" s="70"/>
      <c r="N21" s="278">
        <v>4</v>
      </c>
      <c r="O21" s="278"/>
      <c r="P21" s="70" t="s">
        <v>4339</v>
      </c>
      <c r="Q21" s="291">
        <v>43130</v>
      </c>
      <c r="R21" s="291"/>
      <c r="S21" s="70"/>
      <c r="T21" s="70"/>
      <c r="U21" s="70"/>
    </row>
    <row r="22" spans="1:21" ht="19.5" customHeight="1">
      <c r="A22" s="70" t="s">
        <v>4326</v>
      </c>
      <c r="B22" s="70" t="s">
        <v>3220</v>
      </c>
      <c r="C22" s="70" t="s">
        <v>68</v>
      </c>
      <c r="D22" s="70" t="s">
        <v>40</v>
      </c>
      <c r="E22" s="70">
        <v>77249</v>
      </c>
      <c r="F22" s="70" t="s">
        <v>368</v>
      </c>
      <c r="G22" s="70" t="s">
        <v>898</v>
      </c>
      <c r="H22" s="600"/>
      <c r="I22" s="600"/>
      <c r="J22" s="278">
        <v>2</v>
      </c>
      <c r="K22" s="278">
        <v>2</v>
      </c>
      <c r="L22" s="278" t="s">
        <v>2821</v>
      </c>
      <c r="M22" s="70"/>
      <c r="N22" s="278">
        <v>2</v>
      </c>
      <c r="O22" s="278"/>
      <c r="P22" s="70" t="s">
        <v>4339</v>
      </c>
      <c r="Q22" s="291">
        <v>43130</v>
      </c>
      <c r="R22" s="291"/>
      <c r="S22" s="70"/>
      <c r="T22" s="70"/>
      <c r="U22" s="70"/>
    </row>
    <row r="23" spans="1:21" ht="19.5" customHeight="1">
      <c r="A23" s="70" t="s">
        <v>3435</v>
      </c>
      <c r="B23" s="70" t="s">
        <v>3436</v>
      </c>
      <c r="C23" s="70" t="s">
        <v>219</v>
      </c>
      <c r="D23" s="70" t="s">
        <v>40</v>
      </c>
      <c r="E23" s="70">
        <v>78118</v>
      </c>
      <c r="F23" s="70" t="s">
        <v>368</v>
      </c>
      <c r="G23" s="70" t="s">
        <v>898</v>
      </c>
      <c r="H23" s="600"/>
      <c r="I23" s="600"/>
      <c r="J23" s="278">
        <v>2</v>
      </c>
      <c r="K23" s="278">
        <v>2</v>
      </c>
      <c r="L23" s="278" t="s">
        <v>2821</v>
      </c>
      <c r="M23" s="70"/>
      <c r="N23" s="278">
        <v>2</v>
      </c>
      <c r="O23" s="278"/>
      <c r="P23" s="70" t="s">
        <v>4339</v>
      </c>
      <c r="Q23" s="291">
        <v>43130</v>
      </c>
      <c r="R23" s="291"/>
      <c r="S23" s="70"/>
      <c r="T23" s="70"/>
      <c r="U23" s="70"/>
    </row>
    <row r="24" spans="1:21" ht="19.5" customHeight="1">
      <c r="A24" s="70" t="s">
        <v>3217</v>
      </c>
      <c r="B24" s="70" t="s">
        <v>1621</v>
      </c>
      <c r="C24" s="70" t="s">
        <v>185</v>
      </c>
      <c r="D24" s="70" t="s">
        <v>40</v>
      </c>
      <c r="E24" s="70">
        <v>78119</v>
      </c>
      <c r="F24" s="70" t="s">
        <v>368</v>
      </c>
      <c r="G24" s="70" t="s">
        <v>898</v>
      </c>
      <c r="H24" s="600"/>
      <c r="I24" s="600"/>
      <c r="J24" s="278">
        <v>2</v>
      </c>
      <c r="K24" s="278">
        <v>2</v>
      </c>
      <c r="L24" s="278" t="s">
        <v>2821</v>
      </c>
      <c r="M24" s="70"/>
      <c r="N24" s="278">
        <v>2</v>
      </c>
      <c r="O24" s="278"/>
      <c r="P24" s="70" t="s">
        <v>4339</v>
      </c>
      <c r="Q24" s="291">
        <v>43130</v>
      </c>
      <c r="R24" s="291"/>
      <c r="S24" s="70"/>
      <c r="T24" s="70"/>
      <c r="U24" s="70"/>
    </row>
    <row r="25" spans="1:21" ht="19.5" customHeight="1">
      <c r="A25" s="70" t="s">
        <v>1669</v>
      </c>
      <c r="B25" s="70" t="s">
        <v>1670</v>
      </c>
      <c r="C25" s="70" t="s">
        <v>1671</v>
      </c>
      <c r="D25" s="70" t="s">
        <v>40</v>
      </c>
      <c r="E25" s="70">
        <v>78072</v>
      </c>
      <c r="F25" s="70" t="s">
        <v>368</v>
      </c>
      <c r="G25" s="70" t="s">
        <v>898</v>
      </c>
      <c r="H25" s="600"/>
      <c r="I25" s="600"/>
      <c r="J25" s="278">
        <v>2</v>
      </c>
      <c r="K25" s="278">
        <v>2</v>
      </c>
      <c r="L25" s="278" t="s">
        <v>2821</v>
      </c>
      <c r="M25" s="70"/>
      <c r="N25" s="278">
        <v>2</v>
      </c>
      <c r="O25" s="278"/>
      <c r="P25" s="70" t="s">
        <v>4339</v>
      </c>
      <c r="Q25" s="291">
        <v>43130</v>
      </c>
      <c r="R25" s="291"/>
      <c r="S25" s="70"/>
      <c r="T25" s="70"/>
      <c r="U25" s="70"/>
    </row>
    <row r="26" spans="1:21" ht="19.5" customHeight="1">
      <c r="A26" s="70" t="s">
        <v>2620</v>
      </c>
      <c r="B26" s="70" t="s">
        <v>3445</v>
      </c>
      <c r="C26" s="70" t="s">
        <v>192</v>
      </c>
      <c r="D26" s="70" t="s">
        <v>40</v>
      </c>
      <c r="E26" s="70">
        <v>78006</v>
      </c>
      <c r="F26" s="70" t="s">
        <v>368</v>
      </c>
      <c r="G26" s="70" t="s">
        <v>898</v>
      </c>
      <c r="H26" s="600"/>
      <c r="I26" s="600"/>
      <c r="J26" s="278">
        <v>2</v>
      </c>
      <c r="K26" s="278">
        <v>2</v>
      </c>
      <c r="L26" s="278" t="s">
        <v>2821</v>
      </c>
      <c r="M26" s="70"/>
      <c r="N26" s="278">
        <v>2</v>
      </c>
      <c r="O26" s="278"/>
      <c r="P26" s="70" t="s">
        <v>4339</v>
      </c>
      <c r="Q26" s="291">
        <v>43130</v>
      </c>
      <c r="R26" s="291"/>
      <c r="S26" s="70"/>
      <c r="T26" s="70"/>
      <c r="U26" s="70"/>
    </row>
    <row r="27" spans="1:21" ht="19.5" customHeight="1">
      <c r="A27" s="70" t="s">
        <v>1689</v>
      </c>
      <c r="B27" s="70" t="s">
        <v>1690</v>
      </c>
      <c r="C27" s="70" t="s">
        <v>37</v>
      </c>
      <c r="D27" s="70" t="s">
        <v>40</v>
      </c>
      <c r="E27" s="70">
        <v>78213</v>
      </c>
      <c r="F27" s="70" t="s">
        <v>368</v>
      </c>
      <c r="G27" s="70" t="s">
        <v>898</v>
      </c>
      <c r="H27" s="600"/>
      <c r="I27" s="600"/>
      <c r="J27" s="278">
        <v>2</v>
      </c>
      <c r="K27" s="278">
        <v>2</v>
      </c>
      <c r="L27" s="278" t="s">
        <v>2821</v>
      </c>
      <c r="M27" s="70"/>
      <c r="N27" s="278">
        <v>2</v>
      </c>
      <c r="O27" s="278"/>
      <c r="P27" s="70" t="s">
        <v>4339</v>
      </c>
      <c r="Q27" s="291">
        <v>43130</v>
      </c>
      <c r="R27" s="291"/>
      <c r="S27" s="70"/>
      <c r="T27" s="70"/>
      <c r="U27" s="70"/>
    </row>
    <row r="28" spans="1:21" ht="19.5" customHeight="1">
      <c r="A28" s="70" t="s">
        <v>473</v>
      </c>
      <c r="B28" s="70" t="s">
        <v>1121</v>
      </c>
      <c r="C28" s="70" t="s">
        <v>37</v>
      </c>
      <c r="D28" s="70" t="s">
        <v>40</v>
      </c>
      <c r="E28" s="70">
        <v>78261</v>
      </c>
      <c r="F28" s="70" t="s">
        <v>368</v>
      </c>
      <c r="G28" s="70" t="s">
        <v>898</v>
      </c>
      <c r="H28" s="600"/>
      <c r="I28" s="600"/>
      <c r="J28" s="278">
        <v>2</v>
      </c>
      <c r="K28" s="278">
        <v>2</v>
      </c>
      <c r="L28" s="278" t="s">
        <v>2821</v>
      </c>
      <c r="M28" s="70"/>
      <c r="N28" s="278">
        <v>2</v>
      </c>
      <c r="O28" s="278"/>
      <c r="P28" s="70" t="s">
        <v>4339</v>
      </c>
      <c r="Q28" s="291">
        <v>43130</v>
      </c>
      <c r="R28" s="291"/>
      <c r="S28" s="70"/>
      <c r="T28" s="70"/>
      <c r="U28" s="70"/>
    </row>
    <row r="29" spans="1:21" ht="19.5" customHeight="1">
      <c r="A29" s="70" t="s">
        <v>4327</v>
      </c>
      <c r="B29" s="70" t="s">
        <v>1923</v>
      </c>
      <c r="C29" s="70" t="s">
        <v>1564</v>
      </c>
      <c r="D29" s="70" t="s">
        <v>40</v>
      </c>
      <c r="E29" s="70">
        <v>78070</v>
      </c>
      <c r="F29" s="70" t="s">
        <v>368</v>
      </c>
      <c r="G29" s="70" t="s">
        <v>898</v>
      </c>
      <c r="H29" s="600"/>
      <c r="I29" s="600"/>
      <c r="J29" s="278">
        <v>2</v>
      </c>
      <c r="K29" s="278">
        <v>2</v>
      </c>
      <c r="L29" s="278" t="s">
        <v>2821</v>
      </c>
      <c r="M29" s="70"/>
      <c r="N29" s="278">
        <v>2</v>
      </c>
      <c r="O29" s="278"/>
      <c r="P29" s="70" t="s">
        <v>4339</v>
      </c>
      <c r="Q29" s="291">
        <v>43130</v>
      </c>
      <c r="R29" s="291"/>
      <c r="S29" s="70"/>
      <c r="T29" s="70"/>
      <c r="U29" s="70"/>
    </row>
    <row r="30" spans="1:21" ht="19.5" customHeight="1">
      <c r="A30" s="70" t="s">
        <v>3450</v>
      </c>
      <c r="B30" s="70" t="s">
        <v>3451</v>
      </c>
      <c r="C30" s="70" t="s">
        <v>37</v>
      </c>
      <c r="D30" s="70" t="s">
        <v>40</v>
      </c>
      <c r="E30" s="70">
        <v>78210</v>
      </c>
      <c r="F30" s="70" t="s">
        <v>368</v>
      </c>
      <c r="G30" s="70" t="s">
        <v>898</v>
      </c>
      <c r="H30" s="600"/>
      <c r="I30" s="600"/>
      <c r="J30" s="278">
        <v>2</v>
      </c>
      <c r="K30" s="278">
        <v>2</v>
      </c>
      <c r="L30" s="278" t="s">
        <v>2821</v>
      </c>
      <c r="M30" s="70"/>
      <c r="N30" s="278">
        <v>2</v>
      </c>
      <c r="O30" s="278"/>
      <c r="P30" s="70" t="s">
        <v>4339</v>
      </c>
      <c r="Q30" s="291">
        <v>43130</v>
      </c>
      <c r="R30" s="291"/>
      <c r="S30" s="70"/>
      <c r="T30" s="70"/>
      <c r="U30" s="70"/>
    </row>
    <row r="31" spans="1:21" ht="19.5" customHeight="1">
      <c r="A31" s="70" t="s">
        <v>3205</v>
      </c>
      <c r="B31" s="70" t="s">
        <v>1069</v>
      </c>
      <c r="C31" s="70" t="s">
        <v>68</v>
      </c>
      <c r="D31" s="70" t="s">
        <v>40</v>
      </c>
      <c r="E31" s="70">
        <v>77005</v>
      </c>
      <c r="F31" s="70" t="s">
        <v>368</v>
      </c>
      <c r="G31" s="70" t="s">
        <v>898</v>
      </c>
      <c r="H31" s="600"/>
      <c r="I31" s="600"/>
      <c r="J31" s="278">
        <v>2</v>
      </c>
      <c r="K31" s="278">
        <v>2</v>
      </c>
      <c r="L31" s="278" t="s">
        <v>2821</v>
      </c>
      <c r="M31" s="70"/>
      <c r="N31" s="278">
        <v>2</v>
      </c>
      <c r="O31" s="278"/>
      <c r="P31" s="70" t="s">
        <v>4339</v>
      </c>
      <c r="Q31" s="291">
        <v>43130</v>
      </c>
      <c r="R31" s="291"/>
      <c r="S31" s="70"/>
      <c r="T31" s="70"/>
      <c r="U31" s="70"/>
    </row>
    <row r="32" spans="1:21" ht="19.5" customHeight="1">
      <c r="A32" s="70" t="s">
        <v>3463</v>
      </c>
      <c r="B32" s="70" t="s">
        <v>3464</v>
      </c>
      <c r="C32" s="70" t="s">
        <v>3465</v>
      </c>
      <c r="D32" s="70" t="s">
        <v>40</v>
      </c>
      <c r="E32" s="70">
        <v>77316</v>
      </c>
      <c r="F32" s="70" t="s">
        <v>368</v>
      </c>
      <c r="G32" s="70" t="s">
        <v>898</v>
      </c>
      <c r="H32" s="600"/>
      <c r="I32" s="600"/>
      <c r="J32" s="278">
        <v>2</v>
      </c>
      <c r="K32" s="278">
        <v>2</v>
      </c>
      <c r="L32" s="278" t="s">
        <v>2821</v>
      </c>
      <c r="M32" s="70"/>
      <c r="N32" s="278">
        <v>2</v>
      </c>
      <c r="O32" s="278"/>
      <c r="P32" s="70" t="s">
        <v>4339</v>
      </c>
      <c r="Q32" s="291">
        <v>43130</v>
      </c>
      <c r="R32" s="291"/>
      <c r="S32" s="70"/>
      <c r="T32" s="70"/>
      <c r="U32" s="70"/>
    </row>
    <row r="33" spans="1:21" ht="19.5" customHeight="1">
      <c r="A33" s="70" t="s">
        <v>3466</v>
      </c>
      <c r="B33" s="70" t="s">
        <v>3467</v>
      </c>
      <c r="C33" s="70" t="s">
        <v>37</v>
      </c>
      <c r="D33" s="70" t="s">
        <v>40</v>
      </c>
      <c r="E33" s="70">
        <v>78217</v>
      </c>
      <c r="F33" s="70" t="s">
        <v>368</v>
      </c>
      <c r="G33" s="70" t="s">
        <v>898</v>
      </c>
      <c r="H33" s="600"/>
      <c r="I33" s="600"/>
      <c r="J33" s="278">
        <v>2</v>
      </c>
      <c r="K33" s="278">
        <v>2</v>
      </c>
      <c r="L33" s="278" t="s">
        <v>2821</v>
      </c>
      <c r="M33" s="70"/>
      <c r="N33" s="278">
        <v>2</v>
      </c>
      <c r="O33" s="278">
        <v>2</v>
      </c>
      <c r="P33" s="70" t="s">
        <v>4339</v>
      </c>
      <c r="Q33" s="291">
        <v>43130</v>
      </c>
      <c r="R33" s="291"/>
      <c r="S33" s="70"/>
      <c r="T33" s="70"/>
      <c r="U33" s="70"/>
    </row>
    <row r="34" spans="1:21" ht="19.5" customHeight="1">
      <c r="A34" s="70" t="s">
        <v>3476</v>
      </c>
      <c r="B34" s="70" t="s">
        <v>2302</v>
      </c>
      <c r="C34" s="70" t="s">
        <v>1671</v>
      </c>
      <c r="D34" s="70" t="s">
        <v>40</v>
      </c>
      <c r="E34" s="70">
        <v>78072</v>
      </c>
      <c r="F34" s="70" t="s">
        <v>368</v>
      </c>
      <c r="G34" s="70" t="s">
        <v>898</v>
      </c>
      <c r="H34" s="600"/>
      <c r="I34" s="600"/>
      <c r="J34" s="278">
        <v>2</v>
      </c>
      <c r="K34" s="278">
        <v>2</v>
      </c>
      <c r="L34" s="278" t="s">
        <v>2821</v>
      </c>
      <c r="M34" s="70"/>
      <c r="N34" s="278">
        <v>2</v>
      </c>
      <c r="O34" s="278"/>
      <c r="P34" s="70" t="s">
        <v>4339</v>
      </c>
      <c r="Q34" s="291">
        <v>43130</v>
      </c>
      <c r="R34" s="291"/>
      <c r="S34" s="70"/>
      <c r="T34" s="70"/>
      <c r="U34" s="70"/>
    </row>
    <row r="35" spans="1:21" ht="19.5" customHeight="1">
      <c r="A35" s="70" t="s">
        <v>4332</v>
      </c>
      <c r="B35" s="70" t="s">
        <v>2186</v>
      </c>
      <c r="C35" s="70" t="s">
        <v>333</v>
      </c>
      <c r="D35" s="70" t="s">
        <v>40</v>
      </c>
      <c r="E35" s="70">
        <v>78066</v>
      </c>
      <c r="F35" s="70" t="s">
        <v>363</v>
      </c>
      <c r="G35" s="70" t="s">
        <v>901</v>
      </c>
      <c r="H35" s="600"/>
      <c r="I35" s="600"/>
      <c r="J35" s="278">
        <v>1</v>
      </c>
      <c r="K35" s="278">
        <v>0</v>
      </c>
      <c r="L35" s="278" t="s">
        <v>2821</v>
      </c>
      <c r="M35" s="70"/>
      <c r="N35" s="278">
        <v>2</v>
      </c>
      <c r="O35" s="278"/>
      <c r="P35" s="70" t="s">
        <v>4339</v>
      </c>
      <c r="Q35" s="291">
        <v>43130</v>
      </c>
      <c r="R35" s="291"/>
      <c r="S35" s="70"/>
      <c r="T35" s="70"/>
      <c r="U35" s="70"/>
    </row>
    <row r="36" spans="1:21" ht="19.5" customHeight="1">
      <c r="A36" s="70" t="s">
        <v>2278</v>
      </c>
      <c r="B36" s="70" t="s">
        <v>2279</v>
      </c>
      <c r="C36" s="70" t="s">
        <v>37</v>
      </c>
      <c r="D36" s="70" t="s">
        <v>40</v>
      </c>
      <c r="E36" s="70">
        <v>78248</v>
      </c>
      <c r="F36" s="70" t="s">
        <v>363</v>
      </c>
      <c r="G36" s="70" t="s">
        <v>901</v>
      </c>
      <c r="H36" s="600"/>
      <c r="I36" s="600"/>
      <c r="J36" s="278">
        <v>1</v>
      </c>
      <c r="K36" s="278">
        <v>0</v>
      </c>
      <c r="L36" s="278" t="s">
        <v>2821</v>
      </c>
      <c r="M36" s="70"/>
      <c r="N36" s="278">
        <v>2</v>
      </c>
      <c r="O36" s="278"/>
      <c r="P36" s="70" t="s">
        <v>4339</v>
      </c>
      <c r="Q36" s="291">
        <v>43130</v>
      </c>
      <c r="R36" s="291"/>
      <c r="S36" s="70"/>
      <c r="T36" s="70"/>
      <c r="U36" s="70"/>
    </row>
    <row r="37" spans="1:21" ht="19.5" customHeight="1">
      <c r="A37" s="70" t="s">
        <v>3488</v>
      </c>
      <c r="B37" s="70" t="s">
        <v>1485</v>
      </c>
      <c r="C37" s="70" t="s">
        <v>234</v>
      </c>
      <c r="D37" s="70" t="s">
        <v>40</v>
      </c>
      <c r="E37" s="70">
        <v>787130</v>
      </c>
      <c r="F37" s="70" t="s">
        <v>363</v>
      </c>
      <c r="G37" s="70" t="s">
        <v>901</v>
      </c>
      <c r="H37" s="600"/>
      <c r="I37" s="600"/>
      <c r="J37" s="278">
        <v>1</v>
      </c>
      <c r="K37" s="278">
        <v>0</v>
      </c>
      <c r="L37" s="278" t="s">
        <v>2821</v>
      </c>
      <c r="M37" s="70"/>
      <c r="N37" s="278">
        <v>2</v>
      </c>
      <c r="O37" s="278"/>
      <c r="P37" s="70" t="s">
        <v>4339</v>
      </c>
      <c r="Q37" s="291">
        <v>43130</v>
      </c>
      <c r="R37" s="291"/>
      <c r="S37" s="70"/>
      <c r="T37" s="70"/>
      <c r="U37" s="70"/>
    </row>
    <row r="38" spans="1:21" ht="19.5" customHeight="1">
      <c r="A38" s="70" t="s">
        <v>3300</v>
      </c>
      <c r="B38" s="70" t="s">
        <v>1918</v>
      </c>
      <c r="C38" s="70" t="s">
        <v>309</v>
      </c>
      <c r="D38" s="70" t="s">
        <v>40</v>
      </c>
      <c r="E38" s="70">
        <v>78801</v>
      </c>
      <c r="F38" s="70" t="s">
        <v>363</v>
      </c>
      <c r="G38" s="70" t="s">
        <v>901</v>
      </c>
      <c r="H38" s="600"/>
      <c r="I38" s="600"/>
      <c r="J38" s="278">
        <v>1</v>
      </c>
      <c r="K38" s="278">
        <v>0</v>
      </c>
      <c r="L38" s="278" t="s">
        <v>2821</v>
      </c>
      <c r="M38" s="70"/>
      <c r="N38" s="278">
        <v>2</v>
      </c>
      <c r="O38" s="278"/>
      <c r="P38" s="70" t="s">
        <v>4339</v>
      </c>
      <c r="Q38" s="291">
        <v>43130</v>
      </c>
      <c r="R38" s="291"/>
      <c r="S38" s="70"/>
      <c r="T38" s="70"/>
      <c r="U38" s="70"/>
    </row>
    <row r="39" spans="1:21" ht="19.5" customHeight="1">
      <c r="A39" s="70" t="s">
        <v>3507</v>
      </c>
      <c r="B39" s="70" t="s">
        <v>3508</v>
      </c>
      <c r="C39" s="70" t="s">
        <v>68</v>
      </c>
      <c r="D39" s="70" t="s">
        <v>40</v>
      </c>
      <c r="E39" s="70">
        <v>77008</v>
      </c>
      <c r="F39" s="70" t="s">
        <v>363</v>
      </c>
      <c r="G39" s="70" t="s">
        <v>901</v>
      </c>
      <c r="H39" s="600"/>
      <c r="I39" s="600"/>
      <c r="J39" s="278">
        <v>1</v>
      </c>
      <c r="K39" s="278">
        <v>0</v>
      </c>
      <c r="L39" s="278" t="s">
        <v>2821</v>
      </c>
      <c r="M39" s="70"/>
      <c r="N39" s="278">
        <v>2</v>
      </c>
      <c r="O39" s="278"/>
      <c r="P39" s="70" t="s">
        <v>4339</v>
      </c>
      <c r="Q39" s="291">
        <v>43130</v>
      </c>
      <c r="R39" s="291"/>
      <c r="S39" s="70"/>
      <c r="T39" s="70"/>
      <c r="U39" s="70"/>
    </row>
    <row r="40" spans="1:21" ht="19.5" customHeight="1">
      <c r="A40" s="70" t="s">
        <v>1119</v>
      </c>
      <c r="B40" s="70" t="s">
        <v>1120</v>
      </c>
      <c r="C40" s="70" t="s">
        <v>178</v>
      </c>
      <c r="D40" s="70" t="s">
        <v>40</v>
      </c>
      <c r="E40" s="70">
        <v>78948</v>
      </c>
      <c r="F40" s="70" t="s">
        <v>363</v>
      </c>
      <c r="G40" s="70" t="s">
        <v>901</v>
      </c>
      <c r="H40" s="600"/>
      <c r="I40" s="600"/>
      <c r="J40" s="278">
        <v>1</v>
      </c>
      <c r="K40" s="278">
        <v>0</v>
      </c>
      <c r="L40" s="278" t="s">
        <v>2821</v>
      </c>
      <c r="M40" s="70"/>
      <c r="N40" s="278">
        <v>2</v>
      </c>
      <c r="O40" s="278"/>
      <c r="P40" s="70" t="s">
        <v>4339</v>
      </c>
      <c r="Q40" s="291">
        <v>43130</v>
      </c>
      <c r="R40" s="291"/>
      <c r="S40" s="70"/>
      <c r="T40" s="70"/>
      <c r="U40" s="70"/>
    </row>
    <row r="41" spans="1:21" ht="19.5" customHeight="1">
      <c r="A41" s="70" t="s">
        <v>3551</v>
      </c>
      <c r="B41" s="70" t="s">
        <v>3552</v>
      </c>
      <c r="C41" s="70" t="s">
        <v>107</v>
      </c>
      <c r="D41" s="70" t="s">
        <v>40</v>
      </c>
      <c r="E41" s="70">
        <v>78016</v>
      </c>
      <c r="F41" s="70" t="s">
        <v>363</v>
      </c>
      <c r="G41" s="70" t="s">
        <v>901</v>
      </c>
      <c r="H41" s="600"/>
      <c r="I41" s="600"/>
      <c r="J41" s="278">
        <v>1</v>
      </c>
      <c r="K41" s="278">
        <v>0</v>
      </c>
      <c r="L41" s="278" t="s">
        <v>2821</v>
      </c>
      <c r="M41" s="70"/>
      <c r="N41" s="278">
        <v>2</v>
      </c>
      <c r="O41" s="278"/>
      <c r="P41" s="70" t="s">
        <v>4339</v>
      </c>
      <c r="Q41" s="291">
        <v>43130</v>
      </c>
      <c r="R41" s="291"/>
      <c r="S41" s="70"/>
      <c r="T41" s="70"/>
      <c r="U41" s="70"/>
    </row>
    <row r="42" spans="1:21" ht="19.5" customHeight="1">
      <c r="A42" s="70" t="s">
        <v>3576</v>
      </c>
      <c r="B42" s="70" t="s">
        <v>3577</v>
      </c>
      <c r="C42" s="70" t="s">
        <v>3578</v>
      </c>
      <c r="D42" s="70" t="s">
        <v>319</v>
      </c>
      <c r="E42" s="70">
        <v>61704</v>
      </c>
      <c r="F42" s="70" t="s">
        <v>363</v>
      </c>
      <c r="G42" s="70" t="s">
        <v>901</v>
      </c>
      <c r="H42" s="600"/>
      <c r="I42" s="600"/>
      <c r="J42" s="278">
        <v>1</v>
      </c>
      <c r="K42" s="278">
        <v>0</v>
      </c>
      <c r="L42" s="278" t="s">
        <v>2821</v>
      </c>
      <c r="M42" s="70"/>
      <c r="N42" s="278">
        <v>2</v>
      </c>
      <c r="O42" s="278"/>
      <c r="P42" s="70" t="s">
        <v>4339</v>
      </c>
      <c r="Q42" s="291">
        <v>43130</v>
      </c>
      <c r="R42" s="291"/>
      <c r="S42" s="70"/>
      <c r="T42" s="70"/>
      <c r="U42" s="70"/>
    </row>
    <row r="43" spans="1:21" ht="19.5" customHeight="1">
      <c r="A43" s="70" t="s">
        <v>1283</v>
      </c>
      <c r="B43" s="70" t="s">
        <v>1284</v>
      </c>
      <c r="C43" s="70" t="s">
        <v>37</v>
      </c>
      <c r="D43" s="70" t="s">
        <v>40</v>
      </c>
      <c r="E43" s="70">
        <v>78213</v>
      </c>
      <c r="F43" s="70" t="s">
        <v>363</v>
      </c>
      <c r="G43" s="70" t="s">
        <v>901</v>
      </c>
      <c r="H43" s="600"/>
      <c r="I43" s="600"/>
      <c r="J43" s="278">
        <v>1</v>
      </c>
      <c r="K43" s="278">
        <v>0</v>
      </c>
      <c r="L43" s="278" t="s">
        <v>2821</v>
      </c>
      <c r="M43" s="70"/>
      <c r="N43" s="278">
        <v>2</v>
      </c>
      <c r="O43" s="278"/>
      <c r="P43" s="70" t="s">
        <v>4339</v>
      </c>
      <c r="Q43" s="291">
        <v>43130</v>
      </c>
      <c r="R43" s="291"/>
      <c r="S43" s="70"/>
      <c r="T43" s="70"/>
      <c r="U43" s="70"/>
    </row>
    <row r="44" spans="1:21" ht="19.5" customHeight="1">
      <c r="A44" s="70" t="s">
        <v>3367</v>
      </c>
      <c r="B44" s="70" t="s">
        <v>3368</v>
      </c>
      <c r="C44" s="70" t="s">
        <v>37</v>
      </c>
      <c r="D44" s="70" t="s">
        <v>40</v>
      </c>
      <c r="E44" s="70">
        <v>78240</v>
      </c>
      <c r="F44" s="70" t="s">
        <v>903</v>
      </c>
      <c r="G44" s="70" t="s">
        <v>904</v>
      </c>
      <c r="H44" s="600"/>
      <c r="I44" s="600"/>
      <c r="J44" s="278">
        <v>1</v>
      </c>
      <c r="K44" s="278">
        <v>0</v>
      </c>
      <c r="L44" s="278" t="s">
        <v>2821</v>
      </c>
      <c r="M44" s="70"/>
      <c r="N44" s="278">
        <v>1</v>
      </c>
      <c r="O44" s="278"/>
      <c r="P44" s="70" t="s">
        <v>4339</v>
      </c>
      <c r="Q44" s="291">
        <v>43130</v>
      </c>
      <c r="R44" s="291"/>
      <c r="S44" s="70"/>
      <c r="T44" s="70"/>
      <c r="U44" s="70"/>
    </row>
    <row r="45" spans="1:21" ht="19.5" customHeight="1">
      <c r="A45" s="70" t="s">
        <v>3602</v>
      </c>
      <c r="B45" s="70" t="s">
        <v>1625</v>
      </c>
      <c r="C45" s="70" t="s">
        <v>37</v>
      </c>
      <c r="D45" s="70" t="s">
        <v>40</v>
      </c>
      <c r="E45" s="70">
        <v>78218</v>
      </c>
      <c r="F45" s="70" t="s">
        <v>367</v>
      </c>
      <c r="G45" s="70" t="s">
        <v>895</v>
      </c>
      <c r="H45" s="600"/>
      <c r="I45" s="600"/>
      <c r="J45" s="278">
        <v>4</v>
      </c>
      <c r="K45" s="278">
        <v>2</v>
      </c>
      <c r="L45" s="278" t="s">
        <v>3034</v>
      </c>
      <c r="M45" s="70"/>
      <c r="N45" s="278">
        <v>4</v>
      </c>
      <c r="O45" s="278"/>
      <c r="P45" s="70" t="s">
        <v>4339</v>
      </c>
      <c r="Q45" s="291">
        <v>43130</v>
      </c>
      <c r="R45" s="291"/>
      <c r="S45" s="70"/>
      <c r="T45" s="70"/>
      <c r="U45" s="70"/>
    </row>
    <row r="46" spans="1:21" ht="19.5" customHeight="1">
      <c r="A46" s="70" t="s">
        <v>1721</v>
      </c>
      <c r="B46" s="70" t="s">
        <v>4062</v>
      </c>
      <c r="C46" s="70" t="s">
        <v>160</v>
      </c>
      <c r="D46" s="70" t="s">
        <v>40</v>
      </c>
      <c r="E46" s="70">
        <v>78959</v>
      </c>
      <c r="F46" s="70" t="s">
        <v>373</v>
      </c>
      <c r="G46" s="70" t="s">
        <v>897</v>
      </c>
      <c r="H46" s="600"/>
      <c r="I46" s="600"/>
      <c r="J46" s="278">
        <v>2</v>
      </c>
      <c r="K46" s="278">
        <v>2</v>
      </c>
      <c r="L46" s="278" t="s">
        <v>2821</v>
      </c>
      <c r="M46" s="70"/>
      <c r="N46" s="278">
        <v>4</v>
      </c>
      <c r="O46" s="278"/>
      <c r="P46" s="70" t="s">
        <v>4339</v>
      </c>
      <c r="Q46" s="291">
        <v>43130</v>
      </c>
      <c r="R46" s="291"/>
      <c r="S46" s="70"/>
      <c r="T46" s="70"/>
      <c r="U46" s="70"/>
    </row>
    <row r="47" spans="1:21" ht="19.5" customHeight="1">
      <c r="A47" s="70" t="s">
        <v>3609</v>
      </c>
      <c r="B47" s="70" t="s">
        <v>3610</v>
      </c>
      <c r="C47" s="70" t="s">
        <v>234</v>
      </c>
      <c r="D47" s="70" t="s">
        <v>40</v>
      </c>
      <c r="E47" s="70">
        <v>78130</v>
      </c>
      <c r="F47" s="70" t="s">
        <v>373</v>
      </c>
      <c r="G47" s="70" t="s">
        <v>897</v>
      </c>
      <c r="H47" s="600"/>
      <c r="I47" s="600"/>
      <c r="J47" s="278">
        <v>2</v>
      </c>
      <c r="K47" s="278">
        <v>2</v>
      </c>
      <c r="L47" s="278" t="s">
        <v>2821</v>
      </c>
      <c r="M47" s="70"/>
      <c r="N47" s="278">
        <v>4</v>
      </c>
      <c r="O47" s="278"/>
      <c r="P47" s="70" t="s">
        <v>4339</v>
      </c>
      <c r="Q47" s="291">
        <v>43130</v>
      </c>
      <c r="R47" s="291"/>
      <c r="S47" s="70"/>
      <c r="T47" s="70"/>
      <c r="U47" s="70"/>
    </row>
    <row r="48" spans="1:21" ht="19.5" customHeight="1">
      <c r="A48" s="70" t="s">
        <v>2122</v>
      </c>
      <c r="B48" s="70" t="s">
        <v>3612</v>
      </c>
      <c r="C48" s="70" t="s">
        <v>216</v>
      </c>
      <c r="D48" s="70" t="s">
        <v>40</v>
      </c>
      <c r="E48" s="70">
        <v>75551</v>
      </c>
      <c r="F48" s="70" t="s">
        <v>368</v>
      </c>
      <c r="G48" s="70" t="s">
        <v>898</v>
      </c>
      <c r="H48" s="600"/>
      <c r="I48" s="600"/>
      <c r="J48" s="278">
        <v>2</v>
      </c>
      <c r="K48" s="278">
        <v>2</v>
      </c>
      <c r="L48" s="278" t="s">
        <v>2821</v>
      </c>
      <c r="M48" s="70"/>
      <c r="N48" s="278">
        <v>2</v>
      </c>
      <c r="O48" s="278"/>
      <c r="P48" s="70" t="s">
        <v>4339</v>
      </c>
      <c r="Q48" s="291">
        <v>43130</v>
      </c>
      <c r="R48" s="291"/>
      <c r="S48" s="70"/>
      <c r="T48" s="70"/>
      <c r="U48" s="70"/>
    </row>
    <row r="49" spans="1:21" ht="19.5" customHeight="1">
      <c r="A49" s="70" t="s">
        <v>4340</v>
      </c>
      <c r="B49" s="70" t="s">
        <v>2799</v>
      </c>
      <c r="C49" s="70" t="s">
        <v>37</v>
      </c>
      <c r="D49" s="70" t="s">
        <v>40</v>
      </c>
      <c r="E49" s="70">
        <v>78222</v>
      </c>
      <c r="F49" s="70" t="s">
        <v>382</v>
      </c>
      <c r="G49" s="70" t="s">
        <v>890</v>
      </c>
      <c r="H49" s="278">
        <v>4</v>
      </c>
      <c r="I49" s="278"/>
      <c r="J49" s="278">
        <v>6</v>
      </c>
      <c r="K49" s="278">
        <v>4</v>
      </c>
      <c r="L49" s="278" t="s">
        <v>3034</v>
      </c>
      <c r="M49" s="70"/>
      <c r="N49" s="278">
        <v>8</v>
      </c>
      <c r="O49" s="278"/>
      <c r="P49" s="70" t="s">
        <v>884</v>
      </c>
      <c r="Q49" s="291">
        <v>43130</v>
      </c>
      <c r="R49" s="291"/>
      <c r="S49" s="70"/>
      <c r="T49" s="70"/>
      <c r="U49" s="70"/>
    </row>
    <row r="50" spans="1:21" ht="19.5" customHeight="1">
      <c r="A50" s="70" t="s">
        <v>3371</v>
      </c>
      <c r="B50" s="70" t="s">
        <v>1290</v>
      </c>
      <c r="C50" s="70" t="s">
        <v>37</v>
      </c>
      <c r="D50" s="70" t="s">
        <v>40</v>
      </c>
      <c r="E50" s="70">
        <v>78258</v>
      </c>
      <c r="F50" s="70" t="s">
        <v>382</v>
      </c>
      <c r="G50" s="70" t="s">
        <v>890</v>
      </c>
      <c r="H50" s="278">
        <v>4</v>
      </c>
      <c r="I50" s="278"/>
      <c r="J50" s="278">
        <v>6</v>
      </c>
      <c r="K50" s="278">
        <v>4</v>
      </c>
      <c r="L50" s="278" t="s">
        <v>3034</v>
      </c>
      <c r="M50" s="70"/>
      <c r="N50" s="278">
        <v>8</v>
      </c>
      <c r="O50" s="278"/>
      <c r="P50" s="70" t="s">
        <v>884</v>
      </c>
      <c r="Q50" s="291">
        <v>43130</v>
      </c>
      <c r="R50" s="291"/>
      <c r="S50" s="70"/>
      <c r="T50" s="70"/>
      <c r="U50" s="70"/>
    </row>
    <row r="51" spans="1:21" ht="19.5" customHeight="1">
      <c r="A51" s="70" t="s">
        <v>1224</v>
      </c>
      <c r="B51" s="70" t="s">
        <v>1225</v>
      </c>
      <c r="C51" s="70" t="s">
        <v>234</v>
      </c>
      <c r="D51" s="70" t="s">
        <v>40</v>
      </c>
      <c r="E51" s="70">
        <v>78130</v>
      </c>
      <c r="F51" s="70" t="s">
        <v>367</v>
      </c>
      <c r="G51" s="70" t="s">
        <v>895</v>
      </c>
      <c r="H51" s="278">
        <v>2</v>
      </c>
      <c r="I51" s="278"/>
      <c r="J51" s="278">
        <v>4</v>
      </c>
      <c r="K51" s="278">
        <v>2</v>
      </c>
      <c r="L51" s="278" t="s">
        <v>3034</v>
      </c>
      <c r="M51" s="70"/>
      <c r="N51" s="278">
        <v>4</v>
      </c>
      <c r="O51" s="278"/>
      <c r="P51" s="70" t="s">
        <v>884</v>
      </c>
      <c r="Q51" s="291">
        <v>43130</v>
      </c>
      <c r="R51" s="291"/>
      <c r="S51" s="70"/>
      <c r="T51" s="70"/>
      <c r="U51" s="70"/>
    </row>
    <row r="52" spans="1:21" ht="19.5" customHeight="1">
      <c r="A52" s="70" t="s">
        <v>4319</v>
      </c>
      <c r="B52" s="70" t="s">
        <v>2698</v>
      </c>
      <c r="C52" s="70" t="s">
        <v>37</v>
      </c>
      <c r="D52" s="70" t="s">
        <v>40</v>
      </c>
      <c r="E52" s="70">
        <v>78216</v>
      </c>
      <c r="F52" s="70" t="s">
        <v>373</v>
      </c>
      <c r="G52" s="70" t="s">
        <v>897</v>
      </c>
      <c r="H52" s="600"/>
      <c r="I52" s="600"/>
      <c r="J52" s="278">
        <v>2</v>
      </c>
      <c r="K52" s="278">
        <v>2</v>
      </c>
      <c r="L52" s="278" t="s">
        <v>3089</v>
      </c>
      <c r="M52" s="70"/>
      <c r="N52" s="278">
        <v>4</v>
      </c>
      <c r="O52" s="278"/>
      <c r="P52" s="70" t="s">
        <v>884</v>
      </c>
      <c r="Q52" s="291">
        <v>43130</v>
      </c>
      <c r="R52" s="291"/>
      <c r="S52" s="70"/>
      <c r="T52" s="70"/>
      <c r="U52" s="70"/>
    </row>
    <row r="53" spans="1:21" ht="19.5" customHeight="1">
      <c r="A53" s="70" t="s">
        <v>3402</v>
      </c>
      <c r="B53" s="70" t="s">
        <v>73</v>
      </c>
      <c r="C53" s="70" t="s">
        <v>37</v>
      </c>
      <c r="D53" s="70" t="s">
        <v>40</v>
      </c>
      <c r="E53" s="70">
        <v>78217</v>
      </c>
      <c r="F53" s="70" t="s">
        <v>373</v>
      </c>
      <c r="G53" s="70" t="s">
        <v>897</v>
      </c>
      <c r="H53" s="600"/>
      <c r="I53" s="600"/>
      <c r="J53" s="278">
        <v>2</v>
      </c>
      <c r="K53" s="278">
        <v>2</v>
      </c>
      <c r="L53" s="278" t="s">
        <v>3089</v>
      </c>
      <c r="M53" s="70"/>
      <c r="N53" s="278">
        <v>4</v>
      </c>
      <c r="O53" s="278"/>
      <c r="P53" s="70" t="s">
        <v>884</v>
      </c>
      <c r="Q53" s="291">
        <v>43130</v>
      </c>
      <c r="R53" s="291"/>
      <c r="S53" s="70"/>
      <c r="T53" s="70"/>
      <c r="U53" s="70"/>
    </row>
    <row r="54" spans="1:21" ht="19.5" customHeight="1">
      <c r="A54" s="70" t="s">
        <v>3404</v>
      </c>
      <c r="B54" s="70" t="s">
        <v>2534</v>
      </c>
      <c r="C54" s="70" t="s">
        <v>129</v>
      </c>
      <c r="D54" s="70" t="s">
        <v>40</v>
      </c>
      <c r="E54" s="70">
        <v>78155</v>
      </c>
      <c r="F54" s="70" t="s">
        <v>373</v>
      </c>
      <c r="G54" s="70" t="s">
        <v>897</v>
      </c>
      <c r="H54" s="600"/>
      <c r="I54" s="600"/>
      <c r="J54" s="278">
        <v>2</v>
      </c>
      <c r="K54" s="278">
        <v>2</v>
      </c>
      <c r="L54" s="278" t="s">
        <v>3089</v>
      </c>
      <c r="M54" s="70"/>
      <c r="N54" s="278">
        <v>4</v>
      </c>
      <c r="O54" s="278"/>
      <c r="P54" s="70" t="s">
        <v>884</v>
      </c>
      <c r="Q54" s="291">
        <v>43130</v>
      </c>
      <c r="R54" s="291"/>
      <c r="S54" s="70"/>
      <c r="T54" s="70"/>
      <c r="U54" s="70"/>
    </row>
    <row r="55" spans="1:21" ht="19.5" customHeight="1">
      <c r="A55" s="70" t="s">
        <v>4321</v>
      </c>
      <c r="B55" s="70" t="s">
        <v>1372</v>
      </c>
      <c r="C55" s="70" t="s">
        <v>37</v>
      </c>
      <c r="D55" s="70" t="s">
        <v>40</v>
      </c>
      <c r="E55" s="70">
        <v>78228</v>
      </c>
      <c r="F55" s="70" t="s">
        <v>373</v>
      </c>
      <c r="G55" s="70" t="s">
        <v>897</v>
      </c>
      <c r="H55" s="600"/>
      <c r="I55" s="600"/>
      <c r="J55" s="278">
        <v>2</v>
      </c>
      <c r="K55" s="278">
        <v>2</v>
      </c>
      <c r="L55" s="278" t="s">
        <v>3089</v>
      </c>
      <c r="M55" s="70"/>
      <c r="N55" s="278">
        <v>4</v>
      </c>
      <c r="O55" s="278"/>
      <c r="P55" s="70" t="s">
        <v>884</v>
      </c>
      <c r="Q55" s="291">
        <v>43130</v>
      </c>
      <c r="R55" s="291"/>
      <c r="S55" s="70"/>
      <c r="T55" s="70"/>
      <c r="U55" s="70"/>
    </row>
    <row r="56" spans="1:21" ht="19.5" customHeight="1">
      <c r="A56" s="70" t="s">
        <v>1769</v>
      </c>
      <c r="B56" s="70" t="s">
        <v>1310</v>
      </c>
      <c r="C56" s="70" t="s">
        <v>37</v>
      </c>
      <c r="D56" s="70" t="s">
        <v>40</v>
      </c>
      <c r="E56" s="70">
        <v>78216</v>
      </c>
      <c r="F56" s="70" t="s">
        <v>373</v>
      </c>
      <c r="G56" s="70" t="s">
        <v>897</v>
      </c>
      <c r="H56" s="600"/>
      <c r="I56" s="600"/>
      <c r="J56" s="278">
        <v>2</v>
      </c>
      <c r="K56" s="278">
        <v>2</v>
      </c>
      <c r="L56" s="278" t="s">
        <v>3089</v>
      </c>
      <c r="M56" s="70"/>
      <c r="N56" s="278">
        <v>4</v>
      </c>
      <c r="O56" s="278"/>
      <c r="P56" s="70" t="s">
        <v>884</v>
      </c>
      <c r="Q56" s="291">
        <v>43130</v>
      </c>
      <c r="R56" s="291"/>
      <c r="S56" s="70"/>
      <c r="T56" s="70"/>
      <c r="U56" s="70"/>
    </row>
    <row r="57" spans="1:21" ht="19.5" customHeight="1">
      <c r="A57" s="70" t="s">
        <v>2002</v>
      </c>
      <c r="B57" s="70" t="s">
        <v>2003</v>
      </c>
      <c r="C57" s="70" t="s">
        <v>37</v>
      </c>
      <c r="D57" s="70" t="s">
        <v>40</v>
      </c>
      <c r="E57" s="70">
        <v>78217</v>
      </c>
      <c r="F57" s="70" t="s">
        <v>373</v>
      </c>
      <c r="G57" s="70" t="s">
        <v>897</v>
      </c>
      <c r="H57" s="600"/>
      <c r="I57" s="600"/>
      <c r="J57" s="278">
        <v>2</v>
      </c>
      <c r="K57" s="278">
        <v>2</v>
      </c>
      <c r="L57" s="278" t="s">
        <v>3089</v>
      </c>
      <c r="M57" s="70"/>
      <c r="N57" s="278">
        <v>4</v>
      </c>
      <c r="O57" s="278"/>
      <c r="P57" s="70" t="s">
        <v>884</v>
      </c>
      <c r="Q57" s="291">
        <v>43130</v>
      </c>
      <c r="R57" s="291"/>
      <c r="S57" s="70"/>
      <c r="T57" s="70"/>
      <c r="U57" s="70"/>
    </row>
    <row r="58" spans="1:21" ht="19.5" customHeight="1">
      <c r="A58" s="70" t="s">
        <v>2317</v>
      </c>
      <c r="B58" s="70" t="s">
        <v>2789</v>
      </c>
      <c r="C58" s="70" t="s">
        <v>37</v>
      </c>
      <c r="D58" s="70" t="s">
        <v>40</v>
      </c>
      <c r="E58" s="70">
        <v>78221</v>
      </c>
      <c r="F58" s="70" t="s">
        <v>373</v>
      </c>
      <c r="G58" s="70" t="s">
        <v>897</v>
      </c>
      <c r="H58" s="600"/>
      <c r="I58" s="600"/>
      <c r="J58" s="278">
        <v>2</v>
      </c>
      <c r="K58" s="278">
        <v>2</v>
      </c>
      <c r="L58" s="278" t="s">
        <v>3089</v>
      </c>
      <c r="M58" s="70"/>
      <c r="N58" s="278">
        <v>4</v>
      </c>
      <c r="O58" s="278"/>
      <c r="P58" s="70" t="s">
        <v>884</v>
      </c>
      <c r="Q58" s="291">
        <v>43130</v>
      </c>
      <c r="R58" s="291"/>
      <c r="S58" s="70"/>
      <c r="T58" s="70"/>
      <c r="U58" s="70"/>
    </row>
    <row r="59" spans="1:21" ht="19.5" customHeight="1">
      <c r="A59" s="70" t="s">
        <v>4330</v>
      </c>
      <c r="B59" s="70" t="s">
        <v>1713</v>
      </c>
      <c r="C59" s="70" t="s">
        <v>37</v>
      </c>
      <c r="D59" s="70" t="s">
        <v>40</v>
      </c>
      <c r="E59" s="70">
        <v>78233</v>
      </c>
      <c r="F59" s="70" t="s">
        <v>373</v>
      </c>
      <c r="G59" s="70" t="s">
        <v>897</v>
      </c>
      <c r="H59" s="600"/>
      <c r="I59" s="600"/>
      <c r="J59" s="278">
        <v>2</v>
      </c>
      <c r="K59" s="278">
        <v>2</v>
      </c>
      <c r="L59" s="278" t="s">
        <v>3089</v>
      </c>
      <c r="M59" s="70"/>
      <c r="N59" s="278">
        <v>4</v>
      </c>
      <c r="O59" s="278"/>
      <c r="P59" s="70" t="s">
        <v>884</v>
      </c>
      <c r="Q59" s="291">
        <v>43130</v>
      </c>
      <c r="R59" s="291"/>
      <c r="S59" s="70"/>
      <c r="T59" s="70"/>
      <c r="U59" s="70"/>
    </row>
    <row r="60" spans="1:21" ht="19.5" customHeight="1">
      <c r="A60" s="70" t="s">
        <v>2574</v>
      </c>
      <c r="B60" s="70" t="s">
        <v>2575</v>
      </c>
      <c r="C60" s="70" t="s">
        <v>37</v>
      </c>
      <c r="D60" s="70" t="s">
        <v>40</v>
      </c>
      <c r="E60" s="70">
        <v>78258</v>
      </c>
      <c r="F60" s="70" t="s">
        <v>382</v>
      </c>
      <c r="G60" s="70" t="s">
        <v>890</v>
      </c>
      <c r="H60" s="278">
        <v>4</v>
      </c>
      <c r="I60" s="278"/>
      <c r="J60" s="278">
        <v>6</v>
      </c>
      <c r="K60" s="278">
        <v>4</v>
      </c>
      <c r="L60" s="278" t="s">
        <v>3034</v>
      </c>
      <c r="M60" s="70"/>
      <c r="N60" s="278">
        <v>8</v>
      </c>
      <c r="O60" s="278"/>
      <c r="P60" s="70" t="s">
        <v>884</v>
      </c>
      <c r="Q60" s="291">
        <v>43130</v>
      </c>
      <c r="R60" s="291"/>
      <c r="S60" s="70"/>
      <c r="T60" s="70"/>
      <c r="U60" s="70"/>
    </row>
    <row r="61" spans="1:21" ht="19.5" customHeight="1">
      <c r="A61" s="70" t="s">
        <v>3065</v>
      </c>
      <c r="B61" s="70" t="s">
        <v>2731</v>
      </c>
      <c r="C61" s="70" t="s">
        <v>234</v>
      </c>
      <c r="D61" s="70" t="s">
        <v>40</v>
      </c>
      <c r="E61" s="70">
        <v>78130</v>
      </c>
      <c r="F61" s="70" t="s">
        <v>382</v>
      </c>
      <c r="G61" s="70" t="s">
        <v>890</v>
      </c>
      <c r="H61" s="278">
        <v>4</v>
      </c>
      <c r="I61" s="278"/>
      <c r="J61" s="278">
        <v>6</v>
      </c>
      <c r="K61" s="278">
        <v>4</v>
      </c>
      <c r="L61" s="278" t="s">
        <v>3034</v>
      </c>
      <c r="M61" s="70"/>
      <c r="N61" s="278">
        <v>8</v>
      </c>
      <c r="O61" s="278"/>
      <c r="P61" s="70" t="s">
        <v>884</v>
      </c>
      <c r="Q61" s="291">
        <v>43130</v>
      </c>
      <c r="R61" s="291"/>
      <c r="S61" s="70"/>
      <c r="T61" s="70"/>
      <c r="U61" s="70"/>
    </row>
    <row r="62" spans="1:21" ht="19.5" customHeight="1">
      <c r="A62" s="70" t="s">
        <v>4210</v>
      </c>
      <c r="B62" s="70" t="s">
        <v>2807</v>
      </c>
      <c r="C62" s="70" t="s">
        <v>37</v>
      </c>
      <c r="D62" s="70" t="s">
        <v>40</v>
      </c>
      <c r="E62" s="70">
        <v>78240</v>
      </c>
      <c r="F62" s="70" t="s">
        <v>382</v>
      </c>
      <c r="G62" s="70" t="s">
        <v>890</v>
      </c>
      <c r="H62" s="278">
        <v>4</v>
      </c>
      <c r="I62" s="278"/>
      <c r="J62" s="278">
        <v>6</v>
      </c>
      <c r="K62" s="278">
        <v>4</v>
      </c>
      <c r="L62" s="278" t="s">
        <v>3034</v>
      </c>
      <c r="M62" s="70"/>
      <c r="N62" s="278">
        <v>8</v>
      </c>
      <c r="O62" s="278"/>
      <c r="P62" s="70" t="s">
        <v>884</v>
      </c>
      <c r="Q62" s="291">
        <v>43130</v>
      </c>
      <c r="R62" s="291"/>
      <c r="S62" s="70"/>
      <c r="T62" s="70"/>
      <c r="U62" s="70"/>
    </row>
    <row r="63" spans="1:21" ht="19.5" customHeight="1">
      <c r="A63" s="70" t="s">
        <v>2579</v>
      </c>
      <c r="B63" s="70" t="s">
        <v>2580</v>
      </c>
      <c r="C63" s="70" t="s">
        <v>68</v>
      </c>
      <c r="D63" s="70" t="s">
        <v>40</v>
      </c>
      <c r="E63" s="70">
        <v>77041</v>
      </c>
      <c r="F63" s="70" t="s">
        <v>379</v>
      </c>
      <c r="G63" s="70" t="s">
        <v>894</v>
      </c>
      <c r="H63" s="278">
        <v>2</v>
      </c>
      <c r="I63" s="278"/>
      <c r="J63" s="278">
        <v>4</v>
      </c>
      <c r="K63" s="278">
        <v>2</v>
      </c>
      <c r="L63" s="278" t="s">
        <v>3034</v>
      </c>
      <c r="M63" s="70"/>
      <c r="N63" s="278">
        <v>6</v>
      </c>
      <c r="O63" s="278"/>
      <c r="P63" s="70" t="s">
        <v>884</v>
      </c>
      <c r="Q63" s="291">
        <v>43130</v>
      </c>
      <c r="R63" s="291"/>
      <c r="S63" s="70"/>
      <c r="T63" s="70"/>
      <c r="U63" s="70"/>
    </row>
    <row r="64" spans="1:21" ht="19.5" customHeight="1">
      <c r="A64" s="70" t="s">
        <v>1106</v>
      </c>
      <c r="B64" s="70" t="s">
        <v>1107</v>
      </c>
      <c r="C64" s="70" t="s">
        <v>1108</v>
      </c>
      <c r="D64" s="70" t="s">
        <v>40</v>
      </c>
      <c r="E64" s="70">
        <v>78950</v>
      </c>
      <c r="F64" s="70" t="s">
        <v>379</v>
      </c>
      <c r="G64" s="70" t="s">
        <v>894</v>
      </c>
      <c r="H64" s="278">
        <v>2</v>
      </c>
      <c r="I64" s="278"/>
      <c r="J64" s="278">
        <v>4</v>
      </c>
      <c r="K64" s="278">
        <v>2</v>
      </c>
      <c r="L64" s="278" t="s">
        <v>3034</v>
      </c>
      <c r="M64" s="70"/>
      <c r="N64" s="278">
        <v>6</v>
      </c>
      <c r="O64" s="278"/>
      <c r="P64" s="70" t="s">
        <v>884</v>
      </c>
      <c r="Q64" s="291">
        <v>43130</v>
      </c>
      <c r="R64" s="291"/>
      <c r="S64" s="70"/>
      <c r="T64" s="70"/>
      <c r="U64" s="70"/>
    </row>
    <row r="65" spans="1:20" ht="24.75" customHeight="1">
      <c r="A65" s="70" t="s">
        <v>1769</v>
      </c>
      <c r="B65" s="70" t="s">
        <v>1310</v>
      </c>
      <c r="C65" s="70" t="s">
        <v>37</v>
      </c>
      <c r="D65" s="70" t="s">
        <v>40</v>
      </c>
      <c r="E65" s="70">
        <v>78216</v>
      </c>
      <c r="F65" s="601" t="s">
        <v>367</v>
      </c>
      <c r="G65" s="278" t="s">
        <v>895</v>
      </c>
      <c r="H65" s="600"/>
      <c r="I65" s="600"/>
      <c r="J65" s="278">
        <v>4</v>
      </c>
      <c r="K65" s="278">
        <v>2</v>
      </c>
      <c r="L65" s="278" t="s">
        <v>3034</v>
      </c>
      <c r="M65" s="70"/>
      <c r="N65" s="278">
        <v>4</v>
      </c>
      <c r="O65" s="278"/>
      <c r="P65" s="70" t="s">
        <v>884</v>
      </c>
      <c r="Q65" s="291">
        <v>43135</v>
      </c>
      <c r="R65" s="70"/>
      <c r="S65" s="70"/>
      <c r="T65" s="70"/>
    </row>
    <row r="66" spans="1:20" ht="24.75" customHeight="1">
      <c r="A66" s="70" t="s">
        <v>4145</v>
      </c>
      <c r="B66" s="70" t="s">
        <v>2713</v>
      </c>
      <c r="C66" s="70" t="s">
        <v>2714</v>
      </c>
      <c r="D66" s="70" t="s">
        <v>2715</v>
      </c>
      <c r="E66" s="70">
        <v>40207</v>
      </c>
      <c r="F66" s="601" t="s">
        <v>373</v>
      </c>
      <c r="G66" s="278" t="s">
        <v>897</v>
      </c>
      <c r="H66" s="600"/>
      <c r="I66" s="600"/>
      <c r="J66" s="278">
        <v>2</v>
      </c>
      <c r="K66" s="278">
        <v>2</v>
      </c>
      <c r="L66" s="278" t="s">
        <v>3034</v>
      </c>
      <c r="M66" s="70"/>
      <c r="N66" s="278">
        <v>4</v>
      </c>
      <c r="O66" s="278"/>
      <c r="P66" s="70" t="s">
        <v>884</v>
      </c>
      <c r="Q66" s="291">
        <v>43135</v>
      </c>
      <c r="R66" s="70"/>
      <c r="S66" s="70"/>
      <c r="T66" s="70"/>
    </row>
    <row r="67" spans="1:20" ht="24.75" customHeight="1">
      <c r="A67" s="70" t="s">
        <v>3401</v>
      </c>
      <c r="B67" s="70" t="s">
        <v>52</v>
      </c>
      <c r="C67" s="70" t="s">
        <v>37</v>
      </c>
      <c r="D67" s="70" t="s">
        <v>40</v>
      </c>
      <c r="E67" s="70">
        <v>78219</v>
      </c>
      <c r="F67" s="601" t="s">
        <v>379</v>
      </c>
      <c r="G67" s="278" t="s">
        <v>894</v>
      </c>
      <c r="H67" s="278">
        <v>2</v>
      </c>
      <c r="I67" s="278"/>
      <c r="J67" s="278">
        <v>4</v>
      </c>
      <c r="K67" s="278">
        <v>2</v>
      </c>
      <c r="L67" s="278" t="s">
        <v>3034</v>
      </c>
      <c r="M67" s="70"/>
      <c r="N67" s="278">
        <v>6</v>
      </c>
      <c r="O67" s="278"/>
      <c r="P67" s="70" t="s">
        <v>884</v>
      </c>
      <c r="Q67" s="291">
        <v>43135</v>
      </c>
      <c r="R67" s="70"/>
      <c r="S67" s="70"/>
      <c r="T67" s="70"/>
    </row>
    <row r="68" spans="1:20" ht="24.75" customHeight="1">
      <c r="A68" s="70" t="s">
        <v>3117</v>
      </c>
      <c r="B68" s="70" t="s">
        <v>2868</v>
      </c>
      <c r="C68" s="70" t="s">
        <v>2869</v>
      </c>
      <c r="D68" s="70" t="s">
        <v>40</v>
      </c>
      <c r="E68" s="70">
        <v>77566</v>
      </c>
      <c r="F68" s="601" t="s">
        <v>367</v>
      </c>
      <c r="G68" s="278" t="s">
        <v>895</v>
      </c>
      <c r="H68" s="278">
        <v>1</v>
      </c>
      <c r="I68" s="278"/>
      <c r="J68" s="278">
        <v>4</v>
      </c>
      <c r="K68" s="278">
        <v>2</v>
      </c>
      <c r="L68" s="278" t="s">
        <v>3034</v>
      </c>
      <c r="M68" s="70"/>
      <c r="N68" s="278">
        <v>4</v>
      </c>
      <c r="O68" s="278"/>
      <c r="P68" s="70" t="s">
        <v>4339</v>
      </c>
      <c r="Q68" s="291">
        <v>43135</v>
      </c>
      <c r="R68" s="70"/>
      <c r="S68" s="70"/>
      <c r="T68" s="70"/>
    </row>
    <row r="69" spans="1:20" ht="24.75" customHeight="1">
      <c r="A69" s="70" t="s">
        <v>3415</v>
      </c>
      <c r="B69" s="70" t="s">
        <v>174</v>
      </c>
      <c r="C69" s="70" t="s">
        <v>175</v>
      </c>
      <c r="D69" s="70" t="s">
        <v>40</v>
      </c>
      <c r="E69" s="70">
        <v>78063</v>
      </c>
      <c r="F69" s="601" t="s">
        <v>373</v>
      </c>
      <c r="G69" s="278" t="s">
        <v>897</v>
      </c>
      <c r="H69" s="600"/>
      <c r="I69" s="600"/>
      <c r="J69" s="278">
        <v>2</v>
      </c>
      <c r="K69" s="278">
        <v>2</v>
      </c>
      <c r="L69" s="278" t="s">
        <v>2821</v>
      </c>
      <c r="M69" s="70"/>
      <c r="N69" s="278">
        <v>4</v>
      </c>
      <c r="O69" s="278"/>
      <c r="P69" s="70" t="s">
        <v>4339</v>
      </c>
      <c r="Q69" s="291">
        <v>43135</v>
      </c>
      <c r="R69" s="70"/>
      <c r="S69" s="70"/>
      <c r="T69" s="70"/>
    </row>
    <row r="70" spans="1:20" ht="24.75" customHeight="1">
      <c r="A70" s="70" t="s">
        <v>4322</v>
      </c>
      <c r="B70" s="70" t="s">
        <v>3416</v>
      </c>
      <c r="C70" s="70" t="s">
        <v>37</v>
      </c>
      <c r="D70" s="70" t="s">
        <v>40</v>
      </c>
      <c r="E70" s="70">
        <v>78228</v>
      </c>
      <c r="F70" s="601" t="s">
        <v>373</v>
      </c>
      <c r="G70" s="278" t="s">
        <v>897</v>
      </c>
      <c r="H70" s="600"/>
      <c r="I70" s="600"/>
      <c r="J70" s="278">
        <v>2</v>
      </c>
      <c r="K70" s="278">
        <v>2</v>
      </c>
      <c r="L70" s="278" t="s">
        <v>4341</v>
      </c>
      <c r="M70" s="70"/>
      <c r="N70" s="278">
        <v>4</v>
      </c>
      <c r="O70" s="278"/>
      <c r="P70" s="70" t="s">
        <v>4339</v>
      </c>
      <c r="Q70" s="291">
        <v>43135</v>
      </c>
      <c r="R70" s="70"/>
      <c r="S70" s="70"/>
      <c r="T70" s="70"/>
    </row>
    <row r="71" spans="1:20" ht="24.75" customHeight="1">
      <c r="A71" s="70" t="s">
        <v>299</v>
      </c>
      <c r="B71" s="70" t="s">
        <v>2543</v>
      </c>
      <c r="C71" s="70" t="s">
        <v>2544</v>
      </c>
      <c r="D71" s="70" t="s">
        <v>40</v>
      </c>
      <c r="E71" s="70">
        <v>78113</v>
      </c>
      <c r="F71" s="601" t="s">
        <v>368</v>
      </c>
      <c r="G71" s="278" t="s">
        <v>898</v>
      </c>
      <c r="H71" s="600"/>
      <c r="I71" s="600"/>
      <c r="J71" s="278">
        <v>2</v>
      </c>
      <c r="K71" s="278">
        <v>2</v>
      </c>
      <c r="L71" s="278" t="s">
        <v>2821</v>
      </c>
      <c r="M71" s="70"/>
      <c r="N71" s="278">
        <v>2</v>
      </c>
      <c r="O71" s="278"/>
      <c r="P71" s="70" t="s">
        <v>4339</v>
      </c>
      <c r="Q71" s="291">
        <v>43135</v>
      </c>
      <c r="R71" s="70"/>
      <c r="S71" s="70"/>
      <c r="T71" s="70"/>
    </row>
    <row r="72" spans="1:20" ht="24.75" customHeight="1">
      <c r="A72" s="70" t="s">
        <v>1991</v>
      </c>
      <c r="B72" s="70" t="s">
        <v>1992</v>
      </c>
      <c r="C72" s="70" t="s">
        <v>2544</v>
      </c>
      <c r="D72" s="70" t="s">
        <v>40</v>
      </c>
      <c r="E72" s="70">
        <v>78113</v>
      </c>
      <c r="F72" s="601" t="s">
        <v>368</v>
      </c>
      <c r="G72" s="278" t="s">
        <v>898</v>
      </c>
      <c r="H72" s="600"/>
      <c r="I72" s="600"/>
      <c r="J72" s="278">
        <v>2</v>
      </c>
      <c r="K72" s="278">
        <v>2</v>
      </c>
      <c r="L72" s="278" t="s">
        <v>2821</v>
      </c>
      <c r="M72" s="70"/>
      <c r="N72" s="278">
        <v>2</v>
      </c>
      <c r="O72" s="278"/>
      <c r="P72" s="70" t="s">
        <v>4339</v>
      </c>
      <c r="Q72" s="291">
        <v>43135</v>
      </c>
      <c r="R72" s="70"/>
      <c r="S72" s="70"/>
      <c r="T72" s="70"/>
    </row>
    <row r="73" spans="1:20" ht="24.75" customHeight="1">
      <c r="A73" s="70" t="s">
        <v>1252</v>
      </c>
      <c r="B73" s="70" t="s">
        <v>818</v>
      </c>
      <c r="C73" s="70" t="s">
        <v>150</v>
      </c>
      <c r="D73" s="70" t="s">
        <v>40</v>
      </c>
      <c r="E73" s="70">
        <v>78861</v>
      </c>
      <c r="F73" s="601" t="s">
        <v>368</v>
      </c>
      <c r="G73" s="278" t="s">
        <v>898</v>
      </c>
      <c r="H73" s="600"/>
      <c r="I73" s="600"/>
      <c r="J73" s="278">
        <v>2</v>
      </c>
      <c r="K73" s="278">
        <v>2</v>
      </c>
      <c r="L73" s="278" t="s">
        <v>2821</v>
      </c>
      <c r="M73" s="70"/>
      <c r="N73" s="278">
        <v>2</v>
      </c>
      <c r="O73" s="278"/>
      <c r="P73" s="70" t="s">
        <v>4339</v>
      </c>
      <c r="Q73" s="291">
        <v>43135</v>
      </c>
      <c r="R73" s="70"/>
      <c r="S73" s="70"/>
      <c r="T73" s="70"/>
    </row>
    <row r="74" spans="1:20" ht="24.75" customHeight="1">
      <c r="A74" s="70" t="s">
        <v>2287</v>
      </c>
      <c r="B74" s="70" t="s">
        <v>2288</v>
      </c>
      <c r="C74" s="70" t="s">
        <v>37</v>
      </c>
      <c r="D74" s="70" t="s">
        <v>40</v>
      </c>
      <c r="E74" s="70">
        <v>78201</v>
      </c>
      <c r="F74" s="601" t="s">
        <v>363</v>
      </c>
      <c r="G74" s="278" t="s">
        <v>901</v>
      </c>
      <c r="H74" s="600"/>
      <c r="I74" s="600"/>
      <c r="J74" s="278">
        <v>1</v>
      </c>
      <c r="K74" s="278">
        <v>0</v>
      </c>
      <c r="L74" s="278" t="s">
        <v>2821</v>
      </c>
      <c r="M74" s="70"/>
      <c r="N74" s="278">
        <v>2</v>
      </c>
      <c r="O74" s="278"/>
      <c r="P74" s="70" t="s">
        <v>4339</v>
      </c>
      <c r="Q74" s="291">
        <v>43135</v>
      </c>
      <c r="R74" s="70"/>
      <c r="S74" s="70"/>
      <c r="T74" s="70"/>
    </row>
    <row r="75" spans="1:20" ht="24.75" customHeight="1">
      <c r="A75" s="70" t="s">
        <v>99</v>
      </c>
      <c r="B75" s="70" t="s">
        <v>1023</v>
      </c>
      <c r="C75" s="70" t="s">
        <v>1024</v>
      </c>
      <c r="D75" s="70" t="s">
        <v>40</v>
      </c>
      <c r="E75" s="70">
        <v>78121</v>
      </c>
      <c r="F75" s="601" t="s">
        <v>363</v>
      </c>
      <c r="G75" s="278" t="s">
        <v>901</v>
      </c>
      <c r="H75" s="600"/>
      <c r="I75" s="600"/>
      <c r="J75" s="278">
        <v>1</v>
      </c>
      <c r="K75" s="278">
        <v>0</v>
      </c>
      <c r="L75" s="278" t="s">
        <v>2821</v>
      </c>
      <c r="M75" s="70"/>
      <c r="N75" s="278">
        <v>2</v>
      </c>
      <c r="O75" s="278"/>
      <c r="P75" s="70" t="s">
        <v>4339</v>
      </c>
      <c r="Q75" s="291">
        <v>43135</v>
      </c>
      <c r="R75" s="70"/>
      <c r="S75" s="70"/>
      <c r="T75" s="70"/>
    </row>
    <row r="76" spans="1:20" ht="24.75" customHeight="1">
      <c r="A76" s="70" t="s">
        <v>3503</v>
      </c>
      <c r="B76" s="70" t="s">
        <v>3504</v>
      </c>
      <c r="C76" s="70" t="s">
        <v>87</v>
      </c>
      <c r="D76" s="70" t="s">
        <v>40</v>
      </c>
      <c r="E76" s="70">
        <v>78101</v>
      </c>
      <c r="F76" s="601" t="s">
        <v>363</v>
      </c>
      <c r="G76" s="278" t="s">
        <v>901</v>
      </c>
      <c r="H76" s="600"/>
      <c r="I76" s="600"/>
      <c r="J76" s="278">
        <v>1</v>
      </c>
      <c r="K76" s="278">
        <v>0</v>
      </c>
      <c r="L76" s="278" t="s">
        <v>2821</v>
      </c>
      <c r="M76" s="70"/>
      <c r="N76" s="278">
        <v>2</v>
      </c>
      <c r="O76" s="278"/>
      <c r="P76" s="70" t="s">
        <v>4339</v>
      </c>
      <c r="Q76" s="291">
        <v>43135</v>
      </c>
      <c r="R76" s="70"/>
      <c r="S76" s="70"/>
      <c r="T76" s="70"/>
    </row>
    <row r="77" spans="1:20" ht="24.75" customHeight="1">
      <c r="A77" s="70" t="s">
        <v>1628</v>
      </c>
      <c r="B77" s="70" t="s">
        <v>3516</v>
      </c>
      <c r="C77" s="70" t="s">
        <v>37</v>
      </c>
      <c r="D77" s="70" t="s">
        <v>40</v>
      </c>
      <c r="E77" s="70">
        <v>78217</v>
      </c>
      <c r="F77" s="601" t="s">
        <v>363</v>
      </c>
      <c r="G77" s="278" t="s">
        <v>901</v>
      </c>
      <c r="H77" s="600"/>
      <c r="I77" s="600"/>
      <c r="J77" s="278">
        <v>1</v>
      </c>
      <c r="K77" s="278">
        <v>0</v>
      </c>
      <c r="L77" s="278" t="s">
        <v>2821</v>
      </c>
      <c r="M77" s="70"/>
      <c r="N77" s="278">
        <v>2</v>
      </c>
      <c r="O77" s="278"/>
      <c r="P77" s="70" t="s">
        <v>4339</v>
      </c>
      <c r="Q77" s="291">
        <v>43135</v>
      </c>
      <c r="R77" s="70"/>
      <c r="S77" s="70"/>
      <c r="T77" s="70"/>
    </row>
    <row r="78" spans="1:20" ht="24.75" customHeight="1">
      <c r="A78" s="70" t="s">
        <v>3536</v>
      </c>
      <c r="B78" s="70" t="s">
        <v>3537</v>
      </c>
      <c r="C78" s="70" t="s">
        <v>1671</v>
      </c>
      <c r="D78" s="70" t="s">
        <v>40</v>
      </c>
      <c r="E78" s="70">
        <v>78702</v>
      </c>
      <c r="F78" s="601" t="s">
        <v>363</v>
      </c>
      <c r="G78" s="278" t="s">
        <v>901</v>
      </c>
      <c r="H78" s="600"/>
      <c r="I78" s="600"/>
      <c r="J78" s="278">
        <v>1</v>
      </c>
      <c r="K78" s="278">
        <v>0</v>
      </c>
      <c r="L78" s="278" t="s">
        <v>2821</v>
      </c>
      <c r="M78" s="70"/>
      <c r="N78" s="278">
        <v>2</v>
      </c>
      <c r="O78" s="278"/>
      <c r="P78" s="70" t="s">
        <v>4339</v>
      </c>
      <c r="Q78" s="291">
        <v>43135</v>
      </c>
      <c r="R78" s="70"/>
      <c r="S78" s="70"/>
      <c r="T78" s="70"/>
    </row>
    <row r="79" spans="1:20" ht="24.75" customHeight="1">
      <c r="A79" s="70" t="s">
        <v>3343</v>
      </c>
      <c r="B79" s="70" t="s">
        <v>3344</v>
      </c>
      <c r="C79" s="70" t="s">
        <v>37</v>
      </c>
      <c r="D79" s="70" t="s">
        <v>40</v>
      </c>
      <c r="E79" s="70" t="s">
        <v>3345</v>
      </c>
      <c r="F79" s="601" t="s">
        <v>363</v>
      </c>
      <c r="G79" s="278" t="s">
        <v>901</v>
      </c>
      <c r="H79" s="600"/>
      <c r="I79" s="600"/>
      <c r="J79" s="278">
        <v>1</v>
      </c>
      <c r="K79" s="278">
        <v>0</v>
      </c>
      <c r="L79" s="278" t="s">
        <v>2821</v>
      </c>
      <c r="M79" s="70"/>
      <c r="N79" s="278">
        <v>2</v>
      </c>
      <c r="O79" s="278"/>
      <c r="P79" s="70" t="s">
        <v>4339</v>
      </c>
      <c r="Q79" s="291">
        <v>43135</v>
      </c>
      <c r="R79" s="70"/>
      <c r="S79" s="70"/>
      <c r="T79" s="70"/>
    </row>
    <row r="80" spans="1:20" ht="24.75" customHeight="1">
      <c r="A80" s="70" t="s">
        <v>2570</v>
      </c>
      <c r="B80" s="70" t="s">
        <v>2571</v>
      </c>
      <c r="C80" s="70" t="s">
        <v>1630</v>
      </c>
      <c r="D80" s="70" t="s">
        <v>40</v>
      </c>
      <c r="E80" s="70">
        <v>78148</v>
      </c>
      <c r="F80" s="601" t="s">
        <v>382</v>
      </c>
      <c r="G80" s="278" t="s">
        <v>890</v>
      </c>
      <c r="H80" s="278">
        <v>4</v>
      </c>
      <c r="I80" s="278"/>
      <c r="J80" s="278">
        <v>6</v>
      </c>
      <c r="K80" s="278">
        <v>4</v>
      </c>
      <c r="L80" s="278" t="s">
        <v>3034</v>
      </c>
      <c r="M80" s="70"/>
      <c r="N80" s="278">
        <v>8</v>
      </c>
      <c r="O80" s="278"/>
      <c r="P80" s="70" t="s">
        <v>4339</v>
      </c>
      <c r="Q80" s="291">
        <v>43135</v>
      </c>
      <c r="R80" s="70"/>
      <c r="S80" s="70"/>
      <c r="T80" s="70"/>
    </row>
    <row r="81" spans="1:21" ht="24.75" customHeight="1">
      <c r="A81" s="70" t="s">
        <v>4322</v>
      </c>
      <c r="B81" s="70" t="s">
        <v>3416</v>
      </c>
      <c r="C81" s="70" t="s">
        <v>37</v>
      </c>
      <c r="D81" s="70" t="s">
        <v>40</v>
      </c>
      <c r="E81" s="70">
        <v>78228</v>
      </c>
      <c r="F81" s="602" t="s">
        <v>373</v>
      </c>
      <c r="G81" s="70" t="s">
        <v>897</v>
      </c>
      <c r="H81" s="278"/>
      <c r="I81" s="278"/>
      <c r="J81" s="278">
        <v>2</v>
      </c>
      <c r="K81" s="278">
        <v>2</v>
      </c>
      <c r="L81" s="192" t="s">
        <v>889</v>
      </c>
      <c r="M81" s="70"/>
      <c r="N81" s="278">
        <v>4</v>
      </c>
      <c r="O81" s="278">
        <v>2</v>
      </c>
      <c r="P81" s="70" t="s">
        <v>4175</v>
      </c>
      <c r="Q81" s="291">
        <v>43135</v>
      </c>
      <c r="R81" s="70"/>
      <c r="S81" s="70"/>
      <c r="T81" s="70"/>
      <c r="U81" s="70"/>
    </row>
    <row r="82" spans="1:21" ht="24.75" customHeight="1">
      <c r="A82" s="70" t="s">
        <v>1139</v>
      </c>
      <c r="B82" s="70" t="s">
        <v>1140</v>
      </c>
      <c r="C82" s="70" t="s">
        <v>37</v>
      </c>
      <c r="D82" s="70" t="s">
        <v>40</v>
      </c>
      <c r="E82" s="70">
        <v>78248</v>
      </c>
      <c r="F82" s="602" t="s">
        <v>368</v>
      </c>
      <c r="G82" s="70" t="s">
        <v>898</v>
      </c>
      <c r="H82" s="278"/>
      <c r="I82" s="278"/>
      <c r="J82" s="278">
        <v>2</v>
      </c>
      <c r="K82" s="278">
        <v>2</v>
      </c>
      <c r="L82" s="192" t="s">
        <v>889</v>
      </c>
      <c r="M82" s="70"/>
      <c r="N82" s="278">
        <v>2</v>
      </c>
      <c r="O82" s="278">
        <v>2</v>
      </c>
      <c r="P82" s="70" t="s">
        <v>4122</v>
      </c>
      <c r="Q82" s="291">
        <v>43135</v>
      </c>
      <c r="R82" s="70"/>
      <c r="S82" s="70"/>
      <c r="T82" s="70"/>
      <c r="U82" s="70"/>
    </row>
    <row r="83" spans="1:21" ht="24.75" customHeight="1">
      <c r="A83" s="70" t="s">
        <v>4172</v>
      </c>
      <c r="B83" s="70" t="s">
        <v>1573</v>
      </c>
      <c r="C83" s="70" t="s">
        <v>192</v>
      </c>
      <c r="D83" s="70" t="s">
        <v>40</v>
      </c>
      <c r="E83" s="70">
        <v>78006</v>
      </c>
      <c r="F83" s="602" t="s">
        <v>368</v>
      </c>
      <c r="G83" s="70" t="s">
        <v>898</v>
      </c>
      <c r="H83" s="278"/>
      <c r="I83" s="278"/>
      <c r="J83" s="278">
        <v>2</v>
      </c>
      <c r="K83" s="278">
        <v>2</v>
      </c>
      <c r="L83" s="192" t="s">
        <v>889</v>
      </c>
      <c r="M83" s="70"/>
      <c r="N83" s="278">
        <v>2</v>
      </c>
      <c r="O83" s="278">
        <v>2</v>
      </c>
      <c r="P83" s="70" t="s">
        <v>4175</v>
      </c>
      <c r="Q83" s="291">
        <v>43135</v>
      </c>
      <c r="R83" s="70"/>
      <c r="S83" s="70"/>
      <c r="T83" s="70"/>
      <c r="U83" s="70"/>
    </row>
    <row r="84" spans="1:21" ht="24.75" customHeight="1">
      <c r="A84" s="70" t="s">
        <v>1809</v>
      </c>
      <c r="B84" s="70" t="s">
        <v>3139</v>
      </c>
      <c r="C84" s="70" t="s">
        <v>37</v>
      </c>
      <c r="D84" s="70" t="s">
        <v>40</v>
      </c>
      <c r="E84" s="70">
        <v>78296</v>
      </c>
      <c r="F84" s="602" t="s">
        <v>368</v>
      </c>
      <c r="G84" s="70" t="s">
        <v>898</v>
      </c>
      <c r="H84" s="278"/>
      <c r="I84" s="278"/>
      <c r="J84" s="278">
        <v>2</v>
      </c>
      <c r="K84" s="278">
        <v>2</v>
      </c>
      <c r="L84" s="192" t="s">
        <v>889</v>
      </c>
      <c r="M84" s="70"/>
      <c r="N84" s="278">
        <v>2</v>
      </c>
      <c r="O84" s="278">
        <v>2</v>
      </c>
      <c r="P84" s="70" t="s">
        <v>4122</v>
      </c>
      <c r="Q84" s="291">
        <v>43135</v>
      </c>
      <c r="R84" s="70"/>
      <c r="S84" s="70"/>
      <c r="T84" s="70"/>
      <c r="U84" s="70"/>
    </row>
    <row r="85" spans="1:21" ht="24.75" customHeight="1">
      <c r="A85" s="70" t="s">
        <v>3457</v>
      </c>
      <c r="B85" s="70" t="s">
        <v>3458</v>
      </c>
      <c r="C85" s="70" t="s">
        <v>37</v>
      </c>
      <c r="D85" s="70" t="s">
        <v>40</v>
      </c>
      <c r="E85" s="70">
        <v>78248</v>
      </c>
      <c r="F85" s="602" t="s">
        <v>368</v>
      </c>
      <c r="G85" s="70" t="s">
        <v>898</v>
      </c>
      <c r="H85" s="278"/>
      <c r="I85" s="278"/>
      <c r="J85" s="278">
        <v>2</v>
      </c>
      <c r="K85" s="278">
        <v>2</v>
      </c>
      <c r="L85" s="192" t="s">
        <v>889</v>
      </c>
      <c r="M85" s="70"/>
      <c r="N85" s="278">
        <v>2</v>
      </c>
      <c r="O85" s="278">
        <v>2</v>
      </c>
      <c r="P85" s="70" t="s">
        <v>4122</v>
      </c>
      <c r="Q85" s="291">
        <v>43135</v>
      </c>
      <c r="R85" s="70"/>
      <c r="S85" s="70"/>
      <c r="T85" s="70"/>
      <c r="U85" s="70"/>
    </row>
    <row r="86" spans="1:21" ht="24.75" customHeight="1">
      <c r="A86" s="70" t="s">
        <v>2554</v>
      </c>
      <c r="B86" s="70" t="s">
        <v>2555</v>
      </c>
      <c r="C86" s="70" t="s">
        <v>37</v>
      </c>
      <c r="D86" s="70" t="s">
        <v>40</v>
      </c>
      <c r="E86" s="70">
        <v>78261</v>
      </c>
      <c r="F86" s="602" t="s">
        <v>368</v>
      </c>
      <c r="G86" s="70" t="s">
        <v>898</v>
      </c>
      <c r="H86" s="278"/>
      <c r="I86" s="278"/>
      <c r="J86" s="278">
        <v>2</v>
      </c>
      <c r="K86" s="278">
        <v>2</v>
      </c>
      <c r="L86" s="192" t="s">
        <v>889</v>
      </c>
      <c r="M86" s="70"/>
      <c r="N86" s="278">
        <v>2</v>
      </c>
      <c r="O86" s="278">
        <v>2</v>
      </c>
      <c r="P86" s="70" t="s">
        <v>4175</v>
      </c>
      <c r="Q86" s="291">
        <v>43135</v>
      </c>
      <c r="R86" s="70"/>
      <c r="S86" s="70"/>
      <c r="T86" s="70"/>
      <c r="U86" s="70"/>
    </row>
    <row r="87" spans="1:21" ht="24.75" customHeight="1">
      <c r="A87" s="70" t="s">
        <v>4329</v>
      </c>
      <c r="B87" s="70" t="s">
        <v>3473</v>
      </c>
      <c r="C87" s="70" t="s">
        <v>37</v>
      </c>
      <c r="D87" s="70" t="s">
        <v>40</v>
      </c>
      <c r="E87" s="70">
        <v>78230</v>
      </c>
      <c r="F87" s="602" t="s">
        <v>368</v>
      </c>
      <c r="G87" s="70" t="s">
        <v>898</v>
      </c>
      <c r="H87" s="278"/>
      <c r="I87" s="278"/>
      <c r="J87" s="278">
        <v>2</v>
      </c>
      <c r="K87" s="278">
        <v>2</v>
      </c>
      <c r="L87" s="192" t="s">
        <v>889</v>
      </c>
      <c r="M87" s="70"/>
      <c r="N87" s="278">
        <v>2</v>
      </c>
      <c r="O87" s="278">
        <v>2</v>
      </c>
      <c r="P87" s="70" t="s">
        <v>4175</v>
      </c>
      <c r="Q87" s="291">
        <v>43135</v>
      </c>
      <c r="R87" s="70"/>
      <c r="S87" s="70"/>
      <c r="T87" s="70"/>
      <c r="U87" s="70"/>
    </row>
    <row r="88" spans="1:21" ht="24.75" customHeight="1">
      <c r="A88" s="70" t="s">
        <v>1769</v>
      </c>
      <c r="B88" s="70" t="s">
        <v>1310</v>
      </c>
      <c r="C88" s="70" t="s">
        <v>37</v>
      </c>
      <c r="D88" s="70" t="s">
        <v>40</v>
      </c>
      <c r="E88" s="70">
        <v>78216</v>
      </c>
      <c r="F88" s="602" t="s">
        <v>363</v>
      </c>
      <c r="G88" s="70" t="s">
        <v>901</v>
      </c>
      <c r="H88" s="278"/>
      <c r="I88" s="278"/>
      <c r="J88" s="278">
        <v>2</v>
      </c>
      <c r="K88" s="278">
        <v>1</v>
      </c>
      <c r="L88" s="192" t="s">
        <v>889</v>
      </c>
      <c r="M88" s="70"/>
      <c r="N88" s="278">
        <v>2</v>
      </c>
      <c r="O88" s="278">
        <v>2</v>
      </c>
      <c r="P88" s="70" t="s">
        <v>4175</v>
      </c>
      <c r="Q88" s="291">
        <v>43135</v>
      </c>
      <c r="R88" s="70"/>
      <c r="S88" s="70"/>
      <c r="T88" s="70"/>
      <c r="U88" s="70"/>
    </row>
    <row r="89" spans="1:21" ht="24.75" customHeight="1">
      <c r="A89" s="70" t="s">
        <v>3484</v>
      </c>
      <c r="B89" s="70" t="s">
        <v>3485</v>
      </c>
      <c r="C89" s="70" t="s">
        <v>37</v>
      </c>
      <c r="D89" s="70" t="s">
        <v>40</v>
      </c>
      <c r="E89" s="70">
        <v>78254</v>
      </c>
      <c r="F89" s="602" t="s">
        <v>363</v>
      </c>
      <c r="G89" s="70" t="s">
        <v>901</v>
      </c>
      <c r="H89" s="278"/>
      <c r="I89" s="278"/>
      <c r="J89" s="278">
        <v>2</v>
      </c>
      <c r="K89" s="278">
        <v>1</v>
      </c>
      <c r="L89" s="192" t="s">
        <v>889</v>
      </c>
      <c r="M89" s="70"/>
      <c r="N89" s="278">
        <v>2</v>
      </c>
      <c r="O89" s="278">
        <v>2</v>
      </c>
      <c r="P89" s="70" t="s">
        <v>4175</v>
      </c>
      <c r="Q89" s="291">
        <v>43135</v>
      </c>
      <c r="R89" s="70"/>
      <c r="S89" s="70"/>
      <c r="T89" s="70"/>
      <c r="U89" s="70"/>
    </row>
    <row r="90" spans="1:21" ht="24.75" customHeight="1">
      <c r="A90" s="70" t="s">
        <v>2592</v>
      </c>
      <c r="B90" s="70" t="s">
        <v>73</v>
      </c>
      <c r="C90" s="70" t="s">
        <v>37</v>
      </c>
      <c r="D90" s="70" t="s">
        <v>40</v>
      </c>
      <c r="E90" s="70">
        <v>78217</v>
      </c>
      <c r="F90" s="602" t="s">
        <v>363</v>
      </c>
      <c r="G90" s="70" t="s">
        <v>901</v>
      </c>
      <c r="H90" s="278"/>
      <c r="I90" s="278"/>
      <c r="J90" s="278">
        <v>4</v>
      </c>
      <c r="K90" s="278">
        <v>4</v>
      </c>
      <c r="L90" s="192" t="s">
        <v>889</v>
      </c>
      <c r="M90" s="70"/>
      <c r="N90" s="278">
        <v>4</v>
      </c>
      <c r="O90" s="278">
        <v>4</v>
      </c>
      <c r="P90" s="70" t="s">
        <v>4175</v>
      </c>
      <c r="Q90" s="291">
        <v>43135</v>
      </c>
      <c r="R90" s="70"/>
      <c r="S90" s="70"/>
      <c r="T90" s="70"/>
      <c r="U90" s="70"/>
    </row>
    <row r="91" spans="1:21" ht="24.75" customHeight="1">
      <c r="A91" s="70" t="s">
        <v>1489</v>
      </c>
      <c r="B91" s="70" t="s">
        <v>3493</v>
      </c>
      <c r="C91" s="70" t="s">
        <v>37</v>
      </c>
      <c r="D91" s="70" t="s">
        <v>40</v>
      </c>
      <c r="E91" s="70">
        <v>78204</v>
      </c>
      <c r="F91" s="602" t="s">
        <v>363</v>
      </c>
      <c r="G91" s="70" t="s">
        <v>901</v>
      </c>
      <c r="H91" s="278"/>
      <c r="I91" s="278"/>
      <c r="J91" s="278">
        <v>2</v>
      </c>
      <c r="K91" s="278">
        <v>1</v>
      </c>
      <c r="L91" s="192" t="s">
        <v>889</v>
      </c>
      <c r="M91" s="70"/>
      <c r="N91" s="278">
        <v>2</v>
      </c>
      <c r="O91" s="278">
        <v>2</v>
      </c>
      <c r="P91" s="70" t="s">
        <v>4175</v>
      </c>
      <c r="Q91" s="291">
        <v>43135</v>
      </c>
      <c r="R91" s="70"/>
      <c r="S91" s="70"/>
      <c r="T91" s="70"/>
      <c r="U91" s="70"/>
    </row>
    <row r="92" spans="1:21" ht="24.75" customHeight="1">
      <c r="A92" s="70" t="s">
        <v>3495</v>
      </c>
      <c r="B92" s="70" t="s">
        <v>3496</v>
      </c>
      <c r="C92" s="70" t="s">
        <v>37</v>
      </c>
      <c r="D92" s="70" t="s">
        <v>40</v>
      </c>
      <c r="E92" s="70">
        <v>78212</v>
      </c>
      <c r="F92" s="602" t="s">
        <v>363</v>
      </c>
      <c r="G92" s="70" t="s">
        <v>901</v>
      </c>
      <c r="H92" s="278"/>
      <c r="I92" s="278"/>
      <c r="J92" s="278">
        <v>2</v>
      </c>
      <c r="K92" s="278">
        <v>1</v>
      </c>
      <c r="L92" s="192" t="s">
        <v>889</v>
      </c>
      <c r="M92" s="70"/>
      <c r="N92" s="278">
        <v>2</v>
      </c>
      <c r="O92" s="278">
        <v>2</v>
      </c>
      <c r="P92" s="70" t="s">
        <v>4175</v>
      </c>
      <c r="Q92" s="291">
        <v>43135</v>
      </c>
      <c r="R92" s="70"/>
      <c r="S92" s="70"/>
      <c r="T92" s="70"/>
      <c r="U92" s="70"/>
    </row>
    <row r="93" spans="1:21" ht="24.75" customHeight="1">
      <c r="A93" s="70" t="s">
        <v>2673</v>
      </c>
      <c r="B93" s="70" t="s">
        <v>2558</v>
      </c>
      <c r="C93" s="70" t="s">
        <v>37</v>
      </c>
      <c r="D93" s="70" t="s">
        <v>40</v>
      </c>
      <c r="E93" s="70">
        <v>78266</v>
      </c>
      <c r="F93" s="602" t="s">
        <v>363</v>
      </c>
      <c r="G93" s="70" t="s">
        <v>901</v>
      </c>
      <c r="H93" s="278"/>
      <c r="I93" s="278"/>
      <c r="J93" s="278">
        <v>2</v>
      </c>
      <c r="K93" s="278">
        <v>1</v>
      </c>
      <c r="L93" s="192" t="s">
        <v>889</v>
      </c>
      <c r="M93" s="70"/>
      <c r="N93" s="278">
        <v>2</v>
      </c>
      <c r="O93" s="278">
        <v>2</v>
      </c>
      <c r="P93" s="70" t="s">
        <v>4175</v>
      </c>
      <c r="Q93" s="291">
        <v>43135</v>
      </c>
      <c r="R93" s="70"/>
      <c r="S93" s="70"/>
      <c r="T93" s="70"/>
      <c r="U93" s="70"/>
    </row>
    <row r="94" spans="1:21" ht="24.75" customHeight="1">
      <c r="A94" s="70" t="s">
        <v>4334</v>
      </c>
      <c r="B94" s="70" t="s">
        <v>3336</v>
      </c>
      <c r="C94" s="70" t="s">
        <v>37</v>
      </c>
      <c r="D94" s="70" t="s">
        <v>40</v>
      </c>
      <c r="E94" s="70">
        <v>78252</v>
      </c>
      <c r="F94" s="602" t="s">
        <v>363</v>
      </c>
      <c r="G94" s="70" t="s">
        <v>901</v>
      </c>
      <c r="H94" s="278"/>
      <c r="I94" s="278"/>
      <c r="J94" s="278">
        <v>2</v>
      </c>
      <c r="K94" s="278">
        <v>1</v>
      </c>
      <c r="L94" s="192" t="s">
        <v>889</v>
      </c>
      <c r="M94" s="70"/>
      <c r="N94" s="278">
        <v>2</v>
      </c>
      <c r="O94" s="278">
        <v>2</v>
      </c>
      <c r="P94" s="70" t="s">
        <v>4175</v>
      </c>
      <c r="Q94" s="291">
        <v>43135</v>
      </c>
      <c r="R94" s="70"/>
      <c r="S94" s="70"/>
      <c r="T94" s="70"/>
      <c r="U94" s="70"/>
    </row>
    <row r="95" spans="1:21" ht="24.75" customHeight="1">
      <c r="A95" s="70" t="s">
        <v>3511</v>
      </c>
      <c r="B95" s="70" t="s">
        <v>3512</v>
      </c>
      <c r="C95" s="70" t="s">
        <v>2079</v>
      </c>
      <c r="D95" s="70" t="s">
        <v>40</v>
      </c>
      <c r="E95" s="70">
        <v>78065</v>
      </c>
      <c r="F95" s="602" t="s">
        <v>363</v>
      </c>
      <c r="G95" s="70" t="s">
        <v>901</v>
      </c>
      <c r="H95" s="278"/>
      <c r="I95" s="278"/>
      <c r="J95" s="278">
        <v>2</v>
      </c>
      <c r="K95" s="278">
        <v>1</v>
      </c>
      <c r="L95" s="192" t="s">
        <v>889</v>
      </c>
      <c r="M95" s="70"/>
      <c r="N95" s="278">
        <v>2</v>
      </c>
      <c r="O95" s="278">
        <v>2</v>
      </c>
      <c r="P95" s="70" t="s">
        <v>4175</v>
      </c>
      <c r="Q95" s="291">
        <v>43135</v>
      </c>
      <c r="R95" s="70"/>
      <c r="S95" s="70"/>
      <c r="T95" s="70"/>
      <c r="U95" s="70"/>
    </row>
    <row r="96" spans="1:21" ht="24.75" customHeight="1">
      <c r="A96" s="70" t="s">
        <v>3517</v>
      </c>
      <c r="B96" s="70" t="s">
        <v>1668</v>
      </c>
      <c r="C96" s="70" t="s">
        <v>37</v>
      </c>
      <c r="D96" s="70" t="s">
        <v>40</v>
      </c>
      <c r="E96" s="70">
        <v>78247</v>
      </c>
      <c r="F96" s="602" t="s">
        <v>363</v>
      </c>
      <c r="G96" s="70" t="s">
        <v>901</v>
      </c>
      <c r="H96" s="278"/>
      <c r="I96" s="278"/>
      <c r="J96" s="278">
        <v>4</v>
      </c>
      <c r="K96" s="278">
        <v>2</v>
      </c>
      <c r="L96" s="192" t="s">
        <v>889</v>
      </c>
      <c r="M96" s="70"/>
      <c r="N96" s="278">
        <v>6</v>
      </c>
      <c r="O96" s="278">
        <v>6</v>
      </c>
      <c r="P96" s="70" t="s">
        <v>4175</v>
      </c>
      <c r="Q96" s="291">
        <v>43135</v>
      </c>
      <c r="R96" s="70"/>
      <c r="S96" s="70"/>
      <c r="T96" s="70"/>
      <c r="U96" s="70"/>
    </row>
    <row r="97" spans="1:21" ht="24.75" customHeight="1">
      <c r="A97" s="70" t="s">
        <v>3523</v>
      </c>
      <c r="B97" s="70" t="s">
        <v>3524</v>
      </c>
      <c r="C97" s="70" t="s">
        <v>37</v>
      </c>
      <c r="D97" s="70" t="s">
        <v>40</v>
      </c>
      <c r="E97" s="70">
        <v>78250</v>
      </c>
      <c r="F97" s="602" t="s">
        <v>363</v>
      </c>
      <c r="G97" s="70" t="s">
        <v>901</v>
      </c>
      <c r="H97" s="278"/>
      <c r="I97" s="278"/>
      <c r="J97" s="278">
        <v>2</v>
      </c>
      <c r="K97" s="278">
        <v>1</v>
      </c>
      <c r="L97" s="192" t="s">
        <v>889</v>
      </c>
      <c r="M97" s="70"/>
      <c r="N97" s="278">
        <v>2</v>
      </c>
      <c r="O97" s="278">
        <v>2</v>
      </c>
      <c r="P97" s="70" t="s">
        <v>4175</v>
      </c>
      <c r="Q97" s="291">
        <v>43135</v>
      </c>
      <c r="R97" s="70"/>
      <c r="S97" s="70"/>
      <c r="T97" s="70"/>
      <c r="U97" s="70"/>
    </row>
    <row r="98" spans="1:21" ht="24.75" customHeight="1">
      <c r="A98" s="70" t="s">
        <v>3530</v>
      </c>
      <c r="B98" s="70" t="s">
        <v>3531</v>
      </c>
      <c r="C98" s="70" t="s">
        <v>1981</v>
      </c>
      <c r="D98" s="70" t="s">
        <v>40</v>
      </c>
      <c r="E98" s="70">
        <v>78002</v>
      </c>
      <c r="F98" s="602" t="s">
        <v>363</v>
      </c>
      <c r="G98" s="70" t="s">
        <v>901</v>
      </c>
      <c r="H98" s="278"/>
      <c r="I98" s="278"/>
      <c r="J98" s="278">
        <v>2</v>
      </c>
      <c r="K98" s="278">
        <v>1</v>
      </c>
      <c r="L98" s="192" t="s">
        <v>889</v>
      </c>
      <c r="M98" s="70"/>
      <c r="N98" s="278">
        <v>2</v>
      </c>
      <c r="O98" s="278">
        <v>2</v>
      </c>
      <c r="P98" s="70" t="s">
        <v>4175</v>
      </c>
      <c r="Q98" s="291">
        <v>43135</v>
      </c>
      <c r="R98" s="70"/>
      <c r="S98" s="70"/>
      <c r="T98" s="70"/>
      <c r="U98" s="70"/>
    </row>
    <row r="99" spans="1:21" ht="24.75" customHeight="1">
      <c r="A99" s="70" t="s">
        <v>3533</v>
      </c>
      <c r="B99" s="70" t="s">
        <v>3534</v>
      </c>
      <c r="C99" s="70" t="s">
        <v>37</v>
      </c>
      <c r="D99" s="70" t="s">
        <v>40</v>
      </c>
      <c r="E99" s="70">
        <v>78213</v>
      </c>
      <c r="F99" s="602" t="s">
        <v>363</v>
      </c>
      <c r="G99" s="70" t="s">
        <v>901</v>
      </c>
      <c r="H99" s="278"/>
      <c r="I99" s="278"/>
      <c r="J99" s="278">
        <v>2</v>
      </c>
      <c r="K99" s="278">
        <v>1</v>
      </c>
      <c r="L99" s="192" t="s">
        <v>889</v>
      </c>
      <c r="M99" s="70"/>
      <c r="N99" s="278">
        <v>2</v>
      </c>
      <c r="O99" s="278">
        <v>2</v>
      </c>
      <c r="P99" s="70" t="s">
        <v>4175</v>
      </c>
      <c r="Q99" s="291">
        <v>43135</v>
      </c>
      <c r="R99" s="70"/>
      <c r="S99" s="70"/>
      <c r="T99" s="70"/>
      <c r="U99" s="70"/>
    </row>
    <row r="100" spans="1:21" ht="24.75" customHeight="1">
      <c r="A100" s="70" t="s">
        <v>3553</v>
      </c>
      <c r="B100" s="70" t="s">
        <v>3554</v>
      </c>
      <c r="C100" s="70" t="s">
        <v>167</v>
      </c>
      <c r="D100" s="70" t="s">
        <v>40</v>
      </c>
      <c r="E100" s="70">
        <v>78163</v>
      </c>
      <c r="F100" s="602" t="s">
        <v>363</v>
      </c>
      <c r="G100" s="70" t="s">
        <v>901</v>
      </c>
      <c r="H100" s="278"/>
      <c r="I100" s="278"/>
      <c r="J100" s="278">
        <v>2</v>
      </c>
      <c r="K100" s="278">
        <v>1</v>
      </c>
      <c r="L100" s="192" t="s">
        <v>889</v>
      </c>
      <c r="M100" s="70"/>
      <c r="N100" s="278">
        <v>2</v>
      </c>
      <c r="O100" s="278">
        <v>2</v>
      </c>
      <c r="P100" s="70" t="s">
        <v>4175</v>
      </c>
      <c r="Q100" s="291">
        <v>43135</v>
      </c>
      <c r="R100" s="70"/>
      <c r="S100" s="70"/>
      <c r="T100" s="70"/>
      <c r="U100" s="70"/>
    </row>
    <row r="101" spans="1:21" ht="24.75" customHeight="1">
      <c r="A101" s="70" t="s">
        <v>1884</v>
      </c>
      <c r="B101" s="70" t="s">
        <v>3556</v>
      </c>
      <c r="C101" s="70" t="s">
        <v>37</v>
      </c>
      <c r="D101" s="70" t="s">
        <v>40</v>
      </c>
      <c r="E101" s="70">
        <v>78217</v>
      </c>
      <c r="F101" s="602" t="s">
        <v>363</v>
      </c>
      <c r="G101" s="70" t="s">
        <v>901</v>
      </c>
      <c r="H101" s="278"/>
      <c r="I101" s="278"/>
      <c r="J101" s="278">
        <v>2</v>
      </c>
      <c r="K101" s="278">
        <v>1</v>
      </c>
      <c r="L101" s="192" t="s">
        <v>889</v>
      </c>
      <c r="M101" s="70"/>
      <c r="N101" s="278">
        <v>2</v>
      </c>
      <c r="O101" s="278">
        <v>2</v>
      </c>
      <c r="P101" s="70" t="s">
        <v>4175</v>
      </c>
      <c r="Q101" s="291">
        <v>43135</v>
      </c>
      <c r="R101" s="70"/>
      <c r="S101" s="70"/>
      <c r="T101" s="70"/>
      <c r="U101" s="70"/>
    </row>
    <row r="102" spans="1:21" ht="24.75" customHeight="1">
      <c r="A102" s="70" t="s">
        <v>3557</v>
      </c>
      <c r="B102" s="70" t="s">
        <v>3558</v>
      </c>
      <c r="C102" s="70" t="s">
        <v>37</v>
      </c>
      <c r="D102" s="70" t="s">
        <v>40</v>
      </c>
      <c r="E102" s="70">
        <v>78217</v>
      </c>
      <c r="F102" s="602" t="s">
        <v>363</v>
      </c>
      <c r="G102" s="70" t="s">
        <v>901</v>
      </c>
      <c r="H102" s="278"/>
      <c r="I102" s="278"/>
      <c r="J102" s="278">
        <v>2</v>
      </c>
      <c r="K102" s="278">
        <v>1</v>
      </c>
      <c r="L102" s="192" t="s">
        <v>889</v>
      </c>
      <c r="M102" s="70"/>
      <c r="N102" s="278">
        <v>2</v>
      </c>
      <c r="O102" s="278">
        <v>2</v>
      </c>
      <c r="P102" s="70" t="s">
        <v>4175</v>
      </c>
      <c r="Q102" s="291">
        <v>43135</v>
      </c>
      <c r="R102" s="70"/>
      <c r="S102" s="70"/>
      <c r="T102" s="70"/>
      <c r="U102" s="70"/>
    </row>
    <row r="103" spans="1:21" ht="24.75" customHeight="1">
      <c r="A103" s="70" t="s">
        <v>3565</v>
      </c>
      <c r="B103" s="70" t="s">
        <v>3566</v>
      </c>
      <c r="C103" s="70" t="s">
        <v>37</v>
      </c>
      <c r="D103" s="70" t="s">
        <v>40</v>
      </c>
      <c r="E103" s="70">
        <v>78265</v>
      </c>
      <c r="F103" s="602" t="s">
        <v>363</v>
      </c>
      <c r="G103" s="70" t="s">
        <v>901</v>
      </c>
      <c r="H103" s="278"/>
      <c r="I103" s="278"/>
      <c r="J103" s="278">
        <v>2</v>
      </c>
      <c r="K103" s="278">
        <v>1</v>
      </c>
      <c r="L103" s="192" t="s">
        <v>889</v>
      </c>
      <c r="M103" s="70"/>
      <c r="N103" s="278">
        <v>2</v>
      </c>
      <c r="O103" s="278">
        <v>2</v>
      </c>
      <c r="P103" s="70" t="s">
        <v>4175</v>
      </c>
      <c r="Q103" s="291">
        <v>43135</v>
      </c>
      <c r="R103" s="70"/>
      <c r="S103" s="70"/>
      <c r="T103" s="70"/>
      <c r="U103" s="70"/>
    </row>
    <row r="104" spans="1:21" ht="24.75" customHeight="1">
      <c r="A104" s="70" t="s">
        <v>3316</v>
      </c>
      <c r="B104" s="70" t="s">
        <v>2014</v>
      </c>
      <c r="C104" s="70" t="s">
        <v>37</v>
      </c>
      <c r="D104" s="70" t="s">
        <v>40</v>
      </c>
      <c r="E104" s="70">
        <v>78245</v>
      </c>
      <c r="F104" s="602" t="s">
        <v>363</v>
      </c>
      <c r="G104" s="70" t="s">
        <v>901</v>
      </c>
      <c r="H104" s="278"/>
      <c r="I104" s="278"/>
      <c r="J104" s="278">
        <v>2</v>
      </c>
      <c r="K104" s="278">
        <v>1</v>
      </c>
      <c r="L104" s="192" t="s">
        <v>889</v>
      </c>
      <c r="M104" s="70"/>
      <c r="N104" s="278">
        <v>2</v>
      </c>
      <c r="O104" s="278">
        <v>2</v>
      </c>
      <c r="P104" s="70" t="s">
        <v>4175</v>
      </c>
      <c r="Q104" s="291">
        <v>43135</v>
      </c>
      <c r="R104" s="70"/>
      <c r="S104" s="70"/>
      <c r="T104" s="70"/>
      <c r="U104" s="70"/>
    </row>
    <row r="105" spans="1:21" ht="24.75" customHeight="1">
      <c r="A105" s="70" t="s">
        <v>3572</v>
      </c>
      <c r="B105" s="70" t="s">
        <v>3573</v>
      </c>
      <c r="C105" s="70" t="s">
        <v>37</v>
      </c>
      <c r="D105" s="70" t="s">
        <v>40</v>
      </c>
      <c r="E105" s="70">
        <v>78252</v>
      </c>
      <c r="F105" s="602" t="s">
        <v>363</v>
      </c>
      <c r="G105" s="70" t="s">
        <v>901</v>
      </c>
      <c r="H105" s="278"/>
      <c r="I105" s="278"/>
      <c r="J105" s="278">
        <v>2</v>
      </c>
      <c r="K105" s="278">
        <v>1</v>
      </c>
      <c r="L105" s="192" t="s">
        <v>889</v>
      </c>
      <c r="M105" s="70"/>
      <c r="N105" s="278">
        <v>2</v>
      </c>
      <c r="O105" s="278">
        <v>2</v>
      </c>
      <c r="P105" s="70" t="s">
        <v>4175</v>
      </c>
      <c r="Q105" s="291">
        <v>43135</v>
      </c>
      <c r="R105" s="70"/>
      <c r="S105" s="70"/>
      <c r="T105" s="70"/>
      <c r="U105" s="70"/>
    </row>
    <row r="106" spans="1:21" ht="24.75" customHeight="1">
      <c r="A106" s="70" t="s">
        <v>3272</v>
      </c>
      <c r="B106" s="70" t="s">
        <v>2061</v>
      </c>
      <c r="C106" s="70" t="s">
        <v>192</v>
      </c>
      <c r="D106" s="70" t="s">
        <v>40</v>
      </c>
      <c r="E106" s="70">
        <v>78006</v>
      </c>
      <c r="F106" s="602" t="s">
        <v>363</v>
      </c>
      <c r="G106" s="70" t="s">
        <v>901</v>
      </c>
      <c r="H106" s="278"/>
      <c r="I106" s="278"/>
      <c r="J106" s="278">
        <v>2</v>
      </c>
      <c r="K106" s="278">
        <v>1</v>
      </c>
      <c r="L106" s="192" t="s">
        <v>889</v>
      </c>
      <c r="M106" s="70"/>
      <c r="N106" s="278">
        <v>2</v>
      </c>
      <c r="O106" s="278">
        <v>2</v>
      </c>
      <c r="P106" s="70" t="s">
        <v>4175</v>
      </c>
      <c r="Q106" s="291">
        <v>43135</v>
      </c>
      <c r="R106" s="70"/>
      <c r="S106" s="70"/>
      <c r="T106" s="70"/>
      <c r="U106" s="70"/>
    </row>
    <row r="107" spans="1:21" ht="24.75" customHeight="1">
      <c r="A107" s="70" t="s">
        <v>1283</v>
      </c>
      <c r="B107" s="70" t="s">
        <v>1284</v>
      </c>
      <c r="C107" s="70" t="s">
        <v>37</v>
      </c>
      <c r="D107" s="70" t="s">
        <v>40</v>
      </c>
      <c r="E107" s="70">
        <v>78213</v>
      </c>
      <c r="F107" s="602" t="s">
        <v>363</v>
      </c>
      <c r="G107" s="70" t="s">
        <v>901</v>
      </c>
      <c r="H107" s="278"/>
      <c r="I107" s="278"/>
      <c r="J107" s="278">
        <v>2</v>
      </c>
      <c r="K107" s="278">
        <v>1</v>
      </c>
      <c r="L107" s="192" t="s">
        <v>889</v>
      </c>
      <c r="M107" s="70"/>
      <c r="N107" s="278">
        <v>2</v>
      </c>
      <c r="O107" s="278">
        <v>2</v>
      </c>
      <c r="P107" s="70" t="s">
        <v>4122</v>
      </c>
      <c r="Q107" s="291">
        <v>43135</v>
      </c>
      <c r="R107" s="70"/>
      <c r="S107" s="70"/>
      <c r="T107" s="70"/>
      <c r="U107" s="70"/>
    </row>
    <row r="108" spans="1:21" ht="24.75" customHeight="1">
      <c r="A108" s="70" t="s">
        <v>3584</v>
      </c>
      <c r="B108" s="70" t="s">
        <v>3256</v>
      </c>
      <c r="C108" s="70" t="s">
        <v>37</v>
      </c>
      <c r="D108" s="70" t="s">
        <v>40</v>
      </c>
      <c r="E108" s="70">
        <v>78210</v>
      </c>
      <c r="F108" s="602" t="s">
        <v>363</v>
      </c>
      <c r="G108" s="70" t="s">
        <v>901</v>
      </c>
      <c r="H108" s="278"/>
      <c r="I108" s="278"/>
      <c r="J108" s="278">
        <v>2</v>
      </c>
      <c r="K108" s="278">
        <v>1</v>
      </c>
      <c r="L108" s="192" t="s">
        <v>889</v>
      </c>
      <c r="M108" s="70"/>
      <c r="N108" s="278">
        <v>2</v>
      </c>
      <c r="O108" s="278">
        <v>2</v>
      </c>
      <c r="P108" s="70" t="s">
        <v>4175</v>
      </c>
      <c r="Q108" s="291">
        <v>43135</v>
      </c>
      <c r="R108" s="70"/>
      <c r="S108" s="70"/>
      <c r="T108" s="70"/>
      <c r="U108" s="70"/>
    </row>
    <row r="109" spans="1:21" ht="24.75" customHeight="1">
      <c r="A109" s="70" t="s">
        <v>3587</v>
      </c>
      <c r="B109" s="70" t="s">
        <v>2308</v>
      </c>
      <c r="C109" s="70" t="s">
        <v>48</v>
      </c>
      <c r="D109" s="70" t="s">
        <v>40</v>
      </c>
      <c r="E109" s="70">
        <v>78023</v>
      </c>
      <c r="F109" s="602" t="s">
        <v>363</v>
      </c>
      <c r="G109" s="70" t="s">
        <v>901</v>
      </c>
      <c r="H109" s="278"/>
      <c r="I109" s="278"/>
      <c r="J109" s="278">
        <v>2</v>
      </c>
      <c r="K109" s="278">
        <v>1</v>
      </c>
      <c r="L109" s="192" t="s">
        <v>889</v>
      </c>
      <c r="M109" s="70"/>
      <c r="N109" s="278">
        <v>2</v>
      </c>
      <c r="O109" s="278">
        <v>2</v>
      </c>
      <c r="P109" s="70" t="s">
        <v>4175</v>
      </c>
      <c r="Q109" s="291">
        <v>43135</v>
      </c>
      <c r="R109" s="70"/>
      <c r="S109" s="70"/>
      <c r="T109" s="70"/>
      <c r="U109" s="70"/>
    </row>
    <row r="110" spans="1:21" ht="24.75" customHeight="1">
      <c r="A110" s="70" t="s">
        <v>3589</v>
      </c>
      <c r="B110" s="70" t="s">
        <v>3590</v>
      </c>
      <c r="C110" s="70" t="s">
        <v>3591</v>
      </c>
      <c r="D110" s="70" t="s">
        <v>40</v>
      </c>
      <c r="E110" s="70">
        <v>77902</v>
      </c>
      <c r="F110" s="602" t="s">
        <v>903</v>
      </c>
      <c r="G110" s="70" t="s">
        <v>904</v>
      </c>
      <c r="H110" s="278"/>
      <c r="I110" s="278"/>
      <c r="J110" s="278">
        <v>2</v>
      </c>
      <c r="K110" s="278">
        <v>1</v>
      </c>
      <c r="L110" s="192" t="s">
        <v>889</v>
      </c>
      <c r="M110" s="70"/>
      <c r="N110" s="278">
        <v>2</v>
      </c>
      <c r="O110" s="278">
        <v>0</v>
      </c>
      <c r="P110" s="70" t="s">
        <v>4201</v>
      </c>
      <c r="Q110" s="291">
        <v>43135</v>
      </c>
      <c r="R110" s="70"/>
      <c r="S110" s="70"/>
      <c r="T110" s="70"/>
      <c r="U110" s="70"/>
    </row>
    <row r="111" spans="1:21" ht="24.75" customHeight="1">
      <c r="A111" s="70" t="s">
        <v>3592</v>
      </c>
      <c r="B111" s="70" t="s">
        <v>2670</v>
      </c>
      <c r="C111" s="70" t="s">
        <v>37</v>
      </c>
      <c r="D111" s="70" t="s">
        <v>40</v>
      </c>
      <c r="E111" s="70">
        <v>78229</v>
      </c>
      <c r="F111" s="602" t="s">
        <v>368</v>
      </c>
      <c r="G111" s="70" t="s">
        <v>898</v>
      </c>
      <c r="H111" s="278"/>
      <c r="I111" s="278"/>
      <c r="J111" s="278">
        <v>2</v>
      </c>
      <c r="K111" s="278">
        <v>1</v>
      </c>
      <c r="L111" s="192" t="s">
        <v>889</v>
      </c>
      <c r="M111" s="70"/>
      <c r="N111" s="278">
        <v>2</v>
      </c>
      <c r="O111" s="278">
        <v>2</v>
      </c>
      <c r="P111" s="70" t="s">
        <v>4175</v>
      </c>
      <c r="Q111" s="291">
        <v>43135</v>
      </c>
      <c r="R111" s="70"/>
      <c r="S111" s="70"/>
      <c r="T111" s="70"/>
      <c r="U111" s="70"/>
    </row>
    <row r="112" spans="1:21" ht="24.75" customHeight="1">
      <c r="A112" s="70" t="s">
        <v>3593</v>
      </c>
      <c r="B112" s="70" t="s">
        <v>3556</v>
      </c>
      <c r="C112" s="70" t="s">
        <v>37</v>
      </c>
      <c r="D112" s="70" t="s">
        <v>40</v>
      </c>
      <c r="E112" s="70">
        <v>78217</v>
      </c>
      <c r="F112" s="602" t="s">
        <v>363</v>
      </c>
      <c r="G112" s="70" t="s">
        <v>901</v>
      </c>
      <c r="H112" s="278"/>
      <c r="I112" s="278"/>
      <c r="J112" s="278">
        <v>2</v>
      </c>
      <c r="K112" s="278">
        <v>2</v>
      </c>
      <c r="L112" s="192" t="s">
        <v>889</v>
      </c>
      <c r="M112" s="70"/>
      <c r="N112" s="278">
        <v>2</v>
      </c>
      <c r="O112" s="278">
        <v>2</v>
      </c>
      <c r="P112" s="70" t="s">
        <v>4175</v>
      </c>
      <c r="Q112" s="291">
        <v>43135</v>
      </c>
      <c r="R112" s="70"/>
      <c r="S112" s="70"/>
      <c r="T112" s="70"/>
      <c r="U112" s="70"/>
    </row>
    <row r="113" spans="1:21" ht="24.75" customHeight="1">
      <c r="A113" s="70" t="s">
        <v>1674</v>
      </c>
      <c r="B113" s="70" t="s">
        <v>1675</v>
      </c>
      <c r="C113" s="70" t="s">
        <v>37</v>
      </c>
      <c r="D113" s="70" t="s">
        <v>40</v>
      </c>
      <c r="E113" s="70">
        <v>78232</v>
      </c>
      <c r="F113" s="602" t="s">
        <v>363</v>
      </c>
      <c r="G113" s="70" t="s">
        <v>901</v>
      </c>
      <c r="H113" s="278"/>
      <c r="I113" s="278"/>
      <c r="J113" s="278">
        <v>2</v>
      </c>
      <c r="K113" s="278">
        <v>1</v>
      </c>
      <c r="L113" s="192" t="s">
        <v>889</v>
      </c>
      <c r="M113" s="70"/>
      <c r="N113" s="278">
        <v>2</v>
      </c>
      <c r="O113" s="278">
        <v>2</v>
      </c>
      <c r="P113" s="70" t="s">
        <v>4175</v>
      </c>
      <c r="Q113" s="291">
        <v>43135</v>
      </c>
      <c r="R113" s="70"/>
      <c r="S113" s="70"/>
      <c r="T113" s="70"/>
      <c r="U113" s="70"/>
    </row>
    <row r="114" spans="1:21" ht="24.75" customHeight="1">
      <c r="A114" s="70" t="s">
        <v>3275</v>
      </c>
      <c r="B114" s="70" t="s">
        <v>1035</v>
      </c>
      <c r="C114" s="70" t="s">
        <v>37</v>
      </c>
      <c r="D114" s="70" t="s">
        <v>40</v>
      </c>
      <c r="E114" s="70">
        <v>78216</v>
      </c>
      <c r="F114" s="602" t="s">
        <v>368</v>
      </c>
      <c r="G114" s="70" t="s">
        <v>898</v>
      </c>
      <c r="H114" s="278"/>
      <c r="I114" s="278"/>
      <c r="J114" s="278">
        <v>2</v>
      </c>
      <c r="K114" s="278">
        <v>1</v>
      </c>
      <c r="L114" s="192" t="s">
        <v>889</v>
      </c>
      <c r="M114" s="70"/>
      <c r="N114" s="278">
        <v>2</v>
      </c>
      <c r="O114" s="278">
        <v>2</v>
      </c>
      <c r="P114" s="70" t="s">
        <v>4175</v>
      </c>
      <c r="Q114" s="291">
        <v>43135</v>
      </c>
      <c r="R114" s="70"/>
      <c r="S114" s="70"/>
      <c r="T114" s="70"/>
      <c r="U114" s="70"/>
    </row>
    <row r="115" spans="1:21" ht="24.75" customHeight="1">
      <c r="A115" s="70" t="s">
        <v>3580</v>
      </c>
      <c r="B115" s="70" t="s">
        <v>3581</v>
      </c>
      <c r="C115" s="70" t="s">
        <v>37</v>
      </c>
      <c r="D115" s="70" t="s">
        <v>40</v>
      </c>
      <c r="E115" s="70">
        <v>78260</v>
      </c>
      <c r="F115" s="602" t="s">
        <v>363</v>
      </c>
      <c r="G115" s="70" t="s">
        <v>901</v>
      </c>
      <c r="H115" s="278"/>
      <c r="I115" s="278"/>
      <c r="J115" s="278">
        <v>2</v>
      </c>
      <c r="K115" s="278">
        <v>1</v>
      </c>
      <c r="L115" s="192" t="s">
        <v>889</v>
      </c>
      <c r="M115" s="70"/>
      <c r="N115" s="278">
        <v>2</v>
      </c>
      <c r="O115" s="278">
        <v>2</v>
      </c>
      <c r="P115" s="70" t="s">
        <v>4175</v>
      </c>
      <c r="Q115" s="291">
        <v>43136</v>
      </c>
      <c r="R115" s="70"/>
      <c r="S115" s="70"/>
      <c r="T115" s="70"/>
      <c r="U115" s="70"/>
    </row>
    <row r="116" spans="1:21" ht="24.75" customHeight="1">
      <c r="A116" s="70" t="s">
        <v>1139</v>
      </c>
      <c r="B116" s="70" t="s">
        <v>1140</v>
      </c>
      <c r="C116" s="70" t="s">
        <v>37</v>
      </c>
      <c r="D116" s="70" t="s">
        <v>40</v>
      </c>
      <c r="E116" s="70">
        <v>78248</v>
      </c>
      <c r="F116" s="602" t="s">
        <v>368</v>
      </c>
      <c r="G116" s="70" t="s">
        <v>898</v>
      </c>
      <c r="H116" s="278"/>
      <c r="I116" s="278"/>
      <c r="J116" s="278">
        <v>2</v>
      </c>
      <c r="K116" s="278">
        <v>2</v>
      </c>
      <c r="L116" s="192" t="s">
        <v>889</v>
      </c>
      <c r="M116" s="70"/>
      <c r="N116" s="278">
        <v>2</v>
      </c>
      <c r="O116" s="278">
        <v>2</v>
      </c>
      <c r="P116" s="70" t="s">
        <v>4122</v>
      </c>
      <c r="Q116" s="291">
        <v>43135</v>
      </c>
      <c r="R116" s="70"/>
      <c r="S116" s="70"/>
      <c r="T116" s="70"/>
      <c r="U116" s="70"/>
    </row>
    <row r="117" spans="1:21" ht="24.75" customHeight="1">
      <c r="A117" s="70" t="s">
        <v>4323</v>
      </c>
      <c r="B117" s="70" t="s">
        <v>3419</v>
      </c>
      <c r="C117" s="70" t="s">
        <v>37</v>
      </c>
      <c r="D117" s="70" t="s">
        <v>40</v>
      </c>
      <c r="E117" s="70">
        <v>78231</v>
      </c>
      <c r="F117" s="603" t="s">
        <v>373</v>
      </c>
      <c r="G117" s="70" t="s">
        <v>897</v>
      </c>
      <c r="H117" s="278"/>
      <c r="I117" s="278"/>
      <c r="J117" s="278">
        <v>2</v>
      </c>
      <c r="K117" s="278">
        <v>2</v>
      </c>
      <c r="L117" s="192" t="s">
        <v>889</v>
      </c>
      <c r="M117" s="70"/>
      <c r="N117" s="278">
        <v>4</v>
      </c>
      <c r="O117" s="278">
        <v>2</v>
      </c>
      <c r="P117" s="70" t="s">
        <v>4175</v>
      </c>
      <c r="Q117" s="291">
        <v>43138</v>
      </c>
      <c r="R117" s="70"/>
      <c r="S117" s="70"/>
      <c r="T117" s="70"/>
      <c r="U117" s="70"/>
    </row>
    <row r="118" spans="1:21" ht="24.75" customHeight="1">
      <c r="A118" s="70" t="s">
        <v>1938</v>
      </c>
      <c r="B118" s="70" t="s">
        <v>1939</v>
      </c>
      <c r="C118" s="70" t="s">
        <v>150</v>
      </c>
      <c r="D118" s="70" t="s">
        <v>40</v>
      </c>
      <c r="E118" s="70">
        <v>78861</v>
      </c>
      <c r="F118" s="603" t="s">
        <v>368</v>
      </c>
      <c r="G118" s="70" t="s">
        <v>898</v>
      </c>
      <c r="H118" s="278"/>
      <c r="I118" s="278"/>
      <c r="J118" s="278">
        <v>2</v>
      </c>
      <c r="K118" s="278">
        <v>1</v>
      </c>
      <c r="L118" s="192" t="s">
        <v>889</v>
      </c>
      <c r="M118" s="70"/>
      <c r="N118" s="278">
        <v>2</v>
      </c>
      <c r="O118" s="278">
        <v>2</v>
      </c>
      <c r="P118" s="70" t="s">
        <v>4175</v>
      </c>
      <c r="Q118" s="291">
        <v>43138</v>
      </c>
      <c r="R118" s="70"/>
      <c r="S118" s="70"/>
      <c r="T118" s="70"/>
      <c r="U118" s="70"/>
    </row>
    <row r="119" spans="1:21" ht="24.75" customHeight="1">
      <c r="A119" s="70" t="s">
        <v>3340</v>
      </c>
      <c r="B119" s="70" t="s">
        <v>3527</v>
      </c>
      <c r="C119" s="70" t="s">
        <v>1441</v>
      </c>
      <c r="D119" s="70" t="s">
        <v>40</v>
      </c>
      <c r="E119" s="70">
        <v>78108</v>
      </c>
      <c r="F119" s="603" t="s">
        <v>363</v>
      </c>
      <c r="G119" s="70" t="s">
        <v>901</v>
      </c>
      <c r="H119" s="278"/>
      <c r="I119" s="278"/>
      <c r="J119" s="278">
        <v>2</v>
      </c>
      <c r="K119" s="278">
        <v>1</v>
      </c>
      <c r="L119" s="192" t="s">
        <v>889</v>
      </c>
      <c r="M119" s="70"/>
      <c r="N119" s="278">
        <v>2</v>
      </c>
      <c r="O119" s="278">
        <v>2</v>
      </c>
      <c r="P119" s="70" t="s">
        <v>4175</v>
      </c>
      <c r="Q119" s="291">
        <v>43138</v>
      </c>
      <c r="R119" s="70"/>
      <c r="S119" s="70"/>
      <c r="T119" s="70"/>
      <c r="U119" s="70"/>
    </row>
    <row r="120" spans="1:21" ht="24.75" customHeight="1">
      <c r="A120" s="70" t="s">
        <v>3568</v>
      </c>
      <c r="B120" s="70" t="s">
        <v>3569</v>
      </c>
      <c r="C120" s="70" t="s">
        <v>48</v>
      </c>
      <c r="D120" s="70" t="s">
        <v>40</v>
      </c>
      <c r="E120" s="70">
        <v>78023</v>
      </c>
      <c r="F120" s="603" t="s">
        <v>363</v>
      </c>
      <c r="G120" s="70" t="s">
        <v>901</v>
      </c>
      <c r="H120" s="278"/>
      <c r="I120" s="278"/>
      <c r="J120" s="278">
        <v>2</v>
      </c>
      <c r="K120" s="278">
        <v>1</v>
      </c>
      <c r="L120" s="192" t="s">
        <v>889</v>
      </c>
      <c r="M120" s="70"/>
      <c r="N120" s="278">
        <v>2</v>
      </c>
      <c r="O120" s="278">
        <v>2</v>
      </c>
      <c r="P120" s="70" t="s">
        <v>4175</v>
      </c>
      <c r="Q120" s="291">
        <v>43138</v>
      </c>
      <c r="R120" s="70"/>
      <c r="S120" s="70"/>
      <c r="T120" s="70"/>
      <c r="U120" s="70"/>
    </row>
    <row r="121" spans="1:21" ht="24.75" customHeight="1">
      <c r="A121" s="70" t="s">
        <v>4342</v>
      </c>
      <c r="B121" s="70" t="s">
        <v>3598</v>
      </c>
      <c r="C121" s="70" t="s">
        <v>2617</v>
      </c>
      <c r="D121" s="70" t="s">
        <v>40</v>
      </c>
      <c r="E121" s="70">
        <v>77478</v>
      </c>
      <c r="F121" s="603" t="s">
        <v>379</v>
      </c>
      <c r="G121" s="70" t="s">
        <v>894</v>
      </c>
      <c r="H121" s="278">
        <v>2</v>
      </c>
      <c r="I121" s="278"/>
      <c r="J121" s="278">
        <v>4</v>
      </c>
      <c r="K121" s="278">
        <v>2</v>
      </c>
      <c r="L121" s="192" t="s">
        <v>3089</v>
      </c>
      <c r="M121" s="70"/>
      <c r="N121" s="278">
        <v>6</v>
      </c>
      <c r="O121" s="278"/>
      <c r="P121" s="70" t="s">
        <v>4339</v>
      </c>
      <c r="Q121" s="291">
        <v>43138</v>
      </c>
      <c r="R121" s="70"/>
      <c r="S121" s="70"/>
      <c r="T121" s="70"/>
      <c r="U121" s="70"/>
    </row>
    <row r="122" spans="1:21" ht="24.75" customHeight="1">
      <c r="A122" s="70" t="s">
        <v>1828</v>
      </c>
      <c r="B122" s="70" t="s">
        <v>1829</v>
      </c>
      <c r="C122" s="70" t="s">
        <v>37</v>
      </c>
      <c r="D122" s="70" t="s">
        <v>40</v>
      </c>
      <c r="E122" s="70">
        <v>78267</v>
      </c>
      <c r="F122" s="603" t="s">
        <v>373</v>
      </c>
      <c r="G122" s="70" t="s">
        <v>897</v>
      </c>
      <c r="H122" s="278"/>
      <c r="I122" s="278"/>
      <c r="J122" s="278">
        <v>2</v>
      </c>
      <c r="K122" s="278">
        <v>2</v>
      </c>
      <c r="L122" s="192" t="s">
        <v>3034</v>
      </c>
      <c r="M122" s="70"/>
      <c r="N122" s="278">
        <v>4</v>
      </c>
      <c r="O122" s="278"/>
      <c r="P122" s="70" t="s">
        <v>4339</v>
      </c>
      <c r="Q122" s="291">
        <v>43138</v>
      </c>
      <c r="R122" s="70"/>
      <c r="S122" s="70"/>
      <c r="T122" s="70"/>
      <c r="U122" s="70"/>
    </row>
    <row r="123" spans="1:21" ht="24.75" customHeight="1">
      <c r="A123" s="70" t="s">
        <v>2072</v>
      </c>
      <c r="B123" s="70" t="s">
        <v>2073</v>
      </c>
      <c r="C123" s="70" t="s">
        <v>2074</v>
      </c>
      <c r="D123" s="70" t="s">
        <v>40</v>
      </c>
      <c r="E123" s="70">
        <v>78616</v>
      </c>
      <c r="F123" s="603" t="s">
        <v>373</v>
      </c>
      <c r="G123" s="70" t="s">
        <v>897</v>
      </c>
      <c r="H123" s="278"/>
      <c r="I123" s="278"/>
      <c r="J123" s="278">
        <v>2</v>
      </c>
      <c r="K123" s="278">
        <v>2</v>
      </c>
      <c r="L123" s="192" t="s">
        <v>3034</v>
      </c>
      <c r="M123" s="70"/>
      <c r="N123" s="278">
        <v>4</v>
      </c>
      <c r="O123" s="278"/>
      <c r="P123" s="70" t="s">
        <v>4339</v>
      </c>
      <c r="Q123" s="291">
        <v>43138</v>
      </c>
      <c r="R123" s="70"/>
      <c r="S123" s="70"/>
      <c r="T123" s="70"/>
      <c r="U123" s="70"/>
    </row>
    <row r="124" spans="1:21" ht="24.75" customHeight="1">
      <c r="A124" s="70" t="s">
        <v>3029</v>
      </c>
      <c r="B124" s="70" t="s">
        <v>1428</v>
      </c>
      <c r="C124" s="70" t="s">
        <v>1429</v>
      </c>
      <c r="D124" s="70" t="s">
        <v>40</v>
      </c>
      <c r="E124" s="70">
        <v>78073</v>
      </c>
      <c r="F124" s="604" t="s">
        <v>367</v>
      </c>
      <c r="G124" s="70" t="s">
        <v>895</v>
      </c>
      <c r="H124" s="278">
        <v>2</v>
      </c>
      <c r="I124" s="278"/>
      <c r="J124" s="278">
        <v>4</v>
      </c>
      <c r="K124" s="278">
        <v>2</v>
      </c>
      <c r="L124" s="192" t="s">
        <v>3034</v>
      </c>
      <c r="M124" s="192"/>
      <c r="N124" s="278">
        <v>4</v>
      </c>
      <c r="O124" s="278"/>
      <c r="P124" s="297" t="s">
        <v>4339</v>
      </c>
      <c r="Q124" s="291">
        <v>43139</v>
      </c>
      <c r="R124" s="291"/>
      <c r="S124" s="70"/>
      <c r="T124" s="70"/>
      <c r="U124" s="70"/>
    </row>
    <row r="125" spans="1:21" ht="24.75" customHeight="1">
      <c r="A125" s="70" t="s">
        <v>2296</v>
      </c>
      <c r="B125" s="70" t="s">
        <v>2297</v>
      </c>
      <c r="C125" s="70" t="s">
        <v>37</v>
      </c>
      <c r="D125" s="70" t="s">
        <v>40</v>
      </c>
      <c r="E125" s="70">
        <v>78223</v>
      </c>
      <c r="F125" s="604" t="s">
        <v>363</v>
      </c>
      <c r="G125" s="70" t="s">
        <v>901</v>
      </c>
      <c r="H125" s="278"/>
      <c r="I125" s="278"/>
      <c r="J125" s="278">
        <v>2</v>
      </c>
      <c r="K125" s="278">
        <v>1</v>
      </c>
      <c r="L125" s="192" t="s">
        <v>889</v>
      </c>
      <c r="M125" s="192"/>
      <c r="N125" s="278">
        <v>2</v>
      </c>
      <c r="O125" s="278">
        <v>2</v>
      </c>
      <c r="P125" s="297" t="s">
        <v>4175</v>
      </c>
      <c r="Q125" s="291">
        <v>43139</v>
      </c>
      <c r="R125" s="291"/>
      <c r="S125" s="70"/>
      <c r="T125" s="70"/>
      <c r="U125" s="70"/>
    </row>
    <row r="126" spans="1:21" ht="24.75" customHeight="1">
      <c r="A126" s="70" t="s">
        <v>3561</v>
      </c>
      <c r="B126" s="70" t="s">
        <v>3562</v>
      </c>
      <c r="C126" s="70" t="s">
        <v>37</v>
      </c>
      <c r="D126" s="70" t="s">
        <v>40</v>
      </c>
      <c r="E126" s="70">
        <v>78209</v>
      </c>
      <c r="F126" s="604" t="s">
        <v>363</v>
      </c>
      <c r="G126" s="70" t="s">
        <v>901</v>
      </c>
      <c r="H126" s="278"/>
      <c r="I126" s="278"/>
      <c r="J126" s="278">
        <v>2</v>
      </c>
      <c r="K126" s="278">
        <v>1</v>
      </c>
      <c r="L126" s="192" t="s">
        <v>889</v>
      </c>
      <c r="M126" s="192"/>
      <c r="N126" s="278">
        <v>2</v>
      </c>
      <c r="O126" s="278">
        <v>2</v>
      </c>
      <c r="P126" s="297" t="s">
        <v>4175</v>
      </c>
      <c r="Q126" s="291">
        <v>43139</v>
      </c>
      <c r="R126" s="291"/>
      <c r="S126" s="70"/>
      <c r="T126" s="70"/>
      <c r="U126" s="70"/>
    </row>
    <row r="127" spans="1:21" ht="14.25" customHeight="1">
      <c r="A127" s="191" t="s">
        <v>4317</v>
      </c>
      <c r="B127" s="70" t="s">
        <v>2886</v>
      </c>
      <c r="C127" s="70" t="s">
        <v>234</v>
      </c>
      <c r="D127" s="70" t="s">
        <v>40</v>
      </c>
      <c r="E127" s="70">
        <v>78132</v>
      </c>
      <c r="F127" s="605" t="s">
        <v>367</v>
      </c>
      <c r="G127" s="70" t="s">
        <v>895</v>
      </c>
      <c r="H127" s="278"/>
      <c r="I127" s="278"/>
      <c r="J127" s="278">
        <v>4</v>
      </c>
      <c r="K127" s="278">
        <v>2</v>
      </c>
      <c r="L127" s="192" t="s">
        <v>3034</v>
      </c>
      <c r="M127" s="192"/>
      <c r="N127" s="278">
        <v>4</v>
      </c>
      <c r="O127" s="278"/>
      <c r="P127" s="297" t="s">
        <v>884</v>
      </c>
      <c r="Q127" s="291">
        <v>43143</v>
      </c>
      <c r="R127" s="291"/>
      <c r="S127" s="70"/>
      <c r="T127" s="70"/>
      <c r="U127" s="70"/>
    </row>
    <row r="128" spans="1:21" ht="24.75" customHeight="1">
      <c r="A128" s="70" t="s">
        <v>3441</v>
      </c>
      <c r="B128" s="70" t="s">
        <v>3442</v>
      </c>
      <c r="C128" s="70" t="s">
        <v>37</v>
      </c>
      <c r="D128" s="70" t="s">
        <v>40</v>
      </c>
      <c r="E128" s="70">
        <v>78250</v>
      </c>
      <c r="F128" s="605" t="s">
        <v>368</v>
      </c>
      <c r="G128" s="70" t="s">
        <v>898</v>
      </c>
      <c r="H128" s="278"/>
      <c r="I128" s="278"/>
      <c r="J128" s="278">
        <v>2</v>
      </c>
      <c r="K128" s="278">
        <v>1</v>
      </c>
      <c r="L128" s="192" t="s">
        <v>889</v>
      </c>
      <c r="M128" s="192"/>
      <c r="N128" s="278">
        <v>2</v>
      </c>
      <c r="O128" s="278">
        <v>2</v>
      </c>
      <c r="P128" s="297" t="s">
        <v>4175</v>
      </c>
      <c r="Q128" s="291">
        <v>43143</v>
      </c>
      <c r="R128" s="291"/>
      <c r="S128" s="70"/>
      <c r="T128" s="70"/>
      <c r="U128" s="70"/>
    </row>
    <row r="129" spans="1:21" ht="24.75" customHeight="1">
      <c r="A129" s="70" t="s">
        <v>3453</v>
      </c>
      <c r="B129" s="70" t="s">
        <v>3454</v>
      </c>
      <c r="C129" s="70" t="s">
        <v>37</v>
      </c>
      <c r="D129" s="70" t="s">
        <v>40</v>
      </c>
      <c r="E129" s="70">
        <v>78205</v>
      </c>
      <c r="F129" s="605" t="s">
        <v>368</v>
      </c>
      <c r="G129" s="70" t="s">
        <v>898</v>
      </c>
      <c r="H129" s="278"/>
      <c r="I129" s="278"/>
      <c r="J129" s="278">
        <v>2</v>
      </c>
      <c r="K129" s="278">
        <v>1</v>
      </c>
      <c r="L129" s="192" t="s">
        <v>889</v>
      </c>
      <c r="M129" s="192"/>
      <c r="N129" s="278">
        <v>2</v>
      </c>
      <c r="O129" s="278">
        <v>2</v>
      </c>
      <c r="P129" s="297" t="s">
        <v>4175</v>
      </c>
      <c r="Q129" s="291">
        <v>43143</v>
      </c>
      <c r="R129" s="291"/>
      <c r="S129" s="70"/>
      <c r="T129" s="70"/>
      <c r="U129" s="70"/>
    </row>
    <row r="130" spans="1:21" ht="24.75" customHeight="1">
      <c r="A130" s="70" t="s">
        <v>3542</v>
      </c>
      <c r="B130" s="70" t="s">
        <v>3543</v>
      </c>
      <c r="C130" s="70" t="s">
        <v>3544</v>
      </c>
      <c r="D130" s="70" t="s">
        <v>40</v>
      </c>
      <c r="E130" s="70">
        <v>78052</v>
      </c>
      <c r="F130" s="605" t="s">
        <v>363</v>
      </c>
      <c r="G130" s="70" t="s">
        <v>901</v>
      </c>
      <c r="H130" s="278"/>
      <c r="I130" s="278"/>
      <c r="J130" s="278">
        <v>2</v>
      </c>
      <c r="K130" s="278">
        <v>1</v>
      </c>
      <c r="L130" s="192" t="s">
        <v>889</v>
      </c>
      <c r="M130" s="192"/>
      <c r="N130" s="278">
        <v>2</v>
      </c>
      <c r="O130" s="278">
        <v>2</v>
      </c>
      <c r="P130" s="297" t="s">
        <v>4175</v>
      </c>
      <c r="Q130" s="291">
        <v>43143</v>
      </c>
      <c r="R130" s="291"/>
      <c r="S130" s="70"/>
      <c r="T130" s="70"/>
      <c r="U130" s="70"/>
    </row>
    <row r="131" spans="1:21" ht="24.75" customHeight="1">
      <c r="A131" s="297" t="s">
        <v>3607</v>
      </c>
      <c r="B131" s="297" t="s">
        <v>3608</v>
      </c>
      <c r="C131" s="297" t="s">
        <v>68</v>
      </c>
      <c r="D131" s="297" t="s">
        <v>40</v>
      </c>
      <c r="E131" s="297">
        <v>77041</v>
      </c>
      <c r="F131" s="606" t="s">
        <v>373</v>
      </c>
      <c r="G131" s="297" t="s">
        <v>897</v>
      </c>
      <c r="H131" s="278"/>
      <c r="I131" s="278"/>
      <c r="J131" s="278">
        <v>2</v>
      </c>
      <c r="K131" s="278">
        <v>2</v>
      </c>
      <c r="L131" s="278" t="s">
        <v>3034</v>
      </c>
      <c r="M131" s="278"/>
      <c r="N131" s="278">
        <v>4</v>
      </c>
      <c r="O131" s="278"/>
      <c r="P131" s="297" t="s">
        <v>4339</v>
      </c>
      <c r="Q131" s="291">
        <v>43143</v>
      </c>
      <c r="R131" s="278"/>
      <c r="S131" s="278"/>
      <c r="T131" s="278"/>
      <c r="U131" s="278"/>
    </row>
    <row r="132" spans="1:21" ht="24.75" customHeight="1">
      <c r="A132" s="297" t="s">
        <v>3547</v>
      </c>
      <c r="B132" s="297" t="s">
        <v>3548</v>
      </c>
      <c r="C132" s="297" t="s">
        <v>37</v>
      </c>
      <c r="D132" s="297" t="s">
        <v>40</v>
      </c>
      <c r="E132" s="297">
        <v>78260</v>
      </c>
      <c r="F132" s="607" t="s">
        <v>363</v>
      </c>
      <c r="G132" s="297" t="s">
        <v>901</v>
      </c>
      <c r="H132" s="297"/>
      <c r="I132" s="297"/>
      <c r="J132" s="278">
        <v>1</v>
      </c>
      <c r="K132" s="278">
        <v>1</v>
      </c>
      <c r="L132" s="278" t="s">
        <v>889</v>
      </c>
      <c r="M132" s="278"/>
      <c r="N132" s="278">
        <v>2</v>
      </c>
      <c r="O132" s="278">
        <v>2</v>
      </c>
      <c r="P132" s="297" t="s">
        <v>4175</v>
      </c>
      <c r="Q132" s="608">
        <v>43144</v>
      </c>
      <c r="R132" s="297"/>
      <c r="S132" s="297"/>
      <c r="T132" s="297"/>
      <c r="U132" s="297"/>
    </row>
    <row r="133" spans="1:21" ht="24.75" customHeight="1">
      <c r="A133" s="297" t="s">
        <v>4343</v>
      </c>
      <c r="B133" s="297" t="s">
        <v>1177</v>
      </c>
      <c r="C133" s="297" t="s">
        <v>129</v>
      </c>
      <c r="D133" s="297" t="s">
        <v>40</v>
      </c>
      <c r="E133" s="297">
        <v>78155</v>
      </c>
      <c r="F133" s="607" t="s">
        <v>373</v>
      </c>
      <c r="G133" s="297" t="s">
        <v>897</v>
      </c>
      <c r="H133" s="297"/>
      <c r="I133" s="297"/>
      <c r="J133" s="278">
        <v>2</v>
      </c>
      <c r="K133" s="278">
        <v>2</v>
      </c>
      <c r="L133" s="278" t="s">
        <v>889</v>
      </c>
      <c r="M133" s="278"/>
      <c r="N133" s="278">
        <v>4</v>
      </c>
      <c r="O133" s="278">
        <v>4</v>
      </c>
      <c r="P133" s="297" t="s">
        <v>4175</v>
      </c>
      <c r="Q133" s="608">
        <v>43144</v>
      </c>
      <c r="R133" s="297"/>
      <c r="S133" s="297"/>
      <c r="T133" s="297"/>
      <c r="U133" s="297"/>
    </row>
    <row r="134" spans="1:21" ht="24.75" customHeight="1">
      <c r="A134" s="297" t="s">
        <v>2932</v>
      </c>
      <c r="B134" s="297" t="s">
        <v>1088</v>
      </c>
      <c r="C134" s="297" t="s">
        <v>137</v>
      </c>
      <c r="D134" s="297" t="s">
        <v>40</v>
      </c>
      <c r="E134" s="297">
        <v>78624</v>
      </c>
      <c r="F134" s="609" t="s">
        <v>363</v>
      </c>
      <c r="G134" s="297" t="s">
        <v>901</v>
      </c>
      <c r="H134" s="297"/>
      <c r="I134" s="297"/>
      <c r="J134" s="278">
        <v>1</v>
      </c>
      <c r="K134" s="278">
        <v>1</v>
      </c>
      <c r="L134" s="278" t="s">
        <v>2821</v>
      </c>
      <c r="M134" s="278"/>
      <c r="N134" s="278">
        <v>2</v>
      </c>
      <c r="O134" s="297"/>
      <c r="P134" s="297" t="s">
        <v>4339</v>
      </c>
      <c r="Q134" s="608">
        <v>43146</v>
      </c>
      <c r="R134" s="297"/>
      <c r="S134" s="297"/>
      <c r="T134" s="297"/>
      <c r="U134" s="297"/>
    </row>
    <row r="135" spans="1:21" ht="24.75" customHeight="1">
      <c r="A135" s="297" t="s">
        <v>3579</v>
      </c>
      <c r="B135" s="297" t="s">
        <v>3268</v>
      </c>
      <c r="C135" s="297" t="s">
        <v>37</v>
      </c>
      <c r="D135" s="297" t="s">
        <v>40</v>
      </c>
      <c r="E135" s="297">
        <v>78253</v>
      </c>
      <c r="F135" s="610" t="s">
        <v>363</v>
      </c>
      <c r="G135" s="297" t="s">
        <v>901</v>
      </c>
      <c r="H135" s="297"/>
      <c r="I135" s="297"/>
      <c r="J135" s="278">
        <v>1</v>
      </c>
      <c r="K135" s="278">
        <v>1</v>
      </c>
      <c r="L135" s="278" t="s">
        <v>889</v>
      </c>
      <c r="M135" s="278"/>
      <c r="N135" s="278">
        <v>2</v>
      </c>
      <c r="O135" s="278">
        <v>2</v>
      </c>
      <c r="P135" s="297" t="s">
        <v>4175</v>
      </c>
      <c r="Q135" s="608">
        <v>43146</v>
      </c>
      <c r="R135" s="297"/>
      <c r="S135" s="297"/>
      <c r="T135" s="297"/>
      <c r="U135" s="297"/>
    </row>
    <row r="136" spans="1:21" ht="24.75" customHeight="1">
      <c r="A136" s="297" t="s">
        <v>3318</v>
      </c>
      <c r="B136" s="297" t="s">
        <v>3319</v>
      </c>
      <c r="C136" s="297" t="s">
        <v>37</v>
      </c>
      <c r="D136" s="297" t="s">
        <v>40</v>
      </c>
      <c r="E136" s="297">
        <v>78023</v>
      </c>
      <c r="F136" s="610" t="s">
        <v>363</v>
      </c>
      <c r="G136" s="297" t="s">
        <v>901</v>
      </c>
      <c r="H136" s="297"/>
      <c r="I136" s="297"/>
      <c r="J136" s="278">
        <v>1</v>
      </c>
      <c r="K136" s="278">
        <v>1</v>
      </c>
      <c r="L136" s="278" t="s">
        <v>889</v>
      </c>
      <c r="M136" s="278"/>
      <c r="N136" s="278">
        <v>2</v>
      </c>
      <c r="O136" s="278">
        <v>2</v>
      </c>
      <c r="P136" s="297" t="s">
        <v>4175</v>
      </c>
      <c r="Q136" s="608">
        <v>43146</v>
      </c>
      <c r="R136" s="297"/>
      <c r="S136" s="297"/>
      <c r="T136" s="297"/>
      <c r="U136" s="297"/>
    </row>
    <row r="137" spans="1:21" ht="24.75" customHeight="1">
      <c r="A137" s="297" t="s">
        <v>4324</v>
      </c>
      <c r="B137" s="297" t="s">
        <v>3428</v>
      </c>
      <c r="C137" s="297" t="s">
        <v>123</v>
      </c>
      <c r="D137" s="297" t="s">
        <v>40</v>
      </c>
      <c r="E137" s="297">
        <v>78664</v>
      </c>
      <c r="F137" s="611" t="s">
        <v>373</v>
      </c>
      <c r="G137" s="297" t="s">
        <v>897</v>
      </c>
      <c r="H137" s="278"/>
      <c r="I137" s="278" t="s">
        <v>4344</v>
      </c>
      <c r="J137" s="278">
        <v>2</v>
      </c>
      <c r="K137" s="278">
        <v>2</v>
      </c>
      <c r="L137" s="278" t="s">
        <v>3089</v>
      </c>
      <c r="M137" s="278"/>
      <c r="N137" s="278">
        <v>4</v>
      </c>
      <c r="O137" s="278"/>
      <c r="P137" s="278" t="s">
        <v>4345</v>
      </c>
      <c r="Q137" s="608">
        <v>43152</v>
      </c>
      <c r="R137" s="278">
        <v>0</v>
      </c>
      <c r="S137" s="278">
        <v>0</v>
      </c>
      <c r="T137" s="278">
        <v>0</v>
      </c>
      <c r="U137" s="278">
        <v>2</v>
      </c>
    </row>
    <row r="138" spans="1:21" ht="24.75" customHeight="1">
      <c r="A138" s="297" t="s">
        <v>3489</v>
      </c>
      <c r="B138" s="297" t="s">
        <v>3490</v>
      </c>
      <c r="C138" s="297" t="s">
        <v>37</v>
      </c>
      <c r="D138" s="297" t="s">
        <v>40</v>
      </c>
      <c r="E138" s="297">
        <v>78201</v>
      </c>
      <c r="F138" s="611" t="s">
        <v>363</v>
      </c>
      <c r="G138" s="297" t="s">
        <v>901</v>
      </c>
      <c r="H138" s="278"/>
      <c r="I138" s="612" t="s">
        <v>4346</v>
      </c>
      <c r="J138" s="278">
        <v>2</v>
      </c>
      <c r="K138" s="278">
        <v>1</v>
      </c>
      <c r="L138" s="278" t="s">
        <v>889</v>
      </c>
      <c r="M138" s="278"/>
      <c r="N138" s="278">
        <v>2</v>
      </c>
      <c r="O138" s="278">
        <v>2</v>
      </c>
      <c r="P138" s="297" t="s">
        <v>4175</v>
      </c>
      <c r="Q138" s="608">
        <v>43152</v>
      </c>
      <c r="R138" s="278">
        <v>0</v>
      </c>
      <c r="S138" s="278">
        <v>0</v>
      </c>
      <c r="T138" s="278">
        <v>0</v>
      </c>
      <c r="U138" s="278">
        <v>1</v>
      </c>
    </row>
    <row r="139" spans="1:21" ht="24.75" customHeight="1">
      <c r="A139" s="297" t="s">
        <v>3304</v>
      </c>
      <c r="B139" s="297" t="s">
        <v>3494</v>
      </c>
      <c r="C139" s="297" t="s">
        <v>37</v>
      </c>
      <c r="D139" s="297" t="s">
        <v>40</v>
      </c>
      <c r="E139" s="297">
        <v>78209</v>
      </c>
      <c r="F139" s="611" t="s">
        <v>363</v>
      </c>
      <c r="G139" s="297" t="s">
        <v>901</v>
      </c>
      <c r="H139" s="278"/>
      <c r="I139" s="612" t="s">
        <v>4346</v>
      </c>
      <c r="J139" s="278">
        <v>1</v>
      </c>
      <c r="K139" s="278">
        <v>1</v>
      </c>
      <c r="L139" s="278" t="s">
        <v>889</v>
      </c>
      <c r="M139" s="278"/>
      <c r="N139" s="278">
        <v>2</v>
      </c>
      <c r="O139" s="278">
        <v>2</v>
      </c>
      <c r="P139" s="297" t="s">
        <v>4175</v>
      </c>
      <c r="Q139" s="608">
        <v>43152</v>
      </c>
      <c r="R139" s="278">
        <v>0</v>
      </c>
      <c r="S139" s="278">
        <v>0</v>
      </c>
      <c r="T139" s="278">
        <v>0</v>
      </c>
      <c r="U139" s="278">
        <v>1</v>
      </c>
    </row>
    <row r="140" spans="1:21" ht="24.75" customHeight="1">
      <c r="A140" s="70" t="s">
        <v>4333</v>
      </c>
      <c r="B140" s="70" t="s">
        <v>3500</v>
      </c>
      <c r="C140" s="70" t="s">
        <v>37</v>
      </c>
      <c r="D140" s="70" t="s">
        <v>40</v>
      </c>
      <c r="E140" s="70">
        <v>78217</v>
      </c>
      <c r="F140" s="613" t="s">
        <v>363</v>
      </c>
      <c r="G140" s="297" t="s">
        <v>901</v>
      </c>
      <c r="H140" s="278"/>
      <c r="I140" s="612" t="s">
        <v>4346</v>
      </c>
      <c r="J140" s="278">
        <v>1</v>
      </c>
      <c r="K140" s="278">
        <v>1</v>
      </c>
      <c r="L140" s="278" t="s">
        <v>889</v>
      </c>
      <c r="M140" s="278"/>
      <c r="N140" s="278">
        <v>2</v>
      </c>
      <c r="O140" s="278">
        <v>2</v>
      </c>
      <c r="P140" s="297" t="s">
        <v>4175</v>
      </c>
      <c r="Q140" s="608">
        <v>43152</v>
      </c>
      <c r="R140" s="278">
        <v>0</v>
      </c>
      <c r="S140" s="278">
        <v>0</v>
      </c>
      <c r="T140" s="278">
        <v>0</v>
      </c>
      <c r="U140" s="278">
        <v>1</v>
      </c>
    </row>
    <row r="141" spans="1:21" ht="24.75" customHeight="1">
      <c r="A141" s="70" t="s">
        <v>3387</v>
      </c>
      <c r="B141" s="70" t="s">
        <v>3139</v>
      </c>
      <c r="C141" s="70" t="s">
        <v>37</v>
      </c>
      <c r="D141" s="70" t="s">
        <v>40</v>
      </c>
      <c r="E141" s="70">
        <v>78296</v>
      </c>
      <c r="F141" s="613" t="s">
        <v>367</v>
      </c>
      <c r="G141" s="297" t="s">
        <v>895</v>
      </c>
      <c r="H141" s="278"/>
      <c r="I141" s="278" t="s">
        <v>4347</v>
      </c>
      <c r="J141" s="278">
        <v>4</v>
      </c>
      <c r="K141" s="278">
        <v>2</v>
      </c>
      <c r="L141" s="278" t="s">
        <v>889</v>
      </c>
      <c r="M141" s="278"/>
      <c r="N141" s="278">
        <v>4</v>
      </c>
      <c r="O141" s="278">
        <v>2</v>
      </c>
      <c r="P141" s="297" t="s">
        <v>4175</v>
      </c>
      <c r="Q141" s="608">
        <v>43152</v>
      </c>
      <c r="R141" s="278">
        <v>0</v>
      </c>
      <c r="S141" s="278">
        <v>0</v>
      </c>
      <c r="T141" s="278">
        <v>0</v>
      </c>
      <c r="U141" s="278">
        <v>2</v>
      </c>
    </row>
    <row r="142" spans="1:21" ht="24.75" customHeight="1">
      <c r="H142" s="221"/>
      <c r="I142" s="221"/>
      <c r="J142" s="221"/>
      <c r="K142" s="221"/>
      <c r="L142" s="221"/>
      <c r="N142" s="278"/>
      <c r="O142" s="221"/>
    </row>
    <row r="143" spans="1:21" ht="24.75" customHeight="1">
      <c r="H143" s="221"/>
      <c r="I143" s="221"/>
      <c r="J143" s="221"/>
      <c r="K143" s="221"/>
      <c r="L143" s="221"/>
      <c r="N143" s="278"/>
      <c r="O143" s="221"/>
    </row>
    <row r="144" spans="1:21" ht="24.75" customHeight="1">
      <c r="H144" s="221"/>
      <c r="I144" s="221"/>
      <c r="J144" s="221"/>
      <c r="K144" s="221"/>
      <c r="L144" s="221"/>
      <c r="N144" s="278"/>
      <c r="O144" s="221"/>
    </row>
    <row r="145" spans="8:15" ht="24.75" customHeight="1">
      <c r="H145" s="221"/>
      <c r="I145" s="221"/>
      <c r="J145" s="221"/>
      <c r="K145" s="221"/>
      <c r="L145" s="221"/>
      <c r="N145" s="278"/>
      <c r="O145" s="221"/>
    </row>
    <row r="146" spans="8:15" ht="24.75" customHeight="1">
      <c r="H146" s="221"/>
      <c r="I146" s="221"/>
      <c r="J146" s="221"/>
      <c r="K146" s="221"/>
      <c r="L146" s="221"/>
      <c r="N146" s="278"/>
      <c r="O146" s="221"/>
    </row>
    <row r="147" spans="8:15" ht="24.75" customHeight="1">
      <c r="H147" s="221"/>
      <c r="I147" s="221"/>
      <c r="J147" s="221"/>
      <c r="K147" s="221"/>
      <c r="L147" s="221"/>
      <c r="N147" s="278"/>
      <c r="O147" s="221"/>
    </row>
    <row r="148" spans="8:15" ht="24.75" customHeight="1">
      <c r="H148" s="221"/>
      <c r="I148" s="221"/>
      <c r="J148" s="221"/>
      <c r="K148" s="221"/>
      <c r="L148" s="221"/>
      <c r="N148" s="278"/>
      <c r="O148" s="221"/>
    </row>
    <row r="149" spans="8:15" ht="24.75" customHeight="1">
      <c r="H149" s="221"/>
      <c r="I149" s="221"/>
      <c r="J149" s="221"/>
      <c r="K149" s="221"/>
      <c r="L149" s="221"/>
      <c r="N149" s="278"/>
      <c r="O149" s="221"/>
    </row>
    <row r="150" spans="8:15" ht="24.75" customHeight="1">
      <c r="H150" s="221"/>
      <c r="I150" s="221"/>
      <c r="J150" s="221"/>
      <c r="K150" s="221"/>
      <c r="L150" s="221"/>
      <c r="N150" s="278"/>
      <c r="O150" s="221"/>
    </row>
    <row r="151" spans="8:15" ht="24.75" customHeight="1">
      <c r="H151" s="221"/>
      <c r="I151" s="221"/>
      <c r="J151" s="221"/>
      <c r="K151" s="221"/>
      <c r="L151" s="221"/>
      <c r="N151" s="278"/>
      <c r="O151" s="221"/>
    </row>
    <row r="152" spans="8:15" ht="24.75" customHeight="1">
      <c r="H152" s="221"/>
      <c r="I152" s="221"/>
      <c r="J152" s="221"/>
      <c r="K152" s="221"/>
      <c r="L152" s="221"/>
      <c r="N152" s="278"/>
      <c r="O152" s="221"/>
    </row>
    <row r="153" spans="8:15" ht="24.75" customHeight="1">
      <c r="H153" s="221"/>
      <c r="I153" s="221"/>
      <c r="J153" s="221"/>
      <c r="K153" s="221"/>
      <c r="L153" s="221"/>
      <c r="N153" s="278"/>
      <c r="O153" s="221"/>
    </row>
    <row r="154" spans="8:15" ht="24.75" customHeight="1">
      <c r="H154" s="221"/>
      <c r="I154" s="221"/>
      <c r="J154" s="221"/>
      <c r="K154" s="221"/>
      <c r="L154" s="221"/>
      <c r="N154" s="278"/>
      <c r="O154" s="221"/>
    </row>
    <row r="155" spans="8:15" ht="24.75" customHeight="1">
      <c r="H155" s="221"/>
      <c r="I155" s="221"/>
      <c r="J155" s="221"/>
      <c r="K155" s="221"/>
      <c r="L155" s="221"/>
      <c r="N155" s="278"/>
      <c r="O155" s="221"/>
    </row>
    <row r="156" spans="8:15" ht="24.75" customHeight="1">
      <c r="H156" s="221"/>
      <c r="I156" s="221"/>
      <c r="J156" s="221"/>
      <c r="K156" s="221"/>
      <c r="L156" s="221"/>
      <c r="N156" s="278"/>
      <c r="O156" s="221"/>
    </row>
    <row r="157" spans="8:15" ht="24.75" customHeight="1">
      <c r="H157" s="221"/>
      <c r="I157" s="221"/>
      <c r="J157" s="221"/>
      <c r="K157" s="221"/>
      <c r="L157" s="221"/>
      <c r="N157" s="278"/>
      <c r="O157" s="221"/>
    </row>
    <row r="158" spans="8:15" ht="24.75" customHeight="1">
      <c r="H158" s="221"/>
      <c r="I158" s="221"/>
      <c r="J158" s="221"/>
      <c r="K158" s="221"/>
      <c r="L158" s="221"/>
      <c r="N158" s="278"/>
      <c r="O158" s="221"/>
    </row>
    <row r="159" spans="8:15" ht="24.75" customHeight="1">
      <c r="H159" s="221"/>
      <c r="I159" s="221"/>
      <c r="J159" s="221"/>
      <c r="K159" s="221"/>
      <c r="L159" s="221"/>
      <c r="N159" s="278"/>
      <c r="O159" s="221"/>
    </row>
    <row r="160" spans="8:15" ht="24.75" customHeight="1">
      <c r="H160" s="221"/>
      <c r="I160" s="221"/>
      <c r="J160" s="221"/>
      <c r="K160" s="221"/>
      <c r="L160" s="221"/>
      <c r="N160" s="278"/>
      <c r="O160" s="221"/>
    </row>
    <row r="161" spans="8:15" ht="24.75" customHeight="1">
      <c r="H161" s="221"/>
      <c r="I161" s="221"/>
      <c r="J161" s="221"/>
      <c r="K161" s="221"/>
      <c r="L161" s="221"/>
      <c r="N161" s="278"/>
      <c r="O161" s="221"/>
    </row>
  </sheetData>
  <autoFilter ref="A1:T116" xr:uid="{00000000-0009-0000-0000-000020000000}"/>
  <printOptions gridLines="1"/>
  <pageMargins left="0.25" right="0.25" top="0.75" bottom="0.75" header="0" footer="0"/>
  <pageSetup fitToHeight="0" orientation="landscape"/>
  <headerFooter>
    <oddFooter>&amp;L_x000D_#000000 USAA Classification: Public</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G143"/>
  <sheetViews>
    <sheetView workbookViewId="0"/>
  </sheetViews>
  <sheetFormatPr defaultColWidth="14.44140625" defaultRowHeight="15" customHeight="1"/>
  <cols>
    <col min="1" max="1" width="55.44140625" customWidth="1"/>
    <col min="2" max="2" width="32.44140625" customWidth="1"/>
    <col min="3" max="3" width="14.109375" customWidth="1"/>
    <col min="4" max="4" width="8.6640625" customWidth="1"/>
    <col min="5" max="5" width="10.88671875" customWidth="1"/>
    <col min="6" max="6" width="11.109375" customWidth="1"/>
    <col min="7" max="7" width="9.5546875" customWidth="1"/>
  </cols>
  <sheetData>
    <row r="1" spans="1:7" ht="14.25" customHeight="1">
      <c r="A1" s="1" t="s">
        <v>30</v>
      </c>
      <c r="B1" s="1" t="s">
        <v>31</v>
      </c>
      <c r="C1" s="1" t="s">
        <v>32</v>
      </c>
      <c r="D1" s="1" t="s">
        <v>33</v>
      </c>
      <c r="E1" s="1" t="s">
        <v>34</v>
      </c>
      <c r="F1" s="1" t="s">
        <v>4337</v>
      </c>
      <c r="G1" s="1" t="s">
        <v>4338</v>
      </c>
    </row>
    <row r="2" spans="1:7" ht="14.25" customHeight="1">
      <c r="A2" s="614" t="s">
        <v>1271</v>
      </c>
      <c r="B2" s="614" t="s">
        <v>304</v>
      </c>
      <c r="C2" s="614" t="s">
        <v>305</v>
      </c>
      <c r="D2" s="614" t="s">
        <v>40</v>
      </c>
      <c r="E2" s="614">
        <v>76702</v>
      </c>
      <c r="F2" s="62" t="s">
        <v>4348</v>
      </c>
      <c r="G2" s="615">
        <v>43130</v>
      </c>
    </row>
    <row r="3" spans="1:7" ht="14.25" customHeight="1">
      <c r="A3" s="614" t="s">
        <v>4314</v>
      </c>
      <c r="B3" s="614" t="s">
        <v>55</v>
      </c>
      <c r="C3" s="614" t="s">
        <v>37</v>
      </c>
      <c r="D3" s="614" t="s">
        <v>40</v>
      </c>
      <c r="E3" s="614">
        <v>78263</v>
      </c>
      <c r="F3" s="62" t="s">
        <v>4348</v>
      </c>
      <c r="G3" s="615">
        <v>43130</v>
      </c>
    </row>
    <row r="4" spans="1:7" ht="14.25" customHeight="1">
      <c r="A4" s="614" t="s">
        <v>4315</v>
      </c>
      <c r="B4" s="614" t="s">
        <v>3385</v>
      </c>
      <c r="C4" s="614" t="s">
        <v>37</v>
      </c>
      <c r="D4" s="614" t="s">
        <v>40</v>
      </c>
      <c r="E4" s="614">
        <v>78263</v>
      </c>
      <c r="F4" s="62" t="s">
        <v>4348</v>
      </c>
      <c r="G4" s="615">
        <v>43130</v>
      </c>
    </row>
    <row r="5" spans="1:7" ht="14.25" customHeight="1">
      <c r="A5" s="614" t="s">
        <v>1471</v>
      </c>
      <c r="B5" s="614" t="s">
        <v>1472</v>
      </c>
      <c r="C5" s="614" t="s">
        <v>37</v>
      </c>
      <c r="D5" s="614" t="s">
        <v>40</v>
      </c>
      <c r="E5" s="614">
        <v>78220</v>
      </c>
      <c r="F5" s="62" t="s">
        <v>4348</v>
      </c>
      <c r="G5" s="615">
        <v>43130</v>
      </c>
    </row>
    <row r="6" spans="1:7" ht="14.25" customHeight="1">
      <c r="A6" s="614" t="s">
        <v>3067</v>
      </c>
      <c r="B6" s="614" t="s">
        <v>3068</v>
      </c>
      <c r="C6" s="614" t="s">
        <v>37</v>
      </c>
      <c r="D6" s="614" t="s">
        <v>40</v>
      </c>
      <c r="E6" s="614">
        <v>78217</v>
      </c>
      <c r="F6" s="62" t="s">
        <v>4348</v>
      </c>
      <c r="G6" s="615">
        <v>43130</v>
      </c>
    </row>
    <row r="7" spans="1:7" ht="14.25" customHeight="1">
      <c r="A7" s="614" t="s">
        <v>2020</v>
      </c>
      <c r="B7" s="614" t="s">
        <v>2021</v>
      </c>
      <c r="C7" s="614" t="s">
        <v>3373</v>
      </c>
      <c r="D7" s="614" t="s">
        <v>40</v>
      </c>
      <c r="E7" s="614">
        <v>78108</v>
      </c>
      <c r="F7" s="62" t="s">
        <v>4348</v>
      </c>
      <c r="G7" s="615">
        <v>43130</v>
      </c>
    </row>
    <row r="8" spans="1:7" ht="14.25" customHeight="1">
      <c r="A8" s="614" t="s">
        <v>1197</v>
      </c>
      <c r="B8" s="614" t="s">
        <v>710</v>
      </c>
      <c r="C8" s="614" t="s">
        <v>245</v>
      </c>
      <c r="D8" s="614" t="s">
        <v>40</v>
      </c>
      <c r="E8" s="614">
        <v>78026</v>
      </c>
      <c r="F8" s="62" t="s">
        <v>4348</v>
      </c>
      <c r="G8" s="615">
        <v>43130</v>
      </c>
    </row>
    <row r="9" spans="1:7" ht="14.25" customHeight="1">
      <c r="A9" s="614" t="s">
        <v>4312</v>
      </c>
      <c r="B9" s="614" t="s">
        <v>1243</v>
      </c>
      <c r="C9" s="614" t="s">
        <v>1024</v>
      </c>
      <c r="D9" s="614" t="s">
        <v>40</v>
      </c>
      <c r="E9" s="614">
        <v>78121</v>
      </c>
      <c r="F9" s="62" t="s">
        <v>4348</v>
      </c>
      <c r="G9" s="615">
        <v>43130</v>
      </c>
    </row>
    <row r="10" spans="1:7" ht="14.25" customHeight="1">
      <c r="A10" s="614" t="s">
        <v>3379</v>
      </c>
      <c r="B10" s="614" t="s">
        <v>3109</v>
      </c>
      <c r="C10" s="614" t="s">
        <v>3110</v>
      </c>
      <c r="D10" s="614" t="s">
        <v>40</v>
      </c>
      <c r="E10" s="614">
        <v>77571</v>
      </c>
      <c r="F10" s="62" t="s">
        <v>4348</v>
      </c>
      <c r="G10" s="615">
        <v>43130</v>
      </c>
    </row>
    <row r="11" spans="1:7" ht="14.25" customHeight="1">
      <c r="A11" s="614" t="s">
        <v>4316</v>
      </c>
      <c r="B11" s="614" t="s">
        <v>3393</v>
      </c>
      <c r="C11" s="614" t="s">
        <v>3394</v>
      </c>
      <c r="D11" s="614" t="s">
        <v>40</v>
      </c>
      <c r="E11" s="614">
        <v>78154</v>
      </c>
      <c r="F11" s="62" t="s">
        <v>4348</v>
      </c>
      <c r="G11" s="615">
        <v>43130</v>
      </c>
    </row>
    <row r="12" spans="1:7" ht="14.25" customHeight="1">
      <c r="A12" s="614" t="s">
        <v>2296</v>
      </c>
      <c r="B12" s="614" t="s">
        <v>4318</v>
      </c>
      <c r="C12" s="614" t="s">
        <v>37</v>
      </c>
      <c r="D12" s="614" t="s">
        <v>40</v>
      </c>
      <c r="E12" s="614">
        <v>78223</v>
      </c>
      <c r="F12" s="62" t="s">
        <v>4348</v>
      </c>
      <c r="G12" s="615">
        <v>43130</v>
      </c>
    </row>
    <row r="13" spans="1:7" ht="14.25" customHeight="1">
      <c r="A13" s="614" t="s">
        <v>3398</v>
      </c>
      <c r="B13" s="614" t="s">
        <v>3399</v>
      </c>
      <c r="C13" s="614" t="s">
        <v>3400</v>
      </c>
      <c r="D13" s="614" t="s">
        <v>40</v>
      </c>
      <c r="E13" s="614">
        <v>78004</v>
      </c>
      <c r="F13" s="62" t="s">
        <v>4348</v>
      </c>
      <c r="G13" s="615">
        <v>43130</v>
      </c>
    </row>
    <row r="14" spans="1:7" ht="14.25" customHeight="1">
      <c r="A14" s="614" t="s">
        <v>2594</v>
      </c>
      <c r="B14" s="614" t="s">
        <v>166</v>
      </c>
      <c r="C14" s="614" t="s">
        <v>167</v>
      </c>
      <c r="D14" s="614" t="s">
        <v>40</v>
      </c>
      <c r="E14" s="614">
        <v>78163</v>
      </c>
      <c r="F14" s="62" t="s">
        <v>4348</v>
      </c>
      <c r="G14" s="615">
        <v>43130</v>
      </c>
    </row>
    <row r="15" spans="1:7" ht="14.25" customHeight="1">
      <c r="A15" s="614" t="s">
        <v>3408</v>
      </c>
      <c r="B15" s="614" t="s">
        <v>3409</v>
      </c>
      <c r="C15" s="614" t="s">
        <v>37</v>
      </c>
      <c r="D15" s="614" t="s">
        <v>40</v>
      </c>
      <c r="E15" s="614">
        <v>78217</v>
      </c>
      <c r="F15" s="62" t="s">
        <v>4348</v>
      </c>
      <c r="G15" s="615">
        <v>43130</v>
      </c>
    </row>
    <row r="16" spans="1:7" ht="14.25" customHeight="1">
      <c r="A16" s="614" t="s">
        <v>2595</v>
      </c>
      <c r="B16" s="614" t="s">
        <v>247</v>
      </c>
      <c r="C16" s="614" t="s">
        <v>248</v>
      </c>
      <c r="D16" s="614" t="s">
        <v>40</v>
      </c>
      <c r="E16" s="614">
        <v>78942</v>
      </c>
      <c r="F16" s="62" t="s">
        <v>4348</v>
      </c>
      <c r="G16" s="615">
        <v>43130</v>
      </c>
    </row>
    <row r="17" spans="1:7" ht="14.25" customHeight="1">
      <c r="A17" s="614" t="s">
        <v>2915</v>
      </c>
      <c r="B17" s="614" t="s">
        <v>2047</v>
      </c>
      <c r="C17" s="614" t="s">
        <v>2048</v>
      </c>
      <c r="D17" s="614" t="s">
        <v>40</v>
      </c>
      <c r="E17" s="614">
        <v>78039</v>
      </c>
      <c r="F17" s="62" t="s">
        <v>4348</v>
      </c>
      <c r="G17" s="615">
        <v>43130</v>
      </c>
    </row>
    <row r="18" spans="1:7" ht="14.25" customHeight="1">
      <c r="A18" s="614" t="s">
        <v>3423</v>
      </c>
      <c r="B18" s="614" t="s">
        <v>2102</v>
      </c>
      <c r="C18" s="614" t="s">
        <v>48</v>
      </c>
      <c r="D18" s="614" t="s">
        <v>40</v>
      </c>
      <c r="E18" s="614">
        <v>78023</v>
      </c>
      <c r="F18" s="62" t="s">
        <v>4348</v>
      </c>
      <c r="G18" s="615">
        <v>43130</v>
      </c>
    </row>
    <row r="19" spans="1:7" ht="14.25" customHeight="1">
      <c r="A19" s="614" t="s">
        <v>2160</v>
      </c>
      <c r="B19" s="614" t="s">
        <v>762</v>
      </c>
      <c r="C19" s="614" t="s">
        <v>219</v>
      </c>
      <c r="D19" s="614" t="s">
        <v>40</v>
      </c>
      <c r="E19" s="614">
        <v>78118</v>
      </c>
      <c r="F19" s="62" t="s">
        <v>4348</v>
      </c>
      <c r="G19" s="615">
        <v>43130</v>
      </c>
    </row>
    <row r="20" spans="1:7" ht="14.25" customHeight="1">
      <c r="A20" s="614" t="s">
        <v>3208</v>
      </c>
      <c r="B20" s="614" t="s">
        <v>2357</v>
      </c>
      <c r="C20" s="614" t="s">
        <v>37</v>
      </c>
      <c r="D20" s="614" t="s">
        <v>40</v>
      </c>
      <c r="E20" s="614">
        <v>78249</v>
      </c>
      <c r="F20" s="62" t="s">
        <v>4348</v>
      </c>
      <c r="G20" s="615">
        <v>43130</v>
      </c>
    </row>
    <row r="21" spans="1:7" ht="14.25" customHeight="1">
      <c r="A21" s="614" t="s">
        <v>324</v>
      </c>
      <c r="B21" s="614" t="s">
        <v>3140</v>
      </c>
      <c r="C21" s="614" t="s">
        <v>234</v>
      </c>
      <c r="D21" s="614" t="s">
        <v>40</v>
      </c>
      <c r="E21" s="614">
        <v>78132</v>
      </c>
      <c r="F21" s="62" t="s">
        <v>4348</v>
      </c>
      <c r="G21" s="615">
        <v>43130</v>
      </c>
    </row>
    <row r="22" spans="1:7" ht="14.25" customHeight="1">
      <c r="A22" s="614" t="s">
        <v>4326</v>
      </c>
      <c r="B22" s="614" t="s">
        <v>3220</v>
      </c>
      <c r="C22" s="614" t="s">
        <v>68</v>
      </c>
      <c r="D22" s="614" t="s">
        <v>40</v>
      </c>
      <c r="E22" s="614">
        <v>77249</v>
      </c>
      <c r="F22" s="62" t="s">
        <v>4348</v>
      </c>
      <c r="G22" s="615">
        <v>43130</v>
      </c>
    </row>
    <row r="23" spans="1:7" ht="14.25" customHeight="1">
      <c r="A23" s="614" t="s">
        <v>3435</v>
      </c>
      <c r="B23" s="614" t="s">
        <v>3436</v>
      </c>
      <c r="C23" s="614" t="s">
        <v>219</v>
      </c>
      <c r="D23" s="614" t="s">
        <v>40</v>
      </c>
      <c r="E23" s="614">
        <v>78118</v>
      </c>
      <c r="F23" s="62" t="s">
        <v>4348</v>
      </c>
      <c r="G23" s="615">
        <v>43130</v>
      </c>
    </row>
    <row r="24" spans="1:7" ht="14.25" customHeight="1">
      <c r="A24" s="614" t="s">
        <v>3217</v>
      </c>
      <c r="B24" s="614" t="s">
        <v>1621</v>
      </c>
      <c r="C24" s="614" t="s">
        <v>185</v>
      </c>
      <c r="D24" s="614" t="s">
        <v>40</v>
      </c>
      <c r="E24" s="614">
        <v>78119</v>
      </c>
      <c r="F24" s="62" t="s">
        <v>4348</v>
      </c>
      <c r="G24" s="615">
        <v>43130</v>
      </c>
    </row>
    <row r="25" spans="1:7" ht="14.25" customHeight="1">
      <c r="A25" s="614" t="s">
        <v>1669</v>
      </c>
      <c r="B25" s="614" t="s">
        <v>1670</v>
      </c>
      <c r="C25" s="614" t="s">
        <v>1671</v>
      </c>
      <c r="D25" s="614" t="s">
        <v>40</v>
      </c>
      <c r="E25" s="614">
        <v>78072</v>
      </c>
      <c r="F25" s="62" t="s">
        <v>4348</v>
      </c>
      <c r="G25" s="615">
        <v>43130</v>
      </c>
    </row>
    <row r="26" spans="1:7" ht="14.25" customHeight="1">
      <c r="A26" s="614" t="s">
        <v>2620</v>
      </c>
      <c r="B26" s="614" t="s">
        <v>3445</v>
      </c>
      <c r="C26" s="614" t="s">
        <v>192</v>
      </c>
      <c r="D26" s="614" t="s">
        <v>40</v>
      </c>
      <c r="E26" s="614">
        <v>78006</v>
      </c>
      <c r="F26" s="62" t="s">
        <v>4348</v>
      </c>
      <c r="G26" s="615">
        <v>43130</v>
      </c>
    </row>
    <row r="27" spans="1:7" ht="14.25" customHeight="1">
      <c r="A27" s="614" t="s">
        <v>1689</v>
      </c>
      <c r="B27" s="614" t="s">
        <v>1690</v>
      </c>
      <c r="C27" s="614" t="s">
        <v>37</v>
      </c>
      <c r="D27" s="614" t="s">
        <v>40</v>
      </c>
      <c r="E27" s="614">
        <v>78213</v>
      </c>
      <c r="F27" s="62" t="s">
        <v>4348</v>
      </c>
      <c r="G27" s="615">
        <v>43130</v>
      </c>
    </row>
    <row r="28" spans="1:7" ht="14.25" customHeight="1">
      <c r="A28" s="614" t="s">
        <v>473</v>
      </c>
      <c r="B28" s="614" t="s">
        <v>1121</v>
      </c>
      <c r="C28" s="614" t="s">
        <v>37</v>
      </c>
      <c r="D28" s="614" t="s">
        <v>40</v>
      </c>
      <c r="E28" s="614">
        <v>78261</v>
      </c>
      <c r="F28" s="62" t="s">
        <v>4348</v>
      </c>
      <c r="G28" s="615">
        <v>43130</v>
      </c>
    </row>
    <row r="29" spans="1:7" ht="14.25" customHeight="1">
      <c r="A29" s="614" t="s">
        <v>4327</v>
      </c>
      <c r="B29" s="614" t="s">
        <v>1923</v>
      </c>
      <c r="C29" s="614" t="s">
        <v>1564</v>
      </c>
      <c r="D29" s="614" t="s">
        <v>40</v>
      </c>
      <c r="E29" s="614">
        <v>78070</v>
      </c>
      <c r="F29" s="62" t="s">
        <v>4348</v>
      </c>
      <c r="G29" s="615">
        <v>43130</v>
      </c>
    </row>
    <row r="30" spans="1:7" ht="14.25" customHeight="1">
      <c r="A30" s="614" t="s">
        <v>3450</v>
      </c>
      <c r="B30" s="614" t="s">
        <v>3451</v>
      </c>
      <c r="C30" s="614" t="s">
        <v>37</v>
      </c>
      <c r="D30" s="614" t="s">
        <v>40</v>
      </c>
      <c r="E30" s="614">
        <v>78210</v>
      </c>
      <c r="F30" s="62" t="s">
        <v>4348</v>
      </c>
      <c r="G30" s="615">
        <v>43130</v>
      </c>
    </row>
    <row r="31" spans="1:7" ht="14.25" customHeight="1">
      <c r="A31" s="614" t="s">
        <v>3205</v>
      </c>
      <c r="B31" s="614" t="s">
        <v>1069</v>
      </c>
      <c r="C31" s="614" t="s">
        <v>68</v>
      </c>
      <c r="D31" s="614" t="s">
        <v>40</v>
      </c>
      <c r="E31" s="614">
        <v>77005</v>
      </c>
      <c r="F31" s="62" t="s">
        <v>4348</v>
      </c>
      <c r="G31" s="615">
        <v>43130</v>
      </c>
    </row>
    <row r="32" spans="1:7" ht="14.25" customHeight="1">
      <c r="A32" s="614" t="s">
        <v>3463</v>
      </c>
      <c r="B32" s="614" t="s">
        <v>3464</v>
      </c>
      <c r="C32" s="614" t="s">
        <v>3465</v>
      </c>
      <c r="D32" s="614" t="s">
        <v>40</v>
      </c>
      <c r="E32" s="614">
        <v>77316</v>
      </c>
      <c r="F32" s="62" t="s">
        <v>4348</v>
      </c>
      <c r="G32" s="615">
        <v>43130</v>
      </c>
    </row>
    <row r="33" spans="1:7" ht="14.25" customHeight="1">
      <c r="A33" s="614" t="s">
        <v>3466</v>
      </c>
      <c r="B33" s="614" t="s">
        <v>3467</v>
      </c>
      <c r="C33" s="614" t="s">
        <v>37</v>
      </c>
      <c r="D33" s="614" t="s">
        <v>40</v>
      </c>
      <c r="E33" s="614">
        <v>78217</v>
      </c>
      <c r="F33" s="62" t="s">
        <v>4348</v>
      </c>
      <c r="G33" s="615">
        <v>43130</v>
      </c>
    </row>
    <row r="34" spans="1:7" ht="14.25" customHeight="1">
      <c r="A34" s="614" t="s">
        <v>3476</v>
      </c>
      <c r="B34" s="614" t="s">
        <v>2302</v>
      </c>
      <c r="C34" s="614" t="s">
        <v>1671</v>
      </c>
      <c r="D34" s="614" t="s">
        <v>40</v>
      </c>
      <c r="E34" s="614">
        <v>78072</v>
      </c>
      <c r="F34" s="62" t="s">
        <v>4348</v>
      </c>
      <c r="G34" s="615">
        <v>43130</v>
      </c>
    </row>
    <row r="35" spans="1:7" ht="14.25" customHeight="1">
      <c r="A35" s="614" t="s">
        <v>4332</v>
      </c>
      <c r="B35" s="614" t="s">
        <v>2186</v>
      </c>
      <c r="C35" s="614" t="s">
        <v>333</v>
      </c>
      <c r="D35" s="614" t="s">
        <v>40</v>
      </c>
      <c r="E35" s="614">
        <v>78066</v>
      </c>
      <c r="F35" s="62" t="s">
        <v>4348</v>
      </c>
      <c r="G35" s="615">
        <v>43130</v>
      </c>
    </row>
    <row r="36" spans="1:7" ht="14.25" customHeight="1">
      <c r="A36" s="614" t="s">
        <v>2278</v>
      </c>
      <c r="B36" s="614" t="s">
        <v>2279</v>
      </c>
      <c r="C36" s="614" t="s">
        <v>37</v>
      </c>
      <c r="D36" s="614" t="s">
        <v>40</v>
      </c>
      <c r="E36" s="614">
        <v>78248</v>
      </c>
      <c r="F36" s="62" t="s">
        <v>4348</v>
      </c>
      <c r="G36" s="615">
        <v>43130</v>
      </c>
    </row>
    <row r="37" spans="1:7" ht="14.25" customHeight="1">
      <c r="A37" s="614" t="s">
        <v>3488</v>
      </c>
      <c r="B37" s="614" t="s">
        <v>1485</v>
      </c>
      <c r="C37" s="614" t="s">
        <v>234</v>
      </c>
      <c r="D37" s="614" t="s">
        <v>40</v>
      </c>
      <c r="E37" s="614">
        <v>787130</v>
      </c>
      <c r="F37" s="62" t="s">
        <v>4348</v>
      </c>
      <c r="G37" s="615">
        <v>43130</v>
      </c>
    </row>
    <row r="38" spans="1:7" ht="14.25" customHeight="1">
      <c r="A38" s="614" t="s">
        <v>3300</v>
      </c>
      <c r="B38" s="614" t="s">
        <v>1918</v>
      </c>
      <c r="C38" s="614" t="s">
        <v>309</v>
      </c>
      <c r="D38" s="614" t="s">
        <v>40</v>
      </c>
      <c r="E38" s="614">
        <v>78801</v>
      </c>
      <c r="F38" s="62" t="s">
        <v>4348</v>
      </c>
      <c r="G38" s="615">
        <v>43130</v>
      </c>
    </row>
    <row r="39" spans="1:7" ht="14.25" customHeight="1">
      <c r="A39" s="614" t="s">
        <v>3507</v>
      </c>
      <c r="B39" s="614" t="s">
        <v>3508</v>
      </c>
      <c r="C39" s="614" t="s">
        <v>68</v>
      </c>
      <c r="D39" s="614" t="s">
        <v>40</v>
      </c>
      <c r="E39" s="614">
        <v>77008</v>
      </c>
      <c r="F39" s="62" t="s">
        <v>4348</v>
      </c>
      <c r="G39" s="615">
        <v>43130</v>
      </c>
    </row>
    <row r="40" spans="1:7" ht="14.25" customHeight="1">
      <c r="A40" s="614" t="s">
        <v>1119</v>
      </c>
      <c r="B40" s="614" t="s">
        <v>1120</v>
      </c>
      <c r="C40" s="614" t="s">
        <v>178</v>
      </c>
      <c r="D40" s="614" t="s">
        <v>40</v>
      </c>
      <c r="E40" s="614">
        <v>78948</v>
      </c>
      <c r="F40" s="62" t="s">
        <v>4348</v>
      </c>
      <c r="G40" s="615">
        <v>43130</v>
      </c>
    </row>
    <row r="41" spans="1:7" ht="14.25" customHeight="1">
      <c r="A41" s="614" t="s">
        <v>3551</v>
      </c>
      <c r="B41" s="614" t="s">
        <v>3552</v>
      </c>
      <c r="C41" s="614" t="s">
        <v>107</v>
      </c>
      <c r="D41" s="614" t="s">
        <v>40</v>
      </c>
      <c r="E41" s="614">
        <v>78016</v>
      </c>
      <c r="F41" s="62" t="s">
        <v>4348</v>
      </c>
      <c r="G41" s="615">
        <v>43130</v>
      </c>
    </row>
    <row r="42" spans="1:7" ht="14.25" customHeight="1">
      <c r="A42" s="614" t="s">
        <v>3576</v>
      </c>
      <c r="B42" s="614" t="s">
        <v>3577</v>
      </c>
      <c r="C42" s="614" t="s">
        <v>3578</v>
      </c>
      <c r="D42" s="614" t="s">
        <v>319</v>
      </c>
      <c r="E42" s="614">
        <v>61704</v>
      </c>
      <c r="F42" s="62" t="s">
        <v>4348</v>
      </c>
      <c r="G42" s="615">
        <v>43130</v>
      </c>
    </row>
    <row r="43" spans="1:7" ht="14.25" customHeight="1">
      <c r="A43" s="614" t="s">
        <v>1283</v>
      </c>
      <c r="B43" s="614" t="s">
        <v>1284</v>
      </c>
      <c r="C43" s="614" t="s">
        <v>37</v>
      </c>
      <c r="D43" s="614" t="s">
        <v>40</v>
      </c>
      <c r="E43" s="614">
        <v>78213</v>
      </c>
      <c r="F43" s="62" t="s">
        <v>4348</v>
      </c>
      <c r="G43" s="615">
        <v>43130</v>
      </c>
    </row>
    <row r="44" spans="1:7" ht="14.25" customHeight="1">
      <c r="A44" s="614" t="s">
        <v>3367</v>
      </c>
      <c r="B44" s="614" t="s">
        <v>3368</v>
      </c>
      <c r="C44" s="614" t="s">
        <v>37</v>
      </c>
      <c r="D44" s="614" t="s">
        <v>40</v>
      </c>
      <c r="E44" s="614">
        <v>78240</v>
      </c>
      <c r="F44" s="62" t="s">
        <v>4348</v>
      </c>
      <c r="G44" s="615">
        <v>43130</v>
      </c>
    </row>
    <row r="45" spans="1:7" ht="14.25" customHeight="1">
      <c r="A45" s="614" t="s">
        <v>3602</v>
      </c>
      <c r="B45" s="614" t="s">
        <v>1625</v>
      </c>
      <c r="C45" s="614" t="s">
        <v>37</v>
      </c>
      <c r="D45" s="614" t="s">
        <v>40</v>
      </c>
      <c r="E45" s="614">
        <v>78218</v>
      </c>
      <c r="F45" s="62" t="s">
        <v>4348</v>
      </c>
      <c r="G45" s="615">
        <v>43130</v>
      </c>
    </row>
    <row r="46" spans="1:7" ht="14.25" customHeight="1">
      <c r="A46" s="614" t="s">
        <v>1721</v>
      </c>
      <c r="B46" s="614" t="s">
        <v>4062</v>
      </c>
      <c r="C46" s="614" t="s">
        <v>160</v>
      </c>
      <c r="D46" s="614" t="s">
        <v>40</v>
      </c>
      <c r="E46" s="614">
        <v>78959</v>
      </c>
      <c r="F46" s="62" t="s">
        <v>4348</v>
      </c>
      <c r="G46" s="615">
        <v>43130</v>
      </c>
    </row>
    <row r="47" spans="1:7" ht="14.25" customHeight="1">
      <c r="A47" s="614" t="s">
        <v>3609</v>
      </c>
      <c r="B47" s="614" t="s">
        <v>3610</v>
      </c>
      <c r="C47" s="614" t="s">
        <v>234</v>
      </c>
      <c r="D47" s="614" t="s">
        <v>40</v>
      </c>
      <c r="E47" s="614">
        <v>78130</v>
      </c>
      <c r="F47" s="62" t="s">
        <v>4348</v>
      </c>
      <c r="G47" s="615">
        <v>43130</v>
      </c>
    </row>
    <row r="48" spans="1:7" ht="14.25" customHeight="1">
      <c r="A48" s="614" t="s">
        <v>2122</v>
      </c>
      <c r="B48" s="614" t="s">
        <v>3612</v>
      </c>
      <c r="C48" s="614" t="s">
        <v>216</v>
      </c>
      <c r="D48" s="614" t="s">
        <v>40</v>
      </c>
      <c r="E48" s="614">
        <v>75551</v>
      </c>
      <c r="F48" s="62" t="s">
        <v>4348</v>
      </c>
      <c r="G48" s="615">
        <v>43130</v>
      </c>
    </row>
    <row r="49" spans="1:7" ht="14.25" customHeight="1">
      <c r="A49" s="614" t="s">
        <v>4340</v>
      </c>
      <c r="B49" s="614" t="s">
        <v>2799</v>
      </c>
      <c r="C49" s="614" t="s">
        <v>37</v>
      </c>
      <c r="D49" s="614" t="s">
        <v>40</v>
      </c>
      <c r="E49" s="614">
        <v>78222</v>
      </c>
      <c r="F49" s="62" t="s">
        <v>884</v>
      </c>
      <c r="G49" s="615">
        <v>43130</v>
      </c>
    </row>
    <row r="50" spans="1:7" ht="14.25" customHeight="1">
      <c r="A50" s="614" t="s">
        <v>3371</v>
      </c>
      <c r="B50" s="614" t="s">
        <v>1290</v>
      </c>
      <c r="C50" s="614" t="s">
        <v>37</v>
      </c>
      <c r="D50" s="614" t="s">
        <v>40</v>
      </c>
      <c r="E50" s="614">
        <v>78258</v>
      </c>
      <c r="F50" s="62" t="s">
        <v>884</v>
      </c>
      <c r="G50" s="615">
        <v>43130</v>
      </c>
    </row>
    <row r="51" spans="1:7" ht="14.25" customHeight="1">
      <c r="A51" s="614" t="s">
        <v>1224</v>
      </c>
      <c r="B51" s="614" t="s">
        <v>1225</v>
      </c>
      <c r="C51" s="614" t="s">
        <v>234</v>
      </c>
      <c r="D51" s="614" t="s">
        <v>40</v>
      </c>
      <c r="E51" s="614">
        <v>78130</v>
      </c>
      <c r="F51" s="62" t="s">
        <v>884</v>
      </c>
      <c r="G51" s="615">
        <v>43130</v>
      </c>
    </row>
    <row r="52" spans="1:7" ht="14.25" customHeight="1">
      <c r="A52" s="614" t="s">
        <v>4319</v>
      </c>
      <c r="B52" s="614" t="s">
        <v>2698</v>
      </c>
      <c r="C52" s="614" t="s">
        <v>37</v>
      </c>
      <c r="D52" s="614" t="s">
        <v>40</v>
      </c>
      <c r="E52" s="614">
        <v>78216</v>
      </c>
      <c r="F52" s="62" t="s">
        <v>884</v>
      </c>
      <c r="G52" s="615">
        <v>43130</v>
      </c>
    </row>
    <row r="53" spans="1:7" ht="14.25" customHeight="1">
      <c r="A53" s="614" t="s">
        <v>3402</v>
      </c>
      <c r="B53" s="614" t="s">
        <v>73</v>
      </c>
      <c r="C53" s="614" t="s">
        <v>37</v>
      </c>
      <c r="D53" s="614" t="s">
        <v>40</v>
      </c>
      <c r="E53" s="614">
        <v>78217</v>
      </c>
      <c r="F53" s="62" t="s">
        <v>884</v>
      </c>
      <c r="G53" s="615">
        <v>43130</v>
      </c>
    </row>
    <row r="54" spans="1:7" ht="14.25" customHeight="1">
      <c r="A54" s="614" t="s">
        <v>3404</v>
      </c>
      <c r="B54" s="614" t="s">
        <v>2534</v>
      </c>
      <c r="C54" s="614" t="s">
        <v>129</v>
      </c>
      <c r="D54" s="614" t="s">
        <v>40</v>
      </c>
      <c r="E54" s="614">
        <v>78155</v>
      </c>
      <c r="F54" s="62" t="s">
        <v>884</v>
      </c>
      <c r="G54" s="615">
        <v>43130</v>
      </c>
    </row>
    <row r="55" spans="1:7" ht="14.25" customHeight="1">
      <c r="A55" s="614" t="s">
        <v>4321</v>
      </c>
      <c r="B55" s="614" t="s">
        <v>1372</v>
      </c>
      <c r="C55" s="614" t="s">
        <v>37</v>
      </c>
      <c r="D55" s="614" t="s">
        <v>40</v>
      </c>
      <c r="E55" s="614">
        <v>78228</v>
      </c>
      <c r="F55" s="62" t="s">
        <v>884</v>
      </c>
      <c r="G55" s="615">
        <v>43130</v>
      </c>
    </row>
    <row r="56" spans="1:7" ht="14.25" customHeight="1">
      <c r="A56" s="614" t="s">
        <v>1769</v>
      </c>
      <c r="B56" s="614" t="s">
        <v>1310</v>
      </c>
      <c r="C56" s="614" t="s">
        <v>37</v>
      </c>
      <c r="D56" s="614" t="s">
        <v>40</v>
      </c>
      <c r="E56" s="614">
        <v>78216</v>
      </c>
      <c r="F56" s="62" t="s">
        <v>884</v>
      </c>
      <c r="G56" s="615">
        <v>43130</v>
      </c>
    </row>
    <row r="57" spans="1:7" ht="14.25" customHeight="1">
      <c r="A57" s="614" t="s">
        <v>2002</v>
      </c>
      <c r="B57" s="614" t="s">
        <v>2003</v>
      </c>
      <c r="C57" s="614" t="s">
        <v>37</v>
      </c>
      <c r="D57" s="614" t="s">
        <v>40</v>
      </c>
      <c r="E57" s="614">
        <v>78217</v>
      </c>
      <c r="F57" s="62" t="s">
        <v>884</v>
      </c>
      <c r="G57" s="615">
        <v>43130</v>
      </c>
    </row>
    <row r="58" spans="1:7" ht="14.25" customHeight="1">
      <c r="A58" s="614" t="s">
        <v>2317</v>
      </c>
      <c r="B58" s="614" t="s">
        <v>2789</v>
      </c>
      <c r="C58" s="614" t="s">
        <v>37</v>
      </c>
      <c r="D58" s="614" t="s">
        <v>40</v>
      </c>
      <c r="E58" s="614">
        <v>78221</v>
      </c>
      <c r="F58" s="62" t="s">
        <v>884</v>
      </c>
      <c r="G58" s="615">
        <v>43130</v>
      </c>
    </row>
    <row r="59" spans="1:7" ht="14.25" customHeight="1">
      <c r="A59" s="614" t="s">
        <v>4330</v>
      </c>
      <c r="B59" s="614" t="s">
        <v>1713</v>
      </c>
      <c r="C59" s="614" t="s">
        <v>37</v>
      </c>
      <c r="D59" s="614" t="s">
        <v>40</v>
      </c>
      <c r="E59" s="614">
        <v>78233</v>
      </c>
      <c r="F59" s="62" t="s">
        <v>884</v>
      </c>
      <c r="G59" s="615">
        <v>43130</v>
      </c>
    </row>
    <row r="60" spans="1:7" ht="14.25" customHeight="1">
      <c r="A60" s="614" t="s">
        <v>2574</v>
      </c>
      <c r="B60" s="614" t="s">
        <v>2575</v>
      </c>
      <c r="C60" s="614" t="s">
        <v>37</v>
      </c>
      <c r="D60" s="614" t="s">
        <v>40</v>
      </c>
      <c r="E60" s="614">
        <v>78258</v>
      </c>
      <c r="F60" s="62" t="s">
        <v>884</v>
      </c>
      <c r="G60" s="615">
        <v>43130</v>
      </c>
    </row>
    <row r="61" spans="1:7" ht="14.25" customHeight="1">
      <c r="A61" s="614" t="s">
        <v>3065</v>
      </c>
      <c r="B61" s="614" t="s">
        <v>2731</v>
      </c>
      <c r="C61" s="614" t="s">
        <v>234</v>
      </c>
      <c r="D61" s="614" t="s">
        <v>40</v>
      </c>
      <c r="E61" s="614">
        <v>78130</v>
      </c>
      <c r="F61" s="62" t="s">
        <v>884</v>
      </c>
      <c r="G61" s="615">
        <v>43130</v>
      </c>
    </row>
    <row r="62" spans="1:7" ht="14.25" customHeight="1">
      <c r="A62" s="614" t="s">
        <v>4210</v>
      </c>
      <c r="B62" s="614" t="s">
        <v>2807</v>
      </c>
      <c r="C62" s="614" t="s">
        <v>37</v>
      </c>
      <c r="D62" s="614" t="s">
        <v>40</v>
      </c>
      <c r="E62" s="614">
        <v>78240</v>
      </c>
      <c r="F62" s="62" t="s">
        <v>884</v>
      </c>
      <c r="G62" s="615">
        <v>43130</v>
      </c>
    </row>
    <row r="63" spans="1:7" ht="14.25" customHeight="1">
      <c r="A63" s="614" t="s">
        <v>2579</v>
      </c>
      <c r="B63" s="614" t="s">
        <v>2580</v>
      </c>
      <c r="C63" s="614" t="s">
        <v>68</v>
      </c>
      <c r="D63" s="614" t="s">
        <v>40</v>
      </c>
      <c r="E63" s="614">
        <v>77041</v>
      </c>
      <c r="F63" s="62" t="s">
        <v>884</v>
      </c>
      <c r="G63" s="615">
        <v>43130</v>
      </c>
    </row>
    <row r="64" spans="1:7" ht="14.25" customHeight="1">
      <c r="A64" s="614" t="s">
        <v>1106</v>
      </c>
      <c r="B64" s="614" t="s">
        <v>1107</v>
      </c>
      <c r="C64" s="614" t="s">
        <v>1108</v>
      </c>
      <c r="D64" s="614" t="s">
        <v>40</v>
      </c>
      <c r="E64" s="614">
        <v>78950</v>
      </c>
      <c r="F64" s="62" t="s">
        <v>884</v>
      </c>
      <c r="G64" s="615">
        <v>43130</v>
      </c>
    </row>
    <row r="65" spans="1:7" ht="14.25" customHeight="1">
      <c r="A65" s="614" t="s">
        <v>1139</v>
      </c>
      <c r="B65" s="614" t="s">
        <v>1140</v>
      </c>
      <c r="C65" s="614" t="s">
        <v>37</v>
      </c>
      <c r="D65" s="614" t="s">
        <v>40</v>
      </c>
      <c r="E65" s="614">
        <v>78248</v>
      </c>
      <c r="F65" s="62" t="s">
        <v>889</v>
      </c>
      <c r="G65" s="615">
        <v>43130</v>
      </c>
    </row>
    <row r="66" spans="1:7" ht="14.25" customHeight="1">
      <c r="A66" s="614" t="s">
        <v>3592</v>
      </c>
      <c r="B66" s="614" t="s">
        <v>2670</v>
      </c>
      <c r="C66" s="614" t="s">
        <v>37</v>
      </c>
      <c r="D66" s="614" t="s">
        <v>40</v>
      </c>
      <c r="E66" s="614">
        <v>78229</v>
      </c>
      <c r="F66" s="62" t="s">
        <v>889</v>
      </c>
      <c r="G66" s="615">
        <v>43130</v>
      </c>
    </row>
    <row r="67" spans="1:7" ht="14.25" customHeight="1">
      <c r="A67" s="614" t="s">
        <v>1809</v>
      </c>
      <c r="B67" s="614" t="s">
        <v>3139</v>
      </c>
      <c r="C67" s="614" t="s">
        <v>37</v>
      </c>
      <c r="D67" s="614" t="s">
        <v>40</v>
      </c>
      <c r="E67" s="614">
        <v>78296</v>
      </c>
      <c r="F67" s="62" t="s">
        <v>889</v>
      </c>
      <c r="G67" s="615">
        <v>43130</v>
      </c>
    </row>
    <row r="68" spans="1:7" ht="14.25" customHeight="1">
      <c r="A68" s="614" t="s">
        <v>3457</v>
      </c>
      <c r="B68" s="614" t="s">
        <v>3458</v>
      </c>
      <c r="C68" s="614" t="s">
        <v>37</v>
      </c>
      <c r="D68" s="614" t="s">
        <v>40</v>
      </c>
      <c r="E68" s="614">
        <v>78248</v>
      </c>
      <c r="F68" s="62" t="s">
        <v>889</v>
      </c>
      <c r="G68" s="615">
        <v>43130</v>
      </c>
    </row>
    <row r="69" spans="1:7" ht="14.25" customHeight="1">
      <c r="A69" s="614" t="s">
        <v>2554</v>
      </c>
      <c r="B69" s="614" t="s">
        <v>2555</v>
      </c>
      <c r="C69" s="614" t="s">
        <v>37</v>
      </c>
      <c r="D69" s="614" t="s">
        <v>40</v>
      </c>
      <c r="E69" s="614">
        <v>78261</v>
      </c>
      <c r="F69" s="62" t="s">
        <v>889</v>
      </c>
      <c r="G69" s="615">
        <v>43130</v>
      </c>
    </row>
    <row r="70" spans="1:7" ht="14.25" customHeight="1">
      <c r="A70" s="614" t="s">
        <v>4329</v>
      </c>
      <c r="B70" s="614" t="s">
        <v>3473</v>
      </c>
      <c r="C70" s="614" t="s">
        <v>37</v>
      </c>
      <c r="D70" s="614" t="s">
        <v>40</v>
      </c>
      <c r="E70" s="614">
        <v>78230</v>
      </c>
      <c r="F70" s="62" t="s">
        <v>889</v>
      </c>
      <c r="G70" s="615">
        <v>43130</v>
      </c>
    </row>
    <row r="71" spans="1:7" ht="14.25" customHeight="1">
      <c r="A71" s="614" t="s">
        <v>1769</v>
      </c>
      <c r="B71" s="614" t="s">
        <v>1310</v>
      </c>
      <c r="C71" s="614" t="s">
        <v>37</v>
      </c>
      <c r="D71" s="614" t="s">
        <v>40</v>
      </c>
      <c r="E71" s="614">
        <v>78216</v>
      </c>
      <c r="F71" s="62" t="s">
        <v>889</v>
      </c>
      <c r="G71" s="615">
        <v>43130</v>
      </c>
    </row>
    <row r="72" spans="1:7" ht="14.25" customHeight="1">
      <c r="A72" s="614" t="s">
        <v>1489</v>
      </c>
      <c r="B72" s="614" t="s">
        <v>3493</v>
      </c>
      <c r="C72" s="614" t="s">
        <v>37</v>
      </c>
      <c r="D72" s="614" t="s">
        <v>40</v>
      </c>
      <c r="E72" s="614">
        <v>78204</v>
      </c>
      <c r="F72" s="62" t="s">
        <v>889</v>
      </c>
      <c r="G72" s="615">
        <v>43130</v>
      </c>
    </row>
    <row r="73" spans="1:7" ht="14.25" customHeight="1">
      <c r="A73" s="614" t="s">
        <v>3495</v>
      </c>
      <c r="B73" s="614" t="s">
        <v>3496</v>
      </c>
      <c r="C73" s="614" t="s">
        <v>37</v>
      </c>
      <c r="D73" s="614" t="s">
        <v>40</v>
      </c>
      <c r="E73" s="614">
        <v>78212</v>
      </c>
      <c r="F73" s="62" t="s">
        <v>889</v>
      </c>
      <c r="G73" s="615">
        <v>43130</v>
      </c>
    </row>
    <row r="74" spans="1:7" ht="14.25" customHeight="1">
      <c r="A74" s="614" t="s">
        <v>2673</v>
      </c>
      <c r="B74" s="614" t="s">
        <v>2558</v>
      </c>
      <c r="C74" s="614" t="s">
        <v>37</v>
      </c>
      <c r="D74" s="614" t="s">
        <v>40</v>
      </c>
      <c r="E74" s="614">
        <v>78266</v>
      </c>
      <c r="F74" s="62" t="s">
        <v>889</v>
      </c>
      <c r="G74" s="615">
        <v>43130</v>
      </c>
    </row>
    <row r="75" spans="1:7" ht="14.25" customHeight="1">
      <c r="A75" s="614" t="s">
        <v>4334</v>
      </c>
      <c r="B75" s="614" t="s">
        <v>3336</v>
      </c>
      <c r="C75" s="614" t="s">
        <v>37</v>
      </c>
      <c r="D75" s="614" t="s">
        <v>40</v>
      </c>
      <c r="E75" s="614">
        <v>78252</v>
      </c>
      <c r="F75" s="62" t="s">
        <v>889</v>
      </c>
      <c r="G75" s="615">
        <v>43130</v>
      </c>
    </row>
    <row r="76" spans="1:7" ht="14.25" customHeight="1">
      <c r="A76" s="614" t="s">
        <v>3511</v>
      </c>
      <c r="B76" s="614" t="s">
        <v>3512</v>
      </c>
      <c r="C76" s="614" t="s">
        <v>2079</v>
      </c>
      <c r="D76" s="614" t="s">
        <v>40</v>
      </c>
      <c r="E76" s="614">
        <v>78065</v>
      </c>
      <c r="F76" s="62" t="s">
        <v>889</v>
      </c>
      <c r="G76" s="615">
        <v>43130</v>
      </c>
    </row>
    <row r="77" spans="1:7" ht="14.25" customHeight="1">
      <c r="A77" s="614" t="s">
        <v>3523</v>
      </c>
      <c r="B77" s="614" t="s">
        <v>3524</v>
      </c>
      <c r="C77" s="614" t="s">
        <v>37</v>
      </c>
      <c r="D77" s="614" t="s">
        <v>40</v>
      </c>
      <c r="E77" s="614">
        <v>78250</v>
      </c>
      <c r="F77" s="62" t="s">
        <v>889</v>
      </c>
      <c r="G77" s="615">
        <v>43130</v>
      </c>
    </row>
    <row r="78" spans="1:7" ht="14.25" customHeight="1">
      <c r="A78" s="614" t="s">
        <v>3530</v>
      </c>
      <c r="B78" s="614" t="s">
        <v>3531</v>
      </c>
      <c r="C78" s="614" t="s">
        <v>1981</v>
      </c>
      <c r="D78" s="614" t="s">
        <v>40</v>
      </c>
      <c r="E78" s="614">
        <v>78002</v>
      </c>
      <c r="F78" s="62" t="s">
        <v>889</v>
      </c>
      <c r="G78" s="615">
        <v>43130</v>
      </c>
    </row>
    <row r="79" spans="1:7" ht="14.25" customHeight="1">
      <c r="A79" s="614" t="s">
        <v>3533</v>
      </c>
      <c r="B79" s="614" t="s">
        <v>3534</v>
      </c>
      <c r="C79" s="614" t="s">
        <v>37</v>
      </c>
      <c r="D79" s="614" t="s">
        <v>40</v>
      </c>
      <c r="E79" s="614">
        <v>78213</v>
      </c>
      <c r="F79" s="62" t="s">
        <v>889</v>
      </c>
      <c r="G79" s="615">
        <v>43130</v>
      </c>
    </row>
    <row r="80" spans="1:7" ht="14.25" customHeight="1">
      <c r="A80" s="614" t="s">
        <v>3593</v>
      </c>
      <c r="B80" s="614" t="s">
        <v>3556</v>
      </c>
      <c r="C80" s="614" t="s">
        <v>37</v>
      </c>
      <c r="D80" s="614" t="s">
        <v>40</v>
      </c>
      <c r="E80" s="614">
        <v>78217</v>
      </c>
      <c r="F80" s="62" t="s">
        <v>889</v>
      </c>
      <c r="G80" s="615">
        <v>43130</v>
      </c>
    </row>
    <row r="81" spans="1:7" ht="14.25" customHeight="1">
      <c r="A81" s="614" t="s">
        <v>3553</v>
      </c>
      <c r="B81" s="614" t="s">
        <v>3554</v>
      </c>
      <c r="C81" s="614" t="s">
        <v>167</v>
      </c>
      <c r="D81" s="614" t="s">
        <v>40</v>
      </c>
      <c r="E81" s="614">
        <v>78163</v>
      </c>
      <c r="F81" s="62" t="s">
        <v>889</v>
      </c>
      <c r="G81" s="615">
        <v>43130</v>
      </c>
    </row>
    <row r="82" spans="1:7" ht="14.25" customHeight="1">
      <c r="A82" s="614" t="s">
        <v>1884</v>
      </c>
      <c r="B82" s="614" t="s">
        <v>3556</v>
      </c>
      <c r="C82" s="614" t="s">
        <v>37</v>
      </c>
      <c r="D82" s="614" t="s">
        <v>40</v>
      </c>
      <c r="E82" s="614">
        <v>78217</v>
      </c>
      <c r="F82" s="62" t="s">
        <v>889</v>
      </c>
      <c r="G82" s="615">
        <v>43130</v>
      </c>
    </row>
    <row r="83" spans="1:7" ht="14.25" customHeight="1">
      <c r="A83" s="614" t="s">
        <v>3557</v>
      </c>
      <c r="B83" s="614" t="s">
        <v>3558</v>
      </c>
      <c r="C83" s="614" t="s">
        <v>37</v>
      </c>
      <c r="D83" s="614" t="s">
        <v>40</v>
      </c>
      <c r="E83" s="614">
        <v>78217</v>
      </c>
      <c r="F83" s="62" t="s">
        <v>889</v>
      </c>
      <c r="G83" s="615">
        <v>43130</v>
      </c>
    </row>
    <row r="84" spans="1:7" ht="14.25" customHeight="1">
      <c r="A84" s="614" t="s">
        <v>3565</v>
      </c>
      <c r="B84" s="614" t="s">
        <v>3566</v>
      </c>
      <c r="C84" s="614" t="s">
        <v>37</v>
      </c>
      <c r="D84" s="614" t="s">
        <v>40</v>
      </c>
      <c r="E84" s="614">
        <v>78265</v>
      </c>
      <c r="F84" s="62" t="s">
        <v>889</v>
      </c>
      <c r="G84" s="615">
        <v>43130</v>
      </c>
    </row>
    <row r="85" spans="1:7" ht="14.25" customHeight="1">
      <c r="A85" s="614" t="s">
        <v>3316</v>
      </c>
      <c r="B85" s="614" t="s">
        <v>2014</v>
      </c>
      <c r="C85" s="614" t="s">
        <v>37</v>
      </c>
      <c r="D85" s="614" t="s">
        <v>40</v>
      </c>
      <c r="E85" s="614">
        <v>78245</v>
      </c>
      <c r="F85" s="62" t="s">
        <v>889</v>
      </c>
      <c r="G85" s="615">
        <v>43130</v>
      </c>
    </row>
    <row r="86" spans="1:7" ht="14.25" customHeight="1">
      <c r="A86" s="614" t="s">
        <v>3572</v>
      </c>
      <c r="B86" s="614" t="s">
        <v>3573</v>
      </c>
      <c r="C86" s="614" t="s">
        <v>37</v>
      </c>
      <c r="D86" s="614" t="s">
        <v>40</v>
      </c>
      <c r="E86" s="614">
        <v>78252</v>
      </c>
      <c r="F86" s="62" t="s">
        <v>889</v>
      </c>
      <c r="G86" s="615">
        <v>43130</v>
      </c>
    </row>
    <row r="87" spans="1:7" ht="14.25" customHeight="1">
      <c r="A87" s="614" t="s">
        <v>3584</v>
      </c>
      <c r="B87" s="614" t="s">
        <v>3256</v>
      </c>
      <c r="C87" s="614" t="s">
        <v>37</v>
      </c>
      <c r="D87" s="614" t="s">
        <v>40</v>
      </c>
      <c r="E87" s="614">
        <v>78210</v>
      </c>
      <c r="F87" s="62" t="s">
        <v>889</v>
      </c>
      <c r="G87" s="615">
        <v>43130</v>
      </c>
    </row>
    <row r="88" spans="1:7" ht="14.25" customHeight="1">
      <c r="A88" s="614" t="s">
        <v>3587</v>
      </c>
      <c r="B88" s="614" t="s">
        <v>2308</v>
      </c>
      <c r="C88" s="614" t="s">
        <v>48</v>
      </c>
      <c r="D88" s="614" t="s">
        <v>40</v>
      </c>
      <c r="E88" s="614">
        <v>78023</v>
      </c>
      <c r="F88" s="62" t="s">
        <v>889</v>
      </c>
      <c r="G88" s="615">
        <v>43130</v>
      </c>
    </row>
    <row r="89" spans="1:7" ht="14.25" customHeight="1">
      <c r="A89" s="616" t="s">
        <v>4322</v>
      </c>
      <c r="B89" s="616" t="s">
        <v>3416</v>
      </c>
      <c r="C89" s="616" t="s">
        <v>37</v>
      </c>
      <c r="D89" s="616" t="s">
        <v>40</v>
      </c>
      <c r="E89" s="616">
        <v>78228</v>
      </c>
      <c r="F89" s="616" t="s">
        <v>889</v>
      </c>
      <c r="G89" s="617">
        <v>43135</v>
      </c>
    </row>
    <row r="90" spans="1:7" ht="14.25" customHeight="1">
      <c r="A90" s="616" t="s">
        <v>4172</v>
      </c>
      <c r="B90" s="616" t="s">
        <v>1573</v>
      </c>
      <c r="C90" s="616" t="s">
        <v>192</v>
      </c>
      <c r="D90" s="616" t="s">
        <v>40</v>
      </c>
      <c r="E90" s="616">
        <v>78006</v>
      </c>
      <c r="F90" s="616" t="s">
        <v>889</v>
      </c>
      <c r="G90" s="617">
        <v>43135</v>
      </c>
    </row>
    <row r="91" spans="1:7" ht="14.25" customHeight="1">
      <c r="A91" s="616" t="s">
        <v>3484</v>
      </c>
      <c r="B91" s="616" t="s">
        <v>3485</v>
      </c>
      <c r="C91" s="616" t="s">
        <v>37</v>
      </c>
      <c r="D91" s="616" t="s">
        <v>40</v>
      </c>
      <c r="E91" s="616">
        <v>78254</v>
      </c>
      <c r="F91" s="616" t="s">
        <v>889</v>
      </c>
      <c r="G91" s="617">
        <v>43135</v>
      </c>
    </row>
    <row r="92" spans="1:7" ht="14.25" customHeight="1">
      <c r="A92" s="616" t="s">
        <v>1005</v>
      </c>
      <c r="B92" s="616" t="s">
        <v>73</v>
      </c>
      <c r="C92" s="616" t="s">
        <v>37</v>
      </c>
      <c r="D92" s="616" t="s">
        <v>40</v>
      </c>
      <c r="E92" s="616">
        <v>78217</v>
      </c>
      <c r="F92" s="616" t="s">
        <v>889</v>
      </c>
      <c r="G92" s="617">
        <v>43135</v>
      </c>
    </row>
    <row r="93" spans="1:7" ht="14.25" customHeight="1">
      <c r="A93" s="616" t="s">
        <v>3517</v>
      </c>
      <c r="B93" s="616" t="s">
        <v>1668</v>
      </c>
      <c r="C93" s="616" t="s">
        <v>37</v>
      </c>
      <c r="D93" s="616" t="s">
        <v>40</v>
      </c>
      <c r="E93" s="616">
        <v>78247</v>
      </c>
      <c r="F93" s="616" t="s">
        <v>889</v>
      </c>
      <c r="G93" s="617">
        <v>43135</v>
      </c>
    </row>
    <row r="94" spans="1:7" ht="14.25" customHeight="1">
      <c r="A94" s="616" t="s">
        <v>3272</v>
      </c>
      <c r="B94" s="616" t="s">
        <v>2061</v>
      </c>
      <c r="C94" s="616" t="s">
        <v>192</v>
      </c>
      <c r="D94" s="616" t="s">
        <v>40</v>
      </c>
      <c r="E94" s="616">
        <v>78006</v>
      </c>
      <c r="F94" s="616" t="s">
        <v>889</v>
      </c>
      <c r="G94" s="617">
        <v>43135</v>
      </c>
    </row>
    <row r="95" spans="1:7" ht="14.25" customHeight="1">
      <c r="A95" s="616" t="s">
        <v>1283</v>
      </c>
      <c r="B95" s="616" t="s">
        <v>1284</v>
      </c>
      <c r="C95" s="616" t="s">
        <v>37</v>
      </c>
      <c r="D95" s="616" t="s">
        <v>40</v>
      </c>
      <c r="E95" s="616">
        <v>78213</v>
      </c>
      <c r="F95" s="616" t="s">
        <v>889</v>
      </c>
      <c r="G95" s="617">
        <v>43135</v>
      </c>
    </row>
    <row r="96" spans="1:7" ht="14.25" customHeight="1">
      <c r="A96" s="616" t="s">
        <v>3589</v>
      </c>
      <c r="B96" s="616" t="s">
        <v>3590</v>
      </c>
      <c r="C96" s="616" t="s">
        <v>3591</v>
      </c>
      <c r="D96" s="616" t="s">
        <v>40</v>
      </c>
      <c r="E96" s="616">
        <v>77902</v>
      </c>
      <c r="F96" s="616" t="s">
        <v>889</v>
      </c>
      <c r="G96" s="617">
        <v>43135</v>
      </c>
    </row>
    <row r="97" spans="1:7" ht="14.25" customHeight="1">
      <c r="A97" s="616" t="s">
        <v>1674</v>
      </c>
      <c r="B97" s="616" t="s">
        <v>1675</v>
      </c>
      <c r="C97" s="616" t="s">
        <v>37</v>
      </c>
      <c r="D97" s="616" t="s">
        <v>40</v>
      </c>
      <c r="E97" s="616">
        <v>78232</v>
      </c>
      <c r="F97" s="616" t="s">
        <v>889</v>
      </c>
      <c r="G97" s="617">
        <v>43135</v>
      </c>
    </row>
    <row r="98" spans="1:7" ht="14.25" customHeight="1">
      <c r="A98" s="616" t="s">
        <v>3275</v>
      </c>
      <c r="B98" s="616" t="s">
        <v>1035</v>
      </c>
      <c r="C98" s="616" t="s">
        <v>37</v>
      </c>
      <c r="D98" s="616" t="s">
        <v>40</v>
      </c>
      <c r="E98" s="616">
        <v>78216</v>
      </c>
      <c r="F98" s="616" t="s">
        <v>889</v>
      </c>
      <c r="G98" s="617">
        <v>43135</v>
      </c>
    </row>
    <row r="99" spans="1:7" ht="14.25" customHeight="1">
      <c r="A99" s="616" t="s">
        <v>4322</v>
      </c>
      <c r="B99" s="616" t="s">
        <v>3416</v>
      </c>
      <c r="C99" s="616" t="s">
        <v>37</v>
      </c>
      <c r="D99" s="616" t="s">
        <v>40</v>
      </c>
      <c r="E99" s="616">
        <v>78228</v>
      </c>
      <c r="F99" s="616" t="s">
        <v>4348</v>
      </c>
      <c r="G99" s="617">
        <v>43135</v>
      </c>
    </row>
    <row r="100" spans="1:7" ht="14.25" customHeight="1">
      <c r="A100" s="616" t="s">
        <v>1769</v>
      </c>
      <c r="B100" s="616" t="s">
        <v>1310</v>
      </c>
      <c r="C100" s="616" t="s">
        <v>37</v>
      </c>
      <c r="D100" s="616" t="s">
        <v>40</v>
      </c>
      <c r="E100" s="616">
        <v>78216</v>
      </c>
      <c r="F100" s="616" t="s">
        <v>889</v>
      </c>
      <c r="G100" s="617">
        <v>43135</v>
      </c>
    </row>
    <row r="101" spans="1:7" ht="14.25" customHeight="1">
      <c r="A101" s="616" t="s">
        <v>4349</v>
      </c>
      <c r="B101" s="616" t="s">
        <v>2713</v>
      </c>
      <c r="C101" s="616" t="s">
        <v>2714</v>
      </c>
      <c r="D101" s="616" t="s">
        <v>2715</v>
      </c>
      <c r="E101" s="616">
        <v>40207</v>
      </c>
      <c r="F101" s="616" t="s">
        <v>4348</v>
      </c>
      <c r="G101" s="617">
        <v>43135</v>
      </c>
    </row>
    <row r="102" spans="1:7" ht="14.25" customHeight="1">
      <c r="A102" s="616" t="s">
        <v>3401</v>
      </c>
      <c r="B102" s="616" t="s">
        <v>52</v>
      </c>
      <c r="C102" s="616" t="s">
        <v>37</v>
      </c>
      <c r="D102" s="616" t="s">
        <v>40</v>
      </c>
      <c r="E102" s="616">
        <v>78219</v>
      </c>
      <c r="F102" s="616" t="s">
        <v>4348</v>
      </c>
      <c r="G102" s="617">
        <v>43135</v>
      </c>
    </row>
    <row r="103" spans="1:7" ht="14.25" customHeight="1">
      <c r="A103" s="616" t="s">
        <v>3117</v>
      </c>
      <c r="B103" s="616" t="s">
        <v>2868</v>
      </c>
      <c r="C103" s="616" t="s">
        <v>2869</v>
      </c>
      <c r="D103" s="616" t="s">
        <v>40</v>
      </c>
      <c r="E103" s="616">
        <v>77566</v>
      </c>
      <c r="F103" s="616" t="s">
        <v>4348</v>
      </c>
      <c r="G103" s="617">
        <v>43135</v>
      </c>
    </row>
    <row r="104" spans="1:7" ht="14.25" customHeight="1">
      <c r="A104" s="616" t="s">
        <v>3415</v>
      </c>
      <c r="B104" s="616" t="s">
        <v>174</v>
      </c>
      <c r="C104" s="616" t="s">
        <v>175</v>
      </c>
      <c r="D104" s="616" t="s">
        <v>40</v>
      </c>
      <c r="E104" s="616">
        <v>78063</v>
      </c>
      <c r="F104" s="616" t="s">
        <v>4348</v>
      </c>
      <c r="G104" s="617">
        <v>43135</v>
      </c>
    </row>
    <row r="105" spans="1:7" ht="14.25" customHeight="1">
      <c r="A105" s="616" t="s">
        <v>4322</v>
      </c>
      <c r="B105" s="616" t="s">
        <v>3416</v>
      </c>
      <c r="C105" s="616" t="s">
        <v>37</v>
      </c>
      <c r="D105" s="616" t="s">
        <v>40</v>
      </c>
      <c r="E105" s="616">
        <v>78228</v>
      </c>
      <c r="F105" s="616" t="s">
        <v>4348</v>
      </c>
      <c r="G105" s="617">
        <v>43135</v>
      </c>
    </row>
    <row r="106" spans="1:7" ht="14.25" customHeight="1">
      <c r="A106" s="616" t="s">
        <v>299</v>
      </c>
      <c r="B106" s="616" t="s">
        <v>2543</v>
      </c>
      <c r="C106" s="616" t="s">
        <v>2544</v>
      </c>
      <c r="D106" s="616" t="s">
        <v>40</v>
      </c>
      <c r="E106" s="616">
        <v>78113</v>
      </c>
      <c r="F106" s="616" t="s">
        <v>4348</v>
      </c>
      <c r="G106" s="617">
        <v>43135</v>
      </c>
    </row>
    <row r="107" spans="1:7" ht="14.25" customHeight="1">
      <c r="A107" s="616" t="s">
        <v>1991</v>
      </c>
      <c r="B107" s="616" t="s">
        <v>1992</v>
      </c>
      <c r="C107" s="616" t="s">
        <v>2544</v>
      </c>
      <c r="D107" s="616" t="s">
        <v>40</v>
      </c>
      <c r="E107" s="616">
        <v>78113</v>
      </c>
      <c r="F107" s="616" t="s">
        <v>4348</v>
      </c>
      <c r="G107" s="617">
        <v>43135</v>
      </c>
    </row>
    <row r="108" spans="1:7" ht="14.25" customHeight="1">
      <c r="A108" s="616" t="s">
        <v>1252</v>
      </c>
      <c r="B108" s="616" t="s">
        <v>818</v>
      </c>
      <c r="C108" s="616" t="s">
        <v>150</v>
      </c>
      <c r="D108" s="616" t="s">
        <v>40</v>
      </c>
      <c r="E108" s="616">
        <v>78861</v>
      </c>
      <c r="F108" s="616" t="s">
        <v>4348</v>
      </c>
      <c r="G108" s="617">
        <v>43135</v>
      </c>
    </row>
    <row r="109" spans="1:7" ht="14.25" customHeight="1">
      <c r="A109" s="616" t="s">
        <v>2287</v>
      </c>
      <c r="B109" s="616" t="s">
        <v>2288</v>
      </c>
      <c r="C109" s="616" t="s">
        <v>37</v>
      </c>
      <c r="D109" s="616" t="s">
        <v>40</v>
      </c>
      <c r="E109" s="616">
        <v>78201</v>
      </c>
      <c r="F109" s="616" t="s">
        <v>4348</v>
      </c>
      <c r="G109" s="617">
        <v>43135</v>
      </c>
    </row>
    <row r="110" spans="1:7" ht="14.25" customHeight="1">
      <c r="A110" s="616" t="s">
        <v>99</v>
      </c>
      <c r="B110" s="616" t="s">
        <v>1023</v>
      </c>
      <c r="C110" s="616" t="s">
        <v>1024</v>
      </c>
      <c r="D110" s="616" t="s">
        <v>40</v>
      </c>
      <c r="E110" s="616">
        <v>78121</v>
      </c>
      <c r="F110" s="616" t="s">
        <v>4348</v>
      </c>
      <c r="G110" s="617">
        <v>43135</v>
      </c>
    </row>
    <row r="111" spans="1:7" ht="14.25" customHeight="1">
      <c r="A111" s="616" t="s">
        <v>3503</v>
      </c>
      <c r="B111" s="616" t="s">
        <v>3504</v>
      </c>
      <c r="C111" s="616" t="s">
        <v>87</v>
      </c>
      <c r="D111" s="616" t="s">
        <v>40</v>
      </c>
      <c r="E111" s="616">
        <v>78101</v>
      </c>
      <c r="F111" s="616" t="s">
        <v>4348</v>
      </c>
      <c r="G111" s="617">
        <v>43135</v>
      </c>
    </row>
    <row r="112" spans="1:7" ht="14.25" customHeight="1">
      <c r="A112" s="616" t="s">
        <v>1628</v>
      </c>
      <c r="B112" s="616" t="s">
        <v>3516</v>
      </c>
      <c r="C112" s="616" t="s">
        <v>37</v>
      </c>
      <c r="D112" s="616" t="s">
        <v>40</v>
      </c>
      <c r="E112" s="616">
        <v>78217</v>
      </c>
      <c r="F112" s="616" t="s">
        <v>4348</v>
      </c>
      <c r="G112" s="617">
        <v>43135</v>
      </c>
    </row>
    <row r="113" spans="1:7" ht="14.25" customHeight="1">
      <c r="A113" s="616" t="s">
        <v>3536</v>
      </c>
      <c r="B113" s="616" t="s">
        <v>3537</v>
      </c>
      <c r="C113" s="616" t="s">
        <v>1671</v>
      </c>
      <c r="D113" s="616" t="s">
        <v>40</v>
      </c>
      <c r="E113" s="616">
        <v>78702</v>
      </c>
      <c r="F113" s="616" t="s">
        <v>4348</v>
      </c>
      <c r="G113" s="617">
        <v>43135</v>
      </c>
    </row>
    <row r="114" spans="1:7" ht="14.25" customHeight="1">
      <c r="A114" s="616" t="s">
        <v>3343</v>
      </c>
      <c r="B114" s="616" t="s">
        <v>3344</v>
      </c>
      <c r="C114" s="616" t="s">
        <v>37</v>
      </c>
      <c r="D114" s="616" t="s">
        <v>40</v>
      </c>
      <c r="E114" s="616" t="s">
        <v>3345</v>
      </c>
      <c r="F114" s="616" t="s">
        <v>4348</v>
      </c>
      <c r="G114" s="617">
        <v>43135</v>
      </c>
    </row>
    <row r="115" spans="1:7" ht="14.25" customHeight="1">
      <c r="A115" s="616" t="s">
        <v>2570</v>
      </c>
      <c r="B115" s="616" t="s">
        <v>2571</v>
      </c>
      <c r="C115" s="616" t="s">
        <v>1630</v>
      </c>
      <c r="D115" s="616" t="s">
        <v>40</v>
      </c>
      <c r="E115" s="616">
        <v>78148</v>
      </c>
      <c r="F115" s="616" t="s">
        <v>4348</v>
      </c>
      <c r="G115" s="617">
        <v>43135</v>
      </c>
    </row>
    <row r="116" spans="1:7" ht="14.25" customHeight="1">
      <c r="A116" s="618" t="s">
        <v>3580</v>
      </c>
      <c r="B116" s="618" t="s">
        <v>3581</v>
      </c>
      <c r="C116" s="618" t="s">
        <v>37</v>
      </c>
      <c r="D116" s="618" t="s">
        <v>40</v>
      </c>
      <c r="E116" s="618">
        <v>78260</v>
      </c>
      <c r="F116" s="618" t="s">
        <v>889</v>
      </c>
      <c r="G116" s="619">
        <v>43136</v>
      </c>
    </row>
    <row r="117" spans="1:7" ht="14.25" customHeight="1">
      <c r="A117" s="618" t="s">
        <v>1139</v>
      </c>
      <c r="B117" s="618" t="s">
        <v>1140</v>
      </c>
      <c r="C117" s="618" t="s">
        <v>37</v>
      </c>
      <c r="D117" s="618" t="s">
        <v>40</v>
      </c>
      <c r="E117" s="618">
        <v>78248</v>
      </c>
      <c r="F117" s="618" t="s">
        <v>889</v>
      </c>
      <c r="G117" s="619">
        <v>43136</v>
      </c>
    </row>
    <row r="118" spans="1:7" ht="14.25" customHeight="1">
      <c r="A118" s="620" t="s">
        <v>4323</v>
      </c>
      <c r="B118" s="620" t="s">
        <v>3419</v>
      </c>
      <c r="C118" s="620" t="s">
        <v>37</v>
      </c>
      <c r="D118" s="620" t="s">
        <v>40</v>
      </c>
      <c r="E118" s="620">
        <v>78231</v>
      </c>
      <c r="F118" s="620" t="s">
        <v>889</v>
      </c>
      <c r="G118" s="621">
        <v>43138</v>
      </c>
    </row>
    <row r="119" spans="1:7" ht="14.25" customHeight="1">
      <c r="A119" s="620" t="s">
        <v>1938</v>
      </c>
      <c r="B119" s="620" t="s">
        <v>1939</v>
      </c>
      <c r="C119" s="620" t="s">
        <v>150</v>
      </c>
      <c r="D119" s="620" t="s">
        <v>40</v>
      </c>
      <c r="E119" s="620">
        <v>78861</v>
      </c>
      <c r="F119" s="620" t="s">
        <v>889</v>
      </c>
      <c r="G119" s="621">
        <v>43138</v>
      </c>
    </row>
    <row r="120" spans="1:7" ht="14.25" customHeight="1">
      <c r="A120" s="620" t="s">
        <v>3340</v>
      </c>
      <c r="B120" s="620" t="s">
        <v>3527</v>
      </c>
      <c r="C120" s="620" t="s">
        <v>1441</v>
      </c>
      <c r="D120" s="620" t="s">
        <v>40</v>
      </c>
      <c r="E120" s="620">
        <v>78108</v>
      </c>
      <c r="F120" s="620" t="s">
        <v>889</v>
      </c>
      <c r="G120" s="621">
        <v>43138</v>
      </c>
    </row>
    <row r="121" spans="1:7" ht="14.25" customHeight="1">
      <c r="A121" s="620" t="s">
        <v>3568</v>
      </c>
      <c r="B121" s="620" t="s">
        <v>3569</v>
      </c>
      <c r="C121" s="620" t="s">
        <v>48</v>
      </c>
      <c r="D121" s="620" t="s">
        <v>40</v>
      </c>
      <c r="E121" s="620">
        <v>78023</v>
      </c>
      <c r="F121" s="620" t="s">
        <v>889</v>
      </c>
      <c r="G121" s="621">
        <v>43138</v>
      </c>
    </row>
    <row r="122" spans="1:7" ht="14.25" customHeight="1">
      <c r="A122" s="620" t="s">
        <v>3597</v>
      </c>
      <c r="B122" s="620" t="s">
        <v>3598</v>
      </c>
      <c r="C122" s="620" t="s">
        <v>2617</v>
      </c>
      <c r="D122" s="620" t="s">
        <v>40</v>
      </c>
      <c r="E122" s="620">
        <v>77478</v>
      </c>
      <c r="F122" s="620" t="s">
        <v>4348</v>
      </c>
      <c r="G122" s="621">
        <v>43138</v>
      </c>
    </row>
    <row r="123" spans="1:7" ht="14.25" customHeight="1">
      <c r="A123" s="620" t="s">
        <v>1828</v>
      </c>
      <c r="B123" s="620" t="s">
        <v>1829</v>
      </c>
      <c r="C123" s="620" t="s">
        <v>37</v>
      </c>
      <c r="D123" s="620" t="s">
        <v>40</v>
      </c>
      <c r="E123" s="620">
        <v>78267</v>
      </c>
      <c r="F123" s="620" t="s">
        <v>4348</v>
      </c>
      <c r="G123" s="621">
        <v>43138</v>
      </c>
    </row>
    <row r="124" spans="1:7" ht="14.25" customHeight="1">
      <c r="A124" s="620" t="s">
        <v>2072</v>
      </c>
      <c r="B124" s="620" t="s">
        <v>2073</v>
      </c>
      <c r="C124" s="620" t="s">
        <v>2074</v>
      </c>
      <c r="D124" s="620" t="s">
        <v>40</v>
      </c>
      <c r="E124" s="620">
        <v>78616</v>
      </c>
      <c r="F124" s="620" t="s">
        <v>4348</v>
      </c>
      <c r="G124" s="621">
        <v>43138</v>
      </c>
    </row>
    <row r="125" spans="1:7" ht="14.25" customHeight="1">
      <c r="A125" s="622" t="s">
        <v>3029</v>
      </c>
      <c r="B125" s="622" t="s">
        <v>1428</v>
      </c>
      <c r="C125" s="622" t="s">
        <v>1429</v>
      </c>
      <c r="D125" s="622" t="s">
        <v>40</v>
      </c>
      <c r="E125" s="622">
        <v>78073</v>
      </c>
      <c r="F125" s="622" t="s">
        <v>4348</v>
      </c>
      <c r="G125" s="623">
        <v>43139</v>
      </c>
    </row>
    <row r="126" spans="1:7" ht="14.25" customHeight="1">
      <c r="A126" s="622" t="s">
        <v>2296</v>
      </c>
      <c r="B126" s="622" t="s">
        <v>2297</v>
      </c>
      <c r="C126" s="622" t="s">
        <v>37</v>
      </c>
      <c r="D126" s="622" t="s">
        <v>40</v>
      </c>
      <c r="E126" s="622">
        <v>78223</v>
      </c>
      <c r="F126" s="622" t="s">
        <v>4348</v>
      </c>
      <c r="G126" s="623">
        <v>43139</v>
      </c>
    </row>
    <row r="127" spans="1:7" ht="14.25" customHeight="1">
      <c r="A127" s="622" t="s">
        <v>3561</v>
      </c>
      <c r="B127" s="622" t="s">
        <v>3562</v>
      </c>
      <c r="C127" s="622" t="s">
        <v>37</v>
      </c>
      <c r="D127" s="622" t="s">
        <v>40</v>
      </c>
      <c r="E127" s="622">
        <v>78209</v>
      </c>
      <c r="F127" s="622" t="s">
        <v>889</v>
      </c>
      <c r="G127" s="623">
        <v>43139</v>
      </c>
    </row>
    <row r="128" spans="1:7" ht="14.25" customHeight="1">
      <c r="A128" s="624" t="s">
        <v>4317</v>
      </c>
      <c r="B128" s="625" t="s">
        <v>2886</v>
      </c>
      <c r="C128" s="625" t="s">
        <v>234</v>
      </c>
      <c r="D128" s="625" t="s">
        <v>40</v>
      </c>
      <c r="E128" s="626">
        <v>78132</v>
      </c>
      <c r="F128" s="627" t="s">
        <v>4348</v>
      </c>
      <c r="G128" s="628">
        <v>43143</v>
      </c>
    </row>
    <row r="129" spans="1:7" ht="14.25" customHeight="1">
      <c r="A129" s="625" t="s">
        <v>3441</v>
      </c>
      <c r="B129" s="625" t="s">
        <v>3442</v>
      </c>
      <c r="C129" s="625" t="s">
        <v>37</v>
      </c>
      <c r="D129" s="625" t="s">
        <v>40</v>
      </c>
      <c r="E129" s="626">
        <v>78250</v>
      </c>
      <c r="F129" s="627" t="s">
        <v>889</v>
      </c>
      <c r="G129" s="628">
        <v>43143</v>
      </c>
    </row>
    <row r="130" spans="1:7" ht="14.25" customHeight="1">
      <c r="A130" s="625" t="s">
        <v>3453</v>
      </c>
      <c r="B130" s="625" t="s">
        <v>3454</v>
      </c>
      <c r="C130" s="625" t="s">
        <v>37</v>
      </c>
      <c r="D130" s="625" t="s">
        <v>40</v>
      </c>
      <c r="E130" s="626">
        <v>78205</v>
      </c>
      <c r="F130" s="627" t="s">
        <v>889</v>
      </c>
      <c r="G130" s="628">
        <v>43143</v>
      </c>
    </row>
    <row r="131" spans="1:7" ht="14.25" customHeight="1">
      <c r="A131" s="625" t="s">
        <v>3542</v>
      </c>
      <c r="B131" s="625" t="s">
        <v>3543</v>
      </c>
      <c r="C131" s="625" t="s">
        <v>3544</v>
      </c>
      <c r="D131" s="625" t="s">
        <v>40</v>
      </c>
      <c r="E131" s="626">
        <v>78052</v>
      </c>
      <c r="F131" s="627" t="s">
        <v>889</v>
      </c>
      <c r="G131" s="628">
        <v>43143</v>
      </c>
    </row>
    <row r="132" spans="1:7" ht="14.25" customHeight="1">
      <c r="A132" s="629" t="s">
        <v>3607</v>
      </c>
      <c r="B132" s="629" t="s">
        <v>3608</v>
      </c>
      <c r="C132" s="629" t="s">
        <v>68</v>
      </c>
      <c r="D132" s="629" t="s">
        <v>40</v>
      </c>
      <c r="E132" s="626">
        <v>77041</v>
      </c>
      <c r="F132" s="627" t="s">
        <v>4348</v>
      </c>
      <c r="G132" s="628">
        <v>43143</v>
      </c>
    </row>
    <row r="133" spans="1:7" ht="14.25" customHeight="1">
      <c r="A133" s="630" t="s">
        <v>3547</v>
      </c>
      <c r="B133" s="630" t="s">
        <v>3548</v>
      </c>
      <c r="C133" s="630" t="s">
        <v>37</v>
      </c>
      <c r="D133" s="630" t="s">
        <v>40</v>
      </c>
      <c r="E133" s="630">
        <v>78260</v>
      </c>
      <c r="F133" s="630" t="s">
        <v>889</v>
      </c>
      <c r="G133" s="631">
        <v>43144</v>
      </c>
    </row>
    <row r="134" spans="1:7" ht="14.25" customHeight="1">
      <c r="A134" s="630" t="s">
        <v>4343</v>
      </c>
      <c r="B134" s="630" t="s">
        <v>1177</v>
      </c>
      <c r="C134" s="630" t="s">
        <v>129</v>
      </c>
      <c r="D134" s="630" t="s">
        <v>40</v>
      </c>
      <c r="E134" s="630">
        <v>78155</v>
      </c>
      <c r="F134" s="630" t="s">
        <v>889</v>
      </c>
      <c r="G134" s="631">
        <v>43144</v>
      </c>
    </row>
    <row r="135" spans="1:7" ht="14.25" customHeight="1">
      <c r="A135" s="632" t="s">
        <v>3579</v>
      </c>
      <c r="B135" s="632" t="s">
        <v>3268</v>
      </c>
      <c r="C135" s="632" t="s">
        <v>37</v>
      </c>
      <c r="D135" s="632" t="s">
        <v>40</v>
      </c>
      <c r="E135" s="632">
        <v>78253</v>
      </c>
      <c r="F135" s="632" t="s">
        <v>889</v>
      </c>
      <c r="G135" s="633">
        <v>43146</v>
      </c>
    </row>
    <row r="136" spans="1:7" ht="14.25" customHeight="1">
      <c r="A136" s="632" t="s">
        <v>3318</v>
      </c>
      <c r="B136" s="632" t="s">
        <v>3319</v>
      </c>
      <c r="C136" s="632" t="s">
        <v>37</v>
      </c>
      <c r="D136" s="632" t="s">
        <v>40</v>
      </c>
      <c r="E136" s="632">
        <v>78023</v>
      </c>
      <c r="F136" s="632" t="s">
        <v>889</v>
      </c>
      <c r="G136" s="633">
        <v>43146</v>
      </c>
    </row>
    <row r="137" spans="1:7" ht="14.25" customHeight="1"/>
    <row r="138" spans="1:7" ht="14.25" customHeight="1"/>
    <row r="139" spans="1:7" ht="14.25" customHeight="1"/>
    <row r="140" spans="1:7" ht="14.25" customHeight="1"/>
    <row r="141" spans="1:7" ht="14.25" customHeight="1"/>
    <row r="142" spans="1:7" ht="14.25" customHeight="1"/>
    <row r="143" spans="1:7" ht="14.25" customHeight="1">
      <c r="C143" s="1" t="s">
        <v>4350</v>
      </c>
    </row>
  </sheetData>
  <autoFilter ref="A1:G115" xr:uid="{00000000-0009-0000-0000-000021000000}"/>
  <pageMargins left="0.7" right="0.7" top="0.75" bottom="0.75" header="0" footer="0"/>
  <pageSetup orientation="landscape"/>
  <headerFooter>
    <oddFooter>&amp;L_x000D_#000000 USAA Classification: Public</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M126"/>
  <sheetViews>
    <sheetView workbookViewId="0">
      <pane xSplit="1" ySplit="1" topLeftCell="B2" activePane="bottomRight" state="frozen"/>
      <selection pane="topRight" activeCell="B1" sqref="B1"/>
      <selection pane="bottomLeft" activeCell="A2" sqref="A2"/>
      <selection pane="bottomRight" activeCell="B2" sqref="B2"/>
    </sheetView>
  </sheetViews>
  <sheetFormatPr defaultColWidth="14.44140625" defaultRowHeight="15" customHeight="1"/>
  <cols>
    <col min="1" max="1" width="2.109375" hidden="1" customWidth="1"/>
    <col min="2" max="2" width="26.44140625" customWidth="1"/>
    <col min="3" max="3" width="23.5546875" customWidth="1"/>
    <col min="4" max="4" width="14.88671875" customWidth="1"/>
    <col min="5" max="5" width="7.5546875" customWidth="1"/>
    <col min="6" max="6" width="8.5546875" customWidth="1"/>
    <col min="7" max="7" width="16.109375" customWidth="1"/>
    <col min="8" max="39" width="10.109375" customWidth="1"/>
  </cols>
  <sheetData>
    <row r="1" spans="1:39" ht="30" customHeight="1">
      <c r="A1" s="191" t="s">
        <v>2528</v>
      </c>
      <c r="B1" s="125" t="s">
        <v>30</v>
      </c>
      <c r="C1" s="125" t="s">
        <v>31</v>
      </c>
      <c r="D1" s="125" t="s">
        <v>32</v>
      </c>
      <c r="E1" s="125" t="s">
        <v>33</v>
      </c>
      <c r="F1" s="125" t="s">
        <v>34</v>
      </c>
      <c r="G1" s="125" t="s">
        <v>346</v>
      </c>
      <c r="H1" s="125" t="s">
        <v>347</v>
      </c>
      <c r="I1" s="125" t="s">
        <v>944</v>
      </c>
      <c r="J1" s="125" t="s">
        <v>349</v>
      </c>
      <c r="K1" s="125" t="s">
        <v>945</v>
      </c>
      <c r="L1" s="125" t="s">
        <v>946</v>
      </c>
      <c r="M1" s="125" t="s">
        <v>947</v>
      </c>
      <c r="N1" s="125" t="s">
        <v>948</v>
      </c>
      <c r="O1" s="125" t="s">
        <v>949</v>
      </c>
      <c r="P1" s="125" t="s">
        <v>2448</v>
      </c>
      <c r="Q1" s="125" t="s">
        <v>953</v>
      </c>
      <c r="R1" s="125" t="s">
        <v>954</v>
      </c>
      <c r="S1" s="125" t="s">
        <v>955</v>
      </c>
      <c r="T1" s="125" t="s">
        <v>956</v>
      </c>
      <c r="U1" s="125" t="s">
        <v>957</v>
      </c>
      <c r="V1" s="125" t="s">
        <v>944</v>
      </c>
      <c r="W1" s="125" t="s">
        <v>959</v>
      </c>
      <c r="X1" s="125" t="s">
        <v>875</v>
      </c>
      <c r="Y1" s="125" t="s">
        <v>960</v>
      </c>
      <c r="Z1" s="634" t="s">
        <v>4351</v>
      </c>
      <c r="AA1" s="125" t="s">
        <v>879</v>
      </c>
      <c r="AB1" s="125" t="s">
        <v>963</v>
      </c>
      <c r="AC1" s="125" t="s">
        <v>880</v>
      </c>
      <c r="AD1" s="125" t="s">
        <v>881</v>
      </c>
      <c r="AE1" s="125" t="s">
        <v>4352</v>
      </c>
      <c r="AF1" s="125" t="s">
        <v>4353</v>
      </c>
      <c r="AG1" s="125" t="s">
        <v>882</v>
      </c>
      <c r="AH1" s="125" t="s">
        <v>884</v>
      </c>
      <c r="AI1" s="125" t="s">
        <v>4354</v>
      </c>
      <c r="AJ1" s="125" t="s">
        <v>4355</v>
      </c>
      <c r="AK1" s="191"/>
      <c r="AL1" s="191"/>
      <c r="AM1" s="191"/>
    </row>
    <row r="2" spans="1:39" ht="30" customHeight="1">
      <c r="A2" s="70" t="s">
        <v>2529</v>
      </c>
      <c r="B2" s="191" t="s">
        <v>2563</v>
      </c>
      <c r="C2" s="70" t="s">
        <v>304</v>
      </c>
      <c r="D2" s="70" t="s">
        <v>305</v>
      </c>
      <c r="E2" s="278" t="s">
        <v>40</v>
      </c>
      <c r="F2" s="278">
        <v>76702</v>
      </c>
      <c r="G2" s="70" t="s">
        <v>1272</v>
      </c>
      <c r="H2" s="70" t="s">
        <v>1273</v>
      </c>
      <c r="I2" s="70"/>
      <c r="J2" s="70"/>
      <c r="K2" s="70"/>
      <c r="L2" s="70">
        <v>20951</v>
      </c>
      <c r="M2" s="70"/>
      <c r="N2" s="70"/>
      <c r="O2" s="70"/>
      <c r="P2" s="70"/>
      <c r="Q2" s="70"/>
      <c r="R2" s="70">
        <v>20951</v>
      </c>
      <c r="S2" s="70" t="s">
        <v>927</v>
      </c>
      <c r="T2" s="70"/>
      <c r="U2" s="70"/>
      <c r="V2" s="70"/>
      <c r="W2" s="70"/>
      <c r="X2" s="278" t="s">
        <v>382</v>
      </c>
      <c r="Y2" s="278" t="s">
        <v>890</v>
      </c>
      <c r="Z2" s="635">
        <v>43497</v>
      </c>
      <c r="AA2" s="278">
        <v>4</v>
      </c>
      <c r="AB2" s="278"/>
      <c r="AC2" s="278">
        <v>6</v>
      </c>
      <c r="AD2" s="278">
        <v>4</v>
      </c>
      <c r="AE2" s="278" t="s">
        <v>3034</v>
      </c>
      <c r="AF2" s="278"/>
      <c r="AG2" s="278">
        <v>8</v>
      </c>
      <c r="AH2" s="278"/>
      <c r="AI2" s="278">
        <v>4</v>
      </c>
      <c r="AJ2" s="635">
        <v>43497</v>
      </c>
      <c r="AK2" s="70"/>
      <c r="AL2" s="70"/>
      <c r="AM2" s="70"/>
    </row>
    <row r="3" spans="1:39" ht="30" customHeight="1">
      <c r="A3" s="70" t="s">
        <v>3051</v>
      </c>
      <c r="B3" s="191" t="s">
        <v>3037</v>
      </c>
      <c r="C3" s="70" t="s">
        <v>2799</v>
      </c>
      <c r="D3" s="70" t="s">
        <v>37</v>
      </c>
      <c r="E3" s="278" t="s">
        <v>40</v>
      </c>
      <c r="F3" s="278">
        <v>78222</v>
      </c>
      <c r="G3" s="70" t="s">
        <v>3038</v>
      </c>
      <c r="H3" s="70" t="s">
        <v>2802</v>
      </c>
      <c r="I3" s="70"/>
      <c r="J3" s="70"/>
      <c r="K3" s="70"/>
      <c r="L3" s="70">
        <v>10000</v>
      </c>
      <c r="M3" s="70"/>
      <c r="N3" s="70"/>
      <c r="O3" s="70"/>
      <c r="P3" s="70"/>
      <c r="Q3" s="70"/>
      <c r="R3" s="70">
        <v>10000</v>
      </c>
      <c r="S3" s="70" t="s">
        <v>931</v>
      </c>
      <c r="T3" s="70"/>
      <c r="U3" s="70"/>
      <c r="V3" s="70"/>
      <c r="W3" s="70" t="s">
        <v>3040</v>
      </c>
      <c r="X3" s="278" t="s">
        <v>382</v>
      </c>
      <c r="Y3" s="278" t="s">
        <v>890</v>
      </c>
      <c r="Z3" s="635">
        <v>43497</v>
      </c>
      <c r="AA3" s="278">
        <v>4</v>
      </c>
      <c r="AB3" s="278"/>
      <c r="AC3" s="278">
        <v>6</v>
      </c>
      <c r="AD3" s="278">
        <v>4</v>
      </c>
      <c r="AE3" s="278" t="s">
        <v>3034</v>
      </c>
      <c r="AF3" s="278"/>
      <c r="AG3" s="278">
        <v>8</v>
      </c>
      <c r="AH3" s="278" t="s">
        <v>893</v>
      </c>
      <c r="AI3" s="278">
        <v>4</v>
      </c>
      <c r="AJ3" s="635">
        <v>43497</v>
      </c>
      <c r="AK3" s="70"/>
      <c r="AL3" s="70"/>
      <c r="AM3" s="70"/>
    </row>
    <row r="4" spans="1:39" ht="30" customHeight="1">
      <c r="A4" s="70" t="s">
        <v>362</v>
      </c>
      <c r="B4" s="191" t="s">
        <v>1224</v>
      </c>
      <c r="C4" s="70" t="s">
        <v>1225</v>
      </c>
      <c r="D4" s="70" t="s">
        <v>234</v>
      </c>
      <c r="E4" s="278" t="s">
        <v>40</v>
      </c>
      <c r="F4" s="278">
        <v>78130</v>
      </c>
      <c r="G4" s="70" t="s">
        <v>1226</v>
      </c>
      <c r="H4" s="70" t="s">
        <v>2560</v>
      </c>
      <c r="I4" s="70" t="s">
        <v>996</v>
      </c>
      <c r="J4" s="70">
        <v>43494</v>
      </c>
      <c r="K4" s="70" t="s">
        <v>3090</v>
      </c>
      <c r="L4" s="70"/>
      <c r="M4" s="70">
        <v>3500</v>
      </c>
      <c r="N4" s="70">
        <v>1000</v>
      </c>
      <c r="O4" s="70"/>
      <c r="P4" s="70"/>
      <c r="Q4" s="70"/>
      <c r="R4" s="70">
        <v>4500</v>
      </c>
      <c r="S4" s="70" t="s">
        <v>927</v>
      </c>
      <c r="T4" s="70"/>
      <c r="U4" s="70"/>
      <c r="V4" s="70"/>
      <c r="W4" s="70" t="s">
        <v>3091</v>
      </c>
      <c r="X4" s="278" t="s">
        <v>367</v>
      </c>
      <c r="Y4" s="278" t="s">
        <v>895</v>
      </c>
      <c r="Z4" s="635">
        <v>43497</v>
      </c>
      <c r="AA4" s="278">
        <v>2</v>
      </c>
      <c r="AB4" s="278"/>
      <c r="AC4" s="278">
        <v>4</v>
      </c>
      <c r="AD4" s="278">
        <v>2</v>
      </c>
      <c r="AE4" s="278" t="s">
        <v>3034</v>
      </c>
      <c r="AF4" s="278"/>
      <c r="AG4" s="278">
        <v>4</v>
      </c>
      <c r="AH4" s="278" t="s">
        <v>896</v>
      </c>
      <c r="AI4" s="278">
        <v>2</v>
      </c>
      <c r="AJ4" s="635">
        <v>43497</v>
      </c>
      <c r="AK4" s="70"/>
      <c r="AL4" s="70"/>
      <c r="AM4" s="70"/>
    </row>
    <row r="5" spans="1:39" ht="30" customHeight="1">
      <c r="A5" s="70" t="s">
        <v>3051</v>
      </c>
      <c r="B5" s="191" t="s">
        <v>3041</v>
      </c>
      <c r="C5" s="70" t="s">
        <v>1290</v>
      </c>
      <c r="D5" s="70" t="s">
        <v>37</v>
      </c>
      <c r="E5" s="278" t="s">
        <v>40</v>
      </c>
      <c r="F5" s="278">
        <v>78258</v>
      </c>
      <c r="G5" s="70"/>
      <c r="H5" s="70" t="s">
        <v>1291</v>
      </c>
      <c r="I5" s="70" t="s">
        <v>996</v>
      </c>
      <c r="J5" s="70"/>
      <c r="K5" s="70" t="s">
        <v>3042</v>
      </c>
      <c r="L5" s="70">
        <v>5000</v>
      </c>
      <c r="M5" s="70"/>
      <c r="N5" s="70"/>
      <c r="O5" s="70">
        <v>4750</v>
      </c>
      <c r="P5" s="70">
        <v>250</v>
      </c>
      <c r="Q5" s="70"/>
      <c r="R5" s="70">
        <v>10000</v>
      </c>
      <c r="S5" s="70" t="s">
        <v>931</v>
      </c>
      <c r="T5" s="70"/>
      <c r="U5" s="70"/>
      <c r="V5" s="70"/>
      <c r="W5" s="70" t="s">
        <v>3044</v>
      </c>
      <c r="X5" s="278" t="s">
        <v>382</v>
      </c>
      <c r="Y5" s="278" t="s">
        <v>890</v>
      </c>
      <c r="Z5" s="635">
        <v>43497</v>
      </c>
      <c r="AA5" s="278">
        <v>4</v>
      </c>
      <c r="AB5" s="278"/>
      <c r="AC5" s="278">
        <v>6</v>
      </c>
      <c r="AD5" s="278">
        <v>4</v>
      </c>
      <c r="AE5" s="278" t="s">
        <v>3045</v>
      </c>
      <c r="AF5" s="278"/>
      <c r="AG5" s="278">
        <v>8</v>
      </c>
      <c r="AH5" s="278" t="s">
        <v>893</v>
      </c>
      <c r="AI5" s="278">
        <v>4</v>
      </c>
      <c r="AJ5" s="635">
        <v>43497</v>
      </c>
      <c r="AK5" s="70"/>
      <c r="AL5" s="70"/>
      <c r="AM5" s="70"/>
    </row>
    <row r="6" spans="1:39" ht="30" customHeight="1">
      <c r="A6" s="70" t="s">
        <v>362</v>
      </c>
      <c r="B6" s="191" t="s">
        <v>2132</v>
      </c>
      <c r="C6" s="70" t="s">
        <v>2133</v>
      </c>
      <c r="D6" s="70" t="s">
        <v>134</v>
      </c>
      <c r="E6" s="278" t="s">
        <v>40</v>
      </c>
      <c r="F6" s="278">
        <v>78133</v>
      </c>
      <c r="G6" s="70" t="s">
        <v>3234</v>
      </c>
      <c r="H6" s="70" t="s">
        <v>3235</v>
      </c>
      <c r="I6" s="70" t="s">
        <v>2136</v>
      </c>
      <c r="J6" s="70">
        <v>43297</v>
      </c>
      <c r="K6" s="70">
        <v>3311</v>
      </c>
      <c r="L6" s="70"/>
      <c r="M6" s="70">
        <v>200</v>
      </c>
      <c r="N6" s="70"/>
      <c r="O6" s="70"/>
      <c r="P6" s="70"/>
      <c r="Q6" s="70"/>
      <c r="R6" s="70">
        <v>200</v>
      </c>
      <c r="S6" s="70" t="s">
        <v>927</v>
      </c>
      <c r="T6" s="70"/>
      <c r="U6" s="70"/>
      <c r="V6" s="70"/>
      <c r="W6" s="70"/>
      <c r="X6" s="278" t="s">
        <v>363</v>
      </c>
      <c r="Y6" s="278" t="s">
        <v>901</v>
      </c>
      <c r="Z6" s="635">
        <v>43497</v>
      </c>
      <c r="AA6" s="278">
        <v>0</v>
      </c>
      <c r="AB6" s="278"/>
      <c r="AC6" s="278">
        <v>1</v>
      </c>
      <c r="AD6" s="278">
        <v>1</v>
      </c>
      <c r="AE6" s="636" t="s">
        <v>2821</v>
      </c>
      <c r="AF6" s="278"/>
      <c r="AG6" s="278">
        <v>2</v>
      </c>
      <c r="AH6" s="278">
        <v>0</v>
      </c>
      <c r="AI6" s="278"/>
      <c r="AJ6" s="635">
        <v>43497</v>
      </c>
      <c r="AK6" s="70"/>
      <c r="AL6" s="70"/>
      <c r="AM6" s="70"/>
    </row>
    <row r="7" spans="1:39" ht="30" customHeight="1">
      <c r="A7" s="70" t="s">
        <v>362</v>
      </c>
      <c r="B7" s="191" t="s">
        <v>3199</v>
      </c>
      <c r="C7" s="70" t="s">
        <v>3200</v>
      </c>
      <c r="D7" s="70" t="s">
        <v>3201</v>
      </c>
      <c r="E7" s="278" t="s">
        <v>40</v>
      </c>
      <c r="F7" s="278">
        <v>78738</v>
      </c>
      <c r="G7" s="70" t="s">
        <v>3202</v>
      </c>
      <c r="H7" s="70" t="s">
        <v>3203</v>
      </c>
      <c r="I7" s="70"/>
      <c r="J7" s="70">
        <v>43236</v>
      </c>
      <c r="K7" s="70" t="s">
        <v>3204</v>
      </c>
      <c r="L7" s="70"/>
      <c r="M7" s="70">
        <v>500</v>
      </c>
      <c r="N7" s="70"/>
      <c r="O7" s="70"/>
      <c r="P7" s="70"/>
      <c r="Q7" s="70"/>
      <c r="R7" s="70">
        <v>500</v>
      </c>
      <c r="S7" s="70" t="s">
        <v>927</v>
      </c>
      <c r="T7" s="70"/>
      <c r="U7" s="70"/>
      <c r="V7" s="70"/>
      <c r="W7" s="70"/>
      <c r="X7" s="278" t="s">
        <v>368</v>
      </c>
      <c r="Y7" s="278" t="s">
        <v>898</v>
      </c>
      <c r="Z7" s="635">
        <v>43497</v>
      </c>
      <c r="AA7" s="278">
        <v>0</v>
      </c>
      <c r="AB7" s="278"/>
      <c r="AC7" s="278">
        <v>2</v>
      </c>
      <c r="AD7" s="278">
        <v>2</v>
      </c>
      <c r="AE7" s="278" t="s">
        <v>2821</v>
      </c>
      <c r="AF7" s="278"/>
      <c r="AG7" s="278">
        <v>2</v>
      </c>
      <c r="AH7" s="278">
        <v>0</v>
      </c>
      <c r="AI7" s="278">
        <v>1</v>
      </c>
      <c r="AJ7" s="635">
        <v>43497</v>
      </c>
      <c r="AK7" s="70"/>
      <c r="AL7" s="70"/>
      <c r="AM7" s="70"/>
    </row>
    <row r="8" spans="1:39" ht="30" customHeight="1">
      <c r="A8" s="70" t="s">
        <v>3051</v>
      </c>
      <c r="B8" s="191" t="s">
        <v>3205</v>
      </c>
      <c r="C8" s="70" t="s">
        <v>1069</v>
      </c>
      <c r="D8" s="70" t="s">
        <v>68</v>
      </c>
      <c r="E8" s="278" t="s">
        <v>40</v>
      </c>
      <c r="F8" s="278">
        <v>77005</v>
      </c>
      <c r="G8" s="70" t="s">
        <v>797</v>
      </c>
      <c r="H8" s="70"/>
      <c r="I8" s="70" t="s">
        <v>1045</v>
      </c>
      <c r="J8" s="70">
        <v>43402</v>
      </c>
      <c r="K8" s="70">
        <v>5363</v>
      </c>
      <c r="L8" s="70"/>
      <c r="M8" s="70"/>
      <c r="N8" s="70"/>
      <c r="O8" s="70"/>
      <c r="P8" s="70"/>
      <c r="Q8" s="70"/>
      <c r="R8" s="70">
        <v>0</v>
      </c>
      <c r="S8" s="70" t="s">
        <v>931</v>
      </c>
      <c r="T8" s="70"/>
      <c r="U8" s="70"/>
      <c r="V8" s="70"/>
      <c r="W8" s="70" t="s">
        <v>3206</v>
      </c>
      <c r="X8" s="278" t="s">
        <v>368</v>
      </c>
      <c r="Y8" s="278" t="s">
        <v>898</v>
      </c>
      <c r="Z8" s="635">
        <v>43497</v>
      </c>
      <c r="AA8" s="278">
        <v>0</v>
      </c>
      <c r="AB8" s="278"/>
      <c r="AC8" s="278">
        <v>2</v>
      </c>
      <c r="AD8" s="278">
        <v>2</v>
      </c>
      <c r="AE8" s="278" t="s">
        <v>2821</v>
      </c>
      <c r="AF8" s="278"/>
      <c r="AG8" s="278">
        <v>2</v>
      </c>
      <c r="AH8" s="278">
        <v>0</v>
      </c>
      <c r="AI8" s="278"/>
      <c r="AJ8" s="635">
        <v>43497</v>
      </c>
      <c r="AK8" s="70"/>
      <c r="AL8" s="70"/>
      <c r="AM8" s="70"/>
    </row>
    <row r="9" spans="1:39" ht="30" customHeight="1">
      <c r="A9" s="70" t="s">
        <v>362</v>
      </c>
      <c r="B9" s="191" t="s">
        <v>1163</v>
      </c>
      <c r="C9" s="70" t="s">
        <v>1164</v>
      </c>
      <c r="D9" s="70" t="s">
        <v>37</v>
      </c>
      <c r="E9" s="278" t="s">
        <v>40</v>
      </c>
      <c r="F9" s="278">
        <v>78231</v>
      </c>
      <c r="G9" s="70" t="s">
        <v>1165</v>
      </c>
      <c r="H9" s="70" t="s">
        <v>748</v>
      </c>
      <c r="I9" s="70" t="s">
        <v>501</v>
      </c>
      <c r="J9" s="70">
        <v>43406</v>
      </c>
      <c r="K9" s="70" t="s">
        <v>3094</v>
      </c>
      <c r="L9" s="70">
        <v>2500</v>
      </c>
      <c r="M9" s="70"/>
      <c r="N9" s="70"/>
      <c r="O9" s="70"/>
      <c r="P9" s="70"/>
      <c r="Q9" s="70"/>
      <c r="R9" s="70">
        <v>2500</v>
      </c>
      <c r="S9" s="70" t="s">
        <v>927</v>
      </c>
      <c r="T9" s="70"/>
      <c r="U9" s="70"/>
      <c r="V9" s="70"/>
      <c r="W9" s="70" t="s">
        <v>3096</v>
      </c>
      <c r="X9" s="278" t="s">
        <v>367</v>
      </c>
      <c r="Y9" s="278" t="s">
        <v>895</v>
      </c>
      <c r="Z9" s="635">
        <v>43497</v>
      </c>
      <c r="AA9" s="278">
        <v>1</v>
      </c>
      <c r="AB9" s="278"/>
      <c r="AC9" s="278">
        <v>4</v>
      </c>
      <c r="AD9" s="278">
        <v>2</v>
      </c>
      <c r="AE9" s="278" t="s">
        <v>3034</v>
      </c>
      <c r="AF9" s="278"/>
      <c r="AG9" s="278">
        <v>4</v>
      </c>
      <c r="AH9" s="278"/>
      <c r="AI9" s="278">
        <v>2</v>
      </c>
      <c r="AJ9" s="635">
        <v>43497</v>
      </c>
      <c r="AK9" s="70"/>
      <c r="AL9" s="70"/>
      <c r="AM9" s="70"/>
    </row>
    <row r="10" spans="1:39" ht="30" customHeight="1">
      <c r="A10" s="70" t="s">
        <v>362</v>
      </c>
      <c r="B10" s="191" t="s">
        <v>2153</v>
      </c>
      <c r="C10" s="70" t="s">
        <v>2154</v>
      </c>
      <c r="D10" s="70" t="s">
        <v>37</v>
      </c>
      <c r="E10" s="278" t="s">
        <v>40</v>
      </c>
      <c r="F10" s="278">
        <v>78259</v>
      </c>
      <c r="G10" s="70" t="s">
        <v>2155</v>
      </c>
      <c r="H10" s="70"/>
      <c r="I10" s="70" t="s">
        <v>1045</v>
      </c>
      <c r="J10" s="70">
        <v>43412</v>
      </c>
      <c r="K10" s="70" t="s">
        <v>3097</v>
      </c>
      <c r="L10" s="70">
        <v>2500</v>
      </c>
      <c r="M10" s="70"/>
      <c r="N10" s="70">
        <v>1000</v>
      </c>
      <c r="O10" s="70"/>
      <c r="P10" s="70"/>
      <c r="Q10" s="70"/>
      <c r="R10" s="70">
        <v>3500</v>
      </c>
      <c r="S10" s="70" t="s">
        <v>927</v>
      </c>
      <c r="T10" s="70"/>
      <c r="U10" s="70"/>
      <c r="V10" s="70"/>
      <c r="W10" s="70" t="s">
        <v>3098</v>
      </c>
      <c r="X10" s="278" t="s">
        <v>367</v>
      </c>
      <c r="Y10" s="278" t="s">
        <v>895</v>
      </c>
      <c r="Z10" s="635">
        <v>43497</v>
      </c>
      <c r="AA10" s="278">
        <v>1</v>
      </c>
      <c r="AB10" s="278"/>
      <c r="AC10" s="278">
        <v>4</v>
      </c>
      <c r="AD10" s="278">
        <v>2</v>
      </c>
      <c r="AE10" s="278" t="s">
        <v>3034</v>
      </c>
      <c r="AF10" s="278"/>
      <c r="AG10" s="278">
        <v>4</v>
      </c>
      <c r="AH10" s="278" t="s">
        <v>896</v>
      </c>
      <c r="AI10" s="278">
        <v>2</v>
      </c>
      <c r="AJ10" s="635">
        <v>43497</v>
      </c>
      <c r="AK10" s="70"/>
      <c r="AL10" s="70"/>
      <c r="AM10" s="70"/>
    </row>
    <row r="11" spans="1:39" ht="30" customHeight="1">
      <c r="A11" s="70" t="s">
        <v>362</v>
      </c>
      <c r="B11" s="191" t="s">
        <v>3132</v>
      </c>
      <c r="C11" s="70" t="s">
        <v>2534</v>
      </c>
      <c r="D11" s="70" t="s">
        <v>129</v>
      </c>
      <c r="E11" s="278" t="s">
        <v>40</v>
      </c>
      <c r="F11" s="278">
        <v>78155</v>
      </c>
      <c r="G11" s="70" t="s">
        <v>1186</v>
      </c>
      <c r="H11" s="70" t="s">
        <v>3133</v>
      </c>
      <c r="I11" s="70"/>
      <c r="J11" s="70">
        <v>43413</v>
      </c>
      <c r="K11" s="70" t="s">
        <v>3134</v>
      </c>
      <c r="L11" s="70"/>
      <c r="M11" s="70"/>
      <c r="N11" s="70">
        <v>1000</v>
      </c>
      <c r="O11" s="70"/>
      <c r="P11" s="70"/>
      <c r="Q11" s="70"/>
      <c r="R11" s="70">
        <v>1000</v>
      </c>
      <c r="S11" s="70" t="s">
        <v>927</v>
      </c>
      <c r="T11" s="70"/>
      <c r="U11" s="70"/>
      <c r="V11" s="70"/>
      <c r="W11" s="70"/>
      <c r="X11" s="278" t="s">
        <v>373</v>
      </c>
      <c r="Y11" s="278" t="s">
        <v>897</v>
      </c>
      <c r="Z11" s="635">
        <v>43497</v>
      </c>
      <c r="AA11" s="278">
        <v>0</v>
      </c>
      <c r="AB11" s="278"/>
      <c r="AC11" s="278">
        <v>2</v>
      </c>
      <c r="AD11" s="278">
        <v>2</v>
      </c>
      <c r="AE11" s="278" t="s">
        <v>3136</v>
      </c>
      <c r="AF11" s="278"/>
      <c r="AG11" s="278">
        <v>4</v>
      </c>
      <c r="AH11" s="278" t="s">
        <v>2707</v>
      </c>
      <c r="AI11" s="278"/>
      <c r="AJ11" s="635">
        <v>43497</v>
      </c>
      <c r="AK11" s="70"/>
      <c r="AL11" s="70"/>
      <c r="AM11" s="70"/>
    </row>
    <row r="12" spans="1:39" ht="30" customHeight="1">
      <c r="A12" s="70" t="s">
        <v>362</v>
      </c>
      <c r="B12" s="191" t="s">
        <v>3137</v>
      </c>
      <c r="C12" s="70" t="s">
        <v>1481</v>
      </c>
      <c r="D12" s="70" t="s">
        <v>37</v>
      </c>
      <c r="E12" s="278" t="s">
        <v>40</v>
      </c>
      <c r="F12" s="278">
        <v>78257</v>
      </c>
      <c r="G12" s="70" t="s">
        <v>1482</v>
      </c>
      <c r="H12" s="70" t="s">
        <v>1483</v>
      </c>
      <c r="I12" s="70"/>
      <c r="J12" s="70">
        <v>43418</v>
      </c>
      <c r="K12" s="70">
        <v>5442</v>
      </c>
      <c r="L12" s="70"/>
      <c r="M12" s="70">
        <v>1000</v>
      </c>
      <c r="N12" s="70"/>
      <c r="O12" s="70"/>
      <c r="P12" s="70"/>
      <c r="Q12" s="70"/>
      <c r="R12" s="70">
        <v>1000</v>
      </c>
      <c r="S12" s="70" t="s">
        <v>927</v>
      </c>
      <c r="T12" s="70"/>
      <c r="U12" s="70"/>
      <c r="V12" s="70"/>
      <c r="W12" s="70" t="s">
        <v>3138</v>
      </c>
      <c r="X12" s="278" t="s">
        <v>373</v>
      </c>
      <c r="Y12" s="278" t="s">
        <v>897</v>
      </c>
      <c r="Z12" s="635">
        <v>43497</v>
      </c>
      <c r="AA12" s="278">
        <v>0</v>
      </c>
      <c r="AB12" s="278"/>
      <c r="AC12" s="278">
        <v>2</v>
      </c>
      <c r="AD12" s="278">
        <v>2</v>
      </c>
      <c r="AE12" s="278" t="s">
        <v>2821</v>
      </c>
      <c r="AF12" s="278"/>
      <c r="AG12" s="278">
        <v>4</v>
      </c>
      <c r="AH12" s="278">
        <v>0</v>
      </c>
      <c r="AI12" s="278"/>
      <c r="AJ12" s="635">
        <v>43497</v>
      </c>
      <c r="AK12" s="70"/>
      <c r="AL12" s="70"/>
      <c r="AM12" s="70"/>
    </row>
    <row r="13" spans="1:39" ht="30" customHeight="1">
      <c r="A13" s="70" t="s">
        <v>362</v>
      </c>
      <c r="B13" s="191" t="s">
        <v>1809</v>
      </c>
      <c r="C13" s="70" t="s">
        <v>3139</v>
      </c>
      <c r="D13" s="70" t="s">
        <v>37</v>
      </c>
      <c r="E13" s="278" t="s">
        <v>40</v>
      </c>
      <c r="F13" s="278">
        <v>78296</v>
      </c>
      <c r="G13" s="70" t="s">
        <v>1812</v>
      </c>
      <c r="H13" s="70" t="s">
        <v>1813</v>
      </c>
      <c r="I13" s="70" t="s">
        <v>1814</v>
      </c>
      <c r="J13" s="70">
        <v>43420</v>
      </c>
      <c r="K13" s="70">
        <v>5451</v>
      </c>
      <c r="L13" s="70"/>
      <c r="M13" s="70">
        <v>750</v>
      </c>
      <c r="N13" s="70"/>
      <c r="O13" s="70"/>
      <c r="P13" s="70">
        <v>250</v>
      </c>
      <c r="Q13" s="70"/>
      <c r="R13" s="70">
        <v>1000</v>
      </c>
      <c r="S13" s="70" t="s">
        <v>927</v>
      </c>
      <c r="T13" s="70"/>
      <c r="U13" s="70"/>
      <c r="V13" s="70"/>
      <c r="W13" s="70"/>
      <c r="X13" s="278" t="s">
        <v>373</v>
      </c>
      <c r="Y13" s="278" t="s">
        <v>897</v>
      </c>
      <c r="Z13" s="635">
        <v>43497</v>
      </c>
      <c r="AA13" s="278">
        <v>0</v>
      </c>
      <c r="AB13" s="278"/>
      <c r="AC13" s="278">
        <v>2</v>
      </c>
      <c r="AD13" s="278">
        <v>2</v>
      </c>
      <c r="AE13" s="278" t="s">
        <v>2821</v>
      </c>
      <c r="AF13" s="278"/>
      <c r="AG13" s="278">
        <v>4</v>
      </c>
      <c r="AH13" s="278">
        <v>0</v>
      </c>
      <c r="AI13" s="278">
        <v>2</v>
      </c>
      <c r="AJ13" s="635">
        <v>43497</v>
      </c>
      <c r="AK13" s="70"/>
      <c r="AL13" s="70"/>
      <c r="AM13" s="70"/>
    </row>
    <row r="14" spans="1:39" ht="30" customHeight="1">
      <c r="A14" s="70" t="s">
        <v>3051</v>
      </c>
      <c r="B14" s="191" t="s">
        <v>1917</v>
      </c>
      <c r="C14" s="70" t="s">
        <v>1918</v>
      </c>
      <c r="D14" s="70" t="s">
        <v>309</v>
      </c>
      <c r="E14" s="278" t="s">
        <v>40</v>
      </c>
      <c r="F14" s="278">
        <v>78801</v>
      </c>
      <c r="G14" s="70" t="s">
        <v>1919</v>
      </c>
      <c r="H14" s="70" t="s">
        <v>3237</v>
      </c>
      <c r="I14" s="70" t="s">
        <v>1921</v>
      </c>
      <c r="J14" s="70">
        <v>43423</v>
      </c>
      <c r="K14" s="70">
        <v>5462</v>
      </c>
      <c r="L14" s="70"/>
      <c r="M14" s="70">
        <v>250</v>
      </c>
      <c r="N14" s="70"/>
      <c r="O14" s="70"/>
      <c r="P14" s="70"/>
      <c r="Q14" s="70"/>
      <c r="R14" s="70">
        <v>250</v>
      </c>
      <c r="S14" s="70" t="s">
        <v>927</v>
      </c>
      <c r="T14" s="70"/>
      <c r="U14" s="70"/>
      <c r="V14" s="70"/>
      <c r="W14" s="70" t="s">
        <v>3238</v>
      </c>
      <c r="X14" s="278" t="s">
        <v>363</v>
      </c>
      <c r="Y14" s="278" t="s">
        <v>901</v>
      </c>
      <c r="Z14" s="635">
        <v>43497</v>
      </c>
      <c r="AA14" s="278">
        <v>0</v>
      </c>
      <c r="AB14" s="278"/>
      <c r="AC14" s="278">
        <v>1</v>
      </c>
      <c r="AD14" s="278">
        <v>0</v>
      </c>
      <c r="AE14" s="278"/>
      <c r="AF14" s="278"/>
      <c r="AG14" s="278">
        <v>2</v>
      </c>
      <c r="AH14" s="278">
        <v>0</v>
      </c>
      <c r="AI14" s="278"/>
      <c r="AJ14" s="635">
        <v>43497</v>
      </c>
      <c r="AK14" s="70"/>
      <c r="AL14" s="70"/>
      <c r="AM14" s="70"/>
    </row>
    <row r="15" spans="1:39" ht="30" customHeight="1">
      <c r="A15" s="70" t="s">
        <v>3051</v>
      </c>
      <c r="B15" s="191" t="s">
        <v>2932</v>
      </c>
      <c r="C15" s="70" t="s">
        <v>1088</v>
      </c>
      <c r="D15" s="70" t="s">
        <v>137</v>
      </c>
      <c r="E15" s="278" t="s">
        <v>40</v>
      </c>
      <c r="F15" s="278">
        <v>78624</v>
      </c>
      <c r="G15" s="70" t="s">
        <v>1089</v>
      </c>
      <c r="H15" s="70" t="s">
        <v>1090</v>
      </c>
      <c r="I15" s="70" t="s">
        <v>1045</v>
      </c>
      <c r="J15" s="70">
        <v>43429</v>
      </c>
      <c r="K15" s="70" t="s">
        <v>3141</v>
      </c>
      <c r="L15" s="70"/>
      <c r="M15" s="70">
        <v>250</v>
      </c>
      <c r="N15" s="70"/>
      <c r="O15" s="70"/>
      <c r="P15" s="70"/>
      <c r="Q15" s="70"/>
      <c r="R15" s="70">
        <v>250</v>
      </c>
      <c r="S15" s="70" t="s">
        <v>927</v>
      </c>
      <c r="T15" s="70"/>
      <c r="U15" s="70"/>
      <c r="V15" s="70"/>
      <c r="W15" s="70" t="s">
        <v>3238</v>
      </c>
      <c r="X15" s="278" t="s">
        <v>363</v>
      </c>
      <c r="Y15" s="278" t="s">
        <v>901</v>
      </c>
      <c r="Z15" s="635">
        <v>43497</v>
      </c>
      <c r="AA15" s="278">
        <v>0</v>
      </c>
      <c r="AB15" s="278"/>
      <c r="AC15" s="278">
        <v>2</v>
      </c>
      <c r="AD15" s="278">
        <v>1</v>
      </c>
      <c r="AE15" s="278" t="s">
        <v>2821</v>
      </c>
      <c r="AF15" s="278"/>
      <c r="AG15" s="278">
        <v>2</v>
      </c>
      <c r="AH15" s="278">
        <v>0</v>
      </c>
      <c r="AI15" s="278"/>
      <c r="AJ15" s="635">
        <v>43497</v>
      </c>
      <c r="AK15" s="70"/>
      <c r="AL15" s="70"/>
      <c r="AM15" s="70"/>
    </row>
    <row r="16" spans="1:39" ht="30" customHeight="1">
      <c r="A16" s="70" t="s">
        <v>3051</v>
      </c>
      <c r="B16" s="191" t="s">
        <v>1041</v>
      </c>
      <c r="C16" s="70" t="s">
        <v>1088</v>
      </c>
      <c r="D16" s="70" t="s">
        <v>137</v>
      </c>
      <c r="E16" s="278" t="s">
        <v>40</v>
      </c>
      <c r="F16" s="278">
        <v>78624</v>
      </c>
      <c r="G16" s="70" t="s">
        <v>1089</v>
      </c>
      <c r="H16" s="70" t="s">
        <v>1090</v>
      </c>
      <c r="I16" s="70" t="s">
        <v>1045</v>
      </c>
      <c r="J16" s="70">
        <v>43429</v>
      </c>
      <c r="K16" s="70" t="s">
        <v>3141</v>
      </c>
      <c r="L16" s="70"/>
      <c r="M16" s="70">
        <v>250</v>
      </c>
      <c r="N16" s="70"/>
      <c r="O16" s="70"/>
      <c r="P16" s="70"/>
      <c r="Q16" s="70"/>
      <c r="R16" s="70">
        <v>250</v>
      </c>
      <c r="S16" s="70" t="s">
        <v>927</v>
      </c>
      <c r="T16" s="70"/>
      <c r="U16" s="70"/>
      <c r="V16" s="70"/>
      <c r="W16" s="70" t="s">
        <v>3238</v>
      </c>
      <c r="X16" s="278" t="s">
        <v>363</v>
      </c>
      <c r="Y16" s="278" t="s">
        <v>901</v>
      </c>
      <c r="Z16" s="635">
        <v>43497</v>
      </c>
      <c r="AA16" s="278">
        <v>0</v>
      </c>
      <c r="AB16" s="278"/>
      <c r="AC16" s="278">
        <v>1</v>
      </c>
      <c r="AD16" s="278">
        <v>1</v>
      </c>
      <c r="AE16" s="278" t="s">
        <v>2821</v>
      </c>
      <c r="AF16" s="278"/>
      <c r="AG16" s="278">
        <v>2</v>
      </c>
      <c r="AH16" s="278">
        <v>0</v>
      </c>
      <c r="AI16" s="278"/>
      <c r="AJ16" s="635">
        <v>43497</v>
      </c>
      <c r="AK16" s="70"/>
      <c r="AL16" s="70"/>
      <c r="AM16" s="70"/>
    </row>
    <row r="17" spans="1:39" ht="30" customHeight="1">
      <c r="A17" s="70" t="s">
        <v>362</v>
      </c>
      <c r="B17" s="191" t="s">
        <v>2599</v>
      </c>
      <c r="C17" s="70" t="s">
        <v>3140</v>
      </c>
      <c r="D17" s="70" t="s">
        <v>234</v>
      </c>
      <c r="E17" s="278" t="s">
        <v>40</v>
      </c>
      <c r="F17" s="278">
        <v>78132</v>
      </c>
      <c r="G17" s="70" t="s">
        <v>1057</v>
      </c>
      <c r="H17" s="70" t="s">
        <v>595</v>
      </c>
      <c r="I17" s="70" t="s">
        <v>996</v>
      </c>
      <c r="J17" s="70">
        <v>43429</v>
      </c>
      <c r="K17" s="70" t="s">
        <v>3141</v>
      </c>
      <c r="L17" s="70"/>
      <c r="M17" s="70">
        <v>1000</v>
      </c>
      <c r="N17" s="70"/>
      <c r="O17" s="70"/>
      <c r="P17" s="70">
        <v>250</v>
      </c>
      <c r="Q17" s="70"/>
      <c r="R17" s="70">
        <v>1250</v>
      </c>
      <c r="S17" s="70" t="s">
        <v>927</v>
      </c>
      <c r="T17" s="70"/>
      <c r="U17" s="70"/>
      <c r="V17" s="70"/>
      <c r="W17" s="70"/>
      <c r="X17" s="278" t="s">
        <v>373</v>
      </c>
      <c r="Y17" s="278" t="s">
        <v>897</v>
      </c>
      <c r="Z17" s="635">
        <v>43497</v>
      </c>
      <c r="AA17" s="278">
        <v>0</v>
      </c>
      <c r="AB17" s="278"/>
      <c r="AC17" s="278">
        <v>2</v>
      </c>
      <c r="AD17" s="278">
        <v>2</v>
      </c>
      <c r="AE17" s="278" t="s">
        <v>2821</v>
      </c>
      <c r="AF17" s="278"/>
      <c r="AG17" s="278">
        <v>4</v>
      </c>
      <c r="AH17" s="278">
        <v>0</v>
      </c>
      <c r="AI17" s="278">
        <v>2</v>
      </c>
      <c r="AJ17" s="635">
        <v>43497</v>
      </c>
      <c r="AK17" s="70"/>
      <c r="AL17" s="70"/>
      <c r="AM17" s="70"/>
    </row>
    <row r="18" spans="1:39" ht="30" customHeight="1">
      <c r="A18" s="70" t="s">
        <v>362</v>
      </c>
      <c r="B18" s="191" t="s">
        <v>2594</v>
      </c>
      <c r="C18" s="70" t="s">
        <v>166</v>
      </c>
      <c r="D18" s="70" t="s">
        <v>167</v>
      </c>
      <c r="E18" s="278" t="s">
        <v>40</v>
      </c>
      <c r="F18" s="278">
        <v>78163</v>
      </c>
      <c r="G18" s="70" t="s">
        <v>1117</v>
      </c>
      <c r="H18" s="70" t="s">
        <v>471</v>
      </c>
      <c r="I18" s="70" t="s">
        <v>472</v>
      </c>
      <c r="J18" s="70">
        <v>43430</v>
      </c>
      <c r="K18" s="70" t="s">
        <v>3142</v>
      </c>
      <c r="L18" s="70"/>
      <c r="M18" s="70">
        <v>1000</v>
      </c>
      <c r="N18" s="70"/>
      <c r="O18" s="70"/>
      <c r="P18" s="70"/>
      <c r="Q18" s="70"/>
      <c r="R18" s="70">
        <v>1000</v>
      </c>
      <c r="S18" s="70" t="s">
        <v>927</v>
      </c>
      <c r="T18" s="70"/>
      <c r="U18" s="70"/>
      <c r="V18" s="70"/>
      <c r="W18" s="70"/>
      <c r="X18" s="278" t="s">
        <v>373</v>
      </c>
      <c r="Y18" s="278" t="s">
        <v>897</v>
      </c>
      <c r="Z18" s="635">
        <v>43497</v>
      </c>
      <c r="AA18" s="278">
        <v>0</v>
      </c>
      <c r="AB18" s="278"/>
      <c r="AC18" s="278">
        <v>2</v>
      </c>
      <c r="AD18" s="278">
        <v>2</v>
      </c>
      <c r="AE18" s="278" t="s">
        <v>2821</v>
      </c>
      <c r="AF18" s="278"/>
      <c r="AG18" s="278">
        <v>4</v>
      </c>
      <c r="AH18" s="278">
        <v>0</v>
      </c>
      <c r="AI18" s="278"/>
      <c r="AJ18" s="635">
        <v>43497</v>
      </c>
      <c r="AK18" s="70"/>
      <c r="AL18" s="70"/>
      <c r="AM18" s="70"/>
    </row>
    <row r="19" spans="1:39" ht="30" customHeight="1">
      <c r="A19" s="70" t="s">
        <v>362</v>
      </c>
      <c r="B19" s="191" t="s">
        <v>3208</v>
      </c>
      <c r="C19" s="70" t="s">
        <v>3209</v>
      </c>
      <c r="D19" s="70" t="s">
        <v>167</v>
      </c>
      <c r="E19" s="278" t="s">
        <v>40</v>
      </c>
      <c r="F19" s="278">
        <v>78163</v>
      </c>
      <c r="G19" s="70" t="s">
        <v>3210</v>
      </c>
      <c r="H19" s="70" t="s">
        <v>1279</v>
      </c>
      <c r="I19" s="70" t="s">
        <v>472</v>
      </c>
      <c r="J19" s="70">
        <v>43430</v>
      </c>
      <c r="K19" s="70" t="s">
        <v>3142</v>
      </c>
      <c r="L19" s="70"/>
      <c r="M19" s="70">
        <v>500</v>
      </c>
      <c r="N19" s="70"/>
      <c r="O19" s="70"/>
      <c r="P19" s="70"/>
      <c r="Q19" s="70"/>
      <c r="R19" s="70">
        <v>500</v>
      </c>
      <c r="S19" s="70" t="s">
        <v>927</v>
      </c>
      <c r="T19" s="70"/>
      <c r="U19" s="70"/>
      <c r="V19" s="70"/>
      <c r="W19" s="70"/>
      <c r="X19" s="278" t="s">
        <v>368</v>
      </c>
      <c r="Y19" s="278" t="s">
        <v>898</v>
      </c>
      <c r="Z19" s="635">
        <v>43497</v>
      </c>
      <c r="AA19" s="278">
        <v>0</v>
      </c>
      <c r="AB19" s="278"/>
      <c r="AC19" s="278">
        <v>2</v>
      </c>
      <c r="AD19" s="278">
        <v>2</v>
      </c>
      <c r="AE19" s="278" t="s">
        <v>2821</v>
      </c>
      <c r="AF19" s="278"/>
      <c r="AG19" s="278">
        <v>2</v>
      </c>
      <c r="AH19" s="278">
        <v>0</v>
      </c>
      <c r="AI19" s="278"/>
      <c r="AJ19" s="635">
        <v>43497</v>
      </c>
      <c r="AK19" s="70"/>
      <c r="AL19" s="70"/>
      <c r="AM19" s="70"/>
    </row>
    <row r="20" spans="1:39" ht="30" customHeight="1">
      <c r="A20" s="70" t="s">
        <v>362</v>
      </c>
      <c r="B20" s="191" t="s">
        <v>227</v>
      </c>
      <c r="C20" s="70" t="s">
        <v>1931</v>
      </c>
      <c r="D20" s="70" t="s">
        <v>229</v>
      </c>
      <c r="E20" s="278" t="s">
        <v>40</v>
      </c>
      <c r="F20" s="278">
        <v>78014</v>
      </c>
      <c r="G20" s="70" t="s">
        <v>1932</v>
      </c>
      <c r="H20" s="70" t="s">
        <v>1933</v>
      </c>
      <c r="I20" s="70" t="s">
        <v>102</v>
      </c>
      <c r="J20" s="70">
        <v>43433</v>
      </c>
      <c r="K20" s="70" t="s">
        <v>3143</v>
      </c>
      <c r="L20" s="70"/>
      <c r="M20" s="70">
        <v>1000</v>
      </c>
      <c r="N20" s="70"/>
      <c r="O20" s="70"/>
      <c r="P20" s="70"/>
      <c r="Q20" s="70"/>
      <c r="R20" s="70">
        <v>1000</v>
      </c>
      <c r="S20" s="70" t="s">
        <v>927</v>
      </c>
      <c r="T20" s="70"/>
      <c r="U20" s="70"/>
      <c r="V20" s="70"/>
      <c r="W20" s="70"/>
      <c r="X20" s="278" t="s">
        <v>373</v>
      </c>
      <c r="Y20" s="278" t="s">
        <v>897</v>
      </c>
      <c r="Z20" s="635">
        <v>43497</v>
      </c>
      <c r="AA20" s="278">
        <v>0</v>
      </c>
      <c r="AB20" s="278"/>
      <c r="AC20" s="278">
        <v>2</v>
      </c>
      <c r="AD20" s="278">
        <v>2</v>
      </c>
      <c r="AE20" s="278" t="s">
        <v>2821</v>
      </c>
      <c r="AF20" s="278"/>
      <c r="AG20" s="278">
        <v>4</v>
      </c>
      <c r="AH20" s="278">
        <v>0</v>
      </c>
      <c r="AI20" s="278"/>
      <c r="AJ20" s="635">
        <v>43497</v>
      </c>
      <c r="AK20" s="70"/>
      <c r="AL20" s="70"/>
      <c r="AM20" s="70"/>
    </row>
    <row r="21" spans="1:39" ht="30" customHeight="1">
      <c r="A21" s="70" t="s">
        <v>3051</v>
      </c>
      <c r="B21" s="191" t="s">
        <v>3144</v>
      </c>
      <c r="C21" s="70" t="s">
        <v>3145</v>
      </c>
      <c r="D21" s="70" t="s">
        <v>37</v>
      </c>
      <c r="E21" s="278" t="s">
        <v>40</v>
      </c>
      <c r="F21" s="278">
        <v>78228</v>
      </c>
      <c r="G21" s="70" t="s">
        <v>3146</v>
      </c>
      <c r="H21" s="70" t="s">
        <v>3147</v>
      </c>
      <c r="I21" s="70" t="s">
        <v>996</v>
      </c>
      <c r="J21" s="70">
        <v>43438</v>
      </c>
      <c r="K21" s="70" t="s">
        <v>3148</v>
      </c>
      <c r="L21" s="70"/>
      <c r="M21" s="70">
        <v>500</v>
      </c>
      <c r="N21" s="70"/>
      <c r="O21" s="70"/>
      <c r="P21" s="70">
        <v>1000</v>
      </c>
      <c r="Q21" s="70"/>
      <c r="R21" s="70">
        <v>1500</v>
      </c>
      <c r="S21" s="70" t="s">
        <v>927</v>
      </c>
      <c r="T21" s="70"/>
      <c r="U21" s="70"/>
      <c r="V21" s="70"/>
      <c r="W21" s="70" t="s">
        <v>3149</v>
      </c>
      <c r="X21" s="278" t="s">
        <v>373</v>
      </c>
      <c r="Y21" s="278" t="s">
        <v>897</v>
      </c>
      <c r="Z21" s="635">
        <v>43497</v>
      </c>
      <c r="AA21" s="278">
        <v>0</v>
      </c>
      <c r="AB21" s="278"/>
      <c r="AC21" s="278">
        <v>2</v>
      </c>
      <c r="AD21" s="278">
        <v>2</v>
      </c>
      <c r="AE21" s="278" t="s">
        <v>2821</v>
      </c>
      <c r="AF21" s="278"/>
      <c r="AG21" s="278">
        <v>4</v>
      </c>
      <c r="AH21" s="278">
        <v>0</v>
      </c>
      <c r="AI21" s="278">
        <v>2</v>
      </c>
      <c r="AJ21" s="635">
        <v>43497</v>
      </c>
      <c r="AK21" s="70"/>
      <c r="AL21" s="70"/>
      <c r="AM21" s="70"/>
    </row>
    <row r="22" spans="1:39" ht="30" customHeight="1">
      <c r="A22" s="70" t="s">
        <v>362</v>
      </c>
      <c r="B22" s="191" t="s">
        <v>2287</v>
      </c>
      <c r="C22" s="70" t="s">
        <v>2288</v>
      </c>
      <c r="D22" s="70" t="s">
        <v>37</v>
      </c>
      <c r="E22" s="278" t="s">
        <v>40</v>
      </c>
      <c r="F22" s="278">
        <v>78201</v>
      </c>
      <c r="G22" s="70" t="s">
        <v>3211</v>
      </c>
      <c r="H22" s="70" t="s">
        <v>2290</v>
      </c>
      <c r="I22" s="70" t="s">
        <v>2094</v>
      </c>
      <c r="J22" s="70">
        <v>43441</v>
      </c>
      <c r="K22" s="70" t="s">
        <v>3212</v>
      </c>
      <c r="L22" s="70"/>
      <c r="M22" s="70">
        <v>500</v>
      </c>
      <c r="N22" s="70"/>
      <c r="O22" s="70"/>
      <c r="P22" s="70"/>
      <c r="Q22" s="70"/>
      <c r="R22" s="70">
        <v>500</v>
      </c>
      <c r="S22" s="70" t="s">
        <v>927</v>
      </c>
      <c r="T22" s="70"/>
      <c r="U22" s="70"/>
      <c r="V22" s="70"/>
      <c r="W22" s="70"/>
      <c r="X22" s="278" t="s">
        <v>368</v>
      </c>
      <c r="Y22" s="278" t="s">
        <v>898</v>
      </c>
      <c r="Z22" s="635">
        <v>43497</v>
      </c>
      <c r="AA22" s="278">
        <v>0</v>
      </c>
      <c r="AB22" s="278"/>
      <c r="AC22" s="278">
        <v>2</v>
      </c>
      <c r="AD22" s="278">
        <v>2</v>
      </c>
      <c r="AE22" s="278" t="s">
        <v>2821</v>
      </c>
      <c r="AF22" s="278"/>
      <c r="AG22" s="278">
        <v>2</v>
      </c>
      <c r="AH22" s="278">
        <v>0</v>
      </c>
      <c r="AI22" s="278"/>
      <c r="AJ22" s="635">
        <v>43497</v>
      </c>
      <c r="AK22" s="70"/>
      <c r="AL22" s="70"/>
      <c r="AM22" s="70"/>
    </row>
    <row r="23" spans="1:39" ht="30" customHeight="1">
      <c r="A23" s="70" t="s">
        <v>362</v>
      </c>
      <c r="B23" s="191" t="s">
        <v>3067</v>
      </c>
      <c r="C23" s="70" t="s">
        <v>3068</v>
      </c>
      <c r="D23" s="70" t="s">
        <v>37</v>
      </c>
      <c r="E23" s="278" t="s">
        <v>40</v>
      </c>
      <c r="F23" s="278">
        <v>78217</v>
      </c>
      <c r="G23" s="70" t="s">
        <v>663</v>
      </c>
      <c r="H23" s="70"/>
      <c r="I23" s="70" t="s">
        <v>427</v>
      </c>
      <c r="J23" s="70">
        <v>43444</v>
      </c>
      <c r="K23" s="70" t="s">
        <v>3069</v>
      </c>
      <c r="L23" s="70"/>
      <c r="M23" s="70">
        <v>4000</v>
      </c>
      <c r="N23" s="70"/>
      <c r="O23" s="70">
        <v>1000</v>
      </c>
      <c r="P23" s="70"/>
      <c r="Q23" s="70"/>
      <c r="R23" s="70">
        <v>5000</v>
      </c>
      <c r="S23" s="70" t="s">
        <v>927</v>
      </c>
      <c r="T23" s="70"/>
      <c r="U23" s="70"/>
      <c r="V23" s="70"/>
      <c r="W23" s="70"/>
      <c r="X23" s="278" t="s">
        <v>379</v>
      </c>
      <c r="Y23" s="278" t="s">
        <v>894</v>
      </c>
      <c r="Z23" s="635">
        <v>43497</v>
      </c>
      <c r="AA23" s="278">
        <v>1</v>
      </c>
      <c r="AB23" s="278"/>
      <c r="AC23" s="278">
        <v>4</v>
      </c>
      <c r="AD23" s="278">
        <v>2</v>
      </c>
      <c r="AE23" s="278" t="s">
        <v>3034</v>
      </c>
      <c r="AF23" s="278"/>
      <c r="AG23" s="278">
        <v>6</v>
      </c>
      <c r="AH23" s="278"/>
      <c r="AI23" s="278">
        <v>4</v>
      </c>
      <c r="AJ23" s="635">
        <v>43497</v>
      </c>
      <c r="AK23" s="70"/>
      <c r="AL23" s="70"/>
      <c r="AM23" s="70"/>
    </row>
    <row r="24" spans="1:39" ht="30" customHeight="1">
      <c r="A24" s="70" t="s">
        <v>362</v>
      </c>
      <c r="B24" s="191" t="s">
        <v>2985</v>
      </c>
      <c r="C24" s="70" t="s">
        <v>1310</v>
      </c>
      <c r="D24" s="70" t="s">
        <v>37</v>
      </c>
      <c r="E24" s="278" t="s">
        <v>40</v>
      </c>
      <c r="F24" s="278">
        <v>78216</v>
      </c>
      <c r="G24" s="70" t="s">
        <v>1311</v>
      </c>
      <c r="H24" s="70" t="s">
        <v>1453</v>
      </c>
      <c r="I24" s="70" t="s">
        <v>2282</v>
      </c>
      <c r="J24" s="70">
        <v>43444</v>
      </c>
      <c r="K24" s="70" t="s">
        <v>3069</v>
      </c>
      <c r="L24" s="70"/>
      <c r="M24" s="70">
        <v>1500</v>
      </c>
      <c r="N24" s="70">
        <v>1000</v>
      </c>
      <c r="O24" s="70"/>
      <c r="P24" s="70"/>
      <c r="Q24" s="70"/>
      <c r="R24" s="70">
        <v>2500</v>
      </c>
      <c r="S24" s="70" t="s">
        <v>927</v>
      </c>
      <c r="T24" s="70"/>
      <c r="U24" s="70"/>
      <c r="V24" s="70"/>
      <c r="W24" s="70"/>
      <c r="X24" s="278" t="s">
        <v>367</v>
      </c>
      <c r="Y24" s="278" t="s">
        <v>895</v>
      </c>
      <c r="Z24" s="635">
        <v>43497</v>
      </c>
      <c r="AA24" s="278">
        <v>1</v>
      </c>
      <c r="AB24" s="278"/>
      <c r="AC24" s="278">
        <v>4</v>
      </c>
      <c r="AD24" s="278">
        <v>2</v>
      </c>
      <c r="AE24" s="278" t="s">
        <v>3034</v>
      </c>
      <c r="AF24" s="278"/>
      <c r="AG24" s="278">
        <v>6</v>
      </c>
      <c r="AH24" s="278" t="s">
        <v>2707</v>
      </c>
      <c r="AI24" s="278">
        <v>2</v>
      </c>
      <c r="AJ24" s="635">
        <v>43497</v>
      </c>
      <c r="AK24" s="70"/>
      <c r="AL24" s="70"/>
      <c r="AM24" s="70"/>
    </row>
    <row r="25" spans="1:39" ht="30" customHeight="1">
      <c r="A25" s="70" t="s">
        <v>362</v>
      </c>
      <c r="B25" s="191" t="s">
        <v>473</v>
      </c>
      <c r="C25" s="70" t="s">
        <v>1121</v>
      </c>
      <c r="D25" s="70" t="s">
        <v>37</v>
      </c>
      <c r="E25" s="278" t="s">
        <v>40</v>
      </c>
      <c r="F25" s="278">
        <v>78261</v>
      </c>
      <c r="G25" s="70" t="s">
        <v>1122</v>
      </c>
      <c r="H25" s="70" t="s">
        <v>1123</v>
      </c>
      <c r="I25" s="70" t="s">
        <v>472</v>
      </c>
      <c r="J25" s="70">
        <v>43451</v>
      </c>
      <c r="K25" s="70" t="s">
        <v>3213</v>
      </c>
      <c r="L25" s="70"/>
      <c r="M25" s="70">
        <v>500</v>
      </c>
      <c r="N25" s="70"/>
      <c r="O25" s="70"/>
      <c r="P25" s="70"/>
      <c r="Q25" s="70"/>
      <c r="R25" s="70">
        <v>500</v>
      </c>
      <c r="S25" s="70" t="s">
        <v>927</v>
      </c>
      <c r="T25" s="70"/>
      <c r="U25" s="70"/>
      <c r="V25" s="70"/>
      <c r="W25" s="70"/>
      <c r="X25" s="278" t="s">
        <v>368</v>
      </c>
      <c r="Y25" s="278" t="s">
        <v>898</v>
      </c>
      <c r="Z25" s="635">
        <v>43497</v>
      </c>
      <c r="AA25" s="278">
        <v>0</v>
      </c>
      <c r="AB25" s="278"/>
      <c r="AC25" s="278">
        <v>2</v>
      </c>
      <c r="AD25" s="278">
        <v>2</v>
      </c>
      <c r="AE25" s="278" t="s">
        <v>2821</v>
      </c>
      <c r="AF25" s="278"/>
      <c r="AG25" s="278">
        <v>2</v>
      </c>
      <c r="AH25" s="278">
        <v>0</v>
      </c>
      <c r="AI25" s="278"/>
      <c r="AJ25" s="635">
        <v>43497</v>
      </c>
      <c r="AK25" s="70"/>
      <c r="AL25" s="70"/>
      <c r="AM25" s="70"/>
    </row>
    <row r="26" spans="1:39" ht="30" customHeight="1">
      <c r="A26" s="70" t="s">
        <v>3051</v>
      </c>
      <c r="B26" s="191" t="s">
        <v>2002</v>
      </c>
      <c r="C26" s="70" t="s">
        <v>2003</v>
      </c>
      <c r="D26" s="70" t="s">
        <v>37</v>
      </c>
      <c r="E26" s="278" t="s">
        <v>40</v>
      </c>
      <c r="F26" s="278">
        <v>78217</v>
      </c>
      <c r="G26" s="70" t="s">
        <v>2004</v>
      </c>
      <c r="H26" s="70" t="s">
        <v>2005</v>
      </c>
      <c r="I26" s="70" t="s">
        <v>996</v>
      </c>
      <c r="J26" s="70">
        <v>43451</v>
      </c>
      <c r="K26" s="70" t="s">
        <v>3150</v>
      </c>
      <c r="L26" s="70"/>
      <c r="M26" s="70"/>
      <c r="N26" s="70">
        <v>1000</v>
      </c>
      <c r="O26" s="70"/>
      <c r="P26" s="70"/>
      <c r="Q26" s="70"/>
      <c r="R26" s="70">
        <v>1000</v>
      </c>
      <c r="S26" s="70" t="s">
        <v>927</v>
      </c>
      <c r="T26" s="70"/>
      <c r="U26" s="70"/>
      <c r="V26" s="70"/>
      <c r="W26" s="70" t="s">
        <v>3151</v>
      </c>
      <c r="X26" s="278" t="s">
        <v>373</v>
      </c>
      <c r="Y26" s="278" t="s">
        <v>897</v>
      </c>
      <c r="Z26" s="635">
        <v>43497</v>
      </c>
      <c r="AA26" s="278">
        <v>0</v>
      </c>
      <c r="AB26" s="278"/>
      <c r="AC26" s="278">
        <v>2</v>
      </c>
      <c r="AD26" s="278">
        <v>2</v>
      </c>
      <c r="AE26" s="278" t="s">
        <v>3152</v>
      </c>
      <c r="AF26" s="278"/>
      <c r="AG26" s="278">
        <v>4</v>
      </c>
      <c r="AH26" s="278" t="s">
        <v>2707</v>
      </c>
      <c r="AI26" s="278"/>
      <c r="AJ26" s="635">
        <v>43497</v>
      </c>
      <c r="AK26" s="70"/>
      <c r="AL26" s="70"/>
      <c r="AM26" s="70"/>
    </row>
    <row r="27" spans="1:39" ht="30" customHeight="1">
      <c r="A27" s="70" t="s">
        <v>362</v>
      </c>
      <c r="B27" s="191" t="s">
        <v>1888</v>
      </c>
      <c r="C27" s="70" t="s">
        <v>1889</v>
      </c>
      <c r="D27" s="70" t="s">
        <v>1564</v>
      </c>
      <c r="E27" s="278" t="s">
        <v>40</v>
      </c>
      <c r="F27" s="278">
        <v>78070</v>
      </c>
      <c r="G27" s="70" t="s">
        <v>1890</v>
      </c>
      <c r="H27" s="70" t="s">
        <v>1891</v>
      </c>
      <c r="I27" s="70" t="s">
        <v>996</v>
      </c>
      <c r="J27" s="70">
        <v>43453</v>
      </c>
      <c r="K27" s="70" t="s">
        <v>3153</v>
      </c>
      <c r="L27" s="70"/>
      <c r="M27" s="70"/>
      <c r="N27" s="70">
        <v>1000</v>
      </c>
      <c r="O27" s="70"/>
      <c r="P27" s="70"/>
      <c r="Q27" s="70"/>
      <c r="R27" s="70">
        <v>1000</v>
      </c>
      <c r="S27" s="70" t="s">
        <v>927</v>
      </c>
      <c r="T27" s="70"/>
      <c r="U27" s="70"/>
      <c r="V27" s="70"/>
      <c r="W27" s="70"/>
      <c r="X27" s="278" t="s">
        <v>373</v>
      </c>
      <c r="Y27" s="278" t="s">
        <v>897</v>
      </c>
      <c r="Z27" s="635">
        <v>43497</v>
      </c>
      <c r="AA27" s="278">
        <v>0</v>
      </c>
      <c r="AB27" s="278"/>
      <c r="AC27" s="278">
        <v>2</v>
      </c>
      <c r="AD27" s="278">
        <v>2</v>
      </c>
      <c r="AE27" s="278" t="s">
        <v>2821</v>
      </c>
      <c r="AF27" s="278"/>
      <c r="AG27" s="278">
        <v>4</v>
      </c>
      <c r="AH27" s="278">
        <v>0</v>
      </c>
      <c r="AI27" s="278"/>
      <c r="AJ27" s="635">
        <v>43497</v>
      </c>
      <c r="AK27" s="70"/>
      <c r="AL27" s="70"/>
      <c r="AM27" s="70"/>
    </row>
    <row r="28" spans="1:39" ht="30" customHeight="1">
      <c r="A28" s="70" t="s">
        <v>362</v>
      </c>
      <c r="B28" s="191" t="s">
        <v>1008</v>
      </c>
      <c r="C28" s="70" t="s">
        <v>1009</v>
      </c>
      <c r="D28" s="70" t="s">
        <v>1010</v>
      </c>
      <c r="E28" s="278" t="s">
        <v>319</v>
      </c>
      <c r="F28" s="278">
        <v>61257</v>
      </c>
      <c r="G28" s="70" t="s">
        <v>1011</v>
      </c>
      <c r="H28" s="70" t="s">
        <v>1012</v>
      </c>
      <c r="I28" s="70" t="s">
        <v>1013</v>
      </c>
      <c r="J28" s="70">
        <v>43453</v>
      </c>
      <c r="K28" s="70">
        <v>5613</v>
      </c>
      <c r="L28" s="70"/>
      <c r="M28" s="70">
        <v>500</v>
      </c>
      <c r="N28" s="70"/>
      <c r="O28" s="70"/>
      <c r="P28" s="70"/>
      <c r="Q28" s="70"/>
      <c r="R28" s="70">
        <v>500</v>
      </c>
      <c r="S28" s="70" t="s">
        <v>927</v>
      </c>
      <c r="T28" s="70"/>
      <c r="U28" s="70"/>
      <c r="V28" s="70"/>
      <c r="W28" s="70"/>
      <c r="X28" s="278" t="s">
        <v>368</v>
      </c>
      <c r="Y28" s="278" t="s">
        <v>898</v>
      </c>
      <c r="Z28" s="635">
        <v>43497</v>
      </c>
      <c r="AA28" s="278">
        <v>0</v>
      </c>
      <c r="AB28" s="278"/>
      <c r="AC28" s="278">
        <v>2</v>
      </c>
      <c r="AD28" s="278">
        <v>2</v>
      </c>
      <c r="AE28" s="278" t="s">
        <v>2821</v>
      </c>
      <c r="AF28" s="278"/>
      <c r="AG28" s="278">
        <v>2</v>
      </c>
      <c r="AH28" s="278">
        <v>0</v>
      </c>
      <c r="AI28" s="278"/>
      <c r="AJ28" s="635">
        <v>43497</v>
      </c>
      <c r="AK28" s="70"/>
      <c r="AL28" s="70"/>
      <c r="AM28" s="70"/>
    </row>
    <row r="29" spans="1:39" ht="30" customHeight="1">
      <c r="A29" s="70" t="s">
        <v>362</v>
      </c>
      <c r="B29" s="191" t="s">
        <v>2020</v>
      </c>
      <c r="C29" s="70" t="s">
        <v>2021</v>
      </c>
      <c r="D29" s="70" t="s">
        <v>1441</v>
      </c>
      <c r="E29" s="278" t="s">
        <v>40</v>
      </c>
      <c r="F29" s="278">
        <v>78108</v>
      </c>
      <c r="G29" s="70" t="s">
        <v>2022</v>
      </c>
      <c r="H29" s="70" t="s">
        <v>2578</v>
      </c>
      <c r="I29" s="70" t="s">
        <v>2024</v>
      </c>
      <c r="J29" s="70">
        <v>43461</v>
      </c>
      <c r="K29" s="70">
        <v>5648</v>
      </c>
      <c r="L29" s="70">
        <v>5000</v>
      </c>
      <c r="M29" s="70"/>
      <c r="N29" s="70"/>
      <c r="O29" s="70"/>
      <c r="P29" s="70"/>
      <c r="Q29" s="70"/>
      <c r="R29" s="70">
        <v>5000</v>
      </c>
      <c r="S29" s="70" t="s">
        <v>927</v>
      </c>
      <c r="T29" s="70"/>
      <c r="U29" s="70"/>
      <c r="V29" s="70"/>
      <c r="W29" s="70" t="s">
        <v>3071</v>
      </c>
      <c r="X29" s="278" t="s">
        <v>379</v>
      </c>
      <c r="Y29" s="278" t="s">
        <v>894</v>
      </c>
      <c r="Z29" s="635">
        <v>43497</v>
      </c>
      <c r="AA29" s="278">
        <v>2</v>
      </c>
      <c r="AB29" s="278"/>
      <c r="AC29" s="278">
        <v>4</v>
      </c>
      <c r="AD29" s="278">
        <v>2</v>
      </c>
      <c r="AE29" s="278" t="s">
        <v>3034</v>
      </c>
      <c r="AF29" s="278"/>
      <c r="AG29" s="278">
        <v>6</v>
      </c>
      <c r="AH29" s="278"/>
      <c r="AI29" s="278">
        <v>2</v>
      </c>
      <c r="AJ29" s="635">
        <v>43497</v>
      </c>
      <c r="AK29" s="70"/>
      <c r="AL29" s="70"/>
      <c r="AM29" s="70"/>
    </row>
    <row r="30" spans="1:39" ht="30" customHeight="1">
      <c r="A30" s="70" t="s">
        <v>362</v>
      </c>
      <c r="B30" s="191" t="s">
        <v>2592</v>
      </c>
      <c r="C30" s="70" t="s">
        <v>73</v>
      </c>
      <c r="D30" s="70" t="s">
        <v>37</v>
      </c>
      <c r="E30" s="278" t="s">
        <v>40</v>
      </c>
      <c r="F30" s="278">
        <v>78217</v>
      </c>
      <c r="G30" s="70" t="s">
        <v>2593</v>
      </c>
      <c r="H30" s="70" t="s">
        <v>559</v>
      </c>
      <c r="I30" s="70" t="s">
        <v>560</v>
      </c>
      <c r="J30" s="70">
        <v>43465</v>
      </c>
      <c r="K30" s="70">
        <v>5664</v>
      </c>
      <c r="L30" s="70"/>
      <c r="M30" s="70"/>
      <c r="N30" s="70">
        <v>1000</v>
      </c>
      <c r="O30" s="70"/>
      <c r="P30" s="70">
        <v>250</v>
      </c>
      <c r="Q30" s="70"/>
      <c r="R30" s="70">
        <v>1250</v>
      </c>
      <c r="S30" s="70" t="s">
        <v>927</v>
      </c>
      <c r="T30" s="70"/>
      <c r="U30" s="70"/>
      <c r="V30" s="70"/>
      <c r="W30" s="70"/>
      <c r="X30" s="278" t="s">
        <v>373</v>
      </c>
      <c r="Y30" s="278" t="s">
        <v>897</v>
      </c>
      <c r="Z30" s="635">
        <v>43497</v>
      </c>
      <c r="AA30" s="278">
        <v>0</v>
      </c>
      <c r="AB30" s="278"/>
      <c r="AC30" s="278">
        <v>2</v>
      </c>
      <c r="AD30" s="278">
        <v>2</v>
      </c>
      <c r="AE30" s="278" t="s">
        <v>3154</v>
      </c>
      <c r="AF30" s="278"/>
      <c r="AG30" s="278">
        <v>4</v>
      </c>
      <c r="AH30" s="278" t="s">
        <v>2707</v>
      </c>
      <c r="AI30" s="278">
        <v>2</v>
      </c>
      <c r="AJ30" s="635">
        <v>43497</v>
      </c>
      <c r="AK30" s="70"/>
      <c r="AL30" s="70"/>
      <c r="AM30" s="70"/>
    </row>
    <row r="31" spans="1:39" ht="30" customHeight="1">
      <c r="A31" s="70" t="s">
        <v>362</v>
      </c>
      <c r="B31" s="191" t="s">
        <v>3367</v>
      </c>
      <c r="C31" s="70" t="s">
        <v>3368</v>
      </c>
      <c r="D31" s="70" t="s">
        <v>37</v>
      </c>
      <c r="E31" s="278" t="s">
        <v>40</v>
      </c>
      <c r="F31" s="278">
        <v>78240</v>
      </c>
      <c r="G31" s="70" t="s">
        <v>3369</v>
      </c>
      <c r="H31" s="70"/>
      <c r="I31" s="70" t="s">
        <v>3370</v>
      </c>
      <c r="J31" s="70">
        <v>43471</v>
      </c>
      <c r="K31" s="70">
        <v>5683</v>
      </c>
      <c r="L31" s="70"/>
      <c r="M31" s="70">
        <v>150</v>
      </c>
      <c r="N31" s="70"/>
      <c r="O31" s="70"/>
      <c r="P31" s="70"/>
      <c r="Q31" s="70"/>
      <c r="R31" s="70">
        <v>150</v>
      </c>
      <c r="S31" s="70" t="s">
        <v>927</v>
      </c>
      <c r="T31" s="70"/>
      <c r="U31" s="70"/>
      <c r="V31" s="70"/>
      <c r="W31" s="70"/>
      <c r="X31" s="278" t="s">
        <v>903</v>
      </c>
      <c r="Y31" s="278" t="s">
        <v>904</v>
      </c>
      <c r="Z31" s="635">
        <v>43497</v>
      </c>
      <c r="AA31" s="278">
        <v>0</v>
      </c>
      <c r="AB31" s="278"/>
      <c r="AC31" s="278">
        <v>1</v>
      </c>
      <c r="AD31" s="278">
        <v>0</v>
      </c>
      <c r="AE31" s="278"/>
      <c r="AF31" s="278"/>
      <c r="AG31" s="278">
        <v>0</v>
      </c>
      <c r="AH31" s="278">
        <v>0</v>
      </c>
      <c r="AI31" s="278">
        <v>0</v>
      </c>
      <c r="AJ31" s="635">
        <v>43497</v>
      </c>
      <c r="AK31" s="70"/>
      <c r="AL31" s="70"/>
      <c r="AM31" s="70"/>
    </row>
    <row r="32" spans="1:39" ht="30" customHeight="1">
      <c r="A32" s="70" t="s">
        <v>362</v>
      </c>
      <c r="B32" s="191" t="s">
        <v>3239</v>
      </c>
      <c r="C32" s="70" t="s">
        <v>636</v>
      </c>
      <c r="D32" s="70" t="s">
        <v>96</v>
      </c>
      <c r="E32" s="278" t="s">
        <v>40</v>
      </c>
      <c r="F32" s="278">
        <v>76531</v>
      </c>
      <c r="G32" s="70" t="s">
        <v>637</v>
      </c>
      <c r="H32" s="70" t="s">
        <v>3240</v>
      </c>
      <c r="I32" s="70"/>
      <c r="J32" s="70">
        <v>43472</v>
      </c>
      <c r="K32" s="70">
        <v>5687</v>
      </c>
      <c r="L32" s="70"/>
      <c r="M32" s="70">
        <v>250</v>
      </c>
      <c r="N32" s="70"/>
      <c r="O32" s="70"/>
      <c r="P32" s="70"/>
      <c r="Q32" s="70"/>
      <c r="R32" s="70">
        <v>250</v>
      </c>
      <c r="S32" s="70" t="s">
        <v>927</v>
      </c>
      <c r="T32" s="70"/>
      <c r="U32" s="70"/>
      <c r="V32" s="70"/>
      <c r="W32" s="70"/>
      <c r="X32" s="278" t="s">
        <v>363</v>
      </c>
      <c r="Y32" s="278" t="s">
        <v>901</v>
      </c>
      <c r="Z32" s="635">
        <v>43497</v>
      </c>
      <c r="AA32" s="278">
        <v>0</v>
      </c>
      <c r="AB32" s="278"/>
      <c r="AC32" s="278">
        <v>1</v>
      </c>
      <c r="AD32" s="278">
        <v>0</v>
      </c>
      <c r="AE32" s="278"/>
      <c r="AF32" s="278"/>
      <c r="AG32" s="278">
        <v>2</v>
      </c>
      <c r="AH32" s="278">
        <v>0</v>
      </c>
      <c r="AI32" s="278"/>
      <c r="AJ32" s="635">
        <v>43497</v>
      </c>
      <c r="AK32" s="70"/>
      <c r="AL32" s="70"/>
      <c r="AM32" s="70"/>
    </row>
    <row r="33" spans="1:39" ht="30" customHeight="1">
      <c r="A33" s="70" t="s">
        <v>362</v>
      </c>
      <c r="B33" s="191" t="s">
        <v>1681</v>
      </c>
      <c r="C33" s="70" t="s">
        <v>2670</v>
      </c>
      <c r="D33" s="70" t="s">
        <v>37</v>
      </c>
      <c r="E33" s="278" t="s">
        <v>40</v>
      </c>
      <c r="F33" s="278">
        <v>78229</v>
      </c>
      <c r="G33" s="70" t="s">
        <v>1683</v>
      </c>
      <c r="H33" s="70" t="s">
        <v>1684</v>
      </c>
      <c r="I33" s="70" t="s">
        <v>996</v>
      </c>
      <c r="J33" s="70">
        <v>43475</v>
      </c>
      <c r="K33" s="70">
        <v>5710</v>
      </c>
      <c r="L33" s="70"/>
      <c r="M33" s="70"/>
      <c r="N33" s="70"/>
      <c r="O33" s="70"/>
      <c r="P33" s="70">
        <v>750</v>
      </c>
      <c r="Q33" s="70"/>
      <c r="R33" s="70">
        <v>750</v>
      </c>
      <c r="S33" s="70" t="s">
        <v>927</v>
      </c>
      <c r="T33" s="70"/>
      <c r="U33" s="70"/>
      <c r="V33" s="70"/>
      <c r="W33" s="70" t="s">
        <v>3215</v>
      </c>
      <c r="X33" s="278" t="s">
        <v>368</v>
      </c>
      <c r="Y33" s="278" t="s">
        <v>898</v>
      </c>
      <c r="Z33" s="635">
        <v>43497</v>
      </c>
      <c r="AA33" s="278">
        <v>0</v>
      </c>
      <c r="AB33" s="278"/>
      <c r="AC33" s="278">
        <v>2</v>
      </c>
      <c r="AD33" s="278">
        <v>2</v>
      </c>
      <c r="AE33" s="278" t="s">
        <v>2635</v>
      </c>
      <c r="AF33" s="278"/>
      <c r="AG33" s="278">
        <v>6</v>
      </c>
      <c r="AH33" s="278">
        <v>0</v>
      </c>
      <c r="AI33" s="278">
        <v>6</v>
      </c>
      <c r="AJ33" s="635">
        <v>43497</v>
      </c>
      <c r="AK33" s="70"/>
      <c r="AL33" s="70"/>
      <c r="AM33" s="70"/>
    </row>
    <row r="34" spans="1:39" ht="30" customHeight="1">
      <c r="A34" s="70" t="s">
        <v>362</v>
      </c>
      <c r="B34" s="191" t="s">
        <v>1710</v>
      </c>
      <c r="C34" s="70" t="s">
        <v>1372</v>
      </c>
      <c r="D34" s="70" t="s">
        <v>37</v>
      </c>
      <c r="E34" s="278" t="s">
        <v>40</v>
      </c>
      <c r="F34" s="278">
        <v>78228</v>
      </c>
      <c r="G34" s="70" t="s">
        <v>1373</v>
      </c>
      <c r="H34" s="70" t="s">
        <v>1711</v>
      </c>
      <c r="I34" s="70" t="s">
        <v>996</v>
      </c>
      <c r="J34" s="70">
        <v>43476</v>
      </c>
      <c r="K34" s="70">
        <v>5724</v>
      </c>
      <c r="L34" s="70"/>
      <c r="M34" s="70"/>
      <c r="N34" s="70">
        <v>1000</v>
      </c>
      <c r="O34" s="70"/>
      <c r="P34" s="70"/>
      <c r="Q34" s="70"/>
      <c r="R34" s="70">
        <v>1000</v>
      </c>
      <c r="S34" s="70" t="s">
        <v>927</v>
      </c>
      <c r="T34" s="70"/>
      <c r="U34" s="70"/>
      <c r="V34" s="70"/>
      <c r="W34" s="70"/>
      <c r="X34" s="278" t="s">
        <v>373</v>
      </c>
      <c r="Y34" s="278" t="s">
        <v>897</v>
      </c>
      <c r="Z34" s="635">
        <v>43497</v>
      </c>
      <c r="AA34" s="278">
        <v>0</v>
      </c>
      <c r="AB34" s="278"/>
      <c r="AC34" s="278">
        <v>2</v>
      </c>
      <c r="AD34" s="278">
        <v>2</v>
      </c>
      <c r="AE34" s="278" t="s">
        <v>3152</v>
      </c>
      <c r="AF34" s="278"/>
      <c r="AG34" s="278">
        <v>4</v>
      </c>
      <c r="AH34" s="278">
        <v>0</v>
      </c>
      <c r="AI34" s="278"/>
      <c r="AJ34" s="635">
        <v>43497</v>
      </c>
      <c r="AK34" s="70"/>
      <c r="AL34" s="70"/>
      <c r="AM34" s="70"/>
    </row>
    <row r="35" spans="1:39" ht="30" customHeight="1">
      <c r="A35" s="70" t="s">
        <v>362</v>
      </c>
      <c r="B35" s="191" t="s">
        <v>3100</v>
      </c>
      <c r="C35" s="70" t="s">
        <v>1428</v>
      </c>
      <c r="D35" s="70" t="s">
        <v>1429</v>
      </c>
      <c r="E35" s="278" t="s">
        <v>40</v>
      </c>
      <c r="F35" s="278">
        <v>78073</v>
      </c>
      <c r="G35" s="70" t="s">
        <v>1430</v>
      </c>
      <c r="H35" s="70" t="s">
        <v>1431</v>
      </c>
      <c r="I35" s="70" t="s">
        <v>1432</v>
      </c>
      <c r="J35" s="70">
        <v>43476</v>
      </c>
      <c r="K35" s="70">
        <v>5726</v>
      </c>
      <c r="L35" s="70">
        <v>2500</v>
      </c>
      <c r="M35" s="70"/>
      <c r="N35" s="70"/>
      <c r="O35" s="70"/>
      <c r="P35" s="70"/>
      <c r="Q35" s="70"/>
      <c r="R35" s="70">
        <v>2500</v>
      </c>
      <c r="S35" s="70" t="s">
        <v>927</v>
      </c>
      <c r="T35" s="70"/>
      <c r="U35" s="70"/>
      <c r="V35" s="70"/>
      <c r="W35" s="70" t="s">
        <v>3101</v>
      </c>
      <c r="X35" s="278" t="s">
        <v>367</v>
      </c>
      <c r="Y35" s="278" t="s">
        <v>895</v>
      </c>
      <c r="Z35" s="635">
        <v>43497</v>
      </c>
      <c r="AA35" s="278">
        <v>1</v>
      </c>
      <c r="AB35" s="278"/>
      <c r="AC35" s="278">
        <v>4</v>
      </c>
      <c r="AD35" s="278">
        <v>2</v>
      </c>
      <c r="AE35" s="278" t="s">
        <v>2821</v>
      </c>
      <c r="AF35" s="278"/>
      <c r="AG35" s="278">
        <v>4</v>
      </c>
      <c r="AH35" s="278"/>
      <c r="AI35" s="278">
        <v>2</v>
      </c>
      <c r="AJ35" s="635">
        <v>43497</v>
      </c>
      <c r="AK35" s="70"/>
      <c r="AL35" s="70"/>
      <c r="AM35" s="70"/>
    </row>
    <row r="36" spans="1:39" ht="30" customHeight="1">
      <c r="A36" s="70" t="s">
        <v>362</v>
      </c>
      <c r="B36" s="191" t="s">
        <v>1484</v>
      </c>
      <c r="C36" s="70" t="s">
        <v>1485</v>
      </c>
      <c r="D36" s="70" t="s">
        <v>234</v>
      </c>
      <c r="E36" s="278" t="s">
        <v>40</v>
      </c>
      <c r="F36" s="278">
        <v>787130</v>
      </c>
      <c r="G36" s="70" t="s">
        <v>1486</v>
      </c>
      <c r="H36" s="70" t="s">
        <v>1487</v>
      </c>
      <c r="I36" s="70" t="s">
        <v>1488</v>
      </c>
      <c r="J36" s="70">
        <v>43479</v>
      </c>
      <c r="K36" s="70">
        <v>5741</v>
      </c>
      <c r="L36" s="70"/>
      <c r="M36" s="70">
        <v>500</v>
      </c>
      <c r="N36" s="70"/>
      <c r="O36" s="70"/>
      <c r="P36" s="70"/>
      <c r="Q36" s="70"/>
      <c r="R36" s="70">
        <v>500</v>
      </c>
      <c r="S36" s="70" t="s">
        <v>927</v>
      </c>
      <c r="T36" s="70"/>
      <c r="U36" s="70"/>
      <c r="V36" s="70"/>
      <c r="W36" s="70"/>
      <c r="X36" s="278" t="s">
        <v>368</v>
      </c>
      <c r="Y36" s="278" t="s">
        <v>898</v>
      </c>
      <c r="Z36" s="635">
        <v>43497</v>
      </c>
      <c r="AA36" s="278">
        <v>0</v>
      </c>
      <c r="AB36" s="278"/>
      <c r="AC36" s="278">
        <v>2</v>
      </c>
      <c r="AD36" s="278">
        <v>2</v>
      </c>
      <c r="AE36" s="278" t="s">
        <v>2821</v>
      </c>
      <c r="AF36" s="278"/>
      <c r="AG36" s="278">
        <v>2</v>
      </c>
      <c r="AH36" s="278">
        <v>0</v>
      </c>
      <c r="AI36" s="278"/>
      <c r="AJ36" s="635">
        <v>43497</v>
      </c>
      <c r="AK36" s="70"/>
      <c r="AL36" s="70"/>
      <c r="AM36" s="70"/>
    </row>
    <row r="37" spans="1:39" ht="30" customHeight="1">
      <c r="A37" s="70" t="s">
        <v>362</v>
      </c>
      <c r="B37" s="191" t="s">
        <v>2858</v>
      </c>
      <c r="C37" s="70" t="s">
        <v>3103</v>
      </c>
      <c r="D37" s="70" t="s">
        <v>37</v>
      </c>
      <c r="E37" s="278" t="s">
        <v>40</v>
      </c>
      <c r="F37" s="278">
        <v>78263</v>
      </c>
      <c r="G37" s="70" t="s">
        <v>981</v>
      </c>
      <c r="H37" s="70" t="s">
        <v>387</v>
      </c>
      <c r="I37" s="70" t="s">
        <v>996</v>
      </c>
      <c r="J37" s="70">
        <v>43480</v>
      </c>
      <c r="K37" s="70">
        <v>5742</v>
      </c>
      <c r="L37" s="70">
        <v>2500</v>
      </c>
      <c r="M37" s="70"/>
      <c r="N37" s="70"/>
      <c r="O37" s="70"/>
      <c r="P37" s="70"/>
      <c r="Q37" s="70"/>
      <c r="R37" s="70">
        <v>2500</v>
      </c>
      <c r="S37" s="70" t="s">
        <v>927</v>
      </c>
      <c r="T37" s="70"/>
      <c r="U37" s="70"/>
      <c r="V37" s="70"/>
      <c r="W37" s="70" t="s">
        <v>3101</v>
      </c>
      <c r="X37" s="278" t="s">
        <v>367</v>
      </c>
      <c r="Y37" s="278" t="s">
        <v>895</v>
      </c>
      <c r="Z37" s="635">
        <v>43497</v>
      </c>
      <c r="AA37" s="278">
        <v>1</v>
      </c>
      <c r="AB37" s="278"/>
      <c r="AC37" s="278">
        <v>4</v>
      </c>
      <c r="AD37" s="278">
        <v>2</v>
      </c>
      <c r="AE37" s="278" t="s">
        <v>3034</v>
      </c>
      <c r="AF37" s="278"/>
      <c r="AG37" s="278">
        <v>4</v>
      </c>
      <c r="AH37" s="278"/>
      <c r="AI37" s="278">
        <v>2</v>
      </c>
      <c r="AJ37" s="635">
        <v>43497</v>
      </c>
      <c r="AK37" s="70"/>
      <c r="AL37" s="70"/>
      <c r="AM37" s="70"/>
    </row>
    <row r="38" spans="1:39" ht="30" customHeight="1">
      <c r="A38" s="70" t="s">
        <v>362</v>
      </c>
      <c r="B38" s="191" t="s">
        <v>1445</v>
      </c>
      <c r="C38" s="70" t="s">
        <v>3104</v>
      </c>
      <c r="D38" s="70" t="s">
        <v>37</v>
      </c>
      <c r="E38" s="278" t="s">
        <v>40</v>
      </c>
      <c r="F38" s="278">
        <v>78263</v>
      </c>
      <c r="G38" s="70" t="s">
        <v>1448</v>
      </c>
      <c r="H38" s="70" t="s">
        <v>1449</v>
      </c>
      <c r="I38" s="70" t="s">
        <v>996</v>
      </c>
      <c r="J38" s="70">
        <v>43480</v>
      </c>
      <c r="K38" s="70">
        <v>5743</v>
      </c>
      <c r="L38" s="70">
        <v>2500</v>
      </c>
      <c r="M38" s="70"/>
      <c r="N38" s="70"/>
      <c r="O38" s="70"/>
      <c r="P38" s="70"/>
      <c r="Q38" s="70"/>
      <c r="R38" s="70">
        <v>2500</v>
      </c>
      <c r="S38" s="70" t="s">
        <v>927</v>
      </c>
      <c r="T38" s="70"/>
      <c r="U38" s="70"/>
      <c r="V38" s="70"/>
      <c r="W38" s="70" t="s">
        <v>3105</v>
      </c>
      <c r="X38" s="278" t="s">
        <v>367</v>
      </c>
      <c r="Y38" s="278" t="s">
        <v>895</v>
      </c>
      <c r="Z38" s="635">
        <v>43497</v>
      </c>
      <c r="AA38" s="278">
        <v>1</v>
      </c>
      <c r="AB38" s="278"/>
      <c r="AC38" s="278">
        <v>4</v>
      </c>
      <c r="AD38" s="278">
        <v>2</v>
      </c>
      <c r="AE38" s="278" t="s">
        <v>3034</v>
      </c>
      <c r="AF38" s="278"/>
      <c r="AG38" s="278">
        <v>4</v>
      </c>
      <c r="AH38" s="278"/>
      <c r="AI38" s="278">
        <v>2</v>
      </c>
      <c r="AJ38" s="635">
        <v>43497</v>
      </c>
      <c r="AK38" s="70"/>
      <c r="AL38" s="70"/>
      <c r="AM38" s="70"/>
    </row>
    <row r="39" spans="1:39" ht="30" customHeight="1">
      <c r="A39" s="70" t="s">
        <v>362</v>
      </c>
      <c r="B39" s="191" t="s">
        <v>2614</v>
      </c>
      <c r="C39" s="70" t="s">
        <v>1023</v>
      </c>
      <c r="D39" s="70" t="s">
        <v>1024</v>
      </c>
      <c r="E39" s="278" t="s">
        <v>40</v>
      </c>
      <c r="F39" s="278">
        <v>78121</v>
      </c>
      <c r="G39" s="70" t="s">
        <v>1025</v>
      </c>
      <c r="H39" s="70" t="s">
        <v>3241</v>
      </c>
      <c r="I39" s="70" t="s">
        <v>99</v>
      </c>
      <c r="J39" s="70">
        <v>43480</v>
      </c>
      <c r="K39" s="70">
        <v>5743</v>
      </c>
      <c r="L39" s="70"/>
      <c r="M39" s="70">
        <v>250</v>
      </c>
      <c r="N39" s="70"/>
      <c r="O39" s="70"/>
      <c r="P39" s="70"/>
      <c r="Q39" s="70"/>
      <c r="R39" s="70">
        <v>250</v>
      </c>
      <c r="S39" s="70" t="s">
        <v>927</v>
      </c>
      <c r="T39" s="70"/>
      <c r="U39" s="70"/>
      <c r="V39" s="70"/>
      <c r="W39" s="70" t="s">
        <v>3074</v>
      </c>
      <c r="X39" s="278" t="s">
        <v>363</v>
      </c>
      <c r="Y39" s="278" t="s">
        <v>901</v>
      </c>
      <c r="Z39" s="635">
        <v>43497</v>
      </c>
      <c r="AA39" s="278">
        <v>0</v>
      </c>
      <c r="AB39" s="278"/>
      <c r="AC39" s="278">
        <v>1</v>
      </c>
      <c r="AD39" s="278">
        <v>0</v>
      </c>
      <c r="AE39" s="278"/>
      <c r="AF39" s="278"/>
      <c r="AG39" s="278">
        <v>2</v>
      </c>
      <c r="AH39" s="278">
        <v>0</v>
      </c>
      <c r="AI39" s="278"/>
      <c r="AJ39" s="635">
        <v>43497</v>
      </c>
      <c r="AK39" s="70"/>
      <c r="AL39" s="70"/>
      <c r="AM39" s="70"/>
    </row>
    <row r="40" spans="1:39" ht="30" customHeight="1">
      <c r="A40" s="70" t="s">
        <v>362</v>
      </c>
      <c r="B40" s="191" t="s">
        <v>2160</v>
      </c>
      <c r="C40" s="70" t="s">
        <v>762</v>
      </c>
      <c r="D40" s="70" t="s">
        <v>219</v>
      </c>
      <c r="E40" s="278" t="s">
        <v>40</v>
      </c>
      <c r="F40" s="278">
        <v>78118</v>
      </c>
      <c r="G40" s="70" t="s">
        <v>763</v>
      </c>
      <c r="H40" s="70" t="s">
        <v>2919</v>
      </c>
      <c r="I40" s="70" t="s">
        <v>217</v>
      </c>
      <c r="J40" s="70">
        <v>43480</v>
      </c>
      <c r="K40" s="70">
        <v>5743</v>
      </c>
      <c r="L40" s="70"/>
      <c r="M40" s="70">
        <v>1000</v>
      </c>
      <c r="N40" s="70"/>
      <c r="O40" s="70"/>
      <c r="P40" s="70"/>
      <c r="Q40" s="70"/>
      <c r="R40" s="70">
        <v>1000</v>
      </c>
      <c r="S40" s="70" t="s">
        <v>927</v>
      </c>
      <c r="T40" s="70"/>
      <c r="U40" s="70"/>
      <c r="V40" s="70"/>
      <c r="W40" s="70" t="s">
        <v>3074</v>
      </c>
      <c r="X40" s="278" t="s">
        <v>373</v>
      </c>
      <c r="Y40" s="278" t="s">
        <v>897</v>
      </c>
      <c r="Z40" s="635">
        <v>43497</v>
      </c>
      <c r="AA40" s="278">
        <v>0</v>
      </c>
      <c r="AB40" s="278"/>
      <c r="AC40" s="278">
        <v>2</v>
      </c>
      <c r="AD40" s="278">
        <v>2</v>
      </c>
      <c r="AE40" s="278" t="s">
        <v>2821</v>
      </c>
      <c r="AF40" s="278"/>
      <c r="AG40" s="278">
        <v>4</v>
      </c>
      <c r="AH40" s="278">
        <v>0</v>
      </c>
      <c r="AI40" s="278"/>
      <c r="AJ40" s="635">
        <v>43497</v>
      </c>
      <c r="AK40" s="70"/>
      <c r="AL40" s="70"/>
      <c r="AM40" s="70"/>
    </row>
    <row r="41" spans="1:39" ht="30" customHeight="1">
      <c r="A41" s="70" t="s">
        <v>362</v>
      </c>
      <c r="B41" s="191" t="s">
        <v>3216</v>
      </c>
      <c r="C41" s="70" t="s">
        <v>1992</v>
      </c>
      <c r="D41" s="70" t="s">
        <v>2544</v>
      </c>
      <c r="E41" s="278" t="s">
        <v>40</v>
      </c>
      <c r="F41" s="278">
        <v>78113</v>
      </c>
      <c r="G41" s="70"/>
      <c r="H41" s="70"/>
      <c r="I41" s="70" t="s">
        <v>217</v>
      </c>
      <c r="J41" s="70">
        <v>43480</v>
      </c>
      <c r="K41" s="70">
        <v>5743</v>
      </c>
      <c r="L41" s="70"/>
      <c r="M41" s="70">
        <v>500</v>
      </c>
      <c r="N41" s="70"/>
      <c r="O41" s="70"/>
      <c r="P41" s="70"/>
      <c r="Q41" s="70"/>
      <c r="R41" s="70">
        <v>500</v>
      </c>
      <c r="S41" s="70" t="s">
        <v>927</v>
      </c>
      <c r="T41" s="70"/>
      <c r="U41" s="70"/>
      <c r="V41" s="70"/>
      <c r="W41" s="70" t="s">
        <v>3074</v>
      </c>
      <c r="X41" s="278" t="s">
        <v>368</v>
      </c>
      <c r="Y41" s="278" t="s">
        <v>898</v>
      </c>
      <c r="Z41" s="635">
        <v>43497</v>
      </c>
      <c r="AA41" s="278">
        <v>0</v>
      </c>
      <c r="AB41" s="278"/>
      <c r="AC41" s="278">
        <v>2</v>
      </c>
      <c r="AD41" s="278">
        <v>2</v>
      </c>
      <c r="AE41" s="278" t="s">
        <v>2821</v>
      </c>
      <c r="AF41" s="278"/>
      <c r="AG41" s="278">
        <v>2</v>
      </c>
      <c r="AH41" s="278">
        <v>0</v>
      </c>
      <c r="AI41" s="278"/>
      <c r="AJ41" s="635">
        <v>43497</v>
      </c>
      <c r="AK41" s="70"/>
      <c r="AL41" s="70"/>
      <c r="AM41" s="70"/>
    </row>
    <row r="42" spans="1:39" ht="30" customHeight="1">
      <c r="A42" s="70" t="s">
        <v>362</v>
      </c>
      <c r="B42" s="191" t="s">
        <v>1197</v>
      </c>
      <c r="C42" s="70" t="s">
        <v>710</v>
      </c>
      <c r="D42" s="70" t="s">
        <v>245</v>
      </c>
      <c r="E42" s="278" t="s">
        <v>40</v>
      </c>
      <c r="F42" s="278">
        <v>78026</v>
      </c>
      <c r="G42" s="70" t="s">
        <v>3073</v>
      </c>
      <c r="H42" s="70" t="s">
        <v>2584</v>
      </c>
      <c r="I42" s="70" t="s">
        <v>25</v>
      </c>
      <c r="J42" s="70">
        <v>43480</v>
      </c>
      <c r="K42" s="70">
        <v>5743</v>
      </c>
      <c r="L42" s="70"/>
      <c r="M42" s="70">
        <v>5000</v>
      </c>
      <c r="N42" s="70"/>
      <c r="O42" s="70"/>
      <c r="P42" s="70"/>
      <c r="Q42" s="70"/>
      <c r="R42" s="70">
        <v>5000</v>
      </c>
      <c r="S42" s="70" t="s">
        <v>927</v>
      </c>
      <c r="T42" s="70"/>
      <c r="U42" s="70"/>
      <c r="V42" s="70"/>
      <c r="W42" s="70" t="s">
        <v>3074</v>
      </c>
      <c r="X42" s="278" t="s">
        <v>379</v>
      </c>
      <c r="Y42" s="278" t="s">
        <v>894</v>
      </c>
      <c r="Z42" s="635">
        <v>43497</v>
      </c>
      <c r="AA42" s="278">
        <v>2</v>
      </c>
      <c r="AB42" s="278"/>
      <c r="AC42" s="278">
        <v>4</v>
      </c>
      <c r="AD42" s="278">
        <v>2</v>
      </c>
      <c r="AE42" s="278" t="s">
        <v>3034</v>
      </c>
      <c r="AF42" s="278"/>
      <c r="AG42" s="278">
        <v>6</v>
      </c>
      <c r="AH42" s="278"/>
      <c r="AI42" s="278">
        <v>2</v>
      </c>
      <c r="AJ42" s="635">
        <v>43497</v>
      </c>
      <c r="AK42" s="70"/>
      <c r="AL42" s="70"/>
      <c r="AM42" s="70"/>
    </row>
    <row r="43" spans="1:39" ht="30" customHeight="1">
      <c r="A43" s="70" t="s">
        <v>362</v>
      </c>
      <c r="B43" s="191" t="s">
        <v>1689</v>
      </c>
      <c r="C43" s="70" t="s">
        <v>1690</v>
      </c>
      <c r="D43" s="70" t="s">
        <v>37</v>
      </c>
      <c r="E43" s="278" t="s">
        <v>40</v>
      </c>
      <c r="F43" s="278">
        <v>78213</v>
      </c>
      <c r="G43" s="70" t="s">
        <v>1691</v>
      </c>
      <c r="H43" s="70" t="s">
        <v>3155</v>
      </c>
      <c r="I43" s="70" t="s">
        <v>560</v>
      </c>
      <c r="J43" s="70">
        <v>43480</v>
      </c>
      <c r="K43" s="70">
        <v>5743</v>
      </c>
      <c r="L43" s="70"/>
      <c r="M43" s="70">
        <v>1000</v>
      </c>
      <c r="N43" s="70"/>
      <c r="O43" s="70"/>
      <c r="P43" s="70"/>
      <c r="Q43" s="70"/>
      <c r="R43" s="70">
        <v>1000</v>
      </c>
      <c r="S43" s="70" t="s">
        <v>927</v>
      </c>
      <c r="T43" s="70"/>
      <c r="U43" s="70"/>
      <c r="V43" s="70"/>
      <c r="W43" s="70" t="s">
        <v>3074</v>
      </c>
      <c r="X43" s="278" t="s">
        <v>373</v>
      </c>
      <c r="Y43" s="278" t="s">
        <v>897</v>
      </c>
      <c r="Z43" s="635">
        <v>43497</v>
      </c>
      <c r="AA43" s="278">
        <v>0</v>
      </c>
      <c r="AB43" s="278"/>
      <c r="AC43" s="278">
        <v>2</v>
      </c>
      <c r="AD43" s="278">
        <v>2</v>
      </c>
      <c r="AE43" s="278" t="s">
        <v>2821</v>
      </c>
      <c r="AF43" s="278"/>
      <c r="AG43" s="278">
        <v>4</v>
      </c>
      <c r="AH43" s="278">
        <v>0</v>
      </c>
      <c r="AI43" s="278">
        <v>2</v>
      </c>
      <c r="AJ43" s="635">
        <v>43497</v>
      </c>
      <c r="AK43" s="70"/>
      <c r="AL43" s="70"/>
      <c r="AM43" s="70"/>
    </row>
    <row r="44" spans="1:39" ht="30" customHeight="1">
      <c r="A44" s="70" t="s">
        <v>362</v>
      </c>
      <c r="B44" s="191" t="s">
        <v>3217</v>
      </c>
      <c r="C44" s="70" t="s">
        <v>1621</v>
      </c>
      <c r="D44" s="70" t="s">
        <v>185</v>
      </c>
      <c r="E44" s="278" t="s">
        <v>40</v>
      </c>
      <c r="F44" s="278">
        <v>78119</v>
      </c>
      <c r="G44" s="70" t="s">
        <v>1622</v>
      </c>
      <c r="H44" s="70"/>
      <c r="I44" s="70" t="s">
        <v>217</v>
      </c>
      <c r="J44" s="70">
        <v>43480</v>
      </c>
      <c r="K44" s="70">
        <v>5743</v>
      </c>
      <c r="L44" s="70"/>
      <c r="M44" s="70">
        <v>500</v>
      </c>
      <c r="N44" s="70"/>
      <c r="O44" s="70"/>
      <c r="P44" s="70"/>
      <c r="Q44" s="70"/>
      <c r="R44" s="70">
        <v>500</v>
      </c>
      <c r="S44" s="70" t="s">
        <v>927</v>
      </c>
      <c r="T44" s="70"/>
      <c r="U44" s="70"/>
      <c r="V44" s="70"/>
      <c r="W44" s="70" t="s">
        <v>3074</v>
      </c>
      <c r="X44" s="278" t="s">
        <v>368</v>
      </c>
      <c r="Y44" s="278" t="s">
        <v>898</v>
      </c>
      <c r="Z44" s="635">
        <v>43497</v>
      </c>
      <c r="AA44" s="278">
        <v>0</v>
      </c>
      <c r="AB44" s="278"/>
      <c r="AC44" s="278">
        <v>2</v>
      </c>
      <c r="AD44" s="278">
        <v>2</v>
      </c>
      <c r="AE44" s="278" t="s">
        <v>2821</v>
      </c>
      <c r="AF44" s="278"/>
      <c r="AG44" s="278">
        <v>2</v>
      </c>
      <c r="AH44" s="278">
        <v>0</v>
      </c>
      <c r="AI44" s="278"/>
      <c r="AJ44" s="635">
        <v>43497</v>
      </c>
      <c r="AK44" s="70"/>
      <c r="AL44" s="70"/>
      <c r="AM44" s="70"/>
    </row>
    <row r="45" spans="1:39" ht="30" customHeight="1">
      <c r="A45" s="70" t="s">
        <v>362</v>
      </c>
      <c r="B45" s="191" t="s">
        <v>2317</v>
      </c>
      <c r="C45" s="70" t="s">
        <v>2789</v>
      </c>
      <c r="D45" s="70" t="s">
        <v>37</v>
      </c>
      <c r="E45" s="278" t="s">
        <v>40</v>
      </c>
      <c r="F45" s="278">
        <v>78221</v>
      </c>
      <c r="G45" s="70" t="s">
        <v>2319</v>
      </c>
      <c r="H45" s="70" t="s">
        <v>2320</v>
      </c>
      <c r="I45" s="70" t="s">
        <v>996</v>
      </c>
      <c r="J45" s="70">
        <v>43482</v>
      </c>
      <c r="K45" s="70">
        <v>5757</v>
      </c>
      <c r="L45" s="70"/>
      <c r="M45" s="70"/>
      <c r="N45" s="70">
        <v>1500</v>
      </c>
      <c r="O45" s="70"/>
      <c r="P45" s="70"/>
      <c r="Q45" s="70"/>
      <c r="R45" s="70">
        <v>1500</v>
      </c>
      <c r="S45" s="70" t="s">
        <v>927</v>
      </c>
      <c r="T45" s="70"/>
      <c r="U45" s="70"/>
      <c r="V45" s="70"/>
      <c r="W45" s="70" t="s">
        <v>3074</v>
      </c>
      <c r="X45" s="278" t="s">
        <v>373</v>
      </c>
      <c r="Y45" s="278" t="s">
        <v>897</v>
      </c>
      <c r="Z45" s="635">
        <v>43497</v>
      </c>
      <c r="AA45" s="278">
        <v>0</v>
      </c>
      <c r="AB45" s="278"/>
      <c r="AC45" s="278">
        <v>2</v>
      </c>
      <c r="AD45" s="278">
        <v>2</v>
      </c>
      <c r="AE45" s="278" t="s">
        <v>3034</v>
      </c>
      <c r="AF45" s="278"/>
      <c r="AG45" s="278">
        <v>4</v>
      </c>
      <c r="AH45" s="278">
        <v>0</v>
      </c>
      <c r="AI45" s="278"/>
      <c r="AJ45" s="635">
        <v>43497</v>
      </c>
      <c r="AK45" s="70"/>
      <c r="AL45" s="70"/>
      <c r="AM45" s="70"/>
    </row>
    <row r="46" spans="1:39" ht="30" customHeight="1">
      <c r="A46" s="70" t="s">
        <v>362</v>
      </c>
      <c r="B46" s="191" t="s">
        <v>3242</v>
      </c>
      <c r="C46" s="70" t="s">
        <v>3243</v>
      </c>
      <c r="D46" s="70" t="s">
        <v>234</v>
      </c>
      <c r="E46" s="278" t="s">
        <v>40</v>
      </c>
      <c r="F46" s="278">
        <v>78130</v>
      </c>
      <c r="G46" s="70" t="s">
        <v>3244</v>
      </c>
      <c r="H46" s="70" t="s">
        <v>3245</v>
      </c>
      <c r="I46" s="70" t="s">
        <v>1488</v>
      </c>
      <c r="J46" s="70">
        <v>43487</v>
      </c>
      <c r="K46" s="70">
        <v>5801</v>
      </c>
      <c r="L46" s="70"/>
      <c r="M46" s="70">
        <v>250</v>
      </c>
      <c r="N46" s="70"/>
      <c r="O46" s="70"/>
      <c r="P46" s="70"/>
      <c r="Q46" s="70"/>
      <c r="R46" s="70">
        <v>250</v>
      </c>
      <c r="S46" s="70" t="s">
        <v>927</v>
      </c>
      <c r="T46" s="70"/>
      <c r="U46" s="70"/>
      <c r="V46" s="70"/>
      <c r="W46" s="70"/>
      <c r="X46" s="278" t="s">
        <v>363</v>
      </c>
      <c r="Y46" s="278" t="s">
        <v>901</v>
      </c>
      <c r="Z46" s="635">
        <v>43497</v>
      </c>
      <c r="AA46" s="278">
        <v>0</v>
      </c>
      <c r="AB46" s="278"/>
      <c r="AC46" s="278">
        <v>2</v>
      </c>
      <c r="AD46" s="278">
        <v>1</v>
      </c>
      <c r="AE46" s="278" t="s">
        <v>2821</v>
      </c>
      <c r="AF46" s="278"/>
      <c r="AG46" s="278">
        <v>2</v>
      </c>
      <c r="AH46" s="278">
        <v>0</v>
      </c>
      <c r="AI46" s="278"/>
      <c r="AJ46" s="635">
        <v>43497</v>
      </c>
      <c r="AK46" s="70"/>
      <c r="AL46" s="70"/>
      <c r="AM46" s="70"/>
    </row>
    <row r="47" spans="1:39" ht="30" customHeight="1">
      <c r="A47" s="70" t="s">
        <v>362</v>
      </c>
      <c r="B47" s="191" t="s">
        <v>1119</v>
      </c>
      <c r="C47" s="70" t="s">
        <v>1120</v>
      </c>
      <c r="D47" s="70" t="s">
        <v>178</v>
      </c>
      <c r="E47" s="278" t="s">
        <v>40</v>
      </c>
      <c r="F47" s="278">
        <v>78948</v>
      </c>
      <c r="G47" s="70" t="s">
        <v>716</v>
      </c>
      <c r="H47" s="70" t="s">
        <v>786</v>
      </c>
      <c r="I47" s="70" t="s">
        <v>785</v>
      </c>
      <c r="J47" s="70">
        <v>43487</v>
      </c>
      <c r="K47" s="70">
        <v>5801</v>
      </c>
      <c r="L47" s="70"/>
      <c r="M47" s="70">
        <v>250</v>
      </c>
      <c r="N47" s="70"/>
      <c r="O47" s="70"/>
      <c r="P47" s="70"/>
      <c r="Q47" s="70"/>
      <c r="R47" s="70">
        <v>250</v>
      </c>
      <c r="S47" s="70" t="s">
        <v>927</v>
      </c>
      <c r="T47" s="70"/>
      <c r="U47" s="70"/>
      <c r="V47" s="70"/>
      <c r="W47" s="70"/>
      <c r="X47" s="278" t="s">
        <v>363</v>
      </c>
      <c r="Y47" s="278" t="s">
        <v>901</v>
      </c>
      <c r="Z47" s="635">
        <v>43497</v>
      </c>
      <c r="AA47" s="278">
        <v>0</v>
      </c>
      <c r="AB47" s="278"/>
      <c r="AC47" s="278">
        <v>2</v>
      </c>
      <c r="AD47" s="278">
        <v>0</v>
      </c>
      <c r="AE47" s="278"/>
      <c r="AF47" s="278"/>
      <c r="AG47" s="278">
        <v>2</v>
      </c>
      <c r="AH47" s="278">
        <v>0</v>
      </c>
      <c r="AI47" s="278"/>
      <c r="AJ47" s="635">
        <v>43497</v>
      </c>
      <c r="AK47" s="70"/>
      <c r="AL47" s="70"/>
      <c r="AM47" s="70"/>
    </row>
    <row r="48" spans="1:39" ht="30" customHeight="1">
      <c r="A48" s="70" t="s">
        <v>362</v>
      </c>
      <c r="B48" s="191" t="s">
        <v>2283</v>
      </c>
      <c r="C48" s="70" t="s">
        <v>2284</v>
      </c>
      <c r="D48" s="70" t="s">
        <v>37</v>
      </c>
      <c r="E48" s="278" t="s">
        <v>40</v>
      </c>
      <c r="F48" s="278">
        <v>78253</v>
      </c>
      <c r="G48" s="70" t="s">
        <v>2285</v>
      </c>
      <c r="H48" s="70" t="s">
        <v>2286</v>
      </c>
      <c r="I48" s="70" t="s">
        <v>996</v>
      </c>
      <c r="J48" s="70">
        <v>43489</v>
      </c>
      <c r="K48" s="70">
        <v>5814</v>
      </c>
      <c r="L48" s="70"/>
      <c r="M48" s="70">
        <v>250</v>
      </c>
      <c r="N48" s="70"/>
      <c r="O48" s="70"/>
      <c r="P48" s="70">
        <v>250</v>
      </c>
      <c r="Q48" s="70"/>
      <c r="R48" s="70">
        <v>500</v>
      </c>
      <c r="S48" s="70" t="s">
        <v>927</v>
      </c>
      <c r="T48" s="70"/>
      <c r="U48" s="70"/>
      <c r="V48" s="70"/>
      <c r="W48" s="70"/>
      <c r="X48" s="278" t="s">
        <v>368</v>
      </c>
      <c r="Y48" s="278" t="s">
        <v>898</v>
      </c>
      <c r="Z48" s="635">
        <v>43497</v>
      </c>
      <c r="AA48" s="278">
        <v>0</v>
      </c>
      <c r="AB48" s="278"/>
      <c r="AC48" s="278">
        <v>2</v>
      </c>
      <c r="AD48" s="278">
        <v>2</v>
      </c>
      <c r="AE48" s="278" t="s">
        <v>3218</v>
      </c>
      <c r="AF48" s="278"/>
      <c r="AG48" s="278">
        <v>2</v>
      </c>
      <c r="AH48" s="278">
        <v>0</v>
      </c>
      <c r="AI48" s="278">
        <v>2</v>
      </c>
      <c r="AJ48" s="635">
        <v>43497</v>
      </c>
      <c r="AK48" s="70"/>
      <c r="AL48" s="70"/>
      <c r="AM48" s="70"/>
    </row>
    <row r="49" spans="1:39" ht="30" customHeight="1">
      <c r="A49" s="70" t="s">
        <v>362</v>
      </c>
      <c r="B49" s="191" t="s">
        <v>3156</v>
      </c>
      <c r="C49" s="70" t="s">
        <v>3157</v>
      </c>
      <c r="D49" s="70" t="s">
        <v>37</v>
      </c>
      <c r="E49" s="278" t="s">
        <v>40</v>
      </c>
      <c r="F49" s="278">
        <v>78216</v>
      </c>
      <c r="G49" s="70" t="s">
        <v>3158</v>
      </c>
      <c r="H49" s="70" t="s">
        <v>3159</v>
      </c>
      <c r="I49" s="70" t="s">
        <v>3160</v>
      </c>
      <c r="J49" s="70">
        <v>43489</v>
      </c>
      <c r="K49" s="70">
        <v>5820</v>
      </c>
      <c r="L49" s="70"/>
      <c r="M49" s="70"/>
      <c r="N49" s="70">
        <v>1000</v>
      </c>
      <c r="O49" s="70"/>
      <c r="P49" s="70"/>
      <c r="Q49" s="70"/>
      <c r="R49" s="70">
        <v>1000</v>
      </c>
      <c r="S49" s="70" t="s">
        <v>927</v>
      </c>
      <c r="T49" s="70"/>
      <c r="U49" s="70"/>
      <c r="V49" s="70"/>
      <c r="W49" s="70"/>
      <c r="X49" s="278" t="s">
        <v>373</v>
      </c>
      <c r="Y49" s="278" t="s">
        <v>897</v>
      </c>
      <c r="Z49" s="635">
        <v>43497</v>
      </c>
      <c r="AA49" s="278">
        <v>0</v>
      </c>
      <c r="AB49" s="278"/>
      <c r="AC49" s="278">
        <v>2</v>
      </c>
      <c r="AD49" s="278">
        <v>2</v>
      </c>
      <c r="AE49" s="278" t="s">
        <v>3152</v>
      </c>
      <c r="AF49" s="278"/>
      <c r="AG49" s="278">
        <v>4</v>
      </c>
      <c r="AH49" s="278" t="s">
        <v>2707</v>
      </c>
      <c r="AI49" s="278"/>
      <c r="AJ49" s="635">
        <v>43497</v>
      </c>
      <c r="AK49" s="70"/>
      <c r="AL49" s="70"/>
      <c r="AM49" s="70"/>
    </row>
    <row r="50" spans="1:39" ht="30" customHeight="1">
      <c r="A50" s="70" t="s">
        <v>362</v>
      </c>
      <c r="B50" s="191" t="s">
        <v>2595</v>
      </c>
      <c r="C50" s="70" t="s">
        <v>247</v>
      </c>
      <c r="D50" s="70" t="s">
        <v>248</v>
      </c>
      <c r="E50" s="278" t="s">
        <v>40</v>
      </c>
      <c r="F50" s="278">
        <v>78942</v>
      </c>
      <c r="G50" s="70" t="s">
        <v>1206</v>
      </c>
      <c r="H50" s="70" t="s">
        <v>2884</v>
      </c>
      <c r="I50" s="70" t="s">
        <v>712</v>
      </c>
      <c r="J50" s="70">
        <v>43490</v>
      </c>
      <c r="K50" s="70">
        <v>5838</v>
      </c>
      <c r="L50" s="70"/>
      <c r="M50" s="70">
        <v>1000</v>
      </c>
      <c r="N50" s="70"/>
      <c r="O50" s="70"/>
      <c r="P50" s="70"/>
      <c r="Q50" s="70"/>
      <c r="R50" s="70">
        <v>1000</v>
      </c>
      <c r="S50" s="70" t="s">
        <v>927</v>
      </c>
      <c r="T50" s="70"/>
      <c r="U50" s="70"/>
      <c r="V50" s="70"/>
      <c r="W50" s="70"/>
      <c r="X50" s="278" t="s">
        <v>373</v>
      </c>
      <c r="Y50" s="278" t="s">
        <v>897</v>
      </c>
      <c r="Z50" s="635">
        <v>43497</v>
      </c>
      <c r="AA50" s="278">
        <v>0</v>
      </c>
      <c r="AB50" s="278"/>
      <c r="AC50" s="278">
        <v>2</v>
      </c>
      <c r="AD50" s="278">
        <v>2</v>
      </c>
      <c r="AE50" s="278" t="s">
        <v>2821</v>
      </c>
      <c r="AF50" s="278"/>
      <c r="AG50" s="278">
        <v>4</v>
      </c>
      <c r="AH50" s="278">
        <v>0</v>
      </c>
      <c r="AI50" s="278"/>
      <c r="AJ50" s="635">
        <v>43497</v>
      </c>
      <c r="AK50" s="70"/>
      <c r="AL50" s="70"/>
      <c r="AM50" s="70"/>
    </row>
    <row r="51" spans="1:39" ht="30" customHeight="1">
      <c r="A51" s="70" t="s">
        <v>362</v>
      </c>
      <c r="B51" s="191" t="s">
        <v>3246</v>
      </c>
      <c r="C51" s="70" t="s">
        <v>3247</v>
      </c>
      <c r="D51" s="70" t="s">
        <v>87</v>
      </c>
      <c r="E51" s="278" t="s">
        <v>40</v>
      </c>
      <c r="F51" s="278">
        <v>78101</v>
      </c>
      <c r="G51" s="70" t="s">
        <v>3248</v>
      </c>
      <c r="H51" s="70" t="s">
        <v>3249</v>
      </c>
      <c r="I51" s="70" t="s">
        <v>3246</v>
      </c>
      <c r="J51" s="70">
        <v>43494</v>
      </c>
      <c r="K51" s="70">
        <v>5865</v>
      </c>
      <c r="L51" s="70"/>
      <c r="M51" s="70">
        <v>250</v>
      </c>
      <c r="N51" s="70"/>
      <c r="O51" s="70"/>
      <c r="P51" s="70"/>
      <c r="Q51" s="70"/>
      <c r="R51" s="70">
        <v>250</v>
      </c>
      <c r="S51" s="70" t="s">
        <v>927</v>
      </c>
      <c r="T51" s="70" t="s">
        <v>3075</v>
      </c>
      <c r="U51" s="70"/>
      <c r="V51" s="70"/>
      <c r="W51" s="70" t="s">
        <v>3250</v>
      </c>
      <c r="X51" s="278" t="s">
        <v>363</v>
      </c>
      <c r="Y51" s="278" t="s">
        <v>901</v>
      </c>
      <c r="Z51" s="635">
        <v>43497</v>
      </c>
      <c r="AA51" s="278">
        <v>0</v>
      </c>
      <c r="AB51" s="278"/>
      <c r="AC51" s="278">
        <v>1</v>
      </c>
      <c r="AD51" s="278">
        <v>0</v>
      </c>
      <c r="AE51" s="278"/>
      <c r="AF51" s="278"/>
      <c r="AG51" s="278">
        <v>2</v>
      </c>
      <c r="AH51" s="278">
        <v>0</v>
      </c>
      <c r="AI51" s="278"/>
      <c r="AJ51" s="635">
        <v>43497</v>
      </c>
      <c r="AK51" s="70"/>
      <c r="AL51" s="70"/>
      <c r="AM51" s="70"/>
    </row>
    <row r="52" spans="1:39" ht="30" customHeight="1">
      <c r="A52" s="70" t="s">
        <v>362</v>
      </c>
      <c r="B52" s="191" t="s">
        <v>1628</v>
      </c>
      <c r="C52" s="70" t="s">
        <v>1629</v>
      </c>
      <c r="D52" s="70" t="s">
        <v>1630</v>
      </c>
      <c r="E52" s="278" t="s">
        <v>40</v>
      </c>
      <c r="F52" s="278">
        <v>78148</v>
      </c>
      <c r="G52" s="70" t="s">
        <v>1631</v>
      </c>
      <c r="H52" s="70" t="s">
        <v>1632</v>
      </c>
      <c r="I52" s="70" t="s">
        <v>1628</v>
      </c>
      <c r="J52" s="70">
        <v>43494</v>
      </c>
      <c r="K52" s="70">
        <v>5865</v>
      </c>
      <c r="L52" s="70"/>
      <c r="M52" s="70">
        <v>250</v>
      </c>
      <c r="N52" s="70"/>
      <c r="O52" s="70"/>
      <c r="P52" s="70"/>
      <c r="Q52" s="70"/>
      <c r="R52" s="70">
        <v>250</v>
      </c>
      <c r="S52" s="70" t="s">
        <v>927</v>
      </c>
      <c r="T52" s="70" t="s">
        <v>3075</v>
      </c>
      <c r="U52" s="70"/>
      <c r="V52" s="70"/>
      <c r="W52" s="70"/>
      <c r="X52" s="278" t="s">
        <v>363</v>
      </c>
      <c r="Y52" s="278" t="s">
        <v>901</v>
      </c>
      <c r="Z52" s="635">
        <v>43497</v>
      </c>
      <c r="AA52" s="278">
        <v>0</v>
      </c>
      <c r="AB52" s="278"/>
      <c r="AC52" s="278">
        <v>1</v>
      </c>
      <c r="AD52" s="278">
        <v>0</v>
      </c>
      <c r="AE52" s="278"/>
      <c r="AF52" s="278"/>
      <c r="AG52" s="278">
        <v>2</v>
      </c>
      <c r="AH52" s="278">
        <v>0</v>
      </c>
      <c r="AI52" s="278"/>
      <c r="AJ52" s="635">
        <v>43497</v>
      </c>
      <c r="AK52" s="70"/>
      <c r="AL52" s="70"/>
      <c r="AM52" s="70"/>
    </row>
    <row r="53" spans="1:39" ht="30" customHeight="1">
      <c r="A53" s="70" t="s">
        <v>362</v>
      </c>
      <c r="B53" s="191" t="s">
        <v>3108</v>
      </c>
      <c r="C53" s="70" t="s">
        <v>3109</v>
      </c>
      <c r="D53" s="70" t="s">
        <v>3110</v>
      </c>
      <c r="E53" s="278" t="s">
        <v>40</v>
      </c>
      <c r="F53" s="278">
        <v>77571</v>
      </c>
      <c r="G53" s="70" t="s">
        <v>3111</v>
      </c>
      <c r="H53" s="70" t="s">
        <v>3112</v>
      </c>
      <c r="I53" s="70" t="s">
        <v>996</v>
      </c>
      <c r="J53" s="70">
        <v>43494</v>
      </c>
      <c r="K53" s="70">
        <v>5865</v>
      </c>
      <c r="L53" s="70">
        <v>2900</v>
      </c>
      <c r="M53" s="70"/>
      <c r="N53" s="70"/>
      <c r="O53" s="70"/>
      <c r="P53" s="70"/>
      <c r="Q53" s="70"/>
      <c r="R53" s="70">
        <v>2900</v>
      </c>
      <c r="S53" s="70" t="s">
        <v>927</v>
      </c>
      <c r="T53" s="70"/>
      <c r="U53" s="70"/>
      <c r="V53" s="70"/>
      <c r="W53" s="70" t="s">
        <v>3113</v>
      </c>
      <c r="X53" s="278" t="s">
        <v>367</v>
      </c>
      <c r="Y53" s="278" t="s">
        <v>895</v>
      </c>
      <c r="Z53" s="635">
        <v>43497</v>
      </c>
      <c r="AA53" s="278">
        <v>1</v>
      </c>
      <c r="AB53" s="278"/>
      <c r="AC53" s="278">
        <v>4</v>
      </c>
      <c r="AD53" s="278">
        <v>2</v>
      </c>
      <c r="AE53" s="278" t="s">
        <v>3034</v>
      </c>
      <c r="AF53" s="278"/>
      <c r="AG53" s="278">
        <v>4</v>
      </c>
      <c r="AH53" s="278"/>
      <c r="AI53" s="278"/>
      <c r="AJ53" s="635">
        <v>43497</v>
      </c>
      <c r="AK53" s="70"/>
      <c r="AL53" s="70"/>
      <c r="AM53" s="70"/>
    </row>
    <row r="54" spans="1:39" ht="30" customHeight="1">
      <c r="A54" s="70" t="s">
        <v>362</v>
      </c>
      <c r="B54" s="191" t="s">
        <v>299</v>
      </c>
      <c r="C54" s="70" t="s">
        <v>2543</v>
      </c>
      <c r="D54" s="70" t="s">
        <v>2544</v>
      </c>
      <c r="E54" s="278" t="s">
        <v>40</v>
      </c>
      <c r="F54" s="278">
        <v>78113</v>
      </c>
      <c r="G54" s="70" t="s">
        <v>1266</v>
      </c>
      <c r="H54" s="70" t="s">
        <v>1267</v>
      </c>
      <c r="I54" s="70" t="s">
        <v>217</v>
      </c>
      <c r="J54" s="70">
        <v>43494</v>
      </c>
      <c r="K54" s="70">
        <v>5865</v>
      </c>
      <c r="L54" s="70"/>
      <c r="M54" s="70">
        <v>650</v>
      </c>
      <c r="N54" s="70"/>
      <c r="O54" s="70"/>
      <c r="P54" s="70"/>
      <c r="Q54" s="70"/>
      <c r="R54" s="70">
        <v>650</v>
      </c>
      <c r="S54" s="70" t="s">
        <v>927</v>
      </c>
      <c r="T54" s="70" t="s">
        <v>3075</v>
      </c>
      <c r="U54" s="70"/>
      <c r="V54" s="70"/>
      <c r="W54" s="70"/>
      <c r="X54" s="278" t="s">
        <v>368</v>
      </c>
      <c r="Y54" s="278" t="s">
        <v>898</v>
      </c>
      <c r="Z54" s="635">
        <v>43497</v>
      </c>
      <c r="AA54" s="278">
        <v>0</v>
      </c>
      <c r="AB54" s="278"/>
      <c r="AC54" s="278">
        <v>2</v>
      </c>
      <c r="AD54" s="278">
        <v>2</v>
      </c>
      <c r="AE54" s="278" t="s">
        <v>2821</v>
      </c>
      <c r="AF54" s="278"/>
      <c r="AG54" s="278">
        <v>2</v>
      </c>
      <c r="AH54" s="278">
        <v>0</v>
      </c>
      <c r="AI54" s="278"/>
      <c r="AJ54" s="635">
        <v>43497</v>
      </c>
      <c r="AK54" s="70"/>
      <c r="AL54" s="70"/>
      <c r="AM54" s="70"/>
    </row>
    <row r="55" spans="1:39" ht="30" customHeight="1">
      <c r="A55" s="70" t="s">
        <v>362</v>
      </c>
      <c r="B55" s="191" t="s">
        <v>1797</v>
      </c>
      <c r="C55" s="70" t="s">
        <v>174</v>
      </c>
      <c r="D55" s="70" t="s">
        <v>175</v>
      </c>
      <c r="E55" s="278" t="s">
        <v>40</v>
      </c>
      <c r="F55" s="278">
        <v>78063</v>
      </c>
      <c r="G55" s="70" t="s">
        <v>1798</v>
      </c>
      <c r="H55" s="70" t="s">
        <v>479</v>
      </c>
      <c r="I55" s="70" t="s">
        <v>1799</v>
      </c>
      <c r="J55" s="70">
        <v>43494</v>
      </c>
      <c r="K55" s="70">
        <v>5865</v>
      </c>
      <c r="L55" s="70">
        <v>5000</v>
      </c>
      <c r="M55" s="70"/>
      <c r="N55" s="70"/>
      <c r="O55" s="70"/>
      <c r="P55" s="70"/>
      <c r="Q55" s="70"/>
      <c r="R55" s="70">
        <v>5000</v>
      </c>
      <c r="S55" s="70" t="s">
        <v>927</v>
      </c>
      <c r="T55" s="70" t="s">
        <v>3075</v>
      </c>
      <c r="U55" s="70"/>
      <c r="V55" s="70"/>
      <c r="W55" s="70" t="s">
        <v>3076</v>
      </c>
      <c r="X55" s="278" t="s">
        <v>379</v>
      </c>
      <c r="Y55" s="278" t="s">
        <v>894</v>
      </c>
      <c r="Z55" s="635">
        <v>43497</v>
      </c>
      <c r="AA55" s="278">
        <v>2</v>
      </c>
      <c r="AB55" s="278"/>
      <c r="AC55" s="278">
        <v>4</v>
      </c>
      <c r="AD55" s="278">
        <v>2</v>
      </c>
      <c r="AE55" s="278" t="s">
        <v>3034</v>
      </c>
      <c r="AF55" s="278"/>
      <c r="AG55" s="278">
        <v>6</v>
      </c>
      <c r="AH55" s="278"/>
      <c r="AI55" s="278">
        <v>2</v>
      </c>
      <c r="AJ55" s="635">
        <v>43497</v>
      </c>
      <c r="AK55" s="70"/>
      <c r="AL55" s="70"/>
      <c r="AM55" s="70"/>
    </row>
    <row r="56" spans="1:39" ht="30" customHeight="1">
      <c r="A56" s="70" t="s">
        <v>362</v>
      </c>
      <c r="B56" s="191" t="s">
        <v>2601</v>
      </c>
      <c r="C56" s="70" t="s">
        <v>1243</v>
      </c>
      <c r="D56" s="70" t="s">
        <v>1024</v>
      </c>
      <c r="E56" s="278" t="s">
        <v>40</v>
      </c>
      <c r="F56" s="278">
        <v>78121</v>
      </c>
      <c r="G56" s="70" t="s">
        <v>1244</v>
      </c>
      <c r="H56" s="70"/>
      <c r="I56" s="70" t="s">
        <v>290</v>
      </c>
      <c r="J56" s="70">
        <v>43494</v>
      </c>
      <c r="K56" s="70">
        <v>5865</v>
      </c>
      <c r="L56" s="70">
        <v>2500</v>
      </c>
      <c r="M56" s="70"/>
      <c r="N56" s="70"/>
      <c r="O56" s="70"/>
      <c r="P56" s="70"/>
      <c r="Q56" s="70"/>
      <c r="R56" s="70">
        <v>2500</v>
      </c>
      <c r="S56" s="70" t="s">
        <v>927</v>
      </c>
      <c r="T56" s="70" t="s">
        <v>3075</v>
      </c>
      <c r="U56" s="70"/>
      <c r="V56" s="70"/>
      <c r="W56" s="70" t="s">
        <v>3114</v>
      </c>
      <c r="X56" s="278" t="s">
        <v>367</v>
      </c>
      <c r="Y56" s="278" t="s">
        <v>895</v>
      </c>
      <c r="Z56" s="635">
        <v>43497</v>
      </c>
      <c r="AA56" s="278">
        <v>1</v>
      </c>
      <c r="AB56" s="278"/>
      <c r="AC56" s="278">
        <v>4</v>
      </c>
      <c r="AD56" s="278">
        <v>2</v>
      </c>
      <c r="AE56" s="278" t="s">
        <v>3034</v>
      </c>
      <c r="AF56" s="278"/>
      <c r="AG56" s="278">
        <v>4</v>
      </c>
      <c r="AH56" s="278"/>
      <c r="AI56" s="278">
        <v>2</v>
      </c>
      <c r="AJ56" s="635">
        <v>43497</v>
      </c>
      <c r="AK56" s="70"/>
      <c r="AL56" s="70"/>
      <c r="AM56" s="70"/>
    </row>
    <row r="57" spans="1:39" ht="30" customHeight="1">
      <c r="A57" s="70" t="s">
        <v>362</v>
      </c>
      <c r="B57" s="191" t="s">
        <v>2536</v>
      </c>
      <c r="C57" s="70" t="s">
        <v>1513</v>
      </c>
      <c r="D57" s="70" t="s">
        <v>37</v>
      </c>
      <c r="E57" s="278" t="s">
        <v>40</v>
      </c>
      <c r="F57" s="278">
        <v>78258</v>
      </c>
      <c r="G57" s="70" t="s">
        <v>1514</v>
      </c>
      <c r="H57" s="70" t="s">
        <v>1515</v>
      </c>
      <c r="I57" s="70" t="s">
        <v>102</v>
      </c>
      <c r="J57" s="70">
        <v>43494</v>
      </c>
      <c r="K57" s="70">
        <v>5865</v>
      </c>
      <c r="L57" s="70">
        <v>2500</v>
      </c>
      <c r="M57" s="70"/>
      <c r="N57" s="70"/>
      <c r="O57" s="70"/>
      <c r="P57" s="70"/>
      <c r="Q57" s="70"/>
      <c r="R57" s="70">
        <v>2500</v>
      </c>
      <c r="S57" s="70" t="s">
        <v>927</v>
      </c>
      <c r="T57" s="70" t="s">
        <v>3075</v>
      </c>
      <c r="U57" s="70"/>
      <c r="V57" s="70"/>
      <c r="W57" s="70" t="s">
        <v>3115</v>
      </c>
      <c r="X57" s="278" t="s">
        <v>367</v>
      </c>
      <c r="Y57" s="278" t="s">
        <v>895</v>
      </c>
      <c r="Z57" s="635">
        <v>43497</v>
      </c>
      <c r="AA57" s="278">
        <v>1</v>
      </c>
      <c r="AB57" s="278"/>
      <c r="AC57" s="278">
        <v>4</v>
      </c>
      <c r="AD57" s="278">
        <v>2</v>
      </c>
      <c r="AE57" s="278" t="s">
        <v>3034</v>
      </c>
      <c r="AF57" s="278"/>
      <c r="AG57" s="278">
        <v>4</v>
      </c>
      <c r="AH57" s="278"/>
      <c r="AI57" s="278">
        <v>2</v>
      </c>
      <c r="AJ57" s="635">
        <v>43497</v>
      </c>
      <c r="AK57" s="70"/>
      <c r="AL57" s="70"/>
      <c r="AM57" s="70"/>
    </row>
    <row r="58" spans="1:39" ht="30" customHeight="1">
      <c r="A58" s="70" t="s">
        <v>362</v>
      </c>
      <c r="B58" s="191" t="s">
        <v>1576</v>
      </c>
      <c r="C58" s="70" t="s">
        <v>1577</v>
      </c>
      <c r="D58" s="70" t="s">
        <v>2544</v>
      </c>
      <c r="E58" s="278" t="s">
        <v>40</v>
      </c>
      <c r="F58" s="278">
        <v>78113</v>
      </c>
      <c r="G58" s="70" t="s">
        <v>3078</v>
      </c>
      <c r="H58" s="70" t="s">
        <v>3079</v>
      </c>
      <c r="I58" s="70" t="s">
        <v>25</v>
      </c>
      <c r="J58" s="70">
        <v>43494</v>
      </c>
      <c r="K58" s="70">
        <v>5865</v>
      </c>
      <c r="L58" s="70"/>
      <c r="M58" s="70">
        <v>5000</v>
      </c>
      <c r="N58" s="70"/>
      <c r="O58" s="70"/>
      <c r="P58" s="70"/>
      <c r="Q58" s="70"/>
      <c r="R58" s="70">
        <v>5000</v>
      </c>
      <c r="S58" s="70" t="s">
        <v>927</v>
      </c>
      <c r="T58" s="70" t="s">
        <v>3075</v>
      </c>
      <c r="U58" s="70"/>
      <c r="V58" s="70"/>
      <c r="W58" s="70" t="s">
        <v>3080</v>
      </c>
      <c r="X58" s="278" t="s">
        <v>379</v>
      </c>
      <c r="Y58" s="278" t="s">
        <v>894</v>
      </c>
      <c r="Z58" s="635">
        <v>43497</v>
      </c>
      <c r="AA58" s="278">
        <v>2</v>
      </c>
      <c r="AB58" s="278"/>
      <c r="AC58" s="278">
        <v>4</v>
      </c>
      <c r="AD58" s="278">
        <v>2</v>
      </c>
      <c r="AE58" s="278" t="s">
        <v>3034</v>
      </c>
      <c r="AF58" s="278"/>
      <c r="AG58" s="278">
        <v>6</v>
      </c>
      <c r="AH58" s="278"/>
      <c r="AI58" s="278">
        <v>2</v>
      </c>
      <c r="AJ58" s="635">
        <v>43497</v>
      </c>
      <c r="AK58" s="70"/>
      <c r="AL58" s="70"/>
      <c r="AM58" s="70"/>
    </row>
    <row r="59" spans="1:39" ht="30" customHeight="1">
      <c r="A59" s="70" t="s">
        <v>362</v>
      </c>
      <c r="B59" s="191" t="s">
        <v>3251</v>
      </c>
      <c r="C59" s="70" t="s">
        <v>3252</v>
      </c>
      <c r="D59" s="70" t="s">
        <v>129</v>
      </c>
      <c r="E59" s="278" t="s">
        <v>40</v>
      </c>
      <c r="F59" s="278" t="s">
        <v>3253</v>
      </c>
      <c r="G59" s="70" t="s">
        <v>3254</v>
      </c>
      <c r="H59" s="70"/>
      <c r="I59" s="70" t="s">
        <v>560</v>
      </c>
      <c r="J59" s="70">
        <v>43494</v>
      </c>
      <c r="K59" s="70">
        <v>5865</v>
      </c>
      <c r="L59" s="70"/>
      <c r="M59" s="70">
        <v>250</v>
      </c>
      <c r="N59" s="70"/>
      <c r="O59" s="70"/>
      <c r="P59" s="70"/>
      <c r="Q59" s="70"/>
      <c r="R59" s="70">
        <v>250</v>
      </c>
      <c r="S59" s="70" t="s">
        <v>927</v>
      </c>
      <c r="T59" s="70" t="s">
        <v>3075</v>
      </c>
      <c r="U59" s="70"/>
      <c r="V59" s="70"/>
      <c r="W59" s="70" t="s">
        <v>3080</v>
      </c>
      <c r="X59" s="278" t="s">
        <v>363</v>
      </c>
      <c r="Y59" s="278" t="s">
        <v>901</v>
      </c>
      <c r="Z59" s="635">
        <v>43497</v>
      </c>
      <c r="AA59" s="278">
        <v>0</v>
      </c>
      <c r="AB59" s="278"/>
      <c r="AC59" s="278">
        <v>1</v>
      </c>
      <c r="AD59" s="278">
        <v>0</v>
      </c>
      <c r="AE59" s="278"/>
      <c r="AF59" s="278"/>
      <c r="AG59" s="278">
        <v>2</v>
      </c>
      <c r="AH59" s="278">
        <v>0</v>
      </c>
      <c r="AI59" s="278"/>
      <c r="AJ59" s="635">
        <v>43497</v>
      </c>
      <c r="AK59" s="70"/>
      <c r="AL59" s="70"/>
      <c r="AM59" s="70"/>
    </row>
    <row r="60" spans="1:39" ht="30" customHeight="1">
      <c r="A60" s="70" t="s">
        <v>362</v>
      </c>
      <c r="B60" s="191" t="s">
        <v>3219</v>
      </c>
      <c r="C60" s="70" t="s">
        <v>3220</v>
      </c>
      <c r="D60" s="70" t="s">
        <v>68</v>
      </c>
      <c r="E60" s="278" t="s">
        <v>40</v>
      </c>
      <c r="F60" s="278">
        <v>77249</v>
      </c>
      <c r="G60" s="70" t="s">
        <v>3221</v>
      </c>
      <c r="H60" s="70" t="s">
        <v>3222</v>
      </c>
      <c r="I60" s="70" t="s">
        <v>472</v>
      </c>
      <c r="J60" s="70">
        <v>43494</v>
      </c>
      <c r="K60" s="70">
        <v>5865</v>
      </c>
      <c r="L60" s="70"/>
      <c r="M60" s="70">
        <v>500</v>
      </c>
      <c r="N60" s="70"/>
      <c r="O60" s="70"/>
      <c r="P60" s="70"/>
      <c r="Q60" s="70"/>
      <c r="R60" s="70">
        <v>500</v>
      </c>
      <c r="S60" s="70" t="s">
        <v>927</v>
      </c>
      <c r="T60" s="70" t="s">
        <v>3075</v>
      </c>
      <c r="U60" s="70"/>
      <c r="V60" s="70"/>
      <c r="W60" s="70"/>
      <c r="X60" s="278" t="s">
        <v>368</v>
      </c>
      <c r="Y60" s="278" t="s">
        <v>898</v>
      </c>
      <c r="Z60" s="635">
        <v>43497</v>
      </c>
      <c r="AA60" s="278">
        <v>0</v>
      </c>
      <c r="AB60" s="278"/>
      <c r="AC60" s="278">
        <v>2</v>
      </c>
      <c r="AD60" s="278">
        <v>2</v>
      </c>
      <c r="AE60" s="278" t="s">
        <v>2821</v>
      </c>
      <c r="AF60" s="278"/>
      <c r="AG60" s="278">
        <v>2</v>
      </c>
      <c r="AH60" s="278">
        <v>0</v>
      </c>
      <c r="AI60" s="278"/>
      <c r="AJ60" s="635">
        <v>43497</v>
      </c>
      <c r="AK60" s="70"/>
      <c r="AL60" s="70"/>
      <c r="AM60" s="70"/>
    </row>
    <row r="61" spans="1:39" ht="30" customHeight="1">
      <c r="A61" s="70" t="s">
        <v>362</v>
      </c>
      <c r="B61" s="191" t="s">
        <v>1471</v>
      </c>
      <c r="C61" s="70" t="s">
        <v>3082</v>
      </c>
      <c r="D61" s="70" t="s">
        <v>3083</v>
      </c>
      <c r="E61" s="278" t="s">
        <v>40</v>
      </c>
      <c r="F61" s="278" t="s">
        <v>3084</v>
      </c>
      <c r="G61" s="70" t="s">
        <v>3085</v>
      </c>
      <c r="H61" s="70" t="s">
        <v>3086</v>
      </c>
      <c r="I61" s="70" t="s">
        <v>472</v>
      </c>
      <c r="J61" s="70">
        <v>43494</v>
      </c>
      <c r="K61" s="70">
        <v>5865</v>
      </c>
      <c r="L61" s="70">
        <v>5000</v>
      </c>
      <c r="M61" s="70"/>
      <c r="N61" s="70"/>
      <c r="O61" s="70"/>
      <c r="P61" s="70"/>
      <c r="Q61" s="70"/>
      <c r="R61" s="70">
        <v>5000</v>
      </c>
      <c r="S61" s="70" t="s">
        <v>927</v>
      </c>
      <c r="T61" s="70" t="s">
        <v>3075</v>
      </c>
      <c r="U61" s="70"/>
      <c r="V61" s="70"/>
      <c r="W61" s="70" t="s">
        <v>3087</v>
      </c>
      <c r="X61" s="278" t="s">
        <v>379</v>
      </c>
      <c r="Y61" s="278" t="s">
        <v>894</v>
      </c>
      <c r="Z61" s="635">
        <v>43497</v>
      </c>
      <c r="AA61" s="278">
        <v>2</v>
      </c>
      <c r="AB61" s="278"/>
      <c r="AC61" s="278">
        <v>4</v>
      </c>
      <c r="AD61" s="278">
        <v>2</v>
      </c>
      <c r="AE61" s="278" t="s">
        <v>3034</v>
      </c>
      <c r="AF61" s="278"/>
      <c r="AG61" s="278">
        <v>6</v>
      </c>
      <c r="AH61" s="278"/>
      <c r="AI61" s="278"/>
      <c r="AJ61" s="635">
        <v>43497</v>
      </c>
      <c r="AK61" s="70"/>
      <c r="AL61" s="70"/>
      <c r="AM61" s="70"/>
    </row>
    <row r="62" spans="1:39" ht="30" customHeight="1">
      <c r="A62" s="70" t="s">
        <v>362</v>
      </c>
      <c r="B62" s="191" t="s">
        <v>3255</v>
      </c>
      <c r="C62" s="70" t="s">
        <v>3256</v>
      </c>
      <c r="D62" s="70" t="s">
        <v>37</v>
      </c>
      <c r="E62" s="278" t="s">
        <v>40</v>
      </c>
      <c r="F62" s="278">
        <v>78210</v>
      </c>
      <c r="G62" s="70" t="s">
        <v>3257</v>
      </c>
      <c r="H62" s="70" t="s">
        <v>3258</v>
      </c>
      <c r="I62" s="70" t="s">
        <v>1045</v>
      </c>
      <c r="J62" s="70">
        <v>43494</v>
      </c>
      <c r="K62" s="70">
        <v>5865</v>
      </c>
      <c r="L62" s="70"/>
      <c r="M62" s="70"/>
      <c r="N62" s="70"/>
      <c r="O62" s="70"/>
      <c r="P62" s="70">
        <v>250</v>
      </c>
      <c r="Q62" s="70"/>
      <c r="R62" s="70">
        <v>250</v>
      </c>
      <c r="S62" s="70" t="s">
        <v>927</v>
      </c>
      <c r="T62" s="70"/>
      <c r="U62" s="70"/>
      <c r="V62" s="70"/>
      <c r="W62" s="70" t="s">
        <v>3259</v>
      </c>
      <c r="X62" s="278" t="s">
        <v>363</v>
      </c>
      <c r="Y62" s="278" t="s">
        <v>901</v>
      </c>
      <c r="Z62" s="635">
        <v>43497</v>
      </c>
      <c r="AA62" s="278">
        <v>0</v>
      </c>
      <c r="AB62" s="278"/>
      <c r="AC62" s="278">
        <v>1</v>
      </c>
      <c r="AD62" s="278">
        <v>1</v>
      </c>
      <c r="AE62" s="278" t="s">
        <v>2635</v>
      </c>
      <c r="AF62" s="278"/>
      <c r="AG62" s="278">
        <v>2</v>
      </c>
      <c r="AH62" s="278">
        <v>0</v>
      </c>
      <c r="AI62" s="278">
        <v>1</v>
      </c>
      <c r="AJ62" s="635">
        <v>43497</v>
      </c>
      <c r="AK62" s="70"/>
      <c r="AL62" s="70"/>
      <c r="AM62" s="70"/>
    </row>
    <row r="63" spans="1:39" ht="30" customHeight="1">
      <c r="A63" s="70" t="s">
        <v>3051</v>
      </c>
      <c r="B63" s="191" t="s">
        <v>2908</v>
      </c>
      <c r="C63" s="70" t="s">
        <v>2302</v>
      </c>
      <c r="D63" s="70" t="s">
        <v>1671</v>
      </c>
      <c r="E63" s="278" t="s">
        <v>40</v>
      </c>
      <c r="F63" s="278">
        <v>78072</v>
      </c>
      <c r="G63" s="70" t="s">
        <v>2303</v>
      </c>
      <c r="H63" s="70" t="s">
        <v>2304</v>
      </c>
      <c r="I63" s="70"/>
      <c r="J63" s="70" t="s">
        <v>4356</v>
      </c>
      <c r="K63" s="70" t="s">
        <v>4028</v>
      </c>
      <c r="L63" s="70"/>
      <c r="M63" s="70">
        <v>500</v>
      </c>
      <c r="N63" s="70"/>
      <c r="O63" s="70"/>
      <c r="P63" s="70"/>
      <c r="Q63" s="70"/>
      <c r="R63" s="70">
        <v>500</v>
      </c>
      <c r="S63" s="70" t="s">
        <v>931</v>
      </c>
      <c r="T63" s="70"/>
      <c r="U63" s="70"/>
      <c r="V63" s="70"/>
      <c r="W63" s="70" t="s">
        <v>4357</v>
      </c>
      <c r="X63" s="278" t="s">
        <v>368</v>
      </c>
      <c r="Y63" s="278" t="s">
        <v>898</v>
      </c>
      <c r="Z63" s="635">
        <v>43497</v>
      </c>
      <c r="AA63" s="278">
        <v>0</v>
      </c>
      <c r="AB63" s="278"/>
      <c r="AC63" s="278">
        <v>2</v>
      </c>
      <c r="AD63" s="278">
        <v>2</v>
      </c>
      <c r="AE63" s="278" t="s">
        <v>2821</v>
      </c>
      <c r="AF63" s="278"/>
      <c r="AG63" s="278">
        <v>2</v>
      </c>
      <c r="AH63" s="278">
        <v>0</v>
      </c>
      <c r="AI63" s="278"/>
      <c r="AJ63" s="635">
        <v>43497</v>
      </c>
      <c r="AK63" s="70"/>
      <c r="AL63" s="70"/>
      <c r="AM63" s="70"/>
    </row>
    <row r="64" spans="1:39" ht="30" customHeight="1">
      <c r="A64" s="70" t="s">
        <v>3051</v>
      </c>
      <c r="B64" s="191" t="s">
        <v>3117</v>
      </c>
      <c r="C64" s="70" t="s">
        <v>3118</v>
      </c>
      <c r="D64" s="70" t="s">
        <v>3119</v>
      </c>
      <c r="E64" s="278" t="s">
        <v>40</v>
      </c>
      <c r="F64" s="278">
        <v>77515</v>
      </c>
      <c r="G64" s="70" t="s">
        <v>2870</v>
      </c>
      <c r="H64" s="70" t="s">
        <v>3120</v>
      </c>
      <c r="I64" s="70" t="s">
        <v>1085</v>
      </c>
      <c r="J64" s="70"/>
      <c r="K64" s="70" t="s">
        <v>3042</v>
      </c>
      <c r="L64" s="70"/>
      <c r="M64" s="70">
        <v>2500</v>
      </c>
      <c r="N64" s="70"/>
      <c r="O64" s="70"/>
      <c r="P64" s="70"/>
      <c r="Q64" s="70"/>
      <c r="R64" s="70">
        <v>2500</v>
      </c>
      <c r="S64" s="70" t="s">
        <v>931</v>
      </c>
      <c r="T64" s="70"/>
      <c r="U64" s="70"/>
      <c r="V64" s="70"/>
      <c r="W64" s="70" t="s">
        <v>3121</v>
      </c>
      <c r="X64" s="278" t="s">
        <v>367</v>
      </c>
      <c r="Y64" s="278" t="s">
        <v>895</v>
      </c>
      <c r="Z64" s="635">
        <v>43497</v>
      </c>
      <c r="AA64" s="278">
        <v>1</v>
      </c>
      <c r="AB64" s="278"/>
      <c r="AC64" s="278">
        <v>4</v>
      </c>
      <c r="AD64" s="278">
        <v>2</v>
      </c>
      <c r="AE64" s="278" t="s">
        <v>3034</v>
      </c>
      <c r="AF64" s="278"/>
      <c r="AG64" s="278">
        <v>4</v>
      </c>
      <c r="AH64" s="278"/>
      <c r="AI64" s="278"/>
      <c r="AJ64" s="635">
        <v>43497</v>
      </c>
      <c r="AK64" s="70"/>
      <c r="AL64" s="70"/>
      <c r="AM64" s="70"/>
    </row>
    <row r="65" spans="1:39" ht="30" customHeight="1">
      <c r="A65" s="70" t="s">
        <v>2529</v>
      </c>
      <c r="B65" s="191" t="s">
        <v>1897</v>
      </c>
      <c r="C65" s="70" t="s">
        <v>1898</v>
      </c>
      <c r="D65" s="70" t="s">
        <v>37</v>
      </c>
      <c r="E65" s="278" t="s">
        <v>40</v>
      </c>
      <c r="F65" s="278">
        <v>78232</v>
      </c>
      <c r="G65" s="70" t="s">
        <v>1899</v>
      </c>
      <c r="H65" s="70" t="s">
        <v>1900</v>
      </c>
      <c r="I65" s="70" t="s">
        <v>996</v>
      </c>
      <c r="J65" s="70"/>
      <c r="K65" s="70" t="s">
        <v>3042</v>
      </c>
      <c r="L65" s="70"/>
      <c r="M65" s="70">
        <v>2000</v>
      </c>
      <c r="N65" s="70"/>
      <c r="O65" s="70"/>
      <c r="P65" s="70"/>
      <c r="Q65" s="70"/>
      <c r="R65" s="70">
        <v>2000</v>
      </c>
      <c r="S65" s="70" t="s">
        <v>931</v>
      </c>
      <c r="T65" s="70"/>
      <c r="U65" s="70"/>
      <c r="V65" s="70"/>
      <c r="W65" s="70"/>
      <c r="X65" s="278" t="s">
        <v>373</v>
      </c>
      <c r="Y65" s="278" t="s">
        <v>897</v>
      </c>
      <c r="Z65" s="635">
        <v>43497</v>
      </c>
      <c r="AA65" s="278">
        <v>0</v>
      </c>
      <c r="AB65" s="278"/>
      <c r="AC65" s="278">
        <v>2</v>
      </c>
      <c r="AD65" s="278">
        <v>2</v>
      </c>
      <c r="AE65" s="278" t="s">
        <v>3089</v>
      </c>
      <c r="AF65" s="278"/>
      <c r="AG65" s="278">
        <v>4</v>
      </c>
      <c r="AH65" s="278"/>
      <c r="AI65" s="278"/>
      <c r="AJ65" s="635">
        <v>43497</v>
      </c>
      <c r="AK65" s="70"/>
      <c r="AL65" s="70"/>
      <c r="AM65" s="70"/>
    </row>
    <row r="66" spans="1:39" ht="30" customHeight="1">
      <c r="A66" s="70" t="s">
        <v>2529</v>
      </c>
      <c r="B66" s="191" t="s">
        <v>1922</v>
      </c>
      <c r="C66" s="70" t="s">
        <v>1923</v>
      </c>
      <c r="D66" s="70" t="s">
        <v>1564</v>
      </c>
      <c r="E66" s="278" t="s">
        <v>40</v>
      </c>
      <c r="F66" s="278">
        <v>78070</v>
      </c>
      <c r="G66" s="70" t="s">
        <v>1924</v>
      </c>
      <c r="H66" s="70" t="s">
        <v>1925</v>
      </c>
      <c r="I66" s="70" t="s">
        <v>996</v>
      </c>
      <c r="J66" s="70"/>
      <c r="K66" s="70"/>
      <c r="L66" s="70"/>
      <c r="M66" s="70">
        <v>500</v>
      </c>
      <c r="N66" s="70"/>
      <c r="O66" s="70"/>
      <c r="P66" s="70"/>
      <c r="Q66" s="70"/>
      <c r="R66" s="70">
        <v>500</v>
      </c>
      <c r="S66" s="70" t="s">
        <v>931</v>
      </c>
      <c r="T66" s="70"/>
      <c r="U66" s="70"/>
      <c r="V66" s="70"/>
      <c r="W66" s="70"/>
      <c r="X66" s="278" t="s">
        <v>368</v>
      </c>
      <c r="Y66" s="278" t="s">
        <v>898</v>
      </c>
      <c r="Z66" s="635">
        <v>43497</v>
      </c>
      <c r="AA66" s="278">
        <v>0</v>
      </c>
      <c r="AB66" s="278"/>
      <c r="AC66" s="278">
        <v>2</v>
      </c>
      <c r="AD66" s="278">
        <v>2</v>
      </c>
      <c r="AE66" s="278" t="s">
        <v>3089</v>
      </c>
      <c r="AF66" s="278"/>
      <c r="AG66" s="278">
        <v>2</v>
      </c>
      <c r="AH66" s="278"/>
      <c r="AI66" s="278"/>
      <c r="AJ66" s="635">
        <v>43497</v>
      </c>
      <c r="AK66" s="70"/>
      <c r="AL66" s="70"/>
      <c r="AM66" s="70"/>
    </row>
    <row r="67" spans="1:39" ht="30" customHeight="1">
      <c r="A67" s="70" t="s">
        <v>2529</v>
      </c>
      <c r="B67" s="191" t="s">
        <v>1712</v>
      </c>
      <c r="C67" s="70" t="s">
        <v>1713</v>
      </c>
      <c r="D67" s="70" t="s">
        <v>37</v>
      </c>
      <c r="E67" s="278" t="s">
        <v>40</v>
      </c>
      <c r="F67" s="278">
        <v>78233</v>
      </c>
      <c r="G67" s="70" t="s">
        <v>1714</v>
      </c>
      <c r="H67" s="70" t="s">
        <v>1715</v>
      </c>
      <c r="I67" s="70" t="s">
        <v>1716</v>
      </c>
      <c r="J67" s="70"/>
      <c r="K67" s="70"/>
      <c r="L67" s="70"/>
      <c r="M67" s="70"/>
      <c r="N67" s="70">
        <v>1000</v>
      </c>
      <c r="O67" s="70"/>
      <c r="P67" s="70"/>
      <c r="Q67" s="70"/>
      <c r="R67" s="70">
        <v>1000</v>
      </c>
      <c r="S67" s="70" t="s">
        <v>931</v>
      </c>
      <c r="T67" s="70"/>
      <c r="U67" s="70"/>
      <c r="V67" s="70"/>
      <c r="W67" s="70" t="s">
        <v>3166</v>
      </c>
      <c r="X67" s="278" t="s">
        <v>373</v>
      </c>
      <c r="Y67" s="278" t="s">
        <v>897</v>
      </c>
      <c r="Z67" s="635">
        <v>43497</v>
      </c>
      <c r="AA67" s="278">
        <v>0</v>
      </c>
      <c r="AB67" s="278"/>
      <c r="AC67" s="278">
        <v>2</v>
      </c>
      <c r="AD67" s="278">
        <v>2</v>
      </c>
      <c r="AE67" s="278" t="s">
        <v>3089</v>
      </c>
      <c r="AF67" s="278"/>
      <c r="AG67" s="278">
        <v>4</v>
      </c>
      <c r="AH67" s="278"/>
      <c r="AI67" s="278"/>
      <c r="AJ67" s="635">
        <v>43497</v>
      </c>
      <c r="AK67" s="70"/>
      <c r="AL67" s="70"/>
      <c r="AM67" s="70"/>
    </row>
    <row r="68" spans="1:39" ht="30" customHeight="1">
      <c r="A68" s="70" t="s">
        <v>2529</v>
      </c>
      <c r="B68" s="191" t="s">
        <v>3275</v>
      </c>
      <c r="C68" s="70" t="s">
        <v>1035</v>
      </c>
      <c r="D68" s="70" t="s">
        <v>37</v>
      </c>
      <c r="E68" s="278" t="s">
        <v>40</v>
      </c>
      <c r="F68" s="278">
        <v>78216</v>
      </c>
      <c r="G68" s="70" t="s">
        <v>1036</v>
      </c>
      <c r="H68" s="70" t="s">
        <v>1037</v>
      </c>
      <c r="I68" s="70" t="s">
        <v>1038</v>
      </c>
      <c r="J68" s="70"/>
      <c r="K68" s="70"/>
      <c r="L68" s="70"/>
      <c r="M68" s="70"/>
      <c r="N68" s="70"/>
      <c r="O68" s="70"/>
      <c r="P68" s="70">
        <v>250</v>
      </c>
      <c r="Q68" s="70"/>
      <c r="R68" s="70">
        <v>250</v>
      </c>
      <c r="S68" s="70" t="s">
        <v>931</v>
      </c>
      <c r="T68" s="70"/>
      <c r="U68" s="70"/>
      <c r="V68" s="70"/>
      <c r="W68" s="70"/>
      <c r="X68" s="278" t="s">
        <v>363</v>
      </c>
      <c r="Y68" s="278" t="s">
        <v>901</v>
      </c>
      <c r="Z68" s="635">
        <v>43497</v>
      </c>
      <c r="AA68" s="278">
        <v>0</v>
      </c>
      <c r="AB68" s="278"/>
      <c r="AC68" s="278">
        <v>1</v>
      </c>
      <c r="AD68" s="278">
        <v>1</v>
      </c>
      <c r="AE68" s="278" t="s">
        <v>2635</v>
      </c>
      <c r="AF68" s="278"/>
      <c r="AG68" s="278">
        <v>2</v>
      </c>
      <c r="AH68" s="278">
        <v>0</v>
      </c>
      <c r="AI68" s="278">
        <v>2</v>
      </c>
      <c r="AJ68" s="635">
        <v>43497</v>
      </c>
      <c r="AK68" s="70"/>
      <c r="AL68" s="70"/>
      <c r="AM68" s="70"/>
    </row>
    <row r="69" spans="1:39" ht="30" customHeight="1">
      <c r="A69" s="70" t="s">
        <v>2529</v>
      </c>
      <c r="B69" s="191" t="s">
        <v>2601</v>
      </c>
      <c r="C69" s="70" t="s">
        <v>1243</v>
      </c>
      <c r="D69" s="70" t="s">
        <v>1024</v>
      </c>
      <c r="E69" s="278" t="s">
        <v>40</v>
      </c>
      <c r="F69" s="278">
        <v>78121</v>
      </c>
      <c r="G69" s="70" t="s">
        <v>1244</v>
      </c>
      <c r="H69" s="70" t="s">
        <v>1245</v>
      </c>
      <c r="I69" s="70" t="s">
        <v>290</v>
      </c>
      <c r="J69" s="70"/>
      <c r="K69" s="70"/>
      <c r="L69" s="70"/>
      <c r="M69" s="70"/>
      <c r="N69" s="70"/>
      <c r="O69" s="70"/>
      <c r="P69" s="70">
        <v>250</v>
      </c>
      <c r="Q69" s="70"/>
      <c r="R69" s="70">
        <v>250</v>
      </c>
      <c r="S69" s="70" t="s">
        <v>931</v>
      </c>
      <c r="T69" s="70"/>
      <c r="U69" s="70"/>
      <c r="V69" s="70"/>
      <c r="W69" s="70" t="s">
        <v>3114</v>
      </c>
      <c r="X69" s="278" t="s">
        <v>363</v>
      </c>
      <c r="Y69" s="278" t="s">
        <v>901</v>
      </c>
      <c r="Z69" s="635">
        <v>43497</v>
      </c>
      <c r="AA69" s="278">
        <v>0</v>
      </c>
      <c r="AB69" s="278"/>
      <c r="AC69" s="278">
        <v>1</v>
      </c>
      <c r="AD69" s="278">
        <v>1</v>
      </c>
      <c r="AE69" s="278" t="s">
        <v>2635</v>
      </c>
      <c r="AF69" s="278"/>
      <c r="AG69" s="278">
        <v>2</v>
      </c>
      <c r="AH69" s="278">
        <v>0</v>
      </c>
      <c r="AI69" s="278">
        <v>1</v>
      </c>
      <c r="AJ69" s="635">
        <v>43497</v>
      </c>
      <c r="AK69" s="70"/>
      <c r="AL69" s="70"/>
      <c r="AM69" s="70"/>
    </row>
    <row r="70" spans="1:39" ht="30" customHeight="1">
      <c r="A70" s="70" t="s">
        <v>2529</v>
      </c>
      <c r="B70" s="191" t="s">
        <v>4358</v>
      </c>
      <c r="C70" s="70" t="s">
        <v>1644</v>
      </c>
      <c r="D70" s="70" t="s">
        <v>232</v>
      </c>
      <c r="E70" s="278" t="s">
        <v>40</v>
      </c>
      <c r="F70" s="278">
        <v>78009</v>
      </c>
      <c r="G70" s="70" t="s">
        <v>1645</v>
      </c>
      <c r="H70" s="70" t="s">
        <v>1646</v>
      </c>
      <c r="I70" s="70" t="s">
        <v>1038</v>
      </c>
      <c r="J70" s="70"/>
      <c r="K70" s="70"/>
      <c r="L70" s="70"/>
      <c r="M70" s="70"/>
      <c r="N70" s="70"/>
      <c r="O70" s="70"/>
      <c r="P70" s="70">
        <v>250</v>
      </c>
      <c r="Q70" s="70"/>
      <c r="R70" s="70">
        <v>250</v>
      </c>
      <c r="S70" s="70" t="s">
        <v>931</v>
      </c>
      <c r="T70" s="70"/>
      <c r="U70" s="70"/>
      <c r="V70" s="70"/>
      <c r="W70" s="70" t="s">
        <v>3271</v>
      </c>
      <c r="X70" s="278" t="s">
        <v>363</v>
      </c>
      <c r="Y70" s="278" t="s">
        <v>901</v>
      </c>
      <c r="Z70" s="635">
        <v>43497</v>
      </c>
      <c r="AA70" s="278"/>
      <c r="AB70" s="278"/>
      <c r="AC70" s="278">
        <v>1</v>
      </c>
      <c r="AD70" s="278">
        <v>1</v>
      </c>
      <c r="AE70" s="278" t="s">
        <v>2635</v>
      </c>
      <c r="AF70" s="278"/>
      <c r="AG70" s="278">
        <v>2</v>
      </c>
      <c r="AH70" s="278">
        <v>0</v>
      </c>
      <c r="AI70" s="278">
        <v>2</v>
      </c>
      <c r="AJ70" s="635">
        <v>43497</v>
      </c>
      <c r="AK70" s="70"/>
      <c r="AL70" s="70"/>
      <c r="AM70" s="70"/>
    </row>
    <row r="71" spans="1:39" ht="30" customHeight="1">
      <c r="A71" s="70" t="s">
        <v>2529</v>
      </c>
      <c r="B71" s="191" t="s">
        <v>1584</v>
      </c>
      <c r="C71" s="70" t="s">
        <v>1585</v>
      </c>
      <c r="D71" s="70" t="s">
        <v>1586</v>
      </c>
      <c r="E71" s="278" t="s">
        <v>40</v>
      </c>
      <c r="F71" s="278">
        <v>78109</v>
      </c>
      <c r="G71" s="70"/>
      <c r="H71" s="70" t="s">
        <v>3261</v>
      </c>
      <c r="I71" s="70" t="s">
        <v>1700</v>
      </c>
      <c r="J71" s="70"/>
      <c r="K71" s="70"/>
      <c r="L71" s="70"/>
      <c r="M71" s="70"/>
      <c r="N71" s="70"/>
      <c r="O71" s="70"/>
      <c r="P71" s="70">
        <v>250</v>
      </c>
      <c r="Q71" s="70"/>
      <c r="R71" s="70">
        <v>250</v>
      </c>
      <c r="S71" s="70" t="s">
        <v>931</v>
      </c>
      <c r="T71" s="70"/>
      <c r="U71" s="70"/>
      <c r="V71" s="70"/>
      <c r="W71" s="70"/>
      <c r="X71" s="278" t="s">
        <v>363</v>
      </c>
      <c r="Y71" s="278" t="s">
        <v>901</v>
      </c>
      <c r="Z71" s="635">
        <v>43497</v>
      </c>
      <c r="AA71" s="278"/>
      <c r="AB71" s="278"/>
      <c r="AC71" s="278">
        <v>1</v>
      </c>
      <c r="AD71" s="278">
        <v>1</v>
      </c>
      <c r="AE71" s="278" t="s">
        <v>2635</v>
      </c>
      <c r="AF71" s="278"/>
      <c r="AG71" s="278">
        <v>2</v>
      </c>
      <c r="AH71" s="278">
        <v>0</v>
      </c>
      <c r="AI71" s="278">
        <v>2</v>
      </c>
      <c r="AJ71" s="635">
        <v>43497</v>
      </c>
      <c r="AK71" s="70"/>
      <c r="AL71" s="70"/>
      <c r="AM71" s="70"/>
    </row>
    <row r="72" spans="1:39" ht="30" customHeight="1">
      <c r="A72" s="70" t="s">
        <v>2529</v>
      </c>
      <c r="B72" s="191" t="s">
        <v>1639</v>
      </c>
      <c r="C72" s="70" t="s">
        <v>3262</v>
      </c>
      <c r="D72" s="70" t="s">
        <v>1981</v>
      </c>
      <c r="E72" s="278" t="s">
        <v>40</v>
      </c>
      <c r="F72" s="278">
        <v>78002</v>
      </c>
      <c r="G72" s="70" t="s">
        <v>3263</v>
      </c>
      <c r="H72" s="70" t="s">
        <v>1642</v>
      </c>
      <c r="I72" s="70" t="s">
        <v>1700</v>
      </c>
      <c r="J72" s="70"/>
      <c r="K72" s="70"/>
      <c r="L72" s="70"/>
      <c r="M72" s="70"/>
      <c r="N72" s="70"/>
      <c r="O72" s="70"/>
      <c r="P72" s="70">
        <v>250</v>
      </c>
      <c r="Q72" s="70"/>
      <c r="R72" s="70">
        <v>250</v>
      </c>
      <c r="S72" s="70" t="s">
        <v>931</v>
      </c>
      <c r="T72" s="70"/>
      <c r="U72" s="70"/>
      <c r="V72" s="70"/>
      <c r="W72" s="70"/>
      <c r="X72" s="278" t="s">
        <v>363</v>
      </c>
      <c r="Y72" s="278" t="s">
        <v>901</v>
      </c>
      <c r="Z72" s="635">
        <v>43497</v>
      </c>
      <c r="AA72" s="278"/>
      <c r="AB72" s="278"/>
      <c r="AC72" s="278">
        <v>1</v>
      </c>
      <c r="AD72" s="278">
        <v>1</v>
      </c>
      <c r="AE72" s="278" t="s">
        <v>2635</v>
      </c>
      <c r="AF72" s="278"/>
      <c r="AG72" s="278">
        <v>2</v>
      </c>
      <c r="AH72" s="278"/>
      <c r="AI72" s="278">
        <v>2</v>
      </c>
      <c r="AJ72" s="635">
        <v>43497</v>
      </c>
      <c r="AK72" s="70"/>
      <c r="AL72" s="70"/>
      <c r="AM72" s="70"/>
    </row>
    <row r="73" spans="1:39" ht="30" customHeight="1">
      <c r="A73" s="70" t="s">
        <v>2529</v>
      </c>
      <c r="B73" s="191" t="s">
        <v>3264</v>
      </c>
      <c r="C73" s="70" t="s">
        <v>1698</v>
      </c>
      <c r="D73" s="70" t="s">
        <v>158</v>
      </c>
      <c r="E73" s="278" t="s">
        <v>40</v>
      </c>
      <c r="F73" s="278">
        <v>78056</v>
      </c>
      <c r="G73" s="70" t="s">
        <v>3265</v>
      </c>
      <c r="H73" s="70" t="s">
        <v>3266</v>
      </c>
      <c r="I73" s="70" t="s">
        <v>1700</v>
      </c>
      <c r="J73" s="70"/>
      <c r="K73" s="70"/>
      <c r="L73" s="70"/>
      <c r="M73" s="70"/>
      <c r="N73" s="70"/>
      <c r="O73" s="70"/>
      <c r="P73" s="70">
        <v>250</v>
      </c>
      <c r="Q73" s="70"/>
      <c r="R73" s="70">
        <v>250</v>
      </c>
      <c r="S73" s="70" t="s">
        <v>931</v>
      </c>
      <c r="T73" s="70"/>
      <c r="U73" s="70"/>
      <c r="V73" s="70"/>
      <c r="W73" s="70"/>
      <c r="X73" s="278" t="s">
        <v>363</v>
      </c>
      <c r="Y73" s="278" t="s">
        <v>901</v>
      </c>
      <c r="Z73" s="635">
        <v>43497</v>
      </c>
      <c r="AA73" s="278"/>
      <c r="AB73" s="278"/>
      <c r="AC73" s="278">
        <v>1</v>
      </c>
      <c r="AD73" s="278">
        <v>1</v>
      </c>
      <c r="AE73" s="278" t="s">
        <v>2635</v>
      </c>
      <c r="AF73" s="278"/>
      <c r="AG73" s="278">
        <v>2</v>
      </c>
      <c r="AH73" s="278"/>
      <c r="AI73" s="278">
        <v>2</v>
      </c>
      <c r="AJ73" s="635">
        <v>43497</v>
      </c>
      <c r="AK73" s="70"/>
      <c r="AL73" s="70"/>
      <c r="AM73" s="70"/>
    </row>
    <row r="74" spans="1:39" ht="30" customHeight="1">
      <c r="A74" s="70" t="s">
        <v>2529</v>
      </c>
      <c r="B74" s="191" t="s">
        <v>2546</v>
      </c>
      <c r="C74" s="70" t="s">
        <v>2672</v>
      </c>
      <c r="D74" s="70" t="s">
        <v>1000</v>
      </c>
      <c r="E74" s="278" t="s">
        <v>40</v>
      </c>
      <c r="F74" s="278">
        <v>78061</v>
      </c>
      <c r="G74" s="70" t="s">
        <v>1001</v>
      </c>
      <c r="H74" s="70" t="s">
        <v>1002</v>
      </c>
      <c r="I74" s="70" t="s">
        <v>1003</v>
      </c>
      <c r="J74" s="70"/>
      <c r="K74" s="70"/>
      <c r="L74" s="70"/>
      <c r="M74" s="70"/>
      <c r="N74" s="70"/>
      <c r="O74" s="70"/>
      <c r="P74" s="70">
        <v>250</v>
      </c>
      <c r="Q74" s="70"/>
      <c r="R74" s="70">
        <v>250</v>
      </c>
      <c r="S74" s="70" t="s">
        <v>931</v>
      </c>
      <c r="T74" s="70"/>
      <c r="U74" s="70"/>
      <c r="V74" s="70"/>
      <c r="W74" s="70"/>
      <c r="X74" s="278" t="s">
        <v>363</v>
      </c>
      <c r="Y74" s="278" t="s">
        <v>901</v>
      </c>
      <c r="Z74" s="635">
        <v>43497</v>
      </c>
      <c r="AA74" s="278"/>
      <c r="AB74" s="278"/>
      <c r="AC74" s="278">
        <v>1</v>
      </c>
      <c r="AD74" s="278">
        <v>1</v>
      </c>
      <c r="AE74" s="278" t="s">
        <v>2635</v>
      </c>
      <c r="AF74" s="278"/>
      <c r="AG74" s="278">
        <v>2</v>
      </c>
      <c r="AH74" s="278"/>
      <c r="AI74" s="278">
        <v>2</v>
      </c>
      <c r="AJ74" s="635">
        <v>43497</v>
      </c>
      <c r="AK74" s="70"/>
      <c r="AL74" s="70"/>
      <c r="AM74" s="70"/>
    </row>
    <row r="75" spans="1:39" ht="30" customHeight="1">
      <c r="A75" s="70" t="s">
        <v>2529</v>
      </c>
      <c r="B75" s="191" t="s">
        <v>3273</v>
      </c>
      <c r="C75" s="70" t="s">
        <v>1035</v>
      </c>
      <c r="D75" s="70" t="s">
        <v>37</v>
      </c>
      <c r="E75" s="278" t="s">
        <v>40</v>
      </c>
      <c r="F75" s="278">
        <v>78216</v>
      </c>
      <c r="G75" s="70" t="s">
        <v>2011</v>
      </c>
      <c r="H75" s="70" t="s">
        <v>1037</v>
      </c>
      <c r="I75" s="70" t="s">
        <v>1038</v>
      </c>
      <c r="J75" s="70"/>
      <c r="K75" s="70"/>
      <c r="L75" s="70"/>
      <c r="M75" s="70"/>
      <c r="N75" s="70"/>
      <c r="O75" s="70"/>
      <c r="P75" s="70">
        <v>250</v>
      </c>
      <c r="Q75" s="70"/>
      <c r="R75" s="70">
        <v>250</v>
      </c>
      <c r="S75" s="70" t="s">
        <v>931</v>
      </c>
      <c r="T75" s="70"/>
      <c r="U75" s="70"/>
      <c r="V75" s="70"/>
      <c r="W75" s="70" t="s">
        <v>3274</v>
      </c>
      <c r="X75" s="278" t="s">
        <v>363</v>
      </c>
      <c r="Y75" s="278" t="s">
        <v>901</v>
      </c>
      <c r="Z75" s="635">
        <v>43497</v>
      </c>
      <c r="AA75" s="278"/>
      <c r="AB75" s="278"/>
      <c r="AC75" s="278">
        <v>1</v>
      </c>
      <c r="AD75" s="278">
        <v>1</v>
      </c>
      <c r="AE75" s="278" t="s">
        <v>2635</v>
      </c>
      <c r="AF75" s="278"/>
      <c r="AG75" s="278">
        <v>2</v>
      </c>
      <c r="AH75" s="278"/>
      <c r="AI75" s="278">
        <v>2</v>
      </c>
      <c r="AJ75" s="635">
        <v>43497</v>
      </c>
      <c r="AK75" s="70"/>
      <c r="AL75" s="70"/>
      <c r="AM75" s="70"/>
    </row>
    <row r="76" spans="1:39" ht="30" customHeight="1">
      <c r="A76" s="70" t="s">
        <v>2529</v>
      </c>
      <c r="B76" s="191" t="s">
        <v>3316</v>
      </c>
      <c r="C76" s="70" t="s">
        <v>2014</v>
      </c>
      <c r="D76" s="70" t="s">
        <v>37</v>
      </c>
      <c r="E76" s="278" t="s">
        <v>40</v>
      </c>
      <c r="F76" s="278">
        <v>78245</v>
      </c>
      <c r="G76" s="70" t="s">
        <v>2638</v>
      </c>
      <c r="H76" s="70" t="s">
        <v>2016</v>
      </c>
      <c r="I76" s="70" t="s">
        <v>1444</v>
      </c>
      <c r="J76" s="70"/>
      <c r="K76" s="70"/>
      <c r="L76" s="70"/>
      <c r="M76" s="70"/>
      <c r="N76" s="70"/>
      <c r="O76" s="70"/>
      <c r="P76" s="70">
        <v>250</v>
      </c>
      <c r="Q76" s="70"/>
      <c r="R76" s="70">
        <v>250</v>
      </c>
      <c r="S76" s="70" t="s">
        <v>931</v>
      </c>
      <c r="T76" s="70"/>
      <c r="U76" s="70"/>
      <c r="V76" s="70"/>
      <c r="W76" s="70"/>
      <c r="X76" s="278" t="s">
        <v>363</v>
      </c>
      <c r="Y76" s="278" t="s">
        <v>901</v>
      </c>
      <c r="Z76" s="635">
        <v>43497</v>
      </c>
      <c r="AA76" s="278">
        <v>0</v>
      </c>
      <c r="AB76" s="278"/>
      <c r="AC76" s="278">
        <v>1</v>
      </c>
      <c r="AD76" s="278">
        <v>1</v>
      </c>
      <c r="AE76" s="278" t="s">
        <v>2635</v>
      </c>
      <c r="AF76" s="278"/>
      <c r="AG76" s="278">
        <v>2</v>
      </c>
      <c r="AH76" s="278">
        <v>0</v>
      </c>
      <c r="AI76" s="278">
        <v>2</v>
      </c>
      <c r="AJ76" s="635">
        <v>43497</v>
      </c>
      <c r="AK76" s="70"/>
      <c r="AL76" s="70"/>
      <c r="AM76" s="70"/>
    </row>
    <row r="77" spans="1:39" ht="30" customHeight="1">
      <c r="A77" s="70" t="s">
        <v>2529</v>
      </c>
      <c r="B77" s="191" t="s">
        <v>2296</v>
      </c>
      <c r="C77" s="70" t="s">
        <v>2297</v>
      </c>
      <c r="D77" s="70" t="s">
        <v>37</v>
      </c>
      <c r="E77" s="278" t="s">
        <v>40</v>
      </c>
      <c r="F77" s="278">
        <v>78223</v>
      </c>
      <c r="G77" s="70" t="s">
        <v>1308</v>
      </c>
      <c r="H77" s="70" t="s">
        <v>1309</v>
      </c>
      <c r="I77" s="70" t="s">
        <v>1444</v>
      </c>
      <c r="J77" s="70"/>
      <c r="K77" s="70"/>
      <c r="L77" s="70"/>
      <c r="M77" s="70"/>
      <c r="N77" s="70"/>
      <c r="O77" s="70"/>
      <c r="P77" s="70">
        <v>250</v>
      </c>
      <c r="Q77" s="70"/>
      <c r="R77" s="70">
        <v>250</v>
      </c>
      <c r="S77" s="70" t="s">
        <v>931</v>
      </c>
      <c r="T77" s="70"/>
      <c r="U77" s="70"/>
      <c r="V77" s="70"/>
      <c r="W77" s="70"/>
      <c r="X77" s="278" t="s">
        <v>363</v>
      </c>
      <c r="Y77" s="278" t="s">
        <v>901</v>
      </c>
      <c r="Z77" s="635">
        <v>43497</v>
      </c>
      <c r="AA77" s="278">
        <v>0</v>
      </c>
      <c r="AB77" s="278"/>
      <c r="AC77" s="278">
        <v>1</v>
      </c>
      <c r="AD77" s="278">
        <v>1</v>
      </c>
      <c r="AE77" s="278" t="s">
        <v>2635</v>
      </c>
      <c r="AF77" s="278"/>
      <c r="AG77" s="278">
        <v>2</v>
      </c>
      <c r="AH77" s="278">
        <v>0</v>
      </c>
      <c r="AI77" s="278">
        <v>2</v>
      </c>
      <c r="AJ77" s="635">
        <v>43497</v>
      </c>
      <c r="AK77" s="70"/>
      <c r="AL77" s="70"/>
      <c r="AM77" s="70"/>
    </row>
    <row r="78" spans="1:39" ht="30" customHeight="1">
      <c r="A78" s="70" t="s">
        <v>2529</v>
      </c>
      <c r="B78" s="191" t="s">
        <v>1901</v>
      </c>
      <c r="C78" s="70" t="s">
        <v>3317</v>
      </c>
      <c r="D78" s="70" t="s">
        <v>192</v>
      </c>
      <c r="E78" s="278" t="s">
        <v>40</v>
      </c>
      <c r="F78" s="278">
        <v>78006</v>
      </c>
      <c r="G78" s="70" t="s">
        <v>1903</v>
      </c>
      <c r="H78" s="70"/>
      <c r="I78" s="70" t="s">
        <v>1444</v>
      </c>
      <c r="J78" s="70"/>
      <c r="K78" s="70"/>
      <c r="L78" s="70"/>
      <c r="M78" s="70"/>
      <c r="N78" s="70"/>
      <c r="O78" s="70"/>
      <c r="P78" s="70">
        <v>250</v>
      </c>
      <c r="Q78" s="70"/>
      <c r="R78" s="70">
        <v>250</v>
      </c>
      <c r="S78" s="70" t="s">
        <v>931</v>
      </c>
      <c r="T78" s="70"/>
      <c r="U78" s="70"/>
      <c r="V78" s="70"/>
      <c r="W78" s="70"/>
      <c r="X78" s="278" t="s">
        <v>363</v>
      </c>
      <c r="Y78" s="278" t="s">
        <v>901</v>
      </c>
      <c r="Z78" s="635">
        <v>43497</v>
      </c>
      <c r="AA78" s="278">
        <v>0</v>
      </c>
      <c r="AB78" s="278"/>
      <c r="AC78" s="278">
        <v>1</v>
      </c>
      <c r="AD78" s="278">
        <v>1</v>
      </c>
      <c r="AE78" s="278" t="s">
        <v>2635</v>
      </c>
      <c r="AF78" s="278"/>
      <c r="AG78" s="278">
        <v>2</v>
      </c>
      <c r="AH78" s="278">
        <v>0</v>
      </c>
      <c r="AI78" s="278">
        <v>2</v>
      </c>
      <c r="AJ78" s="635">
        <v>43497</v>
      </c>
      <c r="AK78" s="70"/>
      <c r="AL78" s="70"/>
      <c r="AM78" s="70"/>
    </row>
    <row r="79" spans="1:39" ht="30" customHeight="1">
      <c r="A79" s="70" t="s">
        <v>2529</v>
      </c>
      <c r="B79" s="191" t="s">
        <v>3318</v>
      </c>
      <c r="C79" s="70" t="s">
        <v>3319</v>
      </c>
      <c r="D79" s="70" t="s">
        <v>48</v>
      </c>
      <c r="E79" s="278" t="s">
        <v>40</v>
      </c>
      <c r="F79" s="278">
        <v>78023</v>
      </c>
      <c r="G79" s="70" t="s">
        <v>3320</v>
      </c>
      <c r="H79" s="70" t="s">
        <v>3321</v>
      </c>
      <c r="I79" s="70" t="s">
        <v>1444</v>
      </c>
      <c r="J79" s="70"/>
      <c r="K79" s="70"/>
      <c r="L79" s="70"/>
      <c r="M79" s="70"/>
      <c r="N79" s="70"/>
      <c r="O79" s="70"/>
      <c r="P79" s="70">
        <v>250</v>
      </c>
      <c r="Q79" s="70"/>
      <c r="R79" s="70">
        <v>250</v>
      </c>
      <c r="S79" s="70" t="s">
        <v>931</v>
      </c>
      <c r="T79" s="70"/>
      <c r="U79" s="70"/>
      <c r="V79" s="70"/>
      <c r="W79" s="70"/>
      <c r="X79" s="278" t="s">
        <v>363</v>
      </c>
      <c r="Y79" s="278" t="s">
        <v>901</v>
      </c>
      <c r="Z79" s="635">
        <v>43497</v>
      </c>
      <c r="AA79" s="278" t="s">
        <v>2131</v>
      </c>
      <c r="AB79" s="278"/>
      <c r="AC79" s="278">
        <v>1</v>
      </c>
      <c r="AD79" s="278">
        <v>1</v>
      </c>
      <c r="AE79" s="278" t="s">
        <v>2635</v>
      </c>
      <c r="AF79" s="278"/>
      <c r="AG79" s="278">
        <v>2</v>
      </c>
      <c r="AH79" s="278" t="s">
        <v>2131</v>
      </c>
      <c r="AI79" s="278">
        <v>2</v>
      </c>
      <c r="AJ79" s="635">
        <v>43497</v>
      </c>
      <c r="AK79" s="70"/>
      <c r="AL79" s="70"/>
      <c r="AM79" s="70"/>
    </row>
    <row r="80" spans="1:39" ht="30" customHeight="1">
      <c r="A80" s="70" t="s">
        <v>2529</v>
      </c>
      <c r="B80" s="191" t="s">
        <v>3322</v>
      </c>
      <c r="C80" s="70" t="s">
        <v>3323</v>
      </c>
      <c r="D80" s="70" t="s">
        <v>37</v>
      </c>
      <c r="E80" s="278" t="s">
        <v>40</v>
      </c>
      <c r="F80" s="278">
        <v>78229</v>
      </c>
      <c r="G80" s="70" t="s">
        <v>1531</v>
      </c>
      <c r="H80" s="70"/>
      <c r="I80" s="70" t="s">
        <v>1444</v>
      </c>
      <c r="J80" s="70"/>
      <c r="K80" s="70"/>
      <c r="L80" s="70"/>
      <c r="M80" s="70"/>
      <c r="N80" s="70"/>
      <c r="O80" s="70"/>
      <c r="P80" s="70">
        <v>250</v>
      </c>
      <c r="Q80" s="70"/>
      <c r="R80" s="70">
        <v>250</v>
      </c>
      <c r="S80" s="70" t="s">
        <v>931</v>
      </c>
      <c r="T80" s="70"/>
      <c r="U80" s="70"/>
      <c r="V80" s="70"/>
      <c r="W80" s="70"/>
      <c r="X80" s="278" t="s">
        <v>363</v>
      </c>
      <c r="Y80" s="278" t="s">
        <v>901</v>
      </c>
      <c r="Z80" s="635">
        <v>43497</v>
      </c>
      <c r="AA80" s="278">
        <v>0</v>
      </c>
      <c r="AB80" s="278"/>
      <c r="AC80" s="278">
        <v>1</v>
      </c>
      <c r="AD80" s="278">
        <v>1</v>
      </c>
      <c r="AE80" s="278" t="s">
        <v>2635</v>
      </c>
      <c r="AF80" s="278"/>
      <c r="AG80" s="278">
        <v>2</v>
      </c>
      <c r="AH80" s="278" t="s">
        <v>2131</v>
      </c>
      <c r="AI80" s="278">
        <v>3</v>
      </c>
      <c r="AJ80" s="635">
        <v>43497</v>
      </c>
      <c r="AK80" s="70"/>
      <c r="AL80" s="70"/>
      <c r="AM80" s="70"/>
    </row>
    <row r="81" spans="1:39" ht="30" customHeight="1">
      <c r="A81" s="70" t="s">
        <v>3051</v>
      </c>
      <c r="B81" s="191" t="s">
        <v>3052</v>
      </c>
      <c r="C81" s="70" t="s">
        <v>1668</v>
      </c>
      <c r="D81" s="70" t="s">
        <v>37</v>
      </c>
      <c r="E81" s="278" t="s">
        <v>40</v>
      </c>
      <c r="F81" s="278">
        <v>78247</v>
      </c>
      <c r="G81" s="70" t="s">
        <v>3053</v>
      </c>
      <c r="H81" s="70" t="s">
        <v>3054</v>
      </c>
      <c r="I81" s="70"/>
      <c r="J81" s="70"/>
      <c r="K81" s="70"/>
      <c r="L81" s="70"/>
      <c r="M81" s="70"/>
      <c r="N81" s="70"/>
      <c r="O81" s="70"/>
      <c r="P81" s="70"/>
      <c r="Q81" s="70"/>
      <c r="R81" s="70"/>
      <c r="S81" s="70"/>
      <c r="T81" s="70"/>
      <c r="U81" s="70"/>
      <c r="V81" s="70"/>
      <c r="W81" s="70"/>
      <c r="X81" s="278" t="s">
        <v>382</v>
      </c>
      <c r="Y81" s="278" t="s">
        <v>890</v>
      </c>
      <c r="Z81" s="635">
        <v>43497</v>
      </c>
      <c r="AA81" s="278">
        <v>2</v>
      </c>
      <c r="AB81" s="278"/>
      <c r="AC81" s="278">
        <v>4</v>
      </c>
      <c r="AD81" s="278">
        <v>2</v>
      </c>
      <c r="AE81" s="278" t="s">
        <v>3056</v>
      </c>
      <c r="AF81" s="278"/>
      <c r="AG81" s="278">
        <v>6</v>
      </c>
      <c r="AH81" s="278"/>
      <c r="AI81" s="278">
        <v>4</v>
      </c>
      <c r="AJ81" s="635">
        <v>43497</v>
      </c>
      <c r="AK81" s="70"/>
      <c r="AL81" s="70"/>
      <c r="AM81" s="70"/>
    </row>
    <row r="82" spans="1:39" ht="30" customHeight="1">
      <c r="A82" s="70" t="s">
        <v>2531</v>
      </c>
      <c r="B82" s="191" t="s">
        <v>3355</v>
      </c>
      <c r="C82" s="70" t="s">
        <v>2373</v>
      </c>
      <c r="D82" s="70" t="s">
        <v>1429</v>
      </c>
      <c r="E82" s="278" t="s">
        <v>40</v>
      </c>
      <c r="F82" s="278">
        <v>78073</v>
      </c>
      <c r="G82" s="70" t="s">
        <v>3356</v>
      </c>
      <c r="H82" s="70"/>
      <c r="I82" s="70"/>
      <c r="J82" s="70"/>
      <c r="K82" s="70"/>
      <c r="L82" s="70"/>
      <c r="M82" s="70"/>
      <c r="N82" s="70"/>
      <c r="O82" s="70"/>
      <c r="P82" s="70"/>
      <c r="Q82" s="70"/>
      <c r="R82" s="70"/>
      <c r="S82" s="70"/>
      <c r="T82" s="70">
        <v>250</v>
      </c>
      <c r="U82" s="70" t="s">
        <v>931</v>
      </c>
      <c r="V82" s="70"/>
      <c r="W82" s="70" t="s">
        <v>3357</v>
      </c>
      <c r="X82" s="278" t="s">
        <v>363</v>
      </c>
      <c r="Y82" s="278" t="s">
        <v>901</v>
      </c>
      <c r="Z82" s="635">
        <v>43497</v>
      </c>
      <c r="AA82" s="278">
        <v>0</v>
      </c>
      <c r="AB82" s="278"/>
      <c r="AC82" s="278">
        <v>1</v>
      </c>
      <c r="AD82" s="278">
        <v>0</v>
      </c>
      <c r="AE82" s="278"/>
      <c r="AF82" s="278"/>
      <c r="AG82" s="278">
        <v>2</v>
      </c>
      <c r="AH82" s="278">
        <v>0</v>
      </c>
      <c r="AI82" s="278">
        <v>1</v>
      </c>
      <c r="AJ82" s="635">
        <v>43497</v>
      </c>
      <c r="AK82" s="70"/>
      <c r="AL82" s="70"/>
      <c r="AM82" s="70"/>
    </row>
    <row r="83" spans="1:39" ht="30" customHeight="1">
      <c r="A83" s="70" t="s">
        <v>2531</v>
      </c>
      <c r="B83" s="191" t="s">
        <v>2570</v>
      </c>
      <c r="C83" s="70" t="s">
        <v>2571</v>
      </c>
      <c r="D83" s="70" t="s">
        <v>1630</v>
      </c>
      <c r="E83" s="278" t="s">
        <v>40</v>
      </c>
      <c r="F83" s="278">
        <v>78148</v>
      </c>
      <c r="G83" s="70" t="s">
        <v>2572</v>
      </c>
      <c r="H83" s="70" t="s">
        <v>2573</v>
      </c>
      <c r="I83" s="70" t="s">
        <v>587</v>
      </c>
      <c r="J83" s="70"/>
      <c r="K83" s="70"/>
      <c r="L83" s="70"/>
      <c r="M83" s="70"/>
      <c r="N83" s="70"/>
      <c r="O83" s="70"/>
      <c r="P83" s="70"/>
      <c r="Q83" s="70"/>
      <c r="R83" s="70"/>
      <c r="S83" s="70"/>
      <c r="T83" s="70">
        <v>16469.150000000001</v>
      </c>
      <c r="U83" s="70" t="s">
        <v>931</v>
      </c>
      <c r="V83" s="70"/>
      <c r="W83" s="70"/>
      <c r="X83" s="278" t="s">
        <v>382</v>
      </c>
      <c r="Y83" s="278" t="s">
        <v>890</v>
      </c>
      <c r="Z83" s="635">
        <v>43497</v>
      </c>
      <c r="AA83" s="278">
        <v>4</v>
      </c>
      <c r="AB83" s="278"/>
      <c r="AC83" s="278">
        <v>6</v>
      </c>
      <c r="AD83" s="278">
        <v>4</v>
      </c>
      <c r="AE83" s="278" t="s">
        <v>3059</v>
      </c>
      <c r="AF83" s="278"/>
      <c r="AG83" s="278">
        <v>8</v>
      </c>
      <c r="AH83" s="278"/>
      <c r="AI83" s="278"/>
      <c r="AJ83" s="635">
        <v>43497</v>
      </c>
      <c r="AK83" s="70"/>
      <c r="AL83" s="70"/>
      <c r="AM83" s="70"/>
    </row>
    <row r="84" spans="1:39" ht="30" customHeight="1">
      <c r="A84" s="70" t="s">
        <v>2531</v>
      </c>
      <c r="B84" s="191" t="s">
        <v>1106</v>
      </c>
      <c r="C84" s="70" t="s">
        <v>1107</v>
      </c>
      <c r="D84" s="70" t="s">
        <v>1108</v>
      </c>
      <c r="E84" s="278" t="s">
        <v>40</v>
      </c>
      <c r="F84" s="278">
        <v>78950</v>
      </c>
      <c r="G84" s="70" t="s">
        <v>1109</v>
      </c>
      <c r="H84" s="70" t="s">
        <v>466</v>
      </c>
      <c r="I84" s="70"/>
      <c r="J84" s="70"/>
      <c r="K84" s="70"/>
      <c r="L84" s="70"/>
      <c r="M84" s="70"/>
      <c r="N84" s="70"/>
      <c r="O84" s="70"/>
      <c r="P84" s="70"/>
      <c r="Q84" s="70"/>
      <c r="R84" s="70"/>
      <c r="S84" s="70"/>
      <c r="T84" s="70">
        <v>5500</v>
      </c>
      <c r="U84" s="70" t="s">
        <v>931</v>
      </c>
      <c r="V84" s="70"/>
      <c r="W84" s="70" t="s">
        <v>3088</v>
      </c>
      <c r="X84" s="278" t="s">
        <v>379</v>
      </c>
      <c r="Y84" s="278" t="s">
        <v>894</v>
      </c>
      <c r="Z84" s="635">
        <v>43497</v>
      </c>
      <c r="AA84" s="278">
        <v>2</v>
      </c>
      <c r="AB84" s="278"/>
      <c r="AC84" s="278">
        <v>4</v>
      </c>
      <c r="AD84" s="278">
        <v>2</v>
      </c>
      <c r="AE84" s="278" t="s">
        <v>3089</v>
      </c>
      <c r="AF84" s="278"/>
      <c r="AG84" s="278">
        <v>6</v>
      </c>
      <c r="AH84" s="278" t="s">
        <v>896</v>
      </c>
      <c r="AI84" s="278"/>
      <c r="AJ84" s="635">
        <v>43497</v>
      </c>
      <c r="AK84" s="70"/>
      <c r="AL84" s="70"/>
      <c r="AM84" s="70"/>
    </row>
    <row r="85" spans="1:39" ht="30" customHeight="1">
      <c r="A85" s="70" t="s">
        <v>2531</v>
      </c>
      <c r="B85" s="191" t="s">
        <v>3167</v>
      </c>
      <c r="C85" s="70" t="s">
        <v>3168</v>
      </c>
      <c r="D85" s="70" t="s">
        <v>3169</v>
      </c>
      <c r="E85" s="278" t="s">
        <v>3170</v>
      </c>
      <c r="F85" s="278">
        <v>38017</v>
      </c>
      <c r="G85" s="70" t="s">
        <v>3171</v>
      </c>
      <c r="H85" s="70"/>
      <c r="I85" s="70" t="s">
        <v>99</v>
      </c>
      <c r="J85" s="70"/>
      <c r="K85" s="70"/>
      <c r="L85" s="70"/>
      <c r="M85" s="70"/>
      <c r="N85" s="70"/>
      <c r="O85" s="70"/>
      <c r="P85" s="70"/>
      <c r="Q85" s="70"/>
      <c r="R85" s="70"/>
      <c r="S85" s="70"/>
      <c r="T85" s="70">
        <v>1900</v>
      </c>
      <c r="U85" s="70" t="s">
        <v>931</v>
      </c>
      <c r="V85" s="70"/>
      <c r="W85" s="70" t="s">
        <v>3172</v>
      </c>
      <c r="X85" s="278" t="s">
        <v>373</v>
      </c>
      <c r="Y85" s="278" t="s">
        <v>897</v>
      </c>
      <c r="Z85" s="635">
        <v>43497</v>
      </c>
      <c r="AA85" s="278">
        <v>0</v>
      </c>
      <c r="AB85" s="278"/>
      <c r="AC85" s="278">
        <v>2</v>
      </c>
      <c r="AD85" s="278">
        <v>2</v>
      </c>
      <c r="AE85" s="278" t="s">
        <v>2821</v>
      </c>
      <c r="AF85" s="278"/>
      <c r="AG85" s="278">
        <v>4</v>
      </c>
      <c r="AH85" s="278"/>
      <c r="AI85" s="278"/>
      <c r="AJ85" s="635">
        <v>43497</v>
      </c>
      <c r="AK85" s="70"/>
      <c r="AL85" s="70"/>
      <c r="AM85" s="70"/>
    </row>
    <row r="86" spans="1:39" ht="30" customHeight="1">
      <c r="A86" s="70" t="s">
        <v>2531</v>
      </c>
      <c r="B86" s="191" t="s">
        <v>3173</v>
      </c>
      <c r="C86" s="70" t="s">
        <v>2606</v>
      </c>
      <c r="D86" s="70" t="s">
        <v>234</v>
      </c>
      <c r="E86" s="278" t="s">
        <v>40</v>
      </c>
      <c r="F86" s="278">
        <v>78132</v>
      </c>
      <c r="G86" s="70" t="s">
        <v>800</v>
      </c>
      <c r="H86" s="70"/>
      <c r="I86" s="70" t="s">
        <v>99</v>
      </c>
      <c r="J86" s="70"/>
      <c r="K86" s="70"/>
      <c r="L86" s="70"/>
      <c r="M86" s="70"/>
      <c r="N86" s="70"/>
      <c r="O86" s="70"/>
      <c r="P86" s="70"/>
      <c r="Q86" s="70"/>
      <c r="R86" s="70"/>
      <c r="S86" s="70"/>
      <c r="T86" s="70">
        <v>1500</v>
      </c>
      <c r="U86" s="70" t="s">
        <v>931</v>
      </c>
      <c r="V86" s="70"/>
      <c r="W86" s="70" t="s">
        <v>3174</v>
      </c>
      <c r="X86" s="278" t="s">
        <v>373</v>
      </c>
      <c r="Y86" s="278" t="s">
        <v>897</v>
      </c>
      <c r="Z86" s="635">
        <v>43497</v>
      </c>
      <c r="AA86" s="278">
        <v>0</v>
      </c>
      <c r="AB86" s="278"/>
      <c r="AC86" s="278">
        <v>2</v>
      </c>
      <c r="AD86" s="278">
        <v>2</v>
      </c>
      <c r="AE86" s="278" t="s">
        <v>2821</v>
      </c>
      <c r="AF86" s="278"/>
      <c r="AG86" s="278">
        <v>4</v>
      </c>
      <c r="AH86" s="278"/>
      <c r="AI86" s="278"/>
      <c r="AJ86" s="635">
        <v>43497</v>
      </c>
      <c r="AK86" s="70"/>
      <c r="AL86" s="70"/>
      <c r="AM86" s="70"/>
    </row>
    <row r="87" spans="1:39" ht="30" customHeight="1">
      <c r="A87" s="70" t="s">
        <v>2531</v>
      </c>
      <c r="B87" s="191" t="s">
        <v>987</v>
      </c>
      <c r="C87" s="70" t="s">
        <v>52</v>
      </c>
      <c r="D87" s="70" t="s">
        <v>37</v>
      </c>
      <c r="E87" s="278" t="s">
        <v>40</v>
      </c>
      <c r="F87" s="278">
        <v>78219</v>
      </c>
      <c r="G87" s="70" t="s">
        <v>989</v>
      </c>
      <c r="H87" s="70" t="s">
        <v>2564</v>
      </c>
      <c r="I87" s="70" t="s">
        <v>99</v>
      </c>
      <c r="J87" s="70"/>
      <c r="K87" s="70"/>
      <c r="L87" s="70"/>
      <c r="M87" s="70"/>
      <c r="N87" s="70"/>
      <c r="O87" s="70"/>
      <c r="P87" s="70"/>
      <c r="Q87" s="70"/>
      <c r="R87" s="70"/>
      <c r="S87" s="70"/>
      <c r="T87" s="70">
        <v>3400</v>
      </c>
      <c r="U87" s="70" t="s">
        <v>931</v>
      </c>
      <c r="V87" s="70"/>
      <c r="W87" s="70" t="s">
        <v>3061</v>
      </c>
      <c r="X87" s="278" t="s">
        <v>382</v>
      </c>
      <c r="Y87" s="278" t="s">
        <v>890</v>
      </c>
      <c r="Z87" s="635">
        <v>43497</v>
      </c>
      <c r="AA87" s="278">
        <v>4</v>
      </c>
      <c r="AB87" s="278"/>
      <c r="AC87" s="278">
        <v>6</v>
      </c>
      <c r="AD87" s="278">
        <v>4</v>
      </c>
      <c r="AE87" s="278" t="s">
        <v>3034</v>
      </c>
      <c r="AF87" s="278"/>
      <c r="AG87" s="278">
        <v>8</v>
      </c>
      <c r="AH87" s="278" t="s">
        <v>896</v>
      </c>
      <c r="AI87" s="278"/>
      <c r="AJ87" s="635">
        <v>43497</v>
      </c>
      <c r="AK87" s="70"/>
      <c r="AL87" s="70"/>
      <c r="AM87" s="70"/>
    </row>
    <row r="88" spans="1:39" ht="30" customHeight="1">
      <c r="A88" s="70" t="s">
        <v>2531</v>
      </c>
      <c r="B88" s="191" t="s">
        <v>3175</v>
      </c>
      <c r="C88" s="70" t="s">
        <v>1601</v>
      </c>
      <c r="D88" s="70" t="s">
        <v>37</v>
      </c>
      <c r="E88" s="278" t="s">
        <v>40</v>
      </c>
      <c r="F88" s="278">
        <v>78216</v>
      </c>
      <c r="G88" s="70" t="s">
        <v>3176</v>
      </c>
      <c r="H88" s="70" t="s">
        <v>3177</v>
      </c>
      <c r="I88" s="70" t="s">
        <v>99</v>
      </c>
      <c r="J88" s="70"/>
      <c r="K88" s="70"/>
      <c r="L88" s="70"/>
      <c r="M88" s="70"/>
      <c r="N88" s="70"/>
      <c r="O88" s="70"/>
      <c r="P88" s="70"/>
      <c r="Q88" s="70"/>
      <c r="R88" s="70"/>
      <c r="S88" s="70"/>
      <c r="T88" s="70">
        <v>2000</v>
      </c>
      <c r="U88" s="70" t="s">
        <v>931</v>
      </c>
      <c r="V88" s="70"/>
      <c r="W88" s="70" t="s">
        <v>3178</v>
      </c>
      <c r="X88" s="278" t="s">
        <v>373</v>
      </c>
      <c r="Y88" s="278" t="s">
        <v>897</v>
      </c>
      <c r="Z88" s="635">
        <v>43497</v>
      </c>
      <c r="AA88" s="278">
        <v>0</v>
      </c>
      <c r="AB88" s="278"/>
      <c r="AC88" s="278">
        <v>2</v>
      </c>
      <c r="AD88" s="278">
        <v>2</v>
      </c>
      <c r="AE88" s="278" t="s">
        <v>2821</v>
      </c>
      <c r="AF88" s="278"/>
      <c r="AG88" s="278">
        <v>4</v>
      </c>
      <c r="AH88" s="278"/>
      <c r="AI88" s="278"/>
      <c r="AJ88" s="635">
        <v>43497</v>
      </c>
      <c r="AK88" s="70"/>
      <c r="AL88" s="70"/>
      <c r="AM88" s="70"/>
    </row>
    <row r="89" spans="1:39" ht="30" customHeight="1">
      <c r="A89" s="70" t="s">
        <v>2531</v>
      </c>
      <c r="B89" s="191" t="s">
        <v>2978</v>
      </c>
      <c r="C89" s="70" t="s">
        <v>2979</v>
      </c>
      <c r="D89" s="70" t="s">
        <v>37</v>
      </c>
      <c r="E89" s="278" t="s">
        <v>40</v>
      </c>
      <c r="F89" s="278">
        <v>78240</v>
      </c>
      <c r="G89" s="70" t="s">
        <v>2809</v>
      </c>
      <c r="H89" s="70" t="s">
        <v>2980</v>
      </c>
      <c r="I89" s="70" t="s">
        <v>3063</v>
      </c>
      <c r="J89" s="70"/>
      <c r="K89" s="70"/>
      <c r="L89" s="70"/>
      <c r="M89" s="70"/>
      <c r="N89" s="70"/>
      <c r="O89" s="70"/>
      <c r="P89" s="70"/>
      <c r="Q89" s="70"/>
      <c r="R89" s="70"/>
      <c r="S89" s="70"/>
      <c r="T89" s="70">
        <v>19488</v>
      </c>
      <c r="U89" s="70" t="s">
        <v>931</v>
      </c>
      <c r="V89" s="70"/>
      <c r="W89" s="70" t="s">
        <v>3064</v>
      </c>
      <c r="X89" s="278" t="s">
        <v>382</v>
      </c>
      <c r="Y89" s="278" t="s">
        <v>890</v>
      </c>
      <c r="Z89" s="635">
        <v>43497</v>
      </c>
      <c r="AA89" s="278">
        <v>4</v>
      </c>
      <c r="AB89" s="278"/>
      <c r="AC89" s="278">
        <v>6</v>
      </c>
      <c r="AD89" s="278">
        <v>4</v>
      </c>
      <c r="AE89" s="278" t="s">
        <v>3034</v>
      </c>
      <c r="AF89" s="278"/>
      <c r="AG89" s="278">
        <v>8</v>
      </c>
      <c r="AH89" s="278" t="s">
        <v>2707</v>
      </c>
      <c r="AI89" s="278"/>
      <c r="AJ89" s="635">
        <v>43497</v>
      </c>
      <c r="AK89" s="70"/>
      <c r="AL89" s="70"/>
      <c r="AM89" s="70"/>
    </row>
    <row r="90" spans="1:39" ht="30" customHeight="1">
      <c r="A90" s="70"/>
      <c r="B90" s="191" t="s">
        <v>3125</v>
      </c>
      <c r="C90" s="70" t="s">
        <v>3126</v>
      </c>
      <c r="D90" s="70" t="s">
        <v>37</v>
      </c>
      <c r="E90" s="278" t="s">
        <v>40</v>
      </c>
      <c r="F90" s="278">
        <v>78212</v>
      </c>
      <c r="G90" s="70"/>
      <c r="H90" s="70"/>
      <c r="I90" s="70" t="s">
        <v>3129</v>
      </c>
      <c r="J90" s="70"/>
      <c r="K90" s="70"/>
      <c r="L90" s="70">
        <v>2500</v>
      </c>
      <c r="M90" s="70"/>
      <c r="N90" s="70"/>
      <c r="O90" s="70"/>
      <c r="P90" s="70"/>
      <c r="Q90" s="70"/>
      <c r="R90" s="70">
        <v>2500</v>
      </c>
      <c r="S90" s="70" t="s">
        <v>931</v>
      </c>
      <c r="T90" s="70"/>
      <c r="U90" s="70"/>
      <c r="V90" s="70"/>
      <c r="W90" s="70" t="s">
        <v>3130</v>
      </c>
      <c r="X90" s="278" t="s">
        <v>367</v>
      </c>
      <c r="Y90" s="278" t="s">
        <v>895</v>
      </c>
      <c r="Z90" s="635">
        <v>43500</v>
      </c>
      <c r="AA90" s="278">
        <v>0</v>
      </c>
      <c r="AB90" s="278"/>
      <c r="AC90" s="278">
        <v>4</v>
      </c>
      <c r="AD90" s="278">
        <v>2</v>
      </c>
      <c r="AE90" s="278" t="s">
        <v>3034</v>
      </c>
      <c r="AF90" s="278"/>
      <c r="AG90" s="278">
        <v>4</v>
      </c>
      <c r="AH90" s="278"/>
      <c r="AI90" s="278"/>
      <c r="AJ90" s="635">
        <v>43500</v>
      </c>
      <c r="AK90" s="70"/>
      <c r="AL90" s="70"/>
      <c r="AM90" s="70"/>
    </row>
    <row r="91" spans="1:39" ht="30" customHeight="1">
      <c r="A91" s="70"/>
      <c r="B91" s="191" t="s">
        <v>3272</v>
      </c>
      <c r="C91" s="70" t="s">
        <v>2061</v>
      </c>
      <c r="D91" s="70" t="s">
        <v>192</v>
      </c>
      <c r="E91" s="278" t="s">
        <v>40</v>
      </c>
      <c r="F91" s="278">
        <v>78006</v>
      </c>
      <c r="G91" s="70" t="s">
        <v>2062</v>
      </c>
      <c r="H91" s="70" t="s">
        <v>2063</v>
      </c>
      <c r="I91" s="70" t="s">
        <v>1038</v>
      </c>
      <c r="J91" s="70"/>
      <c r="K91" s="70"/>
      <c r="L91" s="70"/>
      <c r="M91" s="70"/>
      <c r="N91" s="70"/>
      <c r="O91" s="70"/>
      <c r="P91" s="70">
        <v>250</v>
      </c>
      <c r="Q91" s="70"/>
      <c r="R91" s="70">
        <v>250</v>
      </c>
      <c r="S91" s="70" t="s">
        <v>931</v>
      </c>
      <c r="T91" s="70"/>
      <c r="U91" s="70"/>
      <c r="V91" s="70"/>
      <c r="W91" s="70"/>
      <c r="X91" s="278" t="s">
        <v>363</v>
      </c>
      <c r="Y91" s="278" t="s">
        <v>901</v>
      </c>
      <c r="Z91" s="635">
        <v>43500</v>
      </c>
      <c r="AA91" s="278"/>
      <c r="AB91" s="278"/>
      <c r="AC91" s="278">
        <v>1</v>
      </c>
      <c r="AD91" s="278">
        <v>1</v>
      </c>
      <c r="AE91" s="278" t="s">
        <v>2635</v>
      </c>
      <c r="AF91" s="278"/>
      <c r="AG91" s="278">
        <v>2</v>
      </c>
      <c r="AH91" s="278"/>
      <c r="AI91" s="278">
        <v>2</v>
      </c>
      <c r="AJ91" s="635">
        <v>43500</v>
      </c>
      <c r="AK91" s="70"/>
      <c r="AL91" s="70"/>
      <c r="AM91" s="70"/>
    </row>
    <row r="92" spans="1:39" ht="30" customHeight="1">
      <c r="A92" s="70"/>
      <c r="B92" s="191" t="s">
        <v>1674</v>
      </c>
      <c r="C92" s="70" t="s">
        <v>1675</v>
      </c>
      <c r="D92" s="70" t="s">
        <v>37</v>
      </c>
      <c r="E92" s="278" t="s">
        <v>40</v>
      </c>
      <c r="F92" s="278">
        <v>78232</v>
      </c>
      <c r="G92" s="70" t="s">
        <v>1676</v>
      </c>
      <c r="H92" s="70" t="s">
        <v>1677</v>
      </c>
      <c r="I92" s="70" t="s">
        <v>1038</v>
      </c>
      <c r="J92" s="70"/>
      <c r="K92" s="70"/>
      <c r="L92" s="70"/>
      <c r="M92" s="70"/>
      <c r="N92" s="70"/>
      <c r="O92" s="70"/>
      <c r="P92" s="70">
        <v>250</v>
      </c>
      <c r="Q92" s="70"/>
      <c r="R92" s="70">
        <v>250</v>
      </c>
      <c r="S92" s="70" t="s">
        <v>931</v>
      </c>
      <c r="T92" s="70"/>
      <c r="U92" s="70"/>
      <c r="V92" s="70"/>
      <c r="W92" s="70"/>
      <c r="X92" s="278" t="s">
        <v>363</v>
      </c>
      <c r="Y92" s="278" t="s">
        <v>901</v>
      </c>
      <c r="Z92" s="635">
        <v>43500</v>
      </c>
      <c r="AA92" s="278"/>
      <c r="AB92" s="278"/>
      <c r="AC92" s="278">
        <v>1</v>
      </c>
      <c r="AD92" s="278">
        <v>1</v>
      </c>
      <c r="AE92" s="278" t="s">
        <v>2635</v>
      </c>
      <c r="AF92" s="278"/>
      <c r="AG92" s="278">
        <v>2</v>
      </c>
      <c r="AH92" s="278"/>
      <c r="AI92" s="278">
        <v>2</v>
      </c>
      <c r="AJ92" s="635">
        <v>43500</v>
      </c>
      <c r="AK92" s="70"/>
      <c r="AL92" s="70"/>
      <c r="AM92" s="70"/>
    </row>
    <row r="93" spans="1:39" ht="30" customHeight="1">
      <c r="A93" s="70"/>
      <c r="B93" s="191" t="s">
        <v>1938</v>
      </c>
      <c r="C93" s="70" t="s">
        <v>1939</v>
      </c>
      <c r="D93" s="70" t="s">
        <v>150</v>
      </c>
      <c r="E93" s="278" t="s">
        <v>40</v>
      </c>
      <c r="F93" s="278">
        <v>78861</v>
      </c>
      <c r="G93" s="70" t="s">
        <v>1940</v>
      </c>
      <c r="H93" s="70" t="s">
        <v>1941</v>
      </c>
      <c r="I93" s="70" t="s">
        <v>1038</v>
      </c>
      <c r="J93" s="70"/>
      <c r="K93" s="70"/>
      <c r="L93" s="70"/>
      <c r="M93" s="70"/>
      <c r="N93" s="70"/>
      <c r="O93" s="70"/>
      <c r="P93" s="70">
        <v>500</v>
      </c>
      <c r="Q93" s="70"/>
      <c r="R93" s="70">
        <v>500</v>
      </c>
      <c r="S93" s="70" t="s">
        <v>931</v>
      </c>
      <c r="T93" s="70"/>
      <c r="U93" s="70"/>
      <c r="V93" s="70"/>
      <c r="W93" s="70"/>
      <c r="X93" s="278" t="s">
        <v>368</v>
      </c>
      <c r="Y93" s="278" t="s">
        <v>898</v>
      </c>
      <c r="Z93" s="635">
        <v>43500</v>
      </c>
      <c r="AA93" s="278" t="s">
        <v>2131</v>
      </c>
      <c r="AB93" s="278"/>
      <c r="AC93" s="278">
        <v>2</v>
      </c>
      <c r="AD93" s="278">
        <v>1</v>
      </c>
      <c r="AE93" s="278" t="s">
        <v>2635</v>
      </c>
      <c r="AF93" s="278"/>
      <c r="AG93" s="278">
        <v>2</v>
      </c>
      <c r="AH93" s="278" t="s">
        <v>2131</v>
      </c>
      <c r="AI93" s="278">
        <v>2</v>
      </c>
      <c r="AJ93" s="635">
        <v>43500</v>
      </c>
      <c r="AK93" s="70"/>
      <c r="AL93" s="70"/>
      <c r="AM93" s="70"/>
    </row>
    <row r="94" spans="1:39" ht="30" customHeight="1">
      <c r="A94" s="70"/>
      <c r="B94" s="191" t="s">
        <v>3324</v>
      </c>
      <c r="C94" s="70" t="s">
        <v>4359</v>
      </c>
      <c r="D94" s="70" t="s">
        <v>37</v>
      </c>
      <c r="E94" s="278" t="s">
        <v>40</v>
      </c>
      <c r="F94" s="278">
        <v>78207</v>
      </c>
      <c r="G94" s="70" t="s">
        <v>3326</v>
      </c>
      <c r="H94" s="70" t="s">
        <v>3327</v>
      </c>
      <c r="I94" s="70" t="s">
        <v>1038</v>
      </c>
      <c r="J94" s="70"/>
      <c r="K94" s="70"/>
      <c r="L94" s="70"/>
      <c r="M94" s="70"/>
      <c r="N94" s="70"/>
      <c r="O94" s="70"/>
      <c r="P94" s="70">
        <v>250</v>
      </c>
      <c r="Q94" s="70"/>
      <c r="R94" s="70">
        <v>250</v>
      </c>
      <c r="S94" s="70" t="s">
        <v>931</v>
      </c>
      <c r="T94" s="70"/>
      <c r="U94" s="70"/>
      <c r="V94" s="70"/>
      <c r="W94" s="70"/>
      <c r="X94" s="278" t="s">
        <v>363</v>
      </c>
      <c r="Y94" s="278" t="s">
        <v>901</v>
      </c>
      <c r="Z94" s="635">
        <v>43500</v>
      </c>
      <c r="AA94" s="278"/>
      <c r="AB94" s="278"/>
      <c r="AC94" s="278">
        <v>1</v>
      </c>
      <c r="AD94" s="278">
        <v>1</v>
      </c>
      <c r="AE94" s="278" t="s">
        <v>2635</v>
      </c>
      <c r="AF94" s="278"/>
      <c r="AG94" s="278">
        <v>2</v>
      </c>
      <c r="AH94" s="278"/>
      <c r="AI94" s="278">
        <v>2</v>
      </c>
      <c r="AJ94" s="635">
        <v>43500</v>
      </c>
      <c r="AK94" s="70"/>
      <c r="AL94" s="70"/>
      <c r="AM94" s="70"/>
    </row>
    <row r="95" spans="1:39" ht="30" customHeight="1">
      <c r="A95" s="70"/>
      <c r="B95" s="191" t="s">
        <v>3267</v>
      </c>
      <c r="C95" s="70" t="s">
        <v>3268</v>
      </c>
      <c r="D95" s="70" t="s">
        <v>37</v>
      </c>
      <c r="E95" s="278" t="s">
        <v>40</v>
      </c>
      <c r="F95" s="278">
        <v>78253</v>
      </c>
      <c r="G95" s="70" t="s">
        <v>3269</v>
      </c>
      <c r="H95" s="70" t="s">
        <v>3270</v>
      </c>
      <c r="I95" s="70" t="s">
        <v>1038</v>
      </c>
      <c r="J95" s="70"/>
      <c r="K95" s="70"/>
      <c r="L95" s="70"/>
      <c r="M95" s="70"/>
      <c r="N95" s="70"/>
      <c r="O95" s="70"/>
      <c r="P95" s="70">
        <v>250</v>
      </c>
      <c r="Q95" s="70"/>
      <c r="R95" s="70">
        <v>250</v>
      </c>
      <c r="S95" s="70" t="s">
        <v>931</v>
      </c>
      <c r="T95" s="70"/>
      <c r="U95" s="70"/>
      <c r="V95" s="70"/>
      <c r="W95" s="70"/>
      <c r="X95" s="278" t="s">
        <v>363</v>
      </c>
      <c r="Y95" s="278" t="s">
        <v>901</v>
      </c>
      <c r="Z95" s="635">
        <v>43500</v>
      </c>
      <c r="AA95" s="278"/>
      <c r="AB95" s="278"/>
      <c r="AC95" s="278">
        <v>1</v>
      </c>
      <c r="AD95" s="278">
        <v>1</v>
      </c>
      <c r="AE95" s="278" t="s">
        <v>2635</v>
      </c>
      <c r="AF95" s="278"/>
      <c r="AG95" s="278">
        <v>2</v>
      </c>
      <c r="AH95" s="278"/>
      <c r="AI95" s="278">
        <v>2</v>
      </c>
      <c r="AJ95" s="635">
        <v>43500</v>
      </c>
      <c r="AK95" s="70"/>
      <c r="AL95" s="70"/>
      <c r="AM95" s="70"/>
    </row>
    <row r="96" spans="1:39" ht="30" customHeight="1">
      <c r="A96" s="70"/>
      <c r="B96" s="191" t="s">
        <v>1176</v>
      </c>
      <c r="C96" s="70" t="s">
        <v>1177</v>
      </c>
      <c r="D96" s="70" t="s">
        <v>129</v>
      </c>
      <c r="E96" s="278" t="s">
        <v>40</v>
      </c>
      <c r="F96" s="278">
        <v>78155</v>
      </c>
      <c r="G96" s="70" t="s">
        <v>2658</v>
      </c>
      <c r="H96" s="70" t="s">
        <v>2659</v>
      </c>
      <c r="I96" s="70" t="s">
        <v>1038</v>
      </c>
      <c r="J96" s="70"/>
      <c r="K96" s="70"/>
      <c r="L96" s="70"/>
      <c r="M96" s="70"/>
      <c r="N96" s="70"/>
      <c r="O96" s="70"/>
      <c r="P96" s="70">
        <v>250</v>
      </c>
      <c r="Q96" s="70"/>
      <c r="R96" s="70">
        <v>250</v>
      </c>
      <c r="S96" s="70" t="s">
        <v>931</v>
      </c>
      <c r="T96" s="70"/>
      <c r="U96" s="70"/>
      <c r="V96" s="70"/>
      <c r="W96" s="70"/>
      <c r="X96" s="278" t="s">
        <v>363</v>
      </c>
      <c r="Y96" s="278" t="s">
        <v>901</v>
      </c>
      <c r="Z96" s="635">
        <v>43500</v>
      </c>
      <c r="AA96" s="278"/>
      <c r="AB96" s="278"/>
      <c r="AC96" s="278">
        <v>1</v>
      </c>
      <c r="AD96" s="278">
        <v>1</v>
      </c>
      <c r="AE96" s="278" t="s">
        <v>2635</v>
      </c>
      <c r="AF96" s="278"/>
      <c r="AG96" s="278">
        <v>2</v>
      </c>
      <c r="AH96" s="278"/>
      <c r="AI96" s="278">
        <v>2</v>
      </c>
      <c r="AJ96" s="635">
        <v>43500</v>
      </c>
      <c r="AK96" s="70"/>
      <c r="AL96" s="70"/>
      <c r="AM96" s="70"/>
    </row>
    <row r="97" spans="1:39" ht="30" customHeight="1">
      <c r="A97" s="70"/>
      <c r="B97" s="191" t="s">
        <v>2673</v>
      </c>
      <c r="C97" s="70" t="s">
        <v>2558</v>
      </c>
      <c r="D97" s="70" t="s">
        <v>37</v>
      </c>
      <c r="E97" s="278" t="s">
        <v>40</v>
      </c>
      <c r="F97" s="278">
        <v>78266</v>
      </c>
      <c r="G97" s="70" t="s">
        <v>3328</v>
      </c>
      <c r="H97" s="70"/>
      <c r="I97" s="70" t="s">
        <v>996</v>
      </c>
      <c r="J97" s="70"/>
      <c r="K97" s="70"/>
      <c r="L97" s="70"/>
      <c r="M97" s="70"/>
      <c r="N97" s="70"/>
      <c r="O97" s="70"/>
      <c r="P97" s="70">
        <v>250</v>
      </c>
      <c r="Q97" s="70"/>
      <c r="R97" s="70">
        <v>250</v>
      </c>
      <c r="S97" s="70" t="s">
        <v>931</v>
      </c>
      <c r="T97" s="70"/>
      <c r="U97" s="70"/>
      <c r="V97" s="70"/>
      <c r="W97" s="70"/>
      <c r="X97" s="278" t="s">
        <v>363</v>
      </c>
      <c r="Y97" s="278" t="s">
        <v>901</v>
      </c>
      <c r="Z97" s="635">
        <v>43500</v>
      </c>
      <c r="AA97" s="278"/>
      <c r="AB97" s="278"/>
      <c r="AC97" s="278">
        <v>1</v>
      </c>
      <c r="AD97" s="278">
        <v>1</v>
      </c>
      <c r="AE97" s="278" t="s">
        <v>2635</v>
      </c>
      <c r="AF97" s="278"/>
      <c r="AG97" s="278">
        <v>2</v>
      </c>
      <c r="AH97" s="278"/>
      <c r="AI97" s="278">
        <v>2</v>
      </c>
      <c r="AJ97" s="635">
        <v>43500</v>
      </c>
      <c r="AK97" s="70"/>
      <c r="AL97" s="70"/>
      <c r="AM97" s="70"/>
    </row>
    <row r="98" spans="1:39" ht="30" customHeight="1">
      <c r="A98" s="70"/>
      <c r="B98" s="191" t="s">
        <v>1283</v>
      </c>
      <c r="C98" s="70" t="s">
        <v>1284</v>
      </c>
      <c r="D98" s="70" t="s">
        <v>37</v>
      </c>
      <c r="E98" s="278" t="s">
        <v>40</v>
      </c>
      <c r="F98" s="278">
        <v>78213</v>
      </c>
      <c r="G98" s="70" t="s">
        <v>2930</v>
      </c>
      <c r="H98" s="70" t="s">
        <v>3276</v>
      </c>
      <c r="I98" s="70" t="s">
        <v>1038</v>
      </c>
      <c r="J98" s="70"/>
      <c r="K98" s="70"/>
      <c r="L98" s="70"/>
      <c r="M98" s="70"/>
      <c r="N98" s="70"/>
      <c r="O98" s="70"/>
      <c r="P98" s="70">
        <v>250</v>
      </c>
      <c r="Q98" s="70"/>
      <c r="R98" s="70">
        <v>250</v>
      </c>
      <c r="S98" s="70" t="s">
        <v>931</v>
      </c>
      <c r="T98" s="70"/>
      <c r="U98" s="70"/>
      <c r="V98" s="70"/>
      <c r="W98" s="70"/>
      <c r="X98" s="278" t="s">
        <v>363</v>
      </c>
      <c r="Y98" s="278" t="s">
        <v>901</v>
      </c>
      <c r="Z98" s="635">
        <v>43500</v>
      </c>
      <c r="AA98" s="278"/>
      <c r="AB98" s="278"/>
      <c r="AC98" s="278">
        <v>1</v>
      </c>
      <c r="AD98" s="278">
        <v>1</v>
      </c>
      <c r="AE98" s="278" t="s">
        <v>2635</v>
      </c>
      <c r="AF98" s="278"/>
      <c r="AG98" s="278">
        <v>2</v>
      </c>
      <c r="AH98" s="278"/>
      <c r="AI98" s="278">
        <v>2</v>
      </c>
      <c r="AJ98" s="635">
        <v>43500</v>
      </c>
      <c r="AK98" s="70"/>
      <c r="AL98" s="70"/>
      <c r="AM98" s="70"/>
    </row>
    <row r="99" spans="1:39" ht="30" customHeight="1">
      <c r="A99" s="70"/>
      <c r="B99" s="191" t="s">
        <v>195</v>
      </c>
      <c r="C99" s="70" t="s">
        <v>3278</v>
      </c>
      <c r="D99" s="70" t="s">
        <v>37</v>
      </c>
      <c r="E99" s="278" t="s">
        <v>40</v>
      </c>
      <c r="F99" s="278">
        <v>78252</v>
      </c>
      <c r="G99" s="70" t="s">
        <v>3279</v>
      </c>
      <c r="H99" s="70" t="s">
        <v>3280</v>
      </c>
      <c r="I99" s="70" t="s">
        <v>1444</v>
      </c>
      <c r="J99" s="70"/>
      <c r="K99" s="70"/>
      <c r="L99" s="70"/>
      <c r="M99" s="70"/>
      <c r="N99" s="70"/>
      <c r="O99" s="70"/>
      <c r="P99" s="70">
        <v>250</v>
      </c>
      <c r="Q99" s="70"/>
      <c r="R99" s="70">
        <v>250</v>
      </c>
      <c r="S99" s="70" t="s">
        <v>931</v>
      </c>
      <c r="T99" s="70"/>
      <c r="U99" s="70"/>
      <c r="V99" s="70"/>
      <c r="W99" s="70"/>
      <c r="X99" s="278" t="s">
        <v>363</v>
      </c>
      <c r="Y99" s="278" t="s">
        <v>901</v>
      </c>
      <c r="Z99" s="635">
        <v>43500</v>
      </c>
      <c r="AA99" s="278"/>
      <c r="AB99" s="278"/>
      <c r="AC99" s="278">
        <v>1</v>
      </c>
      <c r="AD99" s="278">
        <v>1</v>
      </c>
      <c r="AE99" s="278" t="s">
        <v>2635</v>
      </c>
      <c r="AF99" s="278"/>
      <c r="AG99" s="278">
        <v>2</v>
      </c>
      <c r="AH99" s="278"/>
      <c r="AI99" s="278">
        <v>2</v>
      </c>
      <c r="AJ99" s="635">
        <v>43500</v>
      </c>
      <c r="AK99" s="70"/>
      <c r="AL99" s="70"/>
      <c r="AM99" s="70"/>
    </row>
    <row r="100" spans="1:39" ht="30" customHeight="1">
      <c r="A100" s="70"/>
      <c r="B100" s="191" t="s">
        <v>2574</v>
      </c>
      <c r="C100" s="70" t="s">
        <v>2575</v>
      </c>
      <c r="D100" s="70" t="s">
        <v>37</v>
      </c>
      <c r="E100" s="278" t="s">
        <v>40</v>
      </c>
      <c r="F100" s="278">
        <v>78258</v>
      </c>
      <c r="G100" s="70" t="s">
        <v>2576</v>
      </c>
      <c r="H100" s="70" t="s">
        <v>2577</v>
      </c>
      <c r="I100" s="70"/>
      <c r="J100" s="70"/>
      <c r="K100" s="70"/>
      <c r="L100" s="70"/>
      <c r="M100" s="70"/>
      <c r="N100" s="70"/>
      <c r="O100" s="70"/>
      <c r="P100" s="70"/>
      <c r="Q100" s="70"/>
      <c r="R100" s="70"/>
      <c r="S100" s="70"/>
      <c r="T100" s="70">
        <v>15000</v>
      </c>
      <c r="U100" s="70" t="s">
        <v>931</v>
      </c>
      <c r="V100" s="70"/>
      <c r="W100" s="70"/>
      <c r="X100" s="278" t="s">
        <v>382</v>
      </c>
      <c r="Y100" s="278" t="s">
        <v>890</v>
      </c>
      <c r="Z100" s="635">
        <v>43500</v>
      </c>
      <c r="AA100" s="278">
        <v>4</v>
      </c>
      <c r="AB100" s="278"/>
      <c r="AC100" s="278">
        <v>6</v>
      </c>
      <c r="AD100" s="278">
        <v>4</v>
      </c>
      <c r="AE100" s="278" t="s">
        <v>3034</v>
      </c>
      <c r="AF100" s="278"/>
      <c r="AG100" s="278">
        <v>8</v>
      </c>
      <c r="AH100" s="278" t="s">
        <v>2707</v>
      </c>
      <c r="AI100" s="278"/>
      <c r="AJ100" s="635">
        <v>43500</v>
      </c>
      <c r="AK100" s="70"/>
      <c r="AL100" s="70"/>
      <c r="AM100" s="70"/>
    </row>
    <row r="101" spans="1:39" ht="30" customHeight="1">
      <c r="A101" s="70"/>
      <c r="B101" s="191" t="s">
        <v>2253</v>
      </c>
      <c r="C101" s="70" t="s">
        <v>2254</v>
      </c>
      <c r="D101" s="70" t="s">
        <v>37</v>
      </c>
      <c r="E101" s="278" t="s">
        <v>40</v>
      </c>
      <c r="F101" s="278">
        <v>78260</v>
      </c>
      <c r="G101" s="70" t="s">
        <v>2255</v>
      </c>
      <c r="H101" s="70"/>
      <c r="I101" s="70" t="s">
        <v>2256</v>
      </c>
      <c r="J101" s="70">
        <v>43227</v>
      </c>
      <c r="K101" s="70" t="s">
        <v>3197</v>
      </c>
      <c r="L101" s="70"/>
      <c r="M101" s="70">
        <v>750</v>
      </c>
      <c r="N101" s="70"/>
      <c r="O101" s="70"/>
      <c r="P101" s="70"/>
      <c r="Q101" s="70"/>
      <c r="R101" s="70">
        <v>750</v>
      </c>
      <c r="S101" s="70" t="s">
        <v>927</v>
      </c>
      <c r="T101" s="70"/>
      <c r="U101" s="70"/>
      <c r="V101" s="70"/>
      <c r="W101" s="70"/>
      <c r="X101" s="278" t="s">
        <v>368</v>
      </c>
      <c r="Y101" s="278" t="s">
        <v>898</v>
      </c>
      <c r="Z101" s="635" t="s">
        <v>3198</v>
      </c>
      <c r="AA101" s="278">
        <v>0</v>
      </c>
      <c r="AB101" s="278"/>
      <c r="AC101" s="278">
        <v>2</v>
      </c>
      <c r="AD101" s="278">
        <v>2</v>
      </c>
      <c r="AE101" s="278" t="s">
        <v>2821</v>
      </c>
      <c r="AF101" s="278"/>
      <c r="AG101" s="278">
        <v>2</v>
      </c>
      <c r="AH101" s="278">
        <v>0</v>
      </c>
      <c r="AI101" s="278"/>
      <c r="AJ101" s="635" t="s">
        <v>3198</v>
      </c>
      <c r="AK101" s="70"/>
      <c r="AL101" s="70"/>
      <c r="AM101" s="70"/>
    </row>
    <row r="102" spans="1:39" ht="30" customHeight="1">
      <c r="A102" s="70"/>
      <c r="B102" s="191" t="s">
        <v>2034</v>
      </c>
      <c r="C102" s="70"/>
      <c r="D102" s="70"/>
      <c r="E102" s="278"/>
      <c r="F102" s="278"/>
      <c r="G102" s="70"/>
      <c r="H102" s="70"/>
      <c r="I102" s="70" t="s">
        <v>712</v>
      </c>
      <c r="J102" s="70">
        <v>43490</v>
      </c>
      <c r="K102" s="70">
        <v>5838</v>
      </c>
      <c r="L102" s="70"/>
      <c r="M102" s="70">
        <v>500</v>
      </c>
      <c r="N102" s="70"/>
      <c r="O102" s="70"/>
      <c r="P102" s="70"/>
      <c r="Q102" s="70"/>
      <c r="R102" s="70">
        <v>500</v>
      </c>
      <c r="S102" s="70" t="s">
        <v>927</v>
      </c>
      <c r="T102" s="70"/>
      <c r="U102" s="70"/>
      <c r="V102" s="70"/>
      <c r="W102" s="70"/>
      <c r="X102" s="278" t="s">
        <v>368</v>
      </c>
      <c r="Y102" s="278" t="s">
        <v>898</v>
      </c>
      <c r="Z102" s="635" t="s">
        <v>3198</v>
      </c>
      <c r="AA102" s="278">
        <v>0</v>
      </c>
      <c r="AB102" s="278"/>
      <c r="AC102" s="278">
        <v>2</v>
      </c>
      <c r="AD102" s="278">
        <v>2</v>
      </c>
      <c r="AE102" s="278" t="s">
        <v>2821</v>
      </c>
      <c r="AF102" s="278"/>
      <c r="AG102" s="278">
        <v>2</v>
      </c>
      <c r="AH102" s="278">
        <v>0</v>
      </c>
      <c r="AI102" s="278">
        <v>1</v>
      </c>
      <c r="AJ102" s="635" t="s">
        <v>3198</v>
      </c>
      <c r="AK102" s="70"/>
      <c r="AL102" s="70"/>
      <c r="AM102" s="70"/>
    </row>
    <row r="103" spans="1:39" ht="30" customHeight="1">
      <c r="A103" s="70" t="s">
        <v>362</v>
      </c>
      <c r="B103" s="191" t="s">
        <v>1139</v>
      </c>
      <c r="C103" s="70" t="s">
        <v>1140</v>
      </c>
      <c r="D103" s="70" t="s">
        <v>37</v>
      </c>
      <c r="E103" s="278" t="s">
        <v>40</v>
      </c>
      <c r="F103" s="278">
        <v>78248</v>
      </c>
      <c r="G103" s="70" t="s">
        <v>1141</v>
      </c>
      <c r="H103" s="70" t="s">
        <v>1142</v>
      </c>
      <c r="I103" s="70"/>
      <c r="J103" s="70">
        <v>47154</v>
      </c>
      <c r="K103" s="70">
        <v>5920</v>
      </c>
      <c r="L103" s="70"/>
      <c r="M103" s="70"/>
      <c r="N103" s="70"/>
      <c r="O103" s="70"/>
      <c r="P103" s="70">
        <v>250</v>
      </c>
      <c r="Q103" s="70"/>
      <c r="R103" s="70">
        <v>250</v>
      </c>
      <c r="S103" s="70" t="s">
        <v>927</v>
      </c>
      <c r="T103" s="70"/>
      <c r="U103" s="70"/>
      <c r="V103" s="70"/>
      <c r="W103" s="70"/>
      <c r="X103" s="278" t="s">
        <v>363</v>
      </c>
      <c r="Y103" s="278" t="s">
        <v>901</v>
      </c>
      <c r="Z103" s="635">
        <v>43502</v>
      </c>
      <c r="AA103" s="278">
        <v>0</v>
      </c>
      <c r="AB103" s="278"/>
      <c r="AC103" s="278">
        <v>1</v>
      </c>
      <c r="AD103" s="278">
        <v>1</v>
      </c>
      <c r="AE103" s="278" t="s">
        <v>2635</v>
      </c>
      <c r="AF103" s="278"/>
      <c r="AG103" s="278">
        <v>2</v>
      </c>
      <c r="AH103" s="278">
        <v>0</v>
      </c>
      <c r="AI103" s="278">
        <v>2</v>
      </c>
      <c r="AJ103" s="635">
        <v>43502</v>
      </c>
      <c r="AK103" s="70"/>
      <c r="AL103" s="70"/>
      <c r="AM103" s="70"/>
    </row>
    <row r="104" spans="1:39" ht="30" customHeight="1">
      <c r="A104" s="70" t="s">
        <v>2529</v>
      </c>
      <c r="B104" s="191" t="s">
        <v>2885</v>
      </c>
      <c r="C104" s="70" t="s">
        <v>2886</v>
      </c>
      <c r="D104" s="70" t="s">
        <v>234</v>
      </c>
      <c r="E104" s="278" t="s">
        <v>40</v>
      </c>
      <c r="F104" s="278">
        <v>78132</v>
      </c>
      <c r="G104" s="70" t="s">
        <v>2887</v>
      </c>
      <c r="H104" s="70" t="s">
        <v>2888</v>
      </c>
      <c r="I104" s="70" t="s">
        <v>996</v>
      </c>
      <c r="J104" s="70"/>
      <c r="K104" s="70"/>
      <c r="L104" s="70">
        <v>2500</v>
      </c>
      <c r="M104" s="70"/>
      <c r="N104" s="70"/>
      <c r="O104" s="70"/>
      <c r="P104" s="70"/>
      <c r="Q104" s="70"/>
      <c r="R104" s="70">
        <v>2500</v>
      </c>
      <c r="S104" s="70" t="s">
        <v>931</v>
      </c>
      <c r="T104" s="70"/>
      <c r="U104" s="70"/>
      <c r="V104" s="70"/>
      <c r="W104" s="70" t="s">
        <v>4360</v>
      </c>
      <c r="X104" s="278" t="s">
        <v>367</v>
      </c>
      <c r="Y104" s="278" t="s">
        <v>895</v>
      </c>
      <c r="Z104" s="635">
        <v>43502</v>
      </c>
      <c r="AA104" s="278">
        <v>0</v>
      </c>
      <c r="AB104" s="278"/>
      <c r="AC104" s="278">
        <v>4</v>
      </c>
      <c r="AD104" s="278">
        <v>2</v>
      </c>
      <c r="AE104" s="278" t="s">
        <v>3089</v>
      </c>
      <c r="AF104" s="278"/>
      <c r="AG104" s="278">
        <v>4</v>
      </c>
      <c r="AH104" s="278" t="s">
        <v>896</v>
      </c>
      <c r="AI104" s="278"/>
      <c r="AJ104" s="635">
        <v>43502</v>
      </c>
      <c r="AK104" s="70"/>
      <c r="AL104" s="70"/>
      <c r="AM104" s="70"/>
    </row>
    <row r="105" spans="1:39" ht="30" customHeight="1">
      <c r="A105" s="70" t="s">
        <v>2531</v>
      </c>
      <c r="B105" s="191" t="s">
        <v>1721</v>
      </c>
      <c r="C105" s="70" t="s">
        <v>1722</v>
      </c>
      <c r="D105" s="70" t="s">
        <v>160</v>
      </c>
      <c r="E105" s="278" t="s">
        <v>40</v>
      </c>
      <c r="F105" s="278">
        <v>78959</v>
      </c>
      <c r="G105" s="70" t="s">
        <v>1723</v>
      </c>
      <c r="H105" s="70" t="s">
        <v>1724</v>
      </c>
      <c r="I105" s="70" t="s">
        <v>469</v>
      </c>
      <c r="J105" s="70"/>
      <c r="K105" s="70"/>
      <c r="L105" s="70"/>
      <c r="M105" s="70"/>
      <c r="N105" s="70"/>
      <c r="O105" s="70"/>
      <c r="P105" s="70"/>
      <c r="Q105" s="70"/>
      <c r="R105" s="70">
        <v>2000</v>
      </c>
      <c r="S105" s="70"/>
      <c r="T105" s="70">
        <v>2000</v>
      </c>
      <c r="U105" s="70" t="s">
        <v>931</v>
      </c>
      <c r="V105" s="70"/>
      <c r="W105" s="70" t="s">
        <v>3180</v>
      </c>
      <c r="X105" s="278" t="s">
        <v>367</v>
      </c>
      <c r="Y105" s="278" t="s">
        <v>895</v>
      </c>
      <c r="Z105" s="635">
        <v>43502</v>
      </c>
      <c r="AA105" s="278">
        <v>0</v>
      </c>
      <c r="AB105" s="278"/>
      <c r="AC105" s="278">
        <v>4</v>
      </c>
      <c r="AD105" s="278">
        <v>2</v>
      </c>
      <c r="AE105" s="278" t="s">
        <v>2821</v>
      </c>
      <c r="AF105" s="278"/>
      <c r="AG105" s="278">
        <v>4</v>
      </c>
      <c r="AH105" s="278"/>
      <c r="AI105" s="278"/>
      <c r="AJ105" s="635">
        <v>43502</v>
      </c>
      <c r="AK105" s="70"/>
      <c r="AL105" s="70"/>
      <c r="AM105" s="70"/>
    </row>
    <row r="106" spans="1:39" ht="30" customHeight="1">
      <c r="A106" s="70" t="s">
        <v>2531</v>
      </c>
      <c r="B106" s="191" t="s">
        <v>1828</v>
      </c>
      <c r="C106" s="70" t="s">
        <v>1829</v>
      </c>
      <c r="D106" s="70" t="s">
        <v>37</v>
      </c>
      <c r="E106" s="278" t="s">
        <v>40</v>
      </c>
      <c r="F106" s="278">
        <v>78267</v>
      </c>
      <c r="G106" s="70" t="s">
        <v>1830</v>
      </c>
      <c r="H106" s="70" t="s">
        <v>1831</v>
      </c>
      <c r="I106" s="70" t="s">
        <v>469</v>
      </c>
      <c r="J106" s="70"/>
      <c r="K106" s="70"/>
      <c r="L106" s="70"/>
      <c r="M106" s="70"/>
      <c r="N106" s="70"/>
      <c r="O106" s="70"/>
      <c r="P106" s="70"/>
      <c r="Q106" s="70"/>
      <c r="R106" s="70">
        <v>1500</v>
      </c>
      <c r="S106" s="70"/>
      <c r="T106" s="70">
        <v>1500</v>
      </c>
      <c r="U106" s="70" t="s">
        <v>931</v>
      </c>
      <c r="V106" s="70"/>
      <c r="W106" s="70" t="s">
        <v>3181</v>
      </c>
      <c r="X106" s="278" t="s">
        <v>367</v>
      </c>
      <c r="Y106" s="278" t="s">
        <v>895</v>
      </c>
      <c r="Z106" s="635">
        <v>43502</v>
      </c>
      <c r="AA106" s="278">
        <v>0</v>
      </c>
      <c r="AB106" s="278"/>
      <c r="AC106" s="278">
        <v>4</v>
      </c>
      <c r="AD106" s="278">
        <v>2</v>
      </c>
      <c r="AE106" s="278" t="s">
        <v>2821</v>
      </c>
      <c r="AF106" s="278"/>
      <c r="AG106" s="278">
        <v>4</v>
      </c>
      <c r="AH106" s="278"/>
      <c r="AI106" s="278"/>
      <c r="AJ106" s="635">
        <v>43502</v>
      </c>
      <c r="AK106" s="70"/>
      <c r="AL106" s="70"/>
      <c r="AM106" s="70"/>
    </row>
    <row r="107" spans="1:39" ht="30" customHeight="1">
      <c r="A107" s="70" t="s">
        <v>2531</v>
      </c>
      <c r="B107" s="191" t="s">
        <v>2072</v>
      </c>
      <c r="C107" s="70" t="s">
        <v>2073</v>
      </c>
      <c r="D107" s="70" t="s">
        <v>2074</v>
      </c>
      <c r="E107" s="278" t="s">
        <v>40</v>
      </c>
      <c r="F107" s="278">
        <v>78616</v>
      </c>
      <c r="G107" s="70" t="s">
        <v>2075</v>
      </c>
      <c r="H107" s="70" t="s">
        <v>2076</v>
      </c>
      <c r="I107" s="70" t="s">
        <v>469</v>
      </c>
      <c r="J107" s="70"/>
      <c r="K107" s="70"/>
      <c r="L107" s="70"/>
      <c r="M107" s="70"/>
      <c r="N107" s="70"/>
      <c r="O107" s="70"/>
      <c r="P107" s="70"/>
      <c r="Q107" s="70"/>
      <c r="R107" s="70">
        <v>1000</v>
      </c>
      <c r="S107" s="70"/>
      <c r="T107" s="70">
        <v>1000</v>
      </c>
      <c r="U107" s="70" t="s">
        <v>931</v>
      </c>
      <c r="V107" s="70"/>
      <c r="W107" s="70" t="s">
        <v>3182</v>
      </c>
      <c r="X107" s="278" t="s">
        <v>373</v>
      </c>
      <c r="Y107" s="278" t="s">
        <v>897</v>
      </c>
      <c r="Z107" s="635">
        <v>43502</v>
      </c>
      <c r="AA107" s="278">
        <v>0</v>
      </c>
      <c r="AB107" s="278"/>
      <c r="AC107" s="278">
        <v>2</v>
      </c>
      <c r="AD107" s="278">
        <v>2</v>
      </c>
      <c r="AE107" s="278" t="s">
        <v>2821</v>
      </c>
      <c r="AF107" s="278"/>
      <c r="AG107" s="278">
        <v>4</v>
      </c>
      <c r="AH107" s="278">
        <v>0</v>
      </c>
      <c r="AI107" s="278"/>
      <c r="AJ107" s="635">
        <v>43502</v>
      </c>
      <c r="AK107" s="70"/>
      <c r="AL107" s="70"/>
      <c r="AM107" s="70"/>
    </row>
    <row r="108" spans="1:39" ht="30" customHeight="1">
      <c r="A108" s="70" t="s">
        <v>2531</v>
      </c>
      <c r="B108" s="191" t="s">
        <v>3358</v>
      </c>
      <c r="C108" s="70" t="s">
        <v>3359</v>
      </c>
      <c r="D108" s="70" t="s">
        <v>3360</v>
      </c>
      <c r="E108" s="278" t="s">
        <v>40</v>
      </c>
      <c r="F108" s="278">
        <v>78941</v>
      </c>
      <c r="G108" s="70" t="s">
        <v>3361</v>
      </c>
      <c r="H108" s="70"/>
      <c r="I108" s="70" t="s">
        <v>469</v>
      </c>
      <c r="J108" s="70"/>
      <c r="K108" s="70"/>
      <c r="L108" s="70"/>
      <c r="M108" s="70"/>
      <c r="N108" s="70"/>
      <c r="O108" s="70"/>
      <c r="P108" s="70"/>
      <c r="Q108" s="70"/>
      <c r="R108" s="70">
        <v>250</v>
      </c>
      <c r="S108" s="70"/>
      <c r="T108" s="70">
        <v>250</v>
      </c>
      <c r="U108" s="70" t="s">
        <v>931</v>
      </c>
      <c r="V108" s="70"/>
      <c r="W108" s="70" t="s">
        <v>3362</v>
      </c>
      <c r="X108" s="278" t="s">
        <v>368</v>
      </c>
      <c r="Y108" s="278" t="s">
        <v>898</v>
      </c>
      <c r="Z108" s="635">
        <v>43502</v>
      </c>
      <c r="AA108" s="278">
        <v>0</v>
      </c>
      <c r="AB108" s="278"/>
      <c r="AC108" s="278">
        <v>2</v>
      </c>
      <c r="AD108" s="278">
        <v>2</v>
      </c>
      <c r="AE108" s="278" t="s">
        <v>2821</v>
      </c>
      <c r="AF108" s="278"/>
      <c r="AG108" s="278">
        <v>2</v>
      </c>
      <c r="AH108" s="278">
        <v>0</v>
      </c>
      <c r="AI108" s="278"/>
      <c r="AJ108" s="635">
        <v>43502</v>
      </c>
      <c r="AK108" s="70"/>
      <c r="AL108" s="70"/>
      <c r="AM108" s="70"/>
    </row>
    <row r="109" spans="1:39" ht="30" customHeight="1">
      <c r="A109" s="70"/>
      <c r="B109" s="191" t="s">
        <v>3227</v>
      </c>
      <c r="C109" s="70" t="s">
        <v>3228</v>
      </c>
      <c r="D109" s="70" t="s">
        <v>755</v>
      </c>
      <c r="E109" s="278" t="s">
        <v>40</v>
      </c>
      <c r="F109" s="278">
        <v>78666</v>
      </c>
      <c r="G109" s="70" t="s">
        <v>3229</v>
      </c>
      <c r="H109" s="70" t="s">
        <v>2848</v>
      </c>
      <c r="I109" s="70" t="s">
        <v>996</v>
      </c>
      <c r="J109" s="70"/>
      <c r="K109" s="70"/>
      <c r="L109" s="70"/>
      <c r="M109" s="70">
        <v>500</v>
      </c>
      <c r="N109" s="70"/>
      <c r="O109" s="70"/>
      <c r="P109" s="70"/>
      <c r="Q109" s="70"/>
      <c r="R109" s="70">
        <v>500</v>
      </c>
      <c r="S109" s="70" t="s">
        <v>931</v>
      </c>
      <c r="T109" s="70"/>
      <c r="U109" s="70"/>
      <c r="V109" s="70"/>
      <c r="W109" s="70"/>
      <c r="X109" s="278" t="s">
        <v>368</v>
      </c>
      <c r="Y109" s="278" t="s">
        <v>898</v>
      </c>
      <c r="Z109" s="635">
        <v>43503</v>
      </c>
      <c r="AA109" s="278">
        <v>0</v>
      </c>
      <c r="AB109" s="278"/>
      <c r="AC109" s="278">
        <v>2</v>
      </c>
      <c r="AD109" s="278">
        <v>1</v>
      </c>
      <c r="AE109" s="278" t="s">
        <v>2635</v>
      </c>
      <c r="AF109" s="278"/>
      <c r="AG109" s="278">
        <v>4</v>
      </c>
      <c r="AH109" s="278">
        <v>0</v>
      </c>
      <c r="AI109" s="278">
        <v>4</v>
      </c>
      <c r="AJ109" s="635">
        <v>43503</v>
      </c>
      <c r="AK109" s="70"/>
      <c r="AL109" s="70"/>
      <c r="AM109" s="70"/>
    </row>
    <row r="110" spans="1:39" ht="30" customHeight="1">
      <c r="A110" s="70"/>
      <c r="B110" s="191" t="s">
        <v>1254</v>
      </c>
      <c r="C110" s="70" t="s">
        <v>1255</v>
      </c>
      <c r="D110" s="70" t="s">
        <v>1213</v>
      </c>
      <c r="E110" s="278" t="s">
        <v>40</v>
      </c>
      <c r="F110" s="278">
        <v>77807</v>
      </c>
      <c r="G110" s="70" t="s">
        <v>1256</v>
      </c>
      <c r="H110" s="70" t="s">
        <v>1257</v>
      </c>
      <c r="I110" s="70" t="s">
        <v>1258</v>
      </c>
      <c r="J110" s="70"/>
      <c r="K110" s="70"/>
      <c r="L110" s="70"/>
      <c r="M110" s="70"/>
      <c r="N110" s="70"/>
      <c r="O110" s="70"/>
      <c r="P110" s="70"/>
      <c r="Q110" s="70"/>
      <c r="R110" s="70"/>
      <c r="S110" s="70"/>
      <c r="T110" s="70">
        <v>2000</v>
      </c>
      <c r="U110" s="70" t="s">
        <v>931</v>
      </c>
      <c r="V110" s="70"/>
      <c r="W110" s="70" t="s">
        <v>3131</v>
      </c>
      <c r="X110" s="278" t="s">
        <v>367</v>
      </c>
      <c r="Y110" s="278" t="s">
        <v>895</v>
      </c>
      <c r="Z110" s="635">
        <v>43503</v>
      </c>
      <c r="AA110" s="278">
        <v>0</v>
      </c>
      <c r="AB110" s="278"/>
      <c r="AC110" s="278">
        <v>4</v>
      </c>
      <c r="AD110" s="278">
        <v>2</v>
      </c>
      <c r="AE110" s="278" t="s">
        <v>3089</v>
      </c>
      <c r="AF110" s="278"/>
      <c r="AG110" s="278">
        <v>4</v>
      </c>
      <c r="AH110" s="278"/>
      <c r="AI110" s="278"/>
      <c r="AJ110" s="635">
        <v>43503</v>
      </c>
      <c r="AK110" s="70"/>
      <c r="AL110" s="70"/>
      <c r="AM110" s="70"/>
    </row>
    <row r="111" spans="1:39" ht="30" customHeight="1">
      <c r="A111" s="70"/>
      <c r="B111" s="191" t="s">
        <v>2579</v>
      </c>
      <c r="C111" s="70" t="s">
        <v>2580</v>
      </c>
      <c r="D111" s="70" t="s">
        <v>68</v>
      </c>
      <c r="E111" s="278" t="s">
        <v>40</v>
      </c>
      <c r="F111" s="278">
        <v>77041</v>
      </c>
      <c r="G111" s="70" t="s">
        <v>2581</v>
      </c>
      <c r="H111" s="70" t="s">
        <v>2582</v>
      </c>
      <c r="I111" s="70"/>
      <c r="J111" s="70"/>
      <c r="K111" s="70"/>
      <c r="L111" s="70"/>
      <c r="M111" s="70"/>
      <c r="N111" s="70"/>
      <c r="O111" s="70"/>
      <c r="P111" s="70"/>
      <c r="Q111" s="70"/>
      <c r="R111" s="70"/>
      <c r="S111" s="70"/>
      <c r="T111" s="70">
        <v>7000</v>
      </c>
      <c r="U111" s="70" t="s">
        <v>931</v>
      </c>
      <c r="V111" s="70"/>
      <c r="W111" s="70"/>
      <c r="X111" s="278" t="s">
        <v>379</v>
      </c>
      <c r="Y111" s="278" t="s">
        <v>894</v>
      </c>
      <c r="Z111" s="635">
        <v>43505</v>
      </c>
      <c r="AA111" s="278">
        <v>2</v>
      </c>
      <c r="AB111" s="278"/>
      <c r="AC111" s="278">
        <v>4</v>
      </c>
      <c r="AD111" s="278">
        <v>2</v>
      </c>
      <c r="AE111" s="278" t="s">
        <v>3089</v>
      </c>
      <c r="AF111" s="278"/>
      <c r="AG111" s="278">
        <v>6</v>
      </c>
      <c r="AH111" s="278" t="s">
        <v>893</v>
      </c>
      <c r="AI111" s="278"/>
      <c r="AJ111" s="635">
        <v>43505</v>
      </c>
      <c r="AK111" s="635"/>
      <c r="AL111" s="70"/>
      <c r="AM111" s="70"/>
    </row>
    <row r="112" spans="1:39" ht="30" customHeight="1">
      <c r="A112" s="70"/>
      <c r="B112" s="191" t="s">
        <v>3065</v>
      </c>
      <c r="C112" s="70" t="s">
        <v>2731</v>
      </c>
      <c r="D112" s="70" t="s">
        <v>234</v>
      </c>
      <c r="E112" s="278" t="s">
        <v>40</v>
      </c>
      <c r="F112" s="278">
        <v>78130</v>
      </c>
      <c r="G112" s="70" t="s">
        <v>1853</v>
      </c>
      <c r="H112" s="70" t="s">
        <v>2569</v>
      </c>
      <c r="I112" s="70"/>
      <c r="J112" s="70"/>
      <c r="K112" s="70"/>
      <c r="L112" s="70"/>
      <c r="M112" s="70"/>
      <c r="N112" s="70"/>
      <c r="O112" s="70"/>
      <c r="P112" s="70"/>
      <c r="Q112" s="70"/>
      <c r="R112" s="70"/>
      <c r="S112" s="70"/>
      <c r="T112" s="70">
        <v>20000</v>
      </c>
      <c r="U112" s="70" t="s">
        <v>931</v>
      </c>
      <c r="V112" s="70"/>
      <c r="W112" s="70"/>
      <c r="X112" s="278" t="s">
        <v>382</v>
      </c>
      <c r="Y112" s="278" t="s">
        <v>890</v>
      </c>
      <c r="Z112" s="635">
        <v>43505</v>
      </c>
      <c r="AA112" s="278">
        <v>4</v>
      </c>
      <c r="AB112" s="278"/>
      <c r="AC112" s="278">
        <v>6</v>
      </c>
      <c r="AD112" s="278">
        <v>4</v>
      </c>
      <c r="AE112" s="278" t="s">
        <v>3066</v>
      </c>
      <c r="AF112" s="278"/>
      <c r="AG112" s="278">
        <v>8</v>
      </c>
      <c r="AH112" s="278" t="s">
        <v>896</v>
      </c>
      <c r="AI112" s="278"/>
      <c r="AJ112" s="635">
        <v>43505</v>
      </c>
      <c r="AK112" s="635"/>
      <c r="AL112" s="70"/>
      <c r="AM112" s="70"/>
    </row>
    <row r="113" spans="1:39" ht="30" customHeight="1">
      <c r="A113" s="70"/>
      <c r="B113" s="191" t="s">
        <v>4361</v>
      </c>
      <c r="C113" s="70" t="s">
        <v>3191</v>
      </c>
      <c r="D113" s="70" t="s">
        <v>37</v>
      </c>
      <c r="E113" s="278" t="s">
        <v>40</v>
      </c>
      <c r="F113" s="278">
        <v>78216</v>
      </c>
      <c r="G113" s="70" t="s">
        <v>3192</v>
      </c>
      <c r="H113" s="70" t="s">
        <v>3177</v>
      </c>
      <c r="I113" s="70"/>
      <c r="J113" s="70"/>
      <c r="K113" s="70"/>
      <c r="L113" s="70"/>
      <c r="M113" s="70"/>
      <c r="N113" s="70"/>
      <c r="O113" s="70"/>
      <c r="P113" s="70"/>
      <c r="Q113" s="70"/>
      <c r="R113" s="70"/>
      <c r="S113" s="70"/>
      <c r="T113" s="70">
        <v>1200</v>
      </c>
      <c r="U113" s="70" t="s">
        <v>931</v>
      </c>
      <c r="V113" s="70"/>
      <c r="W113" s="70"/>
      <c r="X113" s="278" t="s">
        <v>373</v>
      </c>
      <c r="Y113" s="278" t="s">
        <v>897</v>
      </c>
      <c r="Z113" s="635">
        <v>43505</v>
      </c>
      <c r="AA113" s="278">
        <v>0</v>
      </c>
      <c r="AB113" s="278"/>
      <c r="AC113" s="278">
        <v>2</v>
      </c>
      <c r="AD113" s="278">
        <v>2</v>
      </c>
      <c r="AE113" s="278" t="s">
        <v>2821</v>
      </c>
      <c r="AF113" s="278"/>
      <c r="AG113" s="278">
        <v>4</v>
      </c>
      <c r="AH113" s="278">
        <v>0</v>
      </c>
      <c r="AI113" s="278"/>
      <c r="AJ113" s="635">
        <v>43505</v>
      </c>
      <c r="AK113" s="635"/>
      <c r="AL113" s="70"/>
      <c r="AM113" s="70"/>
    </row>
    <row r="114" spans="1:39" ht="30" customHeight="1">
      <c r="A114" s="70"/>
      <c r="B114" s="191" t="s">
        <v>2608</v>
      </c>
      <c r="C114" s="70" t="s">
        <v>2609</v>
      </c>
      <c r="D114" s="70" t="s">
        <v>37</v>
      </c>
      <c r="E114" s="278" t="s">
        <v>40</v>
      </c>
      <c r="F114" s="278">
        <v>78209</v>
      </c>
      <c r="G114" s="70" t="s">
        <v>1062</v>
      </c>
      <c r="H114" s="70" t="s">
        <v>1063</v>
      </c>
      <c r="I114" s="70"/>
      <c r="J114" s="70">
        <v>43503</v>
      </c>
      <c r="K114" s="70">
        <v>5943</v>
      </c>
      <c r="L114" s="70"/>
      <c r="M114" s="70">
        <v>250</v>
      </c>
      <c r="N114" s="70"/>
      <c r="O114" s="70"/>
      <c r="P114" s="70"/>
      <c r="Q114" s="70"/>
      <c r="R114" s="70">
        <v>250</v>
      </c>
      <c r="S114" s="70" t="s">
        <v>927</v>
      </c>
      <c r="T114" s="70"/>
      <c r="U114" s="70"/>
      <c r="V114" s="70"/>
      <c r="W114" s="70"/>
      <c r="X114" s="278" t="s">
        <v>363</v>
      </c>
      <c r="Y114" s="278" t="s">
        <v>901</v>
      </c>
      <c r="Z114" s="635">
        <v>43505</v>
      </c>
      <c r="AA114" s="278">
        <v>0</v>
      </c>
      <c r="AB114" s="278"/>
      <c r="AC114" s="278">
        <v>1</v>
      </c>
      <c r="AD114" s="278">
        <v>0</v>
      </c>
      <c r="AE114" s="278"/>
      <c r="AF114" s="278"/>
      <c r="AG114" s="278">
        <v>2</v>
      </c>
      <c r="AH114" s="278"/>
      <c r="AI114" s="278"/>
      <c r="AJ114" s="635">
        <v>43505</v>
      </c>
      <c r="AK114" s="635"/>
      <c r="AL114" s="70"/>
      <c r="AM114" s="70"/>
    </row>
    <row r="115" spans="1:39" ht="30" customHeight="1">
      <c r="A115" s="70"/>
      <c r="B115" s="191" t="s">
        <v>4362</v>
      </c>
      <c r="C115" s="70" t="s">
        <v>1573</v>
      </c>
      <c r="D115" s="70" t="s">
        <v>192</v>
      </c>
      <c r="E115" s="278" t="s">
        <v>40</v>
      </c>
      <c r="F115" s="278">
        <v>78006</v>
      </c>
      <c r="G115" s="70" t="s">
        <v>1574</v>
      </c>
      <c r="H115" s="70" t="s">
        <v>1575</v>
      </c>
      <c r="I115" s="70"/>
      <c r="J115" s="70"/>
      <c r="K115" s="70"/>
      <c r="L115" s="70"/>
      <c r="M115" s="70"/>
      <c r="N115" s="70"/>
      <c r="O115" s="70"/>
      <c r="P115" s="70">
        <v>250</v>
      </c>
      <c r="Q115" s="70"/>
      <c r="R115" s="70">
        <v>250</v>
      </c>
      <c r="S115" s="70" t="s">
        <v>927</v>
      </c>
      <c r="T115" s="70"/>
      <c r="U115" s="70"/>
      <c r="V115" s="70"/>
      <c r="W115" s="70"/>
      <c r="X115" s="278" t="s">
        <v>363</v>
      </c>
      <c r="Y115" s="278" t="s">
        <v>901</v>
      </c>
      <c r="Z115" s="635">
        <v>43505</v>
      </c>
      <c r="AA115" s="278">
        <v>0</v>
      </c>
      <c r="AB115" s="278"/>
      <c r="AC115" s="278">
        <v>1</v>
      </c>
      <c r="AD115" s="278">
        <v>1</v>
      </c>
      <c r="AE115" s="278" t="s">
        <v>2635</v>
      </c>
      <c r="AF115" s="278"/>
      <c r="AG115" s="278">
        <v>2</v>
      </c>
      <c r="AH115" s="278"/>
      <c r="AI115" s="278"/>
      <c r="AJ115" s="635">
        <v>43505</v>
      </c>
      <c r="AK115" s="635"/>
      <c r="AL115" s="70"/>
      <c r="AM115" s="70"/>
    </row>
    <row r="116" spans="1:39" ht="30" customHeight="1">
      <c r="A116" s="70"/>
      <c r="B116" s="191" t="s">
        <v>4363</v>
      </c>
      <c r="C116" s="70"/>
      <c r="D116" s="70"/>
      <c r="E116" s="278"/>
      <c r="F116" s="278"/>
      <c r="G116" s="70"/>
      <c r="H116" s="70"/>
      <c r="I116" s="70"/>
      <c r="J116" s="70"/>
      <c r="K116" s="70"/>
      <c r="L116" s="70"/>
      <c r="M116" s="70"/>
      <c r="N116" s="70"/>
      <c r="O116" s="70"/>
      <c r="P116" s="70"/>
      <c r="Q116" s="70"/>
      <c r="R116" s="70"/>
      <c r="S116" s="70"/>
      <c r="T116" s="70"/>
      <c r="U116" s="70"/>
      <c r="V116" s="70"/>
      <c r="W116" s="70"/>
      <c r="X116" s="278" t="s">
        <v>363</v>
      </c>
      <c r="Y116" s="278" t="s">
        <v>901</v>
      </c>
      <c r="Z116" s="635">
        <v>43505</v>
      </c>
      <c r="AA116" s="278"/>
      <c r="AB116" s="278"/>
      <c r="AC116" s="278">
        <v>2</v>
      </c>
      <c r="AD116" s="278">
        <v>1</v>
      </c>
      <c r="AE116" s="278" t="s">
        <v>2821</v>
      </c>
      <c r="AF116" s="278"/>
      <c r="AG116" s="278">
        <v>2</v>
      </c>
      <c r="AH116" s="278"/>
      <c r="AI116" s="278"/>
      <c r="AJ116" s="635">
        <v>43505</v>
      </c>
      <c r="AK116" s="635"/>
      <c r="AL116" s="70"/>
      <c r="AM116" s="70"/>
    </row>
    <row r="117" spans="1:39" ht="30" customHeight="1">
      <c r="A117" s="70"/>
      <c r="B117" s="191" t="s">
        <v>4364</v>
      </c>
      <c r="C117" s="70"/>
      <c r="D117" s="70"/>
      <c r="E117" s="278"/>
      <c r="F117" s="278"/>
      <c r="G117" s="70"/>
      <c r="H117" s="70"/>
      <c r="I117" s="70"/>
      <c r="J117" s="70"/>
      <c r="K117" s="70"/>
      <c r="L117" s="70"/>
      <c r="M117" s="70"/>
      <c r="N117" s="70"/>
      <c r="O117" s="70"/>
      <c r="P117" s="70"/>
      <c r="Q117" s="70"/>
      <c r="R117" s="70"/>
      <c r="S117" s="70"/>
      <c r="T117" s="70">
        <v>1400</v>
      </c>
      <c r="U117" s="70" t="s">
        <v>931</v>
      </c>
      <c r="V117" s="70"/>
      <c r="W117" s="70"/>
      <c r="X117" s="278" t="s">
        <v>373</v>
      </c>
      <c r="Y117" s="278" t="s">
        <v>897</v>
      </c>
      <c r="Z117" s="635">
        <v>43505</v>
      </c>
      <c r="AA117" s="278">
        <v>0</v>
      </c>
      <c r="AB117" s="278"/>
      <c r="AC117" s="278">
        <v>2</v>
      </c>
      <c r="AD117" s="278">
        <v>2</v>
      </c>
      <c r="AE117" s="278" t="s">
        <v>2821</v>
      </c>
      <c r="AF117" s="278"/>
      <c r="AG117" s="278">
        <v>4</v>
      </c>
      <c r="AH117" s="278">
        <v>0</v>
      </c>
      <c r="AI117" s="278"/>
      <c r="AJ117" s="635">
        <v>43505</v>
      </c>
      <c r="AK117" s="635"/>
      <c r="AL117" s="70"/>
      <c r="AM117" s="70"/>
    </row>
    <row r="118" spans="1:39" ht="30" customHeight="1">
      <c r="A118" s="70"/>
      <c r="B118" s="191" t="s">
        <v>4365</v>
      </c>
      <c r="C118" s="70"/>
      <c r="D118" s="70"/>
      <c r="E118" s="278"/>
      <c r="F118" s="278"/>
      <c r="G118" s="70" t="s">
        <v>2717</v>
      </c>
      <c r="H118" s="70" t="s">
        <v>2718</v>
      </c>
      <c r="I118" s="70"/>
      <c r="J118" s="70"/>
      <c r="K118" s="70"/>
      <c r="L118" s="70"/>
      <c r="M118" s="70"/>
      <c r="N118" s="70"/>
      <c r="O118" s="70"/>
      <c r="P118" s="70"/>
      <c r="Q118" s="70"/>
      <c r="R118" s="70"/>
      <c r="S118" s="70"/>
      <c r="T118" s="70"/>
      <c r="U118" s="70"/>
      <c r="V118" s="70"/>
      <c r="W118" s="70"/>
      <c r="X118" s="278" t="s">
        <v>367</v>
      </c>
      <c r="Y118" s="278" t="s">
        <v>895</v>
      </c>
      <c r="Z118" s="635">
        <v>43505</v>
      </c>
      <c r="AA118" s="278">
        <v>0</v>
      </c>
      <c r="AB118" s="278"/>
      <c r="AC118" s="278">
        <v>4</v>
      </c>
      <c r="AD118" s="278">
        <v>2</v>
      </c>
      <c r="AE118" s="278" t="s">
        <v>3089</v>
      </c>
      <c r="AF118" s="278"/>
      <c r="AG118" s="278">
        <v>4</v>
      </c>
      <c r="AH118" s="278" t="s">
        <v>893</v>
      </c>
      <c r="AI118" s="278"/>
      <c r="AJ118" s="635">
        <v>43505</v>
      </c>
      <c r="AK118" s="635"/>
      <c r="AL118" s="70"/>
      <c r="AM118" s="70"/>
    </row>
    <row r="119" spans="1:39" ht="30" customHeight="1">
      <c r="A119" s="70"/>
      <c r="B119" s="191" t="s">
        <v>2908</v>
      </c>
      <c r="C119" s="70" t="s">
        <v>2302</v>
      </c>
      <c r="D119" s="70" t="s">
        <v>1671</v>
      </c>
      <c r="E119" s="278" t="s">
        <v>40</v>
      </c>
      <c r="F119" s="278">
        <v>78072</v>
      </c>
      <c r="G119" s="70" t="s">
        <v>2303</v>
      </c>
      <c r="H119" s="70" t="s">
        <v>2304</v>
      </c>
      <c r="I119" s="70"/>
      <c r="J119" s="70">
        <v>43500</v>
      </c>
      <c r="K119" s="70">
        <v>5912</v>
      </c>
      <c r="L119" s="70"/>
      <c r="M119" s="70"/>
      <c r="N119" s="70"/>
      <c r="O119" s="70"/>
      <c r="P119" s="70">
        <v>250</v>
      </c>
      <c r="Q119" s="70"/>
      <c r="R119" s="70">
        <v>250</v>
      </c>
      <c r="S119" s="70" t="s">
        <v>927</v>
      </c>
      <c r="T119" s="70"/>
      <c r="U119" s="70"/>
      <c r="V119" s="70"/>
      <c r="W119" s="70" t="s">
        <v>3207</v>
      </c>
      <c r="X119" s="278" t="s">
        <v>363</v>
      </c>
      <c r="Y119" s="278" t="s">
        <v>901</v>
      </c>
      <c r="Z119" s="635">
        <v>43507</v>
      </c>
      <c r="AA119" s="278">
        <v>0</v>
      </c>
      <c r="AB119" s="278"/>
      <c r="AC119" s="278">
        <v>1</v>
      </c>
      <c r="AD119" s="278">
        <v>1</v>
      </c>
      <c r="AE119" s="278" t="s">
        <v>2635</v>
      </c>
      <c r="AF119" s="278"/>
      <c r="AG119" s="278">
        <v>2</v>
      </c>
      <c r="AH119" s="278">
        <v>0</v>
      </c>
      <c r="AI119" s="278">
        <v>1</v>
      </c>
      <c r="AJ119" s="635">
        <v>43507</v>
      </c>
      <c r="AK119" s="278"/>
      <c r="AL119" s="635"/>
      <c r="AM119" s="635"/>
    </row>
    <row r="120" spans="1:39" ht="30" customHeight="1">
      <c r="A120" s="70"/>
      <c r="B120" s="191" t="s">
        <v>2137</v>
      </c>
      <c r="C120" s="70" t="s">
        <v>1485</v>
      </c>
      <c r="D120" s="70" t="s">
        <v>234</v>
      </c>
      <c r="E120" s="278" t="s">
        <v>40</v>
      </c>
      <c r="F120" s="278">
        <v>787130</v>
      </c>
      <c r="G120" s="70" t="s">
        <v>1486</v>
      </c>
      <c r="H120" s="70" t="s">
        <v>1487</v>
      </c>
      <c r="I120" s="70" t="s">
        <v>1488</v>
      </c>
      <c r="J120" s="70">
        <v>43495</v>
      </c>
      <c r="K120" s="70">
        <v>5955</v>
      </c>
      <c r="L120" s="70"/>
      <c r="M120" s="70">
        <v>500</v>
      </c>
      <c r="N120" s="70"/>
      <c r="O120" s="70"/>
      <c r="P120" s="70"/>
      <c r="Q120" s="70"/>
      <c r="R120" s="70">
        <v>500</v>
      </c>
      <c r="S120" s="70" t="s">
        <v>927</v>
      </c>
      <c r="T120" s="70"/>
      <c r="U120" s="70"/>
      <c r="V120" s="70"/>
      <c r="W120" s="70"/>
      <c r="X120" s="278" t="s">
        <v>368</v>
      </c>
      <c r="Y120" s="278" t="s">
        <v>898</v>
      </c>
      <c r="Z120" s="635">
        <v>43507</v>
      </c>
      <c r="AA120" s="278">
        <v>0</v>
      </c>
      <c r="AB120" s="278"/>
      <c r="AC120" s="278">
        <v>2</v>
      </c>
      <c r="AD120" s="278">
        <v>2</v>
      </c>
      <c r="AE120" s="278" t="s">
        <v>2821</v>
      </c>
      <c r="AF120" s="278"/>
      <c r="AG120" s="278">
        <v>2</v>
      </c>
      <c r="AH120" s="278">
        <v>0</v>
      </c>
      <c r="AI120" s="278"/>
      <c r="AJ120" s="635">
        <v>43507</v>
      </c>
      <c r="AK120" s="635"/>
      <c r="AL120" s="70"/>
      <c r="AM120" s="70"/>
    </row>
    <row r="121" spans="1:39" ht="30" customHeight="1">
      <c r="A121" s="70"/>
      <c r="B121" s="191" t="s">
        <v>1220</v>
      </c>
      <c r="C121" s="70" t="s">
        <v>2935</v>
      </c>
      <c r="D121" s="70" t="s">
        <v>37</v>
      </c>
      <c r="E121" s="278" t="s">
        <v>40</v>
      </c>
      <c r="F121" s="278">
        <v>78250</v>
      </c>
      <c r="G121" s="70" t="s">
        <v>1222</v>
      </c>
      <c r="H121" s="70" t="s">
        <v>1223</v>
      </c>
      <c r="I121" s="70" t="s">
        <v>217</v>
      </c>
      <c r="J121" s="70">
        <v>43505</v>
      </c>
      <c r="K121" s="70">
        <v>5979</v>
      </c>
      <c r="L121" s="70"/>
      <c r="M121" s="70">
        <v>500</v>
      </c>
      <c r="N121" s="70"/>
      <c r="O121" s="70"/>
      <c r="P121" s="70"/>
      <c r="Q121" s="70"/>
      <c r="R121" s="70">
        <v>500</v>
      </c>
      <c r="S121" s="70" t="s">
        <v>927</v>
      </c>
      <c r="T121" s="70"/>
      <c r="U121" s="70"/>
      <c r="V121" s="70"/>
      <c r="W121" s="70"/>
      <c r="X121" s="278" t="s">
        <v>368</v>
      </c>
      <c r="Y121" s="278" t="s">
        <v>898</v>
      </c>
      <c r="Z121" s="635">
        <v>43507</v>
      </c>
      <c r="AA121" s="278"/>
      <c r="AB121" s="278"/>
      <c r="AC121" s="278">
        <v>2</v>
      </c>
      <c r="AD121" s="278">
        <v>2</v>
      </c>
      <c r="AE121" s="278" t="s">
        <v>3226</v>
      </c>
      <c r="AF121" s="278"/>
      <c r="AG121" s="278">
        <v>2</v>
      </c>
      <c r="AH121" s="278"/>
      <c r="AI121" s="278"/>
      <c r="AJ121" s="635">
        <v>43507</v>
      </c>
      <c r="AK121" s="635"/>
      <c r="AL121" s="70"/>
      <c r="AM121" s="70"/>
    </row>
    <row r="122" spans="1:39" ht="30" customHeight="1">
      <c r="A122" s="70"/>
      <c r="B122" s="191" t="s">
        <v>2237</v>
      </c>
      <c r="C122" s="70"/>
      <c r="D122" s="70"/>
      <c r="E122" s="278"/>
      <c r="F122" s="278"/>
      <c r="G122" s="70" t="s">
        <v>2239</v>
      </c>
      <c r="H122" s="70" t="s">
        <v>2240</v>
      </c>
      <c r="I122" s="70"/>
      <c r="J122" s="70"/>
      <c r="K122" s="70"/>
      <c r="L122" s="70"/>
      <c r="M122" s="70"/>
      <c r="N122" s="70">
        <v>3000</v>
      </c>
      <c r="O122" s="70"/>
      <c r="P122" s="70"/>
      <c r="Q122" s="70"/>
      <c r="R122" s="70">
        <v>3000</v>
      </c>
      <c r="S122" s="70" t="s">
        <v>931</v>
      </c>
      <c r="T122" s="70"/>
      <c r="U122" s="70"/>
      <c r="V122" s="70"/>
      <c r="W122" s="70"/>
      <c r="X122" s="278" t="s">
        <v>367</v>
      </c>
      <c r="Y122" s="278" t="s">
        <v>895</v>
      </c>
      <c r="Z122" s="635">
        <v>43507</v>
      </c>
      <c r="AA122" s="278">
        <v>0</v>
      </c>
      <c r="AB122" s="278"/>
      <c r="AC122" s="278">
        <v>4</v>
      </c>
      <c r="AD122" s="278">
        <v>2</v>
      </c>
      <c r="AE122" s="278" t="s">
        <v>3089</v>
      </c>
      <c r="AF122" s="278"/>
      <c r="AG122" s="278">
        <v>4</v>
      </c>
      <c r="AH122" s="278"/>
      <c r="AI122" s="278"/>
      <c r="AJ122" s="635">
        <v>43507</v>
      </c>
      <c r="AK122" s="635"/>
      <c r="AL122" s="70"/>
      <c r="AM122" s="70"/>
    </row>
    <row r="123" spans="1:39" ht="30" customHeight="1">
      <c r="A123" s="70"/>
      <c r="B123" s="191" t="s">
        <v>1979</v>
      </c>
      <c r="C123" s="70" t="s">
        <v>1980</v>
      </c>
      <c r="D123" s="70" t="s">
        <v>1981</v>
      </c>
      <c r="E123" s="278" t="s">
        <v>40</v>
      </c>
      <c r="F123" s="278">
        <v>78002</v>
      </c>
      <c r="G123" s="70" t="s">
        <v>1982</v>
      </c>
      <c r="H123" s="70" t="s">
        <v>1983</v>
      </c>
      <c r="I123" s="70"/>
      <c r="J123" s="70"/>
      <c r="K123" s="70"/>
      <c r="L123" s="70"/>
      <c r="M123" s="70"/>
      <c r="N123" s="70"/>
      <c r="O123" s="70"/>
      <c r="P123" s="70">
        <v>250</v>
      </c>
      <c r="Q123" s="70"/>
      <c r="R123" s="70">
        <v>250</v>
      </c>
      <c r="S123" s="70" t="s">
        <v>931</v>
      </c>
      <c r="T123" s="70"/>
      <c r="U123" s="70"/>
      <c r="V123" s="70"/>
      <c r="W123" s="70" t="s">
        <v>3290</v>
      </c>
      <c r="X123" s="278" t="s">
        <v>363</v>
      </c>
      <c r="Y123" s="278" t="s">
        <v>901</v>
      </c>
      <c r="Z123" s="635">
        <v>43507</v>
      </c>
      <c r="AA123" s="278"/>
      <c r="AB123" s="278"/>
      <c r="AC123" s="278">
        <v>1</v>
      </c>
      <c r="AD123" s="278">
        <v>1</v>
      </c>
      <c r="AE123" s="278" t="s">
        <v>2635</v>
      </c>
      <c r="AF123" s="278"/>
      <c r="AG123" s="278">
        <v>2</v>
      </c>
      <c r="AH123" s="278"/>
      <c r="AI123" s="278">
        <v>2</v>
      </c>
      <c r="AJ123" s="635">
        <v>43507</v>
      </c>
      <c r="AK123" s="635"/>
      <c r="AL123" s="70"/>
      <c r="AM123" s="70"/>
    </row>
    <row r="124" spans="1:39" ht="30" customHeight="1">
      <c r="A124" s="70"/>
      <c r="B124" s="191" t="s">
        <v>4366</v>
      </c>
      <c r="C124" s="70"/>
      <c r="D124" s="70"/>
      <c r="E124" s="278"/>
      <c r="F124" s="278"/>
      <c r="G124" s="70" t="s">
        <v>2618</v>
      </c>
      <c r="H124" s="70" t="s">
        <v>3184</v>
      </c>
      <c r="I124" s="70" t="s">
        <v>99</v>
      </c>
      <c r="J124" s="70"/>
      <c r="K124" s="70"/>
      <c r="L124" s="70"/>
      <c r="M124" s="70"/>
      <c r="N124" s="70"/>
      <c r="O124" s="70"/>
      <c r="P124" s="70"/>
      <c r="Q124" s="70"/>
      <c r="R124" s="70"/>
      <c r="S124" s="70"/>
      <c r="T124" s="70">
        <v>2000</v>
      </c>
      <c r="U124" s="70" t="s">
        <v>931</v>
      </c>
      <c r="V124" s="70"/>
      <c r="W124" s="70"/>
      <c r="X124" s="278" t="s">
        <v>373</v>
      </c>
      <c r="Y124" s="278" t="s">
        <v>897</v>
      </c>
      <c r="Z124" s="635">
        <v>43509</v>
      </c>
      <c r="AA124" s="278">
        <v>0</v>
      </c>
      <c r="AB124" s="278"/>
      <c r="AC124" s="278">
        <v>2</v>
      </c>
      <c r="AD124" s="278">
        <v>2</v>
      </c>
      <c r="AE124" s="278" t="s">
        <v>2821</v>
      </c>
      <c r="AF124" s="278"/>
      <c r="AG124" s="278">
        <v>4</v>
      </c>
      <c r="AH124" s="278"/>
      <c r="AI124" s="278"/>
      <c r="AJ124" s="635">
        <v>43509</v>
      </c>
      <c r="AK124" s="278"/>
      <c r="AL124" s="70"/>
      <c r="AM124" s="70"/>
    </row>
    <row r="125" spans="1:39" ht="30" customHeight="1">
      <c r="A125" s="70"/>
      <c r="B125" s="191" t="s">
        <v>2185</v>
      </c>
      <c r="C125" s="70" t="s">
        <v>2186</v>
      </c>
      <c r="D125" s="70" t="s">
        <v>333</v>
      </c>
      <c r="E125" s="278" t="s">
        <v>40</v>
      </c>
      <c r="F125" s="278">
        <v>78066</v>
      </c>
      <c r="G125" s="70" t="s">
        <v>2187</v>
      </c>
      <c r="H125" s="70"/>
      <c r="I125" s="70" t="s">
        <v>2188</v>
      </c>
      <c r="J125" s="70">
        <v>43509</v>
      </c>
      <c r="K125" s="70">
        <v>6058</v>
      </c>
      <c r="L125" s="70"/>
      <c r="M125" s="70">
        <v>400</v>
      </c>
      <c r="N125" s="70"/>
      <c r="O125" s="70"/>
      <c r="P125" s="70"/>
      <c r="Q125" s="70"/>
      <c r="R125" s="70">
        <v>400</v>
      </c>
      <c r="S125" s="70" t="s">
        <v>927</v>
      </c>
      <c r="T125" s="70"/>
      <c r="U125" s="70"/>
      <c r="V125" s="70"/>
      <c r="W125" s="70"/>
      <c r="X125" s="278" t="s">
        <v>363</v>
      </c>
      <c r="Y125" s="278" t="s">
        <v>901</v>
      </c>
      <c r="Z125" s="635">
        <v>43511</v>
      </c>
      <c r="AA125" s="278"/>
      <c r="AB125" s="278"/>
      <c r="AC125" s="278">
        <v>1</v>
      </c>
      <c r="AD125" s="278">
        <v>0</v>
      </c>
      <c r="AE125" s="278"/>
      <c r="AF125" s="278"/>
      <c r="AG125" s="278">
        <v>2</v>
      </c>
      <c r="AH125" s="278"/>
      <c r="AI125" s="278"/>
      <c r="AJ125" s="635">
        <v>43511</v>
      </c>
      <c r="AK125" s="278"/>
      <c r="AL125" s="70"/>
      <c r="AM125" s="70"/>
    </row>
    <row r="126" spans="1:39" ht="30" customHeight="1">
      <c r="A126" s="70"/>
      <c r="B126" s="191" t="s">
        <v>1776</v>
      </c>
      <c r="C126" s="70" t="s">
        <v>3277</v>
      </c>
      <c r="D126" s="70" t="s">
        <v>232</v>
      </c>
      <c r="E126" s="278" t="s">
        <v>40</v>
      </c>
      <c r="F126" s="278">
        <v>78009</v>
      </c>
      <c r="G126" s="70"/>
      <c r="H126" s="70" t="s">
        <v>1779</v>
      </c>
      <c r="I126" s="70" t="s">
        <v>1780</v>
      </c>
      <c r="J126" s="70">
        <v>43509</v>
      </c>
      <c r="K126" s="70">
        <v>6058</v>
      </c>
      <c r="L126" s="70"/>
      <c r="M126" s="70">
        <v>250</v>
      </c>
      <c r="N126" s="70"/>
      <c r="O126" s="70"/>
      <c r="P126" s="70"/>
      <c r="Q126" s="70"/>
      <c r="R126" s="70">
        <v>250</v>
      </c>
      <c r="S126" s="70" t="s">
        <v>927</v>
      </c>
      <c r="T126" s="70"/>
      <c r="U126" s="70"/>
      <c r="V126" s="70"/>
      <c r="W126" s="70"/>
      <c r="X126" s="278" t="s">
        <v>363</v>
      </c>
      <c r="Y126" s="278" t="s">
        <v>901</v>
      </c>
      <c r="Z126" s="635">
        <v>43511</v>
      </c>
      <c r="AA126" s="278"/>
      <c r="AB126" s="278"/>
      <c r="AC126" s="278">
        <v>1</v>
      </c>
      <c r="AD126" s="278">
        <v>0</v>
      </c>
      <c r="AE126" s="278"/>
      <c r="AF126" s="278"/>
      <c r="AG126" s="278">
        <v>2</v>
      </c>
      <c r="AH126" s="278"/>
      <c r="AI126" s="278"/>
      <c r="AJ126" s="635">
        <v>43511</v>
      </c>
      <c r="AK126" s="278"/>
      <c r="AL126" s="70"/>
      <c r="AM126" s="70"/>
    </row>
  </sheetData>
  <autoFilter ref="A1:AJ126" xr:uid="{00000000-0009-0000-0000-000022000000}"/>
  <conditionalFormatting sqref="B1:AJ110 B111:AK118 B119:AM119">
    <cfRule type="expression" dxfId="14" priority="1">
      <formula>MOD(ROW(),2)</formula>
    </cfRule>
  </conditionalFormatting>
  <conditionalFormatting sqref="B120:AK123">
    <cfRule type="expression" dxfId="13" priority="12">
      <formula>MOD(ROW(),2)</formula>
    </cfRule>
  </conditionalFormatting>
  <printOptions gridLines="1"/>
  <pageMargins left="0.25" right="0.25" top="0.75" bottom="0.75" header="0" footer="0"/>
  <pageSetup fitToHeight="0" orientation="landscape"/>
  <headerFooter>
    <oddHeader>&amp;L&amp;P&amp;R&amp;D</oddHeader>
    <oddFooter>&amp;L_x000D_#000000 USAA Classification: Public</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A1:AO194"/>
  <sheetViews>
    <sheetView workbookViewId="0">
      <pane ySplit="7" topLeftCell="A8" activePane="bottomLeft" state="frozen"/>
      <selection pane="bottomLeft" activeCell="B9" sqref="B9"/>
    </sheetView>
  </sheetViews>
  <sheetFormatPr defaultColWidth="14.44140625" defaultRowHeight="15" customHeight="1"/>
  <cols>
    <col min="1" max="1" width="17.44140625" customWidth="1"/>
    <col min="2" max="2" width="46.5546875" customWidth="1"/>
    <col min="3" max="3" width="33.88671875" customWidth="1"/>
    <col min="4" max="4" width="14.5546875" customWidth="1"/>
    <col min="5" max="5" width="6.5546875" customWidth="1"/>
    <col min="6" max="6" width="13.88671875" customWidth="1"/>
    <col min="7" max="7" width="15.44140625" customWidth="1"/>
    <col min="8" max="8" width="14.5546875" customWidth="1"/>
    <col min="9" max="9" width="17.109375" customWidth="1"/>
    <col min="10" max="10" width="15.5546875" customWidth="1"/>
    <col min="11" max="11" width="18.88671875" customWidth="1"/>
    <col min="12" max="12" width="57.88671875" customWidth="1"/>
    <col min="13" max="14" width="17.88671875" customWidth="1"/>
    <col min="15" max="16" width="21.88671875" customWidth="1"/>
    <col min="17" max="17" width="20" customWidth="1"/>
    <col min="18" max="19" width="23" customWidth="1"/>
    <col min="20" max="20" width="19.44140625" customWidth="1"/>
    <col min="21" max="21" width="20.109375" customWidth="1"/>
    <col min="22" max="22" width="17.88671875" customWidth="1"/>
    <col min="23" max="23" width="14.109375" customWidth="1"/>
    <col min="24" max="27" width="18.5546875" customWidth="1"/>
    <col min="28" max="30" width="9.109375" customWidth="1"/>
    <col min="31" max="31" width="16.5546875" customWidth="1"/>
    <col min="32" max="32" width="20.88671875" customWidth="1"/>
    <col min="33" max="33" width="15.88671875" customWidth="1"/>
    <col min="34" max="34" width="8.88671875" customWidth="1"/>
    <col min="35" max="35" width="16.88671875" customWidth="1"/>
    <col min="36" max="36" width="15.88671875" customWidth="1"/>
    <col min="37" max="37" width="9.109375" customWidth="1"/>
    <col min="38" max="40" width="13.109375" customWidth="1"/>
    <col min="41" max="41" width="9.109375" customWidth="1"/>
  </cols>
  <sheetData>
    <row r="1" spans="1:41" ht="18" customHeight="1">
      <c r="A1" s="71"/>
      <c r="B1" s="75"/>
      <c r="C1" s="754" t="s">
        <v>4367</v>
      </c>
      <c r="D1" s="743"/>
      <c r="E1" s="744"/>
      <c r="F1" s="75"/>
      <c r="G1" s="76"/>
      <c r="H1" s="80"/>
      <c r="I1" s="81"/>
      <c r="J1" s="82"/>
      <c r="K1" s="82"/>
      <c r="L1" s="75"/>
      <c r="M1" s="82"/>
      <c r="N1" s="82"/>
      <c r="O1" s="82"/>
      <c r="P1" s="84"/>
      <c r="Q1" s="82"/>
      <c r="R1" s="82"/>
      <c r="S1" s="82"/>
      <c r="T1" s="82"/>
      <c r="U1" s="82"/>
      <c r="V1" s="82"/>
      <c r="W1" s="82"/>
      <c r="X1" s="82"/>
      <c r="Y1" s="82"/>
      <c r="Z1" s="82"/>
      <c r="AA1" s="82"/>
      <c r="AB1" s="82"/>
      <c r="AC1" s="82"/>
      <c r="AD1" s="82"/>
      <c r="AE1" s="82"/>
      <c r="AF1" s="76"/>
      <c r="AG1" s="76"/>
      <c r="AH1" s="85"/>
      <c r="AI1" s="85" t="s">
        <v>918</v>
      </c>
      <c r="AJ1" s="85"/>
      <c r="AK1" s="87"/>
      <c r="AL1" s="87"/>
      <c r="AM1" s="192"/>
      <c r="AN1" s="192"/>
      <c r="AO1" s="87"/>
    </row>
    <row r="2" spans="1:41" ht="36" customHeight="1">
      <c r="A2" s="71"/>
      <c r="B2" s="75"/>
      <c r="C2" s="745"/>
      <c r="D2" s="746"/>
      <c r="E2" s="747"/>
      <c r="F2" s="75"/>
      <c r="G2" s="80" t="s">
        <v>923</v>
      </c>
      <c r="H2" s="80"/>
      <c r="I2" s="81" t="s">
        <v>924</v>
      </c>
      <c r="J2" s="80"/>
      <c r="K2" s="80" t="s">
        <v>925</v>
      </c>
      <c r="L2" s="75"/>
      <c r="M2" s="82"/>
      <c r="N2" s="82"/>
      <c r="O2" s="82"/>
      <c r="P2" s="84"/>
      <c r="Q2" s="82"/>
      <c r="R2" s="82"/>
      <c r="S2" s="82"/>
      <c r="T2" s="82"/>
      <c r="U2" s="82"/>
      <c r="V2" s="82"/>
      <c r="W2" s="82"/>
      <c r="X2" s="82"/>
      <c r="Y2" s="82"/>
      <c r="Z2" s="82"/>
      <c r="AA2" s="82"/>
      <c r="AB2" s="82"/>
      <c r="AC2" s="82"/>
      <c r="AD2" s="82"/>
      <c r="AE2" s="82"/>
      <c r="AF2" s="76"/>
      <c r="AG2" s="76"/>
      <c r="AH2" s="85"/>
      <c r="AI2" s="85"/>
      <c r="AJ2" s="85"/>
      <c r="AK2" s="87"/>
      <c r="AL2" s="82">
        <f t="shared" ref="AL2:AO2" si="0">SUM(AL7:AL1013)</f>
        <v>22</v>
      </c>
      <c r="AM2" s="82">
        <f t="shared" si="0"/>
        <v>123</v>
      </c>
      <c r="AN2" s="82">
        <f t="shared" si="0"/>
        <v>25</v>
      </c>
      <c r="AO2" s="82">
        <f t="shared" si="0"/>
        <v>88</v>
      </c>
    </row>
    <row r="3" spans="1:41" ht="18" customHeight="1">
      <c r="A3" s="71"/>
      <c r="B3" s="75"/>
      <c r="C3" s="745"/>
      <c r="D3" s="746"/>
      <c r="E3" s="747"/>
      <c r="F3" s="91" t="s">
        <v>927</v>
      </c>
      <c r="G3" s="98">
        <f>SUMIF($H$8:H236,"Received",$G$8:$G$236)</f>
        <v>66600</v>
      </c>
      <c r="H3" s="99" t="s">
        <v>927</v>
      </c>
      <c r="I3" s="98">
        <f>SUMIF($J$8:J236,"Received",$I$8:$I$236)</f>
        <v>813.32</v>
      </c>
      <c r="J3" s="99" t="s">
        <v>925</v>
      </c>
      <c r="K3" s="98">
        <f>SUM('Expenses 2017'!G3,'Expenses 2017'!I3)</f>
        <v>130416.26999999999</v>
      </c>
      <c r="L3" s="100" t="s">
        <v>930</v>
      </c>
      <c r="M3" s="94">
        <f ca="1">SUM(G3:G4)-K3</f>
        <v>-9306.2699999999895</v>
      </c>
      <c r="N3" s="373"/>
      <c r="O3" s="82">
        <f>SUBTOTAL(9,O7:O257)</f>
        <v>58</v>
      </c>
      <c r="P3" s="84"/>
      <c r="Q3" s="82">
        <f t="shared" ref="Q3:R3" si="1">SUBTOTAL(9,Q7:Q257)</f>
        <v>246</v>
      </c>
      <c r="R3" s="82">
        <f t="shared" si="1"/>
        <v>164</v>
      </c>
      <c r="S3" s="82"/>
      <c r="T3" s="82">
        <f>SUBTOTAL(9,T7:T257)</f>
        <v>330</v>
      </c>
      <c r="U3" s="82"/>
      <c r="V3" s="82"/>
      <c r="W3" s="82"/>
      <c r="X3" s="82"/>
      <c r="Y3" s="82"/>
      <c r="Z3" s="82"/>
      <c r="AA3" s="82"/>
      <c r="AB3" s="82"/>
      <c r="AC3" s="82"/>
      <c r="AD3" s="82"/>
      <c r="AE3" s="82"/>
      <c r="AF3" s="76"/>
      <c r="AG3" s="76"/>
      <c r="AH3" s="85"/>
      <c r="AI3" s="85"/>
      <c r="AJ3" s="85"/>
      <c r="AK3" s="87"/>
      <c r="AL3" s="75"/>
      <c r="AM3" s="82"/>
      <c r="AN3" s="82"/>
      <c r="AO3" s="75"/>
    </row>
    <row r="4" spans="1:41" ht="18" customHeight="1">
      <c r="A4" s="71"/>
      <c r="B4" s="75"/>
      <c r="C4" s="745"/>
      <c r="D4" s="746"/>
      <c r="E4" s="747"/>
      <c r="F4" s="91" t="s">
        <v>931</v>
      </c>
      <c r="G4" s="98">
        <f ca="1">SUMIF($H$8:H237,"Committed",$G$8:$G$236)</f>
        <v>54510</v>
      </c>
      <c r="H4" s="91" t="s">
        <v>931</v>
      </c>
      <c r="I4" s="98">
        <f ca="1">SUMIF($J$8:J237,"Committed",$I$8:$I$236)</f>
        <v>95212.1</v>
      </c>
      <c r="J4" s="99" t="s">
        <v>934</v>
      </c>
      <c r="K4" s="98">
        <f>G3-K3</f>
        <v>-63816.26999999999</v>
      </c>
      <c r="L4" s="75"/>
      <c r="M4" s="82"/>
      <c r="N4" s="82"/>
      <c r="O4" s="82"/>
      <c r="P4" s="84"/>
      <c r="Q4" s="82"/>
      <c r="R4" s="82"/>
      <c r="S4" s="82"/>
      <c r="T4" s="82"/>
      <c r="U4" s="82"/>
      <c r="V4" s="82"/>
      <c r="W4" s="82"/>
      <c r="X4" s="82"/>
      <c r="Y4" s="82"/>
      <c r="Z4" s="82"/>
      <c r="AA4" s="82"/>
      <c r="AB4" s="82"/>
      <c r="AC4" s="82"/>
      <c r="AD4" s="82"/>
      <c r="AE4" s="82"/>
      <c r="AF4" s="76"/>
      <c r="AG4" s="76"/>
      <c r="AH4" s="85"/>
      <c r="AI4" s="85"/>
      <c r="AJ4" s="85"/>
      <c r="AK4" s="87"/>
      <c r="AL4" s="753" t="s">
        <v>2817</v>
      </c>
      <c r="AM4" s="743"/>
      <c r="AN4" s="743"/>
      <c r="AO4" s="744"/>
    </row>
    <row r="5" spans="1:41" ht="18" customHeight="1">
      <c r="A5" s="71"/>
      <c r="B5" s="75"/>
      <c r="C5" s="748"/>
      <c r="D5" s="749"/>
      <c r="E5" s="750"/>
      <c r="F5" s="75"/>
      <c r="G5" s="203"/>
      <c r="H5" s="95"/>
      <c r="I5" s="203"/>
      <c r="J5" s="82"/>
      <c r="K5" s="82"/>
      <c r="L5" s="75"/>
      <c r="M5" s="82"/>
      <c r="N5" s="82"/>
      <c r="O5" s="82"/>
      <c r="P5" s="84"/>
      <c r="Q5" s="82">
        <f>SUBTOTAL(9,Q7:Q1011)</f>
        <v>246</v>
      </c>
      <c r="R5" s="82"/>
      <c r="S5" s="82"/>
      <c r="T5" s="82"/>
      <c r="U5" s="82"/>
      <c r="V5" s="82"/>
      <c r="W5" s="82"/>
      <c r="X5" s="82"/>
      <c r="Y5" s="82"/>
      <c r="Z5" s="82"/>
      <c r="AA5" s="82"/>
      <c r="AB5" s="82"/>
      <c r="AC5" s="82"/>
      <c r="AD5" s="82"/>
      <c r="AE5" s="82"/>
      <c r="AF5" s="76"/>
      <c r="AG5" s="76"/>
      <c r="AH5" s="85"/>
      <c r="AI5" s="85"/>
      <c r="AJ5" s="85"/>
      <c r="AK5" s="87"/>
      <c r="AL5" s="748"/>
      <c r="AM5" s="749"/>
      <c r="AN5" s="749"/>
      <c r="AO5" s="750"/>
    </row>
    <row r="6" spans="1:41" ht="18" customHeight="1">
      <c r="A6" s="117" t="s">
        <v>2528</v>
      </c>
      <c r="B6" s="117" t="s">
        <v>30</v>
      </c>
      <c r="C6" s="117" t="s">
        <v>31</v>
      </c>
      <c r="D6" s="117" t="s">
        <v>32</v>
      </c>
      <c r="E6" s="117" t="s">
        <v>33</v>
      </c>
      <c r="F6" s="117" t="s">
        <v>34</v>
      </c>
      <c r="G6" s="120" t="s">
        <v>954</v>
      </c>
      <c r="H6" s="120" t="s">
        <v>955</v>
      </c>
      <c r="I6" s="120" t="s">
        <v>956</v>
      </c>
      <c r="J6" s="117" t="s">
        <v>957</v>
      </c>
      <c r="K6" s="117" t="s">
        <v>944</v>
      </c>
      <c r="L6" s="121" t="s">
        <v>959</v>
      </c>
      <c r="M6" s="122" t="s">
        <v>875</v>
      </c>
      <c r="N6" s="122" t="s">
        <v>960</v>
      </c>
      <c r="O6" s="122" t="s">
        <v>879</v>
      </c>
      <c r="P6" s="123" t="s">
        <v>963</v>
      </c>
      <c r="Q6" s="122" t="s">
        <v>880</v>
      </c>
      <c r="R6" s="122" t="s">
        <v>881</v>
      </c>
      <c r="S6" s="122" t="s">
        <v>964</v>
      </c>
      <c r="T6" s="122" t="s">
        <v>882</v>
      </c>
      <c r="U6" s="122" t="s">
        <v>883</v>
      </c>
      <c r="V6" s="122" t="s">
        <v>884</v>
      </c>
      <c r="W6" s="122" t="s">
        <v>885</v>
      </c>
      <c r="X6" s="122" t="s">
        <v>886</v>
      </c>
      <c r="Y6" s="122" t="s">
        <v>887</v>
      </c>
      <c r="Z6" s="122" t="s">
        <v>888</v>
      </c>
      <c r="AA6" s="122" t="s">
        <v>889</v>
      </c>
      <c r="AB6" s="122" t="s">
        <v>965</v>
      </c>
      <c r="AC6" s="122" t="s">
        <v>966</v>
      </c>
      <c r="AD6" s="122" t="s">
        <v>967</v>
      </c>
      <c r="AE6" s="122"/>
      <c r="AF6" s="122" t="s">
        <v>346</v>
      </c>
      <c r="AG6" s="122" t="s">
        <v>347</v>
      </c>
      <c r="AH6" s="85"/>
      <c r="AI6" s="85" t="s">
        <v>968</v>
      </c>
      <c r="AJ6" s="85" t="s">
        <v>4104</v>
      </c>
      <c r="AK6" s="125"/>
      <c r="AL6" s="71" t="s">
        <v>2818</v>
      </c>
      <c r="AM6" s="71" t="s">
        <v>2819</v>
      </c>
      <c r="AN6" s="71" t="s">
        <v>2820</v>
      </c>
      <c r="AO6" s="71" t="s">
        <v>2821</v>
      </c>
    </row>
    <row r="7" spans="1:41" ht="39.75" customHeight="1">
      <c r="A7" s="126" t="s">
        <v>4107</v>
      </c>
      <c r="B7" s="128" t="s">
        <v>3671</v>
      </c>
      <c r="C7" s="128" t="s">
        <v>3672</v>
      </c>
      <c r="D7" s="128" t="s">
        <v>107</v>
      </c>
      <c r="E7" s="129" t="s">
        <v>40</v>
      </c>
      <c r="F7" s="129">
        <v>78016</v>
      </c>
      <c r="G7" s="98"/>
      <c r="H7" s="94"/>
      <c r="I7" s="98"/>
      <c r="J7" s="129"/>
      <c r="K7" s="129"/>
      <c r="L7" s="132" t="s">
        <v>4368</v>
      </c>
      <c r="M7" s="133" t="str">
        <f t="shared" ref="M7:M167" si="2">IF(SUM($G7,$I7)=0,"",IF(SUM($G7,$I7)&gt;=10000,"Silver",IF(AND((SUM($G7,$I7)&lt;10000),(SUM($G7,$I7)&gt;=5000)),"Champion",IF(AND((SUM($G7,$I7)&lt;5000),(SUM($G7,$I7)&gt;=2500)),"Reserve",IF(AND((SUM($G7,$I7)&lt;2500),(SUM($G7,$I7)&gt;=1000)),"Trophy",IF(AND((SUM($G7,$I7)&lt;1000),(SUM($G7,$I7)&gt;=500)),"Blue",IF(AND((SUM($G7,$I7)&lt;500),(SUM($G7,$I7)&gt;=250)),"Red","White")))))))</f>
        <v/>
      </c>
      <c r="N7" s="133" t="str">
        <f>IFERROR(VLOOKUP($M7,Lookup!$A$1:$P$20,2,FALSE),"")</f>
        <v/>
      </c>
      <c r="O7" s="133" t="str">
        <f>IFERROR(VLOOKUP($M7,Lookup!$A$1:$P$20,7,FALSE),"")</f>
        <v/>
      </c>
      <c r="P7" s="380"/>
      <c r="Q7" s="133" t="str">
        <f>IFERROR(VLOOKUP($M7,Lookup!$A$1:$P$20,8,FALSE),"")</f>
        <v/>
      </c>
      <c r="R7" s="133" t="str">
        <f>IFERROR(VLOOKUP($M7,Lookup!$A$1:$P$20,9,FALSE),"")</f>
        <v/>
      </c>
      <c r="S7" s="133"/>
      <c r="T7" s="133" t="str">
        <f>IFERROR(VLOOKUP($M7,Lookup!$A$1:$P$20,10,FALSE),"")</f>
        <v/>
      </c>
      <c r="U7" s="133" t="str">
        <f>IFERROR(VLOOKUP($M7,Lookup!$A$1:$P$20,11,FALSE),"")</f>
        <v/>
      </c>
      <c r="V7" s="133" t="str">
        <f>IFERROR(VLOOKUP($M7,Lookup!$A$1:$P$20,12,FALSE),"")</f>
        <v/>
      </c>
      <c r="W7" s="133" t="str">
        <f>IFERROR(VLOOKUP($M7,Lookup!$A$1:$P$20,13,FALSE),"")</f>
        <v/>
      </c>
      <c r="X7" s="133" t="str">
        <f>IFERROR(VLOOKUP($M7,Lookup!$A$1:$P$20,14,FALSE),"")</f>
        <v/>
      </c>
      <c r="Y7" s="133" t="str">
        <f>IFERROR(VLOOKUP($M7,Lookup!$A$1:$P$20,15,FALSE),"")</f>
        <v/>
      </c>
      <c r="Z7" s="133" t="str">
        <f>IFERROR(VLOOKUP($M7,Lookup!$A$1:$P$20,16,FALSE),"")</f>
        <v/>
      </c>
      <c r="AA7" s="133" t="str">
        <f>IFERROR(VLOOKUP($M7,Lookup!$A$1:$Q$20,17,FALSE),"")</f>
        <v/>
      </c>
      <c r="AB7" s="129"/>
      <c r="AC7" s="129"/>
      <c r="AD7" s="135"/>
      <c r="AE7" s="135"/>
      <c r="AF7" s="129"/>
      <c r="AG7" s="129"/>
      <c r="AH7" s="135"/>
      <c r="AI7" s="135"/>
      <c r="AJ7" s="135"/>
      <c r="AK7" s="139"/>
      <c r="AL7" s="147"/>
      <c r="AM7" s="147"/>
      <c r="AN7" s="147"/>
      <c r="AO7" s="147"/>
    </row>
    <row r="8" spans="1:41" ht="39.75" customHeight="1">
      <c r="A8" s="126" t="s">
        <v>2216</v>
      </c>
      <c r="B8" s="128" t="s">
        <v>3673</v>
      </c>
      <c r="C8" s="128" t="s">
        <v>3674</v>
      </c>
      <c r="D8" s="128" t="s">
        <v>101</v>
      </c>
      <c r="E8" s="129" t="s">
        <v>40</v>
      </c>
      <c r="F8" s="129">
        <v>78121</v>
      </c>
      <c r="G8" s="98"/>
      <c r="H8" s="94"/>
      <c r="I8" s="98"/>
      <c r="J8" s="129"/>
      <c r="K8" s="129" t="s">
        <v>4167</v>
      </c>
      <c r="L8" s="132" t="s">
        <v>4369</v>
      </c>
      <c r="M8" s="133" t="str">
        <f t="shared" si="2"/>
        <v/>
      </c>
      <c r="N8" s="133" t="str">
        <f>IFERROR(VLOOKUP($M8,Lookup!$A$1:$P$20,2,FALSE),"")</f>
        <v/>
      </c>
      <c r="O8" s="133" t="str">
        <f>IFERROR(VLOOKUP($M8,Lookup!$A$1:$P$20,7,FALSE),"")</f>
        <v/>
      </c>
      <c r="P8" s="380"/>
      <c r="Q8" s="133" t="str">
        <f>IFERROR(VLOOKUP($M8,Lookup!$A$1:$P$20,8,FALSE),"")</f>
        <v/>
      </c>
      <c r="R8" s="133" t="str">
        <f>IFERROR(VLOOKUP($M8,Lookup!$A$1:$P$20,9,FALSE),"")</f>
        <v/>
      </c>
      <c r="S8" s="133"/>
      <c r="T8" s="133" t="str">
        <f>IFERROR(VLOOKUP($M8,Lookup!$A$1:$P$20,10,FALSE),"")</f>
        <v/>
      </c>
      <c r="U8" s="133" t="str">
        <f>IFERROR(VLOOKUP($M8,Lookup!$A$1:$P$20,11,FALSE),"")</f>
        <v/>
      </c>
      <c r="V8" s="133" t="str">
        <f>IFERROR(VLOOKUP($M8,Lookup!$A$1:$P$20,12,FALSE),"")</f>
        <v/>
      </c>
      <c r="W8" s="133" t="str">
        <f>IFERROR(VLOOKUP($M8,Lookup!$A$1:$P$20,13,FALSE),"")</f>
        <v/>
      </c>
      <c r="X8" s="133" t="str">
        <f>IFERROR(VLOOKUP($M8,Lookup!$A$1:$P$20,14,FALSE),"")</f>
        <v/>
      </c>
      <c r="Y8" s="133" t="str">
        <f>IFERROR(VLOOKUP($M8,Lookup!$A$1:$P$20,15,FALSE),"")</f>
        <v/>
      </c>
      <c r="Z8" s="133" t="str">
        <f>IFERROR(VLOOKUP($M8,Lookup!$A$1:$P$20,16,FALSE),"")</f>
        <v/>
      </c>
      <c r="AA8" s="133" t="str">
        <f>IFERROR(VLOOKUP($M8,Lookup!$A$1:$Q$20,17,FALSE),"")</f>
        <v/>
      </c>
      <c r="AB8" s="129"/>
      <c r="AC8" s="129"/>
      <c r="AD8" s="135"/>
      <c r="AE8" s="135"/>
      <c r="AF8" s="129" t="s">
        <v>626</v>
      </c>
      <c r="AG8" s="130" t="s">
        <v>627</v>
      </c>
      <c r="AH8" s="135"/>
      <c r="AI8" s="135"/>
      <c r="AJ8" s="135"/>
      <c r="AK8" s="139"/>
      <c r="AL8" s="147"/>
      <c r="AM8" s="170">
        <v>2</v>
      </c>
      <c r="AN8" s="147"/>
      <c r="AO8" s="170">
        <v>1</v>
      </c>
    </row>
    <row r="9" spans="1:41" ht="38.25" customHeight="1">
      <c r="A9" s="126" t="s">
        <v>2216</v>
      </c>
      <c r="B9" s="128" t="s">
        <v>3675</v>
      </c>
      <c r="C9" s="128" t="s">
        <v>3676</v>
      </c>
      <c r="D9" s="128" t="s">
        <v>37</v>
      </c>
      <c r="E9" s="129" t="s">
        <v>40</v>
      </c>
      <c r="F9" s="129">
        <v>78248</v>
      </c>
      <c r="G9" s="98"/>
      <c r="H9" s="129"/>
      <c r="I9" s="98"/>
      <c r="J9" s="129"/>
      <c r="K9" s="129" t="s">
        <v>4168</v>
      </c>
      <c r="L9" s="132" t="s">
        <v>4370</v>
      </c>
      <c r="M9" s="133" t="str">
        <f t="shared" si="2"/>
        <v/>
      </c>
      <c r="N9" s="133" t="str">
        <f>IFERROR(VLOOKUP($M9,Lookup!$A$1:$P$20,2,FALSE),"")</f>
        <v/>
      </c>
      <c r="O9" s="133" t="str">
        <f>IFERROR(VLOOKUP($M9,Lookup!$A$1:$P$20,7,FALSE),"")</f>
        <v/>
      </c>
      <c r="P9" s="380"/>
      <c r="Q9" s="133" t="str">
        <f>IFERROR(VLOOKUP($M9,Lookup!$A$1:$P$20,8,FALSE),"")</f>
        <v/>
      </c>
      <c r="R9" s="133" t="str">
        <f>IFERROR(VLOOKUP($M9,Lookup!$A$1:$P$20,9,FALSE),"")</f>
        <v/>
      </c>
      <c r="S9" s="133"/>
      <c r="T9" s="133" t="str">
        <f>IFERROR(VLOOKUP($M9,Lookup!$A$1:$P$20,10,FALSE),"")</f>
        <v/>
      </c>
      <c r="U9" s="133" t="str">
        <f>IFERROR(VLOOKUP($M9,Lookup!$A$1:$P$20,11,FALSE),"")</f>
        <v/>
      </c>
      <c r="V9" s="133" t="str">
        <f>IFERROR(VLOOKUP($M9,Lookup!$A$1:$P$20,12,FALSE),"")</f>
        <v/>
      </c>
      <c r="W9" s="133" t="str">
        <f>IFERROR(VLOOKUP($M9,Lookup!$A$1:$P$20,13,FALSE),"")</f>
        <v/>
      </c>
      <c r="X9" s="133" t="str">
        <f>IFERROR(VLOOKUP($M9,Lookup!$A$1:$P$20,14,FALSE),"")</f>
        <v/>
      </c>
      <c r="Y9" s="133" t="str">
        <f>IFERROR(VLOOKUP($M9,Lookup!$A$1:$P$20,15,FALSE),"")</f>
        <v/>
      </c>
      <c r="Z9" s="133" t="str">
        <f>IFERROR(VLOOKUP($M9,Lookup!$A$1:$P$20,16,FALSE),"")</f>
        <v/>
      </c>
      <c r="AA9" s="133" t="str">
        <f>IFERROR(VLOOKUP($M9,Lookup!$A$1:$Q$20,17,FALSE),"")</f>
        <v/>
      </c>
      <c r="AB9" s="129"/>
      <c r="AC9" s="129"/>
      <c r="AD9" s="135"/>
      <c r="AE9" s="135"/>
      <c r="AF9" s="129" t="s">
        <v>3677</v>
      </c>
      <c r="AG9" s="130" t="s">
        <v>3678</v>
      </c>
      <c r="AH9" s="135"/>
      <c r="AI9" s="135"/>
      <c r="AJ9" s="135"/>
      <c r="AK9" s="139"/>
      <c r="AL9" s="147"/>
      <c r="AM9" s="170">
        <v>2</v>
      </c>
      <c r="AN9" s="147"/>
      <c r="AO9" s="170">
        <v>2</v>
      </c>
    </row>
    <row r="10" spans="1:41" ht="39.75" customHeight="1">
      <c r="A10" s="126" t="s">
        <v>4107</v>
      </c>
      <c r="B10" s="128" t="s">
        <v>3679</v>
      </c>
      <c r="C10" s="128" t="s">
        <v>3680</v>
      </c>
      <c r="D10" s="128" t="s">
        <v>37</v>
      </c>
      <c r="E10" s="129" t="s">
        <v>40</v>
      </c>
      <c r="F10" s="129">
        <v>78259</v>
      </c>
      <c r="G10" s="98"/>
      <c r="H10" s="94"/>
      <c r="I10" s="98"/>
      <c r="J10" s="129"/>
      <c r="K10" s="129"/>
      <c r="L10" s="132" t="s">
        <v>4368</v>
      </c>
      <c r="M10" s="133" t="str">
        <f t="shared" si="2"/>
        <v/>
      </c>
      <c r="N10" s="133" t="str">
        <f>IFERROR(VLOOKUP($M10,Lookup!$A$1:$P$20,2,FALSE),"")</f>
        <v/>
      </c>
      <c r="O10" s="133" t="str">
        <f>IFERROR(VLOOKUP($M10,Lookup!$A$1:$P$20,7,FALSE),"")</f>
        <v/>
      </c>
      <c r="P10" s="380"/>
      <c r="Q10" s="133" t="str">
        <f>IFERROR(VLOOKUP($M10,Lookup!$A$1:$P$20,8,FALSE),"")</f>
        <v/>
      </c>
      <c r="R10" s="133" t="str">
        <f>IFERROR(VLOOKUP($M10,Lookup!$A$1:$P$20,9,FALSE),"")</f>
        <v/>
      </c>
      <c r="S10" s="133"/>
      <c r="T10" s="133" t="str">
        <f>IFERROR(VLOOKUP($M10,Lookup!$A$1:$P$20,10,FALSE),"")</f>
        <v/>
      </c>
      <c r="U10" s="133" t="str">
        <f>IFERROR(VLOOKUP($M10,Lookup!$A$1:$P$20,11,FALSE),"")</f>
        <v/>
      </c>
      <c r="V10" s="133" t="str">
        <f>IFERROR(VLOOKUP($M10,Lookup!$A$1:$P$20,12,FALSE),"")</f>
        <v/>
      </c>
      <c r="W10" s="133" t="str">
        <f>IFERROR(VLOOKUP($M10,Lookup!$A$1:$P$20,13,FALSE),"")</f>
        <v/>
      </c>
      <c r="X10" s="133" t="str">
        <f>IFERROR(VLOOKUP($M10,Lookup!$A$1:$P$20,14,FALSE),"")</f>
        <v/>
      </c>
      <c r="Y10" s="133" t="str">
        <f>IFERROR(VLOOKUP($M10,Lookup!$A$1:$P$20,15,FALSE),"")</f>
        <v/>
      </c>
      <c r="Z10" s="133" t="str">
        <f>IFERROR(VLOOKUP($M10,Lookup!$A$1:$P$20,16,FALSE),"")</f>
        <v/>
      </c>
      <c r="AA10" s="133" t="str">
        <f>IFERROR(VLOOKUP($M10,Lookup!$A$1:$Q$20,17,FALSE),"")</f>
        <v/>
      </c>
      <c r="AB10" s="129"/>
      <c r="AC10" s="129"/>
      <c r="AD10" s="135"/>
      <c r="AE10" s="135"/>
      <c r="AF10" s="129"/>
      <c r="AG10" s="129"/>
      <c r="AH10" s="135"/>
      <c r="AI10" s="135"/>
      <c r="AJ10" s="135"/>
      <c r="AK10" s="139"/>
      <c r="AL10" s="147"/>
      <c r="AM10" s="147"/>
      <c r="AN10" s="147"/>
      <c r="AO10" s="147"/>
    </row>
    <row r="11" spans="1:41" ht="39.75" customHeight="1">
      <c r="A11" s="126" t="s">
        <v>2529</v>
      </c>
      <c r="B11" s="140" t="s">
        <v>3401</v>
      </c>
      <c r="C11" s="379" t="s">
        <v>52</v>
      </c>
      <c r="D11" s="379" t="s">
        <v>37</v>
      </c>
      <c r="E11" s="372" t="s">
        <v>40</v>
      </c>
      <c r="F11" s="372">
        <v>78219</v>
      </c>
      <c r="G11" s="98"/>
      <c r="H11" s="129"/>
      <c r="I11" s="159">
        <v>1372.28</v>
      </c>
      <c r="J11" s="96" t="s">
        <v>931</v>
      </c>
      <c r="K11" s="129" t="s">
        <v>99</v>
      </c>
      <c r="L11" s="132" t="s">
        <v>4371</v>
      </c>
      <c r="M11" s="411" t="str">
        <f t="shared" si="2"/>
        <v>Trophy</v>
      </c>
      <c r="N11" s="411" t="str">
        <f>IFERROR(VLOOKUP($M11,Lookup!$A$1:$P$20,2,FALSE),"")</f>
        <v>Level 4</v>
      </c>
      <c r="O11" s="411">
        <f>IFERROR(VLOOKUP($M11,Lookup!$A$1:$P$20,7,FALSE),"")</f>
        <v>0</v>
      </c>
      <c r="P11" s="637"/>
      <c r="Q11" s="411">
        <f>IFERROR(VLOOKUP($M11,Lookup!$A$1:$P$20,8,FALSE),"")</f>
        <v>2</v>
      </c>
      <c r="R11" s="411">
        <f>IFERROR(VLOOKUP($M11,Lookup!$A$1:$P$20,9,FALSE),"")</f>
        <v>2</v>
      </c>
      <c r="S11" s="411"/>
      <c r="T11" s="411">
        <f>IFERROR(VLOOKUP($M11,Lookup!$A$1:$P$20,10,FALSE),"")</f>
        <v>4</v>
      </c>
      <c r="U11" s="411" t="str">
        <f>IFERROR(VLOOKUP($M11,Lookup!$A$1:$P$20,11,FALSE),"")</f>
        <v>Yes</v>
      </c>
      <c r="V11" s="411">
        <f>IFERROR(VLOOKUP($M11,Lookup!$A$1:$P$20,12,FALSE),"")</f>
        <v>0</v>
      </c>
      <c r="W11" s="411" t="str">
        <f>IFERROR(VLOOKUP($M11,Lookup!$A$1:$P$20,13,FALSE),"")</f>
        <v>Yes</v>
      </c>
      <c r="X11" s="411">
        <f>IFERROR(VLOOKUP($M11,Lookup!$A$1:$P$20,14,FALSE),"")</f>
        <v>0</v>
      </c>
      <c r="Y11" s="411">
        <f>IFERROR(VLOOKUP($M11,Lookup!$A$1:$P$20,15,FALSE),"")</f>
        <v>0</v>
      </c>
      <c r="Z11" s="411">
        <f>IFERROR(VLOOKUP($M11,Lookup!$A$1:$P$20,16,FALSE),"")</f>
        <v>0</v>
      </c>
      <c r="AA11" s="411">
        <f>IFERROR(VLOOKUP($M11,Lookup!$A$1:$Q$20,17,FALSE),"")</f>
        <v>2</v>
      </c>
      <c r="AB11" s="129"/>
      <c r="AC11" s="638"/>
      <c r="AD11" s="135"/>
      <c r="AE11" s="135"/>
      <c r="AF11" s="129" t="s">
        <v>618</v>
      </c>
      <c r="AG11" s="129"/>
      <c r="AH11" s="135" t="s">
        <v>4107</v>
      </c>
      <c r="AI11" s="402">
        <v>2</v>
      </c>
      <c r="AJ11" s="402" t="s">
        <v>4214</v>
      </c>
      <c r="AK11" s="139"/>
      <c r="AL11" s="170">
        <v>2</v>
      </c>
      <c r="AM11" s="170">
        <v>4</v>
      </c>
      <c r="AN11" s="170">
        <v>2</v>
      </c>
      <c r="AO11" s="147"/>
    </row>
    <row r="12" spans="1:41" ht="39.75" customHeight="1">
      <c r="A12" s="126" t="s">
        <v>4372</v>
      </c>
      <c r="B12" s="128" t="s">
        <v>3681</v>
      </c>
      <c r="C12" s="128" t="s">
        <v>3682</v>
      </c>
      <c r="D12" s="128" t="s">
        <v>37</v>
      </c>
      <c r="E12" s="129" t="s">
        <v>40</v>
      </c>
      <c r="F12" s="129">
        <v>78266</v>
      </c>
      <c r="G12" s="98"/>
      <c r="H12" s="94"/>
      <c r="I12" s="98"/>
      <c r="J12" s="129"/>
      <c r="K12" s="129"/>
      <c r="L12" s="132" t="s">
        <v>4368</v>
      </c>
      <c r="M12" s="133" t="str">
        <f t="shared" si="2"/>
        <v/>
      </c>
      <c r="N12" s="133" t="str">
        <f>IFERROR(VLOOKUP($M12,Lookup!$A$1:$P$20,2,FALSE),"")</f>
        <v/>
      </c>
      <c r="O12" s="133" t="str">
        <f>IFERROR(VLOOKUP($M12,Lookup!$A$1:$P$20,7,FALSE),"")</f>
        <v/>
      </c>
      <c r="P12" s="380"/>
      <c r="Q12" s="133" t="str">
        <f>IFERROR(VLOOKUP($M12,Lookup!$A$1:$P$20,8,FALSE),"")</f>
        <v/>
      </c>
      <c r="R12" s="133" t="str">
        <f>IFERROR(VLOOKUP($M12,Lookup!$A$1:$P$20,9,FALSE),"")</f>
        <v/>
      </c>
      <c r="S12" s="133"/>
      <c r="T12" s="133" t="str">
        <f>IFERROR(VLOOKUP($M12,Lookup!$A$1:$P$20,10,FALSE),"")</f>
        <v/>
      </c>
      <c r="U12" s="133" t="str">
        <f>IFERROR(VLOOKUP($M12,Lookup!$A$1:$P$20,11,FALSE),"")</f>
        <v/>
      </c>
      <c r="V12" s="133" t="str">
        <f>IFERROR(VLOOKUP($M12,Lookup!$A$1:$P$20,12,FALSE),"")</f>
        <v/>
      </c>
      <c r="W12" s="133" t="str">
        <f>IFERROR(VLOOKUP($M12,Lookup!$A$1:$P$20,13,FALSE),"")</f>
        <v/>
      </c>
      <c r="X12" s="133" t="str">
        <f>IFERROR(VLOOKUP($M12,Lookup!$A$1:$P$20,14,FALSE),"")</f>
        <v/>
      </c>
      <c r="Y12" s="133" t="str">
        <f>IFERROR(VLOOKUP($M12,Lookup!$A$1:$P$20,15,FALSE),"")</f>
        <v/>
      </c>
      <c r="Z12" s="133" t="str">
        <f>IFERROR(VLOOKUP($M12,Lookup!$A$1:$P$20,16,FALSE),"")</f>
        <v/>
      </c>
      <c r="AA12" s="133" t="str">
        <f>IFERROR(VLOOKUP($M12,Lookup!$A$1:$Q$20,17,FALSE),"")</f>
        <v/>
      </c>
      <c r="AB12" s="129"/>
      <c r="AC12" s="129"/>
      <c r="AD12" s="135"/>
      <c r="AE12" s="135"/>
      <c r="AF12" s="129"/>
      <c r="AG12" s="129"/>
      <c r="AH12" s="135"/>
      <c r="AI12" s="135"/>
      <c r="AJ12" s="135"/>
      <c r="AK12" s="139"/>
      <c r="AL12" s="147"/>
      <c r="AM12" s="147"/>
      <c r="AN12" s="147"/>
      <c r="AO12" s="147"/>
    </row>
    <row r="13" spans="1:41" ht="39.75" customHeight="1">
      <c r="A13" s="126" t="s">
        <v>2216</v>
      </c>
      <c r="B13" s="128" t="s">
        <v>3683</v>
      </c>
      <c r="C13" s="128" t="s">
        <v>3684</v>
      </c>
      <c r="D13" s="128" t="s">
        <v>37</v>
      </c>
      <c r="E13" s="129" t="s">
        <v>40</v>
      </c>
      <c r="F13" s="129">
        <v>78219</v>
      </c>
      <c r="G13" s="98"/>
      <c r="H13" s="94"/>
      <c r="I13" s="98"/>
      <c r="J13" s="129"/>
      <c r="K13" s="129" t="s">
        <v>4155</v>
      </c>
      <c r="L13" s="132" t="s">
        <v>4369</v>
      </c>
      <c r="M13" s="133" t="str">
        <f t="shared" si="2"/>
        <v/>
      </c>
      <c r="N13" s="133" t="str">
        <f>IFERROR(VLOOKUP($M13,Lookup!$A$1:$P$20,2,FALSE),"")</f>
        <v/>
      </c>
      <c r="O13" s="133" t="str">
        <f>IFERROR(VLOOKUP($M13,Lookup!$A$1:$P$20,7,FALSE),"")</f>
        <v/>
      </c>
      <c r="P13" s="380"/>
      <c r="Q13" s="133" t="str">
        <f>IFERROR(VLOOKUP($M13,Lookup!$A$1:$P$20,8,FALSE),"")</f>
        <v/>
      </c>
      <c r="R13" s="133" t="str">
        <f>IFERROR(VLOOKUP($M13,Lookup!$A$1:$P$20,9,FALSE),"")</f>
        <v/>
      </c>
      <c r="S13" s="133"/>
      <c r="T13" s="133" t="str">
        <f>IFERROR(VLOOKUP($M13,Lookup!$A$1:$P$20,10,FALSE),"")</f>
        <v/>
      </c>
      <c r="U13" s="133" t="str">
        <f>IFERROR(VLOOKUP($M13,Lookup!$A$1:$P$20,11,FALSE),"")</f>
        <v/>
      </c>
      <c r="V13" s="133" t="str">
        <f>IFERROR(VLOOKUP($M13,Lookup!$A$1:$P$20,12,FALSE),"")</f>
        <v/>
      </c>
      <c r="W13" s="133" t="str">
        <f>IFERROR(VLOOKUP($M13,Lookup!$A$1:$P$20,13,FALSE),"")</f>
        <v/>
      </c>
      <c r="X13" s="133" t="str">
        <f>IFERROR(VLOOKUP($M13,Lookup!$A$1:$P$20,14,FALSE),"")</f>
        <v/>
      </c>
      <c r="Y13" s="133" t="str">
        <f>IFERROR(VLOOKUP($M13,Lookup!$A$1:$P$20,15,FALSE),"")</f>
        <v/>
      </c>
      <c r="Z13" s="133" t="str">
        <f>IFERROR(VLOOKUP($M13,Lookup!$A$1:$P$20,16,FALSE),"")</f>
        <v/>
      </c>
      <c r="AA13" s="133" t="str">
        <f>IFERROR(VLOOKUP($M13,Lookup!$A$1:$Q$20,17,FALSE),"")</f>
        <v/>
      </c>
      <c r="AB13" s="129"/>
      <c r="AC13" s="129"/>
      <c r="AD13" s="135"/>
      <c r="AE13" s="135"/>
      <c r="AF13" s="129" t="s">
        <v>3685</v>
      </c>
      <c r="AG13" s="130" t="s">
        <v>3686</v>
      </c>
      <c r="AH13" s="135"/>
      <c r="AI13" s="135"/>
      <c r="AJ13" s="135"/>
      <c r="AK13" s="139"/>
      <c r="AL13" s="560"/>
      <c r="AM13" s="170">
        <v>2</v>
      </c>
      <c r="AN13" s="170"/>
      <c r="AO13" s="170">
        <v>1</v>
      </c>
    </row>
    <row r="14" spans="1:41" ht="37.5" customHeight="1">
      <c r="A14" s="126" t="s">
        <v>2529</v>
      </c>
      <c r="B14" s="639" t="s">
        <v>4326</v>
      </c>
      <c r="C14" s="379" t="s">
        <v>3220</v>
      </c>
      <c r="D14" s="379" t="s">
        <v>68</v>
      </c>
      <c r="E14" s="372" t="s">
        <v>40</v>
      </c>
      <c r="F14" s="372">
        <v>77249</v>
      </c>
      <c r="G14" s="640">
        <v>500</v>
      </c>
      <c r="H14" s="381" t="s">
        <v>931</v>
      </c>
      <c r="I14" s="98"/>
      <c r="J14" s="129"/>
      <c r="K14" s="129" t="s">
        <v>472</v>
      </c>
      <c r="L14" s="132" t="s">
        <v>4373</v>
      </c>
      <c r="M14" s="641" t="str">
        <f t="shared" si="2"/>
        <v>Blue</v>
      </c>
      <c r="N14" s="641" t="str">
        <f>IFERROR(VLOOKUP($M14,Lookup!$A$1:$P$20,2,FALSE),"")</f>
        <v>Level 5</v>
      </c>
      <c r="O14" s="641">
        <f>IFERROR(VLOOKUP($M14,Lookup!$A$1:$P$20,7,FALSE),"")</f>
        <v>0</v>
      </c>
      <c r="P14" s="642"/>
      <c r="Q14" s="641">
        <f>IFERROR(VLOOKUP($M14,Lookup!$A$1:$P$20,8,FALSE),"")</f>
        <v>2</v>
      </c>
      <c r="R14" s="641">
        <f>IFERROR(VLOOKUP($M14,Lookup!$A$1:$P$20,9,FALSE),"")</f>
        <v>2</v>
      </c>
      <c r="S14" s="641">
        <v>373</v>
      </c>
      <c r="T14" s="641">
        <f>IFERROR(VLOOKUP($M14,Lookup!$A$1:$P$20,10,FALSE),"")</f>
        <v>2</v>
      </c>
      <c r="U14" s="641">
        <f>IFERROR(VLOOKUP($M14,Lookup!$A$1:$P$20,11,FALSE),"")</f>
        <v>0</v>
      </c>
      <c r="V14" s="641">
        <f>IFERROR(VLOOKUP($M14,Lookup!$A$1:$P$20,12,FALSE),"")</f>
        <v>0</v>
      </c>
      <c r="W14" s="641">
        <f>IFERROR(VLOOKUP($M14,Lookup!$A$1:$P$20,13,FALSE),"")</f>
        <v>0</v>
      </c>
      <c r="X14" s="641">
        <f>IFERROR(VLOOKUP($M14,Lookup!$A$1:$P$20,14,FALSE),"")</f>
        <v>0</v>
      </c>
      <c r="Y14" s="641">
        <f>IFERROR(VLOOKUP($M14,Lookup!$A$1:$P$20,15,FALSE),"")</f>
        <v>0</v>
      </c>
      <c r="Z14" s="641">
        <f>IFERROR(VLOOKUP($M14,Lookup!$A$1:$P$20,16,FALSE),"")</f>
        <v>0</v>
      </c>
      <c r="AA14" s="641">
        <f>IFERROR(VLOOKUP($M14,Lookup!$A$1:$Q$20,17,FALSE),"")</f>
        <v>1</v>
      </c>
      <c r="AB14" s="129"/>
      <c r="AC14" s="146"/>
      <c r="AD14" s="135"/>
      <c r="AE14" s="135"/>
      <c r="AF14" s="129" t="s">
        <v>3221</v>
      </c>
      <c r="AG14" s="129"/>
      <c r="AH14" s="135"/>
      <c r="AI14" s="135"/>
      <c r="AJ14" s="135"/>
      <c r="AK14" s="139"/>
      <c r="AL14" s="147"/>
      <c r="AM14" s="170">
        <v>2</v>
      </c>
      <c r="AN14" s="170"/>
      <c r="AO14" s="170">
        <v>2</v>
      </c>
    </row>
    <row r="15" spans="1:41" ht="37.5" customHeight="1">
      <c r="A15" s="126" t="s">
        <v>4374</v>
      </c>
      <c r="B15" s="128" t="s">
        <v>3687</v>
      </c>
      <c r="C15" s="128" t="s">
        <v>3688</v>
      </c>
      <c r="D15" s="128" t="s">
        <v>51</v>
      </c>
      <c r="E15" s="129" t="s">
        <v>40</v>
      </c>
      <c r="F15" s="129">
        <v>78626</v>
      </c>
      <c r="G15" s="98"/>
      <c r="H15" s="94"/>
      <c r="I15" s="98"/>
      <c r="J15" s="129"/>
      <c r="K15" s="129"/>
      <c r="L15" s="132" t="s">
        <v>4368</v>
      </c>
      <c r="M15" s="133" t="str">
        <f t="shared" si="2"/>
        <v/>
      </c>
      <c r="N15" s="133" t="str">
        <f>IFERROR(VLOOKUP($M15,Lookup!$A$1:$P$20,2,FALSE),"")</f>
        <v/>
      </c>
      <c r="O15" s="133" t="str">
        <f>IFERROR(VLOOKUP($M15,Lookup!$A$1:$P$20,7,FALSE),"")</f>
        <v/>
      </c>
      <c r="P15" s="380"/>
      <c r="Q15" s="133" t="str">
        <f>IFERROR(VLOOKUP($M15,Lookup!$A$1:$P$20,8,FALSE),"")</f>
        <v/>
      </c>
      <c r="R15" s="133" t="str">
        <f>IFERROR(VLOOKUP($M15,Lookup!$A$1:$P$20,9,FALSE),"")</f>
        <v/>
      </c>
      <c r="S15" s="133"/>
      <c r="T15" s="133" t="str">
        <f>IFERROR(VLOOKUP($M15,Lookup!$A$1:$P$20,10,FALSE),"")</f>
        <v/>
      </c>
      <c r="U15" s="133" t="str">
        <f>IFERROR(VLOOKUP($M15,Lookup!$A$1:$P$20,11,FALSE),"")</f>
        <v/>
      </c>
      <c r="V15" s="133" t="str">
        <f>IFERROR(VLOOKUP($M15,Lookup!$A$1:$P$20,12,FALSE),"")</f>
        <v/>
      </c>
      <c r="W15" s="133" t="str">
        <f>IFERROR(VLOOKUP($M15,Lookup!$A$1:$P$20,13,FALSE),"")</f>
        <v/>
      </c>
      <c r="X15" s="133" t="str">
        <f>IFERROR(VLOOKUP($M15,Lookup!$A$1:$P$20,14,FALSE),"")</f>
        <v/>
      </c>
      <c r="Y15" s="133" t="str">
        <f>IFERROR(VLOOKUP($M15,Lookup!$A$1:$P$20,15,FALSE),"")</f>
        <v/>
      </c>
      <c r="Z15" s="133" t="str">
        <f>IFERROR(VLOOKUP($M15,Lookup!$A$1:$P$20,16,FALSE),"")</f>
        <v/>
      </c>
      <c r="AA15" s="133" t="str">
        <f>IFERROR(VLOOKUP($M15,Lookup!$A$1:$Q$20,17,FALSE),"")</f>
        <v/>
      </c>
      <c r="AB15" s="129"/>
      <c r="AC15" s="129"/>
      <c r="AD15" s="135"/>
      <c r="AE15" s="135"/>
      <c r="AF15" s="129"/>
      <c r="AG15" s="129"/>
      <c r="AH15" s="135"/>
      <c r="AI15" s="135"/>
      <c r="AJ15" s="135"/>
      <c r="AK15" s="139"/>
      <c r="AL15" s="147"/>
      <c r="AM15" s="147"/>
      <c r="AN15" s="147"/>
      <c r="AO15" s="147"/>
    </row>
    <row r="16" spans="1:41" ht="37.5" customHeight="1">
      <c r="A16" s="643" t="s">
        <v>2830</v>
      </c>
      <c r="B16" s="140" t="s">
        <v>3689</v>
      </c>
      <c r="C16" s="128"/>
      <c r="D16" s="128"/>
      <c r="E16" s="129"/>
      <c r="F16" s="129"/>
      <c r="G16" s="159">
        <v>5000</v>
      </c>
      <c r="H16" s="158" t="s">
        <v>931</v>
      </c>
      <c r="I16" s="98"/>
      <c r="J16" s="129"/>
      <c r="K16" s="129"/>
      <c r="L16" s="132" t="s">
        <v>4375</v>
      </c>
      <c r="M16" s="641" t="str">
        <f t="shared" si="2"/>
        <v>Champion</v>
      </c>
      <c r="N16" s="641" t="str">
        <f>IFERROR(VLOOKUP($M16,Lookup!$A$1:$P$20,2,FALSE),"")</f>
        <v>Level 2</v>
      </c>
      <c r="O16" s="641">
        <f>IFERROR(VLOOKUP($M16,Lookup!$A$1:$P$20,7,FALSE),"")</f>
        <v>2</v>
      </c>
      <c r="P16" s="642" t="s">
        <v>4376</v>
      </c>
      <c r="Q16" s="641">
        <f>IFERROR(VLOOKUP($M16,Lookup!$A$1:$P$20,8,FALSE),"")</f>
        <v>4</v>
      </c>
      <c r="R16" s="641">
        <f>IFERROR(VLOOKUP($M16,Lookup!$A$1:$P$20,9,FALSE),"")</f>
        <v>2</v>
      </c>
      <c r="S16" s="641" t="s">
        <v>4377</v>
      </c>
      <c r="T16" s="641">
        <f>IFERROR(VLOOKUP($M16,Lookup!$A$1:$P$20,10,FALSE),"")</f>
        <v>6</v>
      </c>
      <c r="U16" s="641" t="str">
        <f>IFERROR(VLOOKUP($M16,Lookup!$A$1:$P$20,11,FALSE),"")</f>
        <v>Yes</v>
      </c>
      <c r="V16" s="641" t="str">
        <f>IFERROR(VLOOKUP($M16,Lookup!$A$1:$P$20,12,FALSE),"")</f>
        <v>10X20</v>
      </c>
      <c r="W16" s="641" t="str">
        <f>IFERROR(VLOOKUP($M16,Lookup!$A$1:$P$20,13,FALSE),"")</f>
        <v>Yes</v>
      </c>
      <c r="X16" s="641">
        <f>IFERROR(VLOOKUP($M16,Lookup!$A$1:$P$20,14,FALSE),"")</f>
        <v>0</v>
      </c>
      <c r="Y16" s="641">
        <f>IFERROR(VLOOKUP($M16,Lookup!$A$1:$P$20,15,FALSE),"")</f>
        <v>0</v>
      </c>
      <c r="Z16" s="641">
        <f>IFERROR(VLOOKUP($M16,Lookup!$A$1:$P$20,16,FALSE),"")</f>
        <v>0</v>
      </c>
      <c r="AA16" s="641">
        <f>IFERROR(VLOOKUP($M16,Lookup!$A$1:$Q$20,17,FALSE),"")</f>
        <v>4</v>
      </c>
      <c r="AB16" s="129"/>
      <c r="AC16" s="129"/>
      <c r="AD16" s="135"/>
      <c r="AE16" s="135"/>
      <c r="AF16" s="129"/>
      <c r="AG16" s="129"/>
      <c r="AH16" s="135"/>
      <c r="AI16" s="135"/>
      <c r="AJ16" s="135"/>
      <c r="AK16" s="139"/>
      <c r="AL16" s="147"/>
      <c r="AM16" s="147"/>
      <c r="AN16" s="147"/>
      <c r="AO16" s="147"/>
    </row>
    <row r="17" spans="1:41" ht="39.75" customHeight="1">
      <c r="A17" s="126" t="s">
        <v>4107</v>
      </c>
      <c r="B17" s="128" t="s">
        <v>3690</v>
      </c>
      <c r="C17" s="128"/>
      <c r="D17" s="128"/>
      <c r="E17" s="129"/>
      <c r="F17" s="129"/>
      <c r="G17" s="98"/>
      <c r="H17" s="129"/>
      <c r="I17" s="98"/>
      <c r="J17" s="129"/>
      <c r="K17" s="129"/>
      <c r="L17" s="132" t="s">
        <v>4368</v>
      </c>
      <c r="M17" s="133" t="str">
        <f t="shared" si="2"/>
        <v/>
      </c>
      <c r="N17" s="133" t="str">
        <f>IFERROR(VLOOKUP($M17,Lookup!$A$1:$P$20,2,FALSE),"")</f>
        <v/>
      </c>
      <c r="O17" s="133" t="str">
        <f>IFERROR(VLOOKUP($M17,Lookup!$A$1:$P$20,7,FALSE),"")</f>
        <v/>
      </c>
      <c r="P17" s="380"/>
      <c r="Q17" s="133" t="str">
        <f>IFERROR(VLOOKUP($M17,Lookup!$A$1:$P$20,8,FALSE),"")</f>
        <v/>
      </c>
      <c r="R17" s="133" t="str">
        <f>IFERROR(VLOOKUP($M17,Lookup!$A$1:$P$20,9,FALSE),"")</f>
        <v/>
      </c>
      <c r="S17" s="133"/>
      <c r="T17" s="133" t="str">
        <f>IFERROR(VLOOKUP($M17,Lookup!$A$1:$P$20,10,FALSE),"")</f>
        <v/>
      </c>
      <c r="U17" s="133" t="str">
        <f>IFERROR(VLOOKUP($M17,Lookup!$A$1:$P$20,11,FALSE),"")</f>
        <v/>
      </c>
      <c r="V17" s="133" t="str">
        <f>IFERROR(VLOOKUP($M17,Lookup!$A$1:$P$20,12,FALSE),"")</f>
        <v/>
      </c>
      <c r="W17" s="133" t="str">
        <f>IFERROR(VLOOKUP($M17,Lookup!$A$1:$P$20,13,FALSE),"")</f>
        <v/>
      </c>
      <c r="X17" s="133" t="str">
        <f>IFERROR(VLOOKUP($M17,Lookup!$A$1:$P$20,14,FALSE),"")</f>
        <v/>
      </c>
      <c r="Y17" s="133" t="str">
        <f>IFERROR(VLOOKUP($M17,Lookup!$A$1:$P$20,15,FALSE),"")</f>
        <v/>
      </c>
      <c r="Z17" s="133" t="str">
        <f>IFERROR(VLOOKUP($M17,Lookup!$A$1:$P$20,16,FALSE),"")</f>
        <v/>
      </c>
      <c r="AA17" s="133" t="str">
        <f>IFERROR(VLOOKUP($M17,Lookup!$A$1:$Q$20,17,FALSE),"")</f>
        <v/>
      </c>
      <c r="AB17" s="129"/>
      <c r="AC17" s="638"/>
      <c r="AD17" s="135"/>
      <c r="AE17" s="135"/>
      <c r="AF17" s="129"/>
      <c r="AG17" s="129"/>
      <c r="AH17" s="135"/>
      <c r="AI17" s="135"/>
      <c r="AJ17" s="135"/>
      <c r="AK17" s="139"/>
      <c r="AL17" s="147"/>
      <c r="AM17" s="147"/>
      <c r="AN17" s="147"/>
      <c r="AO17" s="147"/>
    </row>
    <row r="18" spans="1:41" ht="39.75" customHeight="1">
      <c r="A18" s="126" t="s">
        <v>4107</v>
      </c>
      <c r="B18" s="128" t="s">
        <v>3691</v>
      </c>
      <c r="C18" s="128" t="s">
        <v>3692</v>
      </c>
      <c r="D18" s="128" t="s">
        <v>37</v>
      </c>
      <c r="E18" s="129" t="s">
        <v>40</v>
      </c>
      <c r="F18" s="129">
        <v>78247</v>
      </c>
      <c r="G18" s="98"/>
      <c r="H18" s="94"/>
      <c r="I18" s="98"/>
      <c r="J18" s="129"/>
      <c r="K18" s="129"/>
      <c r="L18" s="132" t="s">
        <v>4368</v>
      </c>
      <c r="M18" s="133" t="str">
        <f t="shared" si="2"/>
        <v/>
      </c>
      <c r="N18" s="133" t="str">
        <f>IFERROR(VLOOKUP($M18,Lookup!$A$1:$P$20,2,FALSE),"")</f>
        <v/>
      </c>
      <c r="O18" s="133" t="str">
        <f>IFERROR(VLOOKUP($M18,Lookup!$A$1:$P$20,7,FALSE),"")</f>
        <v/>
      </c>
      <c r="P18" s="380"/>
      <c r="Q18" s="133" t="str">
        <f>IFERROR(VLOOKUP($M18,Lookup!$A$1:$P$20,8,FALSE),"")</f>
        <v/>
      </c>
      <c r="R18" s="133" t="str">
        <f>IFERROR(VLOOKUP($M18,Lookup!$A$1:$P$20,9,FALSE),"")</f>
        <v/>
      </c>
      <c r="S18" s="133"/>
      <c r="T18" s="133" t="str">
        <f>IFERROR(VLOOKUP($M18,Lookup!$A$1:$P$20,10,FALSE),"")</f>
        <v/>
      </c>
      <c r="U18" s="133" t="str">
        <f>IFERROR(VLOOKUP($M18,Lookup!$A$1:$P$20,11,FALSE),"")</f>
        <v/>
      </c>
      <c r="V18" s="133" t="str">
        <f>IFERROR(VLOOKUP($M18,Lookup!$A$1:$P$20,12,FALSE),"")</f>
        <v/>
      </c>
      <c r="W18" s="133" t="str">
        <f>IFERROR(VLOOKUP($M18,Lookup!$A$1:$P$20,13,FALSE),"")</f>
        <v/>
      </c>
      <c r="X18" s="133" t="str">
        <f>IFERROR(VLOOKUP($M18,Lookup!$A$1:$P$20,14,FALSE),"")</f>
        <v/>
      </c>
      <c r="Y18" s="133" t="str">
        <f>IFERROR(VLOOKUP($M18,Lookup!$A$1:$P$20,15,FALSE),"")</f>
        <v/>
      </c>
      <c r="Z18" s="133" t="str">
        <f>IFERROR(VLOOKUP($M18,Lookup!$A$1:$P$20,16,FALSE),"")</f>
        <v/>
      </c>
      <c r="AA18" s="133" t="str">
        <f>IFERROR(VLOOKUP($M18,Lookup!$A$1:$Q$20,17,FALSE),"")</f>
        <v/>
      </c>
      <c r="AB18" s="129"/>
      <c r="AC18" s="129"/>
      <c r="AD18" s="135"/>
      <c r="AE18" s="135"/>
      <c r="AF18" s="129"/>
      <c r="AG18" s="129"/>
      <c r="AH18" s="135"/>
      <c r="AI18" s="135"/>
      <c r="AJ18" s="135"/>
      <c r="AK18" s="139"/>
      <c r="AL18" s="147"/>
      <c r="AM18" s="147"/>
      <c r="AN18" s="147"/>
      <c r="AO18" s="147"/>
    </row>
    <row r="19" spans="1:41" ht="39.75" customHeight="1">
      <c r="A19" s="126" t="s">
        <v>2529</v>
      </c>
      <c r="B19" s="140" t="s">
        <v>3402</v>
      </c>
      <c r="C19" s="128" t="s">
        <v>4378</v>
      </c>
      <c r="D19" s="128" t="s">
        <v>37</v>
      </c>
      <c r="E19" s="129" t="s">
        <v>40</v>
      </c>
      <c r="F19" s="129">
        <v>78257</v>
      </c>
      <c r="G19" s="159">
        <v>3000</v>
      </c>
      <c r="H19" s="158" t="s">
        <v>931</v>
      </c>
      <c r="I19" s="98"/>
      <c r="J19" s="129"/>
      <c r="K19" s="129" t="s">
        <v>472</v>
      </c>
      <c r="L19" s="132"/>
      <c r="M19" s="411" t="str">
        <f t="shared" si="2"/>
        <v>Reserve</v>
      </c>
      <c r="N19" s="411" t="str">
        <f>IFERROR(VLOOKUP($M19,Lookup!$A$1:$P$20,2,FALSE),"")</f>
        <v>Level 3</v>
      </c>
      <c r="O19" s="411">
        <f>IFERROR(VLOOKUP($M19,Lookup!$A$1:$P$20,7,FALSE),"")</f>
        <v>0</v>
      </c>
      <c r="P19" s="637"/>
      <c r="Q19" s="411">
        <f>IFERROR(VLOOKUP($M19,Lookup!$A$1:$P$20,8,FALSE),"")</f>
        <v>4</v>
      </c>
      <c r="R19" s="411">
        <f>IFERROR(VLOOKUP($M19,Lookup!$A$1:$P$20,9,FALSE),"")</f>
        <v>2</v>
      </c>
      <c r="S19" s="411"/>
      <c r="T19" s="411">
        <f>IFERROR(VLOOKUP($M19,Lookup!$A$1:$P$20,10,FALSE),"")</f>
        <v>4</v>
      </c>
      <c r="U19" s="411" t="str">
        <f>IFERROR(VLOOKUP($M19,Lookup!$A$1:$P$20,11,FALSE),"")</f>
        <v>Yes</v>
      </c>
      <c r="V19" s="411" t="str">
        <f>IFERROR(VLOOKUP($M19,Lookup!$A$1:$P$20,12,FALSE),"")</f>
        <v>10X10</v>
      </c>
      <c r="W19" s="411" t="str">
        <f>IFERROR(VLOOKUP($M19,Lookup!$A$1:$P$20,13,FALSE),"")</f>
        <v>Yes</v>
      </c>
      <c r="X19" s="411">
        <f>IFERROR(VLOOKUP($M19,Lookup!$A$1:$P$20,14,FALSE),"")</f>
        <v>0</v>
      </c>
      <c r="Y19" s="411">
        <f>IFERROR(VLOOKUP($M19,Lookup!$A$1:$P$20,15,FALSE),"")</f>
        <v>0</v>
      </c>
      <c r="Z19" s="411">
        <f>IFERROR(VLOOKUP($M19,Lookup!$A$1:$P$20,16,FALSE),"")</f>
        <v>0</v>
      </c>
      <c r="AA19" s="411">
        <f>IFERROR(VLOOKUP($M19,Lookup!$A$1:$Q$20,17,FALSE),"")</f>
        <v>2</v>
      </c>
      <c r="AB19" s="129"/>
      <c r="AC19" s="129"/>
      <c r="AD19" s="135"/>
      <c r="AE19" s="135"/>
      <c r="AF19" s="129"/>
      <c r="AG19" s="129"/>
      <c r="AH19" s="135"/>
      <c r="AI19" s="135"/>
      <c r="AJ19" s="135"/>
      <c r="AK19" s="139"/>
      <c r="AL19" s="147"/>
      <c r="AM19" s="147"/>
      <c r="AN19" s="147"/>
      <c r="AO19" s="147"/>
    </row>
    <row r="20" spans="1:41" ht="39.75" customHeight="1">
      <c r="A20" s="126" t="s">
        <v>362</v>
      </c>
      <c r="B20" s="644" t="s">
        <v>3488</v>
      </c>
      <c r="C20" s="379" t="s">
        <v>1485</v>
      </c>
      <c r="D20" s="379" t="s">
        <v>234</v>
      </c>
      <c r="E20" s="372" t="s">
        <v>40</v>
      </c>
      <c r="F20" s="372">
        <v>787130</v>
      </c>
      <c r="G20" s="645">
        <v>500</v>
      </c>
      <c r="H20" s="646" t="s">
        <v>927</v>
      </c>
      <c r="I20" s="98"/>
      <c r="J20" s="129"/>
      <c r="K20" s="129" t="s">
        <v>1488</v>
      </c>
      <c r="L20" s="132" t="s">
        <v>4379</v>
      </c>
      <c r="M20" s="647" t="str">
        <f t="shared" si="2"/>
        <v>Blue</v>
      </c>
      <c r="N20" s="647" t="str">
        <f>IFERROR(VLOOKUP($M20,Lookup!$A$1:$P$20,2,FALSE),"")</f>
        <v>Level 5</v>
      </c>
      <c r="O20" s="647">
        <f>IFERROR(VLOOKUP($M20,Lookup!$A$1:$P$20,7,FALSE),"")</f>
        <v>0</v>
      </c>
      <c r="P20" s="648"/>
      <c r="Q20" s="647">
        <f>IFERROR(VLOOKUP($M20,Lookup!$A$1:$P$20,8,FALSE),"")</f>
        <v>2</v>
      </c>
      <c r="R20" s="647">
        <f>IFERROR(VLOOKUP($M20,Lookup!$A$1:$P$20,9,FALSE),"")</f>
        <v>2</v>
      </c>
      <c r="S20" s="647">
        <v>351</v>
      </c>
      <c r="T20" s="647">
        <f>IFERROR(VLOOKUP($M20,Lookup!$A$1:$P$20,10,FALSE),"")</f>
        <v>2</v>
      </c>
      <c r="U20" s="647">
        <f>IFERROR(VLOOKUP($M20,Lookup!$A$1:$P$20,11,FALSE),"")</f>
        <v>0</v>
      </c>
      <c r="V20" s="647">
        <f>IFERROR(VLOOKUP($M20,Lookup!$A$1:$P$20,12,FALSE),"")</f>
        <v>0</v>
      </c>
      <c r="W20" s="647">
        <f>IFERROR(VLOOKUP($M20,Lookup!$A$1:$P$20,13,FALSE),"")</f>
        <v>0</v>
      </c>
      <c r="X20" s="647">
        <f>IFERROR(VLOOKUP($M20,Lookup!$A$1:$P$20,14,FALSE),"")</f>
        <v>0</v>
      </c>
      <c r="Y20" s="647">
        <f>IFERROR(VLOOKUP($M20,Lookup!$A$1:$P$20,15,FALSE),"")</f>
        <v>0</v>
      </c>
      <c r="Z20" s="647">
        <f>IFERROR(VLOOKUP($M20,Lookup!$A$1:$P$20,16,FALSE),"")</f>
        <v>0</v>
      </c>
      <c r="AA20" s="647">
        <f>IFERROR(VLOOKUP($M20,Lookup!$A$1:$Q$20,17,FALSE),"")</f>
        <v>1</v>
      </c>
      <c r="AB20" s="129"/>
      <c r="AC20" s="129"/>
      <c r="AD20" s="135"/>
      <c r="AE20" s="135"/>
      <c r="AF20" s="129" t="s">
        <v>1486</v>
      </c>
      <c r="AG20" s="129"/>
      <c r="AH20" s="135"/>
      <c r="AI20" s="135"/>
      <c r="AJ20" s="135"/>
      <c r="AK20" s="139"/>
      <c r="AL20" s="147"/>
      <c r="AM20" s="170">
        <v>2</v>
      </c>
      <c r="AN20" s="170"/>
      <c r="AO20" s="170">
        <v>1</v>
      </c>
    </row>
    <row r="21" spans="1:41" ht="39.75" customHeight="1">
      <c r="A21" s="126" t="s">
        <v>2216</v>
      </c>
      <c r="B21" s="128" t="s">
        <v>3694</v>
      </c>
      <c r="C21" s="128" t="s">
        <v>2558</v>
      </c>
      <c r="D21" s="128" t="s">
        <v>37</v>
      </c>
      <c r="E21" s="129" t="s">
        <v>40</v>
      </c>
      <c r="F21" s="129">
        <v>78266</v>
      </c>
      <c r="G21" s="98"/>
      <c r="H21" s="94"/>
      <c r="I21" s="98"/>
      <c r="J21" s="129"/>
      <c r="K21" s="129" t="s">
        <v>4168</v>
      </c>
      <c r="L21" s="132" t="s">
        <v>4380</v>
      </c>
      <c r="M21" s="133" t="str">
        <f t="shared" si="2"/>
        <v/>
      </c>
      <c r="N21" s="133" t="str">
        <f>IFERROR(VLOOKUP($M21,Lookup!$A$1:$P$20,2,FALSE),"")</f>
        <v/>
      </c>
      <c r="O21" s="133" t="str">
        <f>IFERROR(VLOOKUP($M21,Lookup!$A$1:$P$20,7,FALSE),"")</f>
        <v/>
      </c>
      <c r="P21" s="380"/>
      <c r="Q21" s="133" t="str">
        <f>IFERROR(VLOOKUP($M21,Lookup!$A$1:$P$20,8,FALSE),"")</f>
        <v/>
      </c>
      <c r="R21" s="133" t="str">
        <f>IFERROR(VLOOKUP($M21,Lookup!$A$1:$P$20,9,FALSE),"")</f>
        <v/>
      </c>
      <c r="S21" s="133"/>
      <c r="T21" s="133" t="str">
        <f>IFERROR(VLOOKUP($M21,Lookup!$A$1:$P$20,10,FALSE),"")</f>
        <v/>
      </c>
      <c r="U21" s="133" t="str">
        <f>IFERROR(VLOOKUP($M21,Lookup!$A$1:$P$20,11,FALSE),"")</f>
        <v/>
      </c>
      <c r="V21" s="133" t="str">
        <f>IFERROR(VLOOKUP($M21,Lookup!$A$1:$P$20,12,FALSE),"")</f>
        <v/>
      </c>
      <c r="W21" s="133" t="str">
        <f>IFERROR(VLOOKUP($M21,Lookup!$A$1:$P$20,13,FALSE),"")</f>
        <v/>
      </c>
      <c r="X21" s="133" t="str">
        <f>IFERROR(VLOOKUP($M21,Lookup!$A$1:$P$20,14,FALSE),"")</f>
        <v/>
      </c>
      <c r="Y21" s="133" t="str">
        <f>IFERROR(VLOOKUP($M21,Lookup!$A$1:$P$20,15,FALSE),"")</f>
        <v/>
      </c>
      <c r="Z21" s="133" t="str">
        <f>IFERROR(VLOOKUP($M21,Lookup!$A$1:$P$20,16,FALSE),"")</f>
        <v/>
      </c>
      <c r="AA21" s="133" t="str">
        <f>IFERROR(VLOOKUP($M21,Lookup!$A$1:$Q$20,17,FALSE),"")</f>
        <v/>
      </c>
      <c r="AB21" s="129"/>
      <c r="AC21" s="129"/>
      <c r="AD21" s="135"/>
      <c r="AE21" s="135"/>
      <c r="AF21" s="129" t="s">
        <v>3695</v>
      </c>
      <c r="AG21" s="129"/>
      <c r="AH21" s="135" t="s">
        <v>4107</v>
      </c>
      <c r="AI21" s="402">
        <v>1</v>
      </c>
      <c r="AJ21" s="402" t="s">
        <v>3431</v>
      </c>
      <c r="AK21" s="139"/>
      <c r="AL21" s="147"/>
      <c r="AM21" s="170">
        <v>2</v>
      </c>
      <c r="AN21" s="170"/>
      <c r="AO21" s="170">
        <v>2</v>
      </c>
    </row>
    <row r="22" spans="1:41" ht="39.75" customHeight="1">
      <c r="A22" s="126" t="s">
        <v>2969</v>
      </c>
      <c r="B22" s="128" t="s">
        <v>3696</v>
      </c>
      <c r="C22" s="128" t="s">
        <v>3626</v>
      </c>
      <c r="D22" s="128" t="s">
        <v>167</v>
      </c>
      <c r="E22" s="129" t="s">
        <v>40</v>
      </c>
      <c r="F22" s="129">
        <v>78163</v>
      </c>
      <c r="G22" s="98"/>
      <c r="H22" s="129"/>
      <c r="I22" s="98"/>
      <c r="J22" s="129"/>
      <c r="K22" s="129" t="s">
        <v>1814</v>
      </c>
      <c r="L22" s="132" t="s">
        <v>4381</v>
      </c>
      <c r="M22" s="133" t="str">
        <f t="shared" si="2"/>
        <v/>
      </c>
      <c r="N22" s="133" t="str">
        <f>IFERROR(VLOOKUP($M22,Lookup!$A$1:$P$20,2,FALSE),"")</f>
        <v/>
      </c>
      <c r="O22" s="133" t="str">
        <f>IFERROR(VLOOKUP($M22,Lookup!$A$1:$P$20,7,FALSE),"")</f>
        <v/>
      </c>
      <c r="P22" s="380"/>
      <c r="Q22" s="133" t="str">
        <f>IFERROR(VLOOKUP($M22,Lookup!$A$1:$P$20,8,FALSE),"")</f>
        <v/>
      </c>
      <c r="R22" s="133" t="str">
        <f>IFERROR(VLOOKUP($M22,Lookup!$A$1:$P$20,9,FALSE),"")</f>
        <v/>
      </c>
      <c r="S22" s="133"/>
      <c r="T22" s="133" t="str">
        <f>IFERROR(VLOOKUP($M22,Lookup!$A$1:$P$20,10,FALSE),"")</f>
        <v/>
      </c>
      <c r="U22" s="133" t="str">
        <f>IFERROR(VLOOKUP($M22,Lookup!$A$1:$P$20,11,FALSE),"")</f>
        <v/>
      </c>
      <c r="V22" s="133" t="str">
        <f>IFERROR(VLOOKUP($M22,Lookup!$A$1:$P$20,12,FALSE),"")</f>
        <v/>
      </c>
      <c r="W22" s="133" t="str">
        <f>IFERROR(VLOOKUP($M22,Lookup!$A$1:$P$20,13,FALSE),"")</f>
        <v/>
      </c>
      <c r="X22" s="133" t="str">
        <f>IFERROR(VLOOKUP($M22,Lookup!$A$1:$P$20,14,FALSE),"")</f>
        <v/>
      </c>
      <c r="Y22" s="133" t="str">
        <f>IFERROR(VLOOKUP($M22,Lookup!$A$1:$P$20,15,FALSE),"")</f>
        <v/>
      </c>
      <c r="Z22" s="133" t="str">
        <f>IFERROR(VLOOKUP($M22,Lookup!$A$1:$P$20,16,FALSE),"")</f>
        <v/>
      </c>
      <c r="AA22" s="133" t="str">
        <f>IFERROR(VLOOKUP($M22,Lookup!$A$1:$Q$20,17,FALSE),"")</f>
        <v/>
      </c>
      <c r="AB22" s="129"/>
      <c r="AC22" s="129"/>
      <c r="AD22" s="135"/>
      <c r="AE22" s="135"/>
      <c r="AF22" s="129"/>
      <c r="AG22" s="129"/>
      <c r="AH22" s="135"/>
      <c r="AI22" s="135"/>
      <c r="AJ22" s="135"/>
      <c r="AK22" s="139"/>
      <c r="AL22" s="147"/>
      <c r="AM22" s="170">
        <v>2</v>
      </c>
      <c r="AN22" s="170"/>
      <c r="AO22" s="170">
        <v>2</v>
      </c>
    </row>
    <row r="23" spans="1:41" ht="39.75" customHeight="1">
      <c r="A23" s="126" t="s">
        <v>2529</v>
      </c>
      <c r="B23" s="128" t="s">
        <v>4382</v>
      </c>
      <c r="C23" s="128" t="s">
        <v>3835</v>
      </c>
      <c r="D23" s="128" t="s">
        <v>3836</v>
      </c>
      <c r="E23" s="129" t="s">
        <v>40</v>
      </c>
      <c r="F23" s="129">
        <v>77375</v>
      </c>
      <c r="G23" s="98"/>
      <c r="H23" s="129"/>
      <c r="I23" s="98">
        <v>2100</v>
      </c>
      <c r="J23" s="129" t="s">
        <v>931</v>
      </c>
      <c r="K23" s="129"/>
      <c r="L23" s="132" t="s">
        <v>4383</v>
      </c>
      <c r="M23" s="641" t="str">
        <f t="shared" si="2"/>
        <v>Trophy</v>
      </c>
      <c r="N23" s="641" t="str">
        <f>IFERROR(VLOOKUP($M23,Lookup!$A$1:$P$20,2,FALSE),"")</f>
        <v>Level 4</v>
      </c>
      <c r="O23" s="641">
        <f>IFERROR(VLOOKUP($M23,Lookup!$A$1:$P$20,7,FALSE),"")</f>
        <v>0</v>
      </c>
      <c r="P23" s="642"/>
      <c r="Q23" s="641">
        <f>IFERROR(VLOOKUP($M23,Lookup!$A$1:$P$20,8,FALSE),"")</f>
        <v>2</v>
      </c>
      <c r="R23" s="641">
        <f>IFERROR(VLOOKUP($M23,Lookup!$A$1:$P$20,9,FALSE),"")</f>
        <v>2</v>
      </c>
      <c r="S23" s="649">
        <v>375376</v>
      </c>
      <c r="T23" s="641">
        <f>IFERROR(VLOOKUP($M23,Lookup!$A$1:$P$20,10,FALSE),"")</f>
        <v>4</v>
      </c>
      <c r="U23" s="641" t="str">
        <f>IFERROR(VLOOKUP($M23,Lookup!$A$1:$P$20,11,FALSE),"")</f>
        <v>Yes</v>
      </c>
      <c r="V23" s="641">
        <f>IFERROR(VLOOKUP($M23,Lookup!$A$1:$P$20,12,FALSE),"")</f>
        <v>0</v>
      </c>
      <c r="W23" s="641" t="str">
        <f>IFERROR(VLOOKUP($M23,Lookup!$A$1:$P$20,13,FALSE),"")</f>
        <v>Yes</v>
      </c>
      <c r="X23" s="641">
        <f>IFERROR(VLOOKUP($M23,Lookup!$A$1:$P$20,14,FALSE),"")</f>
        <v>0</v>
      </c>
      <c r="Y23" s="641">
        <f>IFERROR(VLOOKUP($M23,Lookup!$A$1:$P$20,15,FALSE),"")</f>
        <v>0</v>
      </c>
      <c r="Z23" s="641">
        <f>IFERROR(VLOOKUP($M23,Lookup!$A$1:$P$20,16,FALSE),"")</f>
        <v>0</v>
      </c>
      <c r="AA23" s="641">
        <f>IFERROR(VLOOKUP($M23,Lookup!$A$1:$Q$20,17,FALSE),"")</f>
        <v>2</v>
      </c>
      <c r="AB23" s="129"/>
      <c r="AC23" s="129"/>
      <c r="AD23" s="135"/>
      <c r="AE23" s="135"/>
      <c r="AF23" s="129" t="s">
        <v>4384</v>
      </c>
      <c r="AG23" s="130" t="s">
        <v>4385</v>
      </c>
      <c r="AH23" s="135"/>
      <c r="AI23" s="135"/>
      <c r="AJ23" s="135"/>
      <c r="AK23" s="139"/>
      <c r="AL23" s="147"/>
      <c r="AM23" s="170"/>
      <c r="AN23" s="170"/>
      <c r="AO23" s="170"/>
    </row>
    <row r="24" spans="1:41" ht="39.75" customHeight="1">
      <c r="A24" s="126" t="s">
        <v>362</v>
      </c>
      <c r="B24" s="644" t="s">
        <v>4176</v>
      </c>
      <c r="C24" s="140" t="s">
        <v>4386</v>
      </c>
      <c r="D24" s="140" t="s">
        <v>37</v>
      </c>
      <c r="E24" s="96" t="s">
        <v>40</v>
      </c>
      <c r="F24" s="96">
        <v>78232</v>
      </c>
      <c r="G24" s="645">
        <v>500</v>
      </c>
      <c r="H24" s="650" t="s">
        <v>927</v>
      </c>
      <c r="I24" s="98"/>
      <c r="J24" s="129"/>
      <c r="K24" s="129" t="s">
        <v>4168</v>
      </c>
      <c r="L24" s="132" t="s">
        <v>4379</v>
      </c>
      <c r="M24" s="641" t="str">
        <f t="shared" si="2"/>
        <v>Blue</v>
      </c>
      <c r="N24" s="641" t="str">
        <f>IFERROR(VLOOKUP($M24,Lookup!$A$1:$P$20,2,FALSE),"")</f>
        <v>Level 5</v>
      </c>
      <c r="O24" s="641">
        <f>IFERROR(VLOOKUP($M24,Lookup!$A$1:$P$20,7,FALSE),"")</f>
        <v>0</v>
      </c>
      <c r="P24" s="642"/>
      <c r="Q24" s="641">
        <f>IFERROR(VLOOKUP($M24,Lookup!$A$1:$P$20,8,FALSE),"")</f>
        <v>2</v>
      </c>
      <c r="R24" s="641">
        <f>IFERROR(VLOOKUP($M24,Lookup!$A$1:$P$20,9,FALSE),"")</f>
        <v>2</v>
      </c>
      <c r="S24" s="641">
        <v>399</v>
      </c>
      <c r="T24" s="641">
        <f>IFERROR(VLOOKUP($M24,Lookup!$A$1:$P$20,10,FALSE),"")</f>
        <v>2</v>
      </c>
      <c r="U24" s="641">
        <f>IFERROR(VLOOKUP($M24,Lookup!$A$1:$P$20,11,FALSE),"")</f>
        <v>0</v>
      </c>
      <c r="V24" s="641">
        <f>IFERROR(VLOOKUP($M24,Lookup!$A$1:$P$20,12,FALSE),"")</f>
        <v>0</v>
      </c>
      <c r="W24" s="641">
        <f>IFERROR(VLOOKUP($M24,Lookup!$A$1:$P$20,13,FALSE),"")</f>
        <v>0</v>
      </c>
      <c r="X24" s="641">
        <f>IFERROR(VLOOKUP($M24,Lookup!$A$1:$P$20,14,FALSE),"")</f>
        <v>0</v>
      </c>
      <c r="Y24" s="641">
        <f>IFERROR(VLOOKUP($M24,Lookup!$A$1:$P$20,15,FALSE),"")</f>
        <v>0</v>
      </c>
      <c r="Z24" s="641">
        <f>IFERROR(VLOOKUP($M24,Lookup!$A$1:$P$20,16,FALSE),"")</f>
        <v>0</v>
      </c>
      <c r="AA24" s="641">
        <f>IFERROR(VLOOKUP($M24,Lookup!$A$1:$Q$20,17,FALSE),"")</f>
        <v>1</v>
      </c>
      <c r="AB24" s="129"/>
      <c r="AC24" s="129"/>
      <c r="AD24" s="135"/>
      <c r="AE24" s="135"/>
      <c r="AF24" s="129" t="s">
        <v>1683</v>
      </c>
      <c r="AG24" s="129"/>
      <c r="AH24" s="135"/>
      <c r="AI24" s="135"/>
      <c r="AJ24" s="135"/>
      <c r="AK24" s="139"/>
      <c r="AL24" s="147"/>
      <c r="AM24" s="170">
        <v>2</v>
      </c>
      <c r="AN24" s="170"/>
      <c r="AO24" s="170">
        <v>1</v>
      </c>
    </row>
    <row r="25" spans="1:41" ht="39.75" customHeight="1">
      <c r="A25" s="126" t="s">
        <v>2529</v>
      </c>
      <c r="B25" s="639" t="s">
        <v>1015</v>
      </c>
      <c r="C25" s="379" t="s">
        <v>3697</v>
      </c>
      <c r="D25" s="379" t="s">
        <v>37</v>
      </c>
      <c r="E25" s="372" t="s">
        <v>40</v>
      </c>
      <c r="F25" s="372">
        <v>78209</v>
      </c>
      <c r="G25" s="640">
        <v>500</v>
      </c>
      <c r="H25" s="384" t="s">
        <v>931</v>
      </c>
      <c r="I25" s="98"/>
      <c r="J25" s="129"/>
      <c r="K25" s="129" t="s">
        <v>2094</v>
      </c>
      <c r="L25" s="132" t="s">
        <v>4387</v>
      </c>
      <c r="M25" s="641" t="str">
        <f t="shared" si="2"/>
        <v>Blue</v>
      </c>
      <c r="N25" s="641" t="str">
        <f>IFERROR(VLOOKUP($M25,Lookup!$A$1:$P$20,2,FALSE),"")</f>
        <v>Level 5</v>
      </c>
      <c r="O25" s="641">
        <f>IFERROR(VLOOKUP($M25,Lookup!$A$1:$P$20,7,FALSE),"")</f>
        <v>0</v>
      </c>
      <c r="P25" s="642"/>
      <c r="Q25" s="641">
        <f>IFERROR(VLOOKUP($M25,Lookup!$A$1:$P$20,8,FALSE),"")</f>
        <v>2</v>
      </c>
      <c r="R25" s="641">
        <f>IFERROR(VLOOKUP($M25,Lookup!$A$1:$P$20,9,FALSE),"")</f>
        <v>2</v>
      </c>
      <c r="S25" s="641">
        <v>400</v>
      </c>
      <c r="T25" s="641">
        <f>IFERROR(VLOOKUP($M25,Lookup!$A$1:$P$20,10,FALSE),"")</f>
        <v>2</v>
      </c>
      <c r="U25" s="641">
        <f>IFERROR(VLOOKUP($M25,Lookup!$A$1:$P$20,11,FALSE),"")</f>
        <v>0</v>
      </c>
      <c r="V25" s="641">
        <f>IFERROR(VLOOKUP($M25,Lookup!$A$1:$P$20,12,FALSE),"")</f>
        <v>0</v>
      </c>
      <c r="W25" s="641">
        <f>IFERROR(VLOOKUP($M25,Lookup!$A$1:$P$20,13,FALSE),"")</f>
        <v>0</v>
      </c>
      <c r="X25" s="641">
        <f>IFERROR(VLOOKUP($M25,Lookup!$A$1:$P$20,14,FALSE),"")</f>
        <v>0</v>
      </c>
      <c r="Y25" s="641">
        <f>IFERROR(VLOOKUP($M25,Lookup!$A$1:$P$20,15,FALSE),"")</f>
        <v>0</v>
      </c>
      <c r="Z25" s="641">
        <f>IFERROR(VLOOKUP($M25,Lookup!$A$1:$P$20,16,FALSE),"")</f>
        <v>0</v>
      </c>
      <c r="AA25" s="641">
        <f>IFERROR(VLOOKUP($M25,Lookup!$A$1:$Q$20,17,FALSE),"")</f>
        <v>1</v>
      </c>
      <c r="AB25" s="129"/>
      <c r="AC25" s="129"/>
      <c r="AD25" s="135"/>
      <c r="AE25" s="135"/>
      <c r="AF25" s="129" t="s">
        <v>634</v>
      </c>
      <c r="AG25" s="130" t="s">
        <v>1017</v>
      </c>
      <c r="AH25" s="135"/>
      <c r="AI25" s="135"/>
      <c r="AJ25" s="135"/>
      <c r="AK25" s="139"/>
      <c r="AL25" s="147"/>
      <c r="AM25" s="170"/>
      <c r="AN25" s="170"/>
      <c r="AO25" s="170"/>
    </row>
    <row r="26" spans="1:41" ht="39.75" customHeight="1">
      <c r="A26" s="126" t="s">
        <v>4107</v>
      </c>
      <c r="B26" s="128" t="s">
        <v>3698</v>
      </c>
      <c r="C26" s="128" t="s">
        <v>3699</v>
      </c>
      <c r="D26" s="128" t="s">
        <v>3700</v>
      </c>
      <c r="E26" s="129" t="s">
        <v>40</v>
      </c>
      <c r="F26" s="129">
        <v>78655</v>
      </c>
      <c r="G26" s="98"/>
      <c r="H26" s="94"/>
      <c r="I26" s="98"/>
      <c r="J26" s="129"/>
      <c r="K26" s="129"/>
      <c r="L26" s="132" t="s">
        <v>4368</v>
      </c>
      <c r="M26" s="133" t="str">
        <f t="shared" si="2"/>
        <v/>
      </c>
      <c r="N26" s="133" t="str">
        <f>IFERROR(VLOOKUP($M26,Lookup!$A$1:$P$20,2,FALSE),"")</f>
        <v/>
      </c>
      <c r="O26" s="133" t="str">
        <f>IFERROR(VLOOKUP($M26,Lookup!$A$1:$P$20,7,FALSE),"")</f>
        <v/>
      </c>
      <c r="P26" s="380"/>
      <c r="Q26" s="133" t="str">
        <f>IFERROR(VLOOKUP($M26,Lookup!$A$1:$P$20,8,FALSE),"")</f>
        <v/>
      </c>
      <c r="R26" s="133" t="str">
        <f>IFERROR(VLOOKUP($M26,Lookup!$A$1:$P$20,9,FALSE),"")</f>
        <v/>
      </c>
      <c r="S26" s="133"/>
      <c r="T26" s="133" t="str">
        <f>IFERROR(VLOOKUP($M26,Lookup!$A$1:$P$20,10,FALSE),"")</f>
        <v/>
      </c>
      <c r="U26" s="133" t="str">
        <f>IFERROR(VLOOKUP($M26,Lookup!$A$1:$P$20,11,FALSE),"")</f>
        <v/>
      </c>
      <c r="V26" s="133" t="str">
        <f>IFERROR(VLOOKUP($M26,Lookup!$A$1:$P$20,12,FALSE),"")</f>
        <v/>
      </c>
      <c r="W26" s="133" t="str">
        <f>IFERROR(VLOOKUP($M26,Lookup!$A$1:$P$20,13,FALSE),"")</f>
        <v/>
      </c>
      <c r="X26" s="133" t="str">
        <f>IFERROR(VLOOKUP($M26,Lookup!$A$1:$P$20,14,FALSE),"")</f>
        <v/>
      </c>
      <c r="Y26" s="133" t="str">
        <f>IFERROR(VLOOKUP($M26,Lookup!$A$1:$P$20,15,FALSE),"")</f>
        <v/>
      </c>
      <c r="Z26" s="133" t="str">
        <f>IFERROR(VLOOKUP($M26,Lookup!$A$1:$P$20,16,FALSE),"")</f>
        <v/>
      </c>
      <c r="AA26" s="133" t="str">
        <f>IFERROR(VLOOKUP($M26,Lookup!$A$1:$Q$20,17,FALSE),"")</f>
        <v/>
      </c>
      <c r="AB26" s="129"/>
      <c r="AC26" s="129"/>
      <c r="AD26" s="135"/>
      <c r="AE26" s="135"/>
      <c r="AF26" s="129"/>
      <c r="AG26" s="129"/>
      <c r="AH26" s="135"/>
      <c r="AI26" s="135"/>
      <c r="AJ26" s="135"/>
      <c r="AK26" s="139"/>
      <c r="AL26" s="147"/>
      <c r="AM26" s="147"/>
      <c r="AN26" s="147"/>
      <c r="AO26" s="147"/>
    </row>
    <row r="27" spans="1:41" ht="39.75" customHeight="1">
      <c r="A27" s="126" t="s">
        <v>4107</v>
      </c>
      <c r="B27" s="128" t="s">
        <v>3701</v>
      </c>
      <c r="C27" s="128" t="s">
        <v>3702</v>
      </c>
      <c r="D27" s="128" t="s">
        <v>3703</v>
      </c>
      <c r="E27" s="129" t="s">
        <v>319</v>
      </c>
      <c r="F27" s="129">
        <v>60563</v>
      </c>
      <c r="G27" s="98"/>
      <c r="H27" s="94"/>
      <c r="I27" s="98"/>
      <c r="J27" s="129"/>
      <c r="K27" s="129"/>
      <c r="L27" s="132" t="s">
        <v>4368</v>
      </c>
      <c r="M27" s="133" t="str">
        <f t="shared" si="2"/>
        <v/>
      </c>
      <c r="N27" s="133" t="str">
        <f>IFERROR(VLOOKUP($M27,Lookup!$A$1:$P$20,2,FALSE),"")</f>
        <v/>
      </c>
      <c r="O27" s="133" t="str">
        <f>IFERROR(VLOOKUP($M27,Lookup!$A$1:$P$20,7,FALSE),"")</f>
        <v/>
      </c>
      <c r="P27" s="380"/>
      <c r="Q27" s="133" t="str">
        <f>IFERROR(VLOOKUP($M27,Lookup!$A$1:$P$20,8,FALSE),"")</f>
        <v/>
      </c>
      <c r="R27" s="133" t="str">
        <f>IFERROR(VLOOKUP($M27,Lookup!$A$1:$P$20,9,FALSE),"")</f>
        <v/>
      </c>
      <c r="S27" s="133"/>
      <c r="T27" s="133" t="str">
        <f>IFERROR(VLOOKUP($M27,Lookup!$A$1:$P$20,10,FALSE),"")</f>
        <v/>
      </c>
      <c r="U27" s="133" t="str">
        <f>IFERROR(VLOOKUP($M27,Lookup!$A$1:$P$20,11,FALSE),"")</f>
        <v/>
      </c>
      <c r="V27" s="133" t="str">
        <f>IFERROR(VLOOKUP($M27,Lookup!$A$1:$P$20,12,FALSE),"")</f>
        <v/>
      </c>
      <c r="W27" s="133" t="str">
        <f>IFERROR(VLOOKUP($M27,Lookup!$A$1:$P$20,13,FALSE),"")</f>
        <v/>
      </c>
      <c r="X27" s="133" t="str">
        <f>IFERROR(VLOOKUP($M27,Lookup!$A$1:$P$20,14,FALSE),"")</f>
        <v/>
      </c>
      <c r="Y27" s="133" t="str">
        <f>IFERROR(VLOOKUP($M27,Lookup!$A$1:$P$20,15,FALSE),"")</f>
        <v/>
      </c>
      <c r="Z27" s="133" t="str">
        <f>IFERROR(VLOOKUP($M27,Lookup!$A$1:$P$20,16,FALSE),"")</f>
        <v/>
      </c>
      <c r="AA27" s="133" t="str">
        <f>IFERROR(VLOOKUP($M27,Lookup!$A$1:$Q$20,17,FALSE),"")</f>
        <v/>
      </c>
      <c r="AB27" s="129"/>
      <c r="AC27" s="129"/>
      <c r="AD27" s="135"/>
      <c r="AE27" s="135"/>
      <c r="AF27" s="129"/>
      <c r="AG27" s="129"/>
      <c r="AH27" s="135"/>
      <c r="AI27" s="135"/>
      <c r="AJ27" s="135"/>
      <c r="AK27" s="139"/>
      <c r="AL27" s="147"/>
      <c r="AM27" s="147"/>
      <c r="AN27" s="147"/>
      <c r="AO27" s="147"/>
    </row>
    <row r="28" spans="1:41" ht="39.75" customHeight="1">
      <c r="A28" s="126" t="s">
        <v>2529</v>
      </c>
      <c r="B28" s="140" t="s">
        <v>3707</v>
      </c>
      <c r="C28" s="128"/>
      <c r="D28" s="128"/>
      <c r="E28" s="129"/>
      <c r="F28" s="129"/>
      <c r="G28" s="98"/>
      <c r="H28" s="94"/>
      <c r="I28" s="159">
        <v>1500</v>
      </c>
      <c r="J28" s="96" t="s">
        <v>931</v>
      </c>
      <c r="K28" s="129"/>
      <c r="L28" s="132" t="s">
        <v>4388</v>
      </c>
      <c r="M28" s="641" t="str">
        <f t="shared" si="2"/>
        <v>Trophy</v>
      </c>
      <c r="N28" s="641" t="str">
        <f>IFERROR(VLOOKUP($M28,Lookup!$A$1:$P$20,2,FALSE),"")</f>
        <v>Level 4</v>
      </c>
      <c r="O28" s="641">
        <f>IFERROR(VLOOKUP($M28,Lookup!$A$1:$P$20,7,FALSE),"")</f>
        <v>0</v>
      </c>
      <c r="P28" s="642"/>
      <c r="Q28" s="641">
        <f>IFERROR(VLOOKUP($M28,Lookup!$A$1:$P$20,8,FALSE),"")</f>
        <v>2</v>
      </c>
      <c r="R28" s="641">
        <f>IFERROR(VLOOKUP($M28,Lookup!$A$1:$P$20,9,FALSE),"")</f>
        <v>2</v>
      </c>
      <c r="S28" s="649">
        <v>427428</v>
      </c>
      <c r="T28" s="641">
        <f>IFERROR(VLOOKUP($M28,Lookup!$A$1:$P$20,10,FALSE),"")</f>
        <v>4</v>
      </c>
      <c r="U28" s="641" t="str">
        <f>IFERROR(VLOOKUP($M28,Lookup!$A$1:$P$20,11,FALSE),"")</f>
        <v>Yes</v>
      </c>
      <c r="V28" s="641">
        <f>IFERROR(VLOOKUP($M28,Lookup!$A$1:$P$20,12,FALSE),"")</f>
        <v>0</v>
      </c>
      <c r="W28" s="641" t="str">
        <f>IFERROR(VLOOKUP($M28,Lookup!$A$1:$P$20,13,FALSE),"")</f>
        <v>Yes</v>
      </c>
      <c r="X28" s="641">
        <f>IFERROR(VLOOKUP($M28,Lookup!$A$1:$P$20,14,FALSE),"")</f>
        <v>0</v>
      </c>
      <c r="Y28" s="641">
        <f>IFERROR(VLOOKUP($M28,Lookup!$A$1:$P$20,15,FALSE),"")</f>
        <v>0</v>
      </c>
      <c r="Z28" s="641">
        <f>IFERROR(VLOOKUP($M28,Lookup!$A$1:$P$20,16,FALSE),"")</f>
        <v>0</v>
      </c>
      <c r="AA28" s="641">
        <f>IFERROR(VLOOKUP($M28,Lookup!$A$1:$Q$20,17,FALSE),"")</f>
        <v>2</v>
      </c>
      <c r="AB28" s="129"/>
      <c r="AC28" s="129"/>
      <c r="AD28" s="135"/>
      <c r="AE28" s="135"/>
      <c r="AF28" s="129"/>
      <c r="AG28" s="129"/>
      <c r="AH28" s="135"/>
      <c r="AI28" s="135"/>
      <c r="AJ28" s="135"/>
      <c r="AK28" s="139"/>
      <c r="AL28" s="147"/>
      <c r="AM28" s="147"/>
      <c r="AN28" s="147"/>
      <c r="AO28" s="147"/>
    </row>
    <row r="29" spans="1:41" ht="39.75" customHeight="1">
      <c r="A29" s="126" t="s">
        <v>2529</v>
      </c>
      <c r="B29" s="140" t="s">
        <v>99</v>
      </c>
      <c r="C29" s="379" t="s">
        <v>1023</v>
      </c>
      <c r="D29" s="379" t="s">
        <v>1024</v>
      </c>
      <c r="E29" s="372" t="s">
        <v>40</v>
      </c>
      <c r="F29" s="372">
        <v>78121</v>
      </c>
      <c r="G29" s="159">
        <v>250</v>
      </c>
      <c r="H29" s="158" t="s">
        <v>931</v>
      </c>
      <c r="I29" s="98"/>
      <c r="J29" s="129"/>
      <c r="K29" s="129"/>
      <c r="L29" s="132" t="s">
        <v>4389</v>
      </c>
      <c r="M29" s="641" t="str">
        <f t="shared" si="2"/>
        <v>Red</v>
      </c>
      <c r="N29" s="641" t="str">
        <f>IFERROR(VLOOKUP($M29,Lookup!$A$1:$P$20,2,FALSE),"")</f>
        <v>Level 6</v>
      </c>
      <c r="O29" s="641">
        <f>IFERROR(VLOOKUP($M29,Lookup!$A$1:$P$20,7,FALSE),"")</f>
        <v>0</v>
      </c>
      <c r="P29" s="642"/>
      <c r="Q29" s="641">
        <f>IFERROR(VLOOKUP($M29,Lookup!$A$1:$P$20,8,FALSE),"")</f>
        <v>1</v>
      </c>
      <c r="R29" s="641">
        <f>IFERROR(VLOOKUP($M29,Lookup!$A$1:$P$20,9,FALSE),"")</f>
        <v>0</v>
      </c>
      <c r="S29" s="641">
        <v>459</v>
      </c>
      <c r="T29" s="641">
        <f>IFERROR(VLOOKUP($M29,Lookup!$A$1:$P$20,10,FALSE),"")</f>
        <v>2</v>
      </c>
      <c r="U29" s="641">
        <f>IFERROR(VLOOKUP($M29,Lookup!$A$1:$P$20,11,FALSE),"")</f>
        <v>0</v>
      </c>
      <c r="V29" s="641">
        <f>IFERROR(VLOOKUP($M29,Lookup!$A$1:$P$20,12,FALSE),"")</f>
        <v>0</v>
      </c>
      <c r="W29" s="641">
        <f>IFERROR(VLOOKUP($M29,Lookup!$A$1:$P$20,13,FALSE),"")</f>
        <v>0</v>
      </c>
      <c r="X29" s="641">
        <f>IFERROR(VLOOKUP($M29,Lookup!$A$1:$P$20,14,FALSE),"")</f>
        <v>0</v>
      </c>
      <c r="Y29" s="641">
        <f>IFERROR(VLOOKUP($M29,Lookup!$A$1:$P$20,15,FALSE),"")</f>
        <v>0</v>
      </c>
      <c r="Z29" s="641">
        <f>IFERROR(VLOOKUP($M29,Lookup!$A$1:$P$20,16,FALSE),"")</f>
        <v>0</v>
      </c>
      <c r="AA29" s="641">
        <f>IFERROR(VLOOKUP($M29,Lookup!$A$1:$Q$20,17,FALSE),"")</f>
        <v>1</v>
      </c>
      <c r="AB29" s="129"/>
      <c r="AC29" s="129"/>
      <c r="AD29" s="135"/>
      <c r="AE29" s="135"/>
      <c r="AF29" s="129" t="s">
        <v>1025</v>
      </c>
      <c r="AG29" s="129"/>
      <c r="AH29" s="135"/>
      <c r="AI29" s="135"/>
      <c r="AJ29" s="135"/>
      <c r="AK29" s="139"/>
      <c r="AL29" s="147"/>
      <c r="AM29" s="170">
        <v>2</v>
      </c>
      <c r="AN29" s="170"/>
      <c r="AO29" s="170">
        <v>1</v>
      </c>
    </row>
    <row r="30" spans="1:41" ht="39.75" customHeight="1">
      <c r="A30" s="126" t="s">
        <v>2529</v>
      </c>
      <c r="B30" s="140" t="s">
        <v>3704</v>
      </c>
      <c r="C30" s="128" t="s">
        <v>3705</v>
      </c>
      <c r="D30" s="128" t="s">
        <v>37</v>
      </c>
      <c r="E30" s="129" t="s">
        <v>40</v>
      </c>
      <c r="F30" s="129">
        <v>78217</v>
      </c>
      <c r="G30" s="159">
        <v>2000</v>
      </c>
      <c r="H30" s="158" t="s">
        <v>931</v>
      </c>
      <c r="I30" s="98"/>
      <c r="J30" s="129"/>
      <c r="K30" s="129" t="s">
        <v>4168</v>
      </c>
      <c r="L30" s="132" t="s">
        <v>4390</v>
      </c>
      <c r="M30" s="641" t="str">
        <f t="shared" si="2"/>
        <v>Trophy</v>
      </c>
      <c r="N30" s="641" t="str">
        <f>IFERROR(VLOOKUP($M30,Lookup!$A$1:$P$20,2,FALSE),"")</f>
        <v>Level 4</v>
      </c>
      <c r="O30" s="641">
        <f>IFERROR(VLOOKUP($M30,Lookup!$A$1:$P$20,7,FALSE),"")</f>
        <v>0</v>
      </c>
      <c r="P30" s="642"/>
      <c r="Q30" s="641">
        <f>IFERROR(VLOOKUP($M30,Lookup!$A$1:$P$20,8,FALSE),"")</f>
        <v>2</v>
      </c>
      <c r="R30" s="641">
        <f>IFERROR(VLOOKUP($M30,Lookup!$A$1:$P$20,9,FALSE),"")</f>
        <v>2</v>
      </c>
      <c r="S30" s="641">
        <v>461</v>
      </c>
      <c r="T30" s="641">
        <f>IFERROR(VLOOKUP($M30,Lookup!$A$1:$P$20,10,FALSE),"")</f>
        <v>4</v>
      </c>
      <c r="U30" s="641" t="str">
        <f>IFERROR(VLOOKUP($M30,Lookup!$A$1:$P$20,11,FALSE),"")</f>
        <v>Yes</v>
      </c>
      <c r="V30" s="641">
        <f>IFERROR(VLOOKUP($M30,Lookup!$A$1:$P$20,12,FALSE),"")</f>
        <v>0</v>
      </c>
      <c r="W30" s="641" t="str">
        <f>IFERROR(VLOOKUP($M30,Lookup!$A$1:$P$20,13,FALSE),"")</f>
        <v>Yes</v>
      </c>
      <c r="X30" s="641">
        <f>IFERROR(VLOOKUP($M30,Lookup!$A$1:$P$20,14,FALSE),"")</f>
        <v>0</v>
      </c>
      <c r="Y30" s="641">
        <f>IFERROR(VLOOKUP($M30,Lookup!$A$1:$P$20,15,FALSE),"")</f>
        <v>0</v>
      </c>
      <c r="Z30" s="641">
        <f>IFERROR(VLOOKUP($M30,Lookup!$A$1:$P$20,16,FALSE),"")</f>
        <v>0</v>
      </c>
      <c r="AA30" s="641">
        <f>IFERROR(VLOOKUP($M30,Lookup!$A$1:$Q$20,17,FALSE),"")</f>
        <v>2</v>
      </c>
      <c r="AB30" s="129"/>
      <c r="AC30" s="129"/>
      <c r="AD30" s="135"/>
      <c r="AE30" s="135"/>
      <c r="AF30" s="129" t="s">
        <v>3706</v>
      </c>
      <c r="AG30" s="129"/>
      <c r="AH30" s="135"/>
      <c r="AI30" s="135"/>
      <c r="AJ30" s="135"/>
      <c r="AK30" s="139"/>
      <c r="AL30" s="147"/>
      <c r="AM30" s="170">
        <v>2</v>
      </c>
      <c r="AN30" s="170"/>
      <c r="AO30" s="170">
        <v>2</v>
      </c>
    </row>
    <row r="31" spans="1:41" ht="39.75" customHeight="1">
      <c r="A31" s="126" t="s">
        <v>362</v>
      </c>
      <c r="B31" s="644" t="s">
        <v>3300</v>
      </c>
      <c r="C31" s="128" t="s">
        <v>4391</v>
      </c>
      <c r="D31" s="128" t="s">
        <v>37</v>
      </c>
      <c r="E31" s="129" t="s">
        <v>40</v>
      </c>
      <c r="F31" s="129">
        <v>78801</v>
      </c>
      <c r="G31" s="645">
        <v>250</v>
      </c>
      <c r="H31" s="650" t="s">
        <v>927</v>
      </c>
      <c r="I31" s="98"/>
      <c r="J31" s="129"/>
      <c r="K31" s="129" t="s">
        <v>4167</v>
      </c>
      <c r="L31" s="132" t="s">
        <v>4379</v>
      </c>
      <c r="M31" s="641" t="str">
        <f t="shared" si="2"/>
        <v>Red</v>
      </c>
      <c r="N31" s="641" t="str">
        <f>IFERROR(VLOOKUP($M31,Lookup!$A$1:$P$20,2,FALSE),"")</f>
        <v>Level 6</v>
      </c>
      <c r="O31" s="641">
        <f>IFERROR(VLOOKUP($M31,Lookup!$A$1:$P$20,7,FALSE),"")</f>
        <v>0</v>
      </c>
      <c r="P31" s="642"/>
      <c r="Q31" s="641">
        <f>IFERROR(VLOOKUP($M31,Lookup!$A$1:$P$20,8,FALSE),"")</f>
        <v>1</v>
      </c>
      <c r="R31" s="641">
        <f>IFERROR(VLOOKUP($M31,Lookup!$A$1:$P$20,9,FALSE),"")</f>
        <v>0</v>
      </c>
      <c r="S31" s="641">
        <v>460</v>
      </c>
      <c r="T31" s="641">
        <f>IFERROR(VLOOKUP($M31,Lookup!$A$1:$P$20,10,FALSE),"")</f>
        <v>2</v>
      </c>
      <c r="U31" s="641">
        <f>IFERROR(VLOOKUP($M31,Lookup!$A$1:$P$20,11,FALSE),"")</f>
        <v>0</v>
      </c>
      <c r="V31" s="641">
        <f>IFERROR(VLOOKUP($M31,Lookup!$A$1:$P$20,12,FALSE),"")</f>
        <v>0</v>
      </c>
      <c r="W31" s="641">
        <f>IFERROR(VLOOKUP($M31,Lookup!$A$1:$P$20,13,FALSE),"")</f>
        <v>0</v>
      </c>
      <c r="X31" s="641">
        <f>IFERROR(VLOOKUP($M31,Lookup!$A$1:$P$20,14,FALSE),"")</f>
        <v>0</v>
      </c>
      <c r="Y31" s="641">
        <f>IFERROR(VLOOKUP($M31,Lookup!$A$1:$P$20,15,FALSE),"")</f>
        <v>0</v>
      </c>
      <c r="Z31" s="641">
        <f>IFERROR(VLOOKUP($M31,Lookup!$A$1:$P$20,16,FALSE),"")</f>
        <v>0</v>
      </c>
      <c r="AA31" s="641">
        <f>IFERROR(VLOOKUP($M31,Lookup!$A$1:$Q$20,17,FALSE),"")</f>
        <v>1</v>
      </c>
      <c r="AB31" s="129"/>
      <c r="AC31" s="129"/>
      <c r="AD31" s="135"/>
      <c r="AE31" s="135"/>
      <c r="AF31" s="129" t="s">
        <v>1919</v>
      </c>
      <c r="AG31" s="129"/>
      <c r="AH31" s="135"/>
      <c r="AI31" s="135"/>
      <c r="AJ31" s="135"/>
      <c r="AK31" s="139"/>
      <c r="AL31" s="147"/>
      <c r="AM31" s="170">
        <v>2</v>
      </c>
      <c r="AN31" s="170"/>
      <c r="AO31" s="170">
        <v>1</v>
      </c>
    </row>
    <row r="32" spans="1:41" ht="39.75" customHeight="1">
      <c r="A32" s="126" t="s">
        <v>2969</v>
      </c>
      <c r="B32" s="128" t="s">
        <v>3708</v>
      </c>
      <c r="C32" s="128" t="s">
        <v>3709</v>
      </c>
      <c r="D32" s="128" t="s">
        <v>37</v>
      </c>
      <c r="E32" s="129" t="s">
        <v>40</v>
      </c>
      <c r="F32" s="129">
        <v>78216</v>
      </c>
      <c r="G32" s="561"/>
      <c r="H32" s="94"/>
      <c r="I32" s="98"/>
      <c r="J32" s="129"/>
      <c r="K32" s="129"/>
      <c r="L32" s="132"/>
      <c r="M32" s="133" t="str">
        <f t="shared" si="2"/>
        <v/>
      </c>
      <c r="N32" s="133" t="str">
        <f>IFERROR(VLOOKUP($M32,Lookup!$A$1:$P$20,2,FALSE),"")</f>
        <v/>
      </c>
      <c r="O32" s="133" t="str">
        <f>IFERROR(VLOOKUP($M32,Lookup!$A$1:$P$20,7,FALSE),"")</f>
        <v/>
      </c>
      <c r="P32" s="380"/>
      <c r="Q32" s="133" t="str">
        <f>IFERROR(VLOOKUP($M32,Lookup!$A$1:$P$20,8,FALSE),"")</f>
        <v/>
      </c>
      <c r="R32" s="133" t="str">
        <f>IFERROR(VLOOKUP($M32,Lookup!$A$1:$P$20,9,FALSE),"")</f>
        <v/>
      </c>
      <c r="S32" s="133"/>
      <c r="T32" s="133" t="str">
        <f>IFERROR(VLOOKUP($M32,Lookup!$A$1:$P$20,10,FALSE),"")</f>
        <v/>
      </c>
      <c r="U32" s="133" t="str">
        <f>IFERROR(VLOOKUP($M32,Lookup!$A$1:$P$20,11,FALSE),"")</f>
        <v/>
      </c>
      <c r="V32" s="133" t="str">
        <f>IFERROR(VLOOKUP($M32,Lookup!$A$1:$P$20,12,FALSE),"")</f>
        <v/>
      </c>
      <c r="W32" s="133" t="str">
        <f>IFERROR(VLOOKUP($M32,Lookup!$A$1:$P$20,13,FALSE),"")</f>
        <v/>
      </c>
      <c r="X32" s="133" t="str">
        <f>IFERROR(VLOOKUP($M32,Lookup!$A$1:$P$20,14,FALSE),"")</f>
        <v/>
      </c>
      <c r="Y32" s="133" t="str">
        <f>IFERROR(VLOOKUP($M32,Lookup!$A$1:$P$20,15,FALSE),"")</f>
        <v/>
      </c>
      <c r="Z32" s="133" t="str">
        <f>IFERROR(VLOOKUP($M32,Lookup!$A$1:$P$20,16,FALSE),"")</f>
        <v/>
      </c>
      <c r="AA32" s="133" t="str">
        <f>IFERROR(VLOOKUP($M32,Lookup!$A$1:$Q$20,17,FALSE),"")</f>
        <v/>
      </c>
      <c r="AB32" s="129"/>
      <c r="AC32" s="129"/>
      <c r="AD32" s="135"/>
      <c r="AE32" s="135"/>
      <c r="AF32" s="129"/>
      <c r="AG32" s="129"/>
      <c r="AH32" s="135"/>
      <c r="AI32" s="135"/>
      <c r="AJ32" s="135"/>
      <c r="AK32" s="139"/>
      <c r="AL32" s="147"/>
      <c r="AM32" s="147"/>
      <c r="AN32" s="147"/>
      <c r="AO32" s="147"/>
    </row>
    <row r="33" spans="1:41" ht="39.75" customHeight="1">
      <c r="A33" s="126" t="s">
        <v>362</v>
      </c>
      <c r="B33" s="644" t="s">
        <v>3710</v>
      </c>
      <c r="C33" s="379" t="s">
        <v>3711</v>
      </c>
      <c r="D33" s="379" t="s">
        <v>3712</v>
      </c>
      <c r="E33" s="372" t="s">
        <v>40</v>
      </c>
      <c r="F33" s="372">
        <v>76634</v>
      </c>
      <c r="G33" s="645">
        <v>500</v>
      </c>
      <c r="H33" s="650" t="s">
        <v>927</v>
      </c>
      <c r="I33" s="98"/>
      <c r="J33" s="129"/>
      <c r="K33" s="129"/>
      <c r="L33" s="132" t="s">
        <v>4392</v>
      </c>
      <c r="M33" s="651" t="str">
        <f t="shared" si="2"/>
        <v>Blue</v>
      </c>
      <c r="N33" s="651" t="str">
        <f>IFERROR(VLOOKUP($M33,Lookup!$A$1:$P$20,2,FALSE),"")</f>
        <v>Level 5</v>
      </c>
      <c r="O33" s="651">
        <f>IFERROR(VLOOKUP($M33,Lookup!$A$1:$P$20,7,FALSE),"")</f>
        <v>0</v>
      </c>
      <c r="P33" s="652"/>
      <c r="Q33" s="651">
        <f>IFERROR(VLOOKUP($M33,Lookup!$A$1:$P$20,8,FALSE),"")</f>
        <v>2</v>
      </c>
      <c r="R33" s="651">
        <f>IFERROR(VLOOKUP($M33,Lookup!$A$1:$P$20,9,FALSE),"")</f>
        <v>2</v>
      </c>
      <c r="S33" s="651"/>
      <c r="T33" s="651">
        <f>IFERROR(VLOOKUP($M33,Lookup!$A$1:$P$20,10,FALSE),"")</f>
        <v>2</v>
      </c>
      <c r="U33" s="651">
        <f>IFERROR(VLOOKUP($M33,Lookup!$A$1:$P$20,11,FALSE),"")</f>
        <v>0</v>
      </c>
      <c r="V33" s="651">
        <f>IFERROR(VLOOKUP($M33,Lookup!$A$1:$P$20,12,FALSE),"")</f>
        <v>0</v>
      </c>
      <c r="W33" s="651">
        <f>IFERROR(VLOOKUP($M33,Lookup!$A$1:$P$20,13,FALSE),"")</f>
        <v>0</v>
      </c>
      <c r="X33" s="651">
        <f>IFERROR(VLOOKUP($M33,Lookup!$A$1:$P$20,14,FALSE),"")</f>
        <v>0</v>
      </c>
      <c r="Y33" s="651">
        <f>IFERROR(VLOOKUP($M33,Lookup!$A$1:$P$20,15,FALSE),"")</f>
        <v>0</v>
      </c>
      <c r="Z33" s="651">
        <f>IFERROR(VLOOKUP($M33,Lookup!$A$1:$P$20,16,FALSE),"")</f>
        <v>0</v>
      </c>
      <c r="AA33" s="651">
        <f>IFERROR(VLOOKUP($M33,Lookup!$A$1:$Q$20,17,FALSE),"")</f>
        <v>1</v>
      </c>
      <c r="AB33" s="129"/>
      <c r="AC33" s="129"/>
      <c r="AD33" s="135"/>
      <c r="AE33" s="135"/>
      <c r="AF33" s="129" t="s">
        <v>3713</v>
      </c>
      <c r="AG33" s="129"/>
      <c r="AH33" s="135"/>
      <c r="AI33" s="135"/>
      <c r="AJ33" s="135"/>
      <c r="AK33" s="139"/>
      <c r="AL33" s="147"/>
      <c r="AM33" s="147"/>
      <c r="AN33" s="147"/>
      <c r="AO33" s="147"/>
    </row>
    <row r="34" spans="1:41" ht="39.75" customHeight="1">
      <c r="A34" s="126" t="s">
        <v>362</v>
      </c>
      <c r="B34" s="644" t="s">
        <v>3404</v>
      </c>
      <c r="C34" s="379" t="s">
        <v>2534</v>
      </c>
      <c r="D34" s="379" t="s">
        <v>129</v>
      </c>
      <c r="E34" s="372" t="s">
        <v>40</v>
      </c>
      <c r="F34" s="372">
        <v>78155</v>
      </c>
      <c r="G34" s="645">
        <v>1000</v>
      </c>
      <c r="H34" s="650" t="s">
        <v>927</v>
      </c>
      <c r="I34" s="98"/>
      <c r="J34" s="129"/>
      <c r="K34" s="129"/>
      <c r="L34" s="132"/>
      <c r="M34" s="641" t="str">
        <f t="shared" si="2"/>
        <v>Trophy</v>
      </c>
      <c r="N34" s="641" t="str">
        <f>IFERROR(VLOOKUP($M34,Lookup!$A$1:$P$20,2,FALSE),"")</f>
        <v>Level 4</v>
      </c>
      <c r="O34" s="641">
        <f>IFERROR(VLOOKUP($M34,Lookup!$A$1:$P$20,7,FALSE),"")</f>
        <v>0</v>
      </c>
      <c r="P34" s="642"/>
      <c r="Q34" s="641">
        <f>IFERROR(VLOOKUP($M34,Lookup!$A$1:$P$20,8,FALSE),"")</f>
        <v>2</v>
      </c>
      <c r="R34" s="641">
        <f>IFERROR(VLOOKUP($M34,Lookup!$A$1:$P$20,9,FALSE),"")</f>
        <v>2</v>
      </c>
      <c r="S34" s="649" t="s">
        <v>4393</v>
      </c>
      <c r="T34" s="641">
        <f>IFERROR(VLOOKUP($M34,Lookup!$A$1:$P$20,10,FALSE),"")</f>
        <v>4</v>
      </c>
      <c r="U34" s="641" t="str">
        <f>IFERROR(VLOOKUP($M34,Lookup!$A$1:$P$20,11,FALSE),"")</f>
        <v>Yes</v>
      </c>
      <c r="V34" s="641">
        <f>IFERROR(VLOOKUP($M34,Lookup!$A$1:$P$20,12,FALSE),"")</f>
        <v>0</v>
      </c>
      <c r="W34" s="641" t="str">
        <f>IFERROR(VLOOKUP($M34,Lookup!$A$1:$P$20,13,FALSE),"")</f>
        <v>Yes</v>
      </c>
      <c r="X34" s="641">
        <f>IFERROR(VLOOKUP($M34,Lookup!$A$1:$P$20,14,FALSE),"")</f>
        <v>0</v>
      </c>
      <c r="Y34" s="641">
        <f>IFERROR(VLOOKUP($M34,Lookup!$A$1:$P$20,15,FALSE),"")</f>
        <v>0</v>
      </c>
      <c r="Z34" s="641">
        <f>IFERROR(VLOOKUP($M34,Lookup!$A$1:$P$20,16,FALSE),"")</f>
        <v>0</v>
      </c>
      <c r="AA34" s="641">
        <f>IFERROR(VLOOKUP($M34,Lookup!$A$1:$Q$20,17,FALSE),"")</f>
        <v>2</v>
      </c>
      <c r="AB34" s="129"/>
      <c r="AC34" s="129"/>
      <c r="AD34" s="135"/>
      <c r="AE34" s="135"/>
      <c r="AF34" s="129"/>
      <c r="AG34" s="129"/>
      <c r="AH34" s="135"/>
      <c r="AI34" s="135"/>
      <c r="AJ34" s="135"/>
      <c r="AK34" s="139"/>
      <c r="AL34" s="147"/>
      <c r="AM34" s="147"/>
      <c r="AN34" s="147"/>
      <c r="AO34" s="147"/>
    </row>
    <row r="35" spans="1:41" ht="39.75" customHeight="1">
      <c r="A35" s="126" t="s">
        <v>4372</v>
      </c>
      <c r="B35" s="128" t="s">
        <v>3714</v>
      </c>
      <c r="C35" s="128" t="s">
        <v>3715</v>
      </c>
      <c r="D35" s="128" t="s">
        <v>150</v>
      </c>
      <c r="E35" s="129" t="s">
        <v>1708</v>
      </c>
      <c r="F35" s="129">
        <v>78861</v>
      </c>
      <c r="G35" s="98"/>
      <c r="H35" s="94"/>
      <c r="I35" s="98"/>
      <c r="J35" s="129"/>
      <c r="K35" s="129"/>
      <c r="L35" s="132"/>
      <c r="M35" s="133" t="str">
        <f t="shared" si="2"/>
        <v/>
      </c>
      <c r="N35" s="133" t="str">
        <f>IFERROR(VLOOKUP($M35,Lookup!$A$1:$P$20,2,FALSE),"")</f>
        <v/>
      </c>
      <c r="O35" s="133" t="str">
        <f>IFERROR(VLOOKUP($M35,Lookup!$A$1:$P$20,7,FALSE),"")</f>
        <v/>
      </c>
      <c r="P35" s="380"/>
      <c r="Q35" s="133" t="str">
        <f>IFERROR(VLOOKUP($M35,Lookup!$A$1:$P$20,8,FALSE),"")</f>
        <v/>
      </c>
      <c r="R35" s="133" t="str">
        <f>IFERROR(VLOOKUP($M35,Lookup!$A$1:$P$20,9,FALSE),"")</f>
        <v/>
      </c>
      <c r="S35" s="133"/>
      <c r="T35" s="133" t="str">
        <f>IFERROR(VLOOKUP($M35,Lookup!$A$1:$P$20,10,FALSE),"")</f>
        <v/>
      </c>
      <c r="U35" s="133" t="str">
        <f>IFERROR(VLOOKUP($M35,Lookup!$A$1:$P$20,11,FALSE),"")</f>
        <v/>
      </c>
      <c r="V35" s="133" t="str">
        <f>IFERROR(VLOOKUP($M35,Lookup!$A$1:$P$20,12,FALSE),"")</f>
        <v/>
      </c>
      <c r="W35" s="133" t="str">
        <f>IFERROR(VLOOKUP($M35,Lookup!$A$1:$P$20,13,FALSE),"")</f>
        <v/>
      </c>
      <c r="X35" s="133" t="str">
        <f>IFERROR(VLOOKUP($M35,Lookup!$A$1:$P$20,14,FALSE),"")</f>
        <v/>
      </c>
      <c r="Y35" s="133" t="str">
        <f>IFERROR(VLOOKUP($M35,Lookup!$A$1:$P$20,15,FALSE),"")</f>
        <v/>
      </c>
      <c r="Z35" s="133" t="str">
        <f>IFERROR(VLOOKUP($M35,Lookup!$A$1:$P$20,16,FALSE),"")</f>
        <v/>
      </c>
      <c r="AA35" s="133" t="str">
        <f>IFERROR(VLOOKUP($M35,Lookup!$A$1:$Q$20,17,FALSE),"")</f>
        <v/>
      </c>
      <c r="AB35" s="129"/>
      <c r="AC35" s="129"/>
      <c r="AD35" s="135"/>
      <c r="AE35" s="135"/>
      <c r="AF35" s="129"/>
      <c r="AG35" s="129"/>
      <c r="AH35" s="135"/>
      <c r="AI35" s="135"/>
      <c r="AJ35" s="135"/>
      <c r="AK35" s="139"/>
      <c r="AL35" s="147"/>
      <c r="AM35" s="147"/>
      <c r="AN35" s="147"/>
      <c r="AO35" s="147"/>
    </row>
    <row r="36" spans="1:41" ht="39.75" customHeight="1">
      <c r="A36" s="126" t="s">
        <v>4372</v>
      </c>
      <c r="B36" s="128" t="s">
        <v>3716</v>
      </c>
      <c r="C36" s="128" t="s">
        <v>3717</v>
      </c>
      <c r="D36" s="128" t="s">
        <v>232</v>
      </c>
      <c r="E36" s="129" t="s">
        <v>40</v>
      </c>
      <c r="F36" s="129">
        <v>78009</v>
      </c>
      <c r="G36" s="98"/>
      <c r="H36" s="94"/>
      <c r="I36" s="98"/>
      <c r="J36" s="129"/>
      <c r="K36" s="129"/>
      <c r="L36" s="132"/>
      <c r="M36" s="133" t="str">
        <f t="shared" si="2"/>
        <v/>
      </c>
      <c r="N36" s="133" t="str">
        <f>IFERROR(VLOOKUP($M36,Lookup!$A$1:$P$20,2,FALSE),"")</f>
        <v/>
      </c>
      <c r="O36" s="133" t="str">
        <f>IFERROR(VLOOKUP($M36,Lookup!$A$1:$P$20,7,FALSE),"")</f>
        <v/>
      </c>
      <c r="P36" s="380"/>
      <c r="Q36" s="133" t="str">
        <f>IFERROR(VLOOKUP($M36,Lookup!$A$1:$P$20,8,FALSE),"")</f>
        <v/>
      </c>
      <c r="R36" s="133" t="str">
        <f>IFERROR(VLOOKUP($M36,Lookup!$A$1:$P$20,9,FALSE),"")</f>
        <v/>
      </c>
      <c r="S36" s="133"/>
      <c r="T36" s="133" t="str">
        <f>IFERROR(VLOOKUP($M36,Lookup!$A$1:$P$20,10,FALSE),"")</f>
        <v/>
      </c>
      <c r="U36" s="133" t="str">
        <f>IFERROR(VLOOKUP($M36,Lookup!$A$1:$P$20,11,FALSE),"")</f>
        <v/>
      </c>
      <c r="V36" s="133" t="str">
        <f>IFERROR(VLOOKUP($M36,Lookup!$A$1:$P$20,12,FALSE),"")</f>
        <v/>
      </c>
      <c r="W36" s="133" t="str">
        <f>IFERROR(VLOOKUP($M36,Lookup!$A$1:$P$20,13,FALSE),"")</f>
        <v/>
      </c>
      <c r="X36" s="133" t="str">
        <f>IFERROR(VLOOKUP($M36,Lookup!$A$1:$P$20,14,FALSE),"")</f>
        <v/>
      </c>
      <c r="Y36" s="133" t="str">
        <f>IFERROR(VLOOKUP($M36,Lookup!$A$1:$P$20,15,FALSE),"")</f>
        <v/>
      </c>
      <c r="Z36" s="133" t="str">
        <f>IFERROR(VLOOKUP($M36,Lookup!$A$1:$P$20,16,FALSE),"")</f>
        <v/>
      </c>
      <c r="AA36" s="133" t="str">
        <f>IFERROR(VLOOKUP($M36,Lookup!$A$1:$Q$20,17,FALSE),"")</f>
        <v/>
      </c>
      <c r="AB36" s="129"/>
      <c r="AC36" s="129"/>
      <c r="AD36" s="135"/>
      <c r="AE36" s="135"/>
      <c r="AF36" s="129"/>
      <c r="AG36" s="129"/>
      <c r="AH36" s="135"/>
      <c r="AI36" s="135"/>
      <c r="AJ36" s="135"/>
      <c r="AK36" s="139"/>
      <c r="AL36" s="147"/>
      <c r="AM36" s="147"/>
      <c r="AN36" s="147"/>
      <c r="AO36" s="147"/>
    </row>
    <row r="37" spans="1:41" ht="39.75" customHeight="1">
      <c r="A37" s="126" t="s">
        <v>362</v>
      </c>
      <c r="B37" s="644" t="s">
        <v>3718</v>
      </c>
      <c r="C37" s="128" t="s">
        <v>3719</v>
      </c>
      <c r="D37" s="128" t="s">
        <v>3400</v>
      </c>
      <c r="E37" s="129" t="s">
        <v>40</v>
      </c>
      <c r="F37" s="129">
        <v>78004</v>
      </c>
      <c r="G37" s="645">
        <v>500</v>
      </c>
      <c r="H37" s="650" t="s">
        <v>927</v>
      </c>
      <c r="I37" s="98"/>
      <c r="J37" s="129"/>
      <c r="K37" s="129" t="s">
        <v>4168</v>
      </c>
      <c r="L37" s="132" t="s">
        <v>4380</v>
      </c>
      <c r="M37" s="641" t="str">
        <f t="shared" si="2"/>
        <v>Blue</v>
      </c>
      <c r="N37" s="641" t="str">
        <f>IFERROR(VLOOKUP($M37,Lookup!$A$1:$P$20,2,FALSE),"")</f>
        <v>Level 5</v>
      </c>
      <c r="O37" s="641">
        <f>IFERROR(VLOOKUP($M37,Lookup!$A$1:$P$20,7,FALSE),"")</f>
        <v>0</v>
      </c>
      <c r="P37" s="642"/>
      <c r="Q37" s="641">
        <f>IFERROR(VLOOKUP($M37,Lookup!$A$1:$P$20,8,FALSE),"")</f>
        <v>2</v>
      </c>
      <c r="R37" s="641">
        <f>IFERROR(VLOOKUP($M37,Lookup!$A$1:$P$20,9,FALSE),"")</f>
        <v>2</v>
      </c>
      <c r="S37" s="641">
        <v>379</v>
      </c>
      <c r="T37" s="641">
        <f>IFERROR(VLOOKUP($M37,Lookup!$A$1:$P$20,10,FALSE),"")</f>
        <v>2</v>
      </c>
      <c r="U37" s="641">
        <f>IFERROR(VLOOKUP($M37,Lookup!$A$1:$P$20,11,FALSE),"")</f>
        <v>0</v>
      </c>
      <c r="V37" s="641">
        <f>IFERROR(VLOOKUP($M37,Lookup!$A$1:$P$20,12,FALSE),"")</f>
        <v>0</v>
      </c>
      <c r="W37" s="641">
        <f>IFERROR(VLOOKUP($M37,Lookup!$A$1:$P$20,13,FALSE),"")</f>
        <v>0</v>
      </c>
      <c r="X37" s="641">
        <f>IFERROR(VLOOKUP($M37,Lookup!$A$1:$P$20,14,FALSE),"")</f>
        <v>0</v>
      </c>
      <c r="Y37" s="641">
        <f>IFERROR(VLOOKUP($M37,Lookup!$A$1:$P$20,15,FALSE),"")</f>
        <v>0</v>
      </c>
      <c r="Z37" s="641">
        <f>IFERROR(VLOOKUP($M37,Lookup!$A$1:$P$20,16,FALSE),"")</f>
        <v>0</v>
      </c>
      <c r="AA37" s="641">
        <f>IFERROR(VLOOKUP($M37,Lookup!$A$1:$Q$20,17,FALSE),"")</f>
        <v>1</v>
      </c>
      <c r="AB37" s="129"/>
      <c r="AC37" s="129"/>
      <c r="AD37" s="135"/>
      <c r="AE37" s="135"/>
      <c r="AF37" s="129" t="s">
        <v>2274</v>
      </c>
      <c r="AG37" s="129"/>
      <c r="AH37" s="135" t="s">
        <v>4107</v>
      </c>
      <c r="AI37" s="402">
        <v>1</v>
      </c>
      <c r="AJ37" s="402" t="s">
        <v>3431</v>
      </c>
      <c r="AK37" s="139"/>
      <c r="AL37" s="147"/>
      <c r="AM37" s="170">
        <v>2</v>
      </c>
      <c r="AN37" s="170"/>
      <c r="AO37" s="170">
        <v>2</v>
      </c>
    </row>
    <row r="38" spans="1:41" ht="39.75" customHeight="1">
      <c r="A38" s="126" t="s">
        <v>2969</v>
      </c>
      <c r="B38" s="128" t="s">
        <v>3607</v>
      </c>
      <c r="C38" s="128" t="s">
        <v>3608</v>
      </c>
      <c r="D38" s="128" t="s">
        <v>68</v>
      </c>
      <c r="E38" s="129" t="s">
        <v>40</v>
      </c>
      <c r="F38" s="129">
        <v>77041</v>
      </c>
      <c r="G38" s="98"/>
      <c r="H38" s="94"/>
      <c r="I38" s="98">
        <v>10000</v>
      </c>
      <c r="J38" s="129" t="s">
        <v>2325</v>
      </c>
      <c r="K38" s="129" t="s">
        <v>3758</v>
      </c>
      <c r="L38" s="132" t="s">
        <v>4394</v>
      </c>
      <c r="M38" s="641" t="str">
        <f t="shared" si="2"/>
        <v>Silver</v>
      </c>
      <c r="N38" s="641" t="str">
        <f>IFERROR(VLOOKUP($M38,Lookup!$A$1:$P$20,2,FALSE),"")</f>
        <v>Level 1</v>
      </c>
      <c r="O38" s="641">
        <f>IFERROR(VLOOKUP($M38,Lookup!$A$1:$P$20,7,FALSE),"")</f>
        <v>4</v>
      </c>
      <c r="P38" s="642" t="s">
        <v>4395</v>
      </c>
      <c r="Q38" s="641">
        <f>IFERROR(VLOOKUP($M38,Lookup!$A$1:$P$20,8,FALSE),"")</f>
        <v>6</v>
      </c>
      <c r="R38" s="641">
        <f>IFERROR(VLOOKUP($M38,Lookup!$A$1:$P$20,9,FALSE),"")</f>
        <v>4</v>
      </c>
      <c r="S38" s="649">
        <v>381382</v>
      </c>
      <c r="T38" s="641">
        <f>IFERROR(VLOOKUP($M38,Lookup!$A$1:$P$20,10,FALSE),"")</f>
        <v>8</v>
      </c>
      <c r="U38" s="641" t="str">
        <f>IFERROR(VLOOKUP($M38,Lookup!$A$1:$P$20,11,FALSE),"")</f>
        <v>Yes</v>
      </c>
      <c r="V38" s="641" t="str">
        <f>IFERROR(VLOOKUP($M38,Lookup!$A$1:$P$20,12,FALSE),"")</f>
        <v>10X20</v>
      </c>
      <c r="W38" s="641" t="str">
        <f>IFERROR(VLOOKUP($M38,Lookup!$A$1:$P$20,13,FALSE),"")</f>
        <v>Yes</v>
      </c>
      <c r="X38" s="641" t="str">
        <f>IFERROR(VLOOKUP($M38,Lookup!$A$1:$P$20,14,FALSE),"")</f>
        <v>Yes</v>
      </c>
      <c r="Y38" s="641" t="str">
        <f>IFERROR(VLOOKUP($M38,Lookup!$A$1:$P$20,15,FALSE),"")</f>
        <v>Yes</v>
      </c>
      <c r="Z38" s="641">
        <f>IFERROR(VLOOKUP($M38,Lookup!$A$1:$P$20,16,FALSE),"")</f>
        <v>4</v>
      </c>
      <c r="AA38" s="641">
        <f>IFERROR(VLOOKUP($M38,Lookup!$A$1:$Q$20,17,FALSE),"")</f>
        <v>4</v>
      </c>
      <c r="AB38" s="129"/>
      <c r="AC38" s="129"/>
      <c r="AD38" s="135"/>
      <c r="AE38" s="135"/>
      <c r="AF38" s="129" t="s">
        <v>1598</v>
      </c>
      <c r="AG38" s="129"/>
      <c r="AH38" s="135" t="s">
        <v>4107</v>
      </c>
      <c r="AI38" s="402">
        <v>1</v>
      </c>
      <c r="AJ38" s="402" t="s">
        <v>3431</v>
      </c>
      <c r="AK38" s="139"/>
      <c r="AL38" s="147"/>
      <c r="AM38" s="170">
        <v>2</v>
      </c>
      <c r="AN38" s="170"/>
      <c r="AO38" s="170">
        <v>2</v>
      </c>
    </row>
    <row r="39" spans="1:41" ht="39.75" customHeight="1">
      <c r="A39" s="126" t="s">
        <v>362</v>
      </c>
      <c r="B39" s="644" t="s">
        <v>3324</v>
      </c>
      <c r="C39" s="379" t="s">
        <v>3772</v>
      </c>
      <c r="D39" s="379" t="s">
        <v>37</v>
      </c>
      <c r="E39" s="372" t="s">
        <v>40</v>
      </c>
      <c r="F39" s="372">
        <v>78207</v>
      </c>
      <c r="G39" s="645">
        <v>250</v>
      </c>
      <c r="H39" s="650" t="s">
        <v>927</v>
      </c>
      <c r="I39" s="98"/>
      <c r="J39" s="129"/>
      <c r="K39" s="129" t="s">
        <v>4244</v>
      </c>
      <c r="L39" s="132" t="s">
        <v>4396</v>
      </c>
      <c r="M39" s="641" t="str">
        <f t="shared" si="2"/>
        <v>Red</v>
      </c>
      <c r="N39" s="641" t="str">
        <f>IFERROR(VLOOKUP($M39,Lookup!$A$1:$P$20,2,FALSE),"")</f>
        <v>Level 6</v>
      </c>
      <c r="O39" s="641">
        <f>IFERROR(VLOOKUP($M39,Lookup!$A$1:$P$20,7,FALSE),"")</f>
        <v>0</v>
      </c>
      <c r="P39" s="642"/>
      <c r="Q39" s="641">
        <f>IFERROR(VLOOKUP($M39,Lookup!$A$1:$P$20,8,FALSE),"")</f>
        <v>1</v>
      </c>
      <c r="R39" s="641">
        <f>IFERROR(VLOOKUP($M39,Lookup!$A$1:$P$20,9,FALSE),"")</f>
        <v>0</v>
      </c>
      <c r="S39" s="641">
        <v>380</v>
      </c>
      <c r="T39" s="641">
        <f>IFERROR(VLOOKUP($M39,Lookup!$A$1:$P$20,10,FALSE),"")</f>
        <v>2</v>
      </c>
      <c r="U39" s="641">
        <f>IFERROR(VLOOKUP($M39,Lookup!$A$1:$P$20,11,FALSE),"")</f>
        <v>0</v>
      </c>
      <c r="V39" s="641">
        <f>IFERROR(VLOOKUP($M39,Lookup!$A$1:$P$20,12,FALSE),"")</f>
        <v>0</v>
      </c>
      <c r="W39" s="641">
        <f>IFERROR(VLOOKUP($M39,Lookup!$A$1:$P$20,13,FALSE),"")</f>
        <v>0</v>
      </c>
      <c r="X39" s="641">
        <f>IFERROR(VLOOKUP($M39,Lookup!$A$1:$P$20,14,FALSE),"")</f>
        <v>0</v>
      </c>
      <c r="Y39" s="641">
        <f>IFERROR(VLOOKUP($M39,Lookup!$A$1:$P$20,15,FALSE),"")</f>
        <v>0</v>
      </c>
      <c r="Z39" s="641">
        <f>IFERROR(VLOOKUP($M39,Lookup!$A$1:$P$20,16,FALSE),"")</f>
        <v>0</v>
      </c>
      <c r="AA39" s="641">
        <f>IFERROR(VLOOKUP($M39,Lookup!$A$1:$Q$20,17,FALSE),"")</f>
        <v>1</v>
      </c>
      <c r="AB39" s="129"/>
      <c r="AC39" s="129"/>
      <c r="AD39" s="135"/>
      <c r="AE39" s="135"/>
      <c r="AF39" s="129"/>
      <c r="AG39" s="129"/>
      <c r="AH39" s="135"/>
      <c r="AI39" s="402"/>
      <c r="AJ39" s="402"/>
      <c r="AK39" s="139"/>
      <c r="AL39" s="147"/>
      <c r="AM39" s="170"/>
      <c r="AN39" s="170"/>
      <c r="AO39" s="170"/>
    </row>
    <row r="40" spans="1:41" ht="39.75" customHeight="1">
      <c r="A40" s="126" t="s">
        <v>362</v>
      </c>
      <c r="B40" s="644" t="s">
        <v>4343</v>
      </c>
      <c r="C40" s="379" t="s">
        <v>1177</v>
      </c>
      <c r="D40" s="379" t="s">
        <v>129</v>
      </c>
      <c r="E40" s="372" t="s">
        <v>40</v>
      </c>
      <c r="F40" s="372">
        <v>78155</v>
      </c>
      <c r="G40" s="645">
        <v>400</v>
      </c>
      <c r="H40" s="650" t="s">
        <v>927</v>
      </c>
      <c r="I40" s="98"/>
      <c r="J40" s="129"/>
      <c r="K40" s="129"/>
      <c r="L40" s="132"/>
      <c r="M40" s="641" t="str">
        <f t="shared" si="2"/>
        <v>Red</v>
      </c>
      <c r="N40" s="641" t="str">
        <f>IFERROR(VLOOKUP($M40,Lookup!$A$1:$P$20,2,FALSE),"")</f>
        <v>Level 6</v>
      </c>
      <c r="O40" s="641">
        <f>IFERROR(VLOOKUP($M40,Lookup!$A$1:$P$20,7,FALSE),"")</f>
        <v>0</v>
      </c>
      <c r="P40" s="642"/>
      <c r="Q40" s="641">
        <f>IFERROR(VLOOKUP($M40,Lookup!$A$1:$P$20,8,FALSE),"")</f>
        <v>1</v>
      </c>
      <c r="R40" s="641">
        <f>IFERROR(VLOOKUP($M40,Lookup!$A$1:$P$20,9,FALSE),"")</f>
        <v>0</v>
      </c>
      <c r="S40" s="641">
        <v>383</v>
      </c>
      <c r="T40" s="641">
        <f>IFERROR(VLOOKUP($M40,Lookup!$A$1:$P$20,10,FALSE),"")</f>
        <v>2</v>
      </c>
      <c r="U40" s="641">
        <f>IFERROR(VLOOKUP($M40,Lookup!$A$1:$P$20,11,FALSE),"")</f>
        <v>0</v>
      </c>
      <c r="V40" s="641">
        <f>IFERROR(VLOOKUP($M40,Lookup!$A$1:$P$20,12,FALSE),"")</f>
        <v>0</v>
      </c>
      <c r="W40" s="641">
        <f>IFERROR(VLOOKUP($M40,Lookup!$A$1:$P$20,13,FALSE),"")</f>
        <v>0</v>
      </c>
      <c r="X40" s="641">
        <f>IFERROR(VLOOKUP($M40,Lookup!$A$1:$P$20,14,FALSE),"")</f>
        <v>0</v>
      </c>
      <c r="Y40" s="641">
        <f>IFERROR(VLOOKUP($M40,Lookup!$A$1:$P$20,15,FALSE),"")</f>
        <v>0</v>
      </c>
      <c r="Z40" s="641">
        <f>IFERROR(VLOOKUP($M40,Lookup!$A$1:$P$20,16,FALSE),"")</f>
        <v>0</v>
      </c>
      <c r="AA40" s="641">
        <f>IFERROR(VLOOKUP($M40,Lookup!$A$1:$Q$20,17,FALSE),"")</f>
        <v>1</v>
      </c>
      <c r="AB40" s="129"/>
      <c r="AC40" s="129"/>
      <c r="AD40" s="135"/>
      <c r="AE40" s="135"/>
      <c r="AF40" s="129" t="s">
        <v>2658</v>
      </c>
      <c r="AG40" s="130" t="s">
        <v>2659</v>
      </c>
      <c r="AH40" s="135"/>
      <c r="AI40" s="402"/>
      <c r="AJ40" s="402"/>
      <c r="AK40" s="139"/>
      <c r="AL40" s="147"/>
      <c r="AM40" s="170"/>
      <c r="AN40" s="170"/>
      <c r="AO40" s="170"/>
    </row>
    <row r="41" spans="1:41" ht="39.75" customHeight="1">
      <c r="A41" s="126" t="s">
        <v>362</v>
      </c>
      <c r="B41" s="644" t="s">
        <v>3720</v>
      </c>
      <c r="C41" s="128" t="s">
        <v>3721</v>
      </c>
      <c r="D41" s="128" t="s">
        <v>37</v>
      </c>
      <c r="E41" s="129" t="s">
        <v>40</v>
      </c>
      <c r="F41" s="129">
        <v>78250</v>
      </c>
      <c r="G41" s="645">
        <v>1000</v>
      </c>
      <c r="H41" s="650" t="s">
        <v>927</v>
      </c>
      <c r="I41" s="98"/>
      <c r="J41" s="129"/>
      <c r="K41" s="129" t="s">
        <v>4155</v>
      </c>
      <c r="L41" s="132" t="s">
        <v>4397</v>
      </c>
      <c r="M41" s="641" t="str">
        <f t="shared" si="2"/>
        <v>Trophy</v>
      </c>
      <c r="N41" s="641" t="str">
        <f>IFERROR(VLOOKUP($M41,Lookup!$A$1:$P$20,2,FALSE),"")</f>
        <v>Level 4</v>
      </c>
      <c r="O41" s="641">
        <f>IFERROR(VLOOKUP($M41,Lookup!$A$1:$P$20,7,FALSE),"")</f>
        <v>0</v>
      </c>
      <c r="P41" s="642"/>
      <c r="Q41" s="641">
        <f>IFERROR(VLOOKUP($M41,Lookup!$A$1:$P$20,8,FALSE),"")</f>
        <v>2</v>
      </c>
      <c r="R41" s="641">
        <f>IFERROR(VLOOKUP($M41,Lookup!$A$1:$P$20,9,FALSE),"")</f>
        <v>2</v>
      </c>
      <c r="S41" s="649">
        <v>542384</v>
      </c>
      <c r="T41" s="641">
        <f>IFERROR(VLOOKUP($M41,Lookup!$A$1:$P$20,10,FALSE),"")</f>
        <v>4</v>
      </c>
      <c r="U41" s="641" t="str">
        <f>IFERROR(VLOOKUP($M41,Lookup!$A$1:$P$20,11,FALSE),"")</f>
        <v>Yes</v>
      </c>
      <c r="V41" s="641">
        <f>IFERROR(VLOOKUP($M41,Lookup!$A$1:$P$20,12,FALSE),"")</f>
        <v>0</v>
      </c>
      <c r="W41" s="641" t="str">
        <f>IFERROR(VLOOKUP($M41,Lookup!$A$1:$P$20,13,FALSE),"")</f>
        <v>Yes</v>
      </c>
      <c r="X41" s="641">
        <f>IFERROR(VLOOKUP($M41,Lookup!$A$1:$P$20,14,FALSE),"")</f>
        <v>0</v>
      </c>
      <c r="Y41" s="641">
        <f>IFERROR(VLOOKUP($M41,Lookup!$A$1:$P$20,15,FALSE),"")</f>
        <v>0</v>
      </c>
      <c r="Z41" s="641">
        <f>IFERROR(VLOOKUP($M41,Lookup!$A$1:$P$20,16,FALSE),"")</f>
        <v>0</v>
      </c>
      <c r="AA41" s="641">
        <f>IFERROR(VLOOKUP($M41,Lookup!$A$1:$Q$20,17,FALSE),"")</f>
        <v>2</v>
      </c>
      <c r="AB41" s="129"/>
      <c r="AC41" s="129"/>
      <c r="AD41" s="135"/>
      <c r="AE41" s="135"/>
      <c r="AF41" s="129" t="s">
        <v>3722</v>
      </c>
      <c r="AG41" s="129"/>
      <c r="AH41" s="135"/>
      <c r="AI41" s="135"/>
      <c r="AJ41" s="135"/>
      <c r="AK41" s="139"/>
      <c r="AL41" s="147"/>
      <c r="AM41" s="170">
        <v>2</v>
      </c>
      <c r="AN41" s="170"/>
      <c r="AO41" s="170">
        <v>2</v>
      </c>
    </row>
    <row r="42" spans="1:41" ht="39.75" customHeight="1">
      <c r="A42" s="126" t="s">
        <v>4398</v>
      </c>
      <c r="B42" s="128" t="s">
        <v>3726</v>
      </c>
      <c r="C42" s="128" t="s">
        <v>3727</v>
      </c>
      <c r="D42" s="128" t="s">
        <v>37</v>
      </c>
      <c r="E42" s="129" t="s">
        <v>40</v>
      </c>
      <c r="F42" s="129">
        <v>78240</v>
      </c>
      <c r="G42" s="98"/>
      <c r="H42" s="129"/>
      <c r="I42" s="98"/>
      <c r="J42" s="129"/>
      <c r="K42" s="129" t="s">
        <v>3370</v>
      </c>
      <c r="L42" s="132" t="s">
        <v>4399</v>
      </c>
      <c r="M42" s="133" t="str">
        <f t="shared" si="2"/>
        <v/>
      </c>
      <c r="N42" s="133" t="str">
        <f>IFERROR(VLOOKUP($M42,Lookup!$A$1:$P$20,2,FALSE),"")</f>
        <v/>
      </c>
      <c r="O42" s="133" t="str">
        <f>IFERROR(VLOOKUP($M42,Lookup!$A$1:$P$20,7,FALSE),"")</f>
        <v/>
      </c>
      <c r="P42" s="380"/>
      <c r="Q42" s="133" t="str">
        <f>IFERROR(VLOOKUP($M42,Lookup!$A$1:$P$20,8,FALSE),"")</f>
        <v/>
      </c>
      <c r="R42" s="133" t="str">
        <f>IFERROR(VLOOKUP($M42,Lookup!$A$1:$P$20,9,FALSE),"")</f>
        <v/>
      </c>
      <c r="S42" s="133"/>
      <c r="T42" s="133" t="str">
        <f>IFERROR(VLOOKUP($M42,Lookup!$A$1:$P$20,10,FALSE),"")</f>
        <v/>
      </c>
      <c r="U42" s="133" t="str">
        <f>IFERROR(VLOOKUP($M42,Lookup!$A$1:$P$20,11,FALSE),"")</f>
        <v/>
      </c>
      <c r="V42" s="133" t="str">
        <f>IFERROR(VLOOKUP($M42,Lookup!$A$1:$P$20,12,FALSE),"")</f>
        <v/>
      </c>
      <c r="W42" s="133" t="str">
        <f>IFERROR(VLOOKUP($M42,Lookup!$A$1:$P$20,13,FALSE),"")</f>
        <v/>
      </c>
      <c r="X42" s="133" t="str">
        <f>IFERROR(VLOOKUP($M42,Lookup!$A$1:$P$20,14,FALSE),"")</f>
        <v/>
      </c>
      <c r="Y42" s="133" t="str">
        <f>IFERROR(VLOOKUP($M42,Lookup!$A$1:$P$20,15,FALSE),"")</f>
        <v/>
      </c>
      <c r="Z42" s="133" t="str">
        <f>IFERROR(VLOOKUP($M42,Lookup!$A$1:$P$20,16,FALSE),"")</f>
        <v/>
      </c>
      <c r="AA42" s="133" t="str">
        <f>IFERROR(VLOOKUP($M42,Lookup!$A$1:$Q$20,17,FALSE),"")</f>
        <v/>
      </c>
      <c r="AB42" s="129"/>
      <c r="AC42" s="146"/>
      <c r="AD42" s="135"/>
      <c r="AE42" s="135"/>
      <c r="AF42" s="129" t="s">
        <v>3728</v>
      </c>
      <c r="AG42" s="129"/>
      <c r="AH42" s="135"/>
      <c r="AI42" s="135"/>
      <c r="AJ42" s="135"/>
      <c r="AK42" s="139"/>
      <c r="AL42" s="147"/>
      <c r="AM42" s="170">
        <v>1</v>
      </c>
      <c r="AN42" s="170"/>
      <c r="AO42" s="170">
        <v>1</v>
      </c>
    </row>
    <row r="43" spans="1:41" ht="39.75" customHeight="1">
      <c r="A43" s="126" t="s">
        <v>4400</v>
      </c>
      <c r="B43" s="128" t="s">
        <v>3729</v>
      </c>
      <c r="C43" s="128" t="s">
        <v>3730</v>
      </c>
      <c r="D43" s="128" t="s">
        <v>68</v>
      </c>
      <c r="E43" s="129" t="s">
        <v>40</v>
      </c>
      <c r="F43" s="129">
        <v>77007</v>
      </c>
      <c r="G43" s="98"/>
      <c r="H43" s="129"/>
      <c r="I43" s="98">
        <v>10000</v>
      </c>
      <c r="J43" s="94" t="s">
        <v>2325</v>
      </c>
      <c r="K43" s="129" t="s">
        <v>3758</v>
      </c>
      <c r="L43" s="132" t="s">
        <v>4401</v>
      </c>
      <c r="M43" s="641" t="str">
        <f t="shared" si="2"/>
        <v>Silver</v>
      </c>
      <c r="N43" s="641" t="str">
        <f>IFERROR(VLOOKUP($M43,Lookup!$A$1:$P$20,2,FALSE),"")</f>
        <v>Level 1</v>
      </c>
      <c r="O43" s="641">
        <f>IFERROR(VLOOKUP($M43,Lookup!$A$1:$P$20,7,FALSE),"")</f>
        <v>4</v>
      </c>
      <c r="P43" s="642" t="s">
        <v>4402</v>
      </c>
      <c r="Q43" s="641">
        <f>IFERROR(VLOOKUP($M43,Lookup!$A$1:$P$20,8,FALSE),"")</f>
        <v>6</v>
      </c>
      <c r="R43" s="641">
        <f>IFERROR(VLOOKUP($M43,Lookup!$A$1:$P$20,9,FALSE),"")</f>
        <v>4</v>
      </c>
      <c r="S43" s="649">
        <v>385386</v>
      </c>
      <c r="T43" s="641">
        <f>IFERROR(VLOOKUP($M43,Lookup!$A$1:$P$20,10,FALSE),"")</f>
        <v>8</v>
      </c>
      <c r="U43" s="641" t="str">
        <f>IFERROR(VLOOKUP($M43,Lookup!$A$1:$P$20,11,FALSE),"")</f>
        <v>Yes</v>
      </c>
      <c r="V43" s="641" t="str">
        <f>IFERROR(VLOOKUP($M43,Lookup!$A$1:$P$20,12,FALSE),"")</f>
        <v>10X20</v>
      </c>
      <c r="W43" s="641" t="str">
        <f>IFERROR(VLOOKUP($M43,Lookup!$A$1:$P$20,13,FALSE),"")</f>
        <v>Yes</v>
      </c>
      <c r="X43" s="641" t="str">
        <f>IFERROR(VLOOKUP($M43,Lookup!$A$1:$P$20,14,FALSE),"")</f>
        <v>Yes</v>
      </c>
      <c r="Y43" s="641" t="str">
        <f>IFERROR(VLOOKUP($M43,Lookup!$A$1:$P$20,15,FALSE),"")</f>
        <v>Yes</v>
      </c>
      <c r="Z43" s="641">
        <f>IFERROR(VLOOKUP($M43,Lookup!$A$1:$P$20,16,FALSE),"")</f>
        <v>4</v>
      </c>
      <c r="AA43" s="641">
        <f>IFERROR(VLOOKUP($M43,Lookup!$A$1:$Q$20,17,FALSE),"")</f>
        <v>4</v>
      </c>
      <c r="AB43" s="129"/>
      <c r="AC43" s="146"/>
      <c r="AD43" s="135"/>
      <c r="AE43" s="135"/>
      <c r="AF43" s="129" t="s">
        <v>3731</v>
      </c>
      <c r="AG43" s="129"/>
      <c r="AH43" s="135" t="s">
        <v>4107</v>
      </c>
      <c r="AI43" s="402">
        <v>1</v>
      </c>
      <c r="AJ43" s="402" t="s">
        <v>3057</v>
      </c>
      <c r="AK43" s="139"/>
      <c r="AL43" s="170">
        <v>2</v>
      </c>
      <c r="AM43" s="170">
        <v>2</v>
      </c>
      <c r="AN43" s="170">
        <v>2</v>
      </c>
      <c r="AO43" s="170">
        <v>2</v>
      </c>
    </row>
    <row r="44" spans="1:41" ht="39.75" customHeight="1">
      <c r="A44" s="126" t="s">
        <v>2529</v>
      </c>
      <c r="B44" s="140" t="s">
        <v>3217</v>
      </c>
      <c r="C44" s="379" t="s">
        <v>1621</v>
      </c>
      <c r="D44" s="379" t="s">
        <v>185</v>
      </c>
      <c r="E44" s="372" t="s">
        <v>40</v>
      </c>
      <c r="F44" s="372">
        <v>78119</v>
      </c>
      <c r="G44" s="159">
        <v>250</v>
      </c>
      <c r="H44" s="96" t="s">
        <v>931</v>
      </c>
      <c r="I44" s="98"/>
      <c r="J44" s="129"/>
      <c r="K44" s="129" t="s">
        <v>217</v>
      </c>
      <c r="L44" s="132" t="s">
        <v>4403</v>
      </c>
      <c r="M44" s="411" t="str">
        <f t="shared" si="2"/>
        <v>Red</v>
      </c>
      <c r="N44" s="411" t="str">
        <f>IFERROR(VLOOKUP($M44,Lookup!$A$1:$P$20,2,FALSE),"")</f>
        <v>Level 6</v>
      </c>
      <c r="O44" s="411">
        <f>IFERROR(VLOOKUP($M44,Lookup!$A$1:$P$20,7,FALSE),"")</f>
        <v>0</v>
      </c>
      <c r="P44" s="637"/>
      <c r="Q44" s="411">
        <f>IFERROR(VLOOKUP($M44,Lookup!$A$1:$P$20,8,FALSE),"")</f>
        <v>1</v>
      </c>
      <c r="R44" s="411">
        <f>IFERROR(VLOOKUP($M44,Lookup!$A$1:$P$20,9,FALSE),"")</f>
        <v>0</v>
      </c>
      <c r="S44" s="411"/>
      <c r="T44" s="411">
        <f>IFERROR(VLOOKUP($M44,Lookup!$A$1:$P$20,10,FALSE),"")</f>
        <v>2</v>
      </c>
      <c r="U44" s="411">
        <f>IFERROR(VLOOKUP($M44,Lookup!$A$1:$P$20,11,FALSE),"")</f>
        <v>0</v>
      </c>
      <c r="V44" s="411">
        <f>IFERROR(VLOOKUP($M44,Lookup!$A$1:$P$20,12,FALSE),"")</f>
        <v>0</v>
      </c>
      <c r="W44" s="411">
        <f>IFERROR(VLOOKUP($M44,Lookup!$A$1:$P$20,13,FALSE),"")</f>
        <v>0</v>
      </c>
      <c r="X44" s="411">
        <f>IFERROR(VLOOKUP($M44,Lookup!$A$1:$P$20,14,FALSE),"")</f>
        <v>0</v>
      </c>
      <c r="Y44" s="411">
        <f>IFERROR(VLOOKUP($M44,Lookup!$A$1:$P$20,15,FALSE),"")</f>
        <v>0</v>
      </c>
      <c r="Z44" s="411">
        <f>IFERROR(VLOOKUP($M44,Lookup!$A$1:$P$20,16,FALSE),"")</f>
        <v>0</v>
      </c>
      <c r="AA44" s="411">
        <f>IFERROR(VLOOKUP($M44,Lookup!$A$1:$Q$20,17,FALSE),"")</f>
        <v>1</v>
      </c>
      <c r="AB44" s="129"/>
      <c r="AC44" s="146"/>
      <c r="AD44" s="135"/>
      <c r="AE44" s="135"/>
      <c r="AF44" s="129" t="s">
        <v>3439</v>
      </c>
      <c r="AG44" s="129"/>
      <c r="AH44" s="135"/>
      <c r="AI44" s="135"/>
      <c r="AJ44" s="135"/>
      <c r="AK44" s="139"/>
      <c r="AL44" s="147"/>
      <c r="AM44" s="170">
        <v>2</v>
      </c>
      <c r="AN44" s="170"/>
      <c r="AO44" s="170">
        <v>2</v>
      </c>
    </row>
    <row r="45" spans="1:41" ht="39.75" customHeight="1">
      <c r="A45" s="126" t="s">
        <v>2969</v>
      </c>
      <c r="B45" s="128" t="s">
        <v>3621</v>
      </c>
      <c r="C45" s="128" t="s">
        <v>3622</v>
      </c>
      <c r="D45" s="128" t="s">
        <v>37</v>
      </c>
      <c r="E45" s="129" t="s">
        <v>40</v>
      </c>
      <c r="F45" s="129">
        <v>78232</v>
      </c>
      <c r="G45" s="98"/>
      <c r="H45" s="94"/>
      <c r="I45" s="98"/>
      <c r="J45" s="129"/>
      <c r="K45" s="129"/>
      <c r="L45" s="132" t="s">
        <v>4404</v>
      </c>
      <c r="M45" s="133" t="str">
        <f t="shared" si="2"/>
        <v/>
      </c>
      <c r="N45" s="133" t="str">
        <f>IFERROR(VLOOKUP($M45,Lookup!$A$1:$P$20,2,FALSE),"")</f>
        <v/>
      </c>
      <c r="O45" s="133" t="str">
        <f>IFERROR(VLOOKUP($M45,Lookup!$A$1:$P$20,7,FALSE),"")</f>
        <v/>
      </c>
      <c r="P45" s="380"/>
      <c r="Q45" s="133" t="str">
        <f>IFERROR(VLOOKUP($M45,Lookup!$A$1:$P$20,8,FALSE),"")</f>
        <v/>
      </c>
      <c r="R45" s="133" t="str">
        <f>IFERROR(VLOOKUP($M45,Lookup!$A$1:$P$20,9,FALSE),"")</f>
        <v/>
      </c>
      <c r="S45" s="133"/>
      <c r="T45" s="133" t="str">
        <f>IFERROR(VLOOKUP($M45,Lookup!$A$1:$P$20,10,FALSE),"")</f>
        <v/>
      </c>
      <c r="U45" s="133" t="str">
        <f>IFERROR(VLOOKUP($M45,Lookup!$A$1:$P$20,11,FALSE),"")</f>
        <v/>
      </c>
      <c r="V45" s="133" t="str">
        <f>IFERROR(VLOOKUP($M45,Lookup!$A$1:$P$20,12,FALSE),"")</f>
        <v/>
      </c>
      <c r="W45" s="133" t="str">
        <f>IFERROR(VLOOKUP($M45,Lookup!$A$1:$P$20,13,FALSE),"")</f>
        <v/>
      </c>
      <c r="X45" s="133" t="str">
        <f>IFERROR(VLOOKUP($M45,Lookup!$A$1:$P$20,14,FALSE),"")</f>
        <v/>
      </c>
      <c r="Y45" s="133" t="str">
        <f>IFERROR(VLOOKUP($M45,Lookup!$A$1:$P$20,15,FALSE),"")</f>
        <v/>
      </c>
      <c r="Z45" s="133" t="str">
        <f>IFERROR(VLOOKUP($M45,Lookup!$A$1:$P$20,16,FALSE),"")</f>
        <v/>
      </c>
      <c r="AA45" s="133" t="str">
        <f>IFERROR(VLOOKUP($M45,Lookup!$A$1:$Q$20,17,FALSE),"")</f>
        <v/>
      </c>
      <c r="AB45" s="129"/>
      <c r="AC45" s="129"/>
      <c r="AD45" s="135"/>
      <c r="AE45" s="135"/>
      <c r="AF45" s="129"/>
      <c r="AG45" s="129"/>
      <c r="AH45" s="135"/>
      <c r="AI45" s="135"/>
      <c r="AJ45" s="135"/>
      <c r="AK45" s="139"/>
      <c r="AL45" s="147"/>
      <c r="AM45" s="170">
        <v>1</v>
      </c>
      <c r="AN45" s="170"/>
      <c r="AO45" s="170">
        <v>1</v>
      </c>
    </row>
    <row r="46" spans="1:41" ht="39.75" customHeight="1">
      <c r="A46" s="126" t="s">
        <v>362</v>
      </c>
      <c r="B46" s="644" t="s">
        <v>3602</v>
      </c>
      <c r="C46" s="379" t="s">
        <v>1625</v>
      </c>
      <c r="D46" s="379" t="s">
        <v>37</v>
      </c>
      <c r="E46" s="372" t="s">
        <v>40</v>
      </c>
      <c r="F46" s="372">
        <v>78218</v>
      </c>
      <c r="G46" s="645">
        <v>1000</v>
      </c>
      <c r="H46" s="650" t="s">
        <v>927</v>
      </c>
      <c r="I46" s="98"/>
      <c r="J46" s="129"/>
      <c r="K46" s="129" t="s">
        <v>996</v>
      </c>
      <c r="L46" s="184" t="s">
        <v>4405</v>
      </c>
      <c r="M46" s="444" t="str">
        <f t="shared" si="2"/>
        <v>Trophy</v>
      </c>
      <c r="N46" s="444" t="str">
        <f>IFERROR(VLOOKUP($M46,Lookup!$A$1:$P$20,2,FALSE),"")</f>
        <v>Level 4</v>
      </c>
      <c r="O46" s="444">
        <f>IFERROR(VLOOKUP($M46,Lookup!$A$1:$P$20,7,FALSE),"")</f>
        <v>0</v>
      </c>
      <c r="P46" s="653"/>
      <c r="Q46" s="444">
        <f>IFERROR(VLOOKUP($M46,Lookup!$A$1:$P$20,8,FALSE),"")</f>
        <v>2</v>
      </c>
      <c r="R46" s="444">
        <f>IFERROR(VLOOKUP($M46,Lookup!$A$1:$P$20,9,FALSE),"")</f>
        <v>2</v>
      </c>
      <c r="S46" s="444">
        <v>352353</v>
      </c>
      <c r="T46" s="444">
        <f>IFERROR(VLOOKUP($M46,Lookup!$A$1:$P$20,10,FALSE),"")</f>
        <v>4</v>
      </c>
      <c r="U46" s="444" t="str">
        <f>IFERROR(VLOOKUP($M46,Lookup!$A$1:$P$20,11,FALSE),"")</f>
        <v>Yes</v>
      </c>
      <c r="V46" s="444">
        <f>IFERROR(VLOOKUP($M46,Lookup!$A$1:$P$20,12,FALSE),"")</f>
        <v>0</v>
      </c>
      <c r="W46" s="444" t="str">
        <f>IFERROR(VLOOKUP($M46,Lookup!$A$1:$P$20,13,FALSE),"")</f>
        <v>Yes</v>
      </c>
      <c r="X46" s="444">
        <f>IFERROR(VLOOKUP($M46,Lookup!$A$1:$P$20,14,FALSE),"")</f>
        <v>0</v>
      </c>
      <c r="Y46" s="444">
        <f>IFERROR(VLOOKUP($M46,Lookup!$A$1:$P$20,15,FALSE),"")</f>
        <v>0</v>
      </c>
      <c r="Z46" s="444">
        <f>IFERROR(VLOOKUP($M46,Lookup!$A$1:$P$20,16,FALSE),"")</f>
        <v>0</v>
      </c>
      <c r="AA46" s="444">
        <f>IFERROR(VLOOKUP($M46,Lookup!$A$1:$Q$20,17,FALSE),"")</f>
        <v>2</v>
      </c>
      <c r="AB46" s="129"/>
      <c r="AC46" s="129"/>
      <c r="AD46" s="135"/>
      <c r="AE46" s="135"/>
      <c r="AF46" s="129"/>
      <c r="AG46" s="129"/>
      <c r="AH46" s="135"/>
      <c r="AI46" s="135"/>
      <c r="AJ46" s="135"/>
      <c r="AK46" s="139"/>
      <c r="AL46" s="147"/>
      <c r="AM46" s="170"/>
      <c r="AN46" s="170"/>
      <c r="AO46" s="170"/>
    </row>
    <row r="47" spans="1:41" ht="39.75" customHeight="1">
      <c r="A47" s="126" t="s">
        <v>2529</v>
      </c>
      <c r="B47" s="140" t="s">
        <v>4210</v>
      </c>
      <c r="C47" s="128" t="s">
        <v>2807</v>
      </c>
      <c r="D47" s="128" t="s">
        <v>37</v>
      </c>
      <c r="E47" s="129" t="s">
        <v>40</v>
      </c>
      <c r="F47" s="129">
        <v>78240</v>
      </c>
      <c r="G47" s="98"/>
      <c r="H47" s="94"/>
      <c r="I47" s="159">
        <v>16698</v>
      </c>
      <c r="J47" s="158" t="s">
        <v>931</v>
      </c>
      <c r="K47" s="129" t="s">
        <v>3063</v>
      </c>
      <c r="L47" s="132" t="s">
        <v>4406</v>
      </c>
      <c r="M47" s="641" t="str">
        <f t="shared" si="2"/>
        <v>Silver</v>
      </c>
      <c r="N47" s="641" t="str">
        <f>IFERROR(VLOOKUP($M47,Lookup!$A$1:$P$20,2,FALSE),"")</f>
        <v>Level 1</v>
      </c>
      <c r="O47" s="641">
        <f>IFERROR(VLOOKUP($M47,Lookup!$A$1:$P$20,7,FALSE),"")</f>
        <v>4</v>
      </c>
      <c r="P47" s="642" t="s">
        <v>4407</v>
      </c>
      <c r="Q47" s="641">
        <f>IFERROR(VLOOKUP($M47,Lookup!$A$1:$P$20,8,FALSE),"")</f>
        <v>6</v>
      </c>
      <c r="R47" s="641">
        <f>IFERROR(VLOOKUP($M47,Lookup!$A$1:$P$20,9,FALSE),"")</f>
        <v>4</v>
      </c>
      <c r="S47" s="649" t="s">
        <v>4408</v>
      </c>
      <c r="T47" s="641">
        <f>IFERROR(VLOOKUP($M47,Lookup!$A$1:$P$20,10,FALSE),"")</f>
        <v>8</v>
      </c>
      <c r="U47" s="641" t="str">
        <f>IFERROR(VLOOKUP($M47,Lookup!$A$1:$P$20,11,FALSE),"")</f>
        <v>Yes</v>
      </c>
      <c r="V47" s="641" t="str">
        <f>IFERROR(VLOOKUP($M47,Lookup!$A$1:$P$20,12,FALSE),"")</f>
        <v>10X20</v>
      </c>
      <c r="W47" s="641" t="str">
        <f>IFERROR(VLOOKUP($M47,Lookup!$A$1:$P$20,13,FALSE),"")</f>
        <v>Yes</v>
      </c>
      <c r="X47" s="641" t="str">
        <f>IFERROR(VLOOKUP($M47,Lookup!$A$1:$P$20,14,FALSE),"")</f>
        <v>Yes</v>
      </c>
      <c r="Y47" s="641" t="str">
        <f>IFERROR(VLOOKUP($M47,Lookup!$A$1:$P$20,15,FALSE),"")</f>
        <v>Yes</v>
      </c>
      <c r="Z47" s="641">
        <f>IFERROR(VLOOKUP($M47,Lookup!$A$1:$P$20,16,FALSE),"")</f>
        <v>4</v>
      </c>
      <c r="AA47" s="641">
        <f>IFERROR(VLOOKUP($M47,Lookup!$A$1:$Q$20,17,FALSE),"")</f>
        <v>4</v>
      </c>
      <c r="AB47" s="129"/>
      <c r="AC47" s="129"/>
      <c r="AD47" s="135"/>
      <c r="AE47" s="135"/>
      <c r="AF47" s="129" t="s">
        <v>2809</v>
      </c>
      <c r="AG47" s="130" t="s">
        <v>2980</v>
      </c>
      <c r="AH47" s="135" t="s">
        <v>4107</v>
      </c>
      <c r="AI47" s="135">
        <v>2</v>
      </c>
      <c r="AJ47" s="135" t="s">
        <v>4108</v>
      </c>
      <c r="AK47" s="139"/>
      <c r="AL47" s="170">
        <v>2</v>
      </c>
      <c r="AM47" s="170">
        <v>2</v>
      </c>
      <c r="AN47" s="170">
        <v>2</v>
      </c>
      <c r="AO47" s="170">
        <v>2</v>
      </c>
    </row>
    <row r="48" spans="1:41" ht="39.75" customHeight="1">
      <c r="A48" s="126" t="s">
        <v>4107</v>
      </c>
      <c r="B48" s="128" t="s">
        <v>3732</v>
      </c>
      <c r="C48" s="128" t="s">
        <v>3733</v>
      </c>
      <c r="D48" s="128" t="s">
        <v>2714</v>
      </c>
      <c r="E48" s="129" t="s">
        <v>2715</v>
      </c>
      <c r="F48" s="129">
        <v>40223</v>
      </c>
      <c r="G48" s="98"/>
      <c r="H48" s="94"/>
      <c r="I48" s="98"/>
      <c r="J48" s="129"/>
      <c r="K48" s="129"/>
      <c r="L48" s="132" t="s">
        <v>4368</v>
      </c>
      <c r="M48" s="133" t="str">
        <f t="shared" si="2"/>
        <v/>
      </c>
      <c r="N48" s="133" t="str">
        <f>IFERROR(VLOOKUP($M48,Lookup!$A$1:$P$20,2,FALSE),"")</f>
        <v/>
      </c>
      <c r="O48" s="133" t="str">
        <f>IFERROR(VLOOKUP($M48,Lookup!$A$1:$P$20,7,FALSE),"")</f>
        <v/>
      </c>
      <c r="P48" s="380"/>
      <c r="Q48" s="133" t="str">
        <f>IFERROR(VLOOKUP($M48,Lookup!$A$1:$P$20,8,FALSE),"")</f>
        <v/>
      </c>
      <c r="R48" s="133" t="str">
        <f>IFERROR(VLOOKUP($M48,Lookup!$A$1:$P$20,9,FALSE),"")</f>
        <v/>
      </c>
      <c r="S48" s="133"/>
      <c r="T48" s="133" t="str">
        <f>IFERROR(VLOOKUP($M48,Lookup!$A$1:$P$20,10,FALSE),"")</f>
        <v/>
      </c>
      <c r="U48" s="133" t="str">
        <f>IFERROR(VLOOKUP($M48,Lookup!$A$1:$P$20,11,FALSE),"")</f>
        <v/>
      </c>
      <c r="V48" s="133" t="str">
        <f>IFERROR(VLOOKUP($M48,Lookup!$A$1:$P$20,12,FALSE),"")</f>
        <v/>
      </c>
      <c r="W48" s="133" t="str">
        <f>IFERROR(VLOOKUP($M48,Lookup!$A$1:$P$20,13,FALSE),"")</f>
        <v/>
      </c>
      <c r="X48" s="133" t="str">
        <f>IFERROR(VLOOKUP($M48,Lookup!$A$1:$P$20,14,FALSE),"")</f>
        <v/>
      </c>
      <c r="Y48" s="133" t="str">
        <f>IFERROR(VLOOKUP($M48,Lookup!$A$1:$P$20,15,FALSE),"")</f>
        <v/>
      </c>
      <c r="Z48" s="133" t="str">
        <f>IFERROR(VLOOKUP($M48,Lookup!$A$1:$P$20,16,FALSE),"")</f>
        <v/>
      </c>
      <c r="AA48" s="133" t="str">
        <f>IFERROR(VLOOKUP($M48,Lookup!$A$1:$Q$20,17,FALSE),"")</f>
        <v/>
      </c>
      <c r="AB48" s="129"/>
      <c r="AC48" s="129"/>
      <c r="AD48" s="135"/>
      <c r="AE48" s="135"/>
      <c r="AF48" s="129"/>
      <c r="AG48" s="129"/>
      <c r="AH48" s="135"/>
      <c r="AI48" s="135"/>
      <c r="AJ48" s="135"/>
      <c r="AK48" s="139"/>
      <c r="AL48" s="147"/>
      <c r="AM48" s="147"/>
      <c r="AN48" s="147"/>
      <c r="AO48" s="147"/>
    </row>
    <row r="49" spans="1:41" ht="39.75" customHeight="1">
      <c r="A49" s="126" t="s">
        <v>4372</v>
      </c>
      <c r="B49" s="128" t="s">
        <v>3734</v>
      </c>
      <c r="C49" s="128" t="s">
        <v>3735</v>
      </c>
      <c r="D49" s="128" t="s">
        <v>37</v>
      </c>
      <c r="E49" s="129" t="s">
        <v>40</v>
      </c>
      <c r="F49" s="129">
        <v>78247</v>
      </c>
      <c r="G49" s="98"/>
      <c r="H49" s="94"/>
      <c r="I49" s="98"/>
      <c r="J49" s="129"/>
      <c r="K49" s="129" t="s">
        <v>3160</v>
      </c>
      <c r="L49" s="132" t="s">
        <v>4379</v>
      </c>
      <c r="M49" s="133" t="str">
        <f t="shared" si="2"/>
        <v/>
      </c>
      <c r="N49" s="133" t="str">
        <f>IFERROR(VLOOKUP($M49,Lookup!$A$1:$P$20,2,FALSE),"")</f>
        <v/>
      </c>
      <c r="O49" s="133" t="str">
        <f>IFERROR(VLOOKUP($M49,Lookup!$A$1:$P$20,7,FALSE),"")</f>
        <v/>
      </c>
      <c r="P49" s="380"/>
      <c r="Q49" s="133" t="str">
        <f>IFERROR(VLOOKUP($M49,Lookup!$A$1:$P$20,8,FALSE),"")</f>
        <v/>
      </c>
      <c r="R49" s="133" t="str">
        <f>IFERROR(VLOOKUP($M49,Lookup!$A$1:$P$20,9,FALSE),"")</f>
        <v/>
      </c>
      <c r="S49" s="133"/>
      <c r="T49" s="133" t="str">
        <f>IFERROR(VLOOKUP($M49,Lookup!$A$1:$P$20,10,FALSE),"")</f>
        <v/>
      </c>
      <c r="U49" s="133" t="str">
        <f>IFERROR(VLOOKUP($M49,Lookup!$A$1:$P$20,11,FALSE),"")</f>
        <v/>
      </c>
      <c r="V49" s="133" t="str">
        <f>IFERROR(VLOOKUP($M49,Lookup!$A$1:$P$20,12,FALSE),"")</f>
        <v/>
      </c>
      <c r="W49" s="133" t="str">
        <f>IFERROR(VLOOKUP($M49,Lookup!$A$1:$P$20,13,FALSE),"")</f>
        <v/>
      </c>
      <c r="X49" s="133" t="str">
        <f>IFERROR(VLOOKUP($M49,Lookup!$A$1:$P$20,14,FALSE),"")</f>
        <v/>
      </c>
      <c r="Y49" s="133" t="str">
        <f>IFERROR(VLOOKUP($M49,Lookup!$A$1:$P$20,15,FALSE),"")</f>
        <v/>
      </c>
      <c r="Z49" s="133" t="str">
        <f>IFERROR(VLOOKUP($M49,Lookup!$A$1:$P$20,16,FALSE),"")</f>
        <v/>
      </c>
      <c r="AA49" s="133" t="str">
        <f>IFERROR(VLOOKUP($M49,Lookup!$A$1:$Q$20,17,FALSE),"")</f>
        <v/>
      </c>
      <c r="AB49" s="129"/>
      <c r="AC49" s="129"/>
      <c r="AD49" s="135"/>
      <c r="AE49" s="135"/>
      <c r="AF49" s="129" t="s">
        <v>3736</v>
      </c>
      <c r="AG49" s="129"/>
      <c r="AH49" s="135"/>
      <c r="AI49" s="135"/>
      <c r="AJ49" s="135"/>
      <c r="AK49" s="139"/>
      <c r="AL49" s="147"/>
      <c r="AM49" s="170">
        <v>2</v>
      </c>
      <c r="AN49" s="170"/>
      <c r="AO49" s="170">
        <v>1</v>
      </c>
    </row>
    <row r="50" spans="1:41" ht="39.75" customHeight="1">
      <c r="A50" s="126" t="s">
        <v>2969</v>
      </c>
      <c r="B50" s="128" t="s">
        <v>3623</v>
      </c>
      <c r="C50" s="128" t="s">
        <v>3624</v>
      </c>
      <c r="D50" s="128" t="s">
        <v>37</v>
      </c>
      <c r="E50" s="129" t="s">
        <v>40</v>
      </c>
      <c r="F50" s="129">
        <v>78219</v>
      </c>
      <c r="G50" s="98"/>
      <c r="H50" s="94"/>
      <c r="I50" s="98">
        <v>500</v>
      </c>
      <c r="J50" s="129" t="s">
        <v>2325</v>
      </c>
      <c r="K50" s="129"/>
      <c r="L50" s="132" t="s">
        <v>4409</v>
      </c>
      <c r="M50" s="641" t="str">
        <f t="shared" si="2"/>
        <v>Blue</v>
      </c>
      <c r="N50" s="641" t="str">
        <f>IFERROR(VLOOKUP($M50,Lookup!$A$1:$P$20,2,FALSE),"")</f>
        <v>Level 5</v>
      </c>
      <c r="O50" s="641">
        <f>IFERROR(VLOOKUP($M50,Lookup!$A$1:$P$20,7,FALSE),"")</f>
        <v>0</v>
      </c>
      <c r="P50" s="642"/>
      <c r="Q50" s="641">
        <f>IFERROR(VLOOKUP($M50,Lookup!$A$1:$P$20,8,FALSE),"")</f>
        <v>2</v>
      </c>
      <c r="R50" s="641">
        <f>IFERROR(VLOOKUP($M50,Lookup!$A$1:$P$20,9,FALSE),"")</f>
        <v>2</v>
      </c>
      <c r="S50" s="641">
        <v>389</v>
      </c>
      <c r="T50" s="641">
        <f>IFERROR(VLOOKUP($M50,Lookup!$A$1:$P$20,10,FALSE),"")</f>
        <v>2</v>
      </c>
      <c r="U50" s="641">
        <f>IFERROR(VLOOKUP($M50,Lookup!$A$1:$P$20,11,FALSE),"")</f>
        <v>0</v>
      </c>
      <c r="V50" s="641">
        <f>IFERROR(VLOOKUP($M50,Lookup!$A$1:$P$20,12,FALSE),"")</f>
        <v>0</v>
      </c>
      <c r="W50" s="641">
        <f>IFERROR(VLOOKUP($M50,Lookup!$A$1:$P$20,13,FALSE),"")</f>
        <v>0</v>
      </c>
      <c r="X50" s="641">
        <f>IFERROR(VLOOKUP($M50,Lookup!$A$1:$P$20,14,FALSE),"")</f>
        <v>0</v>
      </c>
      <c r="Y50" s="641">
        <f>IFERROR(VLOOKUP($M50,Lookup!$A$1:$P$20,15,FALSE),"")</f>
        <v>0</v>
      </c>
      <c r="Z50" s="641">
        <f>IFERROR(VLOOKUP($M50,Lookup!$A$1:$P$20,16,FALSE),"")</f>
        <v>0</v>
      </c>
      <c r="AA50" s="641">
        <f>IFERROR(VLOOKUP($M50,Lookup!$A$1:$Q$20,17,FALSE),"")</f>
        <v>1</v>
      </c>
      <c r="AB50" s="129"/>
      <c r="AC50" s="129"/>
      <c r="AD50" s="135"/>
      <c r="AE50" s="135"/>
      <c r="AF50" s="129"/>
      <c r="AG50" s="129"/>
      <c r="AH50" s="135"/>
      <c r="AI50" s="135"/>
      <c r="AJ50" s="135"/>
      <c r="AK50" s="139"/>
      <c r="AL50" s="147"/>
      <c r="AM50" s="170">
        <v>2</v>
      </c>
      <c r="AN50" s="170"/>
      <c r="AO50" s="170">
        <v>2</v>
      </c>
    </row>
    <row r="51" spans="1:41" ht="39.75" customHeight="1">
      <c r="A51" s="126" t="s">
        <v>4410</v>
      </c>
      <c r="B51" s="128" t="s">
        <v>3517</v>
      </c>
      <c r="C51" s="128" t="s">
        <v>1668</v>
      </c>
      <c r="D51" s="128" t="s">
        <v>37</v>
      </c>
      <c r="E51" s="129" t="s">
        <v>40</v>
      </c>
      <c r="F51" s="129">
        <v>78247</v>
      </c>
      <c r="G51" s="98">
        <v>5000</v>
      </c>
      <c r="H51" s="129" t="s">
        <v>2325</v>
      </c>
      <c r="I51" s="98"/>
      <c r="J51" s="129"/>
      <c r="K51" s="129" t="s">
        <v>996</v>
      </c>
      <c r="L51" s="132" t="s">
        <v>4411</v>
      </c>
      <c r="M51" s="641" t="str">
        <f t="shared" si="2"/>
        <v>Champion</v>
      </c>
      <c r="N51" s="641" t="str">
        <f>IFERROR(VLOOKUP($M51,Lookup!$A$1:$P$20,2,FALSE),"")</f>
        <v>Level 2</v>
      </c>
      <c r="O51" s="641">
        <f>IFERROR(VLOOKUP($M51,Lookup!$A$1:$P$20,7,FALSE),"")</f>
        <v>2</v>
      </c>
      <c r="P51" s="642" t="s">
        <v>4412</v>
      </c>
      <c r="Q51" s="641">
        <f>IFERROR(VLOOKUP($M51,Lookup!$A$1:$P$20,8,FALSE),"")</f>
        <v>4</v>
      </c>
      <c r="R51" s="641">
        <f>IFERROR(VLOOKUP($M51,Lookup!$A$1:$P$20,9,FALSE),"")</f>
        <v>2</v>
      </c>
      <c r="S51" s="649">
        <v>391392</v>
      </c>
      <c r="T51" s="641">
        <f>IFERROR(VLOOKUP($M51,Lookup!$A$1:$P$20,10,FALSE),"")</f>
        <v>6</v>
      </c>
      <c r="U51" s="641" t="str">
        <f>IFERROR(VLOOKUP($M51,Lookup!$A$1:$P$20,11,FALSE),"")</f>
        <v>Yes</v>
      </c>
      <c r="V51" s="641" t="str">
        <f>IFERROR(VLOOKUP($M51,Lookup!$A$1:$P$20,12,FALSE),"")</f>
        <v>10X20</v>
      </c>
      <c r="W51" s="641" t="str">
        <f>IFERROR(VLOOKUP($M51,Lookup!$A$1:$P$20,13,FALSE),"")</f>
        <v>Yes</v>
      </c>
      <c r="X51" s="641">
        <f>IFERROR(VLOOKUP($M51,Lookup!$A$1:$P$20,14,FALSE),"")</f>
        <v>0</v>
      </c>
      <c r="Y51" s="641">
        <f>IFERROR(VLOOKUP($M51,Lookup!$A$1:$P$20,15,FALSE),"")</f>
        <v>0</v>
      </c>
      <c r="Z51" s="641">
        <f>IFERROR(VLOOKUP($M51,Lookup!$A$1:$P$20,16,FALSE),"")</f>
        <v>0</v>
      </c>
      <c r="AA51" s="641">
        <f>IFERROR(VLOOKUP($M51,Lookup!$A$1:$Q$20,17,FALSE),"")</f>
        <v>4</v>
      </c>
      <c r="AB51" s="129"/>
      <c r="AC51" s="129"/>
      <c r="AD51" s="135"/>
      <c r="AE51" s="135"/>
      <c r="AF51" s="129" t="s">
        <v>3053</v>
      </c>
      <c r="AG51" s="130" t="s">
        <v>3054</v>
      </c>
      <c r="AH51" s="135" t="s">
        <v>4107</v>
      </c>
      <c r="AI51" s="135">
        <v>1</v>
      </c>
      <c r="AJ51" s="135" t="s">
        <v>3057</v>
      </c>
      <c r="AK51" s="156"/>
      <c r="AL51" s="170">
        <v>2</v>
      </c>
      <c r="AM51" s="170"/>
      <c r="AN51" s="170">
        <v>2</v>
      </c>
      <c r="AO51" s="382"/>
    </row>
    <row r="52" spans="1:41" ht="39.75" customHeight="1">
      <c r="A52" s="126" t="s">
        <v>362</v>
      </c>
      <c r="B52" s="644" t="s">
        <v>3737</v>
      </c>
      <c r="C52" s="128" t="s">
        <v>3738</v>
      </c>
      <c r="D52" s="128" t="s">
        <v>1671</v>
      </c>
      <c r="E52" s="129" t="s">
        <v>40</v>
      </c>
      <c r="F52" s="129">
        <v>78072</v>
      </c>
      <c r="G52" s="645">
        <v>500</v>
      </c>
      <c r="H52" s="650" t="s">
        <v>927</v>
      </c>
      <c r="I52" s="98"/>
      <c r="J52" s="129"/>
      <c r="K52" s="129" t="s">
        <v>1045</v>
      </c>
      <c r="L52" s="132" t="s">
        <v>4397</v>
      </c>
      <c r="M52" s="641" t="str">
        <f t="shared" si="2"/>
        <v>Blue</v>
      </c>
      <c r="N52" s="641" t="str">
        <f>IFERROR(VLOOKUP($M52,Lookup!$A$1:$P$20,2,FALSE),"")</f>
        <v>Level 5</v>
      </c>
      <c r="O52" s="641">
        <f>IFERROR(VLOOKUP($M52,Lookup!$A$1:$P$20,7,FALSE),"")</f>
        <v>0</v>
      </c>
      <c r="P52" s="642"/>
      <c r="Q52" s="641">
        <f>IFERROR(VLOOKUP($M52,Lookup!$A$1:$P$20,8,FALSE),"")</f>
        <v>2</v>
      </c>
      <c r="R52" s="641">
        <f>IFERROR(VLOOKUP($M52,Lookup!$A$1:$P$20,9,FALSE),"")</f>
        <v>2</v>
      </c>
      <c r="S52" s="641">
        <v>390</v>
      </c>
      <c r="T52" s="641">
        <f>IFERROR(VLOOKUP($M52,Lookup!$A$1:$P$20,10,FALSE),"")</f>
        <v>2</v>
      </c>
      <c r="U52" s="641">
        <f>IFERROR(VLOOKUP($M52,Lookup!$A$1:$P$20,11,FALSE),"")</f>
        <v>0</v>
      </c>
      <c r="V52" s="641">
        <f>IFERROR(VLOOKUP($M52,Lookup!$A$1:$P$20,12,FALSE),"")</f>
        <v>0</v>
      </c>
      <c r="W52" s="641">
        <f>IFERROR(VLOOKUP($M52,Lookup!$A$1:$P$20,13,FALSE),"")</f>
        <v>0</v>
      </c>
      <c r="X52" s="641">
        <f>IFERROR(VLOOKUP($M52,Lookup!$A$1:$P$20,14,FALSE),"")</f>
        <v>0</v>
      </c>
      <c r="Y52" s="641">
        <f>IFERROR(VLOOKUP($M52,Lookup!$A$1:$P$20,15,FALSE),"")</f>
        <v>0</v>
      </c>
      <c r="Z52" s="641">
        <f>IFERROR(VLOOKUP($M52,Lookup!$A$1:$P$20,16,FALSE),"")</f>
        <v>0</v>
      </c>
      <c r="AA52" s="641">
        <f>IFERROR(VLOOKUP($M52,Lookup!$A$1:$Q$20,17,FALSE),"")</f>
        <v>1</v>
      </c>
      <c r="AB52" s="129"/>
      <c r="AC52" s="129"/>
      <c r="AD52" s="135"/>
      <c r="AE52" s="135"/>
      <c r="AF52" s="129"/>
      <c r="AG52" s="129"/>
      <c r="AH52" s="135"/>
      <c r="AI52" s="135"/>
      <c r="AJ52" s="135"/>
      <c r="AK52" s="139"/>
      <c r="AL52" s="147"/>
      <c r="AM52" s="170">
        <v>2</v>
      </c>
      <c r="AN52" s="170"/>
      <c r="AO52" s="170">
        <v>2</v>
      </c>
    </row>
    <row r="53" spans="1:41" ht="39.75" customHeight="1">
      <c r="A53" s="126" t="s">
        <v>362</v>
      </c>
      <c r="B53" s="644" t="s">
        <v>1674</v>
      </c>
      <c r="C53" s="639"/>
      <c r="D53" s="639"/>
      <c r="E53" s="381"/>
      <c r="F53" s="381"/>
      <c r="G53" s="645">
        <v>250</v>
      </c>
      <c r="H53" s="650" t="s">
        <v>927</v>
      </c>
      <c r="I53" s="98"/>
      <c r="J53" s="129"/>
      <c r="K53" s="129"/>
      <c r="L53" s="132"/>
      <c r="M53" s="641" t="str">
        <f t="shared" si="2"/>
        <v>Red</v>
      </c>
      <c r="N53" s="641" t="str">
        <f>IFERROR(VLOOKUP($M53,Lookup!$A$1:$P$20,2,FALSE),"")</f>
        <v>Level 6</v>
      </c>
      <c r="O53" s="641">
        <f>IFERROR(VLOOKUP($M53,Lookup!$A$1:$P$20,7,FALSE),"")</f>
        <v>0</v>
      </c>
      <c r="P53" s="642"/>
      <c r="Q53" s="641">
        <f>IFERROR(VLOOKUP($M53,Lookup!$A$1:$P$20,8,FALSE),"")</f>
        <v>1</v>
      </c>
      <c r="R53" s="641">
        <f>IFERROR(VLOOKUP($M53,Lookup!$A$1:$P$20,9,FALSE),"")</f>
        <v>0</v>
      </c>
      <c r="S53" s="641">
        <v>394</v>
      </c>
      <c r="T53" s="641">
        <f>IFERROR(VLOOKUP($M53,Lookup!$A$1:$P$20,10,FALSE),"")</f>
        <v>2</v>
      </c>
      <c r="U53" s="641">
        <f>IFERROR(VLOOKUP($M53,Lookup!$A$1:$P$20,11,FALSE),"")</f>
        <v>0</v>
      </c>
      <c r="V53" s="641">
        <f>IFERROR(VLOOKUP($M53,Lookup!$A$1:$P$20,12,FALSE),"")</f>
        <v>0</v>
      </c>
      <c r="W53" s="641">
        <f>IFERROR(VLOOKUP($M53,Lookup!$A$1:$P$20,13,FALSE),"")</f>
        <v>0</v>
      </c>
      <c r="X53" s="641">
        <f>IFERROR(VLOOKUP($M53,Lookup!$A$1:$P$20,14,FALSE),"")</f>
        <v>0</v>
      </c>
      <c r="Y53" s="641">
        <f>IFERROR(VLOOKUP($M53,Lookup!$A$1:$P$20,15,FALSE),"")</f>
        <v>0</v>
      </c>
      <c r="Z53" s="641">
        <f>IFERROR(VLOOKUP($M53,Lookup!$A$1:$P$20,16,FALSE),"")</f>
        <v>0</v>
      </c>
      <c r="AA53" s="641">
        <f>IFERROR(VLOOKUP($M53,Lookup!$A$1:$Q$20,17,FALSE),"")</f>
        <v>1</v>
      </c>
      <c r="AB53" s="129"/>
      <c r="AC53" s="129"/>
      <c r="AD53" s="135"/>
      <c r="AE53" s="135"/>
      <c r="AF53" s="129"/>
      <c r="AG53" s="130" t="s">
        <v>3519</v>
      </c>
      <c r="AH53" s="135"/>
      <c r="AI53" s="135"/>
      <c r="AJ53" s="135"/>
      <c r="AK53" s="139"/>
      <c r="AL53" s="147"/>
      <c r="AM53" s="170"/>
      <c r="AN53" s="170"/>
      <c r="AO53" s="170"/>
    </row>
    <row r="54" spans="1:41" ht="39.75" customHeight="1">
      <c r="A54" s="126" t="s">
        <v>2529</v>
      </c>
      <c r="B54" s="140" t="s">
        <v>3739</v>
      </c>
      <c r="C54" s="128"/>
      <c r="D54" s="128"/>
      <c r="E54" s="129"/>
      <c r="F54" s="129"/>
      <c r="G54" s="159">
        <v>500</v>
      </c>
      <c r="H54" s="158" t="s">
        <v>931</v>
      </c>
      <c r="I54" s="98"/>
      <c r="J54" s="129"/>
      <c r="K54" s="129" t="s">
        <v>1085</v>
      </c>
      <c r="L54" s="132" t="s">
        <v>4413</v>
      </c>
      <c r="M54" s="641" t="str">
        <f t="shared" si="2"/>
        <v>Blue</v>
      </c>
      <c r="N54" s="641" t="str">
        <f>IFERROR(VLOOKUP($M54,Lookup!$A$1:$P$20,2,FALSE),"")</f>
        <v>Level 5</v>
      </c>
      <c r="O54" s="641">
        <f>IFERROR(VLOOKUP($M54,Lookup!$A$1:$P$20,7,FALSE),"")</f>
        <v>0</v>
      </c>
      <c r="P54" s="642"/>
      <c r="Q54" s="641">
        <f>IFERROR(VLOOKUP($M54,Lookup!$A$1:$P$20,8,FALSE),"")</f>
        <v>2</v>
      </c>
      <c r="R54" s="641">
        <f>IFERROR(VLOOKUP($M54,Lookup!$A$1:$P$20,9,FALSE),"")</f>
        <v>2</v>
      </c>
      <c r="S54" s="641">
        <v>393</v>
      </c>
      <c r="T54" s="641">
        <f>IFERROR(VLOOKUP($M54,Lookup!$A$1:$P$20,10,FALSE),"")</f>
        <v>2</v>
      </c>
      <c r="U54" s="641">
        <f>IFERROR(VLOOKUP($M54,Lookup!$A$1:$P$20,11,FALSE),"")</f>
        <v>0</v>
      </c>
      <c r="V54" s="641">
        <f>IFERROR(VLOOKUP($M54,Lookup!$A$1:$P$20,12,FALSE),"")</f>
        <v>0</v>
      </c>
      <c r="W54" s="641">
        <f>IFERROR(VLOOKUP($M54,Lookup!$A$1:$P$20,13,FALSE),"")</f>
        <v>0</v>
      </c>
      <c r="X54" s="641">
        <f>IFERROR(VLOOKUP($M54,Lookup!$A$1:$P$20,14,FALSE),"")</f>
        <v>0</v>
      </c>
      <c r="Y54" s="641">
        <f>IFERROR(VLOOKUP($M54,Lookup!$A$1:$P$20,15,FALSE),"")</f>
        <v>0</v>
      </c>
      <c r="Z54" s="641">
        <f>IFERROR(VLOOKUP($M54,Lookup!$A$1:$P$20,16,FALSE),"")</f>
        <v>0</v>
      </c>
      <c r="AA54" s="641">
        <f>IFERROR(VLOOKUP($M54,Lookup!$A$1:$Q$20,17,FALSE),"")</f>
        <v>1</v>
      </c>
      <c r="AB54" s="129"/>
      <c r="AC54" s="129"/>
      <c r="AD54" s="135"/>
      <c r="AE54" s="135"/>
      <c r="AF54" s="129"/>
      <c r="AG54" s="129"/>
      <c r="AH54" s="135"/>
      <c r="AI54" s="135"/>
      <c r="AJ54" s="135"/>
      <c r="AK54" s="139"/>
      <c r="AL54" s="147"/>
      <c r="AM54" s="170"/>
      <c r="AN54" s="170"/>
      <c r="AO54" s="170"/>
    </row>
    <row r="55" spans="1:41" ht="39.75" customHeight="1">
      <c r="A55" s="126" t="s">
        <v>4372</v>
      </c>
      <c r="B55" s="128" t="s">
        <v>3740</v>
      </c>
      <c r="C55" s="128" t="s">
        <v>3741</v>
      </c>
      <c r="D55" s="128" t="s">
        <v>123</v>
      </c>
      <c r="E55" s="129" t="s">
        <v>40</v>
      </c>
      <c r="F55" s="129">
        <v>78664</v>
      </c>
      <c r="G55" s="98"/>
      <c r="H55" s="94"/>
      <c r="I55" s="98"/>
      <c r="J55" s="129"/>
      <c r="K55" s="129"/>
      <c r="L55" s="132" t="s">
        <v>4368</v>
      </c>
      <c r="M55" s="133" t="str">
        <f t="shared" si="2"/>
        <v/>
      </c>
      <c r="N55" s="133" t="str">
        <f>IFERROR(VLOOKUP($M55,Lookup!$A$1:$P$20,2,FALSE),"")</f>
        <v/>
      </c>
      <c r="O55" s="133" t="str">
        <f>IFERROR(VLOOKUP($M55,Lookup!$A$1:$P$20,7,FALSE),"")</f>
        <v/>
      </c>
      <c r="P55" s="380"/>
      <c r="Q55" s="133" t="str">
        <f>IFERROR(VLOOKUP($M55,Lookup!$A$1:$P$20,8,FALSE),"")</f>
        <v/>
      </c>
      <c r="R55" s="133" t="str">
        <f>IFERROR(VLOOKUP($M55,Lookup!$A$1:$P$20,9,FALSE),"")</f>
        <v/>
      </c>
      <c r="S55" s="133"/>
      <c r="T55" s="133" t="str">
        <f>IFERROR(VLOOKUP($M55,Lookup!$A$1:$P$20,10,FALSE),"")</f>
        <v/>
      </c>
      <c r="U55" s="133" t="str">
        <f>IFERROR(VLOOKUP($M55,Lookup!$A$1:$P$20,11,FALSE),"")</f>
        <v/>
      </c>
      <c r="V55" s="133" t="str">
        <f>IFERROR(VLOOKUP($M55,Lookup!$A$1:$P$20,12,FALSE),"")</f>
        <v/>
      </c>
      <c r="W55" s="133" t="str">
        <f>IFERROR(VLOOKUP($M55,Lookup!$A$1:$P$20,13,FALSE),"")</f>
        <v/>
      </c>
      <c r="X55" s="133" t="str">
        <f>IFERROR(VLOOKUP($M55,Lookup!$A$1:$P$20,14,FALSE),"")</f>
        <v/>
      </c>
      <c r="Y55" s="133" t="str">
        <f>IFERROR(VLOOKUP($M55,Lookup!$A$1:$P$20,15,FALSE),"")</f>
        <v/>
      </c>
      <c r="Z55" s="133" t="str">
        <f>IFERROR(VLOOKUP($M55,Lookup!$A$1:$P$20,16,FALSE),"")</f>
        <v/>
      </c>
      <c r="AA55" s="133" t="str">
        <f>IFERROR(VLOOKUP($M55,Lookup!$A$1:$Q$20,17,FALSE),"")</f>
        <v/>
      </c>
      <c r="AB55" s="129"/>
      <c r="AC55" s="129"/>
      <c r="AD55" s="135"/>
      <c r="AE55" s="135"/>
      <c r="AF55" s="129"/>
      <c r="AG55" s="129"/>
      <c r="AH55" s="135"/>
      <c r="AI55" s="135"/>
      <c r="AJ55" s="135"/>
      <c r="AK55" s="139"/>
      <c r="AL55" s="147"/>
      <c r="AM55" s="147"/>
      <c r="AN55" s="147"/>
      <c r="AO55" s="147"/>
    </row>
    <row r="56" spans="1:41" ht="39.75" customHeight="1">
      <c r="A56" s="126" t="s">
        <v>2529</v>
      </c>
      <c r="B56" s="140" t="s">
        <v>2620</v>
      </c>
      <c r="C56" s="379" t="s">
        <v>3445</v>
      </c>
      <c r="D56" s="379" t="s">
        <v>192</v>
      </c>
      <c r="E56" s="372" t="s">
        <v>40</v>
      </c>
      <c r="F56" s="372">
        <v>78006</v>
      </c>
      <c r="G56" s="159">
        <v>500</v>
      </c>
      <c r="H56" s="96" t="s">
        <v>931</v>
      </c>
      <c r="I56" s="98"/>
      <c r="J56" s="129"/>
      <c r="K56" s="129" t="s">
        <v>2094</v>
      </c>
      <c r="L56" s="132" t="s">
        <v>4414</v>
      </c>
      <c r="M56" s="411" t="str">
        <f t="shared" si="2"/>
        <v>Blue</v>
      </c>
      <c r="N56" s="411" t="str">
        <f>IFERROR(VLOOKUP($M56,Lookup!$A$1:$P$20,2,FALSE),"")</f>
        <v>Level 5</v>
      </c>
      <c r="O56" s="411">
        <f>IFERROR(VLOOKUP($M56,Lookup!$A$1:$P$20,7,FALSE),"")</f>
        <v>0</v>
      </c>
      <c r="P56" s="637"/>
      <c r="Q56" s="411">
        <f>IFERROR(VLOOKUP($M56,Lookup!$A$1:$P$20,8,FALSE),"")</f>
        <v>2</v>
      </c>
      <c r="R56" s="411">
        <f>IFERROR(VLOOKUP($M56,Lookup!$A$1:$P$20,9,FALSE),"")</f>
        <v>2</v>
      </c>
      <c r="S56" s="411"/>
      <c r="T56" s="411">
        <f>IFERROR(VLOOKUP($M56,Lookup!$A$1:$P$20,10,FALSE),"")</f>
        <v>2</v>
      </c>
      <c r="U56" s="411">
        <f>IFERROR(VLOOKUP($M56,Lookup!$A$1:$P$20,11,FALSE),"")</f>
        <v>0</v>
      </c>
      <c r="V56" s="411">
        <f>IFERROR(VLOOKUP($M56,Lookup!$A$1:$P$20,12,FALSE),"")</f>
        <v>0</v>
      </c>
      <c r="W56" s="411">
        <f>IFERROR(VLOOKUP($M56,Lookup!$A$1:$P$20,13,FALSE),"")</f>
        <v>0</v>
      </c>
      <c r="X56" s="411">
        <f>IFERROR(VLOOKUP($M56,Lookup!$A$1:$P$20,14,FALSE),"")</f>
        <v>0</v>
      </c>
      <c r="Y56" s="411">
        <f>IFERROR(VLOOKUP($M56,Lookup!$A$1:$P$20,15,FALSE),"")</f>
        <v>0</v>
      </c>
      <c r="Z56" s="411">
        <f>IFERROR(VLOOKUP($M56,Lookup!$A$1:$P$20,16,FALSE),"")</f>
        <v>0</v>
      </c>
      <c r="AA56" s="411">
        <f>IFERROR(VLOOKUP($M56,Lookup!$A$1:$Q$20,17,FALSE),"")</f>
        <v>1</v>
      </c>
      <c r="AB56" s="129"/>
      <c r="AC56" s="129"/>
      <c r="AD56" s="135"/>
      <c r="AE56" s="135"/>
      <c r="AF56" s="129" t="s">
        <v>3446</v>
      </c>
      <c r="AG56" s="129"/>
      <c r="AH56" s="135"/>
      <c r="AI56" s="135"/>
      <c r="AJ56" s="135"/>
      <c r="AK56" s="139"/>
      <c r="AL56" s="147"/>
      <c r="AM56" s="170">
        <v>2</v>
      </c>
      <c r="AN56" s="170"/>
      <c r="AO56" s="170">
        <v>2</v>
      </c>
    </row>
    <row r="57" spans="1:41" ht="39.75" customHeight="1">
      <c r="A57" s="126" t="s">
        <v>4410</v>
      </c>
      <c r="B57" s="128" t="s">
        <v>3742</v>
      </c>
      <c r="C57" s="128" t="s">
        <v>3635</v>
      </c>
      <c r="D57" s="128" t="s">
        <v>107</v>
      </c>
      <c r="E57" s="129" t="s">
        <v>40</v>
      </c>
      <c r="F57" s="129">
        <v>78016</v>
      </c>
      <c r="G57" s="98"/>
      <c r="H57" s="129"/>
      <c r="I57" s="98"/>
      <c r="J57" s="129"/>
      <c r="K57" s="129" t="s">
        <v>4146</v>
      </c>
      <c r="L57" s="132" t="s">
        <v>4415</v>
      </c>
      <c r="M57" s="133" t="str">
        <f t="shared" si="2"/>
        <v/>
      </c>
      <c r="N57" s="133" t="str">
        <f>IFERROR(VLOOKUP($M57,Lookup!$A$1:$P$20,2,FALSE),"")</f>
        <v/>
      </c>
      <c r="O57" s="133" t="str">
        <f>IFERROR(VLOOKUP($M57,Lookup!$A$1:$P$20,7,FALSE),"")</f>
        <v/>
      </c>
      <c r="P57" s="380"/>
      <c r="Q57" s="133" t="str">
        <f>IFERROR(VLOOKUP($M57,Lookup!$A$1:$P$20,8,FALSE),"")</f>
        <v/>
      </c>
      <c r="R57" s="133" t="str">
        <f>IFERROR(VLOOKUP($M57,Lookup!$A$1:$P$20,9,FALSE),"")</f>
        <v/>
      </c>
      <c r="S57" s="133"/>
      <c r="T57" s="133" t="str">
        <f>IFERROR(VLOOKUP($M57,Lookup!$A$1:$P$20,10,FALSE),"")</f>
        <v/>
      </c>
      <c r="U57" s="133" t="str">
        <f>IFERROR(VLOOKUP($M57,Lookup!$A$1:$P$20,11,FALSE),"")</f>
        <v/>
      </c>
      <c r="V57" s="133" t="str">
        <f>IFERROR(VLOOKUP($M57,Lookup!$A$1:$P$20,12,FALSE),"")</f>
        <v/>
      </c>
      <c r="W57" s="133" t="str">
        <f>IFERROR(VLOOKUP($M57,Lookup!$A$1:$P$20,13,FALSE),"")</f>
        <v/>
      </c>
      <c r="X57" s="133" t="str">
        <f>IFERROR(VLOOKUP($M57,Lookup!$A$1:$P$20,14,FALSE),"")</f>
        <v/>
      </c>
      <c r="Y57" s="133" t="str">
        <f>IFERROR(VLOOKUP($M57,Lookup!$A$1:$P$20,15,FALSE),"")</f>
        <v/>
      </c>
      <c r="Z57" s="133" t="str">
        <f>IFERROR(VLOOKUP($M57,Lookup!$A$1:$P$20,16,FALSE),"")</f>
        <v/>
      </c>
      <c r="AA57" s="133" t="str">
        <f>IFERROR(VLOOKUP($M57,Lookup!$A$1:$Q$20,17,FALSE),"")</f>
        <v/>
      </c>
      <c r="AB57" s="129"/>
      <c r="AC57" s="129"/>
      <c r="AD57" s="135"/>
      <c r="AE57" s="135"/>
      <c r="AF57" s="129" t="s">
        <v>3743</v>
      </c>
      <c r="AG57" s="129"/>
      <c r="AH57" s="135" t="s">
        <v>4107</v>
      </c>
      <c r="AI57" s="402">
        <v>2</v>
      </c>
      <c r="AJ57" s="402" t="s">
        <v>3431</v>
      </c>
      <c r="AK57" s="139"/>
      <c r="AL57" s="147"/>
      <c r="AM57" s="170">
        <v>2</v>
      </c>
      <c r="AN57" s="170">
        <v>1</v>
      </c>
      <c r="AO57" s="170">
        <v>1</v>
      </c>
    </row>
    <row r="58" spans="1:41" ht="72" customHeight="1">
      <c r="A58" s="654" t="s">
        <v>2969</v>
      </c>
      <c r="B58" s="128" t="s">
        <v>3625</v>
      </c>
      <c r="C58" s="128" t="s">
        <v>3626</v>
      </c>
      <c r="D58" s="128" t="s">
        <v>167</v>
      </c>
      <c r="E58" s="129" t="s">
        <v>40</v>
      </c>
      <c r="F58" s="129">
        <v>78163</v>
      </c>
      <c r="G58" s="98"/>
      <c r="H58" s="94"/>
      <c r="I58" s="98"/>
      <c r="J58" s="129"/>
      <c r="K58" s="129"/>
      <c r="L58" s="132"/>
      <c r="M58" s="133" t="str">
        <f t="shared" si="2"/>
        <v/>
      </c>
      <c r="N58" s="133" t="str">
        <f>IFERROR(VLOOKUP($M58,Lookup!$A$1:$P$20,2,FALSE),"")</f>
        <v/>
      </c>
      <c r="O58" s="133" t="str">
        <f>IFERROR(VLOOKUP($M58,Lookup!$A$1:$P$20,7,FALSE),"")</f>
        <v/>
      </c>
      <c r="P58" s="380"/>
      <c r="Q58" s="133" t="str">
        <f>IFERROR(VLOOKUP($M58,Lookup!$A$1:$P$20,8,FALSE),"")</f>
        <v/>
      </c>
      <c r="R58" s="133" t="str">
        <f>IFERROR(VLOOKUP($M58,Lookup!$A$1:$P$20,9,FALSE),"")</f>
        <v/>
      </c>
      <c r="S58" s="133"/>
      <c r="T58" s="133" t="str">
        <f>IFERROR(VLOOKUP($M58,Lookup!$A$1:$P$20,10,FALSE),"")</f>
        <v/>
      </c>
      <c r="U58" s="133" t="str">
        <f>IFERROR(VLOOKUP($M58,Lookup!$A$1:$P$20,11,FALSE),"")</f>
        <v/>
      </c>
      <c r="V58" s="133" t="str">
        <f>IFERROR(VLOOKUP($M58,Lookup!$A$1:$P$20,12,FALSE),"")</f>
        <v/>
      </c>
      <c r="W58" s="133" t="str">
        <f>IFERROR(VLOOKUP($M58,Lookup!$A$1:$P$20,13,FALSE),"")</f>
        <v/>
      </c>
      <c r="X58" s="133" t="str">
        <f>IFERROR(VLOOKUP($M58,Lookup!$A$1:$P$20,14,FALSE),"")</f>
        <v/>
      </c>
      <c r="Y58" s="133" t="str">
        <f>IFERROR(VLOOKUP($M58,Lookup!$A$1:$P$20,15,FALSE),"")</f>
        <v/>
      </c>
      <c r="Z58" s="133" t="str">
        <f>IFERROR(VLOOKUP($M58,Lookup!$A$1:$P$20,16,FALSE),"")</f>
        <v/>
      </c>
      <c r="AA58" s="133" t="str">
        <f>IFERROR(VLOOKUP($M58,Lookup!$A$1:$Q$20,17,FALSE),"")</f>
        <v/>
      </c>
      <c r="AB58" s="129"/>
      <c r="AC58" s="129"/>
      <c r="AD58" s="135"/>
      <c r="AE58" s="135"/>
      <c r="AF58" s="129"/>
      <c r="AG58" s="129"/>
      <c r="AH58" s="135"/>
      <c r="AI58" s="135"/>
      <c r="AJ58" s="135"/>
      <c r="AK58" s="139"/>
      <c r="AL58" s="147"/>
      <c r="AM58" s="170">
        <v>1</v>
      </c>
      <c r="AN58" s="170"/>
      <c r="AO58" s="170">
        <v>1</v>
      </c>
    </row>
    <row r="59" spans="1:41" ht="39.75" customHeight="1">
      <c r="A59" s="126" t="s">
        <v>4400</v>
      </c>
      <c r="B59" s="128" t="s">
        <v>3744</v>
      </c>
      <c r="C59" s="128" t="s">
        <v>3745</v>
      </c>
      <c r="D59" s="128" t="s">
        <v>3746</v>
      </c>
      <c r="E59" s="129" t="s">
        <v>40</v>
      </c>
      <c r="F59" s="129">
        <v>75757</v>
      </c>
      <c r="G59" s="98"/>
      <c r="H59" s="94"/>
      <c r="I59" s="98"/>
      <c r="J59" s="129"/>
      <c r="K59" s="129" t="s">
        <v>3758</v>
      </c>
      <c r="L59" s="132" t="s">
        <v>4416</v>
      </c>
      <c r="M59" s="133" t="str">
        <f t="shared" si="2"/>
        <v/>
      </c>
      <c r="N59" s="133" t="str">
        <f>IFERROR(VLOOKUP($M59,Lookup!$A$1:$P$20,2,FALSE),"")</f>
        <v/>
      </c>
      <c r="O59" s="133" t="str">
        <f>IFERROR(VLOOKUP($M59,Lookup!$A$1:$P$20,7,FALSE),"")</f>
        <v/>
      </c>
      <c r="P59" s="380"/>
      <c r="Q59" s="133" t="str">
        <f>IFERROR(VLOOKUP($M59,Lookup!$A$1:$P$20,8,FALSE),"")</f>
        <v/>
      </c>
      <c r="R59" s="133" t="str">
        <f>IFERROR(VLOOKUP($M59,Lookup!$A$1:$P$20,9,FALSE),"")</f>
        <v/>
      </c>
      <c r="S59" s="133"/>
      <c r="T59" s="133" t="str">
        <f>IFERROR(VLOOKUP($M59,Lookup!$A$1:$P$20,10,FALSE),"")</f>
        <v/>
      </c>
      <c r="U59" s="133" t="str">
        <f>IFERROR(VLOOKUP($M59,Lookup!$A$1:$P$20,11,FALSE),"")</f>
        <v/>
      </c>
      <c r="V59" s="133" t="str">
        <f>IFERROR(VLOOKUP($M59,Lookup!$A$1:$P$20,12,FALSE),"")</f>
        <v/>
      </c>
      <c r="W59" s="133" t="str">
        <f>IFERROR(VLOOKUP($M59,Lookup!$A$1:$P$20,13,FALSE),"")</f>
        <v/>
      </c>
      <c r="X59" s="133" t="str">
        <f>IFERROR(VLOOKUP($M59,Lookup!$A$1:$P$20,14,FALSE),"")</f>
        <v/>
      </c>
      <c r="Y59" s="133" t="str">
        <f>IFERROR(VLOOKUP($M59,Lookup!$A$1:$P$20,15,FALSE),"")</f>
        <v/>
      </c>
      <c r="Z59" s="133" t="str">
        <f>IFERROR(VLOOKUP($M59,Lookup!$A$1:$P$20,16,FALSE),"")</f>
        <v/>
      </c>
      <c r="AA59" s="133" t="str">
        <f>IFERROR(VLOOKUP($M59,Lookup!$A$1:$Q$20,17,FALSE),"")</f>
        <v/>
      </c>
      <c r="AB59" s="129"/>
      <c r="AC59" s="129"/>
      <c r="AD59" s="135"/>
      <c r="AE59" s="135"/>
      <c r="AF59" s="129"/>
      <c r="AG59" s="129"/>
      <c r="AH59" s="135"/>
      <c r="AI59" s="135"/>
      <c r="AJ59" s="135"/>
      <c r="AK59" s="139"/>
      <c r="AL59" s="147"/>
      <c r="AM59" s="170">
        <v>2</v>
      </c>
      <c r="AN59" s="170"/>
      <c r="AO59" s="170">
        <v>2</v>
      </c>
    </row>
    <row r="60" spans="1:41" ht="39.75" customHeight="1">
      <c r="A60" s="126" t="s">
        <v>4107</v>
      </c>
      <c r="B60" s="128" t="s">
        <v>3747</v>
      </c>
      <c r="C60" s="128" t="s">
        <v>3748</v>
      </c>
      <c r="D60" s="128" t="s">
        <v>199</v>
      </c>
      <c r="E60" s="129" t="s">
        <v>40</v>
      </c>
      <c r="F60" s="129">
        <v>78728</v>
      </c>
      <c r="G60" s="98"/>
      <c r="H60" s="94"/>
      <c r="I60" s="98"/>
      <c r="J60" s="129"/>
      <c r="K60" s="129"/>
      <c r="L60" s="132" t="s">
        <v>4368</v>
      </c>
      <c r="M60" s="133" t="str">
        <f t="shared" si="2"/>
        <v/>
      </c>
      <c r="N60" s="133" t="str">
        <f>IFERROR(VLOOKUP($M60,Lookup!$A$1:$P$20,2,FALSE),"")</f>
        <v/>
      </c>
      <c r="O60" s="133" t="str">
        <f>IFERROR(VLOOKUP($M60,Lookup!$A$1:$P$20,7,FALSE),"")</f>
        <v/>
      </c>
      <c r="P60" s="380"/>
      <c r="Q60" s="133" t="str">
        <f>IFERROR(VLOOKUP($M60,Lookup!$A$1:$P$20,8,FALSE),"")</f>
        <v/>
      </c>
      <c r="R60" s="133" t="str">
        <f>IFERROR(VLOOKUP($M60,Lookup!$A$1:$P$20,9,FALSE),"")</f>
        <v/>
      </c>
      <c r="S60" s="133"/>
      <c r="T60" s="133" t="str">
        <f>IFERROR(VLOOKUP($M60,Lookup!$A$1:$P$20,10,FALSE),"")</f>
        <v/>
      </c>
      <c r="U60" s="133" t="str">
        <f>IFERROR(VLOOKUP($M60,Lookup!$A$1:$P$20,11,FALSE),"")</f>
        <v/>
      </c>
      <c r="V60" s="133" t="str">
        <f>IFERROR(VLOOKUP($M60,Lookup!$A$1:$P$20,12,FALSE),"")</f>
        <v/>
      </c>
      <c r="W60" s="133" t="str">
        <f>IFERROR(VLOOKUP($M60,Lookup!$A$1:$P$20,13,FALSE),"")</f>
        <v/>
      </c>
      <c r="X60" s="133" t="str">
        <f>IFERROR(VLOOKUP($M60,Lookup!$A$1:$P$20,14,FALSE),"")</f>
        <v/>
      </c>
      <c r="Y60" s="133" t="str">
        <f>IFERROR(VLOOKUP($M60,Lookup!$A$1:$P$20,15,FALSE),"")</f>
        <v/>
      </c>
      <c r="Z60" s="133" t="str">
        <f>IFERROR(VLOOKUP($M60,Lookup!$A$1:$P$20,16,FALSE),"")</f>
        <v/>
      </c>
      <c r="AA60" s="133" t="str">
        <f>IFERROR(VLOOKUP($M60,Lookup!$A$1:$Q$20,17,FALSE),"")</f>
        <v/>
      </c>
      <c r="AB60" s="129"/>
      <c r="AC60" s="129"/>
      <c r="AD60" s="135"/>
      <c r="AE60" s="135"/>
      <c r="AF60" s="129"/>
      <c r="AG60" s="129"/>
      <c r="AH60" s="135"/>
      <c r="AI60" s="135"/>
      <c r="AJ60" s="135"/>
      <c r="AK60" s="139"/>
      <c r="AL60" s="147"/>
      <c r="AM60" s="170">
        <v>1</v>
      </c>
      <c r="AN60" s="170"/>
      <c r="AO60" s="170">
        <v>1</v>
      </c>
    </row>
    <row r="61" spans="1:41" ht="39.75" customHeight="1">
      <c r="A61" s="126" t="s">
        <v>362</v>
      </c>
      <c r="B61" s="644" t="s">
        <v>4340</v>
      </c>
      <c r="C61" s="379" t="s">
        <v>2799</v>
      </c>
      <c r="D61" s="379" t="s">
        <v>37</v>
      </c>
      <c r="E61" s="372" t="s">
        <v>40</v>
      </c>
      <c r="F61" s="372">
        <v>78222</v>
      </c>
      <c r="G61" s="645">
        <v>10000</v>
      </c>
      <c r="H61" s="646" t="s">
        <v>927</v>
      </c>
      <c r="I61" s="98"/>
      <c r="J61" s="129"/>
      <c r="K61" s="129" t="s">
        <v>996</v>
      </c>
      <c r="L61" s="132" t="s">
        <v>4417</v>
      </c>
      <c r="M61" s="641" t="str">
        <f t="shared" si="2"/>
        <v>Silver</v>
      </c>
      <c r="N61" s="641" t="str">
        <f>IFERROR(VLOOKUP($M61,Lookup!$A$1:$P$20,2,FALSE),"")</f>
        <v>Level 1</v>
      </c>
      <c r="O61" s="641">
        <v>4</v>
      </c>
      <c r="P61" s="642" t="s">
        <v>4418</v>
      </c>
      <c r="Q61" s="641">
        <f>IFERROR(VLOOKUP($M61,Lookup!$A$1:$P$20,8,FALSE),"")</f>
        <v>6</v>
      </c>
      <c r="R61" s="641">
        <f>IFERROR(VLOOKUP($M61,Lookup!$A$1:$P$20,9,FALSE),"")</f>
        <v>4</v>
      </c>
      <c r="S61" s="649" t="s">
        <v>4419</v>
      </c>
      <c r="T61" s="641">
        <f>IFERROR(VLOOKUP($M61,Lookup!$A$1:$P$20,10,FALSE),"")</f>
        <v>8</v>
      </c>
      <c r="U61" s="641" t="str">
        <f>IFERROR(VLOOKUP($M61,Lookup!$A$1:$P$20,11,FALSE),"")</f>
        <v>Yes</v>
      </c>
      <c r="V61" s="641" t="str">
        <f>IFERROR(VLOOKUP($M61,Lookup!$A$1:$P$20,12,FALSE),"")</f>
        <v>10X20</v>
      </c>
      <c r="W61" s="641" t="str">
        <f>IFERROR(VLOOKUP($M61,Lookup!$A$1:$P$20,13,FALSE),"")</f>
        <v>Yes</v>
      </c>
      <c r="X61" s="641" t="str">
        <f>IFERROR(VLOOKUP($M61,Lookup!$A$1:$P$20,14,FALSE),"")</f>
        <v>Yes</v>
      </c>
      <c r="Y61" s="641" t="str">
        <f>IFERROR(VLOOKUP($M61,Lookup!$A$1:$P$20,15,FALSE),"")</f>
        <v>Yes</v>
      </c>
      <c r="Z61" s="641">
        <f>IFERROR(VLOOKUP($M61,Lookup!$A$1:$P$20,16,FALSE),"")</f>
        <v>4</v>
      </c>
      <c r="AA61" s="641">
        <f>IFERROR(VLOOKUP($M61,Lookup!$A$1:$Q$20,17,FALSE),"")</f>
        <v>4</v>
      </c>
      <c r="AB61" s="129"/>
      <c r="AC61" s="129"/>
      <c r="AD61" s="135"/>
      <c r="AE61" s="135"/>
      <c r="AF61" s="129" t="s">
        <v>3038</v>
      </c>
      <c r="AG61" s="130" t="s">
        <v>2802</v>
      </c>
      <c r="AH61" s="135" t="s">
        <v>4107</v>
      </c>
      <c r="AI61" s="402">
        <v>2</v>
      </c>
      <c r="AJ61" s="402" t="s">
        <v>4108</v>
      </c>
      <c r="AK61" s="139"/>
      <c r="AL61" s="147"/>
      <c r="AM61" s="147"/>
      <c r="AN61" s="147"/>
      <c r="AO61" s="147"/>
    </row>
    <row r="62" spans="1:41" ht="39.75" customHeight="1">
      <c r="A62" s="126" t="s">
        <v>4400</v>
      </c>
      <c r="B62" s="128" t="s">
        <v>1106</v>
      </c>
      <c r="C62" s="128" t="s">
        <v>4420</v>
      </c>
      <c r="D62" s="128" t="s">
        <v>1108</v>
      </c>
      <c r="E62" s="129" t="s">
        <v>40</v>
      </c>
      <c r="F62" s="129">
        <v>78950</v>
      </c>
      <c r="G62" s="98"/>
      <c r="H62" s="94"/>
      <c r="I62" s="98">
        <v>8000</v>
      </c>
      <c r="J62" s="129" t="s">
        <v>2325</v>
      </c>
      <c r="K62" s="129" t="s">
        <v>3758</v>
      </c>
      <c r="L62" s="132" t="s">
        <v>4421</v>
      </c>
      <c r="M62" s="641" t="str">
        <f t="shared" si="2"/>
        <v>Champion</v>
      </c>
      <c r="N62" s="641" t="str">
        <f>IFERROR(VLOOKUP($M62,Lookup!$A$1:$P$20,2,FALSE),"")</f>
        <v>Level 2</v>
      </c>
      <c r="O62" s="641">
        <f>IFERROR(VLOOKUP($M62,Lookup!$A$1:$P$20,7,FALSE),"")</f>
        <v>2</v>
      </c>
      <c r="P62" s="642"/>
      <c r="Q62" s="641">
        <f>IFERROR(VLOOKUP($M62,Lookup!$A$1:$P$20,8,FALSE),"")</f>
        <v>4</v>
      </c>
      <c r="R62" s="641">
        <f>IFERROR(VLOOKUP($M62,Lookup!$A$1:$P$20,9,FALSE),"")</f>
        <v>2</v>
      </c>
      <c r="S62" s="649">
        <v>397398</v>
      </c>
      <c r="T62" s="641">
        <f>IFERROR(VLOOKUP($M62,Lookup!$A$1:$P$20,10,FALSE),"")</f>
        <v>6</v>
      </c>
      <c r="U62" s="641" t="str">
        <f>IFERROR(VLOOKUP($M62,Lookup!$A$1:$P$20,11,FALSE),"")</f>
        <v>Yes</v>
      </c>
      <c r="V62" s="641" t="str">
        <f>IFERROR(VLOOKUP($M62,Lookup!$A$1:$P$20,12,FALSE),"")</f>
        <v>10X20</v>
      </c>
      <c r="W62" s="641" t="str">
        <f>IFERROR(VLOOKUP($M62,Lookup!$A$1:$P$20,13,FALSE),"")</f>
        <v>Yes</v>
      </c>
      <c r="X62" s="641">
        <f>IFERROR(VLOOKUP($M62,Lookup!$A$1:$P$20,14,FALSE),"")</f>
        <v>0</v>
      </c>
      <c r="Y62" s="641">
        <f>IFERROR(VLOOKUP($M62,Lookup!$A$1:$P$20,15,FALSE),"")</f>
        <v>0</v>
      </c>
      <c r="Z62" s="641">
        <f>IFERROR(VLOOKUP($M62,Lookup!$A$1:$P$20,16,FALSE),"")</f>
        <v>0</v>
      </c>
      <c r="AA62" s="641">
        <f>IFERROR(VLOOKUP($M62,Lookup!$A$1:$Q$20,17,FALSE),"")</f>
        <v>4</v>
      </c>
      <c r="AB62" s="129"/>
      <c r="AC62" s="129"/>
      <c r="AD62" s="135"/>
      <c r="AE62" s="135"/>
      <c r="AF62" s="129">
        <v>2812991869</v>
      </c>
      <c r="AG62" s="130" t="s">
        <v>4422</v>
      </c>
      <c r="AH62" s="135" t="s">
        <v>4107</v>
      </c>
      <c r="AI62" s="402">
        <v>2</v>
      </c>
      <c r="AJ62" s="402" t="s">
        <v>3057</v>
      </c>
      <c r="AK62" s="139"/>
      <c r="AL62" s="170">
        <v>2</v>
      </c>
      <c r="AM62" s="170">
        <v>2</v>
      </c>
      <c r="AN62" s="170">
        <v>2</v>
      </c>
      <c r="AO62" s="170">
        <v>2</v>
      </c>
    </row>
    <row r="63" spans="1:41" ht="48" customHeight="1">
      <c r="A63" s="126"/>
      <c r="B63" s="173" t="s">
        <v>3749</v>
      </c>
      <c r="C63" s="173" t="s">
        <v>3750</v>
      </c>
      <c r="D63" s="173" t="s">
        <v>3751</v>
      </c>
      <c r="E63" s="173" t="s">
        <v>3752</v>
      </c>
      <c r="F63" s="146">
        <v>3755</v>
      </c>
      <c r="G63" s="173"/>
      <c r="H63" s="173"/>
      <c r="I63" s="173"/>
      <c r="J63" s="173"/>
      <c r="K63" s="173"/>
      <c r="L63" s="187"/>
      <c r="M63" s="133" t="str">
        <f t="shared" si="2"/>
        <v/>
      </c>
      <c r="N63" s="133" t="str">
        <f>IFERROR(VLOOKUP($M63,Lookup!$A$1:$P$20,2,FALSE),"")</f>
        <v/>
      </c>
      <c r="O63" s="133" t="str">
        <f>IFERROR(VLOOKUP($M63,Lookup!$A$1:$P$20,7,FALSE),"")</f>
        <v/>
      </c>
      <c r="P63" s="380"/>
      <c r="Q63" s="133" t="str">
        <f>IFERROR(VLOOKUP($M63,Lookup!$A$1:$P$20,8,FALSE),"")</f>
        <v/>
      </c>
      <c r="R63" s="133" t="str">
        <f>IFERROR(VLOOKUP($M63,Lookup!$A$1:$P$20,9,FALSE),"")</f>
        <v/>
      </c>
      <c r="S63" s="133"/>
      <c r="T63" s="133" t="str">
        <f>IFERROR(VLOOKUP($M63,Lookup!$A$1:$P$20,10,FALSE),"")</f>
        <v/>
      </c>
      <c r="U63" s="133" t="str">
        <f>IFERROR(VLOOKUP($M63,Lookup!$A$1:$P$20,11,FALSE),"")</f>
        <v/>
      </c>
      <c r="V63" s="133" t="str">
        <f>IFERROR(VLOOKUP($M63,Lookup!$A$1:$P$20,12,FALSE),"")</f>
        <v/>
      </c>
      <c r="W63" s="133" t="str">
        <f>IFERROR(VLOOKUP($M63,Lookup!$A$1:$P$20,13,FALSE),"")</f>
        <v/>
      </c>
      <c r="X63" s="133" t="str">
        <f>IFERROR(VLOOKUP($M63,Lookup!$A$1:$P$20,14,FALSE),"")</f>
        <v/>
      </c>
      <c r="Y63" s="133" t="str">
        <f>IFERROR(VLOOKUP($M63,Lookup!$A$1:$P$20,15,FALSE),"")</f>
        <v/>
      </c>
      <c r="Z63" s="133" t="str">
        <f>IFERROR(VLOOKUP($M63,Lookup!$A$1:$P$20,16,FALSE),"")</f>
        <v/>
      </c>
      <c r="AA63" s="133" t="str">
        <f>IFERROR(VLOOKUP($M63,Lookup!$A$1:$Q$20,17,FALSE),"")</f>
        <v/>
      </c>
      <c r="AB63" s="173"/>
      <c r="AC63" s="129"/>
      <c r="AD63" s="135"/>
      <c r="AE63" s="135"/>
      <c r="AF63" s="129"/>
      <c r="AG63" s="129"/>
      <c r="AH63" s="135"/>
      <c r="AI63" s="135"/>
      <c r="AJ63" s="135"/>
      <c r="AK63" s="139"/>
      <c r="AL63" s="170">
        <v>2</v>
      </c>
      <c r="AM63" s="170">
        <v>2</v>
      </c>
      <c r="AN63" s="170">
        <v>2</v>
      </c>
      <c r="AO63" s="170">
        <v>2</v>
      </c>
    </row>
    <row r="64" spans="1:41" ht="48" customHeight="1">
      <c r="A64" s="643" t="s">
        <v>2830</v>
      </c>
      <c r="B64" s="140" t="s">
        <v>4321</v>
      </c>
      <c r="C64" s="173"/>
      <c r="D64" s="173" t="s">
        <v>37</v>
      </c>
      <c r="E64" s="173" t="s">
        <v>40</v>
      </c>
      <c r="F64" s="146"/>
      <c r="G64" s="159">
        <v>1000</v>
      </c>
      <c r="H64" s="655" t="s">
        <v>931</v>
      </c>
      <c r="I64" s="173"/>
      <c r="J64" s="173"/>
      <c r="K64" s="173" t="s">
        <v>996</v>
      </c>
      <c r="L64" s="132" t="s">
        <v>4423</v>
      </c>
      <c r="M64" s="641" t="str">
        <f t="shared" si="2"/>
        <v>Trophy</v>
      </c>
      <c r="N64" s="641" t="str">
        <f>IFERROR(VLOOKUP($M64,Lookup!$A$1:$P$20,2,FALSE),"")</f>
        <v>Level 4</v>
      </c>
      <c r="O64" s="641">
        <f>IFERROR(VLOOKUP($M64,Lookup!$A$1:$P$20,7,FALSE),"")</f>
        <v>0</v>
      </c>
      <c r="P64" s="642"/>
      <c r="Q64" s="641">
        <f>IFERROR(VLOOKUP($M64,Lookup!$A$1:$P$20,8,FALSE),"")</f>
        <v>2</v>
      </c>
      <c r="R64" s="641">
        <f>IFERROR(VLOOKUP($M64,Lookup!$A$1:$P$20,9,FALSE),"")</f>
        <v>2</v>
      </c>
      <c r="S64" s="641" t="s">
        <v>4424</v>
      </c>
      <c r="T64" s="641">
        <f>IFERROR(VLOOKUP($M64,Lookup!$A$1:$P$20,10,FALSE),"")</f>
        <v>4</v>
      </c>
      <c r="U64" s="641" t="str">
        <f>IFERROR(VLOOKUP($M64,Lookup!$A$1:$P$20,11,FALSE),"")</f>
        <v>Yes</v>
      </c>
      <c r="V64" s="641">
        <f>IFERROR(VLOOKUP($M64,Lookup!$A$1:$P$20,12,FALSE),"")</f>
        <v>0</v>
      </c>
      <c r="W64" s="641" t="str">
        <f>IFERROR(VLOOKUP($M64,Lookup!$A$1:$P$20,13,FALSE),"")</f>
        <v>Yes</v>
      </c>
      <c r="X64" s="641">
        <f>IFERROR(VLOOKUP($M64,Lookup!$A$1:$P$20,14,FALSE),"")</f>
        <v>0</v>
      </c>
      <c r="Y64" s="641">
        <f>IFERROR(VLOOKUP($M64,Lookup!$A$1:$P$20,15,FALSE),"")</f>
        <v>0</v>
      </c>
      <c r="Z64" s="641">
        <f>IFERROR(VLOOKUP($M64,Lookup!$A$1:$P$20,16,FALSE),"")</f>
        <v>0</v>
      </c>
      <c r="AA64" s="641">
        <f>IFERROR(VLOOKUP($M64,Lookup!$A$1:$Q$20,17,FALSE),"")</f>
        <v>2</v>
      </c>
      <c r="AB64" s="173"/>
      <c r="AC64" s="129"/>
      <c r="AD64" s="135"/>
      <c r="AE64" s="135"/>
      <c r="AF64" s="129" t="s">
        <v>1373</v>
      </c>
      <c r="AG64" s="130" t="s">
        <v>1711</v>
      </c>
      <c r="AH64" s="135"/>
      <c r="AI64" s="135"/>
      <c r="AJ64" s="135"/>
      <c r="AK64" s="139"/>
      <c r="AL64" s="170"/>
      <c r="AM64" s="170"/>
      <c r="AN64" s="170"/>
      <c r="AO64" s="170"/>
    </row>
    <row r="65" spans="1:41" ht="39.75" customHeight="1">
      <c r="A65" s="126" t="s">
        <v>4410</v>
      </c>
      <c r="B65" s="128" t="s">
        <v>1721</v>
      </c>
      <c r="C65" s="128" t="s">
        <v>4062</v>
      </c>
      <c r="D65" s="128" t="s">
        <v>160</v>
      </c>
      <c r="E65" s="129" t="s">
        <v>40</v>
      </c>
      <c r="F65" s="129">
        <v>78959</v>
      </c>
      <c r="G65" s="98"/>
      <c r="H65" s="94"/>
      <c r="I65" s="98">
        <v>2500</v>
      </c>
      <c r="J65" s="129" t="s">
        <v>2325</v>
      </c>
      <c r="K65" s="129" t="s">
        <v>469</v>
      </c>
      <c r="L65" s="132" t="s">
        <v>4425</v>
      </c>
      <c r="M65" s="641" t="str">
        <f t="shared" si="2"/>
        <v>Reserve</v>
      </c>
      <c r="N65" s="641" t="str">
        <f>IFERROR(VLOOKUP($M65,Lookup!$A$1:$P$20,2,FALSE),"")</f>
        <v>Level 3</v>
      </c>
      <c r="O65" s="641">
        <f>IFERROR(VLOOKUP($M65,Lookup!$A$1:$P$20,7,FALSE),"")</f>
        <v>0</v>
      </c>
      <c r="P65" s="642"/>
      <c r="Q65" s="641">
        <f>IFERROR(VLOOKUP($M65,Lookup!$A$1:$P$20,8,FALSE),"")</f>
        <v>4</v>
      </c>
      <c r="R65" s="641">
        <f>IFERROR(VLOOKUP($M65,Lookup!$A$1:$P$20,9,FALSE),"")</f>
        <v>2</v>
      </c>
      <c r="S65" s="649">
        <v>403404</v>
      </c>
      <c r="T65" s="641">
        <f>IFERROR(VLOOKUP($M65,Lookup!$A$1:$P$20,10,FALSE),"")</f>
        <v>4</v>
      </c>
      <c r="U65" s="641" t="str">
        <f>IFERROR(VLOOKUP($M65,Lookup!$A$1:$P$20,11,FALSE),"")</f>
        <v>Yes</v>
      </c>
      <c r="V65" s="641" t="str">
        <f>IFERROR(VLOOKUP($M65,Lookup!$A$1:$P$20,12,FALSE),"")</f>
        <v>10X10</v>
      </c>
      <c r="W65" s="641" t="str">
        <f>IFERROR(VLOOKUP($M65,Lookup!$A$1:$P$20,13,FALSE),"")</f>
        <v>Yes</v>
      </c>
      <c r="X65" s="641">
        <f>IFERROR(VLOOKUP($M65,Lookup!$A$1:$P$20,14,FALSE),"")</f>
        <v>0</v>
      </c>
      <c r="Y65" s="641">
        <f>IFERROR(VLOOKUP($M65,Lookup!$A$1:$P$20,15,FALSE),"")</f>
        <v>0</v>
      </c>
      <c r="Z65" s="641">
        <f>IFERROR(VLOOKUP($M65,Lookup!$A$1:$P$20,16,FALSE),"")</f>
        <v>0</v>
      </c>
      <c r="AA65" s="641">
        <f>IFERROR(VLOOKUP($M65,Lookup!$A$1:$Q$20,17,FALSE),"")</f>
        <v>2</v>
      </c>
      <c r="AB65" s="129"/>
      <c r="AC65" s="129"/>
      <c r="AD65" s="135"/>
      <c r="AE65" s="135"/>
      <c r="AF65" s="129" t="s">
        <v>4426</v>
      </c>
      <c r="AG65" s="129"/>
      <c r="AH65" s="135" t="s">
        <v>4107</v>
      </c>
      <c r="AI65" s="402">
        <v>1</v>
      </c>
      <c r="AJ65" s="402" t="s">
        <v>3431</v>
      </c>
      <c r="AK65" s="139"/>
      <c r="AL65" s="147"/>
      <c r="AM65" s="147"/>
      <c r="AN65" s="147"/>
      <c r="AO65" s="147"/>
    </row>
    <row r="66" spans="1:41" ht="39.75" customHeight="1">
      <c r="A66" s="656" t="s">
        <v>362</v>
      </c>
      <c r="B66" s="644" t="s">
        <v>2594</v>
      </c>
      <c r="C66" s="379" t="s">
        <v>166</v>
      </c>
      <c r="D66" s="379" t="s">
        <v>167</v>
      </c>
      <c r="E66" s="372" t="s">
        <v>40</v>
      </c>
      <c r="F66" s="372">
        <v>78163</v>
      </c>
      <c r="G66" s="645">
        <v>1000</v>
      </c>
      <c r="H66" s="650" t="s">
        <v>927</v>
      </c>
      <c r="I66" s="98"/>
      <c r="J66" s="129"/>
      <c r="K66" s="129" t="s">
        <v>472</v>
      </c>
      <c r="L66" s="132" t="s">
        <v>4380</v>
      </c>
      <c r="M66" s="647" t="str">
        <f t="shared" si="2"/>
        <v>Trophy</v>
      </c>
      <c r="N66" s="647" t="str">
        <f>IFERROR(VLOOKUP($M66,Lookup!$A$1:$P$20,2,FALSE),"")</f>
        <v>Level 4</v>
      </c>
      <c r="O66" s="647">
        <f>IFERROR(VLOOKUP($M66,Lookup!$A$1:$P$20,7,FALSE),"")</f>
        <v>0</v>
      </c>
      <c r="P66" s="648"/>
      <c r="Q66" s="647">
        <f>IFERROR(VLOOKUP($M66,Lookup!$A$1:$P$20,8,FALSE),"")</f>
        <v>2</v>
      </c>
      <c r="R66" s="647">
        <f>IFERROR(VLOOKUP($M66,Lookup!$A$1:$P$20,9,FALSE),"")</f>
        <v>2</v>
      </c>
      <c r="S66" s="657">
        <v>354355</v>
      </c>
      <c r="T66" s="647">
        <f>IFERROR(VLOOKUP($M66,Lookup!$A$1:$P$20,10,FALSE),"")</f>
        <v>4</v>
      </c>
      <c r="U66" s="647" t="str">
        <f>IFERROR(VLOOKUP($M66,Lookup!$A$1:$P$20,11,FALSE),"")</f>
        <v>Yes</v>
      </c>
      <c r="V66" s="647">
        <f>IFERROR(VLOOKUP($M66,Lookup!$A$1:$P$20,12,FALSE),"")</f>
        <v>0</v>
      </c>
      <c r="W66" s="647" t="str">
        <f>IFERROR(VLOOKUP($M66,Lookup!$A$1:$P$20,13,FALSE),"")</f>
        <v>Yes</v>
      </c>
      <c r="X66" s="647">
        <f>IFERROR(VLOOKUP($M66,Lookup!$A$1:$P$20,14,FALSE),"")</f>
        <v>0</v>
      </c>
      <c r="Y66" s="647">
        <f>IFERROR(VLOOKUP($M66,Lookup!$A$1:$P$20,15,FALSE),"")</f>
        <v>0</v>
      </c>
      <c r="Z66" s="647">
        <f>IFERROR(VLOOKUP($M66,Lookup!$A$1:$P$20,16,FALSE),"")</f>
        <v>0</v>
      </c>
      <c r="AA66" s="647">
        <f>IFERROR(VLOOKUP($M66,Lookup!$A$1:$Q$20,17,FALSE),"")</f>
        <v>2</v>
      </c>
      <c r="AB66" s="129"/>
      <c r="AC66" s="129"/>
      <c r="AD66" s="135"/>
      <c r="AE66" s="135"/>
      <c r="AF66" s="129" t="s">
        <v>1117</v>
      </c>
      <c r="AG66" s="129"/>
      <c r="AH66" s="135" t="s">
        <v>4107</v>
      </c>
      <c r="AI66" s="402">
        <v>1</v>
      </c>
      <c r="AJ66" s="402" t="s">
        <v>977</v>
      </c>
      <c r="AK66" s="139"/>
      <c r="AL66" s="170">
        <v>1</v>
      </c>
      <c r="AM66" s="170">
        <v>2</v>
      </c>
      <c r="AN66" s="170">
        <v>1</v>
      </c>
      <c r="AO66" s="170">
        <v>1</v>
      </c>
    </row>
    <row r="67" spans="1:41" ht="39.75" customHeight="1">
      <c r="A67" s="654" t="s">
        <v>2969</v>
      </c>
      <c r="B67" s="128" t="s">
        <v>712</v>
      </c>
      <c r="C67" s="128" t="s">
        <v>1120</v>
      </c>
      <c r="D67" s="128" t="s">
        <v>178</v>
      </c>
      <c r="E67" s="129" t="s">
        <v>40</v>
      </c>
      <c r="F67" s="129">
        <v>78948</v>
      </c>
      <c r="G67" s="98"/>
      <c r="H67" s="94"/>
      <c r="I67" s="98"/>
      <c r="J67" s="129"/>
      <c r="K67" s="129"/>
      <c r="L67" s="132"/>
      <c r="M67" s="133" t="str">
        <f t="shared" si="2"/>
        <v/>
      </c>
      <c r="N67" s="133" t="str">
        <f>IFERROR(VLOOKUP($M67,Lookup!$A$1:$P$20,2,FALSE),"")</f>
        <v/>
      </c>
      <c r="O67" s="133" t="str">
        <f>IFERROR(VLOOKUP($M67,Lookup!$A$1:$P$20,7,FALSE),"")</f>
        <v/>
      </c>
      <c r="P67" s="380"/>
      <c r="Q67" s="133" t="str">
        <f>IFERROR(VLOOKUP($M67,Lookup!$A$1:$P$20,8,FALSE),"")</f>
        <v/>
      </c>
      <c r="R67" s="133" t="str">
        <f>IFERROR(VLOOKUP($M67,Lookup!$A$1:$P$20,9,FALSE),"")</f>
        <v/>
      </c>
      <c r="S67" s="133"/>
      <c r="T67" s="133" t="str">
        <f>IFERROR(VLOOKUP($M67,Lookup!$A$1:$P$20,10,FALSE),"")</f>
        <v/>
      </c>
      <c r="U67" s="133" t="str">
        <f>IFERROR(VLOOKUP($M67,Lookup!$A$1:$P$20,11,FALSE),"")</f>
        <v/>
      </c>
      <c r="V67" s="133" t="str">
        <f>IFERROR(VLOOKUP($M67,Lookup!$A$1:$P$20,12,FALSE),"")</f>
        <v/>
      </c>
      <c r="W67" s="133" t="str">
        <f>IFERROR(VLOOKUP($M67,Lookup!$A$1:$P$20,13,FALSE),"")</f>
        <v/>
      </c>
      <c r="X67" s="133" t="str">
        <f>IFERROR(VLOOKUP($M67,Lookup!$A$1:$P$20,14,FALSE),"")</f>
        <v/>
      </c>
      <c r="Y67" s="133" t="str">
        <f>IFERROR(VLOOKUP($M67,Lookup!$A$1:$P$20,15,FALSE),"")</f>
        <v/>
      </c>
      <c r="Z67" s="133" t="str">
        <f>IFERROR(VLOOKUP($M67,Lookup!$A$1:$P$20,16,FALSE),"")</f>
        <v/>
      </c>
      <c r="AA67" s="133" t="str">
        <f>IFERROR(VLOOKUP($M67,Lookup!$A$1:$Q$20,17,FALSE),"")</f>
        <v/>
      </c>
      <c r="AB67" s="129"/>
      <c r="AC67" s="129"/>
      <c r="AD67" s="135"/>
      <c r="AE67" s="135"/>
      <c r="AF67" s="129"/>
      <c r="AG67" s="129"/>
      <c r="AH67" s="135"/>
      <c r="AI67" s="135"/>
      <c r="AJ67" s="135"/>
      <c r="AK67" s="139"/>
      <c r="AL67" s="147"/>
      <c r="AM67" s="170">
        <v>2</v>
      </c>
      <c r="AN67" s="170"/>
      <c r="AO67" s="170">
        <v>2</v>
      </c>
    </row>
    <row r="68" spans="1:41" ht="39.75" customHeight="1">
      <c r="A68" s="126" t="s">
        <v>2969</v>
      </c>
      <c r="B68" s="128" t="s">
        <v>1119</v>
      </c>
      <c r="C68" s="128" t="s">
        <v>1120</v>
      </c>
      <c r="D68" s="128" t="s">
        <v>178</v>
      </c>
      <c r="E68" s="129" t="s">
        <v>40</v>
      </c>
      <c r="F68" s="129">
        <v>78948</v>
      </c>
      <c r="G68" s="98"/>
      <c r="H68" s="94"/>
      <c r="I68" s="98"/>
      <c r="J68" s="129"/>
      <c r="K68" s="129"/>
      <c r="L68" s="132"/>
      <c r="M68" s="133" t="str">
        <f t="shared" si="2"/>
        <v/>
      </c>
      <c r="N68" s="133" t="str">
        <f>IFERROR(VLOOKUP($M68,Lookup!$A$1:$P$20,2,FALSE),"")</f>
        <v/>
      </c>
      <c r="O68" s="133" t="str">
        <f>IFERROR(VLOOKUP($M68,Lookup!$A$1:$P$20,7,FALSE),"")</f>
        <v/>
      </c>
      <c r="P68" s="380"/>
      <c r="Q68" s="133" t="str">
        <f>IFERROR(VLOOKUP($M68,Lookup!$A$1:$P$20,8,FALSE),"")</f>
        <v/>
      </c>
      <c r="R68" s="133" t="str">
        <f>IFERROR(VLOOKUP($M68,Lookup!$A$1:$P$20,9,FALSE),"")</f>
        <v/>
      </c>
      <c r="S68" s="133"/>
      <c r="T68" s="133" t="str">
        <f>IFERROR(VLOOKUP($M68,Lookup!$A$1:$P$20,10,FALSE),"")</f>
        <v/>
      </c>
      <c r="U68" s="133" t="str">
        <f>IFERROR(VLOOKUP($M68,Lookup!$A$1:$P$20,11,FALSE),"")</f>
        <v/>
      </c>
      <c r="V68" s="133" t="str">
        <f>IFERROR(VLOOKUP($M68,Lookup!$A$1:$P$20,12,FALSE),"")</f>
        <v/>
      </c>
      <c r="W68" s="133" t="str">
        <f>IFERROR(VLOOKUP($M68,Lookup!$A$1:$P$20,13,FALSE),"")</f>
        <v/>
      </c>
      <c r="X68" s="133" t="str">
        <f>IFERROR(VLOOKUP($M68,Lookup!$A$1:$P$20,14,FALSE),"")</f>
        <v/>
      </c>
      <c r="Y68" s="133" t="str">
        <f>IFERROR(VLOOKUP($M68,Lookup!$A$1:$P$20,15,FALSE),"")</f>
        <v/>
      </c>
      <c r="Z68" s="133" t="str">
        <f>IFERROR(VLOOKUP($M68,Lookup!$A$1:$P$20,16,FALSE),"")</f>
        <v/>
      </c>
      <c r="AA68" s="133" t="str">
        <f>IFERROR(VLOOKUP($M68,Lookup!$A$1:$Q$20,17,FALSE),"")</f>
        <v/>
      </c>
      <c r="AB68" s="129"/>
      <c r="AC68" s="129"/>
      <c r="AD68" s="135"/>
      <c r="AE68" s="135"/>
      <c r="AF68" s="129"/>
      <c r="AG68" s="129"/>
      <c r="AH68" s="135"/>
      <c r="AI68" s="135"/>
      <c r="AJ68" s="135"/>
      <c r="AK68" s="139"/>
      <c r="AL68" s="147"/>
      <c r="AM68" s="170"/>
      <c r="AN68" s="170"/>
      <c r="AO68" s="147"/>
    </row>
    <row r="69" spans="1:41" ht="39.75" customHeight="1">
      <c r="A69" s="126" t="s">
        <v>362</v>
      </c>
      <c r="B69" s="644" t="s">
        <v>3137</v>
      </c>
      <c r="C69" s="379" t="s">
        <v>3693</v>
      </c>
      <c r="D69" s="379" t="s">
        <v>229</v>
      </c>
      <c r="E69" s="372" t="s">
        <v>40</v>
      </c>
      <c r="F69" s="372">
        <v>78014</v>
      </c>
      <c r="G69" s="645">
        <v>2000</v>
      </c>
      <c r="H69" s="646" t="s">
        <v>927</v>
      </c>
      <c r="I69" s="98"/>
      <c r="J69" s="129"/>
      <c r="K69" s="129" t="s">
        <v>4243</v>
      </c>
      <c r="L69" s="132" t="s">
        <v>4427</v>
      </c>
      <c r="M69" s="641" t="str">
        <f t="shared" si="2"/>
        <v>Trophy</v>
      </c>
      <c r="N69" s="641" t="str">
        <f>IFERROR(VLOOKUP($M69,Lookup!$A$1:$P$20,2,FALSE),"")</f>
        <v>Level 4</v>
      </c>
      <c r="O69" s="641">
        <f>IFERROR(VLOOKUP($M69,Lookup!$A$1:$P$20,7,FALSE),"")</f>
        <v>0</v>
      </c>
      <c r="P69" s="642"/>
      <c r="Q69" s="641">
        <f>IFERROR(VLOOKUP($M69,Lookup!$A$1:$P$20,8,FALSE),"")</f>
        <v>2</v>
      </c>
      <c r="R69" s="641">
        <f>IFERROR(VLOOKUP($M69,Lookup!$A$1:$P$20,9,FALSE),"")</f>
        <v>2</v>
      </c>
      <c r="S69" s="649">
        <v>405406</v>
      </c>
      <c r="T69" s="641">
        <f>IFERROR(VLOOKUP($M69,Lookup!$A$1:$P$20,10,FALSE),"")</f>
        <v>4</v>
      </c>
      <c r="U69" s="641" t="str">
        <f>IFERROR(VLOOKUP($M69,Lookup!$A$1:$P$20,11,FALSE),"")</f>
        <v>Yes</v>
      </c>
      <c r="V69" s="641">
        <f>IFERROR(VLOOKUP($M69,Lookup!$A$1:$P$20,12,FALSE),"")</f>
        <v>0</v>
      </c>
      <c r="W69" s="641" t="str">
        <f>IFERROR(VLOOKUP($M69,Lookup!$A$1:$P$20,13,FALSE),"")</f>
        <v>Yes</v>
      </c>
      <c r="X69" s="641">
        <f>IFERROR(VLOOKUP($M69,Lookup!$A$1:$P$20,14,FALSE),"")</f>
        <v>0</v>
      </c>
      <c r="Y69" s="641">
        <f>IFERROR(VLOOKUP($M69,Lookup!$A$1:$P$20,15,FALSE),"")</f>
        <v>0</v>
      </c>
      <c r="Z69" s="641">
        <f>IFERROR(VLOOKUP($M69,Lookup!$A$1:$P$20,16,FALSE),"")</f>
        <v>0</v>
      </c>
      <c r="AA69" s="641">
        <f>IFERROR(VLOOKUP($M69,Lookup!$A$1:$Q$20,17,FALSE),"")</f>
        <v>2</v>
      </c>
      <c r="AB69" s="129"/>
      <c r="AC69" s="129"/>
      <c r="AD69" s="135"/>
      <c r="AE69" s="135"/>
      <c r="AF69" s="129">
        <v>2103473340</v>
      </c>
      <c r="AG69" s="129"/>
      <c r="AH69" s="135" t="s">
        <v>4107</v>
      </c>
      <c r="AI69" s="135">
        <v>1</v>
      </c>
      <c r="AJ69" s="135" t="s">
        <v>3431</v>
      </c>
      <c r="AK69" s="139"/>
      <c r="AL69" s="147"/>
      <c r="AM69" s="147"/>
      <c r="AN69" s="147"/>
      <c r="AO69" s="147"/>
    </row>
    <row r="70" spans="1:41" ht="39.75" customHeight="1">
      <c r="A70" s="126" t="s">
        <v>362</v>
      </c>
      <c r="B70" s="644" t="s">
        <v>473</v>
      </c>
      <c r="C70" s="379" t="s">
        <v>1121</v>
      </c>
      <c r="D70" s="379" t="s">
        <v>37</v>
      </c>
      <c r="E70" s="372" t="s">
        <v>40</v>
      </c>
      <c r="F70" s="372">
        <v>78261</v>
      </c>
      <c r="G70" s="645">
        <v>500</v>
      </c>
      <c r="H70" s="646" t="s">
        <v>927</v>
      </c>
      <c r="I70" s="98"/>
      <c r="J70" s="129"/>
      <c r="K70" s="129" t="s">
        <v>472</v>
      </c>
      <c r="L70" s="132"/>
      <c r="M70" s="647" t="str">
        <f t="shared" si="2"/>
        <v>Blue</v>
      </c>
      <c r="N70" s="647" t="str">
        <f>IFERROR(VLOOKUP($M70,Lookup!$A$1:$P$20,2,FALSE),"")</f>
        <v>Level 5</v>
      </c>
      <c r="O70" s="647">
        <f>IFERROR(VLOOKUP($M70,Lookup!$A$1:$P$20,7,FALSE),"")</f>
        <v>0</v>
      </c>
      <c r="P70" s="648"/>
      <c r="Q70" s="647">
        <f>IFERROR(VLOOKUP($M70,Lookup!$A$1:$P$20,8,FALSE),"")</f>
        <v>2</v>
      </c>
      <c r="R70" s="647">
        <f>IFERROR(VLOOKUP($M70,Lookup!$A$1:$P$20,9,FALSE),"")</f>
        <v>2</v>
      </c>
      <c r="S70" s="647">
        <v>356</v>
      </c>
      <c r="T70" s="647">
        <f>IFERROR(VLOOKUP($M70,Lookup!$A$1:$P$20,10,FALSE),"")</f>
        <v>2</v>
      </c>
      <c r="U70" s="647">
        <f>IFERROR(VLOOKUP($M70,Lookup!$A$1:$P$20,11,FALSE),"")</f>
        <v>0</v>
      </c>
      <c r="V70" s="647">
        <f>IFERROR(VLOOKUP($M70,Lookup!$A$1:$P$20,12,FALSE),"")</f>
        <v>0</v>
      </c>
      <c r="W70" s="647">
        <f>IFERROR(VLOOKUP($M70,Lookup!$A$1:$P$20,13,FALSE),"")</f>
        <v>0</v>
      </c>
      <c r="X70" s="647">
        <f>IFERROR(VLOOKUP($M70,Lookup!$A$1:$P$20,14,FALSE),"")</f>
        <v>0</v>
      </c>
      <c r="Y70" s="647">
        <f>IFERROR(VLOOKUP($M70,Lookup!$A$1:$P$20,15,FALSE),"")</f>
        <v>0</v>
      </c>
      <c r="Z70" s="647">
        <f>IFERROR(VLOOKUP($M70,Lookup!$A$1:$P$20,16,FALSE),"")</f>
        <v>0</v>
      </c>
      <c r="AA70" s="647">
        <f>IFERROR(VLOOKUP($M70,Lookup!$A$1:$Q$20,17,FALSE),"")</f>
        <v>1</v>
      </c>
      <c r="AB70" s="129"/>
      <c r="AC70" s="129"/>
      <c r="AD70" s="135"/>
      <c r="AE70" s="135"/>
      <c r="AF70" s="129" t="s">
        <v>1122</v>
      </c>
      <c r="AG70" s="130" t="s">
        <v>3448</v>
      </c>
      <c r="AH70" s="135"/>
      <c r="AI70" s="135"/>
      <c r="AJ70" s="135"/>
      <c r="AK70" s="139"/>
      <c r="AL70" s="147"/>
      <c r="AM70" s="147"/>
      <c r="AN70" s="147"/>
      <c r="AO70" s="147"/>
    </row>
    <row r="71" spans="1:41" ht="39.75" customHeight="1">
      <c r="A71" s="126" t="s">
        <v>362</v>
      </c>
      <c r="B71" s="644" t="s">
        <v>4327</v>
      </c>
      <c r="C71" s="379" t="s">
        <v>1923</v>
      </c>
      <c r="D71" s="379" t="s">
        <v>1564</v>
      </c>
      <c r="E71" s="372" t="s">
        <v>40</v>
      </c>
      <c r="F71" s="372">
        <v>78070</v>
      </c>
      <c r="G71" s="645">
        <v>500</v>
      </c>
      <c r="H71" s="646" t="s">
        <v>927</v>
      </c>
      <c r="I71" s="98"/>
      <c r="J71" s="129"/>
      <c r="K71" s="129" t="s">
        <v>996</v>
      </c>
      <c r="L71" s="132" t="s">
        <v>4428</v>
      </c>
      <c r="M71" s="647" t="str">
        <f t="shared" si="2"/>
        <v>Blue</v>
      </c>
      <c r="N71" s="647" t="str">
        <f>IFERROR(VLOOKUP($M71,Lookup!$A$1:$P$20,2,FALSE),"")</f>
        <v>Level 5</v>
      </c>
      <c r="O71" s="647">
        <f>IFERROR(VLOOKUP($M71,Lookup!$A$1:$P$20,7,FALSE),"")</f>
        <v>0</v>
      </c>
      <c r="P71" s="648"/>
      <c r="Q71" s="647">
        <f>IFERROR(VLOOKUP($M71,Lookup!$A$1:$P$20,8,FALSE),"")</f>
        <v>2</v>
      </c>
      <c r="R71" s="647">
        <f>IFERROR(VLOOKUP($M71,Lookup!$A$1:$P$20,9,FALSE),"")</f>
        <v>2</v>
      </c>
      <c r="S71" s="647">
        <v>357</v>
      </c>
      <c r="T71" s="647">
        <f>IFERROR(VLOOKUP($M71,Lookup!$A$1:$P$20,10,FALSE),"")</f>
        <v>2</v>
      </c>
      <c r="U71" s="647">
        <f>IFERROR(VLOOKUP($M71,Lookup!$A$1:$P$20,11,FALSE),"")</f>
        <v>0</v>
      </c>
      <c r="V71" s="647">
        <f>IFERROR(VLOOKUP($M71,Lookup!$A$1:$P$20,12,FALSE),"")</f>
        <v>0</v>
      </c>
      <c r="W71" s="647">
        <f>IFERROR(VLOOKUP($M71,Lookup!$A$1:$P$20,13,FALSE),"")</f>
        <v>0</v>
      </c>
      <c r="X71" s="647">
        <f>IFERROR(VLOOKUP($M71,Lookup!$A$1:$P$20,14,FALSE),"")</f>
        <v>0</v>
      </c>
      <c r="Y71" s="647">
        <f>IFERROR(VLOOKUP($M71,Lookup!$A$1:$P$20,15,FALSE),"")</f>
        <v>0</v>
      </c>
      <c r="Z71" s="647">
        <f>IFERROR(VLOOKUP($M71,Lookup!$A$1:$P$20,16,FALSE),"")</f>
        <v>0</v>
      </c>
      <c r="AA71" s="647">
        <f>IFERROR(VLOOKUP($M71,Lookup!$A$1:$Q$20,17,FALSE),"")</f>
        <v>1</v>
      </c>
      <c r="AB71" s="129"/>
      <c r="AC71" s="129"/>
      <c r="AD71" s="135"/>
      <c r="AE71" s="135"/>
      <c r="AF71" s="129" t="s">
        <v>1924</v>
      </c>
      <c r="AG71" s="130" t="s">
        <v>1925</v>
      </c>
      <c r="AH71" s="135"/>
      <c r="AI71" s="135"/>
      <c r="AJ71" s="135"/>
      <c r="AK71" s="139"/>
      <c r="AL71" s="147"/>
      <c r="AM71" s="147"/>
      <c r="AN71" s="147"/>
      <c r="AO71" s="147"/>
    </row>
    <row r="72" spans="1:41" ht="39.75" customHeight="1">
      <c r="A72" s="126" t="s">
        <v>362</v>
      </c>
      <c r="B72" s="644" t="s">
        <v>1769</v>
      </c>
      <c r="C72" s="379" t="s">
        <v>1310</v>
      </c>
      <c r="D72" s="379" t="s">
        <v>37</v>
      </c>
      <c r="E72" s="372" t="s">
        <v>40</v>
      </c>
      <c r="F72" s="372">
        <v>78216</v>
      </c>
      <c r="G72" s="645">
        <v>2500</v>
      </c>
      <c r="H72" s="646" t="s">
        <v>927</v>
      </c>
      <c r="I72" s="98"/>
      <c r="J72" s="129"/>
      <c r="K72" s="129" t="s">
        <v>996</v>
      </c>
      <c r="L72" s="132" t="s">
        <v>4397</v>
      </c>
      <c r="M72" s="641" t="str">
        <f t="shared" si="2"/>
        <v>Reserve</v>
      </c>
      <c r="N72" s="641" t="str">
        <f>IFERROR(VLOOKUP($M72,Lookup!$A$1:$P$20,2,FALSE),"")</f>
        <v>Level 3</v>
      </c>
      <c r="O72" s="641">
        <f>IFERROR(VLOOKUP($M72,Lookup!$A$1:$P$20,7,FALSE),"")</f>
        <v>0</v>
      </c>
      <c r="P72" s="642"/>
      <c r="Q72" s="641">
        <v>6</v>
      </c>
      <c r="R72" s="641">
        <f>IFERROR(VLOOKUP($M72,Lookup!$A$1:$P$20,9,FALSE),"")</f>
        <v>2</v>
      </c>
      <c r="S72" s="649">
        <v>407408</v>
      </c>
      <c r="T72" s="641">
        <f>IFERROR(VLOOKUP($M72,Lookup!$A$1:$P$20,10,FALSE),"")</f>
        <v>4</v>
      </c>
      <c r="U72" s="641" t="str">
        <f>IFERROR(VLOOKUP($M72,Lookup!$A$1:$P$20,11,FALSE),"")</f>
        <v>Yes</v>
      </c>
      <c r="V72" s="641" t="str">
        <f>IFERROR(VLOOKUP($M72,Lookup!$A$1:$P$20,12,FALSE),"")</f>
        <v>10X10</v>
      </c>
      <c r="W72" s="641" t="str">
        <f>IFERROR(VLOOKUP($M72,Lookup!$A$1:$P$20,13,FALSE),"")</f>
        <v>Yes</v>
      </c>
      <c r="X72" s="641">
        <f>IFERROR(VLOOKUP($M72,Lookup!$A$1:$P$20,14,FALSE),"")</f>
        <v>0</v>
      </c>
      <c r="Y72" s="641">
        <f>IFERROR(VLOOKUP($M72,Lookup!$A$1:$P$20,15,FALSE),"")</f>
        <v>0</v>
      </c>
      <c r="Z72" s="641">
        <f>IFERROR(VLOOKUP($M72,Lookup!$A$1:$P$20,16,FALSE),"")</f>
        <v>0</v>
      </c>
      <c r="AA72" s="641">
        <f>IFERROR(VLOOKUP($M72,Lookup!$A$1:$Q$20,17,FALSE),"")</f>
        <v>2</v>
      </c>
      <c r="AB72" s="129"/>
      <c r="AC72" s="129"/>
      <c r="AD72" s="135"/>
      <c r="AE72" s="135"/>
      <c r="AF72" s="129" t="s">
        <v>2728</v>
      </c>
      <c r="AG72" s="130" t="s">
        <v>2729</v>
      </c>
      <c r="AH72" s="135"/>
      <c r="AI72" s="135"/>
      <c r="AJ72" s="135"/>
      <c r="AK72" s="139"/>
      <c r="AL72" s="147"/>
      <c r="AM72" s="170">
        <v>2</v>
      </c>
      <c r="AN72" s="170"/>
      <c r="AO72" s="170">
        <v>2</v>
      </c>
    </row>
    <row r="73" spans="1:41" ht="39.75" customHeight="1">
      <c r="A73" s="126" t="s">
        <v>362</v>
      </c>
      <c r="B73" s="644" t="s">
        <v>3408</v>
      </c>
      <c r="C73" s="379" t="s">
        <v>3409</v>
      </c>
      <c r="D73" s="379" t="s">
        <v>37</v>
      </c>
      <c r="E73" s="372" t="s">
        <v>40</v>
      </c>
      <c r="F73" s="372">
        <v>78217</v>
      </c>
      <c r="G73" s="645">
        <v>1000</v>
      </c>
      <c r="H73" s="646" t="s">
        <v>927</v>
      </c>
      <c r="I73" s="98"/>
      <c r="J73" s="129"/>
      <c r="K73" s="129" t="s">
        <v>4150</v>
      </c>
      <c r="L73" s="132" t="s">
        <v>4397</v>
      </c>
      <c r="M73" s="641" t="str">
        <f t="shared" si="2"/>
        <v>Trophy</v>
      </c>
      <c r="N73" s="641" t="str">
        <f>IFERROR(VLOOKUP($M73,Lookup!$A$1:$P$20,2,FALSE),"")</f>
        <v>Level 4</v>
      </c>
      <c r="O73" s="641">
        <f>IFERROR(VLOOKUP($M73,Lookup!$A$1:$P$20,7,FALSE),"")</f>
        <v>0</v>
      </c>
      <c r="P73" s="642"/>
      <c r="Q73" s="641">
        <f>IFERROR(VLOOKUP($M73,Lookup!$A$1:$P$20,8,FALSE),"")</f>
        <v>2</v>
      </c>
      <c r="R73" s="641">
        <f>IFERROR(VLOOKUP($M73,Lookup!$A$1:$P$20,9,FALSE),"")</f>
        <v>2</v>
      </c>
      <c r="S73" s="649">
        <v>409410</v>
      </c>
      <c r="T73" s="641">
        <f>IFERROR(VLOOKUP($M73,Lookup!$A$1:$P$20,10,FALSE),"")</f>
        <v>4</v>
      </c>
      <c r="U73" s="641" t="str">
        <f>IFERROR(VLOOKUP($M73,Lookup!$A$1:$P$20,11,FALSE),"")</f>
        <v>Yes</v>
      </c>
      <c r="V73" s="641">
        <f>IFERROR(VLOOKUP($M73,Lookup!$A$1:$P$20,12,FALSE),"")</f>
        <v>0</v>
      </c>
      <c r="W73" s="641" t="str">
        <f>IFERROR(VLOOKUP($M73,Lookup!$A$1:$P$20,13,FALSE),"")</f>
        <v>Yes</v>
      </c>
      <c r="X73" s="641">
        <f>IFERROR(VLOOKUP($M73,Lookup!$A$1:$P$20,14,FALSE),"")</f>
        <v>0</v>
      </c>
      <c r="Y73" s="641">
        <f>IFERROR(VLOOKUP($M73,Lookup!$A$1:$P$20,15,FALSE),"")</f>
        <v>0</v>
      </c>
      <c r="Z73" s="641">
        <f>IFERROR(VLOOKUP($M73,Lookup!$A$1:$P$20,16,FALSE),"")</f>
        <v>0</v>
      </c>
      <c r="AA73" s="641">
        <f>IFERROR(VLOOKUP($M73,Lookup!$A$1:$Q$20,17,FALSE),"")</f>
        <v>2</v>
      </c>
      <c r="AB73" s="129"/>
      <c r="AC73" s="129"/>
      <c r="AD73" s="135"/>
      <c r="AE73" s="135"/>
      <c r="AF73" s="129" t="s">
        <v>3410</v>
      </c>
      <c r="AG73" s="129"/>
      <c r="AH73" s="135"/>
      <c r="AI73" s="135"/>
      <c r="AJ73" s="135"/>
      <c r="AK73" s="139"/>
      <c r="AL73" s="170">
        <v>2</v>
      </c>
      <c r="AM73" s="170">
        <v>2</v>
      </c>
      <c r="AN73" s="170">
        <v>2</v>
      </c>
      <c r="AO73" s="147"/>
    </row>
    <row r="74" spans="1:41" ht="39.75" customHeight="1">
      <c r="A74" s="654" t="s">
        <v>2969</v>
      </c>
      <c r="B74" s="128" t="s">
        <v>1780</v>
      </c>
      <c r="C74" s="128" t="s">
        <v>3277</v>
      </c>
      <c r="D74" s="128" t="s">
        <v>232</v>
      </c>
      <c r="E74" s="129" t="s">
        <v>40</v>
      </c>
      <c r="F74" s="129">
        <v>78009</v>
      </c>
      <c r="G74" s="98"/>
      <c r="H74" s="94"/>
      <c r="I74" s="98"/>
      <c r="J74" s="129"/>
      <c r="K74" s="129"/>
      <c r="L74" s="132"/>
      <c r="M74" s="133" t="str">
        <f t="shared" si="2"/>
        <v/>
      </c>
      <c r="N74" s="133" t="str">
        <f>IFERROR(VLOOKUP($M74,Lookup!$A$1:$P$20,2,FALSE),"")</f>
        <v/>
      </c>
      <c r="O74" s="133" t="str">
        <f>IFERROR(VLOOKUP($M74,Lookup!$A$1:$P$20,7,FALSE),"")</f>
        <v/>
      </c>
      <c r="P74" s="380"/>
      <c r="Q74" s="133" t="str">
        <f>IFERROR(VLOOKUP($M74,Lookup!$A$1:$P$20,8,FALSE),"")</f>
        <v/>
      </c>
      <c r="R74" s="133" t="str">
        <f>IFERROR(VLOOKUP($M74,Lookup!$A$1:$P$20,9,FALSE),"")</f>
        <v/>
      </c>
      <c r="S74" s="133"/>
      <c r="T74" s="133" t="str">
        <f>IFERROR(VLOOKUP($M74,Lookup!$A$1:$P$20,10,FALSE),"")</f>
        <v/>
      </c>
      <c r="U74" s="133" t="str">
        <f>IFERROR(VLOOKUP($M74,Lookup!$A$1:$P$20,11,FALSE),"")</f>
        <v/>
      </c>
      <c r="V74" s="133" t="str">
        <f>IFERROR(VLOOKUP($M74,Lookup!$A$1:$P$20,12,FALSE),"")</f>
        <v/>
      </c>
      <c r="W74" s="133" t="str">
        <f>IFERROR(VLOOKUP($M74,Lookup!$A$1:$P$20,13,FALSE),"")</f>
        <v/>
      </c>
      <c r="X74" s="133" t="str">
        <f>IFERROR(VLOOKUP($M74,Lookup!$A$1:$P$20,14,FALSE),"")</f>
        <v/>
      </c>
      <c r="Y74" s="133" t="str">
        <f>IFERROR(VLOOKUP($M74,Lookup!$A$1:$P$20,15,FALSE),"")</f>
        <v/>
      </c>
      <c r="Z74" s="133" t="str">
        <f>IFERROR(VLOOKUP($M74,Lookup!$A$1:$P$20,16,FALSE),"")</f>
        <v/>
      </c>
      <c r="AA74" s="133" t="str">
        <f>IFERROR(VLOOKUP($M74,Lookup!$A$1:$Q$20,17,FALSE),"")</f>
        <v/>
      </c>
      <c r="AB74" s="129"/>
      <c r="AC74" s="129"/>
      <c r="AD74" s="135"/>
      <c r="AE74" s="135"/>
      <c r="AF74" s="129"/>
      <c r="AG74" s="129"/>
      <c r="AH74" s="135"/>
      <c r="AI74" s="135"/>
      <c r="AJ74" s="135"/>
      <c r="AK74" s="139"/>
      <c r="AL74" s="147"/>
      <c r="AM74" s="170">
        <v>2</v>
      </c>
      <c r="AN74" s="170"/>
      <c r="AO74" s="170">
        <v>2</v>
      </c>
    </row>
    <row r="75" spans="1:41" ht="39.75" customHeight="1">
      <c r="A75" s="654" t="s">
        <v>2529</v>
      </c>
      <c r="B75" s="639" t="s">
        <v>4429</v>
      </c>
      <c r="C75" s="379" t="s">
        <v>4430</v>
      </c>
      <c r="D75" s="379" t="s">
        <v>37</v>
      </c>
      <c r="E75" s="372" t="s">
        <v>40</v>
      </c>
      <c r="F75" s="372">
        <v>78216</v>
      </c>
      <c r="G75" s="658">
        <v>500</v>
      </c>
      <c r="H75" s="384" t="s">
        <v>931</v>
      </c>
      <c r="I75" s="98"/>
      <c r="J75" s="129"/>
      <c r="K75" s="129" t="s">
        <v>4168</v>
      </c>
      <c r="L75" s="132" t="s">
        <v>4431</v>
      </c>
      <c r="M75" s="641" t="str">
        <f t="shared" si="2"/>
        <v>Blue</v>
      </c>
      <c r="N75" s="641" t="str">
        <f>IFERROR(VLOOKUP($M75,Lookup!$A$1:$P$20,2,FALSE),"")</f>
        <v>Level 5</v>
      </c>
      <c r="O75" s="641">
        <f>IFERROR(VLOOKUP($M75,Lookup!$A$1:$P$20,7,FALSE),"")</f>
        <v>0</v>
      </c>
      <c r="P75" s="642"/>
      <c r="Q75" s="641">
        <f>IFERROR(VLOOKUP($M75,Lookup!$A$1:$P$20,8,FALSE),"")</f>
        <v>2</v>
      </c>
      <c r="R75" s="641">
        <f>IFERROR(VLOOKUP($M75,Lookup!$A$1:$P$20,9,FALSE),"")</f>
        <v>2</v>
      </c>
      <c r="S75" s="641">
        <v>411</v>
      </c>
      <c r="T75" s="641">
        <f>IFERROR(VLOOKUP($M75,Lookup!$A$1:$P$20,10,FALSE),"")</f>
        <v>2</v>
      </c>
      <c r="U75" s="641">
        <f>IFERROR(VLOOKUP($M75,Lookup!$A$1:$P$20,11,FALSE),"")</f>
        <v>0</v>
      </c>
      <c r="V75" s="641">
        <f>IFERROR(VLOOKUP($M75,Lookup!$A$1:$P$20,12,FALSE),"")</f>
        <v>0</v>
      </c>
      <c r="W75" s="641">
        <f>IFERROR(VLOOKUP($M75,Lookup!$A$1:$P$20,13,FALSE),"")</f>
        <v>0</v>
      </c>
      <c r="X75" s="641">
        <f>IFERROR(VLOOKUP($M75,Lookup!$A$1:$P$20,14,FALSE),"")</f>
        <v>0</v>
      </c>
      <c r="Y75" s="641">
        <f>IFERROR(VLOOKUP($M75,Lookup!$A$1:$P$20,15,FALSE),"")</f>
        <v>0</v>
      </c>
      <c r="Z75" s="641">
        <f>IFERROR(VLOOKUP($M75,Lookup!$A$1:$P$20,16,FALSE),"")</f>
        <v>0</v>
      </c>
      <c r="AA75" s="641">
        <f>IFERROR(VLOOKUP($M75,Lookup!$A$1:$Q$20,17,FALSE),"")</f>
        <v>1</v>
      </c>
      <c r="AB75" s="129"/>
      <c r="AC75" s="129"/>
      <c r="AD75" s="135"/>
      <c r="AE75" s="135"/>
      <c r="AF75" s="129" t="s">
        <v>3452</v>
      </c>
      <c r="AG75" s="129"/>
      <c r="AH75" s="135"/>
      <c r="AI75" s="135"/>
      <c r="AJ75" s="135"/>
      <c r="AK75" s="139"/>
      <c r="AL75" s="147"/>
      <c r="AM75" s="170"/>
      <c r="AN75" s="170"/>
      <c r="AO75" s="170"/>
    </row>
    <row r="76" spans="1:41" ht="39.75" customHeight="1">
      <c r="A76" s="126" t="s">
        <v>4410</v>
      </c>
      <c r="B76" s="128" t="s">
        <v>3412</v>
      </c>
      <c r="C76" s="128" t="s">
        <v>3413</v>
      </c>
      <c r="D76" s="128" t="s">
        <v>1024</v>
      </c>
      <c r="E76" s="129" t="s">
        <v>40</v>
      </c>
      <c r="F76" s="129">
        <v>78121</v>
      </c>
      <c r="G76" s="98"/>
      <c r="H76" s="98"/>
      <c r="I76" s="98"/>
      <c r="J76" s="129"/>
      <c r="K76" s="129" t="s">
        <v>996</v>
      </c>
      <c r="L76" s="132" t="s">
        <v>4379</v>
      </c>
      <c r="M76" s="133" t="str">
        <f t="shared" si="2"/>
        <v/>
      </c>
      <c r="N76" s="133" t="str">
        <f>IFERROR(VLOOKUP($M76,Lookup!$A$1:$P$20,2,FALSE),"")</f>
        <v/>
      </c>
      <c r="O76" s="133" t="str">
        <f>IFERROR(VLOOKUP($M76,Lookup!$A$1:$P$20,7,FALSE),"")</f>
        <v/>
      </c>
      <c r="P76" s="380"/>
      <c r="Q76" s="133" t="str">
        <f>IFERROR(VLOOKUP($M76,Lookup!$A$1:$P$20,8,FALSE),"")</f>
        <v/>
      </c>
      <c r="R76" s="133" t="str">
        <f>IFERROR(VLOOKUP($M76,Lookup!$A$1:$P$20,9,FALSE),"")</f>
        <v/>
      </c>
      <c r="S76" s="133"/>
      <c r="T76" s="133" t="str">
        <f>IFERROR(VLOOKUP($M76,Lookup!$A$1:$P$20,10,FALSE),"")</f>
        <v/>
      </c>
      <c r="U76" s="133" t="str">
        <f>IFERROR(VLOOKUP($M76,Lookup!$A$1:$P$20,11,FALSE),"")</f>
        <v/>
      </c>
      <c r="V76" s="133" t="str">
        <f>IFERROR(VLOOKUP($M76,Lookup!$A$1:$P$20,12,FALSE),"")</f>
        <v/>
      </c>
      <c r="W76" s="133" t="str">
        <f>IFERROR(VLOOKUP($M76,Lookup!$A$1:$P$20,13,FALSE),"")</f>
        <v/>
      </c>
      <c r="X76" s="133" t="str">
        <f>IFERROR(VLOOKUP($M76,Lookup!$A$1:$P$20,14,FALSE),"")</f>
        <v/>
      </c>
      <c r="Y76" s="133" t="str">
        <f>IFERROR(VLOOKUP($M76,Lookup!$A$1:$P$20,15,FALSE),"")</f>
        <v/>
      </c>
      <c r="Z76" s="133" t="str">
        <f>IFERROR(VLOOKUP($M76,Lookup!$A$1:$P$20,16,FALSE),"")</f>
        <v/>
      </c>
      <c r="AA76" s="133" t="str">
        <f>IFERROR(VLOOKUP($M76,Lookup!$A$1:$Q$20,17,FALSE),"")</f>
        <v/>
      </c>
      <c r="AB76" s="129"/>
      <c r="AC76" s="129"/>
      <c r="AD76" s="135"/>
      <c r="AE76" s="135"/>
      <c r="AF76" s="129">
        <v>2107244281</v>
      </c>
      <c r="AG76" s="130" t="s">
        <v>3414</v>
      </c>
      <c r="AH76" s="135"/>
      <c r="AI76" s="135"/>
      <c r="AJ76" s="135"/>
      <c r="AK76" s="139"/>
      <c r="AL76" s="147"/>
      <c r="AM76" s="147"/>
      <c r="AN76" s="147"/>
      <c r="AO76" s="147"/>
    </row>
    <row r="77" spans="1:41" ht="39.75" customHeight="1">
      <c r="A77" s="126" t="s">
        <v>2969</v>
      </c>
      <c r="B77" s="128" t="s">
        <v>3754</v>
      </c>
      <c r="C77" s="128" t="s">
        <v>3755</v>
      </c>
      <c r="D77" s="128" t="s">
        <v>68</v>
      </c>
      <c r="E77" s="129" t="s">
        <v>40</v>
      </c>
      <c r="F77" s="129">
        <v>77018</v>
      </c>
      <c r="G77" s="98"/>
      <c r="H77" s="94"/>
      <c r="I77" s="98"/>
      <c r="J77" s="129"/>
      <c r="K77" s="129"/>
      <c r="L77" s="132"/>
      <c r="M77" s="133" t="str">
        <f t="shared" si="2"/>
        <v/>
      </c>
      <c r="N77" s="133" t="str">
        <f>IFERROR(VLOOKUP($M77,Lookup!$A$1:$P$20,2,FALSE),"")</f>
        <v/>
      </c>
      <c r="O77" s="133" t="str">
        <f>IFERROR(VLOOKUP($M77,Lookup!$A$1:$P$20,7,FALSE),"")</f>
        <v/>
      </c>
      <c r="P77" s="380"/>
      <c r="Q77" s="133" t="str">
        <f>IFERROR(VLOOKUP($M77,Lookup!$A$1:$P$20,8,FALSE),"")</f>
        <v/>
      </c>
      <c r="R77" s="133" t="str">
        <f>IFERROR(VLOOKUP($M77,Lookup!$A$1:$P$20,9,FALSE),"")</f>
        <v/>
      </c>
      <c r="S77" s="133"/>
      <c r="T77" s="133" t="str">
        <f>IFERROR(VLOOKUP($M77,Lookup!$A$1:$P$20,10,FALSE),"")</f>
        <v/>
      </c>
      <c r="U77" s="133" t="str">
        <f>IFERROR(VLOOKUP($M77,Lookup!$A$1:$P$20,11,FALSE),"")</f>
        <v/>
      </c>
      <c r="V77" s="133" t="str">
        <f>IFERROR(VLOOKUP($M77,Lookup!$A$1:$P$20,12,FALSE),"")</f>
        <v/>
      </c>
      <c r="W77" s="133" t="str">
        <f>IFERROR(VLOOKUP($M77,Lookup!$A$1:$P$20,13,FALSE),"")</f>
        <v/>
      </c>
      <c r="X77" s="133" t="str">
        <f>IFERROR(VLOOKUP($M77,Lookup!$A$1:$P$20,14,FALSE),"")</f>
        <v/>
      </c>
      <c r="Y77" s="133" t="str">
        <f>IFERROR(VLOOKUP($M77,Lookup!$A$1:$P$20,15,FALSE),"")</f>
        <v/>
      </c>
      <c r="Z77" s="133" t="str">
        <f>IFERROR(VLOOKUP($M77,Lookup!$A$1:$P$20,16,FALSE),"")</f>
        <v/>
      </c>
      <c r="AA77" s="133" t="str">
        <f>IFERROR(VLOOKUP($M77,Lookup!$A$1:$Q$20,17,FALSE),"")</f>
        <v/>
      </c>
      <c r="AB77" s="129"/>
      <c r="AC77" s="129"/>
      <c r="AD77" s="135"/>
      <c r="AE77" s="135"/>
      <c r="AF77" s="129"/>
      <c r="AG77" s="129"/>
      <c r="AH77" s="135"/>
      <c r="AI77" s="135"/>
      <c r="AJ77" s="135"/>
      <c r="AK77" s="139"/>
      <c r="AL77" s="147"/>
      <c r="AM77" s="170">
        <v>2</v>
      </c>
      <c r="AN77" s="170">
        <v>2</v>
      </c>
      <c r="AO77" s="147"/>
    </row>
    <row r="78" spans="1:41" ht="39.75" customHeight="1">
      <c r="A78" s="126" t="s">
        <v>362</v>
      </c>
      <c r="B78" s="644" t="s">
        <v>4432</v>
      </c>
      <c r="C78" s="379" t="s">
        <v>174</v>
      </c>
      <c r="D78" s="379" t="s">
        <v>175</v>
      </c>
      <c r="E78" s="372" t="s">
        <v>40</v>
      </c>
      <c r="F78" s="372">
        <v>78063</v>
      </c>
      <c r="G78" s="645">
        <v>500</v>
      </c>
      <c r="H78" s="650" t="s">
        <v>927</v>
      </c>
      <c r="I78" s="98"/>
      <c r="J78" s="129"/>
      <c r="K78" s="129" t="s">
        <v>3992</v>
      </c>
      <c r="L78" s="132" t="s">
        <v>4433</v>
      </c>
      <c r="M78" s="647" t="str">
        <f t="shared" si="2"/>
        <v>Blue</v>
      </c>
      <c r="N78" s="647" t="str">
        <f>IFERROR(VLOOKUP($M78,Lookup!$A$1:$P$20,2,FALSE),"")</f>
        <v>Level 5</v>
      </c>
      <c r="O78" s="647">
        <f>IFERROR(VLOOKUP($M78,Lookup!$A$1:$P$20,7,FALSE),"")</f>
        <v>0</v>
      </c>
      <c r="P78" s="648"/>
      <c r="Q78" s="647">
        <f>IFERROR(VLOOKUP($M78,Lookup!$A$1:$P$20,8,FALSE),"")</f>
        <v>2</v>
      </c>
      <c r="R78" s="647">
        <f>IFERROR(VLOOKUP($M78,Lookup!$A$1:$P$20,9,FALSE),"")</f>
        <v>2</v>
      </c>
      <c r="S78" s="647">
        <v>358</v>
      </c>
      <c r="T78" s="647">
        <f>IFERROR(VLOOKUP($M78,Lookup!$A$1:$P$20,10,FALSE),"")</f>
        <v>2</v>
      </c>
      <c r="U78" s="647">
        <f>IFERROR(VLOOKUP($M78,Lookup!$A$1:$P$20,11,FALSE),"")</f>
        <v>0</v>
      </c>
      <c r="V78" s="647">
        <f>IFERROR(VLOOKUP($M78,Lookup!$A$1:$P$20,12,FALSE),"")</f>
        <v>0</v>
      </c>
      <c r="W78" s="647">
        <f>IFERROR(VLOOKUP($M78,Lookup!$A$1:$P$20,13,FALSE),"")</f>
        <v>0</v>
      </c>
      <c r="X78" s="647">
        <f>IFERROR(VLOOKUP($M78,Lookup!$A$1:$P$20,14,FALSE),"")</f>
        <v>0</v>
      </c>
      <c r="Y78" s="647">
        <f>IFERROR(VLOOKUP($M78,Lookup!$A$1:$P$20,15,FALSE),"")</f>
        <v>0</v>
      </c>
      <c r="Z78" s="647">
        <f>IFERROR(VLOOKUP($M78,Lookup!$A$1:$P$20,16,FALSE),"")</f>
        <v>0</v>
      </c>
      <c r="AA78" s="647">
        <f>IFERROR(VLOOKUP($M78,Lookup!$A$1:$Q$20,17,FALSE),"")</f>
        <v>1</v>
      </c>
      <c r="AB78" s="129"/>
      <c r="AC78" s="129"/>
      <c r="AD78" s="135"/>
      <c r="AE78" s="135"/>
      <c r="AF78" s="129" t="s">
        <v>1798</v>
      </c>
      <c r="AG78" s="130" t="s">
        <v>479</v>
      </c>
      <c r="AH78" s="135"/>
      <c r="AI78" s="135"/>
      <c r="AJ78" s="135"/>
      <c r="AK78" s="139"/>
      <c r="AL78" s="147"/>
      <c r="AM78" s="170">
        <v>2</v>
      </c>
      <c r="AN78" s="170"/>
      <c r="AO78" s="170">
        <v>1</v>
      </c>
    </row>
    <row r="79" spans="1:41" ht="39.75" customHeight="1">
      <c r="A79" s="654" t="s">
        <v>2969</v>
      </c>
      <c r="B79" s="128" t="s">
        <v>3756</v>
      </c>
      <c r="C79" s="128" t="s">
        <v>3757</v>
      </c>
      <c r="D79" s="128" t="s">
        <v>2085</v>
      </c>
      <c r="E79" s="129" t="s">
        <v>40</v>
      </c>
      <c r="F79" s="129">
        <v>77342</v>
      </c>
      <c r="G79" s="98"/>
      <c r="H79" s="94"/>
      <c r="I79" s="98"/>
      <c r="J79" s="129"/>
      <c r="K79" s="129"/>
      <c r="L79" s="132"/>
      <c r="M79" s="133" t="str">
        <f t="shared" si="2"/>
        <v/>
      </c>
      <c r="N79" s="133" t="str">
        <f>IFERROR(VLOOKUP($M79,Lookup!$A$1:$P$20,2,FALSE),"")</f>
        <v/>
      </c>
      <c r="O79" s="133" t="str">
        <f>IFERROR(VLOOKUP($M79,Lookup!$A$1:$P$20,7,FALSE),"")</f>
        <v/>
      </c>
      <c r="P79" s="380"/>
      <c r="Q79" s="133" t="str">
        <f>IFERROR(VLOOKUP($M79,Lookup!$A$1:$P$20,8,FALSE),"")</f>
        <v/>
      </c>
      <c r="R79" s="133" t="str">
        <f>IFERROR(VLOOKUP($M79,Lookup!$A$1:$P$20,9,FALSE),"")</f>
        <v/>
      </c>
      <c r="S79" s="133"/>
      <c r="T79" s="133" t="str">
        <f>IFERROR(VLOOKUP($M79,Lookup!$A$1:$P$20,10,FALSE),"")</f>
        <v/>
      </c>
      <c r="U79" s="133" t="str">
        <f>IFERROR(VLOOKUP($M79,Lookup!$A$1:$P$20,11,FALSE),"")</f>
        <v/>
      </c>
      <c r="V79" s="133" t="str">
        <f>IFERROR(VLOOKUP($M79,Lookup!$A$1:$P$20,12,FALSE),"")</f>
        <v/>
      </c>
      <c r="W79" s="133" t="str">
        <f>IFERROR(VLOOKUP($M79,Lookup!$A$1:$P$20,13,FALSE),"")</f>
        <v/>
      </c>
      <c r="X79" s="133" t="str">
        <f>IFERROR(VLOOKUP($M79,Lookup!$A$1:$P$20,14,FALSE),"")</f>
        <v/>
      </c>
      <c r="Y79" s="133" t="str">
        <f>IFERROR(VLOOKUP($M79,Lookup!$A$1:$P$20,15,FALSE),"")</f>
        <v/>
      </c>
      <c r="Z79" s="133" t="str">
        <f>IFERROR(VLOOKUP($M79,Lookup!$A$1:$P$20,16,FALSE),"")</f>
        <v/>
      </c>
      <c r="AA79" s="133" t="str">
        <f>IFERROR(VLOOKUP($M79,Lookup!$A$1:$Q$20,17,FALSE),"")</f>
        <v/>
      </c>
      <c r="AB79" s="129"/>
      <c r="AC79" s="129"/>
      <c r="AD79" s="135"/>
      <c r="AE79" s="135"/>
      <c r="AF79" s="129"/>
      <c r="AG79" s="129"/>
      <c r="AH79" s="135"/>
      <c r="AI79" s="135"/>
      <c r="AJ79" s="135"/>
      <c r="AK79" s="139"/>
      <c r="AL79" s="147"/>
      <c r="AM79" s="170">
        <v>1</v>
      </c>
      <c r="AN79" s="170"/>
      <c r="AO79" s="170">
        <v>1</v>
      </c>
    </row>
    <row r="80" spans="1:41" ht="54" customHeight="1">
      <c r="A80" s="654" t="s">
        <v>2969</v>
      </c>
      <c r="B80" s="128" t="s">
        <v>3758</v>
      </c>
      <c r="C80" s="128" t="s">
        <v>3759</v>
      </c>
      <c r="D80" s="128" t="s">
        <v>68</v>
      </c>
      <c r="E80" s="129" t="s">
        <v>40</v>
      </c>
      <c r="F80" s="129">
        <v>77008</v>
      </c>
      <c r="G80" s="98"/>
      <c r="H80" s="94"/>
      <c r="I80" s="98"/>
      <c r="J80" s="129"/>
      <c r="K80" s="129"/>
      <c r="L80" s="132"/>
      <c r="M80" s="133" t="str">
        <f t="shared" si="2"/>
        <v/>
      </c>
      <c r="N80" s="133" t="str">
        <f>IFERROR(VLOOKUP($M80,Lookup!$A$1:$P$20,2,FALSE),"")</f>
        <v/>
      </c>
      <c r="O80" s="133" t="str">
        <f>IFERROR(VLOOKUP($M80,Lookup!$A$1:$P$20,7,FALSE),"")</f>
        <v/>
      </c>
      <c r="P80" s="380"/>
      <c r="Q80" s="133" t="str">
        <f>IFERROR(VLOOKUP($M80,Lookup!$A$1:$P$20,8,FALSE),"")</f>
        <v/>
      </c>
      <c r="R80" s="133" t="str">
        <f>IFERROR(VLOOKUP($M80,Lookup!$A$1:$P$20,9,FALSE),"")</f>
        <v/>
      </c>
      <c r="S80" s="133"/>
      <c r="T80" s="133" t="str">
        <f>IFERROR(VLOOKUP($M80,Lookup!$A$1:$P$20,10,FALSE),"")</f>
        <v/>
      </c>
      <c r="U80" s="133" t="str">
        <f>IFERROR(VLOOKUP($M80,Lookup!$A$1:$P$20,11,FALSE),"")</f>
        <v/>
      </c>
      <c r="V80" s="133" t="str">
        <f>IFERROR(VLOOKUP($M80,Lookup!$A$1:$P$20,12,FALSE),"")</f>
        <v/>
      </c>
      <c r="W80" s="133" t="str">
        <f>IFERROR(VLOOKUP($M80,Lookup!$A$1:$P$20,13,FALSE),"")</f>
        <v/>
      </c>
      <c r="X80" s="133" t="str">
        <f>IFERROR(VLOOKUP($M80,Lookup!$A$1:$P$20,14,FALSE),"")</f>
        <v/>
      </c>
      <c r="Y80" s="133" t="str">
        <f>IFERROR(VLOOKUP($M80,Lookup!$A$1:$P$20,15,FALSE),"")</f>
        <v/>
      </c>
      <c r="Z80" s="133" t="str">
        <f>IFERROR(VLOOKUP($M80,Lookup!$A$1:$P$20,16,FALSE),"")</f>
        <v/>
      </c>
      <c r="AA80" s="133" t="str">
        <f>IFERROR(VLOOKUP($M80,Lookup!$A$1:$Q$20,17,FALSE),"")</f>
        <v/>
      </c>
      <c r="AB80" s="129"/>
      <c r="AC80" s="129"/>
      <c r="AD80" s="135"/>
      <c r="AE80" s="135"/>
      <c r="AF80" s="129"/>
      <c r="AG80" s="129"/>
      <c r="AH80" s="135"/>
      <c r="AI80" s="135"/>
      <c r="AJ80" s="135"/>
      <c r="AK80" s="139"/>
      <c r="AL80" s="147"/>
      <c r="AM80" s="147"/>
      <c r="AN80" s="147"/>
      <c r="AO80" s="147"/>
    </row>
    <row r="81" spans="1:41" ht="60.75" customHeight="1">
      <c r="A81" s="654" t="s">
        <v>2969</v>
      </c>
      <c r="B81" s="128" t="s">
        <v>2188</v>
      </c>
      <c r="C81" s="128" t="s">
        <v>3760</v>
      </c>
      <c r="D81" s="128" t="s">
        <v>333</v>
      </c>
      <c r="E81" s="129" t="s">
        <v>40</v>
      </c>
      <c r="F81" s="129">
        <v>78066</v>
      </c>
      <c r="G81" s="98"/>
      <c r="H81" s="94"/>
      <c r="I81" s="98"/>
      <c r="J81" s="129"/>
      <c r="K81" s="129"/>
      <c r="L81" s="132"/>
      <c r="M81" s="133" t="str">
        <f t="shared" si="2"/>
        <v/>
      </c>
      <c r="N81" s="133" t="str">
        <f>IFERROR(VLOOKUP($M81,Lookup!$A$1:$P$20,2,FALSE),"")</f>
        <v/>
      </c>
      <c r="O81" s="133" t="str">
        <f>IFERROR(VLOOKUP($M81,Lookup!$A$1:$P$20,7,FALSE),"")</f>
        <v/>
      </c>
      <c r="P81" s="380"/>
      <c r="Q81" s="133" t="str">
        <f>IFERROR(VLOOKUP($M81,Lookup!$A$1:$P$20,8,FALSE),"")</f>
        <v/>
      </c>
      <c r="R81" s="133" t="str">
        <f>IFERROR(VLOOKUP($M81,Lookup!$A$1:$P$20,9,FALSE),"")</f>
        <v/>
      </c>
      <c r="S81" s="133"/>
      <c r="T81" s="133" t="str">
        <f>IFERROR(VLOOKUP($M81,Lookup!$A$1:$P$20,10,FALSE),"")</f>
        <v/>
      </c>
      <c r="U81" s="133" t="str">
        <f>IFERROR(VLOOKUP($M81,Lookup!$A$1:$P$20,11,FALSE),"")</f>
        <v/>
      </c>
      <c r="V81" s="133" t="str">
        <f>IFERROR(VLOOKUP($M81,Lookup!$A$1:$P$20,12,FALSE),"")</f>
        <v/>
      </c>
      <c r="W81" s="133" t="str">
        <f>IFERROR(VLOOKUP($M81,Lookup!$A$1:$P$20,13,FALSE),"")</f>
        <v/>
      </c>
      <c r="X81" s="133" t="str">
        <f>IFERROR(VLOOKUP($M81,Lookup!$A$1:$P$20,14,FALSE),"")</f>
        <v/>
      </c>
      <c r="Y81" s="133" t="str">
        <f>IFERROR(VLOOKUP($M81,Lookup!$A$1:$P$20,15,FALSE),"")</f>
        <v/>
      </c>
      <c r="Z81" s="133" t="str">
        <f>IFERROR(VLOOKUP($M81,Lookup!$A$1:$P$20,16,FALSE),"")</f>
        <v/>
      </c>
      <c r="AA81" s="133" t="str">
        <f>IFERROR(VLOOKUP($M81,Lookup!$A$1:$Q$20,17,FALSE),"")</f>
        <v/>
      </c>
      <c r="AB81" s="129"/>
      <c r="AC81" s="129"/>
      <c r="AD81" s="135"/>
      <c r="AE81" s="135"/>
      <c r="AF81" s="129"/>
      <c r="AG81" s="129"/>
      <c r="AH81" s="135"/>
      <c r="AI81" s="135"/>
      <c r="AJ81" s="135"/>
      <c r="AK81" s="139"/>
      <c r="AL81" s="147"/>
      <c r="AM81" s="170">
        <v>1</v>
      </c>
      <c r="AN81" s="170">
        <v>1</v>
      </c>
      <c r="AO81" s="147"/>
    </row>
    <row r="82" spans="1:41" ht="39.75" customHeight="1">
      <c r="A82" s="126" t="s">
        <v>362</v>
      </c>
      <c r="B82" s="644" t="s">
        <v>4316</v>
      </c>
      <c r="C82" s="379" t="s">
        <v>3393</v>
      </c>
      <c r="D82" s="379" t="s">
        <v>3394</v>
      </c>
      <c r="E82" s="372" t="s">
        <v>40</v>
      </c>
      <c r="F82" s="372">
        <v>78154</v>
      </c>
      <c r="G82" s="645">
        <v>1000</v>
      </c>
      <c r="H82" s="646" t="s">
        <v>927</v>
      </c>
      <c r="I82" s="98"/>
      <c r="J82" s="129"/>
      <c r="K82" s="129" t="s">
        <v>4133</v>
      </c>
      <c r="L82" s="132" t="s">
        <v>4434</v>
      </c>
      <c r="M82" s="641" t="str">
        <f t="shared" si="2"/>
        <v>Trophy</v>
      </c>
      <c r="N82" s="641" t="str">
        <f>IFERROR(VLOOKUP($M82,Lookup!$A$1:$P$20,2,FALSE),"")</f>
        <v>Level 4</v>
      </c>
      <c r="O82" s="641">
        <f>IFERROR(VLOOKUP($M82,Lookup!$A$1:$P$20,7,FALSE),"")</f>
        <v>0</v>
      </c>
      <c r="P82" s="642"/>
      <c r="Q82" s="641">
        <v>4</v>
      </c>
      <c r="R82" s="641">
        <f>IFERROR(VLOOKUP($M82,Lookup!$A$1:$P$20,9,FALSE),"")</f>
        <v>2</v>
      </c>
      <c r="S82" s="649">
        <v>413414</v>
      </c>
      <c r="T82" s="641">
        <f>IFERROR(VLOOKUP($M82,Lookup!$A$1:$P$20,10,FALSE),"")</f>
        <v>4</v>
      </c>
      <c r="U82" s="641" t="str">
        <f>IFERROR(VLOOKUP($M82,Lookup!$A$1:$P$20,11,FALSE),"")</f>
        <v>Yes</v>
      </c>
      <c r="V82" s="641">
        <f>IFERROR(VLOOKUP($M82,Lookup!$A$1:$P$20,12,FALSE),"")</f>
        <v>0</v>
      </c>
      <c r="W82" s="641" t="str">
        <f>IFERROR(VLOOKUP($M82,Lookup!$A$1:$P$20,13,FALSE),"")</f>
        <v>Yes</v>
      </c>
      <c r="X82" s="641">
        <f>IFERROR(VLOOKUP($M82,Lookup!$A$1:$P$20,14,FALSE),"")</f>
        <v>0</v>
      </c>
      <c r="Y82" s="641">
        <f>IFERROR(VLOOKUP($M82,Lookup!$A$1:$P$20,15,FALSE),"")</f>
        <v>0</v>
      </c>
      <c r="Z82" s="641">
        <f>IFERROR(VLOOKUP($M82,Lookup!$A$1:$P$20,16,FALSE),"")</f>
        <v>0</v>
      </c>
      <c r="AA82" s="641">
        <f>IFERROR(VLOOKUP($M82,Lookup!$A$1:$Q$20,17,FALSE),"")</f>
        <v>2</v>
      </c>
      <c r="AB82" s="129"/>
      <c r="AC82" s="129"/>
      <c r="AD82" s="135"/>
      <c r="AE82" s="135"/>
      <c r="AF82" s="129">
        <v>2109671300</v>
      </c>
      <c r="AG82" s="129"/>
      <c r="AH82" s="135"/>
      <c r="AI82" s="135"/>
      <c r="AJ82" s="135"/>
      <c r="AK82" s="139"/>
      <c r="AL82" s="147"/>
      <c r="AM82" s="170">
        <v>2</v>
      </c>
      <c r="AN82" s="170"/>
      <c r="AO82" s="170">
        <v>1</v>
      </c>
    </row>
    <row r="83" spans="1:41" ht="39.75" customHeight="1">
      <c r="A83" s="659" t="s">
        <v>2635</v>
      </c>
      <c r="B83" s="639" t="s">
        <v>3542</v>
      </c>
      <c r="C83" s="379" t="s">
        <v>3543</v>
      </c>
      <c r="D83" s="379" t="s">
        <v>3544</v>
      </c>
      <c r="E83" s="372" t="s">
        <v>40</v>
      </c>
      <c r="F83" s="372">
        <v>78052</v>
      </c>
      <c r="G83" s="640">
        <v>250</v>
      </c>
      <c r="H83" s="381" t="s">
        <v>931</v>
      </c>
      <c r="I83" s="98"/>
      <c r="J83" s="129"/>
      <c r="K83" s="129" t="s">
        <v>4168</v>
      </c>
      <c r="L83" s="545" t="s">
        <v>4435</v>
      </c>
      <c r="M83" s="641" t="str">
        <f t="shared" si="2"/>
        <v>Red</v>
      </c>
      <c r="N83" s="641" t="str">
        <f>IFERROR(VLOOKUP($M83,Lookup!$A$1:$P$20,2,FALSE),"")</f>
        <v>Level 6</v>
      </c>
      <c r="O83" s="641">
        <f>IFERROR(VLOOKUP($M83,Lookup!$A$1:$P$20,7,FALSE),"")</f>
        <v>0</v>
      </c>
      <c r="P83" s="642"/>
      <c r="Q83" s="641">
        <f>IFERROR(VLOOKUP($M83,Lookup!$A$1:$P$20,8,FALSE),"")</f>
        <v>1</v>
      </c>
      <c r="R83" s="641">
        <f>IFERROR(VLOOKUP($M83,Lookup!$A$1:$P$20,9,FALSE),"")</f>
        <v>0</v>
      </c>
      <c r="S83" s="641">
        <v>412</v>
      </c>
      <c r="T83" s="641">
        <f>IFERROR(VLOOKUP($M83,Lookup!$A$1:$P$20,10,FALSE),"")</f>
        <v>2</v>
      </c>
      <c r="U83" s="641">
        <f>IFERROR(VLOOKUP($M83,Lookup!$A$1:$P$20,11,FALSE),"")</f>
        <v>0</v>
      </c>
      <c r="V83" s="641">
        <f>IFERROR(VLOOKUP($M83,Lookup!$A$1:$P$20,12,FALSE),"")</f>
        <v>0</v>
      </c>
      <c r="W83" s="641">
        <f>IFERROR(VLOOKUP($M83,Lookup!$A$1:$P$20,13,FALSE),"")</f>
        <v>0</v>
      </c>
      <c r="X83" s="641">
        <f>IFERROR(VLOOKUP($M83,Lookup!$A$1:$P$20,14,FALSE),"")</f>
        <v>0</v>
      </c>
      <c r="Y83" s="641">
        <f>IFERROR(VLOOKUP($M83,Lookup!$A$1:$P$20,15,FALSE),"")</f>
        <v>0</v>
      </c>
      <c r="Z83" s="641">
        <f>IFERROR(VLOOKUP($M83,Lookup!$A$1:$P$20,16,FALSE),"")</f>
        <v>0</v>
      </c>
      <c r="AA83" s="641">
        <f>IFERROR(VLOOKUP($M83,Lookup!$A$1:$Q$20,17,FALSE),"")</f>
        <v>1</v>
      </c>
      <c r="AB83" s="129"/>
      <c r="AC83" s="129"/>
      <c r="AD83" s="135"/>
      <c r="AE83" s="135"/>
      <c r="AF83" s="129" t="s">
        <v>4436</v>
      </c>
      <c r="AG83" s="130" t="s">
        <v>4437</v>
      </c>
      <c r="AH83" s="135"/>
      <c r="AI83" s="135"/>
      <c r="AJ83" s="135"/>
      <c r="AK83" s="139"/>
      <c r="AL83" s="147"/>
      <c r="AM83" s="170"/>
      <c r="AN83" s="170"/>
      <c r="AO83" s="170"/>
    </row>
    <row r="84" spans="1:41" ht="39.75" customHeight="1">
      <c r="A84" s="126" t="s">
        <v>362</v>
      </c>
      <c r="B84" s="644" t="s">
        <v>1818</v>
      </c>
      <c r="C84" s="379" t="s">
        <v>1819</v>
      </c>
      <c r="D84" s="379" t="s">
        <v>37</v>
      </c>
      <c r="E84" s="372" t="s">
        <v>40</v>
      </c>
      <c r="F84" s="372">
        <v>78219</v>
      </c>
      <c r="G84" s="98"/>
      <c r="H84" s="94"/>
      <c r="I84" s="645">
        <v>813.32</v>
      </c>
      <c r="J84" s="646" t="s">
        <v>927</v>
      </c>
      <c r="K84" s="129" t="s">
        <v>996</v>
      </c>
      <c r="L84" s="132" t="s">
        <v>4438</v>
      </c>
      <c r="M84" s="647" t="str">
        <f t="shared" si="2"/>
        <v>Blue</v>
      </c>
      <c r="N84" s="647" t="str">
        <f>IFERROR(VLOOKUP($M84,Lookup!$A$1:$P$20,2,FALSE),"")</f>
        <v>Level 5</v>
      </c>
      <c r="O84" s="647">
        <f>IFERROR(VLOOKUP($M84,Lookup!$A$1:$P$20,7,FALSE),"")</f>
        <v>0</v>
      </c>
      <c r="P84" s="648"/>
      <c r="Q84" s="647">
        <f>IFERROR(VLOOKUP($M84,Lookup!$A$1:$P$20,8,FALSE),"")</f>
        <v>2</v>
      </c>
      <c r="R84" s="647">
        <f>IFERROR(VLOOKUP($M84,Lookup!$A$1:$P$20,9,FALSE),"")</f>
        <v>2</v>
      </c>
      <c r="S84" s="647"/>
      <c r="T84" s="647">
        <f>IFERROR(VLOOKUP($M84,Lookup!$A$1:$P$20,10,FALSE),"")</f>
        <v>2</v>
      </c>
      <c r="U84" s="647">
        <f>IFERROR(VLOOKUP($M84,Lookup!$A$1:$P$20,11,FALSE),"")</f>
        <v>0</v>
      </c>
      <c r="V84" s="647">
        <f>IFERROR(VLOOKUP($M84,Lookup!$A$1:$P$20,12,FALSE),"")</f>
        <v>0</v>
      </c>
      <c r="W84" s="647">
        <f>IFERROR(VLOOKUP($M84,Lookup!$A$1:$P$20,13,FALSE),"")</f>
        <v>0</v>
      </c>
      <c r="X84" s="647">
        <f>IFERROR(VLOOKUP($M84,Lookup!$A$1:$P$20,14,FALSE),"")</f>
        <v>0</v>
      </c>
      <c r="Y84" s="647">
        <f>IFERROR(VLOOKUP($M84,Lookup!$A$1:$P$20,15,FALSE),"")</f>
        <v>0</v>
      </c>
      <c r="Z84" s="647">
        <f>IFERROR(VLOOKUP($M84,Lookup!$A$1:$P$20,16,FALSE),"")</f>
        <v>0</v>
      </c>
      <c r="AA84" s="647">
        <f>IFERROR(VLOOKUP($M84,Lookup!$A$1:$Q$20,17,FALSE),"")</f>
        <v>1</v>
      </c>
      <c r="AB84" s="135"/>
      <c r="AC84" s="135"/>
      <c r="AD84" s="135"/>
      <c r="AE84" s="135"/>
      <c r="AF84" s="129" t="s">
        <v>1820</v>
      </c>
      <c r="AG84" s="188" t="s">
        <v>1821</v>
      </c>
      <c r="AH84" s="135"/>
      <c r="AI84" s="135"/>
      <c r="AJ84" s="135"/>
      <c r="AK84" s="139"/>
      <c r="AL84" s="147"/>
      <c r="AM84" s="170">
        <v>2</v>
      </c>
      <c r="AN84" s="170"/>
      <c r="AO84" s="170">
        <v>2</v>
      </c>
    </row>
    <row r="85" spans="1:41" ht="36" customHeight="1">
      <c r="A85" s="126" t="s">
        <v>2216</v>
      </c>
      <c r="B85" s="128" t="s">
        <v>3761</v>
      </c>
      <c r="C85" s="128" t="s">
        <v>3762</v>
      </c>
      <c r="D85" s="128" t="s">
        <v>1564</v>
      </c>
      <c r="E85" s="129" t="s">
        <v>40</v>
      </c>
      <c r="F85" s="129">
        <v>78070</v>
      </c>
      <c r="G85" s="98"/>
      <c r="H85" s="94"/>
      <c r="I85" s="98"/>
      <c r="J85" s="129"/>
      <c r="K85" s="129" t="s">
        <v>4167</v>
      </c>
      <c r="L85" s="132" t="s">
        <v>4379</v>
      </c>
      <c r="M85" s="133" t="str">
        <f t="shared" si="2"/>
        <v/>
      </c>
      <c r="N85" s="133" t="str">
        <f>IFERROR(VLOOKUP($M85,Lookup!$A$1:$P$20,2,FALSE),"")</f>
        <v/>
      </c>
      <c r="O85" s="133" t="str">
        <f>IFERROR(VLOOKUP($M85,Lookup!$A$1:$P$20,7,FALSE),"")</f>
        <v/>
      </c>
      <c r="P85" s="380"/>
      <c r="Q85" s="133" t="str">
        <f>IFERROR(VLOOKUP($M85,Lookup!$A$1:$P$20,8,FALSE),"")</f>
        <v/>
      </c>
      <c r="R85" s="133" t="str">
        <f>IFERROR(VLOOKUP($M85,Lookup!$A$1:$P$20,9,FALSE),"")</f>
        <v/>
      </c>
      <c r="S85" s="133"/>
      <c r="T85" s="133" t="str">
        <f>IFERROR(VLOOKUP($M85,Lookup!$A$1:$P$20,10,FALSE),"")</f>
        <v/>
      </c>
      <c r="U85" s="133" t="str">
        <f>IFERROR(VLOOKUP($M85,Lookup!$A$1:$P$20,11,FALSE),"")</f>
        <v/>
      </c>
      <c r="V85" s="133" t="str">
        <f>IFERROR(VLOOKUP($M85,Lookup!$A$1:$P$20,12,FALSE),"")</f>
        <v/>
      </c>
      <c r="W85" s="133" t="str">
        <f>IFERROR(VLOOKUP($M85,Lookup!$A$1:$P$20,13,FALSE),"")</f>
        <v/>
      </c>
      <c r="X85" s="133" t="str">
        <f>IFERROR(VLOOKUP($M85,Lookup!$A$1:$P$20,14,FALSE),"")</f>
        <v/>
      </c>
      <c r="Y85" s="133" t="str">
        <f>IFERROR(VLOOKUP($M85,Lookup!$A$1:$P$20,15,FALSE),"")</f>
        <v/>
      </c>
      <c r="Z85" s="133" t="str">
        <f>IFERROR(VLOOKUP($M85,Lookup!$A$1:$P$20,16,FALSE),"")</f>
        <v/>
      </c>
      <c r="AA85" s="133" t="str">
        <f>IFERROR(VLOOKUP($M85,Lookup!$A$1:$Q$20,17,FALSE),"")</f>
        <v/>
      </c>
      <c r="AB85" s="129"/>
      <c r="AC85" s="129"/>
      <c r="AD85" s="135"/>
      <c r="AE85" s="135"/>
      <c r="AF85" s="129"/>
      <c r="AG85" s="130"/>
      <c r="AH85" s="135"/>
      <c r="AI85" s="135"/>
      <c r="AJ85" s="135"/>
      <c r="AK85" s="139"/>
      <c r="AL85" s="147"/>
      <c r="AM85" s="170">
        <v>2</v>
      </c>
      <c r="AN85" s="170"/>
      <c r="AO85" s="170">
        <v>2</v>
      </c>
    </row>
    <row r="86" spans="1:41" ht="36" customHeight="1">
      <c r="A86" s="126" t="s">
        <v>362</v>
      </c>
      <c r="B86" s="644" t="s">
        <v>3763</v>
      </c>
      <c r="C86" s="128"/>
      <c r="D86" s="128"/>
      <c r="E86" s="129"/>
      <c r="F86" s="129"/>
      <c r="G86" s="645">
        <v>250</v>
      </c>
      <c r="H86" s="650" t="s">
        <v>927</v>
      </c>
      <c r="I86" s="98"/>
      <c r="J86" s="129"/>
      <c r="K86" s="129" t="s">
        <v>4168</v>
      </c>
      <c r="L86" s="132"/>
      <c r="M86" s="641" t="str">
        <f t="shared" si="2"/>
        <v>Red</v>
      </c>
      <c r="N86" s="641" t="str">
        <f>IFERROR(VLOOKUP($M86,Lookup!$A$1:$P$20,2,FALSE),"")</f>
        <v>Level 6</v>
      </c>
      <c r="O86" s="641">
        <f>IFERROR(VLOOKUP($M86,Lookup!$A$1:$P$20,7,FALSE),"")</f>
        <v>0</v>
      </c>
      <c r="P86" s="642"/>
      <c r="Q86" s="641">
        <f>IFERROR(VLOOKUP($M86,Lookup!$A$1:$P$20,8,FALSE),"")</f>
        <v>1</v>
      </c>
      <c r="R86" s="641">
        <f>IFERROR(VLOOKUP($M86,Lookup!$A$1:$P$20,9,FALSE),"")</f>
        <v>0</v>
      </c>
      <c r="S86" s="641">
        <v>415</v>
      </c>
      <c r="T86" s="641">
        <f>IFERROR(VLOOKUP($M86,Lookup!$A$1:$P$20,10,FALSE),"")</f>
        <v>2</v>
      </c>
      <c r="U86" s="641">
        <f>IFERROR(VLOOKUP($M86,Lookup!$A$1:$P$20,11,FALSE),"")</f>
        <v>0</v>
      </c>
      <c r="V86" s="641">
        <f>IFERROR(VLOOKUP($M86,Lookup!$A$1:$P$20,12,FALSE),"")</f>
        <v>0</v>
      </c>
      <c r="W86" s="641">
        <f>IFERROR(VLOOKUP($M86,Lookup!$A$1:$P$20,13,FALSE),"")</f>
        <v>0</v>
      </c>
      <c r="X86" s="641">
        <f>IFERROR(VLOOKUP($M86,Lookup!$A$1:$P$20,14,FALSE),"")</f>
        <v>0</v>
      </c>
      <c r="Y86" s="641">
        <f>IFERROR(VLOOKUP($M86,Lookup!$A$1:$P$20,15,FALSE),"")</f>
        <v>0</v>
      </c>
      <c r="Z86" s="641">
        <f>IFERROR(VLOOKUP($M86,Lookup!$A$1:$P$20,16,FALSE),"")</f>
        <v>0</v>
      </c>
      <c r="AA86" s="641">
        <f>IFERROR(VLOOKUP($M86,Lookup!$A$1:$Q$20,17,FALSE),"")</f>
        <v>1</v>
      </c>
      <c r="AB86" s="129"/>
      <c r="AC86" s="129"/>
      <c r="AD86" s="135"/>
      <c r="AE86" s="135"/>
      <c r="AF86" s="129" t="s">
        <v>3764</v>
      </c>
      <c r="AG86" s="130" t="s">
        <v>3765</v>
      </c>
      <c r="AH86" s="135"/>
      <c r="AI86" s="135"/>
      <c r="AJ86" s="135"/>
      <c r="AK86" s="139"/>
      <c r="AL86" s="147"/>
      <c r="AM86" s="170"/>
      <c r="AN86" s="170"/>
      <c r="AO86" s="170"/>
    </row>
    <row r="87" spans="1:41" ht="39.75" customHeight="1">
      <c r="A87" s="654" t="s">
        <v>2969</v>
      </c>
      <c r="B87" s="128" t="s">
        <v>4439</v>
      </c>
      <c r="C87" s="128" t="s">
        <v>3628</v>
      </c>
      <c r="D87" s="128" t="s">
        <v>3629</v>
      </c>
      <c r="E87" s="129" t="s">
        <v>40</v>
      </c>
      <c r="F87" s="129">
        <v>77581</v>
      </c>
      <c r="G87" s="98"/>
      <c r="H87" s="94"/>
      <c r="I87" s="98"/>
      <c r="J87" s="129"/>
      <c r="K87" s="129" t="s">
        <v>3758</v>
      </c>
      <c r="L87" s="132"/>
      <c r="M87" s="133" t="str">
        <f t="shared" si="2"/>
        <v/>
      </c>
      <c r="N87" s="133" t="str">
        <f>IFERROR(VLOOKUP($M87,Lookup!$A$1:$P$20,2,FALSE),"")</f>
        <v/>
      </c>
      <c r="O87" s="133" t="str">
        <f>IFERROR(VLOOKUP($M87,Lookup!$A$1:$P$20,7,FALSE),"")</f>
        <v/>
      </c>
      <c r="P87" s="380"/>
      <c r="Q87" s="133" t="str">
        <f>IFERROR(VLOOKUP($M87,Lookup!$A$1:$P$20,8,FALSE),"")</f>
        <v/>
      </c>
      <c r="R87" s="133" t="str">
        <f>IFERROR(VLOOKUP($M87,Lookup!$A$1:$P$20,9,FALSE),"")</f>
        <v/>
      </c>
      <c r="S87" s="133"/>
      <c r="T87" s="133" t="str">
        <f>IFERROR(VLOOKUP($M87,Lookup!$A$1:$P$20,10,FALSE),"")</f>
        <v/>
      </c>
      <c r="U87" s="133" t="str">
        <f>IFERROR(VLOOKUP($M87,Lookup!$A$1:$P$20,11,FALSE),"")</f>
        <v/>
      </c>
      <c r="V87" s="133" t="str">
        <f>IFERROR(VLOOKUP($M87,Lookup!$A$1:$P$20,12,FALSE),"")</f>
        <v/>
      </c>
      <c r="W87" s="133" t="str">
        <f>IFERROR(VLOOKUP($M87,Lookup!$A$1:$P$20,13,FALSE),"")</f>
        <v/>
      </c>
      <c r="X87" s="133" t="str">
        <f>IFERROR(VLOOKUP($M87,Lookup!$A$1:$P$20,14,FALSE),"")</f>
        <v/>
      </c>
      <c r="Y87" s="133" t="str">
        <f>IFERROR(VLOOKUP($M87,Lookup!$A$1:$P$20,15,FALSE),"")</f>
        <v/>
      </c>
      <c r="Z87" s="133" t="str">
        <f>IFERROR(VLOOKUP($M87,Lookup!$A$1:$P$20,16,FALSE),"")</f>
        <v/>
      </c>
      <c r="AA87" s="133" t="str">
        <f>IFERROR(VLOOKUP($M87,Lookup!$A$1:$Q$20,17,FALSE),"")</f>
        <v/>
      </c>
      <c r="AB87" s="129"/>
      <c r="AC87" s="129"/>
      <c r="AD87" s="135"/>
      <c r="AE87" s="135"/>
      <c r="AF87" s="129"/>
      <c r="AG87" s="129"/>
      <c r="AH87" s="135"/>
      <c r="AI87" s="135"/>
      <c r="AJ87" s="135"/>
      <c r="AK87" s="139"/>
      <c r="AL87" s="147"/>
      <c r="AM87" s="170">
        <v>2</v>
      </c>
      <c r="AN87" s="170"/>
      <c r="AO87" s="170">
        <v>1</v>
      </c>
    </row>
    <row r="88" spans="1:41" ht="39.75" customHeight="1">
      <c r="A88" s="126" t="s">
        <v>2216</v>
      </c>
      <c r="B88" s="128" t="s">
        <v>3766</v>
      </c>
      <c r="C88" s="128" t="s">
        <v>3767</v>
      </c>
      <c r="D88" s="128" t="s">
        <v>234</v>
      </c>
      <c r="E88" s="129" t="s">
        <v>40</v>
      </c>
      <c r="F88" s="129">
        <v>78132</v>
      </c>
      <c r="G88" s="98"/>
      <c r="H88" s="94"/>
      <c r="I88" s="98"/>
      <c r="J88" s="129"/>
      <c r="K88" s="129" t="s">
        <v>1814</v>
      </c>
      <c r="L88" s="132" t="s">
        <v>4379</v>
      </c>
      <c r="M88" s="133" t="str">
        <f t="shared" si="2"/>
        <v/>
      </c>
      <c r="N88" s="133" t="str">
        <f>IFERROR(VLOOKUP($M88,Lookup!$A$1:$P$20,2,FALSE),"")</f>
        <v/>
      </c>
      <c r="O88" s="133" t="str">
        <f>IFERROR(VLOOKUP($M88,Lookup!$A$1:$P$20,7,FALSE),"")</f>
        <v/>
      </c>
      <c r="P88" s="380"/>
      <c r="Q88" s="133" t="str">
        <f>IFERROR(VLOOKUP($M88,Lookup!$A$1:$P$20,8,FALSE),"")</f>
        <v/>
      </c>
      <c r="R88" s="133" t="str">
        <f>IFERROR(VLOOKUP($M88,Lookup!$A$1:$P$20,9,FALSE),"")</f>
        <v/>
      </c>
      <c r="S88" s="133"/>
      <c r="T88" s="133" t="str">
        <f>IFERROR(VLOOKUP($M88,Lookup!$A$1:$P$20,10,FALSE),"")</f>
        <v/>
      </c>
      <c r="U88" s="133" t="str">
        <f>IFERROR(VLOOKUP($M88,Lookup!$A$1:$P$20,11,FALSE),"")</f>
        <v/>
      </c>
      <c r="V88" s="133" t="str">
        <f>IFERROR(VLOOKUP($M88,Lookup!$A$1:$P$20,12,FALSE),"")</f>
        <v/>
      </c>
      <c r="W88" s="133" t="str">
        <f>IFERROR(VLOOKUP($M88,Lookup!$A$1:$P$20,13,FALSE),"")</f>
        <v/>
      </c>
      <c r="X88" s="133" t="str">
        <f>IFERROR(VLOOKUP($M88,Lookup!$A$1:$P$20,14,FALSE),"")</f>
        <v/>
      </c>
      <c r="Y88" s="133" t="str">
        <f>IFERROR(VLOOKUP($M88,Lookup!$A$1:$P$20,15,FALSE),"")</f>
        <v/>
      </c>
      <c r="Z88" s="133" t="str">
        <f>IFERROR(VLOOKUP($M88,Lookup!$A$1:$P$20,16,FALSE),"")</f>
        <v/>
      </c>
      <c r="AA88" s="133" t="str">
        <f>IFERROR(VLOOKUP($M88,Lookup!$A$1:$Q$20,17,FALSE),"")</f>
        <v/>
      </c>
      <c r="AB88" s="129"/>
      <c r="AC88" s="129"/>
      <c r="AD88" s="135"/>
      <c r="AE88" s="135"/>
      <c r="AF88" s="129" t="s">
        <v>3768</v>
      </c>
      <c r="AG88" s="130" t="s">
        <v>3769</v>
      </c>
      <c r="AH88" s="135"/>
      <c r="AI88" s="135"/>
      <c r="AJ88" s="135"/>
      <c r="AK88" s="139"/>
      <c r="AL88" s="147"/>
      <c r="AM88" s="170">
        <v>2</v>
      </c>
      <c r="AN88" s="170"/>
      <c r="AO88" s="170">
        <v>2</v>
      </c>
    </row>
    <row r="89" spans="1:41" ht="39.75" customHeight="1">
      <c r="A89" s="654" t="s">
        <v>2969</v>
      </c>
      <c r="B89" s="128" t="s">
        <v>3770</v>
      </c>
      <c r="C89" s="128" t="s">
        <v>3771</v>
      </c>
      <c r="D89" s="128" t="s">
        <v>37</v>
      </c>
      <c r="E89" s="129" t="s">
        <v>40</v>
      </c>
      <c r="F89" s="129">
        <v>78259</v>
      </c>
      <c r="G89" s="98"/>
      <c r="H89" s="94"/>
      <c r="I89" s="98"/>
      <c r="J89" s="129"/>
      <c r="K89" s="129" t="s">
        <v>1814</v>
      </c>
      <c r="L89" s="132"/>
      <c r="M89" s="133" t="str">
        <f t="shared" si="2"/>
        <v/>
      </c>
      <c r="N89" s="133" t="str">
        <f>IFERROR(VLOOKUP($M89,Lookup!$A$1:$P$20,2,FALSE),"")</f>
        <v/>
      </c>
      <c r="O89" s="133" t="str">
        <f>IFERROR(VLOOKUP($M89,Lookup!$A$1:$P$20,7,FALSE),"")</f>
        <v/>
      </c>
      <c r="P89" s="380"/>
      <c r="Q89" s="133" t="str">
        <f>IFERROR(VLOOKUP($M89,Lookup!$A$1:$P$20,8,FALSE),"")</f>
        <v/>
      </c>
      <c r="R89" s="133" t="str">
        <f>IFERROR(VLOOKUP($M89,Lookup!$A$1:$P$20,9,FALSE),"")</f>
        <v/>
      </c>
      <c r="S89" s="133"/>
      <c r="T89" s="133" t="str">
        <f>IFERROR(VLOOKUP($M89,Lookup!$A$1:$P$20,10,FALSE),"")</f>
        <v/>
      </c>
      <c r="U89" s="133" t="str">
        <f>IFERROR(VLOOKUP($M89,Lookup!$A$1:$P$20,11,FALSE),"")</f>
        <v/>
      </c>
      <c r="V89" s="133" t="str">
        <f>IFERROR(VLOOKUP($M89,Lookup!$A$1:$P$20,12,FALSE),"")</f>
        <v/>
      </c>
      <c r="W89" s="133" t="str">
        <f>IFERROR(VLOOKUP($M89,Lookup!$A$1:$P$20,13,FALSE),"")</f>
        <v/>
      </c>
      <c r="X89" s="133" t="str">
        <f>IFERROR(VLOOKUP($M89,Lookup!$A$1:$P$20,14,FALSE),"")</f>
        <v/>
      </c>
      <c r="Y89" s="133" t="str">
        <f>IFERROR(VLOOKUP($M89,Lookup!$A$1:$P$20,15,FALSE),"")</f>
        <v/>
      </c>
      <c r="Z89" s="133" t="str">
        <f>IFERROR(VLOOKUP($M89,Lookup!$A$1:$P$20,16,FALSE),"")</f>
        <v/>
      </c>
      <c r="AA89" s="133" t="str">
        <f>IFERROR(VLOOKUP($M89,Lookup!$A$1:$Q$20,17,FALSE),"")</f>
        <v/>
      </c>
      <c r="AB89" s="129"/>
      <c r="AC89" s="129"/>
      <c r="AD89" s="135"/>
      <c r="AE89" s="135"/>
      <c r="AF89" s="129"/>
      <c r="AG89" s="129"/>
      <c r="AH89" s="135"/>
      <c r="AI89" s="135"/>
      <c r="AJ89" s="135"/>
      <c r="AK89" s="139"/>
      <c r="AL89" s="147"/>
      <c r="AM89" s="170">
        <v>2</v>
      </c>
      <c r="AN89" s="170"/>
      <c r="AO89" s="170">
        <v>1</v>
      </c>
    </row>
    <row r="90" spans="1:41" ht="39.75" customHeight="1">
      <c r="A90" s="126" t="s">
        <v>4410</v>
      </c>
      <c r="B90" s="128" t="s">
        <v>1840</v>
      </c>
      <c r="C90" s="128" t="s">
        <v>1841</v>
      </c>
      <c r="D90" s="128" t="s">
        <v>234</v>
      </c>
      <c r="E90" s="129" t="s">
        <v>40</v>
      </c>
      <c r="F90" s="129">
        <v>78130</v>
      </c>
      <c r="G90" s="98"/>
      <c r="H90" s="94"/>
      <c r="I90" s="98"/>
      <c r="J90" s="129"/>
      <c r="K90" s="129" t="s">
        <v>996</v>
      </c>
      <c r="L90" s="132" t="s">
        <v>4379</v>
      </c>
      <c r="M90" s="133" t="str">
        <f t="shared" si="2"/>
        <v/>
      </c>
      <c r="N90" s="133" t="str">
        <f>IFERROR(VLOOKUP($M90,Lookup!$A$1:$P$20,2,FALSE),"")</f>
        <v/>
      </c>
      <c r="O90" s="133" t="str">
        <f>IFERROR(VLOOKUP($M90,Lookup!$A$1:$P$20,7,FALSE),"")</f>
        <v/>
      </c>
      <c r="P90" s="380"/>
      <c r="Q90" s="133" t="str">
        <f>IFERROR(VLOOKUP($M90,Lookup!$A$1:$P$20,8,FALSE),"")</f>
        <v/>
      </c>
      <c r="R90" s="133" t="str">
        <f>IFERROR(VLOOKUP($M90,Lookup!$A$1:$P$20,9,FALSE),"")</f>
        <v/>
      </c>
      <c r="S90" s="133"/>
      <c r="T90" s="133" t="str">
        <f>IFERROR(VLOOKUP($M90,Lookup!$A$1:$P$20,10,FALSE),"")</f>
        <v/>
      </c>
      <c r="U90" s="133" t="str">
        <f>IFERROR(VLOOKUP($M90,Lookup!$A$1:$P$20,11,FALSE),"")</f>
        <v/>
      </c>
      <c r="V90" s="133" t="str">
        <f>IFERROR(VLOOKUP($M90,Lookup!$A$1:$P$20,12,FALSE),"")</f>
        <v/>
      </c>
      <c r="W90" s="133" t="str">
        <f>IFERROR(VLOOKUP($M90,Lookup!$A$1:$P$20,13,FALSE),"")</f>
        <v/>
      </c>
      <c r="X90" s="133" t="str">
        <f>IFERROR(VLOOKUP($M90,Lookup!$A$1:$P$20,14,FALSE),"")</f>
        <v/>
      </c>
      <c r="Y90" s="133" t="str">
        <f>IFERROR(VLOOKUP($M90,Lookup!$A$1:$P$20,15,FALSE),"")</f>
        <v/>
      </c>
      <c r="Z90" s="133" t="str">
        <f>IFERROR(VLOOKUP($M90,Lookup!$A$1:$P$20,16,FALSE),"")</f>
        <v/>
      </c>
      <c r="AA90" s="133" t="str">
        <f>IFERROR(VLOOKUP($M90,Lookup!$A$1:$Q$20,17,FALSE),"")</f>
        <v/>
      </c>
      <c r="AB90" s="129"/>
      <c r="AC90" s="129"/>
      <c r="AD90" s="135"/>
      <c r="AE90" s="135"/>
      <c r="AF90" s="129"/>
      <c r="AG90" s="129"/>
      <c r="AH90" s="135"/>
      <c r="AI90" s="135"/>
      <c r="AJ90" s="135"/>
      <c r="AK90" s="139"/>
      <c r="AL90" s="147"/>
      <c r="AM90" s="170">
        <v>2</v>
      </c>
      <c r="AN90" s="170"/>
      <c r="AO90" s="170">
        <v>1</v>
      </c>
    </row>
    <row r="91" spans="1:41" ht="39.75" customHeight="1">
      <c r="A91" s="643" t="s">
        <v>2830</v>
      </c>
      <c r="B91" s="140" t="s">
        <v>3065</v>
      </c>
      <c r="C91" s="128" t="s">
        <v>2731</v>
      </c>
      <c r="D91" s="128" t="s">
        <v>234</v>
      </c>
      <c r="E91" s="129" t="s">
        <v>40</v>
      </c>
      <c r="F91" s="129">
        <v>78130</v>
      </c>
      <c r="G91" s="159">
        <v>2320</v>
      </c>
      <c r="H91" s="158" t="s">
        <v>931</v>
      </c>
      <c r="I91" s="98"/>
      <c r="J91" s="94"/>
      <c r="K91" s="129" t="s">
        <v>1045</v>
      </c>
      <c r="L91" s="132" t="s">
        <v>4440</v>
      </c>
      <c r="M91" s="133" t="str">
        <f t="shared" si="2"/>
        <v>Trophy</v>
      </c>
      <c r="N91" s="133" t="str">
        <f>IFERROR(VLOOKUP($M91,Lookup!$A$1:$P$20,2,FALSE),"")</f>
        <v>Level 4</v>
      </c>
      <c r="O91" s="133">
        <f>IFERROR(VLOOKUP($M91,Lookup!$A$1:$P$20,7,FALSE),"")</f>
        <v>0</v>
      </c>
      <c r="P91" s="380"/>
      <c r="Q91" s="133">
        <f>IFERROR(VLOOKUP($M91,Lookup!$A$1:$P$20,8,FALSE),"")</f>
        <v>2</v>
      </c>
      <c r="R91" s="133">
        <f>IFERROR(VLOOKUP($M91,Lookup!$A$1:$P$20,9,FALSE),"")</f>
        <v>2</v>
      </c>
      <c r="S91" s="133"/>
      <c r="T91" s="133">
        <f>IFERROR(VLOOKUP($M91,Lookup!$A$1:$P$20,10,FALSE),"")</f>
        <v>4</v>
      </c>
      <c r="U91" s="133" t="str">
        <f>IFERROR(VLOOKUP($M91,Lookup!$A$1:$P$20,11,FALSE),"")</f>
        <v>Yes</v>
      </c>
      <c r="V91" s="133">
        <f>IFERROR(VLOOKUP($M91,Lookup!$A$1:$P$20,12,FALSE),"")</f>
        <v>0</v>
      </c>
      <c r="W91" s="133" t="str">
        <f>IFERROR(VLOOKUP($M91,Lookup!$A$1:$P$20,13,FALSE),"")</f>
        <v>Yes</v>
      </c>
      <c r="X91" s="133">
        <f>IFERROR(VLOOKUP($M91,Lookup!$A$1:$P$20,14,FALSE),"")</f>
        <v>0</v>
      </c>
      <c r="Y91" s="133">
        <f>IFERROR(VLOOKUP($M91,Lookup!$A$1:$P$20,15,FALSE),"")</f>
        <v>0</v>
      </c>
      <c r="Z91" s="133">
        <f>IFERROR(VLOOKUP($M91,Lookup!$A$1:$P$20,16,FALSE),"")</f>
        <v>0</v>
      </c>
      <c r="AA91" s="133">
        <f>IFERROR(VLOOKUP($M91,Lookup!$A$1:$Q$20,17,FALSE),"")</f>
        <v>2</v>
      </c>
      <c r="AB91" s="129"/>
      <c r="AC91" s="129"/>
      <c r="AD91" s="135"/>
      <c r="AE91" s="135"/>
      <c r="AF91" s="129" t="s">
        <v>1853</v>
      </c>
      <c r="AG91" s="168" t="s">
        <v>2569</v>
      </c>
      <c r="AH91" s="135"/>
      <c r="AI91" s="135"/>
      <c r="AJ91" s="135"/>
      <c r="AK91" s="139"/>
      <c r="AL91" s="147"/>
      <c r="AM91" s="170"/>
      <c r="AN91" s="170"/>
      <c r="AO91" s="170"/>
    </row>
    <row r="92" spans="1:41" ht="39.75" customHeight="1">
      <c r="A92" s="126" t="s">
        <v>4410</v>
      </c>
      <c r="B92" s="128" t="s">
        <v>3065</v>
      </c>
      <c r="C92" s="128" t="s">
        <v>2731</v>
      </c>
      <c r="D92" s="128" t="s">
        <v>234</v>
      </c>
      <c r="E92" s="129" t="s">
        <v>40</v>
      </c>
      <c r="F92" s="129">
        <v>78130</v>
      </c>
      <c r="G92" s="98"/>
      <c r="H92" s="94"/>
      <c r="I92" s="98">
        <v>18000</v>
      </c>
      <c r="J92" s="94" t="s">
        <v>2325</v>
      </c>
      <c r="K92" s="129" t="s">
        <v>1045</v>
      </c>
      <c r="L92" s="132" t="s">
        <v>4441</v>
      </c>
      <c r="M92" s="641" t="str">
        <f t="shared" si="2"/>
        <v>Silver</v>
      </c>
      <c r="N92" s="641" t="str">
        <f>IFERROR(VLOOKUP($M92,Lookup!$A$1:$P$20,2,FALSE),"")</f>
        <v>Level 1</v>
      </c>
      <c r="O92" s="641">
        <f>IFERROR(VLOOKUP($M92,Lookup!$A$1:$P$20,7,FALSE),"")</f>
        <v>4</v>
      </c>
      <c r="P92" s="642" t="s">
        <v>4442</v>
      </c>
      <c r="Q92" s="641">
        <f>IFERROR(VLOOKUP($M92,Lookup!$A$1:$P$20,8,FALSE),"")</f>
        <v>6</v>
      </c>
      <c r="R92" s="641">
        <f>IFERROR(VLOOKUP($M92,Lookup!$A$1:$P$20,9,FALSE),"")</f>
        <v>4</v>
      </c>
      <c r="S92" s="641" t="s">
        <v>4443</v>
      </c>
      <c r="T92" s="641">
        <f>IFERROR(VLOOKUP($M92,Lookup!$A$1:$P$20,10,FALSE),"")</f>
        <v>8</v>
      </c>
      <c r="U92" s="641" t="str">
        <f>IFERROR(VLOOKUP($M92,Lookup!$A$1:$P$20,11,FALSE),"")</f>
        <v>Yes</v>
      </c>
      <c r="V92" s="641" t="str">
        <f>IFERROR(VLOOKUP($M92,Lookup!$A$1:$P$20,12,FALSE),"")</f>
        <v>10X20</v>
      </c>
      <c r="W92" s="641" t="str">
        <f>IFERROR(VLOOKUP($M92,Lookup!$A$1:$P$20,13,FALSE),"")</f>
        <v>Yes</v>
      </c>
      <c r="X92" s="641" t="str">
        <f>IFERROR(VLOOKUP($M92,Lookup!$A$1:$P$20,14,FALSE),"")</f>
        <v>Yes</v>
      </c>
      <c r="Y92" s="641" t="str">
        <f>IFERROR(VLOOKUP($M92,Lookup!$A$1:$P$20,15,FALSE),"")</f>
        <v>Yes</v>
      </c>
      <c r="Z92" s="641">
        <f>IFERROR(VLOOKUP($M92,Lookup!$A$1:$P$20,16,FALSE),"")</f>
        <v>4</v>
      </c>
      <c r="AA92" s="641">
        <f>IFERROR(VLOOKUP($M92,Lookup!$A$1:$Q$20,17,FALSE),"")</f>
        <v>4</v>
      </c>
      <c r="AB92" s="129"/>
      <c r="AC92" s="129"/>
      <c r="AD92" s="135"/>
      <c r="AE92" s="135"/>
      <c r="AF92" s="129" t="s">
        <v>1853</v>
      </c>
      <c r="AG92" s="130" t="s">
        <v>2569</v>
      </c>
      <c r="AH92" s="135" t="s">
        <v>4107</v>
      </c>
      <c r="AI92" s="402">
        <v>2</v>
      </c>
      <c r="AJ92" s="402" t="s">
        <v>4214</v>
      </c>
      <c r="AK92" s="139"/>
      <c r="AL92" s="147"/>
      <c r="AM92" s="170">
        <v>2</v>
      </c>
      <c r="AN92" s="170"/>
      <c r="AO92" s="170">
        <v>1</v>
      </c>
    </row>
    <row r="93" spans="1:41" ht="39.75" customHeight="1">
      <c r="A93" s="126" t="s">
        <v>362</v>
      </c>
      <c r="B93" s="644" t="s">
        <v>1139</v>
      </c>
      <c r="C93" s="379" t="s">
        <v>1140</v>
      </c>
      <c r="D93" s="379" t="s">
        <v>37</v>
      </c>
      <c r="E93" s="372" t="s">
        <v>40</v>
      </c>
      <c r="F93" s="372">
        <v>78248</v>
      </c>
      <c r="G93" s="645">
        <v>500</v>
      </c>
      <c r="H93" s="650" t="s">
        <v>927</v>
      </c>
      <c r="I93" s="98"/>
      <c r="J93" s="129"/>
      <c r="K93" s="129" t="s">
        <v>4167</v>
      </c>
      <c r="L93" s="132" t="s">
        <v>4379</v>
      </c>
      <c r="M93" s="641" t="str">
        <f t="shared" si="2"/>
        <v>Blue</v>
      </c>
      <c r="N93" s="641" t="str">
        <f>IFERROR(VLOOKUP($M93,Lookup!$A$1:$P$20,2,FALSE),"")</f>
        <v>Level 5</v>
      </c>
      <c r="O93" s="641">
        <f>IFERROR(VLOOKUP($M93,Lookup!$A$1:$P$20,7,FALSE),"")</f>
        <v>0</v>
      </c>
      <c r="P93" s="642"/>
      <c r="Q93" s="641">
        <f>IFERROR(VLOOKUP($M93,Lookup!$A$1:$P$20,8,FALSE),"")</f>
        <v>2</v>
      </c>
      <c r="R93" s="641">
        <f>IFERROR(VLOOKUP($M93,Lookup!$A$1:$P$20,9,FALSE),"")</f>
        <v>2</v>
      </c>
      <c r="S93" s="641">
        <v>416</v>
      </c>
      <c r="T93" s="641">
        <f>IFERROR(VLOOKUP($M93,Lookup!$A$1:$P$20,10,FALSE),"")</f>
        <v>2</v>
      </c>
      <c r="U93" s="641">
        <f>IFERROR(VLOOKUP($M93,Lookup!$A$1:$P$20,11,FALSE),"")</f>
        <v>0</v>
      </c>
      <c r="V93" s="641">
        <f>IFERROR(VLOOKUP($M93,Lookup!$A$1:$P$20,12,FALSE),"")</f>
        <v>0</v>
      </c>
      <c r="W93" s="641">
        <f>IFERROR(VLOOKUP($M93,Lookup!$A$1:$P$20,13,FALSE),"")</f>
        <v>0</v>
      </c>
      <c r="X93" s="641">
        <f>IFERROR(VLOOKUP($M93,Lookup!$A$1:$P$20,14,FALSE),"")</f>
        <v>0</v>
      </c>
      <c r="Y93" s="641">
        <f>IFERROR(VLOOKUP($M93,Lookup!$A$1:$P$20,15,FALSE),"")</f>
        <v>0</v>
      </c>
      <c r="Z93" s="641">
        <f>IFERROR(VLOOKUP($M93,Lookup!$A$1:$P$20,16,FALSE),"")</f>
        <v>0</v>
      </c>
      <c r="AA93" s="641">
        <f>IFERROR(VLOOKUP($M93,Lookup!$A$1:$Q$20,17,FALSE),"")</f>
        <v>1</v>
      </c>
      <c r="AB93" s="129"/>
      <c r="AC93" s="129"/>
      <c r="AD93" s="135"/>
      <c r="AE93" s="135"/>
      <c r="AF93" s="129" t="s">
        <v>1141</v>
      </c>
      <c r="AG93" s="130" t="s">
        <v>1142</v>
      </c>
      <c r="AH93" s="135"/>
      <c r="AI93" s="135"/>
      <c r="AJ93" s="135"/>
      <c r="AK93" s="139"/>
      <c r="AL93" s="170">
        <v>2</v>
      </c>
      <c r="AM93" s="170">
        <v>2</v>
      </c>
      <c r="AN93" s="170">
        <v>2</v>
      </c>
      <c r="AO93" s="170">
        <v>2</v>
      </c>
    </row>
    <row r="94" spans="1:41" ht="39.75" customHeight="1">
      <c r="A94" s="654" t="s">
        <v>2969</v>
      </c>
      <c r="B94" s="128" t="s">
        <v>3630</v>
      </c>
      <c r="C94" s="128" t="s">
        <v>3631</v>
      </c>
      <c r="D94" s="128" t="s">
        <v>755</v>
      </c>
      <c r="E94" s="129" t="s">
        <v>40</v>
      </c>
      <c r="F94" s="129">
        <v>78666</v>
      </c>
      <c r="G94" s="98" t="s">
        <v>4444</v>
      </c>
      <c r="H94" s="94"/>
      <c r="I94" s="98"/>
      <c r="J94" s="129"/>
      <c r="K94" s="129"/>
      <c r="L94" s="132"/>
      <c r="M94" s="133" t="str">
        <f t="shared" si="2"/>
        <v/>
      </c>
      <c r="N94" s="133" t="str">
        <f>IFERROR(VLOOKUP($M94,Lookup!$A$1:$P$20,2,FALSE),"")</f>
        <v/>
      </c>
      <c r="O94" s="133" t="str">
        <f>IFERROR(VLOOKUP($M94,Lookup!$A$1:$P$20,7,FALSE),"")</f>
        <v/>
      </c>
      <c r="P94" s="380"/>
      <c r="Q94" s="133" t="str">
        <f>IFERROR(VLOOKUP($M94,Lookup!$A$1:$P$20,8,FALSE),"")</f>
        <v/>
      </c>
      <c r="R94" s="133" t="str">
        <f>IFERROR(VLOOKUP($M94,Lookup!$A$1:$P$20,9,FALSE),"")</f>
        <v/>
      </c>
      <c r="S94" s="133"/>
      <c r="T94" s="133" t="str">
        <f>IFERROR(VLOOKUP($M94,Lookup!$A$1:$P$20,10,FALSE),"")</f>
        <v/>
      </c>
      <c r="U94" s="133" t="str">
        <f>IFERROR(VLOOKUP($M94,Lookup!$A$1:$P$20,11,FALSE),"")</f>
        <v/>
      </c>
      <c r="V94" s="133" t="str">
        <f>IFERROR(VLOOKUP($M94,Lookup!$A$1:$P$20,12,FALSE),"")</f>
        <v/>
      </c>
      <c r="W94" s="133" t="str">
        <f>IFERROR(VLOOKUP($M94,Lookup!$A$1:$P$20,13,FALSE),"")</f>
        <v/>
      </c>
      <c r="X94" s="133" t="str">
        <f>IFERROR(VLOOKUP($M94,Lookup!$A$1:$P$20,14,FALSE),"")</f>
        <v/>
      </c>
      <c r="Y94" s="133" t="str">
        <f>IFERROR(VLOOKUP($M94,Lookup!$A$1:$P$20,15,FALSE),"")</f>
        <v/>
      </c>
      <c r="Z94" s="133" t="str">
        <f>IFERROR(VLOOKUP($M94,Lookup!$A$1:$P$20,16,FALSE),"")</f>
        <v/>
      </c>
      <c r="AA94" s="133" t="str">
        <f>IFERROR(VLOOKUP($M94,Lookup!$A$1:$Q$20,17,FALSE),"")</f>
        <v/>
      </c>
      <c r="AB94" s="129"/>
      <c r="AC94" s="129"/>
      <c r="AD94" s="135"/>
      <c r="AE94" s="135"/>
      <c r="AF94" s="129"/>
      <c r="AG94" s="129"/>
      <c r="AH94" s="135"/>
      <c r="AI94" s="135"/>
      <c r="AJ94" s="135"/>
      <c r="AK94" s="139"/>
      <c r="AL94" s="147"/>
      <c r="AM94" s="170">
        <v>2</v>
      </c>
      <c r="AN94" s="170"/>
      <c r="AO94" s="170">
        <v>1</v>
      </c>
    </row>
    <row r="95" spans="1:41" ht="39.75" customHeight="1">
      <c r="A95" s="126" t="s">
        <v>4410</v>
      </c>
      <c r="B95" s="128" t="s">
        <v>3609</v>
      </c>
      <c r="C95" s="128" t="s">
        <v>3610</v>
      </c>
      <c r="D95" s="128" t="s">
        <v>234</v>
      </c>
      <c r="E95" s="129" t="s">
        <v>40</v>
      </c>
      <c r="F95" s="129">
        <v>78130</v>
      </c>
      <c r="G95" s="98"/>
      <c r="H95" s="94"/>
      <c r="I95" s="98">
        <v>1000</v>
      </c>
      <c r="J95" s="129" t="s">
        <v>2325</v>
      </c>
      <c r="K95" s="129" t="s">
        <v>996</v>
      </c>
      <c r="L95" s="132" t="s">
        <v>4445</v>
      </c>
      <c r="M95" s="641" t="str">
        <f t="shared" si="2"/>
        <v>Trophy</v>
      </c>
      <c r="N95" s="641" t="str">
        <f>IFERROR(VLOOKUP($M95,Lookup!$A$1:$P$20,2,FALSE),"")</f>
        <v>Level 4</v>
      </c>
      <c r="O95" s="641">
        <f>IFERROR(VLOOKUP($M95,Lookup!$A$1:$P$20,7,FALSE),"")</f>
        <v>0</v>
      </c>
      <c r="P95" s="642"/>
      <c r="Q95" s="641">
        <f>IFERROR(VLOOKUP($M95,Lookup!$A$1:$P$20,8,FALSE),"")</f>
        <v>2</v>
      </c>
      <c r="R95" s="641">
        <f>IFERROR(VLOOKUP($M95,Lookup!$A$1:$P$20,9,FALSE),"")</f>
        <v>2</v>
      </c>
      <c r="S95" s="641">
        <v>419</v>
      </c>
      <c r="T95" s="641">
        <f>IFERROR(VLOOKUP($M95,Lookup!$A$1:$P$20,10,FALSE),"")</f>
        <v>4</v>
      </c>
      <c r="U95" s="641" t="str">
        <f>IFERROR(VLOOKUP($M95,Lookup!$A$1:$P$20,11,FALSE),"")</f>
        <v>Yes</v>
      </c>
      <c r="V95" s="641">
        <f>IFERROR(VLOOKUP($M95,Lookup!$A$1:$P$20,12,FALSE),"")</f>
        <v>0</v>
      </c>
      <c r="W95" s="641" t="str">
        <f>IFERROR(VLOOKUP($M95,Lookup!$A$1:$P$20,13,FALSE),"")</f>
        <v>Yes</v>
      </c>
      <c r="X95" s="641">
        <f>IFERROR(VLOOKUP($M95,Lookup!$A$1:$P$20,14,FALSE),"")</f>
        <v>0</v>
      </c>
      <c r="Y95" s="641">
        <f>IFERROR(VLOOKUP($M95,Lookup!$A$1:$P$20,15,FALSE),"")</f>
        <v>0</v>
      </c>
      <c r="Z95" s="641">
        <f>IFERROR(VLOOKUP($M95,Lookup!$A$1:$P$20,16,FALSE),"")</f>
        <v>0</v>
      </c>
      <c r="AA95" s="641">
        <f>IFERROR(VLOOKUP($M95,Lookup!$A$1:$Q$20,17,FALSE),"")</f>
        <v>2</v>
      </c>
      <c r="AB95" s="129"/>
      <c r="AC95" s="129"/>
      <c r="AD95" s="135"/>
      <c r="AE95" s="135"/>
      <c r="AF95" s="129" t="s">
        <v>3611</v>
      </c>
      <c r="AG95" s="129"/>
      <c r="AH95" s="135" t="s">
        <v>4107</v>
      </c>
      <c r="AI95" s="402">
        <v>1</v>
      </c>
      <c r="AJ95" s="402" t="s">
        <v>3431</v>
      </c>
      <c r="AK95" s="139"/>
      <c r="AL95" s="147"/>
      <c r="AM95" s="170">
        <v>1</v>
      </c>
      <c r="AN95" s="170"/>
      <c r="AO95" s="170">
        <v>1</v>
      </c>
    </row>
    <row r="96" spans="1:41" ht="39.75" customHeight="1">
      <c r="A96" s="654" t="s">
        <v>2969</v>
      </c>
      <c r="B96" s="128" t="s">
        <v>3773</v>
      </c>
      <c r="C96" s="128" t="s">
        <v>3774</v>
      </c>
      <c r="D96" s="128" t="s">
        <v>115</v>
      </c>
      <c r="E96" s="129" t="s">
        <v>40</v>
      </c>
      <c r="F96" s="129">
        <v>78064</v>
      </c>
      <c r="G96" s="98"/>
      <c r="H96" s="94"/>
      <c r="I96" s="98"/>
      <c r="J96" s="129"/>
      <c r="K96" s="129"/>
      <c r="L96" s="132"/>
      <c r="M96" s="133" t="str">
        <f t="shared" si="2"/>
        <v/>
      </c>
      <c r="N96" s="133" t="str">
        <f>IFERROR(VLOOKUP($M96,Lookup!$A$1:$P$20,2,FALSE),"")</f>
        <v/>
      </c>
      <c r="O96" s="133" t="str">
        <f>IFERROR(VLOOKUP($M96,Lookup!$A$1:$P$20,7,FALSE),"")</f>
        <v/>
      </c>
      <c r="P96" s="380"/>
      <c r="Q96" s="133" t="str">
        <f>IFERROR(VLOOKUP($M96,Lookup!$A$1:$P$20,8,FALSE),"")</f>
        <v/>
      </c>
      <c r="R96" s="133" t="str">
        <f>IFERROR(VLOOKUP($M96,Lookup!$A$1:$P$20,9,FALSE),"")</f>
        <v/>
      </c>
      <c r="S96" s="133"/>
      <c r="T96" s="133" t="str">
        <f>IFERROR(VLOOKUP($M96,Lookup!$A$1:$P$20,10,FALSE),"")</f>
        <v/>
      </c>
      <c r="U96" s="133" t="str">
        <f>IFERROR(VLOOKUP($M96,Lookup!$A$1:$P$20,11,FALSE),"")</f>
        <v/>
      </c>
      <c r="V96" s="133" t="str">
        <f>IFERROR(VLOOKUP($M96,Lookup!$A$1:$P$20,12,FALSE),"")</f>
        <v/>
      </c>
      <c r="W96" s="133" t="str">
        <f>IFERROR(VLOOKUP($M96,Lookup!$A$1:$P$20,13,FALSE),"")</f>
        <v/>
      </c>
      <c r="X96" s="133" t="str">
        <f>IFERROR(VLOOKUP($M96,Lookup!$A$1:$P$20,14,FALSE),"")</f>
        <v/>
      </c>
      <c r="Y96" s="133" t="str">
        <f>IFERROR(VLOOKUP($M96,Lookup!$A$1:$P$20,15,FALSE),"")</f>
        <v/>
      </c>
      <c r="Z96" s="133" t="str">
        <f>IFERROR(VLOOKUP($M96,Lookup!$A$1:$P$20,16,FALSE),"")</f>
        <v/>
      </c>
      <c r="AA96" s="133" t="str">
        <f>IFERROR(VLOOKUP($M96,Lookup!$A$1:$Q$20,17,FALSE),"")</f>
        <v/>
      </c>
      <c r="AB96" s="129"/>
      <c r="AC96" s="129"/>
      <c r="AD96" s="135"/>
      <c r="AE96" s="135"/>
      <c r="AF96" s="129"/>
      <c r="AG96" s="129"/>
      <c r="AH96" s="135"/>
      <c r="AI96" s="135"/>
      <c r="AJ96" s="135"/>
      <c r="AK96" s="139"/>
      <c r="AL96" s="147"/>
      <c r="AM96" s="170">
        <v>2</v>
      </c>
      <c r="AN96" s="170"/>
      <c r="AO96" s="147"/>
    </row>
    <row r="97" spans="1:41" ht="39.75" customHeight="1">
      <c r="A97" s="126" t="s">
        <v>4372</v>
      </c>
      <c r="B97" s="128" t="s">
        <v>3775</v>
      </c>
      <c r="C97" s="128" t="s">
        <v>3776</v>
      </c>
      <c r="D97" s="128" t="s">
        <v>3544</v>
      </c>
      <c r="E97" s="129" t="s">
        <v>40</v>
      </c>
      <c r="F97" s="129">
        <v>78052</v>
      </c>
      <c r="G97" s="98"/>
      <c r="H97" s="94"/>
      <c r="I97" s="98"/>
      <c r="J97" s="129"/>
      <c r="K97" s="129"/>
      <c r="L97" s="132" t="s">
        <v>4368</v>
      </c>
      <c r="M97" s="133" t="str">
        <f t="shared" si="2"/>
        <v/>
      </c>
      <c r="N97" s="133" t="str">
        <f>IFERROR(VLOOKUP($M97,Lookup!$A$1:$P$20,2,FALSE),"")</f>
        <v/>
      </c>
      <c r="O97" s="133" t="str">
        <f>IFERROR(VLOOKUP($M97,Lookup!$A$1:$P$20,7,FALSE),"")</f>
        <v/>
      </c>
      <c r="P97" s="380"/>
      <c r="Q97" s="133" t="str">
        <f>IFERROR(VLOOKUP($M97,Lookup!$A$1:$P$20,8,FALSE),"")</f>
        <v/>
      </c>
      <c r="R97" s="133" t="str">
        <f>IFERROR(VLOOKUP($M97,Lookup!$A$1:$P$20,9,FALSE),"")</f>
        <v/>
      </c>
      <c r="S97" s="133"/>
      <c r="T97" s="133" t="str">
        <f>IFERROR(VLOOKUP($M97,Lookup!$A$1:$P$20,10,FALSE),"")</f>
        <v/>
      </c>
      <c r="U97" s="133" t="str">
        <f>IFERROR(VLOOKUP($M97,Lookup!$A$1:$P$20,11,FALSE),"")</f>
        <v/>
      </c>
      <c r="V97" s="133" t="str">
        <f>IFERROR(VLOOKUP($M97,Lookup!$A$1:$P$20,12,FALSE),"")</f>
        <v/>
      </c>
      <c r="W97" s="133" t="str">
        <f>IFERROR(VLOOKUP($M97,Lookup!$A$1:$P$20,13,FALSE),"")</f>
        <v/>
      </c>
      <c r="X97" s="133" t="str">
        <f>IFERROR(VLOOKUP($M97,Lookup!$A$1:$P$20,14,FALSE),"")</f>
        <v/>
      </c>
      <c r="Y97" s="133" t="str">
        <f>IFERROR(VLOOKUP($M97,Lookup!$A$1:$P$20,15,FALSE),"")</f>
        <v/>
      </c>
      <c r="Z97" s="133" t="str">
        <f>IFERROR(VLOOKUP($M97,Lookup!$A$1:$P$20,16,FALSE),"")</f>
        <v/>
      </c>
      <c r="AA97" s="133" t="str">
        <f>IFERROR(VLOOKUP($M97,Lookup!$A$1:$Q$20,17,FALSE),"")</f>
        <v/>
      </c>
      <c r="AB97" s="129"/>
      <c r="AC97" s="129"/>
      <c r="AD97" s="135"/>
      <c r="AE97" s="135"/>
      <c r="AF97" s="129"/>
      <c r="AG97" s="148"/>
      <c r="AH97" s="135"/>
      <c r="AI97" s="135"/>
      <c r="AJ97" s="135"/>
      <c r="AK97" s="139"/>
      <c r="AL97" s="147"/>
      <c r="AM97" s="147"/>
      <c r="AN97" s="147"/>
      <c r="AO97" s="147"/>
    </row>
    <row r="98" spans="1:41" ht="39.75" customHeight="1">
      <c r="A98" s="654" t="s">
        <v>2969</v>
      </c>
      <c r="B98" s="128" t="s">
        <v>3632</v>
      </c>
      <c r="C98" s="128" t="s">
        <v>3633</v>
      </c>
      <c r="D98" s="128" t="s">
        <v>129</v>
      </c>
      <c r="E98" s="129" t="s">
        <v>40</v>
      </c>
      <c r="F98" s="129">
        <v>78155</v>
      </c>
      <c r="G98" s="98"/>
      <c r="H98" s="94"/>
      <c r="I98" s="98"/>
      <c r="J98" s="129"/>
      <c r="K98" s="129"/>
      <c r="L98" s="132"/>
      <c r="M98" s="133" t="str">
        <f t="shared" si="2"/>
        <v/>
      </c>
      <c r="N98" s="133" t="str">
        <f>IFERROR(VLOOKUP($M98,Lookup!$A$1:$P$20,2,FALSE),"")</f>
        <v/>
      </c>
      <c r="O98" s="133" t="str">
        <f>IFERROR(VLOOKUP($M98,Lookup!$A$1:$P$20,7,FALSE),"")</f>
        <v/>
      </c>
      <c r="P98" s="380"/>
      <c r="Q98" s="133" t="str">
        <f>IFERROR(VLOOKUP($M98,Lookup!$A$1:$P$20,8,FALSE),"")</f>
        <v/>
      </c>
      <c r="R98" s="133" t="str">
        <f>IFERROR(VLOOKUP($M98,Lookup!$A$1:$P$20,9,FALSE),"")</f>
        <v/>
      </c>
      <c r="S98" s="133"/>
      <c r="T98" s="133" t="str">
        <f>IFERROR(VLOOKUP($M98,Lookup!$A$1:$P$20,10,FALSE),"")</f>
        <v/>
      </c>
      <c r="U98" s="133" t="str">
        <f>IFERROR(VLOOKUP($M98,Lookup!$A$1:$P$20,11,FALSE),"")</f>
        <v/>
      </c>
      <c r="V98" s="133" t="str">
        <f>IFERROR(VLOOKUP($M98,Lookup!$A$1:$P$20,12,FALSE),"")</f>
        <v/>
      </c>
      <c r="W98" s="133" t="str">
        <f>IFERROR(VLOOKUP($M98,Lookup!$A$1:$P$20,13,FALSE),"")</f>
        <v/>
      </c>
      <c r="X98" s="133" t="str">
        <f>IFERROR(VLOOKUP($M98,Lookup!$A$1:$P$20,14,FALSE),"")</f>
        <v/>
      </c>
      <c r="Y98" s="133" t="str">
        <f>IFERROR(VLOOKUP($M98,Lookup!$A$1:$P$20,15,FALSE),"")</f>
        <v/>
      </c>
      <c r="Z98" s="133" t="str">
        <f>IFERROR(VLOOKUP($M98,Lookup!$A$1:$P$20,16,FALSE),"")</f>
        <v/>
      </c>
      <c r="AA98" s="133" t="str">
        <f>IFERROR(VLOOKUP($M98,Lookup!$A$1:$Q$20,17,FALSE),"")</f>
        <v/>
      </c>
      <c r="AB98" s="129"/>
      <c r="AC98" s="129"/>
      <c r="AD98" s="135"/>
      <c r="AE98" s="135"/>
      <c r="AF98" s="129"/>
      <c r="AG98" s="148"/>
      <c r="AH98" s="135"/>
      <c r="AI98" s="135"/>
      <c r="AJ98" s="135"/>
      <c r="AK98" s="139"/>
      <c r="AL98" s="147"/>
      <c r="AM98" s="170">
        <v>2</v>
      </c>
      <c r="AN98" s="170"/>
      <c r="AO98" s="170">
        <v>2</v>
      </c>
    </row>
    <row r="99" spans="1:41" ht="39.75" customHeight="1">
      <c r="A99" s="654" t="s">
        <v>362</v>
      </c>
      <c r="B99" s="644" t="s">
        <v>3457</v>
      </c>
      <c r="C99" s="639"/>
      <c r="D99" s="639"/>
      <c r="E99" s="381"/>
      <c r="F99" s="381"/>
      <c r="G99" s="645">
        <v>200</v>
      </c>
      <c r="H99" s="650" t="s">
        <v>927</v>
      </c>
      <c r="I99" s="98"/>
      <c r="J99" s="129"/>
      <c r="K99" s="129"/>
      <c r="L99" s="132"/>
      <c r="M99" s="641" t="str">
        <f t="shared" si="2"/>
        <v>White</v>
      </c>
      <c r="N99" s="641" t="str">
        <f>IFERROR(VLOOKUP($M99,Lookup!$A$1:$P$20,2,FALSE),"")</f>
        <v>Level 7</v>
      </c>
      <c r="O99" s="641">
        <f>IFERROR(VLOOKUP($M99,Lookup!$A$1:$P$20,7,FALSE),"")</f>
        <v>0</v>
      </c>
      <c r="P99" s="642"/>
      <c r="Q99" s="641">
        <f>IFERROR(VLOOKUP($M99,Lookup!$A$1:$P$20,8,FALSE),"")</f>
        <v>1</v>
      </c>
      <c r="R99" s="641">
        <f>IFERROR(VLOOKUP($M99,Lookup!$A$1:$P$20,9,FALSE),"")</f>
        <v>0</v>
      </c>
      <c r="S99" s="641"/>
      <c r="T99" s="641">
        <f>IFERROR(VLOOKUP($M99,Lookup!$A$1:$P$20,10,FALSE),"")</f>
        <v>0</v>
      </c>
      <c r="U99" s="641">
        <f>IFERROR(VLOOKUP($M99,Lookup!$A$1:$P$20,11,FALSE),"")</f>
        <v>0</v>
      </c>
      <c r="V99" s="641">
        <f>IFERROR(VLOOKUP($M99,Lookup!$A$1:$P$20,12,FALSE),"")</f>
        <v>0</v>
      </c>
      <c r="W99" s="641">
        <f>IFERROR(VLOOKUP($M99,Lookup!$A$1:$P$20,13,FALSE),"")</f>
        <v>0</v>
      </c>
      <c r="X99" s="641">
        <f>IFERROR(VLOOKUP($M99,Lookup!$A$1:$P$20,14,FALSE),"")</f>
        <v>0</v>
      </c>
      <c r="Y99" s="641">
        <f>IFERROR(VLOOKUP($M99,Lookup!$A$1:$P$20,15,FALSE),"")</f>
        <v>0</v>
      </c>
      <c r="Z99" s="641">
        <f>IFERROR(VLOOKUP($M99,Lookup!$A$1:$P$20,16,FALSE),"")</f>
        <v>0</v>
      </c>
      <c r="AA99" s="641">
        <f>IFERROR(VLOOKUP($M99,Lookup!$A$1:$Q$20,17,FALSE),"")</f>
        <v>0</v>
      </c>
      <c r="AB99" s="129"/>
      <c r="AC99" s="129"/>
      <c r="AD99" s="135"/>
      <c r="AE99" s="135"/>
      <c r="AF99" s="129"/>
      <c r="AG99" s="148"/>
      <c r="AH99" s="135"/>
      <c r="AI99" s="135"/>
      <c r="AJ99" s="135"/>
      <c r="AK99" s="139"/>
      <c r="AL99" s="147"/>
      <c r="AM99" s="170"/>
      <c r="AN99" s="170"/>
      <c r="AO99" s="170"/>
    </row>
    <row r="100" spans="1:41" ht="39.75" customHeight="1">
      <c r="A100" s="654" t="s">
        <v>2969</v>
      </c>
      <c r="B100" s="128" t="s">
        <v>4446</v>
      </c>
      <c r="C100" s="128" t="s">
        <v>4447</v>
      </c>
      <c r="D100" s="128" t="s">
        <v>107</v>
      </c>
      <c r="E100" s="129" t="s">
        <v>40</v>
      </c>
      <c r="F100" s="129">
        <v>78016</v>
      </c>
      <c r="G100" s="98"/>
      <c r="H100" s="94"/>
      <c r="I100" s="98"/>
      <c r="J100" s="129"/>
      <c r="K100" s="129"/>
      <c r="L100" s="132"/>
      <c r="M100" s="133" t="str">
        <f t="shared" si="2"/>
        <v/>
      </c>
      <c r="N100" s="133" t="str">
        <f>IFERROR(VLOOKUP($M100,Lookup!$A$1:$P$20,2,FALSE),"")</f>
        <v/>
      </c>
      <c r="O100" s="133" t="str">
        <f>IFERROR(VLOOKUP($M100,Lookup!$A$1:$P$20,7,FALSE),"")</f>
        <v/>
      </c>
      <c r="P100" s="380"/>
      <c r="Q100" s="133" t="str">
        <f>IFERROR(VLOOKUP($M100,Lookup!$A$1:$P$20,8,FALSE),"")</f>
        <v/>
      </c>
      <c r="R100" s="133" t="str">
        <f>IFERROR(VLOOKUP($M100,Lookup!$A$1:$P$20,9,FALSE),"")</f>
        <v/>
      </c>
      <c r="S100" s="133"/>
      <c r="T100" s="133" t="str">
        <f>IFERROR(VLOOKUP($M100,Lookup!$A$1:$P$20,10,FALSE),"")</f>
        <v/>
      </c>
      <c r="U100" s="133" t="str">
        <f>IFERROR(VLOOKUP($M100,Lookup!$A$1:$P$20,11,FALSE),"")</f>
        <v/>
      </c>
      <c r="V100" s="133" t="str">
        <f>IFERROR(VLOOKUP($M100,Lookup!$A$1:$P$20,12,FALSE),"")</f>
        <v/>
      </c>
      <c r="W100" s="133" t="str">
        <f>IFERROR(VLOOKUP($M100,Lookup!$A$1:$P$20,13,FALSE),"")</f>
        <v/>
      </c>
      <c r="X100" s="133" t="str">
        <f>IFERROR(VLOOKUP($M100,Lookup!$A$1:$P$20,14,FALSE),"")</f>
        <v/>
      </c>
      <c r="Y100" s="133" t="str">
        <f>IFERROR(VLOOKUP($M100,Lookup!$A$1:$P$20,15,FALSE),"")</f>
        <v/>
      </c>
      <c r="Z100" s="133" t="str">
        <f>IFERROR(VLOOKUP($M100,Lookup!$A$1:$P$20,16,FALSE),"")</f>
        <v/>
      </c>
      <c r="AA100" s="133" t="str">
        <f>IFERROR(VLOOKUP($M100,Lookup!$A$1:$Q$20,17,FALSE),"")</f>
        <v/>
      </c>
      <c r="AB100" s="129"/>
      <c r="AC100" s="129"/>
      <c r="AD100" s="135"/>
      <c r="AE100" s="135"/>
      <c r="AF100" s="129"/>
      <c r="AG100" s="129"/>
      <c r="AH100" s="135"/>
      <c r="AI100" s="135"/>
      <c r="AJ100" s="135"/>
      <c r="AK100" s="139"/>
      <c r="AL100" s="147"/>
      <c r="AM100" s="170"/>
      <c r="AN100" s="170"/>
      <c r="AO100" s="147"/>
    </row>
    <row r="101" spans="1:41" ht="39.75" customHeight="1">
      <c r="A101" s="126" t="s">
        <v>4410</v>
      </c>
      <c r="B101" s="128" t="s">
        <v>2570</v>
      </c>
      <c r="C101" s="128" t="s">
        <v>2571</v>
      </c>
      <c r="D101" s="128" t="s">
        <v>1630</v>
      </c>
      <c r="E101" s="129" t="s">
        <v>40</v>
      </c>
      <c r="F101" s="129">
        <v>78148</v>
      </c>
      <c r="G101" s="98"/>
      <c r="H101" s="94"/>
      <c r="I101" s="159">
        <v>64232.98</v>
      </c>
      <c r="J101" s="96" t="s">
        <v>931</v>
      </c>
      <c r="K101" s="129" t="s">
        <v>587</v>
      </c>
      <c r="L101" s="132" t="s">
        <v>4448</v>
      </c>
      <c r="M101" s="647" t="str">
        <f t="shared" si="2"/>
        <v>Silver</v>
      </c>
      <c r="N101" s="647" t="str">
        <f>IFERROR(VLOOKUP($M101,Lookup!$A$1:$P$20,2,FALSE),"")</f>
        <v>Level 1</v>
      </c>
      <c r="O101" s="647">
        <f>IFERROR(VLOOKUP($M101,Lookup!$A$1:$P$20,7,FALSE),"")</f>
        <v>4</v>
      </c>
      <c r="P101" s="648" t="s">
        <v>4449</v>
      </c>
      <c r="Q101" s="647">
        <f>IFERROR(VLOOKUP($M101,Lookup!$A$1:$P$20,8,FALSE),"")</f>
        <v>6</v>
      </c>
      <c r="R101" s="647">
        <f>IFERROR(VLOOKUP($M101,Lookup!$A$1:$P$20,9,FALSE),"")</f>
        <v>4</v>
      </c>
      <c r="S101" s="647">
        <v>359360</v>
      </c>
      <c r="T101" s="647">
        <f>IFERROR(VLOOKUP($M101,Lookup!$A$1:$P$20,10,FALSE),"")</f>
        <v>8</v>
      </c>
      <c r="U101" s="647" t="str">
        <f>IFERROR(VLOOKUP($M101,Lookup!$A$1:$P$20,11,FALSE),"")</f>
        <v>Yes</v>
      </c>
      <c r="V101" s="647" t="str">
        <f>IFERROR(VLOOKUP($M101,Lookup!$A$1:$P$20,12,FALSE),"")</f>
        <v>10X20</v>
      </c>
      <c r="W101" s="647" t="str">
        <f>IFERROR(VLOOKUP($M101,Lookup!$A$1:$P$20,13,FALSE),"")</f>
        <v>Yes</v>
      </c>
      <c r="X101" s="647" t="str">
        <f>IFERROR(VLOOKUP($M101,Lookup!$A$1:$P$20,14,FALSE),"")</f>
        <v>Yes</v>
      </c>
      <c r="Y101" s="647" t="str">
        <f>IFERROR(VLOOKUP($M101,Lookup!$A$1:$P$20,15,FALSE),"")</f>
        <v>Yes</v>
      </c>
      <c r="Z101" s="647">
        <f>IFERROR(VLOOKUP($M101,Lookup!$A$1:$P$20,16,FALSE),"")</f>
        <v>4</v>
      </c>
      <c r="AA101" s="647">
        <f>IFERROR(VLOOKUP($M101,Lookup!$A$1:$Q$20,17,FALSE),"")</f>
        <v>4</v>
      </c>
      <c r="AB101" s="129"/>
      <c r="AC101" s="129"/>
      <c r="AD101" s="135"/>
      <c r="AE101" s="135"/>
      <c r="AF101" s="129" t="s">
        <v>2572</v>
      </c>
      <c r="AG101" s="129"/>
      <c r="AH101" s="135" t="s">
        <v>4107</v>
      </c>
      <c r="AI101" s="402">
        <v>1</v>
      </c>
      <c r="AJ101" s="402" t="s">
        <v>3431</v>
      </c>
      <c r="AK101" s="139"/>
      <c r="AL101" s="147"/>
      <c r="AM101" s="170">
        <v>2</v>
      </c>
      <c r="AN101" s="170"/>
      <c r="AO101" s="170">
        <v>2</v>
      </c>
    </row>
    <row r="102" spans="1:41" ht="39.75" customHeight="1">
      <c r="A102" s="126" t="s">
        <v>2529</v>
      </c>
      <c r="B102" s="140" t="s">
        <v>587</v>
      </c>
      <c r="C102" s="128" t="s">
        <v>2571</v>
      </c>
      <c r="D102" s="128" t="s">
        <v>1630</v>
      </c>
      <c r="E102" s="129" t="s">
        <v>40</v>
      </c>
      <c r="F102" s="129">
        <v>78148</v>
      </c>
      <c r="G102" s="98"/>
      <c r="H102" s="94"/>
      <c r="I102" s="159">
        <v>6485</v>
      </c>
      <c r="J102" s="96" t="s">
        <v>931</v>
      </c>
      <c r="K102" s="129" t="s">
        <v>587</v>
      </c>
      <c r="L102" s="132" t="s">
        <v>4450</v>
      </c>
      <c r="M102" s="647" t="str">
        <f t="shared" si="2"/>
        <v>Champion</v>
      </c>
      <c r="N102" s="647" t="str">
        <f>IFERROR(VLOOKUP($M102,Lookup!$A$1:$P$20,2,FALSE),"")</f>
        <v>Level 2</v>
      </c>
      <c r="O102" s="647">
        <f>IFERROR(VLOOKUP($M102,Lookup!$A$1:$P$20,7,FALSE),"")</f>
        <v>2</v>
      </c>
      <c r="P102" s="648" t="s">
        <v>4451</v>
      </c>
      <c r="Q102" s="647">
        <f>IFERROR(VLOOKUP($M102,Lookup!$A$1:$P$20,8,FALSE),"")</f>
        <v>4</v>
      </c>
      <c r="R102" s="647">
        <f>IFERROR(VLOOKUP($M102,Lookup!$A$1:$P$20,9,FALSE),"")</f>
        <v>2</v>
      </c>
      <c r="S102" s="647">
        <v>359361</v>
      </c>
      <c r="T102" s="647">
        <f>IFERROR(VLOOKUP($M102,Lookup!$A$1:$P$20,10,FALSE),"")</f>
        <v>6</v>
      </c>
      <c r="U102" s="647" t="str">
        <f>IFERROR(VLOOKUP($M102,Lookup!$A$1:$P$20,11,FALSE),"")</f>
        <v>Yes</v>
      </c>
      <c r="V102" s="647" t="str">
        <f>IFERROR(VLOOKUP($M102,Lookup!$A$1:$P$20,12,FALSE),"")</f>
        <v>10X20</v>
      </c>
      <c r="W102" s="647" t="str">
        <f>IFERROR(VLOOKUP($M102,Lookup!$A$1:$P$20,13,FALSE),"")</f>
        <v>Yes</v>
      </c>
      <c r="X102" s="647">
        <f>IFERROR(VLOOKUP($M102,Lookup!$A$1:$P$20,14,FALSE),"")</f>
        <v>0</v>
      </c>
      <c r="Y102" s="647">
        <f>IFERROR(VLOOKUP($M102,Lookup!$A$1:$P$20,15,FALSE),"")</f>
        <v>0</v>
      </c>
      <c r="Z102" s="647">
        <f>IFERROR(VLOOKUP($M102,Lookup!$A$1:$P$20,16,FALSE),"")</f>
        <v>0</v>
      </c>
      <c r="AA102" s="647">
        <f>IFERROR(VLOOKUP($M102,Lookup!$A$1:$Q$20,17,FALSE),"")</f>
        <v>4</v>
      </c>
      <c r="AB102" s="129"/>
      <c r="AC102" s="129"/>
      <c r="AD102" s="135"/>
      <c r="AE102" s="135"/>
      <c r="AF102" s="129"/>
      <c r="AG102" s="129"/>
      <c r="AH102" s="135"/>
      <c r="AI102" s="402"/>
      <c r="AJ102" s="402"/>
      <c r="AK102" s="139"/>
      <c r="AL102" s="147"/>
      <c r="AM102" s="170"/>
      <c r="AN102" s="170"/>
      <c r="AO102" s="170"/>
    </row>
    <row r="103" spans="1:41" ht="39.75" customHeight="1">
      <c r="A103" s="126" t="s">
        <v>2216</v>
      </c>
      <c r="B103" s="128" t="s">
        <v>3777</v>
      </c>
      <c r="C103" s="128" t="s">
        <v>3778</v>
      </c>
      <c r="D103" s="128" t="s">
        <v>48</v>
      </c>
      <c r="E103" s="129" t="s">
        <v>40</v>
      </c>
      <c r="F103" s="129">
        <v>78023</v>
      </c>
      <c r="G103" s="98"/>
      <c r="H103" s="94"/>
      <c r="I103" s="98"/>
      <c r="J103" s="129"/>
      <c r="K103" s="129" t="s">
        <v>4155</v>
      </c>
      <c r="L103" s="132" t="s">
        <v>4379</v>
      </c>
      <c r="M103" s="133" t="str">
        <f t="shared" si="2"/>
        <v/>
      </c>
      <c r="N103" s="133" t="str">
        <f>IFERROR(VLOOKUP($M103,Lookup!$A$1:$P$20,2,FALSE),"")</f>
        <v/>
      </c>
      <c r="O103" s="133" t="str">
        <f>IFERROR(VLOOKUP($M103,Lookup!$A$1:$P$20,7,FALSE),"")</f>
        <v/>
      </c>
      <c r="P103" s="380"/>
      <c r="Q103" s="133" t="str">
        <f>IFERROR(VLOOKUP($M103,Lookup!$A$1:$P$20,8,FALSE),"")</f>
        <v/>
      </c>
      <c r="R103" s="133" t="str">
        <f>IFERROR(VLOOKUP($M103,Lookup!$A$1:$P$20,9,FALSE),"")</f>
        <v/>
      </c>
      <c r="S103" s="133"/>
      <c r="T103" s="133" t="str">
        <f>IFERROR(VLOOKUP($M103,Lookup!$A$1:$P$20,10,FALSE),"")</f>
        <v/>
      </c>
      <c r="U103" s="133" t="str">
        <f>IFERROR(VLOOKUP($M103,Lookup!$A$1:$P$20,11,FALSE),"")</f>
        <v/>
      </c>
      <c r="V103" s="133" t="str">
        <f>IFERROR(VLOOKUP($M103,Lookup!$A$1:$P$20,12,FALSE),"")</f>
        <v/>
      </c>
      <c r="W103" s="133" t="str">
        <f>IFERROR(VLOOKUP($M103,Lookup!$A$1:$P$20,13,FALSE),"")</f>
        <v/>
      </c>
      <c r="X103" s="133" t="str">
        <f>IFERROR(VLOOKUP($M103,Lookup!$A$1:$P$20,14,FALSE),"")</f>
        <v/>
      </c>
      <c r="Y103" s="133" t="str">
        <f>IFERROR(VLOOKUP($M103,Lookup!$A$1:$P$20,15,FALSE),"")</f>
        <v/>
      </c>
      <c r="Z103" s="133" t="str">
        <f>IFERROR(VLOOKUP($M103,Lookup!$A$1:$P$20,16,FALSE),"")</f>
        <v/>
      </c>
      <c r="AA103" s="133" t="str">
        <f>IFERROR(VLOOKUP($M103,Lookup!$A$1:$Q$20,17,FALSE),"")</f>
        <v/>
      </c>
      <c r="AB103" s="129"/>
      <c r="AC103" s="129"/>
      <c r="AD103" s="135"/>
      <c r="AE103" s="135"/>
      <c r="AF103" s="129" t="s">
        <v>3779</v>
      </c>
      <c r="AG103" s="129"/>
      <c r="AH103" s="135"/>
      <c r="AI103" s="135"/>
      <c r="AJ103" s="135"/>
      <c r="AK103" s="139"/>
      <c r="AL103" s="170">
        <v>1</v>
      </c>
      <c r="AM103" s="170">
        <v>2</v>
      </c>
      <c r="AN103" s="170">
        <v>1</v>
      </c>
      <c r="AO103" s="170">
        <v>1</v>
      </c>
    </row>
    <row r="104" spans="1:41" ht="18" customHeight="1">
      <c r="A104" s="643" t="s">
        <v>2830</v>
      </c>
      <c r="B104" s="140" t="s">
        <v>3379</v>
      </c>
      <c r="C104" s="128" t="s">
        <v>3109</v>
      </c>
      <c r="D104" s="128" t="s">
        <v>3110</v>
      </c>
      <c r="E104" s="129" t="s">
        <v>40</v>
      </c>
      <c r="F104" s="129">
        <v>77571</v>
      </c>
      <c r="G104" s="159">
        <v>820</v>
      </c>
      <c r="H104" s="96" t="s">
        <v>931</v>
      </c>
      <c r="I104" s="98"/>
      <c r="J104" s="129"/>
      <c r="K104" s="129" t="s">
        <v>3758</v>
      </c>
      <c r="L104" s="132" t="s">
        <v>4452</v>
      </c>
      <c r="M104" s="641" t="str">
        <f t="shared" si="2"/>
        <v>Blue</v>
      </c>
      <c r="N104" s="641" t="str">
        <f>IFERROR(VLOOKUP($M104,Lookup!$A$1:$P$20,2,FALSE),"")</f>
        <v>Level 5</v>
      </c>
      <c r="O104" s="641">
        <v>2</v>
      </c>
      <c r="P104" s="642" t="s">
        <v>4453</v>
      </c>
      <c r="Q104" s="641">
        <f>IFERROR(VLOOKUP($M104,Lookup!$A$1:$P$20,8,FALSE),"")</f>
        <v>2</v>
      </c>
      <c r="R104" s="641">
        <f>IFERROR(VLOOKUP($M104,Lookup!$A$1:$P$20,9,FALSE),"")</f>
        <v>2</v>
      </c>
      <c r="S104" s="649">
        <v>421422</v>
      </c>
      <c r="T104" s="641">
        <f>IFERROR(VLOOKUP($M104,Lookup!$A$1:$P$20,10,FALSE),"")</f>
        <v>2</v>
      </c>
      <c r="U104" s="641">
        <f>IFERROR(VLOOKUP($M104,Lookup!$A$1:$P$20,11,FALSE),"")</f>
        <v>0</v>
      </c>
      <c r="V104" s="641">
        <f>IFERROR(VLOOKUP($M104,Lookup!$A$1:$P$20,12,FALSE),"")</f>
        <v>0</v>
      </c>
      <c r="W104" s="641">
        <f>IFERROR(VLOOKUP($M104,Lookup!$A$1:$P$20,13,FALSE),"")</f>
        <v>0</v>
      </c>
      <c r="X104" s="641">
        <f>IFERROR(VLOOKUP($M104,Lookup!$A$1:$P$20,14,FALSE),"")</f>
        <v>0</v>
      </c>
      <c r="Y104" s="641">
        <f>IFERROR(VLOOKUP($M104,Lookup!$A$1:$P$20,15,FALSE),"")</f>
        <v>0</v>
      </c>
      <c r="Z104" s="641">
        <f>IFERROR(VLOOKUP($M104,Lookup!$A$1:$P$20,16,FALSE),"")</f>
        <v>0</v>
      </c>
      <c r="AA104" s="641">
        <f>IFERROR(VLOOKUP($M104,Lookup!$A$1:$Q$20,17,FALSE),"")</f>
        <v>1</v>
      </c>
      <c r="AB104" s="129"/>
      <c r="AC104" s="129"/>
      <c r="AD104" s="135"/>
      <c r="AE104" s="135"/>
      <c r="AF104" s="129" t="s">
        <v>3111</v>
      </c>
      <c r="AG104" s="130" t="s">
        <v>4454</v>
      </c>
      <c r="AH104" s="135" t="s">
        <v>4107</v>
      </c>
      <c r="AI104" s="402">
        <v>1</v>
      </c>
      <c r="AJ104" s="402" t="s">
        <v>3431</v>
      </c>
      <c r="AK104" s="139"/>
      <c r="AL104" s="147"/>
      <c r="AM104" s="170">
        <v>2</v>
      </c>
      <c r="AN104" s="170"/>
      <c r="AO104" s="170">
        <v>1</v>
      </c>
    </row>
    <row r="105" spans="1:41" ht="39.75" customHeight="1">
      <c r="A105" s="126" t="s">
        <v>362</v>
      </c>
      <c r="B105" s="644" t="s">
        <v>3379</v>
      </c>
      <c r="C105" s="128" t="s">
        <v>3109</v>
      </c>
      <c r="D105" s="128" t="s">
        <v>3110</v>
      </c>
      <c r="E105" s="129" t="s">
        <v>40</v>
      </c>
      <c r="F105" s="129">
        <v>77571</v>
      </c>
      <c r="G105" s="645">
        <v>1500</v>
      </c>
      <c r="H105" s="646" t="s">
        <v>927</v>
      </c>
      <c r="I105" s="98"/>
      <c r="J105" s="129"/>
      <c r="K105" s="129" t="s">
        <v>3758</v>
      </c>
      <c r="L105" s="132"/>
      <c r="M105" s="133" t="str">
        <f t="shared" si="2"/>
        <v>Trophy</v>
      </c>
      <c r="N105" s="133" t="str">
        <f>IFERROR(VLOOKUP($M105,Lookup!$A$1:$P$20,2,FALSE),"")</f>
        <v>Level 4</v>
      </c>
      <c r="O105" s="133">
        <f>IFERROR(VLOOKUP($M105,Lookup!$A$1:$P$20,7,FALSE),"")</f>
        <v>0</v>
      </c>
      <c r="P105" s="380"/>
      <c r="Q105" s="133">
        <f>IFERROR(VLOOKUP($M105,Lookup!$A$1:$P$20,8,FALSE),"")</f>
        <v>2</v>
      </c>
      <c r="R105" s="133">
        <f>IFERROR(VLOOKUP($M105,Lookup!$A$1:$P$20,9,FALSE),"")</f>
        <v>2</v>
      </c>
      <c r="S105" s="133"/>
      <c r="T105" s="133">
        <f>IFERROR(VLOOKUP($M105,Lookup!$A$1:$P$20,10,FALSE),"")</f>
        <v>4</v>
      </c>
      <c r="U105" s="133" t="str">
        <f>IFERROR(VLOOKUP($M105,Lookup!$A$1:$P$20,11,FALSE),"")</f>
        <v>Yes</v>
      </c>
      <c r="V105" s="133">
        <f>IFERROR(VLOOKUP($M105,Lookup!$A$1:$P$20,12,FALSE),"")</f>
        <v>0</v>
      </c>
      <c r="W105" s="133" t="str">
        <f>IFERROR(VLOOKUP($M105,Lookup!$A$1:$P$20,13,FALSE),"")</f>
        <v>Yes</v>
      </c>
      <c r="X105" s="133">
        <f>IFERROR(VLOOKUP($M105,Lookup!$A$1:$P$20,14,FALSE),"")</f>
        <v>0</v>
      </c>
      <c r="Y105" s="133">
        <f>IFERROR(VLOOKUP($M105,Lookup!$A$1:$P$20,15,FALSE),"")</f>
        <v>0</v>
      </c>
      <c r="Z105" s="133">
        <f>IFERROR(VLOOKUP($M105,Lookup!$A$1:$P$20,16,FALSE),"")</f>
        <v>0</v>
      </c>
      <c r="AA105" s="133">
        <f>IFERROR(VLOOKUP($M105,Lookup!$A$1:$Q$20,17,FALSE),"")</f>
        <v>2</v>
      </c>
      <c r="AB105" s="129"/>
      <c r="AC105" s="129"/>
      <c r="AD105" s="135"/>
      <c r="AE105" s="135"/>
      <c r="AF105" s="129"/>
      <c r="AG105" s="129"/>
      <c r="AH105" s="135"/>
      <c r="AI105" s="402"/>
      <c r="AJ105" s="402"/>
      <c r="AK105" s="139"/>
      <c r="AL105" s="147"/>
      <c r="AM105" s="170"/>
      <c r="AN105" s="170"/>
      <c r="AO105" s="170"/>
    </row>
    <row r="106" spans="1:41" ht="39.75" customHeight="1">
      <c r="A106" s="126" t="s">
        <v>2529</v>
      </c>
      <c r="B106" s="140" t="s">
        <v>3780</v>
      </c>
      <c r="C106" s="379" t="s">
        <v>3781</v>
      </c>
      <c r="D106" s="379" t="s">
        <v>3782</v>
      </c>
      <c r="E106" s="372" t="s">
        <v>3170</v>
      </c>
      <c r="F106" s="372">
        <v>38118</v>
      </c>
      <c r="G106" s="98"/>
      <c r="H106" s="94"/>
      <c r="I106" s="159">
        <v>2319.84</v>
      </c>
      <c r="J106" s="96" t="s">
        <v>931</v>
      </c>
      <c r="K106" s="129" t="s">
        <v>99</v>
      </c>
      <c r="L106" s="660" t="s">
        <v>4455</v>
      </c>
      <c r="M106" s="411" t="str">
        <f t="shared" si="2"/>
        <v>Trophy</v>
      </c>
      <c r="N106" s="411" t="str">
        <f>IFERROR(VLOOKUP($M106,Lookup!$A$1:$P$20,2,FALSE),"")</f>
        <v>Level 4</v>
      </c>
      <c r="O106" s="637">
        <f>IFERROR(VLOOKUP($M106,Lookup!$A$1:$P$20,7,FALSE),"")</f>
        <v>0</v>
      </c>
      <c r="P106" s="637"/>
      <c r="Q106" s="411">
        <f>IFERROR(VLOOKUP($M106,Lookup!$A$1:$P$20,8,FALSE),"")</f>
        <v>2</v>
      </c>
      <c r="R106" s="411">
        <f>IFERROR(VLOOKUP($M106,Lookup!$A$1:$P$20,9,FALSE),"")</f>
        <v>2</v>
      </c>
      <c r="S106" s="411"/>
      <c r="T106" s="411">
        <f>IFERROR(VLOOKUP($M106,Lookup!$A$1:$P$20,10,FALSE),"")</f>
        <v>4</v>
      </c>
      <c r="U106" s="411" t="str">
        <f>IFERROR(VLOOKUP($M106,Lookup!$A$1:$P$20,11,FALSE),"")</f>
        <v>Yes</v>
      </c>
      <c r="V106" s="411">
        <f>IFERROR(VLOOKUP($M106,Lookup!$A$1:$P$20,12,FALSE),"")</f>
        <v>0</v>
      </c>
      <c r="W106" s="411" t="str">
        <f>IFERROR(VLOOKUP($M106,Lookup!$A$1:$P$20,13,FALSE),"")</f>
        <v>Yes</v>
      </c>
      <c r="X106" s="411">
        <f>IFERROR(VLOOKUP($M106,Lookup!$A$1:$P$20,14,FALSE),"")</f>
        <v>0</v>
      </c>
      <c r="Y106" s="411">
        <f>IFERROR(VLOOKUP($M106,Lookup!$A$1:$P$20,15,FALSE),"")</f>
        <v>0</v>
      </c>
      <c r="Z106" s="411">
        <f>IFERROR(VLOOKUP($M106,Lookup!$A$1:$P$20,16,FALSE),"")</f>
        <v>0</v>
      </c>
      <c r="AA106" s="411">
        <f>IFERROR(VLOOKUP($M106,Lookup!$A$1:$Q$20,17,FALSE),"")</f>
        <v>2</v>
      </c>
      <c r="AB106" s="129"/>
      <c r="AC106" s="129"/>
      <c r="AD106" s="135"/>
      <c r="AE106" s="135"/>
      <c r="AF106" s="129"/>
      <c r="AG106" s="129"/>
      <c r="AH106" s="135" t="s">
        <v>4107</v>
      </c>
      <c r="AI106" s="402">
        <v>1</v>
      </c>
      <c r="AJ106" s="402" t="s">
        <v>3431</v>
      </c>
      <c r="AK106" s="139"/>
      <c r="AL106" s="147"/>
      <c r="AM106" s="170">
        <v>3</v>
      </c>
      <c r="AN106" s="170"/>
      <c r="AO106" s="170">
        <v>2</v>
      </c>
    </row>
    <row r="107" spans="1:41" ht="39.75" customHeight="1">
      <c r="A107" s="126" t="s">
        <v>2529</v>
      </c>
      <c r="B107" s="140" t="s">
        <v>2160</v>
      </c>
      <c r="C107" s="379" t="s">
        <v>762</v>
      </c>
      <c r="D107" s="379" t="s">
        <v>219</v>
      </c>
      <c r="E107" s="372" t="s">
        <v>40</v>
      </c>
      <c r="F107" s="372">
        <v>78118</v>
      </c>
      <c r="G107" s="159">
        <v>300</v>
      </c>
      <c r="H107" s="158" t="s">
        <v>931</v>
      </c>
      <c r="I107" s="98"/>
      <c r="J107" s="129"/>
      <c r="K107" s="129" t="s">
        <v>217</v>
      </c>
      <c r="L107" s="132" t="s">
        <v>4456</v>
      </c>
      <c r="M107" s="411" t="str">
        <f t="shared" si="2"/>
        <v>Red</v>
      </c>
      <c r="N107" s="411" t="str">
        <f>IFERROR(VLOOKUP($M107,Lookup!$A$1:$P$20,2,FALSE),"")</f>
        <v>Level 6</v>
      </c>
      <c r="O107" s="411">
        <f>IFERROR(VLOOKUP($M107,Lookup!$A$1:$P$20,7,FALSE),"")</f>
        <v>0</v>
      </c>
      <c r="P107" s="637"/>
      <c r="Q107" s="411">
        <f>IFERROR(VLOOKUP($M107,Lookup!$A$1:$P$20,8,FALSE),"")</f>
        <v>1</v>
      </c>
      <c r="R107" s="411">
        <f>IFERROR(VLOOKUP($M107,Lookup!$A$1:$P$20,9,FALSE),"")</f>
        <v>0</v>
      </c>
      <c r="S107" s="411"/>
      <c r="T107" s="411">
        <f>IFERROR(VLOOKUP($M107,Lookup!$A$1:$P$20,10,FALSE),"")</f>
        <v>2</v>
      </c>
      <c r="U107" s="411">
        <f>IFERROR(VLOOKUP($M107,Lookup!$A$1:$P$20,11,FALSE),"")</f>
        <v>0</v>
      </c>
      <c r="V107" s="411">
        <f>IFERROR(VLOOKUP($M107,Lookup!$A$1:$P$20,12,FALSE),"")</f>
        <v>0</v>
      </c>
      <c r="W107" s="411">
        <f>IFERROR(VLOOKUP($M107,Lookup!$A$1:$P$20,13,FALSE),"")</f>
        <v>0</v>
      </c>
      <c r="X107" s="411">
        <f>IFERROR(VLOOKUP($M107,Lookup!$A$1:$P$20,14,FALSE),"")</f>
        <v>0</v>
      </c>
      <c r="Y107" s="411">
        <f>IFERROR(VLOOKUP($M107,Lookup!$A$1:$P$20,15,FALSE),"")</f>
        <v>0</v>
      </c>
      <c r="Z107" s="411">
        <f>IFERROR(VLOOKUP($M107,Lookup!$A$1:$P$20,16,FALSE),"")</f>
        <v>0</v>
      </c>
      <c r="AA107" s="411">
        <f>IFERROR(VLOOKUP($M107,Lookup!$A$1:$Q$20,17,FALSE),"")</f>
        <v>1</v>
      </c>
      <c r="AB107" s="129"/>
      <c r="AC107" s="129"/>
      <c r="AD107" s="135"/>
      <c r="AE107" s="135"/>
      <c r="AF107" s="129"/>
      <c r="AG107" s="129"/>
      <c r="AH107" s="135"/>
      <c r="AI107" s="135"/>
      <c r="AJ107" s="135"/>
      <c r="AK107" s="139"/>
      <c r="AL107" s="147"/>
      <c r="AM107" s="170">
        <v>2</v>
      </c>
      <c r="AN107" s="170"/>
      <c r="AO107" s="170">
        <v>2</v>
      </c>
    </row>
    <row r="108" spans="1:41" ht="39.75" customHeight="1">
      <c r="A108" s="126" t="s">
        <v>4107</v>
      </c>
      <c r="B108" s="128" t="s">
        <v>3783</v>
      </c>
      <c r="C108" s="128" t="s">
        <v>3784</v>
      </c>
      <c r="D108" s="128" t="s">
        <v>63</v>
      </c>
      <c r="E108" s="129" t="s">
        <v>40</v>
      </c>
      <c r="F108" s="129">
        <v>78154</v>
      </c>
      <c r="G108" s="98"/>
      <c r="H108" s="94"/>
      <c r="I108" s="98"/>
      <c r="J108" s="129"/>
      <c r="K108" s="129"/>
      <c r="L108" s="132"/>
      <c r="M108" s="133" t="str">
        <f t="shared" si="2"/>
        <v/>
      </c>
      <c r="N108" s="133" t="str">
        <f>IFERROR(VLOOKUP($M108,Lookup!$A$1:$P$20,2,FALSE),"")</f>
        <v/>
      </c>
      <c r="O108" s="133" t="str">
        <f>IFERROR(VLOOKUP($M108,Lookup!$A$1:$P$20,7,FALSE),"")</f>
        <v/>
      </c>
      <c r="P108" s="380"/>
      <c r="Q108" s="133" t="str">
        <f>IFERROR(VLOOKUP($M108,Lookup!$A$1:$P$20,8,FALSE),"")</f>
        <v/>
      </c>
      <c r="R108" s="133" t="str">
        <f>IFERROR(VLOOKUP($M108,Lookup!$A$1:$P$20,9,FALSE),"")</f>
        <v/>
      </c>
      <c r="S108" s="133"/>
      <c r="T108" s="133" t="str">
        <f>IFERROR(VLOOKUP($M108,Lookup!$A$1:$P$20,10,FALSE),"")</f>
        <v/>
      </c>
      <c r="U108" s="133" t="str">
        <f>IFERROR(VLOOKUP($M108,Lookup!$A$1:$P$20,11,FALSE),"")</f>
        <v/>
      </c>
      <c r="V108" s="133" t="str">
        <f>IFERROR(VLOOKUP($M108,Lookup!$A$1:$P$20,12,FALSE),"")</f>
        <v/>
      </c>
      <c r="W108" s="133" t="str">
        <f>IFERROR(VLOOKUP($M108,Lookup!$A$1:$P$20,13,FALSE),"")</f>
        <v/>
      </c>
      <c r="X108" s="133" t="str">
        <f>IFERROR(VLOOKUP($M108,Lookup!$A$1:$P$20,14,FALSE),"")</f>
        <v/>
      </c>
      <c r="Y108" s="133" t="str">
        <f>IFERROR(VLOOKUP($M108,Lookup!$A$1:$P$20,15,FALSE),"")</f>
        <v/>
      </c>
      <c r="Z108" s="133" t="str">
        <f>IFERROR(VLOOKUP($M108,Lookup!$A$1:$P$20,16,FALSE),"")</f>
        <v/>
      </c>
      <c r="AA108" s="133" t="str">
        <f>IFERROR(VLOOKUP($M108,Lookup!$A$1:$Q$20,17,FALSE),"")</f>
        <v/>
      </c>
      <c r="AB108" s="129"/>
      <c r="AC108" s="129"/>
      <c r="AD108" s="135"/>
      <c r="AE108" s="135"/>
      <c r="AF108" s="129"/>
      <c r="AG108" s="129"/>
      <c r="AH108" s="135"/>
      <c r="AI108" s="135"/>
      <c r="AJ108" s="135"/>
      <c r="AK108" s="139"/>
      <c r="AL108" s="147"/>
      <c r="AM108" s="147"/>
      <c r="AN108" s="147"/>
      <c r="AO108" s="147"/>
    </row>
    <row r="109" spans="1:41" ht="39.75" customHeight="1">
      <c r="A109" s="126" t="s">
        <v>4410</v>
      </c>
      <c r="B109" s="128" t="s">
        <v>3785</v>
      </c>
      <c r="C109" s="128" t="s">
        <v>3786</v>
      </c>
      <c r="D109" s="128" t="s">
        <v>37</v>
      </c>
      <c r="E109" s="129" t="s">
        <v>40</v>
      </c>
      <c r="F109" s="129">
        <v>78217</v>
      </c>
      <c r="G109" s="98"/>
      <c r="H109" s="94"/>
      <c r="I109" s="98"/>
      <c r="J109" s="94"/>
      <c r="K109" s="129" t="s">
        <v>4245</v>
      </c>
      <c r="L109" s="132" t="s">
        <v>4457</v>
      </c>
      <c r="M109" s="133" t="str">
        <f t="shared" si="2"/>
        <v/>
      </c>
      <c r="N109" s="133" t="str">
        <f>IFERROR(VLOOKUP($M109,Lookup!$A$1:$P$20,2,FALSE),"")</f>
        <v/>
      </c>
      <c r="O109" s="133" t="str">
        <f>IFERROR(VLOOKUP($M109,Lookup!$A$1:$P$20,7,FALSE),"")</f>
        <v/>
      </c>
      <c r="P109" s="380"/>
      <c r="Q109" s="133" t="str">
        <f>IFERROR(VLOOKUP($M109,Lookup!$A$1:$P$20,8,FALSE),"")</f>
        <v/>
      </c>
      <c r="R109" s="133" t="str">
        <f>IFERROR(VLOOKUP($M109,Lookup!$A$1:$P$20,9,FALSE),"")</f>
        <v/>
      </c>
      <c r="S109" s="133"/>
      <c r="T109" s="133" t="str">
        <f>IFERROR(VLOOKUP($M109,Lookup!$A$1:$P$20,10,FALSE),"")</f>
        <v/>
      </c>
      <c r="U109" s="133" t="str">
        <f>IFERROR(VLOOKUP($M109,Lookup!$A$1:$P$20,11,FALSE),"")</f>
        <v/>
      </c>
      <c r="V109" s="133" t="str">
        <f>IFERROR(VLOOKUP($M109,Lookup!$A$1:$P$20,12,FALSE),"")</f>
        <v/>
      </c>
      <c r="W109" s="133" t="str">
        <f>IFERROR(VLOOKUP($M109,Lookup!$A$1:$P$20,13,FALSE),"")</f>
        <v/>
      </c>
      <c r="X109" s="133" t="str">
        <f>IFERROR(VLOOKUP($M109,Lookup!$A$1:$P$20,14,FALSE),"")</f>
        <v/>
      </c>
      <c r="Y109" s="133" t="str">
        <f>IFERROR(VLOOKUP($M109,Lookup!$A$1:$P$20,15,FALSE),"")</f>
        <v/>
      </c>
      <c r="Z109" s="133" t="str">
        <f>IFERROR(VLOOKUP($M109,Lookup!$A$1:$P$20,16,FALSE),"")</f>
        <v/>
      </c>
      <c r="AA109" s="133" t="str">
        <f>IFERROR(VLOOKUP($M109,Lookup!$A$1:$Q$20,17,FALSE),"")</f>
        <v/>
      </c>
      <c r="AB109" s="129"/>
      <c r="AC109" s="129"/>
      <c r="AD109" s="135"/>
      <c r="AE109" s="135"/>
      <c r="AF109" s="129" t="s">
        <v>4458</v>
      </c>
      <c r="AG109" s="147"/>
      <c r="AH109" s="135"/>
      <c r="AI109" s="135"/>
      <c r="AJ109" s="135"/>
      <c r="AK109" s="139"/>
      <c r="AL109" s="147"/>
      <c r="AM109" s="170">
        <v>2</v>
      </c>
      <c r="AN109" s="170"/>
      <c r="AO109" s="170">
        <v>2</v>
      </c>
    </row>
    <row r="110" spans="1:41" ht="39.75" customHeight="1">
      <c r="A110" s="126" t="s">
        <v>2529</v>
      </c>
      <c r="B110" s="140" t="s">
        <v>3785</v>
      </c>
      <c r="C110" s="128" t="s">
        <v>3786</v>
      </c>
      <c r="D110" s="128" t="s">
        <v>37</v>
      </c>
      <c r="E110" s="129" t="s">
        <v>40</v>
      </c>
      <c r="F110" s="129">
        <v>78217</v>
      </c>
      <c r="G110" s="159">
        <v>28000</v>
      </c>
      <c r="H110" s="158" t="s">
        <v>2325</v>
      </c>
      <c r="I110" s="98"/>
      <c r="J110" s="94"/>
      <c r="K110" s="129" t="s">
        <v>4245</v>
      </c>
      <c r="L110" s="660" t="s">
        <v>4459</v>
      </c>
      <c r="M110" s="641" t="str">
        <f t="shared" si="2"/>
        <v>Silver</v>
      </c>
      <c r="N110" s="641" t="str">
        <f>IFERROR(VLOOKUP($M110,Lookup!$A$1:$P$20,2,FALSE),"")</f>
        <v>Level 1</v>
      </c>
      <c r="O110" s="641">
        <f>IFERROR(VLOOKUP($M110,Lookup!$A$1:$P$20,7,FALSE),"")</f>
        <v>4</v>
      </c>
      <c r="P110" s="642" t="s">
        <v>4460</v>
      </c>
      <c r="Q110" s="641">
        <f>IFERROR(VLOOKUP($M110,Lookup!$A$1:$P$20,8,FALSE),"")</f>
        <v>6</v>
      </c>
      <c r="R110" s="641">
        <f>IFERROR(VLOOKUP($M110,Lookup!$A$1:$P$20,9,FALSE),"")</f>
        <v>4</v>
      </c>
      <c r="S110" s="641" t="s">
        <v>4461</v>
      </c>
      <c r="T110" s="641">
        <f>IFERROR(VLOOKUP($M110,Lookup!$A$1:$P$20,10,FALSE),"")</f>
        <v>8</v>
      </c>
      <c r="U110" s="641" t="str">
        <f>IFERROR(VLOOKUP($M110,Lookup!$A$1:$P$20,11,FALSE),"")</f>
        <v>Yes</v>
      </c>
      <c r="V110" s="641" t="str">
        <f>IFERROR(VLOOKUP($M110,Lookup!$A$1:$P$20,12,FALSE),"")</f>
        <v>10X20</v>
      </c>
      <c r="W110" s="641" t="str">
        <f>IFERROR(VLOOKUP($M110,Lookup!$A$1:$P$20,13,FALSE),"")</f>
        <v>Yes</v>
      </c>
      <c r="X110" s="641" t="str">
        <f>IFERROR(VLOOKUP($M110,Lookup!$A$1:$P$20,14,FALSE),"")</f>
        <v>Yes</v>
      </c>
      <c r="Y110" s="641" t="str">
        <f>IFERROR(VLOOKUP($M110,Lookup!$A$1:$P$20,15,FALSE),"")</f>
        <v>Yes</v>
      </c>
      <c r="Z110" s="641">
        <f>IFERROR(VLOOKUP($M110,Lookup!$A$1:$P$20,16,FALSE),"")</f>
        <v>4</v>
      </c>
      <c r="AA110" s="641">
        <f>IFERROR(VLOOKUP($M110,Lookup!$A$1:$Q$20,17,FALSE),"")</f>
        <v>4</v>
      </c>
      <c r="AB110" s="129"/>
      <c r="AC110" s="129"/>
      <c r="AD110" s="135"/>
      <c r="AE110" s="135"/>
      <c r="AF110" s="129" t="s">
        <v>3787</v>
      </c>
      <c r="AG110" s="130" t="s">
        <v>3788</v>
      </c>
      <c r="AH110" s="135" t="s">
        <v>4107</v>
      </c>
      <c r="AI110" s="135">
        <v>2</v>
      </c>
      <c r="AJ110" s="135" t="s">
        <v>4108</v>
      </c>
      <c r="AK110" s="139"/>
      <c r="AL110" s="170">
        <v>4</v>
      </c>
      <c r="AM110" s="170">
        <v>4</v>
      </c>
      <c r="AN110" s="170">
        <v>2</v>
      </c>
      <c r="AO110" s="170">
        <v>2</v>
      </c>
    </row>
    <row r="111" spans="1:41" ht="39.75" customHeight="1">
      <c r="A111" s="126" t="s">
        <v>4372</v>
      </c>
      <c r="B111" s="128" t="s">
        <v>3789</v>
      </c>
      <c r="C111" s="128" t="s">
        <v>3790</v>
      </c>
      <c r="D111" s="128" t="s">
        <v>107</v>
      </c>
      <c r="E111" s="129" t="s">
        <v>40</v>
      </c>
      <c r="F111" s="129">
        <v>78016</v>
      </c>
      <c r="G111" s="98"/>
      <c r="H111" s="94"/>
      <c r="I111" s="98"/>
      <c r="J111" s="129"/>
      <c r="K111" s="129"/>
      <c r="L111" s="132" t="s">
        <v>4368</v>
      </c>
      <c r="M111" s="133" t="str">
        <f t="shared" si="2"/>
        <v/>
      </c>
      <c r="N111" s="133" t="str">
        <f>IFERROR(VLOOKUP($M111,Lookup!$A$1:$P$20,2,FALSE),"")</f>
        <v/>
      </c>
      <c r="O111" s="133" t="str">
        <f>IFERROR(VLOOKUP($M111,Lookup!$A$1:$P$20,7,FALSE),"")</f>
        <v/>
      </c>
      <c r="P111" s="380"/>
      <c r="Q111" s="133" t="str">
        <f>IFERROR(VLOOKUP($M111,Lookup!$A$1:$P$20,8,FALSE),"")</f>
        <v/>
      </c>
      <c r="R111" s="133" t="str">
        <f>IFERROR(VLOOKUP($M111,Lookup!$A$1:$P$20,9,FALSE),"")</f>
        <v/>
      </c>
      <c r="S111" s="133"/>
      <c r="T111" s="133" t="str">
        <f>IFERROR(VLOOKUP($M111,Lookup!$A$1:$P$20,10,FALSE),"")</f>
        <v/>
      </c>
      <c r="U111" s="133" t="str">
        <f>IFERROR(VLOOKUP($M111,Lookup!$A$1:$P$20,11,FALSE),"")</f>
        <v/>
      </c>
      <c r="V111" s="133" t="str">
        <f>IFERROR(VLOOKUP($M111,Lookup!$A$1:$P$20,12,FALSE),"")</f>
        <v/>
      </c>
      <c r="W111" s="133" t="str">
        <f>IFERROR(VLOOKUP($M111,Lookup!$A$1:$P$20,13,FALSE),"")</f>
        <v/>
      </c>
      <c r="X111" s="133" t="str">
        <f>IFERROR(VLOOKUP($M111,Lookup!$A$1:$P$20,14,FALSE),"")</f>
        <v/>
      </c>
      <c r="Y111" s="133" t="str">
        <f>IFERROR(VLOOKUP($M111,Lookup!$A$1:$P$20,15,FALSE),"")</f>
        <v/>
      </c>
      <c r="Z111" s="133" t="str">
        <f>IFERROR(VLOOKUP($M111,Lookup!$A$1:$P$20,16,FALSE),"")</f>
        <v/>
      </c>
      <c r="AA111" s="133" t="str">
        <f>IFERROR(VLOOKUP($M111,Lookup!$A$1:$Q$20,17,FALSE),"")</f>
        <v/>
      </c>
      <c r="AB111" s="129"/>
      <c r="AC111" s="129"/>
      <c r="AD111" s="129"/>
      <c r="AE111" s="135"/>
      <c r="AF111" s="129"/>
      <c r="AG111" s="129"/>
      <c r="AH111" s="135"/>
      <c r="AI111" s="135"/>
      <c r="AJ111" s="135"/>
      <c r="AK111" s="139"/>
      <c r="AL111" s="147"/>
      <c r="AM111" s="170"/>
      <c r="AN111" s="170"/>
      <c r="AO111" s="147"/>
    </row>
    <row r="112" spans="1:41" ht="39.75" customHeight="1">
      <c r="A112" s="654" t="s">
        <v>2969</v>
      </c>
      <c r="B112" s="128" t="s">
        <v>3634</v>
      </c>
      <c r="C112" s="128" t="s">
        <v>3635</v>
      </c>
      <c r="D112" s="128" t="s">
        <v>107</v>
      </c>
      <c r="E112" s="129" t="s">
        <v>40</v>
      </c>
      <c r="F112" s="129">
        <v>78016</v>
      </c>
      <c r="G112" s="98"/>
      <c r="H112" s="129"/>
      <c r="I112" s="98"/>
      <c r="J112" s="129"/>
      <c r="K112" s="129"/>
      <c r="L112" s="132"/>
      <c r="M112" s="133" t="str">
        <f t="shared" si="2"/>
        <v/>
      </c>
      <c r="N112" s="133" t="str">
        <f>IFERROR(VLOOKUP($M112,Lookup!$A$1:$P$20,2,FALSE),"")</f>
        <v/>
      </c>
      <c r="O112" s="133" t="str">
        <f>IFERROR(VLOOKUP($M112,Lookup!$A$1:$P$20,7,FALSE),"")</f>
        <v/>
      </c>
      <c r="P112" s="380"/>
      <c r="Q112" s="133" t="str">
        <f>IFERROR(VLOOKUP($M112,Lookup!$A$1:$P$20,8,FALSE),"")</f>
        <v/>
      </c>
      <c r="R112" s="133" t="str">
        <f>IFERROR(VLOOKUP($M112,Lookup!$A$1:$P$20,9,FALSE),"")</f>
        <v/>
      </c>
      <c r="S112" s="133"/>
      <c r="T112" s="133" t="str">
        <f>IFERROR(VLOOKUP($M112,Lookup!$A$1:$P$20,10,FALSE),"")</f>
        <v/>
      </c>
      <c r="U112" s="133" t="str">
        <f>IFERROR(VLOOKUP($M112,Lookup!$A$1:$P$20,11,FALSE),"")</f>
        <v/>
      </c>
      <c r="V112" s="133" t="str">
        <f>IFERROR(VLOOKUP($M112,Lookup!$A$1:$P$20,12,FALSE),"")</f>
        <v/>
      </c>
      <c r="W112" s="133" t="str">
        <f>IFERROR(VLOOKUP($M112,Lookup!$A$1:$P$20,13,FALSE),"")</f>
        <v/>
      </c>
      <c r="X112" s="133" t="str">
        <f>IFERROR(VLOOKUP($M112,Lookup!$A$1:$P$20,14,FALSE),"")</f>
        <v/>
      </c>
      <c r="Y112" s="133" t="str">
        <f>IFERROR(VLOOKUP($M112,Lookup!$A$1:$P$20,15,FALSE),"")</f>
        <v/>
      </c>
      <c r="Z112" s="133" t="str">
        <f>IFERROR(VLOOKUP($M112,Lookup!$A$1:$P$20,16,FALSE),"")</f>
        <v/>
      </c>
      <c r="AA112" s="133" t="str">
        <f>IFERROR(VLOOKUP($M112,Lookup!$A$1:$Q$20,17,FALSE),"")</f>
        <v/>
      </c>
      <c r="AB112" s="129"/>
      <c r="AC112" s="129"/>
      <c r="AD112" s="135"/>
      <c r="AE112" s="135"/>
      <c r="AF112" s="129"/>
      <c r="AG112" s="129"/>
      <c r="AH112" s="135"/>
      <c r="AI112" s="135"/>
      <c r="AJ112" s="135"/>
      <c r="AK112" s="139"/>
      <c r="AL112" s="147"/>
      <c r="AM112" s="147"/>
      <c r="AN112" s="147"/>
      <c r="AO112" s="147"/>
    </row>
    <row r="113" spans="1:41" ht="39.75" customHeight="1">
      <c r="A113" s="654" t="s">
        <v>2969</v>
      </c>
      <c r="B113" s="128" t="s">
        <v>3791</v>
      </c>
      <c r="C113" s="128" t="s">
        <v>3792</v>
      </c>
      <c r="D113" s="128" t="s">
        <v>1441</v>
      </c>
      <c r="E113" s="129" t="s">
        <v>40</v>
      </c>
      <c r="F113" s="129">
        <v>78108</v>
      </c>
      <c r="G113" s="98"/>
      <c r="H113" s="94"/>
      <c r="I113" s="98"/>
      <c r="J113" s="129"/>
      <c r="K113" s="129"/>
      <c r="L113" s="132"/>
      <c r="M113" s="133" t="str">
        <f t="shared" si="2"/>
        <v/>
      </c>
      <c r="N113" s="133" t="str">
        <f>IFERROR(VLOOKUP($M113,Lookup!$A$1:$P$20,2,FALSE),"")</f>
        <v/>
      </c>
      <c r="O113" s="133" t="str">
        <f>IFERROR(VLOOKUP($M113,Lookup!$A$1:$P$20,7,FALSE),"")</f>
        <v/>
      </c>
      <c r="P113" s="380"/>
      <c r="Q113" s="133" t="str">
        <f>IFERROR(VLOOKUP($M113,Lookup!$A$1:$P$20,8,FALSE),"")</f>
        <v/>
      </c>
      <c r="R113" s="133" t="str">
        <f>IFERROR(VLOOKUP($M113,Lookup!$A$1:$P$20,9,FALSE),"")</f>
        <v/>
      </c>
      <c r="S113" s="133"/>
      <c r="T113" s="133" t="str">
        <f>IFERROR(VLOOKUP($M113,Lookup!$A$1:$P$20,10,FALSE),"")</f>
        <v/>
      </c>
      <c r="U113" s="133" t="str">
        <f>IFERROR(VLOOKUP($M113,Lookup!$A$1:$P$20,11,FALSE),"")</f>
        <v/>
      </c>
      <c r="V113" s="133" t="str">
        <f>IFERROR(VLOOKUP($M113,Lookup!$A$1:$P$20,12,FALSE),"")</f>
        <v/>
      </c>
      <c r="W113" s="133" t="str">
        <f>IFERROR(VLOOKUP($M113,Lookup!$A$1:$P$20,13,FALSE),"")</f>
        <v/>
      </c>
      <c r="X113" s="133" t="str">
        <f>IFERROR(VLOOKUP($M113,Lookup!$A$1:$P$20,14,FALSE),"")</f>
        <v/>
      </c>
      <c r="Y113" s="133" t="str">
        <f>IFERROR(VLOOKUP($M113,Lookup!$A$1:$P$20,15,FALSE),"")</f>
        <v/>
      </c>
      <c r="Z113" s="133" t="str">
        <f>IFERROR(VLOOKUP($M113,Lookup!$A$1:$P$20,16,FALSE),"")</f>
        <v/>
      </c>
      <c r="AA113" s="133" t="str">
        <f>IFERROR(VLOOKUP($M113,Lookup!$A$1:$Q$20,17,FALSE),"")</f>
        <v/>
      </c>
      <c r="AB113" s="129"/>
      <c r="AC113" s="129"/>
      <c r="AD113" s="135"/>
      <c r="AE113" s="135"/>
      <c r="AF113" s="129"/>
      <c r="AG113" s="129"/>
      <c r="AH113" s="135"/>
      <c r="AI113" s="135"/>
      <c r="AJ113" s="135"/>
      <c r="AK113" s="139"/>
      <c r="AL113" s="147"/>
      <c r="AM113" s="170">
        <v>1</v>
      </c>
      <c r="AN113" s="170"/>
      <c r="AO113" s="170">
        <v>1</v>
      </c>
    </row>
    <row r="114" spans="1:41" ht="39.75" customHeight="1">
      <c r="A114" s="654" t="s">
        <v>362</v>
      </c>
      <c r="B114" s="644" t="s">
        <v>4462</v>
      </c>
      <c r="C114" s="379" t="s">
        <v>710</v>
      </c>
      <c r="D114" s="379" t="s">
        <v>245</v>
      </c>
      <c r="E114" s="372" t="s">
        <v>40</v>
      </c>
      <c r="F114" s="372">
        <v>78026</v>
      </c>
      <c r="G114" s="645">
        <v>2500</v>
      </c>
      <c r="H114" s="650" t="s">
        <v>927</v>
      </c>
      <c r="I114" s="98"/>
      <c r="J114" s="129"/>
      <c r="K114" s="129" t="s">
        <v>25</v>
      </c>
      <c r="L114" s="132" t="s">
        <v>4463</v>
      </c>
      <c r="M114" s="647" t="str">
        <f t="shared" si="2"/>
        <v>Reserve</v>
      </c>
      <c r="N114" s="647" t="str">
        <f>IFERROR(VLOOKUP($M114,Lookup!$A$1:$P$20,2,FALSE),"")</f>
        <v>Level 3</v>
      </c>
      <c r="O114" s="647">
        <f>IFERROR(VLOOKUP($M114,Lookup!$A$1:$P$20,7,FALSE),"")</f>
        <v>0</v>
      </c>
      <c r="P114" s="648" t="s">
        <v>4464</v>
      </c>
      <c r="Q114" s="647">
        <f>IFERROR(VLOOKUP($M114,Lookup!$A$1:$P$20,8,FALSE),"")</f>
        <v>4</v>
      </c>
      <c r="R114" s="647">
        <f>IFERROR(VLOOKUP($M114,Lookup!$A$1:$P$20,9,FALSE),"")</f>
        <v>2</v>
      </c>
      <c r="S114" s="647" t="s">
        <v>4465</v>
      </c>
      <c r="T114" s="647">
        <f>IFERROR(VLOOKUP($M114,Lookup!$A$1:$P$20,10,FALSE),"")</f>
        <v>4</v>
      </c>
      <c r="U114" s="647" t="str">
        <f>IFERROR(VLOOKUP($M114,Lookup!$A$1:$P$20,11,FALSE),"")</f>
        <v>Yes</v>
      </c>
      <c r="V114" s="647" t="str">
        <f>IFERROR(VLOOKUP($M114,Lookup!$A$1:$P$20,12,FALSE),"")</f>
        <v>10X10</v>
      </c>
      <c r="W114" s="647" t="str">
        <f>IFERROR(VLOOKUP($M114,Lookup!$A$1:$P$20,13,FALSE),"")</f>
        <v>Yes</v>
      </c>
      <c r="X114" s="647">
        <f>IFERROR(VLOOKUP($M114,Lookup!$A$1:$P$20,14,FALSE),"")</f>
        <v>0</v>
      </c>
      <c r="Y114" s="647">
        <f>IFERROR(VLOOKUP($M114,Lookup!$A$1:$P$20,15,FALSE),"")</f>
        <v>0</v>
      </c>
      <c r="Z114" s="647">
        <f>IFERROR(VLOOKUP($M114,Lookup!$A$1:$P$20,16,FALSE),"")</f>
        <v>0</v>
      </c>
      <c r="AA114" s="647">
        <f>IFERROR(VLOOKUP($M114,Lookup!$A$1:$Q$20,17,FALSE),"")</f>
        <v>2</v>
      </c>
      <c r="AB114" s="129"/>
      <c r="AC114" s="129"/>
      <c r="AD114" s="135"/>
      <c r="AE114" s="135"/>
      <c r="AF114" s="129">
        <v>8307843565</v>
      </c>
      <c r="AG114" s="129"/>
      <c r="AH114" s="135"/>
      <c r="AI114" s="135"/>
      <c r="AJ114" s="135"/>
      <c r="AK114" s="139"/>
      <c r="AL114" s="147"/>
      <c r="AM114" s="170"/>
      <c r="AN114" s="170"/>
      <c r="AO114" s="170"/>
    </row>
    <row r="115" spans="1:41" ht="39.75" customHeight="1">
      <c r="A115" s="126" t="s">
        <v>362</v>
      </c>
      <c r="B115" s="644" t="s">
        <v>25</v>
      </c>
      <c r="C115" s="379" t="s">
        <v>710</v>
      </c>
      <c r="D115" s="379" t="s">
        <v>245</v>
      </c>
      <c r="E115" s="372" t="s">
        <v>40</v>
      </c>
      <c r="F115" s="372">
        <v>78026</v>
      </c>
      <c r="G115" s="645">
        <v>2000</v>
      </c>
      <c r="H115" s="650" t="s">
        <v>927</v>
      </c>
      <c r="I115" s="98"/>
      <c r="J115" s="129"/>
      <c r="K115" s="129" t="s">
        <v>25</v>
      </c>
      <c r="L115" s="132" t="s">
        <v>4466</v>
      </c>
      <c r="M115" s="647" t="str">
        <f t="shared" si="2"/>
        <v>Trophy</v>
      </c>
      <c r="N115" s="647" t="str">
        <f>IFERROR(VLOOKUP($M115,Lookup!$A$1:$P$20,2,FALSE),"")</f>
        <v>Level 4</v>
      </c>
      <c r="O115" s="647">
        <f>IFERROR(VLOOKUP($M115,Lookup!$A$1:$P$20,7,FALSE),"")</f>
        <v>0</v>
      </c>
      <c r="P115" s="648"/>
      <c r="Q115" s="647">
        <f>IFERROR(VLOOKUP($M115,Lookup!$A$1:$P$20,8,FALSE),"")</f>
        <v>2</v>
      </c>
      <c r="R115" s="647">
        <f>IFERROR(VLOOKUP($M115,Lookup!$A$1:$P$20,9,FALSE),"")</f>
        <v>2</v>
      </c>
      <c r="S115" s="647" t="s">
        <v>4467</v>
      </c>
      <c r="T115" s="647">
        <f>IFERROR(VLOOKUP($M115,Lookup!$A$1:$P$20,10,FALSE),"")</f>
        <v>4</v>
      </c>
      <c r="U115" s="647" t="str">
        <f>IFERROR(VLOOKUP($M115,Lookup!$A$1:$P$20,11,FALSE),"")</f>
        <v>Yes</v>
      </c>
      <c r="V115" s="647">
        <f>IFERROR(VLOOKUP($M115,Lookup!$A$1:$P$20,12,FALSE),"")</f>
        <v>0</v>
      </c>
      <c r="W115" s="647" t="str">
        <f>IFERROR(VLOOKUP($M115,Lookup!$A$1:$P$20,13,FALSE),"")</f>
        <v>Yes</v>
      </c>
      <c r="X115" s="647">
        <f>IFERROR(VLOOKUP($M115,Lookup!$A$1:$P$20,14,FALSE),"")</f>
        <v>0</v>
      </c>
      <c r="Y115" s="647">
        <f>IFERROR(VLOOKUP($M115,Lookup!$A$1:$P$20,15,FALSE),"")</f>
        <v>0</v>
      </c>
      <c r="Z115" s="647">
        <f>IFERROR(VLOOKUP($M115,Lookup!$A$1:$P$20,16,FALSE),"")</f>
        <v>0</v>
      </c>
      <c r="AA115" s="647">
        <f>IFERROR(VLOOKUP($M115,Lookup!$A$1:$Q$20,17,FALSE),"")</f>
        <v>2</v>
      </c>
      <c r="AB115" s="129"/>
      <c r="AC115" s="129"/>
      <c r="AD115" s="135"/>
      <c r="AE115" s="135"/>
      <c r="AF115" s="129">
        <v>8305703251</v>
      </c>
      <c r="AG115" s="129"/>
      <c r="AH115" s="135" t="s">
        <v>4107</v>
      </c>
      <c r="AI115" s="135">
        <v>1</v>
      </c>
      <c r="AJ115" s="135" t="s">
        <v>3431</v>
      </c>
      <c r="AK115" s="139"/>
      <c r="AL115" s="147"/>
      <c r="AM115" s="170">
        <v>4</v>
      </c>
      <c r="AN115" s="170">
        <v>1</v>
      </c>
      <c r="AO115" s="170">
        <v>1</v>
      </c>
    </row>
    <row r="116" spans="1:41" ht="39.75" customHeight="1">
      <c r="A116" s="126" t="s">
        <v>2216</v>
      </c>
      <c r="B116" s="128" t="s">
        <v>3793</v>
      </c>
      <c r="C116" s="128" t="s">
        <v>3794</v>
      </c>
      <c r="D116" s="128" t="s">
        <v>37</v>
      </c>
      <c r="E116" s="129" t="s">
        <v>40</v>
      </c>
      <c r="F116" s="129">
        <v>78220</v>
      </c>
      <c r="G116" s="98"/>
      <c r="H116" s="129"/>
      <c r="I116" s="98"/>
      <c r="J116" s="129"/>
      <c r="K116" s="129" t="s">
        <v>4155</v>
      </c>
      <c r="L116" s="132" t="s">
        <v>4397</v>
      </c>
      <c r="M116" s="133" t="str">
        <f t="shared" si="2"/>
        <v/>
      </c>
      <c r="N116" s="133" t="str">
        <f>IFERROR(VLOOKUP($M116,Lookup!$A$1:$P$20,2,FALSE),"")</f>
        <v/>
      </c>
      <c r="O116" s="133" t="str">
        <f>IFERROR(VLOOKUP($M116,Lookup!$A$1:$P$20,7,FALSE),"")</f>
        <v/>
      </c>
      <c r="P116" s="380"/>
      <c r="Q116" s="133" t="str">
        <f>IFERROR(VLOOKUP($M116,Lookup!$A$1:$P$20,8,FALSE),"")</f>
        <v/>
      </c>
      <c r="R116" s="133" t="str">
        <f>IFERROR(VLOOKUP($M116,Lookup!$A$1:$P$20,9,FALSE),"")</f>
        <v/>
      </c>
      <c r="S116" s="133"/>
      <c r="T116" s="133" t="str">
        <f>IFERROR(VLOOKUP($M116,Lookup!$A$1:$P$20,10,FALSE),"")</f>
        <v/>
      </c>
      <c r="U116" s="133" t="str">
        <f>IFERROR(VLOOKUP($M116,Lookup!$A$1:$P$20,11,FALSE),"")</f>
        <v/>
      </c>
      <c r="V116" s="133" t="str">
        <f>IFERROR(VLOOKUP($M116,Lookup!$A$1:$P$20,12,FALSE),"")</f>
        <v/>
      </c>
      <c r="W116" s="133" t="str">
        <f>IFERROR(VLOOKUP($M116,Lookup!$A$1:$P$20,13,FALSE),"")</f>
        <v/>
      </c>
      <c r="X116" s="133" t="str">
        <f>IFERROR(VLOOKUP($M116,Lookup!$A$1:$P$20,14,FALSE),"")</f>
        <v/>
      </c>
      <c r="Y116" s="133" t="str">
        <f>IFERROR(VLOOKUP($M116,Lookup!$A$1:$P$20,15,FALSE),"")</f>
        <v/>
      </c>
      <c r="Z116" s="133" t="str">
        <f>IFERROR(VLOOKUP($M116,Lookup!$A$1:$P$20,16,FALSE),"")</f>
        <v/>
      </c>
      <c r="AA116" s="133" t="str">
        <f>IFERROR(VLOOKUP($M116,Lookup!$A$1:$Q$20,17,FALSE),"")</f>
        <v/>
      </c>
      <c r="AB116" s="129"/>
      <c r="AC116" s="129"/>
      <c r="AD116" s="135"/>
      <c r="AE116" s="135"/>
      <c r="AF116" s="129" t="s">
        <v>3795</v>
      </c>
      <c r="AG116" s="130"/>
      <c r="AH116" s="135"/>
      <c r="AI116" s="135"/>
      <c r="AJ116" s="135"/>
      <c r="AK116" s="139"/>
      <c r="AL116" s="147"/>
      <c r="AM116" s="170">
        <v>2</v>
      </c>
      <c r="AN116" s="170"/>
      <c r="AO116" s="170">
        <v>2</v>
      </c>
    </row>
    <row r="117" spans="1:41" ht="39.75" customHeight="1">
      <c r="A117" s="126" t="s">
        <v>4410</v>
      </c>
      <c r="B117" s="128" t="s">
        <v>2579</v>
      </c>
      <c r="C117" s="128" t="s">
        <v>2580</v>
      </c>
      <c r="D117" s="128" t="s">
        <v>68</v>
      </c>
      <c r="E117" s="129" t="s">
        <v>40</v>
      </c>
      <c r="F117" s="129">
        <v>77041</v>
      </c>
      <c r="G117" s="98"/>
      <c r="H117" s="129"/>
      <c r="I117" s="98"/>
      <c r="J117" s="94"/>
      <c r="K117" s="129" t="s">
        <v>1045</v>
      </c>
      <c r="L117" s="132" t="s">
        <v>4468</v>
      </c>
      <c r="M117" s="133" t="str">
        <f t="shared" si="2"/>
        <v/>
      </c>
      <c r="N117" s="133" t="str">
        <f>IFERROR(VLOOKUP($M117,Lookup!$A$1:$P$20,2,FALSE),"")</f>
        <v/>
      </c>
      <c r="O117" s="133" t="str">
        <f>IFERROR(VLOOKUP($M117,Lookup!$A$1:$P$20,7,FALSE),"")</f>
        <v/>
      </c>
      <c r="P117" s="380"/>
      <c r="Q117" s="133" t="str">
        <f>IFERROR(VLOOKUP($M117,Lookup!$A$1:$P$20,8,FALSE),"")</f>
        <v/>
      </c>
      <c r="R117" s="133" t="str">
        <f>IFERROR(VLOOKUP($M117,Lookup!$A$1:$P$20,9,FALSE),"")</f>
        <v/>
      </c>
      <c r="S117" s="133"/>
      <c r="T117" s="133" t="str">
        <f>IFERROR(VLOOKUP($M117,Lookup!$A$1:$P$20,10,FALSE),"")</f>
        <v/>
      </c>
      <c r="U117" s="133" t="str">
        <f>IFERROR(VLOOKUP($M117,Lookup!$A$1:$P$20,11,FALSE),"")</f>
        <v/>
      </c>
      <c r="V117" s="133" t="str">
        <f>IFERROR(VLOOKUP($M117,Lookup!$A$1:$P$20,12,FALSE),"")</f>
        <v/>
      </c>
      <c r="W117" s="133" t="str">
        <f>IFERROR(VLOOKUP($M117,Lookup!$A$1:$P$20,13,FALSE),"")</f>
        <v/>
      </c>
      <c r="X117" s="133" t="str">
        <f>IFERROR(VLOOKUP($M117,Lookup!$A$1:$P$20,14,FALSE),"")</f>
        <v/>
      </c>
      <c r="Y117" s="133" t="str">
        <f>IFERROR(VLOOKUP($M117,Lookup!$A$1:$P$20,15,FALSE),"")</f>
        <v/>
      </c>
      <c r="Z117" s="133" t="str">
        <f>IFERROR(VLOOKUP($M117,Lookup!$A$1:$P$20,16,FALSE),"")</f>
        <v/>
      </c>
      <c r="AA117" s="133" t="str">
        <f>IFERROR(VLOOKUP($M117,Lookup!$A$1:$Q$20,17,FALSE),"")</f>
        <v/>
      </c>
      <c r="AB117" s="129"/>
      <c r="AC117" s="129"/>
      <c r="AD117" s="135"/>
      <c r="AE117" s="135"/>
      <c r="AF117" s="129" t="s">
        <v>2581</v>
      </c>
      <c r="AG117" s="130" t="s">
        <v>2582</v>
      </c>
      <c r="AH117" s="135" t="s">
        <v>4107</v>
      </c>
      <c r="AI117" s="402">
        <v>2</v>
      </c>
      <c r="AJ117" s="402" t="s">
        <v>3057</v>
      </c>
      <c r="AK117" s="139"/>
      <c r="AL117" s="147"/>
      <c r="AM117" s="170"/>
      <c r="AN117" s="170"/>
      <c r="AO117" s="147"/>
    </row>
    <row r="118" spans="1:41" ht="39.75" customHeight="1">
      <c r="A118" s="643" t="s">
        <v>2830</v>
      </c>
      <c r="B118" s="140" t="s">
        <v>2579</v>
      </c>
      <c r="C118" s="128" t="s">
        <v>2580</v>
      </c>
      <c r="D118" s="128" t="s">
        <v>68</v>
      </c>
      <c r="E118" s="129" t="s">
        <v>40</v>
      </c>
      <c r="F118" s="129">
        <v>77041</v>
      </c>
      <c r="G118" s="661">
        <v>2320</v>
      </c>
      <c r="H118" s="96" t="s">
        <v>931</v>
      </c>
      <c r="I118" s="98"/>
      <c r="J118" s="94"/>
      <c r="K118" s="129" t="s">
        <v>1045</v>
      </c>
      <c r="L118" s="132" t="s">
        <v>4469</v>
      </c>
      <c r="M118" s="641" t="str">
        <f t="shared" si="2"/>
        <v>Trophy</v>
      </c>
      <c r="N118" s="641" t="str">
        <f>IFERROR(VLOOKUP($M118,Lookup!$A$1:$P$20,2,FALSE),"")</f>
        <v>Level 4</v>
      </c>
      <c r="O118" s="641">
        <v>2</v>
      </c>
      <c r="P118" s="642" t="s">
        <v>4470</v>
      </c>
      <c r="Q118" s="641">
        <v>4</v>
      </c>
      <c r="R118" s="641">
        <f>IFERROR(VLOOKUP($M118,Lookup!$A$1:$P$20,9,FALSE),"")</f>
        <v>2</v>
      </c>
      <c r="S118" s="641" t="s">
        <v>4471</v>
      </c>
      <c r="T118" s="641">
        <v>6</v>
      </c>
      <c r="U118" s="641" t="str">
        <f>IFERROR(VLOOKUP($M118,Lookup!$A$1:$P$20,11,FALSE),"")</f>
        <v>Yes</v>
      </c>
      <c r="V118" s="641">
        <f>IFERROR(VLOOKUP($M118,Lookup!$A$1:$P$20,12,FALSE),"")</f>
        <v>0</v>
      </c>
      <c r="W118" s="641" t="str">
        <f>IFERROR(VLOOKUP($M118,Lookup!$A$1:$P$20,13,FALSE),"")</f>
        <v>Yes</v>
      </c>
      <c r="X118" s="641">
        <f>IFERROR(VLOOKUP($M118,Lookup!$A$1:$P$20,14,FALSE),"")</f>
        <v>0</v>
      </c>
      <c r="Y118" s="641">
        <f>IFERROR(VLOOKUP($M118,Lookup!$A$1:$P$20,15,FALSE),"")</f>
        <v>0</v>
      </c>
      <c r="Z118" s="641">
        <f>IFERROR(VLOOKUP($M118,Lookup!$A$1:$P$20,16,FALSE),"")</f>
        <v>0</v>
      </c>
      <c r="AA118" s="641">
        <f>IFERROR(VLOOKUP($M118,Lookup!$A$1:$Q$20,17,FALSE),"")</f>
        <v>2</v>
      </c>
      <c r="AB118" s="129"/>
      <c r="AC118" s="129"/>
      <c r="AD118" s="135"/>
      <c r="AE118" s="135"/>
      <c r="AF118" s="129" t="s">
        <v>2581</v>
      </c>
      <c r="AG118" s="87" t="s">
        <v>2582</v>
      </c>
      <c r="AH118" s="135"/>
      <c r="AI118" s="402"/>
      <c r="AJ118" s="402"/>
      <c r="AK118" s="139"/>
      <c r="AL118" s="147"/>
      <c r="AM118" s="170"/>
      <c r="AN118" s="170"/>
      <c r="AO118" s="147"/>
    </row>
    <row r="119" spans="1:41" ht="39.75" customHeight="1">
      <c r="A119" s="464" t="s">
        <v>2529</v>
      </c>
      <c r="B119" s="140" t="s">
        <v>2595</v>
      </c>
      <c r="C119" s="128" t="s">
        <v>247</v>
      </c>
      <c r="D119" s="128" t="s">
        <v>248</v>
      </c>
      <c r="E119" s="129" t="s">
        <v>40</v>
      </c>
      <c r="F119" s="129">
        <v>78942</v>
      </c>
      <c r="G119" s="159">
        <v>1000</v>
      </c>
      <c r="H119" s="96" t="s">
        <v>931</v>
      </c>
      <c r="I119" s="98"/>
      <c r="J119" s="94"/>
      <c r="K119" s="129" t="s">
        <v>712</v>
      </c>
      <c r="L119" s="132" t="s">
        <v>4380</v>
      </c>
      <c r="M119" s="641" t="str">
        <f t="shared" si="2"/>
        <v>Trophy</v>
      </c>
      <c r="N119" s="641" t="str">
        <f>IFERROR(VLOOKUP($M119,Lookup!$A$1:$P$20,2,FALSE),"")</f>
        <v>Level 4</v>
      </c>
      <c r="O119" s="641">
        <f>IFERROR(VLOOKUP($M119,Lookup!$A$1:$P$20,7,FALSE),"")</f>
        <v>0</v>
      </c>
      <c r="P119" s="642"/>
      <c r="Q119" s="641">
        <f>IFERROR(VLOOKUP($M119,Lookup!$A$1:$P$20,8,FALSE),"")</f>
        <v>2</v>
      </c>
      <c r="R119" s="641">
        <f>IFERROR(VLOOKUP($M119,Lookup!$A$1:$P$20,9,FALSE),"")</f>
        <v>2</v>
      </c>
      <c r="S119" s="649">
        <v>420430</v>
      </c>
      <c r="T119" s="641">
        <f>IFERROR(VLOOKUP($M119,Lookup!$A$1:$P$20,10,FALSE),"")</f>
        <v>4</v>
      </c>
      <c r="U119" s="641" t="str">
        <f>IFERROR(VLOOKUP($M119,Lookup!$A$1:$P$20,11,FALSE),"")</f>
        <v>Yes</v>
      </c>
      <c r="V119" s="641">
        <f>IFERROR(VLOOKUP($M119,Lookup!$A$1:$P$20,12,FALSE),"")</f>
        <v>0</v>
      </c>
      <c r="W119" s="641" t="str">
        <f>IFERROR(VLOOKUP($M119,Lookup!$A$1:$P$20,13,FALSE),"")</f>
        <v>Yes</v>
      </c>
      <c r="X119" s="641">
        <f>IFERROR(VLOOKUP($M119,Lookup!$A$1:$P$20,14,FALSE),"")</f>
        <v>0</v>
      </c>
      <c r="Y119" s="641">
        <f>IFERROR(VLOOKUP($M119,Lookup!$A$1:$P$20,15,FALSE),"")</f>
        <v>0</v>
      </c>
      <c r="Z119" s="641">
        <f>IFERROR(VLOOKUP($M119,Lookup!$A$1:$P$20,16,FALSE),"")</f>
        <v>0</v>
      </c>
      <c r="AA119" s="641">
        <f>IFERROR(VLOOKUP($M119,Lookup!$A$1:$Q$20,17,FALSE),"")</f>
        <v>2</v>
      </c>
      <c r="AB119" s="129"/>
      <c r="AC119" s="129"/>
      <c r="AD119" s="135"/>
      <c r="AE119" s="135"/>
      <c r="AF119" s="129" t="s">
        <v>713</v>
      </c>
      <c r="AG119" s="129"/>
      <c r="AH119" s="135" t="s">
        <v>4107</v>
      </c>
      <c r="AI119" s="402">
        <v>1</v>
      </c>
      <c r="AJ119" s="402" t="s">
        <v>3431</v>
      </c>
      <c r="AK119" s="139"/>
      <c r="AL119" s="147"/>
      <c r="AM119" s="170"/>
      <c r="AN119" s="170"/>
      <c r="AO119" s="147"/>
    </row>
    <row r="120" spans="1:41" ht="39.75" customHeight="1">
      <c r="A120" s="464" t="s">
        <v>2529</v>
      </c>
      <c r="B120" s="140" t="s">
        <v>4472</v>
      </c>
      <c r="C120" s="128" t="s">
        <v>2886</v>
      </c>
      <c r="D120" s="128" t="s">
        <v>63</v>
      </c>
      <c r="E120" s="129" t="s">
        <v>40</v>
      </c>
      <c r="F120" s="129">
        <v>78154</v>
      </c>
      <c r="G120" s="159">
        <v>2500</v>
      </c>
      <c r="H120" s="96" t="s">
        <v>931</v>
      </c>
      <c r="I120" s="98"/>
      <c r="J120" s="129"/>
      <c r="K120" s="129" t="s">
        <v>712</v>
      </c>
      <c r="L120" s="132" t="s">
        <v>4473</v>
      </c>
      <c r="M120" s="641" t="str">
        <f t="shared" si="2"/>
        <v>Reserve</v>
      </c>
      <c r="N120" s="641" t="str">
        <f>IFERROR(VLOOKUP($M120,Lookup!$A$1:$P$20,2,FALSE),"")</f>
        <v>Level 3</v>
      </c>
      <c r="O120" s="641">
        <f>IFERROR(VLOOKUP($M120,Lookup!$A$1:$P$20,7,FALSE),"")</f>
        <v>0</v>
      </c>
      <c r="P120" s="642"/>
      <c r="Q120" s="641">
        <f>IFERROR(VLOOKUP($M120,Lookup!$A$1:$P$20,8,FALSE),"")</f>
        <v>4</v>
      </c>
      <c r="R120" s="641">
        <f>IFERROR(VLOOKUP($M120,Lookup!$A$1:$P$20,9,FALSE),"")</f>
        <v>2</v>
      </c>
      <c r="S120" s="649">
        <v>431432</v>
      </c>
      <c r="T120" s="641">
        <f>IFERROR(VLOOKUP($M120,Lookup!$A$1:$P$20,10,FALSE),"")</f>
        <v>4</v>
      </c>
      <c r="U120" s="641" t="str">
        <f>IFERROR(VLOOKUP($M120,Lookup!$A$1:$P$20,11,FALSE),"")</f>
        <v>Yes</v>
      </c>
      <c r="V120" s="641" t="str">
        <f>IFERROR(VLOOKUP($M120,Lookup!$A$1:$P$20,12,FALSE),"")</f>
        <v>10X10</v>
      </c>
      <c r="W120" s="641" t="str">
        <f>IFERROR(VLOOKUP($M120,Lookup!$A$1:$P$20,13,FALSE),"")</f>
        <v>Yes</v>
      </c>
      <c r="X120" s="641">
        <f>IFERROR(VLOOKUP($M120,Lookup!$A$1:$P$20,14,FALSE),"")</f>
        <v>0</v>
      </c>
      <c r="Y120" s="641">
        <f>IFERROR(VLOOKUP($M120,Lookup!$A$1:$P$20,15,FALSE),"")</f>
        <v>0</v>
      </c>
      <c r="Z120" s="641">
        <f>IFERROR(VLOOKUP($M120,Lookup!$A$1:$P$20,16,FALSE),"")</f>
        <v>0</v>
      </c>
      <c r="AA120" s="641">
        <f>IFERROR(VLOOKUP($M120,Lookup!$A$1:$Q$20,17,FALSE),"")</f>
        <v>2</v>
      </c>
      <c r="AB120" s="129"/>
      <c r="AC120" s="129"/>
      <c r="AD120" s="135"/>
      <c r="AE120" s="135"/>
      <c r="AF120" s="129" t="s">
        <v>4137</v>
      </c>
      <c r="AG120" s="129"/>
      <c r="AH120" s="135" t="s">
        <v>4107</v>
      </c>
      <c r="AI120" s="402">
        <v>2</v>
      </c>
      <c r="AJ120" s="402" t="s">
        <v>3057</v>
      </c>
      <c r="AK120" s="139"/>
      <c r="AL120" s="147"/>
      <c r="AM120" s="170"/>
      <c r="AN120" s="170"/>
      <c r="AO120" s="147"/>
    </row>
    <row r="121" spans="1:41" ht="39.75" customHeight="1">
      <c r="A121" s="126" t="s">
        <v>4400</v>
      </c>
      <c r="B121" s="128" t="s">
        <v>3798</v>
      </c>
      <c r="C121" s="128" t="s">
        <v>3799</v>
      </c>
      <c r="D121" s="128" t="s">
        <v>68</v>
      </c>
      <c r="E121" s="129" t="s">
        <v>40</v>
      </c>
      <c r="F121" s="129">
        <v>77090</v>
      </c>
      <c r="G121" s="98"/>
      <c r="H121" s="129"/>
      <c r="I121" s="98">
        <v>10000</v>
      </c>
      <c r="J121" s="129" t="s">
        <v>2325</v>
      </c>
      <c r="K121" s="129" t="s">
        <v>3758</v>
      </c>
      <c r="L121" s="132" t="s">
        <v>4474</v>
      </c>
      <c r="M121" s="641" t="str">
        <f t="shared" si="2"/>
        <v>Silver</v>
      </c>
      <c r="N121" s="641" t="str">
        <f>IFERROR(VLOOKUP($M121,Lookup!$A$1:$P$20,2,FALSE),"")</f>
        <v>Level 1</v>
      </c>
      <c r="O121" s="641">
        <f>IFERROR(VLOOKUP($M121,Lookup!$A$1:$P$20,7,FALSE),"")</f>
        <v>4</v>
      </c>
      <c r="P121" s="642" t="s">
        <v>4475</v>
      </c>
      <c r="Q121" s="641">
        <f>IFERROR(VLOOKUP($M121,Lookup!$A$1:$P$20,8,FALSE),"")</f>
        <v>6</v>
      </c>
      <c r="R121" s="641">
        <f>IFERROR(VLOOKUP($M121,Lookup!$A$1:$P$20,9,FALSE),"")</f>
        <v>4</v>
      </c>
      <c r="S121" s="649">
        <v>433434</v>
      </c>
      <c r="T121" s="641">
        <f>IFERROR(VLOOKUP($M121,Lookup!$A$1:$P$20,10,FALSE),"")</f>
        <v>8</v>
      </c>
      <c r="U121" s="641" t="str">
        <f>IFERROR(VLOOKUP($M121,Lookup!$A$1:$P$20,11,FALSE),"")</f>
        <v>Yes</v>
      </c>
      <c r="V121" s="641" t="str">
        <f>IFERROR(VLOOKUP($M121,Lookup!$A$1:$P$20,12,FALSE),"")</f>
        <v>10X20</v>
      </c>
      <c r="W121" s="641" t="str">
        <f>IFERROR(VLOOKUP($M121,Lookup!$A$1:$P$20,13,FALSE),"")</f>
        <v>Yes</v>
      </c>
      <c r="X121" s="641" t="str">
        <f>IFERROR(VLOOKUP($M121,Lookup!$A$1:$P$20,14,FALSE),"")</f>
        <v>Yes</v>
      </c>
      <c r="Y121" s="641" t="str">
        <f>IFERROR(VLOOKUP($M121,Lookup!$A$1:$P$20,15,FALSE),"")</f>
        <v>Yes</v>
      </c>
      <c r="Z121" s="641">
        <f>IFERROR(VLOOKUP($M121,Lookup!$A$1:$P$20,16,FALSE),"")</f>
        <v>4</v>
      </c>
      <c r="AA121" s="641">
        <f>IFERROR(VLOOKUP($M121,Lookup!$A$1:$Q$20,17,FALSE),"")</f>
        <v>4</v>
      </c>
      <c r="AB121" s="129"/>
      <c r="AC121" s="129"/>
      <c r="AD121" s="135"/>
      <c r="AE121" s="135"/>
      <c r="AF121" s="129" t="s">
        <v>3800</v>
      </c>
      <c r="AG121" s="129"/>
      <c r="AH121" s="135" t="s">
        <v>4107</v>
      </c>
      <c r="AI121" s="402">
        <v>1</v>
      </c>
      <c r="AJ121" s="402" t="s">
        <v>3057</v>
      </c>
      <c r="AK121" s="139"/>
      <c r="AL121" s="147"/>
      <c r="AM121" s="170"/>
      <c r="AN121" s="170"/>
      <c r="AO121" s="147"/>
    </row>
    <row r="122" spans="1:41" ht="39.75" customHeight="1">
      <c r="A122" s="126" t="s">
        <v>362</v>
      </c>
      <c r="B122" s="644" t="s">
        <v>2020</v>
      </c>
      <c r="C122" s="128" t="s">
        <v>2021</v>
      </c>
      <c r="D122" s="128" t="s">
        <v>3373</v>
      </c>
      <c r="E122" s="129" t="s">
        <v>40</v>
      </c>
      <c r="F122" s="129">
        <v>78108</v>
      </c>
      <c r="G122" s="645">
        <v>5000</v>
      </c>
      <c r="H122" s="646" t="s">
        <v>927</v>
      </c>
      <c r="I122" s="98"/>
      <c r="J122" s="129"/>
      <c r="K122" s="129" t="s">
        <v>2094</v>
      </c>
      <c r="L122" s="132" t="s">
        <v>4476</v>
      </c>
      <c r="M122" s="641" t="str">
        <f t="shared" si="2"/>
        <v>Champion</v>
      </c>
      <c r="N122" s="641" t="str">
        <f>IFERROR(VLOOKUP($M122,Lookup!$A$1:$P$20,2,FALSE),"")</f>
        <v>Level 2</v>
      </c>
      <c r="O122" s="641">
        <f>IFERROR(VLOOKUP($M122,Lookup!$A$1:$P$20,7,FALSE),"")</f>
        <v>2</v>
      </c>
      <c r="P122" s="642" t="s">
        <v>4477</v>
      </c>
      <c r="Q122" s="641">
        <f>IFERROR(VLOOKUP($M122,Lookup!$A$1:$P$20,8,FALSE),"")</f>
        <v>4</v>
      </c>
      <c r="R122" s="641">
        <f>IFERROR(VLOOKUP($M122,Lookup!$A$1:$P$20,9,FALSE),"")</f>
        <v>2</v>
      </c>
      <c r="S122" s="649">
        <v>435436</v>
      </c>
      <c r="T122" s="641">
        <f>IFERROR(VLOOKUP($M122,Lookup!$A$1:$P$20,10,FALSE),"")</f>
        <v>6</v>
      </c>
      <c r="U122" s="641" t="str">
        <f>IFERROR(VLOOKUP($M122,Lookup!$A$1:$P$20,11,FALSE),"")</f>
        <v>Yes</v>
      </c>
      <c r="V122" s="641" t="str">
        <f>IFERROR(VLOOKUP($M122,Lookup!$A$1:$P$20,12,FALSE),"")</f>
        <v>10X20</v>
      </c>
      <c r="W122" s="641" t="str">
        <f>IFERROR(VLOOKUP($M122,Lookup!$A$1:$P$20,13,FALSE),"")</f>
        <v>Yes</v>
      </c>
      <c r="X122" s="641">
        <f>IFERROR(VLOOKUP($M122,Lookup!$A$1:$P$20,14,FALSE),"")</f>
        <v>0</v>
      </c>
      <c r="Y122" s="641">
        <f>IFERROR(VLOOKUP($M122,Lookup!$A$1:$P$20,15,FALSE),"")</f>
        <v>0</v>
      </c>
      <c r="Z122" s="641">
        <f>IFERROR(VLOOKUP($M122,Lookup!$A$1:$P$20,16,FALSE),"")</f>
        <v>0</v>
      </c>
      <c r="AA122" s="641">
        <f>IFERROR(VLOOKUP($M122,Lookup!$A$1:$Q$20,17,FALSE),"")</f>
        <v>4</v>
      </c>
      <c r="AB122" s="129"/>
      <c r="AC122" s="129"/>
      <c r="AD122" s="135"/>
      <c r="AE122" s="135"/>
      <c r="AF122" s="129" t="s">
        <v>3374</v>
      </c>
      <c r="AG122" s="129"/>
      <c r="AH122" s="135" t="s">
        <v>4107</v>
      </c>
      <c r="AI122" s="135">
        <v>1</v>
      </c>
      <c r="AJ122" s="135" t="s">
        <v>3057</v>
      </c>
      <c r="AK122" s="139"/>
      <c r="AL122" s="147"/>
      <c r="AM122" s="170"/>
      <c r="AN122" s="170"/>
      <c r="AO122" s="147"/>
    </row>
    <row r="123" spans="1:41" ht="39.75" customHeight="1">
      <c r="A123" s="126" t="s">
        <v>4478</v>
      </c>
      <c r="B123" s="128" t="s">
        <v>2094</v>
      </c>
      <c r="C123" s="128" t="s">
        <v>3614</v>
      </c>
      <c r="D123" s="128" t="s">
        <v>37</v>
      </c>
      <c r="E123" s="129" t="s">
        <v>40</v>
      </c>
      <c r="F123" s="129">
        <v>78213</v>
      </c>
      <c r="G123" s="98"/>
      <c r="H123" s="94"/>
      <c r="I123" s="98"/>
      <c r="J123" s="129"/>
      <c r="K123" s="129" t="s">
        <v>4227</v>
      </c>
      <c r="L123" s="132" t="s">
        <v>4479</v>
      </c>
      <c r="M123" s="133" t="str">
        <f t="shared" si="2"/>
        <v/>
      </c>
      <c r="N123" s="133" t="str">
        <f>IFERROR(VLOOKUP($M123,Lookup!$A$1:$P$20,2,FALSE),"")</f>
        <v/>
      </c>
      <c r="O123" s="133" t="str">
        <f>IFERROR(VLOOKUP($M123,Lookup!$A$1:$P$20,7,FALSE),"")</f>
        <v/>
      </c>
      <c r="P123" s="380"/>
      <c r="Q123" s="133" t="str">
        <f>IFERROR(VLOOKUP($M123,Lookup!$A$1:$P$20,8,FALSE),"")</f>
        <v/>
      </c>
      <c r="R123" s="133" t="str">
        <f>IFERROR(VLOOKUP($M123,Lookup!$A$1:$P$20,9,FALSE),"")</f>
        <v/>
      </c>
      <c r="S123" s="133"/>
      <c r="T123" s="133" t="str">
        <f>IFERROR(VLOOKUP($M123,Lookup!$A$1:$P$20,10,FALSE),"")</f>
        <v/>
      </c>
      <c r="U123" s="133" t="str">
        <f>IFERROR(VLOOKUP($M123,Lookup!$A$1:$P$20,11,FALSE),"")</f>
        <v/>
      </c>
      <c r="V123" s="133" t="str">
        <f>IFERROR(VLOOKUP($M123,Lookup!$A$1:$P$20,12,FALSE),"")</f>
        <v/>
      </c>
      <c r="W123" s="133" t="str">
        <f>IFERROR(VLOOKUP($M123,Lookup!$A$1:$P$20,13,FALSE),"")</f>
        <v/>
      </c>
      <c r="X123" s="133" t="str">
        <f>IFERROR(VLOOKUP($M123,Lookup!$A$1:$P$20,14,FALSE),"")</f>
        <v/>
      </c>
      <c r="Y123" s="133" t="str">
        <f>IFERROR(VLOOKUP($M123,Lookup!$A$1:$P$20,15,FALSE),"")</f>
        <v/>
      </c>
      <c r="Z123" s="133" t="str">
        <f>IFERROR(VLOOKUP($M123,Lookup!$A$1:$P$20,16,FALSE),"")</f>
        <v/>
      </c>
      <c r="AA123" s="133" t="str">
        <f>IFERROR(VLOOKUP($M123,Lookup!$A$1:$Q$20,17,FALSE),"")</f>
        <v/>
      </c>
      <c r="AB123" s="129"/>
      <c r="AC123" s="129"/>
      <c r="AD123" s="135"/>
      <c r="AE123" s="135"/>
      <c r="AF123" s="129" t="s">
        <v>3615</v>
      </c>
      <c r="AG123" s="129"/>
      <c r="AH123" s="135"/>
      <c r="AI123" s="135"/>
      <c r="AJ123" s="135"/>
      <c r="AK123" s="139"/>
      <c r="AL123" s="147"/>
      <c r="AM123" s="170"/>
      <c r="AN123" s="170"/>
      <c r="AO123" s="147"/>
    </row>
    <row r="124" spans="1:41" ht="39.75" customHeight="1">
      <c r="A124" s="654" t="s">
        <v>2969</v>
      </c>
      <c r="B124" s="128" t="s">
        <v>3796</v>
      </c>
      <c r="C124" s="128" t="s">
        <v>3797</v>
      </c>
      <c r="D124" s="128" t="s">
        <v>3544</v>
      </c>
      <c r="E124" s="129" t="s">
        <v>40</v>
      </c>
      <c r="F124" s="129">
        <v>78052</v>
      </c>
      <c r="G124" s="98"/>
      <c r="H124" s="94"/>
      <c r="I124" s="98"/>
      <c r="J124" s="129"/>
      <c r="K124" s="129"/>
      <c r="L124" s="132"/>
      <c r="M124" s="133" t="str">
        <f t="shared" si="2"/>
        <v/>
      </c>
      <c r="N124" s="133" t="str">
        <f>IFERROR(VLOOKUP($M124,Lookup!$A$1:$P$20,2,FALSE),"")</f>
        <v/>
      </c>
      <c r="O124" s="133" t="str">
        <f>IFERROR(VLOOKUP($M124,Lookup!$A$1:$P$20,7,FALSE),"")</f>
        <v/>
      </c>
      <c r="P124" s="380"/>
      <c r="Q124" s="133" t="str">
        <f>IFERROR(VLOOKUP($M124,Lookup!$A$1:$P$20,8,FALSE),"")</f>
        <v/>
      </c>
      <c r="R124" s="133" t="str">
        <f>IFERROR(VLOOKUP($M124,Lookup!$A$1:$P$20,9,FALSE),"")</f>
        <v/>
      </c>
      <c r="S124" s="133"/>
      <c r="T124" s="133" t="str">
        <f>IFERROR(VLOOKUP($M124,Lookup!$A$1:$P$20,10,FALSE),"")</f>
        <v/>
      </c>
      <c r="U124" s="133" t="str">
        <f>IFERROR(VLOOKUP($M124,Lookup!$A$1:$P$20,11,FALSE),"")</f>
        <v/>
      </c>
      <c r="V124" s="133" t="str">
        <f>IFERROR(VLOOKUP($M124,Lookup!$A$1:$P$20,12,FALSE),"")</f>
        <v/>
      </c>
      <c r="W124" s="133" t="str">
        <f>IFERROR(VLOOKUP($M124,Lookup!$A$1:$P$20,13,FALSE),"")</f>
        <v/>
      </c>
      <c r="X124" s="133" t="str">
        <f>IFERROR(VLOOKUP($M124,Lookup!$A$1:$P$20,14,FALSE),"")</f>
        <v/>
      </c>
      <c r="Y124" s="133" t="str">
        <f>IFERROR(VLOOKUP($M124,Lookup!$A$1:$P$20,15,FALSE),"")</f>
        <v/>
      </c>
      <c r="Z124" s="133" t="str">
        <f>IFERROR(VLOOKUP($M124,Lookup!$A$1:$P$20,16,FALSE),"")</f>
        <v/>
      </c>
      <c r="AA124" s="133" t="str">
        <f>IFERROR(VLOOKUP($M124,Lookup!$A$1:$Q$20,17,FALSE),"")</f>
        <v/>
      </c>
      <c r="AB124" s="129"/>
      <c r="AC124" s="129"/>
      <c r="AD124" s="135"/>
      <c r="AE124" s="135"/>
      <c r="AF124" s="129"/>
      <c r="AG124" s="129"/>
      <c r="AH124" s="135"/>
      <c r="AI124" s="135"/>
      <c r="AJ124" s="135"/>
      <c r="AK124" s="139"/>
      <c r="AL124" s="147"/>
      <c r="AM124" s="170"/>
      <c r="AN124" s="170"/>
      <c r="AO124" s="147"/>
    </row>
    <row r="125" spans="1:41" ht="39.75" customHeight="1">
      <c r="A125" s="126" t="s">
        <v>4478</v>
      </c>
      <c r="B125" s="128" t="s">
        <v>4480</v>
      </c>
      <c r="C125" s="128" t="s">
        <v>1670</v>
      </c>
      <c r="D125" s="128" t="s">
        <v>1671</v>
      </c>
      <c r="E125" s="129" t="s">
        <v>40</v>
      </c>
      <c r="F125" s="129">
        <v>78072</v>
      </c>
      <c r="G125" s="98"/>
      <c r="H125" s="129"/>
      <c r="I125" s="98"/>
      <c r="J125" s="129"/>
      <c r="K125" s="129"/>
      <c r="L125" s="132"/>
      <c r="M125" s="133" t="str">
        <f t="shared" si="2"/>
        <v/>
      </c>
      <c r="N125" s="133" t="str">
        <f>IFERROR(VLOOKUP($M125,Lookup!$A$1:$P$20,2,FALSE),"")</f>
        <v/>
      </c>
      <c r="O125" s="133" t="str">
        <f>IFERROR(VLOOKUP($M125,Lookup!$A$1:$P$20,7,FALSE),"")</f>
        <v/>
      </c>
      <c r="P125" s="380"/>
      <c r="Q125" s="133" t="str">
        <f>IFERROR(VLOOKUP($M125,Lookup!$A$1:$P$20,8,FALSE),"")</f>
        <v/>
      </c>
      <c r="R125" s="133" t="str">
        <f>IFERROR(VLOOKUP($M125,Lookup!$A$1:$P$20,9,FALSE),"")</f>
        <v/>
      </c>
      <c r="S125" s="133"/>
      <c r="T125" s="133" t="str">
        <f>IFERROR(VLOOKUP($M125,Lookup!$A$1:$P$20,10,FALSE),"")</f>
        <v/>
      </c>
      <c r="U125" s="133" t="str">
        <f>IFERROR(VLOOKUP($M125,Lookup!$A$1:$P$20,11,FALSE),"")</f>
        <v/>
      </c>
      <c r="V125" s="133" t="str">
        <f>IFERROR(VLOOKUP($M125,Lookup!$A$1:$P$20,12,FALSE),"")</f>
        <v/>
      </c>
      <c r="W125" s="133" t="str">
        <f>IFERROR(VLOOKUP($M125,Lookup!$A$1:$P$20,13,FALSE),"")</f>
        <v/>
      </c>
      <c r="X125" s="133" t="str">
        <f>IFERROR(VLOOKUP($M125,Lookup!$A$1:$P$20,14,FALSE),"")</f>
        <v/>
      </c>
      <c r="Y125" s="133" t="str">
        <f>IFERROR(VLOOKUP($M125,Lookup!$A$1:$P$20,15,FALSE),"")</f>
        <v/>
      </c>
      <c r="Z125" s="133" t="str">
        <f>IFERROR(VLOOKUP($M125,Lookup!$A$1:$P$20,16,FALSE),"")</f>
        <v/>
      </c>
      <c r="AA125" s="133" t="str">
        <f>IFERROR(VLOOKUP($M125,Lookup!$A$1:$Q$20,17,FALSE),"")</f>
        <v/>
      </c>
      <c r="AB125" s="129"/>
      <c r="AC125" s="129"/>
      <c r="AD125" s="135"/>
      <c r="AE125" s="135"/>
      <c r="AF125" s="129"/>
      <c r="AG125" s="129"/>
      <c r="AH125" s="135"/>
      <c r="AI125" s="135"/>
      <c r="AJ125" s="135"/>
      <c r="AK125" s="139"/>
      <c r="AL125" s="147"/>
      <c r="AM125" s="147"/>
      <c r="AN125" s="147"/>
      <c r="AO125" s="147"/>
    </row>
    <row r="126" spans="1:41" ht="39.75" customHeight="1">
      <c r="A126" s="126" t="s">
        <v>2529</v>
      </c>
      <c r="B126" s="140" t="s">
        <v>2046</v>
      </c>
      <c r="C126" s="379" t="s">
        <v>2047</v>
      </c>
      <c r="D126" s="379" t="s">
        <v>2048</v>
      </c>
      <c r="E126" s="372" t="s">
        <v>40</v>
      </c>
      <c r="F126" s="372">
        <v>78039</v>
      </c>
      <c r="G126" s="159">
        <v>1000</v>
      </c>
      <c r="H126" s="96" t="s">
        <v>931</v>
      </c>
      <c r="I126" s="98"/>
      <c r="J126" s="129"/>
      <c r="K126" s="129"/>
      <c r="L126" s="132" t="s">
        <v>4389</v>
      </c>
      <c r="M126" s="641" t="str">
        <f t="shared" si="2"/>
        <v>Trophy</v>
      </c>
      <c r="N126" s="641" t="str">
        <f>IFERROR(VLOOKUP($M126,Lookup!$A$1:$P$20,2,FALSE),"")</f>
        <v>Level 4</v>
      </c>
      <c r="O126" s="641">
        <f>IFERROR(VLOOKUP($M126,Lookup!$A$1:$P$20,7,FALSE),"")</f>
        <v>0</v>
      </c>
      <c r="P126" s="642"/>
      <c r="Q126" s="641">
        <f>IFERROR(VLOOKUP($M126,Lookup!$A$1:$P$20,8,FALSE),"")</f>
        <v>2</v>
      </c>
      <c r="R126" s="641">
        <f>IFERROR(VLOOKUP($M126,Lookup!$A$1:$P$20,9,FALSE),"")</f>
        <v>2</v>
      </c>
      <c r="S126" s="649">
        <v>439440</v>
      </c>
      <c r="T126" s="641">
        <f>IFERROR(VLOOKUP($M126,Lookup!$A$1:$P$20,10,FALSE),"")</f>
        <v>4</v>
      </c>
      <c r="U126" s="641" t="str">
        <f>IFERROR(VLOOKUP($M126,Lookup!$A$1:$P$20,11,FALSE),"")</f>
        <v>Yes</v>
      </c>
      <c r="V126" s="641">
        <f>IFERROR(VLOOKUP($M126,Lookup!$A$1:$P$20,12,FALSE),"")</f>
        <v>0</v>
      </c>
      <c r="W126" s="641" t="str">
        <f>IFERROR(VLOOKUP($M126,Lookup!$A$1:$P$20,13,FALSE),"")</f>
        <v>Yes</v>
      </c>
      <c r="X126" s="641">
        <f>IFERROR(VLOOKUP($M126,Lookup!$A$1:$P$20,14,FALSE),"")</f>
        <v>0</v>
      </c>
      <c r="Y126" s="641">
        <f>IFERROR(VLOOKUP($M126,Lookup!$A$1:$P$20,15,FALSE),"")</f>
        <v>0</v>
      </c>
      <c r="Z126" s="641">
        <f>IFERROR(VLOOKUP($M126,Lookup!$A$1:$P$20,16,FALSE),"")</f>
        <v>0</v>
      </c>
      <c r="AA126" s="641">
        <f>IFERROR(VLOOKUP($M126,Lookup!$A$1:$Q$20,17,FALSE),"")</f>
        <v>2</v>
      </c>
      <c r="AB126" s="129"/>
      <c r="AC126" s="129"/>
      <c r="AD126" s="135"/>
      <c r="AE126" s="135"/>
      <c r="AF126" s="129" t="s">
        <v>2049</v>
      </c>
      <c r="AG126" s="129"/>
      <c r="AH126" s="135"/>
      <c r="AI126" s="135"/>
      <c r="AJ126" s="135"/>
      <c r="AK126" s="139"/>
      <c r="AL126" s="147"/>
      <c r="AM126" s="147"/>
      <c r="AN126" s="147"/>
      <c r="AO126" s="147"/>
    </row>
    <row r="127" spans="1:41" ht="39.75" customHeight="1">
      <c r="A127" s="659" t="s">
        <v>2635</v>
      </c>
      <c r="B127" s="639" t="s">
        <v>3801</v>
      </c>
      <c r="C127" s="379" t="s">
        <v>3802</v>
      </c>
      <c r="D127" s="379" t="s">
        <v>37</v>
      </c>
      <c r="E127" s="372" t="s">
        <v>40</v>
      </c>
      <c r="F127" s="372">
        <v>78278</v>
      </c>
      <c r="G127" s="640">
        <v>250</v>
      </c>
      <c r="H127" s="381" t="s">
        <v>931</v>
      </c>
      <c r="I127" s="98"/>
      <c r="J127" s="129"/>
      <c r="K127" s="129"/>
      <c r="L127" s="132" t="s">
        <v>4435</v>
      </c>
      <c r="M127" s="641" t="str">
        <f t="shared" si="2"/>
        <v>Red</v>
      </c>
      <c r="N127" s="641" t="str">
        <f>IFERROR(VLOOKUP($M127,Lookup!$A$1:$P$20,2,FALSE),"")</f>
        <v>Level 6</v>
      </c>
      <c r="O127" s="641">
        <f>IFERROR(VLOOKUP($M127,Lookup!$A$1:$P$20,7,FALSE),"")</f>
        <v>0</v>
      </c>
      <c r="P127" s="642"/>
      <c r="Q127" s="641">
        <f>IFERROR(VLOOKUP($M127,Lookup!$A$1:$P$20,8,FALSE),"")</f>
        <v>1</v>
      </c>
      <c r="R127" s="641">
        <f>IFERROR(VLOOKUP($M127,Lookup!$A$1:$P$20,9,FALSE),"")</f>
        <v>0</v>
      </c>
      <c r="S127" s="641">
        <v>437</v>
      </c>
      <c r="T127" s="641">
        <f>IFERROR(VLOOKUP($M127,Lookup!$A$1:$P$20,10,FALSE),"")</f>
        <v>2</v>
      </c>
      <c r="U127" s="641">
        <f>IFERROR(VLOOKUP($M127,Lookup!$A$1:$P$20,11,FALSE),"")</f>
        <v>0</v>
      </c>
      <c r="V127" s="641">
        <f>IFERROR(VLOOKUP($M127,Lookup!$A$1:$P$20,12,FALSE),"")</f>
        <v>0</v>
      </c>
      <c r="W127" s="641">
        <f>IFERROR(VLOOKUP($M127,Lookup!$A$1:$P$20,13,FALSE),"")</f>
        <v>0</v>
      </c>
      <c r="X127" s="641">
        <f>IFERROR(VLOOKUP($M127,Lookup!$A$1:$P$20,14,FALSE),"")</f>
        <v>0</v>
      </c>
      <c r="Y127" s="641">
        <f>IFERROR(VLOOKUP($M127,Lookup!$A$1:$P$20,15,FALSE),"")</f>
        <v>0</v>
      </c>
      <c r="Z127" s="641">
        <f>IFERROR(VLOOKUP($M127,Lookup!$A$1:$P$20,16,FALSE),"")</f>
        <v>0</v>
      </c>
      <c r="AA127" s="641">
        <f>IFERROR(VLOOKUP($M127,Lookup!$A$1:$Q$20,17,FALSE),"")</f>
        <v>1</v>
      </c>
      <c r="AB127" s="129"/>
      <c r="AC127" s="129"/>
      <c r="AD127" s="135"/>
      <c r="AE127" s="135"/>
      <c r="AF127" s="129" t="s">
        <v>3803</v>
      </c>
      <c r="AG127" s="130" t="s">
        <v>3804</v>
      </c>
      <c r="AH127" s="135"/>
      <c r="AI127" s="135"/>
      <c r="AJ127" s="135"/>
      <c r="AK127" s="139"/>
      <c r="AL127" s="147"/>
      <c r="AM127" s="147"/>
      <c r="AN127" s="147"/>
      <c r="AO127" s="147"/>
    </row>
    <row r="128" spans="1:41" ht="39.75" customHeight="1">
      <c r="A128" s="126" t="s">
        <v>362</v>
      </c>
      <c r="B128" s="644" t="s">
        <v>3367</v>
      </c>
      <c r="C128" s="379" t="s">
        <v>3368</v>
      </c>
      <c r="D128" s="379" t="s">
        <v>37</v>
      </c>
      <c r="E128" s="372" t="s">
        <v>40</v>
      </c>
      <c r="F128" s="372">
        <v>78240</v>
      </c>
      <c r="G128" s="645">
        <v>150</v>
      </c>
      <c r="H128" s="646" t="s">
        <v>927</v>
      </c>
      <c r="I128" s="98"/>
      <c r="J128" s="129"/>
      <c r="K128" s="129" t="s">
        <v>4202</v>
      </c>
      <c r="L128" s="132" t="s">
        <v>4481</v>
      </c>
      <c r="M128" s="641" t="str">
        <f t="shared" si="2"/>
        <v>White</v>
      </c>
      <c r="N128" s="641" t="str">
        <f>IFERROR(VLOOKUP($M128,Lookup!$A$1:$P$20,2,FALSE),"")</f>
        <v>Level 7</v>
      </c>
      <c r="O128" s="641">
        <f>IFERROR(VLOOKUP($M128,Lookup!$A$1:$P$20,7,FALSE),"")</f>
        <v>0</v>
      </c>
      <c r="P128" s="642"/>
      <c r="Q128" s="641">
        <f>IFERROR(VLOOKUP($M128,Lookup!$A$1:$P$20,8,FALSE),"")</f>
        <v>1</v>
      </c>
      <c r="R128" s="641">
        <f>IFERROR(VLOOKUP($M128,Lookup!$A$1:$P$20,9,FALSE),"")</f>
        <v>0</v>
      </c>
      <c r="S128" s="641"/>
      <c r="T128" s="641">
        <f>IFERROR(VLOOKUP($M128,Lookup!$A$1:$P$20,10,FALSE),"")</f>
        <v>0</v>
      </c>
      <c r="U128" s="641">
        <f>IFERROR(VLOOKUP($M128,Lookup!$A$1:$P$20,11,FALSE),"")</f>
        <v>0</v>
      </c>
      <c r="V128" s="641">
        <f>IFERROR(VLOOKUP($M128,Lookup!$A$1:$P$20,12,FALSE),"")</f>
        <v>0</v>
      </c>
      <c r="W128" s="641">
        <f>IFERROR(VLOOKUP($M128,Lookup!$A$1:$P$20,13,FALSE),"")</f>
        <v>0</v>
      </c>
      <c r="X128" s="641">
        <f>IFERROR(VLOOKUP($M128,Lookup!$A$1:$P$20,14,FALSE),"")</f>
        <v>0</v>
      </c>
      <c r="Y128" s="641">
        <f>IFERROR(VLOOKUP($M128,Lookup!$A$1:$P$20,15,FALSE),"")</f>
        <v>0</v>
      </c>
      <c r="Z128" s="641">
        <f>IFERROR(VLOOKUP($M128,Lookup!$A$1:$P$20,16,FALSE),"")</f>
        <v>0</v>
      </c>
      <c r="AA128" s="641">
        <f>IFERROR(VLOOKUP($M128,Lookup!$A$1:$Q$20,17,FALSE),"")</f>
        <v>0</v>
      </c>
      <c r="AB128" s="129"/>
      <c r="AC128" s="129"/>
      <c r="AD128" s="135"/>
      <c r="AE128" s="135"/>
      <c r="AF128" s="129" t="s">
        <v>3369</v>
      </c>
      <c r="AG128" s="129"/>
      <c r="AH128" s="135"/>
      <c r="AI128" s="135"/>
      <c r="AJ128" s="135"/>
      <c r="AK128" s="139"/>
      <c r="AL128" s="147"/>
      <c r="AM128" s="170"/>
      <c r="AN128" s="170"/>
      <c r="AO128" s="147"/>
    </row>
    <row r="129" spans="1:41" ht="18" customHeight="1">
      <c r="A129" s="643" t="s">
        <v>2830</v>
      </c>
      <c r="B129" s="140" t="s">
        <v>1224</v>
      </c>
      <c r="C129" s="379" t="s">
        <v>1225</v>
      </c>
      <c r="D129" s="379" t="s">
        <v>234</v>
      </c>
      <c r="E129" s="372" t="s">
        <v>40</v>
      </c>
      <c r="F129" s="372">
        <v>78130</v>
      </c>
      <c r="G129" s="159">
        <v>4500</v>
      </c>
      <c r="H129" s="96" t="s">
        <v>931</v>
      </c>
      <c r="I129" s="98"/>
      <c r="J129" s="129"/>
      <c r="K129" s="129" t="s">
        <v>996</v>
      </c>
      <c r="L129" s="132" t="s">
        <v>4482</v>
      </c>
      <c r="M129" s="641" t="str">
        <f t="shared" si="2"/>
        <v>Reserve</v>
      </c>
      <c r="N129" s="641" t="str">
        <f>IFERROR(VLOOKUP($M129,Lookup!$A$1:$P$20,2,FALSE),"")</f>
        <v>Level 3</v>
      </c>
      <c r="O129" s="641">
        <f>IFERROR(VLOOKUP($M129,Lookup!$A$1:$P$20,7,FALSE),"")</f>
        <v>0</v>
      </c>
      <c r="P129" s="642" t="s">
        <v>4483</v>
      </c>
      <c r="Q129" s="641">
        <f>IFERROR(VLOOKUP($M129,Lookup!$A$1:$P$20,8,FALSE),"")</f>
        <v>4</v>
      </c>
      <c r="R129" s="641">
        <f>IFERROR(VLOOKUP($M129,Lookup!$A$1:$P$20,9,FALSE),"")</f>
        <v>2</v>
      </c>
      <c r="S129" s="649">
        <v>441442</v>
      </c>
      <c r="T129" s="641">
        <f>IFERROR(VLOOKUP($M129,Lookup!$A$1:$P$20,10,FALSE),"")</f>
        <v>4</v>
      </c>
      <c r="U129" s="641" t="str">
        <f>IFERROR(VLOOKUP($M129,Lookup!$A$1:$P$20,11,FALSE),"")</f>
        <v>Yes</v>
      </c>
      <c r="V129" s="641" t="str">
        <f>IFERROR(VLOOKUP($M129,Lookup!$A$1:$P$20,12,FALSE),"")</f>
        <v>10X10</v>
      </c>
      <c r="W129" s="641" t="str">
        <f>IFERROR(VLOOKUP($M129,Lookup!$A$1:$P$20,13,FALSE),"")</f>
        <v>Yes</v>
      </c>
      <c r="X129" s="641">
        <f>IFERROR(VLOOKUP($M129,Lookup!$A$1:$P$20,14,FALSE),"")</f>
        <v>0</v>
      </c>
      <c r="Y129" s="641">
        <f>IFERROR(VLOOKUP($M129,Lookup!$A$1:$P$20,15,FALSE),"")</f>
        <v>0</v>
      </c>
      <c r="Z129" s="641">
        <f>IFERROR(VLOOKUP($M129,Lookup!$A$1:$P$20,16,FALSE),"")</f>
        <v>0</v>
      </c>
      <c r="AA129" s="641">
        <f>IFERROR(VLOOKUP($M129,Lookup!$A$1:$Q$20,17,FALSE),"")</f>
        <v>2</v>
      </c>
      <c r="AB129" s="129"/>
      <c r="AC129" s="129"/>
      <c r="AD129" s="135"/>
      <c r="AE129" s="135"/>
      <c r="AF129" s="129" t="s">
        <v>4484</v>
      </c>
      <c r="AG129" s="130" t="s">
        <v>4485</v>
      </c>
      <c r="AH129" s="135" t="s">
        <v>4107</v>
      </c>
      <c r="AI129" s="402">
        <v>2</v>
      </c>
      <c r="AJ129" s="402" t="s">
        <v>3057</v>
      </c>
      <c r="AK129" s="139"/>
      <c r="AL129" s="147"/>
      <c r="AM129" s="170"/>
      <c r="AN129" s="170"/>
      <c r="AO129" s="147"/>
    </row>
    <row r="130" spans="1:41" ht="39.75" customHeight="1">
      <c r="A130" s="126" t="s">
        <v>4107</v>
      </c>
      <c r="B130" s="128" t="s">
        <v>3805</v>
      </c>
      <c r="C130" s="128" t="s">
        <v>3806</v>
      </c>
      <c r="D130" s="128" t="s">
        <v>37</v>
      </c>
      <c r="E130" s="129" t="s">
        <v>40</v>
      </c>
      <c r="F130" s="129">
        <v>78230</v>
      </c>
      <c r="G130" s="98"/>
      <c r="H130" s="94"/>
      <c r="I130" s="98"/>
      <c r="J130" s="129"/>
      <c r="K130" s="129"/>
      <c r="L130" s="132" t="s">
        <v>4368</v>
      </c>
      <c r="M130" s="133" t="str">
        <f t="shared" si="2"/>
        <v/>
      </c>
      <c r="N130" s="133" t="str">
        <f>IFERROR(VLOOKUP($M130,Lookup!$A$1:$P$20,2,FALSE),"")</f>
        <v/>
      </c>
      <c r="O130" s="133" t="str">
        <f>IFERROR(VLOOKUP($M130,Lookup!$A$1:$P$20,7,FALSE),"")</f>
        <v/>
      </c>
      <c r="P130" s="380"/>
      <c r="Q130" s="133" t="str">
        <f>IFERROR(VLOOKUP($M130,Lookup!$A$1:$P$20,8,FALSE),"")</f>
        <v/>
      </c>
      <c r="R130" s="133" t="str">
        <f>IFERROR(VLOOKUP($M130,Lookup!$A$1:$P$20,9,FALSE),"")</f>
        <v/>
      </c>
      <c r="S130" s="133"/>
      <c r="T130" s="133" t="str">
        <f>IFERROR(VLOOKUP($M130,Lookup!$A$1:$P$20,10,FALSE),"")</f>
        <v/>
      </c>
      <c r="U130" s="133" t="str">
        <f>IFERROR(VLOOKUP($M130,Lookup!$A$1:$P$20,11,FALSE),"")</f>
        <v/>
      </c>
      <c r="V130" s="133" t="str">
        <f>IFERROR(VLOOKUP($M130,Lookup!$A$1:$P$20,12,FALSE),"")</f>
        <v/>
      </c>
      <c r="W130" s="133" t="str">
        <f>IFERROR(VLOOKUP($M130,Lookup!$A$1:$P$20,13,FALSE),"")</f>
        <v/>
      </c>
      <c r="X130" s="133" t="str">
        <f>IFERROR(VLOOKUP($M130,Lookup!$A$1:$P$20,14,FALSE),"")</f>
        <v/>
      </c>
      <c r="Y130" s="133" t="str">
        <f>IFERROR(VLOOKUP($M130,Lookup!$A$1:$P$20,15,FALSE),"")</f>
        <v/>
      </c>
      <c r="Z130" s="133" t="str">
        <f>IFERROR(VLOOKUP($M130,Lookup!$A$1:$P$20,16,FALSE),"")</f>
        <v/>
      </c>
      <c r="AA130" s="133" t="str">
        <f>IFERROR(VLOOKUP($M130,Lookup!$A$1:$Q$20,17,FALSE),"")</f>
        <v/>
      </c>
      <c r="AB130" s="129"/>
      <c r="AC130" s="129"/>
      <c r="AD130" s="135"/>
      <c r="AE130" s="135"/>
      <c r="AF130" s="129"/>
      <c r="AG130" s="129"/>
      <c r="AH130" s="135"/>
      <c r="AI130" s="135"/>
      <c r="AJ130" s="135"/>
      <c r="AK130" s="139"/>
      <c r="AL130" s="147"/>
      <c r="AM130" s="147"/>
      <c r="AN130" s="147"/>
      <c r="AO130" s="147"/>
    </row>
    <row r="131" spans="1:41" ht="39.75" customHeight="1">
      <c r="A131" s="126" t="s">
        <v>362</v>
      </c>
      <c r="B131" s="644" t="s">
        <v>3205</v>
      </c>
      <c r="C131" s="379" t="s">
        <v>1069</v>
      </c>
      <c r="D131" s="379" t="s">
        <v>68</v>
      </c>
      <c r="E131" s="372" t="s">
        <v>40</v>
      </c>
      <c r="F131" s="372">
        <v>77005</v>
      </c>
      <c r="G131" s="645">
        <v>500</v>
      </c>
      <c r="H131" s="646" t="s">
        <v>927</v>
      </c>
      <c r="I131" s="98"/>
      <c r="J131" s="129"/>
      <c r="K131" s="129" t="s">
        <v>4178</v>
      </c>
      <c r="L131" s="132" t="s">
        <v>4486</v>
      </c>
      <c r="M131" s="641" t="str">
        <f t="shared" si="2"/>
        <v>Blue</v>
      </c>
      <c r="N131" s="641" t="str">
        <f>IFERROR(VLOOKUP($M131,Lookup!$A$1:$P$20,2,FALSE),"")</f>
        <v>Level 5</v>
      </c>
      <c r="O131" s="641">
        <f>IFERROR(VLOOKUP($M131,Lookup!$A$1:$P$20,7,FALSE),"")</f>
        <v>0</v>
      </c>
      <c r="P131" s="642"/>
      <c r="Q131" s="641">
        <f>IFERROR(VLOOKUP($M131,Lookup!$A$1:$P$20,8,FALSE),"")</f>
        <v>2</v>
      </c>
      <c r="R131" s="641">
        <f>IFERROR(VLOOKUP($M131,Lookup!$A$1:$P$20,9,FALSE),"")</f>
        <v>2</v>
      </c>
      <c r="S131" s="641">
        <v>361</v>
      </c>
      <c r="T131" s="641">
        <f>IFERROR(VLOOKUP($M131,Lookup!$A$1:$P$20,10,FALSE),"")</f>
        <v>2</v>
      </c>
      <c r="U131" s="641">
        <f>IFERROR(VLOOKUP($M131,Lookup!$A$1:$P$20,11,FALSE),"")</f>
        <v>0</v>
      </c>
      <c r="V131" s="641">
        <f>IFERROR(VLOOKUP($M131,Lookup!$A$1:$P$20,12,FALSE),"")</f>
        <v>0</v>
      </c>
      <c r="W131" s="641">
        <f>IFERROR(VLOOKUP($M131,Lookup!$A$1:$P$20,13,FALSE),"")</f>
        <v>0</v>
      </c>
      <c r="X131" s="641">
        <f>IFERROR(VLOOKUP($M131,Lookup!$A$1:$P$20,14,FALSE),"")</f>
        <v>0</v>
      </c>
      <c r="Y131" s="641">
        <f>IFERROR(VLOOKUP($M131,Lookup!$A$1:$P$20,15,FALSE),"")</f>
        <v>0</v>
      </c>
      <c r="Z131" s="641">
        <f>IFERROR(VLOOKUP($M131,Lookup!$A$1:$P$20,16,FALSE),"")</f>
        <v>0</v>
      </c>
      <c r="AA131" s="641">
        <f>IFERROR(VLOOKUP($M131,Lookup!$A$1:$Q$20,17,FALSE),"")</f>
        <v>1</v>
      </c>
      <c r="AB131" s="129"/>
      <c r="AC131" s="129"/>
      <c r="AD131" s="135"/>
      <c r="AE131" s="135"/>
      <c r="AF131" s="129" t="s">
        <v>797</v>
      </c>
      <c r="AG131" s="129"/>
      <c r="AH131" s="135" t="s">
        <v>4107</v>
      </c>
      <c r="AI131" s="402">
        <v>1</v>
      </c>
      <c r="AJ131" s="402" t="s">
        <v>3431</v>
      </c>
      <c r="AK131" s="139"/>
      <c r="AL131" s="147"/>
      <c r="AM131" s="170"/>
      <c r="AN131" s="170"/>
      <c r="AO131" s="147"/>
    </row>
    <row r="132" spans="1:41" ht="39.75" customHeight="1">
      <c r="A132" s="656" t="s">
        <v>362</v>
      </c>
      <c r="B132" s="644" t="s">
        <v>2072</v>
      </c>
      <c r="C132" s="128" t="s">
        <v>2073</v>
      </c>
      <c r="D132" s="128" t="s">
        <v>2074</v>
      </c>
      <c r="E132" s="129" t="s">
        <v>40</v>
      </c>
      <c r="F132" s="129">
        <v>78616</v>
      </c>
      <c r="G132" s="645">
        <v>250</v>
      </c>
      <c r="H132" s="650" t="s">
        <v>927</v>
      </c>
      <c r="I132" s="98"/>
      <c r="J132" s="129"/>
      <c r="K132" s="129" t="s">
        <v>4487</v>
      </c>
      <c r="L132" s="132" t="s">
        <v>4488</v>
      </c>
      <c r="M132" s="647" t="str">
        <f t="shared" si="2"/>
        <v>Red</v>
      </c>
      <c r="N132" s="647" t="str">
        <f>IFERROR(VLOOKUP($M132,Lookup!$A$1:$P$20,2,FALSE),"")</f>
        <v>Level 6</v>
      </c>
      <c r="O132" s="647">
        <f>IFERROR(VLOOKUP($M132,Lookup!$A$1:$P$20,7,FALSE),"")</f>
        <v>0</v>
      </c>
      <c r="P132" s="648"/>
      <c r="Q132" s="647">
        <f>IFERROR(VLOOKUP($M132,Lookup!$A$1:$P$20,8,FALSE),"")</f>
        <v>1</v>
      </c>
      <c r="R132" s="647">
        <f>IFERROR(VLOOKUP($M132,Lookup!$A$1:$P$20,9,FALSE),"")</f>
        <v>0</v>
      </c>
      <c r="S132" s="647">
        <v>362</v>
      </c>
      <c r="T132" s="647">
        <f>IFERROR(VLOOKUP($M132,Lookup!$A$1:$P$20,10,FALSE),"")</f>
        <v>2</v>
      </c>
      <c r="U132" s="647">
        <f>IFERROR(VLOOKUP($M132,Lookup!$A$1:$P$20,11,FALSE),"")</f>
        <v>0</v>
      </c>
      <c r="V132" s="647">
        <f>IFERROR(VLOOKUP($M132,Lookup!$A$1:$P$20,12,FALSE),"")</f>
        <v>0</v>
      </c>
      <c r="W132" s="647">
        <f>IFERROR(VLOOKUP($M132,Lookup!$A$1:$P$20,13,FALSE),"")</f>
        <v>0</v>
      </c>
      <c r="X132" s="647">
        <f>IFERROR(VLOOKUP($M132,Lookup!$A$1:$P$20,14,FALSE),"")</f>
        <v>0</v>
      </c>
      <c r="Y132" s="647">
        <f>IFERROR(VLOOKUP($M132,Lookup!$A$1:$P$20,15,FALSE),"")</f>
        <v>0</v>
      </c>
      <c r="Z132" s="647">
        <f>IFERROR(VLOOKUP($M132,Lookup!$A$1:$P$20,16,FALSE),"")</f>
        <v>0</v>
      </c>
      <c r="AA132" s="647">
        <f>IFERROR(VLOOKUP($M132,Lookup!$A$1:$Q$20,17,FALSE),"")</f>
        <v>1</v>
      </c>
      <c r="AB132" s="129"/>
      <c r="AC132" s="129"/>
      <c r="AD132" s="135"/>
      <c r="AE132" s="135"/>
      <c r="AF132" s="129" t="s">
        <v>4489</v>
      </c>
      <c r="AG132" s="129"/>
      <c r="AH132" s="135"/>
      <c r="AI132" s="135"/>
      <c r="AJ132" s="135"/>
      <c r="AK132" s="139"/>
      <c r="AL132" s="147"/>
      <c r="AM132" s="170"/>
      <c r="AN132" s="170"/>
      <c r="AO132" s="147"/>
    </row>
    <row r="133" spans="1:41" ht="39.75" customHeight="1">
      <c r="A133" s="656" t="s">
        <v>362</v>
      </c>
      <c r="B133" s="644" t="s">
        <v>3833</v>
      </c>
      <c r="C133" s="128"/>
      <c r="D133" s="128"/>
      <c r="E133" s="129"/>
      <c r="F133" s="129"/>
      <c r="G133" s="645">
        <v>250</v>
      </c>
      <c r="H133" s="646" t="s">
        <v>927</v>
      </c>
      <c r="I133" s="98"/>
      <c r="J133" s="129"/>
      <c r="K133" s="129"/>
      <c r="L133" s="132" t="s">
        <v>4490</v>
      </c>
      <c r="M133" s="647" t="str">
        <f t="shared" si="2"/>
        <v>Red</v>
      </c>
      <c r="N133" s="647" t="str">
        <f>IFERROR(VLOOKUP($M133,Lookup!$A$1:$P$20,2,FALSE),"")</f>
        <v>Level 6</v>
      </c>
      <c r="O133" s="647">
        <f>IFERROR(VLOOKUP($M133,Lookup!$A$1:$P$20,7,FALSE),"")</f>
        <v>0</v>
      </c>
      <c r="P133" s="648"/>
      <c r="Q133" s="647">
        <f>IFERROR(VLOOKUP($M133,Lookup!$A$1:$P$20,8,FALSE),"")</f>
        <v>1</v>
      </c>
      <c r="R133" s="647">
        <f>IFERROR(VLOOKUP($M133,Lookup!$A$1:$P$20,9,FALSE),"")</f>
        <v>0</v>
      </c>
      <c r="S133" s="647">
        <v>363</v>
      </c>
      <c r="T133" s="647">
        <f>IFERROR(VLOOKUP($M133,Lookup!$A$1:$P$20,10,FALSE),"")</f>
        <v>2</v>
      </c>
      <c r="U133" s="647">
        <f>IFERROR(VLOOKUP($M133,Lookup!$A$1:$P$20,11,FALSE),"")</f>
        <v>0</v>
      </c>
      <c r="V133" s="647">
        <f>IFERROR(VLOOKUP($M133,Lookup!$A$1:$P$20,12,FALSE),"")</f>
        <v>0</v>
      </c>
      <c r="W133" s="647">
        <f>IFERROR(VLOOKUP($M133,Lookup!$A$1:$P$20,13,FALSE),"")</f>
        <v>0</v>
      </c>
      <c r="X133" s="647">
        <f>IFERROR(VLOOKUP($M133,Lookup!$A$1:$P$20,14,FALSE),"")</f>
        <v>0</v>
      </c>
      <c r="Y133" s="647">
        <f>IFERROR(VLOOKUP($M133,Lookup!$A$1:$P$20,15,FALSE),"")</f>
        <v>0</v>
      </c>
      <c r="Z133" s="647">
        <f>IFERROR(VLOOKUP($M133,Lookup!$A$1:$P$20,16,FALSE),"")</f>
        <v>0</v>
      </c>
      <c r="AA133" s="647">
        <f>IFERROR(VLOOKUP($M133,Lookup!$A$1:$Q$20,17,FALSE),"")</f>
        <v>1</v>
      </c>
      <c r="AB133" s="129"/>
      <c r="AC133" s="129"/>
      <c r="AD133" s="135"/>
      <c r="AE133" s="135"/>
      <c r="AF133" s="129"/>
      <c r="AG133" s="129"/>
      <c r="AH133" s="135"/>
      <c r="AI133" s="135"/>
      <c r="AJ133" s="135"/>
      <c r="AK133" s="139"/>
      <c r="AL133" s="147"/>
      <c r="AM133" s="170"/>
      <c r="AN133" s="170"/>
      <c r="AO133" s="147"/>
    </row>
    <row r="134" spans="1:41" ht="39.75" customHeight="1">
      <c r="A134" s="126" t="s">
        <v>4107</v>
      </c>
      <c r="B134" s="128" t="s">
        <v>3463</v>
      </c>
      <c r="C134" s="128" t="s">
        <v>3464</v>
      </c>
      <c r="D134" s="128" t="s">
        <v>3465</v>
      </c>
      <c r="E134" s="129" t="s">
        <v>40</v>
      </c>
      <c r="F134" s="129">
        <v>77316</v>
      </c>
      <c r="G134" s="98"/>
      <c r="H134" s="129"/>
      <c r="I134" s="98"/>
      <c r="J134" s="129"/>
      <c r="K134" s="129"/>
      <c r="L134" s="132"/>
      <c r="M134" s="133" t="str">
        <f t="shared" si="2"/>
        <v/>
      </c>
      <c r="N134" s="133" t="str">
        <f>IFERROR(VLOOKUP($M134,Lookup!$A$1:$P$20,2,FALSE),"")</f>
        <v/>
      </c>
      <c r="O134" s="133" t="str">
        <f>IFERROR(VLOOKUP($M134,Lookup!$A$1:$P$20,7,FALSE),"")</f>
        <v/>
      </c>
      <c r="P134" s="380"/>
      <c r="Q134" s="133" t="str">
        <f>IFERROR(VLOOKUP($M134,Lookup!$A$1:$P$20,8,FALSE),"")</f>
        <v/>
      </c>
      <c r="R134" s="133" t="str">
        <f>IFERROR(VLOOKUP($M134,Lookup!$A$1:$P$20,9,FALSE),"")</f>
        <v/>
      </c>
      <c r="S134" s="133"/>
      <c r="T134" s="133" t="str">
        <f>IFERROR(VLOOKUP($M134,Lookup!$A$1:$P$20,10,FALSE),"")</f>
        <v/>
      </c>
      <c r="U134" s="133" t="str">
        <f>IFERROR(VLOOKUP($M134,Lookup!$A$1:$P$20,11,FALSE),"")</f>
        <v/>
      </c>
      <c r="V134" s="133" t="str">
        <f>IFERROR(VLOOKUP($M134,Lookup!$A$1:$P$20,12,FALSE),"")</f>
        <v/>
      </c>
      <c r="W134" s="133" t="str">
        <f>IFERROR(VLOOKUP($M134,Lookup!$A$1:$P$20,13,FALSE),"")</f>
        <v/>
      </c>
      <c r="X134" s="133" t="str">
        <f>IFERROR(VLOOKUP($M134,Lookup!$A$1:$P$20,14,FALSE),"")</f>
        <v/>
      </c>
      <c r="Y134" s="133" t="str">
        <f>IFERROR(VLOOKUP($M134,Lookup!$A$1:$P$20,15,FALSE),"")</f>
        <v/>
      </c>
      <c r="Z134" s="133" t="str">
        <f>IFERROR(VLOOKUP($M134,Lookup!$A$1:$P$20,16,FALSE),"")</f>
        <v/>
      </c>
      <c r="AA134" s="133" t="str">
        <f>IFERROR(VLOOKUP($M134,Lookup!$A$1:$Q$20,17,FALSE),"")</f>
        <v/>
      </c>
      <c r="AB134" s="129"/>
      <c r="AC134" s="129"/>
      <c r="AD134" s="135"/>
      <c r="AE134" s="135"/>
      <c r="AF134" s="129"/>
      <c r="AG134" s="129"/>
      <c r="AH134" s="135"/>
      <c r="AI134" s="135"/>
      <c r="AJ134" s="135"/>
      <c r="AK134" s="139"/>
      <c r="AL134" s="147"/>
      <c r="AM134" s="170"/>
      <c r="AN134" s="170"/>
      <c r="AO134" s="147"/>
    </row>
    <row r="135" spans="1:41" ht="39.75" customHeight="1">
      <c r="A135" s="126" t="s">
        <v>362</v>
      </c>
      <c r="B135" s="644" t="s">
        <v>3466</v>
      </c>
      <c r="C135" s="140" t="s">
        <v>3467</v>
      </c>
      <c r="D135" s="140" t="s">
        <v>37</v>
      </c>
      <c r="E135" s="96" t="s">
        <v>40</v>
      </c>
      <c r="F135" s="96">
        <v>78217</v>
      </c>
      <c r="G135" s="645">
        <v>500</v>
      </c>
      <c r="H135" s="650" t="s">
        <v>927</v>
      </c>
      <c r="I135" s="98"/>
      <c r="J135" s="129"/>
      <c r="K135" s="129" t="s">
        <v>4491</v>
      </c>
      <c r="L135" s="132" t="s">
        <v>4379</v>
      </c>
      <c r="M135" s="641" t="str">
        <f t="shared" si="2"/>
        <v>Blue</v>
      </c>
      <c r="N135" s="641" t="str">
        <f>IFERROR(VLOOKUP($M135,Lookup!$A$1:$P$20,2,FALSE),"")</f>
        <v>Level 5</v>
      </c>
      <c r="O135" s="641">
        <f>IFERROR(VLOOKUP($M135,Lookup!$A$1:$P$20,7,FALSE),"")</f>
        <v>0</v>
      </c>
      <c r="P135" s="642"/>
      <c r="Q135" s="641">
        <f>IFERROR(VLOOKUP($M135,Lookup!$A$1:$P$20,8,FALSE),"")</f>
        <v>2</v>
      </c>
      <c r="R135" s="641">
        <f>IFERROR(VLOOKUP($M135,Lookup!$A$1:$P$20,9,FALSE),"")</f>
        <v>2</v>
      </c>
      <c r="S135" s="641">
        <v>438</v>
      </c>
      <c r="T135" s="641">
        <f>IFERROR(VLOOKUP($M135,Lookup!$A$1:$P$20,10,FALSE),"")</f>
        <v>2</v>
      </c>
      <c r="U135" s="641">
        <f>IFERROR(VLOOKUP($M135,Lookup!$A$1:$P$20,11,FALSE),"")</f>
        <v>0</v>
      </c>
      <c r="V135" s="641">
        <f>IFERROR(VLOOKUP($M135,Lookup!$A$1:$P$20,12,FALSE),"")</f>
        <v>0</v>
      </c>
      <c r="W135" s="641">
        <f>IFERROR(VLOOKUP($M135,Lookup!$A$1:$P$20,13,FALSE),"")</f>
        <v>0</v>
      </c>
      <c r="X135" s="641">
        <f>IFERROR(VLOOKUP($M135,Lookup!$A$1:$P$20,14,FALSE),"")</f>
        <v>0</v>
      </c>
      <c r="Y135" s="641">
        <f>IFERROR(VLOOKUP($M135,Lookup!$A$1:$P$20,15,FALSE),"")</f>
        <v>0</v>
      </c>
      <c r="Z135" s="641">
        <f>IFERROR(VLOOKUP($M135,Lookup!$A$1:$P$20,16,FALSE),"")</f>
        <v>0</v>
      </c>
      <c r="AA135" s="641">
        <f>IFERROR(VLOOKUP($M135,Lookup!$A$1:$Q$20,17,FALSE),"")</f>
        <v>1</v>
      </c>
      <c r="AB135" s="129"/>
      <c r="AC135" s="129"/>
      <c r="AD135" s="135"/>
      <c r="AE135" s="135"/>
      <c r="AF135" s="129" t="s">
        <v>3468</v>
      </c>
      <c r="AG135" s="130" t="s">
        <v>3469</v>
      </c>
      <c r="AH135" s="135"/>
      <c r="AI135" s="135"/>
      <c r="AJ135" s="135"/>
      <c r="AK135" s="139"/>
      <c r="AL135" s="147"/>
      <c r="AM135" s="170"/>
      <c r="AN135" s="170"/>
      <c r="AO135" s="147"/>
    </row>
    <row r="136" spans="1:41" ht="39.75" customHeight="1">
      <c r="A136" s="654" t="s">
        <v>2969</v>
      </c>
      <c r="B136" s="128" t="s">
        <v>2099</v>
      </c>
      <c r="C136" s="128" t="s">
        <v>2100</v>
      </c>
      <c r="D136" s="128" t="s">
        <v>37</v>
      </c>
      <c r="E136" s="129" t="s">
        <v>40</v>
      </c>
      <c r="F136" s="129">
        <v>78258</v>
      </c>
      <c r="G136" s="98"/>
      <c r="H136" s="129"/>
      <c r="I136" s="98"/>
      <c r="J136" s="129"/>
      <c r="K136" s="129"/>
      <c r="L136" s="132"/>
      <c r="M136" s="133" t="str">
        <f t="shared" si="2"/>
        <v/>
      </c>
      <c r="N136" s="133" t="str">
        <f>IFERROR(VLOOKUP($M136,Lookup!$A$1:$P$20,2,FALSE),"")</f>
        <v/>
      </c>
      <c r="O136" s="133" t="str">
        <f>IFERROR(VLOOKUP($M136,Lookup!$A$1:$P$20,7,FALSE),"")</f>
        <v/>
      </c>
      <c r="P136" s="380"/>
      <c r="Q136" s="133" t="str">
        <f>IFERROR(VLOOKUP($M136,Lookup!$A$1:$P$20,8,FALSE),"")</f>
        <v/>
      </c>
      <c r="R136" s="133" t="str">
        <f>IFERROR(VLOOKUP($M136,Lookup!$A$1:$P$20,9,FALSE),"")</f>
        <v/>
      </c>
      <c r="S136" s="133"/>
      <c r="T136" s="133" t="str">
        <f>IFERROR(VLOOKUP($M136,Lookup!$A$1:$P$20,10,FALSE),"")</f>
        <v/>
      </c>
      <c r="U136" s="133" t="str">
        <f>IFERROR(VLOOKUP($M136,Lookup!$A$1:$P$20,11,FALSE),"")</f>
        <v/>
      </c>
      <c r="V136" s="133" t="str">
        <f>IFERROR(VLOOKUP($M136,Lookup!$A$1:$P$20,12,FALSE),"")</f>
        <v/>
      </c>
      <c r="W136" s="133" t="str">
        <f>IFERROR(VLOOKUP($M136,Lookup!$A$1:$P$20,13,FALSE),"")</f>
        <v/>
      </c>
      <c r="X136" s="133" t="str">
        <f>IFERROR(VLOOKUP($M136,Lookup!$A$1:$P$20,14,FALSE),"")</f>
        <v/>
      </c>
      <c r="Y136" s="133" t="str">
        <f>IFERROR(VLOOKUP($M136,Lookup!$A$1:$P$20,15,FALSE),"")</f>
        <v/>
      </c>
      <c r="Z136" s="133" t="str">
        <f>IFERROR(VLOOKUP($M136,Lookup!$A$1:$P$20,16,FALSE),"")</f>
        <v/>
      </c>
      <c r="AA136" s="133" t="str">
        <f>IFERROR(VLOOKUP($M136,Lookup!$A$1:$Q$20,17,FALSE),"")</f>
        <v/>
      </c>
      <c r="AB136" s="129"/>
      <c r="AC136" s="129"/>
      <c r="AD136" s="135"/>
      <c r="AE136" s="135"/>
      <c r="AF136" s="129"/>
      <c r="AG136" s="129"/>
      <c r="AH136" s="135"/>
      <c r="AI136" s="135"/>
      <c r="AJ136" s="135"/>
      <c r="AK136" s="139"/>
      <c r="AL136" s="147"/>
      <c r="AM136" s="170"/>
      <c r="AN136" s="170"/>
      <c r="AO136" s="147"/>
    </row>
    <row r="137" spans="1:41" ht="39.75" customHeight="1">
      <c r="A137" s="126" t="s">
        <v>362</v>
      </c>
      <c r="B137" s="644" t="s">
        <v>2554</v>
      </c>
      <c r="C137" s="140" t="s">
        <v>2555</v>
      </c>
      <c r="D137" s="140" t="s">
        <v>37</v>
      </c>
      <c r="E137" s="96" t="s">
        <v>40</v>
      </c>
      <c r="F137" s="96">
        <v>78261</v>
      </c>
      <c r="G137" s="645">
        <v>500</v>
      </c>
      <c r="H137" s="650" t="s">
        <v>927</v>
      </c>
      <c r="I137" s="98"/>
      <c r="J137" s="129"/>
      <c r="K137" s="129" t="s">
        <v>4168</v>
      </c>
      <c r="L137" s="132" t="s">
        <v>4492</v>
      </c>
      <c r="M137" s="641" t="str">
        <f t="shared" si="2"/>
        <v>Blue</v>
      </c>
      <c r="N137" s="641" t="str">
        <f>IFERROR(VLOOKUP($M137,Lookup!$A$1:$P$20,2,FALSE),"")</f>
        <v>Level 5</v>
      </c>
      <c r="O137" s="641">
        <f>IFERROR(VLOOKUP($M137,Lookup!$A$1:$P$20,7,FALSE),"")</f>
        <v>0</v>
      </c>
      <c r="P137" s="642"/>
      <c r="Q137" s="641">
        <f>IFERROR(VLOOKUP($M137,Lookup!$A$1:$P$20,8,FALSE),"")</f>
        <v>2</v>
      </c>
      <c r="R137" s="641">
        <f>IFERROR(VLOOKUP($M137,Lookup!$A$1:$P$20,9,FALSE),"")</f>
        <v>2</v>
      </c>
      <c r="S137" s="641">
        <v>443</v>
      </c>
      <c r="T137" s="641">
        <f>IFERROR(VLOOKUP($M137,Lookup!$A$1:$P$20,10,FALSE),"")</f>
        <v>2</v>
      </c>
      <c r="U137" s="641">
        <f>IFERROR(VLOOKUP($M137,Lookup!$A$1:$P$20,11,FALSE),"")</f>
        <v>0</v>
      </c>
      <c r="V137" s="641">
        <f>IFERROR(VLOOKUP($M137,Lookup!$A$1:$P$20,12,FALSE),"")</f>
        <v>0</v>
      </c>
      <c r="W137" s="641">
        <f>IFERROR(VLOOKUP($M137,Lookup!$A$1:$P$20,13,FALSE),"")</f>
        <v>0</v>
      </c>
      <c r="X137" s="641">
        <f>IFERROR(VLOOKUP($M137,Lookup!$A$1:$P$20,14,FALSE),"")</f>
        <v>0</v>
      </c>
      <c r="Y137" s="641">
        <f>IFERROR(VLOOKUP($M137,Lookup!$A$1:$P$20,15,FALSE),"")</f>
        <v>0</v>
      </c>
      <c r="Z137" s="641">
        <f>IFERROR(VLOOKUP($M137,Lookup!$A$1:$P$20,16,FALSE),"")</f>
        <v>0</v>
      </c>
      <c r="AA137" s="641">
        <f>IFERROR(VLOOKUP($M137,Lookup!$A$1:$Q$20,17,FALSE),"")</f>
        <v>1</v>
      </c>
      <c r="AB137" s="129"/>
      <c r="AC137" s="129"/>
      <c r="AD137" s="135"/>
      <c r="AE137" s="135"/>
      <c r="AF137" s="129" t="s">
        <v>2200</v>
      </c>
      <c r="AG137" s="129"/>
      <c r="AH137" s="135" t="s">
        <v>4107</v>
      </c>
      <c r="AI137" s="402">
        <v>1</v>
      </c>
      <c r="AJ137" s="402" t="s">
        <v>3431</v>
      </c>
      <c r="AK137" s="139"/>
      <c r="AL137" s="147"/>
      <c r="AM137" s="170"/>
      <c r="AN137" s="170"/>
      <c r="AO137" s="147"/>
    </row>
    <row r="138" spans="1:41" ht="39.75" customHeight="1">
      <c r="A138" s="126" t="s">
        <v>362</v>
      </c>
      <c r="B138" s="644" t="s">
        <v>3811</v>
      </c>
      <c r="C138" s="128" t="s">
        <v>3812</v>
      </c>
      <c r="D138" s="128" t="s">
        <v>37</v>
      </c>
      <c r="E138" s="129" t="s">
        <v>40</v>
      </c>
      <c r="F138" s="129">
        <v>78219</v>
      </c>
      <c r="G138" s="645">
        <v>2000</v>
      </c>
      <c r="H138" s="646" t="s">
        <v>927</v>
      </c>
      <c r="I138" s="98"/>
      <c r="J138" s="129"/>
      <c r="K138" s="129" t="s">
        <v>472</v>
      </c>
      <c r="L138" s="132" t="s">
        <v>4493</v>
      </c>
      <c r="M138" s="641" t="str">
        <f t="shared" si="2"/>
        <v>Trophy</v>
      </c>
      <c r="N138" s="641" t="str">
        <f>IFERROR(VLOOKUP($M138,Lookup!$A$1:$P$20,2,FALSE),"")</f>
        <v>Level 4</v>
      </c>
      <c r="O138" s="641">
        <f>IFERROR(VLOOKUP($M138,Lookup!$A$1:$P$20,7,FALSE),"")</f>
        <v>0</v>
      </c>
      <c r="P138" s="642"/>
      <c r="Q138" s="641">
        <v>4</v>
      </c>
      <c r="R138" s="641">
        <f>IFERROR(VLOOKUP($M138,Lookup!$A$1:$P$20,9,FALSE),"")</f>
        <v>2</v>
      </c>
      <c r="S138" s="649">
        <v>445446</v>
      </c>
      <c r="T138" s="641">
        <f>IFERROR(VLOOKUP($M138,Lookup!$A$1:$P$20,10,FALSE),"")</f>
        <v>4</v>
      </c>
      <c r="U138" s="641" t="str">
        <f>IFERROR(VLOOKUP($M138,Lookup!$A$1:$P$20,11,FALSE),"")</f>
        <v>Yes</v>
      </c>
      <c r="V138" s="641">
        <f>IFERROR(VLOOKUP($M138,Lookup!$A$1:$P$20,12,FALSE),"")</f>
        <v>0</v>
      </c>
      <c r="W138" s="641" t="str">
        <f>IFERROR(VLOOKUP($M138,Lookup!$A$1:$P$20,13,FALSE),"")</f>
        <v>Yes</v>
      </c>
      <c r="X138" s="641">
        <f>IFERROR(VLOOKUP($M138,Lookup!$A$1:$P$20,14,FALSE),"")</f>
        <v>0</v>
      </c>
      <c r="Y138" s="641">
        <f>IFERROR(VLOOKUP($M138,Lookup!$A$1:$P$20,15,FALSE),"")</f>
        <v>0</v>
      </c>
      <c r="Z138" s="641">
        <f>IFERROR(VLOOKUP($M138,Lookup!$A$1:$P$20,16,FALSE),"")</f>
        <v>0</v>
      </c>
      <c r="AA138" s="641">
        <f>IFERROR(VLOOKUP($M138,Lookup!$A$1:$Q$20,17,FALSE),"")</f>
        <v>2</v>
      </c>
      <c r="AB138" s="129"/>
      <c r="AC138" s="129"/>
      <c r="AD138" s="135"/>
      <c r="AE138" s="135"/>
      <c r="AF138" s="129" t="s">
        <v>3813</v>
      </c>
      <c r="AG138" s="130" t="s">
        <v>3814</v>
      </c>
      <c r="AH138" s="135" t="s">
        <v>4107</v>
      </c>
      <c r="AI138" s="402">
        <v>1</v>
      </c>
      <c r="AJ138" s="402" t="s">
        <v>3057</v>
      </c>
      <c r="AK138" s="139"/>
      <c r="AL138" s="147"/>
      <c r="AM138" s="170"/>
      <c r="AN138" s="170"/>
      <c r="AO138" s="147"/>
    </row>
    <row r="139" spans="1:41" ht="39.75" customHeight="1">
      <c r="A139" s="126" t="s">
        <v>4372</v>
      </c>
      <c r="B139" s="128" t="s">
        <v>3815</v>
      </c>
      <c r="C139" s="128" t="s">
        <v>3816</v>
      </c>
      <c r="D139" s="128" t="s">
        <v>37</v>
      </c>
      <c r="E139" s="129" t="s">
        <v>40</v>
      </c>
      <c r="F139" s="129">
        <v>78222</v>
      </c>
      <c r="G139" s="98"/>
      <c r="H139" s="94"/>
      <c r="I139" s="98"/>
      <c r="J139" s="129"/>
      <c r="K139" s="129"/>
      <c r="L139" s="132"/>
      <c r="M139" s="133" t="str">
        <f t="shared" si="2"/>
        <v/>
      </c>
      <c r="N139" s="133" t="str">
        <f>IFERROR(VLOOKUP($M139,Lookup!$A$1:$P$20,2,FALSE),"")</f>
        <v/>
      </c>
      <c r="O139" s="133" t="str">
        <f>IFERROR(VLOOKUP($M139,Lookup!$A$1:$P$20,7,FALSE),"")</f>
        <v/>
      </c>
      <c r="P139" s="380"/>
      <c r="Q139" s="133" t="str">
        <f>IFERROR(VLOOKUP($M139,Lookup!$A$1:$P$20,8,FALSE),"")</f>
        <v/>
      </c>
      <c r="R139" s="133" t="str">
        <f>IFERROR(VLOOKUP($M139,Lookup!$A$1:$P$20,9,FALSE),"")</f>
        <v/>
      </c>
      <c r="S139" s="133"/>
      <c r="T139" s="133" t="str">
        <f>IFERROR(VLOOKUP($M139,Lookup!$A$1:$P$20,10,FALSE),"")</f>
        <v/>
      </c>
      <c r="U139" s="133" t="str">
        <f>IFERROR(VLOOKUP($M139,Lookup!$A$1:$P$20,11,FALSE),"")</f>
        <v/>
      </c>
      <c r="V139" s="133" t="str">
        <f>IFERROR(VLOOKUP($M139,Lookup!$A$1:$P$20,12,FALSE),"")</f>
        <v/>
      </c>
      <c r="W139" s="133" t="str">
        <f>IFERROR(VLOOKUP($M139,Lookup!$A$1:$P$20,13,FALSE),"")</f>
        <v/>
      </c>
      <c r="X139" s="133" t="str">
        <f>IFERROR(VLOOKUP($M139,Lookup!$A$1:$P$20,14,FALSE),"")</f>
        <v/>
      </c>
      <c r="Y139" s="133" t="str">
        <f>IFERROR(VLOOKUP($M139,Lookup!$A$1:$P$20,15,FALSE),"")</f>
        <v/>
      </c>
      <c r="Z139" s="133" t="str">
        <f>IFERROR(VLOOKUP($M139,Lookup!$A$1:$P$20,16,FALSE),"")</f>
        <v/>
      </c>
      <c r="AA139" s="133" t="str">
        <f>IFERROR(VLOOKUP($M139,Lookup!$A$1:$Q$20,17,FALSE),"")</f>
        <v/>
      </c>
      <c r="AB139" s="129"/>
      <c r="AC139" s="129"/>
      <c r="AD139" s="135"/>
      <c r="AE139" s="135"/>
      <c r="AF139" s="129"/>
      <c r="AG139" s="129"/>
      <c r="AH139" s="135"/>
      <c r="AI139" s="135"/>
      <c r="AJ139" s="135"/>
      <c r="AK139" s="139"/>
      <c r="AL139" s="147"/>
      <c r="AM139" s="147"/>
      <c r="AN139" s="147"/>
      <c r="AO139" s="147"/>
    </row>
    <row r="140" spans="1:41" ht="39.75" customHeight="1">
      <c r="A140" s="643" t="s">
        <v>2830</v>
      </c>
      <c r="B140" s="140" t="s">
        <v>3807</v>
      </c>
      <c r="C140" s="379" t="s">
        <v>3808</v>
      </c>
      <c r="D140" s="379" t="s">
        <v>37</v>
      </c>
      <c r="E140" s="372" t="s">
        <v>40</v>
      </c>
      <c r="F140" s="372">
        <v>78214</v>
      </c>
      <c r="G140" s="159">
        <v>1000</v>
      </c>
      <c r="H140" s="158" t="s">
        <v>931</v>
      </c>
      <c r="I140" s="98"/>
      <c r="J140" s="129"/>
      <c r="K140" s="129"/>
      <c r="L140" s="132" t="s">
        <v>4494</v>
      </c>
      <c r="M140" s="641" t="str">
        <f t="shared" si="2"/>
        <v>Trophy</v>
      </c>
      <c r="N140" s="641" t="str">
        <f>IFERROR(VLOOKUP($M140,Lookup!$A$1:$P$20,2,FALSE),"")</f>
        <v>Level 4</v>
      </c>
      <c r="O140" s="641">
        <f>IFERROR(VLOOKUP($M140,Lookup!$A$1:$P$20,7,FALSE),"")</f>
        <v>0</v>
      </c>
      <c r="P140" s="642"/>
      <c r="Q140" s="641">
        <v>4</v>
      </c>
      <c r="R140" s="641">
        <f>IFERROR(VLOOKUP($M140,Lookup!$A$1:$P$20,9,FALSE),"")</f>
        <v>2</v>
      </c>
      <c r="S140" s="649">
        <v>447448</v>
      </c>
      <c r="T140" s="641">
        <f>IFERROR(VLOOKUP($M140,Lookup!$A$1:$P$20,10,FALSE),"")</f>
        <v>4</v>
      </c>
      <c r="U140" s="641" t="str">
        <f>IFERROR(VLOOKUP($M140,Lookup!$A$1:$P$20,11,FALSE),"")</f>
        <v>Yes</v>
      </c>
      <c r="V140" s="641">
        <f>IFERROR(VLOOKUP($M140,Lookup!$A$1:$P$20,12,FALSE),"")</f>
        <v>0</v>
      </c>
      <c r="W140" s="641" t="str">
        <f>IFERROR(VLOOKUP($M140,Lookup!$A$1:$P$20,13,FALSE),"")</f>
        <v>Yes</v>
      </c>
      <c r="X140" s="641">
        <f>IFERROR(VLOOKUP($M140,Lookup!$A$1:$P$20,14,FALSE),"")</f>
        <v>0</v>
      </c>
      <c r="Y140" s="641">
        <f>IFERROR(VLOOKUP($M140,Lookup!$A$1:$P$20,15,FALSE),"")</f>
        <v>0</v>
      </c>
      <c r="Z140" s="641">
        <f>IFERROR(VLOOKUP($M140,Lookup!$A$1:$P$20,16,FALSE),"")</f>
        <v>0</v>
      </c>
      <c r="AA140" s="641">
        <f>IFERROR(VLOOKUP($M140,Lookup!$A$1:$Q$20,17,FALSE),"")</f>
        <v>2</v>
      </c>
      <c r="AB140" s="129"/>
      <c r="AC140" s="129"/>
      <c r="AD140" s="135"/>
      <c r="AE140" s="135"/>
      <c r="AF140" s="129" t="s">
        <v>3809</v>
      </c>
      <c r="AG140" s="130" t="s">
        <v>3810</v>
      </c>
      <c r="AH140" s="135"/>
      <c r="AI140" s="135"/>
      <c r="AJ140" s="135"/>
      <c r="AK140" s="139"/>
      <c r="AL140" s="147"/>
      <c r="AM140" s="147"/>
      <c r="AN140" s="147"/>
      <c r="AO140" s="147"/>
    </row>
    <row r="141" spans="1:41" ht="39.75" customHeight="1">
      <c r="A141" s="126" t="s">
        <v>2529</v>
      </c>
      <c r="B141" s="140" t="s">
        <v>2122</v>
      </c>
      <c r="C141" s="379" t="s">
        <v>3612</v>
      </c>
      <c r="D141" s="379" t="s">
        <v>216</v>
      </c>
      <c r="E141" s="372" t="s">
        <v>40</v>
      </c>
      <c r="F141" s="372">
        <v>75551</v>
      </c>
      <c r="G141" s="98"/>
      <c r="H141" s="94"/>
      <c r="I141" s="98">
        <v>504</v>
      </c>
      <c r="J141" s="129" t="s">
        <v>931</v>
      </c>
      <c r="K141" s="129" t="s">
        <v>99</v>
      </c>
      <c r="L141" s="132" t="s">
        <v>4495</v>
      </c>
      <c r="M141" s="411" t="str">
        <f t="shared" si="2"/>
        <v>Blue</v>
      </c>
      <c r="N141" s="411" t="str">
        <f>IFERROR(VLOOKUP($M141,Lookup!$A$1:$P$20,2,FALSE),"")</f>
        <v>Level 5</v>
      </c>
      <c r="O141" s="411">
        <f>IFERROR(VLOOKUP($M141,Lookup!$A$1:$P$20,7,FALSE),"")</f>
        <v>0</v>
      </c>
      <c r="P141" s="637"/>
      <c r="Q141" s="411">
        <f>IFERROR(VLOOKUP($M141,Lookup!$A$1:$P$20,8,FALSE),"")</f>
        <v>2</v>
      </c>
      <c r="R141" s="411">
        <f>IFERROR(VLOOKUP($M141,Lookup!$A$1:$P$20,9,FALSE),"")</f>
        <v>2</v>
      </c>
      <c r="S141" s="411"/>
      <c r="T141" s="411">
        <f>IFERROR(VLOOKUP($M141,Lookup!$A$1:$P$20,10,FALSE),"")</f>
        <v>2</v>
      </c>
      <c r="U141" s="411">
        <f>IFERROR(VLOOKUP($M141,Lookup!$A$1:$P$20,11,FALSE),"")</f>
        <v>0</v>
      </c>
      <c r="V141" s="411">
        <f>IFERROR(VLOOKUP($M141,Lookup!$A$1:$P$20,12,FALSE),"")</f>
        <v>0</v>
      </c>
      <c r="W141" s="411">
        <f>IFERROR(VLOOKUP($M141,Lookup!$A$1:$P$20,13,FALSE),"")</f>
        <v>0</v>
      </c>
      <c r="X141" s="411">
        <f>IFERROR(VLOOKUP($M141,Lookup!$A$1:$P$20,14,FALSE),"")</f>
        <v>0</v>
      </c>
      <c r="Y141" s="411">
        <f>IFERROR(VLOOKUP($M141,Lookup!$A$1:$P$20,15,FALSE),"")</f>
        <v>0</v>
      </c>
      <c r="Z141" s="411">
        <f>IFERROR(VLOOKUP($M141,Lookup!$A$1:$P$20,16,FALSE),"")</f>
        <v>0</v>
      </c>
      <c r="AA141" s="411">
        <f>IFERROR(VLOOKUP($M141,Lookup!$A$1:$Q$20,17,FALSE),"")</f>
        <v>1</v>
      </c>
      <c r="AB141" s="129"/>
      <c r="AC141" s="129"/>
      <c r="AD141" s="135"/>
      <c r="AE141" s="135"/>
      <c r="AF141" s="129" t="s">
        <v>2124</v>
      </c>
      <c r="AG141" s="129"/>
      <c r="AH141" s="135"/>
      <c r="AI141" s="135"/>
      <c r="AJ141" s="135"/>
      <c r="AK141" s="139"/>
      <c r="AL141" s="147"/>
      <c r="AM141" s="170"/>
      <c r="AN141" s="170"/>
      <c r="AO141" s="147"/>
    </row>
    <row r="142" spans="1:41" ht="39.75" customHeight="1">
      <c r="A142" s="654" t="s">
        <v>2969</v>
      </c>
      <c r="B142" s="128" t="s">
        <v>3817</v>
      </c>
      <c r="C142" s="128" t="s">
        <v>3818</v>
      </c>
      <c r="D142" s="128" t="s">
        <v>134</v>
      </c>
      <c r="E142" s="129" t="s">
        <v>40</v>
      </c>
      <c r="F142" s="129">
        <v>78133</v>
      </c>
      <c r="G142" s="98"/>
      <c r="H142" s="94"/>
      <c r="I142" s="98"/>
      <c r="J142" s="129"/>
      <c r="K142" s="129"/>
      <c r="L142" s="132"/>
      <c r="M142" s="133" t="str">
        <f t="shared" si="2"/>
        <v/>
      </c>
      <c r="N142" s="133" t="str">
        <f>IFERROR(VLOOKUP($M142,Lookup!$A$1:$P$20,2,FALSE),"")</f>
        <v/>
      </c>
      <c r="O142" s="133" t="str">
        <f>IFERROR(VLOOKUP($M142,Lookup!$A$1:$P$20,7,FALSE),"")</f>
        <v/>
      </c>
      <c r="P142" s="380"/>
      <c r="Q142" s="133" t="str">
        <f>IFERROR(VLOOKUP($M142,Lookup!$A$1:$P$20,8,FALSE),"")</f>
        <v/>
      </c>
      <c r="R142" s="133" t="str">
        <f>IFERROR(VLOOKUP($M142,Lookup!$A$1:$P$20,9,FALSE),"")</f>
        <v/>
      </c>
      <c r="S142" s="133"/>
      <c r="T142" s="133" t="str">
        <f>IFERROR(VLOOKUP($M142,Lookup!$A$1:$P$20,10,FALSE),"")</f>
        <v/>
      </c>
      <c r="U142" s="133" t="str">
        <f>IFERROR(VLOOKUP($M142,Lookup!$A$1:$P$20,11,FALSE),"")</f>
        <v/>
      </c>
      <c r="V142" s="133" t="str">
        <f>IFERROR(VLOOKUP($M142,Lookup!$A$1:$P$20,12,FALSE),"")</f>
        <v/>
      </c>
      <c r="W142" s="133" t="str">
        <f>IFERROR(VLOOKUP($M142,Lookup!$A$1:$P$20,13,FALSE),"")</f>
        <v/>
      </c>
      <c r="X142" s="133" t="str">
        <f>IFERROR(VLOOKUP($M142,Lookup!$A$1:$P$20,14,FALSE),"")</f>
        <v/>
      </c>
      <c r="Y142" s="133" t="str">
        <f>IFERROR(VLOOKUP($M142,Lookup!$A$1:$P$20,15,FALSE),"")</f>
        <v/>
      </c>
      <c r="Z142" s="133" t="str">
        <f>IFERROR(VLOOKUP($M142,Lookup!$A$1:$P$20,16,FALSE),"")</f>
        <v/>
      </c>
      <c r="AA142" s="133" t="str">
        <f>IFERROR(VLOOKUP($M142,Lookup!$A$1:$Q$20,17,FALSE),"")</f>
        <v/>
      </c>
      <c r="AB142" s="129"/>
      <c r="AC142" s="129"/>
      <c r="AD142" s="135"/>
      <c r="AE142" s="135"/>
      <c r="AF142" s="129"/>
      <c r="AG142" s="129"/>
      <c r="AH142" s="135"/>
      <c r="AI142" s="135"/>
      <c r="AJ142" s="135"/>
      <c r="AK142" s="139"/>
      <c r="AL142" s="147"/>
      <c r="AM142" s="170"/>
      <c r="AN142" s="170"/>
      <c r="AO142" s="147"/>
    </row>
    <row r="143" spans="1:41" ht="39.75" customHeight="1">
      <c r="A143" s="126" t="s">
        <v>362</v>
      </c>
      <c r="B143" s="644" t="s">
        <v>290</v>
      </c>
      <c r="C143" s="379" t="s">
        <v>1243</v>
      </c>
      <c r="D143" s="379" t="s">
        <v>1024</v>
      </c>
      <c r="E143" s="372" t="s">
        <v>40</v>
      </c>
      <c r="F143" s="372">
        <v>78121</v>
      </c>
      <c r="G143" s="645">
        <v>1100</v>
      </c>
      <c r="H143" s="646" t="s">
        <v>927</v>
      </c>
      <c r="I143" s="98"/>
      <c r="J143" s="129"/>
      <c r="K143" s="129" t="s">
        <v>4120</v>
      </c>
      <c r="L143" s="132" t="s">
        <v>4496</v>
      </c>
      <c r="M143" s="647" t="str">
        <f t="shared" si="2"/>
        <v>Trophy</v>
      </c>
      <c r="N143" s="647" t="str">
        <f>IFERROR(VLOOKUP($M143,Lookup!$A$1:$P$20,2,FALSE),"")</f>
        <v>Level 4</v>
      </c>
      <c r="O143" s="647">
        <f>IFERROR(VLOOKUP($M143,Lookup!$A$1:$P$20,7,FALSE),"")</f>
        <v>0</v>
      </c>
      <c r="P143" s="648"/>
      <c r="Q143" s="647">
        <f>IFERROR(VLOOKUP($M143,Lookup!$A$1:$P$20,8,FALSE),"")</f>
        <v>2</v>
      </c>
      <c r="R143" s="647">
        <f>IFERROR(VLOOKUP($M143,Lookup!$A$1:$P$20,9,FALSE),"")</f>
        <v>2</v>
      </c>
      <c r="S143" s="647">
        <v>364.36500000000001</v>
      </c>
      <c r="T143" s="647">
        <f>IFERROR(VLOOKUP($M143,Lookup!$A$1:$P$20,10,FALSE),"")</f>
        <v>4</v>
      </c>
      <c r="U143" s="647" t="str">
        <f>IFERROR(VLOOKUP($M143,Lookup!$A$1:$P$20,11,FALSE),"")</f>
        <v>Yes</v>
      </c>
      <c r="V143" s="647">
        <f>IFERROR(VLOOKUP($M143,Lookup!$A$1:$P$20,12,FALSE),"")</f>
        <v>0</v>
      </c>
      <c r="W143" s="647" t="str">
        <f>IFERROR(VLOOKUP($M143,Lookup!$A$1:$P$20,13,FALSE),"")</f>
        <v>Yes</v>
      </c>
      <c r="X143" s="647">
        <f>IFERROR(VLOOKUP($M143,Lookup!$A$1:$P$20,14,FALSE),"")</f>
        <v>0</v>
      </c>
      <c r="Y143" s="647">
        <f>IFERROR(VLOOKUP($M143,Lookup!$A$1:$P$20,15,FALSE),"")</f>
        <v>0</v>
      </c>
      <c r="Z143" s="647">
        <f>IFERROR(VLOOKUP($M143,Lookup!$A$1:$P$20,16,FALSE),"")</f>
        <v>0</v>
      </c>
      <c r="AA143" s="647">
        <f>IFERROR(VLOOKUP($M143,Lookup!$A$1:$Q$20,17,FALSE),"")</f>
        <v>2</v>
      </c>
      <c r="AB143" s="129"/>
      <c r="AC143" s="129"/>
      <c r="AD143" s="135"/>
      <c r="AE143" s="135"/>
      <c r="AF143" s="129" t="s">
        <v>1244</v>
      </c>
      <c r="AG143" s="129"/>
      <c r="AH143" s="135" t="s">
        <v>4107</v>
      </c>
      <c r="AI143" s="402">
        <v>1</v>
      </c>
      <c r="AJ143" s="402" t="s">
        <v>3431</v>
      </c>
      <c r="AK143" s="143"/>
      <c r="AL143" s="150"/>
      <c r="AM143" s="129"/>
      <c r="AN143" s="129"/>
      <c r="AO143" s="150"/>
    </row>
    <row r="144" spans="1:41" ht="39.75" customHeight="1">
      <c r="A144" s="126" t="s">
        <v>362</v>
      </c>
      <c r="B144" s="644" t="s">
        <v>3819</v>
      </c>
      <c r="C144" s="639"/>
      <c r="D144" s="639"/>
      <c r="E144" s="381"/>
      <c r="F144" s="381"/>
      <c r="G144" s="645">
        <v>500</v>
      </c>
      <c r="H144" s="646" t="s">
        <v>927</v>
      </c>
      <c r="I144" s="98"/>
      <c r="J144" s="129"/>
      <c r="K144" s="129" t="s">
        <v>4168</v>
      </c>
      <c r="L144" s="128" t="s">
        <v>4497</v>
      </c>
      <c r="M144" s="641" t="str">
        <f t="shared" si="2"/>
        <v>Blue</v>
      </c>
      <c r="N144" s="641" t="str">
        <f>IFERROR(VLOOKUP($M144,Lookup!$A$1:$P$20,2,FALSE),"")</f>
        <v>Level 5</v>
      </c>
      <c r="O144" s="641">
        <f>IFERROR(VLOOKUP($M144,Lookup!$A$1:$P$20,7,FALSE),"")</f>
        <v>0</v>
      </c>
      <c r="P144" s="642"/>
      <c r="Q144" s="641">
        <f>IFERROR(VLOOKUP($M144,Lookup!$A$1:$P$20,8,FALSE),"")</f>
        <v>2</v>
      </c>
      <c r="R144" s="641">
        <f>IFERROR(VLOOKUP($M144,Lookup!$A$1:$P$20,9,FALSE),"")</f>
        <v>2</v>
      </c>
      <c r="S144" s="641">
        <v>444</v>
      </c>
      <c r="T144" s="641">
        <f>IFERROR(VLOOKUP($M144,Lookup!$A$1:$P$20,10,FALSE),"")</f>
        <v>2</v>
      </c>
      <c r="U144" s="641">
        <f>IFERROR(VLOOKUP($M144,Lookup!$A$1:$P$20,11,FALSE),"")</f>
        <v>0</v>
      </c>
      <c r="V144" s="641">
        <f>IFERROR(VLOOKUP($M144,Lookup!$A$1:$P$20,12,FALSE),"")</f>
        <v>0</v>
      </c>
      <c r="W144" s="641">
        <f>IFERROR(VLOOKUP($M144,Lookup!$A$1:$P$20,13,FALSE),"")</f>
        <v>0</v>
      </c>
      <c r="X144" s="641">
        <f>IFERROR(VLOOKUP($M144,Lookup!$A$1:$P$20,14,FALSE),"")</f>
        <v>0</v>
      </c>
      <c r="Y144" s="641">
        <f>IFERROR(VLOOKUP($M144,Lookup!$A$1:$P$20,15,FALSE),"")</f>
        <v>0</v>
      </c>
      <c r="Z144" s="641">
        <f>IFERROR(VLOOKUP($M144,Lookup!$A$1:$P$20,16,FALSE),"")</f>
        <v>0</v>
      </c>
      <c r="AA144" s="641">
        <f>IFERROR(VLOOKUP($M144,Lookup!$A$1:$Q$20,17,FALSE),"")</f>
        <v>1</v>
      </c>
      <c r="AB144" s="129"/>
      <c r="AC144" s="129"/>
      <c r="AD144" s="135"/>
      <c r="AE144" s="135"/>
      <c r="AF144" s="129" t="s">
        <v>3820</v>
      </c>
      <c r="AG144" s="129"/>
      <c r="AH144" s="135"/>
      <c r="AI144" s="402"/>
      <c r="AJ144" s="402"/>
      <c r="AK144" s="143"/>
      <c r="AL144" s="150"/>
      <c r="AM144" s="129"/>
      <c r="AN144" s="129"/>
      <c r="AO144" s="150"/>
    </row>
    <row r="145" spans="1:41" ht="39.75" customHeight="1">
      <c r="A145" s="126" t="s">
        <v>362</v>
      </c>
      <c r="B145" s="644" t="s">
        <v>2132</v>
      </c>
      <c r="C145" s="379" t="s">
        <v>2133</v>
      </c>
      <c r="D145" s="379" t="s">
        <v>134</v>
      </c>
      <c r="E145" s="372" t="s">
        <v>40</v>
      </c>
      <c r="F145" s="372">
        <v>78133</v>
      </c>
      <c r="G145" s="645">
        <v>200</v>
      </c>
      <c r="H145" s="646" t="s">
        <v>927</v>
      </c>
      <c r="I145" s="98"/>
      <c r="J145" s="129"/>
      <c r="K145" s="129"/>
      <c r="L145" s="128" t="s">
        <v>4498</v>
      </c>
      <c r="M145" s="641" t="str">
        <f t="shared" si="2"/>
        <v>White</v>
      </c>
      <c r="N145" s="641" t="str">
        <f>IFERROR(VLOOKUP($M145,Lookup!$A$1:$P$20,2,FALSE),"")</f>
        <v>Level 7</v>
      </c>
      <c r="O145" s="641">
        <f>IFERROR(VLOOKUP($M145,Lookup!$A$1:$P$20,7,FALSE),"")</f>
        <v>0</v>
      </c>
      <c r="P145" s="642"/>
      <c r="Q145" s="641">
        <v>2</v>
      </c>
      <c r="R145" s="641">
        <f>IFERROR(VLOOKUP($M145,Lookup!$A$1:$P$20,9,FALSE),"")</f>
        <v>0</v>
      </c>
      <c r="S145" s="641">
        <v>444</v>
      </c>
      <c r="T145" s="641">
        <f>IFERROR(VLOOKUP($M145,Lookup!$A$1:$P$20,10,FALSE),"")</f>
        <v>0</v>
      </c>
      <c r="U145" s="641">
        <f>IFERROR(VLOOKUP($M145,Lookup!$A$1:$P$20,11,FALSE),"")</f>
        <v>0</v>
      </c>
      <c r="V145" s="641">
        <f>IFERROR(VLOOKUP($M145,Lookup!$A$1:$P$20,12,FALSE),"")</f>
        <v>0</v>
      </c>
      <c r="W145" s="641">
        <f>IFERROR(VLOOKUP($M145,Lookup!$A$1:$P$20,13,FALSE),"")</f>
        <v>0</v>
      </c>
      <c r="X145" s="641">
        <f>IFERROR(VLOOKUP($M145,Lookup!$A$1:$P$20,14,FALSE),"")</f>
        <v>0</v>
      </c>
      <c r="Y145" s="641">
        <f>IFERROR(VLOOKUP($M145,Lookup!$A$1:$P$20,15,FALSE),"")</f>
        <v>0</v>
      </c>
      <c r="Z145" s="641">
        <f>IFERROR(VLOOKUP($M145,Lookup!$A$1:$P$20,16,FALSE),"")</f>
        <v>0</v>
      </c>
      <c r="AA145" s="641">
        <f>IFERROR(VLOOKUP($M145,Lookup!$A$1:$Q$20,17,FALSE),"")</f>
        <v>0</v>
      </c>
      <c r="AB145" s="129"/>
      <c r="AC145" s="129"/>
      <c r="AD145" s="135"/>
      <c r="AE145" s="135"/>
      <c r="AF145" s="129" t="s">
        <v>3234</v>
      </c>
      <c r="AG145" s="130" t="s">
        <v>3235</v>
      </c>
      <c r="AH145" s="135"/>
      <c r="AI145" s="402"/>
      <c r="AJ145" s="402"/>
      <c r="AK145" s="143"/>
      <c r="AL145" s="150"/>
      <c r="AM145" s="129"/>
      <c r="AN145" s="129"/>
      <c r="AO145" s="150"/>
    </row>
    <row r="146" spans="1:41" ht="39.75" customHeight="1">
      <c r="A146" s="654" t="s">
        <v>362</v>
      </c>
      <c r="B146" s="644" t="s">
        <v>1252</v>
      </c>
      <c r="C146" s="379" t="s">
        <v>818</v>
      </c>
      <c r="D146" s="379" t="s">
        <v>150</v>
      </c>
      <c r="E146" s="372" t="s">
        <v>40</v>
      </c>
      <c r="F146" s="372">
        <v>78861</v>
      </c>
      <c r="G146" s="645">
        <v>500</v>
      </c>
      <c r="H146" s="650" t="s">
        <v>927</v>
      </c>
      <c r="I146" s="98"/>
      <c r="J146" s="129"/>
      <c r="K146" s="129"/>
      <c r="L146" s="128"/>
      <c r="M146" s="647" t="str">
        <f t="shared" si="2"/>
        <v>Blue</v>
      </c>
      <c r="N146" s="647" t="str">
        <f>IFERROR(VLOOKUP($M146,Lookup!$A$1:$P$20,2,FALSE),"")</f>
        <v>Level 5</v>
      </c>
      <c r="O146" s="647">
        <f>IFERROR(VLOOKUP($M146,Lookup!$A$1:$P$20,7,FALSE),"")</f>
        <v>0</v>
      </c>
      <c r="P146" s="648"/>
      <c r="Q146" s="647">
        <f>IFERROR(VLOOKUP($M146,Lookup!$A$1:$P$20,8,FALSE),"")</f>
        <v>2</v>
      </c>
      <c r="R146" s="647">
        <f>IFERROR(VLOOKUP($M146,Lookup!$A$1:$P$20,9,FALSE),"")</f>
        <v>2</v>
      </c>
      <c r="S146" s="647">
        <v>366</v>
      </c>
      <c r="T146" s="647">
        <f>IFERROR(VLOOKUP($M146,Lookup!$A$1:$P$20,10,FALSE),"")</f>
        <v>2</v>
      </c>
      <c r="U146" s="647">
        <f>IFERROR(VLOOKUP($M146,Lookup!$A$1:$P$20,11,FALSE),"")</f>
        <v>0</v>
      </c>
      <c r="V146" s="647">
        <f>IFERROR(VLOOKUP($M146,Lookup!$A$1:$P$20,12,FALSE),"")</f>
        <v>0</v>
      </c>
      <c r="W146" s="647">
        <f>IFERROR(VLOOKUP($M146,Lookup!$A$1:$P$20,13,FALSE),"")</f>
        <v>0</v>
      </c>
      <c r="X146" s="647">
        <f>IFERROR(VLOOKUP($M146,Lookup!$A$1:$P$20,14,FALSE),"")</f>
        <v>0</v>
      </c>
      <c r="Y146" s="647">
        <f>IFERROR(VLOOKUP($M146,Lookup!$A$1:$P$20,15,FALSE),"")</f>
        <v>0</v>
      </c>
      <c r="Z146" s="647">
        <f>IFERROR(VLOOKUP($M146,Lookup!$A$1:$P$20,16,FALSE),"")</f>
        <v>0</v>
      </c>
      <c r="AA146" s="647">
        <f>IFERROR(VLOOKUP($M146,Lookup!$A$1:$Q$20,17,FALSE),"")</f>
        <v>1</v>
      </c>
      <c r="AB146" s="129"/>
      <c r="AC146" s="129"/>
      <c r="AD146" s="135"/>
      <c r="AE146" s="135"/>
      <c r="AF146" s="129"/>
      <c r="AG146" s="129"/>
      <c r="AH146" s="135"/>
      <c r="AI146" s="135"/>
      <c r="AJ146" s="135"/>
      <c r="AK146" s="143"/>
      <c r="AL146" s="150"/>
      <c r="AM146" s="129"/>
      <c r="AN146" s="129"/>
      <c r="AO146" s="150"/>
    </row>
    <row r="147" spans="1:41" ht="39.75" customHeight="1">
      <c r="A147" s="126" t="s">
        <v>4499</v>
      </c>
      <c r="B147" s="128" t="s">
        <v>3821</v>
      </c>
      <c r="C147" s="128" t="s">
        <v>3822</v>
      </c>
      <c r="D147" s="128" t="s">
        <v>68</v>
      </c>
      <c r="E147" s="129" t="s">
        <v>40</v>
      </c>
      <c r="F147" s="129">
        <v>77026</v>
      </c>
      <c r="G147" s="98"/>
      <c r="H147" s="94"/>
      <c r="I147" s="98"/>
      <c r="J147" s="129"/>
      <c r="K147" s="129" t="s">
        <v>472</v>
      </c>
      <c r="L147" s="128" t="s">
        <v>4500</v>
      </c>
      <c r="M147" s="133" t="str">
        <f t="shared" si="2"/>
        <v/>
      </c>
      <c r="N147" s="133" t="str">
        <f>IFERROR(VLOOKUP($M147,Lookup!$A$1:$P$20,2,FALSE),"")</f>
        <v/>
      </c>
      <c r="O147" s="133" t="str">
        <f>IFERROR(VLOOKUP($M147,Lookup!$A$1:$P$20,7,FALSE),"")</f>
        <v/>
      </c>
      <c r="P147" s="380"/>
      <c r="Q147" s="133" t="str">
        <f>IFERROR(VLOOKUP($M147,Lookup!$A$1:$P$20,8,FALSE),"")</f>
        <v/>
      </c>
      <c r="R147" s="133" t="str">
        <f>IFERROR(VLOOKUP($M147,Lookup!$A$1:$P$20,9,FALSE),"")</f>
        <v/>
      </c>
      <c r="S147" s="133"/>
      <c r="T147" s="133" t="str">
        <f>IFERROR(VLOOKUP($M147,Lookup!$A$1:$P$20,10,FALSE),"")</f>
        <v/>
      </c>
      <c r="U147" s="133" t="str">
        <f>IFERROR(VLOOKUP($M147,Lookup!$A$1:$P$20,11,FALSE),"")</f>
        <v/>
      </c>
      <c r="V147" s="133" t="str">
        <f>IFERROR(VLOOKUP($M147,Lookup!$A$1:$P$20,12,FALSE),"")</f>
        <v/>
      </c>
      <c r="W147" s="133" t="str">
        <f>IFERROR(VLOOKUP($M147,Lookup!$A$1:$P$20,13,FALSE),"")</f>
        <v/>
      </c>
      <c r="X147" s="133" t="str">
        <f>IFERROR(VLOOKUP($M147,Lookup!$A$1:$P$20,14,FALSE),"")</f>
        <v/>
      </c>
      <c r="Y147" s="133" t="str">
        <f>IFERROR(VLOOKUP($M147,Lookup!$A$1:$P$20,15,FALSE),"")</f>
        <v/>
      </c>
      <c r="Z147" s="133" t="str">
        <f>IFERROR(VLOOKUP($M147,Lookup!$A$1:$P$20,16,FALSE),"")</f>
        <v/>
      </c>
      <c r="AA147" s="133" t="str">
        <f>IFERROR(VLOOKUP($M147,Lookup!$A$1:$Q$20,17,FALSE),"")</f>
        <v/>
      </c>
      <c r="AB147" s="129"/>
      <c r="AC147" s="129"/>
      <c r="AD147" s="135"/>
      <c r="AE147" s="135"/>
      <c r="AF147" s="129"/>
      <c r="AG147" s="129"/>
      <c r="AH147" s="135" t="s">
        <v>4107</v>
      </c>
      <c r="AI147" s="402">
        <v>1</v>
      </c>
      <c r="AJ147" s="402" t="s">
        <v>3057</v>
      </c>
      <c r="AK147" s="143"/>
      <c r="AL147" s="150"/>
      <c r="AM147" s="129"/>
      <c r="AN147" s="129"/>
      <c r="AO147" s="150"/>
    </row>
    <row r="148" spans="1:41" ht="39.75" customHeight="1">
      <c r="A148" s="126" t="s">
        <v>2216</v>
      </c>
      <c r="B148" s="128" t="s">
        <v>3823</v>
      </c>
      <c r="C148" s="128" t="s">
        <v>3824</v>
      </c>
      <c r="D148" s="128" t="s">
        <v>37</v>
      </c>
      <c r="E148" s="129" t="s">
        <v>40</v>
      </c>
      <c r="F148" s="129">
        <v>78205</v>
      </c>
      <c r="G148" s="98"/>
      <c r="H148" s="94"/>
      <c r="I148" s="98"/>
      <c r="J148" s="129"/>
      <c r="K148" s="129" t="s">
        <v>4167</v>
      </c>
      <c r="L148" s="132" t="s">
        <v>4501</v>
      </c>
      <c r="M148" s="133" t="str">
        <f t="shared" si="2"/>
        <v/>
      </c>
      <c r="N148" s="133" t="str">
        <f>IFERROR(VLOOKUP($M148,Lookup!$A$1:$P$20,2,FALSE),"")</f>
        <v/>
      </c>
      <c r="O148" s="133" t="str">
        <f>IFERROR(VLOOKUP($M148,Lookup!$A$1:$P$20,7,FALSE),"")</f>
        <v/>
      </c>
      <c r="P148" s="380"/>
      <c r="Q148" s="133" t="str">
        <f>IFERROR(VLOOKUP($M148,Lookup!$A$1:$P$20,8,FALSE),"")</f>
        <v/>
      </c>
      <c r="R148" s="133" t="str">
        <f>IFERROR(VLOOKUP($M148,Lookup!$A$1:$P$20,9,FALSE),"")</f>
        <v/>
      </c>
      <c r="S148" s="133"/>
      <c r="T148" s="133" t="str">
        <f>IFERROR(VLOOKUP($M148,Lookup!$A$1:$P$20,10,FALSE),"")</f>
        <v/>
      </c>
      <c r="U148" s="133" t="str">
        <f>IFERROR(VLOOKUP($M148,Lookup!$A$1:$P$20,11,FALSE),"")</f>
        <v/>
      </c>
      <c r="V148" s="133" t="str">
        <f>IFERROR(VLOOKUP($M148,Lookup!$A$1:$P$20,12,FALSE),"")</f>
        <v/>
      </c>
      <c r="W148" s="133" t="str">
        <f>IFERROR(VLOOKUP($M148,Lookup!$A$1:$P$20,13,FALSE),"")</f>
        <v/>
      </c>
      <c r="X148" s="133" t="str">
        <f>IFERROR(VLOOKUP($M148,Lookup!$A$1:$P$20,14,FALSE),"")</f>
        <v/>
      </c>
      <c r="Y148" s="133" t="str">
        <f>IFERROR(VLOOKUP($M148,Lookup!$A$1:$P$20,15,FALSE),"")</f>
        <v/>
      </c>
      <c r="Z148" s="133" t="str">
        <f>IFERROR(VLOOKUP($M148,Lookup!$A$1:$P$20,16,FALSE),"")</f>
        <v/>
      </c>
      <c r="AA148" s="133" t="str">
        <f>IFERROR(VLOOKUP($M148,Lookup!$A$1:$Q$20,17,FALSE),"")</f>
        <v/>
      </c>
      <c r="AB148" s="129"/>
      <c r="AC148" s="129"/>
      <c r="AD148" s="135"/>
      <c r="AE148" s="135"/>
      <c r="AF148" s="129" t="s">
        <v>3825</v>
      </c>
      <c r="AG148" s="130" t="s">
        <v>3826</v>
      </c>
      <c r="AH148" s="135"/>
      <c r="AI148" s="135"/>
      <c r="AJ148" s="135"/>
      <c r="AK148" s="143"/>
      <c r="AL148" s="150"/>
      <c r="AM148" s="129"/>
      <c r="AN148" s="129"/>
      <c r="AO148" s="150"/>
    </row>
    <row r="149" spans="1:41" ht="39.75" customHeight="1">
      <c r="A149" s="126" t="s">
        <v>2529</v>
      </c>
      <c r="B149" s="140" t="s">
        <v>299</v>
      </c>
      <c r="C149" s="379" t="s">
        <v>2543</v>
      </c>
      <c r="D149" s="379" t="s">
        <v>2544</v>
      </c>
      <c r="E149" s="372" t="s">
        <v>40</v>
      </c>
      <c r="F149" s="372">
        <v>78113</v>
      </c>
      <c r="G149" s="159">
        <v>250</v>
      </c>
      <c r="H149" s="158" t="s">
        <v>931</v>
      </c>
      <c r="I149" s="98"/>
      <c r="J149" s="129"/>
      <c r="K149" s="129"/>
      <c r="L149" s="132" t="s">
        <v>4502</v>
      </c>
      <c r="M149" s="411" t="str">
        <f t="shared" si="2"/>
        <v>Red</v>
      </c>
      <c r="N149" s="411" t="str">
        <f>IFERROR(VLOOKUP($M149,Lookup!$A$1:$P$20,2,FALSE),"")</f>
        <v>Level 6</v>
      </c>
      <c r="O149" s="411">
        <f>IFERROR(VLOOKUP($M149,Lookup!$A$1:$P$20,7,FALSE),"")</f>
        <v>0</v>
      </c>
      <c r="P149" s="637"/>
      <c r="Q149" s="411">
        <f>IFERROR(VLOOKUP($M149,Lookup!$A$1:$P$20,8,FALSE),"")</f>
        <v>1</v>
      </c>
      <c r="R149" s="411">
        <f>IFERROR(VLOOKUP($M149,Lookup!$A$1:$P$20,9,FALSE),"")</f>
        <v>0</v>
      </c>
      <c r="S149" s="411"/>
      <c r="T149" s="411">
        <f>IFERROR(VLOOKUP($M149,Lookup!$A$1:$P$20,10,FALSE),"")</f>
        <v>2</v>
      </c>
      <c r="U149" s="411">
        <f>IFERROR(VLOOKUP($M149,Lookup!$A$1:$P$20,11,FALSE),"")</f>
        <v>0</v>
      </c>
      <c r="V149" s="411">
        <f>IFERROR(VLOOKUP($M149,Lookup!$A$1:$P$20,12,FALSE),"")</f>
        <v>0</v>
      </c>
      <c r="W149" s="411">
        <f>IFERROR(VLOOKUP($M149,Lookup!$A$1:$P$20,13,FALSE),"")</f>
        <v>0</v>
      </c>
      <c r="X149" s="411">
        <f>IFERROR(VLOOKUP($M149,Lookup!$A$1:$P$20,14,FALSE),"")</f>
        <v>0</v>
      </c>
      <c r="Y149" s="411">
        <f>IFERROR(VLOOKUP($M149,Lookup!$A$1:$P$20,15,FALSE),"")</f>
        <v>0</v>
      </c>
      <c r="Z149" s="411">
        <f>IFERROR(VLOOKUP($M149,Lookup!$A$1:$P$20,16,FALSE),"")</f>
        <v>0</v>
      </c>
      <c r="AA149" s="411">
        <f>IFERROR(VLOOKUP($M149,Lookup!$A$1:$Q$20,17,FALSE),"")</f>
        <v>1</v>
      </c>
      <c r="AB149" s="129"/>
      <c r="AC149" s="129"/>
      <c r="AD149" s="135"/>
      <c r="AE149" s="135"/>
      <c r="AF149" s="129" t="s">
        <v>1266</v>
      </c>
      <c r="AG149" s="130"/>
      <c r="AH149" s="135"/>
      <c r="AI149" s="135"/>
      <c r="AJ149" s="135"/>
      <c r="AK149" s="143"/>
      <c r="AL149" s="150"/>
      <c r="AM149" s="129"/>
      <c r="AN149" s="129"/>
      <c r="AO149" s="150"/>
    </row>
    <row r="150" spans="1:41" ht="39.75" customHeight="1">
      <c r="A150" s="126" t="s">
        <v>362</v>
      </c>
      <c r="B150" s="644" t="s">
        <v>4503</v>
      </c>
      <c r="C150" s="379" t="s">
        <v>304</v>
      </c>
      <c r="D150" s="379" t="s">
        <v>305</v>
      </c>
      <c r="E150" s="372" t="s">
        <v>40</v>
      </c>
      <c r="F150" s="372">
        <v>76702</v>
      </c>
      <c r="G150" s="645">
        <v>20000</v>
      </c>
      <c r="H150" s="646" t="s">
        <v>927</v>
      </c>
      <c r="I150" s="98"/>
      <c r="J150" s="129"/>
      <c r="K150" s="129" t="s">
        <v>4105</v>
      </c>
      <c r="L150" s="128" t="s">
        <v>4106</v>
      </c>
      <c r="M150" s="133" t="str">
        <f t="shared" si="2"/>
        <v>Silver</v>
      </c>
      <c r="N150" s="133" t="str">
        <f>IFERROR(VLOOKUP($M150,Lookup!$A$1:$P$20,2,FALSE),"")</f>
        <v>Level 1</v>
      </c>
      <c r="O150" s="133">
        <f>IFERROR(VLOOKUP($M150,Lookup!$A$1:$P$20,7,FALSE),"")</f>
        <v>4</v>
      </c>
      <c r="P150" s="380"/>
      <c r="Q150" s="133">
        <f>IFERROR(VLOOKUP($M150,Lookup!$A$1:$P$20,8,FALSE),"")</f>
        <v>6</v>
      </c>
      <c r="R150" s="133">
        <f>IFERROR(VLOOKUP($M150,Lookup!$A$1:$P$20,9,FALSE),"")</f>
        <v>4</v>
      </c>
      <c r="S150" s="133"/>
      <c r="T150" s="133">
        <f>IFERROR(VLOOKUP($M150,Lookup!$A$1:$P$20,10,FALSE),"")</f>
        <v>8</v>
      </c>
      <c r="U150" s="133" t="str">
        <f>IFERROR(VLOOKUP($M150,Lookup!$A$1:$P$20,11,FALSE),"")</f>
        <v>Yes</v>
      </c>
      <c r="V150" s="133" t="str">
        <f>IFERROR(VLOOKUP($M150,Lookup!$A$1:$P$20,12,FALSE),"")</f>
        <v>10X20</v>
      </c>
      <c r="W150" s="133" t="str">
        <f>IFERROR(VLOOKUP($M150,Lookup!$A$1:$P$20,13,FALSE),"")</f>
        <v>Yes</v>
      </c>
      <c r="X150" s="133" t="str">
        <f>IFERROR(VLOOKUP($M150,Lookup!$A$1:$P$20,14,FALSE),"")</f>
        <v>Yes</v>
      </c>
      <c r="Y150" s="133" t="str">
        <f>IFERROR(VLOOKUP($M150,Lookup!$A$1:$P$20,15,FALSE),"")</f>
        <v>Yes</v>
      </c>
      <c r="Z150" s="133">
        <f>IFERROR(VLOOKUP($M150,Lookup!$A$1:$P$20,16,FALSE),"")</f>
        <v>4</v>
      </c>
      <c r="AA150" s="133">
        <f>IFERROR(VLOOKUP($M150,Lookup!$A$1:$Q$20,17,FALSE),"")</f>
        <v>4</v>
      </c>
      <c r="AB150" s="129"/>
      <c r="AC150" s="129"/>
      <c r="AD150" s="135"/>
      <c r="AE150" s="135"/>
      <c r="AF150" s="129"/>
      <c r="AG150" s="129"/>
      <c r="AH150" s="135" t="s">
        <v>4107</v>
      </c>
      <c r="AI150" s="402">
        <v>4</v>
      </c>
      <c r="AJ150" s="402" t="s">
        <v>4108</v>
      </c>
      <c r="AK150" s="143"/>
      <c r="AL150" s="150"/>
      <c r="AM150" s="129"/>
      <c r="AN150" s="129"/>
      <c r="AO150" s="150"/>
    </row>
    <row r="151" spans="1:41" ht="39.75" customHeight="1">
      <c r="A151" s="126" t="s">
        <v>2529</v>
      </c>
      <c r="B151" s="140" t="s">
        <v>4503</v>
      </c>
      <c r="C151" s="379" t="s">
        <v>304</v>
      </c>
      <c r="D151" s="379" t="s">
        <v>305</v>
      </c>
      <c r="E151" s="372" t="s">
        <v>40</v>
      </c>
      <c r="F151" s="372">
        <v>76702</v>
      </c>
      <c r="G151" s="159">
        <v>12000</v>
      </c>
      <c r="H151" s="96" t="s">
        <v>931</v>
      </c>
      <c r="I151" s="98"/>
      <c r="J151" s="129"/>
      <c r="K151" s="129" t="s">
        <v>4105</v>
      </c>
      <c r="L151" s="128" t="s">
        <v>4504</v>
      </c>
      <c r="M151" s="641" t="str">
        <f t="shared" si="2"/>
        <v>Silver</v>
      </c>
      <c r="N151" s="641" t="str">
        <f>IFERROR(VLOOKUP($M151,Lookup!$A$1:$P$20,2,FALSE),"")</f>
        <v>Level 1</v>
      </c>
      <c r="O151" s="641">
        <f>IFERROR(VLOOKUP($M151,Lookup!$A$1:$P$20,7,FALSE),"")</f>
        <v>4</v>
      </c>
      <c r="P151" s="642" t="s">
        <v>4505</v>
      </c>
      <c r="Q151" s="641">
        <f>IFERROR(VLOOKUP($M151,Lookup!$A$1:$P$20,8,FALSE),"")</f>
        <v>6</v>
      </c>
      <c r="R151" s="641">
        <f>IFERROR(VLOOKUP($M151,Lookup!$A$1:$P$20,9,FALSE),"")</f>
        <v>4</v>
      </c>
      <c r="S151" s="641" t="s">
        <v>4506</v>
      </c>
      <c r="T151" s="641">
        <f>IFERROR(VLOOKUP($M151,Lookup!$A$1:$P$20,10,FALSE),"")</f>
        <v>8</v>
      </c>
      <c r="U151" s="641" t="str">
        <f>IFERROR(VLOOKUP($M151,Lookup!$A$1:$P$20,11,FALSE),"")</f>
        <v>Yes</v>
      </c>
      <c r="V151" s="641" t="str">
        <f>IFERROR(VLOOKUP($M151,Lookup!$A$1:$P$20,12,FALSE),"")</f>
        <v>10X20</v>
      </c>
      <c r="W151" s="641" t="str">
        <f>IFERROR(VLOOKUP($M151,Lookup!$A$1:$P$20,13,FALSE),"")</f>
        <v>Yes</v>
      </c>
      <c r="X151" s="641" t="str">
        <f>IFERROR(VLOOKUP($M151,Lookup!$A$1:$P$20,14,FALSE),"")</f>
        <v>Yes</v>
      </c>
      <c r="Y151" s="641" t="str">
        <f>IFERROR(VLOOKUP($M151,Lookup!$A$1:$P$20,15,FALSE),"")</f>
        <v>Yes</v>
      </c>
      <c r="Z151" s="641">
        <f>IFERROR(VLOOKUP($M151,Lookup!$A$1:$P$20,16,FALSE),"")</f>
        <v>4</v>
      </c>
      <c r="AA151" s="641">
        <f>IFERROR(VLOOKUP($M151,Lookup!$A$1:$Q$20,17,FALSE),"")</f>
        <v>4</v>
      </c>
      <c r="AB151" s="129"/>
      <c r="AC151" s="129"/>
      <c r="AD151" s="135"/>
      <c r="AE151" s="135"/>
      <c r="AF151" s="129"/>
      <c r="AG151" s="129"/>
      <c r="AH151" s="135"/>
      <c r="AI151" s="135"/>
      <c r="AJ151" s="135"/>
      <c r="AK151" s="143"/>
      <c r="AL151" s="150"/>
      <c r="AM151" s="129"/>
      <c r="AN151" s="129"/>
      <c r="AO151" s="150"/>
    </row>
    <row r="152" spans="1:41" ht="39.75" customHeight="1">
      <c r="A152" s="654" t="s">
        <v>2969</v>
      </c>
      <c r="B152" s="128" t="s">
        <v>3827</v>
      </c>
      <c r="C152" s="128" t="s">
        <v>3828</v>
      </c>
      <c r="D152" s="128" t="s">
        <v>37</v>
      </c>
      <c r="E152" s="129" t="s">
        <v>40</v>
      </c>
      <c r="F152" s="129">
        <v>78219</v>
      </c>
      <c r="G152" s="98"/>
      <c r="H152" s="94"/>
      <c r="I152" s="98"/>
      <c r="J152" s="129"/>
      <c r="K152" s="129" t="s">
        <v>1814</v>
      </c>
      <c r="L152" s="128"/>
      <c r="M152" s="133" t="str">
        <f t="shared" si="2"/>
        <v/>
      </c>
      <c r="N152" s="133" t="str">
        <f>IFERROR(VLOOKUP($M152,Lookup!$A$1:$P$20,2,FALSE),"")</f>
        <v/>
      </c>
      <c r="O152" s="133" t="str">
        <f>IFERROR(VLOOKUP($M152,Lookup!$A$1:$P$20,7,FALSE),"")</f>
        <v/>
      </c>
      <c r="P152" s="380"/>
      <c r="Q152" s="133" t="str">
        <f>IFERROR(VLOOKUP($M152,Lookup!$A$1:$P$20,8,FALSE),"")</f>
        <v/>
      </c>
      <c r="R152" s="133" t="str">
        <f>IFERROR(VLOOKUP($M152,Lookup!$A$1:$P$20,9,FALSE),"")</f>
        <v/>
      </c>
      <c r="S152" s="133"/>
      <c r="T152" s="133" t="str">
        <f>IFERROR(VLOOKUP($M152,Lookup!$A$1:$P$20,10,FALSE),"")</f>
        <v/>
      </c>
      <c r="U152" s="133" t="str">
        <f>IFERROR(VLOOKUP($M152,Lookup!$A$1:$P$20,11,FALSE),"")</f>
        <v/>
      </c>
      <c r="V152" s="133" t="str">
        <f>IFERROR(VLOOKUP($M152,Lookup!$A$1:$P$20,12,FALSE),"")</f>
        <v/>
      </c>
      <c r="W152" s="133" t="str">
        <f>IFERROR(VLOOKUP($M152,Lookup!$A$1:$P$20,13,FALSE),"")</f>
        <v/>
      </c>
      <c r="X152" s="133" t="str">
        <f>IFERROR(VLOOKUP($M152,Lookup!$A$1:$P$20,14,FALSE),"")</f>
        <v/>
      </c>
      <c r="Y152" s="133" t="str">
        <f>IFERROR(VLOOKUP($M152,Lookup!$A$1:$P$20,15,FALSE),"")</f>
        <v/>
      </c>
      <c r="Z152" s="133" t="str">
        <f>IFERROR(VLOOKUP($M152,Lookup!$A$1:$P$20,16,FALSE),"")</f>
        <v/>
      </c>
      <c r="AA152" s="133" t="str">
        <f>IFERROR(VLOOKUP($M152,Lookup!$A$1:$Q$20,17,FALSE),"")</f>
        <v/>
      </c>
      <c r="AB152" s="129"/>
      <c r="AC152" s="129"/>
      <c r="AD152" s="135"/>
      <c r="AE152" s="135"/>
      <c r="AF152" s="129"/>
      <c r="AG152" s="129"/>
      <c r="AH152" s="135"/>
      <c r="AI152" s="135"/>
      <c r="AJ152" s="135"/>
      <c r="AK152" s="143"/>
      <c r="AL152" s="150"/>
      <c r="AM152" s="129"/>
      <c r="AN152" s="129"/>
      <c r="AO152" s="150"/>
    </row>
    <row r="153" spans="1:41" ht="39.75" customHeight="1">
      <c r="A153" s="464" t="s">
        <v>2529</v>
      </c>
      <c r="B153" s="140" t="s">
        <v>3829</v>
      </c>
      <c r="C153" s="379" t="s">
        <v>1738</v>
      </c>
      <c r="D153" s="379" t="s">
        <v>178</v>
      </c>
      <c r="E153" s="372" t="s">
        <v>40</v>
      </c>
      <c r="F153" s="372">
        <v>78948</v>
      </c>
      <c r="G153" s="159">
        <v>250</v>
      </c>
      <c r="H153" s="158" t="s">
        <v>931</v>
      </c>
      <c r="I153" s="98"/>
      <c r="J153" s="129"/>
      <c r="K153" s="129" t="s">
        <v>785</v>
      </c>
      <c r="L153" s="128" t="s">
        <v>4507</v>
      </c>
      <c r="M153" s="641" t="str">
        <f t="shared" si="2"/>
        <v>Red</v>
      </c>
      <c r="N153" s="641" t="str">
        <f>IFERROR(VLOOKUP($M153,Lookup!$A$1:$P$20,2,FALSE),"")</f>
        <v>Level 6</v>
      </c>
      <c r="O153" s="641">
        <f>IFERROR(VLOOKUP($M153,Lookup!$A$1:$P$20,7,FALSE),"")</f>
        <v>0</v>
      </c>
      <c r="P153" s="642"/>
      <c r="Q153" s="641">
        <f>IFERROR(VLOOKUP($M153,Lookup!$A$1:$P$20,8,FALSE),"")</f>
        <v>1</v>
      </c>
      <c r="R153" s="641">
        <f>IFERROR(VLOOKUP($M153,Lookup!$A$1:$P$20,9,FALSE),"")</f>
        <v>0</v>
      </c>
      <c r="S153" s="641">
        <v>450</v>
      </c>
      <c r="T153" s="641">
        <f>IFERROR(VLOOKUP($M153,Lookup!$A$1:$P$20,10,FALSE),"")</f>
        <v>2</v>
      </c>
      <c r="U153" s="641">
        <f>IFERROR(VLOOKUP($M153,Lookup!$A$1:$P$20,11,FALSE),"")</f>
        <v>0</v>
      </c>
      <c r="V153" s="641">
        <f>IFERROR(VLOOKUP($M153,Lookup!$A$1:$P$20,12,FALSE),"")</f>
        <v>0</v>
      </c>
      <c r="W153" s="641">
        <f>IFERROR(VLOOKUP($M153,Lookup!$A$1:$P$20,13,FALSE),"")</f>
        <v>0</v>
      </c>
      <c r="X153" s="641">
        <f>IFERROR(VLOOKUP($M153,Lookup!$A$1:$P$20,14,FALSE),"")</f>
        <v>0</v>
      </c>
      <c r="Y153" s="641">
        <f>IFERROR(VLOOKUP($M153,Lookup!$A$1:$P$20,15,FALSE),"")</f>
        <v>0</v>
      </c>
      <c r="Z153" s="641">
        <f>IFERROR(VLOOKUP($M153,Lookup!$A$1:$P$20,16,FALSE),"")</f>
        <v>0</v>
      </c>
      <c r="AA153" s="641">
        <f>IFERROR(VLOOKUP($M153,Lookup!$A$1:$Q$20,17,FALSE),"")</f>
        <v>1</v>
      </c>
      <c r="AB153" s="129"/>
      <c r="AC153" s="129"/>
      <c r="AD153" s="135"/>
      <c r="AE153" s="135"/>
      <c r="AF153" s="129" t="s">
        <v>716</v>
      </c>
      <c r="AG153" s="129"/>
      <c r="AH153" s="135"/>
      <c r="AI153" s="135"/>
      <c r="AJ153" s="135"/>
      <c r="AK153" s="143"/>
      <c r="AL153" s="150"/>
      <c r="AM153" s="129"/>
      <c r="AN153" s="129"/>
      <c r="AO153" s="150"/>
    </row>
    <row r="154" spans="1:41" ht="39.75" customHeight="1">
      <c r="A154" s="126" t="s">
        <v>362</v>
      </c>
      <c r="B154" s="644" t="s">
        <v>3208</v>
      </c>
      <c r="C154" s="379" t="s">
        <v>2357</v>
      </c>
      <c r="D154" s="379" t="s">
        <v>37</v>
      </c>
      <c r="E154" s="372" t="s">
        <v>40</v>
      </c>
      <c r="F154" s="372">
        <v>78249</v>
      </c>
      <c r="G154" s="645">
        <v>500</v>
      </c>
      <c r="H154" s="650" t="s">
        <v>927</v>
      </c>
      <c r="I154" s="98"/>
      <c r="J154" s="129"/>
      <c r="K154" s="129" t="s">
        <v>472</v>
      </c>
      <c r="L154" s="128" t="s">
        <v>4508</v>
      </c>
      <c r="M154" s="641" t="str">
        <f t="shared" si="2"/>
        <v>Blue</v>
      </c>
      <c r="N154" s="641" t="str">
        <f>IFERROR(VLOOKUP($M154,Lookup!$A$1:$P$20,2,FALSE),"")</f>
        <v>Level 5</v>
      </c>
      <c r="O154" s="641">
        <f>IFERROR(VLOOKUP($M154,Lookup!$A$1:$P$20,7,FALSE),"")</f>
        <v>0</v>
      </c>
      <c r="P154" s="642"/>
      <c r="Q154" s="641">
        <v>4</v>
      </c>
      <c r="R154" s="641">
        <f>IFERROR(VLOOKUP($M154,Lookup!$A$1:$P$20,9,FALSE),"")</f>
        <v>2</v>
      </c>
      <c r="S154" s="649">
        <v>451452</v>
      </c>
      <c r="T154" s="641">
        <f>IFERROR(VLOOKUP($M154,Lookup!$A$1:$P$20,10,FALSE),"")</f>
        <v>2</v>
      </c>
      <c r="U154" s="641">
        <f>IFERROR(VLOOKUP($M154,Lookup!$A$1:$P$20,11,FALSE),"")</f>
        <v>0</v>
      </c>
      <c r="V154" s="641">
        <f>IFERROR(VLOOKUP($M154,Lookup!$A$1:$P$20,12,FALSE),"")</f>
        <v>0</v>
      </c>
      <c r="W154" s="641">
        <f>IFERROR(VLOOKUP($M154,Lookup!$A$1:$P$20,13,FALSE),"")</f>
        <v>0</v>
      </c>
      <c r="X154" s="641">
        <f>IFERROR(VLOOKUP($M154,Lookup!$A$1:$P$20,14,FALSE),"")</f>
        <v>0</v>
      </c>
      <c r="Y154" s="641">
        <f>IFERROR(VLOOKUP($M154,Lookup!$A$1:$P$20,15,FALSE),"")</f>
        <v>0</v>
      </c>
      <c r="Z154" s="641">
        <f>IFERROR(VLOOKUP($M154,Lookup!$A$1:$P$20,16,FALSE),"")</f>
        <v>0</v>
      </c>
      <c r="AA154" s="641">
        <f>IFERROR(VLOOKUP($M154,Lookup!$A$1:$Q$20,17,FALSE),"")</f>
        <v>1</v>
      </c>
      <c r="AB154" s="129"/>
      <c r="AC154" s="129"/>
      <c r="AD154" s="135"/>
      <c r="AE154" s="135"/>
      <c r="AF154" s="129"/>
      <c r="AG154" s="129"/>
      <c r="AH154" s="135"/>
      <c r="AI154" s="135"/>
      <c r="AJ154" s="135"/>
      <c r="AK154" s="143"/>
      <c r="AL154" s="150"/>
      <c r="AM154" s="129"/>
      <c r="AN154" s="129"/>
      <c r="AO154" s="150"/>
    </row>
    <row r="155" spans="1:41" ht="39.75" customHeight="1">
      <c r="A155" s="126" t="s">
        <v>4372</v>
      </c>
      <c r="B155" s="128" t="s">
        <v>3830</v>
      </c>
      <c r="C155" s="128" t="s">
        <v>3831</v>
      </c>
      <c r="D155" s="128" t="s">
        <v>107</v>
      </c>
      <c r="E155" s="129" t="s">
        <v>40</v>
      </c>
      <c r="F155" s="129">
        <v>78016</v>
      </c>
      <c r="G155" s="98"/>
      <c r="H155" s="94"/>
      <c r="I155" s="98"/>
      <c r="J155" s="129"/>
      <c r="K155" s="129" t="s">
        <v>1045</v>
      </c>
      <c r="L155" s="128" t="s">
        <v>4509</v>
      </c>
      <c r="M155" s="133" t="str">
        <f t="shared" si="2"/>
        <v/>
      </c>
      <c r="N155" s="133" t="str">
        <f>IFERROR(VLOOKUP($M155,Lookup!$A$1:$P$20,2,FALSE),"")</f>
        <v/>
      </c>
      <c r="O155" s="133" t="str">
        <f>IFERROR(VLOOKUP($M155,Lookup!$A$1:$P$20,7,FALSE),"")</f>
        <v/>
      </c>
      <c r="P155" s="380"/>
      <c r="Q155" s="133" t="str">
        <f>IFERROR(VLOOKUP($M155,Lookup!$A$1:$P$20,8,FALSE),"")</f>
        <v/>
      </c>
      <c r="R155" s="133" t="str">
        <f>IFERROR(VLOOKUP($M155,Lookup!$A$1:$P$20,9,FALSE),"")</f>
        <v/>
      </c>
      <c r="S155" s="133"/>
      <c r="T155" s="133" t="str">
        <f>IFERROR(VLOOKUP($M155,Lookup!$A$1:$P$20,10,FALSE),"")</f>
        <v/>
      </c>
      <c r="U155" s="133" t="str">
        <f>IFERROR(VLOOKUP($M155,Lookup!$A$1:$P$20,11,FALSE),"")</f>
        <v/>
      </c>
      <c r="V155" s="133" t="str">
        <f>IFERROR(VLOOKUP($M155,Lookup!$A$1:$P$20,12,FALSE),"")</f>
        <v/>
      </c>
      <c r="W155" s="133" t="str">
        <f>IFERROR(VLOOKUP($M155,Lookup!$A$1:$P$20,13,FALSE),"")</f>
        <v/>
      </c>
      <c r="X155" s="133" t="str">
        <f>IFERROR(VLOOKUP($M155,Lookup!$A$1:$P$20,14,FALSE),"")</f>
        <v/>
      </c>
      <c r="Y155" s="133" t="str">
        <f>IFERROR(VLOOKUP($M155,Lookup!$A$1:$P$20,15,FALSE),"")</f>
        <v/>
      </c>
      <c r="Z155" s="133" t="str">
        <f>IFERROR(VLOOKUP($M155,Lookup!$A$1:$P$20,16,FALSE),"")</f>
        <v/>
      </c>
      <c r="AA155" s="133" t="str">
        <f>IFERROR(VLOOKUP($M155,Lookup!$A$1:$Q$20,17,FALSE),"")</f>
        <v/>
      </c>
      <c r="AB155" s="129"/>
      <c r="AC155" s="129"/>
      <c r="AD155" s="135"/>
      <c r="AE155" s="135"/>
      <c r="AF155" s="129" t="s">
        <v>3832</v>
      </c>
      <c r="AG155" s="129"/>
      <c r="AH155" s="135" t="s">
        <v>4107</v>
      </c>
      <c r="AI155" s="402">
        <v>1</v>
      </c>
      <c r="AJ155" s="402" t="s">
        <v>3057</v>
      </c>
      <c r="AK155" s="143"/>
      <c r="AL155" s="150"/>
      <c r="AM155" s="129"/>
      <c r="AN155" s="129"/>
      <c r="AO155" s="150"/>
    </row>
    <row r="156" spans="1:41" ht="39.75" customHeight="1">
      <c r="A156" s="126" t="s">
        <v>2529</v>
      </c>
      <c r="B156" s="140" t="s">
        <v>3371</v>
      </c>
      <c r="C156" s="379" t="s">
        <v>1290</v>
      </c>
      <c r="D156" s="379" t="s">
        <v>37</v>
      </c>
      <c r="E156" s="372" t="s">
        <v>40</v>
      </c>
      <c r="F156" s="372">
        <v>78258</v>
      </c>
      <c r="G156" s="159">
        <v>10000</v>
      </c>
      <c r="H156" s="96" t="s">
        <v>931</v>
      </c>
      <c r="I156" s="98"/>
      <c r="J156" s="129"/>
      <c r="K156" s="129" t="s">
        <v>996</v>
      </c>
      <c r="L156" s="128" t="s">
        <v>4510</v>
      </c>
      <c r="M156" s="641" t="str">
        <f t="shared" si="2"/>
        <v>Silver</v>
      </c>
      <c r="N156" s="641" t="str">
        <f>IFERROR(VLOOKUP($M156,Lookup!$A$1:$P$20,2,FALSE),"")</f>
        <v>Level 1</v>
      </c>
      <c r="O156" s="641">
        <f>IFERROR(VLOOKUP($M156,Lookup!$A$1:$P$20,7,FALSE),"")</f>
        <v>4</v>
      </c>
      <c r="P156" s="642" t="s">
        <v>4511</v>
      </c>
      <c r="Q156" s="641">
        <f>IFERROR(VLOOKUP($M156,Lookup!$A$1:$P$20,8,FALSE),"")</f>
        <v>6</v>
      </c>
      <c r="R156" s="641">
        <f>IFERROR(VLOOKUP($M156,Lookup!$A$1:$P$20,9,FALSE),"")</f>
        <v>4</v>
      </c>
      <c r="S156" s="649" t="s">
        <v>4512</v>
      </c>
      <c r="T156" s="641">
        <f>IFERROR(VLOOKUP($M156,Lookup!$A$1:$P$20,10,FALSE),"")</f>
        <v>8</v>
      </c>
      <c r="U156" s="641" t="str">
        <f>IFERROR(VLOOKUP($M156,Lookup!$A$1:$P$20,11,FALSE),"")</f>
        <v>Yes</v>
      </c>
      <c r="V156" s="641" t="str">
        <f>IFERROR(VLOOKUP($M156,Lookup!$A$1:$P$20,12,FALSE),"")</f>
        <v>10X20</v>
      </c>
      <c r="W156" s="641" t="str">
        <f>IFERROR(VLOOKUP($M156,Lookup!$A$1:$P$20,13,FALSE),"")</f>
        <v>Yes</v>
      </c>
      <c r="X156" s="641" t="str">
        <f>IFERROR(VLOOKUP($M156,Lookup!$A$1:$P$20,14,FALSE),"")</f>
        <v>Yes</v>
      </c>
      <c r="Y156" s="641" t="str">
        <f>IFERROR(VLOOKUP($M156,Lookup!$A$1:$P$20,15,FALSE),"")</f>
        <v>Yes</v>
      </c>
      <c r="Z156" s="641">
        <f>IFERROR(VLOOKUP($M156,Lookup!$A$1:$P$20,16,FALSE),"")</f>
        <v>4</v>
      </c>
      <c r="AA156" s="641">
        <f>IFERROR(VLOOKUP($M156,Lookup!$A$1:$Q$20,17,FALSE),"")</f>
        <v>4</v>
      </c>
      <c r="AB156" s="129"/>
      <c r="AC156" s="129"/>
      <c r="AD156" s="135"/>
      <c r="AE156" s="135"/>
      <c r="AF156" s="129" t="s">
        <v>2777</v>
      </c>
      <c r="AG156" s="130" t="s">
        <v>2778</v>
      </c>
      <c r="AH156" s="135" t="s">
        <v>4107</v>
      </c>
      <c r="AI156" s="135">
        <v>2</v>
      </c>
      <c r="AJ156" s="135" t="s">
        <v>4108</v>
      </c>
      <c r="AK156" s="143"/>
      <c r="AL156" s="150"/>
      <c r="AM156" s="129"/>
      <c r="AN156" s="129"/>
      <c r="AO156" s="150"/>
    </row>
    <row r="157" spans="1:41" ht="39.75" customHeight="1">
      <c r="A157" s="126" t="s">
        <v>2529</v>
      </c>
      <c r="B157" s="140" t="s">
        <v>4513</v>
      </c>
      <c r="C157" s="379" t="s">
        <v>3428</v>
      </c>
      <c r="D157" s="379" t="s">
        <v>123</v>
      </c>
      <c r="E157" s="372" t="s">
        <v>40</v>
      </c>
      <c r="F157" s="372">
        <v>78664</v>
      </c>
      <c r="G157" s="159">
        <v>1250</v>
      </c>
      <c r="H157" s="158" t="s">
        <v>931</v>
      </c>
      <c r="I157" s="98"/>
      <c r="J157" s="129"/>
      <c r="K157" s="129" t="s">
        <v>712</v>
      </c>
      <c r="L157" s="132" t="s">
        <v>4514</v>
      </c>
      <c r="M157" s="641" t="str">
        <f t="shared" si="2"/>
        <v>Trophy</v>
      </c>
      <c r="N157" s="641" t="str">
        <f>IFERROR(VLOOKUP($M157,Lookup!$A$1:$P$20,2,FALSE),"")</f>
        <v>Level 4</v>
      </c>
      <c r="O157" s="641">
        <f>IFERROR(VLOOKUP($M157,Lookup!$A$1:$P$20,7,FALSE),"")</f>
        <v>0</v>
      </c>
      <c r="P157" s="642"/>
      <c r="Q157" s="641">
        <f>IFERROR(VLOOKUP($M157,Lookup!$A$1:$P$20,8,FALSE),"")</f>
        <v>2</v>
      </c>
      <c r="R157" s="641">
        <f>IFERROR(VLOOKUP($M157,Lookup!$A$1:$P$20,9,FALSE),"")</f>
        <v>2</v>
      </c>
      <c r="S157" s="649">
        <v>458457</v>
      </c>
      <c r="T157" s="641">
        <f>IFERROR(VLOOKUP($M157,Lookup!$A$1:$P$20,10,FALSE),"")</f>
        <v>4</v>
      </c>
      <c r="U157" s="641" t="str">
        <f>IFERROR(VLOOKUP($M157,Lookup!$A$1:$P$20,11,FALSE),"")</f>
        <v>Yes</v>
      </c>
      <c r="V157" s="641">
        <f>IFERROR(VLOOKUP($M157,Lookup!$A$1:$P$20,12,FALSE),"")</f>
        <v>0</v>
      </c>
      <c r="W157" s="641" t="str">
        <f>IFERROR(VLOOKUP($M157,Lookup!$A$1:$P$20,13,FALSE),"")</f>
        <v>Yes</v>
      </c>
      <c r="X157" s="641">
        <f>IFERROR(VLOOKUP($M157,Lookup!$A$1:$P$20,14,FALSE),"")</f>
        <v>0</v>
      </c>
      <c r="Y157" s="641">
        <f>IFERROR(VLOOKUP($M157,Lookup!$A$1:$P$20,15,FALSE),"")</f>
        <v>0</v>
      </c>
      <c r="Z157" s="641">
        <f>IFERROR(VLOOKUP($M157,Lookup!$A$1:$P$20,16,FALSE),"")</f>
        <v>0</v>
      </c>
      <c r="AA157" s="641">
        <f>IFERROR(VLOOKUP($M157,Lookup!$A$1:$Q$20,17,FALSE),"")</f>
        <v>2</v>
      </c>
      <c r="AB157" s="129"/>
      <c r="AC157" s="129"/>
      <c r="AD157" s="135"/>
      <c r="AE157" s="135"/>
      <c r="AF157" s="129" t="s">
        <v>4515</v>
      </c>
      <c r="AG157" s="150"/>
      <c r="AH157" s="135" t="s">
        <v>4107</v>
      </c>
      <c r="AI157" s="402">
        <v>1</v>
      </c>
      <c r="AJ157" s="402" t="s">
        <v>3431</v>
      </c>
      <c r="AK157" s="143"/>
      <c r="AL157" s="150"/>
      <c r="AM157" s="129"/>
      <c r="AN157" s="129"/>
      <c r="AO157" s="150"/>
    </row>
    <row r="158" spans="1:41" ht="39.75" customHeight="1">
      <c r="A158" s="126" t="s">
        <v>4478</v>
      </c>
      <c r="B158" s="128" t="s">
        <v>3834</v>
      </c>
      <c r="C158" s="128" t="s">
        <v>3835</v>
      </c>
      <c r="D158" s="128" t="s">
        <v>3836</v>
      </c>
      <c r="E158" s="129" t="s">
        <v>40</v>
      </c>
      <c r="F158" s="129">
        <v>77375</v>
      </c>
      <c r="G158" s="98"/>
      <c r="H158" s="94"/>
      <c r="I158" s="98"/>
      <c r="J158" s="129"/>
      <c r="K158" s="129" t="s">
        <v>3758</v>
      </c>
      <c r="L158" s="128" t="s">
        <v>4516</v>
      </c>
      <c r="M158" s="133" t="str">
        <f t="shared" si="2"/>
        <v/>
      </c>
      <c r="N158" s="133" t="str">
        <f>IFERROR(VLOOKUP($M158,Lookup!$A$1:$P$20,2,FALSE),"")</f>
        <v/>
      </c>
      <c r="O158" s="133" t="str">
        <f>IFERROR(VLOOKUP($M158,Lookup!$A$1:$P$20,7,FALSE),"")</f>
        <v/>
      </c>
      <c r="P158" s="380"/>
      <c r="Q158" s="133" t="str">
        <f>IFERROR(VLOOKUP($M158,Lookup!$A$1:$P$20,8,FALSE),"")</f>
        <v/>
      </c>
      <c r="R158" s="133" t="str">
        <f>IFERROR(VLOOKUP($M158,Lookup!$A$1:$P$20,9,FALSE),"")</f>
        <v/>
      </c>
      <c r="S158" s="133"/>
      <c r="T158" s="133" t="str">
        <f>IFERROR(VLOOKUP($M158,Lookup!$A$1:$P$20,10,FALSE),"")</f>
        <v/>
      </c>
      <c r="U158" s="133" t="str">
        <f>IFERROR(VLOOKUP($M158,Lookup!$A$1:$P$20,11,FALSE),"")</f>
        <v/>
      </c>
      <c r="V158" s="133" t="str">
        <f>IFERROR(VLOOKUP($M158,Lookup!$A$1:$P$20,12,FALSE),"")</f>
        <v/>
      </c>
      <c r="W158" s="133" t="str">
        <f>IFERROR(VLOOKUP($M158,Lookup!$A$1:$P$20,13,FALSE),"")</f>
        <v/>
      </c>
      <c r="X158" s="133" t="str">
        <f>IFERROR(VLOOKUP($M158,Lookup!$A$1:$P$20,14,FALSE),"")</f>
        <v/>
      </c>
      <c r="Y158" s="133" t="str">
        <f>IFERROR(VLOOKUP($M158,Lookup!$A$1:$P$20,15,FALSE),"")</f>
        <v/>
      </c>
      <c r="Z158" s="133" t="str">
        <f>IFERROR(VLOOKUP($M158,Lookup!$A$1:$P$20,16,FALSE),"")</f>
        <v/>
      </c>
      <c r="AA158" s="133" t="str">
        <f>IFERROR(VLOOKUP($M158,Lookup!$A$1:$Q$20,17,FALSE),"")</f>
        <v/>
      </c>
      <c r="AB158" s="129"/>
      <c r="AC158" s="129"/>
      <c r="AD158" s="135"/>
      <c r="AE158" s="135"/>
      <c r="AF158" s="129"/>
      <c r="AG158" s="129"/>
      <c r="AH158" s="135" t="s">
        <v>4107</v>
      </c>
      <c r="AI158" s="402">
        <v>1</v>
      </c>
      <c r="AJ158" s="402" t="s">
        <v>3057</v>
      </c>
      <c r="AK158" s="143"/>
      <c r="AL158" s="150"/>
      <c r="AM158" s="129"/>
      <c r="AN158" s="129"/>
      <c r="AO158" s="150"/>
    </row>
    <row r="159" spans="1:41" ht="39.75" customHeight="1">
      <c r="A159" s="126" t="s">
        <v>362</v>
      </c>
      <c r="B159" s="644" t="s">
        <v>4517</v>
      </c>
      <c r="C159" s="379" t="s">
        <v>2279</v>
      </c>
      <c r="D159" s="379" t="s">
        <v>37</v>
      </c>
      <c r="E159" s="372" t="s">
        <v>40</v>
      </c>
      <c r="F159" s="372">
        <v>78248</v>
      </c>
      <c r="G159" s="645">
        <v>250</v>
      </c>
      <c r="H159" s="646" t="s">
        <v>927</v>
      </c>
      <c r="I159" s="98"/>
      <c r="J159" s="129"/>
      <c r="K159" s="129" t="s">
        <v>4183</v>
      </c>
      <c r="L159" s="128" t="s">
        <v>4518</v>
      </c>
      <c r="M159" s="647" t="str">
        <f t="shared" si="2"/>
        <v>Red</v>
      </c>
      <c r="N159" s="647" t="str">
        <f>IFERROR(VLOOKUP($M159,Lookup!$A$1:$P$20,2,FALSE),"")</f>
        <v>Level 6</v>
      </c>
      <c r="O159" s="647">
        <f>IFERROR(VLOOKUP($M159,Lookup!$A$1:$P$20,7,FALSE),"")</f>
        <v>0</v>
      </c>
      <c r="P159" s="648"/>
      <c r="Q159" s="647">
        <f>IFERROR(VLOOKUP($M159,Lookup!$A$1:$P$20,8,FALSE),"")</f>
        <v>1</v>
      </c>
      <c r="R159" s="647">
        <f>IFERROR(VLOOKUP($M159,Lookup!$A$1:$P$20,9,FALSE),"")</f>
        <v>0</v>
      </c>
      <c r="S159" s="647" t="s">
        <v>4519</v>
      </c>
      <c r="T159" s="647">
        <f>IFERROR(VLOOKUP($M159,Lookup!$A$1:$P$20,10,FALSE),"")</f>
        <v>2</v>
      </c>
      <c r="U159" s="647">
        <f>IFERROR(VLOOKUP($M159,Lookup!$A$1:$P$20,11,FALSE),"")</f>
        <v>0</v>
      </c>
      <c r="V159" s="647">
        <f>IFERROR(VLOOKUP($M159,Lookup!$A$1:$P$20,12,FALSE),"")</f>
        <v>0</v>
      </c>
      <c r="W159" s="647">
        <f>IFERROR(VLOOKUP($M159,Lookup!$A$1:$P$20,13,FALSE),"")</f>
        <v>0</v>
      </c>
      <c r="X159" s="647">
        <f>IFERROR(VLOOKUP($M159,Lookup!$A$1:$P$20,14,FALSE),"")</f>
        <v>0</v>
      </c>
      <c r="Y159" s="647">
        <f>IFERROR(VLOOKUP($M159,Lookup!$A$1:$P$20,15,FALSE),"")</f>
        <v>0</v>
      </c>
      <c r="Z159" s="647">
        <f>IFERROR(VLOOKUP($M159,Lookup!$A$1:$P$20,16,FALSE),"")</f>
        <v>0</v>
      </c>
      <c r="AA159" s="647">
        <f>IFERROR(VLOOKUP($M159,Lookup!$A$1:$Q$20,17,FALSE),"")</f>
        <v>1</v>
      </c>
      <c r="AB159" s="129"/>
      <c r="AC159" s="129"/>
      <c r="AD159" s="135"/>
      <c r="AE159" s="135"/>
      <c r="AF159" s="129" t="s">
        <v>3479</v>
      </c>
      <c r="AG159" s="130" t="s">
        <v>3480</v>
      </c>
      <c r="AH159" s="135"/>
      <c r="AI159" s="135"/>
      <c r="AJ159" s="135"/>
      <c r="AK159" s="143"/>
      <c r="AL159" s="150"/>
      <c r="AM159" s="129"/>
      <c r="AN159" s="129"/>
      <c r="AO159" s="150"/>
    </row>
    <row r="160" spans="1:41" ht="39.75" customHeight="1">
      <c r="A160" s="126" t="s">
        <v>362</v>
      </c>
      <c r="B160" s="644" t="s">
        <v>2287</v>
      </c>
      <c r="C160" s="379" t="s">
        <v>2288</v>
      </c>
      <c r="D160" s="379" t="s">
        <v>37</v>
      </c>
      <c r="E160" s="372" t="s">
        <v>40</v>
      </c>
      <c r="F160" s="372">
        <v>78201</v>
      </c>
      <c r="G160" s="645">
        <v>300</v>
      </c>
      <c r="H160" s="646" t="s">
        <v>927</v>
      </c>
      <c r="I160" s="98"/>
      <c r="J160" s="129"/>
      <c r="K160" s="129" t="s">
        <v>2094</v>
      </c>
      <c r="L160" s="128" t="s">
        <v>4520</v>
      </c>
      <c r="M160" s="641" t="str">
        <f t="shared" si="2"/>
        <v>Red</v>
      </c>
      <c r="N160" s="641" t="str">
        <f>IFERROR(VLOOKUP($M160,Lookup!$A$1:$P$20,2,FALSE),"")</f>
        <v>Level 6</v>
      </c>
      <c r="O160" s="641">
        <f>IFERROR(VLOOKUP($M160,Lookup!$A$1:$P$20,7,FALSE),"")</f>
        <v>0</v>
      </c>
      <c r="P160" s="642"/>
      <c r="Q160" s="641">
        <f>IFERROR(VLOOKUP($M160,Lookup!$A$1:$P$20,8,FALSE),"")</f>
        <v>1</v>
      </c>
      <c r="R160" s="641">
        <f>IFERROR(VLOOKUP($M160,Lookup!$A$1:$P$20,9,FALSE),"")</f>
        <v>0</v>
      </c>
      <c r="S160" s="641">
        <v>463</v>
      </c>
      <c r="T160" s="641">
        <f>IFERROR(VLOOKUP($M160,Lookup!$A$1:$P$20,10,FALSE),"")</f>
        <v>2</v>
      </c>
      <c r="U160" s="641">
        <f>IFERROR(VLOOKUP($M160,Lookup!$A$1:$P$20,11,FALSE),"")</f>
        <v>0</v>
      </c>
      <c r="V160" s="641">
        <f>IFERROR(VLOOKUP($M160,Lookup!$A$1:$P$20,12,FALSE),"")</f>
        <v>0</v>
      </c>
      <c r="W160" s="641">
        <f>IFERROR(VLOOKUP($M160,Lookup!$A$1:$P$20,13,FALSE),"")</f>
        <v>0</v>
      </c>
      <c r="X160" s="641">
        <f>IFERROR(VLOOKUP($M160,Lookup!$A$1:$P$20,14,FALSE),"")</f>
        <v>0</v>
      </c>
      <c r="Y160" s="641">
        <f>IFERROR(VLOOKUP($M160,Lookup!$A$1:$P$20,15,FALSE),"")</f>
        <v>0</v>
      </c>
      <c r="Z160" s="641">
        <f>IFERROR(VLOOKUP($M160,Lookup!$A$1:$P$20,16,FALSE),"")</f>
        <v>0</v>
      </c>
      <c r="AA160" s="641">
        <f>IFERROR(VLOOKUP($M160,Lookup!$A$1:$Q$20,17,FALSE),"")</f>
        <v>1</v>
      </c>
      <c r="AB160" s="129"/>
      <c r="AC160" s="129"/>
      <c r="AD160" s="135"/>
      <c r="AE160" s="135"/>
      <c r="AF160" s="129" t="s">
        <v>3482</v>
      </c>
      <c r="AG160" s="129"/>
      <c r="AH160" s="135"/>
      <c r="AI160" s="135"/>
      <c r="AJ160" s="135"/>
      <c r="AK160" s="143"/>
      <c r="AL160" s="150"/>
      <c r="AM160" s="129"/>
      <c r="AN160" s="129"/>
      <c r="AO160" s="150"/>
    </row>
    <row r="161" spans="1:41" ht="39.75" customHeight="1">
      <c r="A161" s="659" t="s">
        <v>2635</v>
      </c>
      <c r="B161" s="644" t="s">
        <v>2283</v>
      </c>
      <c r="C161" s="379" t="s">
        <v>2284</v>
      </c>
      <c r="D161" s="379" t="s">
        <v>37</v>
      </c>
      <c r="E161" s="372" t="s">
        <v>40</v>
      </c>
      <c r="F161" s="372">
        <v>78253</v>
      </c>
      <c r="G161" s="159">
        <v>250</v>
      </c>
      <c r="H161" s="96" t="s">
        <v>931</v>
      </c>
      <c r="I161" s="98"/>
      <c r="J161" s="129"/>
      <c r="K161" s="129" t="s">
        <v>4168</v>
      </c>
      <c r="L161" s="549" t="s">
        <v>4435</v>
      </c>
      <c r="M161" s="641" t="str">
        <f t="shared" si="2"/>
        <v>Red</v>
      </c>
      <c r="N161" s="641" t="str">
        <f>IFERROR(VLOOKUP($M161,Lookup!$A$1:$P$20,2,FALSE),"")</f>
        <v>Level 6</v>
      </c>
      <c r="O161" s="641">
        <f>IFERROR(VLOOKUP($M161,Lookup!$A$1:$P$20,7,FALSE),"")</f>
        <v>0</v>
      </c>
      <c r="P161" s="642"/>
      <c r="Q161" s="641">
        <f>IFERROR(VLOOKUP($M161,Lookup!$A$1:$P$20,8,FALSE),"")</f>
        <v>1</v>
      </c>
      <c r="R161" s="641">
        <f>IFERROR(VLOOKUP($M161,Lookup!$A$1:$P$20,9,FALSE),"")</f>
        <v>0</v>
      </c>
      <c r="S161" s="641"/>
      <c r="T161" s="641">
        <f>IFERROR(VLOOKUP($M161,Lookup!$A$1:$P$20,10,FALSE),"")</f>
        <v>2</v>
      </c>
      <c r="U161" s="641">
        <f>IFERROR(VLOOKUP($M161,Lookup!$A$1:$P$20,11,FALSE),"")</f>
        <v>0</v>
      </c>
      <c r="V161" s="641">
        <f>IFERROR(VLOOKUP($M161,Lookup!$A$1:$P$20,12,FALSE),"")</f>
        <v>0</v>
      </c>
      <c r="W161" s="641">
        <f>IFERROR(VLOOKUP($M161,Lookup!$A$1:$P$20,13,FALSE),"")</f>
        <v>0</v>
      </c>
      <c r="X161" s="641">
        <f>IFERROR(VLOOKUP($M161,Lookup!$A$1:$P$20,14,FALSE),"")</f>
        <v>0</v>
      </c>
      <c r="Y161" s="641">
        <f>IFERROR(VLOOKUP($M161,Lookup!$A$1:$P$20,15,FALSE),"")</f>
        <v>0</v>
      </c>
      <c r="Z161" s="641">
        <f>IFERROR(VLOOKUP($M161,Lookup!$A$1:$P$20,16,FALSE),"")</f>
        <v>0</v>
      </c>
      <c r="AA161" s="641">
        <f>IFERROR(VLOOKUP($M161,Lookup!$A$1:$Q$20,17,FALSE),"")</f>
        <v>1</v>
      </c>
      <c r="AB161" s="129"/>
      <c r="AC161" s="129"/>
      <c r="AD161" s="135"/>
      <c r="AE161" s="135"/>
      <c r="AF161" s="129" t="s">
        <v>2285</v>
      </c>
      <c r="AG161" s="130" t="s">
        <v>2286</v>
      </c>
      <c r="AH161" s="135"/>
      <c r="AI161" s="135"/>
      <c r="AJ161" s="135"/>
      <c r="AK161" s="143"/>
      <c r="AL161" s="150"/>
      <c r="AM161" s="129"/>
      <c r="AN161" s="129"/>
      <c r="AO161" s="150"/>
    </row>
    <row r="162" spans="1:41" ht="39.75" customHeight="1">
      <c r="A162" s="126" t="s">
        <v>4107</v>
      </c>
      <c r="B162" s="128" t="s">
        <v>3837</v>
      </c>
      <c r="C162" s="128" t="s">
        <v>3838</v>
      </c>
      <c r="D162" s="128" t="s">
        <v>137</v>
      </c>
      <c r="E162" s="129" t="s">
        <v>40</v>
      </c>
      <c r="F162" s="129">
        <v>78624</v>
      </c>
      <c r="G162" s="98"/>
      <c r="H162" s="94"/>
      <c r="I162" s="98"/>
      <c r="J162" s="129"/>
      <c r="K162" s="129"/>
      <c r="L162" s="128"/>
      <c r="M162" s="133" t="str">
        <f t="shared" si="2"/>
        <v/>
      </c>
      <c r="N162" s="133" t="str">
        <f>IFERROR(VLOOKUP($M162,Lookup!$A$1:$P$20,2,FALSE),"")</f>
        <v/>
      </c>
      <c r="O162" s="133" t="str">
        <f>IFERROR(VLOOKUP($M162,Lookup!$A$1:$P$20,7,FALSE),"")</f>
        <v/>
      </c>
      <c r="P162" s="380"/>
      <c r="Q162" s="133" t="str">
        <f>IFERROR(VLOOKUP($M162,Lookup!$A$1:$P$20,8,FALSE),"")</f>
        <v/>
      </c>
      <c r="R162" s="133" t="str">
        <f>IFERROR(VLOOKUP($M162,Lookup!$A$1:$P$20,9,FALSE),"")</f>
        <v/>
      </c>
      <c r="S162" s="133"/>
      <c r="T162" s="133" t="str">
        <f>IFERROR(VLOOKUP($M162,Lookup!$A$1:$P$20,10,FALSE),"")</f>
        <v/>
      </c>
      <c r="U162" s="133" t="str">
        <f>IFERROR(VLOOKUP($M162,Lookup!$A$1:$P$20,11,FALSE),"")</f>
        <v/>
      </c>
      <c r="V162" s="133" t="str">
        <f>IFERROR(VLOOKUP($M162,Lookup!$A$1:$P$20,12,FALSE),"")</f>
        <v/>
      </c>
      <c r="W162" s="133" t="str">
        <f>IFERROR(VLOOKUP($M162,Lookup!$A$1:$P$20,13,FALSE),"")</f>
        <v/>
      </c>
      <c r="X162" s="133" t="str">
        <f>IFERROR(VLOOKUP($M162,Lookup!$A$1:$P$20,14,FALSE),"")</f>
        <v/>
      </c>
      <c r="Y162" s="133" t="str">
        <f>IFERROR(VLOOKUP($M162,Lookup!$A$1:$P$20,15,FALSE),"")</f>
        <v/>
      </c>
      <c r="Z162" s="133" t="str">
        <f>IFERROR(VLOOKUP($M162,Lookup!$A$1:$P$20,16,FALSE),"")</f>
        <v/>
      </c>
      <c r="AA162" s="133" t="str">
        <f>IFERROR(VLOOKUP($M162,Lookup!$A$1:$Q$20,17,FALSE),"")</f>
        <v/>
      </c>
      <c r="AB162" s="129"/>
      <c r="AC162" s="129"/>
      <c r="AD162" s="135"/>
      <c r="AE162" s="135"/>
      <c r="AF162" s="129"/>
      <c r="AG162" s="129"/>
      <c r="AH162" s="135"/>
      <c r="AI162" s="135"/>
      <c r="AJ162" s="135"/>
      <c r="AK162" s="143"/>
      <c r="AL162" s="150"/>
      <c r="AM162" s="150"/>
      <c r="AN162" s="150"/>
      <c r="AO162" s="150"/>
    </row>
    <row r="163" spans="1:41" ht="42" customHeight="1">
      <c r="A163" s="126" t="s">
        <v>4372</v>
      </c>
      <c r="B163" s="128" t="s">
        <v>3839</v>
      </c>
      <c r="C163" s="128" t="s">
        <v>3840</v>
      </c>
      <c r="D163" s="128" t="s">
        <v>37</v>
      </c>
      <c r="E163" s="129" t="s">
        <v>40</v>
      </c>
      <c r="F163" s="129">
        <v>78228</v>
      </c>
      <c r="G163" s="98"/>
      <c r="H163" s="94"/>
      <c r="I163" s="98"/>
      <c r="J163" s="129"/>
      <c r="K163" s="129"/>
      <c r="L163" s="128"/>
      <c r="M163" s="133" t="str">
        <f t="shared" si="2"/>
        <v/>
      </c>
      <c r="N163" s="133" t="str">
        <f>IFERROR(VLOOKUP($M163,Lookup!$A$1:$P$20,2,FALSE),"")</f>
        <v/>
      </c>
      <c r="O163" s="133" t="str">
        <f>IFERROR(VLOOKUP($M163,Lookup!$A$1:$P$20,7,FALSE),"")</f>
        <v/>
      </c>
      <c r="P163" s="380"/>
      <c r="Q163" s="133" t="str">
        <f>IFERROR(VLOOKUP($M163,Lookup!$A$1:$P$20,8,FALSE),"")</f>
        <v/>
      </c>
      <c r="R163" s="133" t="str">
        <f>IFERROR(VLOOKUP($M163,Lookup!$A$1:$P$20,9,FALSE),"")</f>
        <v/>
      </c>
      <c r="S163" s="133"/>
      <c r="T163" s="133" t="str">
        <f>IFERROR(VLOOKUP($M163,Lookup!$A$1:$P$20,10,FALSE),"")</f>
        <v/>
      </c>
      <c r="U163" s="133" t="str">
        <f>IFERROR(VLOOKUP($M163,Lookup!$A$1:$P$20,11,FALSE),"")</f>
        <v/>
      </c>
      <c r="V163" s="133" t="str">
        <f>IFERROR(VLOOKUP($M163,Lookup!$A$1:$P$20,12,FALSE),"")</f>
        <v/>
      </c>
      <c r="W163" s="133" t="str">
        <f>IFERROR(VLOOKUP($M163,Lookup!$A$1:$P$20,13,FALSE),"")</f>
        <v/>
      </c>
      <c r="X163" s="133" t="str">
        <f>IFERROR(VLOOKUP($M163,Lookup!$A$1:$P$20,14,FALSE),"")</f>
        <v/>
      </c>
      <c r="Y163" s="133" t="str">
        <f>IFERROR(VLOOKUP($M163,Lookup!$A$1:$P$20,15,FALSE),"")</f>
        <v/>
      </c>
      <c r="Z163" s="133" t="str">
        <f>IFERROR(VLOOKUP($M163,Lookup!$A$1:$P$20,16,FALSE),"")</f>
        <v/>
      </c>
      <c r="AA163" s="133" t="str">
        <f>IFERROR(VLOOKUP($M163,Lookup!$A$1:$Q$20,17,FALSE),"")</f>
        <v/>
      </c>
      <c r="AB163" s="129"/>
      <c r="AC163" s="129"/>
      <c r="AD163" s="135"/>
      <c r="AE163" s="135"/>
      <c r="AF163" s="129"/>
      <c r="AG163" s="129"/>
      <c r="AH163" s="135"/>
      <c r="AI163" s="135"/>
      <c r="AJ163" s="135"/>
      <c r="AK163" s="143"/>
      <c r="AL163" s="150"/>
      <c r="AM163" s="150"/>
      <c r="AN163" s="150"/>
      <c r="AO163" s="150"/>
    </row>
    <row r="164" spans="1:41" ht="42" customHeight="1">
      <c r="A164" s="126" t="s">
        <v>4521</v>
      </c>
      <c r="B164" s="128" t="s">
        <v>3841</v>
      </c>
      <c r="C164" s="128" t="s">
        <v>3842</v>
      </c>
      <c r="D164" s="128" t="s">
        <v>259</v>
      </c>
      <c r="E164" s="129" t="s">
        <v>40</v>
      </c>
      <c r="F164" s="129">
        <v>78124</v>
      </c>
      <c r="G164" s="98"/>
      <c r="H164" s="94"/>
      <c r="I164" s="98"/>
      <c r="J164" s="129"/>
      <c r="K164" s="129" t="s">
        <v>4247</v>
      </c>
      <c r="L164" s="128" t="s">
        <v>4522</v>
      </c>
      <c r="M164" s="133" t="str">
        <f t="shared" si="2"/>
        <v/>
      </c>
      <c r="N164" s="133" t="str">
        <f>IFERROR(VLOOKUP($M164,Lookup!$A$1:$P$20,2,FALSE),"")</f>
        <v/>
      </c>
      <c r="O164" s="133" t="str">
        <f>IFERROR(VLOOKUP($M164,Lookup!$A$1:$P$20,7,FALSE),"")</f>
        <v/>
      </c>
      <c r="P164" s="380"/>
      <c r="Q164" s="133" t="str">
        <f>IFERROR(VLOOKUP($M164,Lookup!$A$1:$P$20,8,FALSE),"")</f>
        <v/>
      </c>
      <c r="R164" s="133" t="str">
        <f>IFERROR(VLOOKUP($M164,Lookup!$A$1:$P$20,9,FALSE),"")</f>
        <v/>
      </c>
      <c r="S164" s="133"/>
      <c r="T164" s="133" t="str">
        <f>IFERROR(VLOOKUP($M164,Lookup!$A$1:$P$20,10,FALSE),"")</f>
        <v/>
      </c>
      <c r="U164" s="133" t="str">
        <f>IFERROR(VLOOKUP($M164,Lookup!$A$1:$P$20,11,FALSE),"")</f>
        <v/>
      </c>
      <c r="V164" s="133" t="str">
        <f>IFERROR(VLOOKUP($M164,Lookup!$A$1:$P$20,12,FALSE),"")</f>
        <v/>
      </c>
      <c r="W164" s="133" t="str">
        <f>IFERROR(VLOOKUP($M164,Lookup!$A$1:$P$20,13,FALSE),"")</f>
        <v/>
      </c>
      <c r="X164" s="133" t="str">
        <f>IFERROR(VLOOKUP($M164,Lookup!$A$1:$P$20,14,FALSE),"")</f>
        <v/>
      </c>
      <c r="Y164" s="133" t="str">
        <f>IFERROR(VLOOKUP($M164,Lookup!$A$1:$P$20,15,FALSE),"")</f>
        <v/>
      </c>
      <c r="Z164" s="133" t="str">
        <f>IFERROR(VLOOKUP($M164,Lookup!$A$1:$P$20,16,FALSE),"")</f>
        <v/>
      </c>
      <c r="AA164" s="133" t="str">
        <f>IFERROR(VLOOKUP($M164,Lookup!$A$1:$Q$20,17,FALSE),"")</f>
        <v/>
      </c>
      <c r="AB164" s="129"/>
      <c r="AC164" s="129"/>
      <c r="AD164" s="135"/>
      <c r="AE164" s="135"/>
      <c r="AF164" s="129" t="s">
        <v>3843</v>
      </c>
      <c r="AG164" s="130" t="s">
        <v>3844</v>
      </c>
      <c r="AH164" s="135"/>
      <c r="AI164" s="135"/>
      <c r="AJ164" s="135"/>
      <c r="AK164" s="143"/>
      <c r="AL164" s="150"/>
      <c r="AM164" s="129"/>
      <c r="AN164" s="129"/>
      <c r="AO164" s="150"/>
    </row>
    <row r="165" spans="1:41" ht="42" customHeight="1">
      <c r="A165" s="126" t="s">
        <v>2529</v>
      </c>
      <c r="B165" s="140" t="s">
        <v>3845</v>
      </c>
      <c r="C165" s="379" t="s">
        <v>3846</v>
      </c>
      <c r="D165" s="379" t="s">
        <v>219</v>
      </c>
      <c r="E165" s="372" t="s">
        <v>40</v>
      </c>
      <c r="F165" s="372">
        <v>78118</v>
      </c>
      <c r="G165" s="159">
        <v>250</v>
      </c>
      <c r="H165" s="158" t="s">
        <v>931</v>
      </c>
      <c r="I165" s="98"/>
      <c r="J165" s="129"/>
      <c r="K165" s="129" t="s">
        <v>217</v>
      </c>
      <c r="L165" s="128" t="s">
        <v>4523</v>
      </c>
      <c r="M165" s="411" t="str">
        <f t="shared" si="2"/>
        <v>Red</v>
      </c>
      <c r="N165" s="411" t="str">
        <f>IFERROR(VLOOKUP($M165,Lookup!$A$1:$P$20,2,FALSE),"")</f>
        <v>Level 6</v>
      </c>
      <c r="O165" s="411">
        <f>IFERROR(VLOOKUP($M165,Lookup!$A$1:$P$20,7,FALSE),"")</f>
        <v>0</v>
      </c>
      <c r="P165" s="637"/>
      <c r="Q165" s="411">
        <f>IFERROR(VLOOKUP($M165,Lookup!$A$1:$P$20,8,FALSE),"")</f>
        <v>1</v>
      </c>
      <c r="R165" s="411">
        <f>IFERROR(VLOOKUP($M165,Lookup!$A$1:$P$20,9,FALSE),"")</f>
        <v>0</v>
      </c>
      <c r="S165" s="411"/>
      <c r="T165" s="411">
        <f>IFERROR(VLOOKUP($M165,Lookup!$A$1:$P$20,10,FALSE),"")</f>
        <v>2</v>
      </c>
      <c r="U165" s="411">
        <f>IFERROR(VLOOKUP($M165,Lookup!$A$1:$P$20,11,FALSE),"")</f>
        <v>0</v>
      </c>
      <c r="V165" s="411">
        <f>IFERROR(VLOOKUP($M165,Lookup!$A$1:$P$20,12,FALSE),"")</f>
        <v>0</v>
      </c>
      <c r="W165" s="411">
        <f>IFERROR(VLOOKUP($M165,Lookup!$A$1:$P$20,13,FALSE),"")</f>
        <v>0</v>
      </c>
      <c r="X165" s="411">
        <f>IFERROR(VLOOKUP($M165,Lookup!$A$1:$P$20,14,FALSE),"")</f>
        <v>0</v>
      </c>
      <c r="Y165" s="411">
        <f>IFERROR(VLOOKUP($M165,Lookup!$A$1:$P$20,15,FALSE),"")</f>
        <v>0</v>
      </c>
      <c r="Z165" s="411">
        <f>IFERROR(VLOOKUP($M165,Lookup!$A$1:$P$20,16,FALSE),"")</f>
        <v>0</v>
      </c>
      <c r="AA165" s="411">
        <f>IFERROR(VLOOKUP($M165,Lookup!$A$1:$Q$20,17,FALSE),"")</f>
        <v>1</v>
      </c>
      <c r="AB165" s="129"/>
      <c r="AC165" s="129"/>
      <c r="AD165" s="135"/>
      <c r="AE165" s="135"/>
      <c r="AF165" s="129" t="s">
        <v>3847</v>
      </c>
      <c r="AG165" s="130"/>
      <c r="AH165" s="135"/>
      <c r="AI165" s="135"/>
      <c r="AJ165" s="135"/>
      <c r="AK165" s="143"/>
      <c r="AL165" s="150"/>
      <c r="AM165" s="129"/>
      <c r="AN165" s="129"/>
      <c r="AO165" s="150"/>
    </row>
    <row r="166" spans="1:41" ht="42" customHeight="1">
      <c r="A166" s="126" t="s">
        <v>362</v>
      </c>
      <c r="B166" s="644" t="s">
        <v>2317</v>
      </c>
      <c r="C166" s="128" t="s">
        <v>4318</v>
      </c>
      <c r="D166" s="128" t="s">
        <v>37</v>
      </c>
      <c r="E166" s="129" t="s">
        <v>40</v>
      </c>
      <c r="F166" s="129">
        <v>78224</v>
      </c>
      <c r="G166" s="645">
        <v>1500</v>
      </c>
      <c r="H166" s="646" t="s">
        <v>927</v>
      </c>
      <c r="I166" s="98"/>
      <c r="J166" s="129"/>
      <c r="K166" s="129" t="s">
        <v>4105</v>
      </c>
      <c r="L166" s="128" t="s">
        <v>4524</v>
      </c>
      <c r="M166" s="641" t="str">
        <f t="shared" si="2"/>
        <v>Trophy</v>
      </c>
      <c r="N166" s="641" t="str">
        <f>IFERROR(VLOOKUP($M166,Lookup!$A$1:$P$20,2,FALSE),"")</f>
        <v>Level 4</v>
      </c>
      <c r="O166" s="641">
        <f>IFERROR(VLOOKUP($M166,Lookup!$A$1:$P$20,7,FALSE),"")</f>
        <v>0</v>
      </c>
      <c r="P166" s="642"/>
      <c r="Q166" s="641">
        <v>6</v>
      </c>
      <c r="R166" s="641">
        <f>IFERROR(VLOOKUP($M166,Lookup!$A$1:$P$20,9,FALSE),"")</f>
        <v>2</v>
      </c>
      <c r="S166" s="641" t="s">
        <v>4525</v>
      </c>
      <c r="T166" s="641">
        <v>6</v>
      </c>
      <c r="U166" s="641" t="str">
        <f>IFERROR(VLOOKUP($M166,Lookup!$A$1:$P$20,11,FALSE),"")</f>
        <v>Yes</v>
      </c>
      <c r="V166" s="641">
        <f>IFERROR(VLOOKUP($M166,Lookup!$A$1:$P$20,12,FALSE),"")</f>
        <v>0</v>
      </c>
      <c r="W166" s="641" t="str">
        <f>IFERROR(VLOOKUP($M166,Lookup!$A$1:$P$20,13,FALSE),"")</f>
        <v>Yes</v>
      </c>
      <c r="X166" s="641">
        <f>IFERROR(VLOOKUP($M166,Lookup!$A$1:$P$20,14,FALSE),"")</f>
        <v>0</v>
      </c>
      <c r="Y166" s="641">
        <f>IFERROR(VLOOKUP($M166,Lookup!$A$1:$P$20,15,FALSE),"")</f>
        <v>0</v>
      </c>
      <c r="Z166" s="641">
        <f>IFERROR(VLOOKUP($M166,Lookup!$A$1:$P$20,16,FALSE),"")</f>
        <v>0</v>
      </c>
      <c r="AA166" s="641">
        <v>4</v>
      </c>
      <c r="AB166" s="129"/>
      <c r="AC166" s="129"/>
      <c r="AD166" s="135"/>
      <c r="AE166" s="135"/>
      <c r="AF166" s="129"/>
      <c r="AG166" s="129"/>
      <c r="AH166" s="135" t="s">
        <v>4107</v>
      </c>
      <c r="AI166" s="135">
        <v>2</v>
      </c>
      <c r="AJ166" s="135" t="s">
        <v>3057</v>
      </c>
      <c r="AK166" s="143"/>
      <c r="AL166" s="150"/>
      <c r="AM166" s="129"/>
      <c r="AN166" s="129"/>
      <c r="AO166" s="150"/>
    </row>
    <row r="167" spans="1:41" ht="42" customHeight="1">
      <c r="A167" s="126" t="s">
        <v>4410</v>
      </c>
      <c r="B167" s="128" t="s">
        <v>2317</v>
      </c>
      <c r="C167" s="416" t="s">
        <v>2789</v>
      </c>
      <c r="D167" s="128" t="s">
        <v>37</v>
      </c>
      <c r="E167" s="129" t="s">
        <v>40</v>
      </c>
      <c r="F167" s="129">
        <v>78221</v>
      </c>
      <c r="G167" s="98"/>
      <c r="H167" s="94"/>
      <c r="I167" s="98"/>
      <c r="J167" s="129"/>
      <c r="K167" s="129"/>
      <c r="L167" s="128"/>
      <c r="M167" s="133" t="str">
        <f t="shared" si="2"/>
        <v/>
      </c>
      <c r="N167" s="133" t="str">
        <f>IFERROR(VLOOKUP($M167,Lookup!$A$1:$P$20,2,FALSE),"")</f>
        <v/>
      </c>
      <c r="O167" s="133" t="str">
        <f>IFERROR(VLOOKUP($M167,Lookup!$A$1:$P$20,7,FALSE),"")</f>
        <v/>
      </c>
      <c r="P167" s="380"/>
      <c r="Q167" s="133" t="str">
        <f>IFERROR(VLOOKUP($M167,Lookup!$A$1:$P$20,8,FALSE),"")</f>
        <v/>
      </c>
      <c r="R167" s="133" t="str">
        <f>IFERROR(VLOOKUP($M167,Lookup!$A$1:$P$20,9,FALSE),"")</f>
        <v/>
      </c>
      <c r="S167" s="133"/>
      <c r="T167" s="133" t="str">
        <f>IFERROR(VLOOKUP($M167,Lookup!$A$1:$P$20,10,FALSE),"")</f>
        <v/>
      </c>
      <c r="U167" s="133" t="str">
        <f>IFERROR(VLOOKUP($M167,Lookup!$A$1:$P$20,11,FALSE),"")</f>
        <v/>
      </c>
      <c r="V167" s="133" t="str">
        <f>IFERROR(VLOOKUP($M167,Lookup!$A$1:$P$20,12,FALSE),"")</f>
        <v/>
      </c>
      <c r="W167" s="133" t="str">
        <f>IFERROR(VLOOKUP($M167,Lookup!$A$1:$P$20,13,FALSE),"")</f>
        <v/>
      </c>
      <c r="X167" s="133" t="str">
        <f>IFERROR(VLOOKUP($M167,Lookup!$A$1:$P$20,14,FALSE),"")</f>
        <v/>
      </c>
      <c r="Y167" s="133" t="str">
        <f>IFERROR(VLOOKUP($M167,Lookup!$A$1:$P$20,15,FALSE),"")</f>
        <v/>
      </c>
      <c r="Z167" s="133" t="str">
        <f>IFERROR(VLOOKUP($M167,Lookup!$A$1:$P$20,16,FALSE),"")</f>
        <v/>
      </c>
      <c r="AA167" s="133" t="str">
        <f>IFERROR(VLOOKUP($M167,Lookup!$A$1:$Q$20,17,FALSE),"")</f>
        <v/>
      </c>
      <c r="AB167" s="129"/>
      <c r="AC167" s="129"/>
      <c r="AD167" s="135"/>
      <c r="AE167" s="135"/>
      <c r="AF167" s="129"/>
      <c r="AG167" s="129"/>
      <c r="AH167" s="135"/>
      <c r="AI167" s="135"/>
      <c r="AJ167" s="135"/>
      <c r="AK167" s="143"/>
      <c r="AL167" s="150"/>
      <c r="AM167" s="150"/>
      <c r="AN167" s="150"/>
      <c r="AO167" s="150"/>
    </row>
    <row r="168" spans="1:41" ht="18" customHeight="1">
      <c r="A168" s="125"/>
      <c r="B168" s="191"/>
      <c r="C168" s="191"/>
      <c r="D168" s="191"/>
      <c r="E168" s="192"/>
      <c r="F168" s="192"/>
      <c r="G168" s="193"/>
      <c r="H168" s="194"/>
      <c r="I168" s="193"/>
      <c r="J168" s="192"/>
      <c r="K168" s="192"/>
      <c r="L168" s="191"/>
      <c r="M168" s="195"/>
      <c r="N168" s="195"/>
      <c r="O168" s="195"/>
      <c r="P168" s="196"/>
      <c r="Q168" s="195"/>
      <c r="R168" s="195"/>
      <c r="S168" s="195"/>
      <c r="T168" s="197"/>
      <c r="U168" s="125"/>
      <c r="V168" s="125"/>
      <c r="W168" s="125"/>
      <c r="X168" s="125"/>
      <c r="Y168" s="125"/>
      <c r="Z168" s="125"/>
      <c r="AA168" s="125"/>
      <c r="AB168" s="125"/>
      <c r="AC168" s="125"/>
      <c r="AD168" s="125"/>
      <c r="AE168" s="125"/>
      <c r="AF168" s="87"/>
      <c r="AG168" s="87"/>
      <c r="AH168" s="85"/>
      <c r="AI168" s="85"/>
      <c r="AJ168" s="85"/>
      <c r="AK168" s="87"/>
      <c r="AL168" s="87"/>
      <c r="AM168" s="192"/>
      <c r="AN168" s="192"/>
      <c r="AO168" s="87"/>
    </row>
    <row r="169" spans="1:41" ht="18" customHeight="1">
      <c r="A169" s="125"/>
      <c r="B169" s="191"/>
      <c r="C169" s="191"/>
      <c r="D169" s="191"/>
      <c r="E169" s="192"/>
      <c r="F169" s="192"/>
      <c r="G169" s="193"/>
      <c r="H169" s="194"/>
      <c r="I169" s="193"/>
      <c r="J169" s="192"/>
      <c r="K169" s="192"/>
      <c r="L169" s="191"/>
      <c r="M169" s="195"/>
      <c r="N169" s="195"/>
      <c r="O169" s="195"/>
      <c r="P169" s="196"/>
      <c r="Q169" s="195"/>
      <c r="R169" s="195"/>
      <c r="S169" s="195"/>
      <c r="T169" s="197"/>
      <c r="U169" s="125"/>
      <c r="V169" s="125"/>
      <c r="W169" s="125"/>
      <c r="X169" s="125"/>
      <c r="Y169" s="125"/>
      <c r="Z169" s="125"/>
      <c r="AA169" s="125"/>
      <c r="AB169" s="125"/>
      <c r="AC169" s="125"/>
      <c r="AD169" s="125"/>
      <c r="AE169" s="125"/>
      <c r="AF169" s="87"/>
      <c r="AG169" s="87"/>
      <c r="AH169" s="85"/>
      <c r="AI169" s="85"/>
      <c r="AJ169" s="85"/>
      <c r="AK169" s="87"/>
      <c r="AL169" s="87"/>
      <c r="AM169" s="192"/>
      <c r="AN169" s="192"/>
      <c r="AO169" s="87"/>
    </row>
    <row r="170" spans="1:41" ht="18" customHeight="1">
      <c r="A170" s="125"/>
      <c r="B170" s="191"/>
      <c r="C170" s="191"/>
      <c r="D170" s="191"/>
      <c r="E170" s="192"/>
      <c r="F170" s="192"/>
      <c r="G170" s="193"/>
      <c r="H170" s="194"/>
      <c r="I170" s="193"/>
      <c r="J170" s="192"/>
      <c r="K170" s="192"/>
      <c r="L170" s="191"/>
      <c r="M170" s="192"/>
      <c r="N170" s="192"/>
      <c r="O170" s="192"/>
      <c r="P170" s="198"/>
      <c r="Q170" s="192"/>
      <c r="R170" s="192"/>
      <c r="S170" s="192"/>
      <c r="T170" s="192"/>
      <c r="U170" s="125"/>
      <c r="V170" s="125"/>
      <c r="W170" s="125"/>
      <c r="X170" s="125"/>
      <c r="Y170" s="125"/>
      <c r="Z170" s="125"/>
      <c r="AA170" s="125"/>
      <c r="AB170" s="125"/>
      <c r="AC170" s="125"/>
      <c r="AD170" s="125"/>
      <c r="AE170" s="125"/>
      <c r="AF170" s="87"/>
      <c r="AG170" s="87"/>
      <c r="AH170" s="85"/>
      <c r="AI170" s="85"/>
      <c r="AJ170" s="85"/>
      <c r="AK170" s="87"/>
      <c r="AL170" s="87"/>
      <c r="AM170" s="192"/>
      <c r="AN170" s="192"/>
      <c r="AO170" s="87"/>
    </row>
    <row r="171" spans="1:41" ht="18" customHeight="1">
      <c r="A171" s="125"/>
      <c r="B171" s="191"/>
      <c r="C171" s="191"/>
      <c r="D171" s="191"/>
      <c r="E171" s="192"/>
      <c r="F171" s="192"/>
      <c r="G171" s="193"/>
      <c r="H171" s="194"/>
      <c r="I171" s="193"/>
      <c r="J171" s="192"/>
      <c r="K171" s="192"/>
      <c r="L171" s="191"/>
      <c r="M171" s="192"/>
      <c r="N171" s="192"/>
      <c r="O171" s="192"/>
      <c r="P171" s="198"/>
      <c r="Q171" s="192"/>
      <c r="R171" s="192"/>
      <c r="S171" s="192"/>
      <c r="T171" s="192"/>
      <c r="U171" s="125"/>
      <c r="V171" s="125"/>
      <c r="W171" s="125"/>
      <c r="X171" s="125"/>
      <c r="Y171" s="125"/>
      <c r="Z171" s="125"/>
      <c r="AA171" s="125"/>
      <c r="AB171" s="125"/>
      <c r="AC171" s="125"/>
      <c r="AD171" s="125"/>
      <c r="AE171" s="125"/>
      <c r="AF171" s="87"/>
      <c r="AG171" s="87"/>
      <c r="AH171" s="85"/>
      <c r="AI171" s="85"/>
      <c r="AJ171" s="85"/>
      <c r="AK171" s="87"/>
      <c r="AL171" s="87"/>
      <c r="AM171" s="192"/>
      <c r="AN171" s="192"/>
      <c r="AO171" s="87"/>
    </row>
    <row r="172" spans="1:41" ht="18" customHeight="1">
      <c r="A172" s="125" t="s">
        <v>362</v>
      </c>
      <c r="B172" s="191"/>
      <c r="C172" s="191"/>
      <c r="D172" s="191"/>
      <c r="E172" s="192"/>
      <c r="F172" s="192"/>
      <c r="G172" s="193"/>
      <c r="H172" s="194"/>
      <c r="I172" s="193"/>
      <c r="J172" s="192"/>
      <c r="K172" s="192"/>
      <c r="L172" s="191"/>
      <c r="M172" s="192"/>
      <c r="N172" s="192"/>
      <c r="O172" s="192"/>
      <c r="P172" s="198"/>
      <c r="Q172" s="192"/>
      <c r="R172" s="192"/>
      <c r="S172" s="192"/>
      <c r="T172" s="192"/>
      <c r="U172" s="125"/>
      <c r="V172" s="125"/>
      <c r="W172" s="125"/>
      <c r="X172" s="125"/>
      <c r="Y172" s="125"/>
      <c r="Z172" s="125"/>
      <c r="AA172" s="125"/>
      <c r="AB172" s="125"/>
      <c r="AC172" s="125"/>
      <c r="AD172" s="125"/>
      <c r="AE172" s="125"/>
      <c r="AF172" s="87"/>
      <c r="AG172" s="87"/>
      <c r="AH172" s="85"/>
      <c r="AI172" s="85"/>
      <c r="AJ172" s="85"/>
      <c r="AK172" s="87"/>
      <c r="AL172" s="87"/>
      <c r="AM172" s="192"/>
      <c r="AN172" s="192"/>
      <c r="AO172" s="87"/>
    </row>
    <row r="173" spans="1:41" ht="18" customHeight="1">
      <c r="A173" s="125" t="s">
        <v>2529</v>
      </c>
      <c r="B173" s="191"/>
      <c r="C173" s="191"/>
      <c r="D173" s="191"/>
      <c r="E173" s="192"/>
      <c r="F173" s="192"/>
      <c r="G173" s="193"/>
      <c r="H173" s="194"/>
      <c r="I173" s="193"/>
      <c r="J173" s="192"/>
      <c r="K173" s="192"/>
      <c r="L173" s="191"/>
      <c r="M173" s="192"/>
      <c r="N173" s="192"/>
      <c r="O173" s="192"/>
      <c r="P173" s="198"/>
      <c r="Q173" s="192"/>
      <c r="R173" s="192"/>
      <c r="S173" s="192"/>
      <c r="T173" s="192"/>
      <c r="U173" s="125"/>
      <c r="V173" s="125"/>
      <c r="W173" s="125"/>
      <c r="X173" s="125"/>
      <c r="Y173" s="125"/>
      <c r="Z173" s="125"/>
      <c r="AA173" s="125"/>
      <c r="AB173" s="125"/>
      <c r="AC173" s="125"/>
      <c r="AD173" s="125"/>
      <c r="AE173" s="125"/>
      <c r="AF173" s="87"/>
      <c r="AG173" s="87"/>
      <c r="AH173" s="85"/>
      <c r="AI173" s="85"/>
      <c r="AJ173" s="85"/>
      <c r="AK173" s="87"/>
      <c r="AL173" s="87"/>
      <c r="AM173" s="192"/>
      <c r="AN173" s="192"/>
      <c r="AO173" s="87"/>
    </row>
    <row r="174" spans="1:41" ht="18" customHeight="1">
      <c r="A174" s="125" t="s">
        <v>2531</v>
      </c>
      <c r="B174" s="191"/>
      <c r="C174" s="191"/>
      <c r="D174" s="191"/>
      <c r="E174" s="192"/>
      <c r="F174" s="192"/>
      <c r="G174" s="193"/>
      <c r="H174" s="194"/>
      <c r="I174" s="193"/>
      <c r="J174" s="192"/>
      <c r="K174" s="192"/>
      <c r="L174" s="191"/>
      <c r="M174" s="192"/>
      <c r="N174" s="192"/>
      <c r="O174" s="192"/>
      <c r="P174" s="198"/>
      <c r="Q174" s="192"/>
      <c r="R174" s="192"/>
      <c r="S174" s="192"/>
      <c r="T174" s="192"/>
      <c r="U174" s="125"/>
      <c r="V174" s="125"/>
      <c r="W174" s="125"/>
      <c r="X174" s="125"/>
      <c r="Y174" s="125"/>
      <c r="Z174" s="125"/>
      <c r="AA174" s="125"/>
      <c r="AB174" s="125"/>
      <c r="AC174" s="125"/>
      <c r="AD174" s="125"/>
      <c r="AE174" s="125"/>
      <c r="AF174" s="87"/>
      <c r="AG174" s="87"/>
      <c r="AH174" s="85"/>
      <c r="AI174" s="85"/>
      <c r="AJ174" s="85"/>
      <c r="AK174" s="87"/>
      <c r="AL174" s="87"/>
      <c r="AM174" s="192"/>
      <c r="AN174" s="192"/>
      <c r="AO174" s="87"/>
    </row>
    <row r="175" spans="1:41" ht="18" customHeight="1">
      <c r="A175" s="125" t="s">
        <v>2969</v>
      </c>
      <c r="B175" s="191"/>
      <c r="C175" s="191"/>
      <c r="D175" s="191"/>
      <c r="E175" s="192"/>
      <c r="F175" s="192"/>
      <c r="G175" s="193"/>
      <c r="H175" s="194"/>
      <c r="I175" s="193"/>
      <c r="J175" s="192"/>
      <c r="K175" s="192"/>
      <c r="L175" s="191"/>
      <c r="M175" s="192"/>
      <c r="N175" s="192"/>
      <c r="O175" s="192"/>
      <c r="P175" s="198"/>
      <c r="Q175" s="192"/>
      <c r="R175" s="192"/>
      <c r="S175" s="192"/>
      <c r="T175" s="192"/>
      <c r="U175" s="125"/>
      <c r="V175" s="125"/>
      <c r="W175" s="125"/>
      <c r="X175" s="125"/>
      <c r="Y175" s="125"/>
      <c r="Z175" s="125"/>
      <c r="AA175" s="125"/>
      <c r="AB175" s="125"/>
      <c r="AC175" s="125"/>
      <c r="AD175" s="125"/>
      <c r="AE175" s="125"/>
      <c r="AF175" s="87"/>
      <c r="AG175" s="87"/>
      <c r="AH175" s="85"/>
      <c r="AI175" s="85"/>
      <c r="AJ175" s="85"/>
      <c r="AK175" s="87"/>
      <c r="AL175" s="87"/>
      <c r="AM175" s="192"/>
      <c r="AN175" s="192"/>
      <c r="AO175" s="87"/>
    </row>
    <row r="176" spans="1:41" ht="18" customHeight="1">
      <c r="A176" s="125" t="s">
        <v>2</v>
      </c>
      <c r="B176" s="191"/>
      <c r="C176" s="191"/>
      <c r="D176" s="191"/>
      <c r="E176" s="192"/>
      <c r="F176" s="192"/>
      <c r="G176" s="193"/>
      <c r="H176" s="194"/>
      <c r="I176" s="193"/>
      <c r="J176" s="192"/>
      <c r="K176" s="192"/>
      <c r="L176" s="191"/>
      <c r="M176" s="192"/>
      <c r="N176" s="192"/>
      <c r="O176" s="192"/>
      <c r="P176" s="198"/>
      <c r="Q176" s="192"/>
      <c r="R176" s="192"/>
      <c r="S176" s="192"/>
      <c r="T176" s="192"/>
      <c r="U176" s="125"/>
      <c r="V176" s="125"/>
      <c r="W176" s="125"/>
      <c r="X176" s="125"/>
      <c r="Y176" s="125"/>
      <c r="Z176" s="125"/>
      <c r="AA176" s="125"/>
      <c r="AB176" s="125"/>
      <c r="AC176" s="125"/>
      <c r="AD176" s="125"/>
      <c r="AE176" s="125"/>
      <c r="AF176" s="87"/>
      <c r="AG176" s="87"/>
      <c r="AH176" s="85"/>
      <c r="AI176" s="85"/>
      <c r="AJ176" s="85"/>
      <c r="AK176" s="87"/>
      <c r="AL176" s="87"/>
      <c r="AM176" s="192"/>
      <c r="AN176" s="192"/>
      <c r="AO176" s="87"/>
    </row>
    <row r="177" spans="1:41" ht="18" customHeight="1">
      <c r="A177" s="125"/>
      <c r="B177" s="191"/>
      <c r="C177" s="191"/>
      <c r="D177" s="191"/>
      <c r="E177" s="192"/>
      <c r="F177" s="192"/>
      <c r="G177" s="193"/>
      <c r="H177" s="194"/>
      <c r="I177" s="193"/>
      <c r="J177" s="192"/>
      <c r="K177" s="192"/>
      <c r="L177" s="191"/>
      <c r="M177" s="192"/>
      <c r="N177" s="192"/>
      <c r="O177" s="192"/>
      <c r="P177" s="198"/>
      <c r="Q177" s="192"/>
      <c r="R177" s="192"/>
      <c r="S177" s="192"/>
      <c r="T177" s="192"/>
      <c r="U177" s="125"/>
      <c r="V177" s="125"/>
      <c r="W177" s="125"/>
      <c r="X177" s="125"/>
      <c r="Y177" s="125"/>
      <c r="Z177" s="125"/>
      <c r="AA177" s="125"/>
      <c r="AB177" s="125"/>
      <c r="AC177" s="125"/>
      <c r="AD177" s="125"/>
      <c r="AE177" s="125"/>
      <c r="AF177" s="87"/>
      <c r="AG177" s="87"/>
      <c r="AH177" s="85"/>
      <c r="AI177" s="85"/>
      <c r="AJ177" s="85"/>
      <c r="AK177" s="87"/>
      <c r="AL177" s="87"/>
      <c r="AM177" s="192"/>
      <c r="AN177" s="192"/>
      <c r="AO177" s="87"/>
    </row>
    <row r="178" spans="1:41" ht="18" customHeight="1">
      <c r="A178" s="125"/>
      <c r="B178" s="191"/>
      <c r="C178" s="191"/>
      <c r="D178" s="191"/>
      <c r="E178" s="192"/>
      <c r="F178" s="192"/>
      <c r="G178" s="193"/>
      <c r="H178" s="194"/>
      <c r="I178" s="193"/>
      <c r="J178" s="192"/>
      <c r="K178" s="192"/>
      <c r="L178" s="191"/>
      <c r="M178" s="192"/>
      <c r="N178" s="192"/>
      <c r="O178" s="192"/>
      <c r="P178" s="198"/>
      <c r="Q178" s="192"/>
      <c r="R178" s="192"/>
      <c r="S178" s="192"/>
      <c r="T178" s="192"/>
      <c r="U178" s="125"/>
      <c r="V178" s="125"/>
      <c r="W178" s="125"/>
      <c r="X178" s="125"/>
      <c r="Y178" s="125"/>
      <c r="Z178" s="125"/>
      <c r="AA178" s="125"/>
      <c r="AB178" s="125"/>
      <c r="AC178" s="125"/>
      <c r="AD178" s="125"/>
      <c r="AE178" s="125"/>
      <c r="AF178" s="87"/>
      <c r="AG178" s="87"/>
      <c r="AH178" s="85"/>
      <c r="AI178" s="85"/>
      <c r="AJ178" s="85"/>
      <c r="AK178" s="87"/>
      <c r="AL178" s="87"/>
      <c r="AM178" s="192"/>
      <c r="AN178" s="192"/>
      <c r="AO178" s="87"/>
    </row>
    <row r="179" spans="1:41" ht="31.5" customHeight="1">
      <c r="A179" s="125"/>
      <c r="B179" s="191"/>
      <c r="C179" s="191"/>
      <c r="D179" s="191"/>
      <c r="E179" s="192"/>
      <c r="F179" s="192"/>
      <c r="G179" s="193"/>
      <c r="H179" s="194"/>
      <c r="I179" s="193"/>
      <c r="J179" s="192"/>
      <c r="K179" s="192"/>
      <c r="L179" s="191"/>
      <c r="M179" s="192"/>
      <c r="N179" s="192"/>
      <c r="O179" s="192"/>
      <c r="P179" s="198"/>
      <c r="Q179" s="192"/>
      <c r="R179" s="192"/>
      <c r="S179" s="192"/>
      <c r="T179" s="192"/>
      <c r="U179" s="125"/>
      <c r="V179" s="125"/>
      <c r="W179" s="125"/>
      <c r="X179" s="125"/>
      <c r="Y179" s="125"/>
      <c r="Z179" s="125"/>
      <c r="AA179" s="125"/>
      <c r="AB179" s="125"/>
      <c r="AC179" s="125"/>
      <c r="AD179" s="125"/>
      <c r="AE179" s="125"/>
      <c r="AF179" s="87"/>
      <c r="AG179" s="87"/>
      <c r="AH179" s="85"/>
      <c r="AI179" s="85"/>
      <c r="AJ179" s="85"/>
      <c r="AK179" s="87"/>
      <c r="AL179" s="87"/>
      <c r="AM179" s="192"/>
      <c r="AN179" s="192"/>
      <c r="AO179" s="87"/>
    </row>
    <row r="180" spans="1:41" ht="18" customHeight="1">
      <c r="A180" s="125"/>
      <c r="B180" s="191"/>
      <c r="C180" s="191"/>
      <c r="D180" s="191"/>
      <c r="E180" s="192"/>
      <c r="F180" s="192"/>
      <c r="G180" s="193"/>
      <c r="H180" s="194"/>
      <c r="I180" s="193"/>
      <c r="J180" s="192"/>
      <c r="K180" s="192"/>
      <c r="L180" s="191"/>
      <c r="M180" s="192"/>
      <c r="N180" s="192"/>
      <c r="O180" s="192"/>
      <c r="P180" s="198"/>
      <c r="Q180" s="192"/>
      <c r="R180" s="192"/>
      <c r="S180" s="192"/>
      <c r="T180" s="192"/>
      <c r="U180" s="125"/>
      <c r="V180" s="125"/>
      <c r="W180" s="125"/>
      <c r="X180" s="125"/>
      <c r="Y180" s="125"/>
      <c r="Z180" s="125"/>
      <c r="AA180" s="125"/>
      <c r="AB180" s="125"/>
      <c r="AC180" s="125"/>
      <c r="AD180" s="125"/>
      <c r="AE180" s="125"/>
      <c r="AF180" s="87"/>
      <c r="AG180" s="87"/>
      <c r="AH180" s="85"/>
      <c r="AI180" s="85"/>
      <c r="AJ180" s="85"/>
      <c r="AK180" s="87"/>
      <c r="AL180" s="87"/>
      <c r="AM180" s="192"/>
      <c r="AN180" s="192"/>
      <c r="AO180" s="87"/>
    </row>
    <row r="181" spans="1:41" ht="18" customHeight="1">
      <c r="A181" s="125"/>
      <c r="B181" s="191"/>
      <c r="C181" s="191"/>
      <c r="D181" s="191"/>
      <c r="E181" s="192"/>
      <c r="F181" s="192"/>
      <c r="G181" s="193"/>
      <c r="H181" s="194"/>
      <c r="I181" s="193"/>
      <c r="J181" s="192"/>
      <c r="K181" s="192"/>
      <c r="L181" s="191"/>
      <c r="M181" s="192"/>
      <c r="N181" s="192"/>
      <c r="O181" s="192"/>
      <c r="P181" s="198"/>
      <c r="Q181" s="192"/>
      <c r="R181" s="192"/>
      <c r="S181" s="192"/>
      <c r="T181" s="192"/>
      <c r="U181" s="125"/>
      <c r="V181" s="125"/>
      <c r="W181" s="125"/>
      <c r="X181" s="125"/>
      <c r="Y181" s="125"/>
      <c r="Z181" s="125"/>
      <c r="AA181" s="125"/>
      <c r="AB181" s="125"/>
      <c r="AC181" s="125"/>
      <c r="AD181" s="125"/>
      <c r="AE181" s="125"/>
      <c r="AF181" s="87"/>
      <c r="AG181" s="87"/>
      <c r="AH181" s="85"/>
      <c r="AI181" s="85"/>
      <c r="AJ181" s="85"/>
      <c r="AK181" s="87"/>
      <c r="AL181" s="87"/>
      <c r="AM181" s="192"/>
      <c r="AN181" s="192"/>
      <c r="AO181" s="87"/>
    </row>
    <row r="182" spans="1:41" ht="18" customHeight="1">
      <c r="A182" s="125"/>
      <c r="B182" s="191"/>
      <c r="C182" s="191"/>
      <c r="D182" s="191"/>
      <c r="E182" s="192"/>
      <c r="F182" s="192"/>
      <c r="G182" s="193"/>
      <c r="H182" s="194"/>
      <c r="I182" s="193"/>
      <c r="J182" s="192"/>
      <c r="K182" s="192"/>
      <c r="L182" s="191"/>
      <c r="M182" s="192"/>
      <c r="N182" s="192"/>
      <c r="O182" s="192"/>
      <c r="P182" s="198"/>
      <c r="Q182" s="192"/>
      <c r="R182" s="192"/>
      <c r="S182" s="192"/>
      <c r="T182" s="192"/>
      <c r="U182" s="125"/>
      <c r="V182" s="125"/>
      <c r="W182" s="125"/>
      <c r="X182" s="125"/>
      <c r="Y182" s="125"/>
      <c r="Z182" s="125"/>
      <c r="AA182" s="125"/>
      <c r="AB182" s="125"/>
      <c r="AC182" s="125"/>
      <c r="AD182" s="125"/>
      <c r="AE182" s="125"/>
      <c r="AF182" s="87"/>
      <c r="AG182" s="87"/>
      <c r="AH182" s="85"/>
      <c r="AI182" s="85"/>
      <c r="AJ182" s="85"/>
      <c r="AK182" s="87"/>
      <c r="AL182" s="87"/>
      <c r="AM182" s="192"/>
      <c r="AN182" s="192"/>
      <c r="AO182" s="87"/>
    </row>
    <row r="183" spans="1:41" ht="18" customHeight="1">
      <c r="A183" s="125"/>
      <c r="B183" s="191"/>
      <c r="C183" s="191"/>
      <c r="D183" s="191"/>
      <c r="E183" s="192"/>
      <c r="F183" s="192"/>
      <c r="G183" s="193"/>
      <c r="H183" s="194"/>
      <c r="I183" s="193"/>
      <c r="J183" s="192"/>
      <c r="K183" s="192"/>
      <c r="L183" s="191"/>
      <c r="M183" s="192"/>
      <c r="N183" s="192"/>
      <c r="O183" s="192"/>
      <c r="P183" s="198"/>
      <c r="Q183" s="192"/>
      <c r="R183" s="192"/>
      <c r="S183" s="192"/>
      <c r="T183" s="192"/>
      <c r="U183" s="125"/>
      <c r="V183" s="125"/>
      <c r="W183" s="125"/>
      <c r="X183" s="125"/>
      <c r="Y183" s="125"/>
      <c r="Z183" s="125"/>
      <c r="AA183" s="125"/>
      <c r="AB183" s="125"/>
      <c r="AC183" s="125"/>
      <c r="AD183" s="125"/>
      <c r="AE183" s="125"/>
      <c r="AF183" s="87"/>
      <c r="AG183" s="87"/>
      <c r="AH183" s="85"/>
      <c r="AI183" s="85"/>
      <c r="AJ183" s="85"/>
      <c r="AK183" s="87"/>
      <c r="AL183" s="87"/>
      <c r="AM183" s="192"/>
      <c r="AN183" s="192"/>
      <c r="AO183" s="87"/>
    </row>
    <row r="184" spans="1:41" ht="18" customHeight="1">
      <c r="A184" s="125"/>
      <c r="B184" s="191"/>
      <c r="C184" s="191"/>
      <c r="D184" s="191"/>
      <c r="E184" s="192"/>
      <c r="F184" s="192"/>
      <c r="G184" s="193"/>
      <c r="H184" s="194"/>
      <c r="I184" s="193"/>
      <c r="J184" s="192"/>
      <c r="K184" s="192"/>
      <c r="L184" s="191"/>
      <c r="M184" s="192"/>
      <c r="N184" s="192"/>
      <c r="O184" s="192"/>
      <c r="P184" s="198"/>
      <c r="Q184" s="192"/>
      <c r="R184" s="192"/>
      <c r="S184" s="192"/>
      <c r="T184" s="192"/>
      <c r="U184" s="125"/>
      <c r="V184" s="125"/>
      <c r="W184" s="125"/>
      <c r="X184" s="125"/>
      <c r="Y184" s="125"/>
      <c r="Z184" s="125"/>
      <c r="AA184" s="125"/>
      <c r="AB184" s="125"/>
      <c r="AC184" s="125"/>
      <c r="AD184" s="125"/>
      <c r="AE184" s="125"/>
      <c r="AF184" s="87"/>
      <c r="AG184" s="87"/>
      <c r="AH184" s="85"/>
      <c r="AI184" s="85"/>
      <c r="AJ184" s="85"/>
      <c r="AK184" s="87"/>
      <c r="AL184" s="87"/>
      <c r="AM184" s="192"/>
      <c r="AN184" s="192"/>
      <c r="AO184" s="87"/>
    </row>
    <row r="185" spans="1:41" ht="18" customHeight="1">
      <c r="A185" s="125"/>
      <c r="B185" s="191"/>
      <c r="C185" s="191"/>
      <c r="D185" s="191"/>
      <c r="E185" s="192"/>
      <c r="F185" s="192"/>
      <c r="G185" s="193"/>
      <c r="H185" s="194"/>
      <c r="I185" s="193"/>
      <c r="J185" s="192"/>
      <c r="K185" s="192"/>
      <c r="L185" s="191"/>
      <c r="M185" s="192"/>
      <c r="N185" s="192"/>
      <c r="O185" s="192"/>
      <c r="P185" s="198"/>
      <c r="Q185" s="192"/>
      <c r="R185" s="192"/>
      <c r="S185" s="192"/>
      <c r="T185" s="192"/>
      <c r="U185" s="125"/>
      <c r="V185" s="125"/>
      <c r="W185" s="125"/>
      <c r="X185" s="125"/>
      <c r="Y185" s="125"/>
      <c r="Z185" s="125"/>
      <c r="AA185" s="125"/>
      <c r="AB185" s="125"/>
      <c r="AC185" s="125"/>
      <c r="AD185" s="125"/>
      <c r="AE185" s="125"/>
      <c r="AF185" s="87"/>
      <c r="AG185" s="87"/>
      <c r="AH185" s="85"/>
      <c r="AI185" s="85"/>
      <c r="AJ185" s="85"/>
      <c r="AK185" s="87"/>
      <c r="AL185" s="87"/>
      <c r="AM185" s="192"/>
      <c r="AN185" s="192"/>
      <c r="AO185" s="87"/>
    </row>
    <row r="186" spans="1:41" ht="18" customHeight="1">
      <c r="A186" s="125"/>
      <c r="B186" s="191"/>
      <c r="C186" s="191"/>
      <c r="D186" s="191"/>
      <c r="E186" s="192"/>
      <c r="F186" s="192"/>
      <c r="G186" s="193"/>
      <c r="H186" s="194"/>
      <c r="I186" s="193"/>
      <c r="J186" s="192"/>
      <c r="K186" s="192"/>
      <c r="L186" s="191"/>
      <c r="M186" s="192"/>
      <c r="N186" s="192"/>
      <c r="O186" s="192"/>
      <c r="P186" s="198"/>
      <c r="Q186" s="192"/>
      <c r="R186" s="192"/>
      <c r="S186" s="192"/>
      <c r="T186" s="192"/>
      <c r="U186" s="125"/>
      <c r="V186" s="125"/>
      <c r="W186" s="125"/>
      <c r="X186" s="125"/>
      <c r="Y186" s="125"/>
      <c r="Z186" s="125"/>
      <c r="AA186" s="125"/>
      <c r="AB186" s="125"/>
      <c r="AC186" s="125"/>
      <c r="AD186" s="125"/>
      <c r="AE186" s="125"/>
      <c r="AF186" s="87"/>
      <c r="AG186" s="87"/>
      <c r="AH186" s="85"/>
      <c r="AI186" s="85"/>
      <c r="AJ186" s="85"/>
      <c r="AK186" s="87"/>
      <c r="AL186" s="87"/>
      <c r="AM186" s="192"/>
      <c r="AN186" s="192"/>
      <c r="AO186" s="87"/>
    </row>
    <row r="187" spans="1:41" ht="18" customHeight="1">
      <c r="A187" s="125"/>
      <c r="B187" s="191"/>
      <c r="C187" s="191"/>
      <c r="D187" s="191"/>
      <c r="E187" s="192"/>
      <c r="F187" s="192"/>
      <c r="G187" s="193"/>
      <c r="H187" s="194"/>
      <c r="I187" s="193"/>
      <c r="J187" s="192"/>
      <c r="K187" s="192"/>
      <c r="L187" s="191"/>
      <c r="M187" s="192"/>
      <c r="N187" s="192"/>
      <c r="O187" s="192"/>
      <c r="P187" s="198"/>
      <c r="Q187" s="192"/>
      <c r="R187" s="192"/>
      <c r="S187" s="192"/>
      <c r="T187" s="192"/>
      <c r="U187" s="125"/>
      <c r="V187" s="125"/>
      <c r="W187" s="125"/>
      <c r="X187" s="125"/>
      <c r="Y187" s="125"/>
      <c r="Z187" s="125"/>
      <c r="AA187" s="125"/>
      <c r="AB187" s="125"/>
      <c r="AC187" s="125"/>
      <c r="AD187" s="125"/>
      <c r="AE187" s="125"/>
      <c r="AF187" s="87"/>
      <c r="AG187" s="87"/>
      <c r="AH187" s="85"/>
      <c r="AI187" s="85"/>
      <c r="AJ187" s="85"/>
      <c r="AK187" s="87"/>
      <c r="AL187" s="87"/>
      <c r="AM187" s="192"/>
      <c r="AN187" s="192"/>
      <c r="AO187" s="87"/>
    </row>
    <row r="188" spans="1:41" ht="18" customHeight="1">
      <c r="A188" s="125"/>
      <c r="B188" s="191"/>
      <c r="C188" s="191"/>
      <c r="D188" s="191"/>
      <c r="E188" s="192"/>
      <c r="F188" s="192"/>
      <c r="G188" s="193"/>
      <c r="H188" s="194"/>
      <c r="I188" s="193"/>
      <c r="J188" s="192"/>
      <c r="K188" s="192"/>
      <c r="L188" s="191"/>
      <c r="M188" s="192"/>
      <c r="N188" s="192"/>
      <c r="O188" s="192"/>
      <c r="P188" s="198"/>
      <c r="Q188" s="192"/>
      <c r="R188" s="192"/>
      <c r="S188" s="192"/>
      <c r="T188" s="192"/>
      <c r="U188" s="125"/>
      <c r="V188" s="125"/>
      <c r="W188" s="125"/>
      <c r="X188" s="125"/>
      <c r="Y188" s="125"/>
      <c r="Z188" s="125"/>
      <c r="AA188" s="125"/>
      <c r="AB188" s="125"/>
      <c r="AC188" s="125"/>
      <c r="AD188" s="125"/>
      <c r="AE188" s="125"/>
      <c r="AF188" s="87"/>
      <c r="AG188" s="87"/>
      <c r="AH188" s="85"/>
      <c r="AI188" s="85"/>
      <c r="AJ188" s="85"/>
      <c r="AK188" s="87"/>
      <c r="AL188" s="87"/>
      <c r="AM188" s="192"/>
      <c r="AN188" s="192"/>
      <c r="AO188" s="87"/>
    </row>
    <row r="189" spans="1:41" ht="18" customHeight="1">
      <c r="A189" s="125"/>
      <c r="B189" s="191"/>
      <c r="C189" s="191"/>
      <c r="D189" s="191"/>
      <c r="E189" s="192"/>
      <c r="F189" s="192"/>
      <c r="G189" s="193"/>
      <c r="H189" s="194"/>
      <c r="I189" s="193"/>
      <c r="J189" s="192"/>
      <c r="K189" s="192"/>
      <c r="L189" s="191"/>
      <c r="M189" s="192"/>
      <c r="N189" s="192"/>
      <c r="O189" s="192"/>
      <c r="P189" s="198"/>
      <c r="Q189" s="192"/>
      <c r="R189" s="192"/>
      <c r="S189" s="192"/>
      <c r="T189" s="192"/>
      <c r="U189" s="125"/>
      <c r="V189" s="125"/>
      <c r="W189" s="125"/>
      <c r="X189" s="125"/>
      <c r="Y189" s="125"/>
      <c r="Z189" s="125"/>
      <c r="AA189" s="125"/>
      <c r="AB189" s="125"/>
      <c r="AC189" s="125"/>
      <c r="AD189" s="125"/>
      <c r="AE189" s="125"/>
      <c r="AF189" s="87"/>
      <c r="AG189" s="87"/>
      <c r="AH189" s="85"/>
      <c r="AI189" s="85"/>
      <c r="AJ189" s="85"/>
      <c r="AK189" s="87"/>
      <c r="AL189" s="87"/>
      <c r="AM189" s="192"/>
      <c r="AN189" s="192"/>
      <c r="AO189" s="87"/>
    </row>
    <row r="190" spans="1:41" ht="18" customHeight="1">
      <c r="A190" s="125"/>
      <c r="B190" s="191"/>
      <c r="C190" s="191"/>
      <c r="D190" s="191"/>
      <c r="E190" s="192"/>
      <c r="F190" s="192"/>
      <c r="G190" s="193"/>
      <c r="H190" s="194"/>
      <c r="I190" s="193"/>
      <c r="J190" s="192"/>
      <c r="K190" s="192"/>
      <c r="L190" s="191"/>
      <c r="M190" s="192"/>
      <c r="N190" s="192"/>
      <c r="O190" s="192"/>
      <c r="P190" s="198"/>
      <c r="Q190" s="192"/>
      <c r="R190" s="192"/>
      <c r="S190" s="192"/>
      <c r="T190" s="192"/>
      <c r="U190" s="125"/>
      <c r="V190" s="125"/>
      <c r="W190" s="125"/>
      <c r="X190" s="125"/>
      <c r="Y190" s="125"/>
      <c r="Z190" s="125"/>
      <c r="AA190" s="125"/>
      <c r="AB190" s="125"/>
      <c r="AC190" s="125"/>
      <c r="AD190" s="125"/>
      <c r="AE190" s="125"/>
      <c r="AF190" s="87"/>
      <c r="AG190" s="87"/>
      <c r="AH190" s="85"/>
      <c r="AI190" s="85"/>
      <c r="AJ190" s="85"/>
      <c r="AK190" s="87"/>
      <c r="AL190" s="87"/>
      <c r="AM190" s="192"/>
      <c r="AN190" s="192"/>
      <c r="AO190" s="87"/>
    </row>
    <row r="191" spans="1:41" ht="18" customHeight="1">
      <c r="A191" s="125"/>
      <c r="B191" s="191"/>
      <c r="C191" s="191"/>
      <c r="D191" s="191"/>
      <c r="E191" s="192"/>
      <c r="F191" s="192"/>
      <c r="G191" s="193"/>
      <c r="H191" s="194"/>
      <c r="I191" s="193"/>
      <c r="J191" s="192"/>
      <c r="K191" s="192"/>
      <c r="L191" s="191"/>
      <c r="M191" s="192"/>
      <c r="N191" s="192"/>
      <c r="O191" s="192"/>
      <c r="P191" s="198"/>
      <c r="Q191" s="192"/>
      <c r="R191" s="192"/>
      <c r="S191" s="192"/>
      <c r="T191" s="192"/>
      <c r="U191" s="125"/>
      <c r="V191" s="125"/>
      <c r="W191" s="125"/>
      <c r="X191" s="125"/>
      <c r="Y191" s="125"/>
      <c r="Z191" s="125"/>
      <c r="AA191" s="125"/>
      <c r="AB191" s="125"/>
      <c r="AC191" s="125"/>
      <c r="AD191" s="125"/>
      <c r="AE191" s="125"/>
      <c r="AF191" s="87"/>
      <c r="AG191" s="87"/>
      <c r="AH191" s="85"/>
      <c r="AI191" s="85"/>
      <c r="AJ191" s="85"/>
      <c r="AK191" s="87"/>
      <c r="AL191" s="87"/>
      <c r="AM191" s="192"/>
      <c r="AN191" s="192"/>
      <c r="AO191" s="87"/>
    </row>
    <row r="192" spans="1:41" ht="18" customHeight="1">
      <c r="A192" s="125"/>
      <c r="B192" s="191"/>
      <c r="C192" s="191"/>
      <c r="D192" s="191"/>
      <c r="E192" s="192"/>
      <c r="F192" s="192"/>
      <c r="G192" s="193"/>
      <c r="H192" s="194"/>
      <c r="I192" s="193"/>
      <c r="J192" s="192"/>
      <c r="K192" s="192"/>
      <c r="L192" s="191"/>
      <c r="M192" s="192"/>
      <c r="N192" s="192"/>
      <c r="O192" s="192"/>
      <c r="P192" s="198"/>
      <c r="Q192" s="192"/>
      <c r="R192" s="192"/>
      <c r="S192" s="192"/>
      <c r="T192" s="192"/>
      <c r="U192" s="125"/>
      <c r="V192" s="125"/>
      <c r="W192" s="125"/>
      <c r="X192" s="125"/>
      <c r="Y192" s="125"/>
      <c r="Z192" s="125"/>
      <c r="AA192" s="125"/>
      <c r="AB192" s="125"/>
      <c r="AC192" s="125"/>
      <c r="AD192" s="125"/>
      <c r="AE192" s="125"/>
      <c r="AF192" s="87"/>
      <c r="AG192" s="87"/>
      <c r="AH192" s="85"/>
      <c r="AI192" s="85"/>
      <c r="AJ192" s="85"/>
      <c r="AK192" s="87"/>
      <c r="AL192" s="87"/>
      <c r="AM192" s="192"/>
      <c r="AN192" s="192"/>
      <c r="AO192" s="87"/>
    </row>
    <row r="193" spans="1:41" ht="18" customHeight="1">
      <c r="A193" s="125"/>
      <c r="B193" s="191"/>
      <c r="C193" s="191"/>
      <c r="D193" s="191"/>
      <c r="E193" s="192"/>
      <c r="F193" s="192"/>
      <c r="G193" s="193"/>
      <c r="H193" s="194"/>
      <c r="I193" s="193"/>
      <c r="J193" s="192"/>
      <c r="K193" s="192"/>
      <c r="L193" s="191"/>
      <c r="M193" s="192"/>
      <c r="N193" s="192"/>
      <c r="O193" s="192"/>
      <c r="P193" s="198"/>
      <c r="Q193" s="192"/>
      <c r="R193" s="192"/>
      <c r="S193" s="192"/>
      <c r="T193" s="192"/>
      <c r="U193" s="125"/>
      <c r="V193" s="125"/>
      <c r="W193" s="125"/>
      <c r="X193" s="125"/>
      <c r="Y193" s="125"/>
      <c r="Z193" s="125"/>
      <c r="AA193" s="125"/>
      <c r="AB193" s="125"/>
      <c r="AC193" s="125"/>
      <c r="AD193" s="125"/>
      <c r="AE193" s="125"/>
      <c r="AF193" s="87"/>
      <c r="AG193" s="87"/>
      <c r="AH193" s="85"/>
      <c r="AI193" s="85"/>
      <c r="AJ193" s="85"/>
      <c r="AK193" s="87"/>
      <c r="AL193" s="87"/>
      <c r="AM193" s="192"/>
      <c r="AN193" s="192"/>
      <c r="AO193" s="87"/>
    </row>
    <row r="194" spans="1:41" ht="18" customHeight="1">
      <c r="A194" s="125"/>
      <c r="B194" s="191"/>
      <c r="C194" s="191"/>
      <c r="D194" s="193">
        <f ca="1">SUM('Expenses 2017'!G4,'Expenses 2017'!I4)</f>
        <v>121110</v>
      </c>
      <c r="E194" s="192"/>
      <c r="F194" s="192"/>
      <c r="G194" s="193"/>
      <c r="H194" s="194"/>
      <c r="I194" s="193"/>
      <c r="J194" s="192"/>
      <c r="K194" s="192"/>
      <c r="L194" s="191"/>
      <c r="M194" s="192"/>
      <c r="N194" s="192"/>
      <c r="O194" s="192"/>
      <c r="P194" s="198"/>
      <c r="Q194" s="192"/>
      <c r="R194" s="192"/>
      <c r="S194" s="192"/>
      <c r="T194" s="192"/>
      <c r="U194" s="125"/>
      <c r="V194" s="125"/>
      <c r="W194" s="125"/>
      <c r="X194" s="125"/>
      <c r="Y194" s="125"/>
      <c r="Z194" s="125"/>
      <c r="AA194" s="125"/>
      <c r="AB194" s="125"/>
      <c r="AC194" s="125"/>
      <c r="AD194" s="125"/>
      <c r="AE194" s="125"/>
      <c r="AF194" s="87"/>
      <c r="AG194" s="87"/>
      <c r="AH194" s="85"/>
      <c r="AI194" s="85"/>
      <c r="AJ194" s="85"/>
      <c r="AK194" s="87"/>
      <c r="AL194" s="87"/>
      <c r="AM194" s="192"/>
      <c r="AN194" s="192"/>
      <c r="AO194" s="87"/>
    </row>
  </sheetData>
  <autoFilter ref="A6:AO167" xr:uid="{00000000-0009-0000-0000-000023000000}"/>
  <mergeCells count="2">
    <mergeCell ref="C1:E5"/>
    <mergeCell ref="AL4:AO5"/>
  </mergeCells>
  <conditionalFormatting sqref="K4">
    <cfRule type="cellIs" dxfId="12" priority="1" operator="greaterThan">
      <formula>0</formula>
    </cfRule>
    <cfRule type="cellIs" dxfId="11" priority="2" operator="lessThan">
      <formula>0</formula>
    </cfRule>
  </conditionalFormatting>
  <conditionalFormatting sqref="N7:AA167">
    <cfRule type="cellIs" dxfId="10" priority="3" operator="equal">
      <formula>0</formula>
    </cfRule>
  </conditionalFormatting>
  <hyperlinks>
    <hyperlink ref="AG8" r:id="rId1" xr:uid="{00000000-0004-0000-2300-000000000000}"/>
    <hyperlink ref="AG9" r:id="rId2" xr:uid="{00000000-0004-0000-2300-000001000000}"/>
    <hyperlink ref="AG13" r:id="rId3" xr:uid="{00000000-0004-0000-2300-000002000000}"/>
    <hyperlink ref="AG23" r:id="rId4" xr:uid="{00000000-0004-0000-2300-000003000000}"/>
    <hyperlink ref="AG25" r:id="rId5" xr:uid="{00000000-0004-0000-2300-000004000000}"/>
    <hyperlink ref="AG40" r:id="rId6" xr:uid="{00000000-0004-0000-2300-000005000000}"/>
    <hyperlink ref="AG47" r:id="rId7" xr:uid="{00000000-0004-0000-2300-000006000000}"/>
    <hyperlink ref="AG51" r:id="rId8" xr:uid="{00000000-0004-0000-2300-000007000000}"/>
    <hyperlink ref="AG53" r:id="rId9" xr:uid="{00000000-0004-0000-2300-000008000000}"/>
    <hyperlink ref="AG61" r:id="rId10" xr:uid="{00000000-0004-0000-2300-000009000000}"/>
    <hyperlink ref="AG62" r:id="rId11" xr:uid="{00000000-0004-0000-2300-00000A000000}"/>
    <hyperlink ref="AG64" r:id="rId12" xr:uid="{00000000-0004-0000-2300-00000B000000}"/>
    <hyperlink ref="AG70" r:id="rId13" xr:uid="{00000000-0004-0000-2300-00000C000000}"/>
    <hyperlink ref="AG71" r:id="rId14" xr:uid="{00000000-0004-0000-2300-00000D000000}"/>
    <hyperlink ref="AG72" r:id="rId15" xr:uid="{00000000-0004-0000-2300-00000E000000}"/>
    <hyperlink ref="AG76" r:id="rId16" xr:uid="{00000000-0004-0000-2300-00000F000000}"/>
    <hyperlink ref="AG78" r:id="rId17" xr:uid="{00000000-0004-0000-2300-000010000000}"/>
    <hyperlink ref="AG83" r:id="rId18" xr:uid="{00000000-0004-0000-2300-000011000000}"/>
    <hyperlink ref="AG84" r:id="rId19" xr:uid="{00000000-0004-0000-2300-000012000000}"/>
    <hyperlink ref="AG86" r:id="rId20" xr:uid="{00000000-0004-0000-2300-000013000000}"/>
    <hyperlink ref="AG88" r:id="rId21" xr:uid="{00000000-0004-0000-2300-000014000000}"/>
    <hyperlink ref="AG92" r:id="rId22" xr:uid="{00000000-0004-0000-2300-000015000000}"/>
    <hyperlink ref="AG93" r:id="rId23" xr:uid="{00000000-0004-0000-2300-000016000000}"/>
    <hyperlink ref="AG104" r:id="rId24" xr:uid="{00000000-0004-0000-2300-000017000000}"/>
    <hyperlink ref="AG110" r:id="rId25" xr:uid="{00000000-0004-0000-2300-000018000000}"/>
    <hyperlink ref="AG117" r:id="rId26" xr:uid="{00000000-0004-0000-2300-000019000000}"/>
    <hyperlink ref="AG127" r:id="rId27" xr:uid="{00000000-0004-0000-2300-00001A000000}"/>
    <hyperlink ref="AG129" r:id="rId28" xr:uid="{00000000-0004-0000-2300-00001B000000}"/>
    <hyperlink ref="AG135" r:id="rId29" xr:uid="{00000000-0004-0000-2300-00001C000000}"/>
    <hyperlink ref="AG138" r:id="rId30" xr:uid="{00000000-0004-0000-2300-00001D000000}"/>
    <hyperlink ref="AG140" r:id="rId31" xr:uid="{00000000-0004-0000-2300-00001E000000}"/>
    <hyperlink ref="AG145" r:id="rId32" xr:uid="{00000000-0004-0000-2300-00001F000000}"/>
    <hyperlink ref="AG148" r:id="rId33" xr:uid="{00000000-0004-0000-2300-000020000000}"/>
    <hyperlink ref="AG156" r:id="rId34" xr:uid="{00000000-0004-0000-2300-000021000000}"/>
    <hyperlink ref="AG159" r:id="rId35" xr:uid="{00000000-0004-0000-2300-000022000000}"/>
    <hyperlink ref="AG161" r:id="rId36" xr:uid="{00000000-0004-0000-2300-000023000000}"/>
    <hyperlink ref="AG164" r:id="rId37" xr:uid="{00000000-0004-0000-2300-000024000000}"/>
  </hyperlinks>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38"/>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filterMode="1">
    <tabColor rgb="FFFF0000"/>
  </sheetPr>
  <dimension ref="A1:Q79"/>
  <sheetViews>
    <sheetView workbookViewId="0">
      <pane ySplit="6" topLeftCell="A7" activePane="bottomLeft" state="frozen"/>
      <selection pane="bottomLeft" activeCell="B8" sqref="B8"/>
    </sheetView>
  </sheetViews>
  <sheetFormatPr defaultColWidth="14.44140625" defaultRowHeight="15" customHeight="1"/>
  <cols>
    <col min="1" max="1" width="17.44140625" customWidth="1"/>
    <col min="2" max="2" width="31.44140625" customWidth="1"/>
    <col min="3" max="3" width="26.5546875" customWidth="1"/>
    <col min="4" max="4" width="16.5546875" customWidth="1"/>
    <col min="5" max="5" width="6.5546875" customWidth="1"/>
    <col min="6" max="6" width="12.44140625" customWidth="1"/>
    <col min="7" max="7" width="26.44140625" customWidth="1"/>
    <col min="8" max="8" width="14.5546875" customWidth="1"/>
    <col min="9" max="9" width="19.109375" customWidth="1"/>
    <col min="10" max="10" width="18.88671875" customWidth="1"/>
    <col min="11" max="11" width="17.88671875" customWidth="1"/>
    <col min="12" max="12" width="15.88671875" customWidth="1"/>
    <col min="13" max="13" width="16.5546875" customWidth="1"/>
    <col min="14" max="14" width="57.109375" customWidth="1"/>
    <col min="15" max="15" width="8.88671875" customWidth="1"/>
    <col min="16" max="16" width="28.5546875" customWidth="1"/>
    <col min="17" max="17" width="19.88671875" customWidth="1"/>
  </cols>
  <sheetData>
    <row r="1" spans="1:17" ht="14.25" customHeight="1">
      <c r="A1" s="75"/>
      <c r="B1" s="75"/>
      <c r="C1" s="742" t="s">
        <v>4026</v>
      </c>
      <c r="D1" s="743"/>
      <c r="E1" s="744"/>
      <c r="F1" s="75"/>
      <c r="G1" s="76"/>
      <c r="H1" s="82"/>
      <c r="I1" s="82"/>
      <c r="J1" s="82"/>
      <c r="K1" s="82"/>
      <c r="L1" s="82"/>
      <c r="M1" s="82"/>
      <c r="N1" s="75"/>
      <c r="O1" s="82"/>
      <c r="P1" s="82"/>
      <c r="Q1" s="76"/>
    </row>
    <row r="2" spans="1:17" ht="14.25" customHeight="1">
      <c r="A2" s="75"/>
      <c r="B2" s="75"/>
      <c r="C2" s="745"/>
      <c r="D2" s="746"/>
      <c r="E2" s="747"/>
      <c r="F2" s="75"/>
      <c r="G2" s="80" t="s">
        <v>2323</v>
      </c>
      <c r="H2" s="82"/>
      <c r="I2" s="82"/>
      <c r="J2" s="82"/>
      <c r="K2" s="82"/>
      <c r="L2" s="82"/>
      <c r="M2" s="82"/>
      <c r="N2" s="75"/>
      <c r="O2" s="82"/>
      <c r="P2" s="82"/>
      <c r="Q2" s="76"/>
    </row>
    <row r="3" spans="1:17" ht="14.25" customHeight="1">
      <c r="A3" s="75"/>
      <c r="B3" s="75"/>
      <c r="C3" s="745"/>
      <c r="D3" s="746"/>
      <c r="E3" s="747"/>
      <c r="F3" s="91" t="s">
        <v>2324</v>
      </c>
      <c r="G3" s="98">
        <f>SUM(G7:G68)-I3</f>
        <v>70297.26999999999</v>
      </c>
      <c r="H3" s="200" t="s">
        <v>2325</v>
      </c>
      <c r="I3" s="98">
        <f>SUMIF(H7:H68,"Estimate",G7:G68)</f>
        <v>60119</v>
      </c>
      <c r="J3" s="201" t="s">
        <v>934</v>
      </c>
      <c r="K3" s="98">
        <f ca="1">SUM(G4,I4,K4)-SUM(G3,I3)</f>
        <v>27204.73000000001</v>
      </c>
      <c r="L3" s="82"/>
      <c r="M3" s="95"/>
      <c r="N3" s="82"/>
      <c r="O3" s="82"/>
      <c r="P3" s="75"/>
      <c r="Q3" s="82"/>
    </row>
    <row r="4" spans="1:17" ht="14.25" customHeight="1">
      <c r="A4" s="75"/>
      <c r="B4" s="75"/>
      <c r="C4" s="745"/>
      <c r="D4" s="746"/>
      <c r="E4" s="747"/>
      <c r="F4" s="91" t="s">
        <v>2327</v>
      </c>
      <c r="G4" s="98">
        <f>'Donors 2017'!G3</f>
        <v>66600</v>
      </c>
      <c r="H4" s="202" t="s">
        <v>931</v>
      </c>
      <c r="I4" s="98">
        <f ca="1">'Donors 2017'!G4</f>
        <v>54510</v>
      </c>
      <c r="J4" s="201" t="s">
        <v>926</v>
      </c>
      <c r="K4" s="98">
        <v>36511</v>
      </c>
      <c r="L4" s="82"/>
      <c r="M4" s="82"/>
      <c r="N4" s="75"/>
      <c r="O4" s="82"/>
      <c r="P4" s="82"/>
      <c r="Q4" s="76"/>
    </row>
    <row r="5" spans="1:17" ht="14.25" customHeight="1">
      <c r="A5" s="75"/>
      <c r="B5" s="75"/>
      <c r="C5" s="748"/>
      <c r="D5" s="749"/>
      <c r="E5" s="750"/>
      <c r="F5" s="75"/>
      <c r="G5" s="203"/>
      <c r="H5" s="82"/>
      <c r="I5" s="82"/>
      <c r="J5" s="82"/>
      <c r="K5" s="82"/>
      <c r="L5" s="82"/>
      <c r="M5" s="82"/>
      <c r="N5" s="75"/>
      <c r="O5" s="82"/>
      <c r="P5" s="82"/>
      <c r="Q5" s="76"/>
    </row>
    <row r="6" spans="1:17" ht="14.25" customHeight="1">
      <c r="A6" s="205" t="s">
        <v>2328</v>
      </c>
      <c r="B6" s="205" t="s">
        <v>30</v>
      </c>
      <c r="C6" s="205" t="s">
        <v>31</v>
      </c>
      <c r="D6" s="205" t="s">
        <v>32</v>
      </c>
      <c r="E6" s="205" t="s">
        <v>33</v>
      </c>
      <c r="F6" s="205" t="s">
        <v>34</v>
      </c>
      <c r="G6" s="206" t="s">
        <v>2329</v>
      </c>
      <c r="H6" s="205" t="s">
        <v>957</v>
      </c>
      <c r="I6" s="205" t="s">
        <v>2330</v>
      </c>
      <c r="J6" s="205" t="s">
        <v>2331</v>
      </c>
      <c r="K6" s="207" t="s">
        <v>2332</v>
      </c>
      <c r="L6" s="207" t="s">
        <v>2333</v>
      </c>
      <c r="M6" s="207" t="s">
        <v>2334</v>
      </c>
      <c r="N6" s="207" t="s">
        <v>959</v>
      </c>
      <c r="O6" s="122" t="s">
        <v>2335</v>
      </c>
      <c r="P6" s="122" t="s">
        <v>2336</v>
      </c>
      <c r="Q6" s="122" t="s">
        <v>4526</v>
      </c>
    </row>
    <row r="7" spans="1:17" ht="39.75" hidden="1" customHeight="1">
      <c r="A7" s="584"/>
      <c r="B7" s="494" t="s">
        <v>2342</v>
      </c>
      <c r="C7" s="494" t="s">
        <v>52</v>
      </c>
      <c r="D7" s="494" t="s">
        <v>37</v>
      </c>
      <c r="E7" s="493" t="s">
        <v>40</v>
      </c>
      <c r="F7" s="493">
        <v>78219</v>
      </c>
      <c r="G7" s="495"/>
      <c r="H7" s="493"/>
      <c r="I7" s="493"/>
      <c r="J7" s="493"/>
      <c r="K7" s="496"/>
      <c r="L7" s="497"/>
      <c r="M7" s="497">
        <f t="shared" ref="M7:M20" si="0">K7*L7</f>
        <v>0</v>
      </c>
      <c r="N7" s="662"/>
      <c r="O7" s="499"/>
      <c r="P7" s="493"/>
      <c r="Q7" s="150"/>
    </row>
    <row r="8" spans="1:17" ht="39.75" hidden="1" customHeight="1">
      <c r="A8" s="584"/>
      <c r="B8" s="494" t="s">
        <v>2342</v>
      </c>
      <c r="C8" s="494" t="s">
        <v>52</v>
      </c>
      <c r="D8" s="494" t="s">
        <v>37</v>
      </c>
      <c r="E8" s="493" t="s">
        <v>40</v>
      </c>
      <c r="F8" s="493">
        <v>78219</v>
      </c>
      <c r="G8" s="495"/>
      <c r="H8" s="493"/>
      <c r="I8" s="493"/>
      <c r="J8" s="493"/>
      <c r="K8" s="496"/>
      <c r="L8" s="497"/>
      <c r="M8" s="497">
        <f t="shared" si="0"/>
        <v>0</v>
      </c>
      <c r="N8" s="662"/>
      <c r="O8" s="499"/>
      <c r="P8" s="493"/>
      <c r="Q8" s="150"/>
    </row>
    <row r="9" spans="1:17" ht="39.75" hidden="1" customHeight="1">
      <c r="A9" s="584"/>
      <c r="B9" s="494" t="s">
        <v>2342</v>
      </c>
      <c r="C9" s="494" t="s">
        <v>52</v>
      </c>
      <c r="D9" s="494" t="s">
        <v>37</v>
      </c>
      <c r="E9" s="493" t="s">
        <v>40</v>
      </c>
      <c r="F9" s="493">
        <v>78219</v>
      </c>
      <c r="G9" s="495"/>
      <c r="H9" s="493"/>
      <c r="I9" s="493"/>
      <c r="J9" s="493"/>
      <c r="K9" s="496"/>
      <c r="L9" s="497"/>
      <c r="M9" s="497">
        <f t="shared" si="0"/>
        <v>0</v>
      </c>
      <c r="N9" s="498"/>
      <c r="O9" s="499"/>
      <c r="P9" s="493"/>
      <c r="Q9" s="150"/>
    </row>
    <row r="10" spans="1:17" ht="39.75" hidden="1" customHeight="1">
      <c r="A10" s="590" t="s">
        <v>4248</v>
      </c>
      <c r="B10" s="140" t="s">
        <v>4262</v>
      </c>
      <c r="C10" s="140" t="s">
        <v>1597</v>
      </c>
      <c r="D10" s="140" t="s">
        <v>68</v>
      </c>
      <c r="E10" s="96" t="s">
        <v>40</v>
      </c>
      <c r="F10" s="96">
        <v>77041</v>
      </c>
      <c r="G10" s="159">
        <v>8412.7099999999991</v>
      </c>
      <c r="H10" s="96" t="s">
        <v>0</v>
      </c>
      <c r="I10" s="96">
        <v>3155</v>
      </c>
      <c r="J10" s="96">
        <v>244902</v>
      </c>
      <c r="K10" s="411">
        <v>1</v>
      </c>
      <c r="L10" s="490">
        <v>8412.7099999999991</v>
      </c>
      <c r="M10" s="490">
        <f t="shared" si="0"/>
        <v>8412.7099999999991</v>
      </c>
      <c r="N10" s="406" t="s">
        <v>4527</v>
      </c>
      <c r="O10" s="491" t="s">
        <v>4528</v>
      </c>
      <c r="P10" s="492">
        <v>3839</v>
      </c>
      <c r="Q10" s="663"/>
    </row>
    <row r="11" spans="1:17" ht="39.75" hidden="1" customHeight="1">
      <c r="A11" s="590" t="s">
        <v>4248</v>
      </c>
      <c r="B11" s="140" t="s">
        <v>4262</v>
      </c>
      <c r="C11" s="140" t="s">
        <v>1597</v>
      </c>
      <c r="D11" s="140" t="s">
        <v>68</v>
      </c>
      <c r="E11" s="96" t="s">
        <v>40</v>
      </c>
      <c r="F11" s="96">
        <v>77041</v>
      </c>
      <c r="G11" s="159">
        <v>1047.5</v>
      </c>
      <c r="H11" s="96" t="s">
        <v>0</v>
      </c>
      <c r="I11" s="96">
        <v>249920</v>
      </c>
      <c r="J11" s="96"/>
      <c r="K11" s="411">
        <v>1</v>
      </c>
      <c r="L11" s="490">
        <v>1047.5</v>
      </c>
      <c r="M11" s="490">
        <f t="shared" si="0"/>
        <v>1047.5</v>
      </c>
      <c r="N11" s="406"/>
      <c r="O11" s="491" t="s">
        <v>4528</v>
      </c>
      <c r="P11" s="492">
        <v>4185</v>
      </c>
      <c r="Q11" s="663"/>
    </row>
    <row r="12" spans="1:17" ht="39.75" customHeight="1">
      <c r="A12" s="590" t="s">
        <v>4248</v>
      </c>
      <c r="B12" s="140" t="s">
        <v>2342</v>
      </c>
      <c r="C12" s="140" t="s">
        <v>52</v>
      </c>
      <c r="D12" s="140" t="s">
        <v>37</v>
      </c>
      <c r="E12" s="96" t="s">
        <v>40</v>
      </c>
      <c r="F12" s="96">
        <v>78219</v>
      </c>
      <c r="G12" s="159">
        <v>4046.46</v>
      </c>
      <c r="H12" s="96" t="s">
        <v>0</v>
      </c>
      <c r="I12" s="96">
        <v>2005789096</v>
      </c>
      <c r="J12" s="96"/>
      <c r="K12" s="411">
        <v>1</v>
      </c>
      <c r="L12" s="490">
        <v>4046.46</v>
      </c>
      <c r="M12" s="490">
        <f t="shared" si="0"/>
        <v>4046.46</v>
      </c>
      <c r="N12" s="406" t="s">
        <v>4529</v>
      </c>
      <c r="O12" s="491" t="s">
        <v>4528</v>
      </c>
      <c r="P12" s="492">
        <v>4120</v>
      </c>
      <c r="Q12" s="663"/>
    </row>
    <row r="13" spans="1:17" ht="39.75" customHeight="1">
      <c r="A13" s="590" t="s">
        <v>4248</v>
      </c>
      <c r="B13" s="140" t="s">
        <v>2342</v>
      </c>
      <c r="C13" s="140" t="s">
        <v>52</v>
      </c>
      <c r="D13" s="140" t="s">
        <v>37</v>
      </c>
      <c r="E13" s="96" t="s">
        <v>40</v>
      </c>
      <c r="F13" s="96">
        <v>78219</v>
      </c>
      <c r="G13" s="159">
        <v>9468</v>
      </c>
      <c r="H13" s="96" t="s">
        <v>0</v>
      </c>
      <c r="I13" s="96">
        <v>2005846125</v>
      </c>
      <c r="J13" s="96"/>
      <c r="K13" s="411">
        <v>18</v>
      </c>
      <c r="L13" s="490">
        <v>526</v>
      </c>
      <c r="M13" s="490">
        <f t="shared" si="0"/>
        <v>9468</v>
      </c>
      <c r="N13" s="406" t="s">
        <v>4530</v>
      </c>
      <c r="O13" s="491" t="s">
        <v>4528</v>
      </c>
      <c r="P13" s="492">
        <v>4186</v>
      </c>
      <c r="Q13" s="663"/>
    </row>
    <row r="14" spans="1:17" ht="39.75" customHeight="1">
      <c r="A14" s="590" t="s">
        <v>4248</v>
      </c>
      <c r="B14" s="140" t="s">
        <v>2342</v>
      </c>
      <c r="C14" s="140" t="s">
        <v>52</v>
      </c>
      <c r="D14" s="140" t="s">
        <v>37</v>
      </c>
      <c r="E14" s="96" t="s">
        <v>40</v>
      </c>
      <c r="F14" s="96">
        <v>78219</v>
      </c>
      <c r="G14" s="159">
        <v>15262.88</v>
      </c>
      <c r="H14" s="96" t="s">
        <v>0</v>
      </c>
      <c r="I14" s="96">
        <v>2005803772</v>
      </c>
      <c r="J14" s="664"/>
      <c r="K14" s="411">
        <v>1</v>
      </c>
      <c r="L14" s="490">
        <v>15262.88</v>
      </c>
      <c r="M14" s="490">
        <f t="shared" si="0"/>
        <v>15262.88</v>
      </c>
      <c r="N14" s="665" t="s">
        <v>4531</v>
      </c>
      <c r="O14" s="491" t="s">
        <v>4528</v>
      </c>
      <c r="P14" s="96">
        <v>4076</v>
      </c>
      <c r="Q14" s="150"/>
    </row>
    <row r="15" spans="1:17" ht="39.75" hidden="1" customHeight="1">
      <c r="A15" s="584"/>
      <c r="B15" s="494" t="s">
        <v>2342</v>
      </c>
      <c r="C15" s="494" t="s">
        <v>52</v>
      </c>
      <c r="D15" s="494" t="s">
        <v>37</v>
      </c>
      <c r="E15" s="493" t="s">
        <v>40</v>
      </c>
      <c r="F15" s="493">
        <v>78219</v>
      </c>
      <c r="G15" s="495"/>
      <c r="H15" s="494"/>
      <c r="I15" s="493"/>
      <c r="J15" s="666"/>
      <c r="K15" s="496"/>
      <c r="L15" s="497"/>
      <c r="M15" s="497">
        <f t="shared" si="0"/>
        <v>0</v>
      </c>
      <c r="N15" s="662"/>
      <c r="O15" s="499"/>
      <c r="P15" s="500"/>
      <c r="Q15" s="150"/>
    </row>
    <row r="16" spans="1:17" ht="39.75" hidden="1" customHeight="1">
      <c r="A16" s="584"/>
      <c r="B16" s="494" t="s">
        <v>2342</v>
      </c>
      <c r="C16" s="494" t="s">
        <v>52</v>
      </c>
      <c r="D16" s="494" t="s">
        <v>37</v>
      </c>
      <c r="E16" s="493" t="s">
        <v>40</v>
      </c>
      <c r="F16" s="493">
        <v>78219</v>
      </c>
      <c r="G16" s="495"/>
      <c r="H16" s="494"/>
      <c r="I16" s="493"/>
      <c r="J16" s="493"/>
      <c r="K16" s="496"/>
      <c r="L16" s="497"/>
      <c r="M16" s="497">
        <f t="shared" si="0"/>
        <v>0</v>
      </c>
      <c r="N16" s="498"/>
      <c r="O16" s="499"/>
      <c r="P16" s="500"/>
      <c r="Q16" s="150"/>
    </row>
    <row r="17" spans="1:17" ht="39.75" hidden="1" customHeight="1">
      <c r="A17" s="584"/>
      <c r="B17" s="494" t="s">
        <v>2342</v>
      </c>
      <c r="C17" s="494" t="s">
        <v>52</v>
      </c>
      <c r="D17" s="494" t="s">
        <v>37</v>
      </c>
      <c r="E17" s="493" t="s">
        <v>40</v>
      </c>
      <c r="F17" s="493">
        <v>78219</v>
      </c>
      <c r="G17" s="495"/>
      <c r="H17" s="494"/>
      <c r="I17" s="493"/>
      <c r="J17" s="493"/>
      <c r="K17" s="496"/>
      <c r="L17" s="497"/>
      <c r="M17" s="497">
        <f t="shared" si="0"/>
        <v>0</v>
      </c>
      <c r="N17" s="498"/>
      <c r="O17" s="499"/>
      <c r="P17" s="500"/>
      <c r="Q17" s="150"/>
    </row>
    <row r="18" spans="1:17" ht="39.75" hidden="1" customHeight="1">
      <c r="A18" s="584"/>
      <c r="B18" s="494" t="s">
        <v>4266</v>
      </c>
      <c r="C18" s="494" t="s">
        <v>4267</v>
      </c>
      <c r="D18" s="494" t="s">
        <v>234</v>
      </c>
      <c r="E18" s="493" t="s">
        <v>40</v>
      </c>
      <c r="F18" s="493">
        <v>78130</v>
      </c>
      <c r="G18" s="495"/>
      <c r="H18" s="493"/>
      <c r="I18" s="493"/>
      <c r="J18" s="493"/>
      <c r="K18" s="496"/>
      <c r="L18" s="497"/>
      <c r="M18" s="497">
        <f t="shared" si="0"/>
        <v>0</v>
      </c>
      <c r="N18" s="498"/>
      <c r="O18" s="499"/>
      <c r="P18" s="500"/>
      <c r="Q18" s="150"/>
    </row>
    <row r="19" spans="1:17" ht="39.75" hidden="1" customHeight="1">
      <c r="A19" s="590" t="s">
        <v>4268</v>
      </c>
      <c r="B19" s="140" t="s">
        <v>4038</v>
      </c>
      <c r="C19" s="140" t="s">
        <v>3628</v>
      </c>
      <c r="D19" s="140" t="s">
        <v>3629</v>
      </c>
      <c r="E19" s="96" t="s">
        <v>40</v>
      </c>
      <c r="F19" s="96">
        <v>77581</v>
      </c>
      <c r="G19" s="159">
        <v>6960</v>
      </c>
      <c r="H19" s="96" t="s">
        <v>0</v>
      </c>
      <c r="I19" s="459" t="s">
        <v>4039</v>
      </c>
      <c r="J19" s="96"/>
      <c r="K19" s="411">
        <v>1392</v>
      </c>
      <c r="L19" s="490">
        <v>5</v>
      </c>
      <c r="M19" s="490">
        <f t="shared" si="0"/>
        <v>6960</v>
      </c>
      <c r="N19" s="406" t="s">
        <v>4532</v>
      </c>
      <c r="O19" s="491" t="s">
        <v>4528</v>
      </c>
      <c r="P19" s="492">
        <v>3653</v>
      </c>
      <c r="Q19" s="150"/>
    </row>
    <row r="20" spans="1:17" ht="39.75" hidden="1" customHeight="1">
      <c r="A20" s="590" t="s">
        <v>4248</v>
      </c>
      <c r="B20" s="140" t="s">
        <v>4533</v>
      </c>
      <c r="C20" s="140" t="s">
        <v>4093</v>
      </c>
      <c r="D20" s="140" t="s">
        <v>37</v>
      </c>
      <c r="E20" s="96" t="s">
        <v>40</v>
      </c>
      <c r="F20" s="96">
        <v>78216</v>
      </c>
      <c r="G20" s="159">
        <v>1319.88</v>
      </c>
      <c r="H20" s="96" t="s">
        <v>0</v>
      </c>
      <c r="I20" s="96">
        <v>11672711878</v>
      </c>
      <c r="J20" s="96"/>
      <c r="K20" s="411">
        <v>1</v>
      </c>
      <c r="L20" s="490">
        <v>1319.88</v>
      </c>
      <c r="M20" s="490">
        <f t="shared" si="0"/>
        <v>1319.88</v>
      </c>
      <c r="N20" s="406" t="s">
        <v>4534</v>
      </c>
      <c r="O20" s="491" t="s">
        <v>4528</v>
      </c>
      <c r="P20" s="492"/>
      <c r="Q20" s="531">
        <v>659.63</v>
      </c>
    </row>
    <row r="21" spans="1:17" ht="39.75" hidden="1" customHeight="1">
      <c r="A21" s="584"/>
      <c r="B21" s="128" t="s">
        <v>4262</v>
      </c>
      <c r="C21" s="128" t="s">
        <v>1597</v>
      </c>
      <c r="D21" s="128" t="s">
        <v>68</v>
      </c>
      <c r="E21" s="129" t="s">
        <v>40</v>
      </c>
      <c r="F21" s="129">
        <v>77041</v>
      </c>
      <c r="G21" s="98"/>
      <c r="H21" s="128"/>
      <c r="I21" s="129"/>
      <c r="J21" s="129"/>
      <c r="K21" s="133"/>
      <c r="L21" s="208"/>
      <c r="M21" s="208"/>
      <c r="N21" s="132"/>
      <c r="O21" s="209"/>
      <c r="P21" s="129"/>
      <c r="Q21" s="150"/>
    </row>
    <row r="22" spans="1:17" ht="39.75" hidden="1" customHeight="1">
      <c r="A22" s="584"/>
      <c r="B22" s="128" t="s">
        <v>4535</v>
      </c>
      <c r="C22" s="128"/>
      <c r="D22" s="128"/>
      <c r="E22" s="129"/>
      <c r="F22" s="129"/>
      <c r="G22" s="98"/>
      <c r="H22" s="128"/>
      <c r="I22" s="129"/>
      <c r="J22" s="129"/>
      <c r="K22" s="133"/>
      <c r="L22" s="208"/>
      <c r="M22" s="208"/>
      <c r="N22" s="132"/>
      <c r="O22" s="209"/>
      <c r="P22" s="146"/>
      <c r="Q22" s="150"/>
    </row>
    <row r="23" spans="1:17" ht="39.75" hidden="1" customHeight="1">
      <c r="A23" s="590" t="s">
        <v>4248</v>
      </c>
      <c r="B23" s="140" t="s">
        <v>4533</v>
      </c>
      <c r="C23" s="140" t="s">
        <v>4093</v>
      </c>
      <c r="D23" s="140" t="s">
        <v>37</v>
      </c>
      <c r="E23" s="96" t="s">
        <v>40</v>
      </c>
      <c r="F23" s="96">
        <v>78216</v>
      </c>
      <c r="G23" s="159">
        <v>1999.84</v>
      </c>
      <c r="H23" s="96" t="s">
        <v>0</v>
      </c>
      <c r="I23" s="96">
        <v>11672711879</v>
      </c>
      <c r="J23" s="96"/>
      <c r="K23" s="411">
        <v>1</v>
      </c>
      <c r="L23" s="159">
        <v>1999.84</v>
      </c>
      <c r="M23" s="490">
        <f t="shared" ref="M23:M25" si="1">K23*L23</f>
        <v>1999.84</v>
      </c>
      <c r="N23" s="406" t="s">
        <v>4534</v>
      </c>
      <c r="O23" s="491" t="s">
        <v>4528</v>
      </c>
      <c r="P23" s="492"/>
      <c r="Q23" s="531">
        <v>2069.83</v>
      </c>
    </row>
    <row r="24" spans="1:17" ht="39.75" customHeight="1">
      <c r="A24" s="588" t="s">
        <v>4248</v>
      </c>
      <c r="B24" s="483" t="s">
        <v>2342</v>
      </c>
      <c r="C24" s="483" t="s">
        <v>52</v>
      </c>
      <c r="D24" s="483" t="s">
        <v>37</v>
      </c>
      <c r="E24" s="484" t="s">
        <v>40</v>
      </c>
      <c r="F24" s="484">
        <v>78219</v>
      </c>
      <c r="G24" s="531">
        <v>16500</v>
      </c>
      <c r="H24" s="484" t="s">
        <v>0</v>
      </c>
      <c r="I24" s="484"/>
      <c r="J24" s="484"/>
      <c r="K24" s="532"/>
      <c r="L24" s="531"/>
      <c r="M24" s="533">
        <f t="shared" si="1"/>
        <v>0</v>
      </c>
      <c r="N24" s="534" t="s">
        <v>4536</v>
      </c>
      <c r="O24" s="535" t="s">
        <v>4537</v>
      </c>
      <c r="P24" s="484"/>
      <c r="Q24" s="531">
        <v>15000</v>
      </c>
    </row>
    <row r="25" spans="1:17" ht="39.75" hidden="1" customHeight="1">
      <c r="A25" s="584" t="s">
        <v>4270</v>
      </c>
      <c r="B25" s="667" t="s">
        <v>4538</v>
      </c>
      <c r="C25" s="667" t="s">
        <v>4539</v>
      </c>
      <c r="D25" s="667" t="s">
        <v>37</v>
      </c>
      <c r="E25" s="90" t="s">
        <v>40</v>
      </c>
      <c r="F25" s="90">
        <v>78216</v>
      </c>
      <c r="G25" s="668">
        <v>300</v>
      </c>
      <c r="H25" s="90" t="s">
        <v>2362</v>
      </c>
      <c r="I25" s="90"/>
      <c r="J25" s="90"/>
      <c r="K25" s="90"/>
      <c r="L25" s="668"/>
      <c r="M25" s="668">
        <f t="shared" si="1"/>
        <v>0</v>
      </c>
      <c r="N25" s="667" t="s">
        <v>4540</v>
      </c>
      <c r="O25" s="669" t="s">
        <v>4537</v>
      </c>
      <c r="P25" s="90"/>
      <c r="Q25" s="668">
        <v>300</v>
      </c>
    </row>
    <row r="26" spans="1:17" ht="39.75" hidden="1" customHeight="1">
      <c r="A26" s="584"/>
      <c r="B26" s="128" t="s">
        <v>4059</v>
      </c>
      <c r="C26" s="128" t="s">
        <v>3792</v>
      </c>
      <c r="D26" s="128" t="s">
        <v>1441</v>
      </c>
      <c r="E26" s="129" t="s">
        <v>40</v>
      </c>
      <c r="F26" s="129">
        <v>78108</v>
      </c>
      <c r="G26" s="98"/>
      <c r="H26" s="128"/>
      <c r="I26" s="129"/>
      <c r="J26" s="129"/>
      <c r="K26" s="133"/>
      <c r="L26" s="208"/>
      <c r="M26" s="208"/>
      <c r="N26" s="132"/>
      <c r="O26" s="209"/>
      <c r="P26" s="146"/>
      <c r="Q26" s="150"/>
    </row>
    <row r="27" spans="1:17" ht="39.75" hidden="1" customHeight="1">
      <c r="A27" s="584" t="s">
        <v>4270</v>
      </c>
      <c r="B27" s="667" t="s">
        <v>4061</v>
      </c>
      <c r="C27" s="667" t="s">
        <v>4062</v>
      </c>
      <c r="D27" s="667" t="s">
        <v>160</v>
      </c>
      <c r="E27" s="90" t="s">
        <v>40</v>
      </c>
      <c r="F27" s="90">
        <v>78959</v>
      </c>
      <c r="G27" s="668">
        <v>1500</v>
      </c>
      <c r="H27" s="90" t="s">
        <v>2362</v>
      </c>
      <c r="I27" s="90"/>
      <c r="J27" s="90"/>
      <c r="K27" s="670"/>
      <c r="L27" s="671"/>
      <c r="M27" s="671">
        <f t="shared" ref="M27:M30" si="2">K27*L27</f>
        <v>0</v>
      </c>
      <c r="N27" s="672" t="s">
        <v>4063</v>
      </c>
      <c r="O27" s="669" t="s">
        <v>4537</v>
      </c>
      <c r="P27" s="673"/>
      <c r="Q27" s="668">
        <v>1000</v>
      </c>
    </row>
    <row r="28" spans="1:17" ht="39.75" hidden="1" customHeight="1">
      <c r="A28" s="590" t="s">
        <v>4270</v>
      </c>
      <c r="B28" s="140" t="s">
        <v>2339</v>
      </c>
      <c r="C28" s="140" t="s">
        <v>2340</v>
      </c>
      <c r="D28" s="140" t="s">
        <v>37</v>
      </c>
      <c r="E28" s="96" t="s">
        <v>40</v>
      </c>
      <c r="F28" s="96">
        <v>78218</v>
      </c>
      <c r="G28" s="159">
        <v>3080</v>
      </c>
      <c r="H28" s="96" t="s">
        <v>0</v>
      </c>
      <c r="I28" s="96"/>
      <c r="J28" s="96"/>
      <c r="K28" s="96"/>
      <c r="L28" s="159"/>
      <c r="M28" s="159">
        <f t="shared" si="2"/>
        <v>0</v>
      </c>
      <c r="N28" s="140" t="s">
        <v>4047</v>
      </c>
      <c r="O28" s="491" t="s">
        <v>4528</v>
      </c>
      <c r="P28" s="96"/>
      <c r="Q28" s="668">
        <v>2877.15</v>
      </c>
    </row>
    <row r="29" spans="1:17" ht="39.75" hidden="1" customHeight="1">
      <c r="A29" s="584" t="s">
        <v>4270</v>
      </c>
      <c r="B29" s="667" t="s">
        <v>2339</v>
      </c>
      <c r="C29" s="667" t="s">
        <v>2340</v>
      </c>
      <c r="D29" s="667" t="s">
        <v>37</v>
      </c>
      <c r="E29" s="90" t="s">
        <v>40</v>
      </c>
      <c r="F29" s="90">
        <v>78218</v>
      </c>
      <c r="G29" s="668">
        <v>119</v>
      </c>
      <c r="H29" s="90" t="s">
        <v>2362</v>
      </c>
      <c r="I29" s="90"/>
      <c r="J29" s="90"/>
      <c r="K29" s="90"/>
      <c r="L29" s="668"/>
      <c r="M29" s="668">
        <f t="shared" si="2"/>
        <v>0</v>
      </c>
      <c r="N29" s="667" t="s">
        <v>4541</v>
      </c>
      <c r="O29" s="669" t="s">
        <v>4537</v>
      </c>
      <c r="P29" s="90"/>
      <c r="Q29" s="668">
        <v>119</v>
      </c>
    </row>
    <row r="30" spans="1:17" ht="39.75" hidden="1" customHeight="1">
      <c r="A30" s="584" t="s">
        <v>4270</v>
      </c>
      <c r="B30" s="667" t="s">
        <v>2099</v>
      </c>
      <c r="C30" s="667" t="s">
        <v>2100</v>
      </c>
      <c r="D30" s="667" t="s">
        <v>37</v>
      </c>
      <c r="E30" s="90" t="s">
        <v>40</v>
      </c>
      <c r="F30" s="90">
        <v>78258</v>
      </c>
      <c r="G30" s="668">
        <v>1200</v>
      </c>
      <c r="H30" s="90" t="s">
        <v>2362</v>
      </c>
      <c r="I30" s="90"/>
      <c r="J30" s="90"/>
      <c r="K30" s="670"/>
      <c r="L30" s="671"/>
      <c r="M30" s="671">
        <f t="shared" si="2"/>
        <v>0</v>
      </c>
      <c r="N30" s="672" t="s">
        <v>4064</v>
      </c>
      <c r="O30" s="669" t="s">
        <v>4537</v>
      </c>
      <c r="P30" s="90"/>
      <c r="Q30" s="668">
        <v>746.92</v>
      </c>
    </row>
    <row r="31" spans="1:17" ht="39.75" hidden="1" customHeight="1">
      <c r="A31" s="584"/>
      <c r="B31" s="128" t="s">
        <v>4090</v>
      </c>
      <c r="C31" s="128" t="s">
        <v>4091</v>
      </c>
      <c r="D31" s="128" t="s">
        <v>234</v>
      </c>
      <c r="E31" s="129" t="s">
        <v>40</v>
      </c>
      <c r="F31" s="129">
        <v>78130</v>
      </c>
      <c r="G31" s="98"/>
      <c r="H31" s="128"/>
      <c r="I31" s="129"/>
      <c r="J31" s="129"/>
      <c r="K31" s="133"/>
      <c r="L31" s="208"/>
      <c r="M31" s="208"/>
      <c r="N31" s="132"/>
      <c r="O31" s="209"/>
      <c r="P31" s="146"/>
      <c r="Q31" s="150"/>
    </row>
    <row r="32" spans="1:17" ht="39.75" hidden="1" customHeight="1">
      <c r="A32" s="584"/>
      <c r="B32" s="128" t="s">
        <v>4092</v>
      </c>
      <c r="C32" s="128" t="s">
        <v>4093</v>
      </c>
      <c r="D32" s="128" t="s">
        <v>37</v>
      </c>
      <c r="E32" s="129" t="s">
        <v>40</v>
      </c>
      <c r="F32" s="129">
        <v>78216</v>
      </c>
      <c r="G32" s="98"/>
      <c r="H32" s="128"/>
      <c r="I32" s="129"/>
      <c r="J32" s="129"/>
      <c r="K32" s="133"/>
      <c r="L32" s="208"/>
      <c r="M32" s="208"/>
      <c r="N32" s="132"/>
      <c r="O32" s="209"/>
      <c r="P32" s="146"/>
      <c r="Q32" s="150"/>
    </row>
    <row r="33" spans="1:17" ht="39.75" hidden="1" customHeight="1">
      <c r="A33" s="584"/>
      <c r="B33" s="128" t="s">
        <v>4092</v>
      </c>
      <c r="C33" s="128" t="s">
        <v>4093</v>
      </c>
      <c r="D33" s="128" t="s">
        <v>37</v>
      </c>
      <c r="E33" s="129" t="s">
        <v>40</v>
      </c>
      <c r="F33" s="129">
        <v>78216</v>
      </c>
      <c r="G33" s="98"/>
      <c r="H33" s="128"/>
      <c r="I33" s="129"/>
      <c r="J33" s="129"/>
      <c r="K33" s="133"/>
      <c r="L33" s="208"/>
      <c r="M33" s="208"/>
      <c r="N33" s="132"/>
      <c r="O33" s="209"/>
      <c r="P33" s="146"/>
      <c r="Q33" s="150"/>
    </row>
    <row r="34" spans="1:17" ht="39.75" hidden="1" customHeight="1">
      <c r="A34" s="584"/>
      <c r="B34" s="128" t="s">
        <v>4092</v>
      </c>
      <c r="C34" s="128" t="s">
        <v>4093</v>
      </c>
      <c r="D34" s="128" t="s">
        <v>37</v>
      </c>
      <c r="E34" s="129" t="s">
        <v>40</v>
      </c>
      <c r="F34" s="129">
        <v>78216</v>
      </c>
      <c r="G34" s="98"/>
      <c r="H34" s="128"/>
      <c r="I34" s="129"/>
      <c r="J34" s="129"/>
      <c r="K34" s="133"/>
      <c r="L34" s="208"/>
      <c r="M34" s="208"/>
      <c r="N34" s="132"/>
      <c r="O34" s="209"/>
      <c r="P34" s="146"/>
      <c r="Q34" s="150"/>
    </row>
    <row r="35" spans="1:17" ht="39.75" hidden="1" customHeight="1">
      <c r="A35" s="584"/>
      <c r="B35" s="128" t="s">
        <v>4094</v>
      </c>
      <c r="C35" s="128" t="s">
        <v>4095</v>
      </c>
      <c r="D35" s="128" t="s">
        <v>37</v>
      </c>
      <c r="E35" s="129" t="s">
        <v>40</v>
      </c>
      <c r="F35" s="129">
        <v>78247</v>
      </c>
      <c r="G35" s="98"/>
      <c r="H35" s="128"/>
      <c r="I35" s="129"/>
      <c r="J35" s="129"/>
      <c r="K35" s="133"/>
      <c r="L35" s="208"/>
      <c r="M35" s="208"/>
      <c r="N35" s="132"/>
      <c r="O35" s="209"/>
      <c r="P35" s="146"/>
      <c r="Q35" s="150"/>
    </row>
    <row r="36" spans="1:17" ht="39.75" hidden="1" customHeight="1">
      <c r="A36" s="584"/>
      <c r="B36" s="128" t="s">
        <v>4096</v>
      </c>
      <c r="C36" s="128" t="s">
        <v>4097</v>
      </c>
      <c r="D36" s="128" t="s">
        <v>129</v>
      </c>
      <c r="E36" s="129" t="s">
        <v>40</v>
      </c>
      <c r="F36" s="129">
        <v>78155</v>
      </c>
      <c r="G36" s="98"/>
      <c r="H36" s="128"/>
      <c r="I36" s="129"/>
      <c r="J36" s="129"/>
      <c r="K36" s="133"/>
      <c r="L36" s="208"/>
      <c r="M36" s="208"/>
      <c r="N36" s="132"/>
      <c r="O36" s="209"/>
      <c r="P36" s="146"/>
      <c r="Q36" s="150"/>
    </row>
    <row r="37" spans="1:17" ht="39.75" hidden="1" customHeight="1">
      <c r="A37" s="584"/>
      <c r="B37" s="128" t="s">
        <v>4098</v>
      </c>
      <c r="C37" s="128"/>
      <c r="D37" s="128"/>
      <c r="E37" s="129"/>
      <c r="F37" s="129"/>
      <c r="G37" s="98"/>
      <c r="H37" s="128"/>
      <c r="I37" s="129"/>
      <c r="J37" s="129"/>
      <c r="K37" s="133"/>
      <c r="L37" s="208"/>
      <c r="M37" s="208"/>
      <c r="N37" s="132"/>
      <c r="O37" s="209"/>
      <c r="P37" s="146"/>
      <c r="Q37" s="150"/>
    </row>
    <row r="38" spans="1:17" ht="39.75" hidden="1" customHeight="1">
      <c r="A38" s="584"/>
      <c r="B38" s="128" t="s">
        <v>4099</v>
      </c>
      <c r="C38" s="128" t="s">
        <v>4100</v>
      </c>
      <c r="D38" s="128" t="s">
        <v>37</v>
      </c>
      <c r="E38" s="129" t="s">
        <v>40</v>
      </c>
      <c r="F38" s="129">
        <v>78263</v>
      </c>
      <c r="G38" s="98"/>
      <c r="H38" s="128"/>
      <c r="I38" s="129"/>
      <c r="J38" s="129"/>
      <c r="K38" s="133"/>
      <c r="L38" s="208"/>
      <c r="M38" s="208"/>
      <c r="N38" s="132"/>
      <c r="O38" s="209"/>
      <c r="P38" s="146"/>
      <c r="Q38" s="150"/>
    </row>
    <row r="39" spans="1:17" ht="39.75" hidden="1" customHeight="1">
      <c r="A39" s="584"/>
      <c r="B39" s="128" t="s">
        <v>4101</v>
      </c>
      <c r="C39" s="128"/>
      <c r="D39" s="128"/>
      <c r="E39" s="129"/>
      <c r="F39" s="129"/>
      <c r="G39" s="98"/>
      <c r="H39" s="128"/>
      <c r="I39" s="129"/>
      <c r="J39" s="129"/>
      <c r="K39" s="133"/>
      <c r="L39" s="208"/>
      <c r="M39" s="208"/>
      <c r="N39" s="132"/>
      <c r="O39" s="209"/>
      <c r="P39" s="146"/>
      <c r="Q39" s="150"/>
    </row>
    <row r="40" spans="1:17" ht="39.75" hidden="1" customHeight="1">
      <c r="A40" s="584"/>
      <c r="B40" s="494" t="s">
        <v>4102</v>
      </c>
      <c r="C40" s="494"/>
      <c r="D40" s="494" t="s">
        <v>37</v>
      </c>
      <c r="E40" s="493" t="s">
        <v>40</v>
      </c>
      <c r="F40" s="493"/>
      <c r="G40" s="495"/>
      <c r="H40" s="493"/>
      <c r="I40" s="493"/>
      <c r="J40" s="493"/>
      <c r="K40" s="496"/>
      <c r="L40" s="497"/>
      <c r="M40" s="497">
        <f t="shared" ref="M40:M68" si="3">K40*L40</f>
        <v>0</v>
      </c>
      <c r="N40" s="498"/>
      <c r="O40" s="499" t="s">
        <v>2969</v>
      </c>
      <c r="P40" s="500"/>
      <c r="Q40" s="150"/>
    </row>
    <row r="41" spans="1:17" ht="39.75" hidden="1" customHeight="1">
      <c r="A41" s="589" t="s">
        <v>4271</v>
      </c>
      <c r="B41" s="501" t="s">
        <v>2403</v>
      </c>
      <c r="C41" s="501"/>
      <c r="D41" s="501"/>
      <c r="E41" s="502"/>
      <c r="F41" s="502"/>
      <c r="G41" s="503">
        <v>3250</v>
      </c>
      <c r="H41" s="502" t="s">
        <v>2362</v>
      </c>
      <c r="I41" s="502"/>
      <c r="J41" s="502"/>
      <c r="K41" s="504"/>
      <c r="L41" s="503"/>
      <c r="M41" s="505">
        <f t="shared" si="3"/>
        <v>0</v>
      </c>
      <c r="N41" s="506" t="s">
        <v>4065</v>
      </c>
      <c r="O41" s="507" t="s">
        <v>4537</v>
      </c>
      <c r="P41" s="508"/>
      <c r="Q41" s="503">
        <v>2880</v>
      </c>
    </row>
    <row r="42" spans="1:17" ht="39.75" hidden="1" customHeight="1">
      <c r="A42" s="589" t="s">
        <v>4268</v>
      </c>
      <c r="B42" s="501" t="s">
        <v>4067</v>
      </c>
      <c r="C42" s="501"/>
      <c r="D42" s="501"/>
      <c r="E42" s="502"/>
      <c r="F42" s="502"/>
      <c r="G42" s="503">
        <v>350</v>
      </c>
      <c r="H42" s="502" t="s">
        <v>2362</v>
      </c>
      <c r="I42" s="502"/>
      <c r="J42" s="502"/>
      <c r="K42" s="504"/>
      <c r="L42" s="503"/>
      <c r="M42" s="505">
        <f t="shared" si="3"/>
        <v>0</v>
      </c>
      <c r="N42" s="506" t="s">
        <v>4065</v>
      </c>
      <c r="O42" s="507" t="s">
        <v>4537</v>
      </c>
      <c r="P42" s="508"/>
      <c r="Q42" s="503">
        <v>287</v>
      </c>
    </row>
    <row r="43" spans="1:17" ht="39.75" hidden="1" customHeight="1">
      <c r="A43" s="589" t="s">
        <v>4268</v>
      </c>
      <c r="B43" s="501" t="s">
        <v>883</v>
      </c>
      <c r="C43" s="501"/>
      <c r="D43" s="501"/>
      <c r="E43" s="502"/>
      <c r="F43" s="502"/>
      <c r="G43" s="503">
        <v>5500</v>
      </c>
      <c r="H43" s="502" t="s">
        <v>2362</v>
      </c>
      <c r="I43" s="502"/>
      <c r="J43" s="502"/>
      <c r="K43" s="504"/>
      <c r="L43" s="503"/>
      <c r="M43" s="505">
        <f t="shared" si="3"/>
        <v>0</v>
      </c>
      <c r="N43" s="506" t="s">
        <v>4065</v>
      </c>
      <c r="O43" s="507" t="s">
        <v>4537</v>
      </c>
      <c r="P43" s="508"/>
      <c r="Q43" s="503">
        <v>5558</v>
      </c>
    </row>
    <row r="44" spans="1:17" ht="39.75" hidden="1" customHeight="1">
      <c r="A44" s="589" t="s">
        <v>4268</v>
      </c>
      <c r="B44" s="501" t="s">
        <v>4052</v>
      </c>
      <c r="C44" s="501"/>
      <c r="D44" s="501"/>
      <c r="E44" s="502"/>
      <c r="F44" s="502"/>
      <c r="G44" s="503">
        <v>1500</v>
      </c>
      <c r="H44" s="502" t="s">
        <v>2362</v>
      </c>
      <c r="I44" s="502"/>
      <c r="J44" s="502"/>
      <c r="K44" s="504"/>
      <c r="L44" s="503"/>
      <c r="M44" s="505">
        <f t="shared" si="3"/>
        <v>0</v>
      </c>
      <c r="N44" s="506" t="s">
        <v>4065</v>
      </c>
      <c r="O44" s="507" t="s">
        <v>4537</v>
      </c>
      <c r="P44" s="508"/>
      <c r="Q44" s="503">
        <v>1277</v>
      </c>
    </row>
    <row r="45" spans="1:17" ht="39.75" hidden="1" customHeight="1">
      <c r="A45" s="589" t="s">
        <v>4271</v>
      </c>
      <c r="B45" s="501" t="s">
        <v>4053</v>
      </c>
      <c r="C45" s="501"/>
      <c r="D45" s="501"/>
      <c r="E45" s="502"/>
      <c r="F45" s="502"/>
      <c r="G45" s="503">
        <v>3250</v>
      </c>
      <c r="H45" s="502" t="s">
        <v>2362</v>
      </c>
      <c r="I45" s="502"/>
      <c r="J45" s="502"/>
      <c r="K45" s="504"/>
      <c r="L45" s="503"/>
      <c r="M45" s="505">
        <f t="shared" si="3"/>
        <v>0</v>
      </c>
      <c r="N45" s="506" t="s">
        <v>4065</v>
      </c>
      <c r="O45" s="507" t="s">
        <v>4537</v>
      </c>
      <c r="P45" s="508"/>
      <c r="Q45" s="503">
        <v>3250</v>
      </c>
    </row>
    <row r="46" spans="1:17" ht="39.75" hidden="1" customHeight="1">
      <c r="A46" s="589" t="s">
        <v>4271</v>
      </c>
      <c r="B46" s="501" t="s">
        <v>2407</v>
      </c>
      <c r="C46" s="501"/>
      <c r="D46" s="501"/>
      <c r="E46" s="502"/>
      <c r="F46" s="502"/>
      <c r="G46" s="503">
        <v>750</v>
      </c>
      <c r="H46" s="502" t="s">
        <v>2362</v>
      </c>
      <c r="I46" s="502"/>
      <c r="J46" s="502"/>
      <c r="K46" s="504"/>
      <c r="L46" s="503"/>
      <c r="M46" s="505">
        <f t="shared" si="3"/>
        <v>0</v>
      </c>
      <c r="N46" s="506" t="s">
        <v>4065</v>
      </c>
      <c r="O46" s="507" t="s">
        <v>4537</v>
      </c>
      <c r="P46" s="508"/>
      <c r="Q46" s="503">
        <v>595</v>
      </c>
    </row>
    <row r="47" spans="1:17" ht="39.75" hidden="1" customHeight="1">
      <c r="A47" s="589" t="s">
        <v>4271</v>
      </c>
      <c r="B47" s="501" t="s">
        <v>2416</v>
      </c>
      <c r="C47" s="501"/>
      <c r="D47" s="501"/>
      <c r="E47" s="502"/>
      <c r="F47" s="502"/>
      <c r="G47" s="503">
        <v>3700</v>
      </c>
      <c r="H47" s="502" t="s">
        <v>2362</v>
      </c>
      <c r="I47" s="502"/>
      <c r="J47" s="502"/>
      <c r="K47" s="504"/>
      <c r="L47" s="503"/>
      <c r="M47" s="505">
        <f t="shared" si="3"/>
        <v>0</v>
      </c>
      <c r="N47" s="506" t="s">
        <v>4065</v>
      </c>
      <c r="O47" s="507" t="s">
        <v>4537</v>
      </c>
      <c r="P47" s="508"/>
      <c r="Q47" s="503">
        <v>3331</v>
      </c>
    </row>
    <row r="48" spans="1:17" ht="39.75" hidden="1" customHeight="1">
      <c r="A48" s="589" t="s">
        <v>4271</v>
      </c>
      <c r="B48" s="501" t="s">
        <v>4273</v>
      </c>
      <c r="C48" s="501"/>
      <c r="D48" s="501"/>
      <c r="E48" s="502"/>
      <c r="F48" s="502"/>
      <c r="G48" s="503">
        <v>4000</v>
      </c>
      <c r="H48" s="502" t="s">
        <v>2362</v>
      </c>
      <c r="I48" s="502"/>
      <c r="J48" s="502"/>
      <c r="K48" s="504"/>
      <c r="L48" s="503"/>
      <c r="M48" s="505">
        <f t="shared" si="3"/>
        <v>0</v>
      </c>
      <c r="N48" s="506" t="s">
        <v>4065</v>
      </c>
      <c r="O48" s="507" t="s">
        <v>4537</v>
      </c>
      <c r="P48" s="508"/>
      <c r="Q48" s="503">
        <v>3787</v>
      </c>
    </row>
    <row r="49" spans="1:17" ht="39.75" hidden="1" customHeight="1">
      <c r="A49" s="589" t="s">
        <v>4271</v>
      </c>
      <c r="B49" s="501" t="s">
        <v>4070</v>
      </c>
      <c r="C49" s="501"/>
      <c r="D49" s="501"/>
      <c r="E49" s="502"/>
      <c r="F49" s="502"/>
      <c r="G49" s="503">
        <v>1200</v>
      </c>
      <c r="H49" s="502" t="s">
        <v>2362</v>
      </c>
      <c r="I49" s="502"/>
      <c r="J49" s="502"/>
      <c r="K49" s="504"/>
      <c r="L49" s="503"/>
      <c r="M49" s="505">
        <f t="shared" si="3"/>
        <v>0</v>
      </c>
      <c r="N49" s="506" t="s">
        <v>4065</v>
      </c>
      <c r="O49" s="507" t="s">
        <v>4537</v>
      </c>
      <c r="P49" s="508"/>
      <c r="Q49" s="503">
        <v>952</v>
      </c>
    </row>
    <row r="50" spans="1:17" ht="39.75" hidden="1" customHeight="1">
      <c r="A50" s="589" t="s">
        <v>4271</v>
      </c>
      <c r="B50" s="501" t="s">
        <v>4071</v>
      </c>
      <c r="C50" s="501"/>
      <c r="D50" s="501"/>
      <c r="E50" s="502"/>
      <c r="F50" s="502"/>
      <c r="G50" s="503">
        <v>3600</v>
      </c>
      <c r="H50" s="502" t="s">
        <v>2362</v>
      </c>
      <c r="I50" s="502"/>
      <c r="J50" s="502"/>
      <c r="K50" s="504"/>
      <c r="L50" s="503"/>
      <c r="M50" s="505">
        <f t="shared" si="3"/>
        <v>0</v>
      </c>
      <c r="N50" s="506" t="s">
        <v>4065</v>
      </c>
      <c r="O50" s="507" t="s">
        <v>4537</v>
      </c>
      <c r="P50" s="508"/>
      <c r="Q50" s="503">
        <v>3400</v>
      </c>
    </row>
    <row r="51" spans="1:17" ht="39.75" hidden="1" customHeight="1">
      <c r="A51" s="589" t="s">
        <v>4271</v>
      </c>
      <c r="B51" s="501" t="s">
        <v>4072</v>
      </c>
      <c r="C51" s="501"/>
      <c r="D51" s="501"/>
      <c r="E51" s="502"/>
      <c r="F51" s="502"/>
      <c r="G51" s="503">
        <v>1200</v>
      </c>
      <c r="H51" s="502" t="s">
        <v>2362</v>
      </c>
      <c r="I51" s="502"/>
      <c r="J51" s="502"/>
      <c r="K51" s="504"/>
      <c r="L51" s="503"/>
      <c r="M51" s="505">
        <f t="shared" si="3"/>
        <v>0</v>
      </c>
      <c r="N51" s="506" t="s">
        <v>4065</v>
      </c>
      <c r="O51" s="507" t="s">
        <v>4537</v>
      </c>
      <c r="P51" s="508"/>
      <c r="Q51" s="503">
        <v>941</v>
      </c>
    </row>
    <row r="52" spans="1:17" ht="39.75" hidden="1" customHeight="1">
      <c r="A52" s="589" t="s">
        <v>4271</v>
      </c>
      <c r="B52" s="501" t="s">
        <v>2395</v>
      </c>
      <c r="C52" s="501"/>
      <c r="D52" s="501"/>
      <c r="E52" s="502"/>
      <c r="F52" s="502"/>
      <c r="G52" s="503">
        <v>5000</v>
      </c>
      <c r="H52" s="502" t="s">
        <v>2362</v>
      </c>
      <c r="I52" s="502"/>
      <c r="J52" s="502"/>
      <c r="K52" s="504"/>
      <c r="L52" s="503"/>
      <c r="M52" s="505">
        <f t="shared" si="3"/>
        <v>0</v>
      </c>
      <c r="N52" s="506" t="s">
        <v>4065</v>
      </c>
      <c r="O52" s="507" t="s">
        <v>4537</v>
      </c>
      <c r="P52" s="508"/>
      <c r="Q52" s="503">
        <v>4855</v>
      </c>
    </row>
    <row r="53" spans="1:17" ht="39.75" hidden="1" customHeight="1">
      <c r="A53" s="589" t="s">
        <v>4268</v>
      </c>
      <c r="B53" s="501" t="s">
        <v>4073</v>
      </c>
      <c r="C53" s="501"/>
      <c r="D53" s="501"/>
      <c r="E53" s="502"/>
      <c r="F53" s="502"/>
      <c r="G53" s="503">
        <v>9500</v>
      </c>
      <c r="H53" s="502" t="s">
        <v>2362</v>
      </c>
      <c r="I53" s="502"/>
      <c r="J53" s="502"/>
      <c r="K53" s="504"/>
      <c r="L53" s="503"/>
      <c r="M53" s="505">
        <f t="shared" si="3"/>
        <v>0</v>
      </c>
      <c r="N53" s="506" t="s">
        <v>4065</v>
      </c>
      <c r="O53" s="507" t="s">
        <v>4537</v>
      </c>
      <c r="P53" s="508"/>
      <c r="Q53" s="503">
        <v>8058</v>
      </c>
    </row>
    <row r="54" spans="1:17" ht="39.75" hidden="1" customHeight="1">
      <c r="A54" s="589" t="s">
        <v>4271</v>
      </c>
      <c r="B54" s="501" t="s">
        <v>2408</v>
      </c>
      <c r="C54" s="501"/>
      <c r="D54" s="501"/>
      <c r="E54" s="502"/>
      <c r="F54" s="502"/>
      <c r="G54" s="503">
        <v>5500</v>
      </c>
      <c r="H54" s="502" t="s">
        <v>2362</v>
      </c>
      <c r="I54" s="502"/>
      <c r="J54" s="502"/>
      <c r="K54" s="504"/>
      <c r="L54" s="503"/>
      <c r="M54" s="505">
        <f t="shared" si="3"/>
        <v>0</v>
      </c>
      <c r="N54" s="506" t="s">
        <v>4065</v>
      </c>
      <c r="O54" s="507" t="s">
        <v>4537</v>
      </c>
      <c r="P54" s="508"/>
      <c r="Q54" s="503">
        <v>5098</v>
      </c>
    </row>
    <row r="55" spans="1:17" ht="39.75" hidden="1" customHeight="1">
      <c r="A55" s="589" t="s">
        <v>4268</v>
      </c>
      <c r="B55" s="501" t="s">
        <v>4074</v>
      </c>
      <c r="C55" s="501"/>
      <c r="D55" s="501"/>
      <c r="E55" s="502"/>
      <c r="F55" s="502"/>
      <c r="G55" s="503">
        <v>5000</v>
      </c>
      <c r="H55" s="502" t="s">
        <v>2362</v>
      </c>
      <c r="I55" s="502"/>
      <c r="J55" s="502"/>
      <c r="K55" s="504"/>
      <c r="L55" s="503"/>
      <c r="M55" s="505">
        <f t="shared" si="3"/>
        <v>0</v>
      </c>
      <c r="N55" s="506" t="s">
        <v>4065</v>
      </c>
      <c r="O55" s="507" t="s">
        <v>4537</v>
      </c>
      <c r="P55" s="508"/>
      <c r="Q55" s="150"/>
    </row>
    <row r="56" spans="1:17" ht="39.75" hidden="1" customHeight="1">
      <c r="A56" s="590" t="s">
        <v>4270</v>
      </c>
      <c r="B56" s="140" t="s">
        <v>2364</v>
      </c>
      <c r="C56" s="140"/>
      <c r="D56" s="140"/>
      <c r="E56" s="96"/>
      <c r="F56" s="96"/>
      <c r="G56" s="159">
        <v>400</v>
      </c>
      <c r="H56" s="96" t="s">
        <v>0</v>
      </c>
      <c r="I56" s="96"/>
      <c r="J56" s="96"/>
      <c r="K56" s="411"/>
      <c r="L56" s="159"/>
      <c r="M56" s="490">
        <f t="shared" si="3"/>
        <v>0</v>
      </c>
      <c r="N56" s="406"/>
      <c r="O56" s="491" t="s">
        <v>4528</v>
      </c>
      <c r="P56" s="492"/>
      <c r="Q56" s="150"/>
    </row>
    <row r="57" spans="1:17" ht="39.75" hidden="1" customHeight="1">
      <c r="A57" s="590" t="s">
        <v>4270</v>
      </c>
      <c r="B57" s="140" t="s">
        <v>2367</v>
      </c>
      <c r="C57" s="140" t="s">
        <v>2368</v>
      </c>
      <c r="D57" s="140" t="s">
        <v>129</v>
      </c>
      <c r="E57" s="96" t="s">
        <v>40</v>
      </c>
      <c r="F57" s="96">
        <v>78155</v>
      </c>
      <c r="G57" s="159">
        <v>1800</v>
      </c>
      <c r="H57" s="96" t="s">
        <v>0</v>
      </c>
      <c r="I57" s="96"/>
      <c r="J57" s="96"/>
      <c r="K57" s="411"/>
      <c r="L57" s="159"/>
      <c r="M57" s="490">
        <f t="shared" si="3"/>
        <v>0</v>
      </c>
      <c r="N57" s="406"/>
      <c r="O57" s="491" t="s">
        <v>4528</v>
      </c>
      <c r="P57" s="492"/>
      <c r="Q57" s="150"/>
    </row>
    <row r="58" spans="1:17" ht="48.75" hidden="1" customHeight="1">
      <c r="A58" s="589" t="s">
        <v>2387</v>
      </c>
      <c r="B58" s="501" t="s">
        <v>4276</v>
      </c>
      <c r="C58" s="501" t="s">
        <v>4277</v>
      </c>
      <c r="D58" s="501" t="s">
        <v>101</v>
      </c>
      <c r="E58" s="502" t="s">
        <v>40</v>
      </c>
      <c r="F58" s="502">
        <v>78121</v>
      </c>
      <c r="G58" s="503">
        <v>1200</v>
      </c>
      <c r="H58" s="502" t="s">
        <v>2362</v>
      </c>
      <c r="I58" s="502"/>
      <c r="J58" s="502"/>
      <c r="K58" s="504"/>
      <c r="L58" s="503"/>
      <c r="M58" s="505">
        <f t="shared" si="3"/>
        <v>0</v>
      </c>
      <c r="N58" s="506" t="s">
        <v>4278</v>
      </c>
      <c r="O58" s="507" t="s">
        <v>4542</v>
      </c>
      <c r="P58" s="508"/>
      <c r="Q58" s="150"/>
    </row>
    <row r="59" spans="1:17" ht="39.75" hidden="1" customHeight="1">
      <c r="A59" s="589" t="s">
        <v>4268</v>
      </c>
      <c r="B59" s="501" t="s">
        <v>2526</v>
      </c>
      <c r="C59" s="501"/>
      <c r="D59" s="501"/>
      <c r="E59" s="502"/>
      <c r="F59" s="502"/>
      <c r="G59" s="503">
        <v>2500</v>
      </c>
      <c r="H59" s="502" t="s">
        <v>2362</v>
      </c>
      <c r="I59" s="502"/>
      <c r="J59" s="502"/>
      <c r="K59" s="504"/>
      <c r="L59" s="505"/>
      <c r="M59" s="505">
        <f t="shared" si="3"/>
        <v>0</v>
      </c>
      <c r="N59" s="506" t="s">
        <v>4076</v>
      </c>
      <c r="O59" s="507" t="s">
        <v>4528</v>
      </c>
      <c r="P59" s="508"/>
      <c r="Q59" s="150"/>
    </row>
    <row r="60" spans="1:17" ht="39.75" hidden="1" customHeight="1">
      <c r="A60" s="584"/>
      <c r="B60" s="494" t="s">
        <v>4079</v>
      </c>
      <c r="C60" s="494"/>
      <c r="D60" s="494"/>
      <c r="E60" s="493"/>
      <c r="F60" s="493"/>
      <c r="G60" s="495"/>
      <c r="H60" s="493"/>
      <c r="I60" s="493"/>
      <c r="J60" s="493"/>
      <c r="K60" s="496"/>
      <c r="L60" s="497"/>
      <c r="M60" s="497">
        <f t="shared" si="3"/>
        <v>0</v>
      </c>
      <c r="N60" s="498"/>
      <c r="O60" s="499"/>
      <c r="P60" s="500"/>
      <c r="Q60" s="150"/>
    </row>
    <row r="61" spans="1:17" ht="39.75" hidden="1" customHeight="1">
      <c r="A61" s="584"/>
      <c r="B61" s="494" t="s">
        <v>4080</v>
      </c>
      <c r="C61" s="494" t="s">
        <v>4081</v>
      </c>
      <c r="D61" s="494" t="s">
        <v>234</v>
      </c>
      <c r="E61" s="493" t="s">
        <v>40</v>
      </c>
      <c r="F61" s="493">
        <v>78130</v>
      </c>
      <c r="G61" s="495"/>
      <c r="H61" s="493"/>
      <c r="I61" s="493"/>
      <c r="J61" s="493"/>
      <c r="K61" s="496"/>
      <c r="L61" s="497"/>
      <c r="M61" s="497">
        <f t="shared" si="3"/>
        <v>0</v>
      </c>
      <c r="N61" s="498"/>
      <c r="O61" s="499"/>
      <c r="P61" s="500"/>
      <c r="Q61" s="150"/>
    </row>
    <row r="62" spans="1:17" ht="39.75" hidden="1" customHeight="1">
      <c r="A62" s="584"/>
      <c r="B62" s="494" t="s">
        <v>4082</v>
      </c>
      <c r="C62" s="494" t="s">
        <v>4083</v>
      </c>
      <c r="D62" s="494" t="s">
        <v>129</v>
      </c>
      <c r="E62" s="493" t="s">
        <v>40</v>
      </c>
      <c r="F62" s="493">
        <v>78155</v>
      </c>
      <c r="G62" s="495"/>
      <c r="H62" s="493"/>
      <c r="I62" s="493"/>
      <c r="J62" s="493"/>
      <c r="K62" s="496"/>
      <c r="L62" s="497"/>
      <c r="M62" s="497">
        <f t="shared" si="3"/>
        <v>0</v>
      </c>
      <c r="N62" s="498"/>
      <c r="O62" s="499"/>
      <c r="P62" s="500"/>
      <c r="Q62" s="150"/>
    </row>
    <row r="63" spans="1:17" ht="39.75" hidden="1" customHeight="1">
      <c r="A63" s="584"/>
      <c r="B63" s="494" t="s">
        <v>4084</v>
      </c>
      <c r="C63" s="494" t="s">
        <v>4085</v>
      </c>
      <c r="D63" s="494" t="s">
        <v>234</v>
      </c>
      <c r="E63" s="493" t="s">
        <v>40</v>
      </c>
      <c r="F63" s="493">
        <v>78130</v>
      </c>
      <c r="G63" s="495"/>
      <c r="H63" s="493"/>
      <c r="I63" s="493"/>
      <c r="J63" s="493"/>
      <c r="K63" s="496"/>
      <c r="L63" s="497"/>
      <c r="M63" s="497">
        <f t="shared" si="3"/>
        <v>0</v>
      </c>
      <c r="N63" s="498"/>
      <c r="O63" s="499"/>
      <c r="P63" s="500"/>
      <c r="Q63" s="150"/>
    </row>
    <row r="64" spans="1:17" ht="39.75" hidden="1" customHeight="1">
      <c r="A64" s="584"/>
      <c r="B64" s="494" t="s">
        <v>4084</v>
      </c>
      <c r="C64" s="494" t="s">
        <v>4085</v>
      </c>
      <c r="D64" s="494" t="s">
        <v>234</v>
      </c>
      <c r="E64" s="493" t="s">
        <v>40</v>
      </c>
      <c r="F64" s="493">
        <v>78130</v>
      </c>
      <c r="G64" s="495"/>
      <c r="H64" s="493"/>
      <c r="I64" s="493"/>
      <c r="J64" s="493"/>
      <c r="K64" s="496"/>
      <c r="L64" s="497"/>
      <c r="M64" s="497">
        <f t="shared" si="3"/>
        <v>0</v>
      </c>
      <c r="N64" s="498"/>
      <c r="O64" s="499"/>
      <c r="P64" s="500"/>
      <c r="Q64" s="150"/>
    </row>
    <row r="65" spans="1:17" ht="39.75" hidden="1" customHeight="1">
      <c r="A65" s="584"/>
      <c r="B65" s="494" t="s">
        <v>4086</v>
      </c>
      <c r="C65" s="494" t="s">
        <v>4087</v>
      </c>
      <c r="D65" s="494" t="s">
        <v>129</v>
      </c>
      <c r="E65" s="493" t="s">
        <v>40</v>
      </c>
      <c r="F65" s="493">
        <v>78155</v>
      </c>
      <c r="G65" s="495"/>
      <c r="H65" s="493"/>
      <c r="I65" s="493"/>
      <c r="J65" s="493"/>
      <c r="K65" s="496"/>
      <c r="L65" s="497"/>
      <c r="M65" s="497">
        <f t="shared" si="3"/>
        <v>0</v>
      </c>
      <c r="N65" s="498"/>
      <c r="O65" s="499"/>
      <c r="P65" s="500"/>
      <c r="Q65" s="150"/>
    </row>
    <row r="66" spans="1:17" ht="39.75" hidden="1" customHeight="1">
      <c r="A66" s="584"/>
      <c r="B66" s="494" t="s">
        <v>4088</v>
      </c>
      <c r="C66" s="494" t="s">
        <v>4089</v>
      </c>
      <c r="D66" s="494" t="s">
        <v>234</v>
      </c>
      <c r="E66" s="493" t="s">
        <v>40</v>
      </c>
      <c r="F66" s="493">
        <v>78130</v>
      </c>
      <c r="G66" s="495"/>
      <c r="H66" s="493"/>
      <c r="I66" s="493"/>
      <c r="J66" s="493"/>
      <c r="K66" s="496"/>
      <c r="L66" s="497"/>
      <c r="M66" s="497">
        <f t="shared" si="3"/>
        <v>0</v>
      </c>
      <c r="N66" s="498"/>
      <c r="O66" s="499"/>
      <c r="P66" s="500"/>
      <c r="Q66" s="150"/>
    </row>
    <row r="67" spans="1:17" ht="39.75" hidden="1" customHeight="1">
      <c r="A67" s="584"/>
      <c r="B67" s="494" t="s">
        <v>4067</v>
      </c>
      <c r="C67" s="494"/>
      <c r="D67" s="494" t="s">
        <v>129</v>
      </c>
      <c r="E67" s="493" t="s">
        <v>40</v>
      </c>
      <c r="F67" s="493">
        <v>78155</v>
      </c>
      <c r="G67" s="495"/>
      <c r="H67" s="493"/>
      <c r="I67" s="493"/>
      <c r="J67" s="537"/>
      <c r="K67" s="496"/>
      <c r="L67" s="497"/>
      <c r="M67" s="497">
        <f t="shared" si="3"/>
        <v>0</v>
      </c>
      <c r="N67" s="498"/>
      <c r="O67" s="499"/>
      <c r="P67" s="500"/>
      <c r="Q67" s="150"/>
    </row>
    <row r="68" spans="1:17" ht="39.75" hidden="1" customHeight="1">
      <c r="A68" s="584"/>
      <c r="B68" s="494" t="s">
        <v>469</v>
      </c>
      <c r="C68" s="494" t="s">
        <v>2073</v>
      </c>
      <c r="D68" s="494" t="s">
        <v>2074</v>
      </c>
      <c r="E68" s="493" t="s">
        <v>40</v>
      </c>
      <c r="F68" s="493">
        <v>78616</v>
      </c>
      <c r="G68" s="495"/>
      <c r="H68" s="493"/>
      <c r="I68" s="493"/>
      <c r="J68" s="537"/>
      <c r="K68" s="496"/>
      <c r="L68" s="497"/>
      <c r="M68" s="497">
        <f t="shared" si="3"/>
        <v>0</v>
      </c>
      <c r="N68" s="498"/>
      <c r="O68" s="499"/>
      <c r="P68" s="500"/>
      <c r="Q68" s="150"/>
    </row>
    <row r="69" spans="1:17" ht="14.25" customHeight="1">
      <c r="A69" s="191"/>
      <c r="B69" s="191"/>
      <c r="C69" s="191"/>
      <c r="D69" s="191"/>
      <c r="E69" s="192"/>
      <c r="F69" s="192"/>
      <c r="G69" s="193"/>
      <c r="H69" s="192"/>
      <c r="I69" s="192"/>
      <c r="J69" s="192"/>
      <c r="K69" s="192"/>
      <c r="L69" s="192"/>
      <c r="M69" s="192"/>
      <c r="N69" s="191"/>
      <c r="O69" s="192"/>
      <c r="P69" s="192"/>
      <c r="Q69" s="87"/>
    </row>
    <row r="70" spans="1:17" ht="14.25" customHeight="1">
      <c r="A70" s="191"/>
      <c r="B70" s="191"/>
      <c r="C70" s="191"/>
      <c r="D70" s="191"/>
      <c r="E70" s="192"/>
      <c r="F70" s="192"/>
      <c r="G70" s="193"/>
      <c r="H70" s="192"/>
      <c r="I70" s="192"/>
      <c r="J70" s="192"/>
      <c r="K70" s="192"/>
      <c r="L70" s="192"/>
      <c r="M70" s="192"/>
      <c r="N70" s="191"/>
      <c r="O70" s="192"/>
      <c r="P70" s="192"/>
      <c r="Q70" s="87"/>
    </row>
    <row r="71" spans="1:17" ht="14.25" customHeight="1">
      <c r="A71" s="191"/>
      <c r="B71" s="191"/>
      <c r="C71" s="191"/>
      <c r="D71" s="191"/>
      <c r="E71" s="192"/>
      <c r="F71" s="192"/>
      <c r="G71" s="193"/>
      <c r="H71" s="192"/>
      <c r="I71" s="192"/>
      <c r="J71" s="192"/>
      <c r="K71" s="192"/>
      <c r="L71" s="192"/>
      <c r="M71" s="192"/>
      <c r="N71" s="191"/>
      <c r="O71" s="192"/>
      <c r="P71" s="192"/>
      <c r="Q71" s="87"/>
    </row>
    <row r="72" spans="1:17" ht="14.25" customHeight="1">
      <c r="A72" s="191"/>
      <c r="B72" s="191"/>
      <c r="C72" s="191"/>
      <c r="D72" s="191"/>
      <c r="E72" s="192"/>
      <c r="F72" s="192"/>
      <c r="G72" s="193"/>
      <c r="H72" s="192"/>
      <c r="I72" s="192"/>
      <c r="J72" s="192"/>
      <c r="K72" s="192"/>
      <c r="L72" s="192"/>
      <c r="M72" s="192"/>
      <c r="N72" s="191"/>
      <c r="O72" s="192"/>
      <c r="P72" s="192"/>
      <c r="Q72" s="87"/>
    </row>
    <row r="73" spans="1:17" ht="14.25" customHeight="1">
      <c r="A73" s="191"/>
      <c r="B73" s="191"/>
      <c r="C73" s="191"/>
      <c r="D73" s="191"/>
      <c r="E73" s="192"/>
      <c r="F73" s="192"/>
      <c r="G73" s="193"/>
      <c r="H73" s="192"/>
      <c r="I73" s="192"/>
      <c r="J73" s="192"/>
      <c r="K73" s="192"/>
      <c r="L73" s="192"/>
      <c r="M73" s="192"/>
      <c r="N73" s="191"/>
      <c r="O73" s="192"/>
      <c r="P73" s="192"/>
      <c r="Q73" s="87"/>
    </row>
    <row r="74" spans="1:17" ht="14.25" customHeight="1">
      <c r="A74" s="191"/>
      <c r="B74" s="191"/>
      <c r="C74" s="191"/>
      <c r="D74" s="191"/>
      <c r="E74" s="192"/>
      <c r="F74" s="192"/>
      <c r="G74" s="193"/>
      <c r="H74" s="192"/>
      <c r="I74" s="192"/>
      <c r="J74" s="192"/>
      <c r="K74" s="192"/>
      <c r="L74" s="192"/>
      <c r="M74" s="192"/>
      <c r="N74" s="191"/>
      <c r="O74" s="192"/>
      <c r="P74" s="192"/>
      <c r="Q74" s="87"/>
    </row>
    <row r="75" spans="1:17" ht="14.25" customHeight="1">
      <c r="A75" s="191"/>
      <c r="B75" s="191"/>
      <c r="C75" s="191"/>
      <c r="D75" s="191"/>
      <c r="E75" s="192"/>
      <c r="F75" s="192"/>
      <c r="G75" s="193"/>
      <c r="H75" s="192"/>
      <c r="I75" s="192"/>
      <c r="J75" s="192"/>
      <c r="K75" s="192"/>
      <c r="L75" s="192"/>
      <c r="M75" s="192"/>
      <c r="N75" s="191"/>
      <c r="O75" s="192"/>
      <c r="P75" s="192"/>
      <c r="Q75" s="87"/>
    </row>
    <row r="76" spans="1:17" ht="14.25" customHeight="1">
      <c r="A76" s="191"/>
      <c r="B76" s="191"/>
      <c r="C76" s="191"/>
      <c r="D76" s="191"/>
      <c r="E76" s="192"/>
      <c r="F76" s="192"/>
      <c r="G76" s="193"/>
      <c r="H76" s="192"/>
      <c r="I76" s="192"/>
      <c r="J76" s="192"/>
      <c r="K76" s="192"/>
      <c r="L76" s="192"/>
      <c r="M76" s="192"/>
      <c r="N76" s="191"/>
      <c r="O76" s="192"/>
      <c r="P76" s="192"/>
      <c r="Q76" s="87"/>
    </row>
    <row r="77" spans="1:17" ht="14.25" customHeight="1">
      <c r="A77" s="191"/>
      <c r="B77" s="191"/>
      <c r="C77" s="191"/>
      <c r="D77" s="191"/>
      <c r="E77" s="192"/>
      <c r="F77" s="192"/>
      <c r="G77" s="193"/>
      <c r="H77" s="192"/>
      <c r="I77" s="192"/>
      <c r="J77" s="192"/>
      <c r="K77" s="192"/>
      <c r="L77" s="192"/>
      <c r="M77" s="192"/>
      <c r="N77" s="191"/>
      <c r="O77" s="195"/>
      <c r="P77" s="197"/>
      <c r="Q77" s="87"/>
    </row>
    <row r="78" spans="1:17" ht="14.25" customHeight="1">
      <c r="A78" s="191"/>
      <c r="B78" s="191"/>
      <c r="C78" s="191"/>
      <c r="D78" s="191"/>
      <c r="E78" s="192"/>
      <c r="F78" s="192"/>
      <c r="G78" s="193"/>
      <c r="H78" s="192"/>
      <c r="I78" s="192"/>
      <c r="J78" s="192"/>
      <c r="K78" s="192"/>
      <c r="L78" s="192"/>
      <c r="M78" s="192"/>
      <c r="N78" s="191"/>
      <c r="O78" s="195"/>
      <c r="P78" s="197"/>
      <c r="Q78" s="87"/>
    </row>
    <row r="79" spans="1:17" ht="14.25" customHeight="1">
      <c r="A79" s="191"/>
      <c r="B79" s="191"/>
      <c r="C79" s="191"/>
      <c r="D79" s="191"/>
      <c r="E79" s="192"/>
      <c r="F79" s="192"/>
      <c r="G79" s="193"/>
      <c r="H79" s="192"/>
      <c r="I79" s="192"/>
      <c r="J79" s="192"/>
      <c r="K79" s="192"/>
      <c r="L79" s="192"/>
      <c r="M79" s="192"/>
      <c r="N79" s="191"/>
      <c r="O79" s="195"/>
      <c r="P79" s="197"/>
      <c r="Q79" s="87"/>
    </row>
  </sheetData>
  <autoFilter ref="A6:Q68" xr:uid="{00000000-0009-0000-0000-000024000000}">
    <filterColumn colId="1">
      <filters>
        <filter val="Airgas USA LLC"/>
      </filters>
    </filterColumn>
    <filterColumn colId="6">
      <customFilters>
        <customFilter operator="notEqual" val=" "/>
      </customFilters>
    </filterColumn>
  </autoFilter>
  <mergeCells count="1">
    <mergeCell ref="C1:E5"/>
  </mergeCells>
  <conditionalFormatting sqref="K3">
    <cfRule type="cellIs" dxfId="9" priority="1" operator="greaterThan">
      <formula>0</formula>
    </cfRule>
    <cfRule type="cellIs" dxfId="8" priority="2" operator="lessThan">
      <formula>0</formula>
    </cfRule>
  </conditionalFormatting>
  <printOptions gridLines="1"/>
  <pageMargins left="0.25" right="0.25" top="0.75" bottom="0.75" header="0" footer="0"/>
  <pageSetup paperSize="5"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41"/>
  <sheetViews>
    <sheetView workbookViewId="0"/>
  </sheetViews>
  <sheetFormatPr defaultColWidth="14.44140625" defaultRowHeight="15" customHeight="1"/>
  <cols>
    <col min="1" max="1" width="24.88671875" customWidth="1"/>
    <col min="2" max="2" width="19.88671875" customWidth="1"/>
    <col min="3" max="3" width="22.109375" customWidth="1"/>
    <col min="4" max="6" width="8.6640625" customWidth="1"/>
  </cols>
  <sheetData>
    <row r="1" spans="1:3" ht="14.25" customHeight="1"/>
    <row r="2" spans="1:3" ht="14.25" customHeight="1"/>
    <row r="3" spans="1:3" ht="14.25" customHeight="1">
      <c r="A3" s="757"/>
      <c r="B3" s="758" t="s">
        <v>2131</v>
      </c>
      <c r="C3" s="759"/>
    </row>
    <row r="4" spans="1:3" ht="14.25" customHeight="1">
      <c r="A4" s="758" t="s">
        <v>944</v>
      </c>
      <c r="B4" s="757" t="s">
        <v>4543</v>
      </c>
      <c r="C4" s="760" t="s">
        <v>4544</v>
      </c>
    </row>
    <row r="5" spans="1:3" ht="14.25" customHeight="1">
      <c r="A5" s="757" t="s">
        <v>3370</v>
      </c>
      <c r="B5" s="761">
        <v>200</v>
      </c>
      <c r="C5" s="762"/>
    </row>
    <row r="6" spans="1:3" ht="14.25" customHeight="1">
      <c r="A6" s="763" t="s">
        <v>1488</v>
      </c>
      <c r="B6" s="764">
        <v>250</v>
      </c>
      <c r="C6" s="765"/>
    </row>
    <row r="7" spans="1:3" ht="14.25" customHeight="1">
      <c r="A7" s="763" t="s">
        <v>99</v>
      </c>
      <c r="B7" s="764">
        <v>2640</v>
      </c>
      <c r="C7" s="765">
        <v>2343</v>
      </c>
    </row>
    <row r="8" spans="1:3" ht="14.25" customHeight="1">
      <c r="A8" s="763" t="s">
        <v>1045</v>
      </c>
      <c r="B8" s="764">
        <v>1000</v>
      </c>
      <c r="C8" s="765">
        <v>22380</v>
      </c>
    </row>
    <row r="9" spans="1:3" ht="14.25" customHeight="1">
      <c r="A9" s="763" t="s">
        <v>113</v>
      </c>
      <c r="B9" s="764"/>
      <c r="C9" s="765">
        <v>751.33</v>
      </c>
    </row>
    <row r="10" spans="1:3" ht="14.25" customHeight="1">
      <c r="A10" s="763" t="s">
        <v>4245</v>
      </c>
      <c r="B10" s="764">
        <v>2640</v>
      </c>
      <c r="C10" s="765">
        <v>24773</v>
      </c>
    </row>
    <row r="11" spans="1:3" ht="14.25" customHeight="1">
      <c r="A11" s="763" t="s">
        <v>1814</v>
      </c>
      <c r="B11" s="764">
        <v>250</v>
      </c>
      <c r="C11" s="765">
        <v>2000</v>
      </c>
    </row>
    <row r="12" spans="1:3" ht="14.25" customHeight="1">
      <c r="A12" s="763" t="s">
        <v>712</v>
      </c>
      <c r="B12" s="764">
        <v>4500</v>
      </c>
      <c r="C12" s="765"/>
    </row>
    <row r="13" spans="1:3" ht="14.25" customHeight="1">
      <c r="A13" s="763" t="s">
        <v>3992</v>
      </c>
      <c r="B13" s="764">
        <v>250</v>
      </c>
      <c r="C13" s="765"/>
    </row>
    <row r="14" spans="1:3" ht="14.25" customHeight="1">
      <c r="A14" s="763" t="s">
        <v>3160</v>
      </c>
      <c r="B14" s="764">
        <v>250</v>
      </c>
      <c r="C14" s="765"/>
    </row>
    <row r="15" spans="1:3" ht="14.25" customHeight="1">
      <c r="A15" s="763" t="s">
        <v>4155</v>
      </c>
      <c r="B15" s="764">
        <v>1500</v>
      </c>
      <c r="C15" s="765"/>
    </row>
    <row r="16" spans="1:3" ht="14.25" customHeight="1">
      <c r="A16" s="763" t="s">
        <v>472</v>
      </c>
      <c r="B16" s="764">
        <v>6500</v>
      </c>
      <c r="C16" s="765">
        <v>877.89</v>
      </c>
    </row>
    <row r="17" spans="1:3" ht="14.25" customHeight="1">
      <c r="A17" s="763" t="s">
        <v>4243</v>
      </c>
      <c r="B17" s="764">
        <v>1120</v>
      </c>
      <c r="C17" s="765"/>
    </row>
    <row r="18" spans="1:3" ht="14.25" customHeight="1">
      <c r="A18" s="763" t="s">
        <v>4150</v>
      </c>
      <c r="B18" s="764">
        <v>500</v>
      </c>
      <c r="C18" s="765"/>
    </row>
    <row r="19" spans="1:3" ht="14.25" customHeight="1">
      <c r="A19" s="763" t="s">
        <v>4133</v>
      </c>
      <c r="B19" s="764">
        <v>500</v>
      </c>
      <c r="C19" s="765"/>
    </row>
    <row r="20" spans="1:3" ht="14.25" customHeight="1">
      <c r="A20" s="763" t="s">
        <v>3758</v>
      </c>
      <c r="B20" s="764">
        <v>1000</v>
      </c>
      <c r="C20" s="765">
        <v>46419.39</v>
      </c>
    </row>
    <row r="21" spans="1:3" ht="14.25" customHeight="1">
      <c r="A21" s="763" t="s">
        <v>4491</v>
      </c>
      <c r="B21" s="764">
        <v>250</v>
      </c>
      <c r="C21" s="765"/>
    </row>
    <row r="22" spans="1:3" ht="14.25" customHeight="1">
      <c r="A22" s="763" t="s">
        <v>996</v>
      </c>
      <c r="B22" s="764">
        <v>40000</v>
      </c>
      <c r="C22" s="765">
        <v>1050</v>
      </c>
    </row>
    <row r="23" spans="1:3" ht="14.25" customHeight="1">
      <c r="A23" s="763" t="s">
        <v>4487</v>
      </c>
      <c r="B23" s="764">
        <v>500</v>
      </c>
      <c r="C23" s="765"/>
    </row>
    <row r="24" spans="1:3" ht="14.25" customHeight="1">
      <c r="A24" s="763" t="s">
        <v>217</v>
      </c>
      <c r="B24" s="764">
        <v>570</v>
      </c>
      <c r="C24" s="765"/>
    </row>
    <row r="25" spans="1:3" ht="14.25" customHeight="1">
      <c r="A25" s="763" t="s">
        <v>25</v>
      </c>
      <c r="B25" s="764">
        <v>2000</v>
      </c>
      <c r="C25" s="765"/>
    </row>
    <row r="26" spans="1:3" ht="14.25" customHeight="1">
      <c r="A26" s="763" t="s">
        <v>3063</v>
      </c>
      <c r="B26" s="764"/>
      <c r="C26" s="765">
        <v>11327</v>
      </c>
    </row>
    <row r="27" spans="1:3" ht="14.25" customHeight="1">
      <c r="A27" s="763" t="s">
        <v>587</v>
      </c>
      <c r="B27" s="764"/>
      <c r="C27" s="765">
        <v>2280.9499999999998</v>
      </c>
    </row>
    <row r="28" spans="1:3" ht="14.25" customHeight="1">
      <c r="A28" s="763" t="s">
        <v>2094</v>
      </c>
      <c r="B28" s="764">
        <v>5200</v>
      </c>
      <c r="C28" s="765"/>
    </row>
    <row r="29" spans="1:3" ht="14.25" customHeight="1">
      <c r="A29" s="763" t="s">
        <v>785</v>
      </c>
      <c r="B29" s="764">
        <v>250</v>
      </c>
      <c r="C29" s="765"/>
    </row>
    <row r="30" spans="1:3" ht="14.25" customHeight="1">
      <c r="A30" s="763" t="s">
        <v>4167</v>
      </c>
      <c r="B30" s="764">
        <v>2000</v>
      </c>
      <c r="C30" s="765"/>
    </row>
    <row r="31" spans="1:3" ht="14.25" customHeight="1">
      <c r="A31" s="763" t="s">
        <v>4178</v>
      </c>
      <c r="B31" s="764">
        <v>1100</v>
      </c>
      <c r="C31" s="765"/>
    </row>
    <row r="32" spans="1:3" ht="14.25" customHeight="1">
      <c r="A32" s="763" t="s">
        <v>469</v>
      </c>
      <c r="B32" s="764"/>
      <c r="C32" s="765">
        <v>2000</v>
      </c>
    </row>
    <row r="33" spans="1:3" ht="14.25" customHeight="1">
      <c r="A33" s="763" t="s">
        <v>4168</v>
      </c>
      <c r="B33" s="764">
        <v>4000</v>
      </c>
      <c r="C33" s="765"/>
    </row>
    <row r="34" spans="1:3" ht="14.25" customHeight="1">
      <c r="A34" s="763" t="s">
        <v>4227</v>
      </c>
      <c r="B34" s="764"/>
      <c r="C34" s="765">
        <v>200</v>
      </c>
    </row>
    <row r="35" spans="1:3" ht="14.25" customHeight="1">
      <c r="A35" s="763" t="s">
        <v>4247</v>
      </c>
      <c r="B35" s="764">
        <v>500</v>
      </c>
      <c r="C35" s="765"/>
    </row>
    <row r="36" spans="1:3" ht="14.25" customHeight="1">
      <c r="A36" s="763" t="s">
        <v>4105</v>
      </c>
      <c r="B36" s="764">
        <v>33500</v>
      </c>
      <c r="C36" s="765"/>
    </row>
    <row r="37" spans="1:3" ht="14.25" customHeight="1">
      <c r="A37" s="763" t="s">
        <v>4120</v>
      </c>
      <c r="B37" s="764">
        <v>1200</v>
      </c>
      <c r="C37" s="765"/>
    </row>
    <row r="38" spans="1:3" ht="14.25" customHeight="1">
      <c r="A38" s="763" t="s">
        <v>4146</v>
      </c>
      <c r="B38" s="764">
        <v>1500</v>
      </c>
      <c r="C38" s="765"/>
    </row>
    <row r="39" spans="1:3" ht="14.25" customHeight="1">
      <c r="A39" s="763" t="s">
        <v>4183</v>
      </c>
      <c r="B39" s="764">
        <v>250</v>
      </c>
      <c r="C39" s="765"/>
    </row>
    <row r="40" spans="1:3" ht="14.25" customHeight="1">
      <c r="A40" s="763" t="s">
        <v>4847</v>
      </c>
      <c r="B40" s="764">
        <v>250</v>
      </c>
      <c r="C40" s="765"/>
    </row>
    <row r="41" spans="1:3" ht="15" customHeight="1">
      <c r="A41" s="766" t="s">
        <v>4545</v>
      </c>
      <c r="B41" s="767">
        <v>116170</v>
      </c>
      <c r="C41" s="768">
        <v>116402.56</v>
      </c>
    </row>
  </sheetData>
  <pageMargins left="0.7" right="0.7" top="0.75" bottom="0.75" header="0" footer="0"/>
  <pageSetup orientation="landscape"/>
  <headerFooter>
    <oddFooter>&amp;L_x000D_#000000 USAA Classification: Public</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E102"/>
  <sheetViews>
    <sheetView workbookViewId="0"/>
  </sheetViews>
  <sheetFormatPr defaultColWidth="14.44140625" defaultRowHeight="15" customHeight="1"/>
  <cols>
    <col min="1" max="6" width="8.6640625" customWidth="1"/>
  </cols>
  <sheetData>
    <row r="1" spans="1:5" ht="14.25" customHeight="1">
      <c r="A1" s="1" t="s">
        <v>954</v>
      </c>
      <c r="B1" s="1" t="s">
        <v>955</v>
      </c>
      <c r="C1" s="1" t="s">
        <v>956</v>
      </c>
      <c r="D1" s="1" t="s">
        <v>957</v>
      </c>
      <c r="E1" s="1" t="s">
        <v>944</v>
      </c>
    </row>
    <row r="2" spans="1:5" ht="14.25" customHeight="1">
      <c r="A2" s="1">
        <v>250</v>
      </c>
      <c r="B2" s="1" t="s">
        <v>927</v>
      </c>
      <c r="E2" s="1" t="s">
        <v>4167</v>
      </c>
    </row>
    <row r="3" spans="1:5" ht="14.25" customHeight="1">
      <c r="A3" s="1">
        <v>500</v>
      </c>
      <c r="B3" s="1" t="s">
        <v>927</v>
      </c>
      <c r="E3" s="1" t="s">
        <v>4168</v>
      </c>
    </row>
    <row r="4" spans="1:5" ht="14.25" customHeight="1">
      <c r="A4" s="1">
        <v>2640</v>
      </c>
      <c r="B4" s="1" t="s">
        <v>927</v>
      </c>
      <c r="E4" s="1" t="s">
        <v>99</v>
      </c>
    </row>
    <row r="5" spans="1:5" ht="14.25" customHeight="1">
      <c r="A5" s="1">
        <v>250</v>
      </c>
      <c r="B5" s="1" t="s">
        <v>927</v>
      </c>
      <c r="E5" s="1" t="s">
        <v>4155</v>
      </c>
    </row>
    <row r="6" spans="1:5" ht="14.25" customHeight="1">
      <c r="A6" s="1">
        <v>500</v>
      </c>
      <c r="B6" s="1" t="s">
        <v>927</v>
      </c>
      <c r="E6" s="1" t="s">
        <v>472</v>
      </c>
    </row>
    <row r="7" spans="1:5" ht="14.25" customHeight="1">
      <c r="A7" s="1">
        <v>250</v>
      </c>
      <c r="B7" s="1" t="s">
        <v>927</v>
      </c>
      <c r="E7" s="1" t="s">
        <v>1488</v>
      </c>
    </row>
    <row r="8" spans="1:5" ht="14.25" customHeight="1">
      <c r="A8" s="1">
        <v>1000</v>
      </c>
      <c r="B8" s="1" t="s">
        <v>927</v>
      </c>
      <c r="E8" s="1" t="s">
        <v>4168</v>
      </c>
    </row>
    <row r="9" spans="1:5" ht="14.25" customHeight="1">
      <c r="C9" s="1">
        <v>2000</v>
      </c>
      <c r="D9" s="1" t="s">
        <v>927</v>
      </c>
      <c r="E9" s="1" t="s">
        <v>1814</v>
      </c>
    </row>
    <row r="10" spans="1:5" ht="14.25" customHeight="1">
      <c r="A10" s="1">
        <v>250</v>
      </c>
      <c r="B10" s="1" t="s">
        <v>927</v>
      </c>
      <c r="E10" s="1" t="s">
        <v>4168</v>
      </c>
    </row>
    <row r="11" spans="1:5" ht="14.25" customHeight="1"/>
    <row r="12" spans="1:5" ht="14.25" customHeight="1">
      <c r="A12" s="1">
        <v>250</v>
      </c>
      <c r="B12" s="1" t="s">
        <v>931</v>
      </c>
      <c r="E12" s="1" t="s">
        <v>4168</v>
      </c>
    </row>
    <row r="13" spans="1:5" ht="14.25" customHeight="1">
      <c r="A13" s="1">
        <v>250</v>
      </c>
      <c r="B13" s="1" t="s">
        <v>927</v>
      </c>
      <c r="E13" s="1" t="s">
        <v>4167</v>
      </c>
    </row>
    <row r="14" spans="1:5" ht="14.25" customHeight="1">
      <c r="A14" s="1">
        <v>1000</v>
      </c>
      <c r="B14" s="1" t="s">
        <v>927</v>
      </c>
      <c r="E14" s="1" t="s">
        <v>4168</v>
      </c>
    </row>
    <row r="15" spans="1:5" ht="14.25" customHeight="1">
      <c r="C15" s="1">
        <v>4000</v>
      </c>
      <c r="D15" s="1" t="s">
        <v>927</v>
      </c>
      <c r="E15" s="1" t="s">
        <v>3758</v>
      </c>
    </row>
    <row r="16" spans="1:5" ht="14.25" customHeight="1">
      <c r="A16" s="1">
        <v>500</v>
      </c>
      <c r="B16" s="1" t="s">
        <v>927</v>
      </c>
      <c r="E16" s="1" t="s">
        <v>4155</v>
      </c>
    </row>
    <row r="17" spans="1:5" ht="14.25" customHeight="1">
      <c r="A17" s="1">
        <v>50</v>
      </c>
      <c r="B17" s="1" t="s">
        <v>927</v>
      </c>
      <c r="E17" s="1" t="s">
        <v>3370</v>
      </c>
    </row>
    <row r="18" spans="1:5" ht="14.25" customHeight="1">
      <c r="C18" s="1">
        <v>17899.39</v>
      </c>
      <c r="D18" s="1" t="s">
        <v>927</v>
      </c>
      <c r="E18" s="1" t="s">
        <v>3758</v>
      </c>
    </row>
    <row r="19" spans="1:5" ht="14.25" customHeight="1">
      <c r="A19" s="1">
        <v>570</v>
      </c>
      <c r="B19" s="1" t="s">
        <v>927</v>
      </c>
      <c r="E19" s="1" t="s">
        <v>217</v>
      </c>
    </row>
    <row r="20" spans="1:5" ht="14.25" customHeight="1"/>
    <row r="21" spans="1:5" ht="14.25" customHeight="1">
      <c r="C21" s="1">
        <v>11327</v>
      </c>
      <c r="D21" s="1" t="s">
        <v>927</v>
      </c>
      <c r="E21" s="1" t="s">
        <v>3063</v>
      </c>
    </row>
    <row r="22" spans="1:5" ht="14.25" customHeight="1">
      <c r="A22" s="1">
        <v>250</v>
      </c>
      <c r="B22" s="1" t="s">
        <v>927</v>
      </c>
      <c r="E22" s="1" t="s">
        <v>3160</v>
      </c>
    </row>
    <row r="23" spans="1:5" ht="14.25" customHeight="1"/>
    <row r="24" spans="1:5" ht="14.25" customHeight="1">
      <c r="A24" s="1">
        <v>5000</v>
      </c>
      <c r="B24" s="1" t="s">
        <v>927</v>
      </c>
      <c r="E24" s="1" t="s">
        <v>996</v>
      </c>
    </row>
    <row r="25" spans="1:5" ht="14.25" customHeight="1">
      <c r="A25" s="1">
        <v>500</v>
      </c>
      <c r="B25" s="1" t="s">
        <v>927</v>
      </c>
      <c r="E25" s="1" t="s">
        <v>1045</v>
      </c>
    </row>
    <row r="26" spans="1:5" ht="14.25" customHeight="1">
      <c r="A26" s="1">
        <v>500</v>
      </c>
      <c r="B26" s="1" t="s">
        <v>927</v>
      </c>
      <c r="E26" s="1" t="s">
        <v>1045</v>
      </c>
    </row>
    <row r="27" spans="1:5" ht="14.25" customHeight="1">
      <c r="A27" s="1">
        <v>1500</v>
      </c>
      <c r="B27" s="1" t="s">
        <v>927</v>
      </c>
      <c r="E27" s="1" t="s">
        <v>4146</v>
      </c>
    </row>
    <row r="28" spans="1:5" ht="14.25" customHeight="1"/>
    <row r="29" spans="1:5" ht="14.25" customHeight="1">
      <c r="C29" s="1">
        <v>800</v>
      </c>
      <c r="D29" s="1" t="s">
        <v>927</v>
      </c>
      <c r="E29" s="1" t="s">
        <v>3758</v>
      </c>
    </row>
    <row r="30" spans="1:5" ht="14.25" customHeight="1"/>
    <row r="31" spans="1:5" ht="14.25" customHeight="1">
      <c r="A31" s="1">
        <v>10000</v>
      </c>
      <c r="B31" s="1" t="s">
        <v>927</v>
      </c>
      <c r="E31" s="1" t="s">
        <v>996</v>
      </c>
    </row>
    <row r="32" spans="1:5" ht="14.25" customHeight="1">
      <c r="C32" s="1">
        <v>7120</v>
      </c>
      <c r="D32" s="1" t="s">
        <v>927</v>
      </c>
      <c r="E32" s="1" t="s">
        <v>3758</v>
      </c>
    </row>
    <row r="33" spans="1:5" ht="14.25" customHeight="1">
      <c r="C33" s="1">
        <v>2000</v>
      </c>
      <c r="D33" s="1" t="s">
        <v>927</v>
      </c>
      <c r="E33" s="1" t="s">
        <v>469</v>
      </c>
    </row>
    <row r="34" spans="1:5" ht="14.25" customHeight="1">
      <c r="A34" s="1">
        <v>1000</v>
      </c>
      <c r="B34" s="1" t="s">
        <v>927</v>
      </c>
      <c r="E34" s="1" t="s">
        <v>472</v>
      </c>
    </row>
    <row r="35" spans="1:5" ht="14.25" customHeight="1"/>
    <row r="36" spans="1:5" ht="14.25" customHeight="1">
      <c r="A36" s="1">
        <v>1120</v>
      </c>
      <c r="B36" s="1" t="s">
        <v>927</v>
      </c>
      <c r="E36" s="1" t="s">
        <v>4243</v>
      </c>
    </row>
    <row r="37" spans="1:5" ht="14.25" customHeight="1">
      <c r="A37" s="1">
        <v>500</v>
      </c>
      <c r="B37" s="1" t="s">
        <v>931</v>
      </c>
      <c r="E37" s="1" t="s">
        <v>996</v>
      </c>
    </row>
    <row r="38" spans="1:5" ht="14.25" customHeight="1">
      <c r="A38" s="1">
        <v>500</v>
      </c>
      <c r="B38" s="1" t="s">
        <v>927</v>
      </c>
      <c r="E38" s="1" t="s">
        <v>4150</v>
      </c>
    </row>
    <row r="39" spans="1:5" ht="14.25" customHeight="1">
      <c r="A39" s="1">
        <v>250</v>
      </c>
      <c r="B39" s="1" t="s">
        <v>927</v>
      </c>
      <c r="E39" s="1" t="s">
        <v>996</v>
      </c>
    </row>
    <row r="40" spans="1:5" ht="14.25" customHeight="1"/>
    <row r="41" spans="1:5" ht="14.25" customHeight="1">
      <c r="A41" s="1">
        <v>250</v>
      </c>
      <c r="B41" s="1" t="s">
        <v>927</v>
      </c>
      <c r="E41" s="1" t="s">
        <v>3992</v>
      </c>
    </row>
    <row r="42" spans="1:5" ht="14.25" customHeight="1"/>
    <row r="43" spans="1:5" ht="14.25" customHeight="1"/>
    <row r="44" spans="1:5" ht="14.25" customHeight="1"/>
    <row r="45" spans="1:5" ht="14.25" customHeight="1">
      <c r="A45" s="1">
        <v>500</v>
      </c>
      <c r="B45" s="1" t="s">
        <v>927</v>
      </c>
      <c r="E45" s="1" t="s">
        <v>4133</v>
      </c>
    </row>
    <row r="46" spans="1:5" ht="14.25" customHeight="1">
      <c r="C46" s="1">
        <v>751.33</v>
      </c>
      <c r="D46" s="1" t="s">
        <v>927</v>
      </c>
      <c r="E46" s="1" t="s">
        <v>113</v>
      </c>
    </row>
    <row r="47" spans="1:5" ht="14.25" customHeight="1">
      <c r="A47" s="1">
        <v>250</v>
      </c>
      <c r="B47" s="1" t="s">
        <v>927</v>
      </c>
      <c r="E47" s="1" t="s">
        <v>4167</v>
      </c>
    </row>
    <row r="48" spans="1:5" ht="14.25" customHeight="1">
      <c r="D48" s="1" t="s">
        <v>927</v>
      </c>
      <c r="E48" s="1" t="s">
        <v>3758</v>
      </c>
    </row>
    <row r="49" spans="1:5" ht="14.25" customHeight="1">
      <c r="A49" s="1">
        <v>250</v>
      </c>
      <c r="B49" s="1" t="s">
        <v>927</v>
      </c>
      <c r="E49" s="1" t="s">
        <v>1814</v>
      </c>
    </row>
    <row r="50" spans="1:5" ht="14.25" customHeight="1"/>
    <row r="51" spans="1:5" ht="14.25" customHeight="1">
      <c r="A51" s="1">
        <v>250</v>
      </c>
      <c r="B51" s="1" t="s">
        <v>931</v>
      </c>
      <c r="E51" s="1" t="s">
        <v>996</v>
      </c>
    </row>
    <row r="52" spans="1:5" ht="14.25" customHeight="1">
      <c r="C52" s="1">
        <v>16380</v>
      </c>
      <c r="D52" s="1" t="s">
        <v>927</v>
      </c>
      <c r="E52" s="1" t="s">
        <v>1045</v>
      </c>
    </row>
    <row r="53" spans="1:5" ht="14.25" customHeight="1">
      <c r="A53" s="1">
        <v>250</v>
      </c>
      <c r="B53" s="1" t="s">
        <v>927</v>
      </c>
      <c r="E53" s="1" t="s">
        <v>4167</v>
      </c>
    </row>
    <row r="54" spans="1:5" ht="14.25" customHeight="1"/>
    <row r="55" spans="1:5" ht="14.25" customHeight="1">
      <c r="C55" s="1">
        <v>1050</v>
      </c>
      <c r="D55" s="1" t="s">
        <v>931</v>
      </c>
      <c r="E55" s="1" t="s">
        <v>996</v>
      </c>
    </row>
    <row r="56" spans="1:5" ht="14.25" customHeight="1"/>
    <row r="57" spans="1:5" ht="14.25" customHeight="1"/>
    <row r="58" spans="1:5" ht="14.25" customHeight="1"/>
    <row r="59" spans="1:5" ht="14.25" customHeight="1">
      <c r="C59" s="1">
        <v>2280.9499999999998</v>
      </c>
      <c r="D59" s="1" t="s">
        <v>927</v>
      </c>
      <c r="E59" s="1" t="s">
        <v>587</v>
      </c>
    </row>
    <row r="60" spans="1:5" ht="14.25" customHeight="1">
      <c r="A60" s="1">
        <v>250</v>
      </c>
      <c r="B60" s="1" t="s">
        <v>927</v>
      </c>
      <c r="E60" s="1" t="s">
        <v>4155</v>
      </c>
    </row>
    <row r="61" spans="1:5" ht="14.25" customHeight="1">
      <c r="A61" s="1">
        <v>1000</v>
      </c>
      <c r="B61" s="1" t="s">
        <v>927</v>
      </c>
      <c r="E61" s="1" t="s">
        <v>3758</v>
      </c>
    </row>
    <row r="62" spans="1:5" ht="14.25" customHeight="1">
      <c r="C62" s="1">
        <v>2343</v>
      </c>
      <c r="D62" s="1" t="s">
        <v>927</v>
      </c>
      <c r="E62" s="1" t="s">
        <v>99</v>
      </c>
    </row>
    <row r="63" spans="1:5" ht="14.25" customHeight="1">
      <c r="A63" s="1">
        <v>250</v>
      </c>
      <c r="B63" s="1" t="s">
        <v>927</v>
      </c>
    </row>
    <row r="64" spans="1:5" ht="14.25" customHeight="1">
      <c r="A64" s="1">
        <v>2640</v>
      </c>
      <c r="B64" s="1" t="s">
        <v>927</v>
      </c>
      <c r="E64" s="1" t="s">
        <v>4245</v>
      </c>
    </row>
    <row r="65" spans="1:5" ht="14.25" customHeight="1">
      <c r="C65" s="1">
        <v>24773</v>
      </c>
      <c r="D65" s="1" t="s">
        <v>927</v>
      </c>
      <c r="E65" s="1" t="s">
        <v>4245</v>
      </c>
    </row>
    <row r="66" spans="1:5" ht="14.25" customHeight="1"/>
    <row r="67" spans="1:5" ht="14.25" customHeight="1">
      <c r="A67" s="1">
        <v>2000</v>
      </c>
      <c r="B67" s="1" t="s">
        <v>927</v>
      </c>
      <c r="E67" s="1" t="s">
        <v>25</v>
      </c>
    </row>
    <row r="68" spans="1:5" ht="14.25" customHeight="1">
      <c r="A68" s="1">
        <v>500</v>
      </c>
      <c r="B68" s="1" t="s">
        <v>927</v>
      </c>
      <c r="E68" s="1" t="s">
        <v>4155</v>
      </c>
    </row>
    <row r="69" spans="1:5" ht="14.25" customHeight="1">
      <c r="C69" s="1">
        <v>6000</v>
      </c>
      <c r="D69" s="1" t="s">
        <v>927</v>
      </c>
      <c r="E69" s="1" t="s">
        <v>1045</v>
      </c>
    </row>
    <row r="70" spans="1:5" ht="14.25" customHeight="1">
      <c r="A70" s="1">
        <v>1000</v>
      </c>
      <c r="B70" s="1" t="s">
        <v>927</v>
      </c>
      <c r="E70" s="1" t="s">
        <v>712</v>
      </c>
    </row>
    <row r="71" spans="1:5" ht="14.25" customHeight="1">
      <c r="A71" s="1">
        <v>2500</v>
      </c>
      <c r="B71" s="1" t="s">
        <v>927</v>
      </c>
      <c r="E71" s="1" t="s">
        <v>712</v>
      </c>
    </row>
    <row r="72" spans="1:5" ht="14.25" customHeight="1">
      <c r="C72" s="1">
        <v>10000</v>
      </c>
      <c r="D72" s="1" t="s">
        <v>927</v>
      </c>
      <c r="E72" s="1" t="s">
        <v>3758</v>
      </c>
    </row>
    <row r="73" spans="1:5" ht="14.25" customHeight="1">
      <c r="A73" s="1">
        <v>5000</v>
      </c>
      <c r="B73" s="1" t="s">
        <v>927</v>
      </c>
      <c r="E73" s="1" t="s">
        <v>2094</v>
      </c>
    </row>
    <row r="74" spans="1:5" ht="14.25" customHeight="1">
      <c r="C74" s="1">
        <v>200</v>
      </c>
      <c r="D74" s="1" t="s">
        <v>927</v>
      </c>
      <c r="E74" s="1" t="s">
        <v>4227</v>
      </c>
    </row>
    <row r="75" spans="1:5" ht="14.25" customHeight="1"/>
    <row r="76" spans="1:5" ht="14.25" customHeight="1">
      <c r="A76" s="1">
        <v>150</v>
      </c>
      <c r="B76" s="1" t="s">
        <v>927</v>
      </c>
      <c r="E76" s="1" t="s">
        <v>3370</v>
      </c>
    </row>
    <row r="77" spans="1:5" ht="14.25" customHeight="1">
      <c r="A77" s="1">
        <v>4000</v>
      </c>
      <c r="B77" s="1" t="s">
        <v>927</v>
      </c>
      <c r="E77" s="1" t="s">
        <v>996</v>
      </c>
    </row>
    <row r="78" spans="1:5" ht="14.25" customHeight="1">
      <c r="A78" s="1">
        <v>1100</v>
      </c>
      <c r="B78" s="1" t="s">
        <v>927</v>
      </c>
      <c r="E78" s="1" t="s">
        <v>4178</v>
      </c>
    </row>
    <row r="79" spans="1:5" ht="14.25" customHeight="1">
      <c r="A79" s="1">
        <v>500</v>
      </c>
      <c r="B79" s="1" t="s">
        <v>927</v>
      </c>
      <c r="E79" s="1" t="s">
        <v>4487</v>
      </c>
    </row>
    <row r="80" spans="1:5" ht="14.25" customHeight="1"/>
    <row r="81" spans="1:5" ht="14.25" customHeight="1">
      <c r="A81" s="1">
        <v>250</v>
      </c>
      <c r="B81" s="1" t="s">
        <v>927</v>
      </c>
      <c r="E81" s="1" t="s">
        <v>4491</v>
      </c>
    </row>
    <row r="82" spans="1:5" ht="14.25" customHeight="1"/>
    <row r="83" spans="1:5" ht="14.25" customHeight="1">
      <c r="A83" s="1">
        <v>1000</v>
      </c>
      <c r="B83" s="1" t="s">
        <v>927</v>
      </c>
      <c r="E83" s="1" t="s">
        <v>4168</v>
      </c>
    </row>
    <row r="84" spans="1:5" ht="14.25" customHeight="1">
      <c r="A84" s="1">
        <v>5000</v>
      </c>
      <c r="B84" s="1" t="s">
        <v>927</v>
      </c>
      <c r="E84" s="1" t="s">
        <v>472</v>
      </c>
    </row>
    <row r="85" spans="1:5" ht="14.25" customHeight="1">
      <c r="C85" s="1">
        <v>600</v>
      </c>
      <c r="D85" s="1" t="s">
        <v>927</v>
      </c>
      <c r="E85" s="1" t="s">
        <v>3758</v>
      </c>
    </row>
    <row r="86" spans="1:5" ht="14.25" customHeight="1"/>
    <row r="87" spans="1:5" ht="14.25" customHeight="1">
      <c r="A87" s="1">
        <v>1200</v>
      </c>
      <c r="B87" s="1" t="s">
        <v>927</v>
      </c>
      <c r="E87" s="1" t="s">
        <v>4120</v>
      </c>
    </row>
    <row r="88" spans="1:5" ht="14.25" customHeight="1"/>
    <row r="89" spans="1:5" ht="14.25" customHeight="1">
      <c r="C89" s="1">
        <v>877.89</v>
      </c>
      <c r="D89" s="1" t="s">
        <v>927</v>
      </c>
      <c r="E89" s="1" t="s">
        <v>472</v>
      </c>
    </row>
    <row r="90" spans="1:5" ht="14.25" customHeight="1">
      <c r="A90" s="1">
        <v>1000</v>
      </c>
      <c r="B90" s="1" t="s">
        <v>931</v>
      </c>
      <c r="E90" s="1" t="s">
        <v>4167</v>
      </c>
    </row>
    <row r="91" spans="1:5" ht="14.25" customHeight="1">
      <c r="A91" s="1">
        <v>20000</v>
      </c>
      <c r="B91" s="1" t="s">
        <v>931</v>
      </c>
      <c r="E91" s="1" t="s">
        <v>4105</v>
      </c>
    </row>
    <row r="92" spans="1:5" ht="14.25" customHeight="1">
      <c r="A92" s="1">
        <v>12000</v>
      </c>
      <c r="B92" s="1" t="s">
        <v>927</v>
      </c>
      <c r="E92" s="1" t="s">
        <v>4105</v>
      </c>
    </row>
    <row r="93" spans="1:5" ht="14.25" customHeight="1"/>
    <row r="94" spans="1:5" ht="14.25" customHeight="1">
      <c r="A94" s="1">
        <v>250</v>
      </c>
      <c r="B94" s="1" t="s">
        <v>927</v>
      </c>
      <c r="E94" s="1" t="s">
        <v>785</v>
      </c>
    </row>
    <row r="95" spans="1:5" ht="14.25" customHeight="1">
      <c r="E95" s="1" t="s">
        <v>1045</v>
      </c>
    </row>
    <row r="96" spans="1:5" ht="14.25" customHeight="1">
      <c r="A96" s="1">
        <v>20000</v>
      </c>
      <c r="B96" s="1" t="s">
        <v>931</v>
      </c>
      <c r="E96" s="1" t="s">
        <v>996</v>
      </c>
    </row>
    <row r="97" spans="1:5" ht="14.25" customHeight="1">
      <c r="A97" s="1">
        <v>1000</v>
      </c>
      <c r="B97" s="1" t="s">
        <v>927</v>
      </c>
      <c r="E97" s="1" t="s">
        <v>712</v>
      </c>
    </row>
    <row r="98" spans="1:5" ht="14.25" customHeight="1">
      <c r="C98" s="1">
        <v>6000</v>
      </c>
      <c r="D98" s="1" t="s">
        <v>927</v>
      </c>
      <c r="E98" s="1" t="s">
        <v>3758</v>
      </c>
    </row>
    <row r="99" spans="1:5" ht="14.25" customHeight="1">
      <c r="A99" s="1">
        <v>250</v>
      </c>
      <c r="B99" s="1" t="s">
        <v>927</v>
      </c>
      <c r="E99" s="1" t="s">
        <v>4183</v>
      </c>
    </row>
    <row r="100" spans="1:5" ht="14.25" customHeight="1">
      <c r="A100" s="1">
        <v>200</v>
      </c>
      <c r="B100" s="1" t="s">
        <v>927</v>
      </c>
      <c r="E100" s="1" t="s">
        <v>2094</v>
      </c>
    </row>
    <row r="101" spans="1:5" ht="14.25" customHeight="1">
      <c r="A101" s="1">
        <v>500</v>
      </c>
      <c r="B101" s="1" t="s">
        <v>927</v>
      </c>
      <c r="E101" s="1" t="s">
        <v>4247</v>
      </c>
    </row>
    <row r="102" spans="1:5" ht="14.25" customHeight="1">
      <c r="A102" s="1">
        <v>1500</v>
      </c>
      <c r="B102" s="1" t="s">
        <v>931</v>
      </c>
      <c r="E102" s="1" t="s">
        <v>4105</v>
      </c>
    </row>
  </sheetData>
  <pageMargins left="0.7" right="0.7" top="0.75" bottom="0.75" header="0" footer="0"/>
  <pageSetup orientation="landscape"/>
  <headerFooter>
    <oddFooter>&amp;L_x000D_#000000 USAA Classification: Public</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filterMode="1">
    <tabColor theme="1"/>
  </sheetPr>
  <dimension ref="A1:AI147"/>
  <sheetViews>
    <sheetView workbookViewId="0">
      <pane ySplit="7" topLeftCell="A8" activePane="bottomLeft" state="frozen"/>
      <selection pane="bottomLeft" activeCell="B9" sqref="B9"/>
    </sheetView>
  </sheetViews>
  <sheetFormatPr defaultColWidth="14.44140625" defaultRowHeight="15" customHeight="1"/>
  <cols>
    <col min="1" max="1" width="17.44140625" customWidth="1"/>
    <col min="2" max="2" width="46.5546875" customWidth="1"/>
    <col min="3" max="3" width="33.88671875" customWidth="1"/>
    <col min="4" max="4" width="14.5546875" customWidth="1"/>
    <col min="5" max="5" width="6.5546875" customWidth="1"/>
    <col min="6" max="6" width="13.88671875" customWidth="1"/>
    <col min="7" max="7" width="15.44140625" customWidth="1"/>
    <col min="8" max="8" width="13.88671875" customWidth="1"/>
    <col min="9" max="9" width="17.109375" customWidth="1"/>
    <col min="10" max="10" width="14.5546875" customWidth="1"/>
    <col min="11" max="11" width="18.88671875" customWidth="1"/>
    <col min="12" max="12" width="57.88671875" customWidth="1"/>
    <col min="13" max="13" width="17.88671875" customWidth="1"/>
    <col min="14" max="14" width="21.88671875" customWidth="1"/>
    <col min="15" max="15" width="20" customWidth="1"/>
    <col min="16" max="16" width="23" customWidth="1"/>
    <col min="17" max="17" width="19.44140625" customWidth="1"/>
    <col min="18" max="18" width="20.109375" customWidth="1"/>
    <col min="19" max="19" width="17.88671875" customWidth="1"/>
    <col min="20" max="20" width="14.109375" customWidth="1"/>
    <col min="21" max="21" width="18.5546875" customWidth="1"/>
    <col min="22" max="24" width="9.109375" customWidth="1"/>
    <col min="25" max="25" width="16.5546875" customWidth="1"/>
    <col min="26" max="26" width="20.88671875" customWidth="1"/>
    <col min="27" max="27" width="15.88671875" customWidth="1"/>
    <col min="28" max="28" width="8.88671875" customWidth="1"/>
    <col min="29" max="29" width="16.88671875" customWidth="1"/>
    <col min="30" max="30" width="15.88671875" customWidth="1"/>
    <col min="31" max="31" width="9.109375" customWidth="1"/>
    <col min="32" max="34" width="13.109375" customWidth="1"/>
    <col min="35" max="35" width="9.109375" customWidth="1"/>
  </cols>
  <sheetData>
    <row r="1" spans="1:35" ht="18" customHeight="1">
      <c r="A1" s="71"/>
      <c r="B1" s="75"/>
      <c r="C1" s="754" t="s">
        <v>4546</v>
      </c>
      <c r="D1" s="743"/>
      <c r="E1" s="744"/>
      <c r="F1" s="75"/>
      <c r="G1" s="76"/>
      <c r="H1" s="80"/>
      <c r="I1" s="81"/>
      <c r="J1" s="82"/>
      <c r="K1" s="82"/>
      <c r="L1" s="75"/>
      <c r="M1" s="82"/>
      <c r="N1" s="82"/>
      <c r="O1" s="82"/>
      <c r="P1" s="82"/>
      <c r="Q1" s="82"/>
      <c r="R1" s="82"/>
      <c r="S1" s="82"/>
      <c r="T1" s="82"/>
      <c r="U1" s="82"/>
      <c r="V1" s="82"/>
      <c r="W1" s="82"/>
      <c r="X1" s="82"/>
      <c r="Y1" s="82"/>
      <c r="Z1" s="76"/>
      <c r="AA1" s="76"/>
      <c r="AB1" s="85"/>
      <c r="AC1" s="85" t="s">
        <v>918</v>
      </c>
      <c r="AD1" s="85"/>
      <c r="AE1" s="87"/>
      <c r="AF1" s="87"/>
      <c r="AG1" s="192"/>
      <c r="AH1" s="192"/>
      <c r="AI1" s="87"/>
    </row>
    <row r="2" spans="1:35" ht="18" customHeight="1">
      <c r="A2" s="71"/>
      <c r="B2" s="75"/>
      <c r="C2" s="745"/>
      <c r="D2" s="746"/>
      <c r="E2" s="747"/>
      <c r="F2" s="75"/>
      <c r="G2" s="80" t="s">
        <v>923</v>
      </c>
      <c r="H2" s="80"/>
      <c r="I2" s="81" t="s">
        <v>924</v>
      </c>
      <c r="J2" s="80"/>
      <c r="K2" s="80" t="s">
        <v>925</v>
      </c>
      <c r="L2" s="75"/>
      <c r="M2" s="82"/>
      <c r="N2" s="82"/>
      <c r="O2" s="82"/>
      <c r="P2" s="82"/>
      <c r="Q2" s="82"/>
      <c r="R2" s="82"/>
      <c r="S2" s="82"/>
      <c r="T2" s="82"/>
      <c r="U2" s="82"/>
      <c r="V2" s="82"/>
      <c r="W2" s="82"/>
      <c r="X2" s="82"/>
      <c r="Y2" s="82"/>
      <c r="Z2" s="76"/>
      <c r="AA2" s="76"/>
      <c r="AB2" s="85"/>
      <c r="AC2" s="85"/>
      <c r="AD2" s="85"/>
      <c r="AE2" s="87"/>
      <c r="AF2" s="87"/>
      <c r="AG2" s="192"/>
      <c r="AH2" s="192"/>
      <c r="AI2" s="87"/>
    </row>
    <row r="3" spans="1:35" ht="18" customHeight="1">
      <c r="A3" s="71"/>
      <c r="B3" s="75"/>
      <c r="C3" s="745"/>
      <c r="D3" s="746"/>
      <c r="E3" s="747"/>
      <c r="F3" s="91" t="s">
        <v>927</v>
      </c>
      <c r="G3" s="98">
        <f>SUMIF($H$8:H203,"Received",$G$8:$G$203)</f>
        <v>72670</v>
      </c>
      <c r="H3" s="99" t="s">
        <v>927</v>
      </c>
      <c r="I3" s="98">
        <f>SUMIF($J$8:J203,"Received",$I$8:$I$203)</f>
        <v>115352.56</v>
      </c>
      <c r="J3" s="99" t="s">
        <v>925</v>
      </c>
      <c r="K3" s="98">
        <f>SUM('Expenses 2016'!L7:L114)</f>
        <v>111536.62000000001</v>
      </c>
      <c r="L3" s="100" t="s">
        <v>930</v>
      </c>
      <c r="M3" s="94">
        <f ca="1">SUM(G3:G4)-K3</f>
        <v>4633.3799999999901</v>
      </c>
      <c r="N3" s="82"/>
      <c r="O3" s="82"/>
      <c r="P3" s="82"/>
      <c r="Q3" s="82"/>
      <c r="R3" s="82"/>
      <c r="S3" s="82"/>
      <c r="T3" s="82"/>
      <c r="U3" s="82"/>
      <c r="V3" s="82"/>
      <c r="W3" s="82"/>
      <c r="X3" s="82"/>
      <c r="Y3" s="82"/>
      <c r="Z3" s="76"/>
      <c r="AA3" s="76"/>
      <c r="AB3" s="85"/>
      <c r="AC3" s="85"/>
      <c r="AD3" s="85"/>
      <c r="AE3" s="87"/>
      <c r="AF3" s="87"/>
      <c r="AG3" s="192"/>
      <c r="AH3" s="192"/>
      <c r="AI3" s="87"/>
    </row>
    <row r="4" spans="1:35" ht="18" customHeight="1">
      <c r="A4" s="71"/>
      <c r="B4" s="75"/>
      <c r="C4" s="745"/>
      <c r="D4" s="746"/>
      <c r="E4" s="747"/>
      <c r="F4" s="91" t="s">
        <v>931</v>
      </c>
      <c r="G4" s="98">
        <f ca="1">SUMIF($H$8:H204,"Committed",$G$8:$G$203)</f>
        <v>43500</v>
      </c>
      <c r="H4" s="91" t="s">
        <v>931</v>
      </c>
      <c r="I4" s="98">
        <f ca="1">SUMIF($J$8:J204,"Committed",$I$8:$I$203)</f>
        <v>1050</v>
      </c>
      <c r="J4" s="99" t="s">
        <v>934</v>
      </c>
      <c r="K4" s="98">
        <f>G3-K3</f>
        <v>-38866.62000000001</v>
      </c>
      <c r="L4" s="75"/>
      <c r="M4" s="82"/>
      <c r="N4" s="82"/>
      <c r="O4" s="82"/>
      <c r="P4" s="82"/>
      <c r="Q4" s="82"/>
      <c r="R4" s="82"/>
      <c r="S4" s="82"/>
      <c r="T4" s="82"/>
      <c r="U4" s="82"/>
      <c r="V4" s="82"/>
      <c r="W4" s="82"/>
      <c r="X4" s="82"/>
      <c r="Y4" s="82"/>
      <c r="Z4" s="76"/>
      <c r="AA4" s="76"/>
      <c r="AB4" s="85"/>
      <c r="AC4" s="85"/>
      <c r="AD4" s="85"/>
      <c r="AE4" s="87"/>
      <c r="AF4" s="755" t="s">
        <v>2817</v>
      </c>
      <c r="AG4" s="746"/>
      <c r="AH4" s="746"/>
      <c r="AI4" s="746"/>
    </row>
    <row r="5" spans="1:35" ht="18" customHeight="1">
      <c r="A5" s="71"/>
      <c r="B5" s="75"/>
      <c r="C5" s="748"/>
      <c r="D5" s="749"/>
      <c r="E5" s="750"/>
      <c r="F5" s="75"/>
      <c r="G5" s="203"/>
      <c r="H5" s="95"/>
      <c r="I5" s="203"/>
      <c r="J5" s="82"/>
      <c r="K5" s="82"/>
      <c r="L5" s="75"/>
      <c r="M5" s="82"/>
      <c r="N5" s="82"/>
      <c r="O5" s="82"/>
      <c r="P5" s="82"/>
      <c r="Q5" s="82"/>
      <c r="R5" s="82"/>
      <c r="S5" s="82"/>
      <c r="T5" s="82"/>
      <c r="U5" s="82"/>
      <c r="V5" s="82"/>
      <c r="W5" s="82"/>
      <c r="X5" s="82"/>
      <c r="Y5" s="82"/>
      <c r="Z5" s="76"/>
      <c r="AA5" s="76"/>
      <c r="AB5" s="85"/>
      <c r="AC5" s="85"/>
      <c r="AD5" s="85"/>
      <c r="AE5" s="87"/>
      <c r="AF5" s="746"/>
      <c r="AG5" s="746"/>
      <c r="AH5" s="746"/>
      <c r="AI5" s="746"/>
    </row>
    <row r="6" spans="1:35" ht="18" customHeight="1">
      <c r="A6" s="205" t="s">
        <v>2528</v>
      </c>
      <c r="B6" s="205" t="s">
        <v>30</v>
      </c>
      <c r="C6" s="205" t="s">
        <v>31</v>
      </c>
      <c r="D6" s="205" t="s">
        <v>32</v>
      </c>
      <c r="E6" s="205" t="s">
        <v>33</v>
      </c>
      <c r="F6" s="205" t="s">
        <v>34</v>
      </c>
      <c r="G6" s="206" t="s">
        <v>954</v>
      </c>
      <c r="H6" s="206" t="s">
        <v>955</v>
      </c>
      <c r="I6" s="206" t="s">
        <v>956</v>
      </c>
      <c r="J6" s="205" t="s">
        <v>957</v>
      </c>
      <c r="K6" s="205" t="s">
        <v>944</v>
      </c>
      <c r="L6" s="207" t="s">
        <v>959</v>
      </c>
      <c r="M6" s="122" t="s">
        <v>875</v>
      </c>
      <c r="N6" s="122" t="s">
        <v>4547</v>
      </c>
      <c r="O6" s="122" t="s">
        <v>883</v>
      </c>
      <c r="P6" s="122" t="s">
        <v>4548</v>
      </c>
      <c r="Q6" s="122" t="s">
        <v>3020</v>
      </c>
      <c r="R6" s="122" t="s">
        <v>879</v>
      </c>
      <c r="S6" s="122" t="s">
        <v>4549</v>
      </c>
      <c r="T6" s="122" t="s">
        <v>4550</v>
      </c>
      <c r="U6" s="122" t="s">
        <v>4551</v>
      </c>
      <c r="V6" s="122" t="s">
        <v>965</v>
      </c>
      <c r="W6" s="122" t="s">
        <v>966</v>
      </c>
      <c r="X6" s="122" t="s">
        <v>967</v>
      </c>
      <c r="Y6" s="122"/>
      <c r="Z6" s="122" t="s">
        <v>346</v>
      </c>
      <c r="AA6" s="122" t="s">
        <v>347</v>
      </c>
      <c r="AB6" s="85"/>
      <c r="AC6" s="85" t="s">
        <v>968</v>
      </c>
      <c r="AD6" s="85" t="s">
        <v>4104</v>
      </c>
      <c r="AE6" s="125"/>
      <c r="AF6" s="125" t="s">
        <v>2818</v>
      </c>
      <c r="AG6" s="125" t="s">
        <v>2819</v>
      </c>
      <c r="AH6" s="125" t="s">
        <v>2820</v>
      </c>
      <c r="AI6" s="125" t="s">
        <v>2821</v>
      </c>
    </row>
    <row r="7" spans="1:35" ht="39.75" hidden="1" customHeight="1">
      <c r="A7" s="674"/>
      <c r="B7" s="128" t="s">
        <v>3671</v>
      </c>
      <c r="C7" s="128" t="s">
        <v>3672</v>
      </c>
      <c r="D7" s="128" t="s">
        <v>107</v>
      </c>
      <c r="E7" s="129" t="s">
        <v>40</v>
      </c>
      <c r="F7" s="129">
        <v>78016</v>
      </c>
      <c r="G7" s="98"/>
      <c r="H7" s="94"/>
      <c r="I7" s="98"/>
      <c r="J7" s="129"/>
      <c r="K7" s="129"/>
      <c r="L7" s="132"/>
      <c r="M7" s="133"/>
      <c r="N7" s="133"/>
      <c r="O7" s="133"/>
      <c r="P7" s="133"/>
      <c r="Q7" s="133"/>
      <c r="R7" s="129"/>
      <c r="S7" s="129"/>
      <c r="T7" s="129"/>
      <c r="U7" s="129"/>
      <c r="V7" s="129"/>
      <c r="W7" s="129"/>
      <c r="X7" s="135"/>
      <c r="Y7" s="135" t="str">
        <f>IFERROR(VLOOKUP($M7,Lookup!$A$2:$B$51,2,FALSE),"")</f>
        <v/>
      </c>
      <c r="Z7" s="129"/>
      <c r="AA7" s="129"/>
      <c r="AB7" s="135"/>
      <c r="AC7" s="135"/>
      <c r="AD7" s="135"/>
      <c r="AE7" s="139"/>
      <c r="AF7" s="139"/>
      <c r="AG7" s="139"/>
      <c r="AH7" s="139"/>
      <c r="AI7" s="139"/>
    </row>
    <row r="8" spans="1:35" ht="39.75" customHeight="1">
      <c r="A8" s="126" t="s">
        <v>362</v>
      </c>
      <c r="B8" s="644" t="s">
        <v>4552</v>
      </c>
      <c r="C8" s="675" t="s">
        <v>3674</v>
      </c>
      <c r="D8" s="675" t="s">
        <v>101</v>
      </c>
      <c r="E8" s="475" t="s">
        <v>40</v>
      </c>
      <c r="F8" s="475">
        <v>78121</v>
      </c>
      <c r="G8" s="676">
        <v>250</v>
      </c>
      <c r="H8" s="677" t="s">
        <v>927</v>
      </c>
      <c r="I8" s="676"/>
      <c r="J8" s="445"/>
      <c r="K8" s="445" t="s">
        <v>4167</v>
      </c>
      <c r="L8" s="678"/>
      <c r="M8" s="133" t="s">
        <v>902</v>
      </c>
      <c r="N8" s="133"/>
      <c r="O8" s="133"/>
      <c r="P8" s="133"/>
      <c r="Q8" s="133" t="s">
        <v>4553</v>
      </c>
      <c r="R8" s="129"/>
      <c r="S8" s="129" t="s">
        <v>4554</v>
      </c>
      <c r="T8" s="129" t="s">
        <v>4555</v>
      </c>
      <c r="U8" s="679"/>
      <c r="V8" s="129">
        <v>2</v>
      </c>
      <c r="W8" s="129"/>
      <c r="X8" s="135"/>
      <c r="Y8" s="135" t="str">
        <f>IFERROR(VLOOKUP($M8,Lookup!$A$2:$B$51,2,FALSE),"")</f>
        <v/>
      </c>
      <c r="Z8" s="129" t="s">
        <v>626</v>
      </c>
      <c r="AA8" s="130" t="s">
        <v>627</v>
      </c>
      <c r="AB8" s="135"/>
      <c r="AC8" s="135"/>
      <c r="AD8" s="135"/>
      <c r="AE8" s="139"/>
      <c r="AF8" s="139"/>
      <c r="AG8" s="195">
        <v>2</v>
      </c>
      <c r="AH8" s="139"/>
      <c r="AI8" s="195">
        <v>1</v>
      </c>
    </row>
    <row r="9" spans="1:35" ht="39.75" customHeight="1">
      <c r="A9" s="126" t="s">
        <v>362</v>
      </c>
      <c r="B9" s="644" t="s">
        <v>3675</v>
      </c>
      <c r="C9" s="675" t="s">
        <v>3676</v>
      </c>
      <c r="D9" s="675" t="s">
        <v>37</v>
      </c>
      <c r="E9" s="475" t="s">
        <v>40</v>
      </c>
      <c r="F9" s="475">
        <v>78248</v>
      </c>
      <c r="G9" s="676">
        <v>500</v>
      </c>
      <c r="H9" s="445" t="s">
        <v>927</v>
      </c>
      <c r="I9" s="676"/>
      <c r="J9" s="445"/>
      <c r="K9" s="445" t="s">
        <v>4168</v>
      </c>
      <c r="L9" s="678" t="s">
        <v>4556</v>
      </c>
      <c r="M9" s="133" t="s">
        <v>899</v>
      </c>
      <c r="N9" s="133"/>
      <c r="O9" s="133"/>
      <c r="P9" s="133"/>
      <c r="Q9" s="133" t="s">
        <v>4557</v>
      </c>
      <c r="R9" s="129"/>
      <c r="S9" s="129" t="s">
        <v>4554</v>
      </c>
      <c r="T9" s="129" t="s">
        <v>4555</v>
      </c>
      <c r="U9" s="129"/>
      <c r="V9" s="129">
        <v>2</v>
      </c>
      <c r="W9" s="129"/>
      <c r="X9" s="135"/>
      <c r="Y9" s="135" t="str">
        <f>IFERROR(VLOOKUP($M9,Lookup!$A$2:$B$51,2,FALSE),"")</f>
        <v/>
      </c>
      <c r="Z9" s="129" t="s">
        <v>3677</v>
      </c>
      <c r="AA9" s="130" t="s">
        <v>3678</v>
      </c>
      <c r="AB9" s="135"/>
      <c r="AC9" s="135"/>
      <c r="AD9" s="135"/>
      <c r="AE9" s="139"/>
      <c r="AF9" s="139"/>
      <c r="AG9" s="195">
        <v>2</v>
      </c>
      <c r="AH9" s="139"/>
      <c r="AI9" s="195">
        <v>2</v>
      </c>
    </row>
    <row r="10" spans="1:35" ht="39.75" hidden="1" customHeight="1">
      <c r="A10" s="126"/>
      <c r="B10" s="128" t="s">
        <v>3679</v>
      </c>
      <c r="C10" s="128" t="s">
        <v>3680</v>
      </c>
      <c r="D10" s="128" t="s">
        <v>37</v>
      </c>
      <c r="E10" s="129" t="s">
        <v>40</v>
      </c>
      <c r="F10" s="129">
        <v>78259</v>
      </c>
      <c r="G10" s="98"/>
      <c r="H10" s="94"/>
      <c r="I10" s="98"/>
      <c r="J10" s="129"/>
      <c r="K10" s="129"/>
      <c r="L10" s="132"/>
      <c r="M10" s="133"/>
      <c r="N10" s="133"/>
      <c r="O10" s="133"/>
      <c r="P10" s="133"/>
      <c r="Q10" s="133"/>
      <c r="R10" s="129"/>
      <c r="S10" s="129"/>
      <c r="T10" s="129"/>
      <c r="U10" s="129"/>
      <c r="V10" s="129"/>
      <c r="W10" s="129"/>
      <c r="X10" s="135"/>
      <c r="Y10" s="135" t="str">
        <f>IFERROR(VLOOKUP($M10,Lookup!$A$2:$B$51,2,FALSE),"")</f>
        <v/>
      </c>
      <c r="Z10" s="129"/>
      <c r="AA10" s="129"/>
      <c r="AB10" s="135"/>
      <c r="AC10" s="135"/>
      <c r="AD10" s="135"/>
      <c r="AE10" s="139"/>
      <c r="AF10" s="139"/>
      <c r="AG10" s="139"/>
      <c r="AH10" s="139"/>
      <c r="AI10" s="139"/>
    </row>
    <row r="11" spans="1:35" ht="39.75" customHeight="1">
      <c r="A11" s="126" t="s">
        <v>362</v>
      </c>
      <c r="B11" s="644" t="s">
        <v>4558</v>
      </c>
      <c r="C11" s="675" t="s">
        <v>52</v>
      </c>
      <c r="D11" s="675" t="s">
        <v>37</v>
      </c>
      <c r="E11" s="475" t="s">
        <v>40</v>
      </c>
      <c r="F11" s="475">
        <v>78219</v>
      </c>
      <c r="G11" s="676">
        <v>2640</v>
      </c>
      <c r="H11" s="445" t="s">
        <v>927</v>
      </c>
      <c r="I11" s="676"/>
      <c r="J11" s="445"/>
      <c r="K11" s="445" t="s">
        <v>99</v>
      </c>
      <c r="L11" s="678" t="s">
        <v>4559</v>
      </c>
      <c r="M11" s="133" t="s">
        <v>382</v>
      </c>
      <c r="N11" s="133" t="s">
        <v>2694</v>
      </c>
      <c r="O11" s="133" t="s">
        <v>4560</v>
      </c>
      <c r="P11" s="133"/>
      <c r="Q11" s="133" t="s">
        <v>4557</v>
      </c>
      <c r="R11" s="129" t="s">
        <v>4561</v>
      </c>
      <c r="S11" s="129" t="s">
        <v>4562</v>
      </c>
      <c r="T11" s="129" t="s">
        <v>4563</v>
      </c>
      <c r="U11" s="129"/>
      <c r="V11" s="129">
        <v>4</v>
      </c>
      <c r="W11" s="638"/>
      <c r="X11" s="135"/>
      <c r="Y11" s="135" t="str">
        <f>IFERROR(VLOOKUP($M11,Lookup!$A$2:$B$51,2,FALSE),"")</f>
        <v>Level 1</v>
      </c>
      <c r="Z11" s="129" t="s">
        <v>618</v>
      </c>
      <c r="AA11" s="129"/>
      <c r="AB11" s="135" t="s">
        <v>4107</v>
      </c>
      <c r="AC11" s="402">
        <v>2</v>
      </c>
      <c r="AD11" s="402" t="s">
        <v>4214</v>
      </c>
      <c r="AE11" s="139"/>
      <c r="AF11" s="195">
        <v>2</v>
      </c>
      <c r="AG11" s="195">
        <v>4</v>
      </c>
      <c r="AH11" s="195">
        <v>2</v>
      </c>
      <c r="AI11" s="139"/>
    </row>
    <row r="12" spans="1:35" ht="39.75" hidden="1" customHeight="1">
      <c r="A12" s="126"/>
      <c r="B12" s="128" t="s">
        <v>3681</v>
      </c>
      <c r="C12" s="128" t="s">
        <v>3682</v>
      </c>
      <c r="D12" s="128" t="s">
        <v>37</v>
      </c>
      <c r="E12" s="129" t="s">
        <v>40</v>
      </c>
      <c r="F12" s="129">
        <v>78266</v>
      </c>
      <c r="G12" s="98"/>
      <c r="H12" s="94"/>
      <c r="I12" s="98"/>
      <c r="J12" s="129"/>
      <c r="K12" s="129"/>
      <c r="L12" s="132"/>
      <c r="M12" s="133"/>
      <c r="N12" s="133"/>
      <c r="O12" s="133"/>
      <c r="P12" s="133"/>
      <c r="Q12" s="133"/>
      <c r="R12" s="129"/>
      <c r="S12" s="129"/>
      <c r="T12" s="129"/>
      <c r="U12" s="679"/>
      <c r="V12" s="129"/>
      <c r="W12" s="129"/>
      <c r="X12" s="135"/>
      <c r="Y12" s="135" t="str">
        <f>IFERROR(VLOOKUP($M12,Lookup!$A$2:$B$51,2,FALSE),"")</f>
        <v/>
      </c>
      <c r="Z12" s="129"/>
      <c r="AA12" s="129"/>
      <c r="AB12" s="135"/>
      <c r="AC12" s="135"/>
      <c r="AD12" s="135"/>
      <c r="AE12" s="139"/>
      <c r="AF12" s="139"/>
      <c r="AG12" s="139"/>
      <c r="AH12" s="139"/>
      <c r="AI12" s="139"/>
    </row>
    <row r="13" spans="1:35" ht="39.75" customHeight="1">
      <c r="A13" s="126" t="s">
        <v>362</v>
      </c>
      <c r="B13" s="644" t="s">
        <v>3683</v>
      </c>
      <c r="C13" s="675" t="s">
        <v>3684</v>
      </c>
      <c r="D13" s="675" t="s">
        <v>37</v>
      </c>
      <c r="E13" s="475" t="s">
        <v>40</v>
      </c>
      <c r="F13" s="475">
        <v>78219</v>
      </c>
      <c r="G13" s="495">
        <v>250</v>
      </c>
      <c r="H13" s="680" t="s">
        <v>927</v>
      </c>
      <c r="I13" s="495"/>
      <c r="J13" s="493"/>
      <c r="K13" s="493" t="s">
        <v>4155</v>
      </c>
      <c r="L13" s="498" t="s">
        <v>4564</v>
      </c>
      <c r="M13" s="133" t="s">
        <v>902</v>
      </c>
      <c r="N13" s="133"/>
      <c r="O13" s="133"/>
      <c r="P13" s="133"/>
      <c r="Q13" s="133" t="s">
        <v>4553</v>
      </c>
      <c r="R13" s="129"/>
      <c r="S13" s="129" t="s">
        <v>4554</v>
      </c>
      <c r="T13" s="129" t="s">
        <v>4555</v>
      </c>
      <c r="U13" s="679"/>
      <c r="V13" s="129"/>
      <c r="W13" s="129"/>
      <c r="X13" s="135"/>
      <c r="Y13" s="135" t="str">
        <f>IFERROR(VLOOKUP($M13,Lookup!$A$2:$B$51,2,FALSE),"")</f>
        <v/>
      </c>
      <c r="Z13" s="129" t="s">
        <v>3685</v>
      </c>
      <c r="AA13" s="130" t="s">
        <v>3686</v>
      </c>
      <c r="AB13" s="135"/>
      <c r="AC13" s="135"/>
      <c r="AD13" s="135"/>
      <c r="AE13" s="139"/>
      <c r="AF13" s="681"/>
      <c r="AG13" s="195">
        <v>2</v>
      </c>
      <c r="AH13" s="195"/>
      <c r="AI13" s="195">
        <v>1</v>
      </c>
    </row>
    <row r="14" spans="1:35" ht="37.5" customHeight="1">
      <c r="A14" s="126" t="s">
        <v>362</v>
      </c>
      <c r="B14" s="644" t="s">
        <v>4326</v>
      </c>
      <c r="C14" s="675" t="s">
        <v>3220</v>
      </c>
      <c r="D14" s="675" t="s">
        <v>68</v>
      </c>
      <c r="E14" s="475" t="s">
        <v>40</v>
      </c>
      <c r="F14" s="475">
        <v>77249</v>
      </c>
      <c r="G14" s="676">
        <v>500</v>
      </c>
      <c r="H14" s="445" t="s">
        <v>927</v>
      </c>
      <c r="I14" s="676"/>
      <c r="J14" s="445"/>
      <c r="K14" s="445" t="s">
        <v>472</v>
      </c>
      <c r="L14" s="678"/>
      <c r="M14" s="133" t="s">
        <v>899</v>
      </c>
      <c r="N14" s="133"/>
      <c r="O14" s="133"/>
      <c r="P14" s="133"/>
      <c r="Q14" s="133" t="s">
        <v>4553</v>
      </c>
      <c r="R14" s="129"/>
      <c r="S14" s="129" t="s">
        <v>4554</v>
      </c>
      <c r="T14" s="129" t="s">
        <v>4555</v>
      </c>
      <c r="U14" s="129"/>
      <c r="V14" s="129">
        <v>2</v>
      </c>
      <c r="W14" s="146"/>
      <c r="X14" s="135"/>
      <c r="Y14" s="135" t="str">
        <f>IFERROR(VLOOKUP($M14,Lookup!$A$2:$B$51,2,FALSE),"")</f>
        <v/>
      </c>
      <c r="Z14" s="129" t="s">
        <v>3221</v>
      </c>
      <c r="AA14" s="129"/>
      <c r="AB14" s="135"/>
      <c r="AC14" s="135"/>
      <c r="AD14" s="135"/>
      <c r="AE14" s="139"/>
      <c r="AF14" s="139"/>
      <c r="AG14" s="195">
        <v>2</v>
      </c>
      <c r="AH14" s="195"/>
      <c r="AI14" s="195">
        <v>2</v>
      </c>
    </row>
    <row r="15" spans="1:35" ht="37.5" hidden="1" customHeight="1">
      <c r="A15" s="126"/>
      <c r="B15" s="128" t="s">
        <v>3687</v>
      </c>
      <c r="C15" s="128" t="s">
        <v>3688</v>
      </c>
      <c r="D15" s="128" t="s">
        <v>51</v>
      </c>
      <c r="E15" s="129" t="s">
        <v>40</v>
      </c>
      <c r="F15" s="129">
        <v>78626</v>
      </c>
      <c r="G15" s="98"/>
      <c r="H15" s="94"/>
      <c r="I15" s="98"/>
      <c r="J15" s="129"/>
      <c r="K15" s="129"/>
      <c r="L15" s="132"/>
      <c r="M15" s="133"/>
      <c r="N15" s="133"/>
      <c r="O15" s="133"/>
      <c r="P15" s="133"/>
      <c r="Q15" s="133"/>
      <c r="R15" s="129"/>
      <c r="S15" s="129"/>
      <c r="T15" s="129"/>
      <c r="U15" s="679"/>
      <c r="V15" s="129"/>
      <c r="W15" s="129"/>
      <c r="X15" s="135"/>
      <c r="Y15" s="135" t="str">
        <f>IFERROR(VLOOKUP($M15,Lookup!$A$2:$B$51,2,FALSE),"")</f>
        <v/>
      </c>
      <c r="Z15" s="129"/>
      <c r="AA15" s="129"/>
      <c r="AB15" s="135"/>
      <c r="AC15" s="135"/>
      <c r="AD15" s="135"/>
      <c r="AE15" s="139"/>
      <c r="AF15" s="139"/>
      <c r="AG15" s="139"/>
      <c r="AH15" s="139"/>
      <c r="AI15" s="139"/>
    </row>
    <row r="16" spans="1:35" ht="39.75" hidden="1" customHeight="1">
      <c r="A16" s="126"/>
      <c r="B16" s="128" t="s">
        <v>3690</v>
      </c>
      <c r="C16" s="128"/>
      <c r="D16" s="128"/>
      <c r="E16" s="129"/>
      <c r="F16" s="129"/>
      <c r="G16" s="98"/>
      <c r="H16" s="129"/>
      <c r="I16" s="98"/>
      <c r="J16" s="129"/>
      <c r="K16" s="129"/>
      <c r="L16" s="132"/>
      <c r="M16" s="133"/>
      <c r="N16" s="133"/>
      <c r="O16" s="133"/>
      <c r="P16" s="133"/>
      <c r="Q16" s="133"/>
      <c r="R16" s="129"/>
      <c r="S16" s="129"/>
      <c r="T16" s="129"/>
      <c r="U16" s="129"/>
      <c r="V16" s="129"/>
      <c r="W16" s="638"/>
      <c r="X16" s="135"/>
      <c r="Y16" s="135" t="str">
        <f>IFERROR(VLOOKUP($M16,Lookup!$A$2:$B$51,2,FALSE),"")</f>
        <v/>
      </c>
      <c r="Z16" s="129"/>
      <c r="AA16" s="129"/>
      <c r="AB16" s="135"/>
      <c r="AC16" s="135"/>
      <c r="AD16" s="135"/>
      <c r="AE16" s="139"/>
      <c r="AF16" s="139"/>
      <c r="AG16" s="139"/>
      <c r="AH16" s="139"/>
      <c r="AI16" s="139"/>
    </row>
    <row r="17" spans="1:35" ht="39.75" hidden="1" customHeight="1">
      <c r="A17" s="126"/>
      <c r="B17" s="128" t="s">
        <v>3691</v>
      </c>
      <c r="C17" s="128" t="s">
        <v>3692</v>
      </c>
      <c r="D17" s="128" t="s">
        <v>37</v>
      </c>
      <c r="E17" s="129" t="s">
        <v>40</v>
      </c>
      <c r="F17" s="129">
        <v>78247</v>
      </c>
      <c r="G17" s="98"/>
      <c r="H17" s="94"/>
      <c r="I17" s="98"/>
      <c r="J17" s="129"/>
      <c r="K17" s="129"/>
      <c r="L17" s="132"/>
      <c r="M17" s="133"/>
      <c r="N17" s="133"/>
      <c r="O17" s="133"/>
      <c r="P17" s="133"/>
      <c r="Q17" s="133"/>
      <c r="R17" s="129"/>
      <c r="S17" s="129"/>
      <c r="T17" s="129"/>
      <c r="U17" s="129"/>
      <c r="V17" s="129"/>
      <c r="W17" s="129"/>
      <c r="X17" s="135"/>
      <c r="Y17" s="135" t="str">
        <f>IFERROR(VLOOKUP($M17,Lookup!$A$2:$B$51,2,FALSE),"")</f>
        <v/>
      </c>
      <c r="Z17" s="129"/>
      <c r="AA17" s="129"/>
      <c r="AB17" s="135"/>
      <c r="AC17" s="135"/>
      <c r="AD17" s="135"/>
      <c r="AE17" s="139"/>
      <c r="AF17" s="139"/>
      <c r="AG17" s="139"/>
      <c r="AH17" s="139"/>
      <c r="AI17" s="139"/>
    </row>
    <row r="18" spans="1:35" ht="39.75" customHeight="1">
      <c r="A18" s="126" t="s">
        <v>362</v>
      </c>
      <c r="B18" s="644" t="s">
        <v>3488</v>
      </c>
      <c r="C18" s="675" t="s">
        <v>1485</v>
      </c>
      <c r="D18" s="675" t="s">
        <v>234</v>
      </c>
      <c r="E18" s="475" t="s">
        <v>40</v>
      </c>
      <c r="F18" s="475">
        <v>787130</v>
      </c>
      <c r="G18" s="676">
        <v>250</v>
      </c>
      <c r="H18" s="445" t="s">
        <v>927</v>
      </c>
      <c r="I18" s="676"/>
      <c r="J18" s="445"/>
      <c r="K18" s="445" t="s">
        <v>1488</v>
      </c>
      <c r="L18" s="678" t="s">
        <v>4565</v>
      </c>
      <c r="M18" s="133" t="s">
        <v>902</v>
      </c>
      <c r="N18" s="133"/>
      <c r="O18" s="133"/>
      <c r="P18" s="133"/>
      <c r="Q18" s="133" t="s">
        <v>4557</v>
      </c>
      <c r="R18" s="129"/>
      <c r="S18" s="129" t="s">
        <v>4554</v>
      </c>
      <c r="T18" s="129" t="s">
        <v>4555</v>
      </c>
      <c r="U18" s="129"/>
      <c r="V18" s="129">
        <v>4</v>
      </c>
      <c r="W18" s="129"/>
      <c r="X18" s="135"/>
      <c r="Y18" s="135" t="str">
        <f>IFERROR(VLOOKUP($M18,Lookup!$A$2:$B$51,2,FALSE),"")</f>
        <v/>
      </c>
      <c r="Z18" s="129" t="s">
        <v>1486</v>
      </c>
      <c r="AA18" s="129"/>
      <c r="AB18" s="135"/>
      <c r="AC18" s="135"/>
      <c r="AD18" s="135"/>
      <c r="AE18" s="139"/>
      <c r="AF18" s="139"/>
      <c r="AG18" s="195">
        <v>2</v>
      </c>
      <c r="AH18" s="195"/>
      <c r="AI18" s="195">
        <v>1</v>
      </c>
    </row>
    <row r="19" spans="1:35" ht="39.75" customHeight="1">
      <c r="A19" s="126" t="s">
        <v>362</v>
      </c>
      <c r="B19" s="644" t="s">
        <v>3694</v>
      </c>
      <c r="C19" s="675" t="s">
        <v>2558</v>
      </c>
      <c r="D19" s="675" t="s">
        <v>37</v>
      </c>
      <c r="E19" s="475" t="s">
        <v>40</v>
      </c>
      <c r="F19" s="475">
        <v>78266</v>
      </c>
      <c r="G19" s="676">
        <v>1000</v>
      </c>
      <c r="H19" s="677" t="s">
        <v>927</v>
      </c>
      <c r="I19" s="676"/>
      <c r="J19" s="445"/>
      <c r="K19" s="445" t="s">
        <v>4168</v>
      </c>
      <c r="L19" s="678"/>
      <c r="M19" s="133" t="s">
        <v>373</v>
      </c>
      <c r="N19" s="133"/>
      <c r="O19" s="133" t="s">
        <v>4560</v>
      </c>
      <c r="P19" s="133"/>
      <c r="Q19" s="133" t="s">
        <v>4557</v>
      </c>
      <c r="R19" s="129"/>
      <c r="S19" s="129" t="s">
        <v>4554</v>
      </c>
      <c r="T19" s="129" t="s">
        <v>4563</v>
      </c>
      <c r="U19" s="129"/>
      <c r="V19" s="129">
        <v>4</v>
      </c>
      <c r="W19" s="129"/>
      <c r="X19" s="135"/>
      <c r="Y19" s="135" t="str">
        <f>IFERROR(VLOOKUP($M19,Lookup!$A$2:$B$51,2,FALSE),"")</f>
        <v>Level 4</v>
      </c>
      <c r="Z19" s="129" t="s">
        <v>3695</v>
      </c>
      <c r="AA19" s="129"/>
      <c r="AB19" s="135" t="s">
        <v>4107</v>
      </c>
      <c r="AC19" s="402">
        <v>1</v>
      </c>
      <c r="AD19" s="402" t="s">
        <v>3431</v>
      </c>
      <c r="AE19" s="139"/>
      <c r="AF19" s="139"/>
      <c r="AG19" s="195">
        <v>2</v>
      </c>
      <c r="AH19" s="195"/>
      <c r="AI19" s="195">
        <v>2</v>
      </c>
    </row>
    <row r="20" spans="1:35" ht="39.75" customHeight="1">
      <c r="A20" s="126" t="s">
        <v>2531</v>
      </c>
      <c r="B20" s="667" t="s">
        <v>3696</v>
      </c>
      <c r="C20" s="675" t="s">
        <v>3626</v>
      </c>
      <c r="D20" s="675" t="s">
        <v>167</v>
      </c>
      <c r="E20" s="475" t="s">
        <v>40</v>
      </c>
      <c r="F20" s="475">
        <v>78163</v>
      </c>
      <c r="G20" s="676"/>
      <c r="H20" s="445"/>
      <c r="I20" s="676">
        <v>2000</v>
      </c>
      <c r="J20" s="445" t="s">
        <v>927</v>
      </c>
      <c r="K20" s="445" t="s">
        <v>1814</v>
      </c>
      <c r="L20" s="678" t="s">
        <v>4381</v>
      </c>
      <c r="M20" s="133" t="s">
        <v>899</v>
      </c>
      <c r="N20" s="133"/>
      <c r="O20" s="133"/>
      <c r="P20" s="133"/>
      <c r="Q20" s="133" t="s">
        <v>4553</v>
      </c>
      <c r="R20" s="129"/>
      <c r="S20" s="129" t="s">
        <v>4554</v>
      </c>
      <c r="T20" s="129" t="s">
        <v>4555</v>
      </c>
      <c r="U20" s="679"/>
      <c r="V20" s="129"/>
      <c r="W20" s="129"/>
      <c r="X20" s="135"/>
      <c r="Y20" s="135" t="str">
        <f>IFERROR(VLOOKUP($M20,Lookup!$A$2:$B$51,2,FALSE),"")</f>
        <v/>
      </c>
      <c r="Z20" s="129"/>
      <c r="AA20" s="129"/>
      <c r="AB20" s="135"/>
      <c r="AC20" s="135"/>
      <c r="AD20" s="135"/>
      <c r="AE20" s="139"/>
      <c r="AF20" s="139"/>
      <c r="AG20" s="195">
        <v>2</v>
      </c>
      <c r="AH20" s="195"/>
      <c r="AI20" s="195">
        <v>2</v>
      </c>
    </row>
    <row r="21" spans="1:35" ht="39.75" customHeight="1">
      <c r="A21" s="126" t="s">
        <v>362</v>
      </c>
      <c r="B21" s="644" t="s">
        <v>4176</v>
      </c>
      <c r="C21" s="675" t="s">
        <v>4386</v>
      </c>
      <c r="D21" s="675" t="s">
        <v>37</v>
      </c>
      <c r="E21" s="475" t="s">
        <v>40</v>
      </c>
      <c r="F21" s="475">
        <v>78232</v>
      </c>
      <c r="G21" s="676">
        <v>250</v>
      </c>
      <c r="H21" s="677" t="s">
        <v>927</v>
      </c>
      <c r="I21" s="676"/>
      <c r="J21" s="445"/>
      <c r="K21" s="445" t="s">
        <v>4168</v>
      </c>
      <c r="L21" s="678"/>
      <c r="M21" s="411" t="s">
        <v>902</v>
      </c>
      <c r="N21" s="133"/>
      <c r="O21" s="133"/>
      <c r="P21" s="133"/>
      <c r="Q21" s="133" t="s">
        <v>4553</v>
      </c>
      <c r="R21" s="129"/>
      <c r="S21" s="129" t="s">
        <v>4566</v>
      </c>
      <c r="T21" s="129" t="s">
        <v>4555</v>
      </c>
      <c r="U21" s="129"/>
      <c r="V21" s="129">
        <v>2</v>
      </c>
      <c r="W21" s="129"/>
      <c r="X21" s="135"/>
      <c r="Y21" s="135" t="str">
        <f>IFERROR(VLOOKUP($M21,Lookup!$A$2:$B$51,2,FALSE),"")</f>
        <v/>
      </c>
      <c r="Z21" s="129" t="s">
        <v>1683</v>
      </c>
      <c r="AA21" s="129"/>
      <c r="AB21" s="135"/>
      <c r="AC21" s="135"/>
      <c r="AD21" s="135"/>
      <c r="AE21" s="139"/>
      <c r="AF21" s="139"/>
      <c r="AG21" s="195">
        <v>2</v>
      </c>
      <c r="AH21" s="195"/>
      <c r="AI21" s="195">
        <v>1</v>
      </c>
    </row>
    <row r="22" spans="1:35" ht="39.75" hidden="1" customHeight="1">
      <c r="A22" s="126"/>
      <c r="B22" s="128" t="s">
        <v>3698</v>
      </c>
      <c r="C22" s="128" t="s">
        <v>3699</v>
      </c>
      <c r="D22" s="128" t="s">
        <v>3700</v>
      </c>
      <c r="E22" s="129" t="s">
        <v>40</v>
      </c>
      <c r="F22" s="129">
        <v>78655</v>
      </c>
      <c r="G22" s="98"/>
      <c r="H22" s="94"/>
      <c r="I22" s="98"/>
      <c r="J22" s="129"/>
      <c r="K22" s="129"/>
      <c r="L22" s="132"/>
      <c r="M22" s="133"/>
      <c r="N22" s="133"/>
      <c r="O22" s="133"/>
      <c r="P22" s="133"/>
      <c r="Q22" s="133"/>
      <c r="R22" s="129"/>
      <c r="S22" s="129"/>
      <c r="T22" s="129"/>
      <c r="U22" s="129"/>
      <c r="V22" s="129"/>
      <c r="W22" s="129"/>
      <c r="X22" s="135"/>
      <c r="Y22" s="135" t="str">
        <f>IFERROR(VLOOKUP($M22,Lookup!$A$2:$B$51,2,FALSE),"")</f>
        <v/>
      </c>
      <c r="Z22" s="129"/>
      <c r="AA22" s="129"/>
      <c r="AB22" s="135"/>
      <c r="AC22" s="135"/>
      <c r="AD22" s="135"/>
      <c r="AE22" s="139"/>
      <c r="AF22" s="139"/>
      <c r="AG22" s="139"/>
      <c r="AH22" s="139"/>
      <c r="AI22" s="139"/>
    </row>
    <row r="23" spans="1:35" ht="39.75" hidden="1" customHeight="1">
      <c r="A23" s="126"/>
      <c r="B23" s="128" t="s">
        <v>3701</v>
      </c>
      <c r="C23" s="128" t="s">
        <v>3702</v>
      </c>
      <c r="D23" s="128" t="s">
        <v>3703</v>
      </c>
      <c r="E23" s="129" t="s">
        <v>319</v>
      </c>
      <c r="F23" s="129">
        <v>60563</v>
      </c>
      <c r="G23" s="98"/>
      <c r="H23" s="94"/>
      <c r="I23" s="98"/>
      <c r="J23" s="129"/>
      <c r="K23" s="129"/>
      <c r="L23" s="132"/>
      <c r="M23" s="133"/>
      <c r="N23" s="133"/>
      <c r="O23" s="133"/>
      <c r="P23" s="133"/>
      <c r="Q23" s="133"/>
      <c r="R23" s="129"/>
      <c r="S23" s="129"/>
      <c r="T23" s="129"/>
      <c r="U23" s="129"/>
      <c r="V23" s="129"/>
      <c r="W23" s="129"/>
      <c r="X23" s="135"/>
      <c r="Y23" s="135" t="str">
        <f>IFERROR(VLOOKUP($M23,Lookup!$A$2:$B$51,2,FALSE),"")</f>
        <v/>
      </c>
      <c r="Z23" s="129"/>
      <c r="AA23" s="129"/>
      <c r="AB23" s="135"/>
      <c r="AC23" s="135"/>
      <c r="AD23" s="135"/>
      <c r="AE23" s="139"/>
      <c r="AF23" s="139"/>
      <c r="AG23" s="139"/>
      <c r="AH23" s="139"/>
      <c r="AI23" s="139"/>
    </row>
    <row r="24" spans="1:35" ht="39.75" customHeight="1">
      <c r="A24" s="654" t="s">
        <v>2969</v>
      </c>
      <c r="B24" s="682" t="s">
        <v>99</v>
      </c>
      <c r="C24" s="675" t="s">
        <v>1023</v>
      </c>
      <c r="D24" s="675" t="s">
        <v>1024</v>
      </c>
      <c r="E24" s="475" t="s">
        <v>40</v>
      </c>
      <c r="F24" s="475">
        <v>78121</v>
      </c>
      <c r="G24" s="98"/>
      <c r="H24" s="94"/>
      <c r="I24" s="98"/>
      <c r="J24" s="129"/>
      <c r="K24" s="129"/>
      <c r="L24" s="132"/>
      <c r="M24" s="133" t="s">
        <v>900</v>
      </c>
      <c r="N24" s="133"/>
      <c r="O24" s="133"/>
      <c r="P24" s="133"/>
      <c r="Q24" s="133"/>
      <c r="R24" s="129"/>
      <c r="S24" s="129"/>
      <c r="T24" s="129"/>
      <c r="U24" s="129"/>
      <c r="V24" s="129"/>
      <c r="W24" s="129"/>
      <c r="X24" s="135"/>
      <c r="Y24" s="135" t="str">
        <f>IFERROR(VLOOKUP($M24,Lookup!$A$2:$B$51,2,FALSE),"")</f>
        <v>Level 8</v>
      </c>
      <c r="Z24" s="129"/>
      <c r="AA24" s="129"/>
      <c r="AB24" s="135"/>
      <c r="AC24" s="135"/>
      <c r="AD24" s="135"/>
      <c r="AE24" s="139"/>
      <c r="AF24" s="139"/>
      <c r="AG24" s="195">
        <v>2</v>
      </c>
      <c r="AH24" s="195"/>
      <c r="AI24" s="195">
        <v>1</v>
      </c>
    </row>
    <row r="25" spans="1:35" ht="39.75" customHeight="1">
      <c r="A25" s="126" t="s">
        <v>2529</v>
      </c>
      <c r="B25" s="494" t="s">
        <v>3704</v>
      </c>
      <c r="C25" s="675" t="s">
        <v>3705</v>
      </c>
      <c r="D25" s="675" t="s">
        <v>37</v>
      </c>
      <c r="E25" s="475" t="s">
        <v>40</v>
      </c>
      <c r="F25" s="475">
        <v>78217</v>
      </c>
      <c r="G25" s="495">
        <v>250</v>
      </c>
      <c r="H25" s="680" t="s">
        <v>931</v>
      </c>
      <c r="I25" s="495"/>
      <c r="J25" s="493"/>
      <c r="K25" s="493" t="s">
        <v>4168</v>
      </c>
      <c r="L25" s="498"/>
      <c r="M25" s="133" t="s">
        <v>902</v>
      </c>
      <c r="N25" s="133"/>
      <c r="O25" s="133"/>
      <c r="P25" s="133"/>
      <c r="Q25" s="133" t="s">
        <v>4553</v>
      </c>
      <c r="R25" s="129"/>
      <c r="S25" s="129" t="s">
        <v>4554</v>
      </c>
      <c r="T25" s="129" t="s">
        <v>4555</v>
      </c>
      <c r="U25" s="679"/>
      <c r="V25" s="129">
        <v>2</v>
      </c>
      <c r="W25" s="129"/>
      <c r="X25" s="135"/>
      <c r="Y25" s="135" t="str">
        <f>IFERROR(VLOOKUP($M25,Lookup!$A$2:$B$51,2,FALSE),"")</f>
        <v/>
      </c>
      <c r="Z25" s="129" t="s">
        <v>3706</v>
      </c>
      <c r="AA25" s="129"/>
      <c r="AB25" s="135"/>
      <c r="AC25" s="135"/>
      <c r="AD25" s="135"/>
      <c r="AE25" s="139"/>
      <c r="AF25" s="139"/>
      <c r="AG25" s="195">
        <v>2</v>
      </c>
      <c r="AH25" s="195"/>
      <c r="AI25" s="195">
        <v>2</v>
      </c>
    </row>
    <row r="26" spans="1:35" ht="39.75" customHeight="1">
      <c r="A26" s="126" t="s">
        <v>362</v>
      </c>
      <c r="B26" s="644" t="s">
        <v>3300</v>
      </c>
      <c r="C26" s="675" t="s">
        <v>4391</v>
      </c>
      <c r="D26" s="675" t="s">
        <v>37</v>
      </c>
      <c r="E26" s="475" t="s">
        <v>40</v>
      </c>
      <c r="F26" s="475">
        <v>78801</v>
      </c>
      <c r="G26" s="676">
        <v>250</v>
      </c>
      <c r="H26" s="677" t="s">
        <v>927</v>
      </c>
      <c r="I26" s="676"/>
      <c r="J26" s="445"/>
      <c r="K26" s="445" t="s">
        <v>4167</v>
      </c>
      <c r="L26" s="678"/>
      <c r="M26" s="411" t="s">
        <v>902</v>
      </c>
      <c r="N26" s="133"/>
      <c r="O26" s="133"/>
      <c r="P26" s="133"/>
      <c r="Q26" s="133" t="s">
        <v>4553</v>
      </c>
      <c r="R26" s="129"/>
      <c r="S26" s="129" t="s">
        <v>4566</v>
      </c>
      <c r="T26" s="129" t="s">
        <v>4555</v>
      </c>
      <c r="U26" s="129"/>
      <c r="V26" s="129">
        <v>2</v>
      </c>
      <c r="W26" s="129"/>
      <c r="X26" s="135"/>
      <c r="Y26" s="135" t="str">
        <f>IFERROR(VLOOKUP($M26,Lookup!$A$2:$B$51,2,FALSE),"")</f>
        <v/>
      </c>
      <c r="Z26" s="129" t="s">
        <v>1919</v>
      </c>
      <c r="AA26" s="129"/>
      <c r="AB26" s="135"/>
      <c r="AC26" s="135"/>
      <c r="AD26" s="135"/>
      <c r="AE26" s="139"/>
      <c r="AF26" s="139"/>
      <c r="AG26" s="195">
        <v>2</v>
      </c>
      <c r="AH26" s="195"/>
      <c r="AI26" s="195">
        <v>1</v>
      </c>
    </row>
    <row r="27" spans="1:35" ht="39.75" hidden="1" customHeight="1">
      <c r="A27" s="126"/>
      <c r="B27" s="128" t="s">
        <v>3708</v>
      </c>
      <c r="C27" s="128" t="s">
        <v>3709</v>
      </c>
      <c r="D27" s="128" t="s">
        <v>37</v>
      </c>
      <c r="E27" s="129" t="s">
        <v>40</v>
      </c>
      <c r="F27" s="129">
        <v>78216</v>
      </c>
      <c r="G27" s="98"/>
      <c r="H27" s="94"/>
      <c r="I27" s="98"/>
      <c r="J27" s="129"/>
      <c r="K27" s="129"/>
      <c r="L27" s="132"/>
      <c r="M27" s="133"/>
      <c r="N27" s="133"/>
      <c r="O27" s="133"/>
      <c r="P27" s="133"/>
      <c r="Q27" s="133"/>
      <c r="R27" s="129"/>
      <c r="S27" s="129"/>
      <c r="T27" s="129"/>
      <c r="U27" s="129"/>
      <c r="V27" s="129"/>
      <c r="W27" s="129"/>
      <c r="X27" s="135"/>
      <c r="Y27" s="135" t="str">
        <f>IFERROR(VLOOKUP($M27,Lookup!$A$2:$B$51,2,FALSE),"")</f>
        <v/>
      </c>
      <c r="Z27" s="129"/>
      <c r="AA27" s="129"/>
      <c r="AB27" s="135"/>
      <c r="AC27" s="135"/>
      <c r="AD27" s="135"/>
      <c r="AE27" s="139"/>
      <c r="AF27" s="139"/>
      <c r="AG27" s="139"/>
      <c r="AH27" s="139"/>
      <c r="AI27" s="139"/>
    </row>
    <row r="28" spans="1:35" ht="39.75" hidden="1" customHeight="1">
      <c r="A28" s="126"/>
      <c r="B28" s="128" t="s">
        <v>3714</v>
      </c>
      <c r="C28" s="128" t="s">
        <v>3715</v>
      </c>
      <c r="D28" s="128" t="s">
        <v>150</v>
      </c>
      <c r="E28" s="129" t="s">
        <v>1708</v>
      </c>
      <c r="F28" s="129">
        <v>78861</v>
      </c>
      <c r="G28" s="98"/>
      <c r="H28" s="94"/>
      <c r="I28" s="98"/>
      <c r="J28" s="129"/>
      <c r="K28" s="129"/>
      <c r="L28" s="132"/>
      <c r="M28" s="133"/>
      <c r="N28" s="133"/>
      <c r="O28" s="133"/>
      <c r="P28" s="133"/>
      <c r="Q28" s="133"/>
      <c r="R28" s="129"/>
      <c r="S28" s="129"/>
      <c r="T28" s="129"/>
      <c r="U28" s="129"/>
      <c r="V28" s="129"/>
      <c r="W28" s="129"/>
      <c r="X28" s="135"/>
      <c r="Y28" s="135" t="str">
        <f>IFERROR(VLOOKUP($M28,Lookup!$A$2:$B$51,2,FALSE),"")</f>
        <v/>
      </c>
      <c r="Z28" s="129"/>
      <c r="AA28" s="129"/>
      <c r="AB28" s="135"/>
      <c r="AC28" s="135"/>
      <c r="AD28" s="135"/>
      <c r="AE28" s="139"/>
      <c r="AF28" s="139"/>
      <c r="AG28" s="139"/>
      <c r="AH28" s="139"/>
      <c r="AI28" s="139"/>
    </row>
    <row r="29" spans="1:35" ht="39.75" hidden="1" customHeight="1">
      <c r="A29" s="126"/>
      <c r="B29" s="128" t="s">
        <v>3716</v>
      </c>
      <c r="C29" s="128" t="s">
        <v>3717</v>
      </c>
      <c r="D29" s="128" t="s">
        <v>232</v>
      </c>
      <c r="E29" s="129" t="s">
        <v>40</v>
      </c>
      <c r="F29" s="129">
        <v>78009</v>
      </c>
      <c r="G29" s="98"/>
      <c r="H29" s="94"/>
      <c r="I29" s="98"/>
      <c r="J29" s="129"/>
      <c r="K29" s="129"/>
      <c r="L29" s="132"/>
      <c r="M29" s="133"/>
      <c r="N29" s="133"/>
      <c r="O29" s="133"/>
      <c r="P29" s="133"/>
      <c r="Q29" s="133"/>
      <c r="R29" s="129"/>
      <c r="S29" s="129"/>
      <c r="T29" s="129"/>
      <c r="U29" s="679"/>
      <c r="V29" s="129"/>
      <c r="W29" s="129"/>
      <c r="X29" s="135"/>
      <c r="Y29" s="135" t="str">
        <f>IFERROR(VLOOKUP($M29,Lookup!$A$2:$B$51,2,FALSE),"")</f>
        <v/>
      </c>
      <c r="Z29" s="129"/>
      <c r="AA29" s="129"/>
      <c r="AB29" s="135"/>
      <c r="AC29" s="135"/>
      <c r="AD29" s="135"/>
      <c r="AE29" s="139"/>
      <c r="AF29" s="139"/>
      <c r="AG29" s="139"/>
      <c r="AH29" s="139"/>
      <c r="AI29" s="139"/>
    </row>
    <row r="30" spans="1:35" ht="39.75" customHeight="1">
      <c r="A30" s="126" t="s">
        <v>362</v>
      </c>
      <c r="B30" s="644" t="s">
        <v>3718</v>
      </c>
      <c r="C30" s="675" t="s">
        <v>3719</v>
      </c>
      <c r="D30" s="675" t="s">
        <v>3400</v>
      </c>
      <c r="E30" s="475" t="s">
        <v>40</v>
      </c>
      <c r="F30" s="475">
        <v>78004</v>
      </c>
      <c r="G30" s="676">
        <v>1000</v>
      </c>
      <c r="H30" s="677" t="s">
        <v>927</v>
      </c>
      <c r="I30" s="676"/>
      <c r="J30" s="445"/>
      <c r="K30" s="445" t="s">
        <v>4168</v>
      </c>
      <c r="L30" s="678"/>
      <c r="M30" s="133" t="s">
        <v>373</v>
      </c>
      <c r="N30" s="133"/>
      <c r="O30" s="133" t="s">
        <v>4560</v>
      </c>
      <c r="P30" s="133"/>
      <c r="Q30" s="133" t="s">
        <v>4557</v>
      </c>
      <c r="R30" s="129"/>
      <c r="S30" s="129" t="s">
        <v>4554</v>
      </c>
      <c r="T30" s="129" t="s">
        <v>4563</v>
      </c>
      <c r="U30" s="129"/>
      <c r="V30" s="129">
        <v>4</v>
      </c>
      <c r="W30" s="129"/>
      <c r="X30" s="135"/>
      <c r="Y30" s="135" t="str">
        <f>IFERROR(VLOOKUP($M30,Lookup!$A$2:$B$51,2,FALSE),"")</f>
        <v>Level 4</v>
      </c>
      <c r="Z30" s="129" t="s">
        <v>2274</v>
      </c>
      <c r="AA30" s="129"/>
      <c r="AB30" s="135" t="s">
        <v>4107</v>
      </c>
      <c r="AC30" s="402">
        <v>1</v>
      </c>
      <c r="AD30" s="402" t="s">
        <v>3431</v>
      </c>
      <c r="AE30" s="139"/>
      <c r="AF30" s="139"/>
      <c r="AG30" s="195">
        <v>2</v>
      </c>
      <c r="AH30" s="195"/>
      <c r="AI30" s="195">
        <v>2</v>
      </c>
    </row>
    <row r="31" spans="1:35" ht="39.75" customHeight="1">
      <c r="A31" s="126" t="s">
        <v>2531</v>
      </c>
      <c r="B31" s="667" t="s">
        <v>4567</v>
      </c>
      <c r="C31" s="675" t="s">
        <v>3608</v>
      </c>
      <c r="D31" s="675" t="s">
        <v>68</v>
      </c>
      <c r="E31" s="475" t="s">
        <v>40</v>
      </c>
      <c r="F31" s="475">
        <v>77041</v>
      </c>
      <c r="G31" s="676"/>
      <c r="H31" s="677"/>
      <c r="I31" s="676">
        <v>4000</v>
      </c>
      <c r="J31" s="445" t="s">
        <v>927</v>
      </c>
      <c r="K31" s="445" t="s">
        <v>3758</v>
      </c>
      <c r="L31" s="678" t="s">
        <v>4568</v>
      </c>
      <c r="M31" s="133" t="s">
        <v>373</v>
      </c>
      <c r="N31" s="133"/>
      <c r="O31" s="133" t="s">
        <v>4560</v>
      </c>
      <c r="P31" s="133"/>
      <c r="Q31" s="133" t="s">
        <v>4557</v>
      </c>
      <c r="R31" s="129"/>
      <c r="S31" s="129" t="s">
        <v>4554</v>
      </c>
      <c r="T31" s="129" t="s">
        <v>4563</v>
      </c>
      <c r="U31" s="129"/>
      <c r="V31" s="129">
        <v>4</v>
      </c>
      <c r="W31" s="129"/>
      <c r="X31" s="135"/>
      <c r="Y31" s="135" t="str">
        <f>IFERROR(VLOOKUP($M31,Lookup!$A$2:$B$51,2,FALSE),"")</f>
        <v>Level 4</v>
      </c>
      <c r="Z31" s="129" t="s">
        <v>1598</v>
      </c>
      <c r="AA31" s="129"/>
      <c r="AB31" s="135" t="s">
        <v>4107</v>
      </c>
      <c r="AC31" s="402">
        <v>1</v>
      </c>
      <c r="AD31" s="402" t="s">
        <v>3431</v>
      </c>
      <c r="AE31" s="139"/>
      <c r="AF31" s="139"/>
      <c r="AG31" s="195">
        <v>2</v>
      </c>
      <c r="AH31" s="195"/>
      <c r="AI31" s="195">
        <v>2</v>
      </c>
    </row>
    <row r="32" spans="1:35" ht="39.75" customHeight="1">
      <c r="A32" s="126" t="s">
        <v>362</v>
      </c>
      <c r="B32" s="644" t="s">
        <v>3720</v>
      </c>
      <c r="C32" s="675" t="s">
        <v>3721</v>
      </c>
      <c r="D32" s="675" t="s">
        <v>37</v>
      </c>
      <c r="E32" s="475" t="s">
        <v>40</v>
      </c>
      <c r="F32" s="475">
        <v>78250</v>
      </c>
      <c r="G32" s="676">
        <v>500</v>
      </c>
      <c r="H32" s="677" t="s">
        <v>927</v>
      </c>
      <c r="I32" s="676"/>
      <c r="J32" s="445"/>
      <c r="K32" s="445" t="s">
        <v>4155</v>
      </c>
      <c r="L32" s="678"/>
      <c r="M32" s="133" t="s">
        <v>899</v>
      </c>
      <c r="N32" s="133"/>
      <c r="O32" s="133"/>
      <c r="P32" s="133"/>
      <c r="Q32" s="133" t="s">
        <v>4553</v>
      </c>
      <c r="R32" s="129"/>
      <c r="S32" s="129" t="s">
        <v>4554</v>
      </c>
      <c r="T32" s="129" t="s">
        <v>4555</v>
      </c>
      <c r="U32" s="679"/>
      <c r="V32" s="129"/>
      <c r="W32" s="129"/>
      <c r="X32" s="135"/>
      <c r="Y32" s="135" t="str">
        <f>IFERROR(VLOOKUP($M32,Lookup!$A$2:$B$51,2,FALSE),"")</f>
        <v/>
      </c>
      <c r="Z32" s="129" t="s">
        <v>3722</v>
      </c>
      <c r="AA32" s="129"/>
      <c r="AB32" s="135"/>
      <c r="AC32" s="135"/>
      <c r="AD32" s="135"/>
      <c r="AE32" s="139"/>
      <c r="AF32" s="139"/>
      <c r="AG32" s="195">
        <v>2</v>
      </c>
      <c r="AH32" s="195"/>
      <c r="AI32" s="195">
        <v>2</v>
      </c>
    </row>
    <row r="33" spans="1:35" ht="39.75" customHeight="1">
      <c r="A33" s="126" t="s">
        <v>362</v>
      </c>
      <c r="B33" s="644" t="s">
        <v>3726</v>
      </c>
      <c r="C33" s="675" t="s">
        <v>3727</v>
      </c>
      <c r="D33" s="675" t="s">
        <v>37</v>
      </c>
      <c r="E33" s="475" t="s">
        <v>40</v>
      </c>
      <c r="F33" s="475">
        <v>78240</v>
      </c>
      <c r="G33" s="676">
        <v>50</v>
      </c>
      <c r="H33" s="445" t="s">
        <v>927</v>
      </c>
      <c r="I33" s="676"/>
      <c r="J33" s="445"/>
      <c r="K33" s="445" t="s">
        <v>3370</v>
      </c>
      <c r="L33" s="678" t="s">
        <v>4569</v>
      </c>
      <c r="M33" s="133" t="s">
        <v>905</v>
      </c>
      <c r="N33" s="133"/>
      <c r="O33" s="133"/>
      <c r="P33" s="133"/>
      <c r="Q33" s="133"/>
      <c r="R33" s="129"/>
      <c r="S33" s="129"/>
      <c r="T33" s="129"/>
      <c r="U33" s="129"/>
      <c r="V33" s="129"/>
      <c r="W33" s="146"/>
      <c r="X33" s="135"/>
      <c r="Y33" s="135" t="str">
        <f>IFERROR(VLOOKUP($M33,Lookup!$A$2:$B$51,2,FALSE),"")</f>
        <v/>
      </c>
      <c r="Z33" s="129" t="s">
        <v>3728</v>
      </c>
      <c r="AA33" s="129"/>
      <c r="AB33" s="135"/>
      <c r="AC33" s="135"/>
      <c r="AD33" s="135"/>
      <c r="AE33" s="139"/>
      <c r="AF33" s="139"/>
      <c r="AG33" s="195">
        <v>1</v>
      </c>
      <c r="AH33" s="195"/>
      <c r="AI33" s="195">
        <v>1</v>
      </c>
    </row>
    <row r="34" spans="1:35" ht="39.75" customHeight="1">
      <c r="A34" s="126" t="s">
        <v>2531</v>
      </c>
      <c r="B34" s="667" t="s">
        <v>3729</v>
      </c>
      <c r="C34" s="675" t="s">
        <v>3730</v>
      </c>
      <c r="D34" s="675" t="s">
        <v>68</v>
      </c>
      <c r="E34" s="475" t="s">
        <v>40</v>
      </c>
      <c r="F34" s="475">
        <v>77007</v>
      </c>
      <c r="G34" s="676"/>
      <c r="H34" s="445"/>
      <c r="I34" s="676">
        <v>17899.39</v>
      </c>
      <c r="J34" s="677" t="s">
        <v>927</v>
      </c>
      <c r="K34" s="445" t="s">
        <v>3758</v>
      </c>
      <c r="L34" s="678"/>
      <c r="M34" s="133" t="s">
        <v>382</v>
      </c>
      <c r="N34" s="133" t="s">
        <v>4570</v>
      </c>
      <c r="O34" s="133" t="s">
        <v>4560</v>
      </c>
      <c r="P34" s="133"/>
      <c r="Q34" s="133" t="s">
        <v>4557</v>
      </c>
      <c r="R34" s="129" t="s">
        <v>4561</v>
      </c>
      <c r="S34" s="129" t="s">
        <v>4554</v>
      </c>
      <c r="T34" s="129" t="s">
        <v>4563</v>
      </c>
      <c r="U34" s="129"/>
      <c r="V34" s="129">
        <v>4</v>
      </c>
      <c r="W34" s="146"/>
      <c r="X34" s="135"/>
      <c r="Y34" s="135" t="str">
        <f>IFERROR(VLOOKUP($M34,Lookup!$A$2:$B$51,2,FALSE),"")</f>
        <v>Level 1</v>
      </c>
      <c r="Z34" s="129" t="s">
        <v>3731</v>
      </c>
      <c r="AA34" s="129"/>
      <c r="AB34" s="135" t="s">
        <v>4107</v>
      </c>
      <c r="AC34" s="402">
        <v>1</v>
      </c>
      <c r="AD34" s="402" t="s">
        <v>3057</v>
      </c>
      <c r="AE34" s="139"/>
      <c r="AF34" s="195">
        <v>2</v>
      </c>
      <c r="AG34" s="195">
        <v>2</v>
      </c>
      <c r="AH34" s="195">
        <v>2</v>
      </c>
      <c r="AI34" s="195">
        <v>2</v>
      </c>
    </row>
    <row r="35" spans="1:35" ht="39.75" customHeight="1">
      <c r="A35" s="126" t="s">
        <v>362</v>
      </c>
      <c r="B35" s="644" t="s">
        <v>4571</v>
      </c>
      <c r="C35" s="675" t="s">
        <v>1621</v>
      </c>
      <c r="D35" s="675" t="s">
        <v>185</v>
      </c>
      <c r="E35" s="475" t="s">
        <v>40</v>
      </c>
      <c r="F35" s="475">
        <v>78119</v>
      </c>
      <c r="G35" s="676">
        <v>570</v>
      </c>
      <c r="H35" s="445" t="s">
        <v>927</v>
      </c>
      <c r="I35" s="676"/>
      <c r="J35" s="445"/>
      <c r="K35" s="445" t="s">
        <v>217</v>
      </c>
      <c r="L35" s="678" t="s">
        <v>4572</v>
      </c>
      <c r="M35" s="411" t="s">
        <v>899</v>
      </c>
      <c r="N35" s="133"/>
      <c r="O35" s="133"/>
      <c r="P35" s="133"/>
      <c r="Q35" s="133" t="s">
        <v>4553</v>
      </c>
      <c r="R35" s="129"/>
      <c r="S35" s="129" t="s">
        <v>4554</v>
      </c>
      <c r="T35" s="129" t="s">
        <v>4563</v>
      </c>
      <c r="U35" s="129"/>
      <c r="V35" s="129">
        <v>2</v>
      </c>
      <c r="W35" s="146"/>
      <c r="X35" s="135"/>
      <c r="Y35" s="135" t="str">
        <f>IFERROR(VLOOKUP($M35,Lookup!$A$2:$B$51,2,FALSE),"")</f>
        <v/>
      </c>
      <c r="Z35" s="129" t="s">
        <v>3439</v>
      </c>
      <c r="AA35" s="129"/>
      <c r="AB35" s="135"/>
      <c r="AC35" s="135"/>
      <c r="AD35" s="135"/>
      <c r="AE35" s="139"/>
      <c r="AF35" s="139"/>
      <c r="AG35" s="195">
        <v>2</v>
      </c>
      <c r="AH35" s="195"/>
      <c r="AI35" s="195">
        <v>2</v>
      </c>
    </row>
    <row r="36" spans="1:35" ht="39.75" customHeight="1">
      <c r="A36" s="654" t="s">
        <v>2969</v>
      </c>
      <c r="B36" s="682" t="s">
        <v>3621</v>
      </c>
      <c r="C36" s="675" t="s">
        <v>3622</v>
      </c>
      <c r="D36" s="675" t="s">
        <v>37</v>
      </c>
      <c r="E36" s="475" t="s">
        <v>40</v>
      </c>
      <c r="F36" s="475">
        <v>78232</v>
      </c>
      <c r="G36" s="98"/>
      <c r="H36" s="94"/>
      <c r="I36" s="98"/>
      <c r="J36" s="129"/>
      <c r="K36" s="129"/>
      <c r="L36" s="132"/>
      <c r="M36" s="133" t="s">
        <v>900</v>
      </c>
      <c r="N36" s="133"/>
      <c r="O36" s="133"/>
      <c r="P36" s="133"/>
      <c r="Q36" s="133"/>
      <c r="R36" s="129"/>
      <c r="S36" s="129"/>
      <c r="T36" s="129"/>
      <c r="U36" s="129"/>
      <c r="V36" s="129"/>
      <c r="W36" s="129"/>
      <c r="X36" s="135"/>
      <c r="Y36" s="135" t="str">
        <f>IFERROR(VLOOKUP($M36,Lookup!$A$2:$B$51,2,FALSE),"")</f>
        <v>Level 8</v>
      </c>
      <c r="Z36" s="129"/>
      <c r="AA36" s="129"/>
      <c r="AB36" s="135"/>
      <c r="AC36" s="135"/>
      <c r="AD36" s="135"/>
      <c r="AE36" s="139"/>
      <c r="AF36" s="139"/>
      <c r="AG36" s="195">
        <v>1</v>
      </c>
      <c r="AH36" s="195"/>
      <c r="AI36" s="195">
        <v>1</v>
      </c>
    </row>
    <row r="37" spans="1:35" ht="39.75" customHeight="1">
      <c r="A37" s="126" t="s">
        <v>2531</v>
      </c>
      <c r="B37" s="667" t="s">
        <v>4210</v>
      </c>
      <c r="C37" s="675" t="s">
        <v>2807</v>
      </c>
      <c r="D37" s="675" t="s">
        <v>37</v>
      </c>
      <c r="E37" s="475" t="s">
        <v>40</v>
      </c>
      <c r="F37" s="475">
        <v>78240</v>
      </c>
      <c r="G37" s="676"/>
      <c r="H37" s="677"/>
      <c r="I37" s="676">
        <v>11327</v>
      </c>
      <c r="J37" s="445" t="s">
        <v>927</v>
      </c>
      <c r="K37" s="445" t="s">
        <v>3063</v>
      </c>
      <c r="L37" s="678" t="s">
        <v>4573</v>
      </c>
      <c r="M37" s="133" t="s">
        <v>382</v>
      </c>
      <c r="N37" s="133" t="s">
        <v>4570</v>
      </c>
      <c r="O37" s="133" t="s">
        <v>4560</v>
      </c>
      <c r="P37" s="133"/>
      <c r="Q37" s="133" t="s">
        <v>4557</v>
      </c>
      <c r="R37" s="129" t="s">
        <v>4561</v>
      </c>
      <c r="S37" s="129" t="s">
        <v>4554</v>
      </c>
      <c r="T37" s="129" t="s">
        <v>4563</v>
      </c>
      <c r="U37" s="129"/>
      <c r="V37" s="129">
        <v>4</v>
      </c>
      <c r="W37" s="129"/>
      <c r="X37" s="135"/>
      <c r="Y37" s="135" t="str">
        <f>IFERROR(VLOOKUP($M37,Lookup!$A$2:$B$51,2,FALSE),"")</f>
        <v>Level 1</v>
      </c>
      <c r="Z37" s="129" t="s">
        <v>2809</v>
      </c>
      <c r="AA37" s="130" t="s">
        <v>2980</v>
      </c>
      <c r="AB37" s="135" t="s">
        <v>4107</v>
      </c>
      <c r="AC37" s="135">
        <v>2</v>
      </c>
      <c r="AD37" s="135" t="s">
        <v>4108</v>
      </c>
      <c r="AE37" s="139"/>
      <c r="AF37" s="195">
        <v>2</v>
      </c>
      <c r="AG37" s="195">
        <v>2</v>
      </c>
      <c r="AH37" s="195">
        <v>2</v>
      </c>
      <c r="AI37" s="195">
        <v>2</v>
      </c>
    </row>
    <row r="38" spans="1:35" ht="39.75" hidden="1" customHeight="1">
      <c r="A38" s="126"/>
      <c r="B38" s="128" t="s">
        <v>3732</v>
      </c>
      <c r="C38" s="128" t="s">
        <v>3733</v>
      </c>
      <c r="D38" s="128" t="s">
        <v>2714</v>
      </c>
      <c r="E38" s="129" t="s">
        <v>2715</v>
      </c>
      <c r="F38" s="129">
        <v>40223</v>
      </c>
      <c r="G38" s="98"/>
      <c r="H38" s="94"/>
      <c r="I38" s="98"/>
      <c r="J38" s="129"/>
      <c r="K38" s="129"/>
      <c r="L38" s="132"/>
      <c r="M38" s="133"/>
      <c r="N38" s="133"/>
      <c r="O38" s="133"/>
      <c r="P38" s="133"/>
      <c r="Q38" s="133"/>
      <c r="R38" s="129"/>
      <c r="S38" s="129"/>
      <c r="T38" s="129"/>
      <c r="U38" s="679"/>
      <c r="V38" s="129"/>
      <c r="W38" s="129"/>
      <c r="X38" s="135"/>
      <c r="Y38" s="135" t="str">
        <f>IFERROR(VLOOKUP($M38,Lookup!$A$2:$B$51,2,FALSE),"")</f>
        <v/>
      </c>
      <c r="Z38" s="129"/>
      <c r="AA38" s="129"/>
      <c r="AB38" s="135"/>
      <c r="AC38" s="135"/>
      <c r="AD38" s="138"/>
      <c r="AE38" s="139"/>
      <c r="AF38" s="139"/>
      <c r="AG38" s="139"/>
      <c r="AH38" s="139"/>
      <c r="AI38" s="139"/>
    </row>
    <row r="39" spans="1:35" ht="39.75" customHeight="1">
      <c r="A39" s="126" t="s">
        <v>362</v>
      </c>
      <c r="B39" s="644" t="s">
        <v>3734</v>
      </c>
      <c r="C39" s="675" t="s">
        <v>3735</v>
      </c>
      <c r="D39" s="675" t="s">
        <v>37</v>
      </c>
      <c r="E39" s="475" t="s">
        <v>40</v>
      </c>
      <c r="F39" s="475">
        <v>78247</v>
      </c>
      <c r="G39" s="676">
        <v>250</v>
      </c>
      <c r="H39" s="677" t="s">
        <v>927</v>
      </c>
      <c r="I39" s="676"/>
      <c r="J39" s="445"/>
      <c r="K39" s="445" t="s">
        <v>3160</v>
      </c>
      <c r="L39" s="678"/>
      <c r="M39" s="133" t="s">
        <v>902</v>
      </c>
      <c r="N39" s="133"/>
      <c r="O39" s="133"/>
      <c r="P39" s="133"/>
      <c r="Q39" s="133" t="s">
        <v>4553</v>
      </c>
      <c r="R39" s="129"/>
      <c r="S39" s="129" t="s">
        <v>4554</v>
      </c>
      <c r="T39" s="129" t="s">
        <v>4555</v>
      </c>
      <c r="U39" s="679"/>
      <c r="V39" s="129">
        <v>2</v>
      </c>
      <c r="W39" s="129"/>
      <c r="X39" s="135"/>
      <c r="Y39" s="135" t="str">
        <f>IFERROR(VLOOKUP($M39,Lookup!$A$2:$B$51,2,FALSE),"")</f>
        <v/>
      </c>
      <c r="Z39" s="129" t="s">
        <v>3736</v>
      </c>
      <c r="AA39" s="129"/>
      <c r="AB39" s="135"/>
      <c r="AC39" s="135"/>
      <c r="AD39" s="138"/>
      <c r="AE39" s="139"/>
      <c r="AF39" s="139"/>
      <c r="AG39" s="195">
        <v>2</v>
      </c>
      <c r="AH39" s="195"/>
      <c r="AI39" s="195">
        <v>1</v>
      </c>
    </row>
    <row r="40" spans="1:35" ht="39.75" customHeight="1">
      <c r="A40" s="654" t="s">
        <v>2969</v>
      </c>
      <c r="B40" s="682" t="s">
        <v>2339</v>
      </c>
      <c r="C40" s="675" t="s">
        <v>3624</v>
      </c>
      <c r="D40" s="675" t="s">
        <v>37</v>
      </c>
      <c r="E40" s="475" t="s">
        <v>40</v>
      </c>
      <c r="F40" s="475">
        <v>78219</v>
      </c>
      <c r="G40" s="98"/>
      <c r="H40" s="94"/>
      <c r="I40" s="98"/>
      <c r="J40" s="129"/>
      <c r="K40" s="129"/>
      <c r="L40" s="132"/>
      <c r="M40" s="133" t="s">
        <v>900</v>
      </c>
      <c r="N40" s="133"/>
      <c r="O40" s="133"/>
      <c r="P40" s="133"/>
      <c r="Q40" s="133"/>
      <c r="R40" s="129"/>
      <c r="S40" s="129"/>
      <c r="T40" s="129"/>
      <c r="U40" s="129"/>
      <c r="V40" s="129"/>
      <c r="W40" s="129"/>
      <c r="X40" s="135"/>
      <c r="Y40" s="135" t="str">
        <f>IFERROR(VLOOKUP($M40,Lookup!$A$2:$B$51,2,FALSE),"")</f>
        <v>Level 8</v>
      </c>
      <c r="Z40" s="129"/>
      <c r="AA40" s="129"/>
      <c r="AB40" s="135"/>
      <c r="AC40" s="135"/>
      <c r="AD40" s="138"/>
      <c r="AE40" s="139"/>
      <c r="AF40" s="139"/>
      <c r="AG40" s="195">
        <v>2</v>
      </c>
      <c r="AH40" s="195"/>
      <c r="AI40" s="195">
        <v>2</v>
      </c>
    </row>
    <row r="41" spans="1:35" ht="39.75" customHeight="1">
      <c r="A41" s="126" t="s">
        <v>362</v>
      </c>
      <c r="B41" s="644" t="s">
        <v>3517</v>
      </c>
      <c r="C41" s="675" t="s">
        <v>1668</v>
      </c>
      <c r="D41" s="675" t="s">
        <v>37</v>
      </c>
      <c r="E41" s="475" t="s">
        <v>40</v>
      </c>
      <c r="F41" s="475">
        <v>78247</v>
      </c>
      <c r="G41" s="676">
        <v>5000</v>
      </c>
      <c r="H41" s="445" t="s">
        <v>927</v>
      </c>
      <c r="I41" s="676"/>
      <c r="J41" s="445"/>
      <c r="K41" s="445" t="s">
        <v>996</v>
      </c>
      <c r="L41" s="683" t="s">
        <v>4574</v>
      </c>
      <c r="M41" s="133" t="s">
        <v>379</v>
      </c>
      <c r="N41" s="133"/>
      <c r="O41" s="133" t="s">
        <v>4560</v>
      </c>
      <c r="P41" s="133"/>
      <c r="Q41" s="133" t="s">
        <v>4557</v>
      </c>
      <c r="R41" s="129" t="s">
        <v>4561</v>
      </c>
      <c r="S41" s="129" t="s">
        <v>4554</v>
      </c>
      <c r="T41" s="129" t="s">
        <v>4563</v>
      </c>
      <c r="U41" s="129"/>
      <c r="V41" s="129">
        <v>4</v>
      </c>
      <c r="W41" s="129"/>
      <c r="X41" s="135"/>
      <c r="Y41" s="135" t="str">
        <f>IFERROR(VLOOKUP($M41,Lookup!$A$2:$B$51,2,FALSE),"")</f>
        <v>Level 2</v>
      </c>
      <c r="Z41" s="129" t="s">
        <v>3053</v>
      </c>
      <c r="AA41" s="130" t="s">
        <v>3054</v>
      </c>
      <c r="AB41" s="135" t="s">
        <v>4107</v>
      </c>
      <c r="AC41" s="135">
        <v>1</v>
      </c>
      <c r="AD41" s="138" t="s">
        <v>3057</v>
      </c>
      <c r="AE41" s="156"/>
      <c r="AF41" s="195">
        <v>2</v>
      </c>
      <c r="AG41" s="195"/>
      <c r="AH41" s="195">
        <v>2</v>
      </c>
      <c r="AI41" s="156"/>
    </row>
    <row r="42" spans="1:35" ht="39.75" customHeight="1">
      <c r="A42" s="126" t="s">
        <v>362</v>
      </c>
      <c r="B42" s="644" t="s">
        <v>3737</v>
      </c>
      <c r="C42" s="675" t="s">
        <v>3738</v>
      </c>
      <c r="D42" s="675" t="s">
        <v>1671</v>
      </c>
      <c r="E42" s="475" t="s">
        <v>40</v>
      </c>
      <c r="F42" s="475">
        <v>78072</v>
      </c>
      <c r="G42" s="676">
        <v>500</v>
      </c>
      <c r="H42" s="677" t="s">
        <v>927</v>
      </c>
      <c r="I42" s="676"/>
      <c r="J42" s="445"/>
      <c r="K42" s="445" t="s">
        <v>1045</v>
      </c>
      <c r="L42" s="678"/>
      <c r="M42" s="133" t="s">
        <v>899</v>
      </c>
      <c r="N42" s="133"/>
      <c r="O42" s="133"/>
      <c r="P42" s="133"/>
      <c r="Q42" s="133" t="s">
        <v>4553</v>
      </c>
      <c r="R42" s="129"/>
      <c r="S42" s="129" t="s">
        <v>4554</v>
      </c>
      <c r="T42" s="129" t="s">
        <v>4555</v>
      </c>
      <c r="U42" s="129"/>
      <c r="V42" s="129">
        <v>2</v>
      </c>
      <c r="W42" s="129"/>
      <c r="X42" s="135"/>
      <c r="Y42" s="135" t="str">
        <f>IFERROR(VLOOKUP($M42,Lookup!$A$2:$B$51,2,FALSE),"")</f>
        <v/>
      </c>
      <c r="Z42" s="129"/>
      <c r="AA42" s="129"/>
      <c r="AB42" s="135"/>
      <c r="AC42" s="135"/>
      <c r="AD42" s="138"/>
      <c r="AE42" s="139"/>
      <c r="AF42" s="139"/>
      <c r="AG42" s="195">
        <v>2</v>
      </c>
      <c r="AH42" s="195"/>
      <c r="AI42" s="195">
        <v>2</v>
      </c>
    </row>
    <row r="43" spans="1:35" ht="39.75" hidden="1" customHeight="1">
      <c r="A43" s="126"/>
      <c r="B43" s="128" t="s">
        <v>3740</v>
      </c>
      <c r="C43" s="128" t="s">
        <v>3741</v>
      </c>
      <c r="D43" s="128" t="s">
        <v>123</v>
      </c>
      <c r="E43" s="129" t="s">
        <v>40</v>
      </c>
      <c r="F43" s="129">
        <v>78664</v>
      </c>
      <c r="G43" s="98"/>
      <c r="H43" s="94"/>
      <c r="I43" s="98"/>
      <c r="J43" s="129"/>
      <c r="K43" s="129"/>
      <c r="L43" s="132"/>
      <c r="M43" s="133"/>
      <c r="N43" s="133"/>
      <c r="O43" s="133"/>
      <c r="P43" s="133"/>
      <c r="Q43" s="133"/>
      <c r="R43" s="129"/>
      <c r="S43" s="129"/>
      <c r="T43" s="129"/>
      <c r="U43" s="129"/>
      <c r="V43" s="129"/>
      <c r="W43" s="129"/>
      <c r="X43" s="135"/>
      <c r="Y43" s="135" t="str">
        <f>IFERROR(VLOOKUP($M43,Lookup!$A$2:$B$51,2,FALSE),"")</f>
        <v/>
      </c>
      <c r="Z43" s="129"/>
      <c r="AA43" s="129"/>
      <c r="AB43" s="135"/>
      <c r="AC43" s="135"/>
      <c r="AD43" s="138"/>
      <c r="AE43" s="139"/>
      <c r="AF43" s="139"/>
      <c r="AG43" s="139"/>
      <c r="AH43" s="139"/>
      <c r="AI43" s="139"/>
    </row>
    <row r="44" spans="1:35" ht="39.75" customHeight="1">
      <c r="A44" s="126" t="s">
        <v>362</v>
      </c>
      <c r="B44" s="644" t="s">
        <v>2620</v>
      </c>
      <c r="C44" s="675" t="s">
        <v>4575</v>
      </c>
      <c r="D44" s="675" t="s">
        <v>192</v>
      </c>
      <c r="E44" s="475" t="s">
        <v>40</v>
      </c>
      <c r="F44" s="475">
        <v>78015</v>
      </c>
      <c r="G44" s="676">
        <v>500</v>
      </c>
      <c r="H44" s="445" t="s">
        <v>927</v>
      </c>
      <c r="I44" s="676"/>
      <c r="J44" s="445"/>
      <c r="K44" s="445" t="s">
        <v>1045</v>
      </c>
      <c r="L44" s="678"/>
      <c r="M44" s="133" t="s">
        <v>899</v>
      </c>
      <c r="N44" s="133"/>
      <c r="O44" s="133"/>
      <c r="P44" s="133"/>
      <c r="Q44" s="133" t="s">
        <v>4553</v>
      </c>
      <c r="R44" s="129"/>
      <c r="S44" s="129" t="s">
        <v>4554</v>
      </c>
      <c r="T44" s="129" t="s">
        <v>4563</v>
      </c>
      <c r="U44" s="129"/>
      <c r="V44" s="129">
        <v>2</v>
      </c>
      <c r="W44" s="129"/>
      <c r="X44" s="135"/>
      <c r="Y44" s="135" t="str">
        <f>IFERROR(VLOOKUP($M44,Lookup!$A$2:$B$51,2,FALSE),"")</f>
        <v/>
      </c>
      <c r="Z44" s="129" t="s">
        <v>3446</v>
      </c>
      <c r="AA44" s="129"/>
      <c r="AB44" s="135"/>
      <c r="AC44" s="135"/>
      <c r="AD44" s="138"/>
      <c r="AE44" s="139"/>
      <c r="AF44" s="139"/>
      <c r="AG44" s="195">
        <v>2</v>
      </c>
      <c r="AH44" s="195"/>
      <c r="AI44" s="195">
        <v>2</v>
      </c>
    </row>
    <row r="45" spans="1:35" ht="39.75" customHeight="1">
      <c r="A45" s="126" t="s">
        <v>362</v>
      </c>
      <c r="B45" s="644" t="s">
        <v>3742</v>
      </c>
      <c r="C45" s="675" t="s">
        <v>3635</v>
      </c>
      <c r="D45" s="675" t="s">
        <v>107</v>
      </c>
      <c r="E45" s="475" t="s">
        <v>40</v>
      </c>
      <c r="F45" s="475">
        <v>78016</v>
      </c>
      <c r="G45" s="676">
        <v>1500</v>
      </c>
      <c r="H45" s="445" t="s">
        <v>927</v>
      </c>
      <c r="I45" s="676"/>
      <c r="J45" s="445"/>
      <c r="K45" s="445" t="s">
        <v>4146</v>
      </c>
      <c r="L45" s="678" t="s">
        <v>4576</v>
      </c>
      <c r="M45" s="133" t="s">
        <v>373</v>
      </c>
      <c r="N45" s="133"/>
      <c r="O45" s="133" t="s">
        <v>4560</v>
      </c>
      <c r="P45" s="133"/>
      <c r="Q45" s="133" t="s">
        <v>4557</v>
      </c>
      <c r="R45" s="129"/>
      <c r="S45" s="129" t="s">
        <v>4554</v>
      </c>
      <c r="T45" s="129" t="s">
        <v>4563</v>
      </c>
      <c r="U45" s="129"/>
      <c r="V45" s="129">
        <v>4</v>
      </c>
      <c r="W45" s="129"/>
      <c r="X45" s="135"/>
      <c r="Y45" s="135" t="str">
        <f>IFERROR(VLOOKUP($M45,Lookup!$A$2:$B$51,2,FALSE),"")</f>
        <v>Level 4</v>
      </c>
      <c r="Z45" s="129" t="s">
        <v>3743</v>
      </c>
      <c r="AA45" s="129"/>
      <c r="AB45" s="135" t="s">
        <v>4107</v>
      </c>
      <c r="AC45" s="402">
        <v>2</v>
      </c>
      <c r="AD45" s="684" t="s">
        <v>3431</v>
      </c>
      <c r="AE45" s="139"/>
      <c r="AF45" s="139"/>
      <c r="AG45" s="195">
        <v>2</v>
      </c>
      <c r="AH45" s="195">
        <v>1</v>
      </c>
      <c r="AI45" s="195">
        <v>1</v>
      </c>
    </row>
    <row r="46" spans="1:35" ht="72" customHeight="1">
      <c r="A46" s="654" t="s">
        <v>2969</v>
      </c>
      <c r="B46" s="682" t="s">
        <v>3625</v>
      </c>
      <c r="C46" s="675" t="s">
        <v>3626</v>
      </c>
      <c r="D46" s="675" t="s">
        <v>167</v>
      </c>
      <c r="E46" s="475" t="s">
        <v>40</v>
      </c>
      <c r="F46" s="475">
        <v>78163</v>
      </c>
      <c r="G46" s="98"/>
      <c r="H46" s="94"/>
      <c r="I46" s="98"/>
      <c r="J46" s="129"/>
      <c r="K46" s="129"/>
      <c r="L46" s="132"/>
      <c r="M46" s="133" t="s">
        <v>900</v>
      </c>
      <c r="N46" s="133"/>
      <c r="O46" s="133"/>
      <c r="P46" s="133"/>
      <c r="Q46" s="133"/>
      <c r="R46" s="129"/>
      <c r="S46" s="129"/>
      <c r="T46" s="129"/>
      <c r="U46" s="129"/>
      <c r="V46" s="129"/>
      <c r="W46" s="129"/>
      <c r="X46" s="135"/>
      <c r="Y46" s="135" t="str">
        <f>IFERROR(VLOOKUP($M46,Lookup!$A$2:$B$51,2,FALSE),"")</f>
        <v>Level 8</v>
      </c>
      <c r="Z46" s="129"/>
      <c r="AA46" s="129"/>
      <c r="AB46" s="135"/>
      <c r="AC46" s="135"/>
      <c r="AD46" s="138"/>
      <c r="AE46" s="139"/>
      <c r="AF46" s="139"/>
      <c r="AG46" s="195">
        <v>1</v>
      </c>
      <c r="AH46" s="195"/>
      <c r="AI46" s="195">
        <v>1</v>
      </c>
    </row>
    <row r="47" spans="1:35" ht="39.75" customHeight="1">
      <c r="A47" s="126" t="s">
        <v>2531</v>
      </c>
      <c r="B47" s="667" t="s">
        <v>3744</v>
      </c>
      <c r="C47" s="675" t="s">
        <v>3745</v>
      </c>
      <c r="D47" s="675" t="s">
        <v>3746</v>
      </c>
      <c r="E47" s="475" t="s">
        <v>40</v>
      </c>
      <c r="F47" s="475">
        <v>75757</v>
      </c>
      <c r="G47" s="676"/>
      <c r="H47" s="677"/>
      <c r="I47" s="676">
        <v>800</v>
      </c>
      <c r="J47" s="445" t="s">
        <v>927</v>
      </c>
      <c r="K47" s="445" t="s">
        <v>3758</v>
      </c>
      <c r="L47" s="678" t="s">
        <v>4577</v>
      </c>
      <c r="M47" s="133" t="s">
        <v>373</v>
      </c>
      <c r="N47" s="133"/>
      <c r="O47" s="133" t="s">
        <v>4560</v>
      </c>
      <c r="P47" s="133"/>
      <c r="Q47" s="133" t="s">
        <v>4557</v>
      </c>
      <c r="R47" s="129"/>
      <c r="S47" s="129" t="s">
        <v>4554</v>
      </c>
      <c r="T47" s="129" t="s">
        <v>4563</v>
      </c>
      <c r="U47" s="129"/>
      <c r="V47" s="129">
        <v>2</v>
      </c>
      <c r="W47" s="129"/>
      <c r="X47" s="135"/>
      <c r="Y47" s="135" t="str">
        <f>IFERROR(VLOOKUP($M47,Lookup!$A$2:$B$51,2,FALSE),"")</f>
        <v>Level 4</v>
      </c>
      <c r="Z47" s="129"/>
      <c r="AA47" s="129"/>
      <c r="AB47" s="135"/>
      <c r="AC47" s="135"/>
      <c r="AD47" s="138"/>
      <c r="AE47" s="139"/>
      <c r="AF47" s="139"/>
      <c r="AG47" s="195">
        <v>2</v>
      </c>
      <c r="AH47" s="195"/>
      <c r="AI47" s="195">
        <v>2</v>
      </c>
    </row>
    <row r="48" spans="1:35" ht="39.75" customHeight="1">
      <c r="A48" s="654" t="s">
        <v>2969</v>
      </c>
      <c r="B48" s="682" t="s">
        <v>3634</v>
      </c>
      <c r="C48" s="675" t="s">
        <v>3635</v>
      </c>
      <c r="D48" s="675" t="s">
        <v>107</v>
      </c>
      <c r="E48" s="475" t="s">
        <v>40</v>
      </c>
      <c r="F48" s="475">
        <v>78016</v>
      </c>
      <c r="G48" s="98"/>
      <c r="H48" s="129"/>
      <c r="I48" s="98"/>
      <c r="J48" s="129"/>
      <c r="K48" s="129"/>
      <c r="L48" s="132"/>
      <c r="M48" s="133" t="s">
        <v>900</v>
      </c>
      <c r="N48" s="133"/>
      <c r="O48" s="133"/>
      <c r="P48" s="133"/>
      <c r="Q48" s="133"/>
      <c r="R48" s="129"/>
      <c r="S48" s="129"/>
      <c r="T48" s="129"/>
      <c r="U48" s="129"/>
      <c r="V48" s="129"/>
      <c r="W48" s="129"/>
      <c r="X48" s="135"/>
      <c r="Y48" s="135" t="str">
        <f>IFERROR(VLOOKUP($M48,Lookup!$A$2:$B$51,2,FALSE),"")</f>
        <v>Level 8</v>
      </c>
      <c r="Z48" s="129"/>
      <c r="AA48" s="129"/>
      <c r="AB48" s="135"/>
      <c r="AC48" s="135"/>
      <c r="AD48" s="138"/>
      <c r="AE48" s="139"/>
      <c r="AF48" s="139"/>
      <c r="AG48" s="195">
        <v>1</v>
      </c>
      <c r="AH48" s="195"/>
      <c r="AI48" s="195">
        <v>1</v>
      </c>
    </row>
    <row r="49" spans="1:35" ht="39.75" hidden="1" customHeight="1">
      <c r="A49" s="126"/>
      <c r="B49" s="128" t="s">
        <v>3747</v>
      </c>
      <c r="C49" s="128" t="s">
        <v>3748</v>
      </c>
      <c r="D49" s="128" t="s">
        <v>199</v>
      </c>
      <c r="E49" s="129" t="s">
        <v>40</v>
      </c>
      <c r="F49" s="129">
        <v>78728</v>
      </c>
      <c r="G49" s="98"/>
      <c r="H49" s="94"/>
      <c r="I49" s="98"/>
      <c r="J49" s="129"/>
      <c r="K49" s="129"/>
      <c r="L49" s="132"/>
      <c r="M49" s="133"/>
      <c r="N49" s="133"/>
      <c r="O49" s="133"/>
      <c r="P49" s="133"/>
      <c r="Q49" s="133"/>
      <c r="R49" s="129"/>
      <c r="S49" s="129"/>
      <c r="T49" s="129"/>
      <c r="U49" s="129"/>
      <c r="V49" s="129"/>
      <c r="W49" s="129"/>
      <c r="X49" s="135"/>
      <c r="Y49" s="135" t="str">
        <f>IFERROR(VLOOKUP($M49,Lookup!$A$2:$B$51,2,FALSE),"")</f>
        <v/>
      </c>
      <c r="Z49" s="129"/>
      <c r="AA49" s="129"/>
      <c r="AB49" s="135"/>
      <c r="AC49" s="135"/>
      <c r="AD49" s="138"/>
      <c r="AE49" s="139"/>
      <c r="AF49" s="139"/>
      <c r="AG49" s="139"/>
      <c r="AH49" s="139"/>
      <c r="AI49" s="139"/>
    </row>
    <row r="50" spans="1:35" ht="39.75" customHeight="1">
      <c r="A50" s="126" t="s">
        <v>362</v>
      </c>
      <c r="B50" s="644" t="s">
        <v>4340</v>
      </c>
      <c r="C50" s="675" t="s">
        <v>2799</v>
      </c>
      <c r="D50" s="675" t="s">
        <v>37</v>
      </c>
      <c r="E50" s="475" t="s">
        <v>40</v>
      </c>
      <c r="F50" s="475">
        <v>78222</v>
      </c>
      <c r="G50" s="676">
        <v>10000</v>
      </c>
      <c r="H50" s="445" t="s">
        <v>927</v>
      </c>
      <c r="I50" s="676"/>
      <c r="J50" s="445"/>
      <c r="K50" s="445" t="s">
        <v>996</v>
      </c>
      <c r="L50" s="678"/>
      <c r="M50" s="133" t="s">
        <v>382</v>
      </c>
      <c r="N50" s="133" t="s">
        <v>2694</v>
      </c>
      <c r="O50" s="133" t="s">
        <v>4560</v>
      </c>
      <c r="P50" s="133" t="s">
        <v>4578</v>
      </c>
      <c r="Q50" s="133" t="s">
        <v>4557</v>
      </c>
      <c r="R50" s="129" t="s">
        <v>4561</v>
      </c>
      <c r="S50" s="129" t="s">
        <v>4554</v>
      </c>
      <c r="T50" s="129" t="s">
        <v>4563</v>
      </c>
      <c r="U50" s="129"/>
      <c r="V50" s="129">
        <v>4</v>
      </c>
      <c r="W50" s="129"/>
      <c r="X50" s="135"/>
      <c r="Y50" s="135" t="str">
        <f>IFERROR(VLOOKUP($M50,Lookup!$A$2:$B$51,2,FALSE),"")</f>
        <v>Level 1</v>
      </c>
      <c r="Z50" s="129" t="s">
        <v>3038</v>
      </c>
      <c r="AA50" s="130" t="s">
        <v>2802</v>
      </c>
      <c r="AB50" s="135" t="s">
        <v>4107</v>
      </c>
      <c r="AC50" s="402">
        <v>2</v>
      </c>
      <c r="AD50" s="684" t="s">
        <v>4108</v>
      </c>
      <c r="AE50" s="139"/>
      <c r="AF50" s="195">
        <v>2</v>
      </c>
      <c r="AG50" s="195">
        <v>2</v>
      </c>
      <c r="AH50" s="195">
        <v>2</v>
      </c>
      <c r="AI50" s="195">
        <v>2</v>
      </c>
    </row>
    <row r="51" spans="1:35" ht="48" customHeight="1">
      <c r="A51" s="126" t="s">
        <v>2531</v>
      </c>
      <c r="B51" s="667" t="s">
        <v>1106</v>
      </c>
      <c r="C51" s="675" t="s">
        <v>4420</v>
      </c>
      <c r="D51" s="675" t="s">
        <v>1108</v>
      </c>
      <c r="E51" s="475" t="s">
        <v>40</v>
      </c>
      <c r="F51" s="475">
        <v>78950</v>
      </c>
      <c r="G51" s="676"/>
      <c r="H51" s="677"/>
      <c r="I51" s="676">
        <v>7120</v>
      </c>
      <c r="J51" s="445" t="s">
        <v>927</v>
      </c>
      <c r="K51" s="445" t="s">
        <v>3758</v>
      </c>
      <c r="L51" s="678" t="s">
        <v>4579</v>
      </c>
      <c r="M51" s="133" t="s">
        <v>379</v>
      </c>
      <c r="N51" s="133" t="s">
        <v>4570</v>
      </c>
      <c r="O51" s="133" t="s">
        <v>4560</v>
      </c>
      <c r="P51" s="133"/>
      <c r="Q51" s="133" t="s">
        <v>4557</v>
      </c>
      <c r="R51" s="129" t="s">
        <v>4561</v>
      </c>
      <c r="S51" s="129" t="s">
        <v>4554</v>
      </c>
      <c r="T51" s="129" t="s">
        <v>4563</v>
      </c>
      <c r="U51" s="129"/>
      <c r="V51" s="129">
        <v>4</v>
      </c>
      <c r="W51" s="129"/>
      <c r="X51" s="135"/>
      <c r="Y51" s="135" t="str">
        <f>IFERROR(VLOOKUP($M51,Lookup!$A$2:$B$51,2,FALSE),"")</f>
        <v>Level 2</v>
      </c>
      <c r="Z51" s="129">
        <v>2812991869</v>
      </c>
      <c r="AA51" s="130" t="s">
        <v>4422</v>
      </c>
      <c r="AB51" s="135" t="s">
        <v>4107</v>
      </c>
      <c r="AC51" s="402">
        <v>2</v>
      </c>
      <c r="AD51" s="684" t="s">
        <v>3057</v>
      </c>
      <c r="AE51" s="139"/>
      <c r="AF51" s="195">
        <v>2</v>
      </c>
      <c r="AG51" s="195">
        <v>2</v>
      </c>
      <c r="AH51" s="195">
        <v>2</v>
      </c>
      <c r="AI51" s="195">
        <v>2</v>
      </c>
    </row>
    <row r="52" spans="1:35" ht="39.75" hidden="1" customHeight="1">
      <c r="A52" s="126"/>
      <c r="B52" s="173" t="s">
        <v>3749</v>
      </c>
      <c r="C52" s="173" t="s">
        <v>3750</v>
      </c>
      <c r="D52" s="173" t="s">
        <v>3751</v>
      </c>
      <c r="E52" s="173" t="s">
        <v>3752</v>
      </c>
      <c r="F52" s="146">
        <v>3755</v>
      </c>
      <c r="G52" s="173"/>
      <c r="H52" s="173"/>
      <c r="I52" s="173"/>
      <c r="J52" s="173"/>
      <c r="K52" s="173"/>
      <c r="L52" s="187"/>
      <c r="M52" s="685"/>
      <c r="N52" s="685"/>
      <c r="O52" s="685"/>
      <c r="P52" s="685"/>
      <c r="Q52" s="685"/>
      <c r="R52" s="173"/>
      <c r="S52" s="173"/>
      <c r="T52" s="173"/>
      <c r="U52" s="173"/>
      <c r="V52" s="173"/>
      <c r="W52" s="129"/>
      <c r="X52" s="135"/>
      <c r="Y52" s="135" t="str">
        <f>IFERROR(VLOOKUP($M52,Lookup!$A$2:$B$51,2,FALSE),"")</f>
        <v/>
      </c>
      <c r="Z52" s="129"/>
      <c r="AA52" s="129"/>
      <c r="AB52" s="135"/>
      <c r="AC52" s="135"/>
      <c r="AD52" s="138"/>
      <c r="AE52" s="139"/>
      <c r="AF52" s="139"/>
      <c r="AG52" s="139"/>
      <c r="AH52" s="139"/>
      <c r="AI52" s="139"/>
    </row>
    <row r="53" spans="1:35" ht="39.75" customHeight="1">
      <c r="A53" s="126" t="s">
        <v>2531</v>
      </c>
      <c r="B53" s="667" t="s">
        <v>1721</v>
      </c>
      <c r="C53" s="675" t="s">
        <v>4062</v>
      </c>
      <c r="D53" s="675" t="s">
        <v>160</v>
      </c>
      <c r="E53" s="475" t="s">
        <v>40</v>
      </c>
      <c r="F53" s="475">
        <v>78959</v>
      </c>
      <c r="G53" s="676"/>
      <c r="H53" s="677"/>
      <c r="I53" s="676">
        <v>2000</v>
      </c>
      <c r="J53" s="445" t="s">
        <v>927</v>
      </c>
      <c r="K53" s="445" t="s">
        <v>469</v>
      </c>
      <c r="L53" s="678" t="s">
        <v>4580</v>
      </c>
      <c r="M53" s="133" t="s">
        <v>373</v>
      </c>
      <c r="N53" s="133"/>
      <c r="O53" s="133" t="s">
        <v>4560</v>
      </c>
      <c r="P53" s="133"/>
      <c r="Q53" s="133" t="s">
        <v>4557</v>
      </c>
      <c r="R53" s="129"/>
      <c r="S53" s="129" t="s">
        <v>4554</v>
      </c>
      <c r="T53" s="129" t="s">
        <v>4563</v>
      </c>
      <c r="U53" s="129"/>
      <c r="V53" s="129">
        <v>2</v>
      </c>
      <c r="W53" s="129"/>
      <c r="X53" s="135"/>
      <c r="Y53" s="135" t="s">
        <v>897</v>
      </c>
      <c r="Z53" s="129" t="s">
        <v>4426</v>
      </c>
      <c r="AA53" s="129"/>
      <c r="AB53" s="135" t="s">
        <v>4107</v>
      </c>
      <c r="AC53" s="402">
        <v>1</v>
      </c>
      <c r="AD53" s="684" t="s">
        <v>3431</v>
      </c>
      <c r="AE53" s="139"/>
      <c r="AF53" s="195">
        <v>1</v>
      </c>
      <c r="AG53" s="195">
        <v>2</v>
      </c>
      <c r="AH53" s="195">
        <v>1</v>
      </c>
      <c r="AI53" s="195">
        <v>1</v>
      </c>
    </row>
    <row r="54" spans="1:35" ht="39.75" customHeight="1">
      <c r="A54" s="126" t="s">
        <v>362</v>
      </c>
      <c r="B54" s="644" t="s">
        <v>2594</v>
      </c>
      <c r="C54" s="675" t="s">
        <v>166</v>
      </c>
      <c r="D54" s="675" t="s">
        <v>167</v>
      </c>
      <c r="E54" s="475" t="s">
        <v>40</v>
      </c>
      <c r="F54" s="475">
        <v>78163</v>
      </c>
      <c r="G54" s="676">
        <v>1000</v>
      </c>
      <c r="H54" s="677" t="s">
        <v>927</v>
      </c>
      <c r="I54" s="676"/>
      <c r="J54" s="445"/>
      <c r="K54" s="445" t="s">
        <v>472</v>
      </c>
      <c r="L54" s="678"/>
      <c r="M54" s="133" t="s">
        <v>373</v>
      </c>
      <c r="N54" s="133"/>
      <c r="O54" s="133" t="s">
        <v>4560</v>
      </c>
      <c r="P54" s="133"/>
      <c r="Q54" s="133" t="s">
        <v>4557</v>
      </c>
      <c r="R54" s="129"/>
      <c r="S54" s="129"/>
      <c r="T54" s="129"/>
      <c r="U54" s="129"/>
      <c r="V54" s="129">
        <v>4</v>
      </c>
      <c r="W54" s="129"/>
      <c r="X54" s="135"/>
      <c r="Y54" s="135" t="str">
        <f>IFERROR(VLOOKUP($M54,Lookup!$A$2:$B$51,2,FALSE),"")</f>
        <v>Level 4</v>
      </c>
      <c r="Z54" s="129" t="s">
        <v>1117</v>
      </c>
      <c r="AA54" s="129"/>
      <c r="AB54" s="135" t="s">
        <v>4107</v>
      </c>
      <c r="AC54" s="402">
        <v>1</v>
      </c>
      <c r="AD54" s="684" t="s">
        <v>977</v>
      </c>
      <c r="AE54" s="139"/>
      <c r="AF54" s="139"/>
      <c r="AG54" s="195">
        <v>2</v>
      </c>
      <c r="AH54" s="195"/>
      <c r="AI54" s="195">
        <v>2</v>
      </c>
    </row>
    <row r="55" spans="1:35" ht="39.75" customHeight="1">
      <c r="A55" s="654" t="s">
        <v>2969</v>
      </c>
      <c r="B55" s="682" t="s">
        <v>712</v>
      </c>
      <c r="C55" s="675" t="s">
        <v>1120</v>
      </c>
      <c r="D55" s="675" t="s">
        <v>178</v>
      </c>
      <c r="E55" s="475" t="s">
        <v>40</v>
      </c>
      <c r="F55" s="475">
        <v>78948</v>
      </c>
      <c r="G55" s="98"/>
      <c r="H55" s="94"/>
      <c r="I55" s="98"/>
      <c r="J55" s="129"/>
      <c r="K55" s="129"/>
      <c r="L55" s="132"/>
      <c r="M55" s="133" t="s">
        <v>900</v>
      </c>
      <c r="N55" s="133"/>
      <c r="O55" s="133"/>
      <c r="P55" s="133"/>
      <c r="Q55" s="133"/>
      <c r="R55" s="129"/>
      <c r="S55" s="129"/>
      <c r="T55" s="129"/>
      <c r="U55" s="129"/>
      <c r="V55" s="129"/>
      <c r="W55" s="129"/>
      <c r="X55" s="135"/>
      <c r="Y55" s="135" t="str">
        <f>IFERROR(VLOOKUP($M55,Lookup!$A$2:$B$51,2,FALSE),"")</f>
        <v>Level 8</v>
      </c>
      <c r="Z55" s="129"/>
      <c r="AA55" s="129"/>
      <c r="AB55" s="135"/>
      <c r="AC55" s="135"/>
      <c r="AD55" s="138"/>
      <c r="AE55" s="139"/>
      <c r="AF55" s="139"/>
      <c r="AG55" s="195"/>
      <c r="AH55" s="195"/>
      <c r="AI55" s="139"/>
    </row>
    <row r="56" spans="1:35" ht="39.75" hidden="1" customHeight="1">
      <c r="A56" s="126"/>
      <c r="B56" s="128" t="s">
        <v>1119</v>
      </c>
      <c r="C56" s="128" t="s">
        <v>1120</v>
      </c>
      <c r="D56" s="128" t="s">
        <v>178</v>
      </c>
      <c r="E56" s="129" t="s">
        <v>40</v>
      </c>
      <c r="F56" s="129">
        <v>78948</v>
      </c>
      <c r="G56" s="98"/>
      <c r="H56" s="94"/>
      <c r="I56" s="98"/>
      <c r="J56" s="129"/>
      <c r="K56" s="129"/>
      <c r="L56" s="132"/>
      <c r="M56" s="133"/>
      <c r="N56" s="133"/>
      <c r="O56" s="133"/>
      <c r="P56" s="133"/>
      <c r="Q56" s="133"/>
      <c r="R56" s="129"/>
      <c r="S56" s="129"/>
      <c r="T56" s="129"/>
      <c r="U56" s="129"/>
      <c r="V56" s="129"/>
      <c r="W56" s="129"/>
      <c r="X56" s="135"/>
      <c r="Y56" s="135" t="str">
        <f>IFERROR(VLOOKUP($M56,Lookup!$A$2:$B$51,2,FALSE),"")</f>
        <v/>
      </c>
      <c r="Z56" s="129"/>
      <c r="AA56" s="129"/>
      <c r="AB56" s="135"/>
      <c r="AC56" s="135"/>
      <c r="AD56" s="138"/>
      <c r="AE56" s="139"/>
      <c r="AF56" s="139"/>
      <c r="AG56" s="139"/>
      <c r="AH56" s="139"/>
      <c r="AI56" s="139"/>
    </row>
    <row r="57" spans="1:35" ht="39.75" customHeight="1">
      <c r="A57" s="126" t="s">
        <v>362</v>
      </c>
      <c r="B57" s="644" t="s">
        <v>4581</v>
      </c>
      <c r="C57" s="675" t="s">
        <v>4582</v>
      </c>
      <c r="D57" s="675" t="s">
        <v>185</v>
      </c>
      <c r="E57" s="475" t="s">
        <v>40</v>
      </c>
      <c r="F57" s="475">
        <v>78119</v>
      </c>
      <c r="G57" s="676">
        <v>1120</v>
      </c>
      <c r="H57" s="445" t="s">
        <v>927</v>
      </c>
      <c r="I57" s="676"/>
      <c r="J57" s="445"/>
      <c r="K57" s="445" t="s">
        <v>4243</v>
      </c>
      <c r="L57" s="678" t="s">
        <v>4583</v>
      </c>
      <c r="M57" s="133" t="s">
        <v>373</v>
      </c>
      <c r="N57" s="133"/>
      <c r="O57" s="133" t="s">
        <v>4560</v>
      </c>
      <c r="P57" s="133"/>
      <c r="Q57" s="133" t="s">
        <v>4557</v>
      </c>
      <c r="R57" s="129"/>
      <c r="S57" s="129" t="s">
        <v>4554</v>
      </c>
      <c r="T57" s="129" t="s">
        <v>4563</v>
      </c>
      <c r="U57" s="129"/>
      <c r="V57" s="129">
        <v>4</v>
      </c>
      <c r="W57" s="129"/>
      <c r="X57" s="135"/>
      <c r="Y57" s="135" t="str">
        <f>IFERROR(VLOOKUP($M57,Lookup!$A$2:$B$51,2,FALSE),"")</f>
        <v>Level 4</v>
      </c>
      <c r="Z57" s="129">
        <v>2103473340</v>
      </c>
      <c r="AA57" s="129"/>
      <c r="AB57" s="135" t="s">
        <v>4107</v>
      </c>
      <c r="AC57" s="135">
        <v>1</v>
      </c>
      <c r="AD57" s="138" t="s">
        <v>3431</v>
      </c>
      <c r="AE57" s="139"/>
      <c r="AF57" s="139"/>
      <c r="AG57" s="195">
        <v>2</v>
      </c>
      <c r="AH57" s="195"/>
      <c r="AI57" s="195">
        <v>2</v>
      </c>
    </row>
    <row r="58" spans="1:35" ht="39.75" customHeight="1">
      <c r="A58" s="126" t="s">
        <v>2</v>
      </c>
      <c r="B58" s="494" t="s">
        <v>1769</v>
      </c>
      <c r="C58" s="675" t="s">
        <v>1310</v>
      </c>
      <c r="D58" s="675" t="s">
        <v>37</v>
      </c>
      <c r="E58" s="475" t="s">
        <v>40</v>
      </c>
      <c r="F58" s="475">
        <v>78216</v>
      </c>
      <c r="G58" s="495">
        <v>500</v>
      </c>
      <c r="H58" s="493" t="s">
        <v>931</v>
      </c>
      <c r="I58" s="495"/>
      <c r="J58" s="493"/>
      <c r="K58" s="493" t="s">
        <v>996</v>
      </c>
      <c r="L58" s="498" t="s">
        <v>4584</v>
      </c>
      <c r="M58" s="133" t="s">
        <v>899</v>
      </c>
      <c r="N58" s="133"/>
      <c r="O58" s="133"/>
      <c r="P58" s="133"/>
      <c r="Q58" s="133" t="s">
        <v>4553</v>
      </c>
      <c r="R58" s="129"/>
      <c r="S58" s="129" t="s">
        <v>4554</v>
      </c>
      <c r="T58" s="129" t="s">
        <v>4563</v>
      </c>
      <c r="U58" s="129"/>
      <c r="V58" s="129">
        <v>2</v>
      </c>
      <c r="W58" s="129"/>
      <c r="X58" s="135"/>
      <c r="Y58" s="135" t="str">
        <f>IFERROR(VLOOKUP($M58,Lookup!$A$2:$B$51,2,FALSE),"")</f>
        <v/>
      </c>
      <c r="Z58" s="129" t="s">
        <v>2728</v>
      </c>
      <c r="AA58" s="130" t="s">
        <v>2729</v>
      </c>
      <c r="AB58" s="135"/>
      <c r="AC58" s="135"/>
      <c r="AD58" s="138"/>
      <c r="AE58" s="139"/>
      <c r="AF58" s="195">
        <v>2</v>
      </c>
      <c r="AG58" s="195">
        <v>2</v>
      </c>
      <c r="AH58" s="195">
        <v>2</v>
      </c>
      <c r="AI58" s="139"/>
    </row>
    <row r="59" spans="1:35" ht="39.75" customHeight="1">
      <c r="A59" s="126" t="s">
        <v>362</v>
      </c>
      <c r="B59" s="644" t="s">
        <v>3408</v>
      </c>
      <c r="C59" s="675" t="s">
        <v>3409</v>
      </c>
      <c r="D59" s="675" t="s">
        <v>37</v>
      </c>
      <c r="E59" s="475" t="s">
        <v>40</v>
      </c>
      <c r="F59" s="475">
        <v>78217</v>
      </c>
      <c r="G59" s="676">
        <v>500</v>
      </c>
      <c r="H59" s="445" t="s">
        <v>927</v>
      </c>
      <c r="I59" s="676"/>
      <c r="J59" s="445"/>
      <c r="K59" s="445" t="s">
        <v>4150</v>
      </c>
      <c r="L59" s="678"/>
      <c r="M59" s="133" t="s">
        <v>899</v>
      </c>
      <c r="N59" s="133"/>
      <c r="O59" s="133"/>
      <c r="P59" s="133"/>
      <c r="Q59" s="133" t="s">
        <v>4553</v>
      </c>
      <c r="R59" s="129"/>
      <c r="S59" s="129" t="s">
        <v>4554</v>
      </c>
      <c r="T59" s="129" t="s">
        <v>4555</v>
      </c>
      <c r="U59" s="129"/>
      <c r="V59" s="129">
        <v>2</v>
      </c>
      <c r="W59" s="129"/>
      <c r="X59" s="135"/>
      <c r="Y59" s="135" t="str">
        <f>IFERROR(VLOOKUP($M59,Lookup!$A$2:$B$51,2,FALSE),"")</f>
        <v/>
      </c>
      <c r="Z59" s="129" t="s">
        <v>3410</v>
      </c>
      <c r="AA59" s="129"/>
      <c r="AB59" s="135"/>
      <c r="AC59" s="135"/>
      <c r="AD59" s="138"/>
      <c r="AE59" s="139"/>
      <c r="AF59" s="139"/>
      <c r="AG59" s="195">
        <v>2</v>
      </c>
      <c r="AH59" s="195"/>
      <c r="AI59" s="195">
        <v>2</v>
      </c>
    </row>
    <row r="60" spans="1:35" ht="39.75" hidden="1" customHeight="1">
      <c r="A60" s="654"/>
      <c r="B60" s="128" t="s">
        <v>1780</v>
      </c>
      <c r="C60" s="675" t="s">
        <v>3277</v>
      </c>
      <c r="D60" s="675" t="s">
        <v>232</v>
      </c>
      <c r="E60" s="475" t="s">
        <v>40</v>
      </c>
      <c r="F60" s="475">
        <v>78009</v>
      </c>
      <c r="G60" s="98"/>
      <c r="H60" s="94"/>
      <c r="I60" s="98"/>
      <c r="J60" s="129"/>
      <c r="K60" s="129"/>
      <c r="L60" s="132"/>
      <c r="M60" s="133" t="s">
        <v>900</v>
      </c>
      <c r="N60" s="133"/>
      <c r="O60" s="133"/>
      <c r="P60" s="133"/>
      <c r="Q60" s="133"/>
      <c r="R60" s="129"/>
      <c r="S60" s="129"/>
      <c r="T60" s="129"/>
      <c r="U60" s="129"/>
      <c r="V60" s="129"/>
      <c r="W60" s="129"/>
      <c r="X60" s="135"/>
      <c r="Y60" s="135" t="str">
        <f>IFERROR(VLOOKUP($M60,Lookup!$A$2:$B$51,2,FALSE),"")</f>
        <v>Level 8</v>
      </c>
      <c r="Z60" s="129"/>
      <c r="AA60" s="129"/>
      <c r="AB60" s="135"/>
      <c r="AC60" s="135"/>
      <c r="AD60" s="138"/>
      <c r="AE60" s="139"/>
      <c r="AF60" s="139"/>
      <c r="AG60" s="139"/>
      <c r="AH60" s="139"/>
      <c r="AI60" s="139"/>
    </row>
    <row r="61" spans="1:35" ht="39.75" customHeight="1">
      <c r="A61" s="126" t="s">
        <v>362</v>
      </c>
      <c r="B61" s="644" t="s">
        <v>3412</v>
      </c>
      <c r="C61" s="675" t="s">
        <v>3413</v>
      </c>
      <c r="D61" s="675" t="s">
        <v>1024</v>
      </c>
      <c r="E61" s="475" t="s">
        <v>40</v>
      </c>
      <c r="F61" s="475">
        <v>78121</v>
      </c>
      <c r="G61" s="676">
        <v>250</v>
      </c>
      <c r="H61" s="676" t="s">
        <v>927</v>
      </c>
      <c r="I61" s="676"/>
      <c r="J61" s="445"/>
      <c r="K61" s="445" t="s">
        <v>996</v>
      </c>
      <c r="L61" s="678" t="s">
        <v>4585</v>
      </c>
      <c r="M61" s="411" t="s">
        <v>902</v>
      </c>
      <c r="N61" s="133"/>
      <c r="O61" s="133"/>
      <c r="P61" s="133"/>
      <c r="Q61" s="133" t="s">
        <v>4553</v>
      </c>
      <c r="R61" s="129"/>
      <c r="S61" s="129" t="s">
        <v>4566</v>
      </c>
      <c r="T61" s="129" t="s">
        <v>4555</v>
      </c>
      <c r="U61" s="129"/>
      <c r="V61" s="129">
        <v>2</v>
      </c>
      <c r="W61" s="129"/>
      <c r="X61" s="135"/>
      <c r="Y61" s="135" t="str">
        <f>IFERROR(VLOOKUP($M61,Lookup!$A$2:$B$51,2,FALSE),"")</f>
        <v/>
      </c>
      <c r="Z61" s="129">
        <v>2107244281</v>
      </c>
      <c r="AA61" s="130" t="s">
        <v>3414</v>
      </c>
      <c r="AB61" s="135"/>
      <c r="AC61" s="135"/>
      <c r="AD61" s="138"/>
      <c r="AE61" s="139"/>
      <c r="AF61" s="139"/>
      <c r="AG61" s="195">
        <v>2</v>
      </c>
      <c r="AH61" s="195">
        <v>2</v>
      </c>
      <c r="AI61" s="139"/>
    </row>
    <row r="62" spans="1:35" ht="39.75" customHeight="1">
      <c r="A62" s="126" t="s">
        <v>2531</v>
      </c>
      <c r="B62" s="682" t="s">
        <v>3754</v>
      </c>
      <c r="C62" s="675" t="s">
        <v>3755</v>
      </c>
      <c r="D62" s="675" t="s">
        <v>68</v>
      </c>
      <c r="E62" s="475" t="s">
        <v>40</v>
      </c>
      <c r="F62" s="475">
        <v>77018</v>
      </c>
      <c r="G62" s="98"/>
      <c r="H62" s="94"/>
      <c r="I62" s="98"/>
      <c r="J62" s="129"/>
      <c r="K62" s="129"/>
      <c r="L62" s="132"/>
      <c r="M62" s="133"/>
      <c r="N62" s="133"/>
      <c r="O62" s="133"/>
      <c r="P62" s="133"/>
      <c r="Q62" s="133"/>
      <c r="R62" s="129"/>
      <c r="S62" s="129"/>
      <c r="T62" s="129"/>
      <c r="U62" s="129"/>
      <c r="V62" s="129"/>
      <c r="W62" s="129"/>
      <c r="X62" s="135"/>
      <c r="Y62" s="135" t="str">
        <f>IFERROR(VLOOKUP($M62,Lookup!$A$2:$B$51,2,FALSE),"")</f>
        <v/>
      </c>
      <c r="Z62" s="129"/>
      <c r="AA62" s="129"/>
      <c r="AB62" s="135"/>
      <c r="AC62" s="135"/>
      <c r="AD62" s="138"/>
      <c r="AE62" s="139"/>
      <c r="AF62" s="139"/>
      <c r="AG62" s="195">
        <v>2</v>
      </c>
      <c r="AH62" s="195"/>
      <c r="AI62" s="195">
        <v>1</v>
      </c>
    </row>
    <row r="63" spans="1:35" ht="39.75" customHeight="1">
      <c r="A63" s="126" t="s">
        <v>362</v>
      </c>
      <c r="B63" s="644" t="s">
        <v>4432</v>
      </c>
      <c r="C63" s="675" t="s">
        <v>174</v>
      </c>
      <c r="D63" s="675" t="s">
        <v>175</v>
      </c>
      <c r="E63" s="475" t="s">
        <v>40</v>
      </c>
      <c r="F63" s="475">
        <v>78063</v>
      </c>
      <c r="G63" s="676">
        <v>250</v>
      </c>
      <c r="H63" s="677" t="s">
        <v>927</v>
      </c>
      <c r="I63" s="676"/>
      <c r="J63" s="445"/>
      <c r="K63" s="445" t="s">
        <v>3992</v>
      </c>
      <c r="L63" s="678"/>
      <c r="M63" s="133" t="s">
        <v>902</v>
      </c>
      <c r="N63" s="133"/>
      <c r="O63" s="133"/>
      <c r="P63" s="133"/>
      <c r="Q63" s="133" t="s">
        <v>4557</v>
      </c>
      <c r="R63" s="129"/>
      <c r="S63" s="129" t="s">
        <v>4566</v>
      </c>
      <c r="T63" s="129" t="s">
        <v>4555</v>
      </c>
      <c r="U63" s="129"/>
      <c r="V63" s="129">
        <v>4</v>
      </c>
      <c r="W63" s="129"/>
      <c r="X63" s="135"/>
      <c r="Y63" s="135" t="str">
        <f>IFERROR(VLOOKUP($M63,Lookup!$A$2:$B$51,2,FALSE),"")</f>
        <v/>
      </c>
      <c r="Z63" s="129" t="s">
        <v>3991</v>
      </c>
      <c r="AA63" s="130" t="s">
        <v>479</v>
      </c>
      <c r="AB63" s="135"/>
      <c r="AC63" s="135"/>
      <c r="AD63" s="138"/>
      <c r="AE63" s="139"/>
      <c r="AF63" s="139"/>
      <c r="AG63" s="195">
        <v>1</v>
      </c>
      <c r="AH63" s="195"/>
      <c r="AI63" s="195">
        <v>1</v>
      </c>
    </row>
    <row r="64" spans="1:35" ht="54" customHeight="1">
      <c r="A64" s="654" t="s">
        <v>2969</v>
      </c>
      <c r="B64" s="682" t="s">
        <v>3756</v>
      </c>
      <c r="C64" s="675" t="s">
        <v>3757</v>
      </c>
      <c r="D64" s="675" t="s">
        <v>2085</v>
      </c>
      <c r="E64" s="475" t="s">
        <v>40</v>
      </c>
      <c r="F64" s="475">
        <v>77342</v>
      </c>
      <c r="G64" s="98"/>
      <c r="H64" s="94"/>
      <c r="I64" s="98"/>
      <c r="J64" s="129"/>
      <c r="K64" s="129"/>
      <c r="L64" s="132"/>
      <c r="M64" s="133" t="s">
        <v>900</v>
      </c>
      <c r="N64" s="133"/>
      <c r="O64" s="133"/>
      <c r="P64" s="133"/>
      <c r="Q64" s="133"/>
      <c r="R64" s="129"/>
      <c r="S64" s="129"/>
      <c r="T64" s="129"/>
      <c r="U64" s="129"/>
      <c r="V64" s="129"/>
      <c r="W64" s="129"/>
      <c r="X64" s="135"/>
      <c r="Y64" s="135" t="str">
        <f>IFERROR(VLOOKUP($M64,Lookup!$A$2:$B$51,2,FALSE),"")</f>
        <v>Level 8</v>
      </c>
      <c r="Z64" s="129"/>
      <c r="AA64" s="129"/>
      <c r="AB64" s="135"/>
      <c r="AC64" s="135"/>
      <c r="AD64" s="138"/>
      <c r="AE64" s="139"/>
      <c r="AF64" s="139"/>
      <c r="AG64" s="139"/>
      <c r="AH64" s="139"/>
      <c r="AI64" s="139"/>
    </row>
    <row r="65" spans="1:35" ht="60.75" customHeight="1">
      <c r="A65" s="654" t="s">
        <v>2969</v>
      </c>
      <c r="B65" s="682" t="s">
        <v>3758</v>
      </c>
      <c r="C65" s="675" t="s">
        <v>3759</v>
      </c>
      <c r="D65" s="675" t="s">
        <v>68</v>
      </c>
      <c r="E65" s="475" t="s">
        <v>40</v>
      </c>
      <c r="F65" s="475">
        <v>77008</v>
      </c>
      <c r="G65" s="98"/>
      <c r="H65" s="94"/>
      <c r="I65" s="98"/>
      <c r="J65" s="129"/>
      <c r="K65" s="129"/>
      <c r="L65" s="132"/>
      <c r="M65" s="133" t="s">
        <v>900</v>
      </c>
      <c r="N65" s="133"/>
      <c r="O65" s="133"/>
      <c r="P65" s="133"/>
      <c r="Q65" s="133"/>
      <c r="R65" s="129"/>
      <c r="S65" s="129"/>
      <c r="T65" s="129"/>
      <c r="U65" s="129"/>
      <c r="V65" s="129"/>
      <c r="W65" s="129"/>
      <c r="X65" s="135"/>
      <c r="Y65" s="135" t="str">
        <f>IFERROR(VLOOKUP($M65,Lookup!$A$2:$B$51,2,FALSE),"")</f>
        <v>Level 8</v>
      </c>
      <c r="Z65" s="129"/>
      <c r="AA65" s="129"/>
      <c r="AB65" s="135"/>
      <c r="AC65" s="135"/>
      <c r="AD65" s="138"/>
      <c r="AE65" s="139"/>
      <c r="AF65" s="139"/>
      <c r="AG65" s="195">
        <v>1</v>
      </c>
      <c r="AH65" s="195">
        <v>1</v>
      </c>
      <c r="AI65" s="139"/>
    </row>
    <row r="66" spans="1:35" ht="39.75" customHeight="1">
      <c r="A66" s="654" t="s">
        <v>2969</v>
      </c>
      <c r="B66" s="682" t="s">
        <v>2188</v>
      </c>
      <c r="C66" s="675" t="s">
        <v>3760</v>
      </c>
      <c r="D66" s="675" t="s">
        <v>333</v>
      </c>
      <c r="E66" s="475" t="s">
        <v>40</v>
      </c>
      <c r="F66" s="475">
        <v>78066</v>
      </c>
      <c r="G66" s="98"/>
      <c r="H66" s="94"/>
      <c r="I66" s="98"/>
      <c r="J66" s="129"/>
      <c r="K66" s="129"/>
      <c r="L66" s="132"/>
      <c r="M66" s="133" t="s">
        <v>900</v>
      </c>
      <c r="N66" s="133"/>
      <c r="O66" s="133"/>
      <c r="P66" s="133"/>
      <c r="Q66" s="133"/>
      <c r="R66" s="129"/>
      <c r="S66" s="129"/>
      <c r="T66" s="129"/>
      <c r="U66" s="129"/>
      <c r="V66" s="129"/>
      <c r="W66" s="129"/>
      <c r="X66" s="135"/>
      <c r="Y66" s="135" t="str">
        <f>IFERROR(VLOOKUP($M66,Lookup!$A$2:$B$51,2,FALSE),"")</f>
        <v>Level 8</v>
      </c>
      <c r="Z66" s="129"/>
      <c r="AA66" s="129"/>
      <c r="AB66" s="135"/>
      <c r="AC66" s="135"/>
      <c r="AD66" s="138"/>
      <c r="AE66" s="139"/>
      <c r="AF66" s="139"/>
      <c r="AG66" s="195">
        <v>2</v>
      </c>
      <c r="AH66" s="195"/>
      <c r="AI66" s="195">
        <v>1</v>
      </c>
    </row>
    <row r="67" spans="1:35" ht="39.75" customHeight="1">
      <c r="A67" s="126" t="s">
        <v>362</v>
      </c>
      <c r="B67" s="644" t="s">
        <v>4316</v>
      </c>
      <c r="C67" s="675" t="s">
        <v>3393</v>
      </c>
      <c r="D67" s="675" t="s">
        <v>3394</v>
      </c>
      <c r="E67" s="475" t="s">
        <v>40</v>
      </c>
      <c r="F67" s="475">
        <v>78154</v>
      </c>
      <c r="G67" s="676">
        <v>500</v>
      </c>
      <c r="H67" s="445" t="s">
        <v>927</v>
      </c>
      <c r="I67" s="676"/>
      <c r="J67" s="445"/>
      <c r="K67" s="445" t="s">
        <v>4133</v>
      </c>
      <c r="L67" s="678"/>
      <c r="M67" s="133" t="s">
        <v>899</v>
      </c>
      <c r="N67" s="133"/>
      <c r="O67" s="133"/>
      <c r="P67" s="133"/>
      <c r="Q67" s="133" t="s">
        <v>4553</v>
      </c>
      <c r="R67" s="129"/>
      <c r="S67" s="129" t="s">
        <v>4554</v>
      </c>
      <c r="T67" s="129" t="s">
        <v>4563</v>
      </c>
      <c r="U67" s="129"/>
      <c r="V67" s="129">
        <v>2</v>
      </c>
      <c r="W67" s="129"/>
      <c r="X67" s="135"/>
      <c r="Y67" s="135" t="str">
        <f>IFERROR(VLOOKUP($M67,Lookup!$A$2:$B$51,2,FALSE),"")</f>
        <v/>
      </c>
      <c r="Z67" s="129">
        <v>2109671300</v>
      </c>
      <c r="AA67" s="129"/>
      <c r="AB67" s="135"/>
      <c r="AC67" s="135"/>
      <c r="AD67" s="138"/>
      <c r="AE67" s="139"/>
      <c r="AF67" s="139"/>
      <c r="AG67" s="195">
        <v>2</v>
      </c>
      <c r="AH67" s="195"/>
      <c r="AI67" s="195">
        <v>2</v>
      </c>
    </row>
    <row r="68" spans="1:35" ht="36" customHeight="1">
      <c r="A68" s="126" t="s">
        <v>2531</v>
      </c>
      <c r="B68" s="667" t="s">
        <v>1818</v>
      </c>
      <c r="C68" s="675" t="s">
        <v>1819</v>
      </c>
      <c r="D68" s="675" t="s">
        <v>37</v>
      </c>
      <c r="E68" s="475" t="s">
        <v>40</v>
      </c>
      <c r="F68" s="475">
        <v>78219</v>
      </c>
      <c r="G68" s="676"/>
      <c r="H68" s="677"/>
      <c r="I68" s="676">
        <v>751.33</v>
      </c>
      <c r="J68" s="445" t="s">
        <v>927</v>
      </c>
      <c r="K68" s="445" t="s">
        <v>113</v>
      </c>
      <c r="L68" s="678" t="s">
        <v>4586</v>
      </c>
      <c r="M68" s="133" t="s">
        <v>899</v>
      </c>
      <c r="N68" s="133"/>
      <c r="O68" s="133"/>
      <c r="P68" s="133"/>
      <c r="Q68" s="133" t="s">
        <v>4553</v>
      </c>
      <c r="R68" s="129"/>
      <c r="S68" s="129" t="s">
        <v>4554</v>
      </c>
      <c r="T68" s="129" t="s">
        <v>4555</v>
      </c>
      <c r="U68" s="135"/>
      <c r="V68" s="135">
        <v>2</v>
      </c>
      <c r="W68" s="135"/>
      <c r="X68" s="135"/>
      <c r="Y68" s="135" t="str">
        <f>IFERROR(VLOOKUP($M68,Lookup!$A$2:$B$51,2,FALSE),"")</f>
        <v/>
      </c>
      <c r="Z68" s="129" t="s">
        <v>1820</v>
      </c>
      <c r="AA68" s="150"/>
      <c r="AB68" s="135"/>
      <c r="AC68" s="135"/>
      <c r="AD68" s="138"/>
      <c r="AE68" s="139"/>
      <c r="AF68" s="139"/>
      <c r="AG68" s="195">
        <v>2</v>
      </c>
      <c r="AH68" s="195"/>
      <c r="AI68" s="195">
        <v>2</v>
      </c>
    </row>
    <row r="69" spans="1:35" ht="39.75" customHeight="1">
      <c r="A69" s="126" t="s">
        <v>362</v>
      </c>
      <c r="B69" s="644" t="s">
        <v>3761</v>
      </c>
      <c r="C69" s="675" t="s">
        <v>3762</v>
      </c>
      <c r="D69" s="675" t="s">
        <v>1564</v>
      </c>
      <c r="E69" s="475" t="s">
        <v>40</v>
      </c>
      <c r="F69" s="475">
        <v>78070</v>
      </c>
      <c r="G69" s="676">
        <v>250</v>
      </c>
      <c r="H69" s="677" t="s">
        <v>927</v>
      </c>
      <c r="I69" s="676"/>
      <c r="J69" s="445"/>
      <c r="K69" s="445" t="s">
        <v>4167</v>
      </c>
      <c r="L69" s="678"/>
      <c r="M69" s="411" t="s">
        <v>902</v>
      </c>
      <c r="N69" s="133"/>
      <c r="O69" s="133"/>
      <c r="P69" s="133"/>
      <c r="Q69" s="133" t="s">
        <v>4553</v>
      </c>
      <c r="R69" s="129"/>
      <c r="S69" s="129" t="s">
        <v>4566</v>
      </c>
      <c r="T69" s="129" t="s">
        <v>4555</v>
      </c>
      <c r="U69" s="129"/>
      <c r="V69" s="129">
        <v>2</v>
      </c>
      <c r="W69" s="129"/>
      <c r="X69" s="135"/>
      <c r="Y69" s="135" t="str">
        <f>IFERROR(VLOOKUP($M69,Lookup!$A$2:$B$51,2,FALSE),"")</f>
        <v/>
      </c>
      <c r="Z69" s="129"/>
      <c r="AA69" s="130"/>
      <c r="AB69" s="135"/>
      <c r="AC69" s="135"/>
      <c r="AD69" s="138"/>
      <c r="AE69" s="139"/>
      <c r="AF69" s="139"/>
      <c r="AG69" s="195">
        <v>2</v>
      </c>
      <c r="AH69" s="195"/>
      <c r="AI69" s="195">
        <v>1</v>
      </c>
    </row>
    <row r="70" spans="1:35" ht="39.75" customHeight="1">
      <c r="A70" s="654" t="s">
        <v>2531</v>
      </c>
      <c r="B70" s="667" t="s">
        <v>4439</v>
      </c>
      <c r="C70" s="675" t="s">
        <v>3628</v>
      </c>
      <c r="D70" s="675" t="s">
        <v>3629</v>
      </c>
      <c r="E70" s="475" t="s">
        <v>40</v>
      </c>
      <c r="F70" s="475">
        <v>77581</v>
      </c>
      <c r="G70" s="98"/>
      <c r="H70" s="94"/>
      <c r="I70" s="98"/>
      <c r="J70" s="129" t="s">
        <v>927</v>
      </c>
      <c r="K70" s="129" t="s">
        <v>3758</v>
      </c>
      <c r="L70" s="132"/>
      <c r="M70" s="133" t="s">
        <v>900</v>
      </c>
      <c r="N70" s="133"/>
      <c r="O70" s="133"/>
      <c r="P70" s="133"/>
      <c r="Q70" s="133"/>
      <c r="R70" s="129"/>
      <c r="S70" s="129"/>
      <c r="T70" s="129"/>
      <c r="U70" s="129"/>
      <c r="V70" s="129"/>
      <c r="W70" s="129"/>
      <c r="X70" s="135"/>
      <c r="Y70" s="135" t="str">
        <f>IFERROR(VLOOKUP($M70,Lookup!$A$2:$B$51,2,FALSE),"")</f>
        <v>Level 8</v>
      </c>
      <c r="Z70" s="129"/>
      <c r="AA70" s="129"/>
      <c r="AB70" s="135"/>
      <c r="AC70" s="135"/>
      <c r="AD70" s="138"/>
      <c r="AE70" s="139"/>
      <c r="AF70" s="139"/>
      <c r="AG70" s="195">
        <v>2</v>
      </c>
      <c r="AH70" s="195"/>
      <c r="AI70" s="195">
        <v>2</v>
      </c>
    </row>
    <row r="71" spans="1:35" ht="39.75" customHeight="1">
      <c r="A71" s="126" t="s">
        <v>362</v>
      </c>
      <c r="B71" s="644" t="s">
        <v>3766</v>
      </c>
      <c r="C71" s="675" t="s">
        <v>3767</v>
      </c>
      <c r="D71" s="675" t="s">
        <v>234</v>
      </c>
      <c r="E71" s="475" t="s">
        <v>40</v>
      </c>
      <c r="F71" s="475">
        <v>78132</v>
      </c>
      <c r="G71" s="676">
        <v>250</v>
      </c>
      <c r="H71" s="677" t="s">
        <v>927</v>
      </c>
      <c r="I71" s="676"/>
      <c r="J71" s="445"/>
      <c r="K71" s="445" t="s">
        <v>1814</v>
      </c>
      <c r="L71" s="678" t="s">
        <v>4587</v>
      </c>
      <c r="M71" s="133" t="s">
        <v>902</v>
      </c>
      <c r="N71" s="133"/>
      <c r="O71" s="133"/>
      <c r="P71" s="133"/>
      <c r="Q71" s="133" t="s">
        <v>4553</v>
      </c>
      <c r="R71" s="129"/>
      <c r="S71" s="129" t="s">
        <v>4566</v>
      </c>
      <c r="T71" s="129" t="s">
        <v>4555</v>
      </c>
      <c r="U71" s="129"/>
      <c r="V71" s="129">
        <v>2</v>
      </c>
      <c r="W71" s="129"/>
      <c r="X71" s="135"/>
      <c r="Y71" s="135" t="str">
        <f>IFERROR(VLOOKUP($M71,Lookup!$A$2:$B$51,2,FALSE),"")</f>
        <v/>
      </c>
      <c r="Z71" s="129" t="s">
        <v>3768</v>
      </c>
      <c r="AA71" s="130" t="s">
        <v>3769</v>
      </c>
      <c r="AB71" s="135"/>
      <c r="AC71" s="135"/>
      <c r="AD71" s="138"/>
      <c r="AE71" s="139"/>
      <c r="AF71" s="139"/>
      <c r="AG71" s="195">
        <v>2</v>
      </c>
      <c r="AH71" s="195"/>
      <c r="AI71" s="195">
        <v>1</v>
      </c>
    </row>
    <row r="72" spans="1:35" ht="39.75" customHeight="1">
      <c r="A72" s="654" t="s">
        <v>2969</v>
      </c>
      <c r="B72" s="682" t="s">
        <v>3770</v>
      </c>
      <c r="C72" s="675" t="s">
        <v>3771</v>
      </c>
      <c r="D72" s="675" t="s">
        <v>37</v>
      </c>
      <c r="E72" s="475" t="s">
        <v>40</v>
      </c>
      <c r="F72" s="475">
        <v>78259</v>
      </c>
      <c r="G72" s="98"/>
      <c r="H72" s="94"/>
      <c r="I72" s="98"/>
      <c r="J72" s="129"/>
      <c r="K72" s="129"/>
      <c r="L72" s="132"/>
      <c r="M72" s="133" t="s">
        <v>900</v>
      </c>
      <c r="N72" s="133"/>
      <c r="O72" s="133"/>
      <c r="P72" s="133"/>
      <c r="Q72" s="133"/>
      <c r="R72" s="129"/>
      <c r="S72" s="129"/>
      <c r="T72" s="129"/>
      <c r="U72" s="129"/>
      <c r="V72" s="129"/>
      <c r="W72" s="129"/>
      <c r="X72" s="135"/>
      <c r="Y72" s="135" t="str">
        <f>IFERROR(VLOOKUP($M72,Lookup!$A$2:$B$51,2,FALSE),"")</f>
        <v>Level 8</v>
      </c>
      <c r="Z72" s="129"/>
      <c r="AA72" s="129"/>
      <c r="AB72" s="135"/>
      <c r="AC72" s="135"/>
      <c r="AD72" s="138"/>
      <c r="AE72" s="139"/>
      <c r="AF72" s="139"/>
      <c r="AG72" s="195">
        <v>2</v>
      </c>
      <c r="AH72" s="195"/>
      <c r="AI72" s="195">
        <v>1</v>
      </c>
    </row>
    <row r="73" spans="1:35" ht="39.75" customHeight="1">
      <c r="A73" s="126" t="s">
        <v>2</v>
      </c>
      <c r="B73" s="494" t="s">
        <v>1840</v>
      </c>
      <c r="C73" s="675" t="s">
        <v>1841</v>
      </c>
      <c r="D73" s="675" t="s">
        <v>234</v>
      </c>
      <c r="E73" s="475" t="s">
        <v>40</v>
      </c>
      <c r="F73" s="475">
        <v>78130</v>
      </c>
      <c r="G73" s="495">
        <v>250</v>
      </c>
      <c r="H73" s="680" t="s">
        <v>931</v>
      </c>
      <c r="I73" s="495"/>
      <c r="J73" s="493"/>
      <c r="K73" s="493" t="s">
        <v>996</v>
      </c>
      <c r="L73" s="498" t="s">
        <v>4588</v>
      </c>
      <c r="M73" s="133" t="s">
        <v>902</v>
      </c>
      <c r="N73" s="133"/>
      <c r="O73" s="133"/>
      <c r="P73" s="133"/>
      <c r="Q73" s="133" t="s">
        <v>4553</v>
      </c>
      <c r="R73" s="129"/>
      <c r="S73" s="129" t="s">
        <v>4554</v>
      </c>
      <c r="T73" s="129" t="s">
        <v>4555</v>
      </c>
      <c r="U73" s="679"/>
      <c r="V73" s="129">
        <v>2</v>
      </c>
      <c r="W73" s="129"/>
      <c r="X73" s="135"/>
      <c r="Y73" s="135" t="str">
        <f>IFERROR(VLOOKUP($M73,Lookup!$A$2:$B$51,2,FALSE),"")</f>
        <v/>
      </c>
      <c r="Z73" s="129"/>
      <c r="AA73" s="129"/>
      <c r="AB73" s="135"/>
      <c r="AC73" s="135"/>
      <c r="AD73" s="138"/>
      <c r="AE73" s="139"/>
      <c r="AF73" s="139"/>
      <c r="AG73" s="195">
        <v>2</v>
      </c>
      <c r="AH73" s="195"/>
      <c r="AI73" s="195">
        <v>1</v>
      </c>
    </row>
    <row r="74" spans="1:35" ht="39.75" customHeight="1">
      <c r="A74" s="126" t="s">
        <v>2531</v>
      </c>
      <c r="B74" s="667" t="s">
        <v>3065</v>
      </c>
      <c r="C74" s="675" t="s">
        <v>2731</v>
      </c>
      <c r="D74" s="675" t="s">
        <v>234</v>
      </c>
      <c r="E74" s="475" t="s">
        <v>40</v>
      </c>
      <c r="F74" s="475">
        <v>78130</v>
      </c>
      <c r="G74" s="676"/>
      <c r="H74" s="677"/>
      <c r="I74" s="676">
        <v>16380</v>
      </c>
      <c r="J74" s="677" t="s">
        <v>927</v>
      </c>
      <c r="K74" s="445" t="s">
        <v>1045</v>
      </c>
      <c r="L74" s="678" t="s">
        <v>4589</v>
      </c>
      <c r="M74" s="133" t="s">
        <v>382</v>
      </c>
      <c r="N74" s="133" t="s">
        <v>2694</v>
      </c>
      <c r="O74" s="133" t="s">
        <v>4560</v>
      </c>
      <c r="P74" s="133" t="s">
        <v>4578</v>
      </c>
      <c r="Q74" s="133" t="s">
        <v>4557</v>
      </c>
      <c r="R74" s="129" t="s">
        <v>4561</v>
      </c>
      <c r="S74" s="129" t="s">
        <v>4562</v>
      </c>
      <c r="T74" s="129" t="s">
        <v>4563</v>
      </c>
      <c r="U74" s="129"/>
      <c r="V74" s="129">
        <v>4</v>
      </c>
      <c r="W74" s="129"/>
      <c r="X74" s="135"/>
      <c r="Y74" s="135" t="str">
        <f>IFERROR(VLOOKUP($M74,Lookup!$A$2:$B$51,2,FALSE),"")</f>
        <v>Level 1</v>
      </c>
      <c r="Z74" s="129" t="s">
        <v>1853</v>
      </c>
      <c r="AA74" s="130" t="s">
        <v>2569</v>
      </c>
      <c r="AB74" s="135" t="s">
        <v>4107</v>
      </c>
      <c r="AC74" s="402">
        <v>2</v>
      </c>
      <c r="AD74" s="684" t="s">
        <v>4214</v>
      </c>
      <c r="AE74" s="139"/>
      <c r="AF74" s="195">
        <v>2</v>
      </c>
      <c r="AG74" s="195">
        <v>2</v>
      </c>
      <c r="AH74" s="195">
        <v>2</v>
      </c>
      <c r="AI74" s="195">
        <v>2</v>
      </c>
    </row>
    <row r="75" spans="1:35" ht="39.75" customHeight="1">
      <c r="A75" s="126" t="s">
        <v>362</v>
      </c>
      <c r="B75" s="644" t="s">
        <v>1139</v>
      </c>
      <c r="C75" s="675" t="s">
        <v>1140</v>
      </c>
      <c r="D75" s="675" t="s">
        <v>37</v>
      </c>
      <c r="E75" s="475" t="s">
        <v>40</v>
      </c>
      <c r="F75" s="475">
        <v>78248</v>
      </c>
      <c r="G75" s="676">
        <v>250</v>
      </c>
      <c r="H75" s="677" t="s">
        <v>927</v>
      </c>
      <c r="I75" s="676"/>
      <c r="J75" s="445"/>
      <c r="K75" s="445" t="s">
        <v>4167</v>
      </c>
      <c r="L75" s="678"/>
      <c r="M75" s="411" t="s">
        <v>902</v>
      </c>
      <c r="N75" s="133"/>
      <c r="O75" s="133"/>
      <c r="P75" s="133"/>
      <c r="Q75" s="133" t="s">
        <v>4553</v>
      </c>
      <c r="R75" s="129"/>
      <c r="S75" s="129" t="s">
        <v>4566</v>
      </c>
      <c r="T75" s="129" t="s">
        <v>4555</v>
      </c>
      <c r="U75" s="129"/>
      <c r="V75" s="129">
        <v>2</v>
      </c>
      <c r="W75" s="129"/>
      <c r="X75" s="135"/>
      <c r="Y75" s="135" t="str">
        <f>IFERROR(VLOOKUP($M75,Lookup!$A$2:$B$51,2,FALSE),"")</f>
        <v/>
      </c>
      <c r="Z75" s="129" t="s">
        <v>1141</v>
      </c>
      <c r="AA75" s="130" t="s">
        <v>1142</v>
      </c>
      <c r="AB75" s="135"/>
      <c r="AC75" s="135"/>
      <c r="AD75" s="138"/>
      <c r="AE75" s="139"/>
      <c r="AF75" s="139"/>
      <c r="AG75" s="195">
        <v>2</v>
      </c>
      <c r="AH75" s="195"/>
      <c r="AI75" s="195">
        <v>1</v>
      </c>
    </row>
    <row r="76" spans="1:35" ht="39.75" customHeight="1">
      <c r="A76" s="654" t="s">
        <v>2969</v>
      </c>
      <c r="B76" s="682" t="s">
        <v>3630</v>
      </c>
      <c r="C76" s="675" t="s">
        <v>3631</v>
      </c>
      <c r="D76" s="675" t="s">
        <v>755</v>
      </c>
      <c r="E76" s="475" t="s">
        <v>40</v>
      </c>
      <c r="F76" s="475">
        <v>78666</v>
      </c>
      <c r="G76" s="98"/>
      <c r="H76" s="94"/>
      <c r="I76" s="98"/>
      <c r="J76" s="129"/>
      <c r="K76" s="129"/>
      <c r="L76" s="132"/>
      <c r="M76" s="133" t="s">
        <v>900</v>
      </c>
      <c r="N76" s="133"/>
      <c r="O76" s="133"/>
      <c r="P76" s="133"/>
      <c r="Q76" s="133"/>
      <c r="R76" s="129"/>
      <c r="S76" s="129"/>
      <c r="T76" s="129"/>
      <c r="U76" s="129"/>
      <c r="V76" s="129"/>
      <c r="W76" s="129"/>
      <c r="X76" s="135"/>
      <c r="Y76" s="135" t="str">
        <f>IFERROR(VLOOKUP($M76,Lookup!$A$2:$B$51,2,FALSE),"")</f>
        <v>Level 8</v>
      </c>
      <c r="Z76" s="129"/>
      <c r="AA76" s="129"/>
      <c r="AB76" s="135"/>
      <c r="AC76" s="135"/>
      <c r="AD76" s="138"/>
      <c r="AE76" s="139"/>
      <c r="AF76" s="139"/>
      <c r="AG76" s="195">
        <v>1</v>
      </c>
      <c r="AH76" s="195"/>
      <c r="AI76" s="195">
        <v>1</v>
      </c>
    </row>
    <row r="77" spans="1:35" ht="39.75" customHeight="1">
      <c r="A77" s="126" t="s">
        <v>2531</v>
      </c>
      <c r="B77" s="494" t="s">
        <v>3609</v>
      </c>
      <c r="C77" s="675" t="s">
        <v>3610</v>
      </c>
      <c r="D77" s="675" t="s">
        <v>234</v>
      </c>
      <c r="E77" s="475" t="s">
        <v>40</v>
      </c>
      <c r="F77" s="475">
        <v>78130</v>
      </c>
      <c r="G77" s="495"/>
      <c r="H77" s="680"/>
      <c r="I77" s="495">
        <v>1050</v>
      </c>
      <c r="J77" s="493" t="s">
        <v>931</v>
      </c>
      <c r="K77" s="493" t="s">
        <v>996</v>
      </c>
      <c r="L77" s="498" t="s">
        <v>4590</v>
      </c>
      <c r="M77" s="133" t="s">
        <v>373</v>
      </c>
      <c r="N77" s="133"/>
      <c r="O77" s="133" t="s">
        <v>4560</v>
      </c>
      <c r="P77" s="133"/>
      <c r="Q77" s="133" t="s">
        <v>4557</v>
      </c>
      <c r="R77" s="129"/>
      <c r="S77" s="129" t="s">
        <v>4554</v>
      </c>
      <c r="T77" s="129" t="s">
        <v>4563</v>
      </c>
      <c r="U77" s="129"/>
      <c r="V77" s="129">
        <v>2</v>
      </c>
      <c r="W77" s="129"/>
      <c r="X77" s="135"/>
      <c r="Y77" s="135" t="str">
        <f>IFERROR(VLOOKUP($M77,Lookup!$A$2:$B$51,2,FALSE),"")</f>
        <v>Level 4</v>
      </c>
      <c r="Z77" s="129" t="s">
        <v>3611</v>
      </c>
      <c r="AA77" s="129"/>
      <c r="AB77" s="135" t="s">
        <v>4107</v>
      </c>
      <c r="AC77" s="402">
        <v>1</v>
      </c>
      <c r="AD77" s="684" t="s">
        <v>3431</v>
      </c>
      <c r="AE77" s="139"/>
      <c r="AF77" s="139"/>
      <c r="AG77" s="195">
        <v>2</v>
      </c>
      <c r="AH77" s="195"/>
      <c r="AI77" s="139"/>
    </row>
    <row r="78" spans="1:35" ht="39.75" hidden="1" customHeight="1">
      <c r="A78" s="126"/>
      <c r="B78" s="128" t="s">
        <v>3775</v>
      </c>
      <c r="C78" s="128" t="s">
        <v>3776</v>
      </c>
      <c r="D78" s="128" t="s">
        <v>3544</v>
      </c>
      <c r="E78" s="129" t="s">
        <v>40</v>
      </c>
      <c r="F78" s="129">
        <v>78052</v>
      </c>
      <c r="G78" s="98"/>
      <c r="H78" s="94"/>
      <c r="I78" s="98"/>
      <c r="J78" s="129"/>
      <c r="K78" s="129"/>
      <c r="L78" s="132"/>
      <c r="M78" s="133"/>
      <c r="N78" s="133"/>
      <c r="O78" s="133"/>
      <c r="P78" s="133"/>
      <c r="Q78" s="133"/>
      <c r="R78" s="129"/>
      <c r="S78" s="129"/>
      <c r="T78" s="129"/>
      <c r="U78" s="129"/>
      <c r="V78" s="129"/>
      <c r="W78" s="129"/>
      <c r="X78" s="135"/>
      <c r="Y78" s="135" t="str">
        <f>IFERROR(VLOOKUP($M78,Lookup!$A$2:$B$51,2,FALSE),"")</f>
        <v/>
      </c>
      <c r="Z78" s="129"/>
      <c r="AA78" s="148"/>
      <c r="AB78" s="135"/>
      <c r="AC78" s="135"/>
      <c r="AD78" s="138"/>
      <c r="AE78" s="139"/>
      <c r="AF78" s="139"/>
      <c r="AG78" s="139"/>
      <c r="AH78" s="139"/>
      <c r="AI78" s="139"/>
    </row>
    <row r="79" spans="1:35" ht="39.75" customHeight="1">
      <c r="A79" s="654" t="s">
        <v>2969</v>
      </c>
      <c r="B79" s="682" t="s">
        <v>3773</v>
      </c>
      <c r="C79" s="675" t="s">
        <v>3774</v>
      </c>
      <c r="D79" s="675" t="s">
        <v>115</v>
      </c>
      <c r="E79" s="475" t="s">
        <v>40</v>
      </c>
      <c r="F79" s="475">
        <v>78064</v>
      </c>
      <c r="G79" s="98"/>
      <c r="H79" s="94"/>
      <c r="I79" s="98"/>
      <c r="J79" s="129"/>
      <c r="K79" s="129"/>
      <c r="L79" s="132"/>
      <c r="M79" s="133" t="s">
        <v>900</v>
      </c>
      <c r="N79" s="133"/>
      <c r="O79" s="133"/>
      <c r="P79" s="133"/>
      <c r="Q79" s="133"/>
      <c r="R79" s="129"/>
      <c r="S79" s="129"/>
      <c r="T79" s="129"/>
      <c r="U79" s="129"/>
      <c r="V79" s="129"/>
      <c r="W79" s="129"/>
      <c r="X79" s="135"/>
      <c r="Y79" s="135"/>
      <c r="Z79" s="129"/>
      <c r="AA79" s="148"/>
      <c r="AB79" s="135"/>
      <c r="AC79" s="135"/>
      <c r="AD79" s="138"/>
      <c r="AE79" s="139"/>
      <c r="AF79" s="139"/>
      <c r="AG79" s="195">
        <v>2</v>
      </c>
      <c r="AH79" s="195"/>
      <c r="AI79" s="195">
        <v>2</v>
      </c>
    </row>
    <row r="80" spans="1:35" ht="39.75" customHeight="1">
      <c r="A80" s="654" t="s">
        <v>2969</v>
      </c>
      <c r="B80" s="682" t="s">
        <v>3632</v>
      </c>
      <c r="C80" s="675" t="s">
        <v>3633</v>
      </c>
      <c r="D80" s="675" t="s">
        <v>129</v>
      </c>
      <c r="E80" s="475" t="s">
        <v>40</v>
      </c>
      <c r="F80" s="475">
        <v>78155</v>
      </c>
      <c r="G80" s="98"/>
      <c r="H80" s="94"/>
      <c r="I80" s="98"/>
      <c r="J80" s="129"/>
      <c r="K80" s="129"/>
      <c r="L80" s="132"/>
      <c r="M80" s="133" t="s">
        <v>900</v>
      </c>
      <c r="N80" s="133"/>
      <c r="O80" s="133"/>
      <c r="P80" s="133"/>
      <c r="Q80" s="133"/>
      <c r="R80" s="129"/>
      <c r="S80" s="129"/>
      <c r="T80" s="129"/>
      <c r="U80" s="129"/>
      <c r="V80" s="129"/>
      <c r="W80" s="129"/>
      <c r="X80" s="135"/>
      <c r="Y80" s="135" t="str">
        <f>IFERROR(VLOOKUP($M80,Lookup!$A$2:$B$51,2,FALSE),"")</f>
        <v>Level 8</v>
      </c>
      <c r="Z80" s="129"/>
      <c r="AA80" s="129"/>
      <c r="AB80" s="135"/>
      <c r="AC80" s="135"/>
      <c r="AD80" s="138"/>
      <c r="AE80" s="139"/>
      <c r="AF80" s="139"/>
      <c r="AG80" s="195"/>
      <c r="AH80" s="195"/>
      <c r="AI80" s="139"/>
    </row>
    <row r="81" spans="1:35" ht="39.75" customHeight="1">
      <c r="A81" s="654" t="s">
        <v>2969</v>
      </c>
      <c r="B81" s="682" t="s">
        <v>4446</v>
      </c>
      <c r="C81" s="675" t="s">
        <v>4447</v>
      </c>
      <c r="D81" s="675" t="s">
        <v>107</v>
      </c>
      <c r="E81" s="475" t="s">
        <v>40</v>
      </c>
      <c r="F81" s="475">
        <v>78016</v>
      </c>
      <c r="G81" s="98"/>
      <c r="H81" s="94"/>
      <c r="I81" s="98"/>
      <c r="J81" s="129"/>
      <c r="K81" s="129"/>
      <c r="L81" s="132"/>
      <c r="M81" s="133" t="s">
        <v>900</v>
      </c>
      <c r="N81" s="133"/>
      <c r="O81" s="133"/>
      <c r="P81" s="133"/>
      <c r="Q81" s="133"/>
      <c r="R81" s="129"/>
      <c r="S81" s="129"/>
      <c r="T81" s="129"/>
      <c r="U81" s="129"/>
      <c r="V81" s="129"/>
      <c r="W81" s="129"/>
      <c r="X81" s="135"/>
      <c r="Y81" s="135" t="str">
        <f>IFERROR(VLOOKUP($M81,Lookup!$A$2:$B$51,2,FALSE),"")</f>
        <v>Level 8</v>
      </c>
      <c r="Z81" s="129"/>
      <c r="AA81" s="129"/>
      <c r="AB81" s="135"/>
      <c r="AC81" s="135"/>
      <c r="AD81" s="138"/>
      <c r="AE81" s="139"/>
      <c r="AF81" s="139"/>
      <c r="AG81" s="195">
        <v>2</v>
      </c>
      <c r="AH81" s="195"/>
      <c r="AI81" s="195">
        <v>2</v>
      </c>
    </row>
    <row r="82" spans="1:35" ht="39.75" customHeight="1">
      <c r="A82" s="126" t="s">
        <v>2531</v>
      </c>
      <c r="B82" s="667" t="s">
        <v>2570</v>
      </c>
      <c r="C82" s="675" t="s">
        <v>2571</v>
      </c>
      <c r="D82" s="675" t="s">
        <v>1630</v>
      </c>
      <c r="E82" s="475" t="s">
        <v>40</v>
      </c>
      <c r="F82" s="475">
        <v>78148</v>
      </c>
      <c r="G82" s="676"/>
      <c r="H82" s="677"/>
      <c r="I82" s="676">
        <v>2280.9499999999998</v>
      </c>
      <c r="J82" s="445" t="s">
        <v>927</v>
      </c>
      <c r="K82" s="445" t="s">
        <v>587</v>
      </c>
      <c r="L82" s="678" t="s">
        <v>4591</v>
      </c>
      <c r="M82" s="133" t="s">
        <v>373</v>
      </c>
      <c r="N82" s="686"/>
      <c r="O82" s="133" t="s">
        <v>4560</v>
      </c>
      <c r="P82" s="133"/>
      <c r="Q82" s="133" t="s">
        <v>4557</v>
      </c>
      <c r="R82" s="129"/>
      <c r="S82" s="129" t="s">
        <v>4554</v>
      </c>
      <c r="T82" s="129" t="s">
        <v>4563</v>
      </c>
      <c r="U82" s="129"/>
      <c r="V82" s="129">
        <v>2</v>
      </c>
      <c r="W82" s="129"/>
      <c r="X82" s="135"/>
      <c r="Y82" s="135" t="str">
        <f>IFERROR(VLOOKUP($M82,Lookup!$A$2:$B$51,2,FALSE),"")</f>
        <v>Level 4</v>
      </c>
      <c r="Z82" s="129" t="s">
        <v>2572</v>
      </c>
      <c r="AA82" s="129"/>
      <c r="AB82" s="135" t="s">
        <v>4107</v>
      </c>
      <c r="AC82" s="402">
        <v>1</v>
      </c>
      <c r="AD82" s="684" t="s">
        <v>3431</v>
      </c>
      <c r="AE82" s="139"/>
      <c r="AF82" s="195">
        <v>1</v>
      </c>
      <c r="AG82" s="195">
        <v>2</v>
      </c>
      <c r="AH82" s="195">
        <v>1</v>
      </c>
      <c r="AI82" s="195">
        <v>1</v>
      </c>
    </row>
    <row r="83" spans="1:35" ht="39.75" customHeight="1">
      <c r="A83" s="126" t="s">
        <v>362</v>
      </c>
      <c r="B83" s="644" t="s">
        <v>3777</v>
      </c>
      <c r="C83" s="675" t="s">
        <v>3778</v>
      </c>
      <c r="D83" s="675" t="s">
        <v>48</v>
      </c>
      <c r="E83" s="475" t="s">
        <v>40</v>
      </c>
      <c r="F83" s="475">
        <v>78023</v>
      </c>
      <c r="G83" s="98">
        <v>250</v>
      </c>
      <c r="H83" s="94" t="s">
        <v>927</v>
      </c>
      <c r="I83" s="98"/>
      <c r="J83" s="129"/>
      <c r="K83" s="129" t="s">
        <v>4155</v>
      </c>
      <c r="L83" s="132"/>
      <c r="M83" s="133" t="s">
        <v>902</v>
      </c>
      <c r="N83" s="133"/>
      <c r="O83" s="133"/>
      <c r="P83" s="133"/>
      <c r="Q83" s="133" t="s">
        <v>4553</v>
      </c>
      <c r="R83" s="129"/>
      <c r="S83" s="129" t="s">
        <v>4554</v>
      </c>
      <c r="T83" s="129" t="s">
        <v>4555</v>
      </c>
      <c r="U83" s="679"/>
      <c r="V83" s="129"/>
      <c r="W83" s="129"/>
      <c r="X83" s="135"/>
      <c r="Y83" s="135" t="str">
        <f>IFERROR(VLOOKUP($M83,Lookup!$A$2:$B$51,2,FALSE),"")</f>
        <v/>
      </c>
      <c r="Z83" s="129" t="s">
        <v>3779</v>
      </c>
      <c r="AA83" s="129"/>
      <c r="AB83" s="135"/>
      <c r="AC83" s="135"/>
      <c r="AD83" s="138"/>
      <c r="AE83" s="139"/>
      <c r="AF83" s="139"/>
      <c r="AG83" s="195">
        <v>2</v>
      </c>
      <c r="AH83" s="195"/>
      <c r="AI83" s="195">
        <v>1</v>
      </c>
    </row>
    <row r="84" spans="1:35" ht="39.75" customHeight="1">
      <c r="A84" s="126" t="s">
        <v>362</v>
      </c>
      <c r="B84" s="644" t="s">
        <v>3379</v>
      </c>
      <c r="C84" s="675" t="s">
        <v>3109</v>
      </c>
      <c r="D84" s="675" t="s">
        <v>3110</v>
      </c>
      <c r="E84" s="475" t="s">
        <v>40</v>
      </c>
      <c r="F84" s="475">
        <v>77571</v>
      </c>
      <c r="G84" s="676">
        <v>1000</v>
      </c>
      <c r="H84" s="445" t="s">
        <v>927</v>
      </c>
      <c r="I84" s="676"/>
      <c r="J84" s="445"/>
      <c r="K84" s="445" t="s">
        <v>3758</v>
      </c>
      <c r="L84" s="678"/>
      <c r="M84" s="133" t="s">
        <v>373</v>
      </c>
      <c r="N84" s="133"/>
      <c r="O84" s="133" t="s">
        <v>4560</v>
      </c>
      <c r="P84" s="133"/>
      <c r="Q84" s="133" t="s">
        <v>4557</v>
      </c>
      <c r="R84" s="129"/>
      <c r="S84" s="129" t="s">
        <v>4592</v>
      </c>
      <c r="T84" s="129" t="s">
        <v>4563</v>
      </c>
      <c r="U84" s="129"/>
      <c r="V84" s="129">
        <v>4</v>
      </c>
      <c r="W84" s="129"/>
      <c r="X84" s="135"/>
      <c r="Y84" s="135" t="str">
        <f>IFERROR(VLOOKUP($M84,Lookup!$A$2:$B$51,2,FALSE),"")</f>
        <v>Level 4</v>
      </c>
      <c r="Z84" s="129" t="s">
        <v>4593</v>
      </c>
      <c r="AA84" s="129"/>
      <c r="AB84" s="135" t="s">
        <v>4107</v>
      </c>
      <c r="AC84" s="402">
        <v>1</v>
      </c>
      <c r="AD84" s="684" t="s">
        <v>3431</v>
      </c>
      <c r="AE84" s="139"/>
      <c r="AF84" s="139"/>
      <c r="AG84" s="195">
        <v>3</v>
      </c>
      <c r="AH84" s="195"/>
      <c r="AI84" s="195">
        <v>2</v>
      </c>
    </row>
    <row r="85" spans="1:35" ht="39.75" customHeight="1">
      <c r="A85" s="126" t="s">
        <v>2531</v>
      </c>
      <c r="B85" s="667" t="s">
        <v>3780</v>
      </c>
      <c r="C85" s="675" t="s">
        <v>3781</v>
      </c>
      <c r="D85" s="675" t="s">
        <v>3782</v>
      </c>
      <c r="E85" s="475" t="s">
        <v>3170</v>
      </c>
      <c r="F85" s="475">
        <v>38118</v>
      </c>
      <c r="G85" s="676"/>
      <c r="H85" s="677"/>
      <c r="I85" s="676">
        <v>2343</v>
      </c>
      <c r="J85" s="445" t="s">
        <v>927</v>
      </c>
      <c r="K85" s="445" t="s">
        <v>99</v>
      </c>
      <c r="L85" s="687" t="s">
        <v>4594</v>
      </c>
      <c r="M85" s="133" t="s">
        <v>373</v>
      </c>
      <c r="N85" s="686"/>
      <c r="O85" s="133" t="s">
        <v>4560</v>
      </c>
      <c r="P85" s="133"/>
      <c r="Q85" s="133" t="s">
        <v>4557</v>
      </c>
      <c r="R85" s="129"/>
      <c r="S85" s="129" t="s">
        <v>4554</v>
      </c>
      <c r="T85" s="129" t="s">
        <v>4563</v>
      </c>
      <c r="U85" s="129"/>
      <c r="V85" s="129">
        <v>2</v>
      </c>
      <c r="W85" s="129"/>
      <c r="X85" s="135"/>
      <c r="Y85" s="135" t="str">
        <f>IFERROR(VLOOKUP($M85,Lookup!$A$2:$B$51,2,FALSE),"")</f>
        <v>Level 4</v>
      </c>
      <c r="Z85" s="129"/>
      <c r="AA85" s="129"/>
      <c r="AB85" s="135" t="s">
        <v>4107</v>
      </c>
      <c r="AC85" s="402">
        <v>1</v>
      </c>
      <c r="AD85" s="684" t="s">
        <v>3431</v>
      </c>
      <c r="AE85" s="139"/>
      <c r="AF85" s="139"/>
      <c r="AG85" s="195">
        <v>2</v>
      </c>
      <c r="AH85" s="195"/>
      <c r="AI85" s="195">
        <v>2</v>
      </c>
    </row>
    <row r="86" spans="1:35" ht="39.75" hidden="1" customHeight="1">
      <c r="A86" s="126"/>
      <c r="B86" s="128" t="s">
        <v>3783</v>
      </c>
      <c r="C86" s="128" t="s">
        <v>3784</v>
      </c>
      <c r="D86" s="128" t="s">
        <v>63</v>
      </c>
      <c r="E86" s="129" t="s">
        <v>40</v>
      </c>
      <c r="F86" s="129">
        <v>78154</v>
      </c>
      <c r="G86" s="98"/>
      <c r="H86" s="94"/>
      <c r="I86" s="98"/>
      <c r="J86" s="129"/>
      <c r="K86" s="129"/>
      <c r="L86" s="132"/>
      <c r="M86" s="133"/>
      <c r="N86" s="133"/>
      <c r="O86" s="133"/>
      <c r="P86" s="133"/>
      <c r="Q86" s="133"/>
      <c r="R86" s="129"/>
      <c r="S86" s="129"/>
      <c r="T86" s="129"/>
      <c r="U86" s="129"/>
      <c r="V86" s="129"/>
      <c r="W86" s="129"/>
      <c r="X86" s="135"/>
      <c r="Y86" s="135" t="str">
        <f>IFERROR(VLOOKUP($M86,Lookup!$A$2:$B$51,2,FALSE),"")</f>
        <v/>
      </c>
      <c r="Z86" s="129"/>
      <c r="AA86" s="129"/>
      <c r="AB86" s="135"/>
      <c r="AC86" s="135"/>
      <c r="AD86" s="138"/>
      <c r="AE86" s="139"/>
      <c r="AF86" s="139"/>
      <c r="AG86" s="139"/>
      <c r="AH86" s="139"/>
      <c r="AI86" s="139"/>
    </row>
    <row r="87" spans="1:35" ht="39.75" customHeight="1">
      <c r="A87" s="126" t="s">
        <v>362</v>
      </c>
      <c r="B87" s="644" t="s">
        <v>4595</v>
      </c>
      <c r="C87" s="675" t="s">
        <v>762</v>
      </c>
      <c r="D87" s="675" t="s">
        <v>219</v>
      </c>
      <c r="E87" s="475" t="s">
        <v>40</v>
      </c>
      <c r="F87" s="475">
        <v>78118</v>
      </c>
      <c r="G87" s="676">
        <v>250</v>
      </c>
      <c r="H87" s="677" t="s">
        <v>927</v>
      </c>
      <c r="I87" s="676"/>
      <c r="J87" s="445"/>
      <c r="K87" s="445"/>
      <c r="L87" s="678"/>
      <c r="M87" s="133"/>
      <c r="N87" s="133"/>
      <c r="O87" s="133"/>
      <c r="P87" s="133"/>
      <c r="Q87" s="133"/>
      <c r="R87" s="129"/>
      <c r="S87" s="129"/>
      <c r="T87" s="129"/>
      <c r="U87" s="129"/>
      <c r="V87" s="129"/>
      <c r="W87" s="129"/>
      <c r="X87" s="135"/>
      <c r="Y87" s="135"/>
      <c r="Z87" s="129"/>
      <c r="AA87" s="129"/>
      <c r="AB87" s="135"/>
      <c r="AC87" s="135"/>
      <c r="AD87" s="138"/>
      <c r="AE87" s="139"/>
      <c r="AF87" s="139"/>
      <c r="AG87" s="195">
        <v>2</v>
      </c>
      <c r="AH87" s="195"/>
      <c r="AI87" s="195">
        <v>2</v>
      </c>
    </row>
    <row r="88" spans="1:35" ht="39.75" customHeight="1">
      <c r="A88" s="126" t="s">
        <v>362</v>
      </c>
      <c r="B88" s="644" t="s">
        <v>3785</v>
      </c>
      <c r="C88" s="675" t="s">
        <v>3786</v>
      </c>
      <c r="D88" s="675" t="s">
        <v>37</v>
      </c>
      <c r="E88" s="475" t="s">
        <v>40</v>
      </c>
      <c r="F88" s="475">
        <v>78217</v>
      </c>
      <c r="G88" s="676">
        <v>2640</v>
      </c>
      <c r="H88" s="677" t="s">
        <v>927</v>
      </c>
      <c r="I88" s="676"/>
      <c r="J88" s="677"/>
      <c r="K88" s="445" t="s">
        <v>4245</v>
      </c>
      <c r="L88" s="678" t="s">
        <v>4596</v>
      </c>
      <c r="M88" s="133" t="s">
        <v>382</v>
      </c>
      <c r="N88" s="133"/>
      <c r="O88" s="133"/>
      <c r="P88" s="133"/>
      <c r="Q88" s="133" t="s">
        <v>4557</v>
      </c>
      <c r="R88" s="129" t="s">
        <v>4562</v>
      </c>
      <c r="S88" s="129" t="s">
        <v>4562</v>
      </c>
      <c r="T88" s="129" t="s">
        <v>4563</v>
      </c>
      <c r="U88" s="129"/>
      <c r="V88" s="129">
        <v>4</v>
      </c>
      <c r="W88" s="129"/>
      <c r="X88" s="135"/>
      <c r="Y88" s="135" t="str">
        <f>IFERROR(VLOOKUP($M88,Lookup!$A$2:$B$51,2,FALSE),"")</f>
        <v>Level 1</v>
      </c>
      <c r="Z88" s="129" t="s">
        <v>4458</v>
      </c>
      <c r="AA88" s="147"/>
      <c r="AB88" s="135"/>
      <c r="AC88" s="135"/>
      <c r="AD88" s="138"/>
      <c r="AE88" s="139"/>
      <c r="AF88" s="195">
        <v>4</v>
      </c>
      <c r="AG88" s="195">
        <v>4</v>
      </c>
      <c r="AH88" s="195">
        <v>2</v>
      </c>
      <c r="AI88" s="195">
        <v>2</v>
      </c>
    </row>
    <row r="89" spans="1:35" ht="39.75" customHeight="1">
      <c r="A89" s="126" t="s">
        <v>362</v>
      </c>
      <c r="B89" s="644" t="s">
        <v>3785</v>
      </c>
      <c r="C89" s="675" t="s">
        <v>3786</v>
      </c>
      <c r="D89" s="675" t="s">
        <v>37</v>
      </c>
      <c r="E89" s="475" t="s">
        <v>40</v>
      </c>
      <c r="F89" s="475">
        <v>78217</v>
      </c>
      <c r="G89" s="676"/>
      <c r="H89" s="677"/>
      <c r="I89" s="676">
        <v>24773</v>
      </c>
      <c r="J89" s="677" t="s">
        <v>927</v>
      </c>
      <c r="K89" s="445" t="s">
        <v>4245</v>
      </c>
      <c r="L89" s="687" t="s">
        <v>4597</v>
      </c>
      <c r="M89" s="133" t="s">
        <v>382</v>
      </c>
      <c r="N89" s="133" t="s">
        <v>2694</v>
      </c>
      <c r="O89" s="133" t="s">
        <v>4560</v>
      </c>
      <c r="P89" s="133" t="s">
        <v>4578</v>
      </c>
      <c r="Q89" s="133" t="s">
        <v>4557</v>
      </c>
      <c r="R89" s="129" t="s">
        <v>4561</v>
      </c>
      <c r="S89" s="129" t="s">
        <v>4562</v>
      </c>
      <c r="T89" s="129" t="s">
        <v>4563</v>
      </c>
      <c r="U89" s="129"/>
      <c r="V89" s="129">
        <v>4</v>
      </c>
      <c r="W89" s="129"/>
      <c r="X89" s="135"/>
      <c r="Y89" s="135" t="str">
        <f>IFERROR(VLOOKUP($M89,Lookup!$A$2:$B$51,2,FALSE),"")</f>
        <v>Level 1</v>
      </c>
      <c r="Z89" s="129" t="s">
        <v>3787</v>
      </c>
      <c r="AA89" s="130" t="s">
        <v>3788</v>
      </c>
      <c r="AB89" s="135" t="s">
        <v>4107</v>
      </c>
      <c r="AC89" s="135">
        <v>2</v>
      </c>
      <c r="AD89" s="138" t="s">
        <v>4108</v>
      </c>
      <c r="AE89" s="139"/>
      <c r="AF89" s="139"/>
      <c r="AG89" s="195"/>
      <c r="AH89" s="195"/>
      <c r="AI89" s="139"/>
    </row>
    <row r="90" spans="1:35" ht="39.75" hidden="1" customHeight="1">
      <c r="A90" s="126"/>
      <c r="B90" s="128" t="s">
        <v>3789</v>
      </c>
      <c r="C90" s="128" t="s">
        <v>3790</v>
      </c>
      <c r="D90" s="128" t="s">
        <v>107</v>
      </c>
      <c r="E90" s="129" t="s">
        <v>40</v>
      </c>
      <c r="F90" s="129">
        <v>78016</v>
      </c>
      <c r="G90" s="98"/>
      <c r="H90" s="94"/>
      <c r="I90" s="98"/>
      <c r="J90" s="129"/>
      <c r="K90" s="129"/>
      <c r="L90" s="132"/>
      <c r="M90" s="133"/>
      <c r="N90" s="133"/>
      <c r="O90" s="133"/>
      <c r="P90" s="133"/>
      <c r="Q90" s="133"/>
      <c r="R90" s="129"/>
      <c r="S90" s="129"/>
      <c r="T90" s="129"/>
      <c r="U90" s="129"/>
      <c r="V90" s="129"/>
      <c r="W90" s="129"/>
      <c r="X90" s="129"/>
      <c r="Y90" s="135" t="str">
        <f>IFERROR(VLOOKUP($M90,Lookup!$A$2:$B$51,2,FALSE),"")</f>
        <v/>
      </c>
      <c r="Z90" s="129"/>
      <c r="AA90" s="129"/>
      <c r="AB90" s="135"/>
      <c r="AC90" s="135"/>
      <c r="AD90" s="138"/>
      <c r="AE90" s="139"/>
      <c r="AF90" s="139"/>
      <c r="AG90" s="139"/>
      <c r="AH90" s="139"/>
      <c r="AI90" s="139"/>
    </row>
    <row r="91" spans="1:35" ht="39.75" customHeight="1">
      <c r="A91" s="654" t="s">
        <v>2969</v>
      </c>
      <c r="B91" s="682" t="s">
        <v>3791</v>
      </c>
      <c r="C91" s="675" t="s">
        <v>3792</v>
      </c>
      <c r="D91" s="675" t="s">
        <v>1441</v>
      </c>
      <c r="E91" s="475" t="s">
        <v>40</v>
      </c>
      <c r="F91" s="475">
        <v>78108</v>
      </c>
      <c r="G91" s="98"/>
      <c r="H91" s="94"/>
      <c r="I91" s="98"/>
      <c r="J91" s="129"/>
      <c r="K91" s="129"/>
      <c r="L91" s="132"/>
      <c r="M91" s="133" t="s">
        <v>900</v>
      </c>
      <c r="N91" s="133"/>
      <c r="O91" s="133"/>
      <c r="P91" s="133"/>
      <c r="Q91" s="133"/>
      <c r="R91" s="129"/>
      <c r="S91" s="129"/>
      <c r="T91" s="129"/>
      <c r="U91" s="129"/>
      <c r="V91" s="129"/>
      <c r="W91" s="129"/>
      <c r="X91" s="135"/>
      <c r="Y91" s="135" t="str">
        <f>IFERROR(VLOOKUP($M91,Lookup!$A$2:$B$51,2,FALSE),"")</f>
        <v>Level 8</v>
      </c>
      <c r="Z91" s="129"/>
      <c r="AA91" s="129"/>
      <c r="AB91" s="135"/>
      <c r="AC91" s="135"/>
      <c r="AD91" s="138"/>
      <c r="AE91" s="139"/>
      <c r="AF91" s="139"/>
      <c r="AG91" s="195">
        <v>1</v>
      </c>
      <c r="AH91" s="195"/>
      <c r="AI91" s="195">
        <v>1</v>
      </c>
    </row>
    <row r="92" spans="1:35" ht="39.75" customHeight="1">
      <c r="A92" s="126" t="s">
        <v>362</v>
      </c>
      <c r="B92" s="644" t="s">
        <v>4598</v>
      </c>
      <c r="C92" s="675" t="s">
        <v>710</v>
      </c>
      <c r="D92" s="675" t="s">
        <v>245</v>
      </c>
      <c r="E92" s="475" t="s">
        <v>40</v>
      </c>
      <c r="F92" s="475">
        <v>78026</v>
      </c>
      <c r="G92" s="676">
        <v>2000</v>
      </c>
      <c r="H92" s="677" t="s">
        <v>927</v>
      </c>
      <c r="I92" s="676"/>
      <c r="J92" s="445"/>
      <c r="K92" s="445" t="s">
        <v>25</v>
      </c>
      <c r="L92" s="688"/>
      <c r="M92" s="133" t="s">
        <v>373</v>
      </c>
      <c r="N92" s="133"/>
      <c r="O92" s="133" t="s">
        <v>4560</v>
      </c>
      <c r="P92" s="133"/>
      <c r="Q92" s="133" t="s">
        <v>4557</v>
      </c>
      <c r="R92" s="129"/>
      <c r="S92" s="129" t="s">
        <v>4554</v>
      </c>
      <c r="T92" s="129" t="s">
        <v>4563</v>
      </c>
      <c r="U92" s="129"/>
      <c r="V92" s="129">
        <v>4</v>
      </c>
      <c r="W92" s="129"/>
      <c r="X92" s="135"/>
      <c r="Y92" s="135" t="str">
        <f>IFERROR(VLOOKUP($M92,Lookup!$A$2:$B$51,2,FALSE),"")</f>
        <v>Level 4</v>
      </c>
      <c r="Z92" s="129">
        <v>8305703251</v>
      </c>
      <c r="AA92" s="129"/>
      <c r="AB92" s="135" t="s">
        <v>4107</v>
      </c>
      <c r="AC92" s="135">
        <v>1</v>
      </c>
      <c r="AD92" s="138" t="s">
        <v>3431</v>
      </c>
      <c r="AE92" s="139"/>
      <c r="AF92" s="139"/>
      <c r="AG92" s="195">
        <v>4</v>
      </c>
      <c r="AH92" s="195">
        <v>1</v>
      </c>
      <c r="AI92" s="195">
        <v>1</v>
      </c>
    </row>
    <row r="93" spans="1:35" ht="39.75" customHeight="1">
      <c r="A93" s="126" t="s">
        <v>362</v>
      </c>
      <c r="B93" s="644" t="s">
        <v>3793</v>
      </c>
      <c r="C93" s="675" t="s">
        <v>3794</v>
      </c>
      <c r="D93" s="675" t="s">
        <v>37</v>
      </c>
      <c r="E93" s="475" t="s">
        <v>40</v>
      </c>
      <c r="F93" s="475">
        <v>78220</v>
      </c>
      <c r="G93" s="676">
        <v>500</v>
      </c>
      <c r="H93" s="445" t="s">
        <v>927</v>
      </c>
      <c r="I93" s="676"/>
      <c r="J93" s="445"/>
      <c r="K93" s="445" t="s">
        <v>4155</v>
      </c>
      <c r="L93" s="678" t="s">
        <v>4599</v>
      </c>
      <c r="M93" s="133" t="s">
        <v>899</v>
      </c>
      <c r="N93" s="133"/>
      <c r="O93" s="133"/>
      <c r="P93" s="133"/>
      <c r="Q93" s="133" t="s">
        <v>4557</v>
      </c>
      <c r="R93" s="129"/>
      <c r="S93" s="129" t="s">
        <v>4554</v>
      </c>
      <c r="T93" s="129" t="s">
        <v>4555</v>
      </c>
      <c r="U93" s="129"/>
      <c r="V93" s="129">
        <v>2</v>
      </c>
      <c r="W93" s="129"/>
      <c r="X93" s="135"/>
      <c r="Y93" s="135" t="str">
        <f>IFERROR(VLOOKUP($M93,Lookup!$A$2:$B$51,2,FALSE),"")</f>
        <v/>
      </c>
      <c r="Z93" s="129" t="s">
        <v>3795</v>
      </c>
      <c r="AA93" s="130"/>
      <c r="AB93" s="135"/>
      <c r="AC93" s="135"/>
      <c r="AD93" s="138"/>
      <c r="AE93" s="139"/>
      <c r="AF93" s="139"/>
      <c r="AG93" s="195">
        <v>2</v>
      </c>
      <c r="AH93" s="195"/>
      <c r="AI93" s="195">
        <v>2</v>
      </c>
    </row>
    <row r="94" spans="1:35" ht="39.75" customHeight="1">
      <c r="A94" s="126" t="s">
        <v>2531</v>
      </c>
      <c r="B94" s="667" t="s">
        <v>2579</v>
      </c>
      <c r="C94" s="675" t="s">
        <v>2580</v>
      </c>
      <c r="D94" s="675" t="s">
        <v>68</v>
      </c>
      <c r="E94" s="475" t="s">
        <v>40</v>
      </c>
      <c r="F94" s="475">
        <v>77041</v>
      </c>
      <c r="G94" s="676"/>
      <c r="H94" s="445"/>
      <c r="I94" s="676">
        <v>6000</v>
      </c>
      <c r="J94" s="677" t="s">
        <v>927</v>
      </c>
      <c r="K94" s="445" t="s">
        <v>1045</v>
      </c>
      <c r="L94" s="678" t="s">
        <v>4600</v>
      </c>
      <c r="M94" s="133" t="s">
        <v>379</v>
      </c>
      <c r="N94" s="133" t="s">
        <v>4570</v>
      </c>
      <c r="O94" s="133" t="s">
        <v>4560</v>
      </c>
      <c r="P94" s="133"/>
      <c r="Q94" s="133" t="s">
        <v>4557</v>
      </c>
      <c r="R94" s="129" t="s">
        <v>4561</v>
      </c>
      <c r="S94" s="129" t="s">
        <v>4554</v>
      </c>
      <c r="T94" s="129" t="s">
        <v>4563</v>
      </c>
      <c r="U94" s="129"/>
      <c r="V94" s="129">
        <v>4</v>
      </c>
      <c r="W94" s="129"/>
      <c r="X94" s="135"/>
      <c r="Y94" s="135" t="str">
        <f>IFERROR(VLOOKUP($M94,Lookup!$A$2:$B$51,2,FALSE),"")</f>
        <v>Level 2</v>
      </c>
      <c r="Z94" s="129" t="s">
        <v>2581</v>
      </c>
      <c r="AA94" s="130" t="s">
        <v>2582</v>
      </c>
      <c r="AB94" s="135" t="s">
        <v>4107</v>
      </c>
      <c r="AC94" s="402">
        <v>2</v>
      </c>
      <c r="AD94" s="684" t="s">
        <v>3057</v>
      </c>
      <c r="AE94" s="139"/>
      <c r="AF94" s="139"/>
      <c r="AG94" s="195"/>
      <c r="AH94" s="195"/>
      <c r="AI94" s="139"/>
    </row>
    <row r="95" spans="1:35" ht="39.75" customHeight="1">
      <c r="A95" s="126" t="s">
        <v>362</v>
      </c>
      <c r="B95" s="644" t="s">
        <v>2595</v>
      </c>
      <c r="C95" s="675" t="s">
        <v>247</v>
      </c>
      <c r="D95" s="675" t="s">
        <v>248</v>
      </c>
      <c r="E95" s="475" t="s">
        <v>40</v>
      </c>
      <c r="F95" s="475">
        <v>78942</v>
      </c>
      <c r="G95" s="676">
        <v>1000</v>
      </c>
      <c r="H95" s="445" t="s">
        <v>927</v>
      </c>
      <c r="I95" s="676"/>
      <c r="J95" s="677"/>
      <c r="K95" s="445" t="s">
        <v>712</v>
      </c>
      <c r="L95" s="678" t="s">
        <v>4601</v>
      </c>
      <c r="M95" s="133" t="s">
        <v>373</v>
      </c>
      <c r="N95" s="133"/>
      <c r="O95" s="133" t="s">
        <v>4560</v>
      </c>
      <c r="P95" s="133"/>
      <c r="Q95" s="133" t="s">
        <v>4557</v>
      </c>
      <c r="R95" s="129"/>
      <c r="S95" s="129" t="s">
        <v>4554</v>
      </c>
      <c r="T95" s="129" t="s">
        <v>4563</v>
      </c>
      <c r="U95" s="129"/>
      <c r="V95" s="129">
        <v>4</v>
      </c>
      <c r="W95" s="129"/>
      <c r="X95" s="135"/>
      <c r="Y95" s="135" t="str">
        <f>IFERROR(VLOOKUP($M95,Lookup!$A$2:$B$51,2,FALSE),"")</f>
        <v>Level 4</v>
      </c>
      <c r="Z95" s="129" t="s">
        <v>713</v>
      </c>
      <c r="AA95" s="129"/>
      <c r="AB95" s="135" t="s">
        <v>4107</v>
      </c>
      <c r="AC95" s="402">
        <v>1</v>
      </c>
      <c r="AD95" s="684" t="s">
        <v>3431</v>
      </c>
      <c r="AE95" s="139"/>
      <c r="AF95" s="139"/>
      <c r="AG95" s="195"/>
      <c r="AH95" s="195"/>
      <c r="AI95" s="139"/>
    </row>
    <row r="96" spans="1:35" ht="39.75" customHeight="1">
      <c r="A96" s="126" t="s">
        <v>362</v>
      </c>
      <c r="B96" s="644" t="s">
        <v>4602</v>
      </c>
      <c r="C96" s="675" t="s">
        <v>2886</v>
      </c>
      <c r="D96" s="675" t="s">
        <v>63</v>
      </c>
      <c r="E96" s="475" t="s">
        <v>40</v>
      </c>
      <c r="F96" s="475">
        <v>78154</v>
      </c>
      <c r="G96" s="676">
        <v>2500</v>
      </c>
      <c r="H96" s="445" t="s">
        <v>927</v>
      </c>
      <c r="I96" s="676"/>
      <c r="J96" s="445"/>
      <c r="K96" s="445" t="s">
        <v>712</v>
      </c>
      <c r="L96" s="678" t="s">
        <v>4603</v>
      </c>
      <c r="M96" s="133" t="s">
        <v>367</v>
      </c>
      <c r="N96" s="133" t="s">
        <v>896</v>
      </c>
      <c r="O96" s="133" t="s">
        <v>4560</v>
      </c>
      <c r="P96" s="133"/>
      <c r="Q96" s="133" t="s">
        <v>4604</v>
      </c>
      <c r="R96" s="129"/>
      <c r="S96" s="129" t="s">
        <v>4562</v>
      </c>
      <c r="T96" s="129" t="s">
        <v>4605</v>
      </c>
      <c r="U96" s="129"/>
      <c r="V96" s="129">
        <v>6</v>
      </c>
      <c r="W96" s="129"/>
      <c r="X96" s="135"/>
      <c r="Y96" s="135" t="str">
        <f>IFERROR(VLOOKUP($M96,Lookup!$A$2:$B$51,2,FALSE),"")</f>
        <v>Level 3</v>
      </c>
      <c r="Z96" s="129" t="s">
        <v>4137</v>
      </c>
      <c r="AA96" s="129"/>
      <c r="AB96" s="135" t="s">
        <v>4107</v>
      </c>
      <c r="AC96" s="402">
        <v>2</v>
      </c>
      <c r="AD96" s="684" t="s">
        <v>3057</v>
      </c>
      <c r="AE96" s="139"/>
      <c r="AF96" s="139"/>
      <c r="AG96" s="195"/>
      <c r="AH96" s="195"/>
      <c r="AI96" s="139"/>
    </row>
    <row r="97" spans="1:35" ht="39.75" customHeight="1">
      <c r="A97" s="126" t="s">
        <v>2531</v>
      </c>
      <c r="B97" s="667" t="s">
        <v>4606</v>
      </c>
      <c r="C97" s="675" t="s">
        <v>3799</v>
      </c>
      <c r="D97" s="675" t="s">
        <v>68</v>
      </c>
      <c r="E97" s="475" t="s">
        <v>40</v>
      </c>
      <c r="F97" s="475">
        <v>77090</v>
      </c>
      <c r="G97" s="676"/>
      <c r="H97" s="445"/>
      <c r="I97" s="676">
        <v>10000</v>
      </c>
      <c r="J97" s="445" t="s">
        <v>927</v>
      </c>
      <c r="K97" s="445" t="s">
        <v>3758</v>
      </c>
      <c r="L97" s="678" t="s">
        <v>4607</v>
      </c>
      <c r="M97" s="133" t="s">
        <v>379</v>
      </c>
      <c r="N97" s="133" t="s">
        <v>4570</v>
      </c>
      <c r="O97" s="133" t="s">
        <v>4560</v>
      </c>
      <c r="P97" s="133"/>
      <c r="Q97" s="133" t="s">
        <v>4557</v>
      </c>
      <c r="R97" s="129" t="s">
        <v>4561</v>
      </c>
      <c r="S97" s="129" t="s">
        <v>4554</v>
      </c>
      <c r="T97" s="129" t="s">
        <v>4563</v>
      </c>
      <c r="U97" s="129"/>
      <c r="V97" s="129">
        <v>4</v>
      </c>
      <c r="W97" s="129"/>
      <c r="X97" s="135"/>
      <c r="Y97" s="135" t="str">
        <f>IFERROR(VLOOKUP($M97,Lookup!$A$2:$B$51,2,FALSE),"")</f>
        <v>Level 2</v>
      </c>
      <c r="Z97" s="129" t="s">
        <v>3800</v>
      </c>
      <c r="AA97" s="129"/>
      <c r="AB97" s="135" t="s">
        <v>4107</v>
      </c>
      <c r="AC97" s="402">
        <v>1</v>
      </c>
      <c r="AD97" s="684" t="s">
        <v>3057</v>
      </c>
      <c r="AE97" s="139"/>
      <c r="AF97" s="139"/>
      <c r="AG97" s="195"/>
      <c r="AH97" s="195"/>
      <c r="AI97" s="139"/>
    </row>
    <row r="98" spans="1:35" ht="39.75" customHeight="1">
      <c r="A98" s="126" t="s">
        <v>362</v>
      </c>
      <c r="B98" s="644" t="s">
        <v>2020</v>
      </c>
      <c r="C98" s="675" t="s">
        <v>2021</v>
      </c>
      <c r="D98" s="675" t="s">
        <v>3373</v>
      </c>
      <c r="E98" s="475" t="s">
        <v>40</v>
      </c>
      <c r="F98" s="475">
        <v>78108</v>
      </c>
      <c r="G98" s="676">
        <v>5000</v>
      </c>
      <c r="H98" s="445" t="s">
        <v>927</v>
      </c>
      <c r="I98" s="676"/>
      <c r="J98" s="445"/>
      <c r="K98" s="445" t="s">
        <v>2094</v>
      </c>
      <c r="L98" s="678"/>
      <c r="M98" s="133" t="s">
        <v>379</v>
      </c>
      <c r="N98" s="133"/>
      <c r="O98" s="133" t="s">
        <v>4560</v>
      </c>
      <c r="P98" s="133"/>
      <c r="Q98" s="133" t="s">
        <v>4557</v>
      </c>
      <c r="R98" s="129" t="s">
        <v>4561</v>
      </c>
      <c r="S98" s="129" t="s">
        <v>4554</v>
      </c>
      <c r="T98" s="129" t="s">
        <v>4563</v>
      </c>
      <c r="U98" s="129"/>
      <c r="V98" s="129">
        <v>4</v>
      </c>
      <c r="W98" s="129"/>
      <c r="X98" s="135"/>
      <c r="Y98" s="135" t="str">
        <f>IFERROR(VLOOKUP($M98,Lookup!$A$2:$B$51,2,FALSE),"")</f>
        <v>Level 2</v>
      </c>
      <c r="Z98" s="129" t="s">
        <v>3374</v>
      </c>
      <c r="AA98" s="129"/>
      <c r="AB98" s="135" t="s">
        <v>4107</v>
      </c>
      <c r="AC98" s="135">
        <v>1</v>
      </c>
      <c r="AD98" s="138" t="s">
        <v>3057</v>
      </c>
      <c r="AE98" s="139"/>
      <c r="AF98" s="139"/>
      <c r="AG98" s="195"/>
      <c r="AH98" s="195"/>
      <c r="AI98" s="139"/>
    </row>
    <row r="99" spans="1:35" ht="39.75" customHeight="1">
      <c r="A99" s="126" t="s">
        <v>2531</v>
      </c>
      <c r="B99" s="667" t="s">
        <v>2094</v>
      </c>
      <c r="C99" s="675" t="s">
        <v>3614</v>
      </c>
      <c r="D99" s="675" t="s">
        <v>37</v>
      </c>
      <c r="E99" s="475" t="s">
        <v>40</v>
      </c>
      <c r="F99" s="475">
        <v>78213</v>
      </c>
      <c r="G99" s="676"/>
      <c r="H99" s="677"/>
      <c r="I99" s="676">
        <v>200</v>
      </c>
      <c r="J99" s="445" t="s">
        <v>927</v>
      </c>
      <c r="K99" s="445" t="s">
        <v>4227</v>
      </c>
      <c r="L99" s="678" t="s">
        <v>4608</v>
      </c>
      <c r="M99" s="133" t="s">
        <v>899</v>
      </c>
      <c r="N99" s="133"/>
      <c r="O99" s="133"/>
      <c r="P99" s="133"/>
      <c r="Q99" s="133"/>
      <c r="R99" s="129"/>
      <c r="S99" s="129"/>
      <c r="T99" s="129"/>
      <c r="U99" s="129"/>
      <c r="V99" s="129"/>
      <c r="W99" s="129"/>
      <c r="X99" s="135"/>
      <c r="Y99" s="135" t="str">
        <f>IFERROR(VLOOKUP($M99,Lookup!$A$2:$B$51,2,FALSE),"")</f>
        <v/>
      </c>
      <c r="Z99" s="129" t="s">
        <v>3615</v>
      </c>
      <c r="AA99" s="129"/>
      <c r="AB99" s="135"/>
      <c r="AC99" s="135"/>
      <c r="AD99" s="138"/>
      <c r="AE99" s="139"/>
      <c r="AF99" s="139"/>
      <c r="AG99" s="195"/>
      <c r="AH99" s="195"/>
      <c r="AI99" s="139"/>
    </row>
    <row r="100" spans="1:35" ht="39.75" customHeight="1">
      <c r="A100" s="654" t="s">
        <v>2969</v>
      </c>
      <c r="B100" s="682" t="s">
        <v>3796</v>
      </c>
      <c r="C100" s="675" t="s">
        <v>3797</v>
      </c>
      <c r="D100" s="675" t="s">
        <v>3544</v>
      </c>
      <c r="E100" s="475" t="s">
        <v>40</v>
      </c>
      <c r="F100" s="475">
        <v>78052</v>
      </c>
      <c r="G100" s="98"/>
      <c r="H100" s="94"/>
      <c r="I100" s="98"/>
      <c r="J100" s="129"/>
      <c r="K100" s="129"/>
      <c r="L100" s="132"/>
      <c r="M100" s="133" t="s">
        <v>900</v>
      </c>
      <c r="N100" s="133"/>
      <c r="O100" s="133"/>
      <c r="P100" s="133"/>
      <c r="Q100" s="133"/>
      <c r="R100" s="129"/>
      <c r="S100" s="129"/>
      <c r="T100" s="129"/>
      <c r="U100" s="129"/>
      <c r="V100" s="129"/>
      <c r="W100" s="129"/>
      <c r="X100" s="135"/>
      <c r="Y100" s="135" t="str">
        <f>IFERROR(VLOOKUP($M100,Lookup!$A$2:$B$51,2,FALSE),"")</f>
        <v>Level 8</v>
      </c>
      <c r="Z100" s="129"/>
      <c r="AA100" s="129"/>
      <c r="AB100" s="135"/>
      <c r="AC100" s="135"/>
      <c r="AD100" s="138"/>
      <c r="AE100" s="139"/>
      <c r="AF100" s="139"/>
      <c r="AG100" s="195"/>
      <c r="AH100" s="195"/>
      <c r="AI100" s="139"/>
    </row>
    <row r="101" spans="1:35" ht="39.75" hidden="1" customHeight="1">
      <c r="A101" s="126"/>
      <c r="B101" s="128" t="s">
        <v>4480</v>
      </c>
      <c r="C101" s="128" t="s">
        <v>1670</v>
      </c>
      <c r="D101" s="128" t="s">
        <v>1671</v>
      </c>
      <c r="E101" s="129" t="s">
        <v>40</v>
      </c>
      <c r="F101" s="129">
        <v>78072</v>
      </c>
      <c r="G101" s="98"/>
      <c r="H101" s="129"/>
      <c r="I101" s="98"/>
      <c r="J101" s="129"/>
      <c r="K101" s="129"/>
      <c r="L101" s="132"/>
      <c r="M101" s="133"/>
      <c r="N101" s="133"/>
      <c r="O101" s="133"/>
      <c r="P101" s="133"/>
      <c r="Q101" s="133"/>
      <c r="R101" s="129"/>
      <c r="S101" s="129"/>
      <c r="T101" s="129"/>
      <c r="U101" s="129"/>
      <c r="V101" s="129"/>
      <c r="W101" s="129"/>
      <c r="X101" s="135"/>
      <c r="Y101" s="135" t="str">
        <f>IFERROR(VLOOKUP($M101,Lookup!$A$2:$B$51,2,FALSE),"")</f>
        <v/>
      </c>
      <c r="Z101" s="129"/>
      <c r="AA101" s="129"/>
      <c r="AB101" s="135"/>
      <c r="AC101" s="135"/>
      <c r="AD101" s="138"/>
      <c r="AE101" s="139"/>
      <c r="AF101" s="139"/>
      <c r="AG101" s="139"/>
      <c r="AH101" s="139"/>
      <c r="AI101" s="139"/>
    </row>
    <row r="102" spans="1:35" ht="39.75" customHeight="1">
      <c r="A102" s="126" t="s">
        <v>362</v>
      </c>
      <c r="B102" s="644" t="s">
        <v>4609</v>
      </c>
      <c r="C102" s="675" t="s">
        <v>3368</v>
      </c>
      <c r="D102" s="675" t="s">
        <v>37</v>
      </c>
      <c r="E102" s="475" t="s">
        <v>40</v>
      </c>
      <c r="F102" s="475">
        <v>78240</v>
      </c>
      <c r="G102" s="676">
        <v>150</v>
      </c>
      <c r="H102" s="445" t="s">
        <v>927</v>
      </c>
      <c r="I102" s="676"/>
      <c r="J102" s="445"/>
      <c r="K102" s="445" t="s">
        <v>3370</v>
      </c>
      <c r="L102" s="678"/>
      <c r="M102" s="133" t="s">
        <v>902</v>
      </c>
      <c r="N102" s="133"/>
      <c r="O102" s="133"/>
      <c r="P102" s="133"/>
      <c r="Q102" s="133" t="s">
        <v>4553</v>
      </c>
      <c r="R102" s="129"/>
      <c r="S102" s="129" t="s">
        <v>4566</v>
      </c>
      <c r="T102" s="129" t="s">
        <v>4555</v>
      </c>
      <c r="U102" s="129"/>
      <c r="V102" s="129">
        <v>2</v>
      </c>
      <c r="W102" s="129"/>
      <c r="X102" s="135"/>
      <c r="Y102" s="135" t="str">
        <f>IFERROR(VLOOKUP($M102,Lookup!$A$2:$B$51,2,FALSE),"")</f>
        <v/>
      </c>
      <c r="Z102" s="129"/>
      <c r="AA102" s="129"/>
      <c r="AB102" s="135"/>
      <c r="AC102" s="135"/>
      <c r="AD102" s="138"/>
      <c r="AE102" s="139"/>
      <c r="AF102" s="139"/>
      <c r="AG102" s="195"/>
      <c r="AH102" s="195"/>
      <c r="AI102" s="139"/>
    </row>
    <row r="103" spans="1:35" ht="39.75" customHeight="1">
      <c r="A103" s="126" t="s">
        <v>362</v>
      </c>
      <c r="B103" s="644" t="s">
        <v>4610</v>
      </c>
      <c r="C103" s="675" t="s">
        <v>4611</v>
      </c>
      <c r="D103" s="675" t="s">
        <v>37</v>
      </c>
      <c r="E103" s="475" t="s">
        <v>40</v>
      </c>
      <c r="F103" s="475">
        <v>78255</v>
      </c>
      <c r="G103" s="676">
        <v>4000</v>
      </c>
      <c r="H103" s="445" t="s">
        <v>927</v>
      </c>
      <c r="I103" s="676"/>
      <c r="J103" s="445"/>
      <c r="K103" s="445" t="s">
        <v>996</v>
      </c>
      <c r="L103" s="678"/>
      <c r="M103" s="133" t="s">
        <v>379</v>
      </c>
      <c r="N103" s="133" t="s">
        <v>2707</v>
      </c>
      <c r="O103" s="133" t="s">
        <v>4560</v>
      </c>
      <c r="P103" s="133"/>
      <c r="Q103" s="133" t="s">
        <v>4557</v>
      </c>
      <c r="R103" s="129" t="s">
        <v>4561</v>
      </c>
      <c r="S103" s="129" t="s">
        <v>4554</v>
      </c>
      <c r="T103" s="129" t="s">
        <v>4563</v>
      </c>
      <c r="U103" s="129"/>
      <c r="V103" s="129">
        <v>4</v>
      </c>
      <c r="W103" s="129"/>
      <c r="X103" s="135"/>
      <c r="Y103" s="135" t="str">
        <f>IFERROR(VLOOKUP($M103,Lookup!$A$2:$B$51,2,FALSE),"")</f>
        <v>Level 2</v>
      </c>
      <c r="Z103" s="129" t="s">
        <v>4484</v>
      </c>
      <c r="AA103" s="130" t="s">
        <v>4485</v>
      </c>
      <c r="AB103" s="135" t="s">
        <v>4107</v>
      </c>
      <c r="AC103" s="402">
        <v>2</v>
      </c>
      <c r="AD103" s="684" t="s">
        <v>3057</v>
      </c>
      <c r="AE103" s="139"/>
      <c r="AF103" s="139"/>
      <c r="AG103" s="195"/>
      <c r="AH103" s="195"/>
      <c r="AI103" s="139"/>
    </row>
    <row r="104" spans="1:35" ht="39.75" hidden="1" customHeight="1">
      <c r="A104" s="126"/>
      <c r="B104" s="128" t="s">
        <v>3805</v>
      </c>
      <c r="C104" s="128" t="s">
        <v>3806</v>
      </c>
      <c r="D104" s="128" t="s">
        <v>37</v>
      </c>
      <c r="E104" s="129" t="s">
        <v>40</v>
      </c>
      <c r="F104" s="129">
        <v>78230</v>
      </c>
      <c r="G104" s="98"/>
      <c r="H104" s="94"/>
      <c r="I104" s="98"/>
      <c r="J104" s="129"/>
      <c r="K104" s="129"/>
      <c r="L104" s="132"/>
      <c r="M104" s="133"/>
      <c r="N104" s="133"/>
      <c r="O104" s="133"/>
      <c r="P104" s="133"/>
      <c r="Q104" s="133"/>
      <c r="R104" s="129"/>
      <c r="S104" s="129"/>
      <c r="T104" s="129"/>
      <c r="U104" s="129"/>
      <c r="V104" s="129"/>
      <c r="W104" s="129"/>
      <c r="X104" s="135"/>
      <c r="Y104" s="135" t="str">
        <f>IFERROR(VLOOKUP($M104,Lookup!$A$2:$B$51,2,FALSE),"")</f>
        <v/>
      </c>
      <c r="Z104" s="129"/>
      <c r="AA104" s="129"/>
      <c r="AB104" s="135"/>
      <c r="AC104" s="135"/>
      <c r="AD104" s="138"/>
      <c r="AE104" s="139"/>
      <c r="AF104" s="139"/>
      <c r="AG104" s="139"/>
      <c r="AH104" s="139"/>
      <c r="AI104" s="139"/>
    </row>
    <row r="105" spans="1:35" ht="39.75" customHeight="1">
      <c r="A105" s="126" t="s">
        <v>362</v>
      </c>
      <c r="B105" s="644" t="s">
        <v>3205</v>
      </c>
      <c r="C105" s="675" t="s">
        <v>1069</v>
      </c>
      <c r="D105" s="675" t="s">
        <v>68</v>
      </c>
      <c r="E105" s="475" t="s">
        <v>40</v>
      </c>
      <c r="F105" s="475">
        <v>77005</v>
      </c>
      <c r="G105" s="676">
        <v>1100</v>
      </c>
      <c r="H105" s="445" t="s">
        <v>927</v>
      </c>
      <c r="I105" s="676"/>
      <c r="J105" s="445"/>
      <c r="K105" s="445" t="s">
        <v>4178</v>
      </c>
      <c r="L105" s="678"/>
      <c r="M105" s="133" t="s">
        <v>373</v>
      </c>
      <c r="N105" s="133"/>
      <c r="O105" s="133" t="s">
        <v>4560</v>
      </c>
      <c r="P105" s="133"/>
      <c r="Q105" s="133" t="s">
        <v>4553</v>
      </c>
      <c r="R105" s="129"/>
      <c r="S105" s="129" t="s">
        <v>4554</v>
      </c>
      <c r="T105" s="129" t="s">
        <v>4563</v>
      </c>
      <c r="U105" s="129"/>
      <c r="V105" s="129">
        <v>2</v>
      </c>
      <c r="W105" s="129"/>
      <c r="X105" s="135"/>
      <c r="Y105" s="135" t="str">
        <f>IFERROR(VLOOKUP($M105,Lookup!$A$2:$B$51,2,FALSE),"")</f>
        <v>Level 4</v>
      </c>
      <c r="Z105" s="129" t="s">
        <v>797</v>
      </c>
      <c r="AA105" s="129"/>
      <c r="AB105" s="135" t="s">
        <v>4107</v>
      </c>
      <c r="AC105" s="402">
        <v>1</v>
      </c>
      <c r="AD105" s="684" t="s">
        <v>3431</v>
      </c>
      <c r="AE105" s="139"/>
      <c r="AF105" s="139"/>
      <c r="AG105" s="195"/>
      <c r="AH105" s="195"/>
      <c r="AI105" s="139"/>
    </row>
    <row r="106" spans="1:35" ht="39.75" customHeight="1">
      <c r="A106" s="126" t="s">
        <v>362</v>
      </c>
      <c r="B106" s="644" t="s">
        <v>2072</v>
      </c>
      <c r="C106" s="675" t="s">
        <v>2073</v>
      </c>
      <c r="D106" s="675" t="s">
        <v>2074</v>
      </c>
      <c r="E106" s="475" t="s">
        <v>40</v>
      </c>
      <c r="F106" s="475">
        <v>78616</v>
      </c>
      <c r="G106" s="676">
        <v>500</v>
      </c>
      <c r="H106" s="677" t="s">
        <v>927</v>
      </c>
      <c r="I106" s="676"/>
      <c r="J106" s="445"/>
      <c r="K106" s="445" t="s">
        <v>4487</v>
      </c>
      <c r="L106" s="678" t="s">
        <v>4612</v>
      </c>
      <c r="M106" s="133" t="s">
        <v>902</v>
      </c>
      <c r="N106" s="133"/>
      <c r="O106" s="133"/>
      <c r="P106" s="133"/>
      <c r="Q106" s="133" t="s">
        <v>4553</v>
      </c>
      <c r="R106" s="129"/>
      <c r="S106" s="129"/>
      <c r="T106" s="129"/>
      <c r="U106" s="129"/>
      <c r="V106" s="129">
        <v>2</v>
      </c>
      <c r="W106" s="129"/>
      <c r="X106" s="135"/>
      <c r="Y106" s="135" t="str">
        <f>IFERROR(VLOOKUP($M106,Lookup!$A$2:$B$51,2,FALSE),"")</f>
        <v/>
      </c>
      <c r="Z106" s="129" t="s">
        <v>4489</v>
      </c>
      <c r="AA106" s="129"/>
      <c r="AB106" s="135"/>
      <c r="AC106" s="135"/>
      <c r="AD106" s="138"/>
      <c r="AE106" s="139"/>
      <c r="AF106" s="139"/>
      <c r="AG106" s="195"/>
      <c r="AH106" s="195"/>
      <c r="AI106" s="139"/>
    </row>
    <row r="107" spans="1:35" ht="39.75" customHeight="1">
      <c r="A107" s="654" t="s">
        <v>2969</v>
      </c>
      <c r="B107" s="682" t="s">
        <v>3463</v>
      </c>
      <c r="C107" s="675" t="s">
        <v>3464</v>
      </c>
      <c r="D107" s="675" t="s">
        <v>3465</v>
      </c>
      <c r="E107" s="475" t="s">
        <v>40</v>
      </c>
      <c r="F107" s="475">
        <v>77316</v>
      </c>
      <c r="G107" s="98"/>
      <c r="H107" s="129"/>
      <c r="I107" s="98"/>
      <c r="J107" s="129"/>
      <c r="K107" s="129"/>
      <c r="L107" s="132"/>
      <c r="M107" s="133" t="s">
        <v>900</v>
      </c>
      <c r="N107" s="133"/>
      <c r="O107" s="133"/>
      <c r="P107" s="133"/>
      <c r="Q107" s="133"/>
      <c r="R107" s="129"/>
      <c r="S107" s="129"/>
      <c r="T107" s="129"/>
      <c r="U107" s="129"/>
      <c r="V107" s="129"/>
      <c r="W107" s="129"/>
      <c r="X107" s="135"/>
      <c r="Y107" s="135" t="str">
        <f>IFERROR(VLOOKUP($M107,Lookup!$A$2:$B$51,2,FALSE),"")</f>
        <v>Level 8</v>
      </c>
      <c r="Z107" s="129"/>
      <c r="AA107" s="129"/>
      <c r="AB107" s="135"/>
      <c r="AC107" s="135"/>
      <c r="AD107" s="138"/>
      <c r="AE107" s="139"/>
      <c r="AF107" s="139"/>
      <c r="AG107" s="195"/>
      <c r="AH107" s="195"/>
      <c r="AI107" s="139"/>
    </row>
    <row r="108" spans="1:35" ht="39.75" customHeight="1">
      <c r="A108" s="126" t="s">
        <v>362</v>
      </c>
      <c r="B108" s="644" t="s">
        <v>4613</v>
      </c>
      <c r="C108" s="675" t="s">
        <v>3467</v>
      </c>
      <c r="D108" s="675" t="s">
        <v>37</v>
      </c>
      <c r="E108" s="475" t="s">
        <v>40</v>
      </c>
      <c r="F108" s="475">
        <v>78217</v>
      </c>
      <c r="G108" s="676">
        <v>250</v>
      </c>
      <c r="H108" s="445" t="s">
        <v>927</v>
      </c>
      <c r="I108" s="676"/>
      <c r="J108" s="445"/>
      <c r="K108" s="445" t="s">
        <v>4491</v>
      </c>
      <c r="L108" s="678"/>
      <c r="M108" s="133" t="s">
        <v>902</v>
      </c>
      <c r="N108" s="133"/>
      <c r="O108" s="133"/>
      <c r="P108" s="133"/>
      <c r="Q108" s="133" t="s">
        <v>4553</v>
      </c>
      <c r="R108" s="129"/>
      <c r="S108" s="129" t="s">
        <v>4566</v>
      </c>
      <c r="T108" s="129" t="s">
        <v>4555</v>
      </c>
      <c r="U108" s="129"/>
      <c r="V108" s="129">
        <v>2</v>
      </c>
      <c r="W108" s="129"/>
      <c r="X108" s="135"/>
      <c r="Y108" s="135" t="str">
        <f>IFERROR(VLOOKUP($M108,Lookup!$A$2:$B$51,2,FALSE),"")</f>
        <v/>
      </c>
      <c r="Z108" s="129" t="s">
        <v>3468</v>
      </c>
      <c r="AA108" s="130" t="s">
        <v>3469</v>
      </c>
      <c r="AB108" s="135"/>
      <c r="AC108" s="135"/>
      <c r="AD108" s="138"/>
      <c r="AE108" s="139"/>
      <c r="AF108" s="139"/>
      <c r="AG108" s="195"/>
      <c r="AH108" s="195"/>
      <c r="AI108" s="139"/>
    </row>
    <row r="109" spans="1:35" ht="39.75" customHeight="1">
      <c r="A109" s="654" t="s">
        <v>2969</v>
      </c>
      <c r="B109" s="682" t="s">
        <v>2099</v>
      </c>
      <c r="C109" s="675" t="s">
        <v>2100</v>
      </c>
      <c r="D109" s="675" t="s">
        <v>37</v>
      </c>
      <c r="E109" s="475" t="s">
        <v>40</v>
      </c>
      <c r="F109" s="475">
        <v>78258</v>
      </c>
      <c r="G109" s="98"/>
      <c r="H109" s="129"/>
      <c r="I109" s="98"/>
      <c r="J109" s="129"/>
      <c r="K109" s="129"/>
      <c r="L109" s="132"/>
      <c r="M109" s="133" t="s">
        <v>900</v>
      </c>
      <c r="N109" s="133"/>
      <c r="O109" s="133"/>
      <c r="P109" s="133"/>
      <c r="Q109" s="133"/>
      <c r="R109" s="129"/>
      <c r="S109" s="129"/>
      <c r="T109" s="129"/>
      <c r="U109" s="129"/>
      <c r="V109" s="129"/>
      <c r="W109" s="129"/>
      <c r="X109" s="135"/>
      <c r="Y109" s="135" t="str">
        <f>IFERROR(VLOOKUP($M109,Lookup!$A$2:$B$51,2,FALSE),"")</f>
        <v>Level 8</v>
      </c>
      <c r="Z109" s="129"/>
      <c r="AA109" s="129"/>
      <c r="AB109" s="135"/>
      <c r="AC109" s="135"/>
      <c r="AD109" s="138"/>
      <c r="AE109" s="139"/>
      <c r="AF109" s="139"/>
      <c r="AG109" s="195"/>
      <c r="AH109" s="195"/>
      <c r="AI109" s="139"/>
    </row>
    <row r="110" spans="1:35" ht="39.75" customHeight="1">
      <c r="A110" s="126" t="s">
        <v>362</v>
      </c>
      <c r="B110" s="644" t="s">
        <v>2554</v>
      </c>
      <c r="C110" s="689" t="s">
        <v>2555</v>
      </c>
      <c r="D110" s="675" t="s">
        <v>37</v>
      </c>
      <c r="E110" s="475" t="s">
        <v>40</v>
      </c>
      <c r="F110" s="475">
        <v>78261</v>
      </c>
      <c r="G110" s="676">
        <v>1000</v>
      </c>
      <c r="H110" s="677" t="s">
        <v>927</v>
      </c>
      <c r="I110" s="676"/>
      <c r="J110" s="445"/>
      <c r="K110" s="445" t="s">
        <v>4168</v>
      </c>
      <c r="L110" s="678"/>
      <c r="M110" s="133" t="s">
        <v>373</v>
      </c>
      <c r="N110" s="133"/>
      <c r="O110" s="133" t="s">
        <v>4560</v>
      </c>
      <c r="P110" s="133"/>
      <c r="Q110" s="133" t="s">
        <v>4557</v>
      </c>
      <c r="R110" s="129"/>
      <c r="S110" s="129" t="s">
        <v>4554</v>
      </c>
      <c r="T110" s="129" t="s">
        <v>4563</v>
      </c>
      <c r="U110" s="129"/>
      <c r="V110" s="129">
        <v>4</v>
      </c>
      <c r="W110" s="129"/>
      <c r="X110" s="135"/>
      <c r="Y110" s="135" t="str">
        <f>IFERROR(VLOOKUP($M110,Lookup!$A$2:$B$51,2,FALSE),"")</f>
        <v>Level 4</v>
      </c>
      <c r="Z110" s="129" t="s">
        <v>2200</v>
      </c>
      <c r="AA110" s="129"/>
      <c r="AB110" s="135" t="s">
        <v>4107</v>
      </c>
      <c r="AC110" s="402">
        <v>1</v>
      </c>
      <c r="AD110" s="684" t="s">
        <v>3431</v>
      </c>
      <c r="AE110" s="139"/>
      <c r="AF110" s="139"/>
      <c r="AG110" s="195"/>
      <c r="AH110" s="195"/>
      <c r="AI110" s="139"/>
    </row>
    <row r="111" spans="1:35" ht="39.75" customHeight="1">
      <c r="A111" s="126" t="s">
        <v>362</v>
      </c>
      <c r="B111" s="644" t="s">
        <v>3811</v>
      </c>
      <c r="C111" s="689" t="s">
        <v>3812</v>
      </c>
      <c r="D111" s="675" t="s">
        <v>37</v>
      </c>
      <c r="E111" s="475" t="s">
        <v>40</v>
      </c>
      <c r="F111" s="475">
        <v>78219</v>
      </c>
      <c r="G111" s="676">
        <v>5000</v>
      </c>
      <c r="H111" s="445" t="s">
        <v>927</v>
      </c>
      <c r="I111" s="676"/>
      <c r="J111" s="445"/>
      <c r="K111" s="445" t="s">
        <v>472</v>
      </c>
      <c r="L111" s="678"/>
      <c r="M111" s="133" t="s">
        <v>379</v>
      </c>
      <c r="N111" s="133"/>
      <c r="O111" s="133" t="s">
        <v>4560</v>
      </c>
      <c r="P111" s="133"/>
      <c r="Q111" s="133" t="s">
        <v>4557</v>
      </c>
      <c r="R111" s="129" t="s">
        <v>4561</v>
      </c>
      <c r="S111" s="129" t="s">
        <v>4554</v>
      </c>
      <c r="T111" s="129" t="s">
        <v>4563</v>
      </c>
      <c r="U111" s="129"/>
      <c r="V111" s="129">
        <v>4</v>
      </c>
      <c r="W111" s="129"/>
      <c r="X111" s="135"/>
      <c r="Y111" s="135" t="str">
        <f>IFERROR(VLOOKUP($M111,Lookup!$A$2:$B$51,2,FALSE),"")</f>
        <v>Level 2</v>
      </c>
      <c r="Z111" s="129" t="s">
        <v>3813</v>
      </c>
      <c r="AA111" s="130" t="s">
        <v>3814</v>
      </c>
      <c r="AB111" s="135" t="s">
        <v>4107</v>
      </c>
      <c r="AC111" s="402">
        <v>1</v>
      </c>
      <c r="AD111" s="684" t="s">
        <v>3057</v>
      </c>
      <c r="AE111" s="139"/>
      <c r="AF111" s="139"/>
      <c r="AG111" s="195"/>
      <c r="AH111" s="195"/>
      <c r="AI111" s="139"/>
    </row>
    <row r="112" spans="1:35" ht="39.75" hidden="1" customHeight="1">
      <c r="A112" s="126"/>
      <c r="B112" s="128" t="s">
        <v>3815</v>
      </c>
      <c r="C112" s="151" t="s">
        <v>3816</v>
      </c>
      <c r="D112" s="128" t="s">
        <v>37</v>
      </c>
      <c r="E112" s="129" t="s">
        <v>40</v>
      </c>
      <c r="F112" s="129">
        <v>78222</v>
      </c>
      <c r="G112" s="98"/>
      <c r="H112" s="94"/>
      <c r="I112" s="98"/>
      <c r="J112" s="129"/>
      <c r="K112" s="129"/>
      <c r="L112" s="132"/>
      <c r="M112" s="133"/>
      <c r="N112" s="133"/>
      <c r="O112" s="133"/>
      <c r="P112" s="133"/>
      <c r="Q112" s="133"/>
      <c r="R112" s="129"/>
      <c r="S112" s="129"/>
      <c r="T112" s="129"/>
      <c r="U112" s="129"/>
      <c r="V112" s="129"/>
      <c r="W112" s="129"/>
      <c r="X112" s="135"/>
      <c r="Y112" s="135" t="str">
        <f>IFERROR(VLOOKUP($M112,Lookup!$A$2:$B$51,2,FALSE),"")</f>
        <v/>
      </c>
      <c r="Z112" s="129"/>
      <c r="AA112" s="129"/>
      <c r="AB112" s="135"/>
      <c r="AC112" s="135"/>
      <c r="AD112" s="138"/>
      <c r="AE112" s="139"/>
      <c r="AF112" s="139"/>
      <c r="AG112" s="139"/>
      <c r="AH112" s="139"/>
      <c r="AI112" s="139"/>
    </row>
    <row r="113" spans="1:35" ht="39.75" customHeight="1">
      <c r="A113" s="126" t="s">
        <v>2531</v>
      </c>
      <c r="B113" s="667" t="s">
        <v>2122</v>
      </c>
      <c r="C113" s="689" t="s">
        <v>4614</v>
      </c>
      <c r="D113" s="675" t="s">
        <v>216</v>
      </c>
      <c r="E113" s="475" t="s">
        <v>40</v>
      </c>
      <c r="F113" s="475">
        <v>75551</v>
      </c>
      <c r="G113" s="676"/>
      <c r="H113" s="677"/>
      <c r="I113" s="676">
        <v>600</v>
      </c>
      <c r="J113" s="445" t="s">
        <v>927</v>
      </c>
      <c r="K113" s="445" t="s">
        <v>3758</v>
      </c>
      <c r="L113" s="678" t="s">
        <v>4615</v>
      </c>
      <c r="M113" s="133" t="s">
        <v>373</v>
      </c>
      <c r="N113" s="133"/>
      <c r="O113" s="133" t="s">
        <v>4560</v>
      </c>
      <c r="P113" s="133"/>
      <c r="Q113" s="133" t="s">
        <v>4557</v>
      </c>
      <c r="R113" s="129"/>
      <c r="S113" s="129" t="s">
        <v>4554</v>
      </c>
      <c r="T113" s="129" t="s">
        <v>4563</v>
      </c>
      <c r="U113" s="129"/>
      <c r="V113" s="129">
        <v>2</v>
      </c>
      <c r="W113" s="129"/>
      <c r="X113" s="135"/>
      <c r="Y113" s="135" t="str">
        <f>IFERROR(VLOOKUP($M113,Lookup!$A$2:$B$51,2,FALSE),"")</f>
        <v>Level 4</v>
      </c>
      <c r="Z113" s="129" t="s">
        <v>2124</v>
      </c>
      <c r="AA113" s="129"/>
      <c r="AB113" s="135"/>
      <c r="AC113" s="135"/>
      <c r="AD113" s="138"/>
      <c r="AE113" s="139"/>
      <c r="AF113" s="139"/>
      <c r="AG113" s="195"/>
      <c r="AH113" s="195"/>
      <c r="AI113" s="139"/>
    </row>
    <row r="114" spans="1:35" ht="39.75" customHeight="1">
      <c r="A114" s="654" t="s">
        <v>2969</v>
      </c>
      <c r="B114" s="682" t="s">
        <v>3817</v>
      </c>
      <c r="C114" s="675" t="s">
        <v>3818</v>
      </c>
      <c r="D114" s="675" t="s">
        <v>134</v>
      </c>
      <c r="E114" s="475" t="s">
        <v>40</v>
      </c>
      <c r="F114" s="475">
        <v>78133</v>
      </c>
      <c r="G114" s="98"/>
      <c r="H114" s="94"/>
      <c r="I114" s="98"/>
      <c r="J114" s="129"/>
      <c r="K114" s="129"/>
      <c r="L114" s="132"/>
      <c r="M114" s="133" t="s">
        <v>900</v>
      </c>
      <c r="N114" s="133"/>
      <c r="O114" s="133"/>
      <c r="P114" s="133"/>
      <c r="Q114" s="133"/>
      <c r="R114" s="129"/>
      <c r="S114" s="129"/>
      <c r="T114" s="129"/>
      <c r="U114" s="129"/>
      <c r="V114" s="129"/>
      <c r="W114" s="129"/>
      <c r="X114" s="135"/>
      <c r="Y114" s="135" t="str">
        <f>IFERROR(VLOOKUP($M114,Lookup!$A$2:$B$51,2,FALSE),"")</f>
        <v>Level 8</v>
      </c>
      <c r="Z114" s="129"/>
      <c r="AA114" s="129"/>
      <c r="AB114" s="135"/>
      <c r="AC114" s="135"/>
      <c r="AD114" s="138"/>
      <c r="AE114" s="139"/>
      <c r="AF114" s="139"/>
      <c r="AG114" s="195"/>
      <c r="AH114" s="195"/>
      <c r="AI114" s="139"/>
    </row>
    <row r="115" spans="1:35" ht="39.75" customHeight="1">
      <c r="A115" s="126" t="s">
        <v>362</v>
      </c>
      <c r="B115" s="644" t="s">
        <v>290</v>
      </c>
      <c r="C115" s="675" t="s">
        <v>1243</v>
      </c>
      <c r="D115" s="675" t="s">
        <v>1024</v>
      </c>
      <c r="E115" s="475" t="s">
        <v>40</v>
      </c>
      <c r="F115" s="475">
        <v>78121</v>
      </c>
      <c r="G115" s="676">
        <v>1200</v>
      </c>
      <c r="H115" s="445" t="s">
        <v>927</v>
      </c>
      <c r="I115" s="676"/>
      <c r="J115" s="445"/>
      <c r="K115" s="445" t="s">
        <v>4120</v>
      </c>
      <c r="L115" s="683"/>
      <c r="M115" s="133" t="s">
        <v>373</v>
      </c>
      <c r="N115" s="133"/>
      <c r="O115" s="133" t="s">
        <v>4560</v>
      </c>
      <c r="P115" s="133"/>
      <c r="Q115" s="133" t="s">
        <v>4557</v>
      </c>
      <c r="R115" s="129"/>
      <c r="S115" s="129" t="s">
        <v>4554</v>
      </c>
      <c r="T115" s="129" t="s">
        <v>4563</v>
      </c>
      <c r="U115" s="679"/>
      <c r="V115" s="129">
        <v>4</v>
      </c>
      <c r="W115" s="129"/>
      <c r="X115" s="135"/>
      <c r="Y115" s="135" t="str">
        <f>IFERROR(VLOOKUP($M115,Lookup!$A$2:$B$51,2,FALSE),"")</f>
        <v>Level 4</v>
      </c>
      <c r="Z115" s="129" t="s">
        <v>1244</v>
      </c>
      <c r="AA115" s="129"/>
      <c r="AB115" s="135" t="s">
        <v>4107</v>
      </c>
      <c r="AC115" s="402">
        <v>1</v>
      </c>
      <c r="AD115" s="684" t="s">
        <v>3431</v>
      </c>
      <c r="AE115" s="143"/>
      <c r="AF115" s="143"/>
      <c r="AG115" s="148"/>
      <c r="AH115" s="148"/>
      <c r="AI115" s="143"/>
    </row>
    <row r="116" spans="1:35" ht="39.75" customHeight="1">
      <c r="A116" s="654" t="s">
        <v>2969</v>
      </c>
      <c r="B116" s="682" t="s">
        <v>4616</v>
      </c>
      <c r="C116" s="675" t="s">
        <v>818</v>
      </c>
      <c r="D116" s="675" t="s">
        <v>150</v>
      </c>
      <c r="E116" s="475" t="s">
        <v>40</v>
      </c>
      <c r="F116" s="475">
        <v>78861</v>
      </c>
      <c r="G116" s="98"/>
      <c r="H116" s="94"/>
      <c r="I116" s="98"/>
      <c r="J116" s="129"/>
      <c r="K116" s="129"/>
      <c r="L116" s="128"/>
      <c r="M116" s="133" t="s">
        <v>900</v>
      </c>
      <c r="N116" s="133"/>
      <c r="O116" s="133"/>
      <c r="P116" s="133"/>
      <c r="Q116" s="133"/>
      <c r="R116" s="129"/>
      <c r="S116" s="129"/>
      <c r="T116" s="129"/>
      <c r="U116" s="129"/>
      <c r="V116" s="129"/>
      <c r="W116" s="129"/>
      <c r="X116" s="135"/>
      <c r="Y116" s="135" t="str">
        <f>IFERROR(VLOOKUP($M116,Lookup!$A$2:$B$51,2,FALSE),"")</f>
        <v>Level 8</v>
      </c>
      <c r="Z116" s="129"/>
      <c r="AA116" s="129"/>
      <c r="AB116" s="135"/>
      <c r="AC116" s="135"/>
      <c r="AD116" s="138"/>
      <c r="AE116" s="143"/>
      <c r="AF116" s="143"/>
      <c r="AG116" s="148"/>
      <c r="AH116" s="148"/>
      <c r="AI116" s="143"/>
    </row>
    <row r="117" spans="1:35" ht="39.75" customHeight="1">
      <c r="A117" s="126" t="s">
        <v>2531</v>
      </c>
      <c r="B117" s="667" t="s">
        <v>3821</v>
      </c>
      <c r="C117" s="675" t="s">
        <v>3822</v>
      </c>
      <c r="D117" s="675" t="s">
        <v>68</v>
      </c>
      <c r="E117" s="475" t="s">
        <v>40</v>
      </c>
      <c r="F117" s="475">
        <v>77026</v>
      </c>
      <c r="G117" s="676"/>
      <c r="H117" s="677"/>
      <c r="I117" s="676">
        <v>877.89</v>
      </c>
      <c r="J117" s="445" t="s">
        <v>927</v>
      </c>
      <c r="K117" s="445" t="s">
        <v>472</v>
      </c>
      <c r="L117" s="683" t="s">
        <v>4500</v>
      </c>
      <c r="M117" s="133" t="s">
        <v>367</v>
      </c>
      <c r="N117" s="133"/>
      <c r="O117" s="133" t="s">
        <v>4560</v>
      </c>
      <c r="P117" s="133"/>
      <c r="Q117" s="133" t="s">
        <v>4557</v>
      </c>
      <c r="R117" s="129"/>
      <c r="S117" s="129" t="s">
        <v>4554</v>
      </c>
      <c r="T117" s="129" t="s">
        <v>4563</v>
      </c>
      <c r="U117" s="129"/>
      <c r="V117" s="129">
        <v>4</v>
      </c>
      <c r="W117" s="129"/>
      <c r="X117" s="135"/>
      <c r="Y117" s="135" t="str">
        <f>IFERROR(VLOOKUP($M117,Lookup!$A$2:$B$51,2,FALSE),"")</f>
        <v>Level 3</v>
      </c>
      <c r="Z117" s="129"/>
      <c r="AA117" s="129"/>
      <c r="AB117" s="135" t="s">
        <v>4107</v>
      </c>
      <c r="AC117" s="402">
        <v>1</v>
      </c>
      <c r="AD117" s="684" t="s">
        <v>3057</v>
      </c>
      <c r="AE117" s="143"/>
      <c r="AF117" s="143"/>
      <c r="AG117" s="148"/>
      <c r="AH117" s="148"/>
      <c r="AI117" s="143"/>
    </row>
    <row r="118" spans="1:35" ht="39.75" customHeight="1">
      <c r="A118" s="126" t="s">
        <v>2529</v>
      </c>
      <c r="B118" s="494" t="s">
        <v>3823</v>
      </c>
      <c r="C118" s="675" t="s">
        <v>3824</v>
      </c>
      <c r="D118" s="675" t="s">
        <v>37</v>
      </c>
      <c r="E118" s="475" t="s">
        <v>40</v>
      </c>
      <c r="F118" s="475">
        <v>78205</v>
      </c>
      <c r="G118" s="495">
        <v>1000</v>
      </c>
      <c r="H118" s="680" t="s">
        <v>931</v>
      </c>
      <c r="I118" s="495"/>
      <c r="J118" s="493"/>
      <c r="K118" s="493" t="s">
        <v>4167</v>
      </c>
      <c r="L118" s="494"/>
      <c r="M118" s="133" t="s">
        <v>373</v>
      </c>
      <c r="N118" s="133"/>
      <c r="O118" s="133" t="s">
        <v>4560</v>
      </c>
      <c r="P118" s="133"/>
      <c r="Q118" s="133" t="s">
        <v>4557</v>
      </c>
      <c r="R118" s="129"/>
      <c r="S118" s="129" t="s">
        <v>4554</v>
      </c>
      <c r="T118" s="129" t="s">
        <v>4563</v>
      </c>
      <c r="U118" s="129"/>
      <c r="V118" s="129">
        <v>4</v>
      </c>
      <c r="W118" s="129"/>
      <c r="X118" s="135"/>
      <c r="Y118" s="135" t="str">
        <f>IFERROR(VLOOKUP($M118,Lookup!$A$2:$B$51,2,FALSE),"")</f>
        <v>Level 4</v>
      </c>
      <c r="Z118" s="129" t="s">
        <v>3825</v>
      </c>
      <c r="AA118" s="130" t="s">
        <v>3826</v>
      </c>
      <c r="AB118" s="135"/>
      <c r="AC118" s="135"/>
      <c r="AD118" s="138"/>
      <c r="AE118" s="143"/>
      <c r="AF118" s="143"/>
      <c r="AG118" s="148"/>
      <c r="AH118" s="148"/>
      <c r="AI118" s="143"/>
    </row>
    <row r="119" spans="1:35" ht="39.75" hidden="1" customHeight="1">
      <c r="A119" s="126"/>
      <c r="B119" s="128" t="s">
        <v>4617</v>
      </c>
      <c r="C119" s="128" t="s">
        <v>304</v>
      </c>
      <c r="D119" s="128" t="s">
        <v>305</v>
      </c>
      <c r="E119" s="129" t="s">
        <v>40</v>
      </c>
      <c r="F119" s="129">
        <v>76702</v>
      </c>
      <c r="G119" s="98"/>
      <c r="H119" s="129"/>
      <c r="I119" s="98"/>
      <c r="J119" s="129"/>
      <c r="K119" s="129"/>
      <c r="L119" s="128"/>
      <c r="M119" s="133"/>
      <c r="N119" s="133"/>
      <c r="O119" s="133"/>
      <c r="P119" s="133"/>
      <c r="Q119" s="133"/>
      <c r="R119" s="679"/>
      <c r="S119" s="679"/>
      <c r="T119" s="679"/>
      <c r="U119" s="679"/>
      <c r="V119" s="146"/>
      <c r="W119" s="129"/>
      <c r="X119" s="135"/>
      <c r="Y119" s="135" t="str">
        <f>IFERROR(VLOOKUP($M119,Lookup!$A$2:$B$51,2,FALSE),"")</f>
        <v/>
      </c>
      <c r="Z119" s="129"/>
      <c r="AA119" s="129"/>
      <c r="AB119" s="135"/>
      <c r="AC119" s="135"/>
      <c r="AD119" s="138"/>
      <c r="AE119" s="143"/>
      <c r="AF119" s="143"/>
      <c r="AG119" s="143"/>
      <c r="AH119" s="143"/>
      <c r="AI119" s="143"/>
    </row>
    <row r="120" spans="1:35" ht="39.75" customHeight="1">
      <c r="A120" s="126" t="s">
        <v>362</v>
      </c>
      <c r="B120" s="494" t="s">
        <v>4618</v>
      </c>
      <c r="C120" s="675" t="s">
        <v>304</v>
      </c>
      <c r="D120" s="675" t="s">
        <v>305</v>
      </c>
      <c r="E120" s="475" t="s">
        <v>40</v>
      </c>
      <c r="F120" s="475">
        <v>76702</v>
      </c>
      <c r="G120" s="495">
        <v>20000</v>
      </c>
      <c r="H120" s="493" t="s">
        <v>931</v>
      </c>
      <c r="I120" s="495"/>
      <c r="J120" s="493"/>
      <c r="K120" s="493" t="s">
        <v>4105</v>
      </c>
      <c r="L120" s="494"/>
      <c r="M120" s="133" t="s">
        <v>2841</v>
      </c>
      <c r="N120" s="133" t="s">
        <v>2694</v>
      </c>
      <c r="O120" s="133" t="s">
        <v>4560</v>
      </c>
      <c r="P120" s="133" t="s">
        <v>4578</v>
      </c>
      <c r="Q120" s="133" t="s">
        <v>4604</v>
      </c>
      <c r="R120" s="129" t="s">
        <v>4619</v>
      </c>
      <c r="S120" s="129" t="s">
        <v>4562</v>
      </c>
      <c r="T120" s="129" t="s">
        <v>4620</v>
      </c>
      <c r="U120" s="129"/>
      <c r="V120" s="129">
        <v>6</v>
      </c>
      <c r="W120" s="129"/>
      <c r="X120" s="135"/>
      <c r="Y120" s="135" t="s">
        <v>4621</v>
      </c>
      <c r="Z120" s="129"/>
      <c r="AA120" s="129"/>
      <c r="AB120" s="135" t="s">
        <v>4107</v>
      </c>
      <c r="AC120" s="402">
        <v>4</v>
      </c>
      <c r="AD120" s="684" t="s">
        <v>4108</v>
      </c>
      <c r="AE120" s="143"/>
      <c r="AF120" s="143"/>
      <c r="AG120" s="148"/>
      <c r="AH120" s="148"/>
      <c r="AI120" s="143"/>
    </row>
    <row r="121" spans="1:35" ht="39.75" customHeight="1">
      <c r="A121" s="126" t="s">
        <v>362</v>
      </c>
      <c r="B121" s="644" t="s">
        <v>4618</v>
      </c>
      <c r="C121" s="675" t="s">
        <v>304</v>
      </c>
      <c r="D121" s="675" t="s">
        <v>305</v>
      </c>
      <c r="E121" s="475" t="s">
        <v>40</v>
      </c>
      <c r="F121" s="475">
        <v>76702</v>
      </c>
      <c r="G121" s="676">
        <v>12000</v>
      </c>
      <c r="H121" s="445" t="s">
        <v>927</v>
      </c>
      <c r="I121" s="676"/>
      <c r="J121" s="445"/>
      <c r="K121" s="445" t="s">
        <v>4105</v>
      </c>
      <c r="L121" s="683" t="s">
        <v>4504</v>
      </c>
      <c r="M121" s="133"/>
      <c r="N121" s="133"/>
      <c r="O121" s="133"/>
      <c r="P121" s="133"/>
      <c r="Q121" s="133"/>
      <c r="R121" s="129"/>
      <c r="S121" s="129"/>
      <c r="T121" s="129"/>
      <c r="U121" s="129"/>
      <c r="V121" s="129"/>
      <c r="W121" s="129"/>
      <c r="X121" s="135"/>
      <c r="Y121" s="135" t="str">
        <f>IFERROR(VLOOKUP($M121,Lookup!$A$2:$B$51,2,FALSE),"")</f>
        <v/>
      </c>
      <c r="Z121" s="129"/>
      <c r="AA121" s="129"/>
      <c r="AB121" s="135"/>
      <c r="AC121" s="135"/>
      <c r="AD121" s="138"/>
      <c r="AE121" s="143"/>
      <c r="AF121" s="143"/>
      <c r="AG121" s="148"/>
      <c r="AH121" s="148"/>
      <c r="AI121" s="143"/>
    </row>
    <row r="122" spans="1:35" ht="39.75" customHeight="1">
      <c r="A122" s="654" t="s">
        <v>2969</v>
      </c>
      <c r="B122" s="682" t="s">
        <v>3827</v>
      </c>
      <c r="C122" s="675" t="s">
        <v>3828</v>
      </c>
      <c r="D122" s="675" t="s">
        <v>37</v>
      </c>
      <c r="E122" s="475" t="s">
        <v>40</v>
      </c>
      <c r="F122" s="475">
        <v>78219</v>
      </c>
      <c r="G122" s="98"/>
      <c r="H122" s="94"/>
      <c r="I122" s="98"/>
      <c r="J122" s="129"/>
      <c r="K122" s="129"/>
      <c r="L122" s="128"/>
      <c r="M122" s="133" t="s">
        <v>900</v>
      </c>
      <c r="N122" s="133"/>
      <c r="O122" s="133"/>
      <c r="P122" s="133"/>
      <c r="Q122" s="133"/>
      <c r="R122" s="129"/>
      <c r="S122" s="129"/>
      <c r="T122" s="129"/>
      <c r="U122" s="129"/>
      <c r="V122" s="129"/>
      <c r="W122" s="129"/>
      <c r="X122" s="135"/>
      <c r="Y122" s="135" t="str">
        <f>IFERROR(VLOOKUP($M122,Lookup!$A$2:$B$51,2,FALSE),"")</f>
        <v>Level 8</v>
      </c>
      <c r="Z122" s="129"/>
      <c r="AA122" s="129"/>
      <c r="AB122" s="135"/>
      <c r="AC122" s="135"/>
      <c r="AD122" s="138"/>
      <c r="AE122" s="143"/>
      <c r="AF122" s="143"/>
      <c r="AG122" s="148"/>
      <c r="AH122" s="148"/>
      <c r="AI122" s="143"/>
    </row>
    <row r="123" spans="1:35" ht="39.75" customHeight="1">
      <c r="A123" s="126" t="s">
        <v>362</v>
      </c>
      <c r="B123" s="644" t="s">
        <v>3829</v>
      </c>
      <c r="C123" s="675" t="s">
        <v>1738</v>
      </c>
      <c r="D123" s="675" t="s">
        <v>178</v>
      </c>
      <c r="E123" s="475" t="s">
        <v>40</v>
      </c>
      <c r="F123" s="475">
        <v>78948</v>
      </c>
      <c r="G123" s="676">
        <v>250</v>
      </c>
      <c r="H123" s="677" t="s">
        <v>927</v>
      </c>
      <c r="I123" s="676"/>
      <c r="J123" s="445"/>
      <c r="K123" s="445" t="s">
        <v>785</v>
      </c>
      <c r="L123" s="683" t="s">
        <v>4601</v>
      </c>
      <c r="M123" s="133" t="s">
        <v>902</v>
      </c>
      <c r="N123" s="133"/>
      <c r="O123" s="133"/>
      <c r="P123" s="133"/>
      <c r="Q123" s="133" t="s">
        <v>4553</v>
      </c>
      <c r="R123" s="129"/>
      <c r="S123" s="129" t="s">
        <v>4554</v>
      </c>
      <c r="T123" s="129" t="s">
        <v>4555</v>
      </c>
      <c r="U123" s="129"/>
      <c r="V123" s="129">
        <v>2</v>
      </c>
      <c r="W123" s="129"/>
      <c r="X123" s="135"/>
      <c r="Y123" s="135" t="str">
        <f>IFERROR(VLOOKUP($M123,Lookup!$A$2:$B$51,2,FALSE),"")</f>
        <v/>
      </c>
      <c r="Z123" s="129" t="s">
        <v>716</v>
      </c>
      <c r="AA123" s="129"/>
      <c r="AB123" s="135"/>
      <c r="AC123" s="135"/>
      <c r="AD123" s="138"/>
      <c r="AE123" s="143"/>
      <c r="AF123" s="143"/>
      <c r="AG123" s="148"/>
      <c r="AH123" s="148"/>
      <c r="AI123" s="143"/>
    </row>
    <row r="124" spans="1:35" ht="39.75" customHeight="1">
      <c r="A124" s="126" t="s">
        <v>2531</v>
      </c>
      <c r="B124" s="667" t="s">
        <v>3830</v>
      </c>
      <c r="C124" s="675" t="s">
        <v>3831</v>
      </c>
      <c r="D124" s="675" t="s">
        <v>107</v>
      </c>
      <c r="E124" s="475" t="s">
        <v>40</v>
      </c>
      <c r="F124" s="475">
        <v>78016</v>
      </c>
      <c r="G124" s="676"/>
      <c r="H124" s="677"/>
      <c r="I124" s="676"/>
      <c r="J124" s="445"/>
      <c r="K124" s="445" t="s">
        <v>1045</v>
      </c>
      <c r="L124" s="683" t="s">
        <v>4509</v>
      </c>
      <c r="M124" s="133" t="s">
        <v>367</v>
      </c>
      <c r="N124" s="133"/>
      <c r="O124" s="133" t="s">
        <v>4560</v>
      </c>
      <c r="P124" s="133"/>
      <c r="Q124" s="133" t="s">
        <v>4557</v>
      </c>
      <c r="R124" s="129"/>
      <c r="S124" s="129" t="s">
        <v>4554</v>
      </c>
      <c r="T124" s="129" t="s">
        <v>4563</v>
      </c>
      <c r="U124" s="129"/>
      <c r="V124" s="129">
        <v>4</v>
      </c>
      <c r="W124" s="129"/>
      <c r="X124" s="135"/>
      <c r="Y124" s="135" t="str">
        <f>IFERROR(VLOOKUP($M124,Lookup!$A$2:$B$51,2,FALSE),"")</f>
        <v>Level 3</v>
      </c>
      <c r="Z124" s="129" t="s">
        <v>3832</v>
      </c>
      <c r="AA124" s="129"/>
      <c r="AB124" s="135" t="s">
        <v>4107</v>
      </c>
      <c r="AC124" s="402">
        <v>1</v>
      </c>
      <c r="AD124" s="684" t="s">
        <v>3057</v>
      </c>
      <c r="AE124" s="143"/>
      <c r="AF124" s="143"/>
      <c r="AG124" s="148"/>
      <c r="AH124" s="148"/>
      <c r="AI124" s="143"/>
    </row>
    <row r="125" spans="1:35" ht="39.75" customHeight="1">
      <c r="A125" s="126" t="s">
        <v>362</v>
      </c>
      <c r="B125" s="494" t="s">
        <v>3371</v>
      </c>
      <c r="C125" s="675" t="s">
        <v>1290</v>
      </c>
      <c r="D125" s="675" t="s">
        <v>37</v>
      </c>
      <c r="E125" s="475" t="s">
        <v>40</v>
      </c>
      <c r="F125" s="475">
        <v>78258</v>
      </c>
      <c r="G125" s="495">
        <v>20000</v>
      </c>
      <c r="H125" s="493" t="s">
        <v>931</v>
      </c>
      <c r="I125" s="495"/>
      <c r="J125" s="493"/>
      <c r="K125" s="493" t="s">
        <v>996</v>
      </c>
      <c r="L125" s="494"/>
      <c r="M125" s="133" t="s">
        <v>4622</v>
      </c>
      <c r="N125" s="133" t="s">
        <v>2694</v>
      </c>
      <c r="O125" s="133" t="s">
        <v>4560</v>
      </c>
      <c r="P125" s="133" t="s">
        <v>4578</v>
      </c>
      <c r="Q125" s="133" t="s">
        <v>4604</v>
      </c>
      <c r="R125" s="129" t="s">
        <v>4619</v>
      </c>
      <c r="S125" s="129" t="s">
        <v>4562</v>
      </c>
      <c r="T125" s="129" t="s">
        <v>4620</v>
      </c>
      <c r="U125" s="129"/>
      <c r="V125" s="129">
        <v>6</v>
      </c>
      <c r="W125" s="129"/>
      <c r="X125" s="135"/>
      <c r="Y125" s="135" t="s">
        <v>4623</v>
      </c>
      <c r="Z125" s="129" t="s">
        <v>2777</v>
      </c>
      <c r="AA125" s="130" t="s">
        <v>2778</v>
      </c>
      <c r="AB125" s="135" t="s">
        <v>4107</v>
      </c>
      <c r="AC125" s="135">
        <v>2</v>
      </c>
      <c r="AD125" s="138" t="s">
        <v>4108</v>
      </c>
      <c r="AE125" s="143"/>
      <c r="AF125" s="143"/>
      <c r="AG125" s="148"/>
      <c r="AH125" s="148"/>
      <c r="AI125" s="143"/>
    </row>
    <row r="126" spans="1:35" ht="39.75" customHeight="1">
      <c r="A126" s="126" t="s">
        <v>362</v>
      </c>
      <c r="B126" s="644" t="s">
        <v>4513</v>
      </c>
      <c r="C126" s="675" t="s">
        <v>1294</v>
      </c>
      <c r="D126" s="675" t="s">
        <v>140</v>
      </c>
      <c r="E126" s="475" t="s">
        <v>40</v>
      </c>
      <c r="F126" s="475">
        <v>75062</v>
      </c>
      <c r="G126" s="676">
        <v>1000</v>
      </c>
      <c r="H126" s="677" t="s">
        <v>927</v>
      </c>
      <c r="I126" s="676"/>
      <c r="J126" s="445"/>
      <c r="K126" s="445" t="s">
        <v>712</v>
      </c>
      <c r="L126" s="683"/>
      <c r="M126" s="133" t="s">
        <v>373</v>
      </c>
      <c r="N126" s="133"/>
      <c r="O126" s="133" t="s">
        <v>4560</v>
      </c>
      <c r="P126" s="133"/>
      <c r="Q126" s="133" t="s">
        <v>4557</v>
      </c>
      <c r="R126" s="129"/>
      <c r="S126" s="129" t="s">
        <v>4554</v>
      </c>
      <c r="T126" s="129" t="s">
        <v>4563</v>
      </c>
      <c r="U126" s="129"/>
      <c r="V126" s="129">
        <v>4</v>
      </c>
      <c r="W126" s="129"/>
      <c r="X126" s="135"/>
      <c r="Y126" s="135" t="str">
        <f>IFERROR(VLOOKUP($M126,Lookup!$A$2:$B$51,2,FALSE),"")</f>
        <v>Level 4</v>
      </c>
      <c r="Z126" s="129" t="s">
        <v>4515</v>
      </c>
      <c r="AA126" s="150"/>
      <c r="AB126" s="135" t="s">
        <v>4107</v>
      </c>
      <c r="AC126" s="402">
        <v>1</v>
      </c>
      <c r="AD126" s="684" t="s">
        <v>3431</v>
      </c>
      <c r="AE126" s="143"/>
      <c r="AF126" s="143"/>
      <c r="AG126" s="148"/>
      <c r="AH126" s="148"/>
      <c r="AI126" s="143"/>
    </row>
    <row r="127" spans="1:35" ht="39.75" customHeight="1">
      <c r="A127" s="126" t="s">
        <v>2531</v>
      </c>
      <c r="B127" s="667" t="s">
        <v>3834</v>
      </c>
      <c r="C127" s="675" t="s">
        <v>3835</v>
      </c>
      <c r="D127" s="675" t="s">
        <v>3836</v>
      </c>
      <c r="E127" s="475" t="s">
        <v>40</v>
      </c>
      <c r="F127" s="475">
        <v>77375</v>
      </c>
      <c r="G127" s="676"/>
      <c r="H127" s="677"/>
      <c r="I127" s="676">
        <v>6000</v>
      </c>
      <c r="J127" s="445" t="s">
        <v>927</v>
      </c>
      <c r="K127" s="445" t="s">
        <v>3758</v>
      </c>
      <c r="L127" s="683" t="s">
        <v>4624</v>
      </c>
      <c r="M127" s="133" t="s">
        <v>379</v>
      </c>
      <c r="N127" s="133" t="s">
        <v>4570</v>
      </c>
      <c r="O127" s="133" t="s">
        <v>4560</v>
      </c>
      <c r="P127" s="133"/>
      <c r="Q127" s="133" t="s">
        <v>4557</v>
      </c>
      <c r="R127" s="129" t="s">
        <v>4561</v>
      </c>
      <c r="S127" s="129" t="s">
        <v>4554</v>
      </c>
      <c r="T127" s="129" t="s">
        <v>4563</v>
      </c>
      <c r="U127" s="129"/>
      <c r="V127" s="129">
        <v>4</v>
      </c>
      <c r="W127" s="129"/>
      <c r="X127" s="135"/>
      <c r="Y127" s="135" t="str">
        <f>IFERROR(VLOOKUP($M127,Lookup!$A$2:$B$51,2,FALSE),"")</f>
        <v>Level 2</v>
      </c>
      <c r="Z127" s="129"/>
      <c r="AA127" s="129"/>
      <c r="AB127" s="135" t="s">
        <v>4107</v>
      </c>
      <c r="AC127" s="402">
        <v>1</v>
      </c>
      <c r="AD127" s="684" t="s">
        <v>3057</v>
      </c>
      <c r="AE127" s="143"/>
      <c r="AF127" s="143"/>
      <c r="AG127" s="148"/>
      <c r="AH127" s="148"/>
      <c r="AI127" s="143"/>
    </row>
    <row r="128" spans="1:35" ht="39.75" customHeight="1">
      <c r="A128" s="126" t="s">
        <v>362</v>
      </c>
      <c r="B128" s="644" t="s">
        <v>4517</v>
      </c>
      <c r="C128" s="675" t="s">
        <v>2279</v>
      </c>
      <c r="D128" s="675" t="s">
        <v>37</v>
      </c>
      <c r="E128" s="475" t="s">
        <v>40</v>
      </c>
      <c r="F128" s="475">
        <v>78248</v>
      </c>
      <c r="G128" s="676">
        <v>250</v>
      </c>
      <c r="H128" s="445" t="s">
        <v>927</v>
      </c>
      <c r="I128" s="676"/>
      <c r="J128" s="445"/>
      <c r="K128" s="445" t="s">
        <v>4183</v>
      </c>
      <c r="L128" s="683" t="s">
        <v>4599</v>
      </c>
      <c r="M128" s="133" t="s">
        <v>902</v>
      </c>
      <c r="N128" s="133"/>
      <c r="O128" s="133"/>
      <c r="P128" s="133"/>
      <c r="Q128" s="133" t="s">
        <v>4557</v>
      </c>
      <c r="R128" s="129"/>
      <c r="S128" s="129" t="s">
        <v>4554</v>
      </c>
      <c r="T128" s="129" t="s">
        <v>4555</v>
      </c>
      <c r="U128" s="129"/>
      <c r="V128" s="129">
        <v>4</v>
      </c>
      <c r="W128" s="129"/>
      <c r="X128" s="135"/>
      <c r="Y128" s="135" t="str">
        <f>IFERROR(VLOOKUP($M128,Lookup!$A$2:$B$51,2,FALSE),"")</f>
        <v/>
      </c>
      <c r="Z128" s="129" t="s">
        <v>3479</v>
      </c>
      <c r="AA128" s="130" t="s">
        <v>3480</v>
      </c>
      <c r="AB128" s="135"/>
      <c r="AC128" s="135"/>
      <c r="AD128" s="138"/>
      <c r="AE128" s="143"/>
      <c r="AF128" s="143"/>
      <c r="AG128" s="148"/>
      <c r="AH128" s="148"/>
      <c r="AI128" s="143"/>
    </row>
    <row r="129" spans="1:35" ht="39.75" customHeight="1">
      <c r="A129" s="126" t="s">
        <v>362</v>
      </c>
      <c r="B129" s="644" t="s">
        <v>2287</v>
      </c>
      <c r="C129" s="675" t="s">
        <v>2288</v>
      </c>
      <c r="D129" s="675" t="s">
        <v>37</v>
      </c>
      <c r="E129" s="475" t="s">
        <v>40</v>
      </c>
      <c r="F129" s="475">
        <v>78201</v>
      </c>
      <c r="G129" s="676">
        <v>200</v>
      </c>
      <c r="H129" s="445" t="s">
        <v>927</v>
      </c>
      <c r="I129" s="676"/>
      <c r="J129" s="445"/>
      <c r="K129" s="445" t="s">
        <v>2094</v>
      </c>
      <c r="L129" s="683"/>
      <c r="M129" s="133" t="s">
        <v>902</v>
      </c>
      <c r="N129" s="133"/>
      <c r="O129" s="133"/>
      <c r="P129" s="133"/>
      <c r="Q129" s="133" t="s">
        <v>4553</v>
      </c>
      <c r="R129" s="129"/>
      <c r="S129" s="129" t="s">
        <v>4566</v>
      </c>
      <c r="T129" s="129" t="s">
        <v>4555</v>
      </c>
      <c r="U129" s="129"/>
      <c r="V129" s="129">
        <v>2</v>
      </c>
      <c r="W129" s="129"/>
      <c r="X129" s="135"/>
      <c r="Y129" s="135" t="str">
        <f>IFERROR(VLOOKUP($M129,Lookup!$A$2:$B$51,2,FALSE),"")</f>
        <v/>
      </c>
      <c r="Z129" s="129" t="s">
        <v>3482</v>
      </c>
      <c r="AA129" s="129"/>
      <c r="AB129" s="135"/>
      <c r="AC129" s="135"/>
      <c r="AD129" s="138"/>
      <c r="AE129" s="143"/>
      <c r="AF129" s="143"/>
      <c r="AG129" s="148"/>
      <c r="AH129" s="148"/>
      <c r="AI129" s="143"/>
    </row>
    <row r="130" spans="1:35" ht="39.75" hidden="1" customHeight="1">
      <c r="A130" s="126"/>
      <c r="B130" s="128" t="s">
        <v>3837</v>
      </c>
      <c r="C130" s="128" t="s">
        <v>3838</v>
      </c>
      <c r="D130" s="128" t="s">
        <v>137</v>
      </c>
      <c r="E130" s="129" t="s">
        <v>40</v>
      </c>
      <c r="F130" s="129">
        <v>78624</v>
      </c>
      <c r="G130" s="98"/>
      <c r="H130" s="94"/>
      <c r="I130" s="98"/>
      <c r="J130" s="129"/>
      <c r="K130" s="129"/>
      <c r="L130" s="128"/>
      <c r="M130" s="133"/>
      <c r="N130" s="133"/>
      <c r="O130" s="133"/>
      <c r="P130" s="133"/>
      <c r="Q130" s="133"/>
      <c r="R130" s="129"/>
      <c r="S130" s="129"/>
      <c r="T130" s="129"/>
      <c r="U130" s="129"/>
      <c r="V130" s="129"/>
      <c r="W130" s="129"/>
      <c r="X130" s="135"/>
      <c r="Y130" s="135" t="str">
        <f>IFERROR(VLOOKUP($M130,Lookup!$A$2:$B$51,2,FALSE),"")</f>
        <v/>
      </c>
      <c r="Z130" s="129"/>
      <c r="AA130" s="129"/>
      <c r="AB130" s="135"/>
      <c r="AC130" s="135"/>
      <c r="AD130" s="138"/>
      <c r="AE130" s="143"/>
      <c r="AF130" s="143"/>
      <c r="AG130" s="143"/>
      <c r="AH130" s="143"/>
      <c r="AI130" s="143"/>
    </row>
    <row r="131" spans="1:35" ht="42" hidden="1" customHeight="1">
      <c r="A131" s="126"/>
      <c r="B131" s="128" t="s">
        <v>3839</v>
      </c>
      <c r="C131" s="128" t="s">
        <v>3840</v>
      </c>
      <c r="D131" s="128" t="s">
        <v>37</v>
      </c>
      <c r="E131" s="129" t="s">
        <v>40</v>
      </c>
      <c r="F131" s="129">
        <v>78228</v>
      </c>
      <c r="G131" s="98"/>
      <c r="H131" s="94"/>
      <c r="I131" s="98"/>
      <c r="J131" s="129"/>
      <c r="K131" s="129"/>
      <c r="L131" s="128"/>
      <c r="M131" s="133"/>
      <c r="N131" s="133"/>
      <c r="O131" s="133"/>
      <c r="P131" s="133"/>
      <c r="Q131" s="133"/>
      <c r="R131" s="129"/>
      <c r="S131" s="129"/>
      <c r="T131" s="129"/>
      <c r="U131" s="129"/>
      <c r="V131" s="129"/>
      <c r="W131" s="129"/>
      <c r="X131" s="135"/>
      <c r="Y131" s="135" t="str">
        <f>IFERROR(VLOOKUP($M131,Lookup!$A$2:$B$51,2,FALSE),"")</f>
        <v/>
      </c>
      <c r="Z131" s="129"/>
      <c r="AA131" s="129"/>
      <c r="AB131" s="135"/>
      <c r="AC131" s="135"/>
      <c r="AD131" s="138"/>
      <c r="AE131" s="143"/>
      <c r="AF131" s="143"/>
      <c r="AG131" s="143"/>
      <c r="AH131" s="143"/>
      <c r="AI131" s="143"/>
    </row>
    <row r="132" spans="1:35" ht="42" customHeight="1">
      <c r="A132" s="126" t="s">
        <v>362</v>
      </c>
      <c r="B132" s="644" t="s">
        <v>3841</v>
      </c>
      <c r="C132" s="675" t="s">
        <v>3842</v>
      </c>
      <c r="D132" s="675" t="s">
        <v>259</v>
      </c>
      <c r="E132" s="475" t="s">
        <v>40</v>
      </c>
      <c r="F132" s="475">
        <v>78124</v>
      </c>
      <c r="G132" s="676">
        <v>500</v>
      </c>
      <c r="H132" s="677" t="s">
        <v>927</v>
      </c>
      <c r="I132" s="676"/>
      <c r="J132" s="445"/>
      <c r="K132" s="445" t="s">
        <v>4247</v>
      </c>
      <c r="L132" s="683" t="s">
        <v>4625</v>
      </c>
      <c r="M132" s="133" t="s">
        <v>899</v>
      </c>
      <c r="N132" s="133"/>
      <c r="O132" s="133"/>
      <c r="P132" s="133"/>
      <c r="Q132" s="133" t="s">
        <v>4557</v>
      </c>
      <c r="R132" s="129"/>
      <c r="S132" s="129" t="s">
        <v>4554</v>
      </c>
      <c r="T132" s="129" t="s">
        <v>4555</v>
      </c>
      <c r="U132" s="129"/>
      <c r="V132" s="129">
        <v>4</v>
      </c>
      <c r="W132" s="129"/>
      <c r="X132" s="135"/>
      <c r="Y132" s="135" t="str">
        <f>IFERROR(VLOOKUP($M132,Lookup!$A$2:$B$51,2,FALSE),"")</f>
        <v/>
      </c>
      <c r="Z132" s="129" t="s">
        <v>3843</v>
      </c>
      <c r="AA132" s="130" t="s">
        <v>3844</v>
      </c>
      <c r="AB132" s="135"/>
      <c r="AC132" s="135"/>
      <c r="AD132" s="138"/>
      <c r="AE132" s="143"/>
      <c r="AF132" s="143"/>
      <c r="AG132" s="148"/>
      <c r="AH132" s="148"/>
      <c r="AI132" s="143"/>
    </row>
    <row r="133" spans="1:35" ht="42" customHeight="1">
      <c r="A133" s="126" t="s">
        <v>2529</v>
      </c>
      <c r="B133" s="494" t="s">
        <v>2317</v>
      </c>
      <c r="C133" s="690" t="s">
        <v>4318</v>
      </c>
      <c r="D133" s="690" t="s">
        <v>37</v>
      </c>
      <c r="E133" s="691" t="s">
        <v>40</v>
      </c>
      <c r="F133" s="691">
        <v>78224</v>
      </c>
      <c r="G133" s="495">
        <v>1500</v>
      </c>
      <c r="H133" s="493" t="s">
        <v>931</v>
      </c>
      <c r="I133" s="495"/>
      <c r="J133" s="493"/>
      <c r="K133" s="493" t="s">
        <v>4105</v>
      </c>
      <c r="L133" s="494"/>
      <c r="M133" s="133" t="s">
        <v>373</v>
      </c>
      <c r="N133" s="133" t="s">
        <v>2694</v>
      </c>
      <c r="O133" s="133" t="s">
        <v>4560</v>
      </c>
      <c r="P133" s="133"/>
      <c r="Q133" s="133" t="s">
        <v>4604</v>
      </c>
      <c r="R133" s="129" t="s">
        <v>4619</v>
      </c>
      <c r="S133" s="129" t="s">
        <v>4562</v>
      </c>
      <c r="T133" s="129" t="s">
        <v>4563</v>
      </c>
      <c r="U133" s="129"/>
      <c r="V133" s="129">
        <v>6</v>
      </c>
      <c r="W133" s="129"/>
      <c r="X133" s="135"/>
      <c r="Y133" s="135" t="str">
        <f>IFERROR(VLOOKUP($M133,Lookup!$A$2:$B$51,2,FALSE),"")</f>
        <v>Level 4</v>
      </c>
      <c r="Z133" s="129"/>
      <c r="AA133" s="129"/>
      <c r="AB133" s="135" t="s">
        <v>4107</v>
      </c>
      <c r="AC133" s="135">
        <v>2</v>
      </c>
      <c r="AD133" s="138" t="s">
        <v>3057</v>
      </c>
      <c r="AE133" s="143"/>
      <c r="AF133" s="143"/>
      <c r="AG133" s="148"/>
      <c r="AH133" s="148"/>
      <c r="AI133" s="143"/>
    </row>
    <row r="134" spans="1:35" ht="42" hidden="1" customHeight="1">
      <c r="A134" s="126"/>
      <c r="B134" s="128" t="s">
        <v>2317</v>
      </c>
      <c r="C134" s="416" t="s">
        <v>2789</v>
      </c>
      <c r="D134" s="128" t="s">
        <v>37</v>
      </c>
      <c r="E134" s="129" t="s">
        <v>40</v>
      </c>
      <c r="F134" s="129">
        <v>78221</v>
      </c>
      <c r="G134" s="98"/>
      <c r="H134" s="94"/>
      <c r="I134" s="98"/>
      <c r="J134" s="129"/>
      <c r="K134" s="129"/>
      <c r="L134" s="128"/>
      <c r="M134" s="133"/>
      <c r="N134" s="133"/>
      <c r="O134" s="133"/>
      <c r="P134" s="133"/>
      <c r="Q134" s="133"/>
      <c r="R134" s="129"/>
      <c r="S134" s="129"/>
      <c r="T134" s="129"/>
      <c r="U134" s="129"/>
      <c r="V134" s="129"/>
      <c r="W134" s="129"/>
      <c r="X134" s="135"/>
      <c r="Y134" s="135" t="str">
        <f>IFERROR(VLOOKUP($M134,Lookup!$A$2:$B$51,2,FALSE),"")</f>
        <v/>
      </c>
      <c r="Z134" s="129"/>
      <c r="AA134" s="129"/>
      <c r="AB134" s="135"/>
      <c r="AC134" s="135"/>
      <c r="AD134" s="138"/>
      <c r="AE134" s="143"/>
      <c r="AF134" s="143"/>
      <c r="AG134" s="143"/>
      <c r="AH134" s="143"/>
      <c r="AI134" s="143"/>
    </row>
    <row r="135" spans="1:35" ht="18" customHeight="1">
      <c r="A135" s="125"/>
      <c r="B135" s="191"/>
      <c r="C135" s="191"/>
      <c r="D135" s="191"/>
      <c r="E135" s="192"/>
      <c r="F135" s="192"/>
      <c r="G135" s="193"/>
      <c r="H135" s="194"/>
      <c r="I135" s="193"/>
      <c r="J135" s="192"/>
      <c r="K135" s="192"/>
      <c r="L135" s="191"/>
      <c r="M135" s="195"/>
      <c r="N135" s="195"/>
      <c r="O135" s="195"/>
      <c r="P135" s="195"/>
      <c r="Q135" s="197"/>
      <c r="R135" s="125"/>
      <c r="S135" s="125"/>
      <c r="T135" s="125"/>
      <c r="U135" s="125"/>
      <c r="V135" s="125"/>
      <c r="W135" s="125"/>
      <c r="X135" s="125"/>
      <c r="Y135" s="125"/>
      <c r="Z135" s="87"/>
      <c r="AA135" s="87"/>
      <c r="AB135" s="85"/>
      <c r="AC135" s="85"/>
      <c r="AD135" s="85"/>
      <c r="AE135" s="87"/>
      <c r="AF135" s="87"/>
      <c r="AG135" s="192"/>
      <c r="AH135" s="192"/>
      <c r="AI135" s="87"/>
    </row>
    <row r="136" spans="1:35" ht="18" customHeight="1">
      <c r="A136" s="125"/>
      <c r="B136" s="191"/>
      <c r="C136" s="191"/>
      <c r="D136" s="191"/>
      <c r="E136" s="192"/>
      <c r="F136" s="192"/>
      <c r="G136" s="193"/>
      <c r="H136" s="194"/>
      <c r="I136" s="193"/>
      <c r="J136" s="192"/>
      <c r="K136" s="192"/>
      <c r="L136" s="191"/>
      <c r="M136" s="195"/>
      <c r="N136" s="195"/>
      <c r="O136" s="195"/>
      <c r="P136" s="195"/>
      <c r="Q136" s="197"/>
      <c r="R136" s="125"/>
      <c r="S136" s="125"/>
      <c r="T136" s="125"/>
      <c r="U136" s="125"/>
      <c r="V136" s="125"/>
      <c r="W136" s="125"/>
      <c r="X136" s="125"/>
      <c r="Y136" s="125"/>
      <c r="Z136" s="87"/>
      <c r="AA136" s="87"/>
      <c r="AB136" s="85"/>
      <c r="AC136" s="85"/>
      <c r="AD136" s="85"/>
      <c r="AE136" s="87"/>
      <c r="AF136" s="87"/>
      <c r="AG136" s="192"/>
      <c r="AH136" s="192"/>
      <c r="AI136" s="87"/>
    </row>
    <row r="137" spans="1:35" ht="18" customHeight="1">
      <c r="A137" s="125"/>
      <c r="B137" s="191"/>
      <c r="C137" s="191"/>
      <c r="D137" s="191"/>
      <c r="E137" s="192"/>
      <c r="F137" s="192"/>
      <c r="G137" s="193"/>
      <c r="H137" s="194"/>
      <c r="I137" s="193"/>
      <c r="J137" s="192"/>
      <c r="K137" s="192"/>
      <c r="L137" s="191"/>
      <c r="M137" s="192"/>
      <c r="N137" s="192"/>
      <c r="O137" s="192"/>
      <c r="P137" s="192"/>
      <c r="Q137" s="192"/>
      <c r="R137" s="125"/>
      <c r="S137" s="125"/>
      <c r="T137" s="125"/>
      <c r="U137" s="125"/>
      <c r="V137" s="125"/>
      <c r="W137" s="125"/>
      <c r="X137" s="125"/>
      <c r="Y137" s="125"/>
      <c r="Z137" s="87"/>
      <c r="AA137" s="87"/>
      <c r="AB137" s="85"/>
      <c r="AC137" s="85"/>
      <c r="AD137" s="85"/>
      <c r="AE137" s="87"/>
      <c r="AF137" s="87"/>
      <c r="AG137" s="192"/>
      <c r="AH137" s="192"/>
      <c r="AI137" s="87"/>
    </row>
    <row r="138" spans="1:35" ht="18" customHeight="1">
      <c r="A138" s="125"/>
      <c r="B138" s="191"/>
      <c r="C138" s="191"/>
      <c r="D138" s="191"/>
      <c r="E138" s="192"/>
      <c r="F138" s="192"/>
      <c r="G138" s="193"/>
      <c r="H138" s="194"/>
      <c r="I138" s="193"/>
      <c r="J138" s="192"/>
      <c r="K138" s="192"/>
      <c r="L138" s="191"/>
      <c r="M138" s="192"/>
      <c r="N138" s="192"/>
      <c r="O138" s="192"/>
      <c r="P138" s="192"/>
      <c r="Q138" s="192"/>
      <c r="R138" s="125"/>
      <c r="S138" s="125"/>
      <c r="T138" s="125"/>
      <c r="U138" s="125"/>
      <c r="V138" s="125"/>
      <c r="W138" s="125"/>
      <c r="X138" s="125"/>
      <c r="Y138" s="125"/>
      <c r="Z138" s="87"/>
      <c r="AA138" s="87"/>
      <c r="AB138" s="85"/>
      <c r="AC138" s="85"/>
      <c r="AD138" s="85"/>
      <c r="AE138" s="87"/>
      <c r="AF138" s="87"/>
      <c r="AG138" s="192"/>
      <c r="AH138" s="192"/>
      <c r="AI138" s="87"/>
    </row>
    <row r="139" spans="1:35" ht="18" customHeight="1">
      <c r="A139" s="125"/>
      <c r="B139" s="191"/>
      <c r="C139" s="191"/>
      <c r="D139" s="191"/>
      <c r="E139" s="192"/>
      <c r="F139" s="192"/>
      <c r="G139" s="193"/>
      <c r="H139" s="194"/>
      <c r="I139" s="193"/>
      <c r="J139" s="192"/>
      <c r="K139" s="192"/>
      <c r="L139" s="191"/>
      <c r="M139" s="192"/>
      <c r="N139" s="192"/>
      <c r="O139" s="192"/>
      <c r="P139" s="192"/>
      <c r="Q139" s="192"/>
      <c r="R139" s="125"/>
      <c r="S139" s="125"/>
      <c r="T139" s="125"/>
      <c r="U139" s="125"/>
      <c r="V139" s="125"/>
      <c r="W139" s="125"/>
      <c r="X139" s="125"/>
      <c r="Y139" s="125"/>
      <c r="Z139" s="87"/>
      <c r="AA139" s="87"/>
      <c r="AB139" s="85"/>
      <c r="AC139" s="85"/>
      <c r="AD139" s="85"/>
      <c r="AE139" s="87"/>
      <c r="AF139" s="87"/>
      <c r="AG139" s="192"/>
      <c r="AH139" s="192"/>
      <c r="AI139" s="87"/>
    </row>
    <row r="140" spans="1:35" ht="18" customHeight="1">
      <c r="A140" s="125"/>
      <c r="B140" s="191"/>
      <c r="C140" s="191"/>
      <c r="D140" s="191"/>
      <c r="E140" s="192"/>
      <c r="F140" s="192"/>
      <c r="G140" s="193"/>
      <c r="H140" s="194"/>
      <c r="I140" s="193"/>
      <c r="J140" s="192"/>
      <c r="K140" s="192"/>
      <c r="L140" s="191"/>
      <c r="M140" s="192"/>
      <c r="N140" s="192"/>
      <c r="O140" s="192"/>
      <c r="P140" s="192"/>
      <c r="Q140" s="192"/>
      <c r="R140" s="125"/>
      <c r="S140" s="125"/>
      <c r="T140" s="125"/>
      <c r="U140" s="125"/>
      <c r="V140" s="125"/>
      <c r="W140" s="125"/>
      <c r="X140" s="125"/>
      <c r="Y140" s="125"/>
      <c r="Z140" s="87"/>
      <c r="AA140" s="87"/>
      <c r="AB140" s="85"/>
      <c r="AC140" s="85"/>
      <c r="AD140" s="85"/>
      <c r="AE140" s="87"/>
      <c r="AF140" s="87"/>
      <c r="AG140" s="192"/>
      <c r="AH140" s="192"/>
      <c r="AI140" s="87"/>
    </row>
    <row r="141" spans="1:35" ht="18" customHeight="1">
      <c r="A141" s="125"/>
      <c r="B141" s="191"/>
      <c r="C141" s="191"/>
      <c r="D141" s="191"/>
      <c r="E141" s="192"/>
      <c r="F141" s="192"/>
      <c r="G141" s="193"/>
      <c r="H141" s="194" t="s">
        <v>4626</v>
      </c>
      <c r="I141" s="193">
        <f ca="1">SUM(G3:G4)</f>
        <v>116170</v>
      </c>
      <c r="J141" s="192"/>
      <c r="K141" s="192"/>
      <c r="L141" s="191"/>
      <c r="M141" s="192"/>
      <c r="N141" s="192"/>
      <c r="O141" s="192"/>
      <c r="P141" s="192"/>
      <c r="Q141" s="192"/>
      <c r="R141" s="125"/>
      <c r="S141" s="125"/>
      <c r="T141" s="125"/>
      <c r="U141" s="125"/>
      <c r="V141" s="125"/>
      <c r="W141" s="125"/>
      <c r="X141" s="125"/>
      <c r="Y141" s="125"/>
      <c r="Z141" s="87"/>
      <c r="AA141" s="87"/>
      <c r="AB141" s="85"/>
      <c r="AC141" s="85"/>
      <c r="AD141" s="85"/>
      <c r="AE141" s="87"/>
      <c r="AF141" s="87"/>
      <c r="AG141" s="192"/>
      <c r="AH141" s="192"/>
      <c r="AI141" s="87"/>
    </row>
    <row r="142" spans="1:35" ht="18" customHeight="1">
      <c r="A142" s="125"/>
      <c r="B142" s="191"/>
      <c r="C142" s="191"/>
      <c r="D142" s="191"/>
      <c r="E142" s="192"/>
      <c r="F142" s="192"/>
      <c r="G142" s="193"/>
      <c r="H142" s="194" t="s">
        <v>4627</v>
      </c>
      <c r="I142" s="193">
        <v>108600</v>
      </c>
      <c r="J142" s="192"/>
      <c r="K142" s="192"/>
      <c r="L142" s="191"/>
      <c r="M142" s="192"/>
      <c r="N142" s="192"/>
      <c r="O142" s="192"/>
      <c r="P142" s="192"/>
      <c r="Q142" s="192"/>
      <c r="R142" s="125"/>
      <c r="S142" s="125"/>
      <c r="T142" s="125"/>
      <c r="U142" s="125"/>
      <c r="V142" s="125"/>
      <c r="W142" s="125"/>
      <c r="X142" s="125"/>
      <c r="Y142" s="125"/>
      <c r="Z142" s="87"/>
      <c r="AA142" s="87"/>
      <c r="AB142" s="85"/>
      <c r="AC142" s="85"/>
      <c r="AD142" s="85"/>
      <c r="AE142" s="87"/>
      <c r="AF142" s="87"/>
      <c r="AG142" s="192"/>
      <c r="AH142" s="192"/>
      <c r="AI142" s="87"/>
    </row>
    <row r="143" spans="1:35" ht="18" customHeight="1">
      <c r="A143" s="125"/>
      <c r="B143" s="191"/>
      <c r="C143" s="191"/>
      <c r="D143" s="191"/>
      <c r="E143" s="192"/>
      <c r="F143" s="192"/>
      <c r="G143" s="193"/>
      <c r="H143" s="194" t="s">
        <v>4628</v>
      </c>
      <c r="I143" s="193">
        <v>-2000</v>
      </c>
      <c r="J143" s="192" t="s">
        <v>4629</v>
      </c>
      <c r="K143" s="192"/>
      <c r="L143" s="191"/>
      <c r="M143" s="192"/>
      <c r="N143" s="192"/>
      <c r="O143" s="192"/>
      <c r="P143" s="192"/>
      <c r="Q143" s="192"/>
      <c r="R143" s="125"/>
      <c r="S143" s="125"/>
      <c r="T143" s="125"/>
      <c r="U143" s="125"/>
      <c r="V143" s="125"/>
      <c r="W143" s="125"/>
      <c r="X143" s="125"/>
      <c r="Y143" s="125"/>
      <c r="Z143" s="87"/>
      <c r="AA143" s="87"/>
      <c r="AB143" s="85"/>
      <c r="AC143" s="85"/>
      <c r="AD143" s="85"/>
      <c r="AE143" s="87"/>
      <c r="AF143" s="87"/>
      <c r="AG143" s="192"/>
      <c r="AH143" s="192"/>
      <c r="AI143" s="87"/>
    </row>
    <row r="144" spans="1:35" ht="18" customHeight="1">
      <c r="A144" s="125"/>
      <c r="B144" s="191"/>
      <c r="C144" s="191"/>
      <c r="D144" s="191"/>
      <c r="E144" s="192"/>
      <c r="F144" s="192"/>
      <c r="G144" s="193"/>
      <c r="H144" s="194" t="s">
        <v>4628</v>
      </c>
      <c r="I144" s="193">
        <v>-250</v>
      </c>
      <c r="J144" s="192" t="s">
        <v>4630</v>
      </c>
      <c r="K144" s="192"/>
      <c r="L144" s="191"/>
      <c r="M144" s="192"/>
      <c r="N144" s="192"/>
      <c r="O144" s="192"/>
      <c r="P144" s="192"/>
      <c r="Q144" s="192"/>
      <c r="R144" s="125"/>
      <c r="S144" s="125"/>
      <c r="T144" s="125"/>
      <c r="U144" s="125"/>
      <c r="V144" s="125"/>
      <c r="W144" s="125"/>
      <c r="X144" s="125"/>
      <c r="Y144" s="125"/>
      <c r="Z144" s="87"/>
      <c r="AA144" s="87"/>
      <c r="AB144" s="85"/>
      <c r="AC144" s="85"/>
      <c r="AD144" s="85"/>
      <c r="AE144" s="87"/>
      <c r="AF144" s="87"/>
      <c r="AG144" s="192"/>
      <c r="AH144" s="192"/>
      <c r="AI144" s="87"/>
    </row>
    <row r="145" spans="1:35" ht="18" customHeight="1">
      <c r="A145" s="125"/>
      <c r="B145" s="191"/>
      <c r="C145" s="191"/>
      <c r="D145" s="191"/>
      <c r="E145" s="192"/>
      <c r="F145" s="192"/>
      <c r="G145" s="193"/>
      <c r="H145" s="194" t="s">
        <v>4628</v>
      </c>
      <c r="I145" s="193">
        <v>250</v>
      </c>
      <c r="J145" s="192" t="s">
        <v>4631</v>
      </c>
      <c r="K145" s="192"/>
      <c r="L145" s="191"/>
      <c r="M145" s="192"/>
      <c r="N145" s="192"/>
      <c r="O145" s="192"/>
      <c r="P145" s="192"/>
      <c r="Q145" s="192"/>
      <c r="R145" s="125"/>
      <c r="S145" s="125"/>
      <c r="T145" s="125"/>
      <c r="U145" s="125"/>
      <c r="V145" s="125"/>
      <c r="W145" s="125"/>
      <c r="X145" s="125"/>
      <c r="Y145" s="125"/>
      <c r="Z145" s="87"/>
      <c r="AA145" s="87"/>
      <c r="AB145" s="85"/>
      <c r="AC145" s="85"/>
      <c r="AD145" s="85"/>
      <c r="AE145" s="87"/>
      <c r="AF145" s="87"/>
      <c r="AG145" s="192"/>
      <c r="AH145" s="192"/>
      <c r="AI145" s="87"/>
    </row>
    <row r="146" spans="1:35" ht="31.5" customHeight="1">
      <c r="A146" s="125"/>
      <c r="B146" s="191"/>
      <c r="C146" s="191"/>
      <c r="D146" s="191"/>
      <c r="E146" s="192"/>
      <c r="F146" s="192"/>
      <c r="G146" s="193"/>
      <c r="H146" s="194" t="s">
        <v>4632</v>
      </c>
      <c r="I146" s="193">
        <f>I142+SUM(I143:I145)</f>
        <v>106600</v>
      </c>
      <c r="J146" s="192"/>
      <c r="K146" s="192"/>
      <c r="L146" s="191"/>
      <c r="M146" s="192"/>
      <c r="N146" s="192"/>
      <c r="O146" s="192"/>
      <c r="P146" s="192"/>
      <c r="Q146" s="192"/>
      <c r="R146" s="125"/>
      <c r="S146" s="125"/>
      <c r="T146" s="125"/>
      <c r="U146" s="125"/>
      <c r="V146" s="125"/>
      <c r="W146" s="125"/>
      <c r="X146" s="125"/>
      <c r="Y146" s="125"/>
      <c r="Z146" s="87"/>
      <c r="AA146" s="87"/>
      <c r="AB146" s="85"/>
      <c r="AC146" s="85"/>
      <c r="AD146" s="85"/>
      <c r="AE146" s="87"/>
      <c r="AF146" s="87"/>
      <c r="AG146" s="192"/>
      <c r="AH146" s="192"/>
      <c r="AI146" s="87"/>
    </row>
    <row r="147" spans="1:35" ht="18" customHeight="1">
      <c r="A147" s="125"/>
      <c r="B147" s="191"/>
      <c r="C147" s="191"/>
      <c r="D147" s="191"/>
      <c r="E147" s="192"/>
      <c r="F147" s="192"/>
      <c r="G147" s="193"/>
      <c r="H147" s="194"/>
      <c r="I147" s="193">
        <v>10710</v>
      </c>
      <c r="J147" s="192" t="s">
        <v>4633</v>
      </c>
      <c r="K147" s="192"/>
      <c r="L147" s="191"/>
      <c r="M147" s="192"/>
      <c r="N147" s="192"/>
      <c r="O147" s="192"/>
      <c r="P147" s="192"/>
      <c r="Q147" s="192"/>
      <c r="R147" s="125"/>
      <c r="S147" s="125"/>
      <c r="T147" s="125"/>
      <c r="U147" s="125"/>
      <c r="V147" s="125"/>
      <c r="W147" s="125"/>
      <c r="X147" s="125"/>
      <c r="Y147" s="125"/>
      <c r="Z147" s="87"/>
      <c r="AA147" s="87"/>
      <c r="AB147" s="85"/>
      <c r="AC147" s="85"/>
      <c r="AD147" s="85"/>
      <c r="AE147" s="87"/>
      <c r="AF147" s="87"/>
      <c r="AG147" s="192"/>
      <c r="AH147" s="192"/>
      <c r="AI147" s="87"/>
    </row>
  </sheetData>
  <autoFilter ref="A6:AD134" xr:uid="{00000000-0009-0000-0000-000027000000}">
    <filterColumn colId="0">
      <customFilters>
        <customFilter operator="notEqual" val=" "/>
      </customFilters>
    </filterColumn>
  </autoFilter>
  <mergeCells count="2">
    <mergeCell ref="C1:E5"/>
    <mergeCell ref="AF4:AI5"/>
  </mergeCells>
  <conditionalFormatting sqref="K4">
    <cfRule type="cellIs" dxfId="7" priority="1" operator="greaterThan">
      <formula>0</formula>
    </cfRule>
    <cfRule type="cellIs" dxfId="6" priority="2" operator="lessThan">
      <formula>0</formula>
    </cfRule>
  </conditionalFormatting>
  <hyperlinks>
    <hyperlink ref="AA8" r:id="rId1" xr:uid="{00000000-0004-0000-2700-000000000000}"/>
    <hyperlink ref="AA9" r:id="rId2" xr:uid="{00000000-0004-0000-2700-000001000000}"/>
    <hyperlink ref="AA13" r:id="rId3" xr:uid="{00000000-0004-0000-2700-000002000000}"/>
    <hyperlink ref="AA37" r:id="rId4" xr:uid="{00000000-0004-0000-2700-000003000000}"/>
    <hyperlink ref="AA41" r:id="rId5" xr:uid="{00000000-0004-0000-2700-000004000000}"/>
    <hyperlink ref="AA50" r:id="rId6" xr:uid="{00000000-0004-0000-2700-000005000000}"/>
    <hyperlink ref="AA51" r:id="rId7" xr:uid="{00000000-0004-0000-2700-000006000000}"/>
    <hyperlink ref="AA58" r:id="rId8" xr:uid="{00000000-0004-0000-2700-000007000000}"/>
    <hyperlink ref="AA61" r:id="rId9" xr:uid="{00000000-0004-0000-2700-000008000000}"/>
    <hyperlink ref="AA63" r:id="rId10" xr:uid="{00000000-0004-0000-2700-000009000000}"/>
    <hyperlink ref="AA71" r:id="rId11" xr:uid="{00000000-0004-0000-2700-00000A000000}"/>
    <hyperlink ref="AA74" r:id="rId12" xr:uid="{00000000-0004-0000-2700-00000B000000}"/>
    <hyperlink ref="AA75" r:id="rId13" xr:uid="{00000000-0004-0000-2700-00000C000000}"/>
    <hyperlink ref="AA89" r:id="rId14" xr:uid="{00000000-0004-0000-2700-00000D000000}"/>
    <hyperlink ref="AA94" r:id="rId15" xr:uid="{00000000-0004-0000-2700-00000E000000}"/>
    <hyperlink ref="AA103" r:id="rId16" xr:uid="{00000000-0004-0000-2700-00000F000000}"/>
    <hyperlink ref="AA108" r:id="rId17" xr:uid="{00000000-0004-0000-2700-000010000000}"/>
    <hyperlink ref="AA111" r:id="rId18" xr:uid="{00000000-0004-0000-2700-000011000000}"/>
    <hyperlink ref="AA118" r:id="rId19" xr:uid="{00000000-0004-0000-2700-000012000000}"/>
    <hyperlink ref="AA125" r:id="rId20" xr:uid="{00000000-0004-0000-2700-000013000000}"/>
    <hyperlink ref="AA128" r:id="rId21" xr:uid="{00000000-0004-0000-2700-000014000000}"/>
    <hyperlink ref="AA132" r:id="rId22" xr:uid="{00000000-0004-0000-2700-000015000000}"/>
  </hyperlinks>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pageSetUpPr fitToPage="1"/>
  </sheetPr>
  <dimension ref="A1:AA914"/>
  <sheetViews>
    <sheetView workbookViewId="0">
      <pane ySplit="1" topLeftCell="A2" activePane="bottomLeft" state="frozen"/>
      <selection pane="bottomLeft" activeCell="B3" sqref="B3"/>
    </sheetView>
  </sheetViews>
  <sheetFormatPr defaultColWidth="14.44140625" defaultRowHeight="15" customHeight="1"/>
  <cols>
    <col min="1" max="1" width="10.88671875" customWidth="1"/>
    <col min="2" max="2" width="7.109375" customWidth="1"/>
    <col min="3" max="3" width="35.109375" customWidth="1"/>
    <col min="4" max="4" width="11.88671875" customWidth="1"/>
    <col min="5" max="5" width="16.5546875" customWidth="1"/>
    <col min="6" max="6" width="7.109375" customWidth="1"/>
    <col min="7" max="7" width="7" customWidth="1"/>
    <col min="8" max="8" width="13" customWidth="1"/>
    <col min="9" max="9" width="11.5546875" customWidth="1"/>
    <col min="10" max="10" width="24.6640625" customWidth="1"/>
    <col min="11" max="12" width="11.5546875" customWidth="1"/>
    <col min="13" max="20" width="9.33203125" customWidth="1"/>
    <col min="21" max="21" width="16.88671875" customWidth="1"/>
    <col min="24" max="24" width="11" customWidth="1"/>
    <col min="25" max="25" width="9.88671875" customWidth="1"/>
    <col min="26" max="26" width="56.88671875" customWidth="1"/>
  </cols>
  <sheetData>
    <row r="1" spans="1:26" ht="82.8">
      <c r="A1" s="5" t="s">
        <v>344</v>
      </c>
      <c r="B1" s="3" t="s">
        <v>345</v>
      </c>
      <c r="C1" s="2" t="s">
        <v>30</v>
      </c>
      <c r="D1" s="3" t="s">
        <v>31</v>
      </c>
      <c r="E1" s="3" t="s">
        <v>32</v>
      </c>
      <c r="F1" s="3" t="s">
        <v>33</v>
      </c>
      <c r="G1" s="3" t="s">
        <v>34</v>
      </c>
      <c r="H1" s="3" t="s">
        <v>346</v>
      </c>
      <c r="I1" s="3" t="s">
        <v>347</v>
      </c>
      <c r="J1" s="3" t="s">
        <v>348</v>
      </c>
      <c r="K1" s="3" t="s">
        <v>349</v>
      </c>
      <c r="L1" s="3" t="s">
        <v>350</v>
      </c>
      <c r="M1" s="6" t="s">
        <v>351</v>
      </c>
      <c r="N1" s="7" t="s">
        <v>352</v>
      </c>
      <c r="O1" s="7" t="s">
        <v>353</v>
      </c>
      <c r="P1" s="7" t="s">
        <v>845</v>
      </c>
      <c r="Q1" s="7" t="s">
        <v>355</v>
      </c>
      <c r="R1" s="8" t="s">
        <v>356</v>
      </c>
      <c r="S1" s="8" t="s">
        <v>357</v>
      </c>
      <c r="T1" s="7" t="s">
        <v>358</v>
      </c>
      <c r="U1" s="8" t="s">
        <v>359</v>
      </c>
      <c r="V1" s="8" t="s">
        <v>360</v>
      </c>
      <c r="X1" s="9"/>
      <c r="Y1" s="10"/>
      <c r="Z1" s="11" t="s">
        <v>361</v>
      </c>
    </row>
    <row r="2" spans="1:26" ht="14.4">
      <c r="A2" s="13" t="s">
        <v>362</v>
      </c>
      <c r="B2" s="54" t="s">
        <v>362</v>
      </c>
      <c r="C2" s="2" t="s">
        <v>611</v>
      </c>
      <c r="D2" s="1" t="s">
        <v>612</v>
      </c>
      <c r="E2" s="1" t="s">
        <v>37</v>
      </c>
      <c r="F2" s="1" t="s">
        <v>40</v>
      </c>
      <c r="G2" s="1" t="s">
        <v>613</v>
      </c>
      <c r="H2" s="1" t="s">
        <v>614</v>
      </c>
      <c r="I2" s="1" t="s">
        <v>615</v>
      </c>
      <c r="J2" s="1" t="s">
        <v>846</v>
      </c>
      <c r="K2" s="55">
        <v>45672</v>
      </c>
      <c r="L2" s="1">
        <v>3252</v>
      </c>
      <c r="M2" s="56"/>
      <c r="N2" s="18">
        <v>250</v>
      </c>
      <c r="O2" s="18"/>
      <c r="P2" s="18"/>
      <c r="Q2" s="18"/>
      <c r="R2" s="19">
        <f t="shared" ref="R2:R24" si="0">SUM(N2:O2)</f>
        <v>250</v>
      </c>
      <c r="S2" s="19">
        <f t="shared" ref="S2:S24" si="1">SUM(P2:Q2)</f>
        <v>0</v>
      </c>
      <c r="T2" s="18"/>
      <c r="U2" s="20">
        <f t="shared" ref="U2:U24" si="2">SUM(R2:T2)</f>
        <v>250</v>
      </c>
      <c r="V2" s="1" t="s">
        <v>368</v>
      </c>
      <c r="X2" s="21">
        <v>250</v>
      </c>
      <c r="Y2" s="1" t="s">
        <v>363</v>
      </c>
      <c r="Z2" s="22" t="s">
        <v>364</v>
      </c>
    </row>
    <row r="3" spans="1:26" ht="14.4">
      <c r="A3" s="13"/>
      <c r="C3" s="2" t="s">
        <v>616</v>
      </c>
      <c r="D3" s="1" t="s">
        <v>39</v>
      </c>
      <c r="E3" s="1" t="s">
        <v>37</v>
      </c>
      <c r="F3" s="1" t="s">
        <v>40</v>
      </c>
      <c r="G3" s="1">
        <v>78209</v>
      </c>
      <c r="J3" s="1" t="s">
        <v>847</v>
      </c>
      <c r="M3" s="56"/>
      <c r="N3" s="18">
        <v>2500</v>
      </c>
      <c r="O3" s="18"/>
      <c r="P3" s="18"/>
      <c r="Q3" s="18"/>
      <c r="R3" s="19">
        <f t="shared" si="0"/>
        <v>2500</v>
      </c>
      <c r="S3" s="19">
        <f t="shared" si="1"/>
        <v>0</v>
      </c>
      <c r="T3" s="18"/>
      <c r="U3" s="20">
        <f t="shared" si="2"/>
        <v>2500</v>
      </c>
      <c r="V3" s="1"/>
      <c r="X3" s="21">
        <v>500</v>
      </c>
      <c r="Y3" s="1" t="s">
        <v>368</v>
      </c>
      <c r="Z3" s="22" t="s">
        <v>369</v>
      </c>
    </row>
    <row r="4" spans="1:26" ht="14.4">
      <c r="A4" s="13" t="s">
        <v>362</v>
      </c>
      <c r="B4" s="1"/>
      <c r="C4" s="2" t="s">
        <v>44</v>
      </c>
      <c r="M4" s="56"/>
      <c r="N4" s="18"/>
      <c r="O4" s="18">
        <v>2000</v>
      </c>
      <c r="P4" s="18"/>
      <c r="Q4" s="18"/>
      <c r="R4" s="19">
        <f t="shared" si="0"/>
        <v>2000</v>
      </c>
      <c r="S4" s="19">
        <f t="shared" si="1"/>
        <v>0</v>
      </c>
      <c r="T4" s="18"/>
      <c r="U4" s="20">
        <f t="shared" si="2"/>
        <v>2000</v>
      </c>
      <c r="V4" s="1" t="s">
        <v>373</v>
      </c>
      <c r="X4" s="21">
        <v>1000</v>
      </c>
      <c r="Y4" s="1" t="s">
        <v>373</v>
      </c>
      <c r="Z4" s="22" t="s">
        <v>374</v>
      </c>
    </row>
    <row r="5" spans="1:26" ht="14.4">
      <c r="A5" s="13" t="s">
        <v>362</v>
      </c>
      <c r="C5" s="2" t="s">
        <v>617</v>
      </c>
      <c r="D5" s="1" t="s">
        <v>52</v>
      </c>
      <c r="E5" s="1" t="s">
        <v>37</v>
      </c>
      <c r="F5" s="1" t="s">
        <v>40</v>
      </c>
      <c r="G5" s="1">
        <v>78219</v>
      </c>
      <c r="H5" s="1" t="s">
        <v>618</v>
      </c>
      <c r="M5" s="56"/>
      <c r="N5" s="18"/>
      <c r="O5" s="18"/>
      <c r="P5" s="18"/>
      <c r="Q5" s="18"/>
      <c r="R5" s="19">
        <f t="shared" si="0"/>
        <v>0</v>
      </c>
      <c r="S5" s="19">
        <f t="shared" si="1"/>
        <v>0</v>
      </c>
      <c r="T5" s="18">
        <v>10000</v>
      </c>
      <c r="U5" s="20">
        <f t="shared" si="2"/>
        <v>10000</v>
      </c>
      <c r="V5" s="1"/>
      <c r="X5" s="21">
        <v>2500</v>
      </c>
      <c r="Y5" s="1" t="s">
        <v>367</v>
      </c>
      <c r="Z5" s="22" t="s">
        <v>375</v>
      </c>
    </row>
    <row r="6" spans="1:26" ht="14.4">
      <c r="A6" s="13" t="s">
        <v>362</v>
      </c>
      <c r="C6" s="2" t="s">
        <v>619</v>
      </c>
      <c r="D6" s="1" t="s">
        <v>55</v>
      </c>
      <c r="E6" s="1" t="s">
        <v>37</v>
      </c>
      <c r="F6" s="1" t="s">
        <v>40</v>
      </c>
      <c r="G6" s="1">
        <v>78263</v>
      </c>
      <c r="H6" s="1" t="s">
        <v>620</v>
      </c>
      <c r="I6" s="1" t="s">
        <v>621</v>
      </c>
      <c r="J6" s="1" t="s">
        <v>848</v>
      </c>
      <c r="M6" s="56"/>
      <c r="N6" s="18">
        <v>5000</v>
      </c>
      <c r="O6" s="18"/>
      <c r="P6" s="18"/>
      <c r="Q6" s="18"/>
      <c r="R6" s="19">
        <f t="shared" si="0"/>
        <v>5000</v>
      </c>
      <c r="S6" s="19">
        <f t="shared" si="1"/>
        <v>0</v>
      </c>
      <c r="T6" s="18"/>
      <c r="U6" s="20">
        <f t="shared" si="2"/>
        <v>5000</v>
      </c>
      <c r="V6" s="1"/>
      <c r="X6" s="21">
        <v>5000</v>
      </c>
      <c r="Y6" s="1" t="s">
        <v>379</v>
      </c>
      <c r="Z6" s="22" t="s">
        <v>380</v>
      </c>
    </row>
    <row r="7" spans="1:26" ht="14.4">
      <c r="A7" s="13" t="s">
        <v>362</v>
      </c>
      <c r="B7" s="1"/>
      <c r="C7" s="2" t="s">
        <v>56</v>
      </c>
      <c r="M7" s="56"/>
      <c r="N7" s="18"/>
      <c r="O7" s="18">
        <v>1500</v>
      </c>
      <c r="P7" s="18"/>
      <c r="Q7" s="18"/>
      <c r="R7" s="19">
        <f t="shared" si="0"/>
        <v>1500</v>
      </c>
      <c r="S7" s="19">
        <f t="shared" si="1"/>
        <v>0</v>
      </c>
      <c r="T7" s="18"/>
      <c r="U7" s="20">
        <f t="shared" si="2"/>
        <v>1500</v>
      </c>
      <c r="V7" s="1" t="s">
        <v>373</v>
      </c>
      <c r="X7" s="26">
        <v>10000</v>
      </c>
      <c r="Y7" s="27" t="s">
        <v>382</v>
      </c>
      <c r="Z7" s="28" t="s">
        <v>383</v>
      </c>
    </row>
    <row r="8" spans="1:26" ht="14.4">
      <c r="A8" s="13" t="s">
        <v>362</v>
      </c>
      <c r="C8" s="2" t="s">
        <v>622</v>
      </c>
      <c r="M8" s="56"/>
      <c r="N8" s="18"/>
      <c r="O8" s="18"/>
      <c r="P8" s="18">
        <v>450</v>
      </c>
      <c r="Q8" s="18"/>
      <c r="R8" s="19">
        <f t="shared" si="0"/>
        <v>0</v>
      </c>
      <c r="S8" s="19">
        <f t="shared" si="1"/>
        <v>450</v>
      </c>
      <c r="T8" s="18"/>
      <c r="U8" s="20">
        <f t="shared" si="2"/>
        <v>450</v>
      </c>
      <c r="V8" s="1"/>
    </row>
    <row r="9" spans="1:26" ht="14.4">
      <c r="A9" s="13" t="s">
        <v>362</v>
      </c>
      <c r="B9" s="57" t="s">
        <v>362</v>
      </c>
      <c r="C9" s="2" t="s">
        <v>623</v>
      </c>
      <c r="D9" s="1" t="s">
        <v>73</v>
      </c>
      <c r="E9" s="1" t="s">
        <v>37</v>
      </c>
      <c r="F9" s="1" t="s">
        <v>40</v>
      </c>
      <c r="G9" s="1">
        <v>78217</v>
      </c>
      <c r="I9" s="1" t="s">
        <v>559</v>
      </c>
      <c r="J9" s="1" t="s">
        <v>849</v>
      </c>
      <c r="K9" s="31">
        <v>45638</v>
      </c>
      <c r="L9" s="1">
        <v>3172</v>
      </c>
      <c r="M9" s="56"/>
      <c r="N9" s="18">
        <v>2500</v>
      </c>
      <c r="O9" s="18"/>
      <c r="P9" s="18"/>
      <c r="Q9" s="18">
        <v>300</v>
      </c>
      <c r="R9" s="19">
        <f t="shared" si="0"/>
        <v>2500</v>
      </c>
      <c r="S9" s="19">
        <f t="shared" si="1"/>
        <v>300</v>
      </c>
      <c r="T9" s="18"/>
      <c r="U9" s="20">
        <f t="shared" si="2"/>
        <v>2800</v>
      </c>
      <c r="V9" s="1" t="s">
        <v>367</v>
      </c>
    </row>
    <row r="10" spans="1:26" ht="14.4">
      <c r="A10" s="13" t="s">
        <v>362</v>
      </c>
      <c r="C10" s="2" t="s">
        <v>624</v>
      </c>
      <c r="D10" s="1" t="s">
        <v>625</v>
      </c>
      <c r="E10" s="1" t="s">
        <v>101</v>
      </c>
      <c r="F10" s="1" t="s">
        <v>40</v>
      </c>
      <c r="G10" s="1">
        <v>78121</v>
      </c>
      <c r="H10" s="1" t="s">
        <v>626</v>
      </c>
      <c r="I10" s="1" t="s">
        <v>627</v>
      </c>
      <c r="M10" s="56"/>
      <c r="N10" s="18">
        <v>250</v>
      </c>
      <c r="O10" s="18"/>
      <c r="P10" s="18"/>
      <c r="Q10" s="18"/>
      <c r="R10" s="19">
        <f t="shared" si="0"/>
        <v>250</v>
      </c>
      <c r="S10" s="19">
        <f t="shared" si="1"/>
        <v>0</v>
      </c>
      <c r="T10" s="18"/>
      <c r="U10" s="20">
        <f t="shared" si="2"/>
        <v>250</v>
      </c>
      <c r="V10" s="1"/>
    </row>
    <row r="11" spans="1:26" ht="14.4">
      <c r="A11" s="13" t="s">
        <v>362</v>
      </c>
      <c r="C11" s="2" t="s">
        <v>85</v>
      </c>
      <c r="D11" s="1" t="s">
        <v>628</v>
      </c>
      <c r="E11" s="1" t="s">
        <v>87</v>
      </c>
      <c r="F11" s="1" t="s">
        <v>40</v>
      </c>
      <c r="G11" s="1">
        <v>78101</v>
      </c>
      <c r="H11" s="1" t="s">
        <v>629</v>
      </c>
      <c r="I11" s="1" t="s">
        <v>405</v>
      </c>
      <c r="M11" s="56"/>
      <c r="N11" s="18">
        <v>250</v>
      </c>
      <c r="O11" s="18"/>
      <c r="P11" s="18"/>
      <c r="Q11" s="18"/>
      <c r="R11" s="19">
        <f t="shared" si="0"/>
        <v>250</v>
      </c>
      <c r="S11" s="19">
        <f t="shared" si="1"/>
        <v>0</v>
      </c>
      <c r="T11" s="18"/>
      <c r="U11" s="20">
        <f t="shared" si="2"/>
        <v>250</v>
      </c>
      <c r="V11" s="1"/>
    </row>
    <row r="12" spans="1:26" ht="14.4">
      <c r="A12" s="13" t="s">
        <v>362</v>
      </c>
      <c r="C12" s="2" t="s">
        <v>630</v>
      </c>
      <c r="M12" s="56"/>
      <c r="N12" s="18"/>
      <c r="O12" s="18"/>
      <c r="P12" s="18"/>
      <c r="Q12" s="18"/>
      <c r="R12" s="19">
        <f t="shared" si="0"/>
        <v>0</v>
      </c>
      <c r="S12" s="19">
        <f t="shared" si="1"/>
        <v>0</v>
      </c>
      <c r="T12" s="18"/>
      <c r="U12" s="20">
        <f t="shared" si="2"/>
        <v>0</v>
      </c>
      <c r="V12" s="1"/>
    </row>
    <row r="13" spans="1:26" ht="14.4">
      <c r="A13" s="13"/>
      <c r="C13" s="2" t="s">
        <v>631</v>
      </c>
      <c r="M13" s="56"/>
      <c r="N13" s="18"/>
      <c r="O13" s="18"/>
      <c r="P13" s="18"/>
      <c r="Q13" s="18"/>
      <c r="R13" s="19">
        <f t="shared" si="0"/>
        <v>0</v>
      </c>
      <c r="S13" s="19">
        <f t="shared" si="1"/>
        <v>0</v>
      </c>
      <c r="T13" s="18">
        <v>727.84</v>
      </c>
      <c r="U13" s="20">
        <f t="shared" si="2"/>
        <v>727.84</v>
      </c>
      <c r="V13" s="1"/>
    </row>
    <row r="14" spans="1:26" ht="14.4">
      <c r="A14" s="13" t="s">
        <v>362</v>
      </c>
      <c r="C14" s="2" t="s">
        <v>632</v>
      </c>
      <c r="D14" s="1" t="s">
        <v>633</v>
      </c>
      <c r="E14" s="1" t="s">
        <v>129</v>
      </c>
      <c r="F14" s="1" t="s">
        <v>40</v>
      </c>
      <c r="G14" s="1">
        <v>78155</v>
      </c>
      <c r="H14" s="1" t="s">
        <v>634</v>
      </c>
      <c r="M14" s="56"/>
      <c r="N14" s="18"/>
      <c r="O14" s="18"/>
      <c r="P14" s="18">
        <v>300</v>
      </c>
      <c r="Q14" s="18"/>
      <c r="R14" s="19">
        <f t="shared" si="0"/>
        <v>0</v>
      </c>
      <c r="S14" s="19">
        <f t="shared" si="1"/>
        <v>300</v>
      </c>
      <c r="T14" s="18"/>
      <c r="U14" s="20">
        <f t="shared" si="2"/>
        <v>300</v>
      </c>
      <c r="V14" s="1"/>
    </row>
    <row r="15" spans="1:26" ht="14.4">
      <c r="A15" s="13" t="s">
        <v>362</v>
      </c>
      <c r="B15" s="54" t="s">
        <v>362</v>
      </c>
      <c r="C15" s="2" t="s">
        <v>635</v>
      </c>
      <c r="D15" s="1" t="s">
        <v>636</v>
      </c>
      <c r="E15" s="1" t="s">
        <v>96</v>
      </c>
      <c r="F15" s="1" t="s">
        <v>40</v>
      </c>
      <c r="G15" s="1">
        <v>76531</v>
      </c>
      <c r="H15" s="1" t="s">
        <v>637</v>
      </c>
      <c r="I15" s="1" t="s">
        <v>638</v>
      </c>
      <c r="J15" s="1" t="s">
        <v>217</v>
      </c>
      <c r="K15" s="31">
        <v>45615</v>
      </c>
      <c r="L15" s="1">
        <v>2945</v>
      </c>
      <c r="M15" s="56"/>
      <c r="N15" s="23">
        <v>250</v>
      </c>
      <c r="O15" s="18"/>
      <c r="P15" s="18"/>
      <c r="Q15" s="18"/>
      <c r="R15" s="19">
        <f t="shared" si="0"/>
        <v>250</v>
      </c>
      <c r="S15" s="19">
        <f t="shared" si="1"/>
        <v>0</v>
      </c>
      <c r="T15" s="18"/>
      <c r="U15" s="20">
        <f t="shared" si="2"/>
        <v>250</v>
      </c>
      <c r="V15" s="1" t="s">
        <v>363</v>
      </c>
    </row>
    <row r="16" spans="1:26" ht="14.4">
      <c r="A16" s="13" t="s">
        <v>362</v>
      </c>
      <c r="B16" s="54" t="s">
        <v>362</v>
      </c>
      <c r="C16" s="2" t="s">
        <v>639</v>
      </c>
      <c r="D16" s="1" t="s">
        <v>640</v>
      </c>
      <c r="E16" s="1" t="s">
        <v>48</v>
      </c>
      <c r="F16" s="1" t="s">
        <v>40</v>
      </c>
      <c r="G16" s="1">
        <v>78023</v>
      </c>
      <c r="H16" s="1" t="s">
        <v>641</v>
      </c>
      <c r="I16" s="1" t="s">
        <v>642</v>
      </c>
      <c r="J16" s="1" t="s">
        <v>388</v>
      </c>
      <c r="K16" s="55">
        <v>45672</v>
      </c>
      <c r="L16" s="1">
        <v>3252</v>
      </c>
      <c r="M16" s="56"/>
      <c r="N16" s="18"/>
      <c r="O16" s="18"/>
      <c r="P16" s="18"/>
      <c r="Q16" s="18">
        <v>300</v>
      </c>
      <c r="R16" s="19">
        <f t="shared" si="0"/>
        <v>0</v>
      </c>
      <c r="S16" s="19">
        <f t="shared" si="1"/>
        <v>300</v>
      </c>
      <c r="T16" s="18"/>
      <c r="U16" s="20">
        <f t="shared" si="2"/>
        <v>300</v>
      </c>
      <c r="V16" s="1" t="s">
        <v>363</v>
      </c>
    </row>
    <row r="17" spans="1:22" ht="14.4">
      <c r="A17" s="13" t="s">
        <v>362</v>
      </c>
      <c r="B17" s="1" t="s">
        <v>362</v>
      </c>
      <c r="C17" s="2" t="s">
        <v>643</v>
      </c>
      <c r="D17" s="1" t="s">
        <v>644</v>
      </c>
      <c r="E17" s="1" t="s">
        <v>645</v>
      </c>
      <c r="F17" s="1" t="s">
        <v>40</v>
      </c>
      <c r="G17" s="1">
        <v>78140</v>
      </c>
      <c r="H17" s="1" t="s">
        <v>646</v>
      </c>
      <c r="I17" s="1" t="s">
        <v>647</v>
      </c>
      <c r="J17" s="1" t="s">
        <v>850</v>
      </c>
      <c r="K17" s="31">
        <v>45617</v>
      </c>
      <c r="L17" s="54">
        <v>2974</v>
      </c>
      <c r="M17" s="56"/>
      <c r="N17" s="18">
        <v>250</v>
      </c>
      <c r="O17" s="18"/>
      <c r="P17" s="18"/>
      <c r="Q17" s="18"/>
      <c r="R17" s="19">
        <f t="shared" si="0"/>
        <v>250</v>
      </c>
      <c r="S17" s="19">
        <f t="shared" si="1"/>
        <v>0</v>
      </c>
      <c r="T17" s="18"/>
      <c r="U17" s="20">
        <f t="shared" si="2"/>
        <v>250</v>
      </c>
      <c r="V17" s="1" t="s">
        <v>363</v>
      </c>
    </row>
    <row r="18" spans="1:22" ht="14.4">
      <c r="A18" s="13" t="s">
        <v>362</v>
      </c>
      <c r="B18" s="54" t="s">
        <v>362</v>
      </c>
      <c r="C18" s="2" t="s">
        <v>99</v>
      </c>
      <c r="D18" s="1" t="s">
        <v>648</v>
      </c>
      <c r="E18" s="1" t="s">
        <v>649</v>
      </c>
      <c r="F18" s="1" t="s">
        <v>40</v>
      </c>
      <c r="G18" s="1">
        <v>78121</v>
      </c>
      <c r="J18" s="1" t="s">
        <v>434</v>
      </c>
      <c r="K18" s="31">
        <v>45635</v>
      </c>
      <c r="L18" s="1">
        <v>3138</v>
      </c>
      <c r="M18" s="56"/>
      <c r="N18" s="18">
        <v>250</v>
      </c>
      <c r="O18" s="18"/>
      <c r="P18" s="18"/>
      <c r="Q18" s="18"/>
      <c r="R18" s="19">
        <f t="shared" si="0"/>
        <v>250</v>
      </c>
      <c r="S18" s="19">
        <f t="shared" si="1"/>
        <v>0</v>
      </c>
      <c r="T18" s="18"/>
      <c r="U18" s="20">
        <f t="shared" si="2"/>
        <v>250</v>
      </c>
      <c r="V18" s="1" t="s">
        <v>363</v>
      </c>
    </row>
    <row r="19" spans="1:22" ht="14.4">
      <c r="A19" s="13" t="s">
        <v>362</v>
      </c>
      <c r="B19" s="57" t="s">
        <v>362</v>
      </c>
      <c r="C19" s="2" t="s">
        <v>418</v>
      </c>
      <c r="E19" s="1" t="s">
        <v>115</v>
      </c>
      <c r="F19" s="1" t="s">
        <v>40</v>
      </c>
      <c r="G19" s="1">
        <v>78064</v>
      </c>
      <c r="J19" s="1" t="s">
        <v>434</v>
      </c>
      <c r="K19" s="31">
        <v>45618</v>
      </c>
      <c r="L19" s="1">
        <v>2917</v>
      </c>
      <c r="M19" s="56"/>
      <c r="N19" s="18">
        <v>250</v>
      </c>
      <c r="O19" s="18"/>
      <c r="P19" s="18"/>
      <c r="Q19" s="18"/>
      <c r="R19" s="19">
        <f t="shared" si="0"/>
        <v>250</v>
      </c>
      <c r="S19" s="19">
        <f t="shared" si="1"/>
        <v>0</v>
      </c>
      <c r="T19" s="18"/>
      <c r="U19" s="20">
        <f t="shared" si="2"/>
        <v>250</v>
      </c>
      <c r="V19" s="1" t="s">
        <v>363</v>
      </c>
    </row>
    <row r="20" spans="1:22" ht="14.4">
      <c r="A20" s="13"/>
      <c r="C20" s="2" t="s">
        <v>102</v>
      </c>
      <c r="D20" s="1" t="s">
        <v>103</v>
      </c>
      <c r="E20" s="1" t="s">
        <v>87</v>
      </c>
      <c r="F20" s="1" t="s">
        <v>40</v>
      </c>
      <c r="G20" s="1">
        <v>89101</v>
      </c>
      <c r="M20" s="56"/>
      <c r="N20" s="18"/>
      <c r="O20" s="18"/>
      <c r="P20" s="18"/>
      <c r="Q20" s="18"/>
      <c r="R20" s="19">
        <f t="shared" si="0"/>
        <v>0</v>
      </c>
      <c r="S20" s="19">
        <f t="shared" si="1"/>
        <v>0</v>
      </c>
      <c r="T20" s="18">
        <v>1667</v>
      </c>
      <c r="U20" s="20">
        <f t="shared" si="2"/>
        <v>1667</v>
      </c>
      <c r="V20" s="1"/>
    </row>
    <row r="21" spans="1:22" ht="14.4">
      <c r="A21" s="13" t="s">
        <v>362</v>
      </c>
      <c r="B21" s="54" t="s">
        <v>362</v>
      </c>
      <c r="C21" s="2" t="s">
        <v>650</v>
      </c>
      <c r="D21" s="1" t="s">
        <v>651</v>
      </c>
      <c r="E21" s="1" t="s">
        <v>37</v>
      </c>
      <c r="F21" s="1" t="s">
        <v>40</v>
      </c>
      <c r="G21" s="1">
        <v>78237</v>
      </c>
      <c r="H21" s="1" t="s">
        <v>652</v>
      </c>
      <c r="I21" s="1" t="s">
        <v>653</v>
      </c>
      <c r="J21" s="1" t="s">
        <v>851</v>
      </c>
      <c r="K21" s="31">
        <v>45635</v>
      </c>
      <c r="L21" s="1">
        <v>3138</v>
      </c>
      <c r="M21" s="56"/>
      <c r="N21" s="18">
        <v>1500</v>
      </c>
      <c r="O21" s="18"/>
      <c r="P21" s="18"/>
      <c r="Q21" s="18"/>
      <c r="R21" s="19">
        <f t="shared" si="0"/>
        <v>1500</v>
      </c>
      <c r="S21" s="19">
        <f t="shared" si="1"/>
        <v>0</v>
      </c>
      <c r="T21" s="18"/>
      <c r="U21" s="20">
        <f t="shared" si="2"/>
        <v>1500</v>
      </c>
      <c r="V21" s="1" t="s">
        <v>373</v>
      </c>
    </row>
    <row r="22" spans="1:22" ht="14.4">
      <c r="A22" s="13" t="s">
        <v>362</v>
      </c>
      <c r="C22" s="2" t="s">
        <v>654</v>
      </c>
      <c r="D22" s="1" t="s">
        <v>655</v>
      </c>
      <c r="E22" s="1" t="s">
        <v>107</v>
      </c>
      <c r="F22" s="1" t="s">
        <v>40</v>
      </c>
      <c r="G22" s="1">
        <v>78016</v>
      </c>
      <c r="H22" s="1" t="s">
        <v>656</v>
      </c>
      <c r="J22" s="1" t="s">
        <v>426</v>
      </c>
      <c r="M22" s="56"/>
      <c r="N22" s="18">
        <v>500</v>
      </c>
      <c r="O22" s="18"/>
      <c r="P22" s="18"/>
      <c r="Q22" s="18"/>
      <c r="R22" s="19">
        <f t="shared" si="0"/>
        <v>500</v>
      </c>
      <c r="S22" s="19">
        <f t="shared" si="1"/>
        <v>0</v>
      </c>
      <c r="T22" s="18"/>
      <c r="U22" s="20">
        <f t="shared" si="2"/>
        <v>500</v>
      </c>
      <c r="V22" s="1"/>
    </row>
    <row r="23" spans="1:22" ht="14.4">
      <c r="A23" s="13" t="s">
        <v>362</v>
      </c>
      <c r="C23" s="2" t="s">
        <v>657</v>
      </c>
      <c r="D23" s="1" t="s">
        <v>625</v>
      </c>
      <c r="E23" s="1" t="s">
        <v>101</v>
      </c>
      <c r="F23" s="1" t="s">
        <v>40</v>
      </c>
      <c r="G23" s="1">
        <v>78121</v>
      </c>
      <c r="H23" s="1" t="s">
        <v>658</v>
      </c>
      <c r="I23" s="1" t="s">
        <v>659</v>
      </c>
      <c r="M23" s="56"/>
      <c r="N23" s="18">
        <v>250</v>
      </c>
      <c r="O23" s="18"/>
      <c r="P23" s="18"/>
      <c r="Q23" s="18"/>
      <c r="R23" s="19">
        <f t="shared" si="0"/>
        <v>250</v>
      </c>
      <c r="S23" s="19">
        <f t="shared" si="1"/>
        <v>0</v>
      </c>
      <c r="T23" s="18"/>
      <c r="U23" s="20">
        <f t="shared" si="2"/>
        <v>250</v>
      </c>
      <c r="V23" s="1"/>
    </row>
    <row r="24" spans="1:22" ht="14.4">
      <c r="A24" s="13"/>
      <c r="C24" s="2" t="s">
        <v>660</v>
      </c>
      <c r="D24" s="1" t="s">
        <v>109</v>
      </c>
      <c r="E24" s="1" t="s">
        <v>37</v>
      </c>
      <c r="F24" s="1" t="s">
        <v>40</v>
      </c>
      <c r="G24" s="1">
        <v>78258</v>
      </c>
      <c r="M24" s="56"/>
      <c r="N24" s="18"/>
      <c r="O24" s="18"/>
      <c r="P24" s="18"/>
      <c r="Q24" s="18"/>
      <c r="R24" s="19">
        <f t="shared" si="0"/>
        <v>0</v>
      </c>
      <c r="S24" s="19">
        <f t="shared" si="1"/>
        <v>0</v>
      </c>
      <c r="T24" s="18">
        <v>1666.5</v>
      </c>
      <c r="U24" s="20">
        <f t="shared" si="2"/>
        <v>1666.5</v>
      </c>
      <c r="V24" s="1"/>
    </row>
    <row r="25" spans="1:22" ht="14.4">
      <c r="A25" s="13"/>
      <c r="B25" s="54"/>
      <c r="C25" s="2" t="s">
        <v>458</v>
      </c>
      <c r="D25" s="1" t="s">
        <v>661</v>
      </c>
      <c r="E25" s="1" t="s">
        <v>150</v>
      </c>
      <c r="F25" s="1" t="s">
        <v>40</v>
      </c>
      <c r="G25" s="1">
        <v>78861</v>
      </c>
      <c r="H25" s="1"/>
      <c r="I25" s="44" t="s">
        <v>852</v>
      </c>
      <c r="J25" s="1" t="s">
        <v>434</v>
      </c>
      <c r="K25" s="31"/>
      <c r="L25" s="1"/>
      <c r="M25" s="56"/>
      <c r="N25" s="18">
        <v>300</v>
      </c>
      <c r="O25" s="18"/>
      <c r="P25" s="18"/>
      <c r="Q25" s="18"/>
      <c r="R25" s="19"/>
      <c r="S25" s="19"/>
      <c r="T25" s="18"/>
      <c r="U25" s="20"/>
      <c r="V25" s="1"/>
    </row>
    <row r="26" spans="1:22" ht="14.4">
      <c r="A26" s="13" t="s">
        <v>362</v>
      </c>
      <c r="B26" s="54" t="s">
        <v>362</v>
      </c>
      <c r="C26" s="2" t="s">
        <v>13</v>
      </c>
      <c r="D26" s="1" t="s">
        <v>208</v>
      </c>
      <c r="E26" s="1" t="s">
        <v>37</v>
      </c>
      <c r="F26" s="1" t="s">
        <v>40</v>
      </c>
      <c r="G26" s="1">
        <v>78279</v>
      </c>
      <c r="H26" s="1" t="s">
        <v>663</v>
      </c>
      <c r="J26" s="1" t="s">
        <v>427</v>
      </c>
      <c r="K26" s="31">
        <v>45635</v>
      </c>
      <c r="L26" s="1">
        <v>3138</v>
      </c>
      <c r="M26" s="56"/>
      <c r="N26" s="18">
        <v>5000</v>
      </c>
      <c r="O26" s="18"/>
      <c r="P26" s="18"/>
      <c r="Q26" s="18"/>
      <c r="R26" s="19">
        <f t="shared" ref="R26:R114" si="3">SUM(N26:O26)</f>
        <v>5000</v>
      </c>
      <c r="S26" s="19">
        <f t="shared" ref="S26:S114" si="4">SUM(P26:Q26)</f>
        <v>0</v>
      </c>
      <c r="T26" s="18"/>
      <c r="U26" s="20">
        <f t="shared" ref="U26:U114" si="5">SUM(R26:T26)</f>
        <v>5000</v>
      </c>
      <c r="V26" s="1" t="s">
        <v>379</v>
      </c>
    </row>
    <row r="27" spans="1:22" ht="14.4">
      <c r="A27" s="13" t="s">
        <v>362</v>
      </c>
      <c r="B27" s="1"/>
      <c r="C27" s="2" t="s">
        <v>664</v>
      </c>
      <c r="M27" s="56"/>
      <c r="N27" s="18"/>
      <c r="O27" s="18">
        <v>1500</v>
      </c>
      <c r="P27" s="18"/>
      <c r="Q27" s="18"/>
      <c r="R27" s="19">
        <f t="shared" si="3"/>
        <v>1500</v>
      </c>
      <c r="S27" s="19">
        <f t="shared" si="4"/>
        <v>0</v>
      </c>
      <c r="T27" s="18"/>
      <c r="U27" s="20">
        <f t="shared" si="5"/>
        <v>1500</v>
      </c>
      <c r="V27" s="1" t="s">
        <v>373</v>
      </c>
    </row>
    <row r="28" spans="1:22" ht="14.4">
      <c r="A28" s="13" t="s">
        <v>362</v>
      </c>
      <c r="C28" s="2" t="s">
        <v>665</v>
      </c>
      <c r="D28" s="1" t="s">
        <v>666</v>
      </c>
      <c r="E28" s="1" t="s">
        <v>37</v>
      </c>
      <c r="F28" s="1" t="s">
        <v>40</v>
      </c>
      <c r="G28" s="1">
        <v>78216</v>
      </c>
      <c r="H28" s="1" t="s">
        <v>667</v>
      </c>
      <c r="I28" s="1" t="s">
        <v>429</v>
      </c>
      <c r="M28" s="56"/>
      <c r="N28" s="18">
        <v>1000</v>
      </c>
      <c r="O28" s="18"/>
      <c r="P28" s="18">
        <v>300</v>
      </c>
      <c r="Q28" s="18"/>
      <c r="R28" s="19">
        <f t="shared" si="3"/>
        <v>1000</v>
      </c>
      <c r="S28" s="19">
        <f t="shared" si="4"/>
        <v>300</v>
      </c>
      <c r="T28" s="18"/>
      <c r="U28" s="20">
        <f t="shared" si="5"/>
        <v>1300</v>
      </c>
      <c r="V28" s="1"/>
    </row>
    <row r="29" spans="1:22" ht="14.4">
      <c r="A29" s="13" t="s">
        <v>362</v>
      </c>
      <c r="C29" s="2" t="s">
        <v>668</v>
      </c>
      <c r="D29" s="1" t="s">
        <v>669</v>
      </c>
      <c r="E29" s="1" t="s">
        <v>37</v>
      </c>
      <c r="F29" s="1" t="s">
        <v>40</v>
      </c>
      <c r="G29" s="1">
        <v>78248</v>
      </c>
      <c r="H29" s="1" t="s">
        <v>670</v>
      </c>
      <c r="I29" s="1" t="s">
        <v>671</v>
      </c>
      <c r="J29" s="1" t="s">
        <v>853</v>
      </c>
      <c r="M29" s="56"/>
      <c r="N29" s="18">
        <v>250</v>
      </c>
      <c r="O29" s="18"/>
      <c r="P29" s="18"/>
      <c r="Q29" s="18"/>
      <c r="R29" s="19">
        <f t="shared" si="3"/>
        <v>250</v>
      </c>
      <c r="S29" s="19">
        <f t="shared" si="4"/>
        <v>0</v>
      </c>
      <c r="T29" s="18"/>
      <c r="U29" s="20">
        <f t="shared" si="5"/>
        <v>250</v>
      </c>
      <c r="V29" s="1"/>
    </row>
    <row r="30" spans="1:22" ht="14.4">
      <c r="A30" s="13" t="s">
        <v>362</v>
      </c>
      <c r="B30" s="54" t="s">
        <v>362</v>
      </c>
      <c r="C30" s="2" t="s">
        <v>672</v>
      </c>
      <c r="D30" s="1" t="s">
        <v>673</v>
      </c>
      <c r="E30" s="1" t="s">
        <v>37</v>
      </c>
      <c r="F30" s="1" t="s">
        <v>40</v>
      </c>
      <c r="G30" s="1">
        <v>78250</v>
      </c>
      <c r="H30" s="1" t="s">
        <v>674</v>
      </c>
      <c r="I30" s="1" t="s">
        <v>449</v>
      </c>
      <c r="K30" s="31">
        <v>45623</v>
      </c>
      <c r="L30" s="1">
        <v>3075</v>
      </c>
      <c r="M30" s="56"/>
      <c r="N30" s="18"/>
      <c r="O30" s="23">
        <v>2000</v>
      </c>
      <c r="P30" s="18"/>
      <c r="Q30" s="18"/>
      <c r="R30" s="19">
        <f t="shared" si="3"/>
        <v>2000</v>
      </c>
      <c r="S30" s="19">
        <f t="shared" si="4"/>
        <v>0</v>
      </c>
      <c r="T30" s="18"/>
      <c r="U30" s="20">
        <f t="shared" si="5"/>
        <v>2000</v>
      </c>
      <c r="V30" s="1" t="s">
        <v>373</v>
      </c>
    </row>
    <row r="31" spans="1:22" ht="14.4">
      <c r="A31" s="13"/>
      <c r="C31" s="2" t="s">
        <v>675</v>
      </c>
      <c r="D31" s="1" t="s">
        <v>676</v>
      </c>
      <c r="E31" s="1" t="s">
        <v>101</v>
      </c>
      <c r="F31" s="1" t="s">
        <v>40</v>
      </c>
      <c r="G31" s="1">
        <v>78121</v>
      </c>
      <c r="H31" s="1"/>
      <c r="I31" s="1"/>
      <c r="J31" s="1"/>
      <c r="K31" s="58"/>
      <c r="L31" s="1"/>
      <c r="M31" s="56"/>
      <c r="N31" s="18"/>
      <c r="O31" s="18"/>
      <c r="P31" s="18"/>
      <c r="Q31" s="18"/>
      <c r="R31" s="19">
        <f t="shared" si="3"/>
        <v>0</v>
      </c>
      <c r="S31" s="19">
        <f t="shared" si="4"/>
        <v>0</v>
      </c>
      <c r="T31" s="18">
        <v>3000</v>
      </c>
      <c r="U31" s="20">
        <f t="shared" si="5"/>
        <v>3000</v>
      </c>
      <c r="V31" s="1"/>
    </row>
    <row r="32" spans="1:22" ht="14.4">
      <c r="A32" s="13" t="s">
        <v>362</v>
      </c>
      <c r="C32" s="2" t="s">
        <v>677</v>
      </c>
      <c r="D32" s="1" t="s">
        <v>128</v>
      </c>
      <c r="E32" s="1" t="s">
        <v>678</v>
      </c>
      <c r="F32" s="1" t="s">
        <v>40</v>
      </c>
      <c r="G32" s="1">
        <v>78155</v>
      </c>
      <c r="H32" s="1" t="s">
        <v>679</v>
      </c>
      <c r="I32" s="1" t="s">
        <v>680</v>
      </c>
      <c r="J32" s="1" t="s">
        <v>854</v>
      </c>
      <c r="K32" s="58">
        <v>45681</v>
      </c>
      <c r="L32" s="1">
        <v>3303</v>
      </c>
      <c r="M32" s="56"/>
      <c r="N32" s="18">
        <v>250</v>
      </c>
      <c r="O32" s="18"/>
      <c r="P32" s="18"/>
      <c r="Q32" s="18"/>
      <c r="R32" s="19">
        <f t="shared" si="3"/>
        <v>250</v>
      </c>
      <c r="S32" s="19">
        <f t="shared" si="4"/>
        <v>0</v>
      </c>
      <c r="T32" s="18"/>
      <c r="U32" s="20">
        <f t="shared" si="5"/>
        <v>250</v>
      </c>
      <c r="V32" s="1" t="s">
        <v>363</v>
      </c>
    </row>
    <row r="33" spans="1:22" ht="14.4">
      <c r="A33" s="13"/>
      <c r="C33" s="2" t="s">
        <v>681</v>
      </c>
      <c r="D33" s="1" t="s">
        <v>682</v>
      </c>
      <c r="E33" s="1" t="s">
        <v>48</v>
      </c>
      <c r="F33" s="1" t="s">
        <v>40</v>
      </c>
      <c r="G33" s="1">
        <v>78023</v>
      </c>
      <c r="H33" s="1" t="s">
        <v>683</v>
      </c>
      <c r="I33" s="1" t="s">
        <v>684</v>
      </c>
      <c r="J33" s="1" t="s">
        <v>273</v>
      </c>
      <c r="K33" s="58"/>
      <c r="M33" s="56"/>
      <c r="N33" s="18">
        <v>2500</v>
      </c>
      <c r="O33" s="18"/>
      <c r="P33" s="18"/>
      <c r="Q33" s="18"/>
      <c r="R33" s="19">
        <f t="shared" si="3"/>
        <v>2500</v>
      </c>
      <c r="S33" s="19">
        <f t="shared" si="4"/>
        <v>0</v>
      </c>
      <c r="T33" s="18"/>
      <c r="U33" s="20">
        <f t="shared" si="5"/>
        <v>2500</v>
      </c>
      <c r="V33" s="1"/>
    </row>
    <row r="34" spans="1:22" ht="14.4">
      <c r="A34" s="13" t="s">
        <v>362</v>
      </c>
      <c r="B34" s="54"/>
      <c r="C34" s="2" t="s">
        <v>685</v>
      </c>
      <c r="D34" s="1" t="s">
        <v>686</v>
      </c>
      <c r="E34" s="1" t="s">
        <v>687</v>
      </c>
      <c r="F34" s="1" t="s">
        <v>40</v>
      </c>
      <c r="G34" s="1">
        <v>78624</v>
      </c>
      <c r="H34" s="1" t="s">
        <v>688</v>
      </c>
      <c r="I34" s="1" t="s">
        <v>689</v>
      </c>
      <c r="J34" s="1" t="s">
        <v>273</v>
      </c>
      <c r="K34" s="58">
        <v>45642</v>
      </c>
      <c r="M34" s="56"/>
      <c r="N34" s="18">
        <v>1500</v>
      </c>
      <c r="O34" s="18"/>
      <c r="P34" s="18"/>
      <c r="Q34" s="18"/>
      <c r="R34" s="19">
        <f t="shared" si="3"/>
        <v>1500</v>
      </c>
      <c r="S34" s="19">
        <f t="shared" si="4"/>
        <v>0</v>
      </c>
      <c r="T34" s="18"/>
      <c r="U34" s="20">
        <f t="shared" si="5"/>
        <v>1500</v>
      </c>
      <c r="V34" s="1" t="s">
        <v>373</v>
      </c>
    </row>
    <row r="35" spans="1:22" ht="14.4">
      <c r="A35" s="13" t="s">
        <v>362</v>
      </c>
      <c r="C35" s="2" t="s">
        <v>690</v>
      </c>
      <c r="D35" s="1" t="s">
        <v>691</v>
      </c>
      <c r="E35" s="1" t="s">
        <v>63</v>
      </c>
      <c r="F35" s="1" t="s">
        <v>40</v>
      </c>
      <c r="G35" s="1">
        <v>78153</v>
      </c>
      <c r="K35" s="58"/>
      <c r="M35" s="56"/>
      <c r="N35" s="18">
        <v>250</v>
      </c>
      <c r="O35" s="18"/>
      <c r="P35" s="18"/>
      <c r="Q35" s="18"/>
      <c r="R35" s="19">
        <f t="shared" si="3"/>
        <v>250</v>
      </c>
      <c r="S35" s="19">
        <f t="shared" si="4"/>
        <v>0</v>
      </c>
      <c r="T35" s="18"/>
      <c r="U35" s="20">
        <f t="shared" si="5"/>
        <v>250</v>
      </c>
      <c r="V35" s="1" t="s">
        <v>363</v>
      </c>
    </row>
    <row r="36" spans="1:22" ht="14.4">
      <c r="A36" s="13" t="s">
        <v>362</v>
      </c>
      <c r="B36" s="1" t="s">
        <v>362</v>
      </c>
      <c r="C36" s="2" t="s">
        <v>692</v>
      </c>
      <c r="D36" s="1" t="s">
        <v>693</v>
      </c>
      <c r="E36" s="1" t="s">
        <v>37</v>
      </c>
      <c r="F36" s="1" t="s">
        <v>40</v>
      </c>
      <c r="G36" s="1">
        <v>78201</v>
      </c>
      <c r="H36" s="1" t="s">
        <v>694</v>
      </c>
      <c r="I36" s="1" t="s">
        <v>695</v>
      </c>
      <c r="K36" s="31">
        <v>45617</v>
      </c>
      <c r="L36" s="54">
        <v>2974</v>
      </c>
      <c r="M36" s="56"/>
      <c r="N36" s="18">
        <v>500</v>
      </c>
      <c r="O36" s="18"/>
      <c r="P36" s="18"/>
      <c r="Q36" s="18"/>
      <c r="R36" s="19">
        <f t="shared" si="3"/>
        <v>500</v>
      </c>
      <c r="S36" s="19">
        <f t="shared" si="4"/>
        <v>0</v>
      </c>
      <c r="T36" s="18"/>
      <c r="U36" s="20">
        <f t="shared" si="5"/>
        <v>500</v>
      </c>
      <c r="V36" s="1" t="s">
        <v>368</v>
      </c>
    </row>
    <row r="37" spans="1:22" ht="14.4">
      <c r="A37" s="13" t="s">
        <v>362</v>
      </c>
      <c r="C37" s="2" t="s">
        <v>696</v>
      </c>
      <c r="D37" s="1" t="s">
        <v>77</v>
      </c>
      <c r="E37" s="1" t="s">
        <v>37</v>
      </c>
      <c r="F37" s="1" t="s">
        <v>40</v>
      </c>
      <c r="G37" s="1">
        <v>78222</v>
      </c>
      <c r="J37" s="1" t="s">
        <v>855</v>
      </c>
      <c r="M37" s="56"/>
      <c r="N37" s="18">
        <v>500</v>
      </c>
      <c r="O37" s="18"/>
      <c r="P37" s="18"/>
      <c r="Q37" s="18"/>
      <c r="R37" s="19">
        <f t="shared" si="3"/>
        <v>500</v>
      </c>
      <c r="S37" s="19">
        <f t="shared" si="4"/>
        <v>0</v>
      </c>
      <c r="T37" s="18"/>
      <c r="U37" s="20">
        <f t="shared" si="5"/>
        <v>500</v>
      </c>
      <c r="V37" s="1"/>
    </row>
    <row r="38" spans="1:22" ht="14.4">
      <c r="A38" s="13"/>
      <c r="C38" s="2" t="s">
        <v>697</v>
      </c>
      <c r="M38" s="56"/>
      <c r="N38" s="18"/>
      <c r="O38" s="18"/>
      <c r="P38" s="18"/>
      <c r="Q38" s="18"/>
      <c r="R38" s="19">
        <f t="shared" si="3"/>
        <v>0</v>
      </c>
      <c r="S38" s="19">
        <f t="shared" si="4"/>
        <v>0</v>
      </c>
      <c r="T38" s="25"/>
      <c r="U38" s="20">
        <f t="shared" si="5"/>
        <v>0</v>
      </c>
      <c r="V38" s="1"/>
    </row>
    <row r="39" spans="1:22" ht="14.4">
      <c r="A39" s="13" t="s">
        <v>362</v>
      </c>
      <c r="C39" s="2" t="s">
        <v>698</v>
      </c>
      <c r="D39" s="1" t="s">
        <v>699</v>
      </c>
      <c r="E39" s="1" t="s">
        <v>158</v>
      </c>
      <c r="F39" s="1" t="s">
        <v>40</v>
      </c>
      <c r="G39" s="1">
        <v>78056</v>
      </c>
      <c r="H39" s="1" t="s">
        <v>700</v>
      </c>
      <c r="I39" s="1" t="s">
        <v>463</v>
      </c>
      <c r="J39" s="1" t="s">
        <v>856</v>
      </c>
      <c r="M39" s="56"/>
      <c r="N39" s="18">
        <v>250</v>
      </c>
      <c r="O39" s="18"/>
      <c r="P39" s="18"/>
      <c r="Q39" s="18"/>
      <c r="R39" s="19">
        <f t="shared" si="3"/>
        <v>250</v>
      </c>
      <c r="S39" s="19">
        <f t="shared" si="4"/>
        <v>0</v>
      </c>
      <c r="T39" s="18"/>
      <c r="U39" s="20">
        <f t="shared" si="5"/>
        <v>250</v>
      </c>
      <c r="V39" s="1"/>
    </row>
    <row r="40" spans="1:22" ht="14.4">
      <c r="A40" s="13" t="s">
        <v>362</v>
      </c>
      <c r="C40" s="2" t="s">
        <v>701</v>
      </c>
      <c r="M40" s="56"/>
      <c r="N40" s="18"/>
      <c r="O40" s="18"/>
      <c r="P40" s="18"/>
      <c r="Q40" s="18"/>
      <c r="R40" s="19">
        <f t="shared" si="3"/>
        <v>0</v>
      </c>
      <c r="S40" s="19">
        <f t="shared" si="4"/>
        <v>0</v>
      </c>
      <c r="T40" s="18">
        <v>2000</v>
      </c>
      <c r="U40" s="20">
        <f t="shared" si="5"/>
        <v>2000</v>
      </c>
      <c r="V40" s="1"/>
    </row>
    <row r="41" spans="1:22" ht="14.4">
      <c r="A41" s="13" t="s">
        <v>362</v>
      </c>
      <c r="C41" s="2" t="s">
        <v>702</v>
      </c>
      <c r="D41" s="1" t="s">
        <v>703</v>
      </c>
      <c r="E41" s="1" t="s">
        <v>129</v>
      </c>
      <c r="F41" s="1" t="s">
        <v>40</v>
      </c>
      <c r="G41" s="1">
        <v>78155</v>
      </c>
      <c r="H41" s="1" t="s">
        <v>704</v>
      </c>
      <c r="I41" s="1" t="s">
        <v>705</v>
      </c>
      <c r="M41" s="56"/>
      <c r="N41" s="18">
        <v>300</v>
      </c>
      <c r="O41" s="18"/>
      <c r="P41" s="18"/>
      <c r="Q41" s="18"/>
      <c r="R41" s="19">
        <f t="shared" si="3"/>
        <v>300</v>
      </c>
      <c r="S41" s="19">
        <f t="shared" si="4"/>
        <v>0</v>
      </c>
      <c r="T41" s="18"/>
      <c r="U41" s="20">
        <f t="shared" si="5"/>
        <v>300</v>
      </c>
      <c r="V41" s="1"/>
    </row>
    <row r="42" spans="1:22" ht="14.4">
      <c r="A42" s="13" t="s">
        <v>362</v>
      </c>
      <c r="B42" s="57" t="s">
        <v>362</v>
      </c>
      <c r="C42" s="2" t="s">
        <v>706</v>
      </c>
      <c r="D42" s="1" t="s">
        <v>707</v>
      </c>
      <c r="E42" s="1" t="s">
        <v>115</v>
      </c>
      <c r="F42" s="1" t="s">
        <v>40</v>
      </c>
      <c r="G42" s="1">
        <v>78064</v>
      </c>
      <c r="H42" s="1" t="s">
        <v>708</v>
      </c>
      <c r="I42" s="1" t="s">
        <v>433</v>
      </c>
      <c r="J42" s="1" t="s">
        <v>434</v>
      </c>
      <c r="K42" s="31">
        <v>45635</v>
      </c>
      <c r="L42" s="1">
        <v>3060</v>
      </c>
      <c r="M42" s="56"/>
      <c r="N42" s="18">
        <v>250</v>
      </c>
      <c r="O42" s="18"/>
      <c r="P42" s="18"/>
      <c r="Q42" s="18"/>
      <c r="R42" s="19">
        <f t="shared" si="3"/>
        <v>250</v>
      </c>
      <c r="S42" s="19">
        <f t="shared" si="4"/>
        <v>0</v>
      </c>
      <c r="T42" s="18"/>
      <c r="U42" s="20">
        <f t="shared" si="5"/>
        <v>250</v>
      </c>
      <c r="V42" s="1" t="s">
        <v>363</v>
      </c>
    </row>
    <row r="43" spans="1:22" ht="14.4">
      <c r="A43" s="13" t="s">
        <v>362</v>
      </c>
      <c r="B43" s="54" t="s">
        <v>362</v>
      </c>
      <c r="C43" s="2" t="s">
        <v>709</v>
      </c>
      <c r="D43" s="1" t="s">
        <v>710</v>
      </c>
      <c r="E43" s="1" t="s">
        <v>245</v>
      </c>
      <c r="F43" s="1" t="s">
        <v>40</v>
      </c>
      <c r="G43" s="1">
        <v>78026</v>
      </c>
      <c r="H43" s="1" t="s">
        <v>711</v>
      </c>
      <c r="I43" s="1" t="s">
        <v>537</v>
      </c>
      <c r="J43" s="1" t="s">
        <v>709</v>
      </c>
      <c r="K43" s="31">
        <v>45635</v>
      </c>
      <c r="L43" s="1">
        <v>3138</v>
      </c>
      <c r="M43" s="56"/>
      <c r="N43" s="18">
        <v>5000</v>
      </c>
      <c r="O43" s="18"/>
      <c r="P43" s="18"/>
      <c r="Q43" s="18"/>
      <c r="R43" s="19">
        <f t="shared" si="3"/>
        <v>5000</v>
      </c>
      <c r="S43" s="19">
        <f t="shared" si="4"/>
        <v>0</v>
      </c>
      <c r="T43" s="18"/>
      <c r="U43" s="20">
        <f t="shared" si="5"/>
        <v>5000</v>
      </c>
      <c r="V43" s="1" t="s">
        <v>379</v>
      </c>
    </row>
    <row r="44" spans="1:22" ht="14.4">
      <c r="A44" s="13" t="s">
        <v>362</v>
      </c>
      <c r="C44" s="2" t="s">
        <v>712</v>
      </c>
      <c r="D44" s="1" t="s">
        <v>263</v>
      </c>
      <c r="E44" s="1" t="s">
        <v>178</v>
      </c>
      <c r="F44" s="1" t="s">
        <v>40</v>
      </c>
      <c r="G44" s="1">
        <v>78948</v>
      </c>
      <c r="H44" s="1" t="s">
        <v>713</v>
      </c>
      <c r="I44" s="1" t="s">
        <v>714</v>
      </c>
      <c r="M44" s="56"/>
      <c r="N44" s="18">
        <v>250</v>
      </c>
      <c r="O44" s="18"/>
      <c r="P44" s="18"/>
      <c r="Q44" s="18"/>
      <c r="R44" s="19">
        <f t="shared" si="3"/>
        <v>250</v>
      </c>
      <c r="S44" s="19">
        <f t="shared" si="4"/>
        <v>0</v>
      </c>
      <c r="T44" s="18"/>
      <c r="U44" s="20">
        <f t="shared" si="5"/>
        <v>250</v>
      </c>
      <c r="V44" s="1"/>
    </row>
    <row r="45" spans="1:22" ht="14.4">
      <c r="A45" s="13" t="s">
        <v>362</v>
      </c>
      <c r="C45" s="2" t="s">
        <v>715</v>
      </c>
      <c r="D45" s="1" t="s">
        <v>263</v>
      </c>
      <c r="E45" s="1" t="s">
        <v>178</v>
      </c>
      <c r="F45" s="1" t="s">
        <v>40</v>
      </c>
      <c r="G45" s="1">
        <v>78948</v>
      </c>
      <c r="H45" s="1" t="s">
        <v>716</v>
      </c>
      <c r="I45" s="1" t="s">
        <v>717</v>
      </c>
      <c r="M45" s="56"/>
      <c r="N45" s="18">
        <v>250</v>
      </c>
      <c r="O45" s="18"/>
      <c r="P45" s="18"/>
      <c r="Q45" s="18"/>
      <c r="R45" s="19">
        <f t="shared" si="3"/>
        <v>250</v>
      </c>
      <c r="S45" s="19">
        <f t="shared" si="4"/>
        <v>0</v>
      </c>
      <c r="T45" s="18">
        <v>91.35</v>
      </c>
      <c r="U45" s="20">
        <f t="shared" si="5"/>
        <v>341.35</v>
      </c>
      <c r="V45" s="1"/>
    </row>
    <row r="46" spans="1:22" ht="14.4">
      <c r="A46" s="13"/>
      <c r="B46" s="57" t="s">
        <v>362</v>
      </c>
      <c r="C46" s="2" t="s">
        <v>718</v>
      </c>
      <c r="K46" s="31">
        <v>45635</v>
      </c>
      <c r="L46" s="1">
        <v>3060</v>
      </c>
      <c r="M46" s="56"/>
      <c r="N46" s="18">
        <v>500</v>
      </c>
      <c r="O46" s="18"/>
      <c r="P46" s="18"/>
      <c r="Q46" s="18"/>
      <c r="R46" s="19">
        <f t="shared" si="3"/>
        <v>500</v>
      </c>
      <c r="S46" s="19">
        <f t="shared" si="4"/>
        <v>0</v>
      </c>
      <c r="T46" s="18"/>
      <c r="U46" s="20">
        <f t="shared" si="5"/>
        <v>500</v>
      </c>
      <c r="V46" s="1" t="s">
        <v>368</v>
      </c>
    </row>
    <row r="47" spans="1:22" ht="14.4">
      <c r="A47" s="13" t="s">
        <v>362</v>
      </c>
      <c r="B47" s="1"/>
      <c r="C47" s="2" t="s">
        <v>168</v>
      </c>
      <c r="M47" s="56"/>
      <c r="N47" s="18">
        <v>12500</v>
      </c>
      <c r="O47" s="18">
        <v>2000</v>
      </c>
      <c r="P47" s="18"/>
      <c r="Q47" s="18"/>
      <c r="R47" s="19">
        <f t="shared" si="3"/>
        <v>14500</v>
      </c>
      <c r="S47" s="19">
        <f t="shared" si="4"/>
        <v>0</v>
      </c>
      <c r="T47" s="18"/>
      <c r="U47" s="20">
        <f t="shared" si="5"/>
        <v>14500</v>
      </c>
      <c r="V47" s="1" t="s">
        <v>373</v>
      </c>
    </row>
    <row r="48" spans="1:22" ht="14.4">
      <c r="A48" s="13"/>
      <c r="C48" s="2" t="s">
        <v>719</v>
      </c>
      <c r="M48" s="56"/>
      <c r="N48" s="18">
        <v>5000</v>
      </c>
      <c r="O48" s="18"/>
      <c r="P48" s="18"/>
      <c r="Q48" s="18"/>
      <c r="R48" s="19">
        <f t="shared" si="3"/>
        <v>5000</v>
      </c>
      <c r="S48" s="19">
        <f t="shared" si="4"/>
        <v>0</v>
      </c>
      <c r="T48" s="18"/>
      <c r="U48" s="20">
        <f t="shared" si="5"/>
        <v>5000</v>
      </c>
      <c r="V48" s="1"/>
    </row>
    <row r="49" spans="1:22" ht="14.4">
      <c r="A49" s="13" t="s">
        <v>362</v>
      </c>
      <c r="C49" s="2" t="s">
        <v>720</v>
      </c>
      <c r="D49" s="1" t="s">
        <v>721</v>
      </c>
      <c r="E49" s="1" t="s">
        <v>63</v>
      </c>
      <c r="F49" s="1" t="s">
        <v>40</v>
      </c>
      <c r="G49" s="1">
        <v>78154</v>
      </c>
      <c r="H49" s="1" t="s">
        <v>722</v>
      </c>
      <c r="I49" s="1" t="s">
        <v>723</v>
      </c>
      <c r="J49" s="1" t="s">
        <v>477</v>
      </c>
      <c r="K49" s="58">
        <v>45679</v>
      </c>
      <c r="L49" s="1">
        <v>3276</v>
      </c>
      <c r="M49" s="56"/>
      <c r="N49" s="18"/>
      <c r="O49" s="18">
        <v>1000</v>
      </c>
      <c r="P49" s="18"/>
      <c r="Q49" s="18"/>
      <c r="R49" s="19">
        <f t="shared" si="3"/>
        <v>1000</v>
      </c>
      <c r="S49" s="19">
        <f t="shared" si="4"/>
        <v>0</v>
      </c>
      <c r="T49" s="18"/>
      <c r="U49" s="20">
        <f t="shared" si="5"/>
        <v>1000</v>
      </c>
      <c r="V49" s="1" t="s">
        <v>373</v>
      </c>
    </row>
    <row r="50" spans="1:22" ht="14.4">
      <c r="A50" s="13" t="s">
        <v>362</v>
      </c>
      <c r="C50" s="2" t="s">
        <v>724</v>
      </c>
      <c r="D50" s="1" t="s">
        <v>174</v>
      </c>
      <c r="E50" s="1" t="s">
        <v>175</v>
      </c>
      <c r="F50" s="1" t="s">
        <v>40</v>
      </c>
      <c r="G50" s="1">
        <v>78063</v>
      </c>
      <c r="H50" s="1" t="s">
        <v>725</v>
      </c>
      <c r="J50" s="1" t="s">
        <v>857</v>
      </c>
      <c r="M50" s="56"/>
      <c r="N50" s="18">
        <v>300</v>
      </c>
      <c r="O50" s="18"/>
      <c r="P50" s="18"/>
      <c r="Q50" s="18"/>
      <c r="R50" s="19">
        <f t="shared" si="3"/>
        <v>300</v>
      </c>
      <c r="S50" s="19">
        <f t="shared" si="4"/>
        <v>0</v>
      </c>
      <c r="T50" s="18"/>
      <c r="U50" s="20">
        <f t="shared" si="5"/>
        <v>300</v>
      </c>
      <c r="V50" s="1"/>
    </row>
    <row r="51" spans="1:22" ht="14.4">
      <c r="A51" s="13" t="s">
        <v>362</v>
      </c>
      <c r="B51" s="54" t="s">
        <v>362</v>
      </c>
      <c r="C51" s="2" t="s">
        <v>176</v>
      </c>
      <c r="D51" s="1" t="s">
        <v>177</v>
      </c>
      <c r="E51" s="1" t="s">
        <v>178</v>
      </c>
      <c r="F51" s="1" t="s">
        <v>40</v>
      </c>
      <c r="G51" s="1">
        <v>78948</v>
      </c>
      <c r="H51" s="1" t="s">
        <v>726</v>
      </c>
      <c r="I51" s="1" t="s">
        <v>727</v>
      </c>
      <c r="J51" s="1" t="s">
        <v>858</v>
      </c>
      <c r="K51" s="55">
        <v>45672</v>
      </c>
      <c r="L51" s="1">
        <v>3252</v>
      </c>
      <c r="M51" s="56"/>
      <c r="N51" s="18">
        <v>250</v>
      </c>
      <c r="O51" s="18"/>
      <c r="P51" s="18"/>
      <c r="Q51" s="18"/>
      <c r="R51" s="19">
        <f t="shared" si="3"/>
        <v>250</v>
      </c>
      <c r="S51" s="19">
        <f t="shared" si="4"/>
        <v>0</v>
      </c>
      <c r="T51" s="18"/>
      <c r="U51" s="20">
        <f t="shared" si="5"/>
        <v>250</v>
      </c>
      <c r="V51" s="1" t="s">
        <v>363</v>
      </c>
    </row>
    <row r="52" spans="1:22" ht="14.4">
      <c r="A52" s="13" t="s">
        <v>362</v>
      </c>
      <c r="C52" s="2" t="s">
        <v>728</v>
      </c>
      <c r="D52" s="1" t="s">
        <v>729</v>
      </c>
      <c r="E52" s="1" t="s">
        <v>87</v>
      </c>
      <c r="F52" s="1" t="s">
        <v>40</v>
      </c>
      <c r="G52" s="1">
        <v>78101</v>
      </c>
      <c r="H52" s="1" t="s">
        <v>730</v>
      </c>
      <c r="I52" s="1" t="s">
        <v>422</v>
      </c>
      <c r="M52" s="56"/>
      <c r="N52" s="18">
        <v>250</v>
      </c>
      <c r="O52" s="18"/>
      <c r="P52" s="18"/>
      <c r="Q52" s="18"/>
      <c r="R52" s="19">
        <f t="shared" si="3"/>
        <v>250</v>
      </c>
      <c r="S52" s="19">
        <f t="shared" si="4"/>
        <v>0</v>
      </c>
      <c r="T52" s="18"/>
      <c r="U52" s="20">
        <f t="shared" si="5"/>
        <v>250</v>
      </c>
      <c r="V52" s="1"/>
    </row>
    <row r="53" spans="1:22" ht="14.4">
      <c r="A53" s="13" t="s">
        <v>362</v>
      </c>
      <c r="C53" s="2" t="s">
        <v>731</v>
      </c>
      <c r="M53" s="56"/>
      <c r="N53" s="18"/>
      <c r="O53" s="18"/>
      <c r="P53" s="18"/>
      <c r="Q53" s="18"/>
      <c r="R53" s="19">
        <f t="shared" si="3"/>
        <v>0</v>
      </c>
      <c r="S53" s="19">
        <f t="shared" si="4"/>
        <v>0</v>
      </c>
      <c r="T53" s="18">
        <v>2000</v>
      </c>
      <c r="U53" s="20">
        <f t="shared" si="5"/>
        <v>2000</v>
      </c>
      <c r="V53" s="1"/>
    </row>
    <row r="54" spans="1:22" ht="14.4">
      <c r="A54" s="13"/>
      <c r="C54" s="2" t="s">
        <v>732</v>
      </c>
      <c r="D54" s="1" t="s">
        <v>733</v>
      </c>
      <c r="E54" s="1" t="s">
        <v>37</v>
      </c>
      <c r="F54" s="1" t="s">
        <v>40</v>
      </c>
      <c r="G54" s="1">
        <v>78217</v>
      </c>
      <c r="J54" s="1" t="s">
        <v>859</v>
      </c>
      <c r="M54" s="56"/>
      <c r="N54" s="18">
        <v>250</v>
      </c>
      <c r="O54" s="18"/>
      <c r="P54" s="18"/>
      <c r="Q54" s="18"/>
      <c r="R54" s="19">
        <f t="shared" si="3"/>
        <v>250</v>
      </c>
      <c r="S54" s="19">
        <f t="shared" si="4"/>
        <v>0</v>
      </c>
      <c r="T54" s="18"/>
      <c r="U54" s="20">
        <f t="shared" si="5"/>
        <v>250</v>
      </c>
      <c r="V54" s="1"/>
    </row>
    <row r="55" spans="1:22" ht="14.4">
      <c r="A55" s="13" t="s">
        <v>362</v>
      </c>
      <c r="C55" s="2" t="s">
        <v>734</v>
      </c>
      <c r="D55" s="1" t="s">
        <v>735</v>
      </c>
      <c r="E55" s="1" t="s">
        <v>87</v>
      </c>
      <c r="F55" s="1" t="s">
        <v>40</v>
      </c>
      <c r="G55" s="1">
        <v>78101</v>
      </c>
      <c r="H55" s="1" t="s">
        <v>736</v>
      </c>
      <c r="I55" s="1" t="s">
        <v>485</v>
      </c>
      <c r="J55" s="1" t="s">
        <v>860</v>
      </c>
      <c r="K55" s="58">
        <v>45679</v>
      </c>
      <c r="L55" s="1">
        <v>3276</v>
      </c>
      <c r="M55" s="56"/>
      <c r="N55" s="18"/>
      <c r="O55" s="18"/>
      <c r="P55" s="18"/>
      <c r="Q55" s="18">
        <v>300</v>
      </c>
      <c r="R55" s="19">
        <f t="shared" si="3"/>
        <v>0</v>
      </c>
      <c r="S55" s="19">
        <f t="shared" si="4"/>
        <v>300</v>
      </c>
      <c r="T55" s="18"/>
      <c r="U55" s="20">
        <f t="shared" si="5"/>
        <v>300</v>
      </c>
      <c r="V55" s="1" t="s">
        <v>363</v>
      </c>
    </row>
    <row r="56" spans="1:22" ht="14.4">
      <c r="A56" s="13" t="s">
        <v>362</v>
      </c>
      <c r="B56" s="54" t="s">
        <v>362</v>
      </c>
      <c r="C56" s="2" t="s">
        <v>737</v>
      </c>
      <c r="D56" s="1" t="s">
        <v>738</v>
      </c>
      <c r="E56" s="1" t="s">
        <v>37</v>
      </c>
      <c r="F56" s="1" t="s">
        <v>40</v>
      </c>
      <c r="G56" s="1">
        <v>78257</v>
      </c>
      <c r="H56" s="1" t="s">
        <v>739</v>
      </c>
      <c r="I56" s="1" t="s">
        <v>740</v>
      </c>
      <c r="J56" s="1" t="s">
        <v>861</v>
      </c>
      <c r="K56" s="55">
        <v>45672</v>
      </c>
      <c r="L56" s="1">
        <v>3252</v>
      </c>
      <c r="M56" s="56"/>
      <c r="N56" s="18">
        <v>500</v>
      </c>
      <c r="O56" s="18"/>
      <c r="P56" s="18"/>
      <c r="Q56" s="18"/>
      <c r="R56" s="19">
        <f t="shared" si="3"/>
        <v>500</v>
      </c>
      <c r="S56" s="19">
        <f t="shared" si="4"/>
        <v>0</v>
      </c>
      <c r="T56" s="18"/>
      <c r="U56" s="20">
        <f t="shared" si="5"/>
        <v>500</v>
      </c>
      <c r="V56" s="1" t="s">
        <v>368</v>
      </c>
    </row>
    <row r="57" spans="1:22" ht="14.4">
      <c r="A57" s="13" t="s">
        <v>362</v>
      </c>
      <c r="C57" s="2" t="s">
        <v>5</v>
      </c>
      <c r="D57" s="1" t="s">
        <v>191</v>
      </c>
      <c r="E57" s="1" t="s">
        <v>192</v>
      </c>
      <c r="F57" s="1" t="s">
        <v>40</v>
      </c>
      <c r="G57" s="1">
        <v>78015</v>
      </c>
      <c r="J57" s="1" t="s">
        <v>862</v>
      </c>
      <c r="K57" s="58"/>
      <c r="M57" s="56"/>
      <c r="N57" s="18">
        <v>1500</v>
      </c>
      <c r="O57" s="18"/>
      <c r="P57" s="18"/>
      <c r="Q57" s="18"/>
      <c r="R57" s="19">
        <f t="shared" si="3"/>
        <v>1500</v>
      </c>
      <c r="S57" s="19">
        <f t="shared" si="4"/>
        <v>0</v>
      </c>
      <c r="T57" s="18"/>
      <c r="U57" s="20">
        <f t="shared" si="5"/>
        <v>1500</v>
      </c>
      <c r="V57" s="1" t="s">
        <v>373</v>
      </c>
    </row>
    <row r="58" spans="1:22" ht="14.4">
      <c r="A58" s="13" t="s">
        <v>362</v>
      </c>
      <c r="C58" s="2" t="s">
        <v>741</v>
      </c>
      <c r="J58" s="1" t="s">
        <v>99</v>
      </c>
      <c r="K58" s="58"/>
      <c r="M58" s="56"/>
      <c r="N58" s="18"/>
      <c r="O58" s="18"/>
      <c r="P58" s="18"/>
      <c r="Q58" s="18"/>
      <c r="R58" s="19">
        <f t="shared" si="3"/>
        <v>0</v>
      </c>
      <c r="S58" s="19">
        <f t="shared" si="4"/>
        <v>0</v>
      </c>
      <c r="T58" s="18">
        <v>72720</v>
      </c>
      <c r="U58" s="20">
        <f t="shared" si="5"/>
        <v>72720</v>
      </c>
      <c r="V58" s="1" t="s">
        <v>382</v>
      </c>
    </row>
    <row r="59" spans="1:22" ht="14.4">
      <c r="A59" s="13" t="s">
        <v>362</v>
      </c>
      <c r="C59" s="2" t="s">
        <v>742</v>
      </c>
      <c r="D59" s="1" t="s">
        <v>743</v>
      </c>
      <c r="E59" s="1" t="s">
        <v>37</v>
      </c>
      <c r="F59" s="1" t="s">
        <v>40</v>
      </c>
      <c r="G59" s="1">
        <v>78219</v>
      </c>
      <c r="H59" s="1" t="s">
        <v>491</v>
      </c>
      <c r="J59" s="1" t="s">
        <v>863</v>
      </c>
      <c r="M59" s="56"/>
      <c r="N59" s="18"/>
      <c r="O59" s="18"/>
      <c r="P59" s="18"/>
      <c r="Q59" s="18"/>
      <c r="R59" s="19">
        <f t="shared" si="3"/>
        <v>0</v>
      </c>
      <c r="S59" s="19">
        <f t="shared" si="4"/>
        <v>0</v>
      </c>
      <c r="T59" s="18">
        <v>32640</v>
      </c>
      <c r="U59" s="20">
        <f t="shared" si="5"/>
        <v>32640</v>
      </c>
      <c r="V59" s="1" t="s">
        <v>382</v>
      </c>
    </row>
    <row r="60" spans="1:22" ht="14.4">
      <c r="A60" s="13" t="s">
        <v>362</v>
      </c>
      <c r="C60" s="2" t="s">
        <v>195</v>
      </c>
      <c r="D60" s="1" t="s">
        <v>196</v>
      </c>
      <c r="E60" s="1" t="s">
        <v>150</v>
      </c>
      <c r="F60" s="1" t="s">
        <v>40</v>
      </c>
      <c r="G60" s="1">
        <v>78861</v>
      </c>
      <c r="H60" s="1" t="s">
        <v>744</v>
      </c>
      <c r="I60" s="1" t="s">
        <v>495</v>
      </c>
      <c r="J60" s="1" t="s">
        <v>864</v>
      </c>
      <c r="K60" s="58">
        <v>45674</v>
      </c>
      <c r="M60" s="56"/>
      <c r="N60" s="18"/>
      <c r="O60" s="18"/>
      <c r="P60" s="18"/>
      <c r="Q60" s="18">
        <v>300</v>
      </c>
      <c r="R60" s="19">
        <f t="shared" si="3"/>
        <v>0</v>
      </c>
      <c r="S60" s="19">
        <f t="shared" si="4"/>
        <v>300</v>
      </c>
      <c r="T60" s="18"/>
      <c r="U60" s="20">
        <f t="shared" si="5"/>
        <v>300</v>
      </c>
      <c r="V60" s="1" t="s">
        <v>363</v>
      </c>
    </row>
    <row r="61" spans="1:22" ht="14.4">
      <c r="A61" s="13"/>
      <c r="C61" s="2" t="s">
        <v>197</v>
      </c>
      <c r="J61" s="1" t="s">
        <v>498</v>
      </c>
      <c r="M61" s="56"/>
      <c r="N61" s="18"/>
      <c r="O61" s="18"/>
      <c r="P61" s="18"/>
      <c r="Q61" s="18"/>
      <c r="R61" s="19">
        <f t="shared" si="3"/>
        <v>0</v>
      </c>
      <c r="S61" s="19">
        <f t="shared" si="4"/>
        <v>0</v>
      </c>
      <c r="T61" s="18">
        <v>250</v>
      </c>
      <c r="U61" s="20">
        <f t="shared" si="5"/>
        <v>250</v>
      </c>
      <c r="V61" s="1"/>
    </row>
    <row r="62" spans="1:22" ht="14.4">
      <c r="A62" s="13" t="s">
        <v>362</v>
      </c>
      <c r="B62" s="1" t="s">
        <v>362</v>
      </c>
      <c r="C62" s="2" t="s">
        <v>745</v>
      </c>
      <c r="D62" s="1" t="s">
        <v>746</v>
      </c>
      <c r="E62" s="1" t="s">
        <v>37</v>
      </c>
      <c r="F62" s="1" t="s">
        <v>40</v>
      </c>
      <c r="G62" s="1">
        <v>78231</v>
      </c>
      <c r="H62" s="1" t="s">
        <v>747</v>
      </c>
      <c r="I62" s="1" t="s">
        <v>748</v>
      </c>
      <c r="J62" s="1" t="s">
        <v>434</v>
      </c>
      <c r="K62" s="31">
        <v>45617</v>
      </c>
      <c r="L62" s="54">
        <v>2974</v>
      </c>
      <c r="M62" s="56"/>
      <c r="N62" s="18">
        <v>3000</v>
      </c>
      <c r="O62" s="18"/>
      <c r="P62" s="18"/>
      <c r="Q62" s="18"/>
      <c r="R62" s="19">
        <f t="shared" si="3"/>
        <v>3000</v>
      </c>
      <c r="S62" s="19">
        <f t="shared" si="4"/>
        <v>0</v>
      </c>
      <c r="T62" s="18"/>
      <c r="U62" s="20">
        <f t="shared" si="5"/>
        <v>3000</v>
      </c>
      <c r="V62" s="1" t="s">
        <v>367</v>
      </c>
    </row>
    <row r="63" spans="1:22" ht="14.4">
      <c r="A63" s="13" t="s">
        <v>362</v>
      </c>
      <c r="B63" s="54" t="s">
        <v>362</v>
      </c>
      <c r="C63" s="2" t="s">
        <v>209</v>
      </c>
      <c r="D63" s="1" t="s">
        <v>749</v>
      </c>
      <c r="E63" s="1" t="s">
        <v>37</v>
      </c>
      <c r="F63" s="1" t="s">
        <v>40</v>
      </c>
      <c r="G63" s="1">
        <v>78218</v>
      </c>
      <c r="H63" s="1" t="s">
        <v>750</v>
      </c>
      <c r="I63" s="1" t="s">
        <v>507</v>
      </c>
      <c r="K63" s="55">
        <v>45672</v>
      </c>
      <c r="L63" s="1">
        <v>3252</v>
      </c>
      <c r="M63" s="56"/>
      <c r="N63" s="18"/>
      <c r="O63" s="18"/>
      <c r="P63" s="18"/>
      <c r="Q63" s="18">
        <v>300</v>
      </c>
      <c r="R63" s="19">
        <f t="shared" si="3"/>
        <v>0</v>
      </c>
      <c r="S63" s="19">
        <f t="shared" si="4"/>
        <v>300</v>
      </c>
      <c r="T63" s="18"/>
      <c r="U63" s="20">
        <f t="shared" si="5"/>
        <v>300</v>
      </c>
      <c r="V63" s="1" t="s">
        <v>363</v>
      </c>
    </row>
    <row r="64" spans="1:22" ht="14.4">
      <c r="A64" s="13"/>
      <c r="C64" s="2" t="s">
        <v>751</v>
      </c>
      <c r="D64" s="1" t="s">
        <v>752</v>
      </c>
      <c r="E64" s="1" t="s">
        <v>37</v>
      </c>
      <c r="F64" s="1" t="s">
        <v>40</v>
      </c>
      <c r="G64" s="1">
        <v>78210</v>
      </c>
      <c r="K64" s="58"/>
      <c r="M64" s="56"/>
      <c r="N64" s="18">
        <v>2500</v>
      </c>
      <c r="O64" s="18"/>
      <c r="P64" s="18"/>
      <c r="Q64" s="18"/>
      <c r="R64" s="19">
        <f t="shared" si="3"/>
        <v>2500</v>
      </c>
      <c r="S64" s="19">
        <f t="shared" si="4"/>
        <v>0</v>
      </c>
      <c r="T64" s="18"/>
      <c r="U64" s="20">
        <f t="shared" si="5"/>
        <v>2500</v>
      </c>
      <c r="V64" s="1" t="s">
        <v>367</v>
      </c>
    </row>
    <row r="65" spans="1:22" ht="14.4">
      <c r="A65" s="13" t="s">
        <v>362</v>
      </c>
      <c r="C65" s="2" t="s">
        <v>753</v>
      </c>
      <c r="D65" s="1" t="s">
        <v>754</v>
      </c>
      <c r="E65" s="1" t="s">
        <v>755</v>
      </c>
      <c r="F65" s="1" t="s">
        <v>40</v>
      </c>
      <c r="G65" s="1">
        <v>78666</v>
      </c>
      <c r="H65" s="1" t="s">
        <v>756</v>
      </c>
      <c r="I65" s="1" t="s">
        <v>757</v>
      </c>
      <c r="J65" s="1" t="s">
        <v>99</v>
      </c>
      <c r="K65" s="58"/>
      <c r="M65" s="56"/>
      <c r="N65" s="18"/>
      <c r="O65" s="18"/>
      <c r="P65" s="18"/>
      <c r="Q65" s="18"/>
      <c r="R65" s="19">
        <f t="shared" si="3"/>
        <v>0</v>
      </c>
      <c r="S65" s="19">
        <f t="shared" si="4"/>
        <v>0</v>
      </c>
      <c r="T65" s="18">
        <v>25000</v>
      </c>
      <c r="U65" s="20">
        <f t="shared" si="5"/>
        <v>25000</v>
      </c>
      <c r="V65" s="1" t="s">
        <v>382</v>
      </c>
    </row>
    <row r="66" spans="1:22" ht="14.4">
      <c r="A66" s="13"/>
      <c r="C66" s="2" t="s">
        <v>758</v>
      </c>
      <c r="M66" s="56"/>
      <c r="N66" s="18"/>
      <c r="O66" s="18" t="s">
        <v>865</v>
      </c>
      <c r="P66" s="18"/>
      <c r="Q66" s="18"/>
      <c r="R66" s="19">
        <f t="shared" si="3"/>
        <v>0</v>
      </c>
      <c r="S66" s="19">
        <f t="shared" si="4"/>
        <v>0</v>
      </c>
      <c r="T66" s="18"/>
      <c r="U66" s="20">
        <f t="shared" si="5"/>
        <v>0</v>
      </c>
      <c r="V66" s="1"/>
    </row>
    <row r="67" spans="1:22" ht="14.4">
      <c r="A67" s="13"/>
      <c r="C67" s="2" t="s">
        <v>498</v>
      </c>
      <c r="D67" s="1" t="s">
        <v>759</v>
      </c>
      <c r="E67" s="1" t="s">
        <v>199</v>
      </c>
      <c r="F67" s="1" t="s">
        <v>40</v>
      </c>
      <c r="G67" s="1">
        <v>78751</v>
      </c>
      <c r="H67" s="1" t="s">
        <v>760</v>
      </c>
      <c r="I67" s="1" t="s">
        <v>761</v>
      </c>
      <c r="J67" s="1" t="s">
        <v>434</v>
      </c>
      <c r="M67" s="56"/>
      <c r="N67" s="18">
        <v>250</v>
      </c>
      <c r="O67" s="18"/>
      <c r="P67" s="18"/>
      <c r="Q67" s="18"/>
      <c r="R67" s="19">
        <f t="shared" si="3"/>
        <v>250</v>
      </c>
      <c r="S67" s="19">
        <f t="shared" si="4"/>
        <v>0</v>
      </c>
      <c r="T67" s="18"/>
      <c r="U67" s="20">
        <f t="shared" si="5"/>
        <v>250</v>
      </c>
      <c r="V67" s="1"/>
    </row>
    <row r="68" spans="1:22" ht="14.4">
      <c r="A68" s="13" t="s">
        <v>362</v>
      </c>
      <c r="C68" s="2" t="s">
        <v>217</v>
      </c>
      <c r="D68" s="1" t="s">
        <v>762</v>
      </c>
      <c r="E68" s="1" t="s">
        <v>219</v>
      </c>
      <c r="F68" s="1" t="s">
        <v>40</v>
      </c>
      <c r="G68" s="1">
        <v>78118</v>
      </c>
      <c r="H68" s="1" t="s">
        <v>763</v>
      </c>
      <c r="M68" s="56"/>
      <c r="N68" s="18">
        <v>250</v>
      </c>
      <c r="O68" s="18"/>
      <c r="P68" s="18"/>
      <c r="Q68" s="18"/>
      <c r="R68" s="19">
        <f t="shared" si="3"/>
        <v>250</v>
      </c>
      <c r="S68" s="19">
        <f t="shared" si="4"/>
        <v>0</v>
      </c>
      <c r="T68" s="18"/>
      <c r="U68" s="20">
        <f t="shared" si="5"/>
        <v>250</v>
      </c>
      <c r="V68" s="1"/>
    </row>
    <row r="69" spans="1:22" ht="14.4">
      <c r="A69" s="13"/>
      <c r="C69" s="1" t="s">
        <v>220</v>
      </c>
      <c r="D69" s="1" t="s">
        <v>221</v>
      </c>
      <c r="E69" s="1" t="s">
        <v>37</v>
      </c>
      <c r="F69" s="1" t="s">
        <v>40</v>
      </c>
      <c r="G69" s="1">
        <v>78209</v>
      </c>
      <c r="H69" s="1" t="s">
        <v>764</v>
      </c>
      <c r="I69" s="1" t="s">
        <v>765</v>
      </c>
      <c r="J69" s="1" t="s">
        <v>434</v>
      </c>
      <c r="M69" s="56"/>
      <c r="N69" s="18"/>
      <c r="O69" s="18"/>
      <c r="P69" s="18"/>
      <c r="Q69" s="18"/>
      <c r="R69" s="19">
        <f t="shared" si="3"/>
        <v>0</v>
      </c>
      <c r="S69" s="19">
        <f t="shared" si="4"/>
        <v>0</v>
      </c>
      <c r="T69" s="18">
        <v>250</v>
      </c>
      <c r="U69" s="20">
        <f t="shared" si="5"/>
        <v>250</v>
      </c>
      <c r="V69" s="1"/>
    </row>
    <row r="70" spans="1:22" ht="14.4">
      <c r="A70" s="13"/>
      <c r="C70" s="2" t="s">
        <v>516</v>
      </c>
      <c r="M70" s="56"/>
      <c r="N70" s="18">
        <v>20000</v>
      </c>
      <c r="O70" s="18"/>
      <c r="P70" s="18"/>
      <c r="Q70" s="18"/>
      <c r="R70" s="19">
        <f t="shared" si="3"/>
        <v>20000</v>
      </c>
      <c r="S70" s="19">
        <f t="shared" si="4"/>
        <v>0</v>
      </c>
      <c r="T70" s="18"/>
      <c r="U70" s="20">
        <f t="shared" si="5"/>
        <v>20000</v>
      </c>
      <c r="V70" s="1"/>
    </row>
    <row r="71" spans="1:22" ht="14.4">
      <c r="A71" s="13" t="s">
        <v>362</v>
      </c>
      <c r="C71" s="2" t="s">
        <v>766</v>
      </c>
      <c r="D71" s="1" t="s">
        <v>226</v>
      </c>
      <c r="E71" s="1" t="s">
        <v>107</v>
      </c>
      <c r="F71" s="1" t="s">
        <v>40</v>
      </c>
      <c r="G71" s="1">
        <v>78016</v>
      </c>
      <c r="H71" s="1" t="s">
        <v>767</v>
      </c>
      <c r="J71" s="1" t="s">
        <v>426</v>
      </c>
      <c r="M71" s="56"/>
      <c r="N71" s="18">
        <v>500</v>
      </c>
      <c r="O71" s="18"/>
      <c r="P71" s="18"/>
      <c r="Q71" s="18"/>
      <c r="R71" s="19">
        <f t="shared" si="3"/>
        <v>500</v>
      </c>
      <c r="S71" s="19">
        <f t="shared" si="4"/>
        <v>0</v>
      </c>
      <c r="T71" s="18"/>
      <c r="U71" s="20">
        <f t="shared" si="5"/>
        <v>500</v>
      </c>
      <c r="V71" s="1"/>
    </row>
    <row r="72" spans="1:22" ht="14.4">
      <c r="A72" s="13"/>
      <c r="C72" s="2" t="s">
        <v>768</v>
      </c>
      <c r="D72" s="1" t="s">
        <v>769</v>
      </c>
      <c r="E72" s="1" t="s">
        <v>229</v>
      </c>
      <c r="F72" s="1" t="s">
        <v>40</v>
      </c>
      <c r="G72" s="1">
        <v>78014</v>
      </c>
      <c r="M72" s="56"/>
      <c r="N72" s="18"/>
      <c r="O72" s="18"/>
      <c r="P72" s="18"/>
      <c r="Q72" s="18"/>
      <c r="R72" s="19">
        <f t="shared" si="3"/>
        <v>0</v>
      </c>
      <c r="S72" s="19">
        <f t="shared" si="4"/>
        <v>0</v>
      </c>
      <c r="T72" s="18">
        <v>1666.5</v>
      </c>
      <c r="U72" s="20">
        <f t="shared" si="5"/>
        <v>1666.5</v>
      </c>
      <c r="V72" s="1"/>
    </row>
    <row r="73" spans="1:22" ht="14.4">
      <c r="A73" s="13" t="s">
        <v>362</v>
      </c>
      <c r="C73" s="2" t="s">
        <v>770</v>
      </c>
      <c r="D73" s="1" t="s">
        <v>236</v>
      </c>
      <c r="E73" s="1" t="s">
        <v>101</v>
      </c>
      <c r="F73" s="1" t="s">
        <v>40</v>
      </c>
      <c r="G73" s="1">
        <v>78121</v>
      </c>
      <c r="H73" s="1" t="s">
        <v>771</v>
      </c>
      <c r="I73" s="1" t="s">
        <v>524</v>
      </c>
      <c r="M73" s="56"/>
      <c r="N73" s="18">
        <v>250</v>
      </c>
      <c r="O73" s="18"/>
      <c r="P73" s="18"/>
      <c r="Q73" s="18"/>
      <c r="R73" s="19">
        <f t="shared" si="3"/>
        <v>250</v>
      </c>
      <c r="S73" s="19">
        <f t="shared" si="4"/>
        <v>0</v>
      </c>
      <c r="T73" s="18"/>
      <c r="U73" s="20">
        <f t="shared" si="5"/>
        <v>250</v>
      </c>
      <c r="V73" s="1"/>
    </row>
    <row r="74" spans="1:22" ht="14.4">
      <c r="A74" s="13" t="s">
        <v>362</v>
      </c>
      <c r="B74" s="57" t="s">
        <v>362</v>
      </c>
      <c r="C74" s="2" t="s">
        <v>772</v>
      </c>
      <c r="D74" s="1" t="s">
        <v>773</v>
      </c>
      <c r="E74" s="1" t="s">
        <v>774</v>
      </c>
      <c r="F74" s="1" t="s">
        <v>40</v>
      </c>
      <c r="G74" s="1">
        <v>78161</v>
      </c>
      <c r="H74" s="1" t="s">
        <v>775</v>
      </c>
      <c r="I74" s="1" t="s">
        <v>528</v>
      </c>
      <c r="J74" s="1" t="s">
        <v>866</v>
      </c>
      <c r="K74" s="31">
        <v>45618</v>
      </c>
      <c r="L74" s="1">
        <v>2917</v>
      </c>
      <c r="M74" s="56"/>
      <c r="N74" s="18">
        <v>1000</v>
      </c>
      <c r="O74" s="18"/>
      <c r="P74" s="18"/>
      <c r="Q74" s="18"/>
      <c r="R74" s="19">
        <f t="shared" si="3"/>
        <v>1000</v>
      </c>
      <c r="S74" s="19">
        <f t="shared" si="4"/>
        <v>0</v>
      </c>
      <c r="T74" s="18"/>
      <c r="U74" s="20">
        <f t="shared" si="5"/>
        <v>1000</v>
      </c>
      <c r="V74" s="1" t="s">
        <v>382</v>
      </c>
    </row>
    <row r="75" spans="1:22" ht="14.4">
      <c r="A75" s="13"/>
      <c r="B75" s="1"/>
      <c r="C75" s="2" t="s">
        <v>776</v>
      </c>
      <c r="J75" s="1" t="s">
        <v>325</v>
      </c>
      <c r="M75" s="56"/>
      <c r="N75" s="18"/>
      <c r="O75" s="18"/>
      <c r="P75" s="18"/>
      <c r="Q75" s="18"/>
      <c r="R75" s="19">
        <f t="shared" si="3"/>
        <v>0</v>
      </c>
      <c r="S75" s="19">
        <f t="shared" si="4"/>
        <v>0</v>
      </c>
      <c r="T75" s="18">
        <v>1000</v>
      </c>
      <c r="U75" s="20">
        <f t="shared" si="5"/>
        <v>1000</v>
      </c>
      <c r="V75" s="1"/>
    </row>
    <row r="76" spans="1:22" ht="14.4">
      <c r="A76" s="13" t="s">
        <v>362</v>
      </c>
      <c r="B76" s="1"/>
      <c r="C76" s="2" t="s">
        <v>777</v>
      </c>
      <c r="M76" s="56"/>
      <c r="N76" s="18"/>
      <c r="O76" s="18">
        <v>750</v>
      </c>
      <c r="P76" s="18"/>
      <c r="Q76" s="18"/>
      <c r="R76" s="19">
        <f t="shared" si="3"/>
        <v>750</v>
      </c>
      <c r="S76" s="19">
        <f t="shared" si="4"/>
        <v>0</v>
      </c>
      <c r="T76" s="18"/>
      <c r="U76" s="20">
        <f t="shared" si="5"/>
        <v>750</v>
      </c>
      <c r="V76" s="1" t="s">
        <v>368</v>
      </c>
    </row>
    <row r="77" spans="1:22" ht="14.4">
      <c r="A77" s="13" t="s">
        <v>362</v>
      </c>
      <c r="B77" s="1" t="s">
        <v>362</v>
      </c>
      <c r="C77" s="2" t="s">
        <v>246</v>
      </c>
      <c r="D77" s="1" t="s">
        <v>247</v>
      </c>
      <c r="E77" s="1" t="s">
        <v>248</v>
      </c>
      <c r="F77" s="1" t="s">
        <v>40</v>
      </c>
      <c r="G77" s="1">
        <v>78942</v>
      </c>
      <c r="H77" s="1" t="s">
        <v>778</v>
      </c>
      <c r="I77" s="1" t="s">
        <v>779</v>
      </c>
      <c r="J77" s="1" t="s">
        <v>867</v>
      </c>
      <c r="K77" s="31">
        <v>45617</v>
      </c>
      <c r="L77" s="54">
        <v>2974</v>
      </c>
      <c r="M77" s="56"/>
      <c r="N77" s="18">
        <v>1500</v>
      </c>
      <c r="O77" s="18"/>
      <c r="P77" s="18"/>
      <c r="Q77" s="18"/>
      <c r="R77" s="19">
        <f t="shared" si="3"/>
        <v>1500</v>
      </c>
      <c r="S77" s="19">
        <f t="shared" si="4"/>
        <v>0</v>
      </c>
      <c r="T77" s="18"/>
      <c r="U77" s="20">
        <f t="shared" si="5"/>
        <v>1500</v>
      </c>
      <c r="V77" s="1" t="s">
        <v>373</v>
      </c>
    </row>
    <row r="78" spans="1:22" ht="14.4">
      <c r="A78" s="13"/>
      <c r="C78" s="2" t="s">
        <v>780</v>
      </c>
      <c r="M78" s="56"/>
      <c r="N78" s="18"/>
      <c r="O78" s="18"/>
      <c r="P78" s="18"/>
      <c r="Q78" s="18"/>
      <c r="R78" s="19">
        <f t="shared" si="3"/>
        <v>0</v>
      </c>
      <c r="S78" s="19">
        <f t="shared" si="4"/>
        <v>0</v>
      </c>
      <c r="T78" s="18">
        <v>2500</v>
      </c>
      <c r="U78" s="20">
        <f t="shared" si="5"/>
        <v>2500</v>
      </c>
      <c r="V78" s="1"/>
    </row>
    <row r="79" spans="1:22" ht="14.4">
      <c r="A79" s="13" t="s">
        <v>362</v>
      </c>
      <c r="B79" s="1"/>
      <c r="C79" s="2" t="s">
        <v>781</v>
      </c>
      <c r="M79" s="56"/>
      <c r="N79" s="18"/>
      <c r="O79" s="18">
        <v>1500</v>
      </c>
      <c r="P79" s="18"/>
      <c r="Q79" s="18"/>
      <c r="R79" s="19">
        <f t="shared" si="3"/>
        <v>1500</v>
      </c>
      <c r="S79" s="19">
        <f t="shared" si="4"/>
        <v>0</v>
      </c>
      <c r="T79" s="18"/>
      <c r="U79" s="20">
        <f t="shared" si="5"/>
        <v>1500</v>
      </c>
      <c r="V79" s="1" t="s">
        <v>373</v>
      </c>
    </row>
    <row r="80" spans="1:22" ht="14.4">
      <c r="A80" s="13"/>
      <c r="C80" s="2" t="s">
        <v>587</v>
      </c>
      <c r="M80" s="56"/>
      <c r="N80" s="18"/>
      <c r="O80" s="18"/>
      <c r="P80" s="18"/>
      <c r="Q80" s="18"/>
      <c r="R80" s="19">
        <f t="shared" si="3"/>
        <v>0</v>
      </c>
      <c r="S80" s="19">
        <f t="shared" si="4"/>
        <v>0</v>
      </c>
      <c r="T80" s="18">
        <v>2530.85</v>
      </c>
      <c r="U80" s="20">
        <f t="shared" si="5"/>
        <v>2530.85</v>
      </c>
      <c r="V80" s="1"/>
    </row>
    <row r="81" spans="1:22" ht="14.4">
      <c r="A81" s="13" t="s">
        <v>362</v>
      </c>
      <c r="C81" s="2" t="s">
        <v>782</v>
      </c>
      <c r="D81" s="1" t="s">
        <v>783</v>
      </c>
      <c r="E81" s="1" t="s">
        <v>259</v>
      </c>
      <c r="F81" s="1" t="s">
        <v>40</v>
      </c>
      <c r="G81" s="1">
        <v>78124</v>
      </c>
      <c r="H81" s="1" t="s">
        <v>784</v>
      </c>
      <c r="I81" s="1" t="s">
        <v>551</v>
      </c>
      <c r="M81" s="56"/>
      <c r="N81" s="18">
        <v>500</v>
      </c>
      <c r="O81" s="18"/>
      <c r="P81" s="18"/>
      <c r="Q81" s="18"/>
      <c r="R81" s="19">
        <f t="shared" si="3"/>
        <v>500</v>
      </c>
      <c r="S81" s="19">
        <f t="shared" si="4"/>
        <v>0</v>
      </c>
      <c r="T81" s="18"/>
      <c r="U81" s="20">
        <f t="shared" si="5"/>
        <v>500</v>
      </c>
      <c r="V81" s="1"/>
    </row>
    <row r="82" spans="1:22" ht="14.4">
      <c r="A82" s="13" t="s">
        <v>362</v>
      </c>
      <c r="C82" s="2" t="s">
        <v>785</v>
      </c>
      <c r="D82" s="1" t="s">
        <v>263</v>
      </c>
      <c r="E82" s="1" t="s">
        <v>178</v>
      </c>
      <c r="F82" s="1" t="s">
        <v>40</v>
      </c>
      <c r="G82" s="1">
        <v>78948</v>
      </c>
      <c r="H82" s="1" t="s">
        <v>716</v>
      </c>
      <c r="I82" s="1" t="s">
        <v>786</v>
      </c>
      <c r="M82" s="56"/>
      <c r="N82" s="18">
        <v>250</v>
      </c>
      <c r="O82" s="18"/>
      <c r="P82" s="18"/>
      <c r="Q82" s="18"/>
      <c r="R82" s="19">
        <f t="shared" si="3"/>
        <v>250</v>
      </c>
      <c r="S82" s="19">
        <f t="shared" si="4"/>
        <v>0</v>
      </c>
      <c r="T82" s="18">
        <v>91.35</v>
      </c>
      <c r="U82" s="20">
        <f t="shared" si="5"/>
        <v>341.35</v>
      </c>
      <c r="V82" s="1"/>
    </row>
    <row r="83" spans="1:22" ht="14.4">
      <c r="A83" s="13" t="s">
        <v>362</v>
      </c>
      <c r="C83" s="2" t="s">
        <v>787</v>
      </c>
      <c r="D83" s="1" t="s">
        <v>788</v>
      </c>
      <c r="E83" s="1" t="s">
        <v>789</v>
      </c>
      <c r="F83" s="1" t="s">
        <v>40</v>
      </c>
      <c r="G83" s="1">
        <v>78071</v>
      </c>
      <c r="H83" s="1" t="s">
        <v>790</v>
      </c>
      <c r="J83" s="2" t="s">
        <v>855</v>
      </c>
      <c r="M83" s="56"/>
      <c r="N83" s="18">
        <v>160</v>
      </c>
      <c r="O83" s="18"/>
      <c r="P83" s="18"/>
      <c r="Q83" s="18"/>
      <c r="R83" s="19">
        <f t="shared" si="3"/>
        <v>160</v>
      </c>
      <c r="S83" s="19">
        <f t="shared" si="4"/>
        <v>0</v>
      </c>
      <c r="T83" s="18">
        <v>2340</v>
      </c>
      <c r="U83" s="20">
        <f t="shared" si="5"/>
        <v>2500</v>
      </c>
      <c r="V83" s="1"/>
    </row>
    <row r="84" spans="1:22" ht="14.4">
      <c r="A84" s="13" t="s">
        <v>362</v>
      </c>
      <c r="C84" s="2" t="s">
        <v>791</v>
      </c>
      <c r="D84" s="1" t="s">
        <v>792</v>
      </c>
      <c r="E84" s="1" t="s">
        <v>793</v>
      </c>
      <c r="F84" s="1" t="s">
        <v>40</v>
      </c>
      <c r="G84" s="1">
        <v>76063</v>
      </c>
      <c r="H84" s="1" t="s">
        <v>794</v>
      </c>
      <c r="M84" s="56"/>
      <c r="N84" s="18"/>
      <c r="O84" s="18"/>
      <c r="P84" s="18">
        <v>300</v>
      </c>
      <c r="Q84" s="18"/>
      <c r="R84" s="19">
        <f t="shared" si="3"/>
        <v>0</v>
      </c>
      <c r="S84" s="19">
        <f t="shared" si="4"/>
        <v>300</v>
      </c>
      <c r="T84" s="18">
        <v>9500</v>
      </c>
      <c r="U84" s="20">
        <f t="shared" si="5"/>
        <v>9800</v>
      </c>
      <c r="V84" s="1"/>
    </row>
    <row r="85" spans="1:22" ht="14.4">
      <c r="A85" s="13" t="s">
        <v>362</v>
      </c>
      <c r="C85" s="2" t="s">
        <v>795</v>
      </c>
      <c r="D85" s="1" t="s">
        <v>796</v>
      </c>
      <c r="E85" s="1" t="s">
        <v>68</v>
      </c>
      <c r="F85" s="1" t="s">
        <v>40</v>
      </c>
      <c r="G85" s="1">
        <v>77005</v>
      </c>
      <c r="H85" s="1" t="s">
        <v>797</v>
      </c>
      <c r="M85" s="56"/>
      <c r="N85" s="18">
        <v>600</v>
      </c>
      <c r="O85" s="18"/>
      <c r="P85" s="18"/>
      <c r="Q85" s="18"/>
      <c r="R85" s="19">
        <f t="shared" si="3"/>
        <v>600</v>
      </c>
      <c r="S85" s="19">
        <f t="shared" si="4"/>
        <v>0</v>
      </c>
      <c r="T85" s="18"/>
      <c r="U85" s="20">
        <f t="shared" si="5"/>
        <v>600</v>
      </c>
      <c r="V85" s="1"/>
    </row>
    <row r="86" spans="1:22" ht="14.4">
      <c r="A86" s="13"/>
      <c r="C86" s="2" t="s">
        <v>798</v>
      </c>
      <c r="D86" s="1" t="s">
        <v>799</v>
      </c>
      <c r="E86" s="1" t="s">
        <v>234</v>
      </c>
      <c r="F86" s="1" t="s">
        <v>40</v>
      </c>
      <c r="G86" s="1">
        <v>78132</v>
      </c>
      <c r="H86" s="1" t="s">
        <v>800</v>
      </c>
      <c r="I86" s="1" t="s">
        <v>568</v>
      </c>
      <c r="J86" s="1" t="s">
        <v>868</v>
      </c>
      <c r="M86" s="56"/>
      <c r="N86" s="18"/>
      <c r="O86" s="18"/>
      <c r="P86" s="18"/>
      <c r="Q86" s="18"/>
      <c r="R86" s="19">
        <f t="shared" si="3"/>
        <v>0</v>
      </c>
      <c r="S86" s="19">
        <f t="shared" si="4"/>
        <v>0</v>
      </c>
      <c r="T86" s="18">
        <v>700</v>
      </c>
      <c r="U86" s="20">
        <f t="shared" si="5"/>
        <v>700</v>
      </c>
      <c r="V86" s="1"/>
    </row>
    <row r="87" spans="1:22" ht="14.4">
      <c r="A87" s="13" t="s">
        <v>362</v>
      </c>
      <c r="B87" s="54" t="s">
        <v>362</v>
      </c>
      <c r="C87" s="2" t="s">
        <v>801</v>
      </c>
      <c r="D87" s="1" t="s">
        <v>802</v>
      </c>
      <c r="E87" s="1" t="s">
        <v>37</v>
      </c>
      <c r="F87" s="1" t="s">
        <v>40</v>
      </c>
      <c r="G87" s="1">
        <v>78216</v>
      </c>
      <c r="H87" s="1" t="s">
        <v>803</v>
      </c>
      <c r="I87" s="1" t="s">
        <v>804</v>
      </c>
      <c r="J87" s="1" t="s">
        <v>851</v>
      </c>
      <c r="K87" s="31">
        <v>45635</v>
      </c>
      <c r="L87" s="1">
        <v>3138</v>
      </c>
      <c r="M87" s="56"/>
      <c r="N87" s="18">
        <v>5000</v>
      </c>
      <c r="O87" s="18"/>
      <c r="P87" s="18"/>
      <c r="Q87" s="18"/>
      <c r="R87" s="19">
        <f t="shared" si="3"/>
        <v>5000</v>
      </c>
      <c r="S87" s="19">
        <f t="shared" si="4"/>
        <v>0</v>
      </c>
      <c r="T87" s="18"/>
      <c r="U87" s="20">
        <f t="shared" si="5"/>
        <v>5000</v>
      </c>
      <c r="V87" s="1" t="s">
        <v>379</v>
      </c>
    </row>
    <row r="88" spans="1:22" ht="14.4">
      <c r="A88" s="13" t="s">
        <v>362</v>
      </c>
      <c r="B88" s="54" t="s">
        <v>362</v>
      </c>
      <c r="C88" s="2" t="s">
        <v>805</v>
      </c>
      <c r="D88" s="1" t="s">
        <v>806</v>
      </c>
      <c r="E88" s="1" t="s">
        <v>807</v>
      </c>
      <c r="F88" s="1" t="s">
        <v>40</v>
      </c>
      <c r="G88" s="1">
        <v>78654</v>
      </c>
      <c r="H88" s="1" t="s">
        <v>808</v>
      </c>
      <c r="I88" s="1" t="s">
        <v>809</v>
      </c>
      <c r="J88" s="1" t="s">
        <v>434</v>
      </c>
      <c r="K88" s="31">
        <v>45548</v>
      </c>
      <c r="L88" s="1">
        <v>2680</v>
      </c>
      <c r="M88" s="56"/>
      <c r="N88" s="18">
        <v>1000</v>
      </c>
      <c r="O88" s="18"/>
      <c r="P88" s="18"/>
      <c r="Q88" s="18"/>
      <c r="R88" s="19">
        <f t="shared" si="3"/>
        <v>1000</v>
      </c>
      <c r="S88" s="19">
        <f t="shared" si="4"/>
        <v>0</v>
      </c>
      <c r="T88" s="18"/>
      <c r="U88" s="20">
        <f t="shared" si="5"/>
        <v>1000</v>
      </c>
      <c r="V88" s="1" t="s">
        <v>373</v>
      </c>
    </row>
    <row r="89" spans="1:22" ht="14.4">
      <c r="A89" s="13" t="s">
        <v>362</v>
      </c>
      <c r="C89" s="2" t="s">
        <v>282</v>
      </c>
      <c r="D89" s="1" t="s">
        <v>283</v>
      </c>
      <c r="E89" s="1" t="s">
        <v>234</v>
      </c>
      <c r="F89" s="1" t="s">
        <v>40</v>
      </c>
      <c r="G89" s="1">
        <v>78131</v>
      </c>
      <c r="M89" s="56"/>
      <c r="N89" s="18"/>
      <c r="O89" s="18"/>
      <c r="P89" s="18">
        <v>300</v>
      </c>
      <c r="Q89" s="18"/>
      <c r="R89" s="19">
        <f t="shared" si="3"/>
        <v>0</v>
      </c>
      <c r="S89" s="19">
        <f t="shared" si="4"/>
        <v>300</v>
      </c>
      <c r="T89" s="18"/>
      <c r="U89" s="20">
        <f t="shared" si="5"/>
        <v>300</v>
      </c>
      <c r="V89" s="1"/>
    </row>
    <row r="90" spans="1:22" ht="14.4">
      <c r="A90" s="13" t="s">
        <v>362</v>
      </c>
      <c r="B90" s="1"/>
      <c r="C90" s="2" t="s">
        <v>286</v>
      </c>
      <c r="M90" s="56"/>
      <c r="N90" s="18"/>
      <c r="O90" s="18">
        <v>1500</v>
      </c>
      <c r="P90" s="18"/>
      <c r="Q90" s="18"/>
      <c r="R90" s="19">
        <f t="shared" si="3"/>
        <v>1500</v>
      </c>
      <c r="S90" s="19">
        <f t="shared" si="4"/>
        <v>0</v>
      </c>
      <c r="T90" s="18"/>
      <c r="U90" s="20">
        <f t="shared" si="5"/>
        <v>1500</v>
      </c>
      <c r="V90" s="1" t="s">
        <v>373</v>
      </c>
    </row>
    <row r="91" spans="1:22" ht="14.4">
      <c r="A91" s="13" t="s">
        <v>362</v>
      </c>
      <c r="B91" s="1"/>
      <c r="C91" s="2" t="s">
        <v>810</v>
      </c>
      <c r="M91" s="56"/>
      <c r="N91" s="18"/>
      <c r="O91" s="18">
        <v>750</v>
      </c>
      <c r="P91" s="18"/>
      <c r="Q91" s="18"/>
      <c r="R91" s="19">
        <f t="shared" si="3"/>
        <v>750</v>
      </c>
      <c r="S91" s="19">
        <f t="shared" si="4"/>
        <v>0</v>
      </c>
      <c r="T91" s="18"/>
      <c r="U91" s="20">
        <f t="shared" si="5"/>
        <v>750</v>
      </c>
      <c r="V91" s="1" t="s">
        <v>368</v>
      </c>
    </row>
    <row r="92" spans="1:22" ht="14.4">
      <c r="A92" s="13" t="s">
        <v>362</v>
      </c>
      <c r="C92" s="2" t="s">
        <v>811</v>
      </c>
      <c r="D92" s="1" t="s">
        <v>812</v>
      </c>
      <c r="E92" s="1" t="s">
        <v>216</v>
      </c>
      <c r="F92" s="1" t="s">
        <v>40</v>
      </c>
      <c r="G92" s="1">
        <v>75551</v>
      </c>
      <c r="H92" s="1" t="s">
        <v>813</v>
      </c>
      <c r="I92" s="1" t="s">
        <v>814</v>
      </c>
      <c r="J92" s="1" t="s">
        <v>99</v>
      </c>
      <c r="K92" s="58"/>
      <c r="M92" s="56"/>
      <c r="N92" s="18"/>
      <c r="O92" s="18"/>
      <c r="P92" s="18"/>
      <c r="Q92" s="18"/>
      <c r="R92" s="19">
        <f t="shared" si="3"/>
        <v>0</v>
      </c>
      <c r="S92" s="19">
        <f t="shared" si="4"/>
        <v>0</v>
      </c>
      <c r="T92" s="18">
        <v>1100</v>
      </c>
      <c r="U92" s="20">
        <f t="shared" si="5"/>
        <v>1100</v>
      </c>
      <c r="V92" s="1" t="s">
        <v>373</v>
      </c>
    </row>
    <row r="93" spans="1:22" ht="14.4">
      <c r="A93" s="13" t="s">
        <v>362</v>
      </c>
      <c r="B93" s="54" t="s">
        <v>362</v>
      </c>
      <c r="C93" s="2" t="s">
        <v>292</v>
      </c>
      <c r="D93" s="1" t="s">
        <v>815</v>
      </c>
      <c r="E93" s="1" t="s">
        <v>294</v>
      </c>
      <c r="F93" s="1" t="s">
        <v>40</v>
      </c>
      <c r="G93" s="1">
        <v>78160</v>
      </c>
      <c r="H93" s="1" t="s">
        <v>816</v>
      </c>
      <c r="I93" s="1" t="s">
        <v>817</v>
      </c>
      <c r="J93" s="1" t="s">
        <v>869</v>
      </c>
      <c r="K93" s="31">
        <v>45615</v>
      </c>
      <c r="L93" s="1">
        <v>2945</v>
      </c>
      <c r="M93" s="56"/>
      <c r="N93" s="18">
        <v>250</v>
      </c>
      <c r="O93" s="18"/>
      <c r="P93" s="18"/>
      <c r="Q93" s="18"/>
      <c r="R93" s="19">
        <f t="shared" si="3"/>
        <v>250</v>
      </c>
      <c r="S93" s="19">
        <f t="shared" si="4"/>
        <v>0</v>
      </c>
      <c r="T93" s="18"/>
      <c r="U93" s="20">
        <f t="shared" si="5"/>
        <v>250</v>
      </c>
      <c r="V93" s="1" t="s">
        <v>363</v>
      </c>
    </row>
    <row r="94" spans="1:22" ht="14.4">
      <c r="A94" s="13" t="s">
        <v>362</v>
      </c>
      <c r="C94" s="2" t="s">
        <v>295</v>
      </c>
      <c r="D94" s="1" t="s">
        <v>818</v>
      </c>
      <c r="E94" s="1" t="s">
        <v>150</v>
      </c>
      <c r="F94" s="1" t="s">
        <v>40</v>
      </c>
      <c r="G94" s="1">
        <v>78861</v>
      </c>
      <c r="H94" s="1" t="s">
        <v>819</v>
      </c>
      <c r="I94" s="1" t="s">
        <v>820</v>
      </c>
      <c r="M94" s="56"/>
      <c r="N94" s="18">
        <v>1500</v>
      </c>
      <c r="O94" s="18"/>
      <c r="P94" s="18"/>
      <c r="Q94" s="18"/>
      <c r="R94" s="19">
        <f t="shared" si="3"/>
        <v>1500</v>
      </c>
      <c r="S94" s="19">
        <f t="shared" si="4"/>
        <v>0</v>
      </c>
      <c r="T94" s="18"/>
      <c r="U94" s="20">
        <f t="shared" si="5"/>
        <v>1500</v>
      </c>
      <c r="V94" s="1"/>
    </row>
    <row r="95" spans="1:22" ht="14.4">
      <c r="A95" s="13" t="s">
        <v>362</v>
      </c>
      <c r="B95" s="57" t="s">
        <v>362</v>
      </c>
      <c r="C95" s="2" t="s">
        <v>821</v>
      </c>
      <c r="D95" s="1" t="s">
        <v>265</v>
      </c>
      <c r="E95" s="1" t="s">
        <v>234</v>
      </c>
      <c r="F95" s="1" t="s">
        <v>40</v>
      </c>
      <c r="G95" s="1">
        <v>78132</v>
      </c>
      <c r="H95" s="1" t="s">
        <v>822</v>
      </c>
      <c r="I95" s="1" t="s">
        <v>559</v>
      </c>
      <c r="J95" s="1" t="s">
        <v>870</v>
      </c>
      <c r="K95" s="31">
        <v>45642</v>
      </c>
      <c r="L95" s="1">
        <v>3117</v>
      </c>
      <c r="M95" s="56"/>
      <c r="N95" s="18">
        <v>500</v>
      </c>
      <c r="O95" s="18"/>
      <c r="P95" s="18"/>
      <c r="Q95" s="18"/>
      <c r="R95" s="19">
        <f t="shared" si="3"/>
        <v>500</v>
      </c>
      <c r="S95" s="19">
        <f t="shared" si="4"/>
        <v>0</v>
      </c>
      <c r="T95" s="18"/>
      <c r="U95" s="20">
        <f t="shared" si="5"/>
        <v>500</v>
      </c>
      <c r="V95" s="1" t="s">
        <v>368</v>
      </c>
    </row>
    <row r="96" spans="1:22" ht="14.4">
      <c r="A96" s="13"/>
      <c r="C96" s="2" t="s">
        <v>26</v>
      </c>
      <c r="M96" s="56"/>
      <c r="N96" s="18">
        <v>21000</v>
      </c>
      <c r="O96" s="18"/>
      <c r="P96" s="18"/>
      <c r="Q96" s="18"/>
      <c r="R96" s="19">
        <f t="shared" si="3"/>
        <v>21000</v>
      </c>
      <c r="S96" s="19">
        <f t="shared" si="4"/>
        <v>0</v>
      </c>
      <c r="T96" s="18"/>
      <c r="U96" s="20">
        <f t="shared" si="5"/>
        <v>21000</v>
      </c>
      <c r="V96" s="1"/>
    </row>
    <row r="97" spans="1:22" ht="14.4">
      <c r="A97" s="13" t="s">
        <v>362</v>
      </c>
      <c r="B97" s="54" t="s">
        <v>362</v>
      </c>
      <c r="C97" s="2" t="s">
        <v>823</v>
      </c>
      <c r="D97" s="1" t="s">
        <v>824</v>
      </c>
      <c r="E97" s="1" t="s">
        <v>129</v>
      </c>
      <c r="F97" s="1" t="s">
        <v>40</v>
      </c>
      <c r="G97" s="1">
        <v>78155</v>
      </c>
      <c r="H97" s="1" t="s">
        <v>825</v>
      </c>
      <c r="I97" s="1" t="s">
        <v>826</v>
      </c>
      <c r="J97" s="1" t="s">
        <v>871</v>
      </c>
      <c r="K97" s="55">
        <v>45672</v>
      </c>
      <c r="L97" s="1">
        <v>3252</v>
      </c>
      <c r="M97" s="56"/>
      <c r="N97" s="18"/>
      <c r="O97" s="18"/>
      <c r="P97" s="18"/>
      <c r="Q97" s="18">
        <v>300</v>
      </c>
      <c r="R97" s="19">
        <f t="shared" si="3"/>
        <v>0</v>
      </c>
      <c r="S97" s="19">
        <f t="shared" si="4"/>
        <v>300</v>
      </c>
      <c r="T97" s="18"/>
      <c r="U97" s="20">
        <f t="shared" si="5"/>
        <v>300</v>
      </c>
      <c r="V97" s="1" t="s">
        <v>363</v>
      </c>
    </row>
    <row r="98" spans="1:22" ht="14.4">
      <c r="A98" s="13" t="s">
        <v>362</v>
      </c>
      <c r="B98" s="57" t="s">
        <v>362</v>
      </c>
      <c r="C98" s="2" t="s">
        <v>827</v>
      </c>
      <c r="D98" s="1" t="s">
        <v>828</v>
      </c>
      <c r="E98" s="1" t="s">
        <v>309</v>
      </c>
      <c r="F98" s="1" t="s">
        <v>40</v>
      </c>
      <c r="G98" s="1">
        <v>78802</v>
      </c>
      <c r="H98" s="1" t="s">
        <v>829</v>
      </c>
      <c r="I98" s="1" t="s">
        <v>830</v>
      </c>
      <c r="J98" s="1" t="s">
        <v>587</v>
      </c>
      <c r="K98" s="31">
        <v>45618</v>
      </c>
      <c r="L98" s="1">
        <v>2917</v>
      </c>
      <c r="M98" s="56"/>
      <c r="N98" s="18">
        <v>5000</v>
      </c>
      <c r="O98" s="18"/>
      <c r="P98" s="18"/>
      <c r="Q98" s="18"/>
      <c r="R98" s="19">
        <f t="shared" si="3"/>
        <v>5000</v>
      </c>
      <c r="S98" s="19">
        <f t="shared" si="4"/>
        <v>0</v>
      </c>
      <c r="T98" s="18"/>
      <c r="U98" s="20">
        <f t="shared" si="5"/>
        <v>5000</v>
      </c>
      <c r="V98" s="1" t="s">
        <v>379</v>
      </c>
    </row>
    <row r="99" spans="1:22" ht="14.4">
      <c r="A99" s="13"/>
      <c r="C99" s="2" t="s">
        <v>831</v>
      </c>
      <c r="J99" s="1" t="s">
        <v>426</v>
      </c>
      <c r="M99" s="56"/>
      <c r="N99" s="18">
        <v>600</v>
      </c>
      <c r="O99" s="18"/>
      <c r="P99" s="18"/>
      <c r="Q99" s="18"/>
      <c r="R99" s="19">
        <f t="shared" si="3"/>
        <v>600</v>
      </c>
      <c r="S99" s="19">
        <f t="shared" si="4"/>
        <v>0</v>
      </c>
      <c r="T99" s="18"/>
      <c r="U99" s="20">
        <f t="shared" si="5"/>
        <v>600</v>
      </c>
      <c r="V99" s="1"/>
    </row>
    <row r="100" spans="1:22" ht="14.4">
      <c r="A100" s="13" t="s">
        <v>362</v>
      </c>
      <c r="B100" s="54" t="s">
        <v>362</v>
      </c>
      <c r="C100" s="2" t="s">
        <v>313</v>
      </c>
      <c r="D100" s="1" t="s">
        <v>832</v>
      </c>
      <c r="E100" s="1" t="s">
        <v>315</v>
      </c>
      <c r="F100" s="1" t="s">
        <v>40</v>
      </c>
      <c r="G100" s="1">
        <v>78112</v>
      </c>
      <c r="H100" s="1" t="s">
        <v>833</v>
      </c>
      <c r="J100" s="1" t="s">
        <v>434</v>
      </c>
      <c r="K100" s="31">
        <v>45548</v>
      </c>
      <c r="L100" s="1">
        <v>2680</v>
      </c>
      <c r="M100" s="56"/>
      <c r="N100" s="23">
        <v>250</v>
      </c>
      <c r="O100" s="18"/>
      <c r="P100" s="18"/>
      <c r="Q100" s="18"/>
      <c r="R100" s="19">
        <f t="shared" si="3"/>
        <v>250</v>
      </c>
      <c r="S100" s="19">
        <f t="shared" si="4"/>
        <v>0</v>
      </c>
      <c r="T100" s="18"/>
      <c r="U100" s="20">
        <f t="shared" si="5"/>
        <v>250</v>
      </c>
      <c r="V100" s="1" t="s">
        <v>363</v>
      </c>
    </row>
    <row r="101" spans="1:22" ht="14.4">
      <c r="A101" s="13"/>
      <c r="C101" s="2" t="s">
        <v>834</v>
      </c>
      <c r="D101" s="1" t="s">
        <v>752</v>
      </c>
      <c r="E101" s="1" t="s">
        <v>37</v>
      </c>
      <c r="F101" s="1" t="s">
        <v>40</v>
      </c>
      <c r="G101" s="1">
        <v>78210</v>
      </c>
      <c r="M101" s="56"/>
      <c r="N101" s="18">
        <v>2500</v>
      </c>
      <c r="O101" s="18"/>
      <c r="P101" s="18"/>
      <c r="Q101" s="18"/>
      <c r="R101" s="19">
        <f t="shared" si="3"/>
        <v>2500</v>
      </c>
      <c r="S101" s="19">
        <f t="shared" si="4"/>
        <v>0</v>
      </c>
      <c r="T101" s="18"/>
      <c r="U101" s="20">
        <f t="shared" si="5"/>
        <v>2500</v>
      </c>
      <c r="V101" s="1"/>
    </row>
    <row r="102" spans="1:22" ht="14.4">
      <c r="A102" s="13" t="s">
        <v>362</v>
      </c>
      <c r="C102" s="2" t="s">
        <v>835</v>
      </c>
      <c r="D102" s="1" t="s">
        <v>836</v>
      </c>
      <c r="E102" s="1" t="s">
        <v>37</v>
      </c>
      <c r="F102" s="1" t="s">
        <v>40</v>
      </c>
      <c r="G102" s="1">
        <v>78258</v>
      </c>
      <c r="H102" s="1" t="s">
        <v>837</v>
      </c>
      <c r="I102" s="1" t="s">
        <v>838</v>
      </c>
      <c r="J102" s="1" t="s">
        <v>325</v>
      </c>
      <c r="M102" s="56"/>
      <c r="N102" s="18"/>
      <c r="O102" s="18"/>
      <c r="P102" s="18"/>
      <c r="Q102" s="18"/>
      <c r="R102" s="19">
        <f t="shared" si="3"/>
        <v>0</v>
      </c>
      <c r="S102" s="19">
        <f t="shared" si="4"/>
        <v>0</v>
      </c>
      <c r="T102" s="18">
        <v>1500</v>
      </c>
      <c r="U102" s="20">
        <f t="shared" si="5"/>
        <v>1500</v>
      </c>
      <c r="V102" s="1"/>
    </row>
    <row r="103" spans="1:22" ht="14.4">
      <c r="A103" s="13" t="s">
        <v>362</v>
      </c>
      <c r="B103" s="1"/>
      <c r="C103" s="2" t="s">
        <v>839</v>
      </c>
      <c r="M103" s="56"/>
      <c r="N103" s="18"/>
      <c r="O103" s="18">
        <v>750</v>
      </c>
      <c r="P103" s="18"/>
      <c r="Q103" s="18"/>
      <c r="R103" s="19">
        <f t="shared" si="3"/>
        <v>750</v>
      </c>
      <c r="S103" s="19">
        <f t="shared" si="4"/>
        <v>0</v>
      </c>
      <c r="T103" s="18"/>
      <c r="U103" s="20">
        <f t="shared" si="5"/>
        <v>750</v>
      </c>
      <c r="V103" s="1" t="s">
        <v>368</v>
      </c>
    </row>
    <row r="104" spans="1:22" ht="14.4">
      <c r="A104" s="13"/>
      <c r="C104" s="2" t="s">
        <v>840</v>
      </c>
      <c r="H104" s="1" t="s">
        <v>841</v>
      </c>
      <c r="I104" s="1" t="s">
        <v>842</v>
      </c>
      <c r="J104" s="1" t="s">
        <v>868</v>
      </c>
      <c r="M104" s="56"/>
      <c r="N104" s="18"/>
      <c r="O104" s="18"/>
      <c r="P104" s="18"/>
      <c r="Q104" s="18"/>
      <c r="R104" s="19">
        <f t="shared" si="3"/>
        <v>0</v>
      </c>
      <c r="S104" s="19">
        <f t="shared" si="4"/>
        <v>0</v>
      </c>
      <c r="T104" s="18">
        <v>7000</v>
      </c>
      <c r="U104" s="20">
        <f t="shared" si="5"/>
        <v>7000</v>
      </c>
      <c r="V104" s="1"/>
    </row>
    <row r="105" spans="1:22" ht="14.4">
      <c r="A105" s="13"/>
      <c r="C105" s="1" t="s">
        <v>334</v>
      </c>
      <c r="D105" s="1" t="s">
        <v>843</v>
      </c>
      <c r="E105" s="1" t="s">
        <v>37</v>
      </c>
      <c r="F105" s="1" t="s">
        <v>40</v>
      </c>
      <c r="G105" s="1">
        <v>78216</v>
      </c>
      <c r="J105" s="1" t="s">
        <v>220</v>
      </c>
      <c r="M105" s="56"/>
      <c r="N105" s="18"/>
      <c r="O105" s="18"/>
      <c r="P105" s="18"/>
      <c r="Q105" s="18"/>
      <c r="R105" s="19">
        <f t="shared" si="3"/>
        <v>0</v>
      </c>
      <c r="S105" s="19">
        <f t="shared" si="4"/>
        <v>0</v>
      </c>
      <c r="T105" s="18">
        <v>750</v>
      </c>
      <c r="U105" s="20">
        <f t="shared" si="5"/>
        <v>750</v>
      </c>
      <c r="V105" s="1"/>
    </row>
    <row r="106" spans="1:22" ht="14.4">
      <c r="A106" s="13" t="s">
        <v>362</v>
      </c>
      <c r="B106" s="1"/>
      <c r="C106" s="2" t="s">
        <v>844</v>
      </c>
      <c r="M106" s="56"/>
      <c r="N106" s="18"/>
      <c r="O106" s="18">
        <v>1500</v>
      </c>
      <c r="P106" s="18"/>
      <c r="Q106" s="18"/>
      <c r="R106" s="19">
        <f t="shared" si="3"/>
        <v>1500</v>
      </c>
      <c r="S106" s="19">
        <f t="shared" si="4"/>
        <v>0</v>
      </c>
      <c r="T106" s="18"/>
      <c r="U106" s="20">
        <f t="shared" si="5"/>
        <v>1500</v>
      </c>
      <c r="V106" s="1" t="s">
        <v>373</v>
      </c>
    </row>
    <row r="107" spans="1:22" ht="14.4">
      <c r="A107" s="13"/>
      <c r="C107" s="1"/>
      <c r="M107" s="56"/>
      <c r="N107" s="18"/>
      <c r="O107" s="18"/>
      <c r="P107" s="18"/>
      <c r="Q107" s="18"/>
      <c r="R107" s="19">
        <f t="shared" si="3"/>
        <v>0</v>
      </c>
      <c r="S107" s="19">
        <f t="shared" si="4"/>
        <v>0</v>
      </c>
      <c r="T107" s="18"/>
      <c r="U107" s="20">
        <f t="shared" si="5"/>
        <v>0</v>
      </c>
      <c r="V107" s="1"/>
    </row>
    <row r="108" spans="1:22" ht="14.4">
      <c r="A108" s="13"/>
      <c r="C108" s="1"/>
      <c r="M108" s="56"/>
      <c r="N108" s="18"/>
      <c r="O108" s="18"/>
      <c r="P108" s="18"/>
      <c r="Q108" s="18"/>
      <c r="R108" s="19">
        <f t="shared" si="3"/>
        <v>0</v>
      </c>
      <c r="S108" s="19">
        <f t="shared" si="4"/>
        <v>0</v>
      </c>
      <c r="T108" s="18"/>
      <c r="U108" s="20">
        <f t="shared" si="5"/>
        <v>0</v>
      </c>
      <c r="V108" s="1"/>
    </row>
    <row r="109" spans="1:22" ht="14.4" hidden="1">
      <c r="A109" s="13"/>
      <c r="C109" s="1"/>
      <c r="M109" s="56"/>
      <c r="N109" s="18"/>
      <c r="O109" s="18"/>
      <c r="P109" s="18"/>
      <c r="Q109" s="18"/>
      <c r="R109" s="19">
        <f t="shared" si="3"/>
        <v>0</v>
      </c>
      <c r="S109" s="19">
        <f t="shared" si="4"/>
        <v>0</v>
      </c>
      <c r="T109" s="18"/>
      <c r="U109" s="20">
        <f t="shared" si="5"/>
        <v>0</v>
      </c>
      <c r="V109" s="1"/>
    </row>
    <row r="110" spans="1:22" ht="14.4" hidden="1">
      <c r="A110" s="13"/>
      <c r="C110" s="1"/>
      <c r="M110" s="56"/>
      <c r="N110" s="18"/>
      <c r="O110" s="18"/>
      <c r="P110" s="18"/>
      <c r="Q110" s="18"/>
      <c r="R110" s="19">
        <f t="shared" si="3"/>
        <v>0</v>
      </c>
      <c r="S110" s="19">
        <f t="shared" si="4"/>
        <v>0</v>
      </c>
      <c r="T110" s="18"/>
      <c r="U110" s="20">
        <f t="shared" si="5"/>
        <v>0</v>
      </c>
      <c r="V110" s="1"/>
    </row>
    <row r="111" spans="1:22" ht="14.4" hidden="1">
      <c r="A111" s="13"/>
      <c r="C111" s="1"/>
      <c r="M111" s="56"/>
      <c r="N111" s="18"/>
      <c r="O111" s="18"/>
      <c r="P111" s="18"/>
      <c r="Q111" s="18"/>
      <c r="R111" s="19">
        <f t="shared" si="3"/>
        <v>0</v>
      </c>
      <c r="S111" s="19">
        <f t="shared" si="4"/>
        <v>0</v>
      </c>
      <c r="T111" s="18"/>
      <c r="U111" s="20">
        <f t="shared" si="5"/>
        <v>0</v>
      </c>
      <c r="V111" s="1"/>
    </row>
    <row r="112" spans="1:22" ht="14.4" hidden="1">
      <c r="A112" s="13"/>
      <c r="C112" s="1"/>
      <c r="M112" s="56"/>
      <c r="N112" s="18"/>
      <c r="O112" s="18"/>
      <c r="P112" s="18"/>
      <c r="Q112" s="18"/>
      <c r="R112" s="19">
        <f t="shared" si="3"/>
        <v>0</v>
      </c>
      <c r="S112" s="19">
        <f t="shared" si="4"/>
        <v>0</v>
      </c>
      <c r="T112" s="18"/>
      <c r="U112" s="20">
        <f t="shared" si="5"/>
        <v>0</v>
      </c>
      <c r="V112" s="1"/>
    </row>
    <row r="113" spans="1:27" ht="14.4" hidden="1">
      <c r="A113" s="13"/>
      <c r="C113" s="1"/>
      <c r="M113" s="56"/>
      <c r="N113" s="18"/>
      <c r="O113" s="18"/>
      <c r="P113" s="18"/>
      <c r="Q113" s="18"/>
      <c r="R113" s="19">
        <f t="shared" si="3"/>
        <v>0</v>
      </c>
      <c r="S113" s="19">
        <f t="shared" si="4"/>
        <v>0</v>
      </c>
      <c r="T113" s="18"/>
      <c r="U113" s="20">
        <f t="shared" si="5"/>
        <v>0</v>
      </c>
      <c r="V113" s="1"/>
    </row>
    <row r="114" spans="1:27" ht="14.4">
      <c r="A114" s="13"/>
      <c r="C114" s="1"/>
      <c r="M114" s="56"/>
      <c r="N114" s="18"/>
      <c r="O114" s="18"/>
      <c r="P114" s="18"/>
      <c r="Q114" s="18"/>
      <c r="R114" s="19">
        <f t="shared" si="3"/>
        <v>0</v>
      </c>
      <c r="S114" s="19">
        <f t="shared" si="4"/>
        <v>0</v>
      </c>
      <c r="T114" s="18"/>
      <c r="U114" s="20">
        <f t="shared" si="5"/>
        <v>0</v>
      </c>
      <c r="V114" s="1"/>
    </row>
    <row r="115" spans="1:27" ht="14.4">
      <c r="A115" s="52"/>
      <c r="B115" s="52"/>
      <c r="C115" s="52"/>
      <c r="D115" s="52"/>
      <c r="E115" s="52"/>
      <c r="F115" s="52"/>
      <c r="G115" s="52"/>
      <c r="H115" s="52"/>
      <c r="I115" s="52"/>
      <c r="J115" s="52"/>
      <c r="K115" s="52"/>
      <c r="L115" s="52"/>
      <c r="M115" s="53">
        <f t="shared" ref="M115:U115" si="6">SUM(M2:M114)</f>
        <v>0</v>
      </c>
      <c r="N115" s="53">
        <f t="shared" si="6"/>
        <v>121760</v>
      </c>
      <c r="O115" s="53">
        <f t="shared" si="6"/>
        <v>16750</v>
      </c>
      <c r="P115" s="53">
        <f t="shared" si="6"/>
        <v>1650</v>
      </c>
      <c r="Q115" s="53">
        <f t="shared" si="6"/>
        <v>1800</v>
      </c>
      <c r="R115" s="53">
        <f t="shared" si="6"/>
        <v>138210</v>
      </c>
      <c r="S115" s="53">
        <f t="shared" si="6"/>
        <v>3450</v>
      </c>
      <c r="T115" s="53">
        <f t="shared" si="6"/>
        <v>182691.39</v>
      </c>
      <c r="U115" s="53">
        <f t="shared" si="6"/>
        <v>324351.39</v>
      </c>
      <c r="V115" s="52"/>
      <c r="W115" s="52"/>
      <c r="X115" s="52"/>
      <c r="Y115" s="52"/>
      <c r="Z115" s="52"/>
      <c r="AA115" s="52"/>
    </row>
    <row r="116" spans="1:27" ht="14.4">
      <c r="A116" s="13"/>
      <c r="M116" s="13"/>
      <c r="R116" s="13"/>
      <c r="S116" s="13"/>
      <c r="U116" s="13"/>
    </row>
    <row r="117" spans="1:27" ht="14.4">
      <c r="A117" s="13"/>
      <c r="M117" s="13"/>
      <c r="R117" s="13"/>
      <c r="S117" s="13"/>
      <c r="U117" s="13"/>
    </row>
    <row r="118" spans="1:27" ht="14.4">
      <c r="A118" s="13"/>
      <c r="M118" s="13"/>
      <c r="R118" s="13"/>
      <c r="S118" s="13"/>
      <c r="U118" s="13"/>
    </row>
    <row r="119" spans="1:27" ht="14.4">
      <c r="A119" s="13"/>
      <c r="M119" s="13"/>
      <c r="R119" s="13"/>
      <c r="S119" s="13"/>
      <c r="U119" s="13"/>
    </row>
    <row r="120" spans="1:27" ht="14.4">
      <c r="A120" s="13"/>
      <c r="M120" s="13"/>
      <c r="R120" s="13"/>
      <c r="S120" s="13"/>
      <c r="U120" s="13"/>
    </row>
    <row r="121" spans="1:27" ht="14.4">
      <c r="A121" s="13"/>
      <c r="M121" s="13"/>
      <c r="R121" s="13"/>
      <c r="S121" s="13"/>
      <c r="U121" s="13"/>
    </row>
    <row r="122" spans="1:27" ht="14.4">
      <c r="A122" s="13"/>
      <c r="M122" s="13"/>
      <c r="R122" s="13"/>
      <c r="S122" s="13"/>
      <c r="U122" s="13"/>
    </row>
    <row r="123" spans="1:27" ht="14.4">
      <c r="A123" s="13"/>
      <c r="M123" s="13"/>
      <c r="R123" s="13"/>
      <c r="S123" s="13"/>
      <c r="U123" s="13"/>
    </row>
    <row r="124" spans="1:27" ht="14.4">
      <c r="A124" s="13"/>
      <c r="M124" s="13"/>
      <c r="R124" s="13"/>
      <c r="S124" s="13"/>
      <c r="U124" s="13"/>
    </row>
    <row r="125" spans="1:27" ht="14.4">
      <c r="A125" s="13"/>
      <c r="M125" s="13"/>
      <c r="R125" s="13"/>
      <c r="S125" s="13"/>
      <c r="U125" s="13"/>
    </row>
    <row r="126" spans="1:27" ht="14.4">
      <c r="A126" s="13"/>
      <c r="M126" s="13"/>
      <c r="R126" s="13"/>
      <c r="S126" s="13"/>
      <c r="U126" s="13"/>
    </row>
    <row r="127" spans="1:27" ht="14.4">
      <c r="A127" s="13"/>
      <c r="M127" s="13"/>
      <c r="R127" s="13"/>
      <c r="S127" s="13"/>
      <c r="U127" s="13"/>
    </row>
    <row r="128" spans="1:27" ht="14.4">
      <c r="A128" s="13"/>
      <c r="M128" s="13"/>
      <c r="R128" s="13"/>
      <c r="S128" s="13"/>
      <c r="U128" s="13"/>
    </row>
    <row r="129" spans="1:21" ht="14.4">
      <c r="A129" s="13"/>
      <c r="M129" s="13"/>
      <c r="R129" s="13"/>
      <c r="S129" s="13"/>
      <c r="U129" s="13"/>
    </row>
    <row r="130" spans="1:21" ht="14.4">
      <c r="A130" s="13"/>
      <c r="M130" s="13"/>
      <c r="R130" s="13"/>
      <c r="S130" s="13"/>
      <c r="U130" s="13"/>
    </row>
    <row r="131" spans="1:21" ht="14.4">
      <c r="A131" s="13"/>
      <c r="M131" s="13"/>
      <c r="R131" s="13"/>
      <c r="S131" s="13"/>
      <c r="U131" s="13"/>
    </row>
    <row r="132" spans="1:21" ht="14.4">
      <c r="A132" s="13"/>
      <c r="M132" s="13"/>
      <c r="R132" s="13"/>
      <c r="S132" s="13"/>
      <c r="U132" s="13"/>
    </row>
    <row r="133" spans="1:21" ht="14.4">
      <c r="A133" s="13"/>
      <c r="M133" s="13"/>
      <c r="R133" s="13"/>
      <c r="S133" s="13"/>
      <c r="U133" s="13"/>
    </row>
    <row r="134" spans="1:21" ht="14.4">
      <c r="A134" s="13"/>
      <c r="M134" s="13"/>
      <c r="R134" s="13"/>
      <c r="S134" s="13"/>
      <c r="U134" s="13"/>
    </row>
    <row r="135" spans="1:21" ht="14.4">
      <c r="A135" s="13"/>
      <c r="M135" s="13"/>
      <c r="R135" s="13"/>
      <c r="S135" s="13"/>
      <c r="U135" s="13"/>
    </row>
    <row r="136" spans="1:21" ht="14.4">
      <c r="A136" s="13"/>
      <c r="M136" s="13"/>
      <c r="R136" s="13"/>
      <c r="S136" s="13"/>
      <c r="U136" s="13"/>
    </row>
    <row r="137" spans="1:21" ht="14.4">
      <c r="A137" s="13"/>
      <c r="M137" s="13"/>
      <c r="R137" s="13"/>
      <c r="S137" s="13"/>
      <c r="U137" s="13"/>
    </row>
    <row r="138" spans="1:21" ht="14.4">
      <c r="A138" s="13"/>
      <c r="M138" s="13"/>
      <c r="R138" s="13"/>
      <c r="S138" s="13"/>
      <c r="U138" s="13"/>
    </row>
    <row r="139" spans="1:21" ht="14.4">
      <c r="A139" s="13"/>
      <c r="M139" s="13"/>
      <c r="R139" s="13"/>
      <c r="S139" s="13"/>
      <c r="U139" s="13"/>
    </row>
    <row r="140" spans="1:21" ht="14.4">
      <c r="A140" s="13"/>
      <c r="M140" s="13"/>
      <c r="R140" s="13"/>
      <c r="S140" s="13"/>
      <c r="U140" s="13"/>
    </row>
    <row r="141" spans="1:21" ht="14.4">
      <c r="A141" s="13"/>
      <c r="M141" s="13"/>
      <c r="R141" s="13"/>
      <c r="S141" s="13"/>
      <c r="U141" s="13"/>
    </row>
    <row r="142" spans="1:21" ht="14.4">
      <c r="A142" s="13"/>
      <c r="M142" s="13"/>
      <c r="R142" s="13"/>
      <c r="S142" s="13"/>
      <c r="U142" s="13"/>
    </row>
    <row r="143" spans="1:21" ht="14.4">
      <c r="A143" s="13"/>
      <c r="M143" s="13"/>
      <c r="R143" s="13"/>
      <c r="S143" s="13"/>
      <c r="U143" s="13"/>
    </row>
    <row r="144" spans="1:21" ht="14.4">
      <c r="A144" s="13"/>
      <c r="M144" s="13"/>
      <c r="R144" s="13"/>
      <c r="S144" s="13"/>
      <c r="U144" s="13"/>
    </row>
    <row r="145" spans="1:21" ht="14.4">
      <c r="A145" s="13"/>
      <c r="M145" s="13"/>
      <c r="R145" s="13"/>
      <c r="S145" s="13"/>
      <c r="U145" s="13"/>
    </row>
    <row r="146" spans="1:21" ht="14.4">
      <c r="A146" s="13"/>
      <c r="M146" s="13"/>
      <c r="R146" s="13"/>
      <c r="S146" s="13"/>
      <c r="U146" s="13"/>
    </row>
    <row r="147" spans="1:21" ht="14.4">
      <c r="A147" s="13"/>
      <c r="M147" s="13"/>
      <c r="R147" s="13"/>
      <c r="S147" s="13"/>
      <c r="U147" s="13"/>
    </row>
    <row r="148" spans="1:21" ht="14.4">
      <c r="A148" s="13"/>
      <c r="M148" s="13"/>
      <c r="R148" s="13"/>
      <c r="S148" s="13"/>
      <c r="U148" s="13"/>
    </row>
    <row r="149" spans="1:21" ht="14.4">
      <c r="A149" s="13"/>
      <c r="M149" s="13"/>
      <c r="R149" s="13"/>
      <c r="S149" s="13"/>
      <c r="U149" s="13"/>
    </row>
    <row r="150" spans="1:21" ht="14.4">
      <c r="A150" s="13"/>
      <c r="M150" s="13"/>
      <c r="R150" s="13"/>
      <c r="S150" s="13"/>
      <c r="U150" s="13"/>
    </row>
    <row r="151" spans="1:21" ht="14.4">
      <c r="A151" s="13"/>
      <c r="M151" s="13"/>
      <c r="R151" s="13"/>
      <c r="S151" s="13"/>
      <c r="U151" s="13"/>
    </row>
    <row r="152" spans="1:21" ht="14.4">
      <c r="A152" s="13"/>
      <c r="M152" s="13"/>
      <c r="R152" s="13"/>
      <c r="S152" s="13"/>
      <c r="U152" s="13"/>
    </row>
    <row r="153" spans="1:21" ht="14.4">
      <c r="A153" s="13"/>
      <c r="M153" s="13"/>
      <c r="R153" s="13"/>
      <c r="S153" s="13"/>
      <c r="U153" s="13"/>
    </row>
    <row r="154" spans="1:21" ht="14.4">
      <c r="A154" s="13"/>
      <c r="M154" s="13"/>
      <c r="R154" s="13"/>
      <c r="S154" s="13"/>
      <c r="U154" s="13"/>
    </row>
    <row r="155" spans="1:21" ht="14.4">
      <c r="A155" s="13"/>
      <c r="M155" s="13"/>
      <c r="R155" s="13"/>
      <c r="S155" s="13"/>
      <c r="U155" s="13"/>
    </row>
    <row r="156" spans="1:21" ht="14.4">
      <c r="A156" s="13"/>
      <c r="M156" s="13"/>
      <c r="R156" s="13"/>
      <c r="S156" s="13"/>
      <c r="U156" s="13"/>
    </row>
    <row r="157" spans="1:21" ht="14.4">
      <c r="A157" s="13"/>
      <c r="M157" s="13"/>
      <c r="R157" s="13"/>
      <c r="S157" s="13"/>
      <c r="U157" s="13"/>
    </row>
    <row r="158" spans="1:21" ht="14.4">
      <c r="A158" s="13"/>
      <c r="M158" s="13"/>
      <c r="R158" s="13"/>
      <c r="S158" s="13"/>
      <c r="U158" s="13"/>
    </row>
    <row r="159" spans="1:21" ht="14.4">
      <c r="A159" s="13"/>
      <c r="M159" s="13"/>
      <c r="R159" s="13"/>
      <c r="S159" s="13"/>
      <c r="U159" s="13"/>
    </row>
    <row r="160" spans="1:21" ht="14.4">
      <c r="A160" s="13"/>
      <c r="M160" s="13"/>
      <c r="R160" s="13"/>
      <c r="S160" s="13"/>
      <c r="U160" s="13"/>
    </row>
    <row r="161" spans="1:21" ht="14.4">
      <c r="A161" s="13"/>
      <c r="M161" s="13"/>
      <c r="R161" s="13"/>
      <c r="S161" s="13"/>
      <c r="U161" s="13"/>
    </row>
    <row r="162" spans="1:21" ht="14.4">
      <c r="A162" s="13"/>
      <c r="M162" s="13"/>
      <c r="R162" s="13"/>
      <c r="S162" s="13"/>
      <c r="U162" s="13"/>
    </row>
    <row r="163" spans="1:21" ht="14.4">
      <c r="A163" s="13"/>
      <c r="M163" s="13"/>
      <c r="R163" s="13"/>
      <c r="S163" s="13"/>
      <c r="U163" s="13"/>
    </row>
    <row r="164" spans="1:21" ht="14.4">
      <c r="A164" s="13"/>
      <c r="M164" s="13"/>
      <c r="R164" s="13"/>
      <c r="S164" s="13"/>
      <c r="U164" s="13"/>
    </row>
    <row r="165" spans="1:21" ht="14.4">
      <c r="A165" s="13"/>
      <c r="M165" s="13"/>
      <c r="R165" s="13"/>
      <c r="S165" s="13"/>
      <c r="U165" s="13"/>
    </row>
    <row r="166" spans="1:21" ht="14.4">
      <c r="A166" s="13"/>
      <c r="M166" s="13"/>
      <c r="R166" s="13"/>
      <c r="S166" s="13"/>
      <c r="U166" s="13"/>
    </row>
    <row r="167" spans="1:21" ht="14.4">
      <c r="A167" s="13"/>
      <c r="M167" s="13"/>
      <c r="R167" s="13"/>
      <c r="S167" s="13"/>
      <c r="U167" s="13"/>
    </row>
    <row r="168" spans="1:21" ht="14.4">
      <c r="A168" s="13"/>
      <c r="M168" s="13"/>
      <c r="R168" s="13"/>
      <c r="S168" s="13"/>
      <c r="U168" s="13"/>
    </row>
    <row r="169" spans="1:21" ht="14.4">
      <c r="A169" s="13"/>
      <c r="M169" s="13"/>
      <c r="R169" s="13"/>
      <c r="S169" s="13"/>
      <c r="U169" s="13"/>
    </row>
    <row r="170" spans="1:21" ht="14.4">
      <c r="A170" s="13"/>
      <c r="M170" s="13"/>
      <c r="R170" s="13"/>
      <c r="S170" s="13"/>
      <c r="U170" s="13"/>
    </row>
    <row r="171" spans="1:21" ht="14.4">
      <c r="A171" s="13"/>
      <c r="M171" s="13"/>
      <c r="R171" s="13"/>
      <c r="S171" s="13"/>
      <c r="U171" s="13"/>
    </row>
    <row r="172" spans="1:21" ht="14.4">
      <c r="A172" s="13"/>
      <c r="M172" s="13"/>
      <c r="R172" s="13"/>
      <c r="S172" s="13"/>
      <c r="U172" s="13"/>
    </row>
    <row r="173" spans="1:21" ht="14.4">
      <c r="A173" s="13"/>
      <c r="M173" s="13"/>
      <c r="R173" s="13"/>
      <c r="S173" s="13"/>
      <c r="U173" s="13"/>
    </row>
    <row r="174" spans="1:21" ht="14.4">
      <c r="A174" s="13"/>
      <c r="M174" s="13"/>
      <c r="R174" s="13"/>
      <c r="S174" s="13"/>
      <c r="U174" s="13"/>
    </row>
    <row r="175" spans="1:21" ht="14.4">
      <c r="A175" s="13"/>
      <c r="M175" s="13"/>
      <c r="R175" s="13"/>
      <c r="S175" s="13"/>
      <c r="U175" s="13"/>
    </row>
    <row r="176" spans="1:21" ht="14.4">
      <c r="A176" s="13"/>
      <c r="M176" s="13"/>
      <c r="R176" s="13"/>
      <c r="S176" s="13"/>
      <c r="U176" s="13"/>
    </row>
    <row r="177" spans="1:21" ht="14.4">
      <c r="A177" s="13"/>
      <c r="M177" s="13"/>
      <c r="R177" s="13"/>
      <c r="S177" s="13"/>
      <c r="U177" s="13"/>
    </row>
    <row r="178" spans="1:21" ht="14.4">
      <c r="A178" s="13"/>
      <c r="M178" s="13"/>
      <c r="R178" s="13"/>
      <c r="S178" s="13"/>
      <c r="U178" s="13"/>
    </row>
    <row r="179" spans="1:21" ht="14.4">
      <c r="A179" s="13"/>
      <c r="M179" s="13"/>
      <c r="R179" s="13"/>
      <c r="S179" s="13"/>
      <c r="U179" s="13"/>
    </row>
    <row r="180" spans="1:21" ht="14.4">
      <c r="A180" s="13"/>
      <c r="M180" s="13"/>
      <c r="R180" s="13"/>
      <c r="S180" s="13"/>
      <c r="U180" s="13"/>
    </row>
    <row r="181" spans="1:21" ht="14.4">
      <c r="A181" s="13"/>
      <c r="M181" s="13"/>
      <c r="R181" s="13"/>
      <c r="S181" s="13"/>
      <c r="U181" s="13"/>
    </row>
    <row r="182" spans="1:21" ht="14.4">
      <c r="A182" s="13"/>
      <c r="M182" s="13"/>
      <c r="R182" s="13"/>
      <c r="S182" s="13"/>
      <c r="U182" s="13"/>
    </row>
    <row r="183" spans="1:21" ht="14.4">
      <c r="A183" s="13"/>
      <c r="M183" s="13"/>
      <c r="R183" s="13"/>
      <c r="S183" s="13"/>
      <c r="U183" s="13"/>
    </row>
    <row r="184" spans="1:21" ht="14.4">
      <c r="A184" s="13"/>
      <c r="M184" s="13"/>
      <c r="R184" s="13"/>
      <c r="S184" s="13"/>
      <c r="U184" s="13"/>
    </row>
    <row r="185" spans="1:21" ht="14.4">
      <c r="A185" s="13"/>
      <c r="M185" s="13"/>
      <c r="R185" s="13"/>
      <c r="S185" s="13"/>
      <c r="U185" s="13"/>
    </row>
    <row r="186" spans="1:21" ht="14.4">
      <c r="A186" s="13"/>
      <c r="M186" s="13"/>
      <c r="R186" s="13"/>
      <c r="S186" s="13"/>
      <c r="U186" s="13"/>
    </row>
    <row r="187" spans="1:21" ht="14.4">
      <c r="A187" s="13"/>
      <c r="M187" s="13"/>
      <c r="R187" s="13"/>
      <c r="S187" s="13"/>
      <c r="U187" s="13"/>
    </row>
    <row r="188" spans="1:21" ht="14.4">
      <c r="A188" s="13"/>
      <c r="M188" s="13"/>
      <c r="R188" s="13"/>
      <c r="S188" s="13"/>
      <c r="U188" s="13"/>
    </row>
    <row r="189" spans="1:21" ht="14.4">
      <c r="A189" s="13"/>
      <c r="M189" s="13"/>
      <c r="R189" s="13"/>
      <c r="S189" s="13"/>
      <c r="U189" s="13"/>
    </row>
    <row r="190" spans="1:21" ht="14.4">
      <c r="A190" s="13"/>
      <c r="M190" s="13"/>
      <c r="R190" s="13"/>
      <c r="S190" s="13"/>
      <c r="U190" s="13"/>
    </row>
    <row r="191" spans="1:21" ht="14.4">
      <c r="A191" s="13"/>
      <c r="M191" s="13"/>
      <c r="R191" s="13"/>
      <c r="S191" s="13"/>
      <c r="U191" s="13"/>
    </row>
    <row r="192" spans="1:21" ht="14.4">
      <c r="A192" s="13"/>
      <c r="M192" s="13"/>
      <c r="R192" s="13"/>
      <c r="S192" s="13"/>
      <c r="U192" s="13"/>
    </row>
    <row r="193" spans="1:21" ht="14.4">
      <c r="A193" s="13"/>
      <c r="M193" s="13"/>
      <c r="R193" s="13"/>
      <c r="S193" s="13"/>
      <c r="U193" s="13"/>
    </row>
    <row r="194" spans="1:21" ht="14.4">
      <c r="A194" s="13"/>
      <c r="M194" s="13"/>
      <c r="R194" s="13"/>
      <c r="S194" s="13"/>
      <c r="U194" s="13"/>
    </row>
    <row r="195" spans="1:21" ht="14.4">
      <c r="A195" s="13"/>
      <c r="M195" s="13"/>
      <c r="R195" s="13"/>
      <c r="S195" s="13"/>
      <c r="U195" s="13"/>
    </row>
    <row r="196" spans="1:21" ht="14.4">
      <c r="A196" s="13"/>
      <c r="M196" s="13"/>
      <c r="R196" s="13"/>
      <c r="S196" s="13"/>
      <c r="U196" s="13"/>
    </row>
    <row r="197" spans="1:21" ht="14.4">
      <c r="A197" s="13"/>
      <c r="M197" s="13"/>
      <c r="R197" s="13"/>
      <c r="S197" s="13"/>
      <c r="U197" s="13"/>
    </row>
    <row r="198" spans="1:21" ht="14.4">
      <c r="A198" s="13"/>
      <c r="M198" s="13"/>
      <c r="R198" s="13"/>
      <c r="S198" s="13"/>
      <c r="U198" s="13"/>
    </row>
    <row r="199" spans="1:21" ht="14.4">
      <c r="A199" s="13"/>
      <c r="M199" s="13"/>
      <c r="R199" s="13"/>
      <c r="S199" s="13"/>
      <c r="U199" s="13"/>
    </row>
    <row r="200" spans="1:21" ht="14.4">
      <c r="A200" s="13"/>
      <c r="M200" s="13"/>
      <c r="R200" s="13"/>
      <c r="S200" s="13"/>
      <c r="U200" s="13"/>
    </row>
    <row r="201" spans="1:21" ht="14.4">
      <c r="A201" s="13"/>
      <c r="M201" s="13"/>
      <c r="R201" s="13"/>
      <c r="S201" s="13"/>
      <c r="U201" s="13"/>
    </row>
    <row r="202" spans="1:21" ht="14.4">
      <c r="A202" s="13"/>
      <c r="M202" s="13"/>
      <c r="R202" s="13"/>
      <c r="S202" s="13"/>
      <c r="U202" s="13"/>
    </row>
    <row r="203" spans="1:21" ht="14.4">
      <c r="A203" s="13"/>
      <c r="M203" s="13"/>
      <c r="R203" s="13"/>
      <c r="S203" s="13"/>
      <c r="U203" s="13"/>
    </row>
    <row r="204" spans="1:21" ht="14.4">
      <c r="A204" s="13"/>
      <c r="M204" s="13"/>
      <c r="R204" s="13"/>
      <c r="S204" s="13"/>
      <c r="U204" s="13"/>
    </row>
    <row r="205" spans="1:21" ht="14.4">
      <c r="A205" s="13"/>
      <c r="M205" s="13"/>
      <c r="R205" s="13"/>
      <c r="S205" s="13"/>
      <c r="U205" s="13"/>
    </row>
    <row r="206" spans="1:21" ht="14.4">
      <c r="A206" s="13"/>
      <c r="M206" s="13"/>
      <c r="R206" s="13"/>
      <c r="S206" s="13"/>
      <c r="U206" s="13"/>
    </row>
    <row r="207" spans="1:21" ht="14.4">
      <c r="A207" s="13"/>
      <c r="M207" s="13"/>
      <c r="R207" s="13"/>
      <c r="S207" s="13"/>
      <c r="U207" s="13"/>
    </row>
    <row r="208" spans="1:21" ht="14.4">
      <c r="A208" s="13"/>
      <c r="M208" s="13"/>
      <c r="R208" s="13"/>
      <c r="S208" s="13"/>
      <c r="U208" s="13"/>
    </row>
    <row r="209" spans="1:21" ht="14.4">
      <c r="A209" s="13"/>
      <c r="M209" s="13"/>
      <c r="R209" s="13"/>
      <c r="S209" s="13"/>
      <c r="U209" s="13"/>
    </row>
    <row r="210" spans="1:21" ht="14.4">
      <c r="A210" s="13"/>
      <c r="M210" s="13"/>
      <c r="R210" s="13"/>
      <c r="S210" s="13"/>
      <c r="U210" s="13"/>
    </row>
    <row r="211" spans="1:21" ht="14.4">
      <c r="A211" s="13"/>
      <c r="M211" s="13"/>
      <c r="R211" s="13"/>
      <c r="S211" s="13"/>
      <c r="U211" s="13"/>
    </row>
    <row r="212" spans="1:21" ht="14.4">
      <c r="A212" s="13"/>
      <c r="M212" s="13"/>
      <c r="R212" s="13"/>
      <c r="S212" s="13"/>
      <c r="U212" s="13"/>
    </row>
    <row r="213" spans="1:21" ht="14.4">
      <c r="A213" s="13"/>
      <c r="M213" s="13"/>
      <c r="R213" s="13"/>
      <c r="S213" s="13"/>
      <c r="U213" s="13"/>
    </row>
    <row r="214" spans="1:21" ht="14.4">
      <c r="A214" s="13"/>
      <c r="M214" s="13"/>
      <c r="R214" s="13"/>
      <c r="S214" s="13"/>
      <c r="U214" s="13"/>
    </row>
    <row r="215" spans="1:21" ht="14.4">
      <c r="A215" s="13"/>
      <c r="M215" s="13"/>
      <c r="R215" s="13"/>
      <c r="S215" s="13"/>
      <c r="U215" s="13"/>
    </row>
    <row r="216" spans="1:21" ht="14.4">
      <c r="A216" s="13"/>
      <c r="M216" s="13"/>
      <c r="R216" s="13"/>
      <c r="S216" s="13"/>
      <c r="U216" s="13"/>
    </row>
    <row r="217" spans="1:21" ht="14.4">
      <c r="A217" s="13"/>
      <c r="M217" s="13"/>
      <c r="R217" s="13"/>
      <c r="S217" s="13"/>
      <c r="U217" s="13"/>
    </row>
    <row r="218" spans="1:21" ht="14.4">
      <c r="A218" s="13"/>
      <c r="M218" s="13"/>
      <c r="R218" s="13"/>
      <c r="S218" s="13"/>
      <c r="U218" s="13"/>
    </row>
    <row r="219" spans="1:21" ht="14.4">
      <c r="A219" s="13"/>
      <c r="M219" s="13"/>
      <c r="R219" s="13"/>
      <c r="S219" s="13"/>
      <c r="U219" s="13"/>
    </row>
    <row r="220" spans="1:21" ht="14.4">
      <c r="A220" s="13"/>
      <c r="M220" s="13"/>
      <c r="R220" s="13"/>
      <c r="S220" s="13"/>
      <c r="U220" s="13"/>
    </row>
    <row r="221" spans="1:21" ht="14.4">
      <c r="A221" s="13"/>
      <c r="M221" s="13"/>
      <c r="R221" s="13"/>
      <c r="S221" s="13"/>
      <c r="U221" s="13"/>
    </row>
    <row r="222" spans="1:21" ht="14.4">
      <c r="A222" s="13"/>
      <c r="M222" s="13"/>
      <c r="R222" s="13"/>
      <c r="S222" s="13"/>
      <c r="U222" s="13"/>
    </row>
    <row r="223" spans="1:21" ht="14.4">
      <c r="A223" s="13"/>
      <c r="M223" s="13"/>
      <c r="R223" s="13"/>
      <c r="S223" s="13"/>
      <c r="U223" s="13"/>
    </row>
    <row r="224" spans="1:21" ht="14.4">
      <c r="A224" s="13"/>
      <c r="M224" s="13"/>
      <c r="R224" s="13"/>
      <c r="S224" s="13"/>
      <c r="U224" s="13"/>
    </row>
    <row r="225" spans="1:21" ht="14.4">
      <c r="A225" s="13"/>
      <c r="M225" s="13"/>
      <c r="R225" s="13"/>
      <c r="S225" s="13"/>
      <c r="U225" s="13"/>
    </row>
    <row r="226" spans="1:21" ht="14.4">
      <c r="A226" s="13"/>
      <c r="M226" s="13"/>
      <c r="R226" s="13"/>
      <c r="S226" s="13"/>
      <c r="U226" s="13"/>
    </row>
    <row r="227" spans="1:21" ht="14.4">
      <c r="A227" s="13"/>
      <c r="M227" s="13"/>
      <c r="R227" s="13"/>
      <c r="S227" s="13"/>
      <c r="U227" s="13"/>
    </row>
    <row r="228" spans="1:21" ht="14.4">
      <c r="A228" s="13"/>
      <c r="M228" s="13"/>
      <c r="R228" s="13"/>
      <c r="S228" s="13"/>
      <c r="U228" s="13"/>
    </row>
    <row r="229" spans="1:21" ht="14.4">
      <c r="A229" s="13"/>
      <c r="M229" s="13"/>
      <c r="R229" s="13"/>
      <c r="S229" s="13"/>
      <c r="U229" s="13"/>
    </row>
    <row r="230" spans="1:21" ht="14.4">
      <c r="A230" s="13"/>
      <c r="M230" s="13"/>
      <c r="R230" s="13"/>
      <c r="S230" s="13"/>
      <c r="U230" s="13"/>
    </row>
    <row r="231" spans="1:21" ht="14.4">
      <c r="A231" s="13"/>
      <c r="M231" s="13"/>
      <c r="R231" s="13"/>
      <c r="S231" s="13"/>
      <c r="U231" s="13"/>
    </row>
    <row r="232" spans="1:21" ht="14.4">
      <c r="A232" s="13"/>
      <c r="M232" s="13"/>
      <c r="R232" s="13"/>
      <c r="S232" s="13"/>
      <c r="U232" s="13"/>
    </row>
    <row r="233" spans="1:21" ht="14.4">
      <c r="A233" s="13"/>
      <c r="M233" s="13"/>
      <c r="R233" s="13"/>
      <c r="S233" s="13"/>
      <c r="U233" s="13"/>
    </row>
    <row r="234" spans="1:21" ht="14.4">
      <c r="A234" s="13"/>
      <c r="M234" s="13"/>
      <c r="R234" s="13"/>
      <c r="S234" s="13"/>
      <c r="U234" s="13"/>
    </row>
    <row r="235" spans="1:21" ht="14.4">
      <c r="A235" s="13"/>
      <c r="M235" s="13"/>
      <c r="R235" s="13"/>
      <c r="S235" s="13"/>
      <c r="U235" s="13"/>
    </row>
    <row r="236" spans="1:21" ht="14.4">
      <c r="A236" s="13"/>
      <c r="M236" s="13"/>
      <c r="R236" s="13"/>
      <c r="S236" s="13"/>
      <c r="U236" s="13"/>
    </row>
    <row r="237" spans="1:21" ht="14.4">
      <c r="A237" s="13"/>
      <c r="M237" s="13"/>
      <c r="R237" s="13"/>
      <c r="S237" s="13"/>
      <c r="U237" s="13"/>
    </row>
    <row r="238" spans="1:21" ht="14.4">
      <c r="A238" s="13"/>
      <c r="M238" s="13"/>
      <c r="R238" s="13"/>
      <c r="S238" s="13"/>
      <c r="U238" s="13"/>
    </row>
    <row r="239" spans="1:21" ht="14.4">
      <c r="A239" s="13"/>
      <c r="M239" s="13"/>
      <c r="R239" s="13"/>
      <c r="S239" s="13"/>
      <c r="U239" s="13"/>
    </row>
    <row r="240" spans="1:21" ht="14.4">
      <c r="A240" s="13"/>
      <c r="M240" s="13"/>
      <c r="R240" s="13"/>
      <c r="S240" s="13"/>
      <c r="U240" s="13"/>
    </row>
    <row r="241" spans="1:21" ht="14.4">
      <c r="A241" s="13"/>
      <c r="M241" s="13"/>
      <c r="R241" s="13"/>
      <c r="S241" s="13"/>
      <c r="U241" s="13"/>
    </row>
    <row r="242" spans="1:21" ht="14.4">
      <c r="A242" s="13"/>
      <c r="M242" s="13"/>
      <c r="R242" s="13"/>
      <c r="S242" s="13"/>
      <c r="U242" s="13"/>
    </row>
    <row r="243" spans="1:21" ht="14.4">
      <c r="A243" s="13"/>
      <c r="M243" s="13"/>
      <c r="R243" s="13"/>
      <c r="S243" s="13"/>
      <c r="U243" s="13"/>
    </row>
    <row r="244" spans="1:21" ht="14.4">
      <c r="A244" s="13"/>
      <c r="M244" s="13"/>
      <c r="R244" s="13"/>
      <c r="S244" s="13"/>
      <c r="U244" s="13"/>
    </row>
    <row r="245" spans="1:21" ht="14.4">
      <c r="A245" s="13"/>
      <c r="M245" s="13"/>
      <c r="R245" s="13"/>
      <c r="S245" s="13"/>
      <c r="U245" s="13"/>
    </row>
    <row r="246" spans="1:21" ht="14.4">
      <c r="A246" s="13"/>
      <c r="M246" s="13"/>
      <c r="R246" s="13"/>
      <c r="S246" s="13"/>
      <c r="U246" s="13"/>
    </row>
    <row r="247" spans="1:21" ht="14.4">
      <c r="A247" s="13"/>
      <c r="M247" s="13"/>
      <c r="R247" s="13"/>
      <c r="S247" s="13"/>
      <c r="U247" s="13"/>
    </row>
    <row r="248" spans="1:21" ht="14.4">
      <c r="A248" s="13"/>
      <c r="M248" s="13"/>
      <c r="R248" s="13"/>
      <c r="S248" s="13"/>
      <c r="U248" s="13"/>
    </row>
    <row r="249" spans="1:21" ht="14.4">
      <c r="A249" s="13"/>
      <c r="M249" s="13"/>
      <c r="R249" s="13"/>
      <c r="S249" s="13"/>
      <c r="U249" s="13"/>
    </row>
    <row r="250" spans="1:21" ht="14.4">
      <c r="A250" s="13"/>
      <c r="M250" s="13"/>
      <c r="R250" s="13"/>
      <c r="S250" s="13"/>
      <c r="U250" s="13"/>
    </row>
    <row r="251" spans="1:21" ht="14.4">
      <c r="A251" s="13"/>
      <c r="M251" s="13"/>
      <c r="R251" s="13"/>
      <c r="S251" s="13"/>
      <c r="U251" s="13"/>
    </row>
    <row r="252" spans="1:21" ht="14.4">
      <c r="A252" s="13"/>
      <c r="M252" s="13"/>
      <c r="R252" s="13"/>
      <c r="S252" s="13"/>
      <c r="U252" s="13"/>
    </row>
    <row r="253" spans="1:21" ht="14.4">
      <c r="A253" s="13"/>
      <c r="M253" s="13"/>
      <c r="R253" s="13"/>
      <c r="S253" s="13"/>
      <c r="U253" s="13"/>
    </row>
    <row r="254" spans="1:21" ht="14.4">
      <c r="A254" s="13"/>
      <c r="M254" s="13"/>
      <c r="R254" s="13"/>
      <c r="S254" s="13"/>
      <c r="U254" s="13"/>
    </row>
    <row r="255" spans="1:21" ht="14.4">
      <c r="A255" s="13"/>
      <c r="M255" s="13"/>
      <c r="R255" s="13"/>
      <c r="S255" s="13"/>
      <c r="U255" s="13"/>
    </row>
    <row r="256" spans="1:21" ht="14.4">
      <c r="A256" s="13"/>
      <c r="M256" s="13"/>
      <c r="R256" s="13"/>
      <c r="S256" s="13"/>
      <c r="U256" s="13"/>
    </row>
    <row r="257" spans="1:21" ht="14.4">
      <c r="A257" s="13"/>
      <c r="M257" s="13"/>
      <c r="R257" s="13"/>
      <c r="S257" s="13"/>
      <c r="U257" s="13"/>
    </row>
    <row r="258" spans="1:21" ht="14.4">
      <c r="A258" s="13"/>
      <c r="M258" s="13"/>
      <c r="R258" s="13"/>
      <c r="S258" s="13"/>
      <c r="U258" s="13"/>
    </row>
    <row r="259" spans="1:21" ht="14.4">
      <c r="A259" s="13"/>
      <c r="M259" s="13"/>
      <c r="R259" s="13"/>
      <c r="S259" s="13"/>
      <c r="U259" s="13"/>
    </row>
    <row r="260" spans="1:21" ht="14.4">
      <c r="A260" s="13"/>
      <c r="M260" s="13"/>
      <c r="R260" s="13"/>
      <c r="S260" s="13"/>
      <c r="U260" s="13"/>
    </row>
    <row r="261" spans="1:21" ht="14.4">
      <c r="A261" s="13"/>
      <c r="M261" s="13"/>
      <c r="R261" s="13"/>
      <c r="S261" s="13"/>
      <c r="U261" s="13"/>
    </row>
    <row r="262" spans="1:21" ht="14.4">
      <c r="A262" s="13"/>
      <c r="M262" s="13"/>
      <c r="R262" s="13"/>
      <c r="S262" s="13"/>
      <c r="U262" s="13"/>
    </row>
    <row r="263" spans="1:21" ht="14.4">
      <c r="A263" s="13"/>
      <c r="M263" s="13"/>
      <c r="R263" s="13"/>
      <c r="S263" s="13"/>
      <c r="U263" s="13"/>
    </row>
    <row r="264" spans="1:21" ht="14.4">
      <c r="A264" s="13"/>
      <c r="M264" s="13"/>
      <c r="R264" s="13"/>
      <c r="S264" s="13"/>
      <c r="U264" s="13"/>
    </row>
    <row r="265" spans="1:21" ht="14.4">
      <c r="A265" s="13"/>
      <c r="M265" s="13"/>
      <c r="R265" s="13"/>
      <c r="S265" s="13"/>
      <c r="U265" s="13"/>
    </row>
    <row r="266" spans="1:21" ht="14.4">
      <c r="A266" s="13"/>
      <c r="M266" s="13"/>
      <c r="R266" s="13"/>
      <c r="S266" s="13"/>
      <c r="U266" s="13"/>
    </row>
    <row r="267" spans="1:21" ht="14.4">
      <c r="A267" s="13"/>
      <c r="M267" s="13"/>
      <c r="R267" s="13"/>
      <c r="S267" s="13"/>
      <c r="U267" s="13"/>
    </row>
    <row r="268" spans="1:21" ht="14.4">
      <c r="A268" s="13"/>
      <c r="M268" s="13"/>
      <c r="R268" s="13"/>
      <c r="S268" s="13"/>
      <c r="U268" s="13"/>
    </row>
    <row r="269" spans="1:21" ht="14.4">
      <c r="A269" s="13"/>
      <c r="M269" s="13"/>
      <c r="R269" s="13"/>
      <c r="S269" s="13"/>
      <c r="U269" s="13"/>
    </row>
    <row r="270" spans="1:21" ht="14.4">
      <c r="A270" s="13"/>
      <c r="M270" s="13"/>
      <c r="R270" s="13"/>
      <c r="S270" s="13"/>
      <c r="U270" s="13"/>
    </row>
    <row r="271" spans="1:21" ht="14.4">
      <c r="A271" s="13"/>
      <c r="M271" s="13"/>
      <c r="R271" s="13"/>
      <c r="S271" s="13"/>
      <c r="U271" s="13"/>
    </row>
    <row r="272" spans="1:21" ht="14.4">
      <c r="A272" s="13"/>
      <c r="M272" s="13"/>
      <c r="R272" s="13"/>
      <c r="S272" s="13"/>
      <c r="U272" s="13"/>
    </row>
    <row r="273" spans="1:21" ht="14.4">
      <c r="A273" s="13"/>
      <c r="M273" s="13"/>
      <c r="R273" s="13"/>
      <c r="S273" s="13"/>
      <c r="U273" s="13"/>
    </row>
    <row r="274" spans="1:21" ht="14.4">
      <c r="A274" s="13"/>
      <c r="M274" s="13"/>
      <c r="R274" s="13"/>
      <c r="S274" s="13"/>
      <c r="U274" s="13"/>
    </row>
    <row r="275" spans="1:21" ht="14.4">
      <c r="A275" s="13"/>
      <c r="M275" s="13"/>
      <c r="R275" s="13"/>
      <c r="S275" s="13"/>
      <c r="U275" s="13"/>
    </row>
    <row r="276" spans="1:21" ht="14.4">
      <c r="A276" s="13"/>
      <c r="M276" s="13"/>
      <c r="R276" s="13"/>
      <c r="S276" s="13"/>
      <c r="U276" s="13"/>
    </row>
    <row r="277" spans="1:21" ht="14.4">
      <c r="A277" s="13"/>
      <c r="M277" s="13"/>
      <c r="R277" s="13"/>
      <c r="S277" s="13"/>
      <c r="U277" s="13"/>
    </row>
    <row r="278" spans="1:21" ht="14.4">
      <c r="A278" s="13"/>
      <c r="M278" s="13"/>
      <c r="R278" s="13"/>
      <c r="S278" s="13"/>
      <c r="U278" s="13"/>
    </row>
    <row r="279" spans="1:21" ht="14.4">
      <c r="A279" s="13"/>
      <c r="M279" s="13"/>
      <c r="R279" s="13"/>
      <c r="S279" s="13"/>
      <c r="U279" s="13"/>
    </row>
    <row r="280" spans="1:21" ht="14.4">
      <c r="A280" s="13"/>
      <c r="M280" s="13"/>
      <c r="R280" s="13"/>
      <c r="S280" s="13"/>
      <c r="U280" s="13"/>
    </row>
    <row r="281" spans="1:21" ht="14.4">
      <c r="A281" s="13"/>
      <c r="M281" s="13"/>
      <c r="R281" s="13"/>
      <c r="S281" s="13"/>
      <c r="U281" s="13"/>
    </row>
    <row r="282" spans="1:21" ht="14.4">
      <c r="A282" s="13"/>
      <c r="M282" s="13"/>
      <c r="R282" s="13"/>
      <c r="S282" s="13"/>
      <c r="U282" s="13"/>
    </row>
    <row r="283" spans="1:21" ht="14.4">
      <c r="A283" s="13"/>
      <c r="M283" s="13"/>
      <c r="R283" s="13"/>
      <c r="S283" s="13"/>
      <c r="U283" s="13"/>
    </row>
    <row r="284" spans="1:21" ht="14.4">
      <c r="A284" s="13"/>
      <c r="M284" s="13"/>
      <c r="R284" s="13"/>
      <c r="S284" s="13"/>
      <c r="U284" s="13"/>
    </row>
    <row r="285" spans="1:21" ht="14.4">
      <c r="A285" s="13"/>
      <c r="M285" s="13"/>
      <c r="R285" s="13"/>
      <c r="S285" s="13"/>
      <c r="U285" s="13"/>
    </row>
    <row r="286" spans="1:21" ht="14.4">
      <c r="A286" s="13"/>
      <c r="M286" s="13"/>
      <c r="R286" s="13"/>
      <c r="S286" s="13"/>
      <c r="U286" s="13"/>
    </row>
    <row r="287" spans="1:21" ht="14.4">
      <c r="A287" s="13"/>
      <c r="M287" s="13"/>
      <c r="R287" s="13"/>
      <c r="S287" s="13"/>
      <c r="U287" s="13"/>
    </row>
    <row r="288" spans="1:21" ht="14.4">
      <c r="A288" s="13"/>
      <c r="M288" s="13"/>
      <c r="R288" s="13"/>
      <c r="S288" s="13"/>
      <c r="U288" s="13"/>
    </row>
    <row r="289" spans="1:21" ht="14.4">
      <c r="A289" s="13"/>
      <c r="M289" s="13"/>
      <c r="R289" s="13"/>
      <c r="S289" s="13"/>
      <c r="U289" s="13"/>
    </row>
    <row r="290" spans="1:21" ht="14.4">
      <c r="A290" s="13"/>
      <c r="M290" s="13"/>
      <c r="R290" s="13"/>
      <c r="S290" s="13"/>
      <c r="U290" s="13"/>
    </row>
    <row r="291" spans="1:21" ht="14.4">
      <c r="A291" s="13"/>
      <c r="M291" s="13"/>
      <c r="R291" s="13"/>
      <c r="S291" s="13"/>
      <c r="U291" s="13"/>
    </row>
    <row r="292" spans="1:21" ht="14.4">
      <c r="A292" s="13"/>
      <c r="M292" s="13"/>
      <c r="R292" s="13"/>
      <c r="S292" s="13"/>
      <c r="U292" s="13"/>
    </row>
    <row r="293" spans="1:21" ht="14.4">
      <c r="A293" s="13"/>
      <c r="M293" s="13"/>
      <c r="R293" s="13"/>
      <c r="S293" s="13"/>
      <c r="U293" s="13"/>
    </row>
    <row r="294" spans="1:21" ht="14.4">
      <c r="A294" s="13"/>
      <c r="M294" s="13"/>
      <c r="R294" s="13"/>
      <c r="S294" s="13"/>
      <c r="U294" s="13"/>
    </row>
    <row r="295" spans="1:21" ht="14.4">
      <c r="A295" s="13"/>
      <c r="M295" s="13"/>
      <c r="R295" s="13"/>
      <c r="S295" s="13"/>
      <c r="U295" s="13"/>
    </row>
    <row r="296" spans="1:21" ht="14.4">
      <c r="A296" s="13"/>
      <c r="M296" s="13"/>
      <c r="R296" s="13"/>
      <c r="S296" s="13"/>
      <c r="U296" s="13"/>
    </row>
    <row r="297" spans="1:21" ht="14.4">
      <c r="A297" s="13"/>
      <c r="M297" s="13"/>
      <c r="R297" s="13"/>
      <c r="S297" s="13"/>
      <c r="U297" s="13"/>
    </row>
    <row r="298" spans="1:21" ht="14.4">
      <c r="A298" s="13"/>
      <c r="M298" s="13"/>
      <c r="R298" s="13"/>
      <c r="S298" s="13"/>
      <c r="U298" s="13"/>
    </row>
    <row r="299" spans="1:21" ht="14.4">
      <c r="A299" s="13"/>
      <c r="M299" s="13"/>
      <c r="R299" s="13"/>
      <c r="S299" s="13"/>
      <c r="U299" s="13"/>
    </row>
    <row r="300" spans="1:21" ht="14.4">
      <c r="A300" s="13"/>
      <c r="M300" s="13"/>
      <c r="R300" s="13"/>
      <c r="S300" s="13"/>
      <c r="U300" s="13"/>
    </row>
    <row r="301" spans="1:21" ht="14.4">
      <c r="A301" s="13"/>
      <c r="M301" s="13"/>
      <c r="R301" s="13"/>
      <c r="S301" s="13"/>
      <c r="U301" s="13"/>
    </row>
    <row r="302" spans="1:21" ht="14.4">
      <c r="A302" s="13"/>
      <c r="M302" s="13"/>
      <c r="R302" s="13"/>
      <c r="S302" s="13"/>
      <c r="U302" s="13"/>
    </row>
    <row r="303" spans="1:21" ht="14.4">
      <c r="A303" s="13"/>
      <c r="M303" s="13"/>
      <c r="R303" s="13"/>
      <c r="S303" s="13"/>
      <c r="U303" s="13"/>
    </row>
    <row r="304" spans="1:21" ht="14.4">
      <c r="A304" s="13"/>
      <c r="M304" s="13"/>
      <c r="R304" s="13"/>
      <c r="S304" s="13"/>
      <c r="U304" s="13"/>
    </row>
    <row r="305" spans="1:21" ht="14.4">
      <c r="A305" s="13"/>
      <c r="M305" s="13"/>
      <c r="R305" s="13"/>
      <c r="S305" s="13"/>
      <c r="U305" s="13"/>
    </row>
    <row r="306" spans="1:21" ht="14.4">
      <c r="A306" s="13"/>
      <c r="M306" s="13"/>
      <c r="R306" s="13"/>
      <c r="S306" s="13"/>
      <c r="U306" s="13"/>
    </row>
    <row r="307" spans="1:21" ht="14.4">
      <c r="A307" s="13"/>
      <c r="M307" s="13"/>
      <c r="R307" s="13"/>
      <c r="S307" s="13"/>
      <c r="U307" s="13"/>
    </row>
    <row r="308" spans="1:21" ht="14.4">
      <c r="A308" s="13"/>
      <c r="M308" s="13"/>
      <c r="R308" s="13"/>
      <c r="S308" s="13"/>
      <c r="U308" s="13"/>
    </row>
    <row r="309" spans="1:21" ht="14.4">
      <c r="A309" s="13"/>
      <c r="M309" s="13"/>
      <c r="R309" s="13"/>
      <c r="S309" s="13"/>
      <c r="U309" s="13"/>
    </row>
    <row r="310" spans="1:21" ht="14.4">
      <c r="A310" s="13"/>
      <c r="M310" s="13"/>
      <c r="R310" s="13"/>
      <c r="S310" s="13"/>
      <c r="U310" s="13"/>
    </row>
    <row r="311" spans="1:21" ht="14.4">
      <c r="A311" s="13"/>
      <c r="M311" s="13"/>
      <c r="R311" s="13"/>
      <c r="S311" s="13"/>
      <c r="U311" s="13"/>
    </row>
    <row r="312" spans="1:21" ht="14.4">
      <c r="A312" s="13"/>
      <c r="M312" s="13"/>
      <c r="R312" s="13"/>
      <c r="S312" s="13"/>
      <c r="U312" s="13"/>
    </row>
    <row r="313" spans="1:21" ht="14.4">
      <c r="A313" s="13"/>
      <c r="M313" s="13"/>
      <c r="R313" s="13"/>
      <c r="S313" s="13"/>
      <c r="U313" s="13"/>
    </row>
    <row r="314" spans="1:21" ht="14.4">
      <c r="A314" s="13"/>
      <c r="M314" s="13"/>
      <c r="R314" s="13"/>
      <c r="S314" s="13"/>
      <c r="U314" s="13"/>
    </row>
    <row r="315" spans="1:21" ht="14.4">
      <c r="A315" s="13"/>
      <c r="M315" s="13"/>
      <c r="R315" s="13"/>
      <c r="S315" s="13"/>
      <c r="U315" s="13"/>
    </row>
    <row r="316" spans="1:21" ht="14.4">
      <c r="A316" s="13"/>
      <c r="M316" s="13"/>
      <c r="R316" s="13"/>
      <c r="S316" s="13"/>
      <c r="U316" s="13"/>
    </row>
    <row r="317" spans="1:21" ht="14.4">
      <c r="A317" s="13"/>
      <c r="M317" s="13"/>
      <c r="R317" s="13"/>
      <c r="S317" s="13"/>
      <c r="U317" s="13"/>
    </row>
    <row r="318" spans="1:21" ht="14.4">
      <c r="A318" s="13"/>
      <c r="M318" s="13"/>
      <c r="R318" s="13"/>
      <c r="S318" s="13"/>
      <c r="U318" s="13"/>
    </row>
    <row r="319" spans="1:21" ht="14.4">
      <c r="A319" s="13"/>
      <c r="M319" s="13"/>
      <c r="R319" s="13"/>
      <c r="S319" s="13"/>
      <c r="U319" s="13"/>
    </row>
    <row r="320" spans="1:21" ht="14.4">
      <c r="A320" s="13"/>
      <c r="M320" s="13"/>
      <c r="R320" s="13"/>
      <c r="S320" s="13"/>
      <c r="U320" s="13"/>
    </row>
    <row r="321" spans="1:21" ht="14.4">
      <c r="A321" s="13"/>
      <c r="M321" s="13"/>
      <c r="R321" s="13"/>
      <c r="S321" s="13"/>
      <c r="U321" s="13"/>
    </row>
    <row r="322" spans="1:21" ht="14.4">
      <c r="A322" s="13"/>
      <c r="M322" s="13"/>
      <c r="R322" s="13"/>
      <c r="S322" s="13"/>
      <c r="U322" s="13"/>
    </row>
    <row r="323" spans="1:21" ht="14.4">
      <c r="A323" s="13"/>
      <c r="M323" s="13"/>
      <c r="R323" s="13"/>
      <c r="S323" s="13"/>
      <c r="U323" s="13"/>
    </row>
    <row r="324" spans="1:21" ht="14.4">
      <c r="A324" s="13"/>
      <c r="M324" s="13"/>
      <c r="R324" s="13"/>
      <c r="S324" s="13"/>
      <c r="U324" s="13"/>
    </row>
    <row r="325" spans="1:21" ht="14.4">
      <c r="A325" s="13"/>
      <c r="M325" s="13"/>
      <c r="R325" s="13"/>
      <c r="S325" s="13"/>
      <c r="U325" s="13"/>
    </row>
    <row r="326" spans="1:21" ht="14.4">
      <c r="A326" s="13"/>
      <c r="M326" s="13"/>
      <c r="R326" s="13"/>
      <c r="S326" s="13"/>
      <c r="U326" s="13"/>
    </row>
    <row r="327" spans="1:21" ht="14.4">
      <c r="A327" s="13"/>
      <c r="M327" s="13"/>
      <c r="R327" s="13"/>
      <c r="S327" s="13"/>
      <c r="U327" s="13"/>
    </row>
    <row r="328" spans="1:21" ht="14.4">
      <c r="A328" s="13"/>
      <c r="M328" s="13"/>
      <c r="R328" s="13"/>
      <c r="S328" s="13"/>
      <c r="U328" s="13"/>
    </row>
    <row r="329" spans="1:21" ht="14.4">
      <c r="A329" s="13"/>
      <c r="M329" s="13"/>
      <c r="R329" s="13"/>
      <c r="S329" s="13"/>
      <c r="U329" s="13"/>
    </row>
    <row r="330" spans="1:21" ht="14.4">
      <c r="A330" s="13"/>
      <c r="M330" s="13"/>
      <c r="R330" s="13"/>
      <c r="S330" s="13"/>
      <c r="U330" s="13"/>
    </row>
    <row r="331" spans="1:21" ht="14.4">
      <c r="A331" s="13"/>
      <c r="M331" s="13"/>
      <c r="R331" s="13"/>
      <c r="S331" s="13"/>
      <c r="U331" s="13"/>
    </row>
    <row r="332" spans="1:21" ht="14.4">
      <c r="A332" s="13"/>
      <c r="M332" s="13"/>
      <c r="R332" s="13"/>
      <c r="S332" s="13"/>
      <c r="U332" s="13"/>
    </row>
    <row r="333" spans="1:21" ht="14.4">
      <c r="A333" s="13"/>
      <c r="M333" s="13"/>
      <c r="R333" s="13"/>
      <c r="S333" s="13"/>
      <c r="U333" s="13"/>
    </row>
    <row r="334" spans="1:21" ht="14.4">
      <c r="A334" s="13"/>
      <c r="M334" s="13"/>
      <c r="R334" s="13"/>
      <c r="S334" s="13"/>
      <c r="U334" s="13"/>
    </row>
    <row r="335" spans="1:21" ht="14.4">
      <c r="A335" s="13"/>
      <c r="M335" s="13"/>
      <c r="R335" s="13"/>
      <c r="S335" s="13"/>
      <c r="U335" s="13"/>
    </row>
    <row r="336" spans="1:21" ht="14.4">
      <c r="A336" s="13"/>
      <c r="M336" s="13"/>
      <c r="R336" s="13"/>
      <c r="S336" s="13"/>
      <c r="U336" s="13"/>
    </row>
    <row r="337" spans="1:21" ht="14.4">
      <c r="A337" s="13"/>
      <c r="M337" s="13"/>
      <c r="R337" s="13"/>
      <c r="S337" s="13"/>
      <c r="U337" s="13"/>
    </row>
    <row r="338" spans="1:21" ht="14.4">
      <c r="A338" s="13"/>
      <c r="M338" s="13"/>
      <c r="R338" s="13"/>
      <c r="S338" s="13"/>
      <c r="U338" s="13"/>
    </row>
    <row r="339" spans="1:21" ht="14.4">
      <c r="A339" s="13"/>
      <c r="M339" s="13"/>
      <c r="R339" s="13"/>
      <c r="S339" s="13"/>
      <c r="U339" s="13"/>
    </row>
    <row r="340" spans="1:21" ht="14.4">
      <c r="A340" s="13"/>
      <c r="M340" s="13"/>
      <c r="R340" s="13"/>
      <c r="S340" s="13"/>
      <c r="U340" s="13"/>
    </row>
    <row r="341" spans="1:21" ht="14.4">
      <c r="A341" s="13"/>
      <c r="M341" s="13"/>
      <c r="R341" s="13"/>
      <c r="S341" s="13"/>
      <c r="U341" s="13"/>
    </row>
    <row r="342" spans="1:21" ht="14.4">
      <c r="A342" s="13"/>
      <c r="M342" s="13"/>
      <c r="R342" s="13"/>
      <c r="S342" s="13"/>
      <c r="U342" s="13"/>
    </row>
    <row r="343" spans="1:21" ht="14.4">
      <c r="A343" s="13"/>
      <c r="M343" s="13"/>
      <c r="R343" s="13"/>
      <c r="S343" s="13"/>
      <c r="U343" s="13"/>
    </row>
    <row r="344" spans="1:21" ht="14.4">
      <c r="A344" s="13"/>
      <c r="M344" s="13"/>
      <c r="R344" s="13"/>
      <c r="S344" s="13"/>
      <c r="U344" s="13"/>
    </row>
    <row r="345" spans="1:21" ht="14.4">
      <c r="A345" s="13"/>
      <c r="M345" s="13"/>
      <c r="R345" s="13"/>
      <c r="S345" s="13"/>
      <c r="U345" s="13"/>
    </row>
    <row r="346" spans="1:21" ht="14.4">
      <c r="A346" s="13"/>
      <c r="M346" s="13"/>
      <c r="R346" s="13"/>
      <c r="S346" s="13"/>
      <c r="U346" s="13"/>
    </row>
    <row r="347" spans="1:21" ht="14.4">
      <c r="A347" s="13"/>
      <c r="M347" s="13"/>
      <c r="R347" s="13"/>
      <c r="S347" s="13"/>
      <c r="U347" s="13"/>
    </row>
    <row r="348" spans="1:21" ht="14.4">
      <c r="A348" s="13"/>
      <c r="M348" s="13"/>
      <c r="R348" s="13"/>
      <c r="S348" s="13"/>
      <c r="U348" s="13"/>
    </row>
    <row r="349" spans="1:21" ht="14.4">
      <c r="A349" s="13"/>
      <c r="M349" s="13"/>
      <c r="R349" s="13"/>
      <c r="S349" s="13"/>
      <c r="U349" s="13"/>
    </row>
    <row r="350" spans="1:21" ht="14.4">
      <c r="A350" s="13"/>
      <c r="M350" s="13"/>
      <c r="R350" s="13"/>
      <c r="S350" s="13"/>
      <c r="U350" s="13"/>
    </row>
    <row r="351" spans="1:21" ht="14.4">
      <c r="A351" s="13"/>
      <c r="M351" s="13"/>
      <c r="R351" s="13"/>
      <c r="S351" s="13"/>
      <c r="U351" s="13"/>
    </row>
    <row r="352" spans="1:21" ht="14.4">
      <c r="A352" s="13"/>
      <c r="M352" s="13"/>
      <c r="R352" s="13"/>
      <c r="S352" s="13"/>
      <c r="U352" s="13"/>
    </row>
    <row r="353" spans="1:21" ht="14.4">
      <c r="A353" s="13"/>
      <c r="M353" s="13"/>
      <c r="R353" s="13"/>
      <c r="S353" s="13"/>
      <c r="U353" s="13"/>
    </row>
    <row r="354" spans="1:21" ht="14.4">
      <c r="A354" s="13"/>
      <c r="M354" s="13"/>
      <c r="R354" s="13"/>
      <c r="S354" s="13"/>
      <c r="U354" s="13"/>
    </row>
    <row r="355" spans="1:21" ht="14.4">
      <c r="A355" s="13"/>
      <c r="M355" s="13"/>
      <c r="R355" s="13"/>
      <c r="S355" s="13"/>
      <c r="U355" s="13"/>
    </row>
    <row r="356" spans="1:21" ht="14.4">
      <c r="A356" s="13"/>
      <c r="M356" s="13"/>
      <c r="R356" s="13"/>
      <c r="S356" s="13"/>
      <c r="U356" s="13"/>
    </row>
    <row r="357" spans="1:21" ht="14.4">
      <c r="A357" s="13"/>
      <c r="M357" s="13"/>
      <c r="R357" s="13"/>
      <c r="S357" s="13"/>
      <c r="U357" s="13"/>
    </row>
    <row r="358" spans="1:21" ht="14.4">
      <c r="A358" s="13"/>
      <c r="M358" s="13"/>
      <c r="R358" s="13"/>
      <c r="S358" s="13"/>
      <c r="U358" s="13"/>
    </row>
    <row r="359" spans="1:21" ht="14.4">
      <c r="A359" s="13"/>
      <c r="M359" s="13"/>
      <c r="R359" s="13"/>
      <c r="S359" s="13"/>
      <c r="U359" s="13"/>
    </row>
    <row r="360" spans="1:21" ht="14.4">
      <c r="A360" s="13"/>
      <c r="M360" s="13"/>
      <c r="R360" s="13"/>
      <c r="S360" s="13"/>
      <c r="U360" s="13"/>
    </row>
    <row r="361" spans="1:21" ht="14.4">
      <c r="A361" s="13"/>
      <c r="M361" s="13"/>
      <c r="R361" s="13"/>
      <c r="S361" s="13"/>
      <c r="U361" s="13"/>
    </row>
    <row r="362" spans="1:21" ht="14.4">
      <c r="A362" s="13"/>
      <c r="M362" s="13"/>
      <c r="R362" s="13"/>
      <c r="S362" s="13"/>
      <c r="U362" s="13"/>
    </row>
    <row r="363" spans="1:21" ht="14.4">
      <c r="A363" s="13"/>
      <c r="M363" s="13"/>
      <c r="R363" s="13"/>
      <c r="S363" s="13"/>
      <c r="U363" s="13"/>
    </row>
    <row r="364" spans="1:21" ht="14.4">
      <c r="A364" s="13"/>
      <c r="M364" s="13"/>
      <c r="R364" s="13"/>
      <c r="S364" s="13"/>
      <c r="U364" s="13"/>
    </row>
    <row r="365" spans="1:21" ht="14.4">
      <c r="A365" s="13"/>
      <c r="M365" s="13"/>
      <c r="R365" s="13"/>
      <c r="S365" s="13"/>
      <c r="U365" s="13"/>
    </row>
    <row r="366" spans="1:21" ht="14.4">
      <c r="A366" s="13"/>
      <c r="M366" s="13"/>
      <c r="R366" s="13"/>
      <c r="S366" s="13"/>
      <c r="U366" s="13"/>
    </row>
    <row r="367" spans="1:21" ht="14.4">
      <c r="A367" s="13"/>
      <c r="M367" s="13"/>
      <c r="R367" s="13"/>
      <c r="S367" s="13"/>
      <c r="U367" s="13"/>
    </row>
    <row r="368" spans="1:21" ht="14.4">
      <c r="A368" s="13"/>
      <c r="M368" s="13"/>
      <c r="R368" s="13"/>
      <c r="S368" s="13"/>
      <c r="U368" s="13"/>
    </row>
    <row r="369" spans="1:21" ht="14.4">
      <c r="A369" s="13"/>
      <c r="M369" s="13"/>
      <c r="R369" s="13"/>
      <c r="S369" s="13"/>
      <c r="U369" s="13"/>
    </row>
    <row r="370" spans="1:21" ht="14.4">
      <c r="A370" s="13"/>
      <c r="M370" s="13"/>
      <c r="R370" s="13"/>
      <c r="S370" s="13"/>
      <c r="U370" s="13"/>
    </row>
    <row r="371" spans="1:21" ht="14.4">
      <c r="A371" s="13"/>
      <c r="M371" s="13"/>
      <c r="R371" s="13"/>
      <c r="S371" s="13"/>
      <c r="U371" s="13"/>
    </row>
    <row r="372" spans="1:21" ht="14.4">
      <c r="A372" s="13"/>
      <c r="M372" s="13"/>
      <c r="R372" s="13"/>
      <c r="S372" s="13"/>
      <c r="U372" s="13"/>
    </row>
    <row r="373" spans="1:21" ht="14.4">
      <c r="A373" s="13"/>
      <c r="M373" s="13"/>
      <c r="R373" s="13"/>
      <c r="S373" s="13"/>
      <c r="U373" s="13"/>
    </row>
    <row r="374" spans="1:21" ht="14.4">
      <c r="A374" s="13"/>
      <c r="M374" s="13"/>
      <c r="R374" s="13"/>
      <c r="S374" s="13"/>
      <c r="U374" s="13"/>
    </row>
    <row r="375" spans="1:21" ht="14.4">
      <c r="A375" s="13"/>
      <c r="M375" s="13"/>
      <c r="R375" s="13"/>
      <c r="S375" s="13"/>
      <c r="U375" s="13"/>
    </row>
    <row r="376" spans="1:21" ht="14.4">
      <c r="A376" s="13"/>
      <c r="M376" s="13"/>
      <c r="R376" s="13"/>
      <c r="S376" s="13"/>
      <c r="U376" s="13"/>
    </row>
    <row r="377" spans="1:21" ht="14.4">
      <c r="A377" s="13"/>
      <c r="M377" s="13"/>
      <c r="R377" s="13"/>
      <c r="S377" s="13"/>
      <c r="U377" s="13"/>
    </row>
    <row r="378" spans="1:21" ht="14.4">
      <c r="A378" s="13"/>
      <c r="M378" s="13"/>
      <c r="R378" s="13"/>
      <c r="S378" s="13"/>
      <c r="U378" s="13"/>
    </row>
    <row r="379" spans="1:21" ht="14.4">
      <c r="A379" s="13"/>
      <c r="M379" s="13"/>
      <c r="R379" s="13"/>
      <c r="S379" s="13"/>
      <c r="U379" s="13"/>
    </row>
    <row r="380" spans="1:21" ht="14.4">
      <c r="A380" s="13"/>
      <c r="M380" s="13"/>
      <c r="R380" s="13"/>
      <c r="S380" s="13"/>
      <c r="U380" s="13"/>
    </row>
    <row r="381" spans="1:21" ht="14.4">
      <c r="A381" s="13"/>
      <c r="M381" s="13"/>
      <c r="R381" s="13"/>
      <c r="S381" s="13"/>
      <c r="U381" s="13"/>
    </row>
    <row r="382" spans="1:21" ht="14.4">
      <c r="A382" s="13"/>
      <c r="M382" s="13"/>
      <c r="R382" s="13"/>
      <c r="S382" s="13"/>
      <c r="U382" s="13"/>
    </row>
    <row r="383" spans="1:21" ht="14.4">
      <c r="A383" s="13"/>
      <c r="M383" s="13"/>
      <c r="R383" s="13"/>
      <c r="S383" s="13"/>
      <c r="U383" s="13"/>
    </row>
    <row r="384" spans="1:21" ht="14.4">
      <c r="A384" s="13"/>
      <c r="M384" s="13"/>
      <c r="R384" s="13"/>
      <c r="S384" s="13"/>
      <c r="U384" s="13"/>
    </row>
    <row r="385" spans="1:21" ht="14.4">
      <c r="A385" s="13"/>
      <c r="M385" s="13"/>
      <c r="R385" s="13"/>
      <c r="S385" s="13"/>
      <c r="U385" s="13"/>
    </row>
    <row r="386" spans="1:21" ht="14.4">
      <c r="A386" s="13"/>
      <c r="M386" s="13"/>
      <c r="R386" s="13"/>
      <c r="S386" s="13"/>
      <c r="U386" s="13"/>
    </row>
    <row r="387" spans="1:21" ht="14.4">
      <c r="A387" s="13"/>
      <c r="M387" s="13"/>
      <c r="R387" s="13"/>
      <c r="S387" s="13"/>
      <c r="U387" s="13"/>
    </row>
    <row r="388" spans="1:21" ht="14.4">
      <c r="A388" s="13"/>
      <c r="M388" s="13"/>
      <c r="R388" s="13"/>
      <c r="S388" s="13"/>
      <c r="U388" s="13"/>
    </row>
    <row r="389" spans="1:21" ht="14.4">
      <c r="A389" s="13"/>
      <c r="M389" s="13"/>
      <c r="R389" s="13"/>
      <c r="S389" s="13"/>
      <c r="U389" s="13"/>
    </row>
    <row r="390" spans="1:21" ht="14.4">
      <c r="A390" s="13"/>
      <c r="M390" s="13"/>
      <c r="R390" s="13"/>
      <c r="S390" s="13"/>
      <c r="U390" s="13"/>
    </row>
    <row r="391" spans="1:21" ht="14.4">
      <c r="A391" s="13"/>
      <c r="M391" s="13"/>
      <c r="R391" s="13"/>
      <c r="S391" s="13"/>
      <c r="U391" s="13"/>
    </row>
    <row r="392" spans="1:21" ht="14.4">
      <c r="A392" s="13"/>
      <c r="M392" s="13"/>
      <c r="R392" s="13"/>
      <c r="S392" s="13"/>
      <c r="U392" s="13"/>
    </row>
    <row r="393" spans="1:21" ht="14.4">
      <c r="A393" s="13"/>
      <c r="M393" s="13"/>
      <c r="R393" s="13"/>
      <c r="S393" s="13"/>
      <c r="U393" s="13"/>
    </row>
    <row r="394" spans="1:21" ht="14.4">
      <c r="A394" s="13"/>
      <c r="M394" s="13"/>
      <c r="R394" s="13"/>
      <c r="S394" s="13"/>
      <c r="U394" s="13"/>
    </row>
    <row r="395" spans="1:21" ht="14.4">
      <c r="A395" s="13"/>
      <c r="M395" s="13"/>
      <c r="R395" s="13"/>
      <c r="S395" s="13"/>
      <c r="U395" s="13"/>
    </row>
    <row r="396" spans="1:21" ht="14.4">
      <c r="A396" s="13"/>
      <c r="M396" s="13"/>
      <c r="R396" s="13"/>
      <c r="S396" s="13"/>
      <c r="U396" s="13"/>
    </row>
    <row r="397" spans="1:21" ht="14.4">
      <c r="A397" s="13"/>
      <c r="M397" s="13"/>
      <c r="R397" s="13"/>
      <c r="S397" s="13"/>
      <c r="U397" s="13"/>
    </row>
    <row r="398" spans="1:21" ht="14.4">
      <c r="A398" s="13"/>
      <c r="M398" s="13"/>
      <c r="R398" s="13"/>
      <c r="S398" s="13"/>
      <c r="U398" s="13"/>
    </row>
    <row r="399" spans="1:21" ht="14.4">
      <c r="A399" s="13"/>
      <c r="M399" s="13"/>
      <c r="R399" s="13"/>
      <c r="S399" s="13"/>
      <c r="U399" s="13"/>
    </row>
    <row r="400" spans="1:21" ht="14.4">
      <c r="A400" s="13"/>
      <c r="M400" s="13"/>
      <c r="R400" s="13"/>
      <c r="S400" s="13"/>
      <c r="U400" s="13"/>
    </row>
    <row r="401" spans="1:21" ht="14.4">
      <c r="A401" s="13"/>
      <c r="M401" s="13"/>
      <c r="R401" s="13"/>
      <c r="S401" s="13"/>
      <c r="U401" s="13"/>
    </row>
    <row r="402" spans="1:21" ht="14.4">
      <c r="A402" s="13"/>
      <c r="M402" s="13"/>
      <c r="R402" s="13"/>
      <c r="S402" s="13"/>
      <c r="U402" s="13"/>
    </row>
    <row r="403" spans="1:21" ht="14.4">
      <c r="A403" s="13"/>
      <c r="M403" s="13"/>
      <c r="R403" s="13"/>
      <c r="S403" s="13"/>
      <c r="U403" s="13"/>
    </row>
    <row r="404" spans="1:21" ht="14.4">
      <c r="A404" s="13"/>
      <c r="M404" s="13"/>
      <c r="R404" s="13"/>
      <c r="S404" s="13"/>
      <c r="U404" s="13"/>
    </row>
    <row r="405" spans="1:21" ht="14.4">
      <c r="A405" s="13"/>
      <c r="M405" s="13"/>
      <c r="R405" s="13"/>
      <c r="S405" s="13"/>
      <c r="U405" s="13"/>
    </row>
    <row r="406" spans="1:21" ht="14.4">
      <c r="A406" s="13"/>
      <c r="M406" s="13"/>
      <c r="R406" s="13"/>
      <c r="S406" s="13"/>
      <c r="U406" s="13"/>
    </row>
    <row r="407" spans="1:21" ht="14.4">
      <c r="A407" s="13"/>
      <c r="M407" s="13"/>
      <c r="R407" s="13"/>
      <c r="S407" s="13"/>
      <c r="U407" s="13"/>
    </row>
    <row r="408" spans="1:21" ht="14.4">
      <c r="A408" s="13"/>
      <c r="M408" s="13"/>
      <c r="R408" s="13"/>
      <c r="S408" s="13"/>
      <c r="U408" s="13"/>
    </row>
    <row r="409" spans="1:21" ht="14.4">
      <c r="A409" s="13"/>
      <c r="M409" s="13"/>
      <c r="R409" s="13"/>
      <c r="S409" s="13"/>
      <c r="U409" s="13"/>
    </row>
    <row r="410" spans="1:21" ht="14.4">
      <c r="A410" s="13"/>
      <c r="M410" s="13"/>
      <c r="R410" s="13"/>
      <c r="S410" s="13"/>
      <c r="U410" s="13"/>
    </row>
    <row r="411" spans="1:21" ht="14.4">
      <c r="A411" s="13"/>
      <c r="M411" s="13"/>
      <c r="R411" s="13"/>
      <c r="S411" s="13"/>
      <c r="U411" s="13"/>
    </row>
    <row r="412" spans="1:21" ht="14.4">
      <c r="A412" s="13"/>
      <c r="M412" s="13"/>
      <c r="R412" s="13"/>
      <c r="S412" s="13"/>
      <c r="U412" s="13"/>
    </row>
    <row r="413" spans="1:21" ht="14.4">
      <c r="A413" s="13"/>
      <c r="M413" s="13"/>
      <c r="R413" s="13"/>
      <c r="S413" s="13"/>
      <c r="U413" s="13"/>
    </row>
    <row r="414" spans="1:21" ht="14.4">
      <c r="A414" s="13"/>
      <c r="M414" s="13"/>
      <c r="R414" s="13"/>
      <c r="S414" s="13"/>
      <c r="U414" s="13"/>
    </row>
    <row r="415" spans="1:21" ht="14.4">
      <c r="A415" s="13"/>
      <c r="M415" s="13"/>
      <c r="R415" s="13"/>
      <c r="S415" s="13"/>
      <c r="U415" s="13"/>
    </row>
    <row r="416" spans="1:21" ht="14.4">
      <c r="A416" s="13"/>
      <c r="M416" s="13"/>
      <c r="R416" s="13"/>
      <c r="S416" s="13"/>
      <c r="U416" s="13"/>
    </row>
    <row r="417" spans="1:21" ht="14.4">
      <c r="A417" s="13"/>
      <c r="M417" s="13"/>
      <c r="R417" s="13"/>
      <c r="S417" s="13"/>
      <c r="U417" s="13"/>
    </row>
    <row r="418" spans="1:21" ht="14.4">
      <c r="A418" s="13"/>
      <c r="M418" s="13"/>
      <c r="R418" s="13"/>
      <c r="S418" s="13"/>
      <c r="U418" s="13"/>
    </row>
    <row r="419" spans="1:21" ht="14.4">
      <c r="A419" s="13"/>
      <c r="M419" s="13"/>
      <c r="R419" s="13"/>
      <c r="S419" s="13"/>
      <c r="U419" s="13"/>
    </row>
    <row r="420" spans="1:21" ht="14.4">
      <c r="A420" s="13"/>
      <c r="M420" s="13"/>
      <c r="R420" s="13"/>
      <c r="S420" s="13"/>
      <c r="U420" s="13"/>
    </row>
    <row r="421" spans="1:21" ht="14.4">
      <c r="A421" s="13"/>
      <c r="M421" s="13"/>
      <c r="R421" s="13"/>
      <c r="S421" s="13"/>
      <c r="U421" s="13"/>
    </row>
    <row r="422" spans="1:21" ht="14.4">
      <c r="A422" s="13"/>
      <c r="M422" s="13"/>
      <c r="R422" s="13"/>
      <c r="S422" s="13"/>
      <c r="U422" s="13"/>
    </row>
    <row r="423" spans="1:21" ht="14.4">
      <c r="A423" s="13"/>
      <c r="M423" s="13"/>
      <c r="R423" s="13"/>
      <c r="S423" s="13"/>
      <c r="U423" s="13"/>
    </row>
    <row r="424" spans="1:21" ht="14.4">
      <c r="A424" s="13"/>
      <c r="M424" s="13"/>
      <c r="R424" s="13"/>
      <c r="S424" s="13"/>
      <c r="U424" s="13"/>
    </row>
    <row r="425" spans="1:21" ht="14.4">
      <c r="A425" s="13"/>
      <c r="M425" s="13"/>
      <c r="R425" s="13"/>
      <c r="S425" s="13"/>
      <c r="U425" s="13"/>
    </row>
    <row r="426" spans="1:21" ht="14.4">
      <c r="A426" s="13"/>
      <c r="M426" s="13"/>
      <c r="R426" s="13"/>
      <c r="S426" s="13"/>
      <c r="U426" s="13"/>
    </row>
    <row r="427" spans="1:21" ht="14.4">
      <c r="A427" s="13"/>
      <c r="M427" s="13"/>
      <c r="R427" s="13"/>
      <c r="S427" s="13"/>
      <c r="U427" s="13"/>
    </row>
    <row r="428" spans="1:21" ht="14.4">
      <c r="A428" s="13"/>
      <c r="M428" s="13"/>
      <c r="R428" s="13"/>
      <c r="S428" s="13"/>
      <c r="U428" s="13"/>
    </row>
    <row r="429" spans="1:21" ht="14.4">
      <c r="A429" s="13"/>
      <c r="M429" s="13"/>
      <c r="R429" s="13"/>
      <c r="S429" s="13"/>
      <c r="U429" s="13"/>
    </row>
    <row r="430" spans="1:21" ht="14.4">
      <c r="A430" s="13"/>
      <c r="M430" s="13"/>
      <c r="R430" s="13"/>
      <c r="S430" s="13"/>
      <c r="U430" s="13"/>
    </row>
    <row r="431" spans="1:21" ht="14.4">
      <c r="A431" s="13"/>
      <c r="M431" s="13"/>
      <c r="R431" s="13"/>
      <c r="S431" s="13"/>
      <c r="U431" s="13"/>
    </row>
    <row r="432" spans="1:21" ht="14.4">
      <c r="A432" s="13"/>
      <c r="M432" s="13"/>
      <c r="R432" s="13"/>
      <c r="S432" s="13"/>
      <c r="U432" s="13"/>
    </row>
    <row r="433" spans="1:21" ht="14.4">
      <c r="A433" s="13"/>
      <c r="M433" s="13"/>
      <c r="R433" s="13"/>
      <c r="S433" s="13"/>
      <c r="U433" s="13"/>
    </row>
    <row r="434" spans="1:21" ht="14.4">
      <c r="A434" s="13"/>
      <c r="M434" s="13"/>
      <c r="R434" s="13"/>
      <c r="S434" s="13"/>
      <c r="U434" s="13"/>
    </row>
    <row r="435" spans="1:21" ht="14.4">
      <c r="A435" s="13"/>
      <c r="M435" s="13"/>
      <c r="R435" s="13"/>
      <c r="S435" s="13"/>
      <c r="U435" s="13"/>
    </row>
    <row r="436" spans="1:21" ht="14.4">
      <c r="A436" s="13"/>
      <c r="M436" s="13"/>
      <c r="R436" s="13"/>
      <c r="S436" s="13"/>
      <c r="U436" s="13"/>
    </row>
    <row r="437" spans="1:21" ht="14.4">
      <c r="A437" s="13"/>
      <c r="M437" s="13"/>
      <c r="R437" s="13"/>
      <c r="S437" s="13"/>
      <c r="U437" s="13"/>
    </row>
    <row r="438" spans="1:21" ht="14.4">
      <c r="A438" s="13"/>
      <c r="M438" s="13"/>
      <c r="R438" s="13"/>
      <c r="S438" s="13"/>
      <c r="U438" s="13"/>
    </row>
    <row r="439" spans="1:21" ht="14.4">
      <c r="A439" s="13"/>
      <c r="M439" s="13"/>
      <c r="R439" s="13"/>
      <c r="S439" s="13"/>
      <c r="U439" s="13"/>
    </row>
    <row r="440" spans="1:21" ht="14.4">
      <c r="A440" s="13"/>
      <c r="M440" s="13"/>
      <c r="R440" s="13"/>
      <c r="S440" s="13"/>
      <c r="U440" s="13"/>
    </row>
    <row r="441" spans="1:21" ht="14.4">
      <c r="A441" s="13"/>
      <c r="M441" s="13"/>
      <c r="R441" s="13"/>
      <c r="S441" s="13"/>
      <c r="U441" s="13"/>
    </row>
    <row r="442" spans="1:21" ht="14.4">
      <c r="A442" s="13"/>
      <c r="M442" s="13"/>
      <c r="R442" s="13"/>
      <c r="S442" s="13"/>
      <c r="U442" s="13"/>
    </row>
    <row r="443" spans="1:21" ht="14.4">
      <c r="A443" s="13"/>
      <c r="M443" s="13"/>
      <c r="R443" s="13"/>
      <c r="S443" s="13"/>
      <c r="U443" s="13"/>
    </row>
    <row r="444" spans="1:21" ht="14.4">
      <c r="A444" s="13"/>
      <c r="M444" s="13"/>
      <c r="R444" s="13"/>
      <c r="S444" s="13"/>
      <c r="U444" s="13"/>
    </row>
    <row r="445" spans="1:21" ht="14.4">
      <c r="A445" s="13"/>
      <c r="M445" s="13"/>
      <c r="R445" s="13"/>
      <c r="S445" s="13"/>
      <c r="U445" s="13"/>
    </row>
    <row r="446" spans="1:21" ht="14.4">
      <c r="A446" s="13"/>
      <c r="M446" s="13"/>
      <c r="R446" s="13"/>
      <c r="S446" s="13"/>
      <c r="U446" s="13"/>
    </row>
    <row r="447" spans="1:21" ht="14.4">
      <c r="A447" s="13"/>
      <c r="M447" s="13"/>
      <c r="R447" s="13"/>
      <c r="S447" s="13"/>
      <c r="U447" s="13"/>
    </row>
    <row r="448" spans="1:21" ht="14.4">
      <c r="A448" s="13"/>
      <c r="M448" s="13"/>
      <c r="R448" s="13"/>
      <c r="S448" s="13"/>
      <c r="U448" s="13"/>
    </row>
    <row r="449" spans="1:21" ht="14.4">
      <c r="A449" s="13"/>
      <c r="M449" s="13"/>
      <c r="R449" s="13"/>
      <c r="S449" s="13"/>
      <c r="U449" s="13"/>
    </row>
    <row r="450" spans="1:21" ht="14.4">
      <c r="A450" s="13"/>
      <c r="M450" s="13"/>
      <c r="R450" s="13"/>
      <c r="S450" s="13"/>
      <c r="U450" s="13"/>
    </row>
    <row r="451" spans="1:21" ht="14.4">
      <c r="A451" s="13"/>
      <c r="M451" s="13"/>
      <c r="R451" s="13"/>
      <c r="S451" s="13"/>
      <c r="U451" s="13"/>
    </row>
    <row r="452" spans="1:21" ht="14.4">
      <c r="A452" s="13"/>
      <c r="M452" s="13"/>
      <c r="R452" s="13"/>
      <c r="S452" s="13"/>
      <c r="U452" s="13"/>
    </row>
    <row r="453" spans="1:21" ht="14.4">
      <c r="A453" s="13"/>
      <c r="M453" s="13"/>
      <c r="R453" s="13"/>
      <c r="S453" s="13"/>
      <c r="U453" s="13"/>
    </row>
    <row r="454" spans="1:21" ht="14.4">
      <c r="A454" s="13"/>
      <c r="M454" s="13"/>
      <c r="R454" s="13"/>
      <c r="S454" s="13"/>
      <c r="U454" s="13"/>
    </row>
    <row r="455" spans="1:21" ht="14.4">
      <c r="A455" s="13"/>
      <c r="M455" s="13"/>
      <c r="R455" s="13"/>
      <c r="S455" s="13"/>
      <c r="U455" s="13"/>
    </row>
    <row r="456" spans="1:21" ht="14.4">
      <c r="A456" s="13"/>
      <c r="M456" s="13"/>
      <c r="R456" s="13"/>
      <c r="S456" s="13"/>
      <c r="U456" s="13"/>
    </row>
    <row r="457" spans="1:21" ht="14.4">
      <c r="A457" s="13"/>
      <c r="M457" s="13"/>
      <c r="R457" s="13"/>
      <c r="S457" s="13"/>
      <c r="U457" s="13"/>
    </row>
    <row r="458" spans="1:21" ht="14.4">
      <c r="A458" s="13"/>
      <c r="M458" s="13"/>
      <c r="R458" s="13"/>
      <c r="S458" s="13"/>
      <c r="U458" s="13"/>
    </row>
    <row r="459" spans="1:21" ht="14.4">
      <c r="A459" s="13"/>
      <c r="M459" s="13"/>
      <c r="R459" s="13"/>
      <c r="S459" s="13"/>
      <c r="U459" s="13"/>
    </row>
    <row r="460" spans="1:21" ht="14.4">
      <c r="A460" s="13"/>
      <c r="M460" s="13"/>
      <c r="R460" s="13"/>
      <c r="S460" s="13"/>
      <c r="U460" s="13"/>
    </row>
    <row r="461" spans="1:21" ht="14.4">
      <c r="A461" s="13"/>
      <c r="M461" s="13"/>
      <c r="R461" s="13"/>
      <c r="S461" s="13"/>
      <c r="U461" s="13"/>
    </row>
    <row r="462" spans="1:21" ht="14.4">
      <c r="A462" s="13"/>
      <c r="M462" s="13"/>
      <c r="R462" s="13"/>
      <c r="S462" s="13"/>
      <c r="U462" s="13"/>
    </row>
    <row r="463" spans="1:21" ht="14.4">
      <c r="A463" s="13"/>
      <c r="M463" s="13"/>
      <c r="R463" s="13"/>
      <c r="S463" s="13"/>
      <c r="U463" s="13"/>
    </row>
    <row r="464" spans="1:21" ht="14.4">
      <c r="A464" s="13"/>
      <c r="M464" s="13"/>
      <c r="R464" s="13"/>
      <c r="S464" s="13"/>
      <c r="U464" s="13"/>
    </row>
    <row r="465" spans="1:21" ht="14.4">
      <c r="A465" s="13"/>
      <c r="M465" s="13"/>
      <c r="R465" s="13"/>
      <c r="S465" s="13"/>
      <c r="U465" s="13"/>
    </row>
    <row r="466" spans="1:21" ht="14.4">
      <c r="A466" s="13"/>
      <c r="M466" s="13"/>
      <c r="R466" s="13"/>
      <c r="S466" s="13"/>
      <c r="U466" s="13"/>
    </row>
    <row r="467" spans="1:21" ht="14.4">
      <c r="A467" s="13"/>
      <c r="M467" s="13"/>
      <c r="R467" s="13"/>
      <c r="S467" s="13"/>
      <c r="U467" s="13"/>
    </row>
    <row r="468" spans="1:21" ht="14.4">
      <c r="A468" s="13"/>
      <c r="M468" s="13"/>
      <c r="R468" s="13"/>
      <c r="S468" s="13"/>
      <c r="U468" s="13"/>
    </row>
    <row r="469" spans="1:21" ht="14.4">
      <c r="A469" s="13"/>
      <c r="M469" s="13"/>
      <c r="R469" s="13"/>
      <c r="S469" s="13"/>
      <c r="U469" s="13"/>
    </row>
    <row r="470" spans="1:21" ht="14.4">
      <c r="A470" s="13"/>
      <c r="M470" s="13"/>
      <c r="R470" s="13"/>
      <c r="S470" s="13"/>
      <c r="U470" s="13"/>
    </row>
    <row r="471" spans="1:21" ht="14.4">
      <c r="A471" s="13"/>
      <c r="M471" s="13"/>
      <c r="R471" s="13"/>
      <c r="S471" s="13"/>
      <c r="U471" s="13"/>
    </row>
    <row r="472" spans="1:21" ht="14.4">
      <c r="A472" s="13"/>
      <c r="M472" s="13"/>
      <c r="R472" s="13"/>
      <c r="S472" s="13"/>
      <c r="U472" s="13"/>
    </row>
    <row r="473" spans="1:21" ht="14.4">
      <c r="A473" s="13"/>
      <c r="M473" s="13"/>
      <c r="R473" s="13"/>
      <c r="S473" s="13"/>
      <c r="U473" s="13"/>
    </row>
    <row r="474" spans="1:21" ht="14.4">
      <c r="A474" s="13"/>
      <c r="M474" s="13"/>
      <c r="R474" s="13"/>
      <c r="S474" s="13"/>
      <c r="U474" s="13"/>
    </row>
    <row r="475" spans="1:21" ht="14.4">
      <c r="A475" s="13"/>
      <c r="M475" s="13"/>
      <c r="R475" s="13"/>
      <c r="S475" s="13"/>
      <c r="U475" s="13"/>
    </row>
    <row r="476" spans="1:21" ht="14.4">
      <c r="A476" s="13"/>
      <c r="M476" s="13"/>
      <c r="R476" s="13"/>
      <c r="S476" s="13"/>
      <c r="U476" s="13"/>
    </row>
    <row r="477" spans="1:21" ht="14.4">
      <c r="A477" s="13"/>
      <c r="M477" s="13"/>
      <c r="R477" s="13"/>
      <c r="S477" s="13"/>
      <c r="U477" s="13"/>
    </row>
    <row r="478" spans="1:21" ht="14.4">
      <c r="A478" s="13"/>
      <c r="M478" s="13"/>
      <c r="R478" s="13"/>
      <c r="S478" s="13"/>
      <c r="U478" s="13"/>
    </row>
    <row r="479" spans="1:21" ht="14.4">
      <c r="A479" s="13"/>
      <c r="M479" s="13"/>
      <c r="R479" s="13"/>
      <c r="S479" s="13"/>
      <c r="U479" s="13"/>
    </row>
    <row r="480" spans="1:21" ht="14.4">
      <c r="A480" s="13"/>
      <c r="M480" s="13"/>
      <c r="R480" s="13"/>
      <c r="S480" s="13"/>
      <c r="U480" s="13"/>
    </row>
    <row r="481" spans="1:21" ht="14.4">
      <c r="A481" s="13"/>
      <c r="M481" s="13"/>
      <c r="R481" s="13"/>
      <c r="S481" s="13"/>
      <c r="U481" s="13"/>
    </row>
    <row r="482" spans="1:21" ht="14.4">
      <c r="A482" s="13"/>
      <c r="M482" s="13"/>
      <c r="R482" s="13"/>
      <c r="S482" s="13"/>
      <c r="U482" s="13"/>
    </row>
    <row r="483" spans="1:21" ht="14.4">
      <c r="A483" s="13"/>
      <c r="M483" s="13"/>
      <c r="R483" s="13"/>
      <c r="S483" s="13"/>
      <c r="U483" s="13"/>
    </row>
    <row r="484" spans="1:21" ht="14.4">
      <c r="A484" s="13"/>
      <c r="M484" s="13"/>
      <c r="R484" s="13"/>
      <c r="S484" s="13"/>
      <c r="U484" s="13"/>
    </row>
    <row r="485" spans="1:21" ht="14.4">
      <c r="A485" s="13"/>
      <c r="M485" s="13"/>
      <c r="R485" s="13"/>
      <c r="S485" s="13"/>
      <c r="U485" s="13"/>
    </row>
    <row r="486" spans="1:21" ht="14.4">
      <c r="A486" s="13"/>
      <c r="M486" s="13"/>
      <c r="R486" s="13"/>
      <c r="S486" s="13"/>
      <c r="U486" s="13"/>
    </row>
    <row r="487" spans="1:21" ht="14.4">
      <c r="A487" s="13"/>
      <c r="M487" s="13"/>
      <c r="R487" s="13"/>
      <c r="S487" s="13"/>
      <c r="U487" s="13"/>
    </row>
    <row r="488" spans="1:21" ht="14.4">
      <c r="A488" s="13"/>
      <c r="M488" s="13"/>
      <c r="R488" s="13"/>
      <c r="S488" s="13"/>
      <c r="U488" s="13"/>
    </row>
    <row r="489" spans="1:21" ht="14.4">
      <c r="A489" s="13"/>
      <c r="M489" s="13"/>
      <c r="R489" s="13"/>
      <c r="S489" s="13"/>
      <c r="U489" s="13"/>
    </row>
    <row r="490" spans="1:21" ht="14.4">
      <c r="A490" s="13"/>
      <c r="M490" s="13"/>
      <c r="R490" s="13"/>
      <c r="S490" s="13"/>
      <c r="U490" s="13"/>
    </row>
    <row r="491" spans="1:21" ht="14.4">
      <c r="A491" s="13"/>
      <c r="M491" s="13"/>
      <c r="R491" s="13"/>
      <c r="S491" s="13"/>
      <c r="U491" s="13"/>
    </row>
    <row r="492" spans="1:21" ht="14.4">
      <c r="A492" s="13"/>
      <c r="M492" s="13"/>
      <c r="R492" s="13"/>
      <c r="S492" s="13"/>
      <c r="U492" s="13"/>
    </row>
    <row r="493" spans="1:21" ht="14.4">
      <c r="A493" s="13"/>
      <c r="M493" s="13"/>
      <c r="R493" s="13"/>
      <c r="S493" s="13"/>
      <c r="U493" s="13"/>
    </row>
    <row r="494" spans="1:21" ht="14.4">
      <c r="A494" s="13"/>
      <c r="M494" s="13"/>
      <c r="R494" s="13"/>
      <c r="S494" s="13"/>
      <c r="U494" s="13"/>
    </row>
    <row r="495" spans="1:21" ht="14.4">
      <c r="A495" s="13"/>
      <c r="M495" s="13"/>
      <c r="R495" s="13"/>
      <c r="S495" s="13"/>
      <c r="U495" s="13"/>
    </row>
    <row r="496" spans="1:21" ht="14.4">
      <c r="A496" s="13"/>
      <c r="M496" s="13"/>
      <c r="R496" s="13"/>
      <c r="S496" s="13"/>
      <c r="U496" s="13"/>
    </row>
    <row r="497" spans="1:21" ht="14.4">
      <c r="A497" s="13"/>
      <c r="M497" s="13"/>
      <c r="R497" s="13"/>
      <c r="S497" s="13"/>
      <c r="U497" s="13"/>
    </row>
    <row r="498" spans="1:21" ht="14.4">
      <c r="A498" s="13"/>
      <c r="M498" s="13"/>
      <c r="R498" s="13"/>
      <c r="S498" s="13"/>
      <c r="U498" s="13"/>
    </row>
    <row r="499" spans="1:21" ht="14.4">
      <c r="A499" s="13"/>
      <c r="M499" s="13"/>
      <c r="R499" s="13"/>
      <c r="S499" s="13"/>
      <c r="U499" s="13"/>
    </row>
    <row r="500" spans="1:21" ht="14.4">
      <c r="A500" s="13"/>
      <c r="M500" s="13"/>
      <c r="R500" s="13"/>
      <c r="S500" s="13"/>
      <c r="U500" s="13"/>
    </row>
    <row r="501" spans="1:21" ht="14.4">
      <c r="A501" s="13"/>
      <c r="M501" s="13"/>
      <c r="R501" s="13"/>
      <c r="S501" s="13"/>
      <c r="U501" s="13"/>
    </row>
    <row r="502" spans="1:21" ht="14.4">
      <c r="A502" s="13"/>
      <c r="M502" s="13"/>
      <c r="R502" s="13"/>
      <c r="S502" s="13"/>
      <c r="U502" s="13"/>
    </row>
    <row r="503" spans="1:21" ht="14.4">
      <c r="A503" s="13"/>
      <c r="M503" s="13"/>
      <c r="R503" s="13"/>
      <c r="S503" s="13"/>
      <c r="U503" s="13"/>
    </row>
    <row r="504" spans="1:21" ht="14.4">
      <c r="A504" s="13"/>
      <c r="M504" s="13"/>
      <c r="R504" s="13"/>
      <c r="S504" s="13"/>
      <c r="U504" s="13"/>
    </row>
    <row r="505" spans="1:21" ht="14.4">
      <c r="A505" s="13"/>
      <c r="M505" s="13"/>
      <c r="R505" s="13"/>
      <c r="S505" s="13"/>
      <c r="U505" s="13"/>
    </row>
    <row r="506" spans="1:21" ht="14.4">
      <c r="A506" s="13"/>
      <c r="M506" s="13"/>
      <c r="R506" s="13"/>
      <c r="S506" s="13"/>
      <c r="U506" s="13"/>
    </row>
    <row r="507" spans="1:21" ht="14.4">
      <c r="A507" s="13"/>
      <c r="M507" s="13"/>
      <c r="R507" s="13"/>
      <c r="S507" s="13"/>
      <c r="U507" s="13"/>
    </row>
    <row r="508" spans="1:21" ht="14.4">
      <c r="A508" s="13"/>
      <c r="M508" s="13"/>
      <c r="R508" s="13"/>
      <c r="S508" s="13"/>
      <c r="U508" s="13"/>
    </row>
    <row r="509" spans="1:21" ht="14.4">
      <c r="A509" s="13"/>
      <c r="M509" s="13"/>
      <c r="R509" s="13"/>
      <c r="S509" s="13"/>
      <c r="U509" s="13"/>
    </row>
    <row r="510" spans="1:21" ht="14.4">
      <c r="A510" s="13"/>
      <c r="M510" s="13"/>
      <c r="R510" s="13"/>
      <c r="S510" s="13"/>
      <c r="U510" s="13"/>
    </row>
    <row r="511" spans="1:21" ht="14.4">
      <c r="A511" s="13"/>
      <c r="M511" s="13"/>
      <c r="R511" s="13"/>
      <c r="S511" s="13"/>
      <c r="U511" s="13"/>
    </row>
    <row r="512" spans="1:21" ht="14.4">
      <c r="A512" s="13"/>
      <c r="M512" s="13"/>
      <c r="R512" s="13"/>
      <c r="S512" s="13"/>
      <c r="U512" s="13"/>
    </row>
    <row r="513" spans="1:21" ht="14.4">
      <c r="A513" s="13"/>
      <c r="M513" s="13"/>
      <c r="R513" s="13"/>
      <c r="S513" s="13"/>
      <c r="U513" s="13"/>
    </row>
    <row r="514" spans="1:21" ht="14.4">
      <c r="A514" s="13"/>
      <c r="M514" s="13"/>
      <c r="R514" s="13"/>
      <c r="S514" s="13"/>
      <c r="U514" s="13"/>
    </row>
    <row r="515" spans="1:21" ht="14.4">
      <c r="A515" s="13"/>
      <c r="M515" s="13"/>
      <c r="R515" s="13"/>
      <c r="S515" s="13"/>
      <c r="U515" s="13"/>
    </row>
    <row r="516" spans="1:21" ht="14.4">
      <c r="A516" s="13"/>
      <c r="M516" s="13"/>
      <c r="R516" s="13"/>
      <c r="S516" s="13"/>
      <c r="U516" s="13"/>
    </row>
    <row r="517" spans="1:21" ht="14.4">
      <c r="A517" s="13"/>
      <c r="M517" s="13"/>
      <c r="R517" s="13"/>
      <c r="S517" s="13"/>
      <c r="U517" s="13"/>
    </row>
    <row r="518" spans="1:21" ht="14.4">
      <c r="A518" s="13"/>
      <c r="M518" s="13"/>
      <c r="R518" s="13"/>
      <c r="S518" s="13"/>
      <c r="U518" s="13"/>
    </row>
    <row r="519" spans="1:21" ht="14.4">
      <c r="A519" s="13"/>
      <c r="M519" s="13"/>
      <c r="R519" s="13"/>
      <c r="S519" s="13"/>
      <c r="U519" s="13"/>
    </row>
    <row r="520" spans="1:21" ht="14.4">
      <c r="A520" s="13"/>
      <c r="M520" s="13"/>
      <c r="R520" s="13"/>
      <c r="S520" s="13"/>
      <c r="U520" s="13"/>
    </row>
    <row r="521" spans="1:21" ht="14.4">
      <c r="A521" s="13"/>
      <c r="M521" s="13"/>
      <c r="R521" s="13"/>
      <c r="S521" s="13"/>
      <c r="U521" s="13"/>
    </row>
    <row r="522" spans="1:21" ht="14.4">
      <c r="A522" s="13"/>
      <c r="M522" s="13"/>
      <c r="R522" s="13"/>
      <c r="S522" s="13"/>
      <c r="U522" s="13"/>
    </row>
    <row r="523" spans="1:21" ht="14.4">
      <c r="A523" s="13"/>
      <c r="M523" s="13"/>
      <c r="R523" s="13"/>
      <c r="S523" s="13"/>
      <c r="U523" s="13"/>
    </row>
    <row r="524" spans="1:21" ht="14.4">
      <c r="A524" s="13"/>
      <c r="M524" s="13"/>
      <c r="R524" s="13"/>
      <c r="S524" s="13"/>
      <c r="U524" s="13"/>
    </row>
    <row r="525" spans="1:21" ht="14.4">
      <c r="A525" s="13"/>
      <c r="M525" s="13"/>
      <c r="R525" s="13"/>
      <c r="S525" s="13"/>
      <c r="U525" s="13"/>
    </row>
    <row r="526" spans="1:21" ht="14.4">
      <c r="A526" s="13"/>
      <c r="M526" s="13"/>
      <c r="R526" s="13"/>
      <c r="S526" s="13"/>
      <c r="U526" s="13"/>
    </row>
    <row r="527" spans="1:21" ht="14.4">
      <c r="A527" s="13"/>
      <c r="M527" s="13"/>
      <c r="R527" s="13"/>
      <c r="S527" s="13"/>
      <c r="U527" s="13"/>
    </row>
    <row r="528" spans="1:21" ht="14.4">
      <c r="A528" s="13"/>
      <c r="M528" s="13"/>
      <c r="R528" s="13"/>
      <c r="S528" s="13"/>
      <c r="U528" s="13"/>
    </row>
    <row r="529" spans="1:21" ht="14.4">
      <c r="A529" s="13"/>
      <c r="M529" s="13"/>
      <c r="R529" s="13"/>
      <c r="S529" s="13"/>
      <c r="U529" s="13"/>
    </row>
    <row r="530" spans="1:21" ht="14.4">
      <c r="A530" s="13"/>
      <c r="M530" s="13"/>
      <c r="R530" s="13"/>
      <c r="S530" s="13"/>
      <c r="U530" s="13"/>
    </row>
    <row r="531" spans="1:21" ht="14.4">
      <c r="A531" s="13"/>
      <c r="M531" s="13"/>
      <c r="R531" s="13"/>
      <c r="S531" s="13"/>
      <c r="U531" s="13"/>
    </row>
    <row r="532" spans="1:21" ht="14.4">
      <c r="A532" s="13"/>
      <c r="M532" s="13"/>
      <c r="R532" s="13"/>
      <c r="S532" s="13"/>
      <c r="U532" s="13"/>
    </row>
    <row r="533" spans="1:21" ht="14.4">
      <c r="A533" s="13"/>
      <c r="M533" s="13"/>
      <c r="R533" s="13"/>
      <c r="S533" s="13"/>
      <c r="U533" s="13"/>
    </row>
    <row r="534" spans="1:21" ht="14.4">
      <c r="A534" s="13"/>
      <c r="M534" s="13"/>
      <c r="R534" s="13"/>
      <c r="S534" s="13"/>
      <c r="U534" s="13"/>
    </row>
    <row r="535" spans="1:21" ht="14.4">
      <c r="A535" s="13"/>
      <c r="M535" s="13"/>
      <c r="R535" s="13"/>
      <c r="S535" s="13"/>
      <c r="U535" s="13"/>
    </row>
    <row r="536" spans="1:21" ht="14.4">
      <c r="A536" s="13"/>
      <c r="M536" s="13"/>
      <c r="R536" s="13"/>
      <c r="S536" s="13"/>
      <c r="U536" s="13"/>
    </row>
    <row r="537" spans="1:21" ht="14.4">
      <c r="A537" s="13"/>
      <c r="M537" s="13"/>
      <c r="R537" s="13"/>
      <c r="S537" s="13"/>
      <c r="U537" s="13"/>
    </row>
    <row r="538" spans="1:21" ht="14.4">
      <c r="A538" s="13"/>
      <c r="M538" s="13"/>
      <c r="R538" s="13"/>
      <c r="S538" s="13"/>
      <c r="U538" s="13"/>
    </row>
    <row r="539" spans="1:21" ht="14.4">
      <c r="A539" s="13"/>
      <c r="M539" s="13"/>
      <c r="R539" s="13"/>
      <c r="S539" s="13"/>
      <c r="U539" s="13"/>
    </row>
    <row r="540" spans="1:21" ht="14.4">
      <c r="A540" s="13"/>
      <c r="M540" s="13"/>
      <c r="R540" s="13"/>
      <c r="S540" s="13"/>
      <c r="U540" s="13"/>
    </row>
    <row r="541" spans="1:21" ht="14.4">
      <c r="A541" s="13"/>
      <c r="M541" s="13"/>
      <c r="R541" s="13"/>
      <c r="S541" s="13"/>
      <c r="U541" s="13"/>
    </row>
    <row r="542" spans="1:21" ht="14.4">
      <c r="A542" s="13"/>
      <c r="M542" s="13"/>
      <c r="R542" s="13"/>
      <c r="S542" s="13"/>
      <c r="U542" s="13"/>
    </row>
    <row r="543" spans="1:21" ht="14.4">
      <c r="A543" s="13"/>
      <c r="M543" s="13"/>
      <c r="R543" s="13"/>
      <c r="S543" s="13"/>
      <c r="U543" s="13"/>
    </row>
    <row r="544" spans="1:21" ht="14.4">
      <c r="A544" s="13"/>
      <c r="M544" s="13"/>
      <c r="R544" s="13"/>
      <c r="S544" s="13"/>
      <c r="U544" s="13"/>
    </row>
    <row r="545" spans="1:21" ht="14.4">
      <c r="A545" s="13"/>
      <c r="M545" s="13"/>
      <c r="R545" s="13"/>
      <c r="S545" s="13"/>
      <c r="U545" s="13"/>
    </row>
    <row r="546" spans="1:21" ht="14.4">
      <c r="A546" s="13"/>
      <c r="M546" s="13"/>
      <c r="R546" s="13"/>
      <c r="S546" s="13"/>
      <c r="U546" s="13"/>
    </row>
    <row r="547" spans="1:21" ht="14.4">
      <c r="A547" s="13"/>
      <c r="M547" s="13"/>
      <c r="R547" s="13"/>
      <c r="S547" s="13"/>
      <c r="U547" s="13"/>
    </row>
    <row r="548" spans="1:21" ht="14.4">
      <c r="A548" s="13"/>
      <c r="M548" s="13"/>
      <c r="R548" s="13"/>
      <c r="S548" s="13"/>
      <c r="U548" s="13"/>
    </row>
    <row r="549" spans="1:21" ht="14.4">
      <c r="A549" s="13"/>
      <c r="M549" s="13"/>
      <c r="R549" s="13"/>
      <c r="S549" s="13"/>
      <c r="U549" s="13"/>
    </row>
    <row r="550" spans="1:21" ht="14.4">
      <c r="A550" s="13"/>
      <c r="M550" s="13"/>
      <c r="R550" s="13"/>
      <c r="S550" s="13"/>
      <c r="U550" s="13"/>
    </row>
    <row r="551" spans="1:21" ht="14.4">
      <c r="A551" s="13"/>
      <c r="M551" s="13"/>
      <c r="R551" s="13"/>
      <c r="S551" s="13"/>
      <c r="U551" s="13"/>
    </row>
    <row r="552" spans="1:21" ht="14.4">
      <c r="A552" s="13"/>
      <c r="M552" s="13"/>
      <c r="R552" s="13"/>
      <c r="S552" s="13"/>
      <c r="U552" s="13"/>
    </row>
    <row r="553" spans="1:21" ht="14.4">
      <c r="A553" s="13"/>
      <c r="M553" s="13"/>
      <c r="R553" s="13"/>
      <c r="S553" s="13"/>
      <c r="U553" s="13"/>
    </row>
    <row r="554" spans="1:21" ht="14.4">
      <c r="A554" s="13"/>
      <c r="M554" s="13"/>
      <c r="R554" s="13"/>
      <c r="S554" s="13"/>
      <c r="U554" s="13"/>
    </row>
    <row r="555" spans="1:21" ht="14.4">
      <c r="A555" s="13"/>
      <c r="M555" s="13"/>
      <c r="R555" s="13"/>
      <c r="S555" s="13"/>
      <c r="U555" s="13"/>
    </row>
    <row r="556" spans="1:21" ht="14.4">
      <c r="A556" s="13"/>
      <c r="M556" s="13"/>
      <c r="R556" s="13"/>
      <c r="S556" s="13"/>
      <c r="U556" s="13"/>
    </row>
    <row r="557" spans="1:21" ht="14.4">
      <c r="A557" s="13"/>
      <c r="M557" s="13"/>
      <c r="R557" s="13"/>
      <c r="S557" s="13"/>
      <c r="U557" s="13"/>
    </row>
    <row r="558" spans="1:21" ht="14.4">
      <c r="A558" s="13"/>
      <c r="M558" s="13"/>
      <c r="R558" s="13"/>
      <c r="S558" s="13"/>
      <c r="U558" s="13"/>
    </row>
    <row r="559" spans="1:21" ht="14.4">
      <c r="A559" s="13"/>
      <c r="M559" s="13"/>
      <c r="R559" s="13"/>
      <c r="S559" s="13"/>
      <c r="U559" s="13"/>
    </row>
    <row r="560" spans="1:21" ht="14.4">
      <c r="A560" s="13"/>
      <c r="M560" s="13"/>
      <c r="R560" s="13"/>
      <c r="S560" s="13"/>
      <c r="U560" s="13"/>
    </row>
    <row r="561" spans="1:21" ht="14.4">
      <c r="A561" s="13"/>
      <c r="M561" s="13"/>
      <c r="R561" s="13"/>
      <c r="S561" s="13"/>
      <c r="U561" s="13"/>
    </row>
    <row r="562" spans="1:21" ht="14.4">
      <c r="A562" s="13"/>
      <c r="M562" s="13"/>
      <c r="R562" s="13"/>
      <c r="S562" s="13"/>
      <c r="U562" s="13"/>
    </row>
    <row r="563" spans="1:21" ht="14.4">
      <c r="A563" s="13"/>
      <c r="M563" s="13"/>
      <c r="R563" s="13"/>
      <c r="S563" s="13"/>
      <c r="U563" s="13"/>
    </row>
    <row r="564" spans="1:21" ht="14.4">
      <c r="A564" s="13"/>
      <c r="M564" s="13"/>
      <c r="R564" s="13"/>
      <c r="S564" s="13"/>
      <c r="U564" s="13"/>
    </row>
    <row r="565" spans="1:21" ht="14.4">
      <c r="A565" s="13"/>
      <c r="M565" s="13"/>
      <c r="R565" s="13"/>
      <c r="S565" s="13"/>
      <c r="U565" s="13"/>
    </row>
    <row r="566" spans="1:21" ht="14.4">
      <c r="A566" s="13"/>
      <c r="M566" s="13"/>
      <c r="R566" s="13"/>
      <c r="S566" s="13"/>
      <c r="U566" s="13"/>
    </row>
    <row r="567" spans="1:21" ht="14.4">
      <c r="A567" s="13"/>
      <c r="M567" s="13"/>
      <c r="R567" s="13"/>
      <c r="S567" s="13"/>
      <c r="U567" s="13"/>
    </row>
    <row r="568" spans="1:21" ht="14.4">
      <c r="A568" s="13"/>
      <c r="M568" s="13"/>
      <c r="R568" s="13"/>
      <c r="S568" s="13"/>
      <c r="U568" s="13"/>
    </row>
    <row r="569" spans="1:21" ht="14.4">
      <c r="A569" s="13"/>
      <c r="M569" s="13"/>
      <c r="R569" s="13"/>
      <c r="S569" s="13"/>
      <c r="U569" s="13"/>
    </row>
    <row r="570" spans="1:21" ht="14.4">
      <c r="A570" s="13"/>
      <c r="M570" s="13"/>
      <c r="R570" s="13"/>
      <c r="S570" s="13"/>
      <c r="U570" s="13"/>
    </row>
    <row r="571" spans="1:21" ht="14.4">
      <c r="A571" s="13"/>
      <c r="M571" s="13"/>
      <c r="R571" s="13"/>
      <c r="S571" s="13"/>
      <c r="U571" s="13"/>
    </row>
    <row r="572" spans="1:21" ht="14.4">
      <c r="A572" s="13"/>
      <c r="M572" s="13"/>
      <c r="R572" s="13"/>
      <c r="S572" s="13"/>
      <c r="U572" s="13"/>
    </row>
    <row r="573" spans="1:21" ht="14.4">
      <c r="A573" s="13"/>
      <c r="M573" s="13"/>
      <c r="R573" s="13"/>
      <c r="S573" s="13"/>
      <c r="U573" s="13"/>
    </row>
    <row r="574" spans="1:21" ht="14.4">
      <c r="A574" s="13"/>
      <c r="M574" s="13"/>
      <c r="R574" s="13"/>
      <c r="S574" s="13"/>
      <c r="U574" s="13"/>
    </row>
    <row r="575" spans="1:21" ht="14.4">
      <c r="A575" s="13"/>
      <c r="M575" s="13"/>
      <c r="R575" s="13"/>
      <c r="S575" s="13"/>
      <c r="U575" s="13"/>
    </row>
    <row r="576" spans="1:21" ht="14.4">
      <c r="A576" s="13"/>
      <c r="M576" s="13"/>
      <c r="R576" s="13"/>
      <c r="S576" s="13"/>
      <c r="U576" s="13"/>
    </row>
    <row r="577" spans="1:21" ht="14.4">
      <c r="A577" s="13"/>
      <c r="M577" s="13"/>
      <c r="R577" s="13"/>
      <c r="S577" s="13"/>
      <c r="U577" s="13"/>
    </row>
    <row r="578" spans="1:21" ht="14.4">
      <c r="A578" s="13"/>
      <c r="M578" s="13"/>
      <c r="R578" s="13"/>
      <c r="S578" s="13"/>
      <c r="U578" s="13"/>
    </row>
    <row r="579" spans="1:21" ht="14.4">
      <c r="A579" s="13"/>
      <c r="M579" s="13"/>
      <c r="R579" s="13"/>
      <c r="S579" s="13"/>
      <c r="U579" s="13"/>
    </row>
    <row r="580" spans="1:21" ht="14.4">
      <c r="A580" s="13"/>
      <c r="M580" s="13"/>
      <c r="R580" s="13"/>
      <c r="S580" s="13"/>
      <c r="U580" s="13"/>
    </row>
    <row r="581" spans="1:21" ht="14.4">
      <c r="A581" s="13"/>
      <c r="M581" s="13"/>
      <c r="R581" s="13"/>
      <c r="S581" s="13"/>
      <c r="U581" s="13"/>
    </row>
    <row r="582" spans="1:21" ht="14.4">
      <c r="A582" s="13"/>
      <c r="M582" s="13"/>
      <c r="R582" s="13"/>
      <c r="S582" s="13"/>
      <c r="U582" s="13"/>
    </row>
    <row r="583" spans="1:21" ht="14.4">
      <c r="A583" s="13"/>
      <c r="M583" s="13"/>
      <c r="R583" s="13"/>
      <c r="S583" s="13"/>
      <c r="U583" s="13"/>
    </row>
    <row r="584" spans="1:21" ht="14.4">
      <c r="A584" s="13"/>
      <c r="M584" s="13"/>
      <c r="R584" s="13"/>
      <c r="S584" s="13"/>
      <c r="U584" s="13"/>
    </row>
    <row r="585" spans="1:21" ht="14.4">
      <c r="A585" s="13"/>
      <c r="M585" s="13"/>
      <c r="R585" s="13"/>
      <c r="S585" s="13"/>
      <c r="U585" s="13"/>
    </row>
    <row r="586" spans="1:21" ht="14.4">
      <c r="A586" s="13"/>
      <c r="M586" s="13"/>
      <c r="R586" s="13"/>
      <c r="S586" s="13"/>
      <c r="U586" s="13"/>
    </row>
    <row r="587" spans="1:21" ht="14.4">
      <c r="A587" s="13"/>
      <c r="M587" s="13"/>
      <c r="R587" s="13"/>
      <c r="S587" s="13"/>
      <c r="U587" s="13"/>
    </row>
    <row r="588" spans="1:21" ht="14.4">
      <c r="A588" s="13"/>
      <c r="M588" s="13"/>
      <c r="R588" s="13"/>
      <c r="S588" s="13"/>
      <c r="U588" s="13"/>
    </row>
    <row r="589" spans="1:21" ht="14.4">
      <c r="A589" s="13"/>
      <c r="M589" s="13"/>
      <c r="R589" s="13"/>
      <c r="S589" s="13"/>
      <c r="U589" s="13"/>
    </row>
    <row r="590" spans="1:21" ht="14.4">
      <c r="A590" s="13"/>
      <c r="M590" s="13"/>
      <c r="R590" s="13"/>
      <c r="S590" s="13"/>
      <c r="U590" s="13"/>
    </row>
    <row r="591" spans="1:21" ht="14.4">
      <c r="A591" s="13"/>
      <c r="M591" s="13"/>
      <c r="R591" s="13"/>
      <c r="S591" s="13"/>
      <c r="U591" s="13"/>
    </row>
    <row r="592" spans="1:21" ht="14.4">
      <c r="A592" s="13"/>
      <c r="M592" s="13"/>
      <c r="R592" s="13"/>
      <c r="S592" s="13"/>
      <c r="U592" s="13"/>
    </row>
    <row r="593" spans="1:21" ht="14.4">
      <c r="A593" s="13"/>
      <c r="M593" s="13"/>
      <c r="R593" s="13"/>
      <c r="S593" s="13"/>
      <c r="U593" s="13"/>
    </row>
    <row r="594" spans="1:21" ht="14.4">
      <c r="A594" s="13"/>
      <c r="M594" s="13"/>
      <c r="R594" s="13"/>
      <c r="S594" s="13"/>
      <c r="U594" s="13"/>
    </row>
    <row r="595" spans="1:21" ht="14.4">
      <c r="A595" s="13"/>
      <c r="M595" s="13"/>
      <c r="R595" s="13"/>
      <c r="S595" s="13"/>
      <c r="U595" s="13"/>
    </row>
    <row r="596" spans="1:21" ht="14.4">
      <c r="A596" s="13"/>
      <c r="M596" s="13"/>
      <c r="R596" s="13"/>
      <c r="S596" s="13"/>
      <c r="U596" s="13"/>
    </row>
    <row r="597" spans="1:21" ht="14.4">
      <c r="A597" s="13"/>
      <c r="M597" s="13"/>
      <c r="R597" s="13"/>
      <c r="S597" s="13"/>
      <c r="U597" s="13"/>
    </row>
    <row r="598" spans="1:21" ht="14.4">
      <c r="A598" s="13"/>
      <c r="M598" s="13"/>
      <c r="R598" s="13"/>
      <c r="S598" s="13"/>
      <c r="U598" s="13"/>
    </row>
    <row r="599" spans="1:21" ht="14.4">
      <c r="A599" s="13"/>
      <c r="M599" s="13"/>
      <c r="R599" s="13"/>
      <c r="S599" s="13"/>
      <c r="U599" s="13"/>
    </row>
    <row r="600" spans="1:21" ht="14.4">
      <c r="A600" s="13"/>
      <c r="M600" s="13"/>
      <c r="R600" s="13"/>
      <c r="S600" s="13"/>
      <c r="U600" s="13"/>
    </row>
    <row r="601" spans="1:21" ht="14.4">
      <c r="A601" s="13"/>
      <c r="M601" s="13"/>
      <c r="R601" s="13"/>
      <c r="S601" s="13"/>
      <c r="U601" s="13"/>
    </row>
    <row r="602" spans="1:21" ht="14.4">
      <c r="A602" s="13"/>
      <c r="M602" s="13"/>
      <c r="R602" s="13"/>
      <c r="S602" s="13"/>
      <c r="U602" s="13"/>
    </row>
    <row r="603" spans="1:21" ht="14.4">
      <c r="A603" s="13"/>
      <c r="M603" s="13"/>
      <c r="R603" s="13"/>
      <c r="S603" s="13"/>
      <c r="U603" s="13"/>
    </row>
    <row r="604" spans="1:21" ht="14.4">
      <c r="A604" s="13"/>
      <c r="M604" s="13"/>
      <c r="R604" s="13"/>
      <c r="S604" s="13"/>
      <c r="U604" s="13"/>
    </row>
    <row r="605" spans="1:21" ht="14.4">
      <c r="A605" s="13"/>
      <c r="M605" s="13"/>
      <c r="R605" s="13"/>
      <c r="S605" s="13"/>
      <c r="U605" s="13"/>
    </row>
    <row r="606" spans="1:21" ht="14.4">
      <c r="A606" s="13"/>
      <c r="M606" s="13"/>
      <c r="R606" s="13"/>
      <c r="S606" s="13"/>
      <c r="U606" s="13"/>
    </row>
    <row r="607" spans="1:21" ht="14.4">
      <c r="A607" s="13"/>
      <c r="M607" s="13"/>
      <c r="R607" s="13"/>
      <c r="S607" s="13"/>
      <c r="U607" s="13"/>
    </row>
    <row r="608" spans="1:21" ht="14.4">
      <c r="A608" s="13"/>
      <c r="M608" s="13"/>
      <c r="R608" s="13"/>
      <c r="S608" s="13"/>
      <c r="U608" s="13"/>
    </row>
    <row r="609" spans="1:21" ht="14.4">
      <c r="A609" s="13"/>
      <c r="M609" s="13"/>
      <c r="R609" s="13"/>
      <c r="S609" s="13"/>
      <c r="U609" s="13"/>
    </row>
    <row r="610" spans="1:21" ht="14.4">
      <c r="A610" s="13"/>
      <c r="M610" s="13"/>
      <c r="R610" s="13"/>
      <c r="S610" s="13"/>
      <c r="U610" s="13"/>
    </row>
    <row r="611" spans="1:21" ht="14.4">
      <c r="A611" s="13"/>
      <c r="M611" s="13"/>
      <c r="R611" s="13"/>
      <c r="S611" s="13"/>
      <c r="U611" s="13"/>
    </row>
    <row r="612" spans="1:21" ht="14.4">
      <c r="A612" s="13"/>
      <c r="M612" s="13"/>
      <c r="R612" s="13"/>
      <c r="S612" s="13"/>
      <c r="U612" s="13"/>
    </row>
    <row r="613" spans="1:21" ht="14.4">
      <c r="A613" s="13"/>
      <c r="M613" s="13"/>
      <c r="R613" s="13"/>
      <c r="S613" s="13"/>
      <c r="U613" s="13"/>
    </row>
    <row r="614" spans="1:21" ht="14.4">
      <c r="A614" s="13"/>
      <c r="M614" s="13"/>
      <c r="R614" s="13"/>
      <c r="S614" s="13"/>
      <c r="U614" s="13"/>
    </row>
    <row r="615" spans="1:21" ht="14.4">
      <c r="A615" s="13"/>
      <c r="M615" s="13"/>
      <c r="R615" s="13"/>
      <c r="S615" s="13"/>
      <c r="U615" s="13"/>
    </row>
    <row r="616" spans="1:21" ht="14.4">
      <c r="A616" s="13"/>
      <c r="M616" s="13"/>
      <c r="R616" s="13"/>
      <c r="S616" s="13"/>
      <c r="U616" s="13"/>
    </row>
    <row r="617" spans="1:21" ht="14.4">
      <c r="A617" s="13"/>
      <c r="M617" s="13"/>
      <c r="R617" s="13"/>
      <c r="S617" s="13"/>
      <c r="U617" s="13"/>
    </row>
    <row r="618" spans="1:21" ht="14.4">
      <c r="A618" s="13"/>
      <c r="M618" s="13"/>
      <c r="R618" s="13"/>
      <c r="S618" s="13"/>
      <c r="U618" s="13"/>
    </row>
    <row r="619" spans="1:21" ht="14.4">
      <c r="A619" s="13"/>
      <c r="M619" s="13"/>
      <c r="R619" s="13"/>
      <c r="S619" s="13"/>
      <c r="U619" s="13"/>
    </row>
    <row r="620" spans="1:21" ht="14.4">
      <c r="A620" s="13"/>
      <c r="M620" s="13"/>
      <c r="R620" s="13"/>
      <c r="S620" s="13"/>
      <c r="U620" s="13"/>
    </row>
    <row r="621" spans="1:21" ht="14.4">
      <c r="A621" s="13"/>
      <c r="M621" s="13"/>
      <c r="R621" s="13"/>
      <c r="S621" s="13"/>
      <c r="U621" s="13"/>
    </row>
    <row r="622" spans="1:21" ht="14.4">
      <c r="A622" s="13"/>
      <c r="M622" s="13"/>
      <c r="R622" s="13"/>
      <c r="S622" s="13"/>
      <c r="U622" s="13"/>
    </row>
    <row r="623" spans="1:21" ht="14.4">
      <c r="A623" s="13"/>
      <c r="M623" s="13"/>
      <c r="R623" s="13"/>
      <c r="S623" s="13"/>
      <c r="U623" s="13"/>
    </row>
    <row r="624" spans="1:21" ht="14.4">
      <c r="A624" s="13"/>
      <c r="M624" s="13"/>
      <c r="R624" s="13"/>
      <c r="S624" s="13"/>
      <c r="U624" s="13"/>
    </row>
    <row r="625" spans="1:21" ht="14.4">
      <c r="A625" s="13"/>
      <c r="M625" s="13"/>
      <c r="R625" s="13"/>
      <c r="S625" s="13"/>
      <c r="U625" s="13"/>
    </row>
    <row r="626" spans="1:21" ht="14.4">
      <c r="A626" s="13"/>
      <c r="M626" s="13"/>
      <c r="R626" s="13"/>
      <c r="S626" s="13"/>
      <c r="U626" s="13"/>
    </row>
    <row r="627" spans="1:21" ht="14.4">
      <c r="A627" s="13"/>
      <c r="M627" s="13"/>
      <c r="R627" s="13"/>
      <c r="S627" s="13"/>
      <c r="U627" s="13"/>
    </row>
    <row r="628" spans="1:21" ht="14.4">
      <c r="A628" s="13"/>
      <c r="M628" s="13"/>
      <c r="R628" s="13"/>
      <c r="S628" s="13"/>
      <c r="U628" s="13"/>
    </row>
    <row r="629" spans="1:21" ht="14.4">
      <c r="A629" s="13"/>
      <c r="M629" s="13"/>
      <c r="R629" s="13"/>
      <c r="S629" s="13"/>
      <c r="U629" s="13"/>
    </row>
    <row r="630" spans="1:21" ht="14.4">
      <c r="A630" s="13"/>
      <c r="M630" s="13"/>
      <c r="R630" s="13"/>
      <c r="S630" s="13"/>
      <c r="U630" s="13"/>
    </row>
    <row r="631" spans="1:21" ht="14.4">
      <c r="A631" s="13"/>
      <c r="M631" s="13"/>
      <c r="R631" s="13"/>
      <c r="S631" s="13"/>
      <c r="U631" s="13"/>
    </row>
    <row r="632" spans="1:21" ht="14.4">
      <c r="A632" s="13"/>
      <c r="M632" s="13"/>
      <c r="R632" s="13"/>
      <c r="S632" s="13"/>
      <c r="U632" s="13"/>
    </row>
    <row r="633" spans="1:21" ht="14.4">
      <c r="A633" s="13"/>
      <c r="M633" s="13"/>
      <c r="R633" s="13"/>
      <c r="S633" s="13"/>
      <c r="U633" s="13"/>
    </row>
    <row r="634" spans="1:21" ht="14.4">
      <c r="A634" s="13"/>
      <c r="M634" s="13"/>
      <c r="R634" s="13"/>
      <c r="S634" s="13"/>
      <c r="U634" s="13"/>
    </row>
    <row r="635" spans="1:21" ht="14.4">
      <c r="A635" s="13"/>
      <c r="M635" s="13"/>
      <c r="R635" s="13"/>
      <c r="S635" s="13"/>
      <c r="U635" s="13"/>
    </row>
    <row r="636" spans="1:21" ht="14.4">
      <c r="A636" s="13"/>
      <c r="M636" s="13"/>
      <c r="R636" s="13"/>
      <c r="S636" s="13"/>
      <c r="U636" s="13"/>
    </row>
    <row r="637" spans="1:21" ht="14.4">
      <c r="A637" s="13"/>
      <c r="M637" s="13"/>
      <c r="R637" s="13"/>
      <c r="S637" s="13"/>
      <c r="U637" s="13"/>
    </row>
    <row r="638" spans="1:21" ht="14.4">
      <c r="A638" s="13"/>
      <c r="M638" s="13"/>
      <c r="R638" s="13"/>
      <c r="S638" s="13"/>
      <c r="U638" s="13"/>
    </row>
    <row r="639" spans="1:21" ht="14.4">
      <c r="A639" s="13"/>
      <c r="M639" s="13"/>
      <c r="R639" s="13"/>
      <c r="S639" s="13"/>
      <c r="U639" s="13"/>
    </row>
    <row r="640" spans="1:21" ht="14.4">
      <c r="A640" s="13"/>
      <c r="M640" s="13"/>
      <c r="R640" s="13"/>
      <c r="S640" s="13"/>
      <c r="U640" s="13"/>
    </row>
    <row r="641" spans="1:21" ht="14.4">
      <c r="A641" s="13"/>
      <c r="M641" s="13"/>
      <c r="R641" s="13"/>
      <c r="S641" s="13"/>
      <c r="U641" s="13"/>
    </row>
    <row r="642" spans="1:21" ht="14.4">
      <c r="A642" s="13"/>
      <c r="M642" s="13"/>
      <c r="R642" s="13"/>
      <c r="S642" s="13"/>
      <c r="U642" s="13"/>
    </row>
    <row r="643" spans="1:21" ht="14.4">
      <c r="A643" s="13"/>
      <c r="M643" s="13"/>
      <c r="R643" s="13"/>
      <c r="S643" s="13"/>
      <c r="U643" s="13"/>
    </row>
    <row r="644" spans="1:21" ht="14.4">
      <c r="A644" s="13"/>
      <c r="M644" s="13"/>
      <c r="R644" s="13"/>
      <c r="S644" s="13"/>
      <c r="U644" s="13"/>
    </row>
    <row r="645" spans="1:21" ht="14.4">
      <c r="A645" s="13"/>
      <c r="M645" s="13"/>
      <c r="R645" s="13"/>
      <c r="S645" s="13"/>
      <c r="U645" s="13"/>
    </row>
    <row r="646" spans="1:21" ht="14.4">
      <c r="A646" s="13"/>
      <c r="M646" s="13"/>
      <c r="R646" s="13"/>
      <c r="S646" s="13"/>
      <c r="U646" s="13"/>
    </row>
    <row r="647" spans="1:21" ht="14.4">
      <c r="A647" s="13"/>
      <c r="M647" s="13"/>
      <c r="R647" s="13"/>
      <c r="S647" s="13"/>
      <c r="U647" s="13"/>
    </row>
    <row r="648" spans="1:21" ht="14.4">
      <c r="A648" s="13"/>
      <c r="M648" s="13"/>
      <c r="R648" s="13"/>
      <c r="S648" s="13"/>
      <c r="U648" s="13"/>
    </row>
    <row r="649" spans="1:21" ht="14.4">
      <c r="A649" s="13"/>
      <c r="M649" s="13"/>
      <c r="R649" s="13"/>
      <c r="S649" s="13"/>
      <c r="U649" s="13"/>
    </row>
    <row r="650" spans="1:21" ht="14.4">
      <c r="A650" s="13"/>
      <c r="M650" s="13"/>
      <c r="R650" s="13"/>
      <c r="S650" s="13"/>
      <c r="U650" s="13"/>
    </row>
    <row r="651" spans="1:21" ht="14.4">
      <c r="A651" s="13"/>
      <c r="M651" s="13"/>
      <c r="R651" s="13"/>
      <c r="S651" s="13"/>
      <c r="U651" s="13"/>
    </row>
    <row r="652" spans="1:21" ht="14.4">
      <c r="A652" s="13"/>
      <c r="M652" s="13"/>
      <c r="R652" s="13"/>
      <c r="S652" s="13"/>
      <c r="U652" s="13"/>
    </row>
    <row r="653" spans="1:21" ht="14.4">
      <c r="A653" s="13"/>
      <c r="M653" s="13"/>
      <c r="R653" s="13"/>
      <c r="S653" s="13"/>
      <c r="U653" s="13"/>
    </row>
    <row r="654" spans="1:21" ht="14.4">
      <c r="A654" s="13"/>
      <c r="M654" s="13"/>
      <c r="R654" s="13"/>
      <c r="S654" s="13"/>
      <c r="U654" s="13"/>
    </row>
    <row r="655" spans="1:21" ht="14.4">
      <c r="A655" s="13"/>
      <c r="M655" s="13"/>
      <c r="R655" s="13"/>
      <c r="S655" s="13"/>
      <c r="U655" s="13"/>
    </row>
    <row r="656" spans="1:21" ht="14.4">
      <c r="A656" s="13"/>
      <c r="M656" s="13"/>
      <c r="R656" s="13"/>
      <c r="S656" s="13"/>
      <c r="U656" s="13"/>
    </row>
    <row r="657" spans="1:21" ht="14.4">
      <c r="A657" s="13"/>
      <c r="M657" s="13"/>
      <c r="R657" s="13"/>
      <c r="S657" s="13"/>
      <c r="U657" s="13"/>
    </row>
    <row r="658" spans="1:21" ht="14.4">
      <c r="A658" s="13"/>
      <c r="M658" s="13"/>
      <c r="R658" s="13"/>
      <c r="S658" s="13"/>
      <c r="U658" s="13"/>
    </row>
    <row r="659" spans="1:21" ht="14.4">
      <c r="A659" s="13"/>
      <c r="M659" s="13"/>
      <c r="R659" s="13"/>
      <c r="S659" s="13"/>
      <c r="U659" s="13"/>
    </row>
    <row r="660" spans="1:21" ht="14.4">
      <c r="A660" s="13"/>
      <c r="M660" s="13"/>
      <c r="R660" s="13"/>
      <c r="S660" s="13"/>
      <c r="U660" s="13"/>
    </row>
    <row r="661" spans="1:21" ht="14.4">
      <c r="A661" s="13"/>
      <c r="M661" s="13"/>
      <c r="R661" s="13"/>
      <c r="S661" s="13"/>
      <c r="U661" s="13"/>
    </row>
    <row r="662" spans="1:21" ht="14.4">
      <c r="A662" s="13"/>
      <c r="M662" s="13"/>
      <c r="R662" s="13"/>
      <c r="S662" s="13"/>
      <c r="U662" s="13"/>
    </row>
    <row r="663" spans="1:21" ht="14.4">
      <c r="A663" s="13"/>
      <c r="M663" s="13"/>
      <c r="R663" s="13"/>
      <c r="S663" s="13"/>
      <c r="U663" s="13"/>
    </row>
    <row r="664" spans="1:21" ht="14.4">
      <c r="A664" s="13"/>
      <c r="M664" s="13"/>
      <c r="R664" s="13"/>
      <c r="S664" s="13"/>
      <c r="U664" s="13"/>
    </row>
    <row r="665" spans="1:21" ht="14.4">
      <c r="A665" s="13"/>
      <c r="M665" s="13"/>
      <c r="R665" s="13"/>
      <c r="S665" s="13"/>
      <c r="U665" s="13"/>
    </row>
    <row r="666" spans="1:21" ht="14.4">
      <c r="A666" s="13"/>
      <c r="M666" s="13"/>
      <c r="R666" s="13"/>
      <c r="S666" s="13"/>
      <c r="U666" s="13"/>
    </row>
    <row r="667" spans="1:21" ht="14.4">
      <c r="A667" s="13"/>
      <c r="M667" s="13"/>
      <c r="R667" s="13"/>
      <c r="S667" s="13"/>
      <c r="U667" s="13"/>
    </row>
    <row r="668" spans="1:21" ht="14.4">
      <c r="A668" s="13"/>
      <c r="M668" s="13"/>
      <c r="R668" s="13"/>
      <c r="S668" s="13"/>
      <c r="U668" s="13"/>
    </row>
    <row r="669" spans="1:21" ht="14.4">
      <c r="A669" s="13"/>
      <c r="M669" s="13"/>
      <c r="R669" s="13"/>
      <c r="S669" s="13"/>
      <c r="U669" s="13"/>
    </row>
    <row r="670" spans="1:21" ht="14.4">
      <c r="A670" s="13"/>
      <c r="M670" s="13"/>
      <c r="R670" s="13"/>
      <c r="S670" s="13"/>
      <c r="U670" s="13"/>
    </row>
    <row r="671" spans="1:21" ht="14.4">
      <c r="A671" s="13"/>
      <c r="M671" s="13"/>
      <c r="R671" s="13"/>
      <c r="S671" s="13"/>
      <c r="U671" s="13"/>
    </row>
    <row r="672" spans="1:21" ht="14.4">
      <c r="A672" s="13"/>
      <c r="M672" s="13"/>
      <c r="R672" s="13"/>
      <c r="S672" s="13"/>
      <c r="U672" s="13"/>
    </row>
    <row r="673" spans="1:21" ht="14.4">
      <c r="A673" s="13"/>
      <c r="M673" s="13"/>
      <c r="R673" s="13"/>
      <c r="S673" s="13"/>
      <c r="U673" s="13"/>
    </row>
    <row r="674" spans="1:21" ht="14.4">
      <c r="A674" s="13"/>
      <c r="M674" s="13"/>
      <c r="R674" s="13"/>
      <c r="S674" s="13"/>
      <c r="U674" s="13"/>
    </row>
    <row r="675" spans="1:21" ht="14.4">
      <c r="A675" s="13"/>
      <c r="M675" s="13"/>
      <c r="R675" s="13"/>
      <c r="S675" s="13"/>
      <c r="U675" s="13"/>
    </row>
    <row r="676" spans="1:21" ht="14.4">
      <c r="A676" s="13"/>
      <c r="M676" s="13"/>
      <c r="R676" s="13"/>
      <c r="S676" s="13"/>
      <c r="U676" s="13"/>
    </row>
    <row r="677" spans="1:21" ht="14.4">
      <c r="A677" s="13"/>
      <c r="M677" s="13"/>
      <c r="R677" s="13"/>
      <c r="S677" s="13"/>
      <c r="U677" s="13"/>
    </row>
    <row r="678" spans="1:21" ht="14.4">
      <c r="A678" s="13"/>
      <c r="M678" s="13"/>
      <c r="R678" s="13"/>
      <c r="S678" s="13"/>
      <c r="U678" s="13"/>
    </row>
    <row r="679" spans="1:21" ht="14.4">
      <c r="A679" s="13"/>
      <c r="M679" s="13"/>
      <c r="R679" s="13"/>
      <c r="S679" s="13"/>
      <c r="U679" s="13"/>
    </row>
    <row r="680" spans="1:21" ht="14.4">
      <c r="A680" s="13"/>
      <c r="M680" s="13"/>
      <c r="R680" s="13"/>
      <c r="S680" s="13"/>
      <c r="U680" s="13"/>
    </row>
    <row r="681" spans="1:21" ht="14.4">
      <c r="A681" s="13"/>
      <c r="M681" s="13"/>
      <c r="R681" s="13"/>
      <c r="S681" s="13"/>
      <c r="U681" s="13"/>
    </row>
    <row r="682" spans="1:21" ht="14.4">
      <c r="A682" s="13"/>
      <c r="M682" s="13"/>
      <c r="R682" s="13"/>
      <c r="S682" s="13"/>
      <c r="U682" s="13"/>
    </row>
    <row r="683" spans="1:21" ht="14.4">
      <c r="A683" s="13"/>
      <c r="M683" s="13"/>
      <c r="R683" s="13"/>
      <c r="S683" s="13"/>
      <c r="U683" s="13"/>
    </row>
    <row r="684" spans="1:21" ht="14.4">
      <c r="A684" s="13"/>
      <c r="M684" s="13"/>
      <c r="R684" s="13"/>
      <c r="S684" s="13"/>
      <c r="U684" s="13"/>
    </row>
    <row r="685" spans="1:21" ht="14.4">
      <c r="A685" s="13"/>
      <c r="M685" s="13"/>
      <c r="R685" s="13"/>
      <c r="S685" s="13"/>
      <c r="U685" s="13"/>
    </row>
    <row r="686" spans="1:21" ht="14.4">
      <c r="A686" s="13"/>
      <c r="M686" s="13"/>
      <c r="R686" s="13"/>
      <c r="S686" s="13"/>
      <c r="U686" s="13"/>
    </row>
    <row r="687" spans="1:21" ht="14.4">
      <c r="A687" s="13"/>
      <c r="M687" s="13"/>
      <c r="R687" s="13"/>
      <c r="S687" s="13"/>
      <c r="U687" s="13"/>
    </row>
    <row r="688" spans="1:21" ht="14.4">
      <c r="A688" s="13"/>
      <c r="M688" s="13"/>
      <c r="R688" s="13"/>
      <c r="S688" s="13"/>
      <c r="U688" s="13"/>
    </row>
    <row r="689" spans="1:21" ht="14.4">
      <c r="A689" s="13"/>
      <c r="M689" s="13"/>
      <c r="R689" s="13"/>
      <c r="S689" s="13"/>
      <c r="U689" s="13"/>
    </row>
    <row r="690" spans="1:21" ht="14.4">
      <c r="A690" s="13"/>
      <c r="M690" s="13"/>
      <c r="R690" s="13"/>
      <c r="S690" s="13"/>
      <c r="U690" s="13"/>
    </row>
    <row r="691" spans="1:21" ht="14.4">
      <c r="A691" s="13"/>
      <c r="M691" s="13"/>
      <c r="R691" s="13"/>
      <c r="S691" s="13"/>
      <c r="U691" s="13"/>
    </row>
    <row r="692" spans="1:21" ht="14.4">
      <c r="A692" s="13"/>
      <c r="M692" s="13"/>
      <c r="R692" s="13"/>
      <c r="S692" s="13"/>
      <c r="U692" s="13"/>
    </row>
    <row r="693" spans="1:21" ht="14.4">
      <c r="A693" s="13"/>
      <c r="M693" s="13"/>
      <c r="R693" s="13"/>
      <c r="S693" s="13"/>
      <c r="U693" s="13"/>
    </row>
    <row r="694" spans="1:21" ht="14.4">
      <c r="A694" s="13"/>
      <c r="M694" s="13"/>
      <c r="R694" s="13"/>
      <c r="S694" s="13"/>
      <c r="U694" s="13"/>
    </row>
    <row r="695" spans="1:21" ht="14.4">
      <c r="A695" s="13"/>
      <c r="M695" s="13"/>
      <c r="R695" s="13"/>
      <c r="S695" s="13"/>
      <c r="U695" s="13"/>
    </row>
    <row r="696" spans="1:21" ht="14.4">
      <c r="A696" s="13"/>
      <c r="M696" s="13"/>
      <c r="R696" s="13"/>
      <c r="S696" s="13"/>
      <c r="U696" s="13"/>
    </row>
    <row r="697" spans="1:21" ht="14.4">
      <c r="A697" s="13"/>
      <c r="M697" s="13"/>
      <c r="R697" s="13"/>
      <c r="S697" s="13"/>
      <c r="U697" s="13"/>
    </row>
    <row r="698" spans="1:21" ht="14.4">
      <c r="A698" s="13"/>
      <c r="M698" s="13"/>
      <c r="R698" s="13"/>
      <c r="S698" s="13"/>
      <c r="U698" s="13"/>
    </row>
    <row r="699" spans="1:21" ht="14.4">
      <c r="A699" s="13"/>
      <c r="M699" s="13"/>
      <c r="R699" s="13"/>
      <c r="S699" s="13"/>
      <c r="U699" s="13"/>
    </row>
    <row r="700" spans="1:21" ht="14.4">
      <c r="A700" s="13"/>
      <c r="M700" s="13"/>
      <c r="R700" s="13"/>
      <c r="S700" s="13"/>
      <c r="U700" s="13"/>
    </row>
    <row r="701" spans="1:21" ht="14.4">
      <c r="A701" s="13"/>
      <c r="M701" s="13"/>
      <c r="R701" s="13"/>
      <c r="S701" s="13"/>
      <c r="U701" s="13"/>
    </row>
    <row r="702" spans="1:21" ht="14.4">
      <c r="A702" s="13"/>
      <c r="M702" s="13"/>
      <c r="R702" s="13"/>
      <c r="S702" s="13"/>
      <c r="U702" s="13"/>
    </row>
    <row r="703" spans="1:21" ht="14.4">
      <c r="A703" s="13"/>
      <c r="M703" s="13"/>
      <c r="R703" s="13"/>
      <c r="S703" s="13"/>
      <c r="U703" s="13"/>
    </row>
    <row r="704" spans="1:21" ht="14.4">
      <c r="A704" s="13"/>
      <c r="M704" s="13"/>
      <c r="R704" s="13"/>
      <c r="S704" s="13"/>
      <c r="U704" s="13"/>
    </row>
    <row r="705" spans="1:21" ht="14.4">
      <c r="A705" s="13"/>
      <c r="M705" s="13"/>
      <c r="R705" s="13"/>
      <c r="S705" s="13"/>
      <c r="U705" s="13"/>
    </row>
    <row r="706" spans="1:21" ht="14.4">
      <c r="A706" s="13"/>
      <c r="M706" s="13"/>
      <c r="R706" s="13"/>
      <c r="S706" s="13"/>
      <c r="U706" s="13"/>
    </row>
    <row r="707" spans="1:21" ht="14.4">
      <c r="A707" s="13"/>
      <c r="M707" s="13"/>
      <c r="R707" s="13"/>
      <c r="S707" s="13"/>
      <c r="U707" s="13"/>
    </row>
    <row r="708" spans="1:21" ht="14.4">
      <c r="A708" s="13"/>
      <c r="M708" s="13"/>
      <c r="R708" s="13"/>
      <c r="S708" s="13"/>
      <c r="U708" s="13"/>
    </row>
    <row r="709" spans="1:21" ht="14.4">
      <c r="A709" s="13"/>
      <c r="M709" s="13"/>
      <c r="R709" s="13"/>
      <c r="S709" s="13"/>
      <c r="U709" s="13"/>
    </row>
    <row r="710" spans="1:21" ht="14.4">
      <c r="A710" s="13"/>
      <c r="M710" s="13"/>
      <c r="R710" s="13"/>
      <c r="S710" s="13"/>
      <c r="U710" s="13"/>
    </row>
    <row r="711" spans="1:21" ht="14.4">
      <c r="A711" s="13"/>
      <c r="M711" s="13"/>
      <c r="R711" s="13"/>
      <c r="S711" s="13"/>
      <c r="U711" s="13"/>
    </row>
    <row r="712" spans="1:21" ht="14.4">
      <c r="A712" s="13"/>
      <c r="M712" s="13"/>
      <c r="R712" s="13"/>
      <c r="S712" s="13"/>
      <c r="U712" s="13"/>
    </row>
    <row r="713" spans="1:21" ht="14.4">
      <c r="A713" s="13"/>
      <c r="M713" s="13"/>
      <c r="R713" s="13"/>
      <c r="S713" s="13"/>
      <c r="U713" s="13"/>
    </row>
    <row r="714" spans="1:21" ht="14.4">
      <c r="A714" s="13"/>
      <c r="M714" s="13"/>
      <c r="R714" s="13"/>
      <c r="S714" s="13"/>
      <c r="U714" s="13"/>
    </row>
    <row r="715" spans="1:21" ht="14.4">
      <c r="A715" s="13"/>
      <c r="M715" s="13"/>
      <c r="R715" s="13"/>
      <c r="S715" s="13"/>
      <c r="U715" s="13"/>
    </row>
    <row r="716" spans="1:21" ht="14.4">
      <c r="A716" s="13"/>
      <c r="M716" s="13"/>
      <c r="R716" s="13"/>
      <c r="S716" s="13"/>
      <c r="U716" s="13"/>
    </row>
    <row r="717" spans="1:21" ht="14.4">
      <c r="A717" s="13"/>
      <c r="M717" s="13"/>
      <c r="R717" s="13"/>
      <c r="S717" s="13"/>
      <c r="U717" s="13"/>
    </row>
    <row r="718" spans="1:21" ht="14.4">
      <c r="A718" s="13"/>
      <c r="M718" s="13"/>
      <c r="R718" s="13"/>
      <c r="S718" s="13"/>
      <c r="U718" s="13"/>
    </row>
    <row r="719" spans="1:21" ht="14.4">
      <c r="A719" s="13"/>
      <c r="M719" s="13"/>
      <c r="R719" s="13"/>
      <c r="S719" s="13"/>
      <c r="U719" s="13"/>
    </row>
    <row r="720" spans="1:21" ht="14.4">
      <c r="A720" s="13"/>
      <c r="M720" s="13"/>
      <c r="R720" s="13"/>
      <c r="S720" s="13"/>
      <c r="U720" s="13"/>
    </row>
    <row r="721" spans="1:21" ht="14.4">
      <c r="A721" s="13"/>
      <c r="M721" s="13"/>
      <c r="R721" s="13"/>
      <c r="S721" s="13"/>
      <c r="U721" s="13"/>
    </row>
    <row r="722" spans="1:21" ht="14.4">
      <c r="A722" s="13"/>
      <c r="M722" s="13"/>
      <c r="R722" s="13"/>
      <c r="S722" s="13"/>
      <c r="U722" s="13"/>
    </row>
    <row r="723" spans="1:21" ht="14.4">
      <c r="A723" s="13"/>
      <c r="M723" s="13"/>
      <c r="R723" s="13"/>
      <c r="S723" s="13"/>
      <c r="U723" s="13"/>
    </row>
    <row r="724" spans="1:21" ht="14.4">
      <c r="A724" s="13"/>
      <c r="M724" s="13"/>
      <c r="R724" s="13"/>
      <c r="S724" s="13"/>
      <c r="U724" s="13"/>
    </row>
    <row r="725" spans="1:21" ht="14.4">
      <c r="A725" s="13"/>
      <c r="M725" s="13"/>
      <c r="R725" s="13"/>
      <c r="S725" s="13"/>
      <c r="U725" s="13"/>
    </row>
    <row r="726" spans="1:21" ht="14.4">
      <c r="A726" s="13"/>
      <c r="M726" s="13"/>
      <c r="R726" s="13"/>
      <c r="S726" s="13"/>
      <c r="U726" s="13"/>
    </row>
    <row r="727" spans="1:21" ht="14.4">
      <c r="A727" s="13"/>
      <c r="M727" s="13"/>
      <c r="R727" s="13"/>
      <c r="S727" s="13"/>
      <c r="U727" s="13"/>
    </row>
    <row r="728" spans="1:21" ht="14.4">
      <c r="A728" s="13"/>
      <c r="M728" s="13"/>
      <c r="R728" s="13"/>
      <c r="S728" s="13"/>
      <c r="U728" s="13"/>
    </row>
    <row r="729" spans="1:21" ht="14.4">
      <c r="A729" s="13"/>
      <c r="M729" s="13"/>
      <c r="R729" s="13"/>
      <c r="S729" s="13"/>
      <c r="U729" s="13"/>
    </row>
    <row r="730" spans="1:21" ht="14.4">
      <c r="A730" s="13"/>
      <c r="M730" s="13"/>
      <c r="R730" s="13"/>
      <c r="S730" s="13"/>
      <c r="U730" s="13"/>
    </row>
    <row r="731" spans="1:21" ht="14.4">
      <c r="A731" s="13"/>
      <c r="M731" s="13"/>
      <c r="R731" s="13"/>
      <c r="S731" s="13"/>
      <c r="U731" s="13"/>
    </row>
    <row r="732" spans="1:21" ht="14.4">
      <c r="A732" s="13"/>
      <c r="M732" s="13"/>
      <c r="R732" s="13"/>
      <c r="S732" s="13"/>
      <c r="U732" s="13"/>
    </row>
    <row r="733" spans="1:21" ht="14.4">
      <c r="A733" s="13"/>
      <c r="M733" s="13"/>
      <c r="R733" s="13"/>
      <c r="S733" s="13"/>
      <c r="U733" s="13"/>
    </row>
    <row r="734" spans="1:21" ht="14.4">
      <c r="A734" s="13"/>
      <c r="M734" s="13"/>
      <c r="R734" s="13"/>
      <c r="S734" s="13"/>
      <c r="U734" s="13"/>
    </row>
    <row r="735" spans="1:21" ht="14.4">
      <c r="A735" s="13"/>
      <c r="M735" s="13"/>
      <c r="R735" s="13"/>
      <c r="S735" s="13"/>
      <c r="U735" s="13"/>
    </row>
    <row r="736" spans="1:21" ht="14.4">
      <c r="A736" s="13"/>
      <c r="M736" s="13"/>
      <c r="R736" s="13"/>
      <c r="S736" s="13"/>
      <c r="U736" s="13"/>
    </row>
    <row r="737" spans="1:21" ht="14.4">
      <c r="A737" s="13"/>
      <c r="M737" s="13"/>
      <c r="R737" s="13"/>
      <c r="S737" s="13"/>
      <c r="U737" s="13"/>
    </row>
    <row r="738" spans="1:21" ht="14.4">
      <c r="A738" s="13"/>
      <c r="M738" s="13"/>
      <c r="R738" s="13"/>
      <c r="S738" s="13"/>
      <c r="U738" s="13"/>
    </row>
    <row r="739" spans="1:21" ht="14.4">
      <c r="A739" s="13"/>
      <c r="M739" s="13"/>
      <c r="R739" s="13"/>
      <c r="S739" s="13"/>
      <c r="U739" s="13"/>
    </row>
    <row r="740" spans="1:21" ht="14.4">
      <c r="A740" s="13"/>
      <c r="M740" s="13"/>
      <c r="R740" s="13"/>
      <c r="S740" s="13"/>
      <c r="U740" s="13"/>
    </row>
    <row r="741" spans="1:21" ht="14.4">
      <c r="A741" s="13"/>
      <c r="M741" s="13"/>
      <c r="R741" s="13"/>
      <c r="S741" s="13"/>
      <c r="U741" s="13"/>
    </row>
    <row r="742" spans="1:21" ht="14.4">
      <c r="A742" s="13"/>
      <c r="M742" s="13"/>
      <c r="R742" s="13"/>
      <c r="S742" s="13"/>
      <c r="U742" s="13"/>
    </row>
    <row r="743" spans="1:21" ht="14.4">
      <c r="A743" s="13"/>
      <c r="M743" s="13"/>
      <c r="R743" s="13"/>
      <c r="S743" s="13"/>
      <c r="U743" s="13"/>
    </row>
    <row r="744" spans="1:21" ht="14.4">
      <c r="A744" s="13"/>
      <c r="M744" s="13"/>
      <c r="R744" s="13"/>
      <c r="S744" s="13"/>
      <c r="U744" s="13"/>
    </row>
    <row r="745" spans="1:21" ht="14.4">
      <c r="A745" s="13"/>
      <c r="M745" s="13"/>
      <c r="R745" s="13"/>
      <c r="S745" s="13"/>
      <c r="U745" s="13"/>
    </row>
    <row r="746" spans="1:21" ht="14.4">
      <c r="A746" s="13"/>
      <c r="M746" s="13"/>
      <c r="R746" s="13"/>
      <c r="S746" s="13"/>
      <c r="U746" s="13"/>
    </row>
    <row r="747" spans="1:21" ht="14.4">
      <c r="A747" s="13"/>
      <c r="M747" s="13"/>
      <c r="R747" s="13"/>
      <c r="S747" s="13"/>
      <c r="U747" s="13"/>
    </row>
    <row r="748" spans="1:21" ht="14.4">
      <c r="A748" s="13"/>
      <c r="M748" s="13"/>
      <c r="R748" s="13"/>
      <c r="S748" s="13"/>
      <c r="U748" s="13"/>
    </row>
    <row r="749" spans="1:21" ht="14.4">
      <c r="A749" s="13"/>
      <c r="M749" s="13"/>
      <c r="R749" s="13"/>
      <c r="S749" s="13"/>
      <c r="U749" s="13"/>
    </row>
    <row r="750" spans="1:21" ht="14.4">
      <c r="A750" s="13"/>
      <c r="M750" s="13"/>
      <c r="R750" s="13"/>
      <c r="S750" s="13"/>
      <c r="U750" s="13"/>
    </row>
    <row r="751" spans="1:21" ht="14.4">
      <c r="A751" s="13"/>
      <c r="M751" s="13"/>
      <c r="R751" s="13"/>
      <c r="S751" s="13"/>
      <c r="U751" s="13"/>
    </row>
    <row r="752" spans="1:21" ht="14.4">
      <c r="A752" s="13"/>
      <c r="M752" s="13"/>
      <c r="R752" s="13"/>
      <c r="S752" s="13"/>
      <c r="U752" s="13"/>
    </row>
    <row r="753" spans="1:21" ht="14.4">
      <c r="A753" s="13"/>
      <c r="M753" s="13"/>
      <c r="R753" s="13"/>
      <c r="S753" s="13"/>
      <c r="U753" s="13"/>
    </row>
    <row r="754" spans="1:21" ht="14.4">
      <c r="A754" s="13"/>
      <c r="M754" s="13"/>
      <c r="R754" s="13"/>
      <c r="S754" s="13"/>
      <c r="U754" s="13"/>
    </row>
    <row r="755" spans="1:21" ht="14.4">
      <c r="A755" s="13"/>
      <c r="M755" s="13"/>
      <c r="R755" s="13"/>
      <c r="S755" s="13"/>
      <c r="U755" s="13"/>
    </row>
    <row r="756" spans="1:21" ht="14.4">
      <c r="A756" s="13"/>
      <c r="M756" s="13"/>
      <c r="R756" s="13"/>
      <c r="S756" s="13"/>
      <c r="U756" s="13"/>
    </row>
    <row r="757" spans="1:21" ht="14.4">
      <c r="A757" s="13"/>
      <c r="M757" s="13"/>
      <c r="R757" s="13"/>
      <c r="S757" s="13"/>
      <c r="U757" s="13"/>
    </row>
    <row r="758" spans="1:21" ht="14.4">
      <c r="A758" s="13"/>
      <c r="M758" s="13"/>
      <c r="R758" s="13"/>
      <c r="S758" s="13"/>
      <c r="U758" s="13"/>
    </row>
    <row r="759" spans="1:21" ht="14.4">
      <c r="A759" s="13"/>
      <c r="M759" s="13"/>
      <c r="R759" s="13"/>
      <c r="S759" s="13"/>
      <c r="U759" s="13"/>
    </row>
    <row r="760" spans="1:21" ht="14.4">
      <c r="A760" s="13"/>
      <c r="M760" s="13"/>
      <c r="R760" s="13"/>
      <c r="S760" s="13"/>
      <c r="U760" s="13"/>
    </row>
    <row r="761" spans="1:21" ht="14.4">
      <c r="A761" s="13"/>
      <c r="M761" s="13"/>
      <c r="R761" s="13"/>
      <c r="S761" s="13"/>
      <c r="U761" s="13"/>
    </row>
    <row r="762" spans="1:21" ht="14.4">
      <c r="A762" s="13"/>
      <c r="M762" s="13"/>
      <c r="R762" s="13"/>
      <c r="S762" s="13"/>
      <c r="U762" s="13"/>
    </row>
    <row r="763" spans="1:21" ht="14.4">
      <c r="A763" s="13"/>
      <c r="M763" s="13"/>
      <c r="R763" s="13"/>
      <c r="S763" s="13"/>
      <c r="U763" s="13"/>
    </row>
    <row r="764" spans="1:21" ht="14.4">
      <c r="A764" s="13"/>
      <c r="M764" s="13"/>
      <c r="R764" s="13"/>
      <c r="S764" s="13"/>
      <c r="U764" s="13"/>
    </row>
    <row r="765" spans="1:21" ht="14.4">
      <c r="A765" s="13"/>
      <c r="M765" s="13"/>
      <c r="R765" s="13"/>
      <c r="S765" s="13"/>
      <c r="U765" s="13"/>
    </row>
    <row r="766" spans="1:21" ht="14.4">
      <c r="A766" s="13"/>
      <c r="M766" s="13"/>
      <c r="R766" s="13"/>
      <c r="S766" s="13"/>
      <c r="U766" s="13"/>
    </row>
    <row r="767" spans="1:21" ht="14.4">
      <c r="A767" s="13"/>
      <c r="M767" s="13"/>
      <c r="R767" s="13"/>
      <c r="S767" s="13"/>
      <c r="U767" s="13"/>
    </row>
    <row r="768" spans="1:21" ht="14.4">
      <c r="A768" s="13"/>
      <c r="M768" s="13"/>
      <c r="R768" s="13"/>
      <c r="S768" s="13"/>
      <c r="U768" s="13"/>
    </row>
    <row r="769" spans="1:21" ht="14.4">
      <c r="A769" s="13"/>
      <c r="M769" s="13"/>
      <c r="R769" s="13"/>
      <c r="S769" s="13"/>
      <c r="U769" s="13"/>
    </row>
    <row r="770" spans="1:21" ht="14.4">
      <c r="A770" s="13"/>
      <c r="M770" s="13"/>
      <c r="R770" s="13"/>
      <c r="S770" s="13"/>
      <c r="U770" s="13"/>
    </row>
    <row r="771" spans="1:21" ht="14.4">
      <c r="A771" s="13"/>
      <c r="M771" s="13"/>
      <c r="R771" s="13"/>
      <c r="S771" s="13"/>
      <c r="U771" s="13"/>
    </row>
    <row r="772" spans="1:21" ht="14.4">
      <c r="A772" s="13"/>
      <c r="M772" s="13"/>
      <c r="R772" s="13"/>
      <c r="S772" s="13"/>
      <c r="U772" s="13"/>
    </row>
    <row r="773" spans="1:21" ht="14.4">
      <c r="A773" s="13"/>
      <c r="M773" s="13"/>
      <c r="R773" s="13"/>
      <c r="S773" s="13"/>
      <c r="U773" s="13"/>
    </row>
    <row r="774" spans="1:21" ht="14.4">
      <c r="A774" s="13"/>
      <c r="M774" s="13"/>
      <c r="R774" s="13"/>
      <c r="S774" s="13"/>
      <c r="U774" s="13"/>
    </row>
    <row r="775" spans="1:21" ht="14.4">
      <c r="A775" s="13"/>
      <c r="M775" s="13"/>
      <c r="R775" s="13"/>
      <c r="S775" s="13"/>
      <c r="U775" s="13"/>
    </row>
    <row r="776" spans="1:21" ht="14.4">
      <c r="A776" s="13"/>
      <c r="M776" s="13"/>
      <c r="R776" s="13"/>
      <c r="S776" s="13"/>
      <c r="U776" s="13"/>
    </row>
    <row r="777" spans="1:21" ht="14.4">
      <c r="A777" s="13"/>
      <c r="M777" s="13"/>
      <c r="R777" s="13"/>
      <c r="S777" s="13"/>
      <c r="U777" s="13"/>
    </row>
    <row r="778" spans="1:21" ht="14.4">
      <c r="A778" s="13"/>
      <c r="M778" s="13"/>
      <c r="R778" s="13"/>
      <c r="S778" s="13"/>
      <c r="U778" s="13"/>
    </row>
    <row r="779" spans="1:21" ht="14.4">
      <c r="A779" s="13"/>
      <c r="M779" s="13"/>
      <c r="R779" s="13"/>
      <c r="S779" s="13"/>
      <c r="U779" s="13"/>
    </row>
    <row r="780" spans="1:21" ht="14.4">
      <c r="A780" s="13"/>
      <c r="M780" s="13"/>
      <c r="R780" s="13"/>
      <c r="S780" s="13"/>
      <c r="U780" s="13"/>
    </row>
    <row r="781" spans="1:21" ht="14.4">
      <c r="A781" s="13"/>
      <c r="M781" s="13"/>
      <c r="R781" s="13"/>
      <c r="S781" s="13"/>
      <c r="U781" s="13"/>
    </row>
    <row r="782" spans="1:21" ht="14.4">
      <c r="A782" s="13"/>
      <c r="M782" s="13"/>
      <c r="R782" s="13"/>
      <c r="S782" s="13"/>
      <c r="U782" s="13"/>
    </row>
    <row r="783" spans="1:21" ht="14.4">
      <c r="A783" s="13"/>
      <c r="M783" s="13"/>
      <c r="R783" s="13"/>
      <c r="S783" s="13"/>
      <c r="U783" s="13"/>
    </row>
    <row r="784" spans="1:21" ht="14.4">
      <c r="A784" s="13"/>
      <c r="M784" s="13"/>
      <c r="R784" s="13"/>
      <c r="S784" s="13"/>
      <c r="U784" s="13"/>
    </row>
    <row r="785" spans="1:21" ht="14.4">
      <c r="A785" s="13"/>
      <c r="M785" s="13"/>
      <c r="R785" s="13"/>
      <c r="S785" s="13"/>
      <c r="U785" s="13"/>
    </row>
    <row r="786" spans="1:21" ht="14.4">
      <c r="A786" s="13"/>
      <c r="M786" s="13"/>
      <c r="R786" s="13"/>
      <c r="S786" s="13"/>
      <c r="U786" s="13"/>
    </row>
    <row r="787" spans="1:21" ht="14.4">
      <c r="A787" s="13"/>
      <c r="M787" s="13"/>
      <c r="R787" s="13"/>
      <c r="S787" s="13"/>
      <c r="U787" s="13"/>
    </row>
    <row r="788" spans="1:21" ht="14.4">
      <c r="A788" s="13"/>
      <c r="M788" s="13"/>
      <c r="R788" s="13"/>
      <c r="S788" s="13"/>
      <c r="U788" s="13"/>
    </row>
    <row r="789" spans="1:21" ht="14.4">
      <c r="A789" s="13"/>
      <c r="M789" s="13"/>
      <c r="R789" s="13"/>
      <c r="S789" s="13"/>
      <c r="U789" s="13"/>
    </row>
    <row r="790" spans="1:21" ht="14.4">
      <c r="A790" s="13"/>
      <c r="M790" s="13"/>
      <c r="R790" s="13"/>
      <c r="S790" s="13"/>
      <c r="U790" s="13"/>
    </row>
    <row r="791" spans="1:21" ht="14.4">
      <c r="A791" s="13"/>
      <c r="M791" s="13"/>
      <c r="R791" s="13"/>
      <c r="S791" s="13"/>
      <c r="U791" s="13"/>
    </row>
    <row r="792" spans="1:21" ht="14.4">
      <c r="A792" s="13"/>
      <c r="M792" s="13"/>
      <c r="R792" s="13"/>
      <c r="S792" s="13"/>
      <c r="U792" s="13"/>
    </row>
    <row r="793" spans="1:21" ht="14.4">
      <c r="A793" s="13"/>
      <c r="M793" s="13"/>
      <c r="R793" s="13"/>
      <c r="S793" s="13"/>
      <c r="U793" s="13"/>
    </row>
    <row r="794" spans="1:21" ht="14.4">
      <c r="A794" s="13"/>
      <c r="M794" s="13"/>
      <c r="R794" s="13"/>
      <c r="S794" s="13"/>
      <c r="U794" s="13"/>
    </row>
    <row r="795" spans="1:21" ht="14.4">
      <c r="A795" s="13"/>
      <c r="M795" s="13"/>
      <c r="R795" s="13"/>
      <c r="S795" s="13"/>
      <c r="U795" s="13"/>
    </row>
    <row r="796" spans="1:21" ht="14.4">
      <c r="A796" s="13"/>
      <c r="M796" s="13"/>
      <c r="R796" s="13"/>
      <c r="S796" s="13"/>
      <c r="U796" s="13"/>
    </row>
    <row r="797" spans="1:21" ht="14.4">
      <c r="A797" s="13"/>
      <c r="M797" s="13"/>
      <c r="R797" s="13"/>
      <c r="S797" s="13"/>
      <c r="U797" s="13"/>
    </row>
    <row r="798" spans="1:21" ht="14.4">
      <c r="A798" s="13"/>
      <c r="M798" s="13"/>
      <c r="R798" s="13"/>
      <c r="S798" s="13"/>
      <c r="U798" s="13"/>
    </row>
    <row r="799" spans="1:21" ht="14.4">
      <c r="A799" s="13"/>
      <c r="M799" s="13"/>
      <c r="R799" s="13"/>
      <c r="S799" s="13"/>
      <c r="U799" s="13"/>
    </row>
    <row r="800" spans="1:21" ht="14.4">
      <c r="A800" s="13"/>
      <c r="M800" s="13"/>
      <c r="R800" s="13"/>
      <c r="S800" s="13"/>
      <c r="U800" s="13"/>
    </row>
    <row r="801" spans="1:21" ht="14.4">
      <c r="A801" s="13"/>
      <c r="M801" s="13"/>
      <c r="R801" s="13"/>
      <c r="S801" s="13"/>
      <c r="U801" s="13"/>
    </row>
    <row r="802" spans="1:21" ht="14.4">
      <c r="A802" s="13"/>
      <c r="M802" s="13"/>
      <c r="R802" s="13"/>
      <c r="S802" s="13"/>
      <c r="U802" s="13"/>
    </row>
    <row r="803" spans="1:21" ht="14.4">
      <c r="A803" s="13"/>
      <c r="M803" s="13"/>
      <c r="R803" s="13"/>
      <c r="S803" s="13"/>
      <c r="U803" s="13"/>
    </row>
    <row r="804" spans="1:21" ht="14.4">
      <c r="A804" s="13"/>
      <c r="M804" s="13"/>
      <c r="R804" s="13"/>
      <c r="S804" s="13"/>
      <c r="U804" s="13"/>
    </row>
    <row r="805" spans="1:21" ht="14.4">
      <c r="A805" s="13"/>
      <c r="M805" s="13"/>
      <c r="R805" s="13"/>
      <c r="S805" s="13"/>
      <c r="U805" s="13"/>
    </row>
    <row r="806" spans="1:21" ht="14.4">
      <c r="A806" s="13"/>
      <c r="M806" s="13"/>
      <c r="R806" s="13"/>
      <c r="S806" s="13"/>
      <c r="U806" s="13"/>
    </row>
    <row r="807" spans="1:21" ht="14.4">
      <c r="A807" s="13"/>
      <c r="M807" s="13"/>
      <c r="R807" s="13"/>
      <c r="S807" s="13"/>
      <c r="U807" s="13"/>
    </row>
    <row r="808" spans="1:21" ht="14.4">
      <c r="A808" s="13"/>
      <c r="M808" s="13"/>
      <c r="R808" s="13"/>
      <c r="S808" s="13"/>
      <c r="U808" s="13"/>
    </row>
    <row r="809" spans="1:21" ht="14.4">
      <c r="A809" s="13"/>
      <c r="M809" s="13"/>
      <c r="R809" s="13"/>
      <c r="S809" s="13"/>
      <c r="U809" s="13"/>
    </row>
    <row r="810" spans="1:21" ht="14.4">
      <c r="A810" s="13"/>
      <c r="M810" s="13"/>
      <c r="R810" s="13"/>
      <c r="S810" s="13"/>
      <c r="U810" s="13"/>
    </row>
    <row r="811" spans="1:21" ht="14.4">
      <c r="A811" s="13"/>
      <c r="M811" s="13"/>
      <c r="R811" s="13"/>
      <c r="S811" s="13"/>
      <c r="U811" s="13"/>
    </row>
    <row r="812" spans="1:21" ht="14.4">
      <c r="A812" s="13"/>
      <c r="M812" s="13"/>
      <c r="R812" s="13"/>
      <c r="S812" s="13"/>
      <c r="U812" s="13"/>
    </row>
    <row r="813" spans="1:21" ht="14.4">
      <c r="A813" s="13"/>
      <c r="M813" s="13"/>
      <c r="R813" s="13"/>
      <c r="S813" s="13"/>
      <c r="U813" s="13"/>
    </row>
    <row r="814" spans="1:21" ht="14.4">
      <c r="A814" s="13"/>
      <c r="M814" s="13"/>
      <c r="R814" s="13"/>
      <c r="S814" s="13"/>
      <c r="U814" s="13"/>
    </row>
    <row r="815" spans="1:21" ht="14.4">
      <c r="A815" s="13"/>
      <c r="M815" s="13"/>
      <c r="R815" s="13"/>
      <c r="S815" s="13"/>
      <c r="U815" s="13"/>
    </row>
    <row r="816" spans="1:21" ht="14.4">
      <c r="A816" s="13"/>
      <c r="M816" s="13"/>
      <c r="R816" s="13"/>
      <c r="S816" s="13"/>
      <c r="U816" s="13"/>
    </row>
    <row r="817" spans="1:21" ht="14.4">
      <c r="A817" s="13"/>
      <c r="M817" s="13"/>
      <c r="R817" s="13"/>
      <c r="S817" s="13"/>
      <c r="U817" s="13"/>
    </row>
    <row r="818" spans="1:21" ht="14.4">
      <c r="A818" s="13"/>
      <c r="M818" s="13"/>
      <c r="R818" s="13"/>
      <c r="S818" s="13"/>
      <c r="U818" s="13"/>
    </row>
    <row r="819" spans="1:21" ht="14.4">
      <c r="A819" s="13"/>
      <c r="M819" s="13"/>
      <c r="R819" s="13"/>
      <c r="S819" s="13"/>
      <c r="U819" s="13"/>
    </row>
    <row r="820" spans="1:21" ht="14.4">
      <c r="A820" s="13"/>
      <c r="M820" s="13"/>
      <c r="R820" s="13"/>
      <c r="S820" s="13"/>
      <c r="U820" s="13"/>
    </row>
    <row r="821" spans="1:21" ht="14.4">
      <c r="A821" s="13"/>
      <c r="M821" s="13"/>
      <c r="R821" s="13"/>
      <c r="S821" s="13"/>
      <c r="U821" s="13"/>
    </row>
    <row r="822" spans="1:21" ht="14.4">
      <c r="A822" s="13"/>
      <c r="M822" s="13"/>
      <c r="R822" s="13"/>
      <c r="S822" s="13"/>
      <c r="U822" s="13"/>
    </row>
    <row r="823" spans="1:21" ht="14.4">
      <c r="A823" s="13"/>
      <c r="M823" s="13"/>
      <c r="R823" s="13"/>
      <c r="S823" s="13"/>
      <c r="U823" s="13"/>
    </row>
    <row r="824" spans="1:21" ht="14.4">
      <c r="A824" s="13"/>
      <c r="M824" s="13"/>
      <c r="R824" s="13"/>
      <c r="S824" s="13"/>
      <c r="U824" s="13"/>
    </row>
    <row r="825" spans="1:21" ht="14.4">
      <c r="A825" s="13"/>
      <c r="M825" s="13"/>
      <c r="R825" s="13"/>
      <c r="S825" s="13"/>
      <c r="U825" s="13"/>
    </row>
    <row r="826" spans="1:21" ht="14.4">
      <c r="A826" s="13"/>
      <c r="M826" s="13"/>
      <c r="R826" s="13"/>
      <c r="S826" s="13"/>
      <c r="U826" s="13"/>
    </row>
    <row r="827" spans="1:21" ht="14.4">
      <c r="A827" s="13"/>
      <c r="M827" s="13"/>
      <c r="R827" s="13"/>
      <c r="S827" s="13"/>
      <c r="U827" s="13"/>
    </row>
    <row r="828" spans="1:21" ht="14.4">
      <c r="A828" s="13"/>
      <c r="M828" s="13"/>
      <c r="R828" s="13"/>
      <c r="S828" s="13"/>
      <c r="U828" s="13"/>
    </row>
    <row r="829" spans="1:21" ht="14.4">
      <c r="A829" s="13"/>
      <c r="M829" s="13"/>
      <c r="R829" s="13"/>
      <c r="S829" s="13"/>
      <c r="U829" s="13"/>
    </row>
    <row r="830" spans="1:21" ht="14.4">
      <c r="A830" s="13"/>
      <c r="M830" s="13"/>
      <c r="R830" s="13"/>
      <c r="S830" s="13"/>
      <c r="U830" s="13"/>
    </row>
    <row r="831" spans="1:21" ht="14.4">
      <c r="A831" s="13"/>
      <c r="M831" s="13"/>
      <c r="R831" s="13"/>
      <c r="S831" s="13"/>
      <c r="U831" s="13"/>
    </row>
    <row r="832" spans="1:21" ht="14.4">
      <c r="A832" s="13"/>
      <c r="M832" s="13"/>
      <c r="R832" s="13"/>
      <c r="S832" s="13"/>
      <c r="U832" s="13"/>
    </row>
    <row r="833" spans="1:21" ht="14.4">
      <c r="A833" s="13"/>
      <c r="M833" s="13"/>
      <c r="R833" s="13"/>
      <c r="S833" s="13"/>
      <c r="U833" s="13"/>
    </row>
    <row r="834" spans="1:21" ht="14.4">
      <c r="A834" s="13"/>
      <c r="M834" s="13"/>
      <c r="R834" s="13"/>
      <c r="S834" s="13"/>
      <c r="U834" s="13"/>
    </row>
    <row r="835" spans="1:21" ht="14.4">
      <c r="A835" s="13"/>
      <c r="M835" s="13"/>
      <c r="R835" s="13"/>
      <c r="S835" s="13"/>
      <c r="U835" s="13"/>
    </row>
    <row r="836" spans="1:21" ht="14.4">
      <c r="A836" s="13"/>
      <c r="M836" s="13"/>
      <c r="R836" s="13"/>
      <c r="S836" s="13"/>
      <c r="U836" s="13"/>
    </row>
    <row r="837" spans="1:21" ht="14.4">
      <c r="A837" s="13"/>
      <c r="M837" s="13"/>
      <c r="R837" s="13"/>
      <c r="S837" s="13"/>
      <c r="U837" s="13"/>
    </row>
    <row r="838" spans="1:21" ht="14.4">
      <c r="A838" s="13"/>
      <c r="M838" s="13"/>
      <c r="R838" s="13"/>
      <c r="S838" s="13"/>
      <c r="U838" s="13"/>
    </row>
    <row r="839" spans="1:21" ht="14.4">
      <c r="A839" s="13"/>
      <c r="M839" s="13"/>
      <c r="R839" s="13"/>
      <c r="S839" s="13"/>
      <c r="U839" s="13"/>
    </row>
    <row r="840" spans="1:21" ht="14.4">
      <c r="A840" s="13"/>
      <c r="M840" s="13"/>
      <c r="R840" s="13"/>
      <c r="S840" s="13"/>
      <c r="U840" s="13"/>
    </row>
    <row r="841" spans="1:21" ht="14.4">
      <c r="A841" s="13"/>
      <c r="M841" s="13"/>
      <c r="R841" s="13"/>
      <c r="S841" s="13"/>
      <c r="U841" s="13"/>
    </row>
    <row r="842" spans="1:21" ht="14.4">
      <c r="A842" s="13"/>
      <c r="M842" s="13"/>
      <c r="R842" s="13"/>
      <c r="S842" s="13"/>
      <c r="U842" s="13"/>
    </row>
    <row r="843" spans="1:21" ht="14.4">
      <c r="A843" s="13"/>
      <c r="M843" s="13"/>
      <c r="R843" s="13"/>
      <c r="S843" s="13"/>
      <c r="U843" s="13"/>
    </row>
    <row r="844" spans="1:21" ht="14.4">
      <c r="A844" s="13"/>
      <c r="M844" s="13"/>
      <c r="R844" s="13"/>
      <c r="S844" s="13"/>
      <c r="U844" s="13"/>
    </row>
    <row r="845" spans="1:21" ht="14.4">
      <c r="A845" s="13"/>
      <c r="M845" s="13"/>
      <c r="R845" s="13"/>
      <c r="S845" s="13"/>
      <c r="U845" s="13"/>
    </row>
    <row r="846" spans="1:21" ht="14.4">
      <c r="A846" s="13"/>
      <c r="M846" s="13"/>
      <c r="R846" s="13"/>
      <c r="S846" s="13"/>
      <c r="U846" s="13"/>
    </row>
    <row r="847" spans="1:21" ht="14.4">
      <c r="A847" s="13"/>
      <c r="M847" s="13"/>
      <c r="R847" s="13"/>
      <c r="S847" s="13"/>
      <c r="U847" s="13"/>
    </row>
    <row r="848" spans="1:21" ht="14.4">
      <c r="A848" s="13"/>
      <c r="M848" s="13"/>
      <c r="R848" s="13"/>
      <c r="S848" s="13"/>
      <c r="U848" s="13"/>
    </row>
    <row r="849" spans="1:21" ht="14.4">
      <c r="A849" s="13"/>
      <c r="M849" s="13"/>
      <c r="R849" s="13"/>
      <c r="S849" s="13"/>
      <c r="U849" s="13"/>
    </row>
    <row r="850" spans="1:21" ht="14.4">
      <c r="A850" s="13"/>
      <c r="M850" s="13"/>
      <c r="R850" s="13"/>
      <c r="S850" s="13"/>
      <c r="U850" s="13"/>
    </row>
    <row r="851" spans="1:21" ht="14.4">
      <c r="A851" s="13"/>
      <c r="M851" s="13"/>
      <c r="R851" s="13"/>
      <c r="S851" s="13"/>
      <c r="U851" s="13"/>
    </row>
    <row r="852" spans="1:21" ht="14.4">
      <c r="A852" s="13"/>
      <c r="M852" s="13"/>
      <c r="R852" s="13"/>
      <c r="S852" s="13"/>
      <c r="U852" s="13"/>
    </row>
    <row r="853" spans="1:21" ht="14.4">
      <c r="A853" s="13"/>
      <c r="M853" s="13"/>
      <c r="R853" s="13"/>
      <c r="S853" s="13"/>
      <c r="U853" s="13"/>
    </row>
    <row r="854" spans="1:21" ht="14.4">
      <c r="A854" s="13"/>
      <c r="M854" s="13"/>
      <c r="R854" s="13"/>
      <c r="S854" s="13"/>
      <c r="U854" s="13"/>
    </row>
    <row r="855" spans="1:21" ht="14.4">
      <c r="A855" s="13"/>
      <c r="M855" s="13"/>
      <c r="R855" s="13"/>
      <c r="S855" s="13"/>
      <c r="U855" s="13"/>
    </row>
    <row r="856" spans="1:21" ht="14.4">
      <c r="A856" s="13"/>
      <c r="M856" s="13"/>
      <c r="R856" s="13"/>
      <c r="S856" s="13"/>
      <c r="U856" s="13"/>
    </row>
    <row r="857" spans="1:21" ht="14.4">
      <c r="A857" s="13"/>
      <c r="M857" s="13"/>
      <c r="R857" s="13"/>
      <c r="S857" s="13"/>
      <c r="U857" s="13"/>
    </row>
    <row r="858" spans="1:21" ht="14.4">
      <c r="A858" s="13"/>
      <c r="M858" s="13"/>
      <c r="R858" s="13"/>
      <c r="S858" s="13"/>
      <c r="U858" s="13"/>
    </row>
    <row r="859" spans="1:21" ht="14.4">
      <c r="A859" s="13"/>
      <c r="M859" s="13"/>
      <c r="R859" s="13"/>
      <c r="S859" s="13"/>
      <c r="U859" s="13"/>
    </row>
    <row r="860" spans="1:21" ht="14.4">
      <c r="A860" s="13"/>
      <c r="M860" s="13"/>
      <c r="R860" s="13"/>
      <c r="S860" s="13"/>
      <c r="U860" s="13"/>
    </row>
    <row r="861" spans="1:21" ht="14.4">
      <c r="A861" s="13"/>
      <c r="M861" s="13"/>
      <c r="R861" s="13"/>
      <c r="S861" s="13"/>
      <c r="U861" s="13"/>
    </row>
    <row r="862" spans="1:21" ht="14.4">
      <c r="A862" s="13"/>
      <c r="M862" s="13"/>
      <c r="R862" s="13"/>
      <c r="S862" s="13"/>
      <c r="U862" s="13"/>
    </row>
    <row r="863" spans="1:21" ht="14.4">
      <c r="A863" s="13"/>
      <c r="M863" s="13"/>
      <c r="R863" s="13"/>
      <c r="S863" s="13"/>
      <c r="U863" s="13"/>
    </row>
    <row r="864" spans="1:21" ht="14.4">
      <c r="A864" s="13"/>
      <c r="M864" s="13"/>
      <c r="R864" s="13"/>
      <c r="S864" s="13"/>
      <c r="U864" s="13"/>
    </row>
    <row r="865" spans="1:21" ht="14.4">
      <c r="A865" s="13"/>
      <c r="M865" s="13"/>
      <c r="R865" s="13"/>
      <c r="S865" s="13"/>
      <c r="U865" s="13"/>
    </row>
    <row r="866" spans="1:21" ht="14.4">
      <c r="A866" s="13"/>
      <c r="M866" s="13"/>
      <c r="R866" s="13"/>
      <c r="S866" s="13"/>
      <c r="U866" s="13"/>
    </row>
    <row r="867" spans="1:21" ht="14.4">
      <c r="A867" s="13"/>
      <c r="M867" s="13"/>
      <c r="R867" s="13"/>
      <c r="S867" s="13"/>
      <c r="U867" s="13"/>
    </row>
    <row r="868" spans="1:21" ht="14.4">
      <c r="A868" s="13"/>
      <c r="M868" s="13"/>
      <c r="R868" s="13"/>
      <c r="S868" s="13"/>
      <c r="U868" s="13"/>
    </row>
    <row r="869" spans="1:21" ht="14.4">
      <c r="A869" s="13"/>
      <c r="M869" s="13"/>
      <c r="R869" s="13"/>
      <c r="S869" s="13"/>
      <c r="U869" s="13"/>
    </row>
    <row r="870" spans="1:21" ht="14.4">
      <c r="A870" s="13"/>
      <c r="M870" s="13"/>
      <c r="R870" s="13"/>
      <c r="S870" s="13"/>
      <c r="U870" s="13"/>
    </row>
    <row r="871" spans="1:21" ht="14.4">
      <c r="A871" s="13"/>
      <c r="M871" s="13"/>
      <c r="R871" s="13"/>
      <c r="S871" s="13"/>
      <c r="U871" s="13"/>
    </row>
    <row r="872" spans="1:21" ht="14.4">
      <c r="A872" s="13"/>
      <c r="M872" s="13"/>
      <c r="R872" s="13"/>
      <c r="S872" s="13"/>
      <c r="U872" s="13"/>
    </row>
    <row r="873" spans="1:21" ht="14.4">
      <c r="A873" s="13"/>
      <c r="M873" s="13"/>
      <c r="R873" s="13"/>
      <c r="S873" s="13"/>
      <c r="U873" s="13"/>
    </row>
    <row r="874" spans="1:21" ht="14.4">
      <c r="A874" s="13"/>
      <c r="M874" s="13"/>
      <c r="R874" s="13"/>
      <c r="S874" s="13"/>
      <c r="U874" s="13"/>
    </row>
    <row r="875" spans="1:21" ht="14.4">
      <c r="A875" s="13"/>
      <c r="M875" s="13"/>
      <c r="R875" s="13"/>
      <c r="S875" s="13"/>
      <c r="U875" s="13"/>
    </row>
    <row r="876" spans="1:21" ht="14.4">
      <c r="A876" s="13"/>
      <c r="M876" s="13"/>
      <c r="R876" s="13"/>
      <c r="S876" s="13"/>
      <c r="U876" s="13"/>
    </row>
    <row r="877" spans="1:21" ht="14.4">
      <c r="A877" s="13"/>
      <c r="M877" s="13"/>
      <c r="R877" s="13"/>
      <c r="S877" s="13"/>
      <c r="U877" s="13"/>
    </row>
    <row r="878" spans="1:21" ht="14.4">
      <c r="A878" s="13"/>
      <c r="M878" s="13"/>
      <c r="R878" s="13"/>
      <c r="S878" s="13"/>
      <c r="U878" s="13"/>
    </row>
    <row r="879" spans="1:21" ht="14.4">
      <c r="A879" s="13"/>
      <c r="M879" s="13"/>
      <c r="R879" s="13"/>
      <c r="S879" s="13"/>
      <c r="U879" s="13"/>
    </row>
    <row r="880" spans="1:21" ht="14.4">
      <c r="A880" s="13"/>
      <c r="M880" s="13"/>
      <c r="R880" s="13"/>
      <c r="S880" s="13"/>
      <c r="U880" s="13"/>
    </row>
    <row r="881" spans="1:21" ht="14.4">
      <c r="A881" s="13"/>
      <c r="M881" s="13"/>
      <c r="R881" s="13"/>
      <c r="S881" s="13"/>
      <c r="U881" s="13"/>
    </row>
    <row r="882" spans="1:21" ht="14.4">
      <c r="A882" s="13"/>
      <c r="M882" s="13"/>
      <c r="R882" s="13"/>
      <c r="S882" s="13"/>
      <c r="U882" s="13"/>
    </row>
    <row r="883" spans="1:21" ht="14.4">
      <c r="A883" s="13"/>
      <c r="M883" s="13"/>
      <c r="R883" s="13"/>
      <c r="S883" s="13"/>
      <c r="U883" s="13"/>
    </row>
    <row r="884" spans="1:21" ht="14.4">
      <c r="A884" s="13"/>
      <c r="M884" s="13"/>
      <c r="R884" s="13"/>
      <c r="S884" s="13"/>
      <c r="U884" s="13"/>
    </row>
    <row r="885" spans="1:21" ht="14.4">
      <c r="A885" s="13"/>
      <c r="M885" s="13"/>
      <c r="R885" s="13"/>
      <c r="S885" s="13"/>
      <c r="U885" s="13"/>
    </row>
    <row r="886" spans="1:21" ht="14.4">
      <c r="A886" s="13"/>
      <c r="M886" s="13"/>
      <c r="R886" s="13"/>
      <c r="S886" s="13"/>
      <c r="U886" s="13"/>
    </row>
    <row r="887" spans="1:21" ht="14.4">
      <c r="A887" s="13"/>
      <c r="M887" s="13"/>
      <c r="R887" s="13"/>
      <c r="S887" s="13"/>
      <c r="U887" s="13"/>
    </row>
    <row r="888" spans="1:21" ht="14.4">
      <c r="A888" s="13"/>
      <c r="M888" s="13"/>
      <c r="R888" s="13"/>
      <c r="S888" s="13"/>
      <c r="U888" s="13"/>
    </row>
    <row r="889" spans="1:21" ht="14.4">
      <c r="A889" s="13"/>
      <c r="M889" s="13"/>
      <c r="R889" s="13"/>
      <c r="S889" s="13"/>
      <c r="U889" s="13"/>
    </row>
    <row r="890" spans="1:21" ht="14.4">
      <c r="A890" s="13"/>
      <c r="M890" s="13"/>
      <c r="R890" s="13"/>
      <c r="S890" s="13"/>
      <c r="U890" s="13"/>
    </row>
    <row r="891" spans="1:21" ht="14.4">
      <c r="A891" s="13"/>
      <c r="M891" s="13"/>
      <c r="R891" s="13"/>
      <c r="S891" s="13"/>
      <c r="U891" s="13"/>
    </row>
    <row r="892" spans="1:21" ht="14.4">
      <c r="A892" s="13"/>
      <c r="M892" s="13"/>
      <c r="R892" s="13"/>
      <c r="S892" s="13"/>
      <c r="U892" s="13"/>
    </row>
    <row r="893" spans="1:21" ht="14.4">
      <c r="A893" s="13"/>
      <c r="M893" s="13"/>
      <c r="R893" s="13"/>
      <c r="S893" s="13"/>
      <c r="U893" s="13"/>
    </row>
    <row r="894" spans="1:21" ht="14.4">
      <c r="A894" s="13"/>
      <c r="M894" s="13"/>
      <c r="R894" s="13"/>
      <c r="S894" s="13"/>
      <c r="U894" s="13"/>
    </row>
    <row r="895" spans="1:21" ht="14.4">
      <c r="A895" s="13"/>
      <c r="M895" s="13"/>
      <c r="R895" s="13"/>
      <c r="S895" s="13"/>
      <c r="U895" s="13"/>
    </row>
    <row r="896" spans="1:21" ht="14.4">
      <c r="A896" s="13"/>
      <c r="M896" s="13"/>
      <c r="R896" s="13"/>
      <c r="S896" s="13"/>
      <c r="U896" s="13"/>
    </row>
    <row r="897" spans="1:21" ht="14.4">
      <c r="A897" s="13"/>
      <c r="M897" s="13"/>
      <c r="R897" s="13"/>
      <c r="S897" s="13"/>
      <c r="U897" s="13"/>
    </row>
    <row r="898" spans="1:21" ht="14.4">
      <c r="A898" s="13"/>
      <c r="M898" s="13"/>
      <c r="R898" s="13"/>
      <c r="S898" s="13"/>
      <c r="U898" s="13"/>
    </row>
    <row r="899" spans="1:21" ht="14.4">
      <c r="A899" s="13"/>
      <c r="M899" s="13"/>
      <c r="R899" s="13"/>
      <c r="S899" s="13"/>
      <c r="U899" s="13"/>
    </row>
    <row r="900" spans="1:21" ht="14.4">
      <c r="A900" s="13"/>
      <c r="M900" s="13"/>
      <c r="R900" s="13"/>
      <c r="S900" s="13"/>
      <c r="U900" s="13"/>
    </row>
    <row r="901" spans="1:21" ht="14.4">
      <c r="A901" s="13"/>
      <c r="M901" s="13"/>
      <c r="R901" s="13"/>
      <c r="S901" s="13"/>
      <c r="U901" s="13"/>
    </row>
    <row r="902" spans="1:21" ht="14.4">
      <c r="A902" s="13"/>
      <c r="M902" s="13"/>
      <c r="R902" s="13"/>
      <c r="S902" s="13"/>
      <c r="U902" s="13"/>
    </row>
    <row r="903" spans="1:21" ht="14.4">
      <c r="A903" s="13"/>
      <c r="M903" s="13"/>
      <c r="R903" s="13"/>
      <c r="S903" s="13"/>
      <c r="U903" s="13"/>
    </row>
    <row r="904" spans="1:21" ht="14.4">
      <c r="A904" s="13"/>
      <c r="M904" s="13"/>
      <c r="R904" s="13"/>
      <c r="S904" s="13"/>
      <c r="U904" s="13"/>
    </row>
    <row r="905" spans="1:21" ht="14.4">
      <c r="A905" s="13"/>
      <c r="M905" s="13"/>
      <c r="R905" s="13"/>
      <c r="S905" s="13"/>
      <c r="U905" s="13"/>
    </row>
    <row r="906" spans="1:21" ht="14.4">
      <c r="A906" s="13"/>
      <c r="M906" s="13"/>
      <c r="R906" s="13"/>
      <c r="S906" s="13"/>
      <c r="U906" s="13"/>
    </row>
    <row r="907" spans="1:21" ht="14.4">
      <c r="A907" s="13"/>
      <c r="M907" s="13"/>
      <c r="R907" s="13"/>
      <c r="S907" s="13"/>
      <c r="U907" s="13"/>
    </row>
    <row r="908" spans="1:21" ht="14.4">
      <c r="A908" s="13"/>
      <c r="M908" s="13"/>
      <c r="R908" s="13"/>
      <c r="S908" s="13"/>
      <c r="U908" s="13"/>
    </row>
    <row r="909" spans="1:21" ht="14.4">
      <c r="A909" s="13"/>
      <c r="M909" s="13"/>
      <c r="R909" s="13"/>
      <c r="S909" s="13"/>
      <c r="U909" s="13"/>
    </row>
    <row r="910" spans="1:21" ht="14.4">
      <c r="A910" s="13"/>
      <c r="M910" s="13"/>
      <c r="R910" s="13"/>
      <c r="S910" s="13"/>
      <c r="U910" s="13"/>
    </row>
    <row r="911" spans="1:21" ht="14.4">
      <c r="A911" s="13"/>
      <c r="M911" s="13"/>
      <c r="R911" s="13"/>
      <c r="S911" s="13"/>
      <c r="U911" s="13"/>
    </row>
    <row r="912" spans="1:21" ht="14.4">
      <c r="A912" s="13"/>
      <c r="M912" s="13"/>
      <c r="R912" s="13"/>
      <c r="S912" s="13"/>
      <c r="U912" s="13"/>
    </row>
    <row r="913" spans="1:21" ht="14.4">
      <c r="A913" s="13"/>
      <c r="M913" s="13"/>
      <c r="R913" s="13"/>
      <c r="S913" s="13"/>
      <c r="U913" s="13"/>
    </row>
    <row r="914" spans="1:21" ht="14.4">
      <c r="A914" s="13"/>
      <c r="M914" s="13"/>
      <c r="R914" s="13"/>
      <c r="S914" s="13"/>
      <c r="U914" s="13"/>
    </row>
  </sheetData>
  <autoFilter ref="A1:V106" xr:uid="{00000000-0009-0000-0000-000004000000}"/>
  <dataValidations count="1">
    <dataValidation type="list" allowBlank="1" showErrorMessage="1" sqref="V2:V115" xr:uid="{00000000-0002-0000-0400-000000000000}">
      <formula1>"Red,Trophy,Reserve,Blue,Champion,Silver"</formula1>
    </dataValidation>
  </dataValidations>
  <hyperlinks>
    <hyperlink ref="I25" r:id="rId1" xr:uid="{00000000-0004-0000-0400-000000000000}"/>
  </hyperlinks>
  <printOptions horizontalCentered="1" gridLines="1"/>
  <pageMargins left="0.2" right="0.2" top="0.5" bottom="0.2" header="0" footer="0"/>
  <pageSetup fitToHeight="0" pageOrder="overThenDown" orientation="landscape" cellComments="atEnd"/>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1"/>
    <pageSetUpPr fitToPage="1"/>
  </sheetPr>
  <dimension ref="A1:P67"/>
  <sheetViews>
    <sheetView workbookViewId="0">
      <pane ySplit="6" topLeftCell="A7" activePane="bottomLeft" state="frozen"/>
      <selection pane="bottomLeft" activeCell="B8" sqref="B8"/>
    </sheetView>
  </sheetViews>
  <sheetFormatPr defaultColWidth="14.44140625" defaultRowHeight="15" customHeight="1"/>
  <cols>
    <col min="1" max="1" width="31.44140625" customWidth="1"/>
    <col min="2" max="2" width="26.5546875" customWidth="1"/>
    <col min="3" max="3" width="16.5546875" customWidth="1"/>
    <col min="4" max="4" width="6.5546875" customWidth="1"/>
    <col min="5" max="5" width="11.88671875" customWidth="1"/>
    <col min="6" max="6" width="26.44140625" customWidth="1"/>
    <col min="7" max="7" width="11.109375" customWidth="1"/>
    <col min="8" max="8" width="19.109375" customWidth="1"/>
    <col min="9" max="9" width="18.88671875" customWidth="1"/>
    <col min="10" max="10" width="12" customWidth="1"/>
    <col min="11" max="11" width="15.88671875" customWidth="1"/>
    <col min="12" max="12" width="16.5546875" customWidth="1"/>
    <col min="13" max="13" width="57.109375" customWidth="1"/>
    <col min="14" max="14" width="8.88671875" customWidth="1"/>
    <col min="15" max="15" width="28.5546875" customWidth="1"/>
    <col min="16" max="16" width="19.88671875" customWidth="1"/>
  </cols>
  <sheetData>
    <row r="1" spans="1:16" ht="14.25" customHeight="1">
      <c r="A1" s="75"/>
      <c r="B1" s="742" t="s">
        <v>4634</v>
      </c>
      <c r="C1" s="743"/>
      <c r="D1" s="744"/>
      <c r="E1" s="75"/>
      <c r="F1" s="76"/>
      <c r="G1" s="82"/>
      <c r="H1" s="82"/>
      <c r="I1" s="82"/>
      <c r="J1" s="82"/>
      <c r="K1" s="82"/>
      <c r="L1" s="82"/>
      <c r="M1" s="75"/>
      <c r="N1" s="82"/>
      <c r="O1" s="82"/>
      <c r="P1" s="87"/>
    </row>
    <row r="2" spans="1:16" ht="14.25" customHeight="1">
      <c r="A2" s="75"/>
      <c r="B2" s="745"/>
      <c r="C2" s="746"/>
      <c r="D2" s="747"/>
      <c r="E2" s="75"/>
      <c r="F2" s="80" t="s">
        <v>2323</v>
      </c>
      <c r="G2" s="82"/>
      <c r="H2" s="82"/>
      <c r="I2" s="82"/>
      <c r="J2" s="82"/>
      <c r="K2" s="82"/>
      <c r="L2" s="82"/>
      <c r="M2" s="75"/>
      <c r="N2" s="82"/>
      <c r="O2" s="82"/>
      <c r="P2" s="87"/>
    </row>
    <row r="3" spans="1:16" ht="14.25" customHeight="1">
      <c r="A3" s="75"/>
      <c r="B3" s="745"/>
      <c r="C3" s="746"/>
      <c r="D3" s="747"/>
      <c r="E3" s="91" t="s">
        <v>925</v>
      </c>
      <c r="F3" s="98">
        <f>SUM(F7:F56)</f>
        <v>111536.62000000001</v>
      </c>
      <c r="G3" s="91" t="s">
        <v>934</v>
      </c>
      <c r="H3" s="98">
        <f>F4-F3</f>
        <v>-38866.62000000001</v>
      </c>
      <c r="I3" s="82"/>
      <c r="J3" s="95"/>
      <c r="K3" s="82"/>
      <c r="L3" s="82"/>
      <c r="M3" s="75"/>
      <c r="N3" s="82"/>
      <c r="O3" s="82"/>
      <c r="P3" s="87"/>
    </row>
    <row r="4" spans="1:16" ht="14.25" customHeight="1">
      <c r="A4" s="75"/>
      <c r="B4" s="745"/>
      <c r="C4" s="746"/>
      <c r="D4" s="747"/>
      <c r="E4" s="91" t="s">
        <v>2327</v>
      </c>
      <c r="F4" s="98">
        <f>'Donors 2016'!G3</f>
        <v>72670</v>
      </c>
      <c r="G4" s="692"/>
      <c r="H4" s="692"/>
      <c r="I4" s="82"/>
      <c r="J4" s="82"/>
      <c r="K4" s="82"/>
      <c r="L4" s="82"/>
      <c r="M4" s="75"/>
      <c r="N4" s="82"/>
      <c r="O4" s="82"/>
      <c r="P4" s="87"/>
    </row>
    <row r="5" spans="1:16" ht="14.25" customHeight="1">
      <c r="A5" s="75"/>
      <c r="B5" s="748"/>
      <c r="C5" s="749"/>
      <c r="D5" s="750"/>
      <c r="E5" s="75"/>
      <c r="F5" s="203"/>
      <c r="G5" s="82"/>
      <c r="H5" s="82"/>
      <c r="I5" s="82"/>
      <c r="J5" s="82"/>
      <c r="K5" s="82"/>
      <c r="L5" s="82"/>
      <c r="M5" s="75"/>
      <c r="N5" s="82"/>
      <c r="O5" s="82"/>
      <c r="P5" s="87"/>
    </row>
    <row r="6" spans="1:16" ht="14.25" customHeight="1">
      <c r="A6" s="205" t="s">
        <v>30</v>
      </c>
      <c r="B6" s="205" t="s">
        <v>31</v>
      </c>
      <c r="C6" s="205" t="s">
        <v>32</v>
      </c>
      <c r="D6" s="205" t="s">
        <v>33</v>
      </c>
      <c r="E6" s="205" t="s">
        <v>34</v>
      </c>
      <c r="F6" s="206" t="s">
        <v>2329</v>
      </c>
      <c r="G6" s="205" t="s">
        <v>957</v>
      </c>
      <c r="H6" s="205" t="s">
        <v>2330</v>
      </c>
      <c r="I6" s="205" t="s">
        <v>2331</v>
      </c>
      <c r="J6" s="207" t="s">
        <v>2332</v>
      </c>
      <c r="K6" s="207" t="s">
        <v>2333</v>
      </c>
      <c r="L6" s="207" t="s">
        <v>2334</v>
      </c>
      <c r="M6" s="207" t="s">
        <v>959</v>
      </c>
      <c r="N6" s="122" t="s">
        <v>2335</v>
      </c>
      <c r="O6" s="122" t="s">
        <v>2336</v>
      </c>
      <c r="P6" s="125"/>
    </row>
    <row r="7" spans="1:16" ht="39.75" customHeight="1">
      <c r="A7" s="644" t="s">
        <v>2342</v>
      </c>
      <c r="B7" s="644" t="s">
        <v>52</v>
      </c>
      <c r="C7" s="644" t="s">
        <v>37</v>
      </c>
      <c r="D7" s="646" t="s">
        <v>40</v>
      </c>
      <c r="E7" s="646">
        <v>78219</v>
      </c>
      <c r="F7" s="645">
        <v>15841.54</v>
      </c>
      <c r="G7" s="646" t="s">
        <v>0</v>
      </c>
      <c r="H7" s="646">
        <v>2004698101</v>
      </c>
      <c r="I7" s="646">
        <v>9047846306</v>
      </c>
      <c r="J7" s="444">
        <v>1</v>
      </c>
      <c r="K7" s="693">
        <v>15841.54</v>
      </c>
      <c r="L7" s="693">
        <f t="shared" ref="L7:L17" si="0">J7*K7</f>
        <v>15841.54</v>
      </c>
      <c r="M7" s="694" t="s">
        <v>4635</v>
      </c>
      <c r="N7" s="695" t="s">
        <v>362</v>
      </c>
      <c r="O7" s="646">
        <v>2649</v>
      </c>
      <c r="P7" s="143"/>
    </row>
    <row r="8" spans="1:16" ht="39.75" customHeight="1">
      <c r="A8" s="644" t="s">
        <v>2342</v>
      </c>
      <c r="B8" s="644" t="s">
        <v>52</v>
      </c>
      <c r="C8" s="644" t="s">
        <v>37</v>
      </c>
      <c r="D8" s="646" t="s">
        <v>40</v>
      </c>
      <c r="E8" s="646">
        <v>78219</v>
      </c>
      <c r="F8" s="645">
        <v>5770.96</v>
      </c>
      <c r="G8" s="646" t="s">
        <v>0</v>
      </c>
      <c r="H8" s="646">
        <v>2004767846</v>
      </c>
      <c r="I8" s="646" t="s">
        <v>4636</v>
      </c>
      <c r="J8" s="444">
        <v>1</v>
      </c>
      <c r="K8" s="693">
        <v>5770.96</v>
      </c>
      <c r="L8" s="693">
        <f t="shared" si="0"/>
        <v>5770.96</v>
      </c>
      <c r="M8" s="694" t="s">
        <v>4637</v>
      </c>
      <c r="N8" s="491" t="s">
        <v>2</v>
      </c>
      <c r="O8" s="646">
        <v>2858</v>
      </c>
      <c r="P8" s="143"/>
    </row>
    <row r="9" spans="1:16" ht="39.75" customHeight="1">
      <c r="A9" s="644" t="s">
        <v>2342</v>
      </c>
      <c r="B9" s="644" t="s">
        <v>52</v>
      </c>
      <c r="C9" s="644" t="s">
        <v>37</v>
      </c>
      <c r="D9" s="646" t="s">
        <v>40</v>
      </c>
      <c r="E9" s="646">
        <v>78219</v>
      </c>
      <c r="F9" s="645">
        <v>287</v>
      </c>
      <c r="G9" s="646" t="s">
        <v>0</v>
      </c>
      <c r="H9" s="646">
        <v>2004786361</v>
      </c>
      <c r="I9" s="646">
        <v>9048395138</v>
      </c>
      <c r="J9" s="444">
        <v>2</v>
      </c>
      <c r="K9" s="693">
        <v>143.5</v>
      </c>
      <c r="L9" s="693">
        <f t="shared" si="0"/>
        <v>287</v>
      </c>
      <c r="M9" s="696" t="s">
        <v>4638</v>
      </c>
      <c r="N9" s="491" t="s">
        <v>2</v>
      </c>
      <c r="O9" s="646">
        <v>2887</v>
      </c>
      <c r="P9" s="143"/>
    </row>
    <row r="10" spans="1:16" ht="39.75" customHeight="1">
      <c r="A10" s="644" t="s">
        <v>4262</v>
      </c>
      <c r="B10" s="644" t="s">
        <v>1597</v>
      </c>
      <c r="C10" s="644" t="s">
        <v>68</v>
      </c>
      <c r="D10" s="646" t="s">
        <v>40</v>
      </c>
      <c r="E10" s="646">
        <v>77041</v>
      </c>
      <c r="F10" s="645">
        <v>7955.75</v>
      </c>
      <c r="G10" s="646" t="s">
        <v>0</v>
      </c>
      <c r="H10" s="646">
        <v>3155</v>
      </c>
      <c r="I10" s="697" t="s">
        <v>4639</v>
      </c>
      <c r="J10" s="444">
        <v>1</v>
      </c>
      <c r="K10" s="693">
        <v>7955.75</v>
      </c>
      <c r="L10" s="693">
        <f t="shared" si="0"/>
        <v>7955.75</v>
      </c>
      <c r="M10" s="696" t="s">
        <v>4640</v>
      </c>
      <c r="N10" s="695" t="s">
        <v>362</v>
      </c>
      <c r="O10" s="698">
        <v>2510</v>
      </c>
      <c r="P10" s="279" t="s">
        <v>4641</v>
      </c>
    </row>
    <row r="11" spans="1:16" ht="39.75" customHeight="1">
      <c r="A11" s="494" t="s">
        <v>2342</v>
      </c>
      <c r="B11" s="494" t="s">
        <v>52</v>
      </c>
      <c r="C11" s="494" t="s">
        <v>37</v>
      </c>
      <c r="D11" s="493" t="s">
        <v>40</v>
      </c>
      <c r="E11" s="493">
        <v>78219</v>
      </c>
      <c r="F11" s="495">
        <v>6590.7</v>
      </c>
      <c r="G11" s="493" t="s">
        <v>0</v>
      </c>
      <c r="H11" s="493" t="s">
        <v>4642</v>
      </c>
      <c r="I11" s="699" t="s">
        <v>4643</v>
      </c>
      <c r="J11" s="496">
        <v>1</v>
      </c>
      <c r="K11" s="497">
        <v>6590.7</v>
      </c>
      <c r="L11" s="497">
        <f t="shared" si="0"/>
        <v>6590.7</v>
      </c>
      <c r="M11" s="662" t="s">
        <v>4644</v>
      </c>
      <c r="N11" s="499" t="s">
        <v>2830</v>
      </c>
      <c r="O11" s="493">
        <v>2957</v>
      </c>
      <c r="P11" s="143"/>
    </row>
    <row r="12" spans="1:16" ht="39.75" customHeight="1">
      <c r="A12" s="494" t="s">
        <v>2342</v>
      </c>
      <c r="B12" s="494" t="s">
        <v>52</v>
      </c>
      <c r="C12" s="494" t="s">
        <v>37</v>
      </c>
      <c r="D12" s="493" t="s">
        <v>40</v>
      </c>
      <c r="E12" s="493">
        <v>78219</v>
      </c>
      <c r="F12" s="495">
        <v>17345.259999999998</v>
      </c>
      <c r="G12" s="494" t="s">
        <v>0</v>
      </c>
      <c r="H12" s="493" t="s">
        <v>4645</v>
      </c>
      <c r="I12" s="666" t="s">
        <v>4646</v>
      </c>
      <c r="J12" s="496">
        <v>1</v>
      </c>
      <c r="K12" s="497">
        <v>17345.259999999998</v>
      </c>
      <c r="L12" s="497">
        <f t="shared" si="0"/>
        <v>17345.259999999998</v>
      </c>
      <c r="M12" s="662" t="s">
        <v>4647</v>
      </c>
      <c r="N12" s="499" t="s">
        <v>2830</v>
      </c>
      <c r="O12" s="500">
        <v>3003</v>
      </c>
      <c r="P12" s="143"/>
    </row>
    <row r="13" spans="1:16" ht="39.75" customHeight="1">
      <c r="A13" s="494" t="s">
        <v>2342</v>
      </c>
      <c r="B13" s="494" t="s">
        <v>52</v>
      </c>
      <c r="C13" s="494" t="s">
        <v>37</v>
      </c>
      <c r="D13" s="493" t="s">
        <v>40</v>
      </c>
      <c r="E13" s="493">
        <v>78219</v>
      </c>
      <c r="F13" s="495">
        <v>5416.02</v>
      </c>
      <c r="G13" s="494" t="s">
        <v>0</v>
      </c>
      <c r="H13" s="493">
        <v>2004825856</v>
      </c>
      <c r="I13" s="493"/>
      <c r="J13" s="496">
        <v>1</v>
      </c>
      <c r="K13" s="497">
        <v>5416.02</v>
      </c>
      <c r="L13" s="497">
        <f t="shared" si="0"/>
        <v>5416.02</v>
      </c>
      <c r="M13" s="498" t="s">
        <v>4648</v>
      </c>
      <c r="N13" s="499" t="s">
        <v>2830</v>
      </c>
      <c r="O13" s="500">
        <v>3059</v>
      </c>
      <c r="P13" s="143"/>
    </row>
    <row r="14" spans="1:16" ht="39.75" customHeight="1">
      <c r="A14" s="494" t="s">
        <v>2342</v>
      </c>
      <c r="B14" s="494" t="s">
        <v>52</v>
      </c>
      <c r="C14" s="494" t="s">
        <v>37</v>
      </c>
      <c r="D14" s="493" t="s">
        <v>40</v>
      </c>
      <c r="E14" s="493">
        <v>78219</v>
      </c>
      <c r="F14" s="495">
        <v>9289</v>
      </c>
      <c r="G14" s="494" t="s">
        <v>0</v>
      </c>
      <c r="H14" s="493">
        <v>2004819541</v>
      </c>
      <c r="I14" s="493"/>
      <c r="J14" s="496">
        <v>1</v>
      </c>
      <c r="K14" s="497">
        <v>9289</v>
      </c>
      <c r="L14" s="497">
        <f t="shared" si="0"/>
        <v>9289</v>
      </c>
      <c r="M14" s="498" t="s">
        <v>4649</v>
      </c>
      <c r="N14" s="499" t="s">
        <v>2830</v>
      </c>
      <c r="O14" s="500">
        <v>3050</v>
      </c>
      <c r="P14" s="143"/>
    </row>
    <row r="15" spans="1:16" ht="39.75" customHeight="1">
      <c r="A15" s="494" t="s">
        <v>4266</v>
      </c>
      <c r="B15" s="494" t="s">
        <v>4267</v>
      </c>
      <c r="C15" s="494" t="s">
        <v>234</v>
      </c>
      <c r="D15" s="493" t="s">
        <v>40</v>
      </c>
      <c r="E15" s="493">
        <v>78130</v>
      </c>
      <c r="F15" s="495">
        <v>1379.95</v>
      </c>
      <c r="G15" s="493" t="s">
        <v>4650</v>
      </c>
      <c r="H15" s="493"/>
      <c r="I15" s="493" t="s">
        <v>4651</v>
      </c>
      <c r="J15" s="496">
        <v>1</v>
      </c>
      <c r="K15" s="497">
        <v>1379.95</v>
      </c>
      <c r="L15" s="497">
        <f t="shared" si="0"/>
        <v>1379.95</v>
      </c>
      <c r="M15" s="498" t="s">
        <v>4652</v>
      </c>
      <c r="N15" s="499" t="s">
        <v>2969</v>
      </c>
      <c r="O15" s="500"/>
      <c r="P15" s="143"/>
    </row>
    <row r="16" spans="1:16" ht="39.75" customHeight="1">
      <c r="A16" s="644" t="s">
        <v>4038</v>
      </c>
      <c r="B16" s="644" t="s">
        <v>3628</v>
      </c>
      <c r="C16" s="644" t="s">
        <v>3629</v>
      </c>
      <c r="D16" s="646" t="s">
        <v>40</v>
      </c>
      <c r="E16" s="646">
        <v>77581</v>
      </c>
      <c r="F16" s="645">
        <v>5280</v>
      </c>
      <c r="G16" s="646" t="s">
        <v>2335</v>
      </c>
      <c r="H16" s="700">
        <v>42311</v>
      </c>
      <c r="I16" s="646">
        <v>219255</v>
      </c>
      <c r="J16" s="444">
        <v>1200</v>
      </c>
      <c r="K16" s="693">
        <v>4.4000000000000004</v>
      </c>
      <c r="L16" s="693">
        <f t="shared" si="0"/>
        <v>5280</v>
      </c>
      <c r="M16" s="696" t="s">
        <v>4653</v>
      </c>
      <c r="N16" s="695" t="s">
        <v>362</v>
      </c>
      <c r="O16" s="698">
        <v>2218</v>
      </c>
      <c r="P16" s="143"/>
    </row>
    <row r="17" spans="1:16" ht="39.75" customHeight="1">
      <c r="A17" s="683" t="s">
        <v>4533</v>
      </c>
      <c r="B17" s="683" t="s">
        <v>4093</v>
      </c>
      <c r="C17" s="683" t="s">
        <v>37</v>
      </c>
      <c r="D17" s="445" t="s">
        <v>40</v>
      </c>
      <c r="E17" s="445">
        <v>78216</v>
      </c>
      <c r="F17" s="676">
        <v>659.63</v>
      </c>
      <c r="G17" s="445" t="s">
        <v>4654</v>
      </c>
      <c r="H17" s="445"/>
      <c r="I17" s="445" t="s">
        <v>4655</v>
      </c>
      <c r="J17" s="701">
        <v>1</v>
      </c>
      <c r="K17" s="702">
        <v>659.63</v>
      </c>
      <c r="L17" s="702">
        <f t="shared" si="0"/>
        <v>659.63</v>
      </c>
      <c r="M17" s="678" t="s">
        <v>4656</v>
      </c>
      <c r="N17" s="703" t="s">
        <v>2969</v>
      </c>
      <c r="O17" s="704"/>
      <c r="P17" s="143"/>
    </row>
    <row r="18" spans="1:16" ht="39.75" customHeight="1">
      <c r="A18" s="128" t="s">
        <v>4262</v>
      </c>
      <c r="B18" s="128" t="s">
        <v>1597</v>
      </c>
      <c r="C18" s="128" t="s">
        <v>68</v>
      </c>
      <c r="D18" s="129" t="s">
        <v>40</v>
      </c>
      <c r="E18" s="129">
        <v>77041</v>
      </c>
      <c r="F18" s="98"/>
      <c r="G18" s="128"/>
      <c r="H18" s="129"/>
      <c r="I18" s="129"/>
      <c r="J18" s="133"/>
      <c r="K18" s="208"/>
      <c r="L18" s="208"/>
      <c r="M18" s="132"/>
      <c r="N18" s="209"/>
      <c r="O18" s="129"/>
      <c r="P18" s="143"/>
    </row>
    <row r="19" spans="1:16" ht="39.75" customHeight="1">
      <c r="A19" s="128" t="s">
        <v>4535</v>
      </c>
      <c r="B19" s="128"/>
      <c r="C19" s="128"/>
      <c r="D19" s="129"/>
      <c r="E19" s="129"/>
      <c r="F19" s="98"/>
      <c r="G19" s="128"/>
      <c r="H19" s="129"/>
      <c r="I19" s="129"/>
      <c r="J19" s="133"/>
      <c r="K19" s="208"/>
      <c r="L19" s="208"/>
      <c r="M19" s="132"/>
      <c r="N19" s="209"/>
      <c r="O19" s="146"/>
      <c r="P19" s="143"/>
    </row>
    <row r="20" spans="1:16" ht="39.75" customHeight="1">
      <c r="A20" s="683" t="s">
        <v>4533</v>
      </c>
      <c r="B20" s="683" t="s">
        <v>4093</v>
      </c>
      <c r="C20" s="683" t="s">
        <v>37</v>
      </c>
      <c r="D20" s="445" t="s">
        <v>40</v>
      </c>
      <c r="E20" s="445">
        <v>78216</v>
      </c>
      <c r="F20" s="676">
        <v>2069.83</v>
      </c>
      <c r="G20" s="445" t="s">
        <v>4654</v>
      </c>
      <c r="H20" s="445"/>
      <c r="I20" s="445" t="s">
        <v>4655</v>
      </c>
      <c r="J20" s="701">
        <v>1</v>
      </c>
      <c r="K20" s="676">
        <v>2069.83</v>
      </c>
      <c r="L20" s="702">
        <f t="shared" ref="L20:L22" si="1">J20*K20</f>
        <v>2069.83</v>
      </c>
      <c r="M20" s="678" t="s">
        <v>4657</v>
      </c>
      <c r="N20" s="703" t="s">
        <v>2969</v>
      </c>
      <c r="O20" s="704"/>
      <c r="P20" s="143"/>
    </row>
    <row r="21" spans="1:16" ht="39.75" customHeight="1">
      <c r="A21" s="644" t="s">
        <v>2342</v>
      </c>
      <c r="B21" s="644" t="s">
        <v>52</v>
      </c>
      <c r="C21" s="644" t="s">
        <v>37</v>
      </c>
      <c r="D21" s="646" t="s">
        <v>40</v>
      </c>
      <c r="E21" s="646">
        <v>78219</v>
      </c>
      <c r="F21" s="645">
        <v>15000</v>
      </c>
      <c r="G21" s="646" t="s">
        <v>0</v>
      </c>
      <c r="H21" s="646">
        <v>2004795485</v>
      </c>
      <c r="I21" s="646">
        <v>3019</v>
      </c>
      <c r="J21" s="444">
        <v>1</v>
      </c>
      <c r="K21" s="645">
        <v>15000</v>
      </c>
      <c r="L21" s="693">
        <f t="shared" si="1"/>
        <v>15000</v>
      </c>
      <c r="M21" s="696" t="s">
        <v>4536</v>
      </c>
      <c r="N21" s="491" t="s">
        <v>2</v>
      </c>
      <c r="O21" s="646">
        <v>3019</v>
      </c>
      <c r="P21" s="143"/>
    </row>
    <row r="22" spans="1:16" ht="39.75" customHeight="1">
      <c r="A22" s="494" t="s">
        <v>4538</v>
      </c>
      <c r="B22" s="494" t="s">
        <v>4539</v>
      </c>
      <c r="C22" s="494" t="s">
        <v>37</v>
      </c>
      <c r="D22" s="493" t="s">
        <v>40</v>
      </c>
      <c r="E22" s="493">
        <v>78216</v>
      </c>
      <c r="F22" s="495">
        <v>117.99</v>
      </c>
      <c r="G22" s="493" t="s">
        <v>4654</v>
      </c>
      <c r="H22" s="493"/>
      <c r="I22" s="493"/>
      <c r="J22" s="496">
        <v>1</v>
      </c>
      <c r="K22" s="497">
        <v>117.99</v>
      </c>
      <c r="L22" s="497">
        <f t="shared" si="1"/>
        <v>117.99</v>
      </c>
      <c r="M22" s="498" t="s">
        <v>4540</v>
      </c>
      <c r="N22" s="499" t="s">
        <v>2969</v>
      </c>
      <c r="O22" s="493"/>
      <c r="P22" s="143"/>
    </row>
    <row r="23" spans="1:16" ht="39.75" customHeight="1">
      <c r="A23" s="128" t="s">
        <v>4059</v>
      </c>
      <c r="B23" s="128" t="s">
        <v>3792</v>
      </c>
      <c r="C23" s="128" t="s">
        <v>1441</v>
      </c>
      <c r="D23" s="129" t="s">
        <v>40</v>
      </c>
      <c r="E23" s="129">
        <v>78108</v>
      </c>
      <c r="F23" s="98"/>
      <c r="G23" s="128"/>
      <c r="H23" s="129"/>
      <c r="I23" s="129"/>
      <c r="J23" s="133"/>
      <c r="K23" s="208"/>
      <c r="L23" s="208"/>
      <c r="M23" s="132"/>
      <c r="N23" s="209"/>
      <c r="O23" s="146"/>
      <c r="P23" s="143"/>
    </row>
    <row r="24" spans="1:16" ht="39.75" customHeight="1">
      <c r="A24" s="690" t="s">
        <v>4061</v>
      </c>
      <c r="B24" s="690" t="s">
        <v>4062</v>
      </c>
      <c r="C24" s="690" t="s">
        <v>160</v>
      </c>
      <c r="D24" s="691" t="s">
        <v>40</v>
      </c>
      <c r="E24" s="691">
        <v>78959</v>
      </c>
      <c r="F24" s="705">
        <v>1000</v>
      </c>
      <c r="G24" s="691"/>
      <c r="H24" s="691"/>
      <c r="I24" s="691"/>
      <c r="J24" s="706">
        <v>1</v>
      </c>
      <c r="K24" s="707">
        <v>1000</v>
      </c>
      <c r="L24" s="707">
        <f t="shared" ref="L24:L27" si="2">J24*K24</f>
        <v>1000</v>
      </c>
      <c r="M24" s="708" t="s">
        <v>4063</v>
      </c>
      <c r="N24" s="709" t="s">
        <v>2969</v>
      </c>
      <c r="O24" s="710"/>
      <c r="P24" s="143"/>
    </row>
    <row r="25" spans="1:16" ht="39.75" customHeight="1">
      <c r="A25" s="644" t="s">
        <v>2339</v>
      </c>
      <c r="B25" s="644" t="s">
        <v>2340</v>
      </c>
      <c r="C25" s="644" t="s">
        <v>37</v>
      </c>
      <c r="D25" s="646" t="s">
        <v>40</v>
      </c>
      <c r="E25" s="646">
        <v>78218</v>
      </c>
      <c r="F25" s="645">
        <v>2877.15</v>
      </c>
      <c r="G25" s="646" t="s">
        <v>2335</v>
      </c>
      <c r="H25" s="646"/>
      <c r="I25" s="646"/>
      <c r="J25" s="444">
        <v>1</v>
      </c>
      <c r="K25" s="693">
        <v>2877.15</v>
      </c>
      <c r="L25" s="693">
        <f t="shared" si="2"/>
        <v>2877.15</v>
      </c>
      <c r="M25" s="696" t="s">
        <v>4047</v>
      </c>
      <c r="N25" s="491" t="s">
        <v>2</v>
      </c>
      <c r="O25" s="646"/>
      <c r="P25" s="143"/>
    </row>
    <row r="26" spans="1:16" ht="39.75" customHeight="1">
      <c r="A26" s="494" t="s">
        <v>2339</v>
      </c>
      <c r="B26" s="494" t="s">
        <v>2340</v>
      </c>
      <c r="C26" s="494" t="s">
        <v>37</v>
      </c>
      <c r="D26" s="493" t="s">
        <v>40</v>
      </c>
      <c r="E26" s="493">
        <v>78218</v>
      </c>
      <c r="F26" s="495">
        <v>119</v>
      </c>
      <c r="G26" s="493" t="s">
        <v>4654</v>
      </c>
      <c r="H26" s="493"/>
      <c r="I26" s="493"/>
      <c r="J26" s="496">
        <v>1</v>
      </c>
      <c r="K26" s="497">
        <v>119</v>
      </c>
      <c r="L26" s="497">
        <f t="shared" si="2"/>
        <v>119</v>
      </c>
      <c r="M26" s="498" t="s">
        <v>4541</v>
      </c>
      <c r="N26" s="499" t="s">
        <v>2969</v>
      </c>
      <c r="O26" s="493"/>
      <c r="P26" s="143"/>
    </row>
    <row r="27" spans="1:16" ht="39.75" customHeight="1">
      <c r="A27" s="494" t="s">
        <v>2099</v>
      </c>
      <c r="B27" s="494" t="s">
        <v>2100</v>
      </c>
      <c r="C27" s="494" t="s">
        <v>37</v>
      </c>
      <c r="D27" s="493" t="s">
        <v>40</v>
      </c>
      <c r="E27" s="493">
        <v>78258</v>
      </c>
      <c r="F27" s="495">
        <v>746.92</v>
      </c>
      <c r="G27" s="493" t="s">
        <v>4658</v>
      </c>
      <c r="H27" s="493"/>
      <c r="I27" s="493"/>
      <c r="J27" s="496">
        <v>1</v>
      </c>
      <c r="K27" s="497">
        <v>746.92</v>
      </c>
      <c r="L27" s="497">
        <f t="shared" si="2"/>
        <v>746.92</v>
      </c>
      <c r="M27" s="498" t="s">
        <v>4064</v>
      </c>
      <c r="N27" s="499" t="s">
        <v>2969</v>
      </c>
      <c r="O27" s="493"/>
      <c r="P27" s="143"/>
    </row>
    <row r="28" spans="1:16" ht="39.75" customHeight="1">
      <c r="A28" s="128" t="s">
        <v>4090</v>
      </c>
      <c r="B28" s="128" t="s">
        <v>4091</v>
      </c>
      <c r="C28" s="128" t="s">
        <v>234</v>
      </c>
      <c r="D28" s="129" t="s">
        <v>40</v>
      </c>
      <c r="E28" s="129">
        <v>78130</v>
      </c>
      <c r="F28" s="98"/>
      <c r="G28" s="128"/>
      <c r="H28" s="129"/>
      <c r="I28" s="129"/>
      <c r="J28" s="133"/>
      <c r="K28" s="208"/>
      <c r="L28" s="208"/>
      <c r="M28" s="132"/>
      <c r="N28" s="209"/>
      <c r="O28" s="146"/>
      <c r="P28" s="143"/>
    </row>
    <row r="29" spans="1:16" ht="39.75" customHeight="1">
      <c r="A29" s="128" t="s">
        <v>4092</v>
      </c>
      <c r="B29" s="128" t="s">
        <v>4093</v>
      </c>
      <c r="C29" s="128" t="s">
        <v>37</v>
      </c>
      <c r="D29" s="129" t="s">
        <v>40</v>
      </c>
      <c r="E29" s="129">
        <v>78216</v>
      </c>
      <c r="F29" s="98"/>
      <c r="G29" s="128"/>
      <c r="H29" s="129"/>
      <c r="I29" s="129"/>
      <c r="J29" s="133"/>
      <c r="K29" s="208"/>
      <c r="L29" s="208"/>
      <c r="M29" s="132"/>
      <c r="N29" s="209"/>
      <c r="O29" s="146"/>
      <c r="P29" s="143"/>
    </row>
    <row r="30" spans="1:16" ht="39.75" customHeight="1">
      <c r="A30" s="128" t="s">
        <v>4092</v>
      </c>
      <c r="B30" s="128" t="s">
        <v>4093</v>
      </c>
      <c r="C30" s="128" t="s">
        <v>37</v>
      </c>
      <c r="D30" s="129" t="s">
        <v>40</v>
      </c>
      <c r="E30" s="129">
        <v>78216</v>
      </c>
      <c r="F30" s="98"/>
      <c r="G30" s="128"/>
      <c r="H30" s="129"/>
      <c r="I30" s="129"/>
      <c r="J30" s="133"/>
      <c r="K30" s="208"/>
      <c r="L30" s="208"/>
      <c r="M30" s="132"/>
      <c r="N30" s="209"/>
      <c r="O30" s="146"/>
      <c r="P30" s="143"/>
    </row>
    <row r="31" spans="1:16" ht="39.75" customHeight="1">
      <c r="A31" s="128" t="s">
        <v>4092</v>
      </c>
      <c r="B31" s="128" t="s">
        <v>4093</v>
      </c>
      <c r="C31" s="128" t="s">
        <v>37</v>
      </c>
      <c r="D31" s="129" t="s">
        <v>40</v>
      </c>
      <c r="E31" s="129">
        <v>78216</v>
      </c>
      <c r="F31" s="98"/>
      <c r="G31" s="128"/>
      <c r="H31" s="129"/>
      <c r="I31" s="129"/>
      <c r="J31" s="133"/>
      <c r="K31" s="208"/>
      <c r="L31" s="208"/>
      <c r="M31" s="132"/>
      <c r="N31" s="209"/>
      <c r="O31" s="146"/>
      <c r="P31" s="143"/>
    </row>
    <row r="32" spans="1:16" ht="39.75" customHeight="1">
      <c r="A32" s="128" t="s">
        <v>4094</v>
      </c>
      <c r="B32" s="128" t="s">
        <v>4095</v>
      </c>
      <c r="C32" s="128" t="s">
        <v>37</v>
      </c>
      <c r="D32" s="129" t="s">
        <v>40</v>
      </c>
      <c r="E32" s="129">
        <v>78247</v>
      </c>
      <c r="F32" s="98"/>
      <c r="G32" s="128"/>
      <c r="H32" s="129"/>
      <c r="I32" s="129"/>
      <c r="J32" s="133"/>
      <c r="K32" s="208"/>
      <c r="L32" s="208"/>
      <c r="M32" s="132"/>
      <c r="N32" s="209"/>
      <c r="O32" s="146"/>
      <c r="P32" s="143"/>
    </row>
    <row r="33" spans="1:16" ht="39.75" customHeight="1">
      <c r="A33" s="128" t="s">
        <v>4096</v>
      </c>
      <c r="B33" s="128" t="s">
        <v>4097</v>
      </c>
      <c r="C33" s="128" t="s">
        <v>129</v>
      </c>
      <c r="D33" s="129" t="s">
        <v>40</v>
      </c>
      <c r="E33" s="129">
        <v>78155</v>
      </c>
      <c r="F33" s="98"/>
      <c r="G33" s="128"/>
      <c r="H33" s="129"/>
      <c r="I33" s="129"/>
      <c r="J33" s="133"/>
      <c r="K33" s="208"/>
      <c r="L33" s="208"/>
      <c r="M33" s="132"/>
      <c r="N33" s="209"/>
      <c r="O33" s="146"/>
      <c r="P33" s="143"/>
    </row>
    <row r="34" spans="1:16" ht="39.75" customHeight="1">
      <c r="A34" s="128" t="s">
        <v>4098</v>
      </c>
      <c r="B34" s="128"/>
      <c r="C34" s="128"/>
      <c r="D34" s="129"/>
      <c r="E34" s="129"/>
      <c r="F34" s="98"/>
      <c r="G34" s="128"/>
      <c r="H34" s="129"/>
      <c r="I34" s="129"/>
      <c r="J34" s="133"/>
      <c r="K34" s="208"/>
      <c r="L34" s="208"/>
      <c r="M34" s="132"/>
      <c r="N34" s="209"/>
      <c r="O34" s="146"/>
      <c r="P34" s="143"/>
    </row>
    <row r="35" spans="1:16" ht="39.75" customHeight="1">
      <c r="A35" s="128" t="s">
        <v>4099</v>
      </c>
      <c r="B35" s="128" t="s">
        <v>4100</v>
      </c>
      <c r="C35" s="128" t="s">
        <v>37</v>
      </c>
      <c r="D35" s="129" t="s">
        <v>40</v>
      </c>
      <c r="E35" s="129">
        <v>78263</v>
      </c>
      <c r="F35" s="98"/>
      <c r="G35" s="128"/>
      <c r="H35" s="129"/>
      <c r="I35" s="129"/>
      <c r="J35" s="133"/>
      <c r="K35" s="208"/>
      <c r="L35" s="208"/>
      <c r="M35" s="132"/>
      <c r="N35" s="209"/>
      <c r="O35" s="146"/>
      <c r="P35" s="143"/>
    </row>
    <row r="36" spans="1:16" ht="39.75" customHeight="1">
      <c r="A36" s="128" t="s">
        <v>4101</v>
      </c>
      <c r="B36" s="128"/>
      <c r="C36" s="128"/>
      <c r="D36" s="129"/>
      <c r="E36" s="129"/>
      <c r="F36" s="98"/>
      <c r="G36" s="128"/>
      <c r="H36" s="129"/>
      <c r="I36" s="129"/>
      <c r="J36" s="133"/>
      <c r="K36" s="208"/>
      <c r="L36" s="208"/>
      <c r="M36" s="132"/>
      <c r="N36" s="209"/>
      <c r="O36" s="146"/>
      <c r="P36" s="143"/>
    </row>
    <row r="37" spans="1:16" ht="39.75" customHeight="1">
      <c r="A37" s="128" t="s">
        <v>4659</v>
      </c>
      <c r="B37" s="128" t="s">
        <v>4660</v>
      </c>
      <c r="C37" s="128" t="s">
        <v>37</v>
      </c>
      <c r="D37" s="129" t="s">
        <v>40</v>
      </c>
      <c r="E37" s="129">
        <v>78212</v>
      </c>
      <c r="F37" s="98"/>
      <c r="G37" s="128"/>
      <c r="H37" s="129"/>
      <c r="I37" s="129"/>
      <c r="J37" s="133"/>
      <c r="K37" s="208"/>
      <c r="L37" s="208"/>
      <c r="M37" s="132"/>
      <c r="N37" s="209"/>
      <c r="O37" s="129"/>
      <c r="P37" s="143"/>
    </row>
    <row r="38" spans="1:16" ht="39.75" customHeight="1">
      <c r="A38" s="128" t="s">
        <v>4659</v>
      </c>
      <c r="B38" s="128" t="s">
        <v>4660</v>
      </c>
      <c r="C38" s="128" t="s">
        <v>37</v>
      </c>
      <c r="D38" s="129" t="s">
        <v>40</v>
      </c>
      <c r="E38" s="129">
        <v>78212</v>
      </c>
      <c r="F38" s="98"/>
      <c r="G38" s="128"/>
      <c r="H38" s="129"/>
      <c r="I38" s="129"/>
      <c r="J38" s="133"/>
      <c r="K38" s="208"/>
      <c r="L38" s="208"/>
      <c r="M38" s="132"/>
      <c r="N38" s="209"/>
      <c r="O38" s="146"/>
      <c r="P38" s="143"/>
    </row>
    <row r="39" spans="1:16" ht="39.75" customHeight="1">
      <c r="A39" s="494" t="s">
        <v>4102</v>
      </c>
      <c r="B39" s="494"/>
      <c r="C39" s="494" t="s">
        <v>37</v>
      </c>
      <c r="D39" s="493" t="s">
        <v>40</v>
      </c>
      <c r="E39" s="493"/>
      <c r="F39" s="495">
        <v>90</v>
      </c>
      <c r="G39" s="493" t="s">
        <v>4650</v>
      </c>
      <c r="H39" s="493"/>
      <c r="I39" s="493" t="s">
        <v>4661</v>
      </c>
      <c r="J39" s="496">
        <v>1</v>
      </c>
      <c r="K39" s="497">
        <v>90</v>
      </c>
      <c r="L39" s="497">
        <f t="shared" ref="L39:L55" si="3">J39*K39</f>
        <v>90</v>
      </c>
      <c r="M39" s="498" t="s">
        <v>4662</v>
      </c>
      <c r="N39" s="499" t="s">
        <v>2969</v>
      </c>
      <c r="O39" s="500"/>
      <c r="P39" s="143"/>
    </row>
    <row r="40" spans="1:16" ht="39.75" customHeight="1">
      <c r="A40" s="140" t="s">
        <v>2403</v>
      </c>
      <c r="B40" s="140"/>
      <c r="C40" s="140"/>
      <c r="D40" s="96"/>
      <c r="E40" s="96"/>
      <c r="F40" s="159">
        <v>2000</v>
      </c>
      <c r="G40" s="96" t="s">
        <v>0</v>
      </c>
      <c r="H40" s="96"/>
      <c r="I40" s="96"/>
      <c r="J40" s="411">
        <v>1</v>
      </c>
      <c r="K40" s="159">
        <v>2000</v>
      </c>
      <c r="L40" s="490">
        <f t="shared" si="3"/>
        <v>2000</v>
      </c>
      <c r="M40" s="406" t="s">
        <v>4065</v>
      </c>
      <c r="N40" s="491" t="s">
        <v>4528</v>
      </c>
      <c r="O40" s="492"/>
      <c r="P40" s="143"/>
    </row>
    <row r="41" spans="1:16" ht="39.75" customHeight="1">
      <c r="A41" s="140" t="s">
        <v>883</v>
      </c>
      <c r="B41" s="140"/>
      <c r="C41" s="140"/>
      <c r="D41" s="96"/>
      <c r="E41" s="96"/>
      <c r="F41" s="159">
        <v>1000</v>
      </c>
      <c r="G41" s="96" t="s">
        <v>0</v>
      </c>
      <c r="H41" s="96"/>
      <c r="I41" s="96"/>
      <c r="J41" s="411">
        <v>1</v>
      </c>
      <c r="K41" s="159">
        <v>1000</v>
      </c>
      <c r="L41" s="490">
        <f t="shared" si="3"/>
        <v>1000</v>
      </c>
      <c r="M41" s="406" t="s">
        <v>4065</v>
      </c>
      <c r="N41" s="491" t="s">
        <v>4528</v>
      </c>
      <c r="O41" s="492"/>
      <c r="P41" s="143"/>
    </row>
    <row r="42" spans="1:16" ht="39.75" customHeight="1">
      <c r="A42" s="140" t="s">
        <v>4074</v>
      </c>
      <c r="B42" s="140"/>
      <c r="C42" s="140"/>
      <c r="D42" s="96"/>
      <c r="E42" s="96"/>
      <c r="F42" s="159">
        <v>5000</v>
      </c>
      <c r="G42" s="96" t="s">
        <v>0</v>
      </c>
      <c r="H42" s="96"/>
      <c r="I42" s="96"/>
      <c r="J42" s="411">
        <v>1</v>
      </c>
      <c r="K42" s="159">
        <v>5000</v>
      </c>
      <c r="L42" s="490">
        <f t="shared" si="3"/>
        <v>5000</v>
      </c>
      <c r="M42" s="406" t="s">
        <v>4065</v>
      </c>
      <c r="N42" s="491" t="s">
        <v>4528</v>
      </c>
      <c r="O42" s="492"/>
      <c r="P42" s="143"/>
    </row>
    <row r="43" spans="1:16" ht="39.75" customHeight="1">
      <c r="A43" s="644" t="s">
        <v>4663</v>
      </c>
      <c r="B43" s="644" t="s">
        <v>4664</v>
      </c>
      <c r="C43" s="644" t="s">
        <v>259</v>
      </c>
      <c r="D43" s="646" t="s">
        <v>40</v>
      </c>
      <c r="E43" s="646">
        <v>78124</v>
      </c>
      <c r="F43" s="645">
        <v>632</v>
      </c>
      <c r="G43" s="646" t="s">
        <v>2335</v>
      </c>
      <c r="H43" s="646"/>
      <c r="I43" s="646"/>
      <c r="J43" s="444">
        <v>1</v>
      </c>
      <c r="K43" s="645">
        <v>632</v>
      </c>
      <c r="L43" s="693">
        <f t="shared" si="3"/>
        <v>632</v>
      </c>
      <c r="M43" s="696" t="s">
        <v>4665</v>
      </c>
      <c r="N43" s="695" t="s">
        <v>362</v>
      </c>
      <c r="O43" s="698"/>
      <c r="P43" s="143"/>
    </row>
    <row r="44" spans="1:16" ht="39.75" customHeight="1">
      <c r="A44" s="644" t="s">
        <v>2367</v>
      </c>
      <c r="B44" s="644" t="s">
        <v>2368</v>
      </c>
      <c r="C44" s="644" t="s">
        <v>129</v>
      </c>
      <c r="D44" s="646" t="s">
        <v>40</v>
      </c>
      <c r="E44" s="646">
        <v>78155</v>
      </c>
      <c r="F44" s="645">
        <v>1680</v>
      </c>
      <c r="G44" s="646" t="s">
        <v>2335</v>
      </c>
      <c r="H44" s="646"/>
      <c r="I44" s="646"/>
      <c r="J44" s="444">
        <v>1</v>
      </c>
      <c r="K44" s="645">
        <v>1680</v>
      </c>
      <c r="L44" s="693">
        <f t="shared" si="3"/>
        <v>1680</v>
      </c>
      <c r="M44" s="696" t="s">
        <v>4665</v>
      </c>
      <c r="N44" s="695" t="s">
        <v>362</v>
      </c>
      <c r="O44" s="698"/>
      <c r="P44" s="143"/>
    </row>
    <row r="45" spans="1:16" ht="39.75" customHeight="1">
      <c r="A45" s="644" t="s">
        <v>4276</v>
      </c>
      <c r="B45" s="644" t="s">
        <v>4277</v>
      </c>
      <c r="C45" s="644" t="s">
        <v>101</v>
      </c>
      <c r="D45" s="646" t="s">
        <v>40</v>
      </c>
      <c r="E45" s="646">
        <v>78121</v>
      </c>
      <c r="F45" s="645">
        <v>775</v>
      </c>
      <c r="G45" s="646" t="s">
        <v>0</v>
      </c>
      <c r="H45" s="646"/>
      <c r="I45" s="646">
        <v>20116</v>
      </c>
      <c r="J45" s="444">
        <v>1</v>
      </c>
      <c r="K45" s="645">
        <v>775</v>
      </c>
      <c r="L45" s="693">
        <f t="shared" si="3"/>
        <v>775</v>
      </c>
      <c r="M45" s="696" t="s">
        <v>4666</v>
      </c>
      <c r="N45" s="491" t="s">
        <v>2</v>
      </c>
      <c r="O45" s="698"/>
      <c r="P45" s="143"/>
    </row>
    <row r="46" spans="1:16" ht="39.75" customHeight="1">
      <c r="A46" s="140" t="s">
        <v>2526</v>
      </c>
      <c r="B46" s="140"/>
      <c r="C46" s="140"/>
      <c r="D46" s="96"/>
      <c r="E46" s="96"/>
      <c r="F46" s="159">
        <v>2000</v>
      </c>
      <c r="G46" s="96" t="s">
        <v>0</v>
      </c>
      <c r="H46" s="96"/>
      <c r="I46" s="96"/>
      <c r="J46" s="411">
        <v>1</v>
      </c>
      <c r="K46" s="490">
        <v>2000</v>
      </c>
      <c r="L46" s="490">
        <f t="shared" si="3"/>
        <v>2000</v>
      </c>
      <c r="M46" s="406" t="s">
        <v>4076</v>
      </c>
      <c r="N46" s="491" t="s">
        <v>4528</v>
      </c>
      <c r="O46" s="492"/>
      <c r="P46" s="143"/>
    </row>
    <row r="47" spans="1:16" ht="39.75" customHeight="1">
      <c r="A47" s="494" t="s">
        <v>4079</v>
      </c>
      <c r="B47" s="494"/>
      <c r="C47" s="494"/>
      <c r="D47" s="493"/>
      <c r="E47" s="493"/>
      <c r="F47" s="495">
        <v>40.46</v>
      </c>
      <c r="G47" s="493" t="s">
        <v>4650</v>
      </c>
      <c r="H47" s="493"/>
      <c r="I47" s="493" t="s">
        <v>4667</v>
      </c>
      <c r="J47" s="496">
        <v>1</v>
      </c>
      <c r="K47" s="497">
        <v>40.46</v>
      </c>
      <c r="L47" s="497">
        <f t="shared" si="3"/>
        <v>40.46</v>
      </c>
      <c r="M47" s="498" t="s">
        <v>4668</v>
      </c>
      <c r="N47" s="499" t="s">
        <v>2969</v>
      </c>
      <c r="O47" s="500"/>
      <c r="P47" s="143"/>
    </row>
    <row r="48" spans="1:16" ht="39.75" customHeight="1">
      <c r="A48" s="494" t="s">
        <v>4080</v>
      </c>
      <c r="B48" s="494" t="s">
        <v>4081</v>
      </c>
      <c r="C48" s="494" t="s">
        <v>234</v>
      </c>
      <c r="D48" s="493" t="s">
        <v>40</v>
      </c>
      <c r="E48" s="493">
        <v>78130</v>
      </c>
      <c r="F48" s="495">
        <v>11.03</v>
      </c>
      <c r="G48" s="493" t="s">
        <v>4650</v>
      </c>
      <c r="H48" s="493"/>
      <c r="I48" s="493">
        <v>17440027509</v>
      </c>
      <c r="J48" s="496">
        <v>1</v>
      </c>
      <c r="K48" s="497">
        <v>11.03</v>
      </c>
      <c r="L48" s="497">
        <f t="shared" si="3"/>
        <v>11.03</v>
      </c>
      <c r="M48" s="498" t="s">
        <v>4669</v>
      </c>
      <c r="N48" s="499" t="s">
        <v>2969</v>
      </c>
      <c r="O48" s="500"/>
      <c r="P48" s="143"/>
    </row>
    <row r="49" spans="1:16" ht="39.75" customHeight="1">
      <c r="A49" s="494" t="s">
        <v>4082</v>
      </c>
      <c r="B49" s="494" t="s">
        <v>4083</v>
      </c>
      <c r="C49" s="494" t="s">
        <v>129</v>
      </c>
      <c r="D49" s="493" t="s">
        <v>40</v>
      </c>
      <c r="E49" s="493">
        <v>78155</v>
      </c>
      <c r="F49" s="495">
        <v>18.39</v>
      </c>
      <c r="G49" s="493" t="s">
        <v>4650</v>
      </c>
      <c r="H49" s="493"/>
      <c r="I49" s="493">
        <v>5992</v>
      </c>
      <c r="J49" s="496">
        <v>1</v>
      </c>
      <c r="K49" s="497">
        <v>18.39</v>
      </c>
      <c r="L49" s="497">
        <f t="shared" si="3"/>
        <v>18.39</v>
      </c>
      <c r="M49" s="498" t="s">
        <v>4670</v>
      </c>
      <c r="N49" s="499" t="s">
        <v>2969</v>
      </c>
      <c r="O49" s="500"/>
      <c r="P49" s="143"/>
    </row>
    <row r="50" spans="1:16" ht="39.75" customHeight="1">
      <c r="A50" s="494" t="s">
        <v>4084</v>
      </c>
      <c r="B50" s="494" t="s">
        <v>4085</v>
      </c>
      <c r="C50" s="494" t="s">
        <v>234</v>
      </c>
      <c r="D50" s="493" t="s">
        <v>40</v>
      </c>
      <c r="E50" s="493">
        <v>78130</v>
      </c>
      <c r="F50" s="495">
        <v>37.71</v>
      </c>
      <c r="G50" s="493" t="s">
        <v>4650</v>
      </c>
      <c r="H50" s="493"/>
      <c r="I50" s="493">
        <v>6049181758</v>
      </c>
      <c r="J50" s="496">
        <v>1</v>
      </c>
      <c r="K50" s="497">
        <v>37.71</v>
      </c>
      <c r="L50" s="497">
        <f t="shared" si="3"/>
        <v>37.71</v>
      </c>
      <c r="M50" s="498" t="s">
        <v>4671</v>
      </c>
      <c r="N50" s="499" t="s">
        <v>2969</v>
      </c>
      <c r="O50" s="500"/>
      <c r="P50" s="143"/>
    </row>
    <row r="51" spans="1:16" ht="39.75" customHeight="1">
      <c r="A51" s="494" t="s">
        <v>4084</v>
      </c>
      <c r="B51" s="494" t="s">
        <v>4085</v>
      </c>
      <c r="C51" s="494" t="s">
        <v>234</v>
      </c>
      <c r="D51" s="493" t="s">
        <v>40</v>
      </c>
      <c r="E51" s="493">
        <v>78130</v>
      </c>
      <c r="F51" s="495">
        <v>38.81</v>
      </c>
      <c r="G51" s="493" t="s">
        <v>4650</v>
      </c>
      <c r="H51" s="493" t="s">
        <v>610</v>
      </c>
      <c r="I51" s="493">
        <v>6055114836</v>
      </c>
      <c r="J51" s="496">
        <v>1</v>
      </c>
      <c r="K51" s="497">
        <v>38.81</v>
      </c>
      <c r="L51" s="497">
        <f t="shared" si="3"/>
        <v>38.81</v>
      </c>
      <c r="M51" s="498" t="s">
        <v>4671</v>
      </c>
      <c r="N51" s="499" t="s">
        <v>2969</v>
      </c>
      <c r="O51" s="500"/>
      <c r="P51" s="143"/>
    </row>
    <row r="52" spans="1:16" ht="39.75" customHeight="1">
      <c r="A52" s="494" t="s">
        <v>4086</v>
      </c>
      <c r="B52" s="494" t="s">
        <v>4087</v>
      </c>
      <c r="C52" s="494" t="s">
        <v>129</v>
      </c>
      <c r="D52" s="493" t="s">
        <v>40</v>
      </c>
      <c r="E52" s="493">
        <v>78155</v>
      </c>
      <c r="F52" s="495">
        <v>38.979999999999997</v>
      </c>
      <c r="G52" s="493" t="s">
        <v>4650</v>
      </c>
      <c r="H52" s="493"/>
      <c r="I52" s="493">
        <v>7605</v>
      </c>
      <c r="J52" s="496">
        <v>1</v>
      </c>
      <c r="K52" s="497">
        <v>38.979999999999997</v>
      </c>
      <c r="L52" s="497">
        <f t="shared" si="3"/>
        <v>38.979999999999997</v>
      </c>
      <c r="M52" s="498" t="s">
        <v>4672</v>
      </c>
      <c r="N52" s="499" t="s">
        <v>2969</v>
      </c>
      <c r="O52" s="500"/>
      <c r="P52" s="143"/>
    </row>
    <row r="53" spans="1:16" ht="39.75" customHeight="1">
      <c r="A53" s="494" t="s">
        <v>4088</v>
      </c>
      <c r="B53" s="494" t="s">
        <v>4089</v>
      </c>
      <c r="C53" s="494" t="s">
        <v>234</v>
      </c>
      <c r="D53" s="493" t="s">
        <v>40</v>
      </c>
      <c r="E53" s="493">
        <v>78130</v>
      </c>
      <c r="F53" s="495">
        <v>22.88</v>
      </c>
      <c r="G53" s="493" t="s">
        <v>4650</v>
      </c>
      <c r="H53" s="493"/>
      <c r="I53" s="493">
        <v>2104334</v>
      </c>
      <c r="J53" s="496">
        <v>1</v>
      </c>
      <c r="K53" s="497">
        <v>22.88</v>
      </c>
      <c r="L53" s="497">
        <f t="shared" si="3"/>
        <v>22.88</v>
      </c>
      <c r="M53" s="498" t="s">
        <v>4673</v>
      </c>
      <c r="N53" s="499" t="s">
        <v>2969</v>
      </c>
      <c r="O53" s="500"/>
      <c r="P53" s="143"/>
    </row>
    <row r="54" spans="1:16" ht="39.75" customHeight="1">
      <c r="A54" s="494" t="s">
        <v>4067</v>
      </c>
      <c r="B54" s="494"/>
      <c r="C54" s="494" t="s">
        <v>129</v>
      </c>
      <c r="D54" s="493" t="s">
        <v>40</v>
      </c>
      <c r="E54" s="493">
        <v>78155</v>
      </c>
      <c r="F54" s="495">
        <v>66.569999999999993</v>
      </c>
      <c r="G54" s="493" t="s">
        <v>4650</v>
      </c>
      <c r="H54" s="493"/>
      <c r="I54" s="537" t="s">
        <v>4674</v>
      </c>
      <c r="J54" s="496">
        <v>1</v>
      </c>
      <c r="K54" s="497">
        <v>66.569999999999993</v>
      </c>
      <c r="L54" s="497">
        <f t="shared" si="3"/>
        <v>66.569999999999993</v>
      </c>
      <c r="M54" s="498" t="s">
        <v>4675</v>
      </c>
      <c r="N54" s="499" t="s">
        <v>2969</v>
      </c>
      <c r="O54" s="500"/>
      <c r="P54" s="143"/>
    </row>
    <row r="55" spans="1:16" ht="39.75" customHeight="1">
      <c r="A55" s="494" t="s">
        <v>469</v>
      </c>
      <c r="B55" s="494" t="s">
        <v>2073</v>
      </c>
      <c r="C55" s="494" t="s">
        <v>2074</v>
      </c>
      <c r="D55" s="493" t="s">
        <v>40</v>
      </c>
      <c r="E55" s="493">
        <v>78616</v>
      </c>
      <c r="F55" s="495">
        <v>338.09</v>
      </c>
      <c r="G55" s="493" t="s">
        <v>4676</v>
      </c>
      <c r="H55" s="493"/>
      <c r="I55" s="537" t="s">
        <v>4677</v>
      </c>
      <c r="J55" s="496">
        <v>1</v>
      </c>
      <c r="K55" s="497">
        <v>338.09</v>
      </c>
      <c r="L55" s="497">
        <f t="shared" si="3"/>
        <v>338.09</v>
      </c>
      <c r="M55" s="498" t="s">
        <v>4678</v>
      </c>
      <c r="N55" s="499" t="s">
        <v>2969</v>
      </c>
      <c r="O55" s="500"/>
      <c r="P55" s="143"/>
    </row>
    <row r="56" spans="1:16" ht="39.75" customHeight="1">
      <c r="A56" s="128" t="s">
        <v>4659</v>
      </c>
      <c r="B56" s="128" t="s">
        <v>4660</v>
      </c>
      <c r="C56" s="128" t="s">
        <v>37</v>
      </c>
      <c r="D56" s="129" t="s">
        <v>40</v>
      </c>
      <c r="E56" s="129">
        <v>78212</v>
      </c>
      <c r="F56" s="98"/>
      <c r="G56" s="128"/>
      <c r="H56" s="129"/>
      <c r="I56" s="129"/>
      <c r="J56" s="133"/>
      <c r="K56" s="208"/>
      <c r="L56" s="208"/>
      <c r="M56" s="132"/>
      <c r="N56" s="209"/>
      <c r="O56" s="168"/>
      <c r="P56" s="87"/>
    </row>
    <row r="57" spans="1:16" ht="14.25" customHeight="1">
      <c r="A57" s="191"/>
      <c r="B57" s="191"/>
      <c r="C57" s="191"/>
      <c r="D57" s="192"/>
      <c r="E57" s="192"/>
      <c r="F57" s="193"/>
      <c r="G57" s="192"/>
      <c r="H57" s="192"/>
      <c r="I57" s="192"/>
      <c r="J57" s="192"/>
      <c r="K57" s="192"/>
      <c r="L57" s="192"/>
      <c r="M57" s="191"/>
      <c r="N57" s="192"/>
      <c r="O57" s="192"/>
      <c r="P57" s="87"/>
    </row>
    <row r="58" spans="1:16" ht="14.25" customHeight="1">
      <c r="A58" s="191"/>
      <c r="B58" s="191"/>
      <c r="C58" s="191"/>
      <c r="D58" s="192"/>
      <c r="E58" s="192"/>
      <c r="F58" s="193"/>
      <c r="G58" s="192"/>
      <c r="H58" s="192"/>
      <c r="I58" s="192"/>
      <c r="J58" s="192"/>
      <c r="K58" s="192"/>
      <c r="L58" s="192"/>
      <c r="M58" s="191"/>
      <c r="N58" s="192"/>
      <c r="O58" s="192"/>
      <c r="P58" s="87"/>
    </row>
    <row r="59" spans="1:16" ht="14.25" customHeight="1">
      <c r="A59" s="191"/>
      <c r="B59" s="191"/>
      <c r="C59" s="191"/>
      <c r="D59" s="192"/>
      <c r="E59" s="192"/>
      <c r="F59" s="193"/>
      <c r="G59" s="192"/>
      <c r="H59" s="192"/>
      <c r="I59" s="192"/>
      <c r="J59" s="192"/>
      <c r="K59" s="192"/>
      <c r="L59" s="192"/>
      <c r="M59" s="191"/>
      <c r="N59" s="192"/>
      <c r="O59" s="192"/>
      <c r="P59" s="87"/>
    </row>
    <row r="60" spans="1:16" ht="14.25" customHeight="1">
      <c r="A60" s="191"/>
      <c r="B60" s="191"/>
      <c r="C60" s="191"/>
      <c r="D60" s="192"/>
      <c r="E60" s="192"/>
      <c r="F60" s="193"/>
      <c r="G60" s="192"/>
      <c r="H60" s="192"/>
      <c r="I60" s="192"/>
      <c r="J60" s="192"/>
      <c r="K60" s="192"/>
      <c r="L60" s="192"/>
      <c r="M60" s="191"/>
      <c r="N60" s="192"/>
      <c r="O60" s="192"/>
      <c r="P60" s="87"/>
    </row>
    <row r="61" spans="1:16" ht="14.25" customHeight="1">
      <c r="A61" s="191"/>
      <c r="B61" s="191"/>
      <c r="C61" s="191"/>
      <c r="D61" s="192"/>
      <c r="E61" s="192"/>
      <c r="F61" s="193"/>
      <c r="G61" s="192"/>
      <c r="H61" s="192"/>
      <c r="I61" s="192"/>
      <c r="J61" s="192"/>
      <c r="K61" s="192"/>
      <c r="L61" s="192"/>
      <c r="M61" s="191"/>
      <c r="N61" s="192"/>
      <c r="O61" s="192"/>
      <c r="P61" s="87"/>
    </row>
    <row r="62" spans="1:16" ht="14.25" customHeight="1">
      <c r="A62" s="191"/>
      <c r="B62" s="191"/>
      <c r="C62" s="191"/>
      <c r="D62" s="192"/>
      <c r="E62" s="192"/>
      <c r="F62" s="193"/>
      <c r="G62" s="192"/>
      <c r="H62" s="192"/>
      <c r="I62" s="192"/>
      <c r="J62" s="192"/>
      <c r="K62" s="192"/>
      <c r="L62" s="192"/>
      <c r="M62" s="191"/>
      <c r="N62" s="192"/>
      <c r="O62" s="192"/>
      <c r="P62" s="87"/>
    </row>
    <row r="63" spans="1:16" ht="14.25" customHeight="1">
      <c r="A63" s="191"/>
      <c r="B63" s="191"/>
      <c r="C63" s="191"/>
      <c r="D63" s="192"/>
      <c r="E63" s="192"/>
      <c r="F63" s="193"/>
      <c r="G63" s="192"/>
      <c r="H63" s="192"/>
      <c r="I63" s="192"/>
      <c r="J63" s="192"/>
      <c r="K63" s="192"/>
      <c r="L63" s="192"/>
      <c r="M63" s="191"/>
      <c r="N63" s="192"/>
      <c r="O63" s="192"/>
      <c r="P63" s="87"/>
    </row>
    <row r="64" spans="1:16" ht="14.25" customHeight="1">
      <c r="A64" s="191"/>
      <c r="B64" s="191"/>
      <c r="C64" s="191"/>
      <c r="D64" s="192"/>
      <c r="E64" s="192"/>
      <c r="F64" s="193"/>
      <c r="G64" s="192"/>
      <c r="H64" s="192"/>
      <c r="I64" s="192"/>
      <c r="J64" s="192"/>
      <c r="K64" s="192"/>
      <c r="L64" s="192"/>
      <c r="M64" s="191"/>
      <c r="N64" s="192"/>
      <c r="O64" s="192"/>
      <c r="P64" s="87"/>
    </row>
    <row r="65" spans="1:16" ht="14.25" customHeight="1">
      <c r="A65" s="191"/>
      <c r="B65" s="191"/>
      <c r="C65" s="191"/>
      <c r="D65" s="192"/>
      <c r="E65" s="192"/>
      <c r="F65" s="193"/>
      <c r="G65" s="192"/>
      <c r="H65" s="192"/>
      <c r="I65" s="192"/>
      <c r="J65" s="192"/>
      <c r="K65" s="192"/>
      <c r="L65" s="192"/>
      <c r="M65" s="191"/>
      <c r="N65" s="195"/>
      <c r="O65" s="197"/>
      <c r="P65" s="87"/>
    </row>
    <row r="66" spans="1:16" ht="14.25" customHeight="1">
      <c r="A66" s="191"/>
      <c r="B66" s="191"/>
      <c r="C66" s="191"/>
      <c r="D66" s="192"/>
      <c r="E66" s="192"/>
      <c r="F66" s="193"/>
      <c r="G66" s="192"/>
      <c r="H66" s="192"/>
      <c r="I66" s="192"/>
      <c r="J66" s="192"/>
      <c r="K66" s="192"/>
      <c r="L66" s="192"/>
      <c r="M66" s="191"/>
      <c r="N66" s="195"/>
      <c r="O66" s="197"/>
      <c r="P66" s="87"/>
    </row>
    <row r="67" spans="1:16" ht="14.25" customHeight="1">
      <c r="A67" s="191"/>
      <c r="B67" s="191"/>
      <c r="C67" s="191"/>
      <c r="D67" s="192"/>
      <c r="E67" s="192"/>
      <c r="F67" s="193"/>
      <c r="G67" s="192"/>
      <c r="H67" s="192"/>
      <c r="I67" s="192"/>
      <c r="J67" s="192"/>
      <c r="K67" s="192"/>
      <c r="L67" s="192"/>
      <c r="M67" s="191"/>
      <c r="N67" s="195"/>
      <c r="O67" s="197"/>
      <c r="P67" s="87"/>
    </row>
  </sheetData>
  <autoFilter ref="A6:O56" xr:uid="{00000000-0009-0000-0000-000028000000}"/>
  <mergeCells count="1">
    <mergeCell ref="B1:D5"/>
  </mergeCells>
  <conditionalFormatting sqref="H3">
    <cfRule type="cellIs" dxfId="5" priority="1" operator="greaterThan">
      <formula>0</formula>
    </cfRule>
    <cfRule type="cellIs" dxfId="4" priority="2" operator="lessThan">
      <formula>0</formula>
    </cfRule>
  </conditionalFormatting>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M24"/>
  <sheetViews>
    <sheetView workbookViewId="0"/>
  </sheetViews>
  <sheetFormatPr defaultColWidth="14.44140625" defaultRowHeight="15" customHeight="1"/>
  <cols>
    <col min="1" max="1" width="8.6640625" customWidth="1"/>
    <col min="2" max="2" width="42.44140625" customWidth="1"/>
    <col min="3" max="3" width="25.88671875" customWidth="1"/>
    <col min="4" max="39" width="8.6640625" customWidth="1"/>
  </cols>
  <sheetData>
    <row r="1" spans="1:39" ht="14.25" customHeight="1">
      <c r="A1" s="1" t="s">
        <v>2528</v>
      </c>
      <c r="B1" s="1" t="s">
        <v>30</v>
      </c>
      <c r="C1" s="1" t="s">
        <v>31</v>
      </c>
      <c r="D1" s="1" t="s">
        <v>32</v>
      </c>
      <c r="E1" s="1" t="s">
        <v>33</v>
      </c>
      <c r="F1" s="1" t="s">
        <v>34</v>
      </c>
      <c r="G1" s="1" t="s">
        <v>954</v>
      </c>
      <c r="H1" s="1" t="s">
        <v>955</v>
      </c>
      <c r="I1" s="1" t="s">
        <v>956</v>
      </c>
      <c r="J1" s="1" t="s">
        <v>957</v>
      </c>
      <c r="K1" s="1" t="s">
        <v>944</v>
      </c>
      <c r="L1" s="1" t="s">
        <v>959</v>
      </c>
      <c r="M1" s="1" t="s">
        <v>875</v>
      </c>
      <c r="N1" s="1" t="s">
        <v>960</v>
      </c>
      <c r="O1" s="1" t="s">
        <v>879</v>
      </c>
      <c r="P1" s="1" t="s">
        <v>880</v>
      </c>
      <c r="Q1" s="1" t="s">
        <v>881</v>
      </c>
      <c r="R1" s="1" t="s">
        <v>882</v>
      </c>
      <c r="S1" s="1" t="s">
        <v>883</v>
      </c>
      <c r="T1" s="1" t="s">
        <v>884</v>
      </c>
      <c r="U1" s="1" t="s">
        <v>885</v>
      </c>
      <c r="V1" s="1" t="s">
        <v>886</v>
      </c>
      <c r="W1" s="1" t="s">
        <v>887</v>
      </c>
      <c r="X1" s="1" t="s">
        <v>888</v>
      </c>
      <c r="Y1" s="1" t="s">
        <v>889</v>
      </c>
    </row>
    <row r="2" spans="1:39" ht="14.25" customHeight="1">
      <c r="A2" s="1" t="s">
        <v>2529</v>
      </c>
      <c r="B2" s="1" t="s">
        <v>4326</v>
      </c>
      <c r="C2" s="1" t="s">
        <v>3220</v>
      </c>
      <c r="D2" s="1" t="s">
        <v>68</v>
      </c>
      <c r="E2" s="1" t="s">
        <v>40</v>
      </c>
      <c r="F2" s="1">
        <v>77249</v>
      </c>
      <c r="G2" s="1">
        <v>500</v>
      </c>
      <c r="H2" s="1" t="s">
        <v>931</v>
      </c>
      <c r="K2" s="1" t="s">
        <v>472</v>
      </c>
      <c r="L2" s="1" t="s">
        <v>4373</v>
      </c>
      <c r="M2" s="1" t="s">
        <v>368</v>
      </c>
      <c r="N2" s="1" t="s">
        <v>898</v>
      </c>
      <c r="O2" s="1">
        <v>0</v>
      </c>
      <c r="P2" s="1">
        <v>2</v>
      </c>
      <c r="Q2" s="1">
        <v>1</v>
      </c>
      <c r="R2" s="1">
        <v>2</v>
      </c>
      <c r="S2" s="1">
        <v>0</v>
      </c>
      <c r="T2" s="1">
        <v>0</v>
      </c>
      <c r="U2" s="1">
        <v>0</v>
      </c>
      <c r="V2" s="1">
        <v>0</v>
      </c>
      <c r="W2" s="1">
        <v>0</v>
      </c>
      <c r="X2" s="1">
        <v>0</v>
      </c>
      <c r="Y2" s="1">
        <v>1</v>
      </c>
      <c r="AD2" s="1" t="s">
        <v>3221</v>
      </c>
      <c r="AK2" s="1">
        <v>2</v>
      </c>
      <c r="AM2" s="1">
        <v>2</v>
      </c>
    </row>
    <row r="3" spans="1:39" ht="14.25" customHeight="1">
      <c r="A3" s="1" t="s">
        <v>362</v>
      </c>
      <c r="B3" s="1" t="s">
        <v>3488</v>
      </c>
      <c r="C3" s="1" t="s">
        <v>1485</v>
      </c>
      <c r="D3" s="1" t="s">
        <v>234</v>
      </c>
      <c r="E3" s="1" t="s">
        <v>40</v>
      </c>
      <c r="F3" s="1">
        <v>787130</v>
      </c>
      <c r="G3" s="1">
        <v>500</v>
      </c>
      <c r="H3" s="1" t="s">
        <v>927</v>
      </c>
      <c r="K3" s="1" t="s">
        <v>1488</v>
      </c>
      <c r="L3" s="1" t="s">
        <v>4379</v>
      </c>
      <c r="M3" s="1" t="s">
        <v>368</v>
      </c>
      <c r="N3" s="1" t="s">
        <v>898</v>
      </c>
      <c r="O3" s="1">
        <v>0</v>
      </c>
      <c r="P3" s="1">
        <v>2</v>
      </c>
      <c r="Q3" s="1">
        <v>1</v>
      </c>
      <c r="R3" s="1">
        <v>2</v>
      </c>
      <c r="S3" s="1">
        <v>0</v>
      </c>
      <c r="T3" s="1">
        <v>0</v>
      </c>
      <c r="U3" s="1">
        <v>0</v>
      </c>
      <c r="V3" s="1">
        <v>0</v>
      </c>
      <c r="W3" s="1">
        <v>0</v>
      </c>
      <c r="X3" s="1">
        <v>0</v>
      </c>
      <c r="Y3" s="1">
        <v>1</v>
      </c>
      <c r="AD3" s="1" t="s">
        <v>1486</v>
      </c>
      <c r="AK3" s="1">
        <v>2</v>
      </c>
      <c r="AM3" s="1">
        <v>1</v>
      </c>
    </row>
    <row r="4" spans="1:39" ht="14.25" customHeight="1">
      <c r="A4" s="1" t="s">
        <v>362</v>
      </c>
      <c r="B4" s="1" t="s">
        <v>3602</v>
      </c>
      <c r="C4" s="1" t="s">
        <v>1625</v>
      </c>
      <c r="D4" s="1" t="s">
        <v>37</v>
      </c>
      <c r="E4" s="1" t="s">
        <v>40</v>
      </c>
      <c r="F4" s="1">
        <v>78218</v>
      </c>
      <c r="G4" s="1">
        <v>1000</v>
      </c>
      <c r="H4" s="1" t="s">
        <v>927</v>
      </c>
      <c r="K4" s="1" t="s">
        <v>996</v>
      </c>
      <c r="L4" s="1" t="s">
        <v>4405</v>
      </c>
      <c r="M4" s="1" t="s">
        <v>373</v>
      </c>
      <c r="N4" s="1" t="s">
        <v>897</v>
      </c>
      <c r="O4" s="1">
        <v>0</v>
      </c>
      <c r="P4" s="1">
        <v>2</v>
      </c>
      <c r="Q4" s="1">
        <v>2</v>
      </c>
      <c r="R4" s="1">
        <v>4</v>
      </c>
      <c r="S4" s="1" t="s">
        <v>892</v>
      </c>
      <c r="T4" s="1">
        <v>0</v>
      </c>
      <c r="U4" s="1" t="s">
        <v>892</v>
      </c>
      <c r="V4" s="1">
        <v>0</v>
      </c>
      <c r="W4" s="1">
        <v>0</v>
      </c>
      <c r="X4" s="1">
        <v>0</v>
      </c>
      <c r="Y4" s="1">
        <v>2</v>
      </c>
    </row>
    <row r="5" spans="1:39" ht="14.25" customHeight="1">
      <c r="A5" s="1" t="s">
        <v>4410</v>
      </c>
      <c r="B5" s="1" t="s">
        <v>4210</v>
      </c>
      <c r="C5" s="1" t="s">
        <v>2807</v>
      </c>
      <c r="D5" s="1" t="s">
        <v>37</v>
      </c>
      <c r="E5" s="1" t="s">
        <v>40</v>
      </c>
      <c r="F5" s="1">
        <v>78240</v>
      </c>
      <c r="I5" s="1">
        <v>10000</v>
      </c>
      <c r="J5" s="1" t="s">
        <v>2325</v>
      </c>
      <c r="K5" s="1" t="s">
        <v>3063</v>
      </c>
      <c r="L5" s="1" t="s">
        <v>4679</v>
      </c>
      <c r="M5" s="1" t="s">
        <v>382</v>
      </c>
      <c r="N5" s="1" t="s">
        <v>890</v>
      </c>
      <c r="O5" s="1">
        <v>2</v>
      </c>
      <c r="P5" s="1">
        <v>4</v>
      </c>
      <c r="Q5" s="1">
        <v>2</v>
      </c>
      <c r="R5" s="1">
        <v>6</v>
      </c>
      <c r="S5" s="1" t="s">
        <v>892</v>
      </c>
      <c r="T5" s="1" t="s">
        <v>893</v>
      </c>
      <c r="U5" s="1" t="s">
        <v>892</v>
      </c>
      <c r="V5" s="1" t="s">
        <v>892</v>
      </c>
      <c r="W5" s="1" t="s">
        <v>892</v>
      </c>
      <c r="X5" s="1">
        <v>4</v>
      </c>
      <c r="Y5" s="1">
        <v>4</v>
      </c>
      <c r="AD5" s="1" t="s">
        <v>2809</v>
      </c>
      <c r="AE5" s="1" t="s">
        <v>2980</v>
      </c>
      <c r="AF5" s="1" t="s">
        <v>4107</v>
      </c>
      <c r="AG5" s="1">
        <v>2</v>
      </c>
      <c r="AH5" s="1" t="s">
        <v>4108</v>
      </c>
      <c r="AJ5" s="1">
        <v>2</v>
      </c>
      <c r="AK5" s="1">
        <v>2</v>
      </c>
      <c r="AL5" s="1">
        <v>2</v>
      </c>
      <c r="AM5" s="1">
        <v>2</v>
      </c>
    </row>
    <row r="6" spans="1:39" ht="14.25" customHeight="1">
      <c r="A6" s="1" t="s">
        <v>4410</v>
      </c>
      <c r="B6" s="1" t="s">
        <v>1721</v>
      </c>
      <c r="C6" s="1" t="s">
        <v>4062</v>
      </c>
      <c r="D6" s="1" t="s">
        <v>160</v>
      </c>
      <c r="E6" s="1" t="s">
        <v>40</v>
      </c>
      <c r="F6" s="1">
        <v>78959</v>
      </c>
      <c r="I6" s="1">
        <v>2500</v>
      </c>
      <c r="J6" s="1" t="s">
        <v>2325</v>
      </c>
      <c r="K6" s="1" t="s">
        <v>469</v>
      </c>
      <c r="L6" s="1" t="s">
        <v>4425</v>
      </c>
      <c r="M6" s="1" t="s">
        <v>367</v>
      </c>
      <c r="N6" s="1" t="s">
        <v>895</v>
      </c>
      <c r="O6" s="1">
        <v>0</v>
      </c>
      <c r="P6" s="1">
        <v>4</v>
      </c>
      <c r="Q6" s="1">
        <v>2</v>
      </c>
      <c r="R6" s="1">
        <v>4</v>
      </c>
      <c r="S6" s="1" t="s">
        <v>892</v>
      </c>
      <c r="T6" s="1" t="s">
        <v>896</v>
      </c>
      <c r="U6" s="1" t="s">
        <v>892</v>
      </c>
      <c r="V6" s="1">
        <v>0</v>
      </c>
      <c r="W6" s="1">
        <v>0</v>
      </c>
      <c r="X6" s="1">
        <v>0</v>
      </c>
      <c r="Y6" s="1">
        <v>2</v>
      </c>
      <c r="AD6" s="1" t="s">
        <v>4426</v>
      </c>
      <c r="AF6" s="1" t="s">
        <v>4107</v>
      </c>
      <c r="AG6" s="1">
        <v>1</v>
      </c>
      <c r="AH6" s="1" t="s">
        <v>3431</v>
      </c>
    </row>
    <row r="7" spans="1:39" ht="14.25" customHeight="1">
      <c r="A7" s="1" t="s">
        <v>362</v>
      </c>
      <c r="B7" s="1" t="s">
        <v>2594</v>
      </c>
      <c r="C7" s="1" t="s">
        <v>166</v>
      </c>
      <c r="D7" s="1" t="s">
        <v>167</v>
      </c>
      <c r="E7" s="1" t="s">
        <v>40</v>
      </c>
      <c r="F7" s="1">
        <v>78163</v>
      </c>
      <c r="G7" s="1">
        <v>1000</v>
      </c>
      <c r="H7" s="1" t="s">
        <v>927</v>
      </c>
      <c r="K7" s="1" t="s">
        <v>472</v>
      </c>
      <c r="L7" s="1" t="s">
        <v>4380</v>
      </c>
      <c r="M7" s="1" t="s">
        <v>373</v>
      </c>
      <c r="N7" s="1" t="s">
        <v>897</v>
      </c>
      <c r="O7" s="1">
        <v>0</v>
      </c>
      <c r="P7" s="1">
        <v>2</v>
      </c>
      <c r="Q7" s="1">
        <v>2</v>
      </c>
      <c r="R7" s="1">
        <v>4</v>
      </c>
      <c r="S7" s="1" t="s">
        <v>892</v>
      </c>
      <c r="T7" s="1">
        <v>0</v>
      </c>
      <c r="U7" s="1" t="s">
        <v>892</v>
      </c>
      <c r="V7" s="1">
        <v>0</v>
      </c>
      <c r="W7" s="1">
        <v>0</v>
      </c>
      <c r="X7" s="1">
        <v>0</v>
      </c>
      <c r="Y7" s="1">
        <v>2</v>
      </c>
      <c r="AD7" s="1" t="s">
        <v>1117</v>
      </c>
      <c r="AF7" s="1" t="s">
        <v>4107</v>
      </c>
      <c r="AG7" s="1">
        <v>1</v>
      </c>
      <c r="AH7" s="1" t="s">
        <v>977</v>
      </c>
      <c r="AJ7" s="1">
        <v>1</v>
      </c>
      <c r="AK7" s="1">
        <v>2</v>
      </c>
      <c r="AL7" s="1">
        <v>1</v>
      </c>
      <c r="AM7" s="1">
        <v>1</v>
      </c>
    </row>
    <row r="8" spans="1:39" ht="14.25" customHeight="1">
      <c r="A8" s="1" t="s">
        <v>362</v>
      </c>
      <c r="B8" s="1" t="s">
        <v>473</v>
      </c>
      <c r="C8" s="1" t="s">
        <v>1121</v>
      </c>
      <c r="D8" s="1" t="s">
        <v>37</v>
      </c>
      <c r="E8" s="1" t="s">
        <v>40</v>
      </c>
      <c r="F8" s="1">
        <v>78261</v>
      </c>
      <c r="G8" s="1">
        <v>500</v>
      </c>
      <c r="H8" s="1" t="s">
        <v>927</v>
      </c>
      <c r="K8" s="1" t="s">
        <v>472</v>
      </c>
      <c r="M8" s="1" t="s">
        <v>368</v>
      </c>
      <c r="N8" s="1" t="s">
        <v>898</v>
      </c>
      <c r="O8" s="1">
        <v>0</v>
      </c>
      <c r="P8" s="1">
        <v>2</v>
      </c>
      <c r="Q8" s="1">
        <v>1</v>
      </c>
      <c r="R8" s="1">
        <v>2</v>
      </c>
      <c r="S8" s="1">
        <v>0</v>
      </c>
      <c r="T8" s="1">
        <v>0</v>
      </c>
      <c r="U8" s="1">
        <v>0</v>
      </c>
      <c r="V8" s="1">
        <v>0</v>
      </c>
      <c r="W8" s="1">
        <v>0</v>
      </c>
      <c r="X8" s="1">
        <v>0</v>
      </c>
      <c r="Y8" s="1">
        <v>1</v>
      </c>
      <c r="AD8" s="1" t="s">
        <v>1122</v>
      </c>
      <c r="AE8" s="1" t="s">
        <v>3448</v>
      </c>
    </row>
    <row r="9" spans="1:39" ht="14.25" customHeight="1">
      <c r="A9" s="1" t="s">
        <v>362</v>
      </c>
      <c r="B9" s="1" t="s">
        <v>4327</v>
      </c>
      <c r="C9" s="1" t="s">
        <v>1923</v>
      </c>
      <c r="D9" s="1" t="s">
        <v>1564</v>
      </c>
      <c r="E9" s="1" t="s">
        <v>40</v>
      </c>
      <c r="F9" s="1">
        <v>78070</v>
      </c>
      <c r="G9" s="1">
        <v>500</v>
      </c>
      <c r="H9" s="1" t="s">
        <v>927</v>
      </c>
      <c r="K9" s="1" t="s">
        <v>996</v>
      </c>
      <c r="L9" s="1" t="s">
        <v>4428</v>
      </c>
      <c r="M9" s="1" t="s">
        <v>368</v>
      </c>
      <c r="N9" s="1" t="s">
        <v>898</v>
      </c>
      <c r="O9" s="1">
        <v>0</v>
      </c>
      <c r="P9" s="1">
        <v>2</v>
      </c>
      <c r="Q9" s="1">
        <v>1</v>
      </c>
      <c r="R9" s="1">
        <v>2</v>
      </c>
      <c r="S9" s="1">
        <v>0</v>
      </c>
      <c r="T9" s="1">
        <v>0</v>
      </c>
      <c r="U9" s="1">
        <v>0</v>
      </c>
      <c r="V9" s="1">
        <v>0</v>
      </c>
      <c r="W9" s="1">
        <v>0</v>
      </c>
      <c r="X9" s="1">
        <v>0</v>
      </c>
      <c r="Y9" s="1">
        <v>1</v>
      </c>
      <c r="AD9" s="1" t="s">
        <v>1924</v>
      </c>
      <c r="AE9" s="1" t="s">
        <v>1925</v>
      </c>
    </row>
    <row r="10" spans="1:39" ht="14.25" customHeight="1">
      <c r="A10" s="1" t="s">
        <v>362</v>
      </c>
      <c r="B10" s="1" t="s">
        <v>3408</v>
      </c>
      <c r="C10" s="1" t="s">
        <v>3409</v>
      </c>
      <c r="D10" s="1" t="s">
        <v>37</v>
      </c>
      <c r="E10" s="1" t="s">
        <v>40</v>
      </c>
      <c r="F10" s="1">
        <v>78217</v>
      </c>
      <c r="G10" s="1">
        <v>1000</v>
      </c>
      <c r="H10" s="1" t="s">
        <v>927</v>
      </c>
      <c r="K10" s="1" t="s">
        <v>4150</v>
      </c>
      <c r="L10" s="1" t="s">
        <v>4397</v>
      </c>
      <c r="M10" s="1" t="s">
        <v>373</v>
      </c>
      <c r="N10" s="1" t="s">
        <v>897</v>
      </c>
      <c r="O10" s="1">
        <v>0</v>
      </c>
      <c r="P10" s="1">
        <v>2</v>
      </c>
      <c r="Q10" s="1">
        <v>2</v>
      </c>
      <c r="R10" s="1">
        <v>4</v>
      </c>
      <c r="S10" s="1" t="s">
        <v>892</v>
      </c>
      <c r="T10" s="1">
        <v>0</v>
      </c>
      <c r="U10" s="1" t="s">
        <v>892</v>
      </c>
      <c r="V10" s="1">
        <v>0</v>
      </c>
      <c r="W10" s="1">
        <v>0</v>
      </c>
      <c r="X10" s="1">
        <v>0</v>
      </c>
      <c r="Y10" s="1">
        <v>2</v>
      </c>
      <c r="AD10" s="1" t="s">
        <v>3410</v>
      </c>
      <c r="AJ10" s="1">
        <v>2</v>
      </c>
      <c r="AK10" s="1">
        <v>2</v>
      </c>
      <c r="AL10" s="1">
        <v>2</v>
      </c>
    </row>
    <row r="11" spans="1:39" ht="14.25" customHeight="1">
      <c r="A11" s="1" t="s">
        <v>362</v>
      </c>
      <c r="B11" s="1" t="s">
        <v>4432</v>
      </c>
      <c r="C11" s="1" t="s">
        <v>174</v>
      </c>
      <c r="D11" s="1" t="s">
        <v>175</v>
      </c>
      <c r="E11" s="1" t="s">
        <v>40</v>
      </c>
      <c r="F11" s="1">
        <v>78063</v>
      </c>
      <c r="G11" s="1">
        <v>500</v>
      </c>
      <c r="H11" s="1" t="s">
        <v>927</v>
      </c>
      <c r="K11" s="1" t="s">
        <v>3992</v>
      </c>
      <c r="L11" s="1" t="s">
        <v>4433</v>
      </c>
      <c r="M11" s="1" t="s">
        <v>368</v>
      </c>
      <c r="N11" s="1" t="s">
        <v>898</v>
      </c>
      <c r="O11" s="1">
        <v>0</v>
      </c>
      <c r="P11" s="1">
        <v>2</v>
      </c>
      <c r="Q11" s="1">
        <v>1</v>
      </c>
      <c r="R11" s="1">
        <v>2</v>
      </c>
      <c r="S11" s="1">
        <v>0</v>
      </c>
      <c r="T11" s="1">
        <v>0</v>
      </c>
      <c r="U11" s="1">
        <v>0</v>
      </c>
      <c r="V11" s="1">
        <v>0</v>
      </c>
      <c r="W11" s="1">
        <v>0</v>
      </c>
      <c r="X11" s="1">
        <v>0</v>
      </c>
      <c r="Y11" s="1">
        <v>1</v>
      </c>
      <c r="AD11" s="1" t="s">
        <v>1798</v>
      </c>
      <c r="AE11" s="1" t="s">
        <v>479</v>
      </c>
      <c r="AK11" s="1">
        <v>2</v>
      </c>
      <c r="AM11" s="1">
        <v>1</v>
      </c>
    </row>
    <row r="12" spans="1:39" ht="14.25" customHeight="1">
      <c r="A12" s="1" t="s">
        <v>4410</v>
      </c>
      <c r="B12" s="1" t="s">
        <v>2570</v>
      </c>
      <c r="C12" s="1" t="s">
        <v>2571</v>
      </c>
      <c r="D12" s="1" t="s">
        <v>1630</v>
      </c>
      <c r="E12" s="1" t="s">
        <v>40</v>
      </c>
      <c r="F12" s="1">
        <v>78148</v>
      </c>
      <c r="I12" s="1">
        <v>64232.98</v>
      </c>
      <c r="J12" s="1" t="s">
        <v>931</v>
      </c>
      <c r="K12" s="1" t="s">
        <v>587</v>
      </c>
      <c r="L12" s="1" t="s">
        <v>4448</v>
      </c>
      <c r="M12" s="1" t="s">
        <v>382</v>
      </c>
      <c r="N12" s="1" t="s">
        <v>890</v>
      </c>
      <c r="O12" s="1">
        <v>2</v>
      </c>
      <c r="P12" s="1">
        <v>4</v>
      </c>
      <c r="Q12" s="1">
        <v>2</v>
      </c>
      <c r="R12" s="1">
        <v>6</v>
      </c>
      <c r="S12" s="1" t="s">
        <v>892</v>
      </c>
      <c r="T12" s="1" t="s">
        <v>893</v>
      </c>
      <c r="U12" s="1" t="s">
        <v>892</v>
      </c>
      <c r="V12" s="1" t="s">
        <v>892</v>
      </c>
      <c r="W12" s="1" t="s">
        <v>892</v>
      </c>
      <c r="X12" s="1">
        <v>4</v>
      </c>
      <c r="Y12" s="1">
        <v>4</v>
      </c>
      <c r="AD12" s="1" t="s">
        <v>2572</v>
      </c>
      <c r="AF12" s="1" t="s">
        <v>4107</v>
      </c>
      <c r="AG12" s="1">
        <v>1</v>
      </c>
      <c r="AH12" s="1" t="s">
        <v>3431</v>
      </c>
      <c r="AK12" s="1">
        <v>2</v>
      </c>
      <c r="AM12" s="1">
        <v>2</v>
      </c>
    </row>
    <row r="13" spans="1:39" ht="14.25" customHeight="1">
      <c r="A13" s="1" t="s">
        <v>4410</v>
      </c>
      <c r="B13" s="1" t="s">
        <v>3785</v>
      </c>
      <c r="C13" s="1" t="s">
        <v>3786</v>
      </c>
      <c r="D13" s="1" t="s">
        <v>37</v>
      </c>
      <c r="E13" s="1" t="s">
        <v>40</v>
      </c>
      <c r="F13" s="1">
        <v>78217</v>
      </c>
      <c r="G13" s="1">
        <v>28000</v>
      </c>
      <c r="H13" s="1" t="s">
        <v>2325</v>
      </c>
      <c r="K13" s="1" t="s">
        <v>4245</v>
      </c>
      <c r="L13" s="1" t="s">
        <v>4459</v>
      </c>
      <c r="M13" s="1" t="s">
        <v>382</v>
      </c>
      <c r="N13" s="1" t="s">
        <v>890</v>
      </c>
      <c r="O13" s="1">
        <v>2</v>
      </c>
      <c r="P13" s="1">
        <v>4</v>
      </c>
      <c r="Q13" s="1">
        <v>2</v>
      </c>
      <c r="R13" s="1">
        <v>6</v>
      </c>
      <c r="S13" s="1" t="s">
        <v>892</v>
      </c>
      <c r="T13" s="1" t="s">
        <v>893</v>
      </c>
      <c r="U13" s="1" t="s">
        <v>892</v>
      </c>
      <c r="V13" s="1" t="s">
        <v>892</v>
      </c>
      <c r="W13" s="1" t="s">
        <v>892</v>
      </c>
      <c r="X13" s="1">
        <v>4</v>
      </c>
      <c r="Y13" s="1">
        <v>4</v>
      </c>
      <c r="AD13" s="1" t="s">
        <v>3787</v>
      </c>
      <c r="AE13" s="1" t="s">
        <v>3788</v>
      </c>
      <c r="AF13" s="1" t="s">
        <v>4107</v>
      </c>
      <c r="AG13" s="1">
        <v>2</v>
      </c>
      <c r="AH13" s="1" t="s">
        <v>4108</v>
      </c>
      <c r="AJ13" s="1">
        <v>4</v>
      </c>
      <c r="AK13" s="1">
        <v>4</v>
      </c>
      <c r="AL13" s="1">
        <v>2</v>
      </c>
      <c r="AM13" s="1">
        <v>2</v>
      </c>
    </row>
    <row r="14" spans="1:39" ht="14.25" customHeight="1">
      <c r="A14" s="1" t="s">
        <v>362</v>
      </c>
      <c r="B14" s="1" t="s">
        <v>4462</v>
      </c>
      <c r="C14" s="1" t="s">
        <v>710</v>
      </c>
      <c r="D14" s="1" t="s">
        <v>245</v>
      </c>
      <c r="E14" s="1" t="s">
        <v>40</v>
      </c>
      <c r="F14" s="1">
        <v>78026</v>
      </c>
      <c r="G14" s="1">
        <v>2500</v>
      </c>
      <c r="H14" s="1" t="s">
        <v>927</v>
      </c>
      <c r="K14" s="1" t="s">
        <v>25</v>
      </c>
      <c r="L14" s="1" t="s">
        <v>4463</v>
      </c>
      <c r="M14" s="1" t="s">
        <v>367</v>
      </c>
      <c r="N14" s="1" t="s">
        <v>895</v>
      </c>
      <c r="O14" s="1">
        <v>0</v>
      </c>
      <c r="P14" s="1">
        <v>4</v>
      </c>
      <c r="Q14" s="1">
        <v>2</v>
      </c>
      <c r="R14" s="1">
        <v>4</v>
      </c>
      <c r="S14" s="1" t="s">
        <v>892</v>
      </c>
      <c r="T14" s="1" t="s">
        <v>896</v>
      </c>
      <c r="U14" s="1" t="s">
        <v>892</v>
      </c>
      <c r="V14" s="1">
        <v>0</v>
      </c>
      <c r="W14" s="1">
        <v>0</v>
      </c>
      <c r="X14" s="1">
        <v>0</v>
      </c>
      <c r="Y14" s="1">
        <v>2</v>
      </c>
      <c r="AD14" s="1">
        <v>8307843565</v>
      </c>
    </row>
    <row r="15" spans="1:39" ht="14.25" customHeight="1">
      <c r="A15" s="1" t="s">
        <v>362</v>
      </c>
      <c r="B15" s="1" t="s">
        <v>25</v>
      </c>
      <c r="C15" s="1" t="s">
        <v>710</v>
      </c>
      <c r="D15" s="1" t="s">
        <v>245</v>
      </c>
      <c r="E15" s="1" t="s">
        <v>40</v>
      </c>
      <c r="F15" s="1">
        <v>78026</v>
      </c>
      <c r="G15" s="1">
        <v>2000</v>
      </c>
      <c r="H15" s="1" t="s">
        <v>927</v>
      </c>
      <c r="K15" s="1" t="s">
        <v>25</v>
      </c>
      <c r="L15" s="1" t="s">
        <v>4466</v>
      </c>
      <c r="M15" s="1" t="s">
        <v>373</v>
      </c>
      <c r="N15" s="1" t="s">
        <v>897</v>
      </c>
      <c r="O15" s="1">
        <v>0</v>
      </c>
      <c r="P15" s="1">
        <v>2</v>
      </c>
      <c r="Q15" s="1">
        <v>2</v>
      </c>
      <c r="R15" s="1">
        <v>4</v>
      </c>
      <c r="S15" s="1" t="s">
        <v>892</v>
      </c>
      <c r="T15" s="1">
        <v>0</v>
      </c>
      <c r="U15" s="1" t="s">
        <v>892</v>
      </c>
      <c r="V15" s="1">
        <v>0</v>
      </c>
      <c r="W15" s="1">
        <v>0</v>
      </c>
      <c r="X15" s="1">
        <v>0</v>
      </c>
      <c r="Y15" s="1">
        <v>2</v>
      </c>
      <c r="AD15" s="1">
        <v>8305703251</v>
      </c>
      <c r="AF15" s="1" t="s">
        <v>4107</v>
      </c>
      <c r="AG15" s="1">
        <v>1</v>
      </c>
      <c r="AH15" s="1" t="s">
        <v>3431</v>
      </c>
      <c r="AK15" s="1">
        <v>4</v>
      </c>
      <c r="AL15" s="1">
        <v>1</v>
      </c>
      <c r="AM15" s="1">
        <v>1</v>
      </c>
    </row>
    <row r="16" spans="1:39" ht="14.25" customHeight="1">
      <c r="A16" s="1" t="s">
        <v>2830</v>
      </c>
      <c r="B16" s="1" t="s">
        <v>1224</v>
      </c>
      <c r="C16" s="1" t="s">
        <v>1225</v>
      </c>
      <c r="D16" s="1" t="s">
        <v>234</v>
      </c>
      <c r="E16" s="1" t="s">
        <v>40</v>
      </c>
      <c r="F16" s="1">
        <v>78130</v>
      </c>
      <c r="G16" s="1">
        <v>4500</v>
      </c>
      <c r="H16" s="1" t="s">
        <v>931</v>
      </c>
      <c r="K16" s="1" t="s">
        <v>996</v>
      </c>
      <c r="L16" s="1" t="s">
        <v>4482</v>
      </c>
      <c r="M16" s="1" t="s">
        <v>367</v>
      </c>
      <c r="N16" s="1" t="s">
        <v>895</v>
      </c>
      <c r="O16" s="1">
        <v>0</v>
      </c>
      <c r="P16" s="1">
        <v>4</v>
      </c>
      <c r="Q16" s="1">
        <v>2</v>
      </c>
      <c r="R16" s="1">
        <v>4</v>
      </c>
      <c r="S16" s="1" t="s">
        <v>892</v>
      </c>
      <c r="T16" s="1" t="s">
        <v>896</v>
      </c>
      <c r="U16" s="1" t="s">
        <v>892</v>
      </c>
      <c r="V16" s="1">
        <v>0</v>
      </c>
      <c r="W16" s="1">
        <v>0</v>
      </c>
      <c r="X16" s="1">
        <v>0</v>
      </c>
      <c r="Y16" s="1">
        <v>2</v>
      </c>
      <c r="AD16" s="1" t="s">
        <v>4484</v>
      </c>
      <c r="AE16" s="1" t="s">
        <v>4485</v>
      </c>
      <c r="AF16" s="1" t="s">
        <v>4107</v>
      </c>
      <c r="AG16" s="1">
        <v>2</v>
      </c>
      <c r="AH16" s="1" t="s">
        <v>3057</v>
      </c>
    </row>
    <row r="17" spans="1:34" ht="14.25" customHeight="1">
      <c r="A17" s="1" t="s">
        <v>362</v>
      </c>
      <c r="B17" s="1" t="s">
        <v>3205</v>
      </c>
      <c r="C17" s="1" t="s">
        <v>1069</v>
      </c>
      <c r="D17" s="1" t="s">
        <v>68</v>
      </c>
      <c r="E17" s="1" t="s">
        <v>40</v>
      </c>
      <c r="F17" s="1">
        <v>77005</v>
      </c>
      <c r="G17" s="1">
        <v>500</v>
      </c>
      <c r="H17" s="1" t="s">
        <v>927</v>
      </c>
      <c r="K17" s="1" t="s">
        <v>4178</v>
      </c>
      <c r="L17" s="1" t="s">
        <v>4486</v>
      </c>
      <c r="M17" s="1" t="s">
        <v>368</v>
      </c>
      <c r="N17" s="1" t="s">
        <v>898</v>
      </c>
      <c r="O17" s="1">
        <v>0</v>
      </c>
      <c r="P17" s="1">
        <v>2</v>
      </c>
      <c r="Q17" s="1">
        <v>1</v>
      </c>
      <c r="R17" s="1">
        <v>2</v>
      </c>
      <c r="S17" s="1">
        <v>0</v>
      </c>
      <c r="T17" s="1">
        <v>0</v>
      </c>
      <c r="U17" s="1">
        <v>0</v>
      </c>
      <c r="V17" s="1">
        <v>0</v>
      </c>
      <c r="W17" s="1">
        <v>0</v>
      </c>
      <c r="X17" s="1">
        <v>0</v>
      </c>
      <c r="Y17" s="1">
        <v>1</v>
      </c>
      <c r="AD17" s="1" t="s">
        <v>797</v>
      </c>
      <c r="AF17" s="1" t="s">
        <v>4107</v>
      </c>
      <c r="AG17" s="1">
        <v>1</v>
      </c>
      <c r="AH17" s="1" t="s">
        <v>3431</v>
      </c>
    </row>
    <row r="18" spans="1:34" ht="14.25" customHeight="1">
      <c r="A18" s="1" t="s">
        <v>362</v>
      </c>
      <c r="B18" s="1" t="s">
        <v>2072</v>
      </c>
      <c r="C18" s="1" t="s">
        <v>2073</v>
      </c>
      <c r="D18" s="1" t="s">
        <v>2074</v>
      </c>
      <c r="E18" s="1" t="s">
        <v>40</v>
      </c>
      <c r="F18" s="1">
        <v>78616</v>
      </c>
      <c r="G18" s="1">
        <v>250</v>
      </c>
      <c r="H18" s="1" t="s">
        <v>927</v>
      </c>
      <c r="K18" s="1" t="s">
        <v>4487</v>
      </c>
      <c r="L18" s="1" t="s">
        <v>4488</v>
      </c>
      <c r="M18" s="1" t="s">
        <v>363</v>
      </c>
      <c r="N18" s="1" t="s">
        <v>901</v>
      </c>
      <c r="O18" s="1">
        <v>0</v>
      </c>
      <c r="P18" s="1">
        <v>2</v>
      </c>
      <c r="Q18" s="1">
        <v>1</v>
      </c>
      <c r="R18" s="1">
        <v>2</v>
      </c>
      <c r="S18" s="1">
        <v>0</v>
      </c>
      <c r="T18" s="1">
        <v>0</v>
      </c>
      <c r="U18" s="1">
        <v>0</v>
      </c>
      <c r="V18" s="1">
        <v>0</v>
      </c>
      <c r="W18" s="1">
        <v>0</v>
      </c>
      <c r="X18" s="1">
        <v>0</v>
      </c>
      <c r="Y18" s="1">
        <v>1</v>
      </c>
      <c r="AD18" s="1" t="s">
        <v>4489</v>
      </c>
    </row>
    <row r="19" spans="1:34" ht="14.25" customHeight="1">
      <c r="A19" s="1" t="s">
        <v>362</v>
      </c>
      <c r="B19" s="1" t="s">
        <v>3833</v>
      </c>
      <c r="G19" s="1">
        <v>250</v>
      </c>
      <c r="H19" s="1" t="s">
        <v>927</v>
      </c>
      <c r="L19" s="1" t="s">
        <v>4490</v>
      </c>
      <c r="M19" s="1" t="s">
        <v>363</v>
      </c>
      <c r="N19" s="1" t="s">
        <v>901</v>
      </c>
      <c r="O19" s="1">
        <v>0</v>
      </c>
      <c r="P19" s="1">
        <v>2</v>
      </c>
      <c r="Q19" s="1">
        <v>1</v>
      </c>
      <c r="R19" s="1">
        <v>2</v>
      </c>
      <c r="S19" s="1">
        <v>0</v>
      </c>
      <c r="T19" s="1">
        <v>0</v>
      </c>
      <c r="U19" s="1">
        <v>0</v>
      </c>
      <c r="V19" s="1">
        <v>0</v>
      </c>
      <c r="W19" s="1">
        <v>0</v>
      </c>
      <c r="X19" s="1">
        <v>0</v>
      </c>
      <c r="Y19" s="1">
        <v>1</v>
      </c>
    </row>
    <row r="20" spans="1:34" ht="14.25" customHeight="1">
      <c r="A20" s="1" t="s">
        <v>362</v>
      </c>
      <c r="B20" s="1" t="s">
        <v>3811</v>
      </c>
      <c r="C20" s="1" t="s">
        <v>3812</v>
      </c>
      <c r="D20" s="1" t="s">
        <v>37</v>
      </c>
      <c r="E20" s="1" t="s">
        <v>40</v>
      </c>
      <c r="F20" s="1">
        <v>78219</v>
      </c>
      <c r="G20" s="1">
        <v>2000</v>
      </c>
      <c r="H20" s="1" t="s">
        <v>927</v>
      </c>
      <c r="K20" s="1" t="s">
        <v>472</v>
      </c>
      <c r="L20" s="1" t="s">
        <v>4493</v>
      </c>
      <c r="M20" s="1" t="s">
        <v>373</v>
      </c>
      <c r="N20" s="1" t="s">
        <v>897</v>
      </c>
      <c r="O20" s="1">
        <v>0</v>
      </c>
      <c r="P20" s="1">
        <v>2</v>
      </c>
      <c r="Q20" s="1">
        <v>2</v>
      </c>
      <c r="R20" s="1">
        <v>4</v>
      </c>
      <c r="S20" s="1" t="s">
        <v>892</v>
      </c>
      <c r="T20" s="1">
        <v>0</v>
      </c>
      <c r="U20" s="1" t="s">
        <v>892</v>
      </c>
      <c r="V20" s="1">
        <v>0</v>
      </c>
      <c r="W20" s="1">
        <v>0</v>
      </c>
      <c r="X20" s="1">
        <v>0</v>
      </c>
      <c r="Y20" s="1">
        <v>2</v>
      </c>
      <c r="AD20" s="1" t="s">
        <v>3813</v>
      </c>
      <c r="AE20" s="1" t="s">
        <v>3814</v>
      </c>
      <c r="AF20" s="1" t="s">
        <v>4107</v>
      </c>
      <c r="AG20" s="1">
        <v>1</v>
      </c>
      <c r="AH20" s="1" t="s">
        <v>3057</v>
      </c>
    </row>
    <row r="21" spans="1:34" ht="14.25" customHeight="1">
      <c r="A21" s="1" t="s">
        <v>362</v>
      </c>
      <c r="B21" s="1" t="s">
        <v>290</v>
      </c>
      <c r="C21" s="1" t="s">
        <v>1243</v>
      </c>
      <c r="D21" s="1" t="s">
        <v>1024</v>
      </c>
      <c r="E21" s="1" t="s">
        <v>40</v>
      </c>
      <c r="F21" s="1">
        <v>78121</v>
      </c>
      <c r="G21" s="1">
        <v>1100</v>
      </c>
      <c r="H21" s="1" t="s">
        <v>927</v>
      </c>
      <c r="K21" s="1" t="s">
        <v>4120</v>
      </c>
      <c r="L21" s="1" t="s">
        <v>4496</v>
      </c>
      <c r="M21" s="1" t="s">
        <v>373</v>
      </c>
      <c r="N21" s="1" t="s">
        <v>897</v>
      </c>
      <c r="O21" s="1">
        <v>0</v>
      </c>
      <c r="P21" s="1">
        <v>2</v>
      </c>
      <c r="Q21" s="1">
        <v>2</v>
      </c>
      <c r="R21" s="1">
        <v>4</v>
      </c>
      <c r="S21" s="1" t="s">
        <v>892</v>
      </c>
      <c r="T21" s="1">
        <v>0</v>
      </c>
      <c r="U21" s="1" t="s">
        <v>892</v>
      </c>
      <c r="V21" s="1">
        <v>0</v>
      </c>
      <c r="W21" s="1">
        <v>0</v>
      </c>
      <c r="X21" s="1">
        <v>0</v>
      </c>
      <c r="Y21" s="1">
        <v>2</v>
      </c>
      <c r="AD21" s="1" t="s">
        <v>1244</v>
      </c>
      <c r="AF21" s="1" t="s">
        <v>4107</v>
      </c>
      <c r="AG21" s="1">
        <v>1</v>
      </c>
      <c r="AH21" s="1" t="s">
        <v>3431</v>
      </c>
    </row>
    <row r="22" spans="1:34" ht="14.25" customHeight="1">
      <c r="A22" s="1" t="s">
        <v>362</v>
      </c>
      <c r="B22" s="1" t="s">
        <v>2132</v>
      </c>
      <c r="C22" s="1" t="s">
        <v>2133</v>
      </c>
      <c r="D22" s="1" t="s">
        <v>134</v>
      </c>
      <c r="E22" s="1" t="s">
        <v>40</v>
      </c>
      <c r="F22" s="1">
        <v>78133</v>
      </c>
      <c r="G22" s="1">
        <v>200</v>
      </c>
      <c r="H22" s="1" t="s">
        <v>927</v>
      </c>
      <c r="L22" s="1" t="s">
        <v>4498</v>
      </c>
      <c r="M22" s="1" t="s">
        <v>903</v>
      </c>
      <c r="N22" s="1" t="s">
        <v>904</v>
      </c>
      <c r="O22" s="1">
        <v>0</v>
      </c>
      <c r="P22" s="1">
        <v>1</v>
      </c>
      <c r="Q22" s="1">
        <v>0</v>
      </c>
      <c r="R22" s="1">
        <v>0</v>
      </c>
      <c r="S22" s="1">
        <v>0</v>
      </c>
      <c r="T22" s="1">
        <v>0</v>
      </c>
      <c r="U22" s="1">
        <v>0</v>
      </c>
      <c r="V22" s="1">
        <v>0</v>
      </c>
      <c r="W22" s="1">
        <v>0</v>
      </c>
      <c r="X22" s="1">
        <v>0</v>
      </c>
      <c r="Y22" s="1">
        <v>0</v>
      </c>
      <c r="AD22" s="1" t="s">
        <v>3234</v>
      </c>
      <c r="AE22" s="1" t="s">
        <v>3235</v>
      </c>
    </row>
    <row r="23" spans="1:34" ht="14.25" customHeight="1">
      <c r="A23" s="1" t="s">
        <v>362</v>
      </c>
      <c r="B23" s="1" t="s">
        <v>1252</v>
      </c>
      <c r="C23" s="1" t="s">
        <v>818</v>
      </c>
      <c r="D23" s="1" t="s">
        <v>150</v>
      </c>
      <c r="E23" s="1" t="s">
        <v>40</v>
      </c>
      <c r="F23" s="1">
        <v>78861</v>
      </c>
      <c r="G23" s="1">
        <v>500</v>
      </c>
      <c r="H23" s="1" t="s">
        <v>927</v>
      </c>
      <c r="M23" s="1" t="s">
        <v>368</v>
      </c>
      <c r="N23" s="1" t="s">
        <v>898</v>
      </c>
      <c r="O23" s="1">
        <v>0</v>
      </c>
      <c r="P23" s="1">
        <v>2</v>
      </c>
      <c r="Q23" s="1">
        <v>1</v>
      </c>
      <c r="R23" s="1">
        <v>2</v>
      </c>
      <c r="S23" s="1">
        <v>0</v>
      </c>
      <c r="T23" s="1">
        <v>0</v>
      </c>
      <c r="U23" s="1">
        <v>0</v>
      </c>
      <c r="V23" s="1">
        <v>0</v>
      </c>
      <c r="W23" s="1">
        <v>0</v>
      </c>
      <c r="X23" s="1">
        <v>0</v>
      </c>
      <c r="Y23" s="1">
        <v>1</v>
      </c>
    </row>
    <row r="24" spans="1:34" ht="14.25" customHeight="1">
      <c r="A24" s="1" t="s">
        <v>362</v>
      </c>
      <c r="B24" s="1" t="s">
        <v>4517</v>
      </c>
      <c r="C24" s="1" t="s">
        <v>2279</v>
      </c>
      <c r="D24" s="1" t="s">
        <v>37</v>
      </c>
      <c r="E24" s="1" t="s">
        <v>40</v>
      </c>
      <c r="F24" s="1">
        <v>78248</v>
      </c>
      <c r="G24" s="1">
        <v>250</v>
      </c>
      <c r="H24" s="1" t="s">
        <v>927</v>
      </c>
      <c r="K24" s="1" t="s">
        <v>4183</v>
      </c>
      <c r="L24" s="1" t="s">
        <v>4518</v>
      </c>
      <c r="M24" s="1" t="s">
        <v>363</v>
      </c>
      <c r="N24" s="1" t="s">
        <v>901</v>
      </c>
      <c r="O24" s="1">
        <v>0</v>
      </c>
      <c r="P24" s="1">
        <v>2</v>
      </c>
      <c r="Q24" s="1">
        <v>1</v>
      </c>
      <c r="R24" s="1">
        <v>2</v>
      </c>
      <c r="S24" s="1">
        <v>0</v>
      </c>
      <c r="T24" s="1">
        <v>0</v>
      </c>
      <c r="U24" s="1">
        <v>0</v>
      </c>
      <c r="V24" s="1">
        <v>0</v>
      </c>
      <c r="W24" s="1">
        <v>0</v>
      </c>
      <c r="X24" s="1">
        <v>0</v>
      </c>
      <c r="Y24" s="1">
        <v>1</v>
      </c>
      <c r="AD24" s="1" t="s">
        <v>3479</v>
      </c>
      <c r="AE24" s="1" t="s">
        <v>3480</v>
      </c>
    </row>
  </sheetData>
  <pageMargins left="0.7" right="0.7" top="0.75" bottom="0.75" header="0" footer="0"/>
  <pageSetup orientation="landscape"/>
  <headerFooter>
    <oddFooter>&amp;L_x000D_#000000 USAA Classification: Public</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R55"/>
  <sheetViews>
    <sheetView workbookViewId="0"/>
  </sheetViews>
  <sheetFormatPr defaultColWidth="14.44140625" defaultRowHeight="15" customHeight="1"/>
  <cols>
    <col min="1" max="1" width="24.44140625" customWidth="1"/>
    <col min="2" max="2" width="18" customWidth="1"/>
    <col min="3" max="3" width="14" customWidth="1"/>
    <col min="4" max="4" width="13.88671875" customWidth="1"/>
    <col min="5" max="5" width="8.44140625" customWidth="1"/>
    <col min="6" max="6" width="12.5546875" customWidth="1"/>
    <col min="7" max="7" width="13.88671875" customWidth="1"/>
    <col min="8" max="8" width="15.44140625" customWidth="1"/>
    <col min="9" max="10" width="8.6640625" customWidth="1"/>
    <col min="11" max="11" width="32.109375" customWidth="1"/>
    <col min="12" max="14" width="11.5546875" customWidth="1"/>
    <col min="15" max="15" width="6.109375" customWidth="1"/>
    <col min="16" max="18" width="12.5546875" customWidth="1"/>
  </cols>
  <sheetData>
    <row r="1" spans="1:4" ht="14.25" customHeight="1">
      <c r="A1" s="711" t="s">
        <v>4680</v>
      </c>
      <c r="B1" s="711" t="s">
        <v>4681</v>
      </c>
      <c r="C1" s="62"/>
    </row>
    <row r="2" spans="1:4" ht="14.25" customHeight="1">
      <c r="A2" s="62" t="s">
        <v>4682</v>
      </c>
      <c r="B2" s="62" t="s">
        <v>4683</v>
      </c>
      <c r="C2" s="63">
        <v>3000</v>
      </c>
      <c r="D2" s="67"/>
    </row>
    <row r="3" spans="1:4" ht="14.25" customHeight="1">
      <c r="A3" s="62" t="s">
        <v>4684</v>
      </c>
      <c r="B3" s="62" t="s">
        <v>4685</v>
      </c>
      <c r="C3" s="63">
        <v>12840</v>
      </c>
      <c r="D3" s="67"/>
    </row>
    <row r="4" spans="1:4" ht="14.25" customHeight="1">
      <c r="A4" s="62" t="s">
        <v>4686</v>
      </c>
      <c r="B4" s="62" t="s">
        <v>4687</v>
      </c>
      <c r="C4" s="63">
        <v>5000</v>
      </c>
      <c r="D4" s="67"/>
    </row>
    <row r="5" spans="1:4" ht="14.25" customHeight="1">
      <c r="A5" s="62"/>
      <c r="B5" s="62"/>
      <c r="C5" s="63"/>
      <c r="D5" s="67"/>
    </row>
    <row r="6" spans="1:4" ht="14.25" customHeight="1">
      <c r="A6" s="711" t="s">
        <v>925</v>
      </c>
      <c r="B6" s="711" t="s">
        <v>4681</v>
      </c>
      <c r="C6" s="62"/>
    </row>
    <row r="7" spans="1:4" ht="14.25" customHeight="1">
      <c r="A7" s="62" t="s">
        <v>4688</v>
      </c>
      <c r="B7" s="62" t="s">
        <v>4689</v>
      </c>
      <c r="C7" s="63">
        <v>3000</v>
      </c>
      <c r="D7" s="67"/>
    </row>
    <row r="8" spans="1:4" ht="14.25" customHeight="1">
      <c r="A8" s="62" t="s">
        <v>4690</v>
      </c>
      <c r="B8" s="62" t="s">
        <v>1814</v>
      </c>
      <c r="C8" s="63">
        <v>1000</v>
      </c>
      <c r="D8" s="67"/>
    </row>
    <row r="9" spans="1:4" ht="14.25" customHeight="1">
      <c r="A9" s="62" t="s">
        <v>4691</v>
      </c>
      <c r="B9" s="62" t="s">
        <v>2403</v>
      </c>
      <c r="C9" s="63">
        <v>1000</v>
      </c>
      <c r="D9" s="67"/>
    </row>
    <row r="10" spans="1:4" ht="14.25" customHeight="1">
      <c r="A10" s="62" t="s">
        <v>4692</v>
      </c>
      <c r="B10" s="62" t="s">
        <v>2526</v>
      </c>
      <c r="C10" s="63">
        <v>0</v>
      </c>
      <c r="D10" s="67"/>
    </row>
    <row r="11" spans="1:4" ht="14.25" customHeight="1">
      <c r="A11" s="62"/>
      <c r="B11" s="62"/>
      <c r="C11" s="62"/>
    </row>
    <row r="12" spans="1:4" ht="14.25" customHeight="1">
      <c r="A12" s="62" t="s">
        <v>4693</v>
      </c>
      <c r="B12" s="62"/>
      <c r="C12" s="63">
        <f>SUM(C2:C4)-SUM(C7:C10)</f>
        <v>15840</v>
      </c>
      <c r="D12" s="67"/>
    </row>
    <row r="13" spans="1:4" ht="14.25" customHeight="1"/>
    <row r="14" spans="1:4" ht="14.25" customHeight="1"/>
    <row r="15" spans="1:4" ht="14.25" customHeight="1"/>
    <row r="16" spans="1:4" ht="14.25" customHeight="1">
      <c r="A16" s="711" t="s">
        <v>4680</v>
      </c>
      <c r="B16" s="711" t="s">
        <v>4681</v>
      </c>
      <c r="C16" s="62"/>
    </row>
    <row r="17" spans="1:18" ht="14.25" customHeight="1">
      <c r="A17" s="62" t="s">
        <v>4622</v>
      </c>
      <c r="B17" s="62" t="s">
        <v>28</v>
      </c>
      <c r="C17" s="63">
        <v>20000</v>
      </c>
      <c r="D17" s="67"/>
    </row>
    <row r="18" spans="1:18" ht="14.25" customHeight="1">
      <c r="A18" s="62" t="s">
        <v>4694</v>
      </c>
      <c r="B18" s="62" t="s">
        <v>4695</v>
      </c>
      <c r="C18" s="63">
        <v>1500</v>
      </c>
      <c r="D18" s="67"/>
    </row>
    <row r="19" spans="1:18" ht="14.25" customHeight="1">
      <c r="A19" s="62" t="s">
        <v>4694</v>
      </c>
      <c r="B19" s="62" t="s">
        <v>17</v>
      </c>
      <c r="C19" s="63">
        <v>500</v>
      </c>
      <c r="D19" s="67"/>
    </row>
    <row r="20" spans="1:18" ht="14.25" customHeight="1">
      <c r="A20" s="62" t="s">
        <v>4696</v>
      </c>
      <c r="B20" s="62" t="s">
        <v>4697</v>
      </c>
      <c r="C20" s="63">
        <v>3600</v>
      </c>
      <c r="D20" s="67"/>
    </row>
    <row r="21" spans="1:18" ht="14.25" customHeight="1">
      <c r="A21" s="711" t="s">
        <v>925</v>
      </c>
      <c r="B21" s="711" t="s">
        <v>4681</v>
      </c>
      <c r="C21" s="62"/>
    </row>
    <row r="22" spans="1:18" ht="14.25" customHeight="1">
      <c r="A22" s="62" t="s">
        <v>2325</v>
      </c>
      <c r="B22" s="62" t="s">
        <v>2526</v>
      </c>
      <c r="C22" s="63">
        <v>2000</v>
      </c>
      <c r="D22" s="67"/>
    </row>
    <row r="23" spans="1:18" ht="14.25" customHeight="1">
      <c r="A23" s="62" t="s">
        <v>4698</v>
      </c>
      <c r="B23" s="62" t="s">
        <v>4699</v>
      </c>
      <c r="C23" s="63">
        <v>1000</v>
      </c>
      <c r="D23" s="67"/>
    </row>
    <row r="24" spans="1:18" ht="14.25" customHeight="1">
      <c r="A24" s="62" t="s">
        <v>4700</v>
      </c>
      <c r="B24" s="62" t="s">
        <v>4701</v>
      </c>
      <c r="C24" s="63">
        <v>1379.95</v>
      </c>
      <c r="D24" s="67"/>
    </row>
    <row r="25" spans="1:18" ht="14.25" customHeight="1">
      <c r="A25" s="62" t="s">
        <v>4702</v>
      </c>
      <c r="B25" s="62" t="s">
        <v>4703</v>
      </c>
      <c r="C25" s="63">
        <v>208.26</v>
      </c>
      <c r="D25" s="67"/>
    </row>
    <row r="26" spans="1:18" ht="14.25" customHeight="1">
      <c r="A26" s="62"/>
      <c r="B26" s="62"/>
      <c r="C26" s="62"/>
    </row>
    <row r="27" spans="1:18" ht="14.25" customHeight="1">
      <c r="A27" s="62" t="s">
        <v>4693</v>
      </c>
      <c r="B27" s="62"/>
      <c r="C27" s="63">
        <f>SUM(C17:C20)-SUM(C22:C25)</f>
        <v>21011.79</v>
      </c>
      <c r="D27" s="67"/>
      <c r="K27" s="1">
        <v>2018</v>
      </c>
    </row>
    <row r="28" spans="1:18" ht="14.25" customHeight="1"/>
    <row r="29" spans="1:18" ht="14.25" customHeight="1"/>
    <row r="30" spans="1:18" ht="14.25" customHeight="1">
      <c r="A30" s="712" t="s">
        <v>4704</v>
      </c>
      <c r="B30" s="712" t="s">
        <v>4705</v>
      </c>
      <c r="C30" s="712" t="s">
        <v>4706</v>
      </c>
      <c r="D30" s="712" t="s">
        <v>4707</v>
      </c>
      <c r="E30" s="712" t="s">
        <v>2822</v>
      </c>
      <c r="F30" s="712" t="s">
        <v>4708</v>
      </c>
      <c r="G30" s="712" t="s">
        <v>4709</v>
      </c>
      <c r="H30" s="712" t="s">
        <v>4710</v>
      </c>
      <c r="K30" s="712" t="s">
        <v>4704</v>
      </c>
      <c r="L30" s="712" t="s">
        <v>4705</v>
      </c>
      <c r="M30" s="712" t="s">
        <v>4706</v>
      </c>
      <c r="N30" s="712" t="s">
        <v>4707</v>
      </c>
      <c r="O30" s="712" t="s">
        <v>2822</v>
      </c>
      <c r="P30" s="712" t="s">
        <v>4708</v>
      </c>
      <c r="Q30" s="712" t="s">
        <v>4709</v>
      </c>
      <c r="R30" s="712" t="s">
        <v>4710</v>
      </c>
    </row>
    <row r="31" spans="1:18" ht="14.25" customHeight="1">
      <c r="A31" s="62" t="s">
        <v>4711</v>
      </c>
      <c r="B31" s="63">
        <v>11551</v>
      </c>
      <c r="C31" s="63">
        <v>12000</v>
      </c>
      <c r="D31" s="63">
        <f t="shared" ref="D31:D46" si="0">SUM(B31:C31)</f>
        <v>23551</v>
      </c>
      <c r="E31" s="62">
        <v>1</v>
      </c>
      <c r="F31" s="63">
        <f t="shared" ref="F31:F46" si="1">B31*E31</f>
        <v>11551</v>
      </c>
      <c r="G31" s="63">
        <f t="shared" ref="G31:G46" si="2">C31*E31</f>
        <v>12000</v>
      </c>
      <c r="H31" s="63">
        <f t="shared" ref="H31:H46" si="3">SUM(F31:G31)</f>
        <v>23551</v>
      </c>
      <c r="K31" s="62" t="s">
        <v>4711</v>
      </c>
      <c r="L31" s="63">
        <v>13763</v>
      </c>
      <c r="M31" s="63">
        <v>6000</v>
      </c>
      <c r="N31" s="63">
        <f t="shared" ref="N31:N51" si="4">SUM(L31:M31)</f>
        <v>19763</v>
      </c>
      <c r="O31" s="62">
        <v>1</v>
      </c>
      <c r="P31" s="63">
        <f t="shared" ref="P31:P51" si="5">L31*O31</f>
        <v>13763</v>
      </c>
      <c r="Q31" s="63">
        <f t="shared" ref="Q31:Q53" si="6">M31*O31</f>
        <v>6000</v>
      </c>
      <c r="R31" s="63">
        <f t="shared" ref="R31:R53" si="7">SUM(P31:Q31)</f>
        <v>19763</v>
      </c>
    </row>
    <row r="32" spans="1:18" ht="14.25" customHeight="1">
      <c r="A32" s="62" t="s">
        <v>4712</v>
      </c>
      <c r="B32" s="63">
        <v>10431</v>
      </c>
      <c r="C32" s="63">
        <v>12000</v>
      </c>
      <c r="D32" s="63">
        <f t="shared" si="0"/>
        <v>22431</v>
      </c>
      <c r="E32" s="62">
        <v>1</v>
      </c>
      <c r="F32" s="63">
        <f t="shared" si="1"/>
        <v>10431</v>
      </c>
      <c r="G32" s="63">
        <f t="shared" si="2"/>
        <v>12000</v>
      </c>
      <c r="H32" s="63">
        <f t="shared" si="3"/>
        <v>22431</v>
      </c>
      <c r="K32" s="62" t="s">
        <v>4712</v>
      </c>
      <c r="L32" s="63">
        <v>8029</v>
      </c>
      <c r="M32" s="63"/>
      <c r="N32" s="63">
        <f t="shared" si="4"/>
        <v>8029</v>
      </c>
      <c r="O32" s="62">
        <v>1</v>
      </c>
      <c r="P32" s="63">
        <f t="shared" si="5"/>
        <v>8029</v>
      </c>
      <c r="Q32" s="63">
        <f t="shared" si="6"/>
        <v>0</v>
      </c>
      <c r="R32" s="63">
        <f t="shared" si="7"/>
        <v>8029</v>
      </c>
    </row>
    <row r="33" spans="1:18" ht="14.25" customHeight="1">
      <c r="A33" s="62" t="s">
        <v>4713</v>
      </c>
      <c r="B33" s="63">
        <v>3162</v>
      </c>
      <c r="C33" s="63">
        <v>12000</v>
      </c>
      <c r="D33" s="63">
        <f t="shared" si="0"/>
        <v>15162</v>
      </c>
      <c r="E33" s="62">
        <v>5</v>
      </c>
      <c r="F33" s="63">
        <f t="shared" si="1"/>
        <v>15810</v>
      </c>
      <c r="G33" s="63">
        <f t="shared" si="2"/>
        <v>60000</v>
      </c>
      <c r="H33" s="63">
        <f t="shared" si="3"/>
        <v>75810</v>
      </c>
      <c r="K33" s="62" t="s">
        <v>4713</v>
      </c>
      <c r="L33" s="63">
        <v>2773</v>
      </c>
      <c r="M33" s="63">
        <v>15000</v>
      </c>
      <c r="N33" s="63">
        <f t="shared" si="4"/>
        <v>17773</v>
      </c>
      <c r="O33" s="62">
        <v>11</v>
      </c>
      <c r="P33" s="63">
        <f t="shared" si="5"/>
        <v>30503</v>
      </c>
      <c r="Q33" s="63">
        <f t="shared" si="6"/>
        <v>165000</v>
      </c>
      <c r="R33" s="63">
        <f t="shared" si="7"/>
        <v>195503</v>
      </c>
    </row>
    <row r="34" spans="1:18" ht="14.25" customHeight="1">
      <c r="A34" s="62" t="s">
        <v>4714</v>
      </c>
      <c r="B34" s="63">
        <v>2912</v>
      </c>
      <c r="C34" s="63">
        <v>12000</v>
      </c>
      <c r="D34" s="63">
        <f t="shared" si="0"/>
        <v>14912</v>
      </c>
      <c r="E34" s="62">
        <v>5</v>
      </c>
      <c r="F34" s="63">
        <f t="shared" si="1"/>
        <v>14560</v>
      </c>
      <c r="G34" s="63">
        <f t="shared" si="2"/>
        <v>60000</v>
      </c>
      <c r="H34" s="63">
        <f t="shared" si="3"/>
        <v>74560</v>
      </c>
      <c r="K34" s="62" t="s">
        <v>4714</v>
      </c>
      <c r="L34" s="63">
        <v>3422</v>
      </c>
      <c r="M34" s="63"/>
      <c r="N34" s="63">
        <f t="shared" si="4"/>
        <v>3422</v>
      </c>
      <c r="O34" s="62">
        <v>11</v>
      </c>
      <c r="P34" s="63">
        <f t="shared" si="5"/>
        <v>37642</v>
      </c>
      <c r="Q34" s="63">
        <f t="shared" si="6"/>
        <v>0</v>
      </c>
      <c r="R34" s="63">
        <f t="shared" si="7"/>
        <v>37642</v>
      </c>
    </row>
    <row r="35" spans="1:18" ht="14.25" customHeight="1">
      <c r="A35" s="62" t="s">
        <v>4715</v>
      </c>
      <c r="B35" s="63">
        <v>1954</v>
      </c>
      <c r="C35" s="63">
        <v>12000</v>
      </c>
      <c r="D35" s="63">
        <f t="shared" si="0"/>
        <v>13954</v>
      </c>
      <c r="E35" s="62">
        <v>5</v>
      </c>
      <c r="F35" s="63">
        <f t="shared" si="1"/>
        <v>9770</v>
      </c>
      <c r="G35" s="63">
        <f t="shared" si="2"/>
        <v>60000</v>
      </c>
      <c r="H35" s="63">
        <f t="shared" si="3"/>
        <v>69770</v>
      </c>
      <c r="K35" s="62" t="s">
        <v>4715</v>
      </c>
      <c r="L35" s="63">
        <v>2062</v>
      </c>
      <c r="M35" s="63"/>
      <c r="N35" s="63">
        <f t="shared" si="4"/>
        <v>2062</v>
      </c>
      <c r="O35" s="62">
        <v>11</v>
      </c>
      <c r="P35" s="63">
        <f t="shared" si="5"/>
        <v>22682</v>
      </c>
      <c r="Q35" s="63">
        <f t="shared" si="6"/>
        <v>0</v>
      </c>
      <c r="R35" s="63">
        <f t="shared" si="7"/>
        <v>22682</v>
      </c>
    </row>
    <row r="36" spans="1:18" ht="14.25" customHeight="1">
      <c r="A36" s="62" t="s">
        <v>4716</v>
      </c>
      <c r="B36" s="63">
        <v>4309</v>
      </c>
      <c r="C36" s="63">
        <v>12000</v>
      </c>
      <c r="D36" s="63">
        <f t="shared" si="0"/>
        <v>16309</v>
      </c>
      <c r="E36" s="62">
        <v>1</v>
      </c>
      <c r="F36" s="63">
        <f t="shared" si="1"/>
        <v>4309</v>
      </c>
      <c r="G36" s="63">
        <f t="shared" si="2"/>
        <v>12000</v>
      </c>
      <c r="H36" s="63">
        <f t="shared" si="3"/>
        <v>16309</v>
      </c>
      <c r="K36" s="62" t="s">
        <v>4716</v>
      </c>
      <c r="L36" s="63">
        <v>1211</v>
      </c>
      <c r="M36" s="63">
        <v>15000</v>
      </c>
      <c r="N36" s="63">
        <f t="shared" si="4"/>
        <v>16211</v>
      </c>
      <c r="O36" s="62">
        <v>1</v>
      </c>
      <c r="P36" s="63">
        <f t="shared" si="5"/>
        <v>1211</v>
      </c>
      <c r="Q36" s="63">
        <f t="shared" si="6"/>
        <v>15000</v>
      </c>
      <c r="R36" s="63">
        <f t="shared" si="7"/>
        <v>16211</v>
      </c>
    </row>
    <row r="37" spans="1:18" ht="14.25" customHeight="1">
      <c r="A37" s="62" t="s">
        <v>4717</v>
      </c>
      <c r="B37" s="63">
        <v>4247</v>
      </c>
      <c r="C37" s="63">
        <v>12000</v>
      </c>
      <c r="D37" s="63">
        <f t="shared" si="0"/>
        <v>16247</v>
      </c>
      <c r="E37" s="62">
        <v>1</v>
      </c>
      <c r="F37" s="63">
        <f t="shared" si="1"/>
        <v>4247</v>
      </c>
      <c r="G37" s="63">
        <f t="shared" si="2"/>
        <v>12000</v>
      </c>
      <c r="H37" s="63">
        <f t="shared" si="3"/>
        <v>16247</v>
      </c>
      <c r="K37" s="62" t="s">
        <v>4717</v>
      </c>
      <c r="L37" s="63">
        <v>1211</v>
      </c>
      <c r="M37" s="63"/>
      <c r="N37" s="63">
        <f t="shared" si="4"/>
        <v>1211</v>
      </c>
      <c r="O37" s="62">
        <v>1</v>
      </c>
      <c r="P37" s="63">
        <f t="shared" si="5"/>
        <v>1211</v>
      </c>
      <c r="Q37" s="63">
        <f t="shared" si="6"/>
        <v>0</v>
      </c>
      <c r="R37" s="63">
        <f t="shared" si="7"/>
        <v>1211</v>
      </c>
    </row>
    <row r="38" spans="1:18" ht="14.25" customHeight="1">
      <c r="A38" s="62" t="s">
        <v>4718</v>
      </c>
      <c r="B38" s="63">
        <v>1954</v>
      </c>
      <c r="C38" s="63">
        <v>12000</v>
      </c>
      <c r="D38" s="63">
        <f t="shared" si="0"/>
        <v>13954</v>
      </c>
      <c r="E38" s="62">
        <v>1</v>
      </c>
      <c r="F38" s="63">
        <f t="shared" si="1"/>
        <v>1954</v>
      </c>
      <c r="G38" s="63">
        <f t="shared" si="2"/>
        <v>12000</v>
      </c>
      <c r="H38" s="63">
        <f t="shared" si="3"/>
        <v>13954</v>
      </c>
      <c r="K38" s="62" t="s">
        <v>4718</v>
      </c>
      <c r="L38" s="63">
        <v>1097</v>
      </c>
      <c r="M38" s="63"/>
      <c r="N38" s="63">
        <f t="shared" si="4"/>
        <v>1097</v>
      </c>
      <c r="O38" s="62">
        <v>1</v>
      </c>
      <c r="P38" s="63">
        <f t="shared" si="5"/>
        <v>1097</v>
      </c>
      <c r="Q38" s="63">
        <f t="shared" si="6"/>
        <v>0</v>
      </c>
      <c r="R38" s="63">
        <f t="shared" si="7"/>
        <v>1097</v>
      </c>
    </row>
    <row r="39" spans="1:18" ht="14.25" customHeight="1">
      <c r="A39" s="62" t="s">
        <v>4719</v>
      </c>
      <c r="B39" s="63">
        <v>4830</v>
      </c>
      <c r="C39" s="62"/>
      <c r="D39" s="63">
        <f t="shared" si="0"/>
        <v>4830</v>
      </c>
      <c r="E39" s="62">
        <v>1</v>
      </c>
      <c r="F39" s="63">
        <f t="shared" si="1"/>
        <v>4830</v>
      </c>
      <c r="G39" s="63">
        <f t="shared" si="2"/>
        <v>0</v>
      </c>
      <c r="H39" s="63">
        <f t="shared" si="3"/>
        <v>4830</v>
      </c>
      <c r="K39" s="62" t="s">
        <v>4719</v>
      </c>
      <c r="L39" s="63">
        <v>1836</v>
      </c>
      <c r="M39" s="62"/>
      <c r="N39" s="63">
        <f t="shared" si="4"/>
        <v>1836</v>
      </c>
      <c r="O39" s="62">
        <v>2</v>
      </c>
      <c r="P39" s="63">
        <f t="shared" si="5"/>
        <v>3672</v>
      </c>
      <c r="Q39" s="63">
        <f t="shared" si="6"/>
        <v>0</v>
      </c>
      <c r="R39" s="63">
        <f t="shared" si="7"/>
        <v>3672</v>
      </c>
    </row>
    <row r="40" spans="1:18" ht="14.25" customHeight="1">
      <c r="A40" s="62" t="s">
        <v>4720</v>
      </c>
      <c r="B40" s="63">
        <v>15952</v>
      </c>
      <c r="C40" s="62"/>
      <c r="D40" s="63">
        <f t="shared" si="0"/>
        <v>15952</v>
      </c>
      <c r="E40" s="62">
        <v>1</v>
      </c>
      <c r="F40" s="63">
        <f t="shared" si="1"/>
        <v>15952</v>
      </c>
      <c r="G40" s="63">
        <f t="shared" si="2"/>
        <v>0</v>
      </c>
      <c r="H40" s="63">
        <f t="shared" si="3"/>
        <v>15952</v>
      </c>
      <c r="K40" s="62" t="s">
        <v>4721</v>
      </c>
      <c r="L40" s="63">
        <v>1930</v>
      </c>
      <c r="M40" s="62"/>
      <c r="N40" s="63">
        <f t="shared" si="4"/>
        <v>1930</v>
      </c>
      <c r="O40" s="62">
        <v>1</v>
      </c>
      <c r="P40" s="63">
        <f t="shared" si="5"/>
        <v>1930</v>
      </c>
      <c r="Q40" s="63">
        <f t="shared" si="6"/>
        <v>0</v>
      </c>
      <c r="R40" s="63">
        <f t="shared" si="7"/>
        <v>1930</v>
      </c>
    </row>
    <row r="41" spans="1:18" ht="14.25" customHeight="1">
      <c r="A41" s="62" t="s">
        <v>4722</v>
      </c>
      <c r="B41" s="63">
        <v>1975</v>
      </c>
      <c r="C41" s="62"/>
      <c r="D41" s="63">
        <f t="shared" si="0"/>
        <v>1975</v>
      </c>
      <c r="E41" s="62">
        <v>30</v>
      </c>
      <c r="F41" s="63">
        <f t="shared" si="1"/>
        <v>59250</v>
      </c>
      <c r="G41" s="63">
        <f t="shared" si="2"/>
        <v>0</v>
      </c>
      <c r="H41" s="63">
        <f t="shared" si="3"/>
        <v>59250</v>
      </c>
      <c r="K41" s="62" t="s">
        <v>4723</v>
      </c>
      <c r="L41" s="63">
        <v>4900</v>
      </c>
      <c r="M41" s="62"/>
      <c r="N41" s="63">
        <f t="shared" si="4"/>
        <v>4900</v>
      </c>
      <c r="O41" s="62">
        <v>2</v>
      </c>
      <c r="P41" s="63">
        <f t="shared" si="5"/>
        <v>9800</v>
      </c>
      <c r="Q41" s="63">
        <f t="shared" si="6"/>
        <v>0</v>
      </c>
      <c r="R41" s="63">
        <f t="shared" si="7"/>
        <v>9800</v>
      </c>
    </row>
    <row r="42" spans="1:18" ht="14.25" customHeight="1">
      <c r="A42" s="62" t="s">
        <v>4724</v>
      </c>
      <c r="B42" s="63">
        <v>1837</v>
      </c>
      <c r="C42" s="62"/>
      <c r="D42" s="63">
        <f t="shared" si="0"/>
        <v>1837</v>
      </c>
      <c r="E42" s="62">
        <v>30</v>
      </c>
      <c r="F42" s="63">
        <f t="shared" si="1"/>
        <v>55110</v>
      </c>
      <c r="G42" s="63">
        <f t="shared" si="2"/>
        <v>0</v>
      </c>
      <c r="H42" s="63">
        <f t="shared" si="3"/>
        <v>55110</v>
      </c>
      <c r="K42" s="62" t="s">
        <v>4725</v>
      </c>
      <c r="L42" s="63">
        <v>3636</v>
      </c>
      <c r="M42" s="62"/>
      <c r="N42" s="63">
        <f t="shared" si="4"/>
        <v>3636</v>
      </c>
      <c r="O42" s="62">
        <v>2</v>
      </c>
      <c r="P42" s="63">
        <f t="shared" si="5"/>
        <v>7272</v>
      </c>
      <c r="Q42" s="63">
        <f t="shared" si="6"/>
        <v>0</v>
      </c>
      <c r="R42" s="63">
        <f t="shared" si="7"/>
        <v>7272</v>
      </c>
    </row>
    <row r="43" spans="1:18" ht="14.25" customHeight="1">
      <c r="A43" s="62" t="s">
        <v>4726</v>
      </c>
      <c r="B43" s="63">
        <v>250</v>
      </c>
      <c r="C43" s="62"/>
      <c r="D43" s="63">
        <f t="shared" si="0"/>
        <v>250</v>
      </c>
      <c r="E43" s="62">
        <v>30</v>
      </c>
      <c r="F43" s="63">
        <f t="shared" si="1"/>
        <v>7500</v>
      </c>
      <c r="G43" s="63">
        <f t="shared" si="2"/>
        <v>0</v>
      </c>
      <c r="H43" s="63">
        <f t="shared" si="3"/>
        <v>7500</v>
      </c>
      <c r="K43" s="62" t="s">
        <v>4727</v>
      </c>
      <c r="L43" s="63">
        <v>3056</v>
      </c>
      <c r="M43" s="62"/>
      <c r="N43" s="63">
        <f t="shared" si="4"/>
        <v>3056</v>
      </c>
      <c r="O43" s="62">
        <v>2</v>
      </c>
      <c r="P43" s="63">
        <f t="shared" si="5"/>
        <v>6112</v>
      </c>
      <c r="Q43" s="63">
        <f t="shared" si="6"/>
        <v>0</v>
      </c>
      <c r="R43" s="63">
        <f t="shared" si="7"/>
        <v>6112</v>
      </c>
    </row>
    <row r="44" spans="1:18" ht="14.25" customHeight="1">
      <c r="A44" s="62" t="s">
        <v>4728</v>
      </c>
      <c r="B44" s="63">
        <v>150</v>
      </c>
      <c r="C44" s="62"/>
      <c r="D44" s="63">
        <f t="shared" si="0"/>
        <v>150</v>
      </c>
      <c r="E44" s="62">
        <v>30</v>
      </c>
      <c r="F44" s="63">
        <f t="shared" si="1"/>
        <v>4500</v>
      </c>
      <c r="G44" s="63">
        <f t="shared" si="2"/>
        <v>0</v>
      </c>
      <c r="H44" s="63">
        <f t="shared" si="3"/>
        <v>4500</v>
      </c>
      <c r="K44" s="62" t="s">
        <v>4722</v>
      </c>
      <c r="L44" s="63">
        <v>2257</v>
      </c>
      <c r="M44" s="62"/>
      <c r="N44" s="63">
        <f t="shared" si="4"/>
        <v>2257</v>
      </c>
      <c r="O44" s="62">
        <v>33</v>
      </c>
      <c r="P44" s="63">
        <f t="shared" si="5"/>
        <v>74481</v>
      </c>
      <c r="Q44" s="63">
        <f t="shared" si="6"/>
        <v>0</v>
      </c>
      <c r="R44" s="63">
        <f t="shared" si="7"/>
        <v>74481</v>
      </c>
    </row>
    <row r="45" spans="1:18" ht="14.25" customHeight="1">
      <c r="A45" s="62" t="s">
        <v>4729</v>
      </c>
      <c r="B45" s="63">
        <v>100</v>
      </c>
      <c r="C45" s="62"/>
      <c r="D45" s="63">
        <f t="shared" si="0"/>
        <v>100</v>
      </c>
      <c r="E45" s="62">
        <v>30</v>
      </c>
      <c r="F45" s="63">
        <f t="shared" si="1"/>
        <v>3000</v>
      </c>
      <c r="G45" s="63">
        <f t="shared" si="2"/>
        <v>0</v>
      </c>
      <c r="H45" s="63">
        <f t="shared" si="3"/>
        <v>3000</v>
      </c>
      <c r="K45" s="62" t="s">
        <v>4724</v>
      </c>
      <c r="L45" s="63">
        <v>1686</v>
      </c>
      <c r="M45" s="62"/>
      <c r="N45" s="63">
        <f t="shared" si="4"/>
        <v>1686</v>
      </c>
      <c r="O45" s="62">
        <v>33</v>
      </c>
      <c r="P45" s="63">
        <f t="shared" si="5"/>
        <v>55638</v>
      </c>
      <c r="Q45" s="63">
        <f t="shared" si="6"/>
        <v>0</v>
      </c>
      <c r="R45" s="63">
        <f t="shared" si="7"/>
        <v>55638</v>
      </c>
    </row>
    <row r="46" spans="1:18" ht="14.25" customHeight="1">
      <c r="A46" s="62" t="s">
        <v>4730</v>
      </c>
      <c r="B46" s="63">
        <v>20000</v>
      </c>
      <c r="C46" s="62"/>
      <c r="D46" s="63">
        <f t="shared" si="0"/>
        <v>20000</v>
      </c>
      <c r="E46" s="62">
        <v>1</v>
      </c>
      <c r="F46" s="63">
        <f t="shared" si="1"/>
        <v>20000</v>
      </c>
      <c r="G46" s="63">
        <f t="shared" si="2"/>
        <v>0</v>
      </c>
      <c r="H46" s="63">
        <f t="shared" si="3"/>
        <v>20000</v>
      </c>
      <c r="K46" s="62" t="s">
        <v>4726</v>
      </c>
      <c r="L46" s="63">
        <v>250</v>
      </c>
      <c r="M46" s="62"/>
      <c r="N46" s="63">
        <f t="shared" si="4"/>
        <v>250</v>
      </c>
      <c r="O46" s="62">
        <v>33</v>
      </c>
      <c r="P46" s="63">
        <f t="shared" si="5"/>
        <v>8250</v>
      </c>
      <c r="Q46" s="63">
        <f t="shared" si="6"/>
        <v>0</v>
      </c>
      <c r="R46" s="63">
        <f t="shared" si="7"/>
        <v>8250</v>
      </c>
    </row>
    <row r="47" spans="1:18" ht="14.25" customHeight="1">
      <c r="A47" s="62"/>
      <c r="B47" s="62"/>
      <c r="C47" s="62"/>
      <c r="D47" s="62"/>
      <c r="E47" s="62"/>
      <c r="F47" s="62"/>
      <c r="G47" s="62"/>
      <c r="H47" s="62"/>
      <c r="K47" s="62" t="s">
        <v>4728</v>
      </c>
      <c r="L47" s="63">
        <v>150</v>
      </c>
      <c r="M47" s="62"/>
      <c r="N47" s="63">
        <f t="shared" si="4"/>
        <v>150</v>
      </c>
      <c r="O47" s="62">
        <v>33</v>
      </c>
      <c r="P47" s="63">
        <f t="shared" si="5"/>
        <v>4950</v>
      </c>
      <c r="Q47" s="63">
        <f t="shared" si="6"/>
        <v>0</v>
      </c>
      <c r="R47" s="63">
        <f t="shared" si="7"/>
        <v>4950</v>
      </c>
    </row>
    <row r="48" spans="1:18" ht="14.25" customHeight="1">
      <c r="A48" s="62"/>
      <c r="B48" s="62"/>
      <c r="C48" s="62"/>
      <c r="D48" s="62"/>
      <c r="E48" s="713" t="s">
        <v>4731</v>
      </c>
      <c r="F48" s="63">
        <f t="shared" ref="F48:H48" si="8">SUM(F31:F47)</f>
        <v>242774</v>
      </c>
      <c r="G48" s="63">
        <f t="shared" si="8"/>
        <v>240000</v>
      </c>
      <c r="H48" s="63">
        <f t="shared" si="8"/>
        <v>482774</v>
      </c>
      <c r="K48" s="62" t="s">
        <v>4729</v>
      </c>
      <c r="L48" s="63">
        <v>100</v>
      </c>
      <c r="M48" s="62"/>
      <c r="N48" s="63">
        <f t="shared" si="4"/>
        <v>100</v>
      </c>
      <c r="O48" s="62">
        <v>33</v>
      </c>
      <c r="P48" s="63">
        <f t="shared" si="5"/>
        <v>3300</v>
      </c>
      <c r="Q48" s="63">
        <f t="shared" si="6"/>
        <v>0</v>
      </c>
      <c r="R48" s="63">
        <f t="shared" si="7"/>
        <v>3300</v>
      </c>
    </row>
    <row r="49" spans="1:18" ht="14.25" customHeight="1">
      <c r="A49" s="714" t="s">
        <v>4732</v>
      </c>
      <c r="B49" s="62"/>
      <c r="C49" s="62"/>
      <c r="D49" s="62"/>
      <c r="E49" s="62"/>
      <c r="F49" s="62"/>
      <c r="G49" s="62"/>
      <c r="H49" s="62"/>
      <c r="K49" s="62" t="s">
        <v>4730</v>
      </c>
      <c r="L49" s="63">
        <v>20000</v>
      </c>
      <c r="M49" s="62"/>
      <c r="N49" s="63">
        <f t="shared" si="4"/>
        <v>20000</v>
      </c>
      <c r="O49" s="62">
        <v>1</v>
      </c>
      <c r="P49" s="63">
        <f t="shared" si="5"/>
        <v>20000</v>
      </c>
      <c r="Q49" s="63">
        <f t="shared" si="6"/>
        <v>0</v>
      </c>
      <c r="R49" s="63">
        <f t="shared" si="7"/>
        <v>20000</v>
      </c>
    </row>
    <row r="50" spans="1:18" ht="14.25" customHeight="1">
      <c r="K50" s="62" t="s">
        <v>4733</v>
      </c>
      <c r="L50" s="63">
        <v>6500</v>
      </c>
      <c r="M50" s="62"/>
      <c r="N50" s="63">
        <f t="shared" si="4"/>
        <v>6500</v>
      </c>
      <c r="O50" s="62">
        <v>1</v>
      </c>
      <c r="P50" s="63">
        <f t="shared" si="5"/>
        <v>6500</v>
      </c>
      <c r="Q50" s="63">
        <f t="shared" si="6"/>
        <v>0</v>
      </c>
      <c r="R50" s="63">
        <f t="shared" si="7"/>
        <v>6500</v>
      </c>
    </row>
    <row r="51" spans="1:18" ht="14.25" customHeight="1">
      <c r="K51" s="62" t="s">
        <v>4077</v>
      </c>
      <c r="L51" s="63">
        <v>3000</v>
      </c>
      <c r="M51" s="62"/>
      <c r="N51" s="63">
        <f t="shared" si="4"/>
        <v>3000</v>
      </c>
      <c r="O51" s="62">
        <v>1</v>
      </c>
      <c r="P51" s="63">
        <f t="shared" si="5"/>
        <v>3000</v>
      </c>
      <c r="Q51" s="63">
        <f t="shared" si="6"/>
        <v>0</v>
      </c>
      <c r="R51" s="63">
        <f t="shared" si="7"/>
        <v>3000</v>
      </c>
    </row>
    <row r="52" spans="1:18" ht="14.25" customHeight="1">
      <c r="K52" s="62" t="s">
        <v>4734</v>
      </c>
      <c r="L52" s="63"/>
      <c r="M52" s="62"/>
      <c r="N52" s="63"/>
      <c r="O52" s="62">
        <v>1</v>
      </c>
      <c r="P52" s="63">
        <v>109250</v>
      </c>
      <c r="Q52" s="63">
        <f t="shared" si="6"/>
        <v>0</v>
      </c>
      <c r="R52" s="63">
        <f t="shared" si="7"/>
        <v>109250</v>
      </c>
    </row>
    <row r="53" spans="1:18" ht="14.25" customHeight="1">
      <c r="K53" s="62" t="s">
        <v>4735</v>
      </c>
      <c r="L53" s="63"/>
      <c r="M53" s="62"/>
      <c r="N53" s="63"/>
      <c r="O53" s="62">
        <v>1</v>
      </c>
      <c r="P53" s="63">
        <v>15700</v>
      </c>
      <c r="Q53" s="63">
        <f t="shared" si="6"/>
        <v>0</v>
      </c>
      <c r="R53" s="63">
        <f t="shared" si="7"/>
        <v>15700</v>
      </c>
    </row>
    <row r="54" spans="1:18" ht="14.25" customHeight="1">
      <c r="K54" s="62"/>
      <c r="L54" s="62"/>
      <c r="M54" s="62"/>
      <c r="N54" s="62"/>
      <c r="O54" s="713" t="s">
        <v>4731</v>
      </c>
      <c r="P54" s="63">
        <f>SUM(P31:P51)</f>
        <v>321043</v>
      </c>
      <c r="Q54" s="63">
        <f t="shared" ref="Q54:R54" si="9">SUM(Q31:Q53)</f>
        <v>186000</v>
      </c>
      <c r="R54" s="63">
        <f t="shared" si="9"/>
        <v>631993</v>
      </c>
    </row>
    <row r="55" spans="1:18" ht="14.25" customHeight="1">
      <c r="K55" s="714" t="s">
        <v>4736</v>
      </c>
      <c r="L55" s="62"/>
      <c r="M55" s="62"/>
      <c r="N55" s="62"/>
      <c r="O55" s="62"/>
      <c r="P55" s="62"/>
      <c r="Q55" s="62"/>
      <c r="R55" s="62"/>
    </row>
  </sheetData>
  <pageMargins left="0.7" right="0.7" top="0.75" bottom="0.75" header="0" footer="0"/>
  <pageSetup orientation="portrait"/>
  <headerFooter>
    <oddFooter>&amp;L_x000D_#000000 USAA Classification: Public</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O46"/>
  <sheetViews>
    <sheetView workbookViewId="0">
      <pane ySplit="6" topLeftCell="A7" activePane="bottomLeft" state="frozen"/>
      <selection pane="bottomLeft" activeCell="B8" sqref="B8"/>
    </sheetView>
  </sheetViews>
  <sheetFormatPr defaultColWidth="14.44140625" defaultRowHeight="15" customHeight="1"/>
  <cols>
    <col min="1" max="1" width="31.44140625" customWidth="1"/>
    <col min="2" max="2" width="26.5546875" customWidth="1"/>
    <col min="3" max="3" width="16.5546875" customWidth="1"/>
    <col min="4" max="4" width="6.5546875" customWidth="1"/>
    <col min="5" max="5" width="11.88671875" customWidth="1"/>
    <col min="6" max="6" width="14.5546875" customWidth="1"/>
    <col min="7" max="7" width="11.109375" customWidth="1"/>
    <col min="8" max="8" width="19.109375" customWidth="1"/>
    <col min="9" max="9" width="18.88671875" customWidth="1"/>
    <col min="10" max="10" width="12" customWidth="1"/>
    <col min="11" max="11" width="15.88671875" customWidth="1"/>
    <col min="12" max="12" width="16.5546875" customWidth="1"/>
    <col min="13" max="13" width="57.109375" customWidth="1"/>
    <col min="14" max="14" width="8.88671875" customWidth="1"/>
    <col min="15" max="15" width="28.5546875" customWidth="1"/>
  </cols>
  <sheetData>
    <row r="1" spans="1:15" ht="14.25" customHeight="1">
      <c r="A1" s="75"/>
      <c r="B1" s="756" t="s">
        <v>4737</v>
      </c>
      <c r="C1" s="743"/>
      <c r="D1" s="744"/>
      <c r="E1" s="75"/>
      <c r="F1" s="76"/>
      <c r="G1" s="82"/>
      <c r="H1" s="82"/>
      <c r="I1" s="82"/>
      <c r="J1" s="82"/>
      <c r="K1" s="82"/>
      <c r="L1" s="82"/>
      <c r="M1" s="75"/>
      <c r="N1" s="82"/>
      <c r="O1" s="82"/>
    </row>
    <row r="2" spans="1:15" ht="14.25" customHeight="1">
      <c r="A2" s="75"/>
      <c r="B2" s="745"/>
      <c r="C2" s="746"/>
      <c r="D2" s="747"/>
      <c r="E2" s="75"/>
      <c r="F2" s="80" t="s">
        <v>2323</v>
      </c>
      <c r="G2" s="82"/>
      <c r="H2" s="82"/>
      <c r="I2" s="82"/>
      <c r="J2" s="82"/>
      <c r="K2" s="82"/>
      <c r="L2" s="82"/>
      <c r="M2" s="75"/>
      <c r="N2" s="82"/>
      <c r="O2" s="82"/>
    </row>
    <row r="3" spans="1:15" ht="14.25" customHeight="1">
      <c r="A3" s="75"/>
      <c r="B3" s="745"/>
      <c r="C3" s="746"/>
      <c r="D3" s="747"/>
      <c r="E3" s="91" t="s">
        <v>925</v>
      </c>
      <c r="F3" s="98">
        <f>SUM(F7:F35)</f>
        <v>75454.070000000007</v>
      </c>
      <c r="G3" s="91" t="s">
        <v>934</v>
      </c>
      <c r="H3" s="98">
        <f>F4-F3</f>
        <v>1915.929999999993</v>
      </c>
      <c r="I3" s="82"/>
      <c r="J3" s="95"/>
      <c r="K3" s="82"/>
      <c r="L3" s="82"/>
      <c r="M3" s="75"/>
      <c r="N3" s="82"/>
      <c r="O3" s="82"/>
    </row>
    <row r="4" spans="1:15" ht="14.25" customHeight="1">
      <c r="A4" s="75"/>
      <c r="B4" s="745"/>
      <c r="C4" s="746"/>
      <c r="D4" s="747"/>
      <c r="E4" s="91" t="s">
        <v>2327</v>
      </c>
      <c r="F4" s="98">
        <f>'Donors 2015'!F3</f>
        <v>77370</v>
      </c>
      <c r="G4" s="692"/>
      <c r="H4" s="692"/>
      <c r="I4" s="82"/>
      <c r="J4" s="82"/>
      <c r="K4" s="82"/>
      <c r="L4" s="82"/>
      <c r="M4" s="75"/>
      <c r="N4" s="82"/>
      <c r="O4" s="82"/>
    </row>
    <row r="5" spans="1:15" ht="14.25" customHeight="1">
      <c r="A5" s="75"/>
      <c r="B5" s="748"/>
      <c r="C5" s="749"/>
      <c r="D5" s="750"/>
      <c r="E5" s="75"/>
      <c r="F5" s="203"/>
      <c r="G5" s="82"/>
      <c r="H5" s="82"/>
      <c r="I5" s="82"/>
      <c r="J5" s="82"/>
      <c r="K5" s="82"/>
      <c r="L5" s="82"/>
      <c r="M5" s="75"/>
      <c r="N5" s="82"/>
      <c r="O5" s="82"/>
    </row>
    <row r="6" spans="1:15" ht="14.25" customHeight="1">
      <c r="A6" s="205" t="s">
        <v>30</v>
      </c>
      <c r="B6" s="205" t="s">
        <v>31</v>
      </c>
      <c r="C6" s="205" t="s">
        <v>32</v>
      </c>
      <c r="D6" s="205" t="s">
        <v>33</v>
      </c>
      <c r="E6" s="205" t="s">
        <v>34</v>
      </c>
      <c r="F6" s="206" t="s">
        <v>2329</v>
      </c>
      <c r="G6" s="205" t="s">
        <v>957</v>
      </c>
      <c r="H6" s="205" t="s">
        <v>2330</v>
      </c>
      <c r="I6" s="205" t="s">
        <v>2331</v>
      </c>
      <c r="J6" s="207" t="s">
        <v>2332</v>
      </c>
      <c r="K6" s="207" t="s">
        <v>2333</v>
      </c>
      <c r="L6" s="207" t="s">
        <v>2334</v>
      </c>
      <c r="M6" s="207" t="s">
        <v>959</v>
      </c>
      <c r="N6" s="122" t="s">
        <v>2335</v>
      </c>
      <c r="O6" s="122" t="s">
        <v>2336</v>
      </c>
    </row>
    <row r="7" spans="1:15" ht="14.25" customHeight="1">
      <c r="A7" s="128" t="s">
        <v>2342</v>
      </c>
      <c r="B7" s="128" t="s">
        <v>52</v>
      </c>
      <c r="C7" s="128" t="s">
        <v>37</v>
      </c>
      <c r="D7" s="128" t="s">
        <v>40</v>
      </c>
      <c r="E7" s="128">
        <v>78219</v>
      </c>
      <c r="F7" s="98">
        <f t="shared" ref="F7:F16" si="0">L7</f>
        <v>17878.010000000002</v>
      </c>
      <c r="G7" s="128"/>
      <c r="H7" s="129">
        <v>20053589490</v>
      </c>
      <c r="I7" s="129"/>
      <c r="J7" s="133">
        <v>31</v>
      </c>
      <c r="K7" s="208">
        <v>576.71</v>
      </c>
      <c r="L7" s="208">
        <f t="shared" ref="L7:L16" si="1">J7*K7</f>
        <v>17878.010000000002</v>
      </c>
      <c r="M7" s="132" t="s">
        <v>4738</v>
      </c>
      <c r="N7" s="128"/>
      <c r="O7" s="129">
        <v>1105</v>
      </c>
    </row>
    <row r="8" spans="1:15" ht="14.25" customHeight="1">
      <c r="A8" s="128" t="s">
        <v>2342</v>
      </c>
      <c r="B8" s="128" t="s">
        <v>52</v>
      </c>
      <c r="C8" s="128" t="s">
        <v>37</v>
      </c>
      <c r="D8" s="128" t="s">
        <v>40</v>
      </c>
      <c r="E8" s="128">
        <v>78219</v>
      </c>
      <c r="F8" s="98">
        <f t="shared" si="0"/>
        <v>4487.5</v>
      </c>
      <c r="G8" s="128"/>
      <c r="H8" s="129">
        <v>2003654878</v>
      </c>
      <c r="I8" s="129"/>
      <c r="J8" s="133">
        <v>5</v>
      </c>
      <c r="K8" s="208">
        <v>897.5</v>
      </c>
      <c r="L8" s="208">
        <f t="shared" si="1"/>
        <v>4487.5</v>
      </c>
      <c r="M8" s="132" t="s">
        <v>4739</v>
      </c>
      <c r="N8" s="128"/>
      <c r="O8" s="129">
        <v>1309</v>
      </c>
    </row>
    <row r="9" spans="1:15" ht="14.25" customHeight="1">
      <c r="A9" s="128" t="s">
        <v>2342</v>
      </c>
      <c r="B9" s="128" t="s">
        <v>52</v>
      </c>
      <c r="C9" s="128" t="s">
        <v>37</v>
      </c>
      <c r="D9" s="128" t="s">
        <v>40</v>
      </c>
      <c r="E9" s="128">
        <v>78219</v>
      </c>
      <c r="F9" s="98">
        <f t="shared" si="0"/>
        <v>16500</v>
      </c>
      <c r="G9" s="128"/>
      <c r="H9" s="129">
        <v>2003712273</v>
      </c>
      <c r="I9" s="129"/>
      <c r="J9" s="133">
        <v>1</v>
      </c>
      <c r="K9" s="208">
        <v>16500</v>
      </c>
      <c r="L9" s="208">
        <f t="shared" si="1"/>
        <v>16500</v>
      </c>
      <c r="M9" s="132" t="s">
        <v>4740</v>
      </c>
      <c r="N9" s="128"/>
      <c r="O9" s="129">
        <v>1499</v>
      </c>
    </row>
    <row r="10" spans="1:15" ht="14.25" customHeight="1">
      <c r="A10" s="128" t="s">
        <v>2342</v>
      </c>
      <c r="B10" s="128" t="s">
        <v>52</v>
      </c>
      <c r="C10" s="128" t="s">
        <v>37</v>
      </c>
      <c r="D10" s="128" t="s">
        <v>40</v>
      </c>
      <c r="E10" s="128">
        <v>78219</v>
      </c>
      <c r="F10" s="98">
        <f t="shared" si="0"/>
        <v>6877.8</v>
      </c>
      <c r="G10" s="128"/>
      <c r="H10" s="129">
        <v>200371286</v>
      </c>
      <c r="I10" s="129"/>
      <c r="J10" s="133">
        <v>1</v>
      </c>
      <c r="K10" s="208">
        <v>6877.8</v>
      </c>
      <c r="L10" s="208">
        <f t="shared" si="1"/>
        <v>6877.8</v>
      </c>
      <c r="M10" s="132" t="s">
        <v>4741</v>
      </c>
      <c r="N10" s="128"/>
      <c r="O10" s="129">
        <v>1500</v>
      </c>
    </row>
    <row r="11" spans="1:15" ht="14.25" customHeight="1">
      <c r="A11" s="128" t="s">
        <v>2342</v>
      </c>
      <c r="B11" s="128" t="s">
        <v>52</v>
      </c>
      <c r="C11" s="128" t="s">
        <v>37</v>
      </c>
      <c r="D11" s="128" t="s">
        <v>40</v>
      </c>
      <c r="E11" s="128">
        <v>78219</v>
      </c>
      <c r="F11" s="98">
        <f t="shared" si="0"/>
        <v>1639.94</v>
      </c>
      <c r="G11" s="128"/>
      <c r="H11" s="129">
        <v>2003719501</v>
      </c>
      <c r="I11" s="129"/>
      <c r="J11" s="133">
        <v>1</v>
      </c>
      <c r="K11" s="208">
        <v>1639.94</v>
      </c>
      <c r="L11" s="208">
        <f t="shared" si="1"/>
        <v>1639.94</v>
      </c>
      <c r="M11" s="132" t="s">
        <v>4742</v>
      </c>
      <c r="N11" s="128"/>
      <c r="O11" s="129">
        <v>1501</v>
      </c>
    </row>
    <row r="12" spans="1:15" ht="14.25" customHeight="1">
      <c r="A12" s="128" t="s">
        <v>2342</v>
      </c>
      <c r="B12" s="128" t="s">
        <v>52</v>
      </c>
      <c r="C12" s="128" t="s">
        <v>37</v>
      </c>
      <c r="D12" s="128" t="s">
        <v>40</v>
      </c>
      <c r="E12" s="128">
        <v>78219</v>
      </c>
      <c r="F12" s="98">
        <f t="shared" si="0"/>
        <v>655.53</v>
      </c>
      <c r="G12" s="128"/>
      <c r="H12" s="129">
        <v>2003643788</v>
      </c>
      <c r="I12" s="129"/>
      <c r="J12" s="133">
        <v>1</v>
      </c>
      <c r="K12" s="208">
        <v>655.53</v>
      </c>
      <c r="L12" s="208">
        <f t="shared" si="1"/>
        <v>655.53</v>
      </c>
      <c r="M12" s="132" t="s">
        <v>4743</v>
      </c>
      <c r="N12" s="128"/>
      <c r="O12" s="146">
        <v>1530</v>
      </c>
    </row>
    <row r="13" spans="1:15" ht="14.25" customHeight="1">
      <c r="A13" s="128" t="s">
        <v>2342</v>
      </c>
      <c r="B13" s="128" t="s">
        <v>52</v>
      </c>
      <c r="C13" s="128" t="s">
        <v>37</v>
      </c>
      <c r="D13" s="128" t="s">
        <v>40</v>
      </c>
      <c r="E13" s="128">
        <v>78219</v>
      </c>
      <c r="F13" s="98">
        <f t="shared" si="0"/>
        <v>1997.77</v>
      </c>
      <c r="G13" s="128"/>
      <c r="H13" s="129">
        <v>2003752762</v>
      </c>
      <c r="I13" s="129"/>
      <c r="J13" s="133">
        <v>1</v>
      </c>
      <c r="K13" s="208">
        <v>1997.77</v>
      </c>
      <c r="L13" s="208">
        <f t="shared" si="1"/>
        <v>1997.77</v>
      </c>
      <c r="M13" s="132" t="s">
        <v>4744</v>
      </c>
      <c r="N13" s="128"/>
      <c r="O13" s="146">
        <v>1582</v>
      </c>
    </row>
    <row r="14" spans="1:15" ht="14.25" customHeight="1">
      <c r="A14" s="128" t="s">
        <v>4745</v>
      </c>
      <c r="B14" s="128" t="s">
        <v>4539</v>
      </c>
      <c r="C14" s="128" t="s">
        <v>37</v>
      </c>
      <c r="D14" s="129" t="s">
        <v>40</v>
      </c>
      <c r="E14" s="129">
        <v>78216</v>
      </c>
      <c r="F14" s="98">
        <f t="shared" si="0"/>
        <v>0</v>
      </c>
      <c r="G14" s="128"/>
      <c r="H14" s="129"/>
      <c r="I14" s="129"/>
      <c r="J14" s="133"/>
      <c r="K14" s="208">
        <v>0</v>
      </c>
      <c r="L14" s="208">
        <f t="shared" si="1"/>
        <v>0</v>
      </c>
      <c r="M14" s="132" t="s">
        <v>4746</v>
      </c>
      <c r="N14" s="128"/>
      <c r="O14" s="129"/>
    </row>
    <row r="15" spans="1:15" ht="14.25" customHeight="1">
      <c r="A15" s="128" t="s">
        <v>4262</v>
      </c>
      <c r="B15" s="128" t="s">
        <v>1597</v>
      </c>
      <c r="C15" s="128" t="s">
        <v>68</v>
      </c>
      <c r="D15" s="128" t="s">
        <v>40</v>
      </c>
      <c r="E15" s="128">
        <v>77041</v>
      </c>
      <c r="F15" s="98">
        <f t="shared" si="0"/>
        <v>5895</v>
      </c>
      <c r="G15" s="128"/>
      <c r="H15" s="129">
        <v>138023</v>
      </c>
      <c r="I15" s="129"/>
      <c r="J15" s="133">
        <v>1</v>
      </c>
      <c r="K15" s="208">
        <v>5895</v>
      </c>
      <c r="L15" s="208">
        <f t="shared" si="1"/>
        <v>5895</v>
      </c>
      <c r="M15" s="132" t="s">
        <v>4747</v>
      </c>
      <c r="N15" s="128"/>
      <c r="O15" s="146">
        <v>1078</v>
      </c>
    </row>
    <row r="16" spans="1:15" ht="14.25" customHeight="1">
      <c r="A16" s="128" t="s">
        <v>4262</v>
      </c>
      <c r="B16" s="128" t="s">
        <v>1597</v>
      </c>
      <c r="C16" s="128" t="s">
        <v>68</v>
      </c>
      <c r="D16" s="128" t="s">
        <v>40</v>
      </c>
      <c r="E16" s="128">
        <v>77041</v>
      </c>
      <c r="F16" s="98">
        <f t="shared" si="0"/>
        <v>811</v>
      </c>
      <c r="G16" s="128"/>
      <c r="H16" s="129">
        <v>140956</v>
      </c>
      <c r="I16" s="129"/>
      <c r="J16" s="133">
        <v>1</v>
      </c>
      <c r="K16" s="208">
        <v>811</v>
      </c>
      <c r="L16" s="208">
        <f t="shared" si="1"/>
        <v>811</v>
      </c>
      <c r="M16" s="132" t="s">
        <v>4748</v>
      </c>
      <c r="N16" s="128"/>
      <c r="O16" s="129">
        <v>1269</v>
      </c>
    </row>
    <row r="17" spans="1:15" ht="14.25" customHeight="1">
      <c r="A17" s="128" t="s">
        <v>4749</v>
      </c>
      <c r="B17" s="128"/>
      <c r="C17" s="128"/>
      <c r="D17" s="128"/>
      <c r="E17" s="128"/>
      <c r="F17" s="98"/>
      <c r="G17" s="128"/>
      <c r="H17" s="129"/>
      <c r="I17" s="129"/>
      <c r="J17" s="133"/>
      <c r="K17" s="208"/>
      <c r="L17" s="208"/>
      <c r="M17" s="132" t="s">
        <v>4750</v>
      </c>
      <c r="N17" s="128"/>
      <c r="O17" s="146"/>
    </row>
    <row r="18" spans="1:15" ht="14.25" customHeight="1">
      <c r="A18" s="128" t="s">
        <v>2339</v>
      </c>
      <c r="B18" s="128" t="s">
        <v>2340</v>
      </c>
      <c r="C18" s="128" t="s">
        <v>37</v>
      </c>
      <c r="D18" s="128" t="s">
        <v>40</v>
      </c>
      <c r="E18" s="128">
        <v>78218</v>
      </c>
      <c r="F18" s="98">
        <f t="shared" ref="F18:F35" si="2">L18</f>
        <v>2400</v>
      </c>
      <c r="G18" s="128"/>
      <c r="H18" s="129"/>
      <c r="I18" s="129"/>
      <c r="J18" s="133">
        <v>1</v>
      </c>
      <c r="K18" s="208">
        <v>2400</v>
      </c>
      <c r="L18" s="208">
        <f t="shared" ref="L18:L35" si="3">J18*K18</f>
        <v>2400</v>
      </c>
      <c r="M18" s="132" t="s">
        <v>4751</v>
      </c>
      <c r="N18" s="128"/>
      <c r="O18" s="129"/>
    </row>
    <row r="19" spans="1:15" ht="14.25" customHeight="1">
      <c r="A19" s="128" t="s">
        <v>4038</v>
      </c>
      <c r="B19" s="128" t="s">
        <v>3628</v>
      </c>
      <c r="C19" s="128" t="s">
        <v>3629</v>
      </c>
      <c r="D19" s="128" t="s">
        <v>40</v>
      </c>
      <c r="E19" s="128">
        <v>77581</v>
      </c>
      <c r="F19" s="98">
        <f t="shared" si="2"/>
        <v>4800</v>
      </c>
      <c r="G19" s="128"/>
      <c r="H19" s="129" t="s">
        <v>4039</v>
      </c>
      <c r="I19" s="129"/>
      <c r="J19" s="133">
        <v>1200</v>
      </c>
      <c r="K19" s="208">
        <v>4</v>
      </c>
      <c r="L19" s="208">
        <f t="shared" si="3"/>
        <v>4800</v>
      </c>
      <c r="M19" s="132" t="s">
        <v>4752</v>
      </c>
      <c r="N19" s="128"/>
      <c r="O19" s="146">
        <v>890</v>
      </c>
    </row>
    <row r="20" spans="1:15" ht="14.25" customHeight="1">
      <c r="A20" s="128" t="s">
        <v>4059</v>
      </c>
      <c r="B20" s="128" t="s">
        <v>3792</v>
      </c>
      <c r="C20" s="128" t="s">
        <v>1441</v>
      </c>
      <c r="D20" s="129" t="s">
        <v>40</v>
      </c>
      <c r="E20" s="129">
        <v>78108</v>
      </c>
      <c r="F20" s="98">
        <f t="shared" si="2"/>
        <v>70.77</v>
      </c>
      <c r="G20" s="128"/>
      <c r="H20" s="129"/>
      <c r="I20" s="129"/>
      <c r="J20" s="133">
        <v>1</v>
      </c>
      <c r="K20" s="208">
        <v>70.77</v>
      </c>
      <c r="L20" s="208">
        <f t="shared" si="3"/>
        <v>70.77</v>
      </c>
      <c r="M20" s="132" t="s">
        <v>4753</v>
      </c>
      <c r="N20" s="128"/>
      <c r="O20" s="146"/>
    </row>
    <row r="21" spans="1:15" ht="14.25" customHeight="1">
      <c r="A21" s="128" t="s">
        <v>2099</v>
      </c>
      <c r="B21" s="128" t="s">
        <v>2100</v>
      </c>
      <c r="C21" s="128" t="s">
        <v>37</v>
      </c>
      <c r="D21" s="129" t="s">
        <v>40</v>
      </c>
      <c r="E21" s="129">
        <v>78258</v>
      </c>
      <c r="F21" s="98">
        <f t="shared" si="2"/>
        <v>2099.4299999999998</v>
      </c>
      <c r="G21" s="128"/>
      <c r="H21" s="129"/>
      <c r="I21" s="129"/>
      <c r="J21" s="133">
        <v>1</v>
      </c>
      <c r="K21" s="208">
        <v>2099.4299999999998</v>
      </c>
      <c r="L21" s="208">
        <f t="shared" si="3"/>
        <v>2099.4299999999998</v>
      </c>
      <c r="M21" s="132" t="s">
        <v>4754</v>
      </c>
      <c r="N21" s="128"/>
      <c r="O21" s="129"/>
    </row>
    <row r="22" spans="1:15" ht="14.25" customHeight="1">
      <c r="A22" s="128" t="s">
        <v>4533</v>
      </c>
      <c r="B22" s="128" t="s">
        <v>4093</v>
      </c>
      <c r="C22" s="128" t="s">
        <v>37</v>
      </c>
      <c r="D22" s="128" t="s">
        <v>40</v>
      </c>
      <c r="E22" s="128">
        <v>78216</v>
      </c>
      <c r="F22" s="98">
        <f t="shared" si="2"/>
        <v>499.95</v>
      </c>
      <c r="G22" s="128"/>
      <c r="H22" s="129"/>
      <c r="I22" s="129">
        <v>11672716540</v>
      </c>
      <c r="J22" s="133">
        <v>5</v>
      </c>
      <c r="K22" s="208">
        <v>99.99</v>
      </c>
      <c r="L22" s="208">
        <f t="shared" si="3"/>
        <v>499.95</v>
      </c>
      <c r="M22" s="132" t="s">
        <v>4755</v>
      </c>
      <c r="N22" s="128"/>
      <c r="O22" s="146"/>
    </row>
    <row r="23" spans="1:15" ht="14.25" customHeight="1">
      <c r="A23" s="128" t="s">
        <v>4090</v>
      </c>
      <c r="B23" s="128" t="s">
        <v>4091</v>
      </c>
      <c r="C23" s="128" t="s">
        <v>234</v>
      </c>
      <c r="D23" s="128" t="s">
        <v>40</v>
      </c>
      <c r="E23" s="128">
        <v>78130</v>
      </c>
      <c r="F23" s="98">
        <f t="shared" si="2"/>
        <v>499.95</v>
      </c>
      <c r="G23" s="128"/>
      <c r="H23" s="129"/>
      <c r="I23" s="129">
        <v>34589016226</v>
      </c>
      <c r="J23" s="133">
        <v>5</v>
      </c>
      <c r="K23" s="208">
        <v>99.99</v>
      </c>
      <c r="L23" s="208">
        <f t="shared" si="3"/>
        <v>499.95</v>
      </c>
      <c r="M23" s="132" t="s">
        <v>4756</v>
      </c>
      <c r="N23" s="128"/>
      <c r="O23" s="146"/>
    </row>
    <row r="24" spans="1:15" ht="14.25" customHeight="1">
      <c r="A24" s="128" t="s">
        <v>4090</v>
      </c>
      <c r="B24" s="128" t="s">
        <v>4091</v>
      </c>
      <c r="C24" s="128" t="s">
        <v>234</v>
      </c>
      <c r="D24" s="128" t="s">
        <v>40</v>
      </c>
      <c r="E24" s="128">
        <v>78130</v>
      </c>
      <c r="F24" s="98">
        <f t="shared" si="2"/>
        <v>99.99</v>
      </c>
      <c r="G24" s="128"/>
      <c r="H24" s="129"/>
      <c r="I24" s="129">
        <v>34589016227</v>
      </c>
      <c r="J24" s="133">
        <v>1</v>
      </c>
      <c r="K24" s="208">
        <v>99.99</v>
      </c>
      <c r="L24" s="208">
        <f t="shared" si="3"/>
        <v>99.99</v>
      </c>
      <c r="M24" s="132" t="s">
        <v>4757</v>
      </c>
      <c r="N24" s="128"/>
      <c r="O24" s="146"/>
    </row>
    <row r="25" spans="1:15" ht="14.25" customHeight="1">
      <c r="A25" s="128" t="s">
        <v>4092</v>
      </c>
      <c r="B25" s="128" t="s">
        <v>4093</v>
      </c>
      <c r="C25" s="128" t="s">
        <v>37</v>
      </c>
      <c r="D25" s="128" t="s">
        <v>40</v>
      </c>
      <c r="E25" s="128">
        <v>78216</v>
      </c>
      <c r="F25" s="98">
        <f t="shared" si="2"/>
        <v>2275.83</v>
      </c>
      <c r="G25" s="128"/>
      <c r="H25" s="129"/>
      <c r="I25" s="129">
        <v>11672099446</v>
      </c>
      <c r="J25" s="133">
        <v>1</v>
      </c>
      <c r="K25" s="208">
        <v>2275.83</v>
      </c>
      <c r="L25" s="208">
        <f t="shared" si="3"/>
        <v>2275.83</v>
      </c>
      <c r="M25" s="132" t="s">
        <v>4758</v>
      </c>
      <c r="N25" s="128"/>
      <c r="O25" s="146"/>
    </row>
    <row r="26" spans="1:15" ht="14.25" customHeight="1">
      <c r="A26" s="128" t="s">
        <v>4092</v>
      </c>
      <c r="B26" s="128" t="s">
        <v>4093</v>
      </c>
      <c r="C26" s="128" t="s">
        <v>37</v>
      </c>
      <c r="D26" s="128" t="s">
        <v>40</v>
      </c>
      <c r="E26" s="128">
        <v>78216</v>
      </c>
      <c r="F26" s="98">
        <f t="shared" si="2"/>
        <v>1650</v>
      </c>
      <c r="G26" s="128"/>
      <c r="H26" s="129"/>
      <c r="I26" s="129"/>
      <c r="J26" s="133">
        <v>11</v>
      </c>
      <c r="K26" s="208">
        <v>150</v>
      </c>
      <c r="L26" s="208">
        <f t="shared" si="3"/>
        <v>1650</v>
      </c>
      <c r="M26" s="132" t="s">
        <v>4759</v>
      </c>
      <c r="N26" s="128"/>
      <c r="O26" s="146"/>
    </row>
    <row r="27" spans="1:15" ht="14.25" customHeight="1">
      <c r="A27" s="128" t="s">
        <v>4092</v>
      </c>
      <c r="B27" s="128" t="s">
        <v>4093</v>
      </c>
      <c r="C27" s="128" t="s">
        <v>37</v>
      </c>
      <c r="D27" s="128" t="s">
        <v>40</v>
      </c>
      <c r="E27" s="128">
        <v>78216</v>
      </c>
      <c r="F27" s="98">
        <f t="shared" si="2"/>
        <v>-550</v>
      </c>
      <c r="G27" s="128"/>
      <c r="H27" s="129"/>
      <c r="I27" s="129">
        <v>11672716539</v>
      </c>
      <c r="J27" s="133">
        <v>11</v>
      </c>
      <c r="K27" s="208">
        <v>-50</v>
      </c>
      <c r="L27" s="208">
        <f t="shared" si="3"/>
        <v>-550</v>
      </c>
      <c r="M27" s="132" t="s">
        <v>4760</v>
      </c>
      <c r="N27" s="128"/>
      <c r="O27" s="146"/>
    </row>
    <row r="28" spans="1:15" ht="14.25" customHeight="1">
      <c r="A28" s="128" t="s">
        <v>4094</v>
      </c>
      <c r="B28" s="128" t="s">
        <v>4095</v>
      </c>
      <c r="C28" s="128" t="s">
        <v>37</v>
      </c>
      <c r="D28" s="128" t="s">
        <v>40</v>
      </c>
      <c r="E28" s="128">
        <v>78247</v>
      </c>
      <c r="F28" s="98">
        <f t="shared" si="2"/>
        <v>499.95</v>
      </c>
      <c r="G28" s="128"/>
      <c r="H28" s="129"/>
      <c r="I28" s="129">
        <v>14275419215</v>
      </c>
      <c r="J28" s="133">
        <v>5</v>
      </c>
      <c r="K28" s="208">
        <v>99.99</v>
      </c>
      <c r="L28" s="208">
        <f t="shared" si="3"/>
        <v>499.95</v>
      </c>
      <c r="M28" s="132" t="s">
        <v>4755</v>
      </c>
      <c r="N28" s="128"/>
      <c r="O28" s="146"/>
    </row>
    <row r="29" spans="1:15" ht="14.25" customHeight="1">
      <c r="A29" s="128" t="s">
        <v>4096</v>
      </c>
      <c r="B29" s="128" t="s">
        <v>4097</v>
      </c>
      <c r="C29" s="128" t="s">
        <v>129</v>
      </c>
      <c r="D29" s="128" t="s">
        <v>40</v>
      </c>
      <c r="E29" s="128">
        <v>78155</v>
      </c>
      <c r="F29" s="98">
        <f t="shared" si="2"/>
        <v>399.96</v>
      </c>
      <c r="G29" s="128"/>
      <c r="H29" s="129"/>
      <c r="I29" s="129">
        <v>37449023001</v>
      </c>
      <c r="J29" s="133">
        <v>4</v>
      </c>
      <c r="K29" s="208">
        <v>99.99</v>
      </c>
      <c r="L29" s="208">
        <f t="shared" si="3"/>
        <v>399.96</v>
      </c>
      <c r="M29" s="132" t="s">
        <v>4761</v>
      </c>
      <c r="N29" s="128"/>
      <c r="O29" s="146"/>
    </row>
    <row r="30" spans="1:15" ht="14.25" customHeight="1">
      <c r="A30" s="128" t="s">
        <v>4098</v>
      </c>
      <c r="B30" s="128"/>
      <c r="C30" s="128"/>
      <c r="D30" s="128"/>
      <c r="E30" s="128"/>
      <c r="F30" s="98">
        <f t="shared" si="2"/>
        <v>260</v>
      </c>
      <c r="G30" s="128"/>
      <c r="H30" s="129"/>
      <c r="I30" s="129"/>
      <c r="J30" s="133">
        <v>1</v>
      </c>
      <c r="K30" s="208">
        <v>260</v>
      </c>
      <c r="L30" s="208">
        <f t="shared" si="3"/>
        <v>260</v>
      </c>
      <c r="M30" s="132"/>
      <c r="N30" s="128"/>
      <c r="O30" s="146"/>
    </row>
    <row r="31" spans="1:15" ht="14.25" customHeight="1">
      <c r="A31" s="128" t="s">
        <v>4099</v>
      </c>
      <c r="B31" s="128" t="s">
        <v>4100</v>
      </c>
      <c r="C31" s="128" t="s">
        <v>37</v>
      </c>
      <c r="D31" s="128" t="s">
        <v>40</v>
      </c>
      <c r="E31" s="128">
        <v>78263</v>
      </c>
      <c r="F31" s="98">
        <f t="shared" si="2"/>
        <v>136.11000000000001</v>
      </c>
      <c r="G31" s="128"/>
      <c r="H31" s="129"/>
      <c r="I31" s="129"/>
      <c r="J31" s="133">
        <v>1</v>
      </c>
      <c r="K31" s="208">
        <v>136.11000000000001</v>
      </c>
      <c r="L31" s="208">
        <f t="shared" si="3"/>
        <v>136.11000000000001</v>
      </c>
      <c r="M31" s="132" t="s">
        <v>4762</v>
      </c>
      <c r="N31" s="128"/>
      <c r="O31" s="146"/>
    </row>
    <row r="32" spans="1:15" ht="14.25" customHeight="1">
      <c r="A32" s="128" t="s">
        <v>4101</v>
      </c>
      <c r="B32" s="128"/>
      <c r="C32" s="128"/>
      <c r="D32" s="128"/>
      <c r="E32" s="128"/>
      <c r="F32" s="98">
        <f t="shared" si="2"/>
        <v>125</v>
      </c>
      <c r="G32" s="128"/>
      <c r="H32" s="129"/>
      <c r="I32" s="129"/>
      <c r="J32" s="133">
        <v>1</v>
      </c>
      <c r="K32" s="208">
        <v>125</v>
      </c>
      <c r="L32" s="208">
        <f t="shared" si="3"/>
        <v>125</v>
      </c>
      <c r="M32" s="132"/>
      <c r="N32" s="128"/>
      <c r="O32" s="146"/>
    </row>
    <row r="33" spans="1:15" ht="14.25" customHeight="1">
      <c r="A33" s="128" t="s">
        <v>4659</v>
      </c>
      <c r="B33" s="128" t="s">
        <v>4660</v>
      </c>
      <c r="C33" s="128" t="s">
        <v>37</v>
      </c>
      <c r="D33" s="128" t="s">
        <v>40</v>
      </c>
      <c r="E33" s="128">
        <v>78212</v>
      </c>
      <c r="F33" s="98">
        <f t="shared" si="2"/>
        <v>250</v>
      </c>
      <c r="G33" s="128"/>
      <c r="H33" s="129"/>
      <c r="I33" s="129">
        <v>7795564</v>
      </c>
      <c r="J33" s="133">
        <v>1</v>
      </c>
      <c r="K33" s="208">
        <v>250</v>
      </c>
      <c r="L33" s="208">
        <f t="shared" si="3"/>
        <v>250</v>
      </c>
      <c r="M33" s="132" t="s">
        <v>4763</v>
      </c>
      <c r="N33" s="128" t="s">
        <v>362</v>
      </c>
      <c r="O33" s="129"/>
    </row>
    <row r="34" spans="1:15" ht="14.25" customHeight="1">
      <c r="A34" s="128" t="s">
        <v>4659</v>
      </c>
      <c r="B34" s="128" t="s">
        <v>4660</v>
      </c>
      <c r="C34" s="128" t="s">
        <v>37</v>
      </c>
      <c r="D34" s="128" t="s">
        <v>40</v>
      </c>
      <c r="E34" s="128">
        <v>78212</v>
      </c>
      <c r="F34" s="98">
        <f t="shared" si="2"/>
        <v>605</v>
      </c>
      <c r="G34" s="128"/>
      <c r="H34" s="129"/>
      <c r="I34" s="129">
        <v>101</v>
      </c>
      <c r="J34" s="133">
        <v>1</v>
      </c>
      <c r="K34" s="208">
        <v>605</v>
      </c>
      <c r="L34" s="208">
        <f t="shared" si="3"/>
        <v>605</v>
      </c>
      <c r="M34" s="132" t="s">
        <v>4764</v>
      </c>
      <c r="N34" s="128"/>
      <c r="O34" s="146"/>
    </row>
    <row r="35" spans="1:15" ht="14.25" customHeight="1">
      <c r="A35" s="128" t="s">
        <v>4659</v>
      </c>
      <c r="B35" s="128" t="s">
        <v>4660</v>
      </c>
      <c r="C35" s="128" t="s">
        <v>37</v>
      </c>
      <c r="D35" s="128" t="s">
        <v>40</v>
      </c>
      <c r="E35" s="128">
        <v>78212</v>
      </c>
      <c r="F35" s="98">
        <f t="shared" si="2"/>
        <v>2589.58</v>
      </c>
      <c r="G35" s="128"/>
      <c r="H35" s="129"/>
      <c r="I35" s="129">
        <v>101</v>
      </c>
      <c r="J35" s="133">
        <v>1</v>
      </c>
      <c r="K35" s="208">
        <v>2589.58</v>
      </c>
      <c r="L35" s="208">
        <f t="shared" si="3"/>
        <v>2589.58</v>
      </c>
      <c r="M35" s="132" t="s">
        <v>4765</v>
      </c>
      <c r="N35" s="715"/>
      <c r="O35" s="168"/>
    </row>
    <row r="36" spans="1:15" ht="14.25" customHeight="1">
      <c r="A36" s="191"/>
      <c r="B36" s="191"/>
      <c r="C36" s="191"/>
      <c r="D36" s="192"/>
      <c r="E36" s="192"/>
      <c r="F36" s="193"/>
      <c r="G36" s="192"/>
      <c r="H36" s="192"/>
      <c r="I36" s="192"/>
      <c r="J36" s="192"/>
      <c r="K36" s="192"/>
      <c r="L36" s="192"/>
      <c r="M36" s="191"/>
      <c r="N36" s="192"/>
      <c r="O36" s="192"/>
    </row>
    <row r="37" spans="1:15" ht="14.25" customHeight="1">
      <c r="A37" s="191"/>
      <c r="B37" s="191"/>
      <c r="C37" s="191"/>
      <c r="D37" s="192"/>
      <c r="E37" s="192"/>
      <c r="F37" s="193"/>
      <c r="G37" s="192"/>
      <c r="H37" s="192"/>
      <c r="I37" s="192"/>
      <c r="J37" s="192"/>
      <c r="K37" s="192"/>
      <c r="L37" s="192"/>
      <c r="M37" s="191"/>
      <c r="N37" s="192"/>
      <c r="O37" s="192"/>
    </row>
    <row r="38" spans="1:15" ht="14.25" customHeight="1">
      <c r="A38" s="191"/>
      <c r="B38" s="191"/>
      <c r="C38" s="191"/>
      <c r="D38" s="192"/>
      <c r="E38" s="192"/>
      <c r="F38" s="193"/>
      <c r="G38" s="192"/>
      <c r="H38" s="192"/>
      <c r="I38" s="192"/>
      <c r="J38" s="192"/>
      <c r="K38" s="192"/>
      <c r="L38" s="192"/>
      <c r="M38" s="191"/>
      <c r="N38" s="192"/>
      <c r="O38" s="192"/>
    </row>
    <row r="39" spans="1:15" ht="14.25" customHeight="1">
      <c r="A39" s="191"/>
      <c r="B39" s="191"/>
      <c r="C39" s="191"/>
      <c r="D39" s="192"/>
      <c r="E39" s="192"/>
      <c r="F39" s="193"/>
      <c r="G39" s="192"/>
      <c r="H39" s="192"/>
      <c r="I39" s="192"/>
      <c r="J39" s="192"/>
      <c r="K39" s="192"/>
      <c r="L39" s="192"/>
      <c r="M39" s="191"/>
      <c r="N39" s="192"/>
      <c r="O39" s="192"/>
    </row>
    <row r="40" spans="1:15" ht="14.25" customHeight="1">
      <c r="A40" s="191"/>
      <c r="B40" s="191"/>
      <c r="C40" s="191"/>
      <c r="D40" s="192"/>
      <c r="E40" s="192"/>
      <c r="F40" s="193"/>
      <c r="G40" s="192"/>
      <c r="H40" s="192"/>
      <c r="I40" s="192"/>
      <c r="J40" s="192"/>
      <c r="K40" s="192"/>
      <c r="L40" s="192"/>
      <c r="M40" s="191"/>
      <c r="N40" s="192"/>
      <c r="O40" s="192"/>
    </row>
    <row r="41" spans="1:15" ht="14.25" customHeight="1">
      <c r="A41" s="191"/>
      <c r="B41" s="191"/>
      <c r="C41" s="191"/>
      <c r="D41" s="192"/>
      <c r="E41" s="192"/>
      <c r="F41" s="193"/>
      <c r="G41" s="192"/>
      <c r="H41" s="192"/>
      <c r="I41" s="192"/>
      <c r="J41" s="192"/>
      <c r="K41" s="192"/>
      <c r="L41" s="192"/>
      <c r="M41" s="191"/>
      <c r="N41" s="192"/>
      <c r="O41" s="192"/>
    </row>
    <row r="42" spans="1:15" ht="14.25" customHeight="1">
      <c r="A42" s="191"/>
      <c r="B42" s="191"/>
      <c r="C42" s="191"/>
      <c r="D42" s="192"/>
      <c r="E42" s="192"/>
      <c r="F42" s="193"/>
      <c r="G42" s="192"/>
      <c r="H42" s="192"/>
      <c r="I42" s="192"/>
      <c r="J42" s="192"/>
      <c r="K42" s="192"/>
      <c r="L42" s="192"/>
      <c r="M42" s="191"/>
      <c r="N42" s="192"/>
      <c r="O42" s="192"/>
    </row>
    <row r="43" spans="1:15" ht="14.25" customHeight="1">
      <c r="A43" s="191"/>
      <c r="B43" s="191"/>
      <c r="C43" s="191"/>
      <c r="D43" s="192"/>
      <c r="E43" s="192"/>
      <c r="F43" s="193"/>
      <c r="G43" s="192"/>
      <c r="H43" s="192"/>
      <c r="I43" s="192"/>
      <c r="J43" s="192"/>
      <c r="K43" s="192"/>
      <c r="L43" s="192"/>
      <c r="M43" s="191"/>
      <c r="N43" s="192"/>
      <c r="O43" s="192"/>
    </row>
    <row r="44" spans="1:15" ht="14.25" customHeight="1">
      <c r="A44" s="191"/>
      <c r="B44" s="191"/>
      <c r="C44" s="191"/>
      <c r="D44" s="192"/>
      <c r="E44" s="192"/>
      <c r="F44" s="193"/>
      <c r="G44" s="192"/>
      <c r="H44" s="192"/>
      <c r="I44" s="192"/>
      <c r="J44" s="192"/>
      <c r="K44" s="192"/>
      <c r="L44" s="192"/>
      <c r="M44" s="191"/>
      <c r="N44" s="195"/>
      <c r="O44" s="197"/>
    </row>
    <row r="45" spans="1:15" ht="14.25" customHeight="1">
      <c r="A45" s="191"/>
      <c r="B45" s="191"/>
      <c r="C45" s="191"/>
      <c r="D45" s="192"/>
      <c r="E45" s="192"/>
      <c r="F45" s="193"/>
      <c r="G45" s="192"/>
      <c r="H45" s="192"/>
      <c r="I45" s="192"/>
      <c r="J45" s="192"/>
      <c r="K45" s="192"/>
      <c r="L45" s="192"/>
      <c r="M45" s="191"/>
      <c r="N45" s="195"/>
      <c r="O45" s="197"/>
    </row>
    <row r="46" spans="1:15" ht="14.25" customHeight="1">
      <c r="A46" s="191"/>
      <c r="B46" s="191"/>
      <c r="C46" s="191"/>
      <c r="D46" s="192"/>
      <c r="E46" s="192"/>
      <c r="F46" s="193"/>
      <c r="G46" s="192"/>
      <c r="H46" s="192"/>
      <c r="I46" s="192"/>
      <c r="J46" s="192"/>
      <c r="K46" s="192"/>
      <c r="L46" s="192"/>
      <c r="M46" s="191"/>
      <c r="N46" s="195"/>
      <c r="O46" s="197"/>
    </row>
  </sheetData>
  <autoFilter ref="A6:O19" xr:uid="{00000000-0009-0000-0000-00002B000000}">
    <sortState xmlns:xlrd2="http://schemas.microsoft.com/office/spreadsheetml/2017/richdata2" ref="A6:O19">
      <sortCondition ref="A6:A19"/>
    </sortState>
  </autoFilter>
  <mergeCells count="1">
    <mergeCell ref="B1:D5"/>
  </mergeCells>
  <conditionalFormatting sqref="H3">
    <cfRule type="cellIs" dxfId="3" priority="1" operator="greaterThan">
      <formula>0</formula>
    </cfRule>
    <cfRule type="cellIs" dxfId="2" priority="2" operator="lessThan">
      <formula>0</formula>
    </cfRule>
  </conditionalFormatting>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Q94"/>
  <sheetViews>
    <sheetView workbookViewId="0">
      <pane ySplit="6" topLeftCell="A7" activePane="bottomLeft" state="frozen"/>
      <selection pane="bottomLeft" activeCell="B8" sqref="B8"/>
    </sheetView>
  </sheetViews>
  <sheetFormatPr defaultColWidth="14.44140625" defaultRowHeight="15" customHeight="1"/>
  <cols>
    <col min="1" max="1" width="42.109375" customWidth="1"/>
    <col min="2" max="2" width="25.109375" customWidth="1"/>
    <col min="3" max="3" width="14.5546875" customWidth="1"/>
    <col min="4" max="4" width="6.5546875" customWidth="1"/>
    <col min="5" max="5" width="13.88671875" customWidth="1"/>
    <col min="6" max="6" width="15.44140625" customWidth="1"/>
    <col min="7" max="7" width="13.88671875" customWidth="1"/>
    <col min="8" max="8" width="17.109375" customWidth="1"/>
    <col min="9" max="9" width="12.5546875" customWidth="1"/>
    <col min="10" max="10" width="18.88671875" customWidth="1"/>
    <col min="11" max="11" width="55.109375" customWidth="1"/>
    <col min="12" max="12" width="9.88671875" customWidth="1"/>
    <col min="13" max="14" width="9.109375" customWidth="1"/>
    <col min="15" max="15" width="8.44140625" customWidth="1"/>
    <col min="16" max="16" width="28.5546875" customWidth="1"/>
    <col min="17" max="17" width="9.109375" customWidth="1"/>
  </cols>
  <sheetData>
    <row r="1" spans="1:17" ht="14.25" customHeight="1">
      <c r="A1" s="75"/>
      <c r="B1" s="756" t="s">
        <v>4766</v>
      </c>
      <c r="C1" s="743"/>
      <c r="D1" s="744"/>
      <c r="E1" s="75"/>
      <c r="F1" s="76"/>
      <c r="G1" s="80"/>
      <c r="H1" s="81"/>
      <c r="I1" s="82"/>
      <c r="J1" s="82"/>
      <c r="K1" s="75"/>
      <c r="L1" s="82"/>
      <c r="M1" s="82"/>
      <c r="N1" s="82"/>
      <c r="O1" s="82"/>
      <c r="P1" s="82"/>
      <c r="Q1" s="82"/>
    </row>
    <row r="2" spans="1:17" ht="14.25" customHeight="1">
      <c r="A2" s="75"/>
      <c r="B2" s="745"/>
      <c r="C2" s="746"/>
      <c r="D2" s="747"/>
      <c r="E2" s="75"/>
      <c r="F2" s="80" t="s">
        <v>923</v>
      </c>
      <c r="G2" s="80"/>
      <c r="H2" s="81" t="s">
        <v>924</v>
      </c>
      <c r="I2" s="80"/>
      <c r="J2" s="80" t="s">
        <v>925</v>
      </c>
      <c r="K2" s="75"/>
      <c r="L2" s="82"/>
      <c r="M2" s="82"/>
      <c r="N2" s="82"/>
      <c r="O2" s="82"/>
      <c r="P2" s="82"/>
      <c r="Q2" s="82"/>
    </row>
    <row r="3" spans="1:17" ht="14.25" customHeight="1">
      <c r="A3" s="75"/>
      <c r="B3" s="745"/>
      <c r="C3" s="746"/>
      <c r="D3" s="747"/>
      <c r="E3" s="91" t="s">
        <v>927</v>
      </c>
      <c r="F3" s="98">
        <f>SUMIF($G$7:G161,"Received",$F$7:$F$161)</f>
        <v>77370</v>
      </c>
      <c r="G3" s="99" t="s">
        <v>927</v>
      </c>
      <c r="H3" s="98">
        <f>SUMIF($I$7:I161,"Received",$H$7:$H$161)</f>
        <v>102135.55</v>
      </c>
      <c r="I3" s="99" t="s">
        <v>925</v>
      </c>
      <c r="J3" s="98">
        <f>SUM('Expenses 2015'!L7:L35)</f>
        <v>75454.070000000007</v>
      </c>
      <c r="K3" s="75"/>
      <c r="L3" s="82"/>
      <c r="M3" s="82"/>
      <c r="N3" s="82"/>
      <c r="O3" s="82"/>
      <c r="P3" s="82"/>
      <c r="Q3" s="82"/>
    </row>
    <row r="4" spans="1:17" ht="14.25" customHeight="1">
      <c r="A4" s="75"/>
      <c r="B4" s="745"/>
      <c r="C4" s="746"/>
      <c r="D4" s="747"/>
      <c r="E4" s="91" t="s">
        <v>931</v>
      </c>
      <c r="F4" s="98">
        <f ca="1">SUMIF($G$7:G162,"Committed",$F$7:$F$161)</f>
        <v>0</v>
      </c>
      <c r="G4" s="91" t="s">
        <v>931</v>
      </c>
      <c r="H4" s="98">
        <f ca="1">SUMIF($I$7:I162,"Committed",$H$7:$H$161)</f>
        <v>0</v>
      </c>
      <c r="I4" s="99" t="s">
        <v>934</v>
      </c>
      <c r="J4" s="98">
        <f>F3-J3</f>
        <v>1915.929999999993</v>
      </c>
      <c r="K4" s="75"/>
      <c r="L4" s="82"/>
      <c r="M4" s="82"/>
      <c r="N4" s="82"/>
      <c r="O4" s="82"/>
      <c r="P4" s="82"/>
      <c r="Q4" s="82"/>
    </row>
    <row r="5" spans="1:17" ht="14.25" customHeight="1">
      <c r="A5" s="75"/>
      <c r="B5" s="748"/>
      <c r="C5" s="749"/>
      <c r="D5" s="750"/>
      <c r="E5" s="75"/>
      <c r="F5" s="203"/>
      <c r="G5" s="95"/>
      <c r="H5" s="203"/>
      <c r="I5" s="82"/>
      <c r="J5" s="82"/>
      <c r="K5" s="75"/>
      <c r="L5" s="82"/>
      <c r="M5" s="82"/>
      <c r="N5" s="82"/>
      <c r="O5" s="82"/>
      <c r="P5" s="82"/>
      <c r="Q5" s="82"/>
    </row>
    <row r="6" spans="1:17" ht="14.25" customHeight="1">
      <c r="A6" s="205" t="s">
        <v>30</v>
      </c>
      <c r="B6" s="205" t="s">
        <v>31</v>
      </c>
      <c r="C6" s="205" t="s">
        <v>32</v>
      </c>
      <c r="D6" s="205" t="s">
        <v>33</v>
      </c>
      <c r="E6" s="205" t="s">
        <v>34</v>
      </c>
      <c r="F6" s="206" t="s">
        <v>954</v>
      </c>
      <c r="G6" s="206" t="s">
        <v>955</v>
      </c>
      <c r="H6" s="206" t="s">
        <v>956</v>
      </c>
      <c r="I6" s="205" t="s">
        <v>957</v>
      </c>
      <c r="J6" s="205" t="s">
        <v>944</v>
      </c>
      <c r="K6" s="207" t="s">
        <v>959</v>
      </c>
      <c r="L6" s="122" t="s">
        <v>4549</v>
      </c>
      <c r="M6" s="122" t="s">
        <v>4550</v>
      </c>
      <c r="N6" s="122" t="s">
        <v>4551</v>
      </c>
      <c r="O6" s="122" t="s">
        <v>965</v>
      </c>
      <c r="P6" s="122" t="s">
        <v>966</v>
      </c>
      <c r="Q6" s="122" t="s">
        <v>967</v>
      </c>
    </row>
    <row r="7" spans="1:17" ht="14.25" customHeight="1">
      <c r="A7" s="128" t="s">
        <v>3671</v>
      </c>
      <c r="B7" s="128" t="s">
        <v>3672</v>
      </c>
      <c r="C7" s="128" t="s">
        <v>107</v>
      </c>
      <c r="D7" s="129" t="s">
        <v>40</v>
      </c>
      <c r="E7" s="129">
        <v>78016</v>
      </c>
      <c r="F7" s="98"/>
      <c r="G7" s="94"/>
      <c r="H7" s="98"/>
      <c r="I7" s="129"/>
      <c r="J7" s="129"/>
      <c r="K7" s="132"/>
      <c r="L7" s="129"/>
      <c r="M7" s="129"/>
      <c r="N7" s="129"/>
      <c r="O7" s="129"/>
      <c r="P7" s="129"/>
      <c r="Q7" s="135"/>
    </row>
    <row r="8" spans="1:17" ht="14.25" customHeight="1">
      <c r="A8" s="128" t="s">
        <v>3679</v>
      </c>
      <c r="B8" s="128" t="s">
        <v>3680</v>
      </c>
      <c r="C8" s="128" t="s">
        <v>37</v>
      </c>
      <c r="D8" s="129" t="s">
        <v>40</v>
      </c>
      <c r="E8" s="129">
        <v>78259</v>
      </c>
      <c r="F8" s="98"/>
      <c r="G8" s="94"/>
      <c r="H8" s="98"/>
      <c r="I8" s="129"/>
      <c r="J8" s="129"/>
      <c r="K8" s="132"/>
      <c r="L8" s="129"/>
      <c r="M8" s="129"/>
      <c r="N8" s="129"/>
      <c r="O8" s="129"/>
      <c r="P8" s="129"/>
      <c r="Q8" s="135"/>
    </row>
    <row r="9" spans="1:17" ht="14.25" customHeight="1">
      <c r="A9" s="716" t="s">
        <v>4558</v>
      </c>
      <c r="B9" s="716" t="s">
        <v>52</v>
      </c>
      <c r="C9" s="716" t="s">
        <v>37</v>
      </c>
      <c r="D9" s="717" t="s">
        <v>40</v>
      </c>
      <c r="E9" s="717">
        <v>78219</v>
      </c>
      <c r="F9" s="718"/>
      <c r="G9" s="719"/>
      <c r="H9" s="718">
        <v>2000</v>
      </c>
      <c r="I9" s="717" t="s">
        <v>927</v>
      </c>
      <c r="J9" s="717" t="s">
        <v>99</v>
      </c>
      <c r="K9" s="720" t="s">
        <v>4767</v>
      </c>
      <c r="L9" s="721">
        <v>4</v>
      </c>
      <c r="M9" s="721">
        <v>2</v>
      </c>
      <c r="N9" s="129"/>
      <c r="O9" s="721" t="s">
        <v>2</v>
      </c>
      <c r="P9" s="638" t="s">
        <v>4768</v>
      </c>
      <c r="Q9" s="135" t="s">
        <v>3075</v>
      </c>
    </row>
    <row r="10" spans="1:17" ht="14.25" customHeight="1">
      <c r="A10" s="716" t="s">
        <v>3681</v>
      </c>
      <c r="B10" s="716" t="s">
        <v>3682</v>
      </c>
      <c r="C10" s="716" t="s">
        <v>37</v>
      </c>
      <c r="D10" s="717" t="s">
        <v>40</v>
      </c>
      <c r="E10" s="717">
        <v>78266</v>
      </c>
      <c r="F10" s="718">
        <v>500</v>
      </c>
      <c r="G10" s="719" t="s">
        <v>927</v>
      </c>
      <c r="H10" s="718"/>
      <c r="I10" s="717"/>
      <c r="J10" s="717" t="s">
        <v>4150</v>
      </c>
      <c r="K10" s="720"/>
      <c r="L10" s="721">
        <v>2</v>
      </c>
      <c r="M10" s="721">
        <v>1</v>
      </c>
      <c r="N10" s="679"/>
      <c r="O10" s="721" t="s">
        <v>2</v>
      </c>
      <c r="P10" s="129" t="s">
        <v>4769</v>
      </c>
      <c r="Q10" s="135" t="s">
        <v>3075</v>
      </c>
    </row>
    <row r="11" spans="1:17" ht="14.25" customHeight="1">
      <c r="A11" s="716" t="s">
        <v>4326</v>
      </c>
      <c r="B11" s="716" t="s">
        <v>3220</v>
      </c>
      <c r="C11" s="716" t="s">
        <v>68</v>
      </c>
      <c r="D11" s="717" t="s">
        <v>40</v>
      </c>
      <c r="E11" s="717">
        <v>78220</v>
      </c>
      <c r="F11" s="718">
        <v>500</v>
      </c>
      <c r="G11" s="717" t="s">
        <v>927</v>
      </c>
      <c r="H11" s="718"/>
      <c r="I11" s="717"/>
      <c r="J11" s="717" t="s">
        <v>472</v>
      </c>
      <c r="K11" s="720"/>
      <c r="L11" s="717">
        <v>2</v>
      </c>
      <c r="M11" s="717">
        <v>1</v>
      </c>
      <c r="N11" s="129"/>
      <c r="O11" s="717" t="s">
        <v>362</v>
      </c>
      <c r="P11" s="146" t="s">
        <v>4770</v>
      </c>
      <c r="Q11" s="135" t="s">
        <v>3075</v>
      </c>
    </row>
    <row r="12" spans="1:17" ht="14.25" customHeight="1">
      <c r="A12" s="716" t="s">
        <v>3687</v>
      </c>
      <c r="B12" s="716" t="s">
        <v>3688</v>
      </c>
      <c r="C12" s="716" t="s">
        <v>51</v>
      </c>
      <c r="D12" s="717" t="s">
        <v>40</v>
      </c>
      <c r="E12" s="717">
        <v>78626</v>
      </c>
      <c r="F12" s="718">
        <v>500</v>
      </c>
      <c r="G12" s="719" t="s">
        <v>927</v>
      </c>
      <c r="H12" s="718"/>
      <c r="I12" s="717"/>
      <c r="J12" s="717" t="s">
        <v>4150</v>
      </c>
      <c r="K12" s="720" t="s">
        <v>4771</v>
      </c>
      <c r="L12" s="721">
        <v>2</v>
      </c>
      <c r="M12" s="721">
        <v>1</v>
      </c>
      <c r="N12" s="679"/>
      <c r="O12" s="721" t="s">
        <v>2</v>
      </c>
      <c r="P12" s="129"/>
      <c r="Q12" s="135" t="s">
        <v>3075</v>
      </c>
    </row>
    <row r="13" spans="1:17" ht="14.25" customHeight="1">
      <c r="A13" s="716" t="s">
        <v>3690</v>
      </c>
      <c r="B13" s="716"/>
      <c r="C13" s="716"/>
      <c r="D13" s="717"/>
      <c r="E13" s="717"/>
      <c r="F13" s="718">
        <v>20</v>
      </c>
      <c r="G13" s="717" t="s">
        <v>927</v>
      </c>
      <c r="H13" s="718"/>
      <c r="I13" s="717"/>
      <c r="J13" s="717"/>
      <c r="K13" s="720"/>
      <c r="L13" s="721"/>
      <c r="M13" s="721"/>
      <c r="N13" s="129"/>
      <c r="O13" s="721" t="s">
        <v>2</v>
      </c>
      <c r="P13" s="638"/>
      <c r="Q13" s="135"/>
    </row>
    <row r="14" spans="1:17" ht="14.25" customHeight="1">
      <c r="A14" s="128" t="s">
        <v>3691</v>
      </c>
      <c r="B14" s="128" t="s">
        <v>3692</v>
      </c>
      <c r="C14" s="128" t="s">
        <v>37</v>
      </c>
      <c r="D14" s="129" t="s">
        <v>40</v>
      </c>
      <c r="E14" s="129">
        <v>78247</v>
      </c>
      <c r="F14" s="98"/>
      <c r="G14" s="94"/>
      <c r="H14" s="98"/>
      <c r="I14" s="129"/>
      <c r="J14" s="129"/>
      <c r="K14" s="132"/>
      <c r="L14" s="129"/>
      <c r="M14" s="129"/>
      <c r="N14" s="129"/>
      <c r="O14" s="129"/>
      <c r="P14" s="129"/>
      <c r="Q14" s="135"/>
    </row>
    <row r="15" spans="1:17" ht="14.25" customHeight="1">
      <c r="A15" s="128" t="s">
        <v>3698</v>
      </c>
      <c r="B15" s="128" t="s">
        <v>3699</v>
      </c>
      <c r="C15" s="128" t="s">
        <v>3700</v>
      </c>
      <c r="D15" s="129" t="s">
        <v>40</v>
      </c>
      <c r="E15" s="129">
        <v>78655</v>
      </c>
      <c r="F15" s="98"/>
      <c r="G15" s="94"/>
      <c r="H15" s="98"/>
      <c r="I15" s="129"/>
      <c r="J15" s="129"/>
      <c r="K15" s="132"/>
      <c r="L15" s="129"/>
      <c r="M15" s="129"/>
      <c r="N15" s="129"/>
      <c r="O15" s="129"/>
      <c r="P15" s="129"/>
      <c r="Q15" s="135"/>
    </row>
    <row r="16" spans="1:17" ht="14.25" customHeight="1">
      <c r="A16" s="128" t="s">
        <v>3701</v>
      </c>
      <c r="B16" s="128" t="s">
        <v>3702</v>
      </c>
      <c r="C16" s="128" t="s">
        <v>3703</v>
      </c>
      <c r="D16" s="129" t="s">
        <v>319</v>
      </c>
      <c r="E16" s="129">
        <v>60563</v>
      </c>
      <c r="F16" s="98"/>
      <c r="G16" s="94"/>
      <c r="H16" s="98"/>
      <c r="I16" s="129"/>
      <c r="J16" s="129"/>
      <c r="K16" s="132"/>
      <c r="L16" s="129"/>
      <c r="M16" s="129"/>
      <c r="N16" s="129"/>
      <c r="O16" s="129"/>
      <c r="P16" s="129"/>
      <c r="Q16" s="135"/>
    </row>
    <row r="17" spans="1:17" ht="14.25" customHeight="1">
      <c r="A17" s="128" t="s">
        <v>3708</v>
      </c>
      <c r="B17" s="128" t="s">
        <v>3709</v>
      </c>
      <c r="C17" s="128" t="s">
        <v>37</v>
      </c>
      <c r="D17" s="129" t="s">
        <v>40</v>
      </c>
      <c r="E17" s="129">
        <v>78216</v>
      </c>
      <c r="F17" s="98"/>
      <c r="G17" s="94"/>
      <c r="H17" s="98">
        <v>100</v>
      </c>
      <c r="I17" s="129" t="s">
        <v>927</v>
      </c>
      <c r="J17" s="129"/>
      <c r="K17" s="132" t="s">
        <v>4772</v>
      </c>
      <c r="L17" s="129"/>
      <c r="M17" s="129"/>
      <c r="N17" s="129"/>
      <c r="O17" s="129"/>
      <c r="P17" s="129"/>
      <c r="Q17" s="135" t="s">
        <v>3075</v>
      </c>
    </row>
    <row r="18" spans="1:17" ht="14.25" customHeight="1">
      <c r="A18" s="128" t="s">
        <v>3714</v>
      </c>
      <c r="B18" s="128" t="s">
        <v>3715</v>
      </c>
      <c r="C18" s="128" t="s">
        <v>150</v>
      </c>
      <c r="D18" s="129" t="s">
        <v>1708</v>
      </c>
      <c r="E18" s="129">
        <v>78861</v>
      </c>
      <c r="F18" s="98"/>
      <c r="G18" s="94"/>
      <c r="H18" s="98"/>
      <c r="I18" s="129"/>
      <c r="J18" s="129"/>
      <c r="K18" s="132"/>
      <c r="L18" s="129"/>
      <c r="M18" s="129"/>
      <c r="N18" s="129"/>
      <c r="O18" s="129"/>
      <c r="P18" s="129"/>
      <c r="Q18" s="135"/>
    </row>
    <row r="19" spans="1:17" ht="14.25" customHeight="1">
      <c r="A19" s="716" t="s">
        <v>3716</v>
      </c>
      <c r="B19" s="716" t="s">
        <v>3717</v>
      </c>
      <c r="C19" s="716" t="s">
        <v>232</v>
      </c>
      <c r="D19" s="717" t="s">
        <v>40</v>
      </c>
      <c r="E19" s="717">
        <v>78009</v>
      </c>
      <c r="F19" s="718">
        <v>250</v>
      </c>
      <c r="G19" s="719" t="s">
        <v>927</v>
      </c>
      <c r="H19" s="718"/>
      <c r="I19" s="717"/>
      <c r="J19" s="717" t="s">
        <v>3758</v>
      </c>
      <c r="K19" s="720"/>
      <c r="L19" s="721"/>
      <c r="M19" s="721"/>
      <c r="N19" s="679"/>
      <c r="O19" s="721" t="s">
        <v>2</v>
      </c>
      <c r="P19" s="129"/>
      <c r="Q19" s="135" t="s">
        <v>3075</v>
      </c>
    </row>
    <row r="20" spans="1:17" ht="14.25" customHeight="1">
      <c r="A20" s="128" t="s">
        <v>4567</v>
      </c>
      <c r="B20" s="128" t="s">
        <v>3608</v>
      </c>
      <c r="C20" s="128" t="s">
        <v>68</v>
      </c>
      <c r="D20" s="129" t="s">
        <v>40</v>
      </c>
      <c r="E20" s="129">
        <v>77041</v>
      </c>
      <c r="F20" s="98"/>
      <c r="G20" s="94"/>
      <c r="H20" s="98"/>
      <c r="I20" s="129"/>
      <c r="J20" s="129"/>
      <c r="K20" s="132" t="s">
        <v>4773</v>
      </c>
      <c r="L20" s="129"/>
      <c r="M20" s="129"/>
      <c r="N20" s="129"/>
      <c r="O20" s="129"/>
      <c r="P20" s="129"/>
      <c r="Q20" s="135" t="s">
        <v>3075</v>
      </c>
    </row>
    <row r="21" spans="1:17" ht="14.25" customHeight="1">
      <c r="A21" s="716" t="s">
        <v>3726</v>
      </c>
      <c r="B21" s="716" t="s">
        <v>3727</v>
      </c>
      <c r="C21" s="716" t="s">
        <v>37</v>
      </c>
      <c r="D21" s="717" t="s">
        <v>40</v>
      </c>
      <c r="E21" s="717">
        <v>78240</v>
      </c>
      <c r="F21" s="718">
        <v>100</v>
      </c>
      <c r="G21" s="717" t="s">
        <v>927</v>
      </c>
      <c r="H21" s="718"/>
      <c r="I21" s="717"/>
      <c r="J21" s="717" t="s">
        <v>3370</v>
      </c>
      <c r="K21" s="720"/>
      <c r="L21" s="717">
        <v>1</v>
      </c>
      <c r="M21" s="129"/>
      <c r="N21" s="129"/>
      <c r="O21" s="717" t="s">
        <v>362</v>
      </c>
      <c r="P21" s="146" t="s">
        <v>4770</v>
      </c>
      <c r="Q21" s="135" t="s">
        <v>3075</v>
      </c>
    </row>
    <row r="22" spans="1:17" ht="14.25" customHeight="1">
      <c r="A22" s="716" t="s">
        <v>3729</v>
      </c>
      <c r="B22" s="716" t="s">
        <v>3730</v>
      </c>
      <c r="C22" s="716" t="s">
        <v>68</v>
      </c>
      <c r="D22" s="717" t="s">
        <v>40</v>
      </c>
      <c r="E22" s="717">
        <v>77007</v>
      </c>
      <c r="F22" s="718"/>
      <c r="G22" s="717"/>
      <c r="H22" s="718">
        <v>25846.55</v>
      </c>
      <c r="I22" s="717" t="s">
        <v>927</v>
      </c>
      <c r="J22" s="717" t="s">
        <v>3758</v>
      </c>
      <c r="K22" s="720"/>
      <c r="L22" s="717">
        <v>4</v>
      </c>
      <c r="M22" s="717">
        <v>2</v>
      </c>
      <c r="N22" s="129"/>
      <c r="O22" s="717" t="s">
        <v>362</v>
      </c>
      <c r="P22" s="146" t="s">
        <v>4774</v>
      </c>
      <c r="Q22" s="135" t="s">
        <v>3075</v>
      </c>
    </row>
    <row r="23" spans="1:17" ht="14.25" customHeight="1">
      <c r="A23" s="128" t="s">
        <v>3621</v>
      </c>
      <c r="B23" s="128" t="s">
        <v>3622</v>
      </c>
      <c r="C23" s="128" t="s">
        <v>37</v>
      </c>
      <c r="D23" s="129" t="s">
        <v>40</v>
      </c>
      <c r="E23" s="129">
        <v>78232</v>
      </c>
      <c r="F23" s="98"/>
      <c r="G23" s="94"/>
      <c r="H23" s="98"/>
      <c r="I23" s="129"/>
      <c r="J23" s="129"/>
      <c r="K23" s="132" t="s">
        <v>4775</v>
      </c>
      <c r="L23" s="129"/>
      <c r="M23" s="129"/>
      <c r="N23" s="129"/>
      <c r="O23" s="129"/>
      <c r="P23" s="129"/>
      <c r="Q23" s="135" t="s">
        <v>3075</v>
      </c>
    </row>
    <row r="24" spans="1:17" ht="14.25" customHeight="1">
      <c r="A24" s="722" t="s">
        <v>3732</v>
      </c>
      <c r="B24" s="722" t="s">
        <v>3733</v>
      </c>
      <c r="C24" s="722" t="s">
        <v>2714</v>
      </c>
      <c r="D24" s="721" t="s">
        <v>2715</v>
      </c>
      <c r="E24" s="721">
        <v>40223</v>
      </c>
      <c r="F24" s="723">
        <v>250</v>
      </c>
      <c r="G24" s="724" t="s">
        <v>927</v>
      </c>
      <c r="H24" s="723"/>
      <c r="I24" s="721"/>
      <c r="J24" s="721" t="s">
        <v>4150</v>
      </c>
      <c r="K24" s="725"/>
      <c r="L24" s="721"/>
      <c r="M24" s="721"/>
      <c r="N24" s="679"/>
      <c r="O24" s="721" t="s">
        <v>2</v>
      </c>
      <c r="P24" s="129"/>
      <c r="Q24" s="135" t="s">
        <v>3075</v>
      </c>
    </row>
    <row r="25" spans="1:17" ht="14.25" customHeight="1">
      <c r="A25" s="682" t="s">
        <v>3734</v>
      </c>
      <c r="B25" s="682" t="s">
        <v>3735</v>
      </c>
      <c r="C25" s="682" t="s">
        <v>37</v>
      </c>
      <c r="D25" s="726" t="s">
        <v>40</v>
      </c>
      <c r="E25" s="726">
        <v>78247</v>
      </c>
      <c r="F25" s="727">
        <v>250</v>
      </c>
      <c r="G25" s="728" t="s">
        <v>927</v>
      </c>
      <c r="H25" s="727"/>
      <c r="I25" s="726"/>
      <c r="J25" s="726"/>
      <c r="K25" s="729" t="s">
        <v>4776</v>
      </c>
      <c r="L25" s="721">
        <v>1</v>
      </c>
      <c r="M25" s="721">
        <v>1</v>
      </c>
      <c r="N25" s="679"/>
      <c r="O25" s="721" t="s">
        <v>2</v>
      </c>
      <c r="P25" s="129"/>
      <c r="Q25" s="135" t="s">
        <v>3075</v>
      </c>
    </row>
    <row r="26" spans="1:17" ht="14.25" customHeight="1">
      <c r="A26" s="128" t="s">
        <v>2339</v>
      </c>
      <c r="B26" s="128" t="s">
        <v>3624</v>
      </c>
      <c r="C26" s="128" t="s">
        <v>37</v>
      </c>
      <c r="D26" s="129" t="s">
        <v>40</v>
      </c>
      <c r="E26" s="129">
        <v>78219</v>
      </c>
      <c r="F26" s="98"/>
      <c r="G26" s="94"/>
      <c r="H26" s="98"/>
      <c r="I26" s="129"/>
      <c r="J26" s="129"/>
      <c r="K26" s="132" t="s">
        <v>4777</v>
      </c>
      <c r="L26" s="129"/>
      <c r="M26" s="129"/>
      <c r="N26" s="129"/>
      <c r="O26" s="129"/>
      <c r="P26" s="129"/>
      <c r="Q26" s="135" t="s">
        <v>3075</v>
      </c>
    </row>
    <row r="27" spans="1:17" ht="14.25" customHeight="1">
      <c r="A27" s="128" t="s">
        <v>3737</v>
      </c>
      <c r="B27" s="128" t="s">
        <v>4778</v>
      </c>
      <c r="C27" s="128" t="s">
        <v>3746</v>
      </c>
      <c r="D27" s="129" t="s">
        <v>40</v>
      </c>
      <c r="E27" s="129">
        <v>75757</v>
      </c>
      <c r="F27" s="98"/>
      <c r="G27" s="94"/>
      <c r="H27" s="98"/>
      <c r="I27" s="129"/>
      <c r="J27" s="129"/>
      <c r="K27" s="132"/>
      <c r="L27" s="129"/>
      <c r="M27" s="129"/>
      <c r="N27" s="129"/>
      <c r="O27" s="129"/>
      <c r="P27" s="129"/>
      <c r="Q27" s="135"/>
    </row>
    <row r="28" spans="1:17" ht="14.25" customHeight="1">
      <c r="A28" s="128" t="s">
        <v>3740</v>
      </c>
      <c r="B28" s="128" t="s">
        <v>3741</v>
      </c>
      <c r="C28" s="128" t="s">
        <v>123</v>
      </c>
      <c r="D28" s="129" t="s">
        <v>40</v>
      </c>
      <c r="E28" s="129">
        <v>78664</v>
      </c>
      <c r="F28" s="98"/>
      <c r="G28" s="94"/>
      <c r="H28" s="98"/>
      <c r="I28" s="129"/>
      <c r="J28" s="129"/>
      <c r="K28" s="132"/>
      <c r="L28" s="129"/>
      <c r="M28" s="129"/>
      <c r="N28" s="129"/>
      <c r="O28" s="129"/>
      <c r="P28" s="129"/>
      <c r="Q28" s="135"/>
    </row>
    <row r="29" spans="1:17" ht="14.25" customHeight="1">
      <c r="A29" s="716" t="s">
        <v>2620</v>
      </c>
      <c r="B29" s="716" t="s">
        <v>4779</v>
      </c>
      <c r="C29" s="716" t="s">
        <v>4780</v>
      </c>
      <c r="D29" s="717" t="s">
        <v>2091</v>
      </c>
      <c r="E29" s="717">
        <v>34202</v>
      </c>
      <c r="F29" s="718">
        <v>500</v>
      </c>
      <c r="G29" s="717" t="s">
        <v>927</v>
      </c>
      <c r="H29" s="718"/>
      <c r="I29" s="717"/>
      <c r="J29" s="717" t="s">
        <v>865</v>
      </c>
      <c r="K29" s="716"/>
      <c r="L29" s="717">
        <v>2</v>
      </c>
      <c r="M29" s="717">
        <v>1</v>
      </c>
      <c r="N29" s="129"/>
      <c r="O29" s="717" t="s">
        <v>4410</v>
      </c>
      <c r="P29" s="129" t="s">
        <v>4781</v>
      </c>
      <c r="Q29" s="135" t="s">
        <v>3075</v>
      </c>
    </row>
    <row r="30" spans="1:17" ht="14.25" customHeight="1">
      <c r="A30" s="128" t="s">
        <v>4782</v>
      </c>
      <c r="B30" s="128" t="s">
        <v>3745</v>
      </c>
      <c r="C30" s="128" t="s">
        <v>3746</v>
      </c>
      <c r="D30" s="129" t="s">
        <v>40</v>
      </c>
      <c r="E30" s="129">
        <v>75757</v>
      </c>
      <c r="F30" s="98"/>
      <c r="G30" s="94"/>
      <c r="H30" s="98"/>
      <c r="I30" s="129"/>
      <c r="J30" s="129"/>
      <c r="K30" s="132" t="s">
        <v>4783</v>
      </c>
      <c r="L30" s="129"/>
      <c r="M30" s="129"/>
      <c r="N30" s="129"/>
      <c r="O30" s="129"/>
      <c r="P30" s="129"/>
      <c r="Q30" s="135" t="s">
        <v>3075</v>
      </c>
    </row>
    <row r="31" spans="1:17" ht="14.25" customHeight="1">
      <c r="A31" s="128" t="s">
        <v>3747</v>
      </c>
      <c r="B31" s="128" t="s">
        <v>3748</v>
      </c>
      <c r="C31" s="128" t="s">
        <v>199</v>
      </c>
      <c r="D31" s="129" t="s">
        <v>40</v>
      </c>
      <c r="E31" s="129">
        <v>78728</v>
      </c>
      <c r="F31" s="98"/>
      <c r="G31" s="94"/>
      <c r="H31" s="98"/>
      <c r="I31" s="129"/>
      <c r="J31" s="129"/>
      <c r="K31" s="132"/>
      <c r="L31" s="129"/>
      <c r="M31" s="129"/>
      <c r="N31" s="129"/>
      <c r="O31" s="129"/>
      <c r="P31" s="129"/>
      <c r="Q31" s="135"/>
    </row>
    <row r="32" spans="1:17" ht="14.25" customHeight="1">
      <c r="A32" s="716" t="s">
        <v>4784</v>
      </c>
      <c r="B32" s="716" t="s">
        <v>2799</v>
      </c>
      <c r="C32" s="716" t="s">
        <v>37</v>
      </c>
      <c r="D32" s="717" t="s">
        <v>40</v>
      </c>
      <c r="E32" s="717">
        <v>78222</v>
      </c>
      <c r="F32" s="718">
        <v>10000</v>
      </c>
      <c r="G32" s="717" t="s">
        <v>927</v>
      </c>
      <c r="H32" s="718"/>
      <c r="I32" s="717"/>
      <c r="J32" s="717" t="s">
        <v>4785</v>
      </c>
      <c r="K32" s="720"/>
      <c r="L32" s="717">
        <v>4</v>
      </c>
      <c r="M32" s="717">
        <v>2</v>
      </c>
      <c r="N32" s="129"/>
      <c r="O32" s="717" t="s">
        <v>362</v>
      </c>
      <c r="P32" s="129" t="s">
        <v>4786</v>
      </c>
      <c r="Q32" s="135" t="s">
        <v>3075</v>
      </c>
    </row>
    <row r="33" spans="1:17" ht="14.25" customHeight="1">
      <c r="A33" s="716" t="s">
        <v>1106</v>
      </c>
      <c r="B33" s="716" t="s">
        <v>4420</v>
      </c>
      <c r="C33" s="716" t="s">
        <v>1108</v>
      </c>
      <c r="D33" s="717" t="s">
        <v>40</v>
      </c>
      <c r="E33" s="717">
        <v>78950</v>
      </c>
      <c r="F33" s="718"/>
      <c r="G33" s="719"/>
      <c r="H33" s="718">
        <v>8000</v>
      </c>
      <c r="I33" s="717" t="s">
        <v>927</v>
      </c>
      <c r="J33" s="717" t="s">
        <v>99</v>
      </c>
      <c r="K33" s="720" t="s">
        <v>4787</v>
      </c>
      <c r="L33" s="721">
        <v>4</v>
      </c>
      <c r="M33" s="721">
        <v>2</v>
      </c>
      <c r="N33" s="129"/>
      <c r="O33" s="721" t="s">
        <v>2</v>
      </c>
      <c r="P33" s="129" t="s">
        <v>4788</v>
      </c>
      <c r="Q33" s="135" t="s">
        <v>3075</v>
      </c>
    </row>
    <row r="34" spans="1:17" ht="14.25" customHeight="1">
      <c r="A34" s="173" t="s">
        <v>3749</v>
      </c>
      <c r="B34" s="173" t="s">
        <v>3750</v>
      </c>
      <c r="C34" s="173" t="s">
        <v>3751</v>
      </c>
      <c r="D34" s="173" t="s">
        <v>3752</v>
      </c>
      <c r="E34" s="173">
        <v>3755</v>
      </c>
      <c r="F34" s="173"/>
      <c r="G34" s="173"/>
      <c r="H34" s="173"/>
      <c r="I34" s="173"/>
      <c r="J34" s="173"/>
      <c r="K34" s="187"/>
      <c r="L34" s="173"/>
      <c r="M34" s="173"/>
      <c r="N34" s="173"/>
      <c r="O34" s="173"/>
      <c r="P34" s="129"/>
      <c r="Q34" s="135"/>
    </row>
    <row r="35" spans="1:17" ht="14.25" customHeight="1">
      <c r="A35" s="716" t="s">
        <v>1119</v>
      </c>
      <c r="B35" s="716" t="s">
        <v>1120</v>
      </c>
      <c r="C35" s="716" t="s">
        <v>178</v>
      </c>
      <c r="D35" s="717" t="s">
        <v>40</v>
      </c>
      <c r="E35" s="717">
        <v>78948</v>
      </c>
      <c r="F35" s="718">
        <v>250</v>
      </c>
      <c r="G35" s="719" t="s">
        <v>927</v>
      </c>
      <c r="H35" s="718"/>
      <c r="I35" s="717"/>
      <c r="J35" s="717" t="s">
        <v>4789</v>
      </c>
      <c r="K35" s="720" t="s">
        <v>4790</v>
      </c>
      <c r="L35" s="717">
        <v>1</v>
      </c>
      <c r="M35" s="717">
        <v>1</v>
      </c>
      <c r="N35" s="129"/>
      <c r="O35" s="717" t="s">
        <v>362</v>
      </c>
      <c r="P35" s="129" t="s">
        <v>4791</v>
      </c>
      <c r="Q35" s="135" t="s">
        <v>3075</v>
      </c>
    </row>
    <row r="36" spans="1:17" ht="14.25" customHeight="1">
      <c r="A36" s="716" t="s">
        <v>4792</v>
      </c>
      <c r="B36" s="716" t="s">
        <v>3409</v>
      </c>
      <c r="C36" s="716" t="s">
        <v>37</v>
      </c>
      <c r="D36" s="717" t="s">
        <v>40</v>
      </c>
      <c r="E36" s="717">
        <v>78217</v>
      </c>
      <c r="F36" s="718">
        <v>500</v>
      </c>
      <c r="G36" s="717" t="s">
        <v>927</v>
      </c>
      <c r="H36" s="718"/>
      <c r="I36" s="717"/>
      <c r="J36" s="717" t="s">
        <v>4150</v>
      </c>
      <c r="K36" s="720"/>
      <c r="L36" s="717">
        <v>2</v>
      </c>
      <c r="M36" s="717">
        <v>1</v>
      </c>
      <c r="N36" s="129"/>
      <c r="O36" s="717" t="s">
        <v>4410</v>
      </c>
      <c r="P36" s="129" t="s">
        <v>4793</v>
      </c>
      <c r="Q36" s="135" t="s">
        <v>3075</v>
      </c>
    </row>
    <row r="37" spans="1:17" ht="14.25" customHeight="1">
      <c r="A37" s="128" t="s">
        <v>3754</v>
      </c>
      <c r="B37" s="128" t="s">
        <v>3755</v>
      </c>
      <c r="C37" s="128" t="s">
        <v>68</v>
      </c>
      <c r="D37" s="129" t="s">
        <v>40</v>
      </c>
      <c r="E37" s="129">
        <v>77018</v>
      </c>
      <c r="F37" s="98"/>
      <c r="G37" s="94"/>
      <c r="H37" s="98"/>
      <c r="I37" s="129"/>
      <c r="J37" s="129"/>
      <c r="K37" s="132"/>
      <c r="L37" s="129"/>
      <c r="M37" s="129"/>
      <c r="N37" s="129"/>
      <c r="O37" s="129"/>
      <c r="P37" s="129"/>
      <c r="Q37" s="135"/>
    </row>
    <row r="38" spans="1:17" ht="14.25" customHeight="1">
      <c r="A38" s="128" t="s">
        <v>3756</v>
      </c>
      <c r="B38" s="128" t="s">
        <v>3757</v>
      </c>
      <c r="C38" s="128" t="s">
        <v>2085</v>
      </c>
      <c r="D38" s="129" t="s">
        <v>40</v>
      </c>
      <c r="E38" s="129">
        <v>77342</v>
      </c>
      <c r="F38" s="98"/>
      <c r="G38" s="94"/>
      <c r="H38" s="98"/>
      <c r="I38" s="129"/>
      <c r="J38" s="129"/>
      <c r="K38" s="132"/>
      <c r="L38" s="129"/>
      <c r="M38" s="129"/>
      <c r="N38" s="129"/>
      <c r="O38" s="129"/>
      <c r="P38" s="129"/>
      <c r="Q38" s="135" t="s">
        <v>3075</v>
      </c>
    </row>
    <row r="39" spans="1:17" ht="14.25" customHeight="1">
      <c r="A39" s="128" t="s">
        <v>3758</v>
      </c>
      <c r="B39" s="128" t="s">
        <v>3759</v>
      </c>
      <c r="C39" s="128" t="s">
        <v>68</v>
      </c>
      <c r="D39" s="129" t="s">
        <v>40</v>
      </c>
      <c r="E39" s="129">
        <v>77008</v>
      </c>
      <c r="F39" s="98"/>
      <c r="G39" s="94"/>
      <c r="H39" s="98"/>
      <c r="I39" s="129"/>
      <c r="J39" s="129"/>
      <c r="K39" s="132"/>
      <c r="L39" s="129"/>
      <c r="M39" s="129"/>
      <c r="N39" s="129"/>
      <c r="O39" s="129"/>
      <c r="P39" s="129"/>
      <c r="Q39" s="135" t="s">
        <v>3075</v>
      </c>
    </row>
    <row r="40" spans="1:17" ht="14.25" customHeight="1">
      <c r="A40" s="716" t="s">
        <v>4316</v>
      </c>
      <c r="B40" s="716" t="s">
        <v>3393</v>
      </c>
      <c r="C40" s="716" t="s">
        <v>3394</v>
      </c>
      <c r="D40" s="717" t="s">
        <v>40</v>
      </c>
      <c r="E40" s="717">
        <v>78154</v>
      </c>
      <c r="F40" s="718">
        <v>400</v>
      </c>
      <c r="G40" s="717" t="s">
        <v>927</v>
      </c>
      <c r="H40" s="718"/>
      <c r="I40" s="717"/>
      <c r="J40" s="717" t="s">
        <v>4794</v>
      </c>
      <c r="K40" s="720"/>
      <c r="L40" s="717">
        <v>1</v>
      </c>
      <c r="M40" s="717">
        <v>1</v>
      </c>
      <c r="N40" s="129"/>
      <c r="O40" s="717" t="s">
        <v>362</v>
      </c>
      <c r="P40" s="129" t="s">
        <v>4795</v>
      </c>
      <c r="Q40" s="135" t="s">
        <v>3075</v>
      </c>
    </row>
    <row r="41" spans="1:17" ht="14.25" customHeight="1">
      <c r="A41" s="128" t="s">
        <v>4439</v>
      </c>
      <c r="B41" s="128" t="s">
        <v>3628</v>
      </c>
      <c r="C41" s="128" t="s">
        <v>3629</v>
      </c>
      <c r="D41" s="129" t="s">
        <v>40</v>
      </c>
      <c r="E41" s="129">
        <v>77581</v>
      </c>
      <c r="F41" s="98"/>
      <c r="G41" s="94"/>
      <c r="H41" s="98"/>
      <c r="I41" s="129"/>
      <c r="J41" s="129"/>
      <c r="K41" s="132"/>
      <c r="L41" s="129"/>
      <c r="M41" s="129"/>
      <c r="N41" s="129"/>
      <c r="O41" s="129"/>
      <c r="P41" s="129"/>
      <c r="Q41" s="135" t="s">
        <v>3075</v>
      </c>
    </row>
    <row r="42" spans="1:17" ht="14.25" customHeight="1">
      <c r="A42" s="716" t="s">
        <v>3065</v>
      </c>
      <c r="B42" s="716" t="s">
        <v>2731</v>
      </c>
      <c r="C42" s="716" t="s">
        <v>234</v>
      </c>
      <c r="D42" s="717" t="s">
        <v>40</v>
      </c>
      <c r="E42" s="717">
        <v>78130</v>
      </c>
      <c r="F42" s="718">
        <v>1600</v>
      </c>
      <c r="G42" s="719" t="s">
        <v>927</v>
      </c>
      <c r="H42" s="718">
        <v>20349</v>
      </c>
      <c r="I42" s="719" t="s">
        <v>927</v>
      </c>
      <c r="J42" s="717" t="s">
        <v>4796</v>
      </c>
      <c r="K42" s="720" t="s">
        <v>4797</v>
      </c>
      <c r="L42" s="721">
        <v>4</v>
      </c>
      <c r="M42" s="721">
        <v>2</v>
      </c>
      <c r="N42" s="721">
        <v>4</v>
      </c>
      <c r="O42" s="721" t="s">
        <v>2</v>
      </c>
      <c r="P42" s="129" t="s">
        <v>4798</v>
      </c>
      <c r="Q42" s="135" t="s">
        <v>3075</v>
      </c>
    </row>
    <row r="43" spans="1:17" ht="14.25" customHeight="1">
      <c r="A43" s="128" t="s">
        <v>3630</v>
      </c>
      <c r="B43" s="128" t="s">
        <v>3631</v>
      </c>
      <c r="C43" s="128" t="s">
        <v>755</v>
      </c>
      <c r="D43" s="129" t="s">
        <v>40</v>
      </c>
      <c r="E43" s="129">
        <v>78666</v>
      </c>
      <c r="F43" s="98"/>
      <c r="G43" s="94"/>
      <c r="H43" s="98"/>
      <c r="I43" s="129"/>
      <c r="J43" s="129"/>
      <c r="K43" s="132"/>
      <c r="L43" s="129"/>
      <c r="M43" s="129"/>
      <c r="N43" s="129"/>
      <c r="O43" s="129"/>
      <c r="P43" s="129"/>
      <c r="Q43" s="135" t="s">
        <v>3075</v>
      </c>
    </row>
    <row r="44" spans="1:17" ht="14.25" customHeight="1">
      <c r="A44" s="716" t="s">
        <v>3775</v>
      </c>
      <c r="B44" s="716" t="s">
        <v>3776</v>
      </c>
      <c r="C44" s="716" t="s">
        <v>3544</v>
      </c>
      <c r="D44" s="717" t="s">
        <v>40</v>
      </c>
      <c r="E44" s="717">
        <v>78052</v>
      </c>
      <c r="F44" s="718">
        <v>200</v>
      </c>
      <c r="G44" s="719" t="s">
        <v>927</v>
      </c>
      <c r="H44" s="718"/>
      <c r="I44" s="717"/>
      <c r="J44" s="717" t="s">
        <v>3796</v>
      </c>
      <c r="K44" s="720"/>
      <c r="L44" s="721">
        <v>1</v>
      </c>
      <c r="M44" s="129"/>
      <c r="N44" s="129"/>
      <c r="O44" s="721" t="s">
        <v>2</v>
      </c>
      <c r="P44" s="129" t="s">
        <v>4799</v>
      </c>
      <c r="Q44" s="135" t="s">
        <v>3075</v>
      </c>
    </row>
    <row r="45" spans="1:17" ht="14.25" customHeight="1">
      <c r="A45" s="128" t="s">
        <v>3632</v>
      </c>
      <c r="B45" s="128" t="s">
        <v>3633</v>
      </c>
      <c r="C45" s="128" t="s">
        <v>129</v>
      </c>
      <c r="D45" s="129" t="s">
        <v>40</v>
      </c>
      <c r="E45" s="129">
        <v>78155</v>
      </c>
      <c r="F45" s="98"/>
      <c r="G45" s="94"/>
      <c r="H45" s="98"/>
      <c r="I45" s="129"/>
      <c r="J45" s="129"/>
      <c r="K45" s="132"/>
      <c r="L45" s="679"/>
      <c r="M45" s="679"/>
      <c r="N45" s="679"/>
      <c r="O45" s="679"/>
      <c r="P45" s="129"/>
      <c r="Q45" s="135" t="s">
        <v>3075</v>
      </c>
    </row>
    <row r="46" spans="1:17" ht="14.25" customHeight="1">
      <c r="A46" s="128" t="s">
        <v>4800</v>
      </c>
      <c r="B46" s="128" t="s">
        <v>4447</v>
      </c>
      <c r="C46" s="128" t="s">
        <v>107</v>
      </c>
      <c r="D46" s="129" t="s">
        <v>40</v>
      </c>
      <c r="E46" s="129">
        <v>78016</v>
      </c>
      <c r="F46" s="98"/>
      <c r="G46" s="94"/>
      <c r="H46" s="98"/>
      <c r="I46" s="129"/>
      <c r="J46" s="129"/>
      <c r="K46" s="132"/>
      <c r="L46" s="129"/>
      <c r="M46" s="129"/>
      <c r="N46" s="129"/>
      <c r="O46" s="129"/>
      <c r="P46" s="129"/>
      <c r="Q46" s="135" t="s">
        <v>3075</v>
      </c>
    </row>
    <row r="47" spans="1:17" ht="14.25" customHeight="1">
      <c r="A47" s="716" t="s">
        <v>3379</v>
      </c>
      <c r="B47" s="716" t="s">
        <v>3109</v>
      </c>
      <c r="C47" s="716" t="s">
        <v>3110</v>
      </c>
      <c r="D47" s="717" t="s">
        <v>40</v>
      </c>
      <c r="E47" s="717">
        <v>77571</v>
      </c>
      <c r="F47" s="718">
        <v>1600</v>
      </c>
      <c r="G47" s="717" t="s">
        <v>927</v>
      </c>
      <c r="H47" s="718"/>
      <c r="I47" s="717"/>
      <c r="J47" s="717" t="s">
        <v>3758</v>
      </c>
      <c r="K47" s="720" t="s">
        <v>4801</v>
      </c>
      <c r="L47" s="717">
        <v>3</v>
      </c>
      <c r="M47" s="717">
        <v>1</v>
      </c>
      <c r="N47" s="129"/>
      <c r="O47" s="717" t="s">
        <v>362</v>
      </c>
      <c r="P47" s="129" t="s">
        <v>4802</v>
      </c>
      <c r="Q47" s="135" t="s">
        <v>3075</v>
      </c>
    </row>
    <row r="48" spans="1:17" ht="14.25" customHeight="1">
      <c r="A48" s="716" t="s">
        <v>3780</v>
      </c>
      <c r="B48" s="716" t="s">
        <v>3781</v>
      </c>
      <c r="C48" s="716" t="s">
        <v>3782</v>
      </c>
      <c r="D48" s="717" t="s">
        <v>3170</v>
      </c>
      <c r="E48" s="717">
        <v>38118</v>
      </c>
      <c r="F48" s="718"/>
      <c r="G48" s="719"/>
      <c r="H48" s="718">
        <v>6000</v>
      </c>
      <c r="I48" s="717" t="s">
        <v>927</v>
      </c>
      <c r="J48" s="717" t="s">
        <v>99</v>
      </c>
      <c r="K48" s="720" t="s">
        <v>4803</v>
      </c>
      <c r="L48" s="721">
        <v>4</v>
      </c>
      <c r="M48" s="721">
        <v>2</v>
      </c>
      <c r="N48" s="129"/>
      <c r="O48" s="721" t="s">
        <v>2</v>
      </c>
      <c r="P48" s="129" t="s">
        <v>4804</v>
      </c>
      <c r="Q48" s="135" t="s">
        <v>3075</v>
      </c>
    </row>
    <row r="49" spans="1:17" ht="14.25" customHeight="1">
      <c r="A49" s="128" t="s">
        <v>3783</v>
      </c>
      <c r="B49" s="128" t="s">
        <v>3784</v>
      </c>
      <c r="C49" s="128" t="s">
        <v>63</v>
      </c>
      <c r="D49" s="129" t="s">
        <v>40</v>
      </c>
      <c r="E49" s="129">
        <v>78154</v>
      </c>
      <c r="F49" s="98"/>
      <c r="G49" s="94"/>
      <c r="H49" s="98"/>
      <c r="I49" s="129"/>
      <c r="J49" s="129"/>
      <c r="K49" s="132"/>
      <c r="L49" s="129"/>
      <c r="M49" s="129"/>
      <c r="N49" s="129"/>
      <c r="O49" s="129"/>
      <c r="P49" s="129"/>
      <c r="Q49" s="135" t="s">
        <v>3075</v>
      </c>
    </row>
    <row r="50" spans="1:17" ht="14.25" customHeight="1">
      <c r="A50" s="716" t="s">
        <v>3785</v>
      </c>
      <c r="B50" s="716" t="s">
        <v>3786</v>
      </c>
      <c r="C50" s="716" t="s">
        <v>37</v>
      </c>
      <c r="D50" s="717" t="s">
        <v>40</v>
      </c>
      <c r="E50" s="717">
        <v>78217</v>
      </c>
      <c r="F50" s="718"/>
      <c r="G50" s="719"/>
      <c r="H50" s="718">
        <v>29300</v>
      </c>
      <c r="I50" s="719" t="s">
        <v>927</v>
      </c>
      <c r="J50" s="717" t="s">
        <v>4245</v>
      </c>
      <c r="K50" s="720" t="s">
        <v>4805</v>
      </c>
      <c r="L50" s="717">
        <v>4</v>
      </c>
      <c r="M50" s="717">
        <v>2</v>
      </c>
      <c r="N50" s="721">
        <v>4</v>
      </c>
      <c r="O50" s="721" t="s">
        <v>2</v>
      </c>
      <c r="P50" s="129" t="s">
        <v>4806</v>
      </c>
      <c r="Q50" s="135" t="s">
        <v>3075</v>
      </c>
    </row>
    <row r="51" spans="1:17" ht="14.25" customHeight="1">
      <c r="A51" s="716" t="s">
        <v>4807</v>
      </c>
      <c r="B51" s="716"/>
      <c r="C51" s="716"/>
      <c r="D51" s="717"/>
      <c r="E51" s="717"/>
      <c r="F51" s="718"/>
      <c r="G51" s="719"/>
      <c r="H51" s="718"/>
      <c r="I51" s="719"/>
      <c r="J51" s="717"/>
      <c r="K51" s="720"/>
      <c r="L51" s="717"/>
      <c r="M51" s="717"/>
      <c r="N51" s="721"/>
      <c r="O51" s="721"/>
      <c r="P51" s="129"/>
      <c r="Q51" s="135" t="s">
        <v>3075</v>
      </c>
    </row>
    <row r="52" spans="1:17" ht="14.25" customHeight="1">
      <c r="A52" s="722" t="s">
        <v>3789</v>
      </c>
      <c r="B52" s="722" t="s">
        <v>3790</v>
      </c>
      <c r="C52" s="722" t="s">
        <v>107</v>
      </c>
      <c r="D52" s="721" t="s">
        <v>40</v>
      </c>
      <c r="E52" s="721">
        <v>78016</v>
      </c>
      <c r="F52" s="723">
        <v>500</v>
      </c>
      <c r="G52" s="724"/>
      <c r="H52" s="723"/>
      <c r="I52" s="721"/>
      <c r="J52" s="721" t="s">
        <v>3796</v>
      </c>
      <c r="K52" s="725" t="s">
        <v>4808</v>
      </c>
      <c r="L52" s="721"/>
      <c r="M52" s="721"/>
      <c r="N52" s="129"/>
      <c r="O52" s="721" t="s">
        <v>2</v>
      </c>
      <c r="P52" s="129"/>
      <c r="Q52" s="129" t="s">
        <v>4107</v>
      </c>
    </row>
    <row r="53" spans="1:17" ht="14.25" customHeight="1">
      <c r="A53" s="128" t="s">
        <v>1013</v>
      </c>
      <c r="B53" s="128" t="s">
        <v>4809</v>
      </c>
      <c r="C53" s="128" t="s">
        <v>4810</v>
      </c>
      <c r="D53" s="129" t="s">
        <v>40</v>
      </c>
      <c r="E53" s="129">
        <v>78108</v>
      </c>
      <c r="F53" s="98"/>
      <c r="G53" s="94"/>
      <c r="H53" s="98"/>
      <c r="I53" s="129"/>
      <c r="J53" s="129"/>
      <c r="K53" s="132"/>
      <c r="L53" s="129"/>
      <c r="M53" s="129"/>
      <c r="N53" s="129"/>
      <c r="O53" s="129"/>
      <c r="P53" s="129"/>
      <c r="Q53" s="135" t="s">
        <v>3075</v>
      </c>
    </row>
    <row r="54" spans="1:17" ht="14.25" customHeight="1">
      <c r="A54" s="716" t="s">
        <v>4811</v>
      </c>
      <c r="B54" s="716" t="s">
        <v>2021</v>
      </c>
      <c r="C54" s="716" t="s">
        <v>4812</v>
      </c>
      <c r="D54" s="717" t="s">
        <v>40</v>
      </c>
      <c r="E54" s="717">
        <v>78108</v>
      </c>
      <c r="F54" s="718">
        <v>5000</v>
      </c>
      <c r="G54" s="717" t="s">
        <v>927</v>
      </c>
      <c r="H54" s="718"/>
      <c r="I54" s="717"/>
      <c r="J54" s="717" t="s">
        <v>2094</v>
      </c>
      <c r="K54" s="720"/>
      <c r="L54" s="717">
        <v>4</v>
      </c>
      <c r="M54" s="717">
        <v>2</v>
      </c>
      <c r="N54" s="129"/>
      <c r="O54" s="717" t="s">
        <v>362</v>
      </c>
      <c r="P54" s="129" t="s">
        <v>4813</v>
      </c>
      <c r="Q54" s="135" t="s">
        <v>3075</v>
      </c>
    </row>
    <row r="55" spans="1:17" ht="14.25" customHeight="1">
      <c r="A55" s="716" t="s">
        <v>4598</v>
      </c>
      <c r="B55" s="716" t="s">
        <v>710</v>
      </c>
      <c r="C55" s="716" t="s">
        <v>245</v>
      </c>
      <c r="D55" s="717" t="s">
        <v>40</v>
      </c>
      <c r="E55" s="717">
        <v>78026</v>
      </c>
      <c r="F55" s="718">
        <v>2500</v>
      </c>
      <c r="G55" s="719" t="s">
        <v>927</v>
      </c>
      <c r="H55" s="718"/>
      <c r="I55" s="717"/>
      <c r="J55" s="717" t="s">
        <v>4814</v>
      </c>
      <c r="K55" s="720" t="s">
        <v>4815</v>
      </c>
      <c r="L55" s="717">
        <v>3</v>
      </c>
      <c r="M55" s="717">
        <v>1</v>
      </c>
      <c r="N55" s="129"/>
      <c r="O55" s="717" t="s">
        <v>362</v>
      </c>
      <c r="P55" s="129" t="s">
        <v>4816</v>
      </c>
      <c r="Q55" s="135" t="s">
        <v>3075</v>
      </c>
    </row>
    <row r="56" spans="1:17" ht="14.25" customHeight="1">
      <c r="A56" s="716" t="s">
        <v>2579</v>
      </c>
      <c r="B56" s="716" t="s">
        <v>2580</v>
      </c>
      <c r="C56" s="716" t="s">
        <v>68</v>
      </c>
      <c r="D56" s="717" t="s">
        <v>40</v>
      </c>
      <c r="E56" s="717">
        <v>77041</v>
      </c>
      <c r="F56" s="718">
        <v>1600</v>
      </c>
      <c r="G56" s="717" t="s">
        <v>927</v>
      </c>
      <c r="H56" s="723">
        <v>9540</v>
      </c>
      <c r="I56" s="724" t="s">
        <v>927</v>
      </c>
      <c r="J56" s="721" t="s">
        <v>3758</v>
      </c>
      <c r="K56" s="725" t="s">
        <v>4817</v>
      </c>
      <c r="L56" s="717">
        <v>4</v>
      </c>
      <c r="M56" s="717">
        <v>2</v>
      </c>
      <c r="N56" s="721">
        <v>8</v>
      </c>
      <c r="O56" s="721" t="s">
        <v>2</v>
      </c>
      <c r="P56" s="129" t="s">
        <v>4818</v>
      </c>
      <c r="Q56" s="135" t="s">
        <v>3075</v>
      </c>
    </row>
    <row r="57" spans="1:17" ht="14.25" customHeight="1">
      <c r="A57" s="730" t="s">
        <v>4819</v>
      </c>
      <c r="B57" s="730" t="s">
        <v>2886</v>
      </c>
      <c r="C57" s="730" t="s">
        <v>63</v>
      </c>
      <c r="D57" s="731" t="s">
        <v>40</v>
      </c>
      <c r="E57" s="731">
        <v>78154</v>
      </c>
      <c r="F57" s="732">
        <v>1500</v>
      </c>
      <c r="G57" s="733" t="s">
        <v>927</v>
      </c>
      <c r="H57" s="732"/>
      <c r="I57" s="731"/>
      <c r="J57" s="731" t="s">
        <v>712</v>
      </c>
      <c r="K57" s="734" t="s">
        <v>4820</v>
      </c>
      <c r="L57" s="721">
        <v>3</v>
      </c>
      <c r="M57" s="721">
        <v>1</v>
      </c>
      <c r="N57" s="129"/>
      <c r="O57" s="721" t="s">
        <v>2</v>
      </c>
      <c r="P57" s="129" t="s">
        <v>4821</v>
      </c>
      <c r="Q57" s="135" t="s">
        <v>3075</v>
      </c>
    </row>
    <row r="58" spans="1:17" ht="14.25" customHeight="1">
      <c r="A58" s="128" t="s">
        <v>2094</v>
      </c>
      <c r="B58" s="128" t="s">
        <v>3614</v>
      </c>
      <c r="C58" s="128" t="s">
        <v>37</v>
      </c>
      <c r="D58" s="129" t="s">
        <v>40</v>
      </c>
      <c r="E58" s="129">
        <v>78213</v>
      </c>
      <c r="F58" s="98"/>
      <c r="G58" s="94"/>
      <c r="H58" s="98"/>
      <c r="I58" s="129"/>
      <c r="J58" s="129"/>
      <c r="K58" s="132"/>
      <c r="L58" s="129"/>
      <c r="M58" s="129"/>
      <c r="N58" s="129"/>
      <c r="O58" s="129"/>
      <c r="P58" s="129"/>
      <c r="Q58" s="135" t="s">
        <v>3075</v>
      </c>
    </row>
    <row r="59" spans="1:17" ht="14.25" customHeight="1">
      <c r="A59" s="128" t="s">
        <v>3796</v>
      </c>
      <c r="B59" s="128" t="s">
        <v>3797</v>
      </c>
      <c r="C59" s="128" t="s">
        <v>3544</v>
      </c>
      <c r="D59" s="129" t="s">
        <v>40</v>
      </c>
      <c r="E59" s="129">
        <v>78052</v>
      </c>
      <c r="F59" s="98"/>
      <c r="G59" s="94"/>
      <c r="H59" s="98"/>
      <c r="I59" s="129"/>
      <c r="J59" s="129"/>
      <c r="K59" s="132" t="s">
        <v>4822</v>
      </c>
      <c r="L59" s="129"/>
      <c r="M59" s="129"/>
      <c r="N59" s="129"/>
      <c r="O59" s="129"/>
      <c r="P59" s="129"/>
      <c r="Q59" s="135" t="s">
        <v>3075</v>
      </c>
    </row>
    <row r="60" spans="1:17" ht="14.25" customHeight="1">
      <c r="A60" s="716" t="s">
        <v>4480</v>
      </c>
      <c r="B60" s="716" t="s">
        <v>1670</v>
      </c>
      <c r="C60" s="716" t="s">
        <v>1671</v>
      </c>
      <c r="D60" s="717" t="s">
        <v>40</v>
      </c>
      <c r="E60" s="717">
        <v>78072</v>
      </c>
      <c r="F60" s="718">
        <v>300</v>
      </c>
      <c r="G60" s="717" t="s">
        <v>927</v>
      </c>
      <c r="H60" s="718"/>
      <c r="I60" s="717"/>
      <c r="J60" s="717" t="s">
        <v>4823</v>
      </c>
      <c r="K60" s="720"/>
      <c r="L60" s="717">
        <v>1</v>
      </c>
      <c r="M60" s="717">
        <v>1</v>
      </c>
      <c r="N60" s="129"/>
      <c r="O60" s="717" t="s">
        <v>4410</v>
      </c>
      <c r="P60" s="129" t="s">
        <v>4824</v>
      </c>
      <c r="Q60" s="135" t="s">
        <v>3075</v>
      </c>
    </row>
    <row r="61" spans="1:17" ht="14.25" customHeight="1">
      <c r="A61" s="716" t="s">
        <v>4609</v>
      </c>
      <c r="B61" s="716" t="s">
        <v>3368</v>
      </c>
      <c r="C61" s="716" t="s">
        <v>37</v>
      </c>
      <c r="D61" s="717" t="s">
        <v>40</v>
      </c>
      <c r="E61" s="717">
        <v>78240</v>
      </c>
      <c r="F61" s="718">
        <v>150</v>
      </c>
      <c r="G61" s="717" t="s">
        <v>927</v>
      </c>
      <c r="H61" s="718"/>
      <c r="I61" s="717"/>
      <c r="J61" s="717" t="s">
        <v>4227</v>
      </c>
      <c r="K61" s="720"/>
      <c r="L61" s="717">
        <v>1</v>
      </c>
      <c r="M61" s="129"/>
      <c r="N61" s="129"/>
      <c r="O61" s="717" t="s">
        <v>4410</v>
      </c>
      <c r="P61" s="129" t="s">
        <v>4825</v>
      </c>
      <c r="Q61" s="135" t="s">
        <v>3075</v>
      </c>
    </row>
    <row r="62" spans="1:17" ht="14.25" customHeight="1">
      <c r="A62" s="716" t="s">
        <v>4826</v>
      </c>
      <c r="B62" s="716" t="s">
        <v>3799</v>
      </c>
      <c r="C62" s="716" t="s">
        <v>68</v>
      </c>
      <c r="D62" s="717" t="s">
        <v>40</v>
      </c>
      <c r="E62" s="717">
        <v>77090</v>
      </c>
      <c r="F62" s="718"/>
      <c r="G62" s="717" t="s">
        <v>927</v>
      </c>
      <c r="H62" s="718">
        <v>7425</v>
      </c>
      <c r="I62" s="717"/>
      <c r="J62" s="717" t="s">
        <v>3758</v>
      </c>
      <c r="K62" s="720" t="s">
        <v>4827</v>
      </c>
      <c r="L62" s="717">
        <v>1</v>
      </c>
      <c r="M62" s="717">
        <v>1</v>
      </c>
      <c r="N62" s="129"/>
      <c r="O62" s="717" t="s">
        <v>4410</v>
      </c>
      <c r="P62" s="129" t="s">
        <v>4828</v>
      </c>
      <c r="Q62" s="135" t="s">
        <v>3075</v>
      </c>
    </row>
    <row r="63" spans="1:17" ht="14.25" customHeight="1">
      <c r="A63" s="716" t="s">
        <v>4610</v>
      </c>
      <c r="B63" s="716" t="s">
        <v>4611</v>
      </c>
      <c r="C63" s="716" t="s">
        <v>37</v>
      </c>
      <c r="D63" s="717" t="s">
        <v>40</v>
      </c>
      <c r="E63" s="717">
        <v>78255</v>
      </c>
      <c r="F63" s="718">
        <v>5000</v>
      </c>
      <c r="G63" s="717" t="s">
        <v>927</v>
      </c>
      <c r="H63" s="718"/>
      <c r="I63" s="717"/>
      <c r="J63" s="717" t="s">
        <v>996</v>
      </c>
      <c r="K63" s="720"/>
      <c r="L63" s="717">
        <v>4</v>
      </c>
      <c r="M63" s="717">
        <v>2</v>
      </c>
      <c r="N63" s="129"/>
      <c r="O63" s="717" t="s">
        <v>362</v>
      </c>
      <c r="P63" s="129" t="s">
        <v>4829</v>
      </c>
      <c r="Q63" s="135" t="s">
        <v>3075</v>
      </c>
    </row>
    <row r="64" spans="1:17" ht="14.25" customHeight="1">
      <c r="A64" s="128" t="s">
        <v>3805</v>
      </c>
      <c r="B64" s="128" t="s">
        <v>3806</v>
      </c>
      <c r="C64" s="128" t="s">
        <v>37</v>
      </c>
      <c r="D64" s="129" t="s">
        <v>40</v>
      </c>
      <c r="E64" s="129">
        <v>78230</v>
      </c>
      <c r="F64" s="98"/>
      <c r="G64" s="94"/>
      <c r="H64" s="98"/>
      <c r="I64" s="129"/>
      <c r="J64" s="129"/>
      <c r="K64" s="132"/>
      <c r="L64" s="129"/>
      <c r="M64" s="129"/>
      <c r="N64" s="129"/>
      <c r="O64" s="129"/>
      <c r="P64" s="129"/>
      <c r="Q64" s="135"/>
    </row>
    <row r="65" spans="1:17" ht="14.25" customHeight="1">
      <c r="A65" s="716" t="s">
        <v>2540</v>
      </c>
      <c r="B65" s="716" t="s">
        <v>1069</v>
      </c>
      <c r="C65" s="716" t="s">
        <v>68</v>
      </c>
      <c r="D65" s="717" t="s">
        <v>40</v>
      </c>
      <c r="E65" s="717">
        <v>77005</v>
      </c>
      <c r="F65" s="718">
        <v>500</v>
      </c>
      <c r="G65" s="717" t="s">
        <v>927</v>
      </c>
      <c r="H65" s="718"/>
      <c r="I65" s="717"/>
      <c r="J65" s="717" t="s">
        <v>4830</v>
      </c>
      <c r="K65" s="720"/>
      <c r="L65" s="717">
        <v>2</v>
      </c>
      <c r="M65" s="717">
        <v>1</v>
      </c>
      <c r="N65" s="129"/>
      <c r="O65" s="717" t="s">
        <v>4410</v>
      </c>
      <c r="P65" s="129" t="s">
        <v>4831</v>
      </c>
      <c r="Q65" s="135" t="s">
        <v>3075</v>
      </c>
    </row>
    <row r="66" spans="1:17" ht="14.25" customHeight="1">
      <c r="A66" s="128" t="s">
        <v>2072</v>
      </c>
      <c r="B66" s="128" t="s">
        <v>2073</v>
      </c>
      <c r="C66" s="128" t="s">
        <v>2074</v>
      </c>
      <c r="D66" s="129" t="s">
        <v>40</v>
      </c>
      <c r="E66" s="129">
        <v>78616</v>
      </c>
      <c r="F66" s="98"/>
      <c r="G66" s="94"/>
      <c r="H66" s="98"/>
      <c r="I66" s="129"/>
      <c r="J66" s="129"/>
      <c r="K66" s="132"/>
      <c r="L66" s="129"/>
      <c r="M66" s="129"/>
      <c r="N66" s="129"/>
      <c r="O66" s="129"/>
      <c r="P66" s="129"/>
      <c r="Q66" s="135" t="s">
        <v>3075</v>
      </c>
    </row>
    <row r="67" spans="1:17" ht="14.25" customHeight="1">
      <c r="A67" s="716" t="s">
        <v>3463</v>
      </c>
      <c r="B67" s="716" t="s">
        <v>3464</v>
      </c>
      <c r="C67" s="716" t="s">
        <v>3465</v>
      </c>
      <c r="D67" s="717" t="s">
        <v>40</v>
      </c>
      <c r="E67" s="717">
        <v>77316</v>
      </c>
      <c r="F67" s="718">
        <v>250</v>
      </c>
      <c r="G67" s="717" t="s">
        <v>927</v>
      </c>
      <c r="H67" s="718"/>
      <c r="I67" s="717"/>
      <c r="J67" s="717" t="s">
        <v>4832</v>
      </c>
      <c r="K67" s="720"/>
      <c r="L67" s="717">
        <v>1</v>
      </c>
      <c r="M67" s="717">
        <v>1</v>
      </c>
      <c r="N67" s="129"/>
      <c r="O67" s="717" t="s">
        <v>362</v>
      </c>
      <c r="P67" s="129" t="s">
        <v>4802</v>
      </c>
      <c r="Q67" s="135" t="s">
        <v>3075</v>
      </c>
    </row>
    <row r="68" spans="1:17" ht="14.25" customHeight="1">
      <c r="A68" s="716" t="s">
        <v>2099</v>
      </c>
      <c r="B68" s="716" t="s">
        <v>2100</v>
      </c>
      <c r="C68" s="716" t="s">
        <v>37</v>
      </c>
      <c r="D68" s="717" t="s">
        <v>40</v>
      </c>
      <c r="E68" s="717">
        <v>78258</v>
      </c>
      <c r="F68" s="718">
        <v>50</v>
      </c>
      <c r="G68" s="717" t="s">
        <v>927</v>
      </c>
      <c r="H68" s="718"/>
      <c r="I68" s="717"/>
      <c r="J68" s="717" t="s">
        <v>3370</v>
      </c>
      <c r="K68" s="720"/>
      <c r="L68" s="717">
        <v>1</v>
      </c>
      <c r="M68" s="129"/>
      <c r="N68" s="129"/>
      <c r="O68" s="717" t="s">
        <v>362</v>
      </c>
      <c r="P68" s="129" t="s">
        <v>4833</v>
      </c>
      <c r="Q68" s="135" t="s">
        <v>3075</v>
      </c>
    </row>
    <row r="69" spans="1:17" ht="14.25" customHeight="1">
      <c r="A69" s="716" t="s">
        <v>3811</v>
      </c>
      <c r="B69" s="716" t="s">
        <v>3812</v>
      </c>
      <c r="C69" s="716" t="s">
        <v>37</v>
      </c>
      <c r="D69" s="717" t="s">
        <v>40</v>
      </c>
      <c r="E69" s="717">
        <v>78219</v>
      </c>
      <c r="F69" s="718">
        <v>5000</v>
      </c>
      <c r="G69" s="717" t="s">
        <v>927</v>
      </c>
      <c r="H69" s="718"/>
      <c r="I69" s="717"/>
      <c r="J69" s="717" t="s">
        <v>472</v>
      </c>
      <c r="K69" s="720"/>
      <c r="L69" s="717">
        <v>4</v>
      </c>
      <c r="M69" s="717">
        <v>2</v>
      </c>
      <c r="N69" s="717">
        <v>4</v>
      </c>
      <c r="O69" s="717" t="s">
        <v>4410</v>
      </c>
      <c r="P69" s="129" t="s">
        <v>4834</v>
      </c>
      <c r="Q69" s="135" t="s">
        <v>3075</v>
      </c>
    </row>
    <row r="70" spans="1:17" ht="14.25" customHeight="1">
      <c r="A70" s="128" t="s">
        <v>3815</v>
      </c>
      <c r="B70" s="128" t="s">
        <v>3816</v>
      </c>
      <c r="C70" s="128" t="s">
        <v>37</v>
      </c>
      <c r="D70" s="129" t="s">
        <v>40</v>
      </c>
      <c r="E70" s="129">
        <v>78222</v>
      </c>
      <c r="F70" s="98"/>
      <c r="G70" s="94"/>
      <c r="H70" s="98"/>
      <c r="I70" s="129"/>
      <c r="J70" s="129"/>
      <c r="K70" s="132"/>
      <c r="L70" s="129"/>
      <c r="M70" s="129"/>
      <c r="N70" s="129"/>
      <c r="O70" s="129"/>
      <c r="P70" s="129"/>
      <c r="Q70" s="135"/>
    </row>
    <row r="71" spans="1:17" ht="14.25" customHeight="1">
      <c r="A71" s="716" t="s">
        <v>2122</v>
      </c>
      <c r="B71" s="716" t="s">
        <v>4614</v>
      </c>
      <c r="C71" s="716" t="s">
        <v>216</v>
      </c>
      <c r="D71" s="717" t="s">
        <v>40</v>
      </c>
      <c r="E71" s="717">
        <v>75551</v>
      </c>
      <c r="F71" s="718"/>
      <c r="G71" s="719"/>
      <c r="H71" s="718">
        <v>1000</v>
      </c>
      <c r="I71" s="717" t="s">
        <v>927</v>
      </c>
      <c r="J71" s="717" t="s">
        <v>99</v>
      </c>
      <c r="K71" s="720" t="s">
        <v>4835</v>
      </c>
      <c r="L71" s="721">
        <v>3</v>
      </c>
      <c r="M71" s="721">
        <v>1</v>
      </c>
      <c r="N71" s="129"/>
      <c r="O71" s="721" t="s">
        <v>2</v>
      </c>
      <c r="P71" s="129" t="s">
        <v>4836</v>
      </c>
      <c r="Q71" s="135" t="s">
        <v>3075</v>
      </c>
    </row>
    <row r="72" spans="1:17" ht="14.25" customHeight="1">
      <c r="A72" s="716" t="s">
        <v>290</v>
      </c>
      <c r="B72" s="716" t="s">
        <v>1243</v>
      </c>
      <c r="C72" s="716" t="s">
        <v>1024</v>
      </c>
      <c r="D72" s="717" t="s">
        <v>40</v>
      </c>
      <c r="E72" s="717">
        <v>78121</v>
      </c>
      <c r="F72" s="718">
        <v>1100</v>
      </c>
      <c r="G72" s="717" t="s">
        <v>927</v>
      </c>
      <c r="H72" s="718"/>
      <c r="I72" s="717"/>
      <c r="J72" s="717" t="s">
        <v>290</v>
      </c>
      <c r="K72" s="720"/>
      <c r="L72" s="721">
        <v>3</v>
      </c>
      <c r="M72" s="721">
        <v>1</v>
      </c>
      <c r="N72" s="679"/>
      <c r="O72" s="721" t="s">
        <v>2</v>
      </c>
      <c r="P72" s="129" t="s">
        <v>4837</v>
      </c>
      <c r="Q72" s="135" t="s">
        <v>3075</v>
      </c>
    </row>
    <row r="73" spans="1:17" ht="14.25" customHeight="1">
      <c r="A73" s="128" t="s">
        <v>4616</v>
      </c>
      <c r="B73" s="128" t="s">
        <v>818</v>
      </c>
      <c r="C73" s="128" t="s">
        <v>150</v>
      </c>
      <c r="D73" s="129" t="s">
        <v>40</v>
      </c>
      <c r="E73" s="129">
        <v>78861</v>
      </c>
      <c r="F73" s="98"/>
      <c r="G73" s="94"/>
      <c r="H73" s="98"/>
      <c r="I73" s="129"/>
      <c r="J73" s="129"/>
      <c r="K73" s="132"/>
      <c r="L73" s="129"/>
      <c r="M73" s="129"/>
      <c r="N73" s="129"/>
      <c r="O73" s="129"/>
      <c r="P73" s="129"/>
      <c r="Q73" s="135" t="s">
        <v>3075</v>
      </c>
    </row>
    <row r="74" spans="1:17" ht="14.25" customHeight="1">
      <c r="A74" s="722" t="s">
        <v>3821</v>
      </c>
      <c r="B74" s="722" t="s">
        <v>3822</v>
      </c>
      <c r="C74" s="722" t="s">
        <v>68</v>
      </c>
      <c r="D74" s="721" t="s">
        <v>40</v>
      </c>
      <c r="E74" s="721">
        <v>77026</v>
      </c>
      <c r="F74" s="723"/>
      <c r="G74" s="724"/>
      <c r="H74" s="723"/>
      <c r="I74" s="724"/>
      <c r="J74" s="721" t="s">
        <v>472</v>
      </c>
      <c r="K74" s="725" t="s">
        <v>4838</v>
      </c>
      <c r="L74" s="129"/>
      <c r="M74" s="129"/>
      <c r="N74" s="129"/>
      <c r="O74" s="721" t="s">
        <v>2</v>
      </c>
      <c r="P74" s="129" t="s">
        <v>4839</v>
      </c>
      <c r="Q74" s="135" t="s">
        <v>3075</v>
      </c>
    </row>
    <row r="75" spans="1:17" ht="14.25" customHeight="1">
      <c r="A75" s="716" t="s">
        <v>4618</v>
      </c>
      <c r="B75" s="716" t="s">
        <v>304</v>
      </c>
      <c r="C75" s="716" t="s">
        <v>305</v>
      </c>
      <c r="D75" s="717" t="s">
        <v>40</v>
      </c>
      <c r="E75" s="717">
        <v>76702</v>
      </c>
      <c r="F75" s="718">
        <v>20000</v>
      </c>
      <c r="G75" s="717" t="s">
        <v>927</v>
      </c>
      <c r="H75" s="718"/>
      <c r="I75" s="717"/>
      <c r="J75" s="717" t="s">
        <v>4105</v>
      </c>
      <c r="K75" s="720" t="s">
        <v>4840</v>
      </c>
      <c r="L75" s="717">
        <v>4</v>
      </c>
      <c r="M75" s="717">
        <v>3</v>
      </c>
      <c r="N75" s="129"/>
      <c r="O75" s="717" t="s">
        <v>362</v>
      </c>
      <c r="P75" s="129" t="s">
        <v>4802</v>
      </c>
      <c r="Q75" s="135" t="s">
        <v>3075</v>
      </c>
    </row>
    <row r="76" spans="1:17" ht="14.25" customHeight="1">
      <c r="A76" s="716" t="s">
        <v>4617</v>
      </c>
      <c r="B76" s="716" t="s">
        <v>304</v>
      </c>
      <c r="C76" s="716" t="s">
        <v>305</v>
      </c>
      <c r="D76" s="717" t="s">
        <v>40</v>
      </c>
      <c r="E76" s="717">
        <v>76702</v>
      </c>
      <c r="F76" s="718">
        <v>12000</v>
      </c>
      <c r="G76" s="717" t="s">
        <v>927</v>
      </c>
      <c r="H76" s="718"/>
      <c r="I76" s="717"/>
      <c r="J76" s="717" t="s">
        <v>4105</v>
      </c>
      <c r="K76" s="720" t="s">
        <v>4841</v>
      </c>
      <c r="L76" s="679"/>
      <c r="M76" s="679"/>
      <c r="N76" s="241"/>
      <c r="O76" s="735" t="s">
        <v>2</v>
      </c>
      <c r="P76" s="129"/>
      <c r="Q76" s="135"/>
    </row>
    <row r="77" spans="1:17" ht="14.25" customHeight="1">
      <c r="A77" s="128" t="s">
        <v>3830</v>
      </c>
      <c r="B77" s="128" t="s">
        <v>3831</v>
      </c>
      <c r="C77" s="128" t="s">
        <v>107</v>
      </c>
      <c r="D77" s="129" t="s">
        <v>40</v>
      </c>
      <c r="E77" s="129">
        <v>78016</v>
      </c>
      <c r="F77" s="98"/>
      <c r="G77" s="94"/>
      <c r="H77" s="98"/>
      <c r="I77" s="129"/>
      <c r="J77" s="129"/>
      <c r="K77" s="132" t="s">
        <v>4842</v>
      </c>
      <c r="L77" s="129"/>
      <c r="M77" s="129"/>
      <c r="N77" s="148"/>
      <c r="O77" s="129"/>
      <c r="P77" s="129"/>
      <c r="Q77" s="135" t="s">
        <v>3075</v>
      </c>
    </row>
    <row r="78" spans="1:17" ht="14.25" customHeight="1">
      <c r="A78" s="128" t="s">
        <v>3834</v>
      </c>
      <c r="B78" s="128" t="s">
        <v>3835</v>
      </c>
      <c r="C78" s="128" t="s">
        <v>3836</v>
      </c>
      <c r="D78" s="129" t="s">
        <v>40</v>
      </c>
      <c r="E78" s="129">
        <v>77375</v>
      </c>
      <c r="F78" s="98"/>
      <c r="G78" s="94"/>
      <c r="H78" s="98"/>
      <c r="I78" s="129"/>
      <c r="J78" s="129"/>
      <c r="K78" s="132"/>
      <c r="L78" s="129"/>
      <c r="M78" s="129"/>
      <c r="N78" s="148"/>
      <c r="O78" s="129"/>
      <c r="P78" s="129"/>
      <c r="Q78" s="135" t="s">
        <v>3075</v>
      </c>
    </row>
    <row r="79" spans="1:17" ht="14.25" customHeight="1">
      <c r="A79" s="128" t="s">
        <v>3837</v>
      </c>
      <c r="B79" s="128" t="s">
        <v>3838</v>
      </c>
      <c r="C79" s="128" t="s">
        <v>137</v>
      </c>
      <c r="D79" s="129" t="s">
        <v>40</v>
      </c>
      <c r="E79" s="129">
        <v>78624</v>
      </c>
      <c r="F79" s="98"/>
      <c r="G79" s="94"/>
      <c r="H79" s="98"/>
      <c r="I79" s="129"/>
      <c r="J79" s="129"/>
      <c r="K79" s="132"/>
      <c r="L79" s="129"/>
      <c r="M79" s="129"/>
      <c r="N79" s="148"/>
      <c r="O79" s="129"/>
      <c r="P79" s="129"/>
      <c r="Q79" s="135"/>
    </row>
    <row r="80" spans="1:17" ht="14.25" customHeight="1">
      <c r="A80" s="128" t="s">
        <v>3839</v>
      </c>
      <c r="B80" s="128" t="s">
        <v>3840</v>
      </c>
      <c r="C80" s="128" t="s">
        <v>37</v>
      </c>
      <c r="D80" s="129" t="s">
        <v>40</v>
      </c>
      <c r="E80" s="129">
        <v>78228</v>
      </c>
      <c r="F80" s="98"/>
      <c r="G80" s="94"/>
      <c r="H80" s="98"/>
      <c r="I80" s="129"/>
      <c r="J80" s="129"/>
      <c r="K80" s="132"/>
      <c r="L80" s="129"/>
      <c r="M80" s="129"/>
      <c r="N80" s="148"/>
      <c r="O80" s="129"/>
      <c r="P80" s="129"/>
      <c r="Q80" s="135"/>
    </row>
    <row r="81" spans="1:17" ht="14.25" customHeight="1">
      <c r="A81" s="128" t="s">
        <v>2317</v>
      </c>
      <c r="B81" s="736" t="s">
        <v>2789</v>
      </c>
      <c r="C81" s="128" t="s">
        <v>37</v>
      </c>
      <c r="D81" s="129" t="s">
        <v>40</v>
      </c>
      <c r="E81" s="129">
        <v>78221</v>
      </c>
      <c r="F81" s="98"/>
      <c r="G81" s="94"/>
      <c r="H81" s="98"/>
      <c r="I81" s="129"/>
      <c r="J81" s="129"/>
      <c r="K81" s="132"/>
      <c r="L81" s="129"/>
      <c r="M81" s="129"/>
      <c r="N81" s="148"/>
      <c r="O81" s="129"/>
      <c r="P81" s="129"/>
      <c r="Q81" s="135"/>
    </row>
    <row r="82" spans="1:17" ht="14.25" customHeight="1">
      <c r="A82" s="730" t="s">
        <v>4843</v>
      </c>
      <c r="B82" s="730" t="s">
        <v>4318</v>
      </c>
      <c r="C82" s="730" t="s">
        <v>37</v>
      </c>
      <c r="D82" s="731" t="s">
        <v>40</v>
      </c>
      <c r="E82" s="731">
        <v>78224</v>
      </c>
      <c r="F82" s="732">
        <v>5000</v>
      </c>
      <c r="G82" s="733" t="s">
        <v>927</v>
      </c>
      <c r="H82" s="732"/>
      <c r="I82" s="731"/>
      <c r="J82" s="731" t="s">
        <v>4105</v>
      </c>
      <c r="K82" s="734" t="s">
        <v>4844</v>
      </c>
      <c r="L82" s="721">
        <v>4</v>
      </c>
      <c r="M82" s="721">
        <v>2</v>
      </c>
      <c r="N82" s="129"/>
      <c r="O82" s="721" t="s">
        <v>2</v>
      </c>
      <c r="P82" s="129" t="s">
        <v>4845</v>
      </c>
      <c r="Q82" s="135" t="s">
        <v>3075</v>
      </c>
    </row>
    <row r="83" spans="1:17" ht="14.25" customHeight="1">
      <c r="A83" s="156"/>
      <c r="B83" s="156"/>
      <c r="C83" s="156"/>
      <c r="D83" s="195"/>
      <c r="E83" s="195"/>
      <c r="F83" s="737"/>
      <c r="G83" s="738"/>
      <c r="H83" s="737"/>
      <c r="I83" s="195"/>
      <c r="J83" s="195"/>
      <c r="K83" s="156"/>
      <c r="L83" s="195"/>
      <c r="M83" s="195"/>
      <c r="N83" s="195"/>
      <c r="O83" s="195"/>
      <c r="P83" s="195"/>
      <c r="Q83" s="739"/>
    </row>
    <row r="84" spans="1:17" ht="14.25" customHeight="1">
      <c r="A84" s="156"/>
      <c r="B84" s="156"/>
      <c r="C84" s="156"/>
      <c r="D84" s="195"/>
      <c r="E84" s="195"/>
      <c r="F84" s="737"/>
      <c r="G84" s="738"/>
      <c r="H84" s="737"/>
      <c r="I84" s="195"/>
      <c r="J84" s="195"/>
      <c r="K84" s="156"/>
      <c r="L84" s="195"/>
      <c r="M84" s="195"/>
      <c r="N84" s="195"/>
      <c r="O84" s="195"/>
      <c r="P84" s="195"/>
      <c r="Q84" s="739"/>
    </row>
    <row r="85" spans="1:17" ht="14.25" customHeight="1">
      <c r="A85" s="191"/>
      <c r="B85" s="191"/>
      <c r="C85" s="191"/>
      <c r="D85" s="192"/>
      <c r="E85" s="192"/>
      <c r="F85" s="193"/>
      <c r="G85" s="194"/>
      <c r="H85" s="193"/>
      <c r="I85" s="192"/>
      <c r="J85" s="192"/>
      <c r="K85" s="191"/>
      <c r="L85" s="192"/>
      <c r="M85" s="192"/>
      <c r="N85" s="192"/>
      <c r="O85" s="192"/>
      <c r="P85" s="192"/>
      <c r="Q85" s="125"/>
    </row>
    <row r="86" spans="1:17" ht="14.25" customHeight="1">
      <c r="A86" s="191"/>
      <c r="B86" s="191"/>
      <c r="C86" s="191"/>
      <c r="D86" s="192"/>
      <c r="E86" s="192"/>
      <c r="F86" s="193"/>
      <c r="G86" s="194"/>
      <c r="H86" s="193"/>
      <c r="I86" s="192"/>
      <c r="J86" s="192"/>
      <c r="K86" s="191"/>
      <c r="L86" s="192"/>
      <c r="M86" s="192"/>
      <c r="N86" s="192"/>
      <c r="O86" s="192"/>
      <c r="P86" s="192"/>
      <c r="Q86" s="125"/>
    </row>
    <row r="87" spans="1:17" ht="14.25" customHeight="1">
      <c r="A87" s="191"/>
      <c r="B87" s="191"/>
      <c r="C87" s="191"/>
      <c r="D87" s="192"/>
      <c r="E87" s="192"/>
      <c r="F87" s="193"/>
      <c r="G87" s="194"/>
      <c r="H87" s="193"/>
      <c r="I87" s="192"/>
      <c r="J87" s="192"/>
      <c r="K87" s="191"/>
      <c r="L87" s="192"/>
      <c r="M87" s="192"/>
      <c r="N87" s="192"/>
      <c r="O87" s="192"/>
      <c r="P87" s="192"/>
      <c r="Q87" s="125"/>
    </row>
    <row r="88" spans="1:17" ht="14.25" customHeight="1">
      <c r="A88" s="191"/>
      <c r="B88" s="191"/>
      <c r="C88" s="191"/>
      <c r="D88" s="192"/>
      <c r="E88" s="192"/>
      <c r="F88" s="193"/>
      <c r="G88" s="194"/>
      <c r="H88" s="193"/>
      <c r="I88" s="192"/>
      <c r="J88" s="192"/>
      <c r="K88" s="191"/>
      <c r="L88" s="192"/>
      <c r="M88" s="192"/>
      <c r="N88" s="192"/>
      <c r="O88" s="192"/>
      <c r="P88" s="192"/>
      <c r="Q88" s="125"/>
    </row>
    <row r="89" spans="1:17" ht="14.25" customHeight="1">
      <c r="A89" s="191"/>
      <c r="B89" s="191"/>
      <c r="C89" s="191"/>
      <c r="D89" s="192"/>
      <c r="E89" s="192"/>
      <c r="F89" s="193"/>
      <c r="G89" s="194"/>
      <c r="H89" s="193"/>
      <c r="I89" s="192"/>
      <c r="J89" s="192"/>
      <c r="K89" s="191"/>
      <c r="L89" s="192"/>
      <c r="M89" s="192"/>
      <c r="N89" s="192"/>
      <c r="O89" s="192"/>
      <c r="P89" s="192"/>
      <c r="Q89" s="125"/>
    </row>
    <row r="90" spans="1:17" ht="14.25" customHeight="1">
      <c r="A90" s="191"/>
      <c r="B90" s="191"/>
      <c r="C90" s="191"/>
      <c r="D90" s="192"/>
      <c r="E90" s="192"/>
      <c r="F90" s="193"/>
      <c r="G90" s="194"/>
      <c r="H90" s="193"/>
      <c r="I90" s="192"/>
      <c r="J90" s="192"/>
      <c r="K90" s="191"/>
      <c r="L90" s="192"/>
      <c r="M90" s="192"/>
      <c r="N90" s="192"/>
      <c r="O90" s="192"/>
      <c r="P90" s="192"/>
      <c r="Q90" s="125"/>
    </row>
    <row r="91" spans="1:17" ht="14.25" customHeight="1">
      <c r="A91" s="191"/>
      <c r="B91" s="191"/>
      <c r="C91" s="191"/>
      <c r="D91" s="192"/>
      <c r="E91" s="192"/>
      <c r="F91" s="193"/>
      <c r="G91" s="194"/>
      <c r="H91" s="193"/>
      <c r="I91" s="192"/>
      <c r="J91" s="192"/>
      <c r="K91" s="191"/>
      <c r="L91" s="192"/>
      <c r="M91" s="192"/>
      <c r="N91" s="192"/>
      <c r="O91" s="192"/>
      <c r="P91" s="192"/>
      <c r="Q91" s="125"/>
    </row>
    <row r="92" spans="1:17" ht="14.25" customHeight="1">
      <c r="A92" s="191"/>
      <c r="B92" s="191"/>
      <c r="C92" s="191"/>
      <c r="D92" s="192"/>
      <c r="E92" s="192"/>
      <c r="F92" s="193"/>
      <c r="G92" s="194"/>
      <c r="H92" s="193"/>
      <c r="I92" s="192"/>
      <c r="J92" s="192"/>
      <c r="K92" s="191"/>
      <c r="L92" s="195"/>
      <c r="M92" s="195"/>
      <c r="N92" s="195"/>
      <c r="O92" s="195"/>
      <c r="P92" s="197"/>
      <c r="Q92" s="125"/>
    </row>
    <row r="93" spans="1:17" ht="14.25" customHeight="1">
      <c r="A93" s="191"/>
      <c r="B93" s="191"/>
      <c r="C93" s="191"/>
      <c r="D93" s="192"/>
      <c r="E93" s="192"/>
      <c r="F93" s="193"/>
      <c r="G93" s="194"/>
      <c r="H93" s="193"/>
      <c r="I93" s="192"/>
      <c r="J93" s="192"/>
      <c r="K93" s="191"/>
      <c r="L93" s="195"/>
      <c r="M93" s="195"/>
      <c r="N93" s="195"/>
      <c r="O93" s="195"/>
      <c r="P93" s="197"/>
      <c r="Q93" s="125"/>
    </row>
    <row r="94" spans="1:17" ht="14.25" customHeight="1">
      <c r="A94" s="191"/>
      <c r="B94" s="191"/>
      <c r="C94" s="191"/>
      <c r="D94" s="192"/>
      <c r="E94" s="192"/>
      <c r="F94" s="193"/>
      <c r="G94" s="194"/>
      <c r="H94" s="193"/>
      <c r="I94" s="192"/>
      <c r="J94" s="192"/>
      <c r="K94" s="191"/>
      <c r="L94" s="195"/>
      <c r="M94" s="195"/>
      <c r="N94" s="195"/>
      <c r="O94" s="195"/>
      <c r="P94" s="197"/>
      <c r="Q94" s="125"/>
    </row>
  </sheetData>
  <autoFilter ref="A6:Q82" xr:uid="{00000000-0009-0000-0000-00002C000000}"/>
  <mergeCells count="1">
    <mergeCell ref="B1:D5"/>
  </mergeCells>
  <conditionalFormatting sqref="J4">
    <cfRule type="cellIs" dxfId="1" priority="1" operator="greaterThan">
      <formula>0</formula>
    </cfRule>
    <cfRule type="cellIs" dxfId="0" priority="2" operator="lessThan">
      <formula>0</formula>
    </cfRule>
  </conditionalFormatting>
  <printOptions gridLines="1"/>
  <pageMargins left="0.25" right="0.25" top="0.75" bottom="0.75" header="0" footer="0"/>
  <pageSetup fitToHeight="0"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outlinePr summaryBelow="0" summaryRight="0"/>
    <pageSetUpPr fitToPage="1"/>
  </sheetPr>
  <dimension ref="A1:AA914"/>
  <sheetViews>
    <sheetView workbookViewId="0">
      <pane ySplit="1" topLeftCell="A2" activePane="bottomLeft" state="frozen"/>
      <selection pane="bottomLeft" activeCell="B3" sqref="B3"/>
    </sheetView>
  </sheetViews>
  <sheetFormatPr defaultColWidth="14.44140625" defaultRowHeight="15" customHeight="1"/>
  <cols>
    <col min="1" max="1" width="10.88671875" customWidth="1"/>
    <col min="2" max="2" width="7.109375" customWidth="1"/>
    <col min="3" max="3" width="35.109375" customWidth="1"/>
    <col min="4" max="4" width="11.88671875" customWidth="1"/>
    <col min="5" max="5" width="16.5546875" customWidth="1"/>
    <col min="6" max="6" width="7.109375" customWidth="1"/>
    <col min="7" max="7" width="7" customWidth="1"/>
    <col min="8" max="8" width="13" customWidth="1"/>
    <col min="9" max="9" width="11.5546875" customWidth="1"/>
    <col min="10" max="10" width="24.6640625" customWidth="1"/>
    <col min="11" max="12" width="11.5546875" customWidth="1"/>
    <col min="13" max="20" width="9.33203125" customWidth="1"/>
    <col min="21" max="21" width="16.88671875" customWidth="1"/>
    <col min="24" max="24" width="11" customWidth="1"/>
    <col min="25" max="25" width="9.88671875" customWidth="1"/>
    <col min="26" max="26" width="56.88671875" customWidth="1"/>
  </cols>
  <sheetData>
    <row r="1" spans="1:26" ht="82.8">
      <c r="A1" s="5" t="s">
        <v>344</v>
      </c>
      <c r="B1" s="3" t="s">
        <v>345</v>
      </c>
      <c r="C1" s="2" t="s">
        <v>30</v>
      </c>
      <c r="D1" s="3" t="s">
        <v>31</v>
      </c>
      <c r="E1" s="3" t="s">
        <v>32</v>
      </c>
      <c r="F1" s="3" t="s">
        <v>33</v>
      </c>
      <c r="G1" s="3" t="s">
        <v>34</v>
      </c>
      <c r="H1" s="3" t="s">
        <v>346</v>
      </c>
      <c r="I1" s="3" t="s">
        <v>347</v>
      </c>
      <c r="J1" s="3" t="s">
        <v>348</v>
      </c>
      <c r="K1" s="3" t="s">
        <v>349</v>
      </c>
      <c r="L1" s="3" t="s">
        <v>350</v>
      </c>
      <c r="M1" s="6" t="s">
        <v>351</v>
      </c>
      <c r="N1" s="7" t="s">
        <v>352</v>
      </c>
      <c r="O1" s="7" t="s">
        <v>353</v>
      </c>
      <c r="P1" s="7" t="s">
        <v>845</v>
      </c>
      <c r="Q1" s="7" t="s">
        <v>355</v>
      </c>
      <c r="R1" s="8" t="s">
        <v>356</v>
      </c>
      <c r="S1" s="8" t="s">
        <v>357</v>
      </c>
      <c r="T1" s="7" t="s">
        <v>358</v>
      </c>
      <c r="U1" s="8" t="s">
        <v>359</v>
      </c>
      <c r="V1" s="8" t="s">
        <v>360</v>
      </c>
      <c r="X1" s="9"/>
      <c r="Y1" s="10"/>
      <c r="Z1" s="11" t="s">
        <v>361</v>
      </c>
    </row>
    <row r="2" spans="1:26" ht="14.4">
      <c r="A2" s="13" t="s">
        <v>362</v>
      </c>
      <c r="B2" s="54" t="s">
        <v>362</v>
      </c>
      <c r="C2" s="2" t="s">
        <v>611</v>
      </c>
      <c r="D2" s="1" t="s">
        <v>612</v>
      </c>
      <c r="E2" s="1" t="s">
        <v>37</v>
      </c>
      <c r="F2" s="1" t="s">
        <v>40</v>
      </c>
      <c r="G2" s="1" t="s">
        <v>613</v>
      </c>
      <c r="H2" s="1" t="s">
        <v>614</v>
      </c>
      <c r="I2" s="1" t="s">
        <v>615</v>
      </c>
      <c r="J2" s="1" t="s">
        <v>846</v>
      </c>
      <c r="K2" s="55">
        <v>45672</v>
      </c>
      <c r="L2" s="1">
        <v>3252</v>
      </c>
      <c r="M2" s="56"/>
      <c r="N2" s="18">
        <v>250</v>
      </c>
      <c r="O2" s="18"/>
      <c r="P2" s="18"/>
      <c r="Q2" s="18"/>
      <c r="R2" s="19">
        <f t="shared" ref="R2:R24" si="0">SUM(N2:O2)</f>
        <v>250</v>
      </c>
      <c r="S2" s="19">
        <f t="shared" ref="S2:S24" si="1">SUM(P2:Q2)</f>
        <v>0</v>
      </c>
      <c r="T2" s="18"/>
      <c r="U2" s="20">
        <f t="shared" ref="U2:U24" si="2">SUM(R2:T2)</f>
        <v>250</v>
      </c>
      <c r="V2" s="1" t="s">
        <v>368</v>
      </c>
      <c r="X2" s="21">
        <v>250</v>
      </c>
      <c r="Y2" s="1" t="s">
        <v>363</v>
      </c>
      <c r="Z2" s="22" t="s">
        <v>364</v>
      </c>
    </row>
    <row r="3" spans="1:26" ht="14.4">
      <c r="A3" s="13"/>
      <c r="C3" s="2" t="s">
        <v>616</v>
      </c>
      <c r="D3" s="1" t="s">
        <v>39</v>
      </c>
      <c r="E3" s="1" t="s">
        <v>37</v>
      </c>
      <c r="F3" s="1" t="s">
        <v>40</v>
      </c>
      <c r="G3" s="1">
        <v>78209</v>
      </c>
      <c r="J3" s="1" t="s">
        <v>847</v>
      </c>
      <c r="M3" s="56"/>
      <c r="N3" s="18">
        <v>2500</v>
      </c>
      <c r="O3" s="18"/>
      <c r="P3" s="18"/>
      <c r="Q3" s="18"/>
      <c r="R3" s="19">
        <f t="shared" si="0"/>
        <v>2500</v>
      </c>
      <c r="S3" s="19">
        <f t="shared" si="1"/>
        <v>0</v>
      </c>
      <c r="T3" s="18"/>
      <c r="U3" s="20">
        <f t="shared" si="2"/>
        <v>2500</v>
      </c>
      <c r="V3" s="1"/>
      <c r="X3" s="21">
        <v>500</v>
      </c>
      <c r="Y3" s="1" t="s">
        <v>368</v>
      </c>
      <c r="Z3" s="22" t="s">
        <v>369</v>
      </c>
    </row>
    <row r="4" spans="1:26" ht="14.4">
      <c r="A4" s="13" t="s">
        <v>362</v>
      </c>
      <c r="B4" s="1"/>
      <c r="C4" s="2" t="s">
        <v>44</v>
      </c>
      <c r="M4" s="56"/>
      <c r="N4" s="18"/>
      <c r="O4" s="18">
        <v>2000</v>
      </c>
      <c r="P4" s="18"/>
      <c r="Q4" s="18"/>
      <c r="R4" s="19">
        <f t="shared" si="0"/>
        <v>2000</v>
      </c>
      <c r="S4" s="19">
        <f t="shared" si="1"/>
        <v>0</v>
      </c>
      <c r="T4" s="18"/>
      <c r="U4" s="20">
        <f t="shared" si="2"/>
        <v>2000</v>
      </c>
      <c r="V4" s="1" t="s">
        <v>373</v>
      </c>
      <c r="X4" s="21">
        <v>1000</v>
      </c>
      <c r="Y4" s="1" t="s">
        <v>373</v>
      </c>
      <c r="Z4" s="22" t="s">
        <v>374</v>
      </c>
    </row>
    <row r="5" spans="1:26" ht="14.4">
      <c r="A5" s="13" t="s">
        <v>362</v>
      </c>
      <c r="C5" s="2" t="s">
        <v>617</v>
      </c>
      <c r="D5" s="1" t="s">
        <v>52</v>
      </c>
      <c r="E5" s="1" t="s">
        <v>37</v>
      </c>
      <c r="F5" s="1" t="s">
        <v>40</v>
      </c>
      <c r="G5" s="1">
        <v>78219</v>
      </c>
      <c r="H5" s="1" t="s">
        <v>618</v>
      </c>
      <c r="M5" s="56"/>
      <c r="N5" s="18"/>
      <c r="O5" s="18"/>
      <c r="P5" s="18"/>
      <c r="Q5" s="18"/>
      <c r="R5" s="19">
        <f t="shared" si="0"/>
        <v>0</v>
      </c>
      <c r="S5" s="19">
        <f t="shared" si="1"/>
        <v>0</v>
      </c>
      <c r="T5" s="18">
        <v>10000</v>
      </c>
      <c r="U5" s="20">
        <f t="shared" si="2"/>
        <v>10000</v>
      </c>
      <c r="V5" s="1"/>
      <c r="X5" s="21">
        <v>2500</v>
      </c>
      <c r="Y5" s="1" t="s">
        <v>367</v>
      </c>
      <c r="Z5" s="22" t="s">
        <v>375</v>
      </c>
    </row>
    <row r="6" spans="1:26" ht="14.4">
      <c r="A6" s="13" t="s">
        <v>362</v>
      </c>
      <c r="C6" s="2" t="s">
        <v>619</v>
      </c>
      <c r="D6" s="1" t="s">
        <v>55</v>
      </c>
      <c r="E6" s="1" t="s">
        <v>37</v>
      </c>
      <c r="F6" s="1" t="s">
        <v>40</v>
      </c>
      <c r="G6" s="1">
        <v>78263</v>
      </c>
      <c r="H6" s="1" t="s">
        <v>620</v>
      </c>
      <c r="I6" s="1" t="s">
        <v>621</v>
      </c>
      <c r="J6" s="1" t="s">
        <v>848</v>
      </c>
      <c r="M6" s="56"/>
      <c r="N6" s="18">
        <v>5000</v>
      </c>
      <c r="O6" s="18"/>
      <c r="P6" s="18"/>
      <c r="Q6" s="18"/>
      <c r="R6" s="19">
        <f t="shared" si="0"/>
        <v>5000</v>
      </c>
      <c r="S6" s="19">
        <f t="shared" si="1"/>
        <v>0</v>
      </c>
      <c r="T6" s="18"/>
      <c r="U6" s="20">
        <f t="shared" si="2"/>
        <v>5000</v>
      </c>
      <c r="V6" s="1"/>
      <c r="X6" s="21">
        <v>5000</v>
      </c>
      <c r="Y6" s="1" t="s">
        <v>379</v>
      </c>
      <c r="Z6" s="22" t="s">
        <v>380</v>
      </c>
    </row>
    <row r="7" spans="1:26" ht="14.4">
      <c r="A7" s="13" t="s">
        <v>362</v>
      </c>
      <c r="B7" s="1"/>
      <c r="C7" s="2" t="s">
        <v>56</v>
      </c>
      <c r="M7" s="56"/>
      <c r="N7" s="18"/>
      <c r="O7" s="18">
        <v>1500</v>
      </c>
      <c r="P7" s="18"/>
      <c r="Q7" s="18"/>
      <c r="R7" s="19">
        <f t="shared" si="0"/>
        <v>1500</v>
      </c>
      <c r="S7" s="19">
        <f t="shared" si="1"/>
        <v>0</v>
      </c>
      <c r="T7" s="18"/>
      <c r="U7" s="20">
        <f t="shared" si="2"/>
        <v>1500</v>
      </c>
      <c r="V7" s="1" t="s">
        <v>373</v>
      </c>
      <c r="X7" s="26">
        <v>10000</v>
      </c>
      <c r="Y7" s="27" t="s">
        <v>382</v>
      </c>
      <c r="Z7" s="28" t="s">
        <v>383</v>
      </c>
    </row>
    <row r="8" spans="1:26" ht="14.4">
      <c r="A8" s="13" t="s">
        <v>362</v>
      </c>
      <c r="C8" s="2" t="s">
        <v>622</v>
      </c>
      <c r="M8" s="56"/>
      <c r="N8" s="18"/>
      <c r="O8" s="18"/>
      <c r="P8" s="18">
        <v>450</v>
      </c>
      <c r="Q8" s="18"/>
      <c r="R8" s="19">
        <f t="shared" si="0"/>
        <v>0</v>
      </c>
      <c r="S8" s="19">
        <f t="shared" si="1"/>
        <v>450</v>
      </c>
      <c r="T8" s="18"/>
      <c r="U8" s="20">
        <f t="shared" si="2"/>
        <v>450</v>
      </c>
      <c r="V8" s="1"/>
    </row>
    <row r="9" spans="1:26" ht="14.4">
      <c r="A9" s="13" t="s">
        <v>362</v>
      </c>
      <c r="B9" s="57" t="s">
        <v>362</v>
      </c>
      <c r="C9" s="2" t="s">
        <v>623</v>
      </c>
      <c r="D9" s="1" t="s">
        <v>73</v>
      </c>
      <c r="E9" s="1" t="s">
        <v>37</v>
      </c>
      <c r="F9" s="1" t="s">
        <v>40</v>
      </c>
      <c r="G9" s="1">
        <v>78217</v>
      </c>
      <c r="I9" s="1" t="s">
        <v>559</v>
      </c>
      <c r="J9" s="1" t="s">
        <v>849</v>
      </c>
      <c r="K9" s="31">
        <v>45638</v>
      </c>
      <c r="L9" s="1">
        <v>3172</v>
      </c>
      <c r="M9" s="56"/>
      <c r="N9" s="18">
        <v>2500</v>
      </c>
      <c r="O9" s="18"/>
      <c r="P9" s="18"/>
      <c r="Q9" s="18">
        <v>300</v>
      </c>
      <c r="R9" s="19">
        <f t="shared" si="0"/>
        <v>2500</v>
      </c>
      <c r="S9" s="19">
        <f t="shared" si="1"/>
        <v>300</v>
      </c>
      <c r="T9" s="18"/>
      <c r="U9" s="20">
        <f t="shared" si="2"/>
        <v>2800</v>
      </c>
      <c r="V9" s="1" t="s">
        <v>367</v>
      </c>
    </row>
    <row r="10" spans="1:26" ht="14.4">
      <c r="A10" s="13" t="s">
        <v>362</v>
      </c>
      <c r="C10" s="2" t="s">
        <v>624</v>
      </c>
      <c r="D10" s="1" t="s">
        <v>625</v>
      </c>
      <c r="E10" s="1" t="s">
        <v>101</v>
      </c>
      <c r="F10" s="1" t="s">
        <v>40</v>
      </c>
      <c r="G10" s="1">
        <v>78121</v>
      </c>
      <c r="H10" s="1" t="s">
        <v>626</v>
      </c>
      <c r="I10" s="1" t="s">
        <v>627</v>
      </c>
      <c r="M10" s="56"/>
      <c r="N10" s="18">
        <v>250</v>
      </c>
      <c r="O10" s="18"/>
      <c r="P10" s="18"/>
      <c r="Q10" s="18"/>
      <c r="R10" s="19">
        <f t="shared" si="0"/>
        <v>250</v>
      </c>
      <c r="S10" s="19">
        <f t="shared" si="1"/>
        <v>0</v>
      </c>
      <c r="T10" s="18"/>
      <c r="U10" s="20">
        <f t="shared" si="2"/>
        <v>250</v>
      </c>
      <c r="V10" s="1"/>
    </row>
    <row r="11" spans="1:26" ht="14.4">
      <c r="A11" s="13" t="s">
        <v>362</v>
      </c>
      <c r="C11" s="2" t="s">
        <v>85</v>
      </c>
      <c r="D11" s="1" t="s">
        <v>628</v>
      </c>
      <c r="E11" s="1" t="s">
        <v>87</v>
      </c>
      <c r="F11" s="1" t="s">
        <v>40</v>
      </c>
      <c r="G11" s="1">
        <v>78101</v>
      </c>
      <c r="H11" s="1" t="s">
        <v>629</v>
      </c>
      <c r="I11" s="1" t="s">
        <v>405</v>
      </c>
      <c r="M11" s="56"/>
      <c r="N11" s="18">
        <v>250</v>
      </c>
      <c r="O11" s="18"/>
      <c r="P11" s="18"/>
      <c r="Q11" s="18"/>
      <c r="R11" s="19">
        <f t="shared" si="0"/>
        <v>250</v>
      </c>
      <c r="S11" s="19">
        <f t="shared" si="1"/>
        <v>0</v>
      </c>
      <c r="T11" s="18"/>
      <c r="U11" s="20">
        <f t="shared" si="2"/>
        <v>250</v>
      </c>
      <c r="V11" s="1"/>
    </row>
    <row r="12" spans="1:26" ht="14.4">
      <c r="A12" s="13" t="s">
        <v>362</v>
      </c>
      <c r="C12" s="2" t="s">
        <v>630</v>
      </c>
      <c r="M12" s="56"/>
      <c r="N12" s="18"/>
      <c r="O12" s="18"/>
      <c r="P12" s="18"/>
      <c r="Q12" s="18"/>
      <c r="R12" s="19">
        <f t="shared" si="0"/>
        <v>0</v>
      </c>
      <c r="S12" s="19">
        <f t="shared" si="1"/>
        <v>0</v>
      </c>
      <c r="T12" s="18"/>
      <c r="U12" s="20">
        <f t="shared" si="2"/>
        <v>0</v>
      </c>
      <c r="V12" s="1"/>
    </row>
    <row r="13" spans="1:26" ht="14.4">
      <c r="A13" s="13"/>
      <c r="C13" s="2" t="s">
        <v>631</v>
      </c>
      <c r="M13" s="56"/>
      <c r="N13" s="18"/>
      <c r="O13" s="18"/>
      <c r="P13" s="18"/>
      <c r="Q13" s="18"/>
      <c r="R13" s="19">
        <f t="shared" si="0"/>
        <v>0</v>
      </c>
      <c r="S13" s="19">
        <f t="shared" si="1"/>
        <v>0</v>
      </c>
      <c r="T13" s="18">
        <v>727.84</v>
      </c>
      <c r="U13" s="20">
        <f t="shared" si="2"/>
        <v>727.84</v>
      </c>
      <c r="V13" s="1"/>
    </row>
    <row r="14" spans="1:26" ht="14.4">
      <c r="A14" s="13" t="s">
        <v>362</v>
      </c>
      <c r="C14" s="2" t="s">
        <v>632</v>
      </c>
      <c r="D14" s="1" t="s">
        <v>633</v>
      </c>
      <c r="E14" s="1" t="s">
        <v>129</v>
      </c>
      <c r="F14" s="1" t="s">
        <v>40</v>
      </c>
      <c r="G14" s="1">
        <v>78155</v>
      </c>
      <c r="H14" s="1" t="s">
        <v>634</v>
      </c>
      <c r="M14" s="56"/>
      <c r="N14" s="18"/>
      <c r="O14" s="18"/>
      <c r="P14" s="18">
        <v>300</v>
      </c>
      <c r="Q14" s="18"/>
      <c r="R14" s="19">
        <f t="shared" si="0"/>
        <v>0</v>
      </c>
      <c r="S14" s="19">
        <f t="shared" si="1"/>
        <v>300</v>
      </c>
      <c r="T14" s="18"/>
      <c r="U14" s="20">
        <f t="shared" si="2"/>
        <v>300</v>
      </c>
      <c r="V14" s="1"/>
    </row>
    <row r="15" spans="1:26" ht="14.4">
      <c r="A15" s="13" t="s">
        <v>362</v>
      </c>
      <c r="B15" s="54" t="s">
        <v>362</v>
      </c>
      <c r="C15" s="2" t="s">
        <v>635</v>
      </c>
      <c r="D15" s="1" t="s">
        <v>636</v>
      </c>
      <c r="E15" s="1" t="s">
        <v>96</v>
      </c>
      <c r="F15" s="1" t="s">
        <v>40</v>
      </c>
      <c r="G15" s="1">
        <v>76531</v>
      </c>
      <c r="H15" s="1" t="s">
        <v>637</v>
      </c>
      <c r="I15" s="1" t="s">
        <v>638</v>
      </c>
      <c r="J15" s="1" t="s">
        <v>217</v>
      </c>
      <c r="K15" s="31">
        <v>45615</v>
      </c>
      <c r="L15" s="1">
        <v>2945</v>
      </c>
      <c r="M15" s="56"/>
      <c r="N15" s="23">
        <v>250</v>
      </c>
      <c r="O15" s="18"/>
      <c r="P15" s="18"/>
      <c r="Q15" s="18"/>
      <c r="R15" s="19">
        <f t="shared" si="0"/>
        <v>250</v>
      </c>
      <c r="S15" s="19">
        <f t="shared" si="1"/>
        <v>0</v>
      </c>
      <c r="T15" s="18"/>
      <c r="U15" s="20">
        <f t="shared" si="2"/>
        <v>250</v>
      </c>
      <c r="V15" s="1" t="s">
        <v>363</v>
      </c>
    </row>
    <row r="16" spans="1:26" ht="14.4">
      <c r="A16" s="13" t="s">
        <v>362</v>
      </c>
      <c r="B16" s="54" t="s">
        <v>362</v>
      </c>
      <c r="C16" s="2" t="s">
        <v>639</v>
      </c>
      <c r="D16" s="1" t="s">
        <v>640</v>
      </c>
      <c r="E16" s="1" t="s">
        <v>48</v>
      </c>
      <c r="F16" s="1" t="s">
        <v>40</v>
      </c>
      <c r="G16" s="1">
        <v>78023</v>
      </c>
      <c r="H16" s="1" t="s">
        <v>641</v>
      </c>
      <c r="I16" s="1" t="s">
        <v>642</v>
      </c>
      <c r="J16" s="1" t="s">
        <v>388</v>
      </c>
      <c r="K16" s="55">
        <v>45672</v>
      </c>
      <c r="L16" s="1">
        <v>3252</v>
      </c>
      <c r="M16" s="56"/>
      <c r="N16" s="18"/>
      <c r="O16" s="18"/>
      <c r="P16" s="18"/>
      <c r="Q16" s="18">
        <v>300</v>
      </c>
      <c r="R16" s="19">
        <f t="shared" si="0"/>
        <v>0</v>
      </c>
      <c r="S16" s="19">
        <f t="shared" si="1"/>
        <v>300</v>
      </c>
      <c r="T16" s="18"/>
      <c r="U16" s="20">
        <f t="shared" si="2"/>
        <v>300</v>
      </c>
      <c r="V16" s="1" t="s">
        <v>363</v>
      </c>
    </row>
    <row r="17" spans="1:22" ht="14.4">
      <c r="A17" s="13" t="s">
        <v>362</v>
      </c>
      <c r="B17" s="1" t="s">
        <v>362</v>
      </c>
      <c r="C17" s="2" t="s">
        <v>643</v>
      </c>
      <c r="D17" s="1" t="s">
        <v>644</v>
      </c>
      <c r="E17" s="1" t="s">
        <v>645</v>
      </c>
      <c r="F17" s="1" t="s">
        <v>40</v>
      </c>
      <c r="G17" s="1">
        <v>78140</v>
      </c>
      <c r="H17" s="1" t="s">
        <v>646</v>
      </c>
      <c r="I17" s="1" t="s">
        <v>647</v>
      </c>
      <c r="J17" s="1" t="s">
        <v>850</v>
      </c>
      <c r="K17" s="31">
        <v>45617</v>
      </c>
      <c r="L17" s="54">
        <v>2974</v>
      </c>
      <c r="M17" s="56"/>
      <c r="N17" s="18">
        <v>250</v>
      </c>
      <c r="O17" s="18"/>
      <c r="P17" s="18"/>
      <c r="Q17" s="18"/>
      <c r="R17" s="19">
        <f t="shared" si="0"/>
        <v>250</v>
      </c>
      <c r="S17" s="19">
        <f t="shared" si="1"/>
        <v>0</v>
      </c>
      <c r="T17" s="18"/>
      <c r="U17" s="20">
        <f t="shared" si="2"/>
        <v>250</v>
      </c>
      <c r="V17" s="1" t="s">
        <v>363</v>
      </c>
    </row>
    <row r="18" spans="1:22" ht="14.4">
      <c r="A18" s="13" t="s">
        <v>362</v>
      </c>
      <c r="B18" s="54" t="s">
        <v>362</v>
      </c>
      <c r="C18" s="2" t="s">
        <v>99</v>
      </c>
      <c r="D18" s="1" t="s">
        <v>648</v>
      </c>
      <c r="E18" s="1" t="s">
        <v>649</v>
      </c>
      <c r="F18" s="1" t="s">
        <v>40</v>
      </c>
      <c r="G18" s="1">
        <v>78121</v>
      </c>
      <c r="J18" s="1" t="s">
        <v>434</v>
      </c>
      <c r="K18" s="31">
        <v>45635</v>
      </c>
      <c r="L18" s="1">
        <v>3138</v>
      </c>
      <c r="M18" s="56"/>
      <c r="N18" s="18">
        <v>250</v>
      </c>
      <c r="O18" s="18"/>
      <c r="P18" s="18"/>
      <c r="Q18" s="18"/>
      <c r="R18" s="19">
        <f t="shared" si="0"/>
        <v>250</v>
      </c>
      <c r="S18" s="19">
        <f t="shared" si="1"/>
        <v>0</v>
      </c>
      <c r="T18" s="18"/>
      <c r="U18" s="20">
        <f t="shared" si="2"/>
        <v>250</v>
      </c>
      <c r="V18" s="1" t="s">
        <v>363</v>
      </c>
    </row>
    <row r="19" spans="1:22" ht="14.4">
      <c r="A19" s="13" t="s">
        <v>362</v>
      </c>
      <c r="B19" s="57" t="s">
        <v>362</v>
      </c>
      <c r="C19" s="2" t="s">
        <v>418</v>
      </c>
      <c r="E19" s="1" t="s">
        <v>115</v>
      </c>
      <c r="F19" s="1" t="s">
        <v>40</v>
      </c>
      <c r="G19" s="1">
        <v>78064</v>
      </c>
      <c r="J19" s="1" t="s">
        <v>434</v>
      </c>
      <c r="K19" s="31">
        <v>45618</v>
      </c>
      <c r="L19" s="1">
        <v>2917</v>
      </c>
      <c r="M19" s="56"/>
      <c r="N19" s="18">
        <v>250</v>
      </c>
      <c r="O19" s="18"/>
      <c r="P19" s="18"/>
      <c r="Q19" s="18"/>
      <c r="R19" s="19">
        <f t="shared" si="0"/>
        <v>250</v>
      </c>
      <c r="S19" s="19">
        <f t="shared" si="1"/>
        <v>0</v>
      </c>
      <c r="T19" s="18"/>
      <c r="U19" s="20">
        <f t="shared" si="2"/>
        <v>250</v>
      </c>
      <c r="V19" s="1" t="s">
        <v>363</v>
      </c>
    </row>
    <row r="20" spans="1:22" ht="14.4">
      <c r="A20" s="13"/>
      <c r="C20" s="2" t="s">
        <v>102</v>
      </c>
      <c r="D20" s="1" t="s">
        <v>103</v>
      </c>
      <c r="E20" s="1" t="s">
        <v>87</v>
      </c>
      <c r="F20" s="1" t="s">
        <v>40</v>
      </c>
      <c r="G20" s="1">
        <v>89101</v>
      </c>
      <c r="M20" s="56"/>
      <c r="N20" s="18"/>
      <c r="O20" s="18"/>
      <c r="P20" s="18"/>
      <c r="Q20" s="18"/>
      <c r="R20" s="19">
        <f t="shared" si="0"/>
        <v>0</v>
      </c>
      <c r="S20" s="19">
        <f t="shared" si="1"/>
        <v>0</v>
      </c>
      <c r="T20" s="18">
        <v>1667</v>
      </c>
      <c r="U20" s="20">
        <f t="shared" si="2"/>
        <v>1667</v>
      </c>
      <c r="V20" s="1"/>
    </row>
    <row r="21" spans="1:22" ht="14.4">
      <c r="A21" s="13" t="s">
        <v>362</v>
      </c>
      <c r="B21" s="54" t="s">
        <v>362</v>
      </c>
      <c r="C21" s="2" t="s">
        <v>650</v>
      </c>
      <c r="D21" s="1" t="s">
        <v>651</v>
      </c>
      <c r="E21" s="1" t="s">
        <v>37</v>
      </c>
      <c r="F21" s="1" t="s">
        <v>40</v>
      </c>
      <c r="G21" s="1">
        <v>78237</v>
      </c>
      <c r="H21" s="1" t="s">
        <v>652</v>
      </c>
      <c r="I21" s="1" t="s">
        <v>653</v>
      </c>
      <c r="J21" s="1" t="s">
        <v>851</v>
      </c>
      <c r="K21" s="31">
        <v>45635</v>
      </c>
      <c r="L21" s="1">
        <v>3138</v>
      </c>
      <c r="M21" s="56"/>
      <c r="N21" s="18">
        <v>1500</v>
      </c>
      <c r="O21" s="18"/>
      <c r="P21" s="18"/>
      <c r="Q21" s="18"/>
      <c r="R21" s="19">
        <f t="shared" si="0"/>
        <v>1500</v>
      </c>
      <c r="S21" s="19">
        <f t="shared" si="1"/>
        <v>0</v>
      </c>
      <c r="T21" s="18"/>
      <c r="U21" s="20">
        <f t="shared" si="2"/>
        <v>1500</v>
      </c>
      <c r="V21" s="1" t="s">
        <v>373</v>
      </c>
    </row>
    <row r="22" spans="1:22" ht="14.4">
      <c r="A22" s="13" t="s">
        <v>362</v>
      </c>
      <c r="C22" s="2" t="s">
        <v>654</v>
      </c>
      <c r="D22" s="1" t="s">
        <v>655</v>
      </c>
      <c r="E22" s="1" t="s">
        <v>107</v>
      </c>
      <c r="F22" s="1" t="s">
        <v>40</v>
      </c>
      <c r="G22" s="1">
        <v>78016</v>
      </c>
      <c r="H22" s="1" t="s">
        <v>656</v>
      </c>
      <c r="J22" s="1" t="s">
        <v>426</v>
      </c>
      <c r="M22" s="56"/>
      <c r="N22" s="18">
        <v>500</v>
      </c>
      <c r="O22" s="18"/>
      <c r="P22" s="18"/>
      <c r="Q22" s="18"/>
      <c r="R22" s="19">
        <f t="shared" si="0"/>
        <v>500</v>
      </c>
      <c r="S22" s="19">
        <f t="shared" si="1"/>
        <v>0</v>
      </c>
      <c r="T22" s="18"/>
      <c r="U22" s="20">
        <f t="shared" si="2"/>
        <v>500</v>
      </c>
      <c r="V22" s="1"/>
    </row>
    <row r="23" spans="1:22" ht="14.4">
      <c r="A23" s="13" t="s">
        <v>362</v>
      </c>
      <c r="C23" s="2" t="s">
        <v>657</v>
      </c>
      <c r="D23" s="1" t="s">
        <v>625</v>
      </c>
      <c r="E23" s="1" t="s">
        <v>101</v>
      </c>
      <c r="F23" s="1" t="s">
        <v>40</v>
      </c>
      <c r="G23" s="1">
        <v>78121</v>
      </c>
      <c r="H23" s="1" t="s">
        <v>658</v>
      </c>
      <c r="I23" s="1" t="s">
        <v>659</v>
      </c>
      <c r="M23" s="56"/>
      <c r="N23" s="18">
        <v>250</v>
      </c>
      <c r="O23" s="18"/>
      <c r="P23" s="18"/>
      <c r="Q23" s="18"/>
      <c r="R23" s="19">
        <f t="shared" si="0"/>
        <v>250</v>
      </c>
      <c r="S23" s="19">
        <f t="shared" si="1"/>
        <v>0</v>
      </c>
      <c r="T23" s="18"/>
      <c r="U23" s="20">
        <f t="shared" si="2"/>
        <v>250</v>
      </c>
      <c r="V23" s="1"/>
    </row>
    <row r="24" spans="1:22" ht="14.4">
      <c r="A24" s="13"/>
      <c r="C24" s="2" t="s">
        <v>660</v>
      </c>
      <c r="D24" s="1" t="s">
        <v>109</v>
      </c>
      <c r="E24" s="1" t="s">
        <v>37</v>
      </c>
      <c r="F24" s="1" t="s">
        <v>40</v>
      </c>
      <c r="G24" s="1">
        <v>78258</v>
      </c>
      <c r="M24" s="56"/>
      <c r="N24" s="18"/>
      <c r="O24" s="18"/>
      <c r="P24" s="18"/>
      <c r="Q24" s="18"/>
      <c r="R24" s="19">
        <f t="shared" si="0"/>
        <v>0</v>
      </c>
      <c r="S24" s="19">
        <f t="shared" si="1"/>
        <v>0</v>
      </c>
      <c r="T24" s="18">
        <v>1666.5</v>
      </c>
      <c r="U24" s="20">
        <f t="shared" si="2"/>
        <v>1666.5</v>
      </c>
      <c r="V24" s="1"/>
    </row>
    <row r="25" spans="1:22" ht="14.4">
      <c r="A25" s="13"/>
      <c r="B25" s="54"/>
      <c r="C25" s="2" t="s">
        <v>458</v>
      </c>
      <c r="D25" s="1" t="s">
        <v>661</v>
      </c>
      <c r="E25" s="1" t="s">
        <v>150</v>
      </c>
      <c r="F25" s="1" t="s">
        <v>40</v>
      </c>
      <c r="G25" s="1">
        <v>78861</v>
      </c>
      <c r="H25" s="1"/>
      <c r="I25" s="44" t="s">
        <v>872</v>
      </c>
      <c r="J25" s="1" t="s">
        <v>434</v>
      </c>
      <c r="K25" s="31"/>
      <c r="L25" s="1"/>
      <c r="M25" s="56"/>
      <c r="N25" s="18">
        <v>300</v>
      </c>
      <c r="O25" s="18"/>
      <c r="P25" s="18"/>
      <c r="Q25" s="18"/>
      <c r="R25" s="19"/>
      <c r="S25" s="19"/>
      <c r="T25" s="18"/>
      <c r="U25" s="20"/>
      <c r="V25" s="1"/>
    </row>
    <row r="26" spans="1:22" ht="14.4">
      <c r="A26" s="13" t="s">
        <v>362</v>
      </c>
      <c r="B26" s="54" t="s">
        <v>362</v>
      </c>
      <c r="C26" s="2" t="s">
        <v>13</v>
      </c>
      <c r="D26" s="1" t="s">
        <v>208</v>
      </c>
      <c r="E26" s="1" t="s">
        <v>37</v>
      </c>
      <c r="F26" s="1" t="s">
        <v>40</v>
      </c>
      <c r="G26" s="1">
        <v>78279</v>
      </c>
      <c r="H26" s="1" t="s">
        <v>663</v>
      </c>
      <c r="J26" s="1" t="s">
        <v>427</v>
      </c>
      <c r="K26" s="31">
        <v>45635</v>
      </c>
      <c r="L26" s="1">
        <v>3138</v>
      </c>
      <c r="M26" s="56"/>
      <c r="N26" s="18">
        <v>5000</v>
      </c>
      <c r="O26" s="18"/>
      <c r="P26" s="18"/>
      <c r="Q26" s="18"/>
      <c r="R26" s="19">
        <f t="shared" ref="R26:R114" si="3">SUM(N26:O26)</f>
        <v>5000</v>
      </c>
      <c r="S26" s="19">
        <f t="shared" ref="S26:S114" si="4">SUM(P26:Q26)</f>
        <v>0</v>
      </c>
      <c r="T26" s="18"/>
      <c r="U26" s="20">
        <f t="shared" ref="U26:U114" si="5">SUM(R26:T26)</f>
        <v>5000</v>
      </c>
      <c r="V26" s="1" t="s">
        <v>379</v>
      </c>
    </row>
    <row r="27" spans="1:22" ht="14.4">
      <c r="A27" s="13" t="s">
        <v>362</v>
      </c>
      <c r="B27" s="1"/>
      <c r="C27" s="2" t="s">
        <v>664</v>
      </c>
      <c r="M27" s="56"/>
      <c r="N27" s="18"/>
      <c r="O27" s="18">
        <v>1500</v>
      </c>
      <c r="P27" s="18"/>
      <c r="Q27" s="18"/>
      <c r="R27" s="19">
        <f t="shared" si="3"/>
        <v>1500</v>
      </c>
      <c r="S27" s="19">
        <f t="shared" si="4"/>
        <v>0</v>
      </c>
      <c r="T27" s="18"/>
      <c r="U27" s="20">
        <f t="shared" si="5"/>
        <v>1500</v>
      </c>
      <c r="V27" s="1" t="s">
        <v>373</v>
      </c>
    </row>
    <row r="28" spans="1:22" ht="14.4">
      <c r="A28" s="13" t="s">
        <v>362</v>
      </c>
      <c r="C28" s="2" t="s">
        <v>665</v>
      </c>
      <c r="D28" s="1" t="s">
        <v>666</v>
      </c>
      <c r="E28" s="1" t="s">
        <v>37</v>
      </c>
      <c r="F28" s="1" t="s">
        <v>40</v>
      </c>
      <c r="G28" s="1">
        <v>78216</v>
      </c>
      <c r="H28" s="1" t="s">
        <v>667</v>
      </c>
      <c r="I28" s="1" t="s">
        <v>429</v>
      </c>
      <c r="M28" s="56"/>
      <c r="N28" s="18">
        <v>1000</v>
      </c>
      <c r="O28" s="18"/>
      <c r="P28" s="18">
        <v>300</v>
      </c>
      <c r="Q28" s="18"/>
      <c r="R28" s="19">
        <f t="shared" si="3"/>
        <v>1000</v>
      </c>
      <c r="S28" s="19">
        <f t="shared" si="4"/>
        <v>300</v>
      </c>
      <c r="T28" s="18"/>
      <c r="U28" s="20">
        <f t="shared" si="5"/>
        <v>1300</v>
      </c>
      <c r="V28" s="1"/>
    </row>
    <row r="29" spans="1:22" ht="14.4">
      <c r="A29" s="13" t="s">
        <v>362</v>
      </c>
      <c r="C29" s="2" t="s">
        <v>668</v>
      </c>
      <c r="D29" s="1" t="s">
        <v>669</v>
      </c>
      <c r="E29" s="1" t="s">
        <v>37</v>
      </c>
      <c r="F29" s="1" t="s">
        <v>40</v>
      </c>
      <c r="G29" s="1">
        <v>78248</v>
      </c>
      <c r="H29" s="1" t="s">
        <v>670</v>
      </c>
      <c r="I29" s="1" t="s">
        <v>671</v>
      </c>
      <c r="J29" s="1" t="s">
        <v>853</v>
      </c>
      <c r="M29" s="56"/>
      <c r="N29" s="18">
        <v>250</v>
      </c>
      <c r="O29" s="18"/>
      <c r="P29" s="18"/>
      <c r="Q29" s="18"/>
      <c r="R29" s="19">
        <f t="shared" si="3"/>
        <v>250</v>
      </c>
      <c r="S29" s="19">
        <f t="shared" si="4"/>
        <v>0</v>
      </c>
      <c r="T29" s="18"/>
      <c r="U29" s="20">
        <f t="shared" si="5"/>
        <v>250</v>
      </c>
      <c r="V29" s="1"/>
    </row>
    <row r="30" spans="1:22" ht="14.4">
      <c r="A30" s="13" t="s">
        <v>362</v>
      </c>
      <c r="B30" s="54" t="s">
        <v>362</v>
      </c>
      <c r="C30" s="2" t="s">
        <v>672</v>
      </c>
      <c r="D30" s="1" t="s">
        <v>673</v>
      </c>
      <c r="E30" s="1" t="s">
        <v>37</v>
      </c>
      <c r="F30" s="1" t="s">
        <v>40</v>
      </c>
      <c r="G30" s="1">
        <v>78250</v>
      </c>
      <c r="H30" s="1" t="s">
        <v>674</v>
      </c>
      <c r="I30" s="1" t="s">
        <v>449</v>
      </c>
      <c r="K30" s="31">
        <v>45623</v>
      </c>
      <c r="L30" s="1">
        <v>3075</v>
      </c>
      <c r="M30" s="56"/>
      <c r="N30" s="18"/>
      <c r="O30" s="23">
        <v>2000</v>
      </c>
      <c r="P30" s="18"/>
      <c r="Q30" s="18"/>
      <c r="R30" s="19">
        <f t="shared" si="3"/>
        <v>2000</v>
      </c>
      <c r="S30" s="19">
        <f t="shared" si="4"/>
        <v>0</v>
      </c>
      <c r="T30" s="18"/>
      <c r="U30" s="20">
        <f t="shared" si="5"/>
        <v>2000</v>
      </c>
      <c r="V30" s="1" t="s">
        <v>373</v>
      </c>
    </row>
    <row r="31" spans="1:22" ht="14.4">
      <c r="A31" s="13"/>
      <c r="C31" s="2" t="s">
        <v>675</v>
      </c>
      <c r="D31" s="1" t="s">
        <v>676</v>
      </c>
      <c r="E31" s="1" t="s">
        <v>101</v>
      </c>
      <c r="F31" s="1" t="s">
        <v>40</v>
      </c>
      <c r="G31" s="1">
        <v>78121</v>
      </c>
      <c r="H31" s="1"/>
      <c r="I31" s="1"/>
      <c r="J31" s="1"/>
      <c r="K31" s="58"/>
      <c r="L31" s="1"/>
      <c r="M31" s="56"/>
      <c r="N31" s="18"/>
      <c r="O31" s="18"/>
      <c r="P31" s="18"/>
      <c r="Q31" s="18"/>
      <c r="R31" s="19">
        <f t="shared" si="3"/>
        <v>0</v>
      </c>
      <c r="S31" s="19">
        <f t="shared" si="4"/>
        <v>0</v>
      </c>
      <c r="T31" s="18">
        <v>3000</v>
      </c>
      <c r="U31" s="20">
        <f t="shared" si="5"/>
        <v>3000</v>
      </c>
      <c r="V31" s="1"/>
    </row>
    <row r="32" spans="1:22" ht="14.4">
      <c r="A32" s="13" t="s">
        <v>362</v>
      </c>
      <c r="C32" s="2" t="s">
        <v>677</v>
      </c>
      <c r="D32" s="1" t="s">
        <v>128</v>
      </c>
      <c r="E32" s="1" t="s">
        <v>678</v>
      </c>
      <c r="F32" s="1" t="s">
        <v>40</v>
      </c>
      <c r="G32" s="1">
        <v>78155</v>
      </c>
      <c r="H32" s="1" t="s">
        <v>679</v>
      </c>
      <c r="I32" s="1" t="s">
        <v>680</v>
      </c>
      <c r="J32" s="1" t="s">
        <v>854</v>
      </c>
      <c r="K32" s="58">
        <v>45681</v>
      </c>
      <c r="L32" s="1">
        <v>3303</v>
      </c>
      <c r="M32" s="56"/>
      <c r="N32" s="18">
        <v>250</v>
      </c>
      <c r="O32" s="18"/>
      <c r="P32" s="18"/>
      <c r="Q32" s="18"/>
      <c r="R32" s="19">
        <f t="shared" si="3"/>
        <v>250</v>
      </c>
      <c r="S32" s="19">
        <f t="shared" si="4"/>
        <v>0</v>
      </c>
      <c r="T32" s="18"/>
      <c r="U32" s="20">
        <f t="shared" si="5"/>
        <v>250</v>
      </c>
      <c r="V32" s="1" t="s">
        <v>363</v>
      </c>
    </row>
    <row r="33" spans="1:22" ht="14.4">
      <c r="A33" s="13"/>
      <c r="C33" s="2" t="s">
        <v>681</v>
      </c>
      <c r="D33" s="1" t="s">
        <v>682</v>
      </c>
      <c r="E33" s="1" t="s">
        <v>48</v>
      </c>
      <c r="F33" s="1" t="s">
        <v>40</v>
      </c>
      <c r="G33" s="1">
        <v>78023</v>
      </c>
      <c r="H33" s="1" t="s">
        <v>683</v>
      </c>
      <c r="I33" s="1" t="s">
        <v>684</v>
      </c>
      <c r="J33" s="1" t="s">
        <v>273</v>
      </c>
      <c r="K33" s="58"/>
      <c r="M33" s="56"/>
      <c r="N33" s="18">
        <v>2500</v>
      </c>
      <c r="O33" s="18"/>
      <c r="P33" s="18"/>
      <c r="Q33" s="18"/>
      <c r="R33" s="19">
        <f t="shared" si="3"/>
        <v>2500</v>
      </c>
      <c r="S33" s="19">
        <f t="shared" si="4"/>
        <v>0</v>
      </c>
      <c r="T33" s="18"/>
      <c r="U33" s="20">
        <f t="shared" si="5"/>
        <v>2500</v>
      </c>
      <c r="V33" s="1"/>
    </row>
    <row r="34" spans="1:22" ht="14.4">
      <c r="A34" s="13" t="s">
        <v>362</v>
      </c>
      <c r="B34" s="54"/>
      <c r="C34" s="2" t="s">
        <v>685</v>
      </c>
      <c r="D34" s="1" t="s">
        <v>686</v>
      </c>
      <c r="E34" s="1" t="s">
        <v>687</v>
      </c>
      <c r="F34" s="1" t="s">
        <v>40</v>
      </c>
      <c r="G34" s="1">
        <v>78624</v>
      </c>
      <c r="H34" s="1" t="s">
        <v>688</v>
      </c>
      <c r="I34" s="1" t="s">
        <v>689</v>
      </c>
      <c r="J34" s="1" t="s">
        <v>273</v>
      </c>
      <c r="K34" s="58">
        <v>45642</v>
      </c>
      <c r="M34" s="56"/>
      <c r="N34" s="18">
        <v>1500</v>
      </c>
      <c r="O34" s="18"/>
      <c r="P34" s="18"/>
      <c r="Q34" s="18"/>
      <c r="R34" s="19">
        <f t="shared" si="3"/>
        <v>1500</v>
      </c>
      <c r="S34" s="19">
        <f t="shared" si="4"/>
        <v>0</v>
      </c>
      <c r="T34" s="18"/>
      <c r="U34" s="20">
        <f t="shared" si="5"/>
        <v>1500</v>
      </c>
      <c r="V34" s="1" t="s">
        <v>373</v>
      </c>
    </row>
    <row r="35" spans="1:22" ht="14.4">
      <c r="A35" s="13" t="s">
        <v>362</v>
      </c>
      <c r="C35" s="2" t="s">
        <v>690</v>
      </c>
      <c r="D35" s="1" t="s">
        <v>691</v>
      </c>
      <c r="E35" s="1" t="s">
        <v>63</v>
      </c>
      <c r="F35" s="1" t="s">
        <v>40</v>
      </c>
      <c r="G35" s="1">
        <v>78153</v>
      </c>
      <c r="K35" s="58"/>
      <c r="M35" s="56"/>
      <c r="N35" s="18">
        <v>250</v>
      </c>
      <c r="O35" s="18"/>
      <c r="P35" s="18"/>
      <c r="Q35" s="18"/>
      <c r="R35" s="19">
        <f t="shared" si="3"/>
        <v>250</v>
      </c>
      <c r="S35" s="19">
        <f t="shared" si="4"/>
        <v>0</v>
      </c>
      <c r="T35" s="18"/>
      <c r="U35" s="20">
        <f t="shared" si="5"/>
        <v>250</v>
      </c>
      <c r="V35" s="1" t="s">
        <v>363</v>
      </c>
    </row>
    <row r="36" spans="1:22" ht="14.4">
      <c r="A36" s="13" t="s">
        <v>362</v>
      </c>
      <c r="B36" s="1" t="s">
        <v>362</v>
      </c>
      <c r="C36" s="2" t="s">
        <v>692</v>
      </c>
      <c r="D36" s="1" t="s">
        <v>693</v>
      </c>
      <c r="E36" s="1" t="s">
        <v>37</v>
      </c>
      <c r="F36" s="1" t="s">
        <v>40</v>
      </c>
      <c r="G36" s="1">
        <v>78201</v>
      </c>
      <c r="H36" s="1" t="s">
        <v>694</v>
      </c>
      <c r="I36" s="1" t="s">
        <v>695</v>
      </c>
      <c r="K36" s="31">
        <v>45617</v>
      </c>
      <c r="L36" s="54">
        <v>2974</v>
      </c>
      <c r="M36" s="56"/>
      <c r="N36" s="18">
        <v>500</v>
      </c>
      <c r="O36" s="18"/>
      <c r="P36" s="18"/>
      <c r="Q36" s="18"/>
      <c r="R36" s="19">
        <f t="shared" si="3"/>
        <v>500</v>
      </c>
      <c r="S36" s="19">
        <f t="shared" si="4"/>
        <v>0</v>
      </c>
      <c r="T36" s="18"/>
      <c r="U36" s="20">
        <f t="shared" si="5"/>
        <v>500</v>
      </c>
      <c r="V36" s="1" t="s">
        <v>368</v>
      </c>
    </row>
    <row r="37" spans="1:22" ht="14.4">
      <c r="A37" s="13" t="s">
        <v>362</v>
      </c>
      <c r="C37" s="2" t="s">
        <v>696</v>
      </c>
      <c r="D37" s="1" t="s">
        <v>77</v>
      </c>
      <c r="E37" s="1" t="s">
        <v>37</v>
      </c>
      <c r="F37" s="1" t="s">
        <v>40</v>
      </c>
      <c r="G37" s="1">
        <v>78222</v>
      </c>
      <c r="J37" s="1" t="s">
        <v>855</v>
      </c>
      <c r="M37" s="56"/>
      <c r="N37" s="18">
        <v>500</v>
      </c>
      <c r="O37" s="18"/>
      <c r="P37" s="18"/>
      <c r="Q37" s="18"/>
      <c r="R37" s="19">
        <f t="shared" si="3"/>
        <v>500</v>
      </c>
      <c r="S37" s="19">
        <f t="shared" si="4"/>
        <v>0</v>
      </c>
      <c r="T37" s="18"/>
      <c r="U37" s="20">
        <f t="shared" si="5"/>
        <v>500</v>
      </c>
      <c r="V37" s="1"/>
    </row>
    <row r="38" spans="1:22" ht="14.4">
      <c r="A38" s="13"/>
      <c r="C38" s="2" t="s">
        <v>697</v>
      </c>
      <c r="M38" s="56"/>
      <c r="N38" s="18"/>
      <c r="O38" s="18"/>
      <c r="P38" s="18"/>
      <c r="Q38" s="18"/>
      <c r="R38" s="19">
        <f t="shared" si="3"/>
        <v>0</v>
      </c>
      <c r="S38" s="19">
        <f t="shared" si="4"/>
        <v>0</v>
      </c>
      <c r="T38" s="25"/>
      <c r="U38" s="20">
        <f t="shared" si="5"/>
        <v>0</v>
      </c>
      <c r="V38" s="1"/>
    </row>
    <row r="39" spans="1:22" ht="14.4">
      <c r="A39" s="13" t="s">
        <v>362</v>
      </c>
      <c r="C39" s="2" t="s">
        <v>698</v>
      </c>
      <c r="D39" s="1" t="s">
        <v>699</v>
      </c>
      <c r="E39" s="1" t="s">
        <v>158</v>
      </c>
      <c r="F39" s="1" t="s">
        <v>40</v>
      </c>
      <c r="G39" s="1">
        <v>78056</v>
      </c>
      <c r="H39" s="1" t="s">
        <v>700</v>
      </c>
      <c r="I39" s="1" t="s">
        <v>463</v>
      </c>
      <c r="J39" s="1" t="s">
        <v>856</v>
      </c>
      <c r="M39" s="56"/>
      <c r="N39" s="18">
        <v>250</v>
      </c>
      <c r="O39" s="18"/>
      <c r="P39" s="18"/>
      <c r="Q39" s="18"/>
      <c r="R39" s="19">
        <f t="shared" si="3"/>
        <v>250</v>
      </c>
      <c r="S39" s="19">
        <f t="shared" si="4"/>
        <v>0</v>
      </c>
      <c r="T39" s="18"/>
      <c r="U39" s="20">
        <f t="shared" si="5"/>
        <v>250</v>
      </c>
      <c r="V39" s="1"/>
    </row>
    <row r="40" spans="1:22" ht="14.4">
      <c r="A40" s="13" t="s">
        <v>362</v>
      </c>
      <c r="C40" s="2" t="s">
        <v>701</v>
      </c>
      <c r="M40" s="56"/>
      <c r="N40" s="18"/>
      <c r="O40" s="18"/>
      <c r="P40" s="18"/>
      <c r="Q40" s="18"/>
      <c r="R40" s="19">
        <f t="shared" si="3"/>
        <v>0</v>
      </c>
      <c r="S40" s="19">
        <f t="shared" si="4"/>
        <v>0</v>
      </c>
      <c r="T40" s="18">
        <v>2000</v>
      </c>
      <c r="U40" s="20">
        <f t="shared" si="5"/>
        <v>2000</v>
      </c>
      <c r="V40" s="1"/>
    </row>
    <row r="41" spans="1:22" ht="14.4">
      <c r="A41" s="13" t="s">
        <v>362</v>
      </c>
      <c r="C41" s="2" t="s">
        <v>702</v>
      </c>
      <c r="D41" s="1" t="s">
        <v>703</v>
      </c>
      <c r="E41" s="1" t="s">
        <v>129</v>
      </c>
      <c r="F41" s="1" t="s">
        <v>40</v>
      </c>
      <c r="G41" s="1">
        <v>78155</v>
      </c>
      <c r="H41" s="1" t="s">
        <v>704</v>
      </c>
      <c r="I41" s="1" t="s">
        <v>705</v>
      </c>
      <c r="M41" s="56"/>
      <c r="N41" s="18">
        <v>300</v>
      </c>
      <c r="O41" s="18"/>
      <c r="P41" s="18"/>
      <c r="Q41" s="18"/>
      <c r="R41" s="19">
        <f t="shared" si="3"/>
        <v>300</v>
      </c>
      <c r="S41" s="19">
        <f t="shared" si="4"/>
        <v>0</v>
      </c>
      <c r="T41" s="18"/>
      <c r="U41" s="20">
        <f t="shared" si="5"/>
        <v>300</v>
      </c>
      <c r="V41" s="1"/>
    </row>
    <row r="42" spans="1:22" ht="14.4">
      <c r="A42" s="13" t="s">
        <v>362</v>
      </c>
      <c r="B42" s="57" t="s">
        <v>362</v>
      </c>
      <c r="C42" s="2" t="s">
        <v>706</v>
      </c>
      <c r="D42" s="1" t="s">
        <v>707</v>
      </c>
      <c r="E42" s="1" t="s">
        <v>115</v>
      </c>
      <c r="F42" s="1" t="s">
        <v>40</v>
      </c>
      <c r="G42" s="1">
        <v>78064</v>
      </c>
      <c r="H42" s="1" t="s">
        <v>708</v>
      </c>
      <c r="I42" s="1" t="s">
        <v>433</v>
      </c>
      <c r="J42" s="1" t="s">
        <v>434</v>
      </c>
      <c r="K42" s="31">
        <v>45635</v>
      </c>
      <c r="L42" s="1">
        <v>3060</v>
      </c>
      <c r="M42" s="56"/>
      <c r="N42" s="18">
        <v>250</v>
      </c>
      <c r="O42" s="18"/>
      <c r="P42" s="18"/>
      <c r="Q42" s="18"/>
      <c r="R42" s="19">
        <f t="shared" si="3"/>
        <v>250</v>
      </c>
      <c r="S42" s="19">
        <f t="shared" si="4"/>
        <v>0</v>
      </c>
      <c r="T42" s="18"/>
      <c r="U42" s="20">
        <f t="shared" si="5"/>
        <v>250</v>
      </c>
      <c r="V42" s="1" t="s">
        <v>363</v>
      </c>
    </row>
    <row r="43" spans="1:22" ht="14.4">
      <c r="A43" s="13" t="s">
        <v>362</v>
      </c>
      <c r="B43" s="54" t="s">
        <v>362</v>
      </c>
      <c r="C43" s="2" t="s">
        <v>709</v>
      </c>
      <c r="D43" s="1" t="s">
        <v>710</v>
      </c>
      <c r="E43" s="1" t="s">
        <v>245</v>
      </c>
      <c r="F43" s="1" t="s">
        <v>40</v>
      </c>
      <c r="G43" s="1">
        <v>78026</v>
      </c>
      <c r="H43" s="1" t="s">
        <v>711</v>
      </c>
      <c r="I43" s="1" t="s">
        <v>537</v>
      </c>
      <c r="J43" s="1" t="s">
        <v>709</v>
      </c>
      <c r="K43" s="31">
        <v>45635</v>
      </c>
      <c r="L43" s="1">
        <v>3138</v>
      </c>
      <c r="M43" s="56"/>
      <c r="N43" s="18">
        <v>5000</v>
      </c>
      <c r="O43" s="18"/>
      <c r="P43" s="18"/>
      <c r="Q43" s="18"/>
      <c r="R43" s="19">
        <f t="shared" si="3"/>
        <v>5000</v>
      </c>
      <c r="S43" s="19">
        <f t="shared" si="4"/>
        <v>0</v>
      </c>
      <c r="T43" s="18"/>
      <c r="U43" s="20">
        <f t="shared" si="5"/>
        <v>5000</v>
      </c>
      <c r="V43" s="1" t="s">
        <v>379</v>
      </c>
    </row>
    <row r="44" spans="1:22" ht="14.4">
      <c r="A44" s="13" t="s">
        <v>362</v>
      </c>
      <c r="C44" s="2" t="s">
        <v>712</v>
      </c>
      <c r="D44" s="1" t="s">
        <v>263</v>
      </c>
      <c r="E44" s="1" t="s">
        <v>178</v>
      </c>
      <c r="F44" s="1" t="s">
        <v>40</v>
      </c>
      <c r="G44" s="1">
        <v>78948</v>
      </c>
      <c r="H44" s="1" t="s">
        <v>713</v>
      </c>
      <c r="I44" s="1" t="s">
        <v>714</v>
      </c>
      <c r="M44" s="56"/>
      <c r="N44" s="18">
        <v>250</v>
      </c>
      <c r="O44" s="18"/>
      <c r="P44" s="18"/>
      <c r="Q44" s="18"/>
      <c r="R44" s="19">
        <f t="shared" si="3"/>
        <v>250</v>
      </c>
      <c r="S44" s="19">
        <f t="shared" si="4"/>
        <v>0</v>
      </c>
      <c r="T44" s="18"/>
      <c r="U44" s="20">
        <f t="shared" si="5"/>
        <v>250</v>
      </c>
      <c r="V44" s="1"/>
    </row>
    <row r="45" spans="1:22" ht="14.4">
      <c r="A45" s="13" t="s">
        <v>362</v>
      </c>
      <c r="C45" s="2" t="s">
        <v>715</v>
      </c>
      <c r="D45" s="1" t="s">
        <v>263</v>
      </c>
      <c r="E45" s="1" t="s">
        <v>178</v>
      </c>
      <c r="F45" s="1" t="s">
        <v>40</v>
      </c>
      <c r="G45" s="1">
        <v>78948</v>
      </c>
      <c r="H45" s="1" t="s">
        <v>716</v>
      </c>
      <c r="I45" s="1" t="s">
        <v>717</v>
      </c>
      <c r="M45" s="56"/>
      <c r="N45" s="18">
        <v>250</v>
      </c>
      <c r="O45" s="18"/>
      <c r="P45" s="18"/>
      <c r="Q45" s="18"/>
      <c r="R45" s="19">
        <f t="shared" si="3"/>
        <v>250</v>
      </c>
      <c r="S45" s="19">
        <f t="shared" si="4"/>
        <v>0</v>
      </c>
      <c r="T45" s="18">
        <v>91.35</v>
      </c>
      <c r="U45" s="20">
        <f t="shared" si="5"/>
        <v>341.35</v>
      </c>
      <c r="V45" s="1"/>
    </row>
    <row r="46" spans="1:22" ht="14.4">
      <c r="A46" s="13"/>
      <c r="B46" s="57" t="s">
        <v>362</v>
      </c>
      <c r="C46" s="2" t="s">
        <v>718</v>
      </c>
      <c r="K46" s="31">
        <v>45635</v>
      </c>
      <c r="L46" s="1">
        <v>3060</v>
      </c>
      <c r="M46" s="56"/>
      <c r="N46" s="18">
        <v>500</v>
      </c>
      <c r="O46" s="18"/>
      <c r="P46" s="18"/>
      <c r="Q46" s="18"/>
      <c r="R46" s="19">
        <f t="shared" si="3"/>
        <v>500</v>
      </c>
      <c r="S46" s="19">
        <f t="shared" si="4"/>
        <v>0</v>
      </c>
      <c r="T46" s="18"/>
      <c r="U46" s="20">
        <f t="shared" si="5"/>
        <v>500</v>
      </c>
      <c r="V46" s="1" t="s">
        <v>368</v>
      </c>
    </row>
    <row r="47" spans="1:22" ht="14.4">
      <c r="A47" s="13" t="s">
        <v>362</v>
      </c>
      <c r="B47" s="1"/>
      <c r="C47" s="2" t="s">
        <v>168</v>
      </c>
      <c r="M47" s="56"/>
      <c r="N47" s="18">
        <v>12500</v>
      </c>
      <c r="O47" s="18">
        <v>2000</v>
      </c>
      <c r="P47" s="18"/>
      <c r="Q47" s="18"/>
      <c r="R47" s="19">
        <f t="shared" si="3"/>
        <v>14500</v>
      </c>
      <c r="S47" s="19">
        <f t="shared" si="4"/>
        <v>0</v>
      </c>
      <c r="T47" s="18"/>
      <c r="U47" s="20">
        <f t="shared" si="5"/>
        <v>14500</v>
      </c>
      <c r="V47" s="1" t="s">
        <v>373</v>
      </c>
    </row>
    <row r="48" spans="1:22" ht="14.4">
      <c r="A48" s="13"/>
      <c r="C48" s="2" t="s">
        <v>719</v>
      </c>
      <c r="M48" s="56"/>
      <c r="N48" s="18">
        <v>5000</v>
      </c>
      <c r="O48" s="18"/>
      <c r="P48" s="18"/>
      <c r="Q48" s="18"/>
      <c r="R48" s="19">
        <f t="shared" si="3"/>
        <v>5000</v>
      </c>
      <c r="S48" s="19">
        <f t="shared" si="4"/>
        <v>0</v>
      </c>
      <c r="T48" s="18"/>
      <c r="U48" s="20">
        <f t="shared" si="5"/>
        <v>5000</v>
      </c>
      <c r="V48" s="1"/>
    </row>
    <row r="49" spans="1:22" ht="14.4">
      <c r="A49" s="13" t="s">
        <v>362</v>
      </c>
      <c r="C49" s="2" t="s">
        <v>720</v>
      </c>
      <c r="D49" s="1" t="s">
        <v>721</v>
      </c>
      <c r="E49" s="1" t="s">
        <v>63</v>
      </c>
      <c r="F49" s="1" t="s">
        <v>40</v>
      </c>
      <c r="G49" s="1">
        <v>78154</v>
      </c>
      <c r="H49" s="1" t="s">
        <v>722</v>
      </c>
      <c r="I49" s="1" t="s">
        <v>723</v>
      </c>
      <c r="J49" s="1" t="s">
        <v>477</v>
      </c>
      <c r="K49" s="58">
        <v>45679</v>
      </c>
      <c r="L49" s="1">
        <v>3276</v>
      </c>
      <c r="M49" s="56"/>
      <c r="N49" s="18"/>
      <c r="O49" s="18">
        <v>1000</v>
      </c>
      <c r="P49" s="18"/>
      <c r="Q49" s="18"/>
      <c r="R49" s="19">
        <f t="shared" si="3"/>
        <v>1000</v>
      </c>
      <c r="S49" s="19">
        <f t="shared" si="4"/>
        <v>0</v>
      </c>
      <c r="T49" s="18"/>
      <c r="U49" s="20">
        <f t="shared" si="5"/>
        <v>1000</v>
      </c>
      <c r="V49" s="1" t="s">
        <v>373</v>
      </c>
    </row>
    <row r="50" spans="1:22" ht="14.4">
      <c r="A50" s="13" t="s">
        <v>362</v>
      </c>
      <c r="C50" s="2" t="s">
        <v>724</v>
      </c>
      <c r="D50" s="1" t="s">
        <v>174</v>
      </c>
      <c r="E50" s="1" t="s">
        <v>175</v>
      </c>
      <c r="F50" s="1" t="s">
        <v>40</v>
      </c>
      <c r="G50" s="1">
        <v>78063</v>
      </c>
      <c r="H50" s="1" t="s">
        <v>725</v>
      </c>
      <c r="J50" s="1" t="s">
        <v>857</v>
      </c>
      <c r="M50" s="56"/>
      <c r="N50" s="18">
        <v>300</v>
      </c>
      <c r="O50" s="18"/>
      <c r="P50" s="18"/>
      <c r="Q50" s="18"/>
      <c r="R50" s="19">
        <f t="shared" si="3"/>
        <v>300</v>
      </c>
      <c r="S50" s="19">
        <f t="shared" si="4"/>
        <v>0</v>
      </c>
      <c r="T50" s="18"/>
      <c r="U50" s="20">
        <f t="shared" si="5"/>
        <v>300</v>
      </c>
      <c r="V50" s="1"/>
    </row>
    <row r="51" spans="1:22" ht="14.4">
      <c r="A51" s="13" t="s">
        <v>362</v>
      </c>
      <c r="B51" s="54" t="s">
        <v>362</v>
      </c>
      <c r="C51" s="2" t="s">
        <v>176</v>
      </c>
      <c r="D51" s="1" t="s">
        <v>177</v>
      </c>
      <c r="E51" s="1" t="s">
        <v>178</v>
      </c>
      <c r="F51" s="1" t="s">
        <v>40</v>
      </c>
      <c r="G51" s="1">
        <v>78948</v>
      </c>
      <c r="H51" s="1" t="s">
        <v>726</v>
      </c>
      <c r="I51" s="1" t="s">
        <v>727</v>
      </c>
      <c r="J51" s="1" t="s">
        <v>858</v>
      </c>
      <c r="K51" s="55">
        <v>45672</v>
      </c>
      <c r="L51" s="1">
        <v>3252</v>
      </c>
      <c r="M51" s="56"/>
      <c r="N51" s="18">
        <v>250</v>
      </c>
      <c r="O51" s="18"/>
      <c r="P51" s="18"/>
      <c r="Q51" s="18"/>
      <c r="R51" s="19">
        <f t="shared" si="3"/>
        <v>250</v>
      </c>
      <c r="S51" s="19">
        <f t="shared" si="4"/>
        <v>0</v>
      </c>
      <c r="T51" s="18"/>
      <c r="U51" s="20">
        <f t="shared" si="5"/>
        <v>250</v>
      </c>
      <c r="V51" s="1" t="s">
        <v>363</v>
      </c>
    </row>
    <row r="52" spans="1:22" ht="14.4">
      <c r="A52" s="13" t="s">
        <v>362</v>
      </c>
      <c r="C52" s="2" t="s">
        <v>728</v>
      </c>
      <c r="D52" s="1" t="s">
        <v>729</v>
      </c>
      <c r="E52" s="1" t="s">
        <v>87</v>
      </c>
      <c r="F52" s="1" t="s">
        <v>40</v>
      </c>
      <c r="G52" s="1">
        <v>78101</v>
      </c>
      <c r="H52" s="1" t="s">
        <v>730</v>
      </c>
      <c r="I52" s="1" t="s">
        <v>422</v>
      </c>
      <c r="M52" s="56"/>
      <c r="N52" s="18">
        <v>250</v>
      </c>
      <c r="O52" s="18"/>
      <c r="P52" s="18"/>
      <c r="Q52" s="18"/>
      <c r="R52" s="19">
        <f t="shared" si="3"/>
        <v>250</v>
      </c>
      <c r="S52" s="19">
        <f t="shared" si="4"/>
        <v>0</v>
      </c>
      <c r="T52" s="18"/>
      <c r="U52" s="20">
        <f t="shared" si="5"/>
        <v>250</v>
      </c>
      <c r="V52" s="1"/>
    </row>
    <row r="53" spans="1:22" ht="14.4">
      <c r="A53" s="13" t="s">
        <v>362</v>
      </c>
      <c r="C53" s="2" t="s">
        <v>731</v>
      </c>
      <c r="M53" s="56"/>
      <c r="N53" s="18"/>
      <c r="O53" s="18"/>
      <c r="P53" s="18"/>
      <c r="Q53" s="18"/>
      <c r="R53" s="19">
        <f t="shared" si="3"/>
        <v>0</v>
      </c>
      <c r="S53" s="19">
        <f t="shared" si="4"/>
        <v>0</v>
      </c>
      <c r="T53" s="18">
        <v>2000</v>
      </c>
      <c r="U53" s="20">
        <f t="shared" si="5"/>
        <v>2000</v>
      </c>
      <c r="V53" s="1"/>
    </row>
    <row r="54" spans="1:22" ht="14.4">
      <c r="A54" s="13"/>
      <c r="C54" s="2" t="s">
        <v>732</v>
      </c>
      <c r="D54" s="1" t="s">
        <v>733</v>
      </c>
      <c r="E54" s="1" t="s">
        <v>37</v>
      </c>
      <c r="F54" s="1" t="s">
        <v>40</v>
      </c>
      <c r="G54" s="1">
        <v>78217</v>
      </c>
      <c r="J54" s="1" t="s">
        <v>859</v>
      </c>
      <c r="M54" s="56"/>
      <c r="N54" s="18">
        <v>250</v>
      </c>
      <c r="O54" s="18"/>
      <c r="P54" s="18"/>
      <c r="Q54" s="18"/>
      <c r="R54" s="19">
        <f t="shared" si="3"/>
        <v>250</v>
      </c>
      <c r="S54" s="19">
        <f t="shared" si="4"/>
        <v>0</v>
      </c>
      <c r="T54" s="18"/>
      <c r="U54" s="20">
        <f t="shared" si="5"/>
        <v>250</v>
      </c>
      <c r="V54" s="1"/>
    </row>
    <row r="55" spans="1:22" ht="14.4">
      <c r="A55" s="13" t="s">
        <v>362</v>
      </c>
      <c r="C55" s="2" t="s">
        <v>734</v>
      </c>
      <c r="D55" s="1" t="s">
        <v>735</v>
      </c>
      <c r="E55" s="1" t="s">
        <v>87</v>
      </c>
      <c r="F55" s="1" t="s">
        <v>40</v>
      </c>
      <c r="G55" s="1">
        <v>78101</v>
      </c>
      <c r="H55" s="1" t="s">
        <v>736</v>
      </c>
      <c r="I55" s="1" t="s">
        <v>485</v>
      </c>
      <c r="J55" s="1" t="s">
        <v>860</v>
      </c>
      <c r="K55" s="58">
        <v>45679</v>
      </c>
      <c r="L55" s="1">
        <v>3276</v>
      </c>
      <c r="M55" s="56"/>
      <c r="N55" s="18"/>
      <c r="O55" s="18"/>
      <c r="P55" s="18"/>
      <c r="Q55" s="18">
        <v>300</v>
      </c>
      <c r="R55" s="19">
        <f t="shared" si="3"/>
        <v>0</v>
      </c>
      <c r="S55" s="19">
        <f t="shared" si="4"/>
        <v>300</v>
      </c>
      <c r="T55" s="18"/>
      <c r="U55" s="20">
        <f t="shared" si="5"/>
        <v>300</v>
      </c>
      <c r="V55" s="1" t="s">
        <v>363</v>
      </c>
    </row>
    <row r="56" spans="1:22" ht="14.4">
      <c r="A56" s="13" t="s">
        <v>362</v>
      </c>
      <c r="B56" s="54" t="s">
        <v>362</v>
      </c>
      <c r="C56" s="2" t="s">
        <v>737</v>
      </c>
      <c r="D56" s="1" t="s">
        <v>738</v>
      </c>
      <c r="E56" s="1" t="s">
        <v>37</v>
      </c>
      <c r="F56" s="1" t="s">
        <v>40</v>
      </c>
      <c r="G56" s="1">
        <v>78257</v>
      </c>
      <c r="H56" s="1" t="s">
        <v>739</v>
      </c>
      <c r="I56" s="1" t="s">
        <v>740</v>
      </c>
      <c r="J56" s="1" t="s">
        <v>861</v>
      </c>
      <c r="K56" s="55">
        <v>45672</v>
      </c>
      <c r="L56" s="1">
        <v>3252</v>
      </c>
      <c r="M56" s="56"/>
      <c r="N56" s="18">
        <v>500</v>
      </c>
      <c r="O56" s="18"/>
      <c r="P56" s="18"/>
      <c r="Q56" s="18"/>
      <c r="R56" s="19">
        <f t="shared" si="3"/>
        <v>500</v>
      </c>
      <c r="S56" s="19">
        <f t="shared" si="4"/>
        <v>0</v>
      </c>
      <c r="T56" s="18"/>
      <c r="U56" s="20">
        <f t="shared" si="5"/>
        <v>500</v>
      </c>
      <c r="V56" s="1" t="s">
        <v>368</v>
      </c>
    </row>
    <row r="57" spans="1:22" ht="14.4">
      <c r="A57" s="13" t="s">
        <v>362</v>
      </c>
      <c r="C57" s="2" t="s">
        <v>5</v>
      </c>
      <c r="D57" s="1" t="s">
        <v>191</v>
      </c>
      <c r="E57" s="1" t="s">
        <v>192</v>
      </c>
      <c r="F57" s="1" t="s">
        <v>40</v>
      </c>
      <c r="G57" s="1">
        <v>78015</v>
      </c>
      <c r="J57" s="1" t="s">
        <v>862</v>
      </c>
      <c r="K57" s="58"/>
      <c r="M57" s="56"/>
      <c r="N57" s="18">
        <v>1500</v>
      </c>
      <c r="O57" s="18"/>
      <c r="P57" s="18"/>
      <c r="Q57" s="18"/>
      <c r="R57" s="19">
        <f t="shared" si="3"/>
        <v>1500</v>
      </c>
      <c r="S57" s="19">
        <f t="shared" si="4"/>
        <v>0</v>
      </c>
      <c r="T57" s="18"/>
      <c r="U57" s="20">
        <f t="shared" si="5"/>
        <v>1500</v>
      </c>
      <c r="V57" s="1" t="s">
        <v>373</v>
      </c>
    </row>
    <row r="58" spans="1:22" ht="14.4">
      <c r="A58" s="13" t="s">
        <v>362</v>
      </c>
      <c r="C58" s="2" t="s">
        <v>741</v>
      </c>
      <c r="J58" s="1" t="s">
        <v>99</v>
      </c>
      <c r="K58" s="58"/>
      <c r="M58" s="56"/>
      <c r="N58" s="18"/>
      <c r="O58" s="18"/>
      <c r="P58" s="18"/>
      <c r="Q58" s="18"/>
      <c r="R58" s="19">
        <f t="shared" si="3"/>
        <v>0</v>
      </c>
      <c r="S58" s="19">
        <f t="shared" si="4"/>
        <v>0</v>
      </c>
      <c r="T58" s="18">
        <v>72720</v>
      </c>
      <c r="U58" s="20">
        <f t="shared" si="5"/>
        <v>72720</v>
      </c>
      <c r="V58" s="1" t="s">
        <v>382</v>
      </c>
    </row>
    <row r="59" spans="1:22" ht="14.4">
      <c r="A59" s="13" t="s">
        <v>362</v>
      </c>
      <c r="C59" s="2" t="s">
        <v>742</v>
      </c>
      <c r="D59" s="1" t="s">
        <v>743</v>
      </c>
      <c r="E59" s="1" t="s">
        <v>37</v>
      </c>
      <c r="F59" s="1" t="s">
        <v>40</v>
      </c>
      <c r="G59" s="1">
        <v>78219</v>
      </c>
      <c r="H59" s="1" t="s">
        <v>491</v>
      </c>
      <c r="J59" s="1" t="s">
        <v>863</v>
      </c>
      <c r="M59" s="56"/>
      <c r="N59" s="18"/>
      <c r="O59" s="18"/>
      <c r="P59" s="18"/>
      <c r="Q59" s="18"/>
      <c r="R59" s="19">
        <f t="shared" si="3"/>
        <v>0</v>
      </c>
      <c r="S59" s="19">
        <f t="shared" si="4"/>
        <v>0</v>
      </c>
      <c r="T59" s="18">
        <v>32640</v>
      </c>
      <c r="U59" s="20">
        <f t="shared" si="5"/>
        <v>32640</v>
      </c>
      <c r="V59" s="1" t="s">
        <v>382</v>
      </c>
    </row>
    <row r="60" spans="1:22" ht="14.4">
      <c r="A60" s="13" t="s">
        <v>362</v>
      </c>
      <c r="C60" s="2" t="s">
        <v>195</v>
      </c>
      <c r="D60" s="1" t="s">
        <v>196</v>
      </c>
      <c r="E60" s="1" t="s">
        <v>150</v>
      </c>
      <c r="F60" s="1" t="s">
        <v>40</v>
      </c>
      <c r="G60" s="1">
        <v>78861</v>
      </c>
      <c r="H60" s="1" t="s">
        <v>744</v>
      </c>
      <c r="I60" s="1" t="s">
        <v>495</v>
      </c>
      <c r="J60" s="1" t="s">
        <v>864</v>
      </c>
      <c r="K60" s="58">
        <v>45674</v>
      </c>
      <c r="M60" s="56"/>
      <c r="N60" s="18"/>
      <c r="O60" s="18"/>
      <c r="P60" s="18"/>
      <c r="Q60" s="18">
        <v>300</v>
      </c>
      <c r="R60" s="19">
        <f t="shared" si="3"/>
        <v>0</v>
      </c>
      <c r="S60" s="19">
        <f t="shared" si="4"/>
        <v>300</v>
      </c>
      <c r="T60" s="18"/>
      <c r="U60" s="20">
        <f t="shared" si="5"/>
        <v>300</v>
      </c>
      <c r="V60" s="1" t="s">
        <v>363</v>
      </c>
    </row>
    <row r="61" spans="1:22" ht="14.4">
      <c r="A61" s="13"/>
      <c r="C61" s="2" t="s">
        <v>197</v>
      </c>
      <c r="J61" s="1" t="s">
        <v>498</v>
      </c>
      <c r="M61" s="56"/>
      <c r="N61" s="18"/>
      <c r="O61" s="18"/>
      <c r="P61" s="18"/>
      <c r="Q61" s="18"/>
      <c r="R61" s="19">
        <f t="shared" si="3"/>
        <v>0</v>
      </c>
      <c r="S61" s="19">
        <f t="shared" si="4"/>
        <v>0</v>
      </c>
      <c r="T61" s="18">
        <v>250</v>
      </c>
      <c r="U61" s="20">
        <f t="shared" si="5"/>
        <v>250</v>
      </c>
      <c r="V61" s="1"/>
    </row>
    <row r="62" spans="1:22" ht="14.4">
      <c r="A62" s="13" t="s">
        <v>362</v>
      </c>
      <c r="B62" s="1" t="s">
        <v>362</v>
      </c>
      <c r="C62" s="2" t="s">
        <v>745</v>
      </c>
      <c r="D62" s="1" t="s">
        <v>746</v>
      </c>
      <c r="E62" s="1" t="s">
        <v>37</v>
      </c>
      <c r="F62" s="1" t="s">
        <v>40</v>
      </c>
      <c r="G62" s="1">
        <v>78231</v>
      </c>
      <c r="H62" s="1" t="s">
        <v>747</v>
      </c>
      <c r="I62" s="1" t="s">
        <v>748</v>
      </c>
      <c r="J62" s="1" t="s">
        <v>434</v>
      </c>
      <c r="K62" s="31">
        <v>45617</v>
      </c>
      <c r="L62" s="54">
        <v>2974</v>
      </c>
      <c r="M62" s="56"/>
      <c r="N62" s="18">
        <v>3000</v>
      </c>
      <c r="O62" s="18"/>
      <c r="P62" s="18"/>
      <c r="Q62" s="18"/>
      <c r="R62" s="19">
        <f t="shared" si="3"/>
        <v>3000</v>
      </c>
      <c r="S62" s="19">
        <f t="shared" si="4"/>
        <v>0</v>
      </c>
      <c r="T62" s="18"/>
      <c r="U62" s="20">
        <f t="shared" si="5"/>
        <v>3000</v>
      </c>
      <c r="V62" s="1" t="s">
        <v>367</v>
      </c>
    </row>
    <row r="63" spans="1:22" ht="14.4">
      <c r="A63" s="13" t="s">
        <v>362</v>
      </c>
      <c r="B63" s="54" t="s">
        <v>362</v>
      </c>
      <c r="C63" s="2" t="s">
        <v>209</v>
      </c>
      <c r="D63" s="1" t="s">
        <v>749</v>
      </c>
      <c r="E63" s="1" t="s">
        <v>37</v>
      </c>
      <c r="F63" s="1" t="s">
        <v>40</v>
      </c>
      <c r="G63" s="1">
        <v>78218</v>
      </c>
      <c r="H63" s="1" t="s">
        <v>750</v>
      </c>
      <c r="I63" s="1" t="s">
        <v>507</v>
      </c>
      <c r="K63" s="55">
        <v>45672</v>
      </c>
      <c r="L63" s="1">
        <v>3252</v>
      </c>
      <c r="M63" s="56"/>
      <c r="N63" s="18"/>
      <c r="O63" s="18"/>
      <c r="P63" s="18"/>
      <c r="Q63" s="18">
        <v>300</v>
      </c>
      <c r="R63" s="19">
        <f t="shared" si="3"/>
        <v>0</v>
      </c>
      <c r="S63" s="19">
        <f t="shared" si="4"/>
        <v>300</v>
      </c>
      <c r="T63" s="18"/>
      <c r="U63" s="20">
        <f t="shared" si="5"/>
        <v>300</v>
      </c>
      <c r="V63" s="1" t="s">
        <v>363</v>
      </c>
    </row>
    <row r="64" spans="1:22" ht="14.4">
      <c r="A64" s="13"/>
      <c r="C64" s="2" t="s">
        <v>751</v>
      </c>
      <c r="D64" s="1" t="s">
        <v>752</v>
      </c>
      <c r="E64" s="1" t="s">
        <v>37</v>
      </c>
      <c r="F64" s="1" t="s">
        <v>40</v>
      </c>
      <c r="G64" s="1">
        <v>78210</v>
      </c>
      <c r="K64" s="58"/>
      <c r="M64" s="56"/>
      <c r="N64" s="18">
        <v>2500</v>
      </c>
      <c r="O64" s="18"/>
      <c r="P64" s="18"/>
      <c r="Q64" s="18"/>
      <c r="R64" s="19">
        <f t="shared" si="3"/>
        <v>2500</v>
      </c>
      <c r="S64" s="19">
        <f t="shared" si="4"/>
        <v>0</v>
      </c>
      <c r="T64" s="18"/>
      <c r="U64" s="20">
        <f t="shared" si="5"/>
        <v>2500</v>
      </c>
      <c r="V64" s="1" t="s">
        <v>367</v>
      </c>
    </row>
    <row r="65" spans="1:22" ht="14.4">
      <c r="A65" s="13" t="s">
        <v>362</v>
      </c>
      <c r="C65" s="2" t="s">
        <v>753</v>
      </c>
      <c r="D65" s="1" t="s">
        <v>754</v>
      </c>
      <c r="E65" s="1" t="s">
        <v>755</v>
      </c>
      <c r="F65" s="1" t="s">
        <v>40</v>
      </c>
      <c r="G65" s="1">
        <v>78666</v>
      </c>
      <c r="H65" s="1" t="s">
        <v>756</v>
      </c>
      <c r="I65" s="1" t="s">
        <v>757</v>
      </c>
      <c r="J65" s="1" t="s">
        <v>99</v>
      </c>
      <c r="K65" s="58"/>
      <c r="M65" s="56"/>
      <c r="N65" s="18"/>
      <c r="O65" s="18"/>
      <c r="P65" s="18"/>
      <c r="Q65" s="18"/>
      <c r="R65" s="19">
        <f t="shared" si="3"/>
        <v>0</v>
      </c>
      <c r="S65" s="19">
        <f t="shared" si="4"/>
        <v>0</v>
      </c>
      <c r="T65" s="18">
        <v>25000</v>
      </c>
      <c r="U65" s="20">
        <f t="shared" si="5"/>
        <v>25000</v>
      </c>
      <c r="V65" s="1" t="s">
        <v>382</v>
      </c>
    </row>
    <row r="66" spans="1:22" ht="14.4">
      <c r="A66" s="13"/>
      <c r="C66" s="2" t="s">
        <v>758</v>
      </c>
      <c r="M66" s="56"/>
      <c r="N66" s="18"/>
      <c r="O66" s="18" t="s">
        <v>865</v>
      </c>
      <c r="P66" s="18"/>
      <c r="Q66" s="18"/>
      <c r="R66" s="19">
        <f t="shared" si="3"/>
        <v>0</v>
      </c>
      <c r="S66" s="19">
        <f t="shared" si="4"/>
        <v>0</v>
      </c>
      <c r="T66" s="18"/>
      <c r="U66" s="20">
        <f t="shared" si="5"/>
        <v>0</v>
      </c>
      <c r="V66" s="1"/>
    </row>
    <row r="67" spans="1:22" ht="14.4">
      <c r="A67" s="13"/>
      <c r="C67" s="2" t="s">
        <v>498</v>
      </c>
      <c r="D67" s="1" t="s">
        <v>759</v>
      </c>
      <c r="E67" s="1" t="s">
        <v>199</v>
      </c>
      <c r="F67" s="1" t="s">
        <v>40</v>
      </c>
      <c r="G67" s="1">
        <v>78751</v>
      </c>
      <c r="H67" s="1" t="s">
        <v>760</v>
      </c>
      <c r="I67" s="1" t="s">
        <v>761</v>
      </c>
      <c r="J67" s="1" t="s">
        <v>434</v>
      </c>
      <c r="M67" s="56"/>
      <c r="N67" s="18">
        <v>250</v>
      </c>
      <c r="O67" s="18"/>
      <c r="P67" s="18"/>
      <c r="Q67" s="18"/>
      <c r="R67" s="19">
        <f t="shared" si="3"/>
        <v>250</v>
      </c>
      <c r="S67" s="19">
        <f t="shared" si="4"/>
        <v>0</v>
      </c>
      <c r="T67" s="18"/>
      <c r="U67" s="20">
        <f t="shared" si="5"/>
        <v>250</v>
      </c>
      <c r="V67" s="1"/>
    </row>
    <row r="68" spans="1:22" ht="14.4">
      <c r="A68" s="13" t="s">
        <v>362</v>
      </c>
      <c r="C68" s="2" t="s">
        <v>217</v>
      </c>
      <c r="D68" s="1" t="s">
        <v>762</v>
      </c>
      <c r="E68" s="1" t="s">
        <v>219</v>
      </c>
      <c r="F68" s="1" t="s">
        <v>40</v>
      </c>
      <c r="G68" s="1">
        <v>78118</v>
      </c>
      <c r="H68" s="1" t="s">
        <v>763</v>
      </c>
      <c r="M68" s="56"/>
      <c r="N68" s="18">
        <v>250</v>
      </c>
      <c r="O68" s="18"/>
      <c r="P68" s="18"/>
      <c r="Q68" s="18"/>
      <c r="R68" s="19">
        <f t="shared" si="3"/>
        <v>250</v>
      </c>
      <c r="S68" s="19">
        <f t="shared" si="4"/>
        <v>0</v>
      </c>
      <c r="T68" s="18"/>
      <c r="U68" s="20">
        <f t="shared" si="5"/>
        <v>250</v>
      </c>
      <c r="V68" s="1"/>
    </row>
    <row r="69" spans="1:22" ht="14.4">
      <c r="A69" s="13"/>
      <c r="C69" s="1" t="s">
        <v>220</v>
      </c>
      <c r="D69" s="1" t="s">
        <v>221</v>
      </c>
      <c r="E69" s="1" t="s">
        <v>37</v>
      </c>
      <c r="F69" s="1" t="s">
        <v>40</v>
      </c>
      <c r="G69" s="1">
        <v>78209</v>
      </c>
      <c r="H69" s="1" t="s">
        <v>764</v>
      </c>
      <c r="I69" s="1" t="s">
        <v>765</v>
      </c>
      <c r="J69" s="1" t="s">
        <v>434</v>
      </c>
      <c r="M69" s="56"/>
      <c r="N69" s="18"/>
      <c r="O69" s="18"/>
      <c r="P69" s="18"/>
      <c r="Q69" s="18"/>
      <c r="R69" s="19">
        <f t="shared" si="3"/>
        <v>0</v>
      </c>
      <c r="S69" s="19">
        <f t="shared" si="4"/>
        <v>0</v>
      </c>
      <c r="T69" s="18">
        <v>250</v>
      </c>
      <c r="U69" s="20">
        <f t="shared" si="5"/>
        <v>250</v>
      </c>
      <c r="V69" s="1"/>
    </row>
    <row r="70" spans="1:22" ht="14.4">
      <c r="A70" s="13"/>
      <c r="C70" s="2" t="s">
        <v>516</v>
      </c>
      <c r="M70" s="56"/>
      <c r="N70" s="18">
        <v>20000</v>
      </c>
      <c r="O70" s="18"/>
      <c r="P70" s="18"/>
      <c r="Q70" s="18"/>
      <c r="R70" s="19">
        <f t="shared" si="3"/>
        <v>20000</v>
      </c>
      <c r="S70" s="19">
        <f t="shared" si="4"/>
        <v>0</v>
      </c>
      <c r="T70" s="18"/>
      <c r="U70" s="20">
        <f t="shared" si="5"/>
        <v>20000</v>
      </c>
      <c r="V70" s="1"/>
    </row>
    <row r="71" spans="1:22" ht="14.4">
      <c r="A71" s="13" t="s">
        <v>362</v>
      </c>
      <c r="C71" s="2" t="s">
        <v>766</v>
      </c>
      <c r="D71" s="1" t="s">
        <v>226</v>
      </c>
      <c r="E71" s="1" t="s">
        <v>107</v>
      </c>
      <c r="F71" s="1" t="s">
        <v>40</v>
      </c>
      <c r="G71" s="1">
        <v>78016</v>
      </c>
      <c r="H71" s="1" t="s">
        <v>767</v>
      </c>
      <c r="J71" s="1" t="s">
        <v>426</v>
      </c>
      <c r="M71" s="56"/>
      <c r="N71" s="18">
        <v>500</v>
      </c>
      <c r="O71" s="18"/>
      <c r="P71" s="18"/>
      <c r="Q71" s="18"/>
      <c r="R71" s="19">
        <f t="shared" si="3"/>
        <v>500</v>
      </c>
      <c r="S71" s="19">
        <f t="shared" si="4"/>
        <v>0</v>
      </c>
      <c r="T71" s="18"/>
      <c r="U71" s="20">
        <f t="shared" si="5"/>
        <v>500</v>
      </c>
      <c r="V71" s="1"/>
    </row>
    <row r="72" spans="1:22" ht="14.4">
      <c r="A72" s="13"/>
      <c r="C72" s="2" t="s">
        <v>768</v>
      </c>
      <c r="D72" s="1" t="s">
        <v>769</v>
      </c>
      <c r="E72" s="1" t="s">
        <v>229</v>
      </c>
      <c r="F72" s="1" t="s">
        <v>40</v>
      </c>
      <c r="G72" s="1">
        <v>78014</v>
      </c>
      <c r="M72" s="56"/>
      <c r="N72" s="18"/>
      <c r="O72" s="18"/>
      <c r="P72" s="18"/>
      <c r="Q72" s="18"/>
      <c r="R72" s="19">
        <f t="shared" si="3"/>
        <v>0</v>
      </c>
      <c r="S72" s="19">
        <f t="shared" si="4"/>
        <v>0</v>
      </c>
      <c r="T72" s="18">
        <v>1666.5</v>
      </c>
      <c r="U72" s="20">
        <f t="shared" si="5"/>
        <v>1666.5</v>
      </c>
      <c r="V72" s="1"/>
    </row>
    <row r="73" spans="1:22" ht="14.4">
      <c r="A73" s="13" t="s">
        <v>362</v>
      </c>
      <c r="C73" s="2" t="s">
        <v>770</v>
      </c>
      <c r="D73" s="1" t="s">
        <v>236</v>
      </c>
      <c r="E73" s="1" t="s">
        <v>101</v>
      </c>
      <c r="F73" s="1" t="s">
        <v>40</v>
      </c>
      <c r="G73" s="1">
        <v>78121</v>
      </c>
      <c r="H73" s="1" t="s">
        <v>771</v>
      </c>
      <c r="I73" s="1" t="s">
        <v>524</v>
      </c>
      <c r="M73" s="56"/>
      <c r="N73" s="18">
        <v>250</v>
      </c>
      <c r="O73" s="18"/>
      <c r="P73" s="18"/>
      <c r="Q73" s="18"/>
      <c r="R73" s="19">
        <f t="shared" si="3"/>
        <v>250</v>
      </c>
      <c r="S73" s="19">
        <f t="shared" si="4"/>
        <v>0</v>
      </c>
      <c r="T73" s="18"/>
      <c r="U73" s="20">
        <f t="shared" si="5"/>
        <v>250</v>
      </c>
      <c r="V73" s="1"/>
    </row>
    <row r="74" spans="1:22" ht="14.4">
      <c r="A74" s="13" t="s">
        <v>362</v>
      </c>
      <c r="B74" s="57" t="s">
        <v>362</v>
      </c>
      <c r="C74" s="2" t="s">
        <v>772</v>
      </c>
      <c r="D74" s="1" t="s">
        <v>773</v>
      </c>
      <c r="E74" s="1" t="s">
        <v>774</v>
      </c>
      <c r="F74" s="1" t="s">
        <v>40</v>
      </c>
      <c r="G74" s="1">
        <v>78161</v>
      </c>
      <c r="H74" s="1" t="s">
        <v>775</v>
      </c>
      <c r="I74" s="1" t="s">
        <v>528</v>
      </c>
      <c r="J74" s="1" t="s">
        <v>866</v>
      </c>
      <c r="K74" s="31">
        <v>45618</v>
      </c>
      <c r="L74" s="1">
        <v>2917</v>
      </c>
      <c r="M74" s="56"/>
      <c r="N74" s="18">
        <v>1000</v>
      </c>
      <c r="O74" s="18"/>
      <c r="P74" s="18"/>
      <c r="Q74" s="18"/>
      <c r="R74" s="19">
        <f t="shared" si="3"/>
        <v>1000</v>
      </c>
      <c r="S74" s="19">
        <f t="shared" si="4"/>
        <v>0</v>
      </c>
      <c r="T74" s="18"/>
      <c r="U74" s="20">
        <f t="shared" si="5"/>
        <v>1000</v>
      </c>
      <c r="V74" s="1" t="s">
        <v>382</v>
      </c>
    </row>
    <row r="75" spans="1:22" ht="14.4">
      <c r="A75" s="13"/>
      <c r="B75" s="1"/>
      <c r="C75" s="2" t="s">
        <v>776</v>
      </c>
      <c r="J75" s="1" t="s">
        <v>325</v>
      </c>
      <c r="M75" s="56"/>
      <c r="N75" s="18"/>
      <c r="O75" s="18"/>
      <c r="P75" s="18"/>
      <c r="Q75" s="18"/>
      <c r="R75" s="19">
        <f t="shared" si="3"/>
        <v>0</v>
      </c>
      <c r="S75" s="19">
        <f t="shared" si="4"/>
        <v>0</v>
      </c>
      <c r="T75" s="18">
        <v>1000</v>
      </c>
      <c r="U75" s="20">
        <f t="shared" si="5"/>
        <v>1000</v>
      </c>
      <c r="V75" s="1"/>
    </row>
    <row r="76" spans="1:22" ht="14.4">
      <c r="A76" s="13" t="s">
        <v>362</v>
      </c>
      <c r="B76" s="1"/>
      <c r="C76" s="2" t="s">
        <v>777</v>
      </c>
      <c r="M76" s="56"/>
      <c r="N76" s="18"/>
      <c r="O76" s="18">
        <v>750</v>
      </c>
      <c r="P76" s="18"/>
      <c r="Q76" s="18"/>
      <c r="R76" s="19">
        <f t="shared" si="3"/>
        <v>750</v>
      </c>
      <c r="S76" s="19">
        <f t="shared" si="4"/>
        <v>0</v>
      </c>
      <c r="T76" s="18"/>
      <c r="U76" s="20">
        <f t="shared" si="5"/>
        <v>750</v>
      </c>
      <c r="V76" s="1" t="s">
        <v>368</v>
      </c>
    </row>
    <row r="77" spans="1:22" ht="14.4">
      <c r="A77" s="13" t="s">
        <v>362</v>
      </c>
      <c r="B77" s="1" t="s">
        <v>362</v>
      </c>
      <c r="C77" s="2" t="s">
        <v>246</v>
      </c>
      <c r="D77" s="1" t="s">
        <v>247</v>
      </c>
      <c r="E77" s="1" t="s">
        <v>248</v>
      </c>
      <c r="F77" s="1" t="s">
        <v>40</v>
      </c>
      <c r="G77" s="1">
        <v>78942</v>
      </c>
      <c r="H77" s="1" t="s">
        <v>778</v>
      </c>
      <c r="I77" s="1" t="s">
        <v>779</v>
      </c>
      <c r="J77" s="1" t="s">
        <v>867</v>
      </c>
      <c r="K77" s="31">
        <v>45617</v>
      </c>
      <c r="L77" s="54">
        <v>2974</v>
      </c>
      <c r="M77" s="56"/>
      <c r="N77" s="18">
        <v>1500</v>
      </c>
      <c r="O77" s="18"/>
      <c r="P77" s="18"/>
      <c r="Q77" s="18"/>
      <c r="R77" s="19">
        <f t="shared" si="3"/>
        <v>1500</v>
      </c>
      <c r="S77" s="19">
        <f t="shared" si="4"/>
        <v>0</v>
      </c>
      <c r="T77" s="18"/>
      <c r="U77" s="20">
        <f t="shared" si="5"/>
        <v>1500</v>
      </c>
      <c r="V77" s="1" t="s">
        <v>373</v>
      </c>
    </row>
    <row r="78" spans="1:22" ht="14.4">
      <c r="A78" s="13"/>
      <c r="C78" s="2" t="s">
        <v>780</v>
      </c>
      <c r="M78" s="56"/>
      <c r="N78" s="18"/>
      <c r="O78" s="18"/>
      <c r="P78" s="18"/>
      <c r="Q78" s="18"/>
      <c r="R78" s="19">
        <f t="shared" si="3"/>
        <v>0</v>
      </c>
      <c r="S78" s="19">
        <f t="shared" si="4"/>
        <v>0</v>
      </c>
      <c r="T78" s="18">
        <v>2500</v>
      </c>
      <c r="U78" s="20">
        <f t="shared" si="5"/>
        <v>2500</v>
      </c>
      <c r="V78" s="1"/>
    </row>
    <row r="79" spans="1:22" ht="14.4">
      <c r="A79" s="13" t="s">
        <v>362</v>
      </c>
      <c r="B79" s="1"/>
      <c r="C79" s="2" t="s">
        <v>781</v>
      </c>
      <c r="M79" s="56"/>
      <c r="N79" s="18"/>
      <c r="O79" s="18">
        <v>1500</v>
      </c>
      <c r="P79" s="18"/>
      <c r="Q79" s="18"/>
      <c r="R79" s="19">
        <f t="shared" si="3"/>
        <v>1500</v>
      </c>
      <c r="S79" s="19">
        <f t="shared" si="4"/>
        <v>0</v>
      </c>
      <c r="T79" s="18"/>
      <c r="U79" s="20">
        <f t="shared" si="5"/>
        <v>1500</v>
      </c>
      <c r="V79" s="1" t="s">
        <v>373</v>
      </c>
    </row>
    <row r="80" spans="1:22" ht="14.4">
      <c r="A80" s="13"/>
      <c r="C80" s="2" t="s">
        <v>587</v>
      </c>
      <c r="M80" s="56"/>
      <c r="N80" s="18"/>
      <c r="O80" s="18"/>
      <c r="P80" s="18"/>
      <c r="Q80" s="18"/>
      <c r="R80" s="19">
        <f t="shared" si="3"/>
        <v>0</v>
      </c>
      <c r="S80" s="19">
        <f t="shared" si="4"/>
        <v>0</v>
      </c>
      <c r="T80" s="18">
        <v>2530.85</v>
      </c>
      <c r="U80" s="20">
        <f t="shared" si="5"/>
        <v>2530.85</v>
      </c>
      <c r="V80" s="1"/>
    </row>
    <row r="81" spans="1:22" ht="14.4">
      <c r="A81" s="13" t="s">
        <v>362</v>
      </c>
      <c r="C81" s="2" t="s">
        <v>782</v>
      </c>
      <c r="D81" s="1" t="s">
        <v>783</v>
      </c>
      <c r="E81" s="1" t="s">
        <v>259</v>
      </c>
      <c r="F81" s="1" t="s">
        <v>40</v>
      </c>
      <c r="G81" s="1">
        <v>78124</v>
      </c>
      <c r="H81" s="1" t="s">
        <v>784</v>
      </c>
      <c r="I81" s="1" t="s">
        <v>551</v>
      </c>
      <c r="M81" s="56"/>
      <c r="N81" s="18">
        <v>500</v>
      </c>
      <c r="O81" s="18"/>
      <c r="P81" s="18"/>
      <c r="Q81" s="18"/>
      <c r="R81" s="19">
        <f t="shared" si="3"/>
        <v>500</v>
      </c>
      <c r="S81" s="19">
        <f t="shared" si="4"/>
        <v>0</v>
      </c>
      <c r="T81" s="18"/>
      <c r="U81" s="20">
        <f t="shared" si="5"/>
        <v>500</v>
      </c>
      <c r="V81" s="1"/>
    </row>
    <row r="82" spans="1:22" ht="14.4">
      <c r="A82" s="13" t="s">
        <v>362</v>
      </c>
      <c r="C82" s="2" t="s">
        <v>785</v>
      </c>
      <c r="D82" s="1" t="s">
        <v>263</v>
      </c>
      <c r="E82" s="1" t="s">
        <v>178</v>
      </c>
      <c r="F82" s="1" t="s">
        <v>40</v>
      </c>
      <c r="G82" s="1">
        <v>78948</v>
      </c>
      <c r="H82" s="1" t="s">
        <v>716</v>
      </c>
      <c r="I82" s="1" t="s">
        <v>786</v>
      </c>
      <c r="M82" s="56"/>
      <c r="N82" s="18">
        <v>250</v>
      </c>
      <c r="O82" s="18"/>
      <c r="P82" s="18"/>
      <c r="Q82" s="18"/>
      <c r="R82" s="19">
        <f t="shared" si="3"/>
        <v>250</v>
      </c>
      <c r="S82" s="19">
        <f t="shared" si="4"/>
        <v>0</v>
      </c>
      <c r="T82" s="18">
        <v>91.35</v>
      </c>
      <c r="U82" s="20">
        <f t="shared" si="5"/>
        <v>341.35</v>
      </c>
      <c r="V82" s="1"/>
    </row>
    <row r="83" spans="1:22" ht="14.4">
      <c r="A83" s="13" t="s">
        <v>362</v>
      </c>
      <c r="C83" s="2" t="s">
        <v>787</v>
      </c>
      <c r="D83" s="1" t="s">
        <v>788</v>
      </c>
      <c r="E83" s="1" t="s">
        <v>789</v>
      </c>
      <c r="F83" s="1" t="s">
        <v>40</v>
      </c>
      <c r="G83" s="1">
        <v>78071</v>
      </c>
      <c r="H83" s="1" t="s">
        <v>790</v>
      </c>
      <c r="J83" s="2" t="s">
        <v>855</v>
      </c>
      <c r="M83" s="56"/>
      <c r="N83" s="18">
        <v>160</v>
      </c>
      <c r="O83" s="18"/>
      <c r="P83" s="18"/>
      <c r="Q83" s="18"/>
      <c r="R83" s="19">
        <f t="shared" si="3"/>
        <v>160</v>
      </c>
      <c r="S83" s="19">
        <f t="shared" si="4"/>
        <v>0</v>
      </c>
      <c r="T83" s="18">
        <v>2340</v>
      </c>
      <c r="U83" s="20">
        <f t="shared" si="5"/>
        <v>2500</v>
      </c>
      <c r="V83" s="1"/>
    </row>
    <row r="84" spans="1:22" ht="14.4">
      <c r="A84" s="13" t="s">
        <v>362</v>
      </c>
      <c r="C84" s="2" t="s">
        <v>791</v>
      </c>
      <c r="D84" s="1" t="s">
        <v>792</v>
      </c>
      <c r="E84" s="1" t="s">
        <v>793</v>
      </c>
      <c r="F84" s="1" t="s">
        <v>40</v>
      </c>
      <c r="G84" s="1">
        <v>76063</v>
      </c>
      <c r="H84" s="1" t="s">
        <v>794</v>
      </c>
      <c r="M84" s="56"/>
      <c r="N84" s="18"/>
      <c r="O84" s="18"/>
      <c r="P84" s="18">
        <v>300</v>
      </c>
      <c r="Q84" s="18"/>
      <c r="R84" s="19">
        <f t="shared" si="3"/>
        <v>0</v>
      </c>
      <c r="S84" s="19">
        <f t="shared" si="4"/>
        <v>300</v>
      </c>
      <c r="T84" s="18">
        <v>9500</v>
      </c>
      <c r="U84" s="20">
        <f t="shared" si="5"/>
        <v>9800</v>
      </c>
      <c r="V84" s="1"/>
    </row>
    <row r="85" spans="1:22" ht="14.4">
      <c r="A85" s="13" t="s">
        <v>362</v>
      </c>
      <c r="C85" s="2" t="s">
        <v>795</v>
      </c>
      <c r="D85" s="1" t="s">
        <v>796</v>
      </c>
      <c r="E85" s="1" t="s">
        <v>68</v>
      </c>
      <c r="F85" s="1" t="s">
        <v>40</v>
      </c>
      <c r="G85" s="1">
        <v>77005</v>
      </c>
      <c r="H85" s="1" t="s">
        <v>797</v>
      </c>
      <c r="M85" s="56"/>
      <c r="N85" s="18">
        <v>600</v>
      </c>
      <c r="O85" s="18"/>
      <c r="P85" s="18"/>
      <c r="Q85" s="18"/>
      <c r="R85" s="19">
        <f t="shared" si="3"/>
        <v>600</v>
      </c>
      <c r="S85" s="19">
        <f t="shared" si="4"/>
        <v>0</v>
      </c>
      <c r="T85" s="18"/>
      <c r="U85" s="20">
        <f t="shared" si="5"/>
        <v>600</v>
      </c>
      <c r="V85" s="1"/>
    </row>
    <row r="86" spans="1:22" ht="14.4">
      <c r="A86" s="13"/>
      <c r="C86" s="2" t="s">
        <v>798</v>
      </c>
      <c r="D86" s="1" t="s">
        <v>799</v>
      </c>
      <c r="E86" s="1" t="s">
        <v>234</v>
      </c>
      <c r="F86" s="1" t="s">
        <v>40</v>
      </c>
      <c r="G86" s="1">
        <v>78132</v>
      </c>
      <c r="H86" s="1" t="s">
        <v>800</v>
      </c>
      <c r="I86" s="1" t="s">
        <v>568</v>
      </c>
      <c r="J86" s="1" t="s">
        <v>868</v>
      </c>
      <c r="M86" s="56"/>
      <c r="N86" s="18"/>
      <c r="O86" s="18"/>
      <c r="P86" s="18"/>
      <c r="Q86" s="18"/>
      <c r="R86" s="19">
        <f t="shared" si="3"/>
        <v>0</v>
      </c>
      <c r="S86" s="19">
        <f t="shared" si="4"/>
        <v>0</v>
      </c>
      <c r="T86" s="18">
        <v>700</v>
      </c>
      <c r="U86" s="20">
        <f t="shared" si="5"/>
        <v>700</v>
      </c>
      <c r="V86" s="1"/>
    </row>
    <row r="87" spans="1:22" ht="14.4">
      <c r="A87" s="13" t="s">
        <v>362</v>
      </c>
      <c r="B87" s="54" t="s">
        <v>362</v>
      </c>
      <c r="C87" s="2" t="s">
        <v>801</v>
      </c>
      <c r="D87" s="1" t="s">
        <v>802</v>
      </c>
      <c r="E87" s="1" t="s">
        <v>37</v>
      </c>
      <c r="F87" s="1" t="s">
        <v>40</v>
      </c>
      <c r="G87" s="1">
        <v>78216</v>
      </c>
      <c r="H87" s="1" t="s">
        <v>803</v>
      </c>
      <c r="I87" s="1" t="s">
        <v>804</v>
      </c>
      <c r="J87" s="1" t="s">
        <v>851</v>
      </c>
      <c r="K87" s="31">
        <v>45635</v>
      </c>
      <c r="L87" s="1">
        <v>3138</v>
      </c>
      <c r="M87" s="56"/>
      <c r="N87" s="18">
        <v>5000</v>
      </c>
      <c r="O87" s="18"/>
      <c r="P87" s="18"/>
      <c r="Q87" s="18"/>
      <c r="R87" s="19">
        <f t="shared" si="3"/>
        <v>5000</v>
      </c>
      <c r="S87" s="19">
        <f t="shared" si="4"/>
        <v>0</v>
      </c>
      <c r="T87" s="18"/>
      <c r="U87" s="20">
        <f t="shared" si="5"/>
        <v>5000</v>
      </c>
      <c r="V87" s="1" t="s">
        <v>379</v>
      </c>
    </row>
    <row r="88" spans="1:22" ht="14.4">
      <c r="A88" s="13" t="s">
        <v>362</v>
      </c>
      <c r="B88" s="54" t="s">
        <v>362</v>
      </c>
      <c r="C88" s="2" t="s">
        <v>805</v>
      </c>
      <c r="D88" s="1" t="s">
        <v>806</v>
      </c>
      <c r="E88" s="1" t="s">
        <v>807</v>
      </c>
      <c r="F88" s="1" t="s">
        <v>40</v>
      </c>
      <c r="G88" s="1">
        <v>78654</v>
      </c>
      <c r="H88" s="1" t="s">
        <v>808</v>
      </c>
      <c r="I88" s="1" t="s">
        <v>809</v>
      </c>
      <c r="J88" s="1" t="s">
        <v>434</v>
      </c>
      <c r="K88" s="31">
        <v>45548</v>
      </c>
      <c r="L88" s="1">
        <v>2680</v>
      </c>
      <c r="M88" s="56"/>
      <c r="N88" s="18">
        <v>1000</v>
      </c>
      <c r="O88" s="18"/>
      <c r="P88" s="18"/>
      <c r="Q88" s="18"/>
      <c r="R88" s="19">
        <f t="shared" si="3"/>
        <v>1000</v>
      </c>
      <c r="S88" s="19">
        <f t="shared" si="4"/>
        <v>0</v>
      </c>
      <c r="T88" s="18"/>
      <c r="U88" s="20">
        <f t="shared" si="5"/>
        <v>1000</v>
      </c>
      <c r="V88" s="1" t="s">
        <v>373</v>
      </c>
    </row>
    <row r="89" spans="1:22" ht="14.4">
      <c r="A89" s="13" t="s">
        <v>362</v>
      </c>
      <c r="C89" s="2" t="s">
        <v>282</v>
      </c>
      <c r="D89" s="1" t="s">
        <v>283</v>
      </c>
      <c r="E89" s="1" t="s">
        <v>234</v>
      </c>
      <c r="F89" s="1" t="s">
        <v>40</v>
      </c>
      <c r="G89" s="1">
        <v>78131</v>
      </c>
      <c r="M89" s="56"/>
      <c r="N89" s="18"/>
      <c r="O89" s="18"/>
      <c r="P89" s="18">
        <v>300</v>
      </c>
      <c r="Q89" s="18"/>
      <c r="R89" s="19">
        <f t="shared" si="3"/>
        <v>0</v>
      </c>
      <c r="S89" s="19">
        <f t="shared" si="4"/>
        <v>300</v>
      </c>
      <c r="T89" s="18"/>
      <c r="U89" s="20">
        <f t="shared" si="5"/>
        <v>300</v>
      </c>
      <c r="V89" s="1"/>
    </row>
    <row r="90" spans="1:22" ht="14.4">
      <c r="A90" s="13" t="s">
        <v>362</v>
      </c>
      <c r="B90" s="1"/>
      <c r="C90" s="2" t="s">
        <v>286</v>
      </c>
      <c r="M90" s="56"/>
      <c r="N90" s="18"/>
      <c r="O90" s="18">
        <v>1500</v>
      </c>
      <c r="P90" s="18"/>
      <c r="Q90" s="18"/>
      <c r="R90" s="19">
        <f t="shared" si="3"/>
        <v>1500</v>
      </c>
      <c r="S90" s="19">
        <f t="shared" si="4"/>
        <v>0</v>
      </c>
      <c r="T90" s="18"/>
      <c r="U90" s="20">
        <f t="shared" si="5"/>
        <v>1500</v>
      </c>
      <c r="V90" s="1" t="s">
        <v>373</v>
      </c>
    </row>
    <row r="91" spans="1:22" ht="14.4">
      <c r="A91" s="13" t="s">
        <v>362</v>
      </c>
      <c r="B91" s="1"/>
      <c r="C91" s="2" t="s">
        <v>810</v>
      </c>
      <c r="M91" s="56"/>
      <c r="N91" s="18"/>
      <c r="O91" s="18">
        <v>750</v>
      </c>
      <c r="P91" s="18"/>
      <c r="Q91" s="18"/>
      <c r="R91" s="19">
        <f t="shared" si="3"/>
        <v>750</v>
      </c>
      <c r="S91" s="19">
        <f t="shared" si="4"/>
        <v>0</v>
      </c>
      <c r="T91" s="18"/>
      <c r="U91" s="20">
        <f t="shared" si="5"/>
        <v>750</v>
      </c>
      <c r="V91" s="1" t="s">
        <v>368</v>
      </c>
    </row>
    <row r="92" spans="1:22" ht="14.4">
      <c r="A92" s="13" t="s">
        <v>362</v>
      </c>
      <c r="C92" s="2" t="s">
        <v>811</v>
      </c>
      <c r="D92" s="1" t="s">
        <v>812</v>
      </c>
      <c r="E92" s="1" t="s">
        <v>216</v>
      </c>
      <c r="F92" s="1" t="s">
        <v>40</v>
      </c>
      <c r="G92" s="1">
        <v>75551</v>
      </c>
      <c r="H92" s="1" t="s">
        <v>813</v>
      </c>
      <c r="I92" s="1" t="s">
        <v>814</v>
      </c>
      <c r="J92" s="1" t="s">
        <v>99</v>
      </c>
      <c r="K92" s="58"/>
      <c r="M92" s="56"/>
      <c r="N92" s="18"/>
      <c r="O92" s="18"/>
      <c r="P92" s="18"/>
      <c r="Q92" s="18"/>
      <c r="R92" s="19">
        <f t="shared" si="3"/>
        <v>0</v>
      </c>
      <c r="S92" s="19">
        <f t="shared" si="4"/>
        <v>0</v>
      </c>
      <c r="T92" s="18">
        <v>1100</v>
      </c>
      <c r="U92" s="20">
        <f t="shared" si="5"/>
        <v>1100</v>
      </c>
      <c r="V92" s="1" t="s">
        <v>373</v>
      </c>
    </row>
    <row r="93" spans="1:22" ht="14.4">
      <c r="A93" s="13" t="s">
        <v>362</v>
      </c>
      <c r="B93" s="54" t="s">
        <v>362</v>
      </c>
      <c r="C93" s="2" t="s">
        <v>292</v>
      </c>
      <c r="D93" s="1" t="s">
        <v>815</v>
      </c>
      <c r="E93" s="1" t="s">
        <v>294</v>
      </c>
      <c r="F93" s="1" t="s">
        <v>40</v>
      </c>
      <c r="G93" s="1">
        <v>78160</v>
      </c>
      <c r="H93" s="1" t="s">
        <v>816</v>
      </c>
      <c r="I93" s="1" t="s">
        <v>817</v>
      </c>
      <c r="J93" s="1" t="s">
        <v>869</v>
      </c>
      <c r="K93" s="31">
        <v>45615</v>
      </c>
      <c r="L93" s="1">
        <v>2945</v>
      </c>
      <c r="M93" s="56"/>
      <c r="N93" s="18">
        <v>250</v>
      </c>
      <c r="O93" s="18"/>
      <c r="P93" s="18"/>
      <c r="Q93" s="18"/>
      <c r="R93" s="19">
        <f t="shared" si="3"/>
        <v>250</v>
      </c>
      <c r="S93" s="19">
        <f t="shared" si="4"/>
        <v>0</v>
      </c>
      <c r="T93" s="18"/>
      <c r="U93" s="20">
        <f t="shared" si="5"/>
        <v>250</v>
      </c>
      <c r="V93" s="1" t="s">
        <v>363</v>
      </c>
    </row>
    <row r="94" spans="1:22" ht="14.4">
      <c r="A94" s="13" t="s">
        <v>362</v>
      </c>
      <c r="C94" s="2" t="s">
        <v>295</v>
      </c>
      <c r="D94" s="1" t="s">
        <v>818</v>
      </c>
      <c r="E94" s="1" t="s">
        <v>150</v>
      </c>
      <c r="F94" s="1" t="s">
        <v>40</v>
      </c>
      <c r="G94" s="1">
        <v>78861</v>
      </c>
      <c r="H94" s="1" t="s">
        <v>819</v>
      </c>
      <c r="I94" s="1" t="s">
        <v>820</v>
      </c>
      <c r="M94" s="56"/>
      <c r="N94" s="18">
        <v>1500</v>
      </c>
      <c r="O94" s="18"/>
      <c r="P94" s="18"/>
      <c r="Q94" s="18"/>
      <c r="R94" s="19">
        <f t="shared" si="3"/>
        <v>1500</v>
      </c>
      <c r="S94" s="19">
        <f t="shared" si="4"/>
        <v>0</v>
      </c>
      <c r="T94" s="18"/>
      <c r="U94" s="20">
        <f t="shared" si="5"/>
        <v>1500</v>
      </c>
      <c r="V94" s="1"/>
    </row>
    <row r="95" spans="1:22" ht="14.4">
      <c r="A95" s="13" t="s">
        <v>362</v>
      </c>
      <c r="B95" s="57" t="s">
        <v>362</v>
      </c>
      <c r="C95" s="2" t="s">
        <v>821</v>
      </c>
      <c r="D95" s="1" t="s">
        <v>265</v>
      </c>
      <c r="E95" s="1" t="s">
        <v>234</v>
      </c>
      <c r="F95" s="1" t="s">
        <v>40</v>
      </c>
      <c r="G95" s="1">
        <v>78132</v>
      </c>
      <c r="H95" s="1" t="s">
        <v>822</v>
      </c>
      <c r="I95" s="1" t="s">
        <v>559</v>
      </c>
      <c r="J95" s="1" t="s">
        <v>870</v>
      </c>
      <c r="K95" s="31">
        <v>45642</v>
      </c>
      <c r="L95" s="1">
        <v>3117</v>
      </c>
      <c r="M95" s="56"/>
      <c r="N95" s="18">
        <v>500</v>
      </c>
      <c r="O95" s="18"/>
      <c r="P95" s="18"/>
      <c r="Q95" s="18"/>
      <c r="R95" s="19">
        <f t="shared" si="3"/>
        <v>500</v>
      </c>
      <c r="S95" s="19">
        <f t="shared" si="4"/>
        <v>0</v>
      </c>
      <c r="T95" s="18"/>
      <c r="U95" s="20">
        <f t="shared" si="5"/>
        <v>500</v>
      </c>
      <c r="V95" s="1" t="s">
        <v>368</v>
      </c>
    </row>
    <row r="96" spans="1:22" ht="14.4">
      <c r="A96" s="13"/>
      <c r="C96" s="2" t="s">
        <v>26</v>
      </c>
      <c r="M96" s="56"/>
      <c r="N96" s="18">
        <v>21000</v>
      </c>
      <c r="O96" s="18"/>
      <c r="P96" s="18"/>
      <c r="Q96" s="18"/>
      <c r="R96" s="19">
        <f t="shared" si="3"/>
        <v>21000</v>
      </c>
      <c r="S96" s="19">
        <f t="shared" si="4"/>
        <v>0</v>
      </c>
      <c r="T96" s="18"/>
      <c r="U96" s="20">
        <f t="shared" si="5"/>
        <v>21000</v>
      </c>
      <c r="V96" s="1"/>
    </row>
    <row r="97" spans="1:22" ht="14.4">
      <c r="A97" s="13" t="s">
        <v>362</v>
      </c>
      <c r="B97" s="54" t="s">
        <v>362</v>
      </c>
      <c r="C97" s="2" t="s">
        <v>823</v>
      </c>
      <c r="D97" s="1" t="s">
        <v>824</v>
      </c>
      <c r="E97" s="1" t="s">
        <v>129</v>
      </c>
      <c r="F97" s="1" t="s">
        <v>40</v>
      </c>
      <c r="G97" s="1">
        <v>78155</v>
      </c>
      <c r="H97" s="1" t="s">
        <v>825</v>
      </c>
      <c r="I97" s="1" t="s">
        <v>826</v>
      </c>
      <c r="J97" s="1" t="s">
        <v>871</v>
      </c>
      <c r="K97" s="55">
        <v>45672</v>
      </c>
      <c r="L97" s="1">
        <v>3252</v>
      </c>
      <c r="M97" s="56"/>
      <c r="N97" s="18"/>
      <c r="O97" s="18"/>
      <c r="P97" s="18"/>
      <c r="Q97" s="18">
        <v>300</v>
      </c>
      <c r="R97" s="19">
        <f t="shared" si="3"/>
        <v>0</v>
      </c>
      <c r="S97" s="19">
        <f t="shared" si="4"/>
        <v>300</v>
      </c>
      <c r="T97" s="18"/>
      <c r="U97" s="20">
        <f t="shared" si="5"/>
        <v>300</v>
      </c>
      <c r="V97" s="1" t="s">
        <v>363</v>
      </c>
    </row>
    <row r="98" spans="1:22" ht="14.4">
      <c r="A98" s="13" t="s">
        <v>362</v>
      </c>
      <c r="B98" s="57" t="s">
        <v>362</v>
      </c>
      <c r="C98" s="2" t="s">
        <v>827</v>
      </c>
      <c r="D98" s="1" t="s">
        <v>828</v>
      </c>
      <c r="E98" s="1" t="s">
        <v>309</v>
      </c>
      <c r="F98" s="1" t="s">
        <v>40</v>
      </c>
      <c r="G98" s="1">
        <v>78802</v>
      </c>
      <c r="H98" s="1" t="s">
        <v>829</v>
      </c>
      <c r="I98" s="1" t="s">
        <v>830</v>
      </c>
      <c r="J98" s="1" t="s">
        <v>587</v>
      </c>
      <c r="K98" s="31">
        <v>45618</v>
      </c>
      <c r="L98" s="1">
        <v>2917</v>
      </c>
      <c r="M98" s="56"/>
      <c r="N98" s="18">
        <v>5000</v>
      </c>
      <c r="O98" s="18"/>
      <c r="P98" s="18"/>
      <c r="Q98" s="18"/>
      <c r="R98" s="19">
        <f t="shared" si="3"/>
        <v>5000</v>
      </c>
      <c r="S98" s="19">
        <f t="shared" si="4"/>
        <v>0</v>
      </c>
      <c r="T98" s="18"/>
      <c r="U98" s="20">
        <f t="shared" si="5"/>
        <v>5000</v>
      </c>
      <c r="V98" s="1" t="s">
        <v>379</v>
      </c>
    </row>
    <row r="99" spans="1:22" ht="14.4">
      <c r="A99" s="13"/>
      <c r="C99" s="2" t="s">
        <v>831</v>
      </c>
      <c r="J99" s="1" t="s">
        <v>426</v>
      </c>
      <c r="M99" s="56"/>
      <c r="N99" s="18">
        <v>600</v>
      </c>
      <c r="O99" s="18"/>
      <c r="P99" s="18"/>
      <c r="Q99" s="18"/>
      <c r="R99" s="19">
        <f t="shared" si="3"/>
        <v>600</v>
      </c>
      <c r="S99" s="19">
        <f t="shared" si="4"/>
        <v>0</v>
      </c>
      <c r="T99" s="18"/>
      <c r="U99" s="20">
        <f t="shared" si="5"/>
        <v>600</v>
      </c>
      <c r="V99" s="1"/>
    </row>
    <row r="100" spans="1:22" ht="14.4">
      <c r="A100" s="13" t="s">
        <v>362</v>
      </c>
      <c r="B100" s="54" t="s">
        <v>362</v>
      </c>
      <c r="C100" s="2" t="s">
        <v>313</v>
      </c>
      <c r="D100" s="1" t="s">
        <v>832</v>
      </c>
      <c r="E100" s="1" t="s">
        <v>315</v>
      </c>
      <c r="F100" s="1" t="s">
        <v>40</v>
      </c>
      <c r="G100" s="1">
        <v>78112</v>
      </c>
      <c r="H100" s="1" t="s">
        <v>833</v>
      </c>
      <c r="J100" s="1" t="s">
        <v>434</v>
      </c>
      <c r="K100" s="31">
        <v>45548</v>
      </c>
      <c r="L100" s="1">
        <v>2680</v>
      </c>
      <c r="M100" s="56"/>
      <c r="N100" s="23">
        <v>250</v>
      </c>
      <c r="O100" s="18"/>
      <c r="P100" s="18"/>
      <c r="Q100" s="18"/>
      <c r="R100" s="19">
        <f t="shared" si="3"/>
        <v>250</v>
      </c>
      <c r="S100" s="19">
        <f t="shared" si="4"/>
        <v>0</v>
      </c>
      <c r="T100" s="18"/>
      <c r="U100" s="20">
        <f t="shared" si="5"/>
        <v>250</v>
      </c>
      <c r="V100" s="1" t="s">
        <v>363</v>
      </c>
    </row>
    <row r="101" spans="1:22" ht="14.4">
      <c r="A101" s="13"/>
      <c r="C101" s="2" t="s">
        <v>834</v>
      </c>
      <c r="D101" s="1" t="s">
        <v>752</v>
      </c>
      <c r="E101" s="1" t="s">
        <v>37</v>
      </c>
      <c r="F101" s="1" t="s">
        <v>40</v>
      </c>
      <c r="G101" s="1">
        <v>78210</v>
      </c>
      <c r="M101" s="56"/>
      <c r="N101" s="18">
        <v>2500</v>
      </c>
      <c r="O101" s="18"/>
      <c r="P101" s="18"/>
      <c r="Q101" s="18"/>
      <c r="R101" s="19">
        <f t="shared" si="3"/>
        <v>2500</v>
      </c>
      <c r="S101" s="19">
        <f t="shared" si="4"/>
        <v>0</v>
      </c>
      <c r="T101" s="18"/>
      <c r="U101" s="20">
        <f t="shared" si="5"/>
        <v>2500</v>
      </c>
      <c r="V101" s="1"/>
    </row>
    <row r="102" spans="1:22" ht="14.4">
      <c r="A102" s="13" t="s">
        <v>362</v>
      </c>
      <c r="C102" s="2" t="s">
        <v>835</v>
      </c>
      <c r="D102" s="1" t="s">
        <v>836</v>
      </c>
      <c r="E102" s="1" t="s">
        <v>37</v>
      </c>
      <c r="F102" s="1" t="s">
        <v>40</v>
      </c>
      <c r="G102" s="1">
        <v>78258</v>
      </c>
      <c r="H102" s="1" t="s">
        <v>837</v>
      </c>
      <c r="I102" s="1" t="s">
        <v>838</v>
      </c>
      <c r="J102" s="1" t="s">
        <v>325</v>
      </c>
      <c r="M102" s="56"/>
      <c r="N102" s="18"/>
      <c r="O102" s="18"/>
      <c r="P102" s="18"/>
      <c r="Q102" s="18"/>
      <c r="R102" s="19">
        <f t="shared" si="3"/>
        <v>0</v>
      </c>
      <c r="S102" s="19">
        <f t="shared" si="4"/>
        <v>0</v>
      </c>
      <c r="T102" s="18">
        <v>1500</v>
      </c>
      <c r="U102" s="20">
        <f t="shared" si="5"/>
        <v>1500</v>
      </c>
      <c r="V102" s="1"/>
    </row>
    <row r="103" spans="1:22" ht="14.4">
      <c r="A103" s="13" t="s">
        <v>362</v>
      </c>
      <c r="B103" s="1"/>
      <c r="C103" s="2" t="s">
        <v>839</v>
      </c>
      <c r="M103" s="56"/>
      <c r="N103" s="18"/>
      <c r="O103" s="18">
        <v>750</v>
      </c>
      <c r="P103" s="18"/>
      <c r="Q103" s="18"/>
      <c r="R103" s="19">
        <f t="shared" si="3"/>
        <v>750</v>
      </c>
      <c r="S103" s="19">
        <f t="shared" si="4"/>
        <v>0</v>
      </c>
      <c r="T103" s="18"/>
      <c r="U103" s="20">
        <f t="shared" si="5"/>
        <v>750</v>
      </c>
      <c r="V103" s="1" t="s">
        <v>368</v>
      </c>
    </row>
    <row r="104" spans="1:22" ht="14.4">
      <c r="A104" s="13"/>
      <c r="C104" s="2" t="s">
        <v>840</v>
      </c>
      <c r="H104" s="1" t="s">
        <v>841</v>
      </c>
      <c r="I104" s="1" t="s">
        <v>842</v>
      </c>
      <c r="J104" s="1" t="s">
        <v>868</v>
      </c>
      <c r="M104" s="56"/>
      <c r="N104" s="18"/>
      <c r="O104" s="18"/>
      <c r="P104" s="18"/>
      <c r="Q104" s="18"/>
      <c r="R104" s="19">
        <f t="shared" si="3"/>
        <v>0</v>
      </c>
      <c r="S104" s="19">
        <f t="shared" si="4"/>
        <v>0</v>
      </c>
      <c r="T104" s="18">
        <v>7000</v>
      </c>
      <c r="U104" s="20">
        <f t="shared" si="5"/>
        <v>7000</v>
      </c>
      <c r="V104" s="1"/>
    </row>
    <row r="105" spans="1:22" ht="14.4">
      <c r="A105" s="13"/>
      <c r="C105" s="1" t="s">
        <v>334</v>
      </c>
      <c r="D105" s="1" t="s">
        <v>843</v>
      </c>
      <c r="E105" s="1" t="s">
        <v>37</v>
      </c>
      <c r="F105" s="1" t="s">
        <v>40</v>
      </c>
      <c r="G105" s="1">
        <v>78216</v>
      </c>
      <c r="J105" s="1" t="s">
        <v>220</v>
      </c>
      <c r="M105" s="56"/>
      <c r="N105" s="18"/>
      <c r="O105" s="18"/>
      <c r="P105" s="18"/>
      <c r="Q105" s="18"/>
      <c r="R105" s="19">
        <f t="shared" si="3"/>
        <v>0</v>
      </c>
      <c r="S105" s="19">
        <f t="shared" si="4"/>
        <v>0</v>
      </c>
      <c r="T105" s="18">
        <v>750</v>
      </c>
      <c r="U105" s="20">
        <f t="shared" si="5"/>
        <v>750</v>
      </c>
      <c r="V105" s="1"/>
    </row>
    <row r="106" spans="1:22" ht="14.4">
      <c r="A106" s="13" t="s">
        <v>362</v>
      </c>
      <c r="B106" s="1"/>
      <c r="C106" s="2" t="s">
        <v>844</v>
      </c>
      <c r="M106" s="56"/>
      <c r="N106" s="18"/>
      <c r="O106" s="18">
        <v>1500</v>
      </c>
      <c r="P106" s="18"/>
      <c r="Q106" s="18"/>
      <c r="R106" s="19">
        <f t="shared" si="3"/>
        <v>1500</v>
      </c>
      <c r="S106" s="19">
        <f t="shared" si="4"/>
        <v>0</v>
      </c>
      <c r="T106" s="18"/>
      <c r="U106" s="20">
        <f t="shared" si="5"/>
        <v>1500</v>
      </c>
      <c r="V106" s="1" t="s">
        <v>373</v>
      </c>
    </row>
    <row r="107" spans="1:22" ht="14.4">
      <c r="A107" s="13"/>
      <c r="C107" s="1"/>
      <c r="M107" s="56"/>
      <c r="N107" s="18"/>
      <c r="O107" s="18"/>
      <c r="P107" s="18"/>
      <c r="Q107" s="18"/>
      <c r="R107" s="19">
        <f t="shared" si="3"/>
        <v>0</v>
      </c>
      <c r="S107" s="19">
        <f t="shared" si="4"/>
        <v>0</v>
      </c>
      <c r="T107" s="18"/>
      <c r="U107" s="20">
        <f t="shared" si="5"/>
        <v>0</v>
      </c>
      <c r="V107" s="1"/>
    </row>
    <row r="108" spans="1:22" ht="14.4">
      <c r="A108" s="13"/>
      <c r="C108" s="1"/>
      <c r="M108" s="56"/>
      <c r="N108" s="18"/>
      <c r="O108" s="18"/>
      <c r="P108" s="18"/>
      <c r="Q108" s="18"/>
      <c r="R108" s="19">
        <f t="shared" si="3"/>
        <v>0</v>
      </c>
      <c r="S108" s="19">
        <f t="shared" si="4"/>
        <v>0</v>
      </c>
      <c r="T108" s="18"/>
      <c r="U108" s="20">
        <f t="shared" si="5"/>
        <v>0</v>
      </c>
      <c r="V108" s="1"/>
    </row>
    <row r="109" spans="1:22" ht="14.4" hidden="1">
      <c r="A109" s="13"/>
      <c r="C109" s="1"/>
      <c r="M109" s="56"/>
      <c r="N109" s="18"/>
      <c r="O109" s="18"/>
      <c r="P109" s="18"/>
      <c r="Q109" s="18"/>
      <c r="R109" s="19">
        <f t="shared" si="3"/>
        <v>0</v>
      </c>
      <c r="S109" s="19">
        <f t="shared" si="4"/>
        <v>0</v>
      </c>
      <c r="T109" s="18"/>
      <c r="U109" s="20">
        <f t="shared" si="5"/>
        <v>0</v>
      </c>
      <c r="V109" s="1"/>
    </row>
    <row r="110" spans="1:22" ht="14.4" hidden="1">
      <c r="A110" s="13"/>
      <c r="C110" s="1"/>
      <c r="M110" s="56"/>
      <c r="N110" s="18"/>
      <c r="O110" s="18"/>
      <c r="P110" s="18"/>
      <c r="Q110" s="18"/>
      <c r="R110" s="19">
        <f t="shared" si="3"/>
        <v>0</v>
      </c>
      <c r="S110" s="19">
        <f t="shared" si="4"/>
        <v>0</v>
      </c>
      <c r="T110" s="18"/>
      <c r="U110" s="20">
        <f t="shared" si="5"/>
        <v>0</v>
      </c>
      <c r="V110" s="1"/>
    </row>
    <row r="111" spans="1:22" ht="14.4" hidden="1">
      <c r="A111" s="13"/>
      <c r="C111" s="1"/>
      <c r="M111" s="56"/>
      <c r="N111" s="18"/>
      <c r="O111" s="18"/>
      <c r="P111" s="18"/>
      <c r="Q111" s="18"/>
      <c r="R111" s="19">
        <f t="shared" si="3"/>
        <v>0</v>
      </c>
      <c r="S111" s="19">
        <f t="shared" si="4"/>
        <v>0</v>
      </c>
      <c r="T111" s="18"/>
      <c r="U111" s="20">
        <f t="shared" si="5"/>
        <v>0</v>
      </c>
      <c r="V111" s="1"/>
    </row>
    <row r="112" spans="1:22" ht="14.4" hidden="1">
      <c r="A112" s="13"/>
      <c r="C112" s="1"/>
      <c r="M112" s="56"/>
      <c r="N112" s="18"/>
      <c r="O112" s="18"/>
      <c r="P112" s="18"/>
      <c r="Q112" s="18"/>
      <c r="R112" s="19">
        <f t="shared" si="3"/>
        <v>0</v>
      </c>
      <c r="S112" s="19">
        <f t="shared" si="4"/>
        <v>0</v>
      </c>
      <c r="T112" s="18"/>
      <c r="U112" s="20">
        <f t="shared" si="5"/>
        <v>0</v>
      </c>
      <c r="V112" s="1"/>
    </row>
    <row r="113" spans="1:27" ht="14.4" hidden="1">
      <c r="A113" s="13"/>
      <c r="C113" s="1"/>
      <c r="M113" s="56"/>
      <c r="N113" s="18"/>
      <c r="O113" s="18"/>
      <c r="P113" s="18"/>
      <c r="Q113" s="18"/>
      <c r="R113" s="19">
        <f t="shared" si="3"/>
        <v>0</v>
      </c>
      <c r="S113" s="19">
        <f t="shared" si="4"/>
        <v>0</v>
      </c>
      <c r="T113" s="18"/>
      <c r="U113" s="20">
        <f t="shared" si="5"/>
        <v>0</v>
      </c>
      <c r="V113" s="1"/>
    </row>
    <row r="114" spans="1:27" ht="14.4">
      <c r="A114" s="13"/>
      <c r="C114" s="1"/>
      <c r="M114" s="56"/>
      <c r="N114" s="18"/>
      <c r="O114" s="18"/>
      <c r="P114" s="18"/>
      <c r="Q114" s="18"/>
      <c r="R114" s="19">
        <f t="shared" si="3"/>
        <v>0</v>
      </c>
      <c r="S114" s="19">
        <f t="shared" si="4"/>
        <v>0</v>
      </c>
      <c r="T114" s="18"/>
      <c r="U114" s="20">
        <f t="shared" si="5"/>
        <v>0</v>
      </c>
      <c r="V114" s="1"/>
    </row>
    <row r="115" spans="1:27" ht="14.4">
      <c r="A115" s="52"/>
      <c r="B115" s="52"/>
      <c r="C115" s="52"/>
      <c r="D115" s="52"/>
      <c r="E115" s="52"/>
      <c r="F115" s="52"/>
      <c r="G115" s="52"/>
      <c r="H115" s="52"/>
      <c r="I115" s="52"/>
      <c r="J115" s="52"/>
      <c r="K115" s="52"/>
      <c r="L115" s="52"/>
      <c r="M115" s="53">
        <f t="shared" ref="M115:U115" si="6">SUM(M2:M114)</f>
        <v>0</v>
      </c>
      <c r="N115" s="53">
        <f t="shared" si="6"/>
        <v>121760</v>
      </c>
      <c r="O115" s="53">
        <f t="shared" si="6"/>
        <v>16750</v>
      </c>
      <c r="P115" s="53">
        <f t="shared" si="6"/>
        <v>1650</v>
      </c>
      <c r="Q115" s="53">
        <f t="shared" si="6"/>
        <v>1800</v>
      </c>
      <c r="R115" s="53">
        <f t="shared" si="6"/>
        <v>138210</v>
      </c>
      <c r="S115" s="53">
        <f t="shared" si="6"/>
        <v>3450</v>
      </c>
      <c r="T115" s="53">
        <f t="shared" si="6"/>
        <v>182691.39</v>
      </c>
      <c r="U115" s="53">
        <f t="shared" si="6"/>
        <v>324351.39</v>
      </c>
      <c r="V115" s="52"/>
      <c r="W115" s="52"/>
      <c r="X115" s="52"/>
      <c r="Y115" s="52"/>
      <c r="Z115" s="52"/>
      <c r="AA115" s="52"/>
    </row>
    <row r="116" spans="1:27" ht="14.4">
      <c r="A116" s="13"/>
      <c r="M116" s="13"/>
      <c r="R116" s="13"/>
      <c r="S116" s="13"/>
      <c r="U116" s="13"/>
    </row>
    <row r="117" spans="1:27" ht="14.4">
      <c r="A117" s="13"/>
      <c r="M117" s="13"/>
      <c r="R117" s="13"/>
      <c r="S117" s="13"/>
      <c r="U117" s="13"/>
    </row>
    <row r="118" spans="1:27" ht="14.4">
      <c r="A118" s="13"/>
      <c r="M118" s="13"/>
      <c r="R118" s="13"/>
      <c r="S118" s="13"/>
      <c r="U118" s="13"/>
    </row>
    <row r="119" spans="1:27" ht="14.4">
      <c r="A119" s="13"/>
      <c r="M119" s="13"/>
      <c r="R119" s="13"/>
      <c r="S119" s="13"/>
      <c r="U119" s="13"/>
    </row>
    <row r="120" spans="1:27" ht="14.4">
      <c r="A120" s="13"/>
      <c r="M120" s="13"/>
      <c r="R120" s="13"/>
      <c r="S120" s="13"/>
      <c r="U120" s="13"/>
    </row>
    <row r="121" spans="1:27" ht="14.4">
      <c r="A121" s="13"/>
      <c r="M121" s="13"/>
      <c r="R121" s="13"/>
      <c r="S121" s="13"/>
      <c r="U121" s="13"/>
    </row>
    <row r="122" spans="1:27" ht="14.4">
      <c r="A122" s="13"/>
      <c r="M122" s="13"/>
      <c r="R122" s="13"/>
      <c r="S122" s="13"/>
      <c r="U122" s="13"/>
    </row>
    <row r="123" spans="1:27" ht="14.4">
      <c r="A123" s="13"/>
      <c r="M123" s="13"/>
      <c r="R123" s="13"/>
      <c r="S123" s="13"/>
      <c r="U123" s="13"/>
    </row>
    <row r="124" spans="1:27" ht="14.4">
      <c r="A124" s="13"/>
      <c r="M124" s="13"/>
      <c r="R124" s="13"/>
      <c r="S124" s="13"/>
      <c r="U124" s="13"/>
    </row>
    <row r="125" spans="1:27" ht="14.4">
      <c r="A125" s="13"/>
      <c r="M125" s="13"/>
      <c r="R125" s="13"/>
      <c r="S125" s="13"/>
      <c r="U125" s="13"/>
    </row>
    <row r="126" spans="1:27" ht="14.4">
      <c r="A126" s="13"/>
      <c r="M126" s="13"/>
      <c r="R126" s="13"/>
      <c r="S126" s="13"/>
      <c r="U126" s="13"/>
    </row>
    <row r="127" spans="1:27" ht="14.4">
      <c r="A127" s="13"/>
      <c r="M127" s="13"/>
      <c r="R127" s="13"/>
      <c r="S127" s="13"/>
      <c r="U127" s="13"/>
    </row>
    <row r="128" spans="1:27" ht="14.4">
      <c r="A128" s="13"/>
      <c r="M128" s="13"/>
      <c r="R128" s="13"/>
      <c r="S128" s="13"/>
      <c r="U128" s="13"/>
    </row>
    <row r="129" spans="1:21" ht="14.4">
      <c r="A129" s="13"/>
      <c r="M129" s="13"/>
      <c r="R129" s="13"/>
      <c r="S129" s="13"/>
      <c r="U129" s="13"/>
    </row>
    <row r="130" spans="1:21" ht="14.4">
      <c r="A130" s="13"/>
      <c r="M130" s="13"/>
      <c r="R130" s="13"/>
      <c r="S130" s="13"/>
      <c r="U130" s="13"/>
    </row>
    <row r="131" spans="1:21" ht="14.4">
      <c r="A131" s="13"/>
      <c r="M131" s="13"/>
      <c r="R131" s="13"/>
      <c r="S131" s="13"/>
      <c r="U131" s="13"/>
    </row>
    <row r="132" spans="1:21" ht="14.4">
      <c r="A132" s="13"/>
      <c r="M132" s="13"/>
      <c r="R132" s="13"/>
      <c r="S132" s="13"/>
      <c r="U132" s="13"/>
    </row>
    <row r="133" spans="1:21" ht="14.4">
      <c r="A133" s="13"/>
      <c r="M133" s="13"/>
      <c r="R133" s="13"/>
      <c r="S133" s="13"/>
      <c r="U133" s="13"/>
    </row>
    <row r="134" spans="1:21" ht="14.4">
      <c r="A134" s="13"/>
      <c r="M134" s="13"/>
      <c r="R134" s="13"/>
      <c r="S134" s="13"/>
      <c r="U134" s="13"/>
    </row>
    <row r="135" spans="1:21" ht="14.4">
      <c r="A135" s="13"/>
      <c r="M135" s="13"/>
      <c r="R135" s="13"/>
      <c r="S135" s="13"/>
      <c r="U135" s="13"/>
    </row>
    <row r="136" spans="1:21" ht="14.4">
      <c r="A136" s="13"/>
      <c r="M136" s="13"/>
      <c r="R136" s="13"/>
      <c r="S136" s="13"/>
      <c r="U136" s="13"/>
    </row>
    <row r="137" spans="1:21" ht="14.4">
      <c r="A137" s="13"/>
      <c r="M137" s="13"/>
      <c r="R137" s="13"/>
      <c r="S137" s="13"/>
      <c r="U137" s="13"/>
    </row>
    <row r="138" spans="1:21" ht="14.4">
      <c r="A138" s="13"/>
      <c r="M138" s="13"/>
      <c r="R138" s="13"/>
      <c r="S138" s="13"/>
      <c r="U138" s="13"/>
    </row>
    <row r="139" spans="1:21" ht="14.4">
      <c r="A139" s="13"/>
      <c r="M139" s="13"/>
      <c r="R139" s="13"/>
      <c r="S139" s="13"/>
      <c r="U139" s="13"/>
    </row>
    <row r="140" spans="1:21" ht="14.4">
      <c r="A140" s="13"/>
      <c r="M140" s="13"/>
      <c r="R140" s="13"/>
      <c r="S140" s="13"/>
      <c r="U140" s="13"/>
    </row>
    <row r="141" spans="1:21" ht="14.4">
      <c r="A141" s="13"/>
      <c r="M141" s="13"/>
      <c r="R141" s="13"/>
      <c r="S141" s="13"/>
      <c r="U141" s="13"/>
    </row>
    <row r="142" spans="1:21" ht="14.4">
      <c r="A142" s="13"/>
      <c r="M142" s="13"/>
      <c r="R142" s="13"/>
      <c r="S142" s="13"/>
      <c r="U142" s="13"/>
    </row>
    <row r="143" spans="1:21" ht="14.4">
      <c r="A143" s="13"/>
      <c r="M143" s="13"/>
      <c r="R143" s="13"/>
      <c r="S143" s="13"/>
      <c r="U143" s="13"/>
    </row>
    <row r="144" spans="1:21" ht="14.4">
      <c r="A144" s="13"/>
      <c r="M144" s="13"/>
      <c r="R144" s="13"/>
      <c r="S144" s="13"/>
      <c r="U144" s="13"/>
    </row>
    <row r="145" spans="1:21" ht="14.4">
      <c r="A145" s="13"/>
      <c r="M145" s="13"/>
      <c r="R145" s="13"/>
      <c r="S145" s="13"/>
      <c r="U145" s="13"/>
    </row>
    <row r="146" spans="1:21" ht="14.4">
      <c r="A146" s="13"/>
      <c r="M146" s="13"/>
      <c r="R146" s="13"/>
      <c r="S146" s="13"/>
      <c r="U146" s="13"/>
    </row>
    <row r="147" spans="1:21" ht="14.4">
      <c r="A147" s="13"/>
      <c r="M147" s="13"/>
      <c r="R147" s="13"/>
      <c r="S147" s="13"/>
      <c r="U147" s="13"/>
    </row>
    <row r="148" spans="1:21" ht="14.4">
      <c r="A148" s="13"/>
      <c r="M148" s="13"/>
      <c r="R148" s="13"/>
      <c r="S148" s="13"/>
      <c r="U148" s="13"/>
    </row>
    <row r="149" spans="1:21" ht="14.4">
      <c r="A149" s="13"/>
      <c r="M149" s="13"/>
      <c r="R149" s="13"/>
      <c r="S149" s="13"/>
      <c r="U149" s="13"/>
    </row>
    <row r="150" spans="1:21" ht="14.4">
      <c r="A150" s="13"/>
      <c r="M150" s="13"/>
      <c r="R150" s="13"/>
      <c r="S150" s="13"/>
      <c r="U150" s="13"/>
    </row>
    <row r="151" spans="1:21" ht="14.4">
      <c r="A151" s="13"/>
      <c r="M151" s="13"/>
      <c r="R151" s="13"/>
      <c r="S151" s="13"/>
      <c r="U151" s="13"/>
    </row>
    <row r="152" spans="1:21" ht="14.4">
      <c r="A152" s="13"/>
      <c r="M152" s="13"/>
      <c r="R152" s="13"/>
      <c r="S152" s="13"/>
      <c r="U152" s="13"/>
    </row>
    <row r="153" spans="1:21" ht="14.4">
      <c r="A153" s="13"/>
      <c r="M153" s="13"/>
      <c r="R153" s="13"/>
      <c r="S153" s="13"/>
      <c r="U153" s="13"/>
    </row>
    <row r="154" spans="1:21" ht="14.4">
      <c r="A154" s="13"/>
      <c r="M154" s="13"/>
      <c r="R154" s="13"/>
      <c r="S154" s="13"/>
      <c r="U154" s="13"/>
    </row>
    <row r="155" spans="1:21" ht="14.4">
      <c r="A155" s="13"/>
      <c r="M155" s="13"/>
      <c r="R155" s="13"/>
      <c r="S155" s="13"/>
      <c r="U155" s="13"/>
    </row>
    <row r="156" spans="1:21" ht="14.4">
      <c r="A156" s="13"/>
      <c r="M156" s="13"/>
      <c r="R156" s="13"/>
      <c r="S156" s="13"/>
      <c r="U156" s="13"/>
    </row>
    <row r="157" spans="1:21" ht="14.4">
      <c r="A157" s="13"/>
      <c r="M157" s="13"/>
      <c r="R157" s="13"/>
      <c r="S157" s="13"/>
      <c r="U157" s="13"/>
    </row>
    <row r="158" spans="1:21" ht="14.4">
      <c r="A158" s="13"/>
      <c r="M158" s="13"/>
      <c r="R158" s="13"/>
      <c r="S158" s="13"/>
      <c r="U158" s="13"/>
    </row>
    <row r="159" spans="1:21" ht="14.4">
      <c r="A159" s="13"/>
      <c r="M159" s="13"/>
      <c r="R159" s="13"/>
      <c r="S159" s="13"/>
      <c r="U159" s="13"/>
    </row>
    <row r="160" spans="1:21" ht="14.4">
      <c r="A160" s="13"/>
      <c r="M160" s="13"/>
      <c r="R160" s="13"/>
      <c r="S160" s="13"/>
      <c r="U160" s="13"/>
    </row>
    <row r="161" spans="1:21" ht="14.4">
      <c r="A161" s="13"/>
      <c r="M161" s="13"/>
      <c r="R161" s="13"/>
      <c r="S161" s="13"/>
      <c r="U161" s="13"/>
    </row>
    <row r="162" spans="1:21" ht="14.4">
      <c r="A162" s="13"/>
      <c r="M162" s="13"/>
      <c r="R162" s="13"/>
      <c r="S162" s="13"/>
      <c r="U162" s="13"/>
    </row>
    <row r="163" spans="1:21" ht="14.4">
      <c r="A163" s="13"/>
      <c r="M163" s="13"/>
      <c r="R163" s="13"/>
      <c r="S163" s="13"/>
      <c r="U163" s="13"/>
    </row>
    <row r="164" spans="1:21" ht="14.4">
      <c r="A164" s="13"/>
      <c r="M164" s="13"/>
      <c r="R164" s="13"/>
      <c r="S164" s="13"/>
      <c r="U164" s="13"/>
    </row>
    <row r="165" spans="1:21" ht="14.4">
      <c r="A165" s="13"/>
      <c r="M165" s="13"/>
      <c r="R165" s="13"/>
      <c r="S165" s="13"/>
      <c r="U165" s="13"/>
    </row>
    <row r="166" spans="1:21" ht="14.4">
      <c r="A166" s="13"/>
      <c r="M166" s="13"/>
      <c r="R166" s="13"/>
      <c r="S166" s="13"/>
      <c r="U166" s="13"/>
    </row>
    <row r="167" spans="1:21" ht="14.4">
      <c r="A167" s="13"/>
      <c r="M167" s="13"/>
      <c r="R167" s="13"/>
      <c r="S167" s="13"/>
      <c r="U167" s="13"/>
    </row>
    <row r="168" spans="1:21" ht="14.4">
      <c r="A168" s="13"/>
      <c r="M168" s="13"/>
      <c r="R168" s="13"/>
      <c r="S168" s="13"/>
      <c r="U168" s="13"/>
    </row>
    <row r="169" spans="1:21" ht="14.4">
      <c r="A169" s="13"/>
      <c r="M169" s="13"/>
      <c r="R169" s="13"/>
      <c r="S169" s="13"/>
      <c r="U169" s="13"/>
    </row>
    <row r="170" spans="1:21" ht="14.4">
      <c r="A170" s="13"/>
      <c r="M170" s="13"/>
      <c r="R170" s="13"/>
      <c r="S170" s="13"/>
      <c r="U170" s="13"/>
    </row>
    <row r="171" spans="1:21" ht="14.4">
      <c r="A171" s="13"/>
      <c r="M171" s="13"/>
      <c r="R171" s="13"/>
      <c r="S171" s="13"/>
      <c r="U171" s="13"/>
    </row>
    <row r="172" spans="1:21" ht="14.4">
      <c r="A172" s="13"/>
      <c r="M172" s="13"/>
      <c r="R172" s="13"/>
      <c r="S172" s="13"/>
      <c r="U172" s="13"/>
    </row>
    <row r="173" spans="1:21" ht="14.4">
      <c r="A173" s="13"/>
      <c r="M173" s="13"/>
      <c r="R173" s="13"/>
      <c r="S173" s="13"/>
      <c r="U173" s="13"/>
    </row>
    <row r="174" spans="1:21" ht="14.4">
      <c r="A174" s="13"/>
      <c r="M174" s="13"/>
      <c r="R174" s="13"/>
      <c r="S174" s="13"/>
      <c r="U174" s="13"/>
    </row>
    <row r="175" spans="1:21" ht="14.4">
      <c r="A175" s="13"/>
      <c r="M175" s="13"/>
      <c r="R175" s="13"/>
      <c r="S175" s="13"/>
      <c r="U175" s="13"/>
    </row>
    <row r="176" spans="1:21" ht="14.4">
      <c r="A176" s="13"/>
      <c r="M176" s="13"/>
      <c r="R176" s="13"/>
      <c r="S176" s="13"/>
      <c r="U176" s="13"/>
    </row>
    <row r="177" spans="1:21" ht="14.4">
      <c r="A177" s="13"/>
      <c r="M177" s="13"/>
      <c r="R177" s="13"/>
      <c r="S177" s="13"/>
      <c r="U177" s="13"/>
    </row>
    <row r="178" spans="1:21" ht="14.4">
      <c r="A178" s="13"/>
      <c r="M178" s="13"/>
      <c r="R178" s="13"/>
      <c r="S178" s="13"/>
      <c r="U178" s="13"/>
    </row>
    <row r="179" spans="1:21" ht="14.4">
      <c r="A179" s="13"/>
      <c r="M179" s="13"/>
      <c r="R179" s="13"/>
      <c r="S179" s="13"/>
      <c r="U179" s="13"/>
    </row>
    <row r="180" spans="1:21" ht="14.4">
      <c r="A180" s="13"/>
      <c r="M180" s="13"/>
      <c r="R180" s="13"/>
      <c r="S180" s="13"/>
      <c r="U180" s="13"/>
    </row>
    <row r="181" spans="1:21" ht="14.4">
      <c r="A181" s="13"/>
      <c r="M181" s="13"/>
      <c r="R181" s="13"/>
      <c r="S181" s="13"/>
      <c r="U181" s="13"/>
    </row>
    <row r="182" spans="1:21" ht="14.4">
      <c r="A182" s="13"/>
      <c r="M182" s="13"/>
      <c r="R182" s="13"/>
      <c r="S182" s="13"/>
      <c r="U182" s="13"/>
    </row>
    <row r="183" spans="1:21" ht="14.4">
      <c r="A183" s="13"/>
      <c r="M183" s="13"/>
      <c r="R183" s="13"/>
      <c r="S183" s="13"/>
      <c r="U183" s="13"/>
    </row>
    <row r="184" spans="1:21" ht="14.4">
      <c r="A184" s="13"/>
      <c r="M184" s="13"/>
      <c r="R184" s="13"/>
      <c r="S184" s="13"/>
      <c r="U184" s="13"/>
    </row>
    <row r="185" spans="1:21" ht="14.4">
      <c r="A185" s="13"/>
      <c r="M185" s="13"/>
      <c r="R185" s="13"/>
      <c r="S185" s="13"/>
      <c r="U185" s="13"/>
    </row>
    <row r="186" spans="1:21" ht="14.4">
      <c r="A186" s="13"/>
      <c r="M186" s="13"/>
      <c r="R186" s="13"/>
      <c r="S186" s="13"/>
      <c r="U186" s="13"/>
    </row>
    <row r="187" spans="1:21" ht="14.4">
      <c r="A187" s="13"/>
      <c r="M187" s="13"/>
      <c r="R187" s="13"/>
      <c r="S187" s="13"/>
      <c r="U187" s="13"/>
    </row>
    <row r="188" spans="1:21" ht="14.4">
      <c r="A188" s="13"/>
      <c r="M188" s="13"/>
      <c r="R188" s="13"/>
      <c r="S188" s="13"/>
      <c r="U188" s="13"/>
    </row>
    <row r="189" spans="1:21" ht="14.4">
      <c r="A189" s="13"/>
      <c r="M189" s="13"/>
      <c r="R189" s="13"/>
      <c r="S189" s="13"/>
      <c r="U189" s="13"/>
    </row>
    <row r="190" spans="1:21" ht="14.4">
      <c r="A190" s="13"/>
      <c r="M190" s="13"/>
      <c r="R190" s="13"/>
      <c r="S190" s="13"/>
      <c r="U190" s="13"/>
    </row>
    <row r="191" spans="1:21" ht="14.4">
      <c r="A191" s="13"/>
      <c r="M191" s="13"/>
      <c r="R191" s="13"/>
      <c r="S191" s="13"/>
      <c r="U191" s="13"/>
    </row>
    <row r="192" spans="1:21" ht="14.4">
      <c r="A192" s="13"/>
      <c r="M192" s="13"/>
      <c r="R192" s="13"/>
      <c r="S192" s="13"/>
      <c r="U192" s="13"/>
    </row>
    <row r="193" spans="1:21" ht="14.4">
      <c r="A193" s="13"/>
      <c r="M193" s="13"/>
      <c r="R193" s="13"/>
      <c r="S193" s="13"/>
      <c r="U193" s="13"/>
    </row>
    <row r="194" spans="1:21" ht="14.4">
      <c r="A194" s="13"/>
      <c r="M194" s="13"/>
      <c r="R194" s="13"/>
      <c r="S194" s="13"/>
      <c r="U194" s="13"/>
    </row>
    <row r="195" spans="1:21" ht="14.4">
      <c r="A195" s="13"/>
      <c r="M195" s="13"/>
      <c r="R195" s="13"/>
      <c r="S195" s="13"/>
      <c r="U195" s="13"/>
    </row>
    <row r="196" spans="1:21" ht="14.4">
      <c r="A196" s="13"/>
      <c r="M196" s="13"/>
      <c r="R196" s="13"/>
      <c r="S196" s="13"/>
      <c r="U196" s="13"/>
    </row>
    <row r="197" spans="1:21" ht="14.4">
      <c r="A197" s="13"/>
      <c r="M197" s="13"/>
      <c r="R197" s="13"/>
      <c r="S197" s="13"/>
      <c r="U197" s="13"/>
    </row>
    <row r="198" spans="1:21" ht="14.4">
      <c r="A198" s="13"/>
      <c r="M198" s="13"/>
      <c r="R198" s="13"/>
      <c r="S198" s="13"/>
      <c r="U198" s="13"/>
    </row>
    <row r="199" spans="1:21" ht="14.4">
      <c r="A199" s="13"/>
      <c r="M199" s="13"/>
      <c r="R199" s="13"/>
      <c r="S199" s="13"/>
      <c r="U199" s="13"/>
    </row>
    <row r="200" spans="1:21" ht="14.4">
      <c r="A200" s="13"/>
      <c r="M200" s="13"/>
      <c r="R200" s="13"/>
      <c r="S200" s="13"/>
      <c r="U200" s="13"/>
    </row>
    <row r="201" spans="1:21" ht="14.4">
      <c r="A201" s="13"/>
      <c r="M201" s="13"/>
      <c r="R201" s="13"/>
      <c r="S201" s="13"/>
      <c r="U201" s="13"/>
    </row>
    <row r="202" spans="1:21" ht="14.4">
      <c r="A202" s="13"/>
      <c r="M202" s="13"/>
      <c r="R202" s="13"/>
      <c r="S202" s="13"/>
      <c r="U202" s="13"/>
    </row>
    <row r="203" spans="1:21" ht="14.4">
      <c r="A203" s="13"/>
      <c r="M203" s="13"/>
      <c r="R203" s="13"/>
      <c r="S203" s="13"/>
      <c r="U203" s="13"/>
    </row>
    <row r="204" spans="1:21" ht="14.4">
      <c r="A204" s="13"/>
      <c r="M204" s="13"/>
      <c r="R204" s="13"/>
      <c r="S204" s="13"/>
      <c r="U204" s="13"/>
    </row>
    <row r="205" spans="1:21" ht="14.4">
      <c r="A205" s="13"/>
      <c r="M205" s="13"/>
      <c r="R205" s="13"/>
      <c r="S205" s="13"/>
      <c r="U205" s="13"/>
    </row>
    <row r="206" spans="1:21" ht="14.4">
      <c r="A206" s="13"/>
      <c r="M206" s="13"/>
      <c r="R206" s="13"/>
      <c r="S206" s="13"/>
      <c r="U206" s="13"/>
    </row>
    <row r="207" spans="1:21" ht="14.4">
      <c r="A207" s="13"/>
      <c r="M207" s="13"/>
      <c r="R207" s="13"/>
      <c r="S207" s="13"/>
      <c r="U207" s="13"/>
    </row>
    <row r="208" spans="1:21" ht="14.4">
      <c r="A208" s="13"/>
      <c r="M208" s="13"/>
      <c r="R208" s="13"/>
      <c r="S208" s="13"/>
      <c r="U208" s="13"/>
    </row>
    <row r="209" spans="1:21" ht="14.4">
      <c r="A209" s="13"/>
      <c r="M209" s="13"/>
      <c r="R209" s="13"/>
      <c r="S209" s="13"/>
      <c r="U209" s="13"/>
    </row>
    <row r="210" spans="1:21" ht="14.4">
      <c r="A210" s="13"/>
      <c r="M210" s="13"/>
      <c r="R210" s="13"/>
      <c r="S210" s="13"/>
      <c r="U210" s="13"/>
    </row>
    <row r="211" spans="1:21" ht="14.4">
      <c r="A211" s="13"/>
      <c r="M211" s="13"/>
      <c r="R211" s="13"/>
      <c r="S211" s="13"/>
      <c r="U211" s="13"/>
    </row>
    <row r="212" spans="1:21" ht="14.4">
      <c r="A212" s="13"/>
      <c r="M212" s="13"/>
      <c r="R212" s="13"/>
      <c r="S212" s="13"/>
      <c r="U212" s="13"/>
    </row>
    <row r="213" spans="1:21" ht="14.4">
      <c r="A213" s="13"/>
      <c r="M213" s="13"/>
      <c r="R213" s="13"/>
      <c r="S213" s="13"/>
      <c r="U213" s="13"/>
    </row>
    <row r="214" spans="1:21" ht="14.4">
      <c r="A214" s="13"/>
      <c r="M214" s="13"/>
      <c r="R214" s="13"/>
      <c r="S214" s="13"/>
      <c r="U214" s="13"/>
    </row>
    <row r="215" spans="1:21" ht="14.4">
      <c r="A215" s="13"/>
      <c r="M215" s="13"/>
      <c r="R215" s="13"/>
      <c r="S215" s="13"/>
      <c r="U215" s="13"/>
    </row>
    <row r="216" spans="1:21" ht="14.4">
      <c r="A216" s="13"/>
      <c r="M216" s="13"/>
      <c r="R216" s="13"/>
      <c r="S216" s="13"/>
      <c r="U216" s="13"/>
    </row>
    <row r="217" spans="1:21" ht="14.4">
      <c r="A217" s="13"/>
      <c r="M217" s="13"/>
      <c r="R217" s="13"/>
      <c r="S217" s="13"/>
      <c r="U217" s="13"/>
    </row>
    <row r="218" spans="1:21" ht="14.4">
      <c r="A218" s="13"/>
      <c r="M218" s="13"/>
      <c r="R218" s="13"/>
      <c r="S218" s="13"/>
      <c r="U218" s="13"/>
    </row>
    <row r="219" spans="1:21" ht="14.4">
      <c r="A219" s="13"/>
      <c r="M219" s="13"/>
      <c r="R219" s="13"/>
      <c r="S219" s="13"/>
      <c r="U219" s="13"/>
    </row>
    <row r="220" spans="1:21" ht="14.4">
      <c r="A220" s="13"/>
      <c r="M220" s="13"/>
      <c r="R220" s="13"/>
      <c r="S220" s="13"/>
      <c r="U220" s="13"/>
    </row>
    <row r="221" spans="1:21" ht="14.4">
      <c r="A221" s="13"/>
      <c r="M221" s="13"/>
      <c r="R221" s="13"/>
      <c r="S221" s="13"/>
      <c r="U221" s="13"/>
    </row>
    <row r="222" spans="1:21" ht="14.4">
      <c r="A222" s="13"/>
      <c r="M222" s="13"/>
      <c r="R222" s="13"/>
      <c r="S222" s="13"/>
      <c r="U222" s="13"/>
    </row>
    <row r="223" spans="1:21" ht="14.4">
      <c r="A223" s="13"/>
      <c r="M223" s="13"/>
      <c r="R223" s="13"/>
      <c r="S223" s="13"/>
      <c r="U223" s="13"/>
    </row>
    <row r="224" spans="1:21" ht="14.4">
      <c r="A224" s="13"/>
      <c r="M224" s="13"/>
      <c r="R224" s="13"/>
      <c r="S224" s="13"/>
      <c r="U224" s="13"/>
    </row>
    <row r="225" spans="1:21" ht="14.4">
      <c r="A225" s="13"/>
      <c r="M225" s="13"/>
      <c r="R225" s="13"/>
      <c r="S225" s="13"/>
      <c r="U225" s="13"/>
    </row>
    <row r="226" spans="1:21" ht="14.4">
      <c r="A226" s="13"/>
      <c r="M226" s="13"/>
      <c r="R226" s="13"/>
      <c r="S226" s="13"/>
      <c r="U226" s="13"/>
    </row>
    <row r="227" spans="1:21" ht="14.4">
      <c r="A227" s="13"/>
      <c r="M227" s="13"/>
      <c r="R227" s="13"/>
      <c r="S227" s="13"/>
      <c r="U227" s="13"/>
    </row>
    <row r="228" spans="1:21" ht="14.4">
      <c r="A228" s="13"/>
      <c r="M228" s="13"/>
      <c r="R228" s="13"/>
      <c r="S228" s="13"/>
      <c r="U228" s="13"/>
    </row>
    <row r="229" spans="1:21" ht="14.4">
      <c r="A229" s="13"/>
      <c r="M229" s="13"/>
      <c r="R229" s="13"/>
      <c r="S229" s="13"/>
      <c r="U229" s="13"/>
    </row>
    <row r="230" spans="1:21" ht="14.4">
      <c r="A230" s="13"/>
      <c r="M230" s="13"/>
      <c r="R230" s="13"/>
      <c r="S230" s="13"/>
      <c r="U230" s="13"/>
    </row>
    <row r="231" spans="1:21" ht="14.4">
      <c r="A231" s="13"/>
      <c r="M231" s="13"/>
      <c r="R231" s="13"/>
      <c r="S231" s="13"/>
      <c r="U231" s="13"/>
    </row>
    <row r="232" spans="1:21" ht="14.4">
      <c r="A232" s="13"/>
      <c r="M232" s="13"/>
      <c r="R232" s="13"/>
      <c r="S232" s="13"/>
      <c r="U232" s="13"/>
    </row>
    <row r="233" spans="1:21" ht="14.4">
      <c r="A233" s="13"/>
      <c r="M233" s="13"/>
      <c r="R233" s="13"/>
      <c r="S233" s="13"/>
      <c r="U233" s="13"/>
    </row>
    <row r="234" spans="1:21" ht="14.4">
      <c r="A234" s="13"/>
      <c r="M234" s="13"/>
      <c r="R234" s="13"/>
      <c r="S234" s="13"/>
      <c r="U234" s="13"/>
    </row>
    <row r="235" spans="1:21" ht="14.4">
      <c r="A235" s="13"/>
      <c r="M235" s="13"/>
      <c r="R235" s="13"/>
      <c r="S235" s="13"/>
      <c r="U235" s="13"/>
    </row>
    <row r="236" spans="1:21" ht="14.4">
      <c r="A236" s="13"/>
      <c r="M236" s="13"/>
      <c r="R236" s="13"/>
      <c r="S236" s="13"/>
      <c r="U236" s="13"/>
    </row>
    <row r="237" spans="1:21" ht="14.4">
      <c r="A237" s="13"/>
      <c r="M237" s="13"/>
      <c r="R237" s="13"/>
      <c r="S237" s="13"/>
      <c r="U237" s="13"/>
    </row>
    <row r="238" spans="1:21" ht="14.4">
      <c r="A238" s="13"/>
      <c r="M238" s="13"/>
      <c r="R238" s="13"/>
      <c r="S238" s="13"/>
      <c r="U238" s="13"/>
    </row>
    <row r="239" spans="1:21" ht="14.4">
      <c r="A239" s="13"/>
      <c r="M239" s="13"/>
      <c r="R239" s="13"/>
      <c r="S239" s="13"/>
      <c r="U239" s="13"/>
    </row>
    <row r="240" spans="1:21" ht="14.4">
      <c r="A240" s="13"/>
      <c r="M240" s="13"/>
      <c r="R240" s="13"/>
      <c r="S240" s="13"/>
      <c r="U240" s="13"/>
    </row>
    <row r="241" spans="1:21" ht="14.4">
      <c r="A241" s="13"/>
      <c r="M241" s="13"/>
      <c r="R241" s="13"/>
      <c r="S241" s="13"/>
      <c r="U241" s="13"/>
    </row>
    <row r="242" spans="1:21" ht="14.4">
      <c r="A242" s="13"/>
      <c r="M242" s="13"/>
      <c r="R242" s="13"/>
      <c r="S242" s="13"/>
      <c r="U242" s="13"/>
    </row>
    <row r="243" spans="1:21" ht="14.4">
      <c r="A243" s="13"/>
      <c r="M243" s="13"/>
      <c r="R243" s="13"/>
      <c r="S243" s="13"/>
      <c r="U243" s="13"/>
    </row>
    <row r="244" spans="1:21" ht="14.4">
      <c r="A244" s="13"/>
      <c r="M244" s="13"/>
      <c r="R244" s="13"/>
      <c r="S244" s="13"/>
      <c r="U244" s="13"/>
    </row>
    <row r="245" spans="1:21" ht="14.4">
      <c r="A245" s="13"/>
      <c r="M245" s="13"/>
      <c r="R245" s="13"/>
      <c r="S245" s="13"/>
      <c r="U245" s="13"/>
    </row>
    <row r="246" spans="1:21" ht="14.4">
      <c r="A246" s="13"/>
      <c r="M246" s="13"/>
      <c r="R246" s="13"/>
      <c r="S246" s="13"/>
      <c r="U246" s="13"/>
    </row>
    <row r="247" spans="1:21" ht="14.4">
      <c r="A247" s="13"/>
      <c r="M247" s="13"/>
      <c r="R247" s="13"/>
      <c r="S247" s="13"/>
      <c r="U247" s="13"/>
    </row>
    <row r="248" spans="1:21" ht="14.4">
      <c r="A248" s="13"/>
      <c r="M248" s="13"/>
      <c r="R248" s="13"/>
      <c r="S248" s="13"/>
      <c r="U248" s="13"/>
    </row>
    <row r="249" spans="1:21" ht="14.4">
      <c r="A249" s="13"/>
      <c r="M249" s="13"/>
      <c r="R249" s="13"/>
      <c r="S249" s="13"/>
      <c r="U249" s="13"/>
    </row>
    <row r="250" spans="1:21" ht="14.4">
      <c r="A250" s="13"/>
      <c r="M250" s="13"/>
      <c r="R250" s="13"/>
      <c r="S250" s="13"/>
      <c r="U250" s="13"/>
    </row>
    <row r="251" spans="1:21" ht="14.4">
      <c r="A251" s="13"/>
      <c r="M251" s="13"/>
      <c r="R251" s="13"/>
      <c r="S251" s="13"/>
      <c r="U251" s="13"/>
    </row>
    <row r="252" spans="1:21" ht="14.4">
      <c r="A252" s="13"/>
      <c r="M252" s="13"/>
      <c r="R252" s="13"/>
      <c r="S252" s="13"/>
      <c r="U252" s="13"/>
    </row>
    <row r="253" spans="1:21" ht="14.4">
      <c r="A253" s="13"/>
      <c r="M253" s="13"/>
      <c r="R253" s="13"/>
      <c r="S253" s="13"/>
      <c r="U253" s="13"/>
    </row>
    <row r="254" spans="1:21" ht="14.4">
      <c r="A254" s="13"/>
      <c r="M254" s="13"/>
      <c r="R254" s="13"/>
      <c r="S254" s="13"/>
      <c r="U254" s="13"/>
    </row>
    <row r="255" spans="1:21" ht="14.4">
      <c r="A255" s="13"/>
      <c r="M255" s="13"/>
      <c r="R255" s="13"/>
      <c r="S255" s="13"/>
      <c r="U255" s="13"/>
    </row>
    <row r="256" spans="1:21" ht="14.4">
      <c r="A256" s="13"/>
      <c r="M256" s="13"/>
      <c r="R256" s="13"/>
      <c r="S256" s="13"/>
      <c r="U256" s="13"/>
    </row>
    <row r="257" spans="1:21" ht="14.4">
      <c r="A257" s="13"/>
      <c r="M257" s="13"/>
      <c r="R257" s="13"/>
      <c r="S257" s="13"/>
      <c r="U257" s="13"/>
    </row>
    <row r="258" spans="1:21" ht="14.4">
      <c r="A258" s="13"/>
      <c r="M258" s="13"/>
      <c r="R258" s="13"/>
      <c r="S258" s="13"/>
      <c r="U258" s="13"/>
    </row>
    <row r="259" spans="1:21" ht="14.4">
      <c r="A259" s="13"/>
      <c r="M259" s="13"/>
      <c r="R259" s="13"/>
      <c r="S259" s="13"/>
      <c r="U259" s="13"/>
    </row>
    <row r="260" spans="1:21" ht="14.4">
      <c r="A260" s="13"/>
      <c r="M260" s="13"/>
      <c r="R260" s="13"/>
      <c r="S260" s="13"/>
      <c r="U260" s="13"/>
    </row>
    <row r="261" spans="1:21" ht="14.4">
      <c r="A261" s="13"/>
      <c r="M261" s="13"/>
      <c r="R261" s="13"/>
      <c r="S261" s="13"/>
      <c r="U261" s="13"/>
    </row>
    <row r="262" spans="1:21" ht="14.4">
      <c r="A262" s="13"/>
      <c r="M262" s="13"/>
      <c r="R262" s="13"/>
      <c r="S262" s="13"/>
      <c r="U262" s="13"/>
    </row>
    <row r="263" spans="1:21" ht="14.4">
      <c r="A263" s="13"/>
      <c r="M263" s="13"/>
      <c r="R263" s="13"/>
      <c r="S263" s="13"/>
      <c r="U263" s="13"/>
    </row>
    <row r="264" spans="1:21" ht="14.4">
      <c r="A264" s="13"/>
      <c r="M264" s="13"/>
      <c r="R264" s="13"/>
      <c r="S264" s="13"/>
      <c r="U264" s="13"/>
    </row>
    <row r="265" spans="1:21" ht="14.4">
      <c r="A265" s="13"/>
      <c r="M265" s="13"/>
      <c r="R265" s="13"/>
      <c r="S265" s="13"/>
      <c r="U265" s="13"/>
    </row>
    <row r="266" spans="1:21" ht="14.4">
      <c r="A266" s="13"/>
      <c r="M266" s="13"/>
      <c r="R266" s="13"/>
      <c r="S266" s="13"/>
      <c r="U266" s="13"/>
    </row>
    <row r="267" spans="1:21" ht="14.4">
      <c r="A267" s="13"/>
      <c r="M267" s="13"/>
      <c r="R267" s="13"/>
      <c r="S267" s="13"/>
      <c r="U267" s="13"/>
    </row>
    <row r="268" spans="1:21" ht="14.4">
      <c r="A268" s="13"/>
      <c r="M268" s="13"/>
      <c r="R268" s="13"/>
      <c r="S268" s="13"/>
      <c r="U268" s="13"/>
    </row>
    <row r="269" spans="1:21" ht="14.4">
      <c r="A269" s="13"/>
      <c r="M269" s="13"/>
      <c r="R269" s="13"/>
      <c r="S269" s="13"/>
      <c r="U269" s="13"/>
    </row>
    <row r="270" spans="1:21" ht="14.4">
      <c r="A270" s="13"/>
      <c r="M270" s="13"/>
      <c r="R270" s="13"/>
      <c r="S270" s="13"/>
      <c r="U270" s="13"/>
    </row>
    <row r="271" spans="1:21" ht="14.4">
      <c r="A271" s="13"/>
      <c r="M271" s="13"/>
      <c r="R271" s="13"/>
      <c r="S271" s="13"/>
      <c r="U271" s="13"/>
    </row>
    <row r="272" spans="1:21" ht="14.4">
      <c r="A272" s="13"/>
      <c r="M272" s="13"/>
      <c r="R272" s="13"/>
      <c r="S272" s="13"/>
      <c r="U272" s="13"/>
    </row>
    <row r="273" spans="1:21" ht="14.4">
      <c r="A273" s="13"/>
      <c r="M273" s="13"/>
      <c r="R273" s="13"/>
      <c r="S273" s="13"/>
      <c r="U273" s="13"/>
    </row>
    <row r="274" spans="1:21" ht="14.4">
      <c r="A274" s="13"/>
      <c r="M274" s="13"/>
      <c r="R274" s="13"/>
      <c r="S274" s="13"/>
      <c r="U274" s="13"/>
    </row>
    <row r="275" spans="1:21" ht="14.4">
      <c r="A275" s="13"/>
      <c r="M275" s="13"/>
      <c r="R275" s="13"/>
      <c r="S275" s="13"/>
      <c r="U275" s="13"/>
    </row>
    <row r="276" spans="1:21" ht="14.4">
      <c r="A276" s="13"/>
      <c r="M276" s="13"/>
      <c r="R276" s="13"/>
      <c r="S276" s="13"/>
      <c r="U276" s="13"/>
    </row>
    <row r="277" spans="1:21" ht="14.4">
      <c r="A277" s="13"/>
      <c r="M277" s="13"/>
      <c r="R277" s="13"/>
      <c r="S277" s="13"/>
      <c r="U277" s="13"/>
    </row>
    <row r="278" spans="1:21" ht="14.4">
      <c r="A278" s="13"/>
      <c r="M278" s="13"/>
      <c r="R278" s="13"/>
      <c r="S278" s="13"/>
      <c r="U278" s="13"/>
    </row>
    <row r="279" spans="1:21" ht="14.4">
      <c r="A279" s="13"/>
      <c r="M279" s="13"/>
      <c r="R279" s="13"/>
      <c r="S279" s="13"/>
      <c r="U279" s="13"/>
    </row>
    <row r="280" spans="1:21" ht="14.4">
      <c r="A280" s="13"/>
      <c r="M280" s="13"/>
      <c r="R280" s="13"/>
      <c r="S280" s="13"/>
      <c r="U280" s="13"/>
    </row>
    <row r="281" spans="1:21" ht="14.4">
      <c r="A281" s="13"/>
      <c r="M281" s="13"/>
      <c r="R281" s="13"/>
      <c r="S281" s="13"/>
      <c r="U281" s="13"/>
    </row>
    <row r="282" spans="1:21" ht="14.4">
      <c r="A282" s="13"/>
      <c r="M282" s="13"/>
      <c r="R282" s="13"/>
      <c r="S282" s="13"/>
      <c r="U282" s="13"/>
    </row>
    <row r="283" spans="1:21" ht="14.4">
      <c r="A283" s="13"/>
      <c r="M283" s="13"/>
      <c r="R283" s="13"/>
      <c r="S283" s="13"/>
      <c r="U283" s="13"/>
    </row>
    <row r="284" spans="1:21" ht="14.4">
      <c r="A284" s="13"/>
      <c r="M284" s="13"/>
      <c r="R284" s="13"/>
      <c r="S284" s="13"/>
      <c r="U284" s="13"/>
    </row>
    <row r="285" spans="1:21" ht="14.4">
      <c r="A285" s="13"/>
      <c r="M285" s="13"/>
      <c r="R285" s="13"/>
      <c r="S285" s="13"/>
      <c r="U285" s="13"/>
    </row>
    <row r="286" spans="1:21" ht="14.4">
      <c r="A286" s="13"/>
      <c r="M286" s="13"/>
      <c r="R286" s="13"/>
      <c r="S286" s="13"/>
      <c r="U286" s="13"/>
    </row>
    <row r="287" spans="1:21" ht="14.4">
      <c r="A287" s="13"/>
      <c r="M287" s="13"/>
      <c r="R287" s="13"/>
      <c r="S287" s="13"/>
      <c r="U287" s="13"/>
    </row>
    <row r="288" spans="1:21" ht="14.4">
      <c r="A288" s="13"/>
      <c r="M288" s="13"/>
      <c r="R288" s="13"/>
      <c r="S288" s="13"/>
      <c r="U288" s="13"/>
    </row>
    <row r="289" spans="1:21" ht="14.4">
      <c r="A289" s="13"/>
      <c r="M289" s="13"/>
      <c r="R289" s="13"/>
      <c r="S289" s="13"/>
      <c r="U289" s="13"/>
    </row>
    <row r="290" spans="1:21" ht="14.4">
      <c r="A290" s="13"/>
      <c r="M290" s="13"/>
      <c r="R290" s="13"/>
      <c r="S290" s="13"/>
      <c r="U290" s="13"/>
    </row>
    <row r="291" spans="1:21" ht="14.4">
      <c r="A291" s="13"/>
      <c r="M291" s="13"/>
      <c r="R291" s="13"/>
      <c r="S291" s="13"/>
      <c r="U291" s="13"/>
    </row>
    <row r="292" spans="1:21" ht="14.4">
      <c r="A292" s="13"/>
      <c r="M292" s="13"/>
      <c r="R292" s="13"/>
      <c r="S292" s="13"/>
      <c r="U292" s="13"/>
    </row>
    <row r="293" spans="1:21" ht="14.4">
      <c r="A293" s="13"/>
      <c r="M293" s="13"/>
      <c r="R293" s="13"/>
      <c r="S293" s="13"/>
      <c r="U293" s="13"/>
    </row>
    <row r="294" spans="1:21" ht="14.4">
      <c r="A294" s="13"/>
      <c r="M294" s="13"/>
      <c r="R294" s="13"/>
      <c r="S294" s="13"/>
      <c r="U294" s="13"/>
    </row>
    <row r="295" spans="1:21" ht="14.4">
      <c r="A295" s="13"/>
      <c r="M295" s="13"/>
      <c r="R295" s="13"/>
      <c r="S295" s="13"/>
      <c r="U295" s="13"/>
    </row>
    <row r="296" spans="1:21" ht="14.4">
      <c r="A296" s="13"/>
      <c r="M296" s="13"/>
      <c r="R296" s="13"/>
      <c r="S296" s="13"/>
      <c r="U296" s="13"/>
    </row>
    <row r="297" spans="1:21" ht="14.4">
      <c r="A297" s="13"/>
      <c r="M297" s="13"/>
      <c r="R297" s="13"/>
      <c r="S297" s="13"/>
      <c r="U297" s="13"/>
    </row>
    <row r="298" spans="1:21" ht="14.4">
      <c r="A298" s="13"/>
      <c r="M298" s="13"/>
      <c r="R298" s="13"/>
      <c r="S298" s="13"/>
      <c r="U298" s="13"/>
    </row>
    <row r="299" spans="1:21" ht="14.4">
      <c r="A299" s="13"/>
      <c r="M299" s="13"/>
      <c r="R299" s="13"/>
      <c r="S299" s="13"/>
      <c r="U299" s="13"/>
    </row>
    <row r="300" spans="1:21" ht="14.4">
      <c r="A300" s="13"/>
      <c r="M300" s="13"/>
      <c r="R300" s="13"/>
      <c r="S300" s="13"/>
      <c r="U300" s="13"/>
    </row>
    <row r="301" spans="1:21" ht="14.4">
      <c r="A301" s="13"/>
      <c r="M301" s="13"/>
      <c r="R301" s="13"/>
      <c r="S301" s="13"/>
      <c r="U301" s="13"/>
    </row>
    <row r="302" spans="1:21" ht="14.4">
      <c r="A302" s="13"/>
      <c r="M302" s="13"/>
      <c r="R302" s="13"/>
      <c r="S302" s="13"/>
      <c r="U302" s="13"/>
    </row>
    <row r="303" spans="1:21" ht="14.4">
      <c r="A303" s="13"/>
      <c r="M303" s="13"/>
      <c r="R303" s="13"/>
      <c r="S303" s="13"/>
      <c r="U303" s="13"/>
    </row>
    <row r="304" spans="1:21" ht="14.4">
      <c r="A304" s="13"/>
      <c r="M304" s="13"/>
      <c r="R304" s="13"/>
      <c r="S304" s="13"/>
      <c r="U304" s="13"/>
    </row>
    <row r="305" spans="1:21" ht="14.4">
      <c r="A305" s="13"/>
      <c r="M305" s="13"/>
      <c r="R305" s="13"/>
      <c r="S305" s="13"/>
      <c r="U305" s="13"/>
    </row>
    <row r="306" spans="1:21" ht="14.4">
      <c r="A306" s="13"/>
      <c r="M306" s="13"/>
      <c r="R306" s="13"/>
      <c r="S306" s="13"/>
      <c r="U306" s="13"/>
    </row>
    <row r="307" spans="1:21" ht="14.4">
      <c r="A307" s="13"/>
      <c r="M307" s="13"/>
      <c r="R307" s="13"/>
      <c r="S307" s="13"/>
      <c r="U307" s="13"/>
    </row>
    <row r="308" spans="1:21" ht="14.4">
      <c r="A308" s="13"/>
      <c r="M308" s="13"/>
      <c r="R308" s="13"/>
      <c r="S308" s="13"/>
      <c r="U308" s="13"/>
    </row>
    <row r="309" spans="1:21" ht="14.4">
      <c r="A309" s="13"/>
      <c r="M309" s="13"/>
      <c r="R309" s="13"/>
      <c r="S309" s="13"/>
      <c r="U309" s="13"/>
    </row>
    <row r="310" spans="1:21" ht="14.4">
      <c r="A310" s="13"/>
      <c r="M310" s="13"/>
      <c r="R310" s="13"/>
      <c r="S310" s="13"/>
      <c r="U310" s="13"/>
    </row>
    <row r="311" spans="1:21" ht="14.4">
      <c r="A311" s="13"/>
      <c r="M311" s="13"/>
      <c r="R311" s="13"/>
      <c r="S311" s="13"/>
      <c r="U311" s="13"/>
    </row>
    <row r="312" spans="1:21" ht="14.4">
      <c r="A312" s="13"/>
      <c r="M312" s="13"/>
      <c r="R312" s="13"/>
      <c r="S312" s="13"/>
      <c r="U312" s="13"/>
    </row>
    <row r="313" spans="1:21" ht="14.4">
      <c r="A313" s="13"/>
      <c r="M313" s="13"/>
      <c r="R313" s="13"/>
      <c r="S313" s="13"/>
      <c r="U313" s="13"/>
    </row>
    <row r="314" spans="1:21" ht="14.4">
      <c r="A314" s="13"/>
      <c r="M314" s="13"/>
      <c r="R314" s="13"/>
      <c r="S314" s="13"/>
      <c r="U314" s="13"/>
    </row>
    <row r="315" spans="1:21" ht="14.4">
      <c r="A315" s="13"/>
      <c r="M315" s="13"/>
      <c r="R315" s="13"/>
      <c r="S315" s="13"/>
      <c r="U315" s="13"/>
    </row>
    <row r="316" spans="1:21" ht="14.4">
      <c r="A316" s="13"/>
      <c r="M316" s="13"/>
      <c r="R316" s="13"/>
      <c r="S316" s="13"/>
      <c r="U316" s="13"/>
    </row>
    <row r="317" spans="1:21" ht="14.4">
      <c r="A317" s="13"/>
      <c r="M317" s="13"/>
      <c r="R317" s="13"/>
      <c r="S317" s="13"/>
      <c r="U317" s="13"/>
    </row>
    <row r="318" spans="1:21" ht="14.4">
      <c r="A318" s="13"/>
      <c r="M318" s="13"/>
      <c r="R318" s="13"/>
      <c r="S318" s="13"/>
      <c r="U318" s="13"/>
    </row>
    <row r="319" spans="1:21" ht="14.4">
      <c r="A319" s="13"/>
      <c r="M319" s="13"/>
      <c r="R319" s="13"/>
      <c r="S319" s="13"/>
      <c r="U319" s="13"/>
    </row>
    <row r="320" spans="1:21" ht="14.4">
      <c r="A320" s="13"/>
      <c r="M320" s="13"/>
      <c r="R320" s="13"/>
      <c r="S320" s="13"/>
      <c r="U320" s="13"/>
    </row>
    <row r="321" spans="1:21" ht="14.4">
      <c r="A321" s="13"/>
      <c r="M321" s="13"/>
      <c r="R321" s="13"/>
      <c r="S321" s="13"/>
      <c r="U321" s="13"/>
    </row>
    <row r="322" spans="1:21" ht="14.4">
      <c r="A322" s="13"/>
      <c r="M322" s="13"/>
      <c r="R322" s="13"/>
      <c r="S322" s="13"/>
      <c r="U322" s="13"/>
    </row>
    <row r="323" spans="1:21" ht="14.4">
      <c r="A323" s="13"/>
      <c r="M323" s="13"/>
      <c r="R323" s="13"/>
      <c r="S323" s="13"/>
      <c r="U323" s="13"/>
    </row>
    <row r="324" spans="1:21" ht="14.4">
      <c r="A324" s="13"/>
      <c r="M324" s="13"/>
      <c r="R324" s="13"/>
      <c r="S324" s="13"/>
      <c r="U324" s="13"/>
    </row>
    <row r="325" spans="1:21" ht="14.4">
      <c r="A325" s="13"/>
      <c r="M325" s="13"/>
      <c r="R325" s="13"/>
      <c r="S325" s="13"/>
      <c r="U325" s="13"/>
    </row>
    <row r="326" spans="1:21" ht="14.4">
      <c r="A326" s="13"/>
      <c r="M326" s="13"/>
      <c r="R326" s="13"/>
      <c r="S326" s="13"/>
      <c r="U326" s="13"/>
    </row>
    <row r="327" spans="1:21" ht="14.4">
      <c r="A327" s="13"/>
      <c r="M327" s="13"/>
      <c r="R327" s="13"/>
      <c r="S327" s="13"/>
      <c r="U327" s="13"/>
    </row>
    <row r="328" spans="1:21" ht="14.4">
      <c r="A328" s="13"/>
      <c r="M328" s="13"/>
      <c r="R328" s="13"/>
      <c r="S328" s="13"/>
      <c r="U328" s="13"/>
    </row>
    <row r="329" spans="1:21" ht="14.4">
      <c r="A329" s="13"/>
      <c r="M329" s="13"/>
      <c r="R329" s="13"/>
      <c r="S329" s="13"/>
      <c r="U329" s="13"/>
    </row>
    <row r="330" spans="1:21" ht="14.4">
      <c r="A330" s="13"/>
      <c r="M330" s="13"/>
      <c r="R330" s="13"/>
      <c r="S330" s="13"/>
      <c r="U330" s="13"/>
    </row>
    <row r="331" spans="1:21" ht="14.4">
      <c r="A331" s="13"/>
      <c r="M331" s="13"/>
      <c r="R331" s="13"/>
      <c r="S331" s="13"/>
      <c r="U331" s="13"/>
    </row>
    <row r="332" spans="1:21" ht="14.4">
      <c r="A332" s="13"/>
      <c r="M332" s="13"/>
      <c r="R332" s="13"/>
      <c r="S332" s="13"/>
      <c r="U332" s="13"/>
    </row>
    <row r="333" spans="1:21" ht="14.4">
      <c r="A333" s="13"/>
      <c r="M333" s="13"/>
      <c r="R333" s="13"/>
      <c r="S333" s="13"/>
      <c r="U333" s="13"/>
    </row>
    <row r="334" spans="1:21" ht="14.4">
      <c r="A334" s="13"/>
      <c r="M334" s="13"/>
      <c r="R334" s="13"/>
      <c r="S334" s="13"/>
      <c r="U334" s="13"/>
    </row>
    <row r="335" spans="1:21" ht="14.4">
      <c r="A335" s="13"/>
      <c r="M335" s="13"/>
      <c r="R335" s="13"/>
      <c r="S335" s="13"/>
      <c r="U335" s="13"/>
    </row>
    <row r="336" spans="1:21" ht="14.4">
      <c r="A336" s="13"/>
      <c r="M336" s="13"/>
      <c r="R336" s="13"/>
      <c r="S336" s="13"/>
      <c r="U336" s="13"/>
    </row>
    <row r="337" spans="1:21" ht="14.4">
      <c r="A337" s="13"/>
      <c r="M337" s="13"/>
      <c r="R337" s="13"/>
      <c r="S337" s="13"/>
      <c r="U337" s="13"/>
    </row>
    <row r="338" spans="1:21" ht="14.4">
      <c r="A338" s="13"/>
      <c r="M338" s="13"/>
      <c r="R338" s="13"/>
      <c r="S338" s="13"/>
      <c r="U338" s="13"/>
    </row>
    <row r="339" spans="1:21" ht="14.4">
      <c r="A339" s="13"/>
      <c r="M339" s="13"/>
      <c r="R339" s="13"/>
      <c r="S339" s="13"/>
      <c r="U339" s="13"/>
    </row>
    <row r="340" spans="1:21" ht="14.4">
      <c r="A340" s="13"/>
      <c r="M340" s="13"/>
      <c r="R340" s="13"/>
      <c r="S340" s="13"/>
      <c r="U340" s="13"/>
    </row>
    <row r="341" spans="1:21" ht="14.4">
      <c r="A341" s="13"/>
      <c r="M341" s="13"/>
      <c r="R341" s="13"/>
      <c r="S341" s="13"/>
      <c r="U341" s="13"/>
    </row>
    <row r="342" spans="1:21" ht="14.4">
      <c r="A342" s="13"/>
      <c r="M342" s="13"/>
      <c r="R342" s="13"/>
      <c r="S342" s="13"/>
      <c r="U342" s="13"/>
    </row>
    <row r="343" spans="1:21" ht="14.4">
      <c r="A343" s="13"/>
      <c r="M343" s="13"/>
      <c r="R343" s="13"/>
      <c r="S343" s="13"/>
      <c r="U343" s="13"/>
    </row>
    <row r="344" spans="1:21" ht="14.4">
      <c r="A344" s="13"/>
      <c r="M344" s="13"/>
      <c r="R344" s="13"/>
      <c r="S344" s="13"/>
      <c r="U344" s="13"/>
    </row>
    <row r="345" spans="1:21" ht="14.4">
      <c r="A345" s="13"/>
      <c r="M345" s="13"/>
      <c r="R345" s="13"/>
      <c r="S345" s="13"/>
      <c r="U345" s="13"/>
    </row>
    <row r="346" spans="1:21" ht="14.4">
      <c r="A346" s="13"/>
      <c r="M346" s="13"/>
      <c r="R346" s="13"/>
      <c r="S346" s="13"/>
      <c r="U346" s="13"/>
    </row>
    <row r="347" spans="1:21" ht="14.4">
      <c r="A347" s="13"/>
      <c r="M347" s="13"/>
      <c r="R347" s="13"/>
      <c r="S347" s="13"/>
      <c r="U347" s="13"/>
    </row>
    <row r="348" spans="1:21" ht="14.4">
      <c r="A348" s="13"/>
      <c r="M348" s="13"/>
      <c r="R348" s="13"/>
      <c r="S348" s="13"/>
      <c r="U348" s="13"/>
    </row>
    <row r="349" spans="1:21" ht="14.4">
      <c r="A349" s="13"/>
      <c r="M349" s="13"/>
      <c r="R349" s="13"/>
      <c r="S349" s="13"/>
      <c r="U349" s="13"/>
    </row>
    <row r="350" spans="1:21" ht="14.4">
      <c r="A350" s="13"/>
      <c r="M350" s="13"/>
      <c r="R350" s="13"/>
      <c r="S350" s="13"/>
      <c r="U350" s="13"/>
    </row>
    <row r="351" spans="1:21" ht="14.4">
      <c r="A351" s="13"/>
      <c r="M351" s="13"/>
      <c r="R351" s="13"/>
      <c r="S351" s="13"/>
      <c r="U351" s="13"/>
    </row>
    <row r="352" spans="1:21" ht="14.4">
      <c r="A352" s="13"/>
      <c r="M352" s="13"/>
      <c r="R352" s="13"/>
      <c r="S352" s="13"/>
      <c r="U352" s="13"/>
    </row>
    <row r="353" spans="1:21" ht="14.4">
      <c r="A353" s="13"/>
      <c r="M353" s="13"/>
      <c r="R353" s="13"/>
      <c r="S353" s="13"/>
      <c r="U353" s="13"/>
    </row>
    <row r="354" spans="1:21" ht="14.4">
      <c r="A354" s="13"/>
      <c r="M354" s="13"/>
      <c r="R354" s="13"/>
      <c r="S354" s="13"/>
      <c r="U354" s="13"/>
    </row>
    <row r="355" spans="1:21" ht="14.4">
      <c r="A355" s="13"/>
      <c r="M355" s="13"/>
      <c r="R355" s="13"/>
      <c r="S355" s="13"/>
      <c r="U355" s="13"/>
    </row>
    <row r="356" spans="1:21" ht="14.4">
      <c r="A356" s="13"/>
      <c r="M356" s="13"/>
      <c r="R356" s="13"/>
      <c r="S356" s="13"/>
      <c r="U356" s="13"/>
    </row>
    <row r="357" spans="1:21" ht="14.4">
      <c r="A357" s="13"/>
      <c r="M357" s="13"/>
      <c r="R357" s="13"/>
      <c r="S357" s="13"/>
      <c r="U357" s="13"/>
    </row>
    <row r="358" spans="1:21" ht="14.4">
      <c r="A358" s="13"/>
      <c r="M358" s="13"/>
      <c r="R358" s="13"/>
      <c r="S358" s="13"/>
      <c r="U358" s="13"/>
    </row>
    <row r="359" spans="1:21" ht="14.4">
      <c r="A359" s="13"/>
      <c r="M359" s="13"/>
      <c r="R359" s="13"/>
      <c r="S359" s="13"/>
      <c r="U359" s="13"/>
    </row>
    <row r="360" spans="1:21" ht="14.4">
      <c r="A360" s="13"/>
      <c r="M360" s="13"/>
      <c r="R360" s="13"/>
      <c r="S360" s="13"/>
      <c r="U360" s="13"/>
    </row>
    <row r="361" spans="1:21" ht="14.4">
      <c r="A361" s="13"/>
      <c r="M361" s="13"/>
      <c r="R361" s="13"/>
      <c r="S361" s="13"/>
      <c r="U361" s="13"/>
    </row>
    <row r="362" spans="1:21" ht="14.4">
      <c r="A362" s="13"/>
      <c r="M362" s="13"/>
      <c r="R362" s="13"/>
      <c r="S362" s="13"/>
      <c r="U362" s="13"/>
    </row>
    <row r="363" spans="1:21" ht="14.4">
      <c r="A363" s="13"/>
      <c r="M363" s="13"/>
      <c r="R363" s="13"/>
      <c r="S363" s="13"/>
      <c r="U363" s="13"/>
    </row>
    <row r="364" spans="1:21" ht="14.4">
      <c r="A364" s="13"/>
      <c r="M364" s="13"/>
      <c r="R364" s="13"/>
      <c r="S364" s="13"/>
      <c r="U364" s="13"/>
    </row>
    <row r="365" spans="1:21" ht="14.4">
      <c r="A365" s="13"/>
      <c r="M365" s="13"/>
      <c r="R365" s="13"/>
      <c r="S365" s="13"/>
      <c r="U365" s="13"/>
    </row>
    <row r="366" spans="1:21" ht="14.4">
      <c r="A366" s="13"/>
      <c r="M366" s="13"/>
      <c r="R366" s="13"/>
      <c r="S366" s="13"/>
      <c r="U366" s="13"/>
    </row>
    <row r="367" spans="1:21" ht="14.4">
      <c r="A367" s="13"/>
      <c r="M367" s="13"/>
      <c r="R367" s="13"/>
      <c r="S367" s="13"/>
      <c r="U367" s="13"/>
    </row>
    <row r="368" spans="1:21" ht="14.4">
      <c r="A368" s="13"/>
      <c r="M368" s="13"/>
      <c r="R368" s="13"/>
      <c r="S368" s="13"/>
      <c r="U368" s="13"/>
    </row>
    <row r="369" spans="1:21" ht="14.4">
      <c r="A369" s="13"/>
      <c r="M369" s="13"/>
      <c r="R369" s="13"/>
      <c r="S369" s="13"/>
      <c r="U369" s="13"/>
    </row>
    <row r="370" spans="1:21" ht="14.4">
      <c r="A370" s="13"/>
      <c r="M370" s="13"/>
      <c r="R370" s="13"/>
      <c r="S370" s="13"/>
      <c r="U370" s="13"/>
    </row>
    <row r="371" spans="1:21" ht="14.4">
      <c r="A371" s="13"/>
      <c r="M371" s="13"/>
      <c r="R371" s="13"/>
      <c r="S371" s="13"/>
      <c r="U371" s="13"/>
    </row>
    <row r="372" spans="1:21" ht="14.4">
      <c r="A372" s="13"/>
      <c r="M372" s="13"/>
      <c r="R372" s="13"/>
      <c r="S372" s="13"/>
      <c r="U372" s="13"/>
    </row>
    <row r="373" spans="1:21" ht="14.4">
      <c r="A373" s="13"/>
      <c r="M373" s="13"/>
      <c r="R373" s="13"/>
      <c r="S373" s="13"/>
      <c r="U373" s="13"/>
    </row>
    <row r="374" spans="1:21" ht="14.4">
      <c r="A374" s="13"/>
      <c r="M374" s="13"/>
      <c r="R374" s="13"/>
      <c r="S374" s="13"/>
      <c r="U374" s="13"/>
    </row>
    <row r="375" spans="1:21" ht="14.4">
      <c r="A375" s="13"/>
      <c r="M375" s="13"/>
      <c r="R375" s="13"/>
      <c r="S375" s="13"/>
      <c r="U375" s="13"/>
    </row>
    <row r="376" spans="1:21" ht="14.4">
      <c r="A376" s="13"/>
      <c r="M376" s="13"/>
      <c r="R376" s="13"/>
      <c r="S376" s="13"/>
      <c r="U376" s="13"/>
    </row>
    <row r="377" spans="1:21" ht="14.4">
      <c r="A377" s="13"/>
      <c r="M377" s="13"/>
      <c r="R377" s="13"/>
      <c r="S377" s="13"/>
      <c r="U377" s="13"/>
    </row>
    <row r="378" spans="1:21" ht="14.4">
      <c r="A378" s="13"/>
      <c r="M378" s="13"/>
      <c r="R378" s="13"/>
      <c r="S378" s="13"/>
      <c r="U378" s="13"/>
    </row>
    <row r="379" spans="1:21" ht="14.4">
      <c r="A379" s="13"/>
      <c r="M379" s="13"/>
      <c r="R379" s="13"/>
      <c r="S379" s="13"/>
      <c r="U379" s="13"/>
    </row>
    <row r="380" spans="1:21" ht="14.4">
      <c r="A380" s="13"/>
      <c r="M380" s="13"/>
      <c r="R380" s="13"/>
      <c r="S380" s="13"/>
      <c r="U380" s="13"/>
    </row>
    <row r="381" spans="1:21" ht="14.4">
      <c r="A381" s="13"/>
      <c r="M381" s="13"/>
      <c r="R381" s="13"/>
      <c r="S381" s="13"/>
      <c r="U381" s="13"/>
    </row>
    <row r="382" spans="1:21" ht="14.4">
      <c r="A382" s="13"/>
      <c r="M382" s="13"/>
      <c r="R382" s="13"/>
      <c r="S382" s="13"/>
      <c r="U382" s="13"/>
    </row>
    <row r="383" spans="1:21" ht="14.4">
      <c r="A383" s="13"/>
      <c r="M383" s="13"/>
      <c r="R383" s="13"/>
      <c r="S383" s="13"/>
      <c r="U383" s="13"/>
    </row>
    <row r="384" spans="1:21" ht="14.4">
      <c r="A384" s="13"/>
      <c r="M384" s="13"/>
      <c r="R384" s="13"/>
      <c r="S384" s="13"/>
      <c r="U384" s="13"/>
    </row>
    <row r="385" spans="1:21" ht="14.4">
      <c r="A385" s="13"/>
      <c r="M385" s="13"/>
      <c r="R385" s="13"/>
      <c r="S385" s="13"/>
      <c r="U385" s="13"/>
    </row>
    <row r="386" spans="1:21" ht="14.4">
      <c r="A386" s="13"/>
      <c r="M386" s="13"/>
      <c r="R386" s="13"/>
      <c r="S386" s="13"/>
      <c r="U386" s="13"/>
    </row>
    <row r="387" spans="1:21" ht="14.4">
      <c r="A387" s="13"/>
      <c r="M387" s="13"/>
      <c r="R387" s="13"/>
      <c r="S387" s="13"/>
      <c r="U387" s="13"/>
    </row>
    <row r="388" spans="1:21" ht="14.4">
      <c r="A388" s="13"/>
      <c r="M388" s="13"/>
      <c r="R388" s="13"/>
      <c r="S388" s="13"/>
      <c r="U388" s="13"/>
    </row>
    <row r="389" spans="1:21" ht="14.4">
      <c r="A389" s="13"/>
      <c r="M389" s="13"/>
      <c r="R389" s="13"/>
      <c r="S389" s="13"/>
      <c r="U389" s="13"/>
    </row>
    <row r="390" spans="1:21" ht="14.4">
      <c r="A390" s="13"/>
      <c r="M390" s="13"/>
      <c r="R390" s="13"/>
      <c r="S390" s="13"/>
      <c r="U390" s="13"/>
    </row>
    <row r="391" spans="1:21" ht="14.4">
      <c r="A391" s="13"/>
      <c r="M391" s="13"/>
      <c r="R391" s="13"/>
      <c r="S391" s="13"/>
      <c r="U391" s="13"/>
    </row>
    <row r="392" spans="1:21" ht="14.4">
      <c r="A392" s="13"/>
      <c r="M392" s="13"/>
      <c r="R392" s="13"/>
      <c r="S392" s="13"/>
      <c r="U392" s="13"/>
    </row>
    <row r="393" spans="1:21" ht="14.4">
      <c r="A393" s="13"/>
      <c r="M393" s="13"/>
      <c r="R393" s="13"/>
      <c r="S393" s="13"/>
      <c r="U393" s="13"/>
    </row>
    <row r="394" spans="1:21" ht="14.4">
      <c r="A394" s="13"/>
      <c r="M394" s="13"/>
      <c r="R394" s="13"/>
      <c r="S394" s="13"/>
      <c r="U394" s="13"/>
    </row>
    <row r="395" spans="1:21" ht="14.4">
      <c r="A395" s="13"/>
      <c r="M395" s="13"/>
      <c r="R395" s="13"/>
      <c r="S395" s="13"/>
      <c r="U395" s="13"/>
    </row>
    <row r="396" spans="1:21" ht="14.4">
      <c r="A396" s="13"/>
      <c r="M396" s="13"/>
      <c r="R396" s="13"/>
      <c r="S396" s="13"/>
      <c r="U396" s="13"/>
    </row>
    <row r="397" spans="1:21" ht="14.4">
      <c r="A397" s="13"/>
      <c r="M397" s="13"/>
      <c r="R397" s="13"/>
      <c r="S397" s="13"/>
      <c r="U397" s="13"/>
    </row>
    <row r="398" spans="1:21" ht="14.4">
      <c r="A398" s="13"/>
      <c r="M398" s="13"/>
      <c r="R398" s="13"/>
      <c r="S398" s="13"/>
      <c r="U398" s="13"/>
    </row>
    <row r="399" spans="1:21" ht="14.4">
      <c r="A399" s="13"/>
      <c r="M399" s="13"/>
      <c r="R399" s="13"/>
      <c r="S399" s="13"/>
      <c r="U399" s="13"/>
    </row>
    <row r="400" spans="1:21" ht="14.4">
      <c r="A400" s="13"/>
      <c r="M400" s="13"/>
      <c r="R400" s="13"/>
      <c r="S400" s="13"/>
      <c r="U400" s="13"/>
    </row>
    <row r="401" spans="1:21" ht="14.4">
      <c r="A401" s="13"/>
      <c r="M401" s="13"/>
      <c r="R401" s="13"/>
      <c r="S401" s="13"/>
      <c r="U401" s="13"/>
    </row>
    <row r="402" spans="1:21" ht="14.4">
      <c r="A402" s="13"/>
      <c r="M402" s="13"/>
      <c r="R402" s="13"/>
      <c r="S402" s="13"/>
      <c r="U402" s="13"/>
    </row>
    <row r="403" spans="1:21" ht="14.4">
      <c r="A403" s="13"/>
      <c r="M403" s="13"/>
      <c r="R403" s="13"/>
      <c r="S403" s="13"/>
      <c r="U403" s="13"/>
    </row>
    <row r="404" spans="1:21" ht="14.4">
      <c r="A404" s="13"/>
      <c r="M404" s="13"/>
      <c r="R404" s="13"/>
      <c r="S404" s="13"/>
      <c r="U404" s="13"/>
    </row>
    <row r="405" spans="1:21" ht="14.4">
      <c r="A405" s="13"/>
      <c r="M405" s="13"/>
      <c r="R405" s="13"/>
      <c r="S405" s="13"/>
      <c r="U405" s="13"/>
    </row>
    <row r="406" spans="1:21" ht="14.4">
      <c r="A406" s="13"/>
      <c r="M406" s="13"/>
      <c r="R406" s="13"/>
      <c r="S406" s="13"/>
      <c r="U406" s="13"/>
    </row>
    <row r="407" spans="1:21" ht="14.4">
      <c r="A407" s="13"/>
      <c r="M407" s="13"/>
      <c r="R407" s="13"/>
      <c r="S407" s="13"/>
      <c r="U407" s="13"/>
    </row>
    <row r="408" spans="1:21" ht="14.4">
      <c r="A408" s="13"/>
      <c r="M408" s="13"/>
      <c r="R408" s="13"/>
      <c r="S408" s="13"/>
      <c r="U408" s="13"/>
    </row>
    <row r="409" spans="1:21" ht="14.4">
      <c r="A409" s="13"/>
      <c r="M409" s="13"/>
      <c r="R409" s="13"/>
      <c r="S409" s="13"/>
      <c r="U409" s="13"/>
    </row>
    <row r="410" spans="1:21" ht="14.4">
      <c r="A410" s="13"/>
      <c r="M410" s="13"/>
      <c r="R410" s="13"/>
      <c r="S410" s="13"/>
      <c r="U410" s="13"/>
    </row>
    <row r="411" spans="1:21" ht="14.4">
      <c r="A411" s="13"/>
      <c r="M411" s="13"/>
      <c r="R411" s="13"/>
      <c r="S411" s="13"/>
      <c r="U411" s="13"/>
    </row>
    <row r="412" spans="1:21" ht="14.4">
      <c r="A412" s="13"/>
      <c r="M412" s="13"/>
      <c r="R412" s="13"/>
      <c r="S412" s="13"/>
      <c r="U412" s="13"/>
    </row>
    <row r="413" spans="1:21" ht="14.4">
      <c r="A413" s="13"/>
      <c r="M413" s="13"/>
      <c r="R413" s="13"/>
      <c r="S413" s="13"/>
      <c r="U413" s="13"/>
    </row>
    <row r="414" spans="1:21" ht="14.4">
      <c r="A414" s="13"/>
      <c r="M414" s="13"/>
      <c r="R414" s="13"/>
      <c r="S414" s="13"/>
      <c r="U414" s="13"/>
    </row>
    <row r="415" spans="1:21" ht="14.4">
      <c r="A415" s="13"/>
      <c r="M415" s="13"/>
      <c r="R415" s="13"/>
      <c r="S415" s="13"/>
      <c r="U415" s="13"/>
    </row>
    <row r="416" spans="1:21" ht="14.4">
      <c r="A416" s="13"/>
      <c r="M416" s="13"/>
      <c r="R416" s="13"/>
      <c r="S416" s="13"/>
      <c r="U416" s="13"/>
    </row>
    <row r="417" spans="1:21" ht="14.4">
      <c r="A417" s="13"/>
      <c r="M417" s="13"/>
      <c r="R417" s="13"/>
      <c r="S417" s="13"/>
      <c r="U417" s="13"/>
    </row>
    <row r="418" spans="1:21" ht="14.4">
      <c r="A418" s="13"/>
      <c r="M418" s="13"/>
      <c r="R418" s="13"/>
      <c r="S418" s="13"/>
      <c r="U418" s="13"/>
    </row>
    <row r="419" spans="1:21" ht="14.4">
      <c r="A419" s="13"/>
      <c r="M419" s="13"/>
      <c r="R419" s="13"/>
      <c r="S419" s="13"/>
      <c r="U419" s="13"/>
    </row>
    <row r="420" spans="1:21" ht="14.4">
      <c r="A420" s="13"/>
      <c r="M420" s="13"/>
      <c r="R420" s="13"/>
      <c r="S420" s="13"/>
      <c r="U420" s="13"/>
    </row>
    <row r="421" spans="1:21" ht="14.4">
      <c r="A421" s="13"/>
      <c r="M421" s="13"/>
      <c r="R421" s="13"/>
      <c r="S421" s="13"/>
      <c r="U421" s="13"/>
    </row>
    <row r="422" spans="1:21" ht="14.4">
      <c r="A422" s="13"/>
      <c r="M422" s="13"/>
      <c r="R422" s="13"/>
      <c r="S422" s="13"/>
      <c r="U422" s="13"/>
    </row>
    <row r="423" spans="1:21" ht="14.4">
      <c r="A423" s="13"/>
      <c r="M423" s="13"/>
      <c r="R423" s="13"/>
      <c r="S423" s="13"/>
      <c r="U423" s="13"/>
    </row>
    <row r="424" spans="1:21" ht="14.4">
      <c r="A424" s="13"/>
      <c r="M424" s="13"/>
      <c r="R424" s="13"/>
      <c r="S424" s="13"/>
      <c r="U424" s="13"/>
    </row>
    <row r="425" spans="1:21" ht="14.4">
      <c r="A425" s="13"/>
      <c r="M425" s="13"/>
      <c r="R425" s="13"/>
      <c r="S425" s="13"/>
      <c r="U425" s="13"/>
    </row>
    <row r="426" spans="1:21" ht="14.4">
      <c r="A426" s="13"/>
      <c r="M426" s="13"/>
      <c r="R426" s="13"/>
      <c r="S426" s="13"/>
      <c r="U426" s="13"/>
    </row>
    <row r="427" spans="1:21" ht="14.4">
      <c r="A427" s="13"/>
      <c r="M427" s="13"/>
      <c r="R427" s="13"/>
      <c r="S427" s="13"/>
      <c r="U427" s="13"/>
    </row>
    <row r="428" spans="1:21" ht="14.4">
      <c r="A428" s="13"/>
      <c r="M428" s="13"/>
      <c r="R428" s="13"/>
      <c r="S428" s="13"/>
      <c r="U428" s="13"/>
    </row>
    <row r="429" spans="1:21" ht="14.4">
      <c r="A429" s="13"/>
      <c r="M429" s="13"/>
      <c r="R429" s="13"/>
      <c r="S429" s="13"/>
      <c r="U429" s="13"/>
    </row>
    <row r="430" spans="1:21" ht="14.4">
      <c r="A430" s="13"/>
      <c r="M430" s="13"/>
      <c r="R430" s="13"/>
      <c r="S430" s="13"/>
      <c r="U430" s="13"/>
    </row>
    <row r="431" spans="1:21" ht="14.4">
      <c r="A431" s="13"/>
      <c r="M431" s="13"/>
      <c r="R431" s="13"/>
      <c r="S431" s="13"/>
      <c r="U431" s="13"/>
    </row>
    <row r="432" spans="1:21" ht="14.4">
      <c r="A432" s="13"/>
      <c r="M432" s="13"/>
      <c r="R432" s="13"/>
      <c r="S432" s="13"/>
      <c r="U432" s="13"/>
    </row>
    <row r="433" spans="1:21" ht="14.4">
      <c r="A433" s="13"/>
      <c r="M433" s="13"/>
      <c r="R433" s="13"/>
      <c r="S433" s="13"/>
      <c r="U433" s="13"/>
    </row>
    <row r="434" spans="1:21" ht="14.4">
      <c r="A434" s="13"/>
      <c r="M434" s="13"/>
      <c r="R434" s="13"/>
      <c r="S434" s="13"/>
      <c r="U434" s="13"/>
    </row>
    <row r="435" spans="1:21" ht="14.4">
      <c r="A435" s="13"/>
      <c r="M435" s="13"/>
      <c r="R435" s="13"/>
      <c r="S435" s="13"/>
      <c r="U435" s="13"/>
    </row>
    <row r="436" spans="1:21" ht="14.4">
      <c r="A436" s="13"/>
      <c r="M436" s="13"/>
      <c r="R436" s="13"/>
      <c r="S436" s="13"/>
      <c r="U436" s="13"/>
    </row>
    <row r="437" spans="1:21" ht="14.4">
      <c r="A437" s="13"/>
      <c r="M437" s="13"/>
      <c r="R437" s="13"/>
      <c r="S437" s="13"/>
      <c r="U437" s="13"/>
    </row>
    <row r="438" spans="1:21" ht="14.4">
      <c r="A438" s="13"/>
      <c r="M438" s="13"/>
      <c r="R438" s="13"/>
      <c r="S438" s="13"/>
      <c r="U438" s="13"/>
    </row>
    <row r="439" spans="1:21" ht="14.4">
      <c r="A439" s="13"/>
      <c r="M439" s="13"/>
      <c r="R439" s="13"/>
      <c r="S439" s="13"/>
      <c r="U439" s="13"/>
    </row>
    <row r="440" spans="1:21" ht="14.4">
      <c r="A440" s="13"/>
      <c r="M440" s="13"/>
      <c r="R440" s="13"/>
      <c r="S440" s="13"/>
      <c r="U440" s="13"/>
    </row>
    <row r="441" spans="1:21" ht="14.4">
      <c r="A441" s="13"/>
      <c r="M441" s="13"/>
      <c r="R441" s="13"/>
      <c r="S441" s="13"/>
      <c r="U441" s="13"/>
    </row>
    <row r="442" spans="1:21" ht="14.4">
      <c r="A442" s="13"/>
      <c r="M442" s="13"/>
      <c r="R442" s="13"/>
      <c r="S442" s="13"/>
      <c r="U442" s="13"/>
    </row>
    <row r="443" spans="1:21" ht="14.4">
      <c r="A443" s="13"/>
      <c r="M443" s="13"/>
      <c r="R443" s="13"/>
      <c r="S443" s="13"/>
      <c r="U443" s="13"/>
    </row>
    <row r="444" spans="1:21" ht="14.4">
      <c r="A444" s="13"/>
      <c r="M444" s="13"/>
      <c r="R444" s="13"/>
      <c r="S444" s="13"/>
      <c r="U444" s="13"/>
    </row>
    <row r="445" spans="1:21" ht="14.4">
      <c r="A445" s="13"/>
      <c r="M445" s="13"/>
      <c r="R445" s="13"/>
      <c r="S445" s="13"/>
      <c r="U445" s="13"/>
    </row>
    <row r="446" spans="1:21" ht="14.4">
      <c r="A446" s="13"/>
      <c r="M446" s="13"/>
      <c r="R446" s="13"/>
      <c r="S446" s="13"/>
      <c r="U446" s="13"/>
    </row>
    <row r="447" spans="1:21" ht="14.4">
      <c r="A447" s="13"/>
      <c r="M447" s="13"/>
      <c r="R447" s="13"/>
      <c r="S447" s="13"/>
      <c r="U447" s="13"/>
    </row>
    <row r="448" spans="1:21" ht="14.4">
      <c r="A448" s="13"/>
      <c r="M448" s="13"/>
      <c r="R448" s="13"/>
      <c r="S448" s="13"/>
      <c r="U448" s="13"/>
    </row>
    <row r="449" spans="1:21" ht="14.4">
      <c r="A449" s="13"/>
      <c r="M449" s="13"/>
      <c r="R449" s="13"/>
      <c r="S449" s="13"/>
      <c r="U449" s="13"/>
    </row>
    <row r="450" spans="1:21" ht="14.4">
      <c r="A450" s="13"/>
      <c r="M450" s="13"/>
      <c r="R450" s="13"/>
      <c r="S450" s="13"/>
      <c r="U450" s="13"/>
    </row>
    <row r="451" spans="1:21" ht="14.4">
      <c r="A451" s="13"/>
      <c r="M451" s="13"/>
      <c r="R451" s="13"/>
      <c r="S451" s="13"/>
      <c r="U451" s="13"/>
    </row>
    <row r="452" spans="1:21" ht="14.4">
      <c r="A452" s="13"/>
      <c r="M452" s="13"/>
      <c r="R452" s="13"/>
      <c r="S452" s="13"/>
      <c r="U452" s="13"/>
    </row>
    <row r="453" spans="1:21" ht="14.4">
      <c r="A453" s="13"/>
      <c r="M453" s="13"/>
      <c r="R453" s="13"/>
      <c r="S453" s="13"/>
      <c r="U453" s="13"/>
    </row>
    <row r="454" spans="1:21" ht="14.4">
      <c r="A454" s="13"/>
      <c r="M454" s="13"/>
      <c r="R454" s="13"/>
      <c r="S454" s="13"/>
      <c r="U454" s="13"/>
    </row>
    <row r="455" spans="1:21" ht="14.4">
      <c r="A455" s="13"/>
      <c r="M455" s="13"/>
      <c r="R455" s="13"/>
      <c r="S455" s="13"/>
      <c r="U455" s="13"/>
    </row>
    <row r="456" spans="1:21" ht="14.4">
      <c r="A456" s="13"/>
      <c r="M456" s="13"/>
      <c r="R456" s="13"/>
      <c r="S456" s="13"/>
      <c r="U456" s="13"/>
    </row>
    <row r="457" spans="1:21" ht="14.4">
      <c r="A457" s="13"/>
      <c r="M457" s="13"/>
      <c r="R457" s="13"/>
      <c r="S457" s="13"/>
      <c r="U457" s="13"/>
    </row>
    <row r="458" spans="1:21" ht="14.4">
      <c r="A458" s="13"/>
      <c r="M458" s="13"/>
      <c r="R458" s="13"/>
      <c r="S458" s="13"/>
      <c r="U458" s="13"/>
    </row>
    <row r="459" spans="1:21" ht="14.4">
      <c r="A459" s="13"/>
      <c r="M459" s="13"/>
      <c r="R459" s="13"/>
      <c r="S459" s="13"/>
      <c r="U459" s="13"/>
    </row>
    <row r="460" spans="1:21" ht="14.4">
      <c r="A460" s="13"/>
      <c r="M460" s="13"/>
      <c r="R460" s="13"/>
      <c r="S460" s="13"/>
      <c r="U460" s="13"/>
    </row>
    <row r="461" spans="1:21" ht="14.4">
      <c r="A461" s="13"/>
      <c r="M461" s="13"/>
      <c r="R461" s="13"/>
      <c r="S461" s="13"/>
      <c r="U461" s="13"/>
    </row>
    <row r="462" spans="1:21" ht="14.4">
      <c r="A462" s="13"/>
      <c r="M462" s="13"/>
      <c r="R462" s="13"/>
      <c r="S462" s="13"/>
      <c r="U462" s="13"/>
    </row>
    <row r="463" spans="1:21" ht="14.4">
      <c r="A463" s="13"/>
      <c r="M463" s="13"/>
      <c r="R463" s="13"/>
      <c r="S463" s="13"/>
      <c r="U463" s="13"/>
    </row>
    <row r="464" spans="1:21" ht="14.4">
      <c r="A464" s="13"/>
      <c r="M464" s="13"/>
      <c r="R464" s="13"/>
      <c r="S464" s="13"/>
      <c r="U464" s="13"/>
    </row>
    <row r="465" spans="1:21" ht="14.4">
      <c r="A465" s="13"/>
      <c r="M465" s="13"/>
      <c r="R465" s="13"/>
      <c r="S465" s="13"/>
      <c r="U465" s="13"/>
    </row>
    <row r="466" spans="1:21" ht="14.4">
      <c r="A466" s="13"/>
      <c r="M466" s="13"/>
      <c r="R466" s="13"/>
      <c r="S466" s="13"/>
      <c r="U466" s="13"/>
    </row>
    <row r="467" spans="1:21" ht="14.4">
      <c r="A467" s="13"/>
      <c r="M467" s="13"/>
      <c r="R467" s="13"/>
      <c r="S467" s="13"/>
      <c r="U467" s="13"/>
    </row>
    <row r="468" spans="1:21" ht="14.4">
      <c r="A468" s="13"/>
      <c r="M468" s="13"/>
      <c r="R468" s="13"/>
      <c r="S468" s="13"/>
      <c r="U468" s="13"/>
    </row>
    <row r="469" spans="1:21" ht="14.4">
      <c r="A469" s="13"/>
      <c r="M469" s="13"/>
      <c r="R469" s="13"/>
      <c r="S469" s="13"/>
      <c r="U469" s="13"/>
    </row>
    <row r="470" spans="1:21" ht="14.4">
      <c r="A470" s="13"/>
      <c r="M470" s="13"/>
      <c r="R470" s="13"/>
      <c r="S470" s="13"/>
      <c r="U470" s="13"/>
    </row>
    <row r="471" spans="1:21" ht="14.4">
      <c r="A471" s="13"/>
      <c r="M471" s="13"/>
      <c r="R471" s="13"/>
      <c r="S471" s="13"/>
      <c r="U471" s="13"/>
    </row>
    <row r="472" spans="1:21" ht="14.4">
      <c r="A472" s="13"/>
      <c r="M472" s="13"/>
      <c r="R472" s="13"/>
      <c r="S472" s="13"/>
      <c r="U472" s="13"/>
    </row>
    <row r="473" spans="1:21" ht="14.4">
      <c r="A473" s="13"/>
      <c r="M473" s="13"/>
      <c r="R473" s="13"/>
      <c r="S473" s="13"/>
      <c r="U473" s="13"/>
    </row>
    <row r="474" spans="1:21" ht="14.4">
      <c r="A474" s="13"/>
      <c r="M474" s="13"/>
      <c r="R474" s="13"/>
      <c r="S474" s="13"/>
      <c r="U474" s="13"/>
    </row>
    <row r="475" spans="1:21" ht="14.4">
      <c r="A475" s="13"/>
      <c r="M475" s="13"/>
      <c r="R475" s="13"/>
      <c r="S475" s="13"/>
      <c r="U475" s="13"/>
    </row>
    <row r="476" spans="1:21" ht="14.4">
      <c r="A476" s="13"/>
      <c r="M476" s="13"/>
      <c r="R476" s="13"/>
      <c r="S476" s="13"/>
      <c r="U476" s="13"/>
    </row>
    <row r="477" spans="1:21" ht="14.4">
      <c r="A477" s="13"/>
      <c r="M477" s="13"/>
      <c r="R477" s="13"/>
      <c r="S477" s="13"/>
      <c r="U477" s="13"/>
    </row>
    <row r="478" spans="1:21" ht="14.4">
      <c r="A478" s="13"/>
      <c r="M478" s="13"/>
      <c r="R478" s="13"/>
      <c r="S478" s="13"/>
      <c r="U478" s="13"/>
    </row>
    <row r="479" spans="1:21" ht="14.4">
      <c r="A479" s="13"/>
      <c r="M479" s="13"/>
      <c r="R479" s="13"/>
      <c r="S479" s="13"/>
      <c r="U479" s="13"/>
    </row>
    <row r="480" spans="1:21" ht="14.4">
      <c r="A480" s="13"/>
      <c r="M480" s="13"/>
      <c r="R480" s="13"/>
      <c r="S480" s="13"/>
      <c r="U480" s="13"/>
    </row>
    <row r="481" spans="1:21" ht="14.4">
      <c r="A481" s="13"/>
      <c r="M481" s="13"/>
      <c r="R481" s="13"/>
      <c r="S481" s="13"/>
      <c r="U481" s="13"/>
    </row>
    <row r="482" spans="1:21" ht="14.4">
      <c r="A482" s="13"/>
      <c r="M482" s="13"/>
      <c r="R482" s="13"/>
      <c r="S482" s="13"/>
      <c r="U482" s="13"/>
    </row>
    <row r="483" spans="1:21" ht="14.4">
      <c r="A483" s="13"/>
      <c r="M483" s="13"/>
      <c r="R483" s="13"/>
      <c r="S483" s="13"/>
      <c r="U483" s="13"/>
    </row>
    <row r="484" spans="1:21" ht="14.4">
      <c r="A484" s="13"/>
      <c r="M484" s="13"/>
      <c r="R484" s="13"/>
      <c r="S484" s="13"/>
      <c r="U484" s="13"/>
    </row>
    <row r="485" spans="1:21" ht="14.4">
      <c r="A485" s="13"/>
      <c r="M485" s="13"/>
      <c r="R485" s="13"/>
      <c r="S485" s="13"/>
      <c r="U485" s="13"/>
    </row>
    <row r="486" spans="1:21" ht="14.4">
      <c r="A486" s="13"/>
      <c r="M486" s="13"/>
      <c r="R486" s="13"/>
      <c r="S486" s="13"/>
      <c r="U486" s="13"/>
    </row>
    <row r="487" spans="1:21" ht="14.4">
      <c r="A487" s="13"/>
      <c r="M487" s="13"/>
      <c r="R487" s="13"/>
      <c r="S487" s="13"/>
      <c r="U487" s="13"/>
    </row>
    <row r="488" spans="1:21" ht="14.4">
      <c r="A488" s="13"/>
      <c r="M488" s="13"/>
      <c r="R488" s="13"/>
      <c r="S488" s="13"/>
      <c r="U488" s="13"/>
    </row>
    <row r="489" spans="1:21" ht="14.4">
      <c r="A489" s="13"/>
      <c r="M489" s="13"/>
      <c r="R489" s="13"/>
      <c r="S489" s="13"/>
      <c r="U489" s="13"/>
    </row>
    <row r="490" spans="1:21" ht="14.4">
      <c r="A490" s="13"/>
      <c r="M490" s="13"/>
      <c r="R490" s="13"/>
      <c r="S490" s="13"/>
      <c r="U490" s="13"/>
    </row>
    <row r="491" spans="1:21" ht="14.4">
      <c r="A491" s="13"/>
      <c r="M491" s="13"/>
      <c r="R491" s="13"/>
      <c r="S491" s="13"/>
      <c r="U491" s="13"/>
    </row>
    <row r="492" spans="1:21" ht="14.4">
      <c r="A492" s="13"/>
      <c r="M492" s="13"/>
      <c r="R492" s="13"/>
      <c r="S492" s="13"/>
      <c r="U492" s="13"/>
    </row>
    <row r="493" spans="1:21" ht="14.4">
      <c r="A493" s="13"/>
      <c r="M493" s="13"/>
      <c r="R493" s="13"/>
      <c r="S493" s="13"/>
      <c r="U493" s="13"/>
    </row>
    <row r="494" spans="1:21" ht="14.4">
      <c r="A494" s="13"/>
      <c r="M494" s="13"/>
      <c r="R494" s="13"/>
      <c r="S494" s="13"/>
      <c r="U494" s="13"/>
    </row>
    <row r="495" spans="1:21" ht="14.4">
      <c r="A495" s="13"/>
      <c r="M495" s="13"/>
      <c r="R495" s="13"/>
      <c r="S495" s="13"/>
      <c r="U495" s="13"/>
    </row>
    <row r="496" spans="1:21" ht="14.4">
      <c r="A496" s="13"/>
      <c r="M496" s="13"/>
      <c r="R496" s="13"/>
      <c r="S496" s="13"/>
      <c r="U496" s="13"/>
    </row>
    <row r="497" spans="1:21" ht="14.4">
      <c r="A497" s="13"/>
      <c r="M497" s="13"/>
      <c r="R497" s="13"/>
      <c r="S497" s="13"/>
      <c r="U497" s="13"/>
    </row>
    <row r="498" spans="1:21" ht="14.4">
      <c r="A498" s="13"/>
      <c r="M498" s="13"/>
      <c r="R498" s="13"/>
      <c r="S498" s="13"/>
      <c r="U498" s="13"/>
    </row>
    <row r="499" spans="1:21" ht="14.4">
      <c r="A499" s="13"/>
      <c r="M499" s="13"/>
      <c r="R499" s="13"/>
      <c r="S499" s="13"/>
      <c r="U499" s="13"/>
    </row>
    <row r="500" spans="1:21" ht="14.4">
      <c r="A500" s="13"/>
      <c r="M500" s="13"/>
      <c r="R500" s="13"/>
      <c r="S500" s="13"/>
      <c r="U500" s="13"/>
    </row>
    <row r="501" spans="1:21" ht="14.4">
      <c r="A501" s="13"/>
      <c r="M501" s="13"/>
      <c r="R501" s="13"/>
      <c r="S501" s="13"/>
      <c r="U501" s="13"/>
    </row>
    <row r="502" spans="1:21" ht="14.4">
      <c r="A502" s="13"/>
      <c r="M502" s="13"/>
      <c r="R502" s="13"/>
      <c r="S502" s="13"/>
      <c r="U502" s="13"/>
    </row>
    <row r="503" spans="1:21" ht="14.4">
      <c r="A503" s="13"/>
      <c r="M503" s="13"/>
      <c r="R503" s="13"/>
      <c r="S503" s="13"/>
      <c r="U503" s="13"/>
    </row>
    <row r="504" spans="1:21" ht="14.4">
      <c r="A504" s="13"/>
      <c r="M504" s="13"/>
      <c r="R504" s="13"/>
      <c r="S504" s="13"/>
      <c r="U504" s="13"/>
    </row>
    <row r="505" spans="1:21" ht="14.4">
      <c r="A505" s="13"/>
      <c r="M505" s="13"/>
      <c r="R505" s="13"/>
      <c r="S505" s="13"/>
      <c r="U505" s="13"/>
    </row>
    <row r="506" spans="1:21" ht="14.4">
      <c r="A506" s="13"/>
      <c r="M506" s="13"/>
      <c r="R506" s="13"/>
      <c r="S506" s="13"/>
      <c r="U506" s="13"/>
    </row>
    <row r="507" spans="1:21" ht="14.4">
      <c r="A507" s="13"/>
      <c r="M507" s="13"/>
      <c r="R507" s="13"/>
      <c r="S507" s="13"/>
      <c r="U507" s="13"/>
    </row>
    <row r="508" spans="1:21" ht="14.4">
      <c r="A508" s="13"/>
      <c r="M508" s="13"/>
      <c r="R508" s="13"/>
      <c r="S508" s="13"/>
      <c r="U508" s="13"/>
    </row>
    <row r="509" spans="1:21" ht="14.4">
      <c r="A509" s="13"/>
      <c r="M509" s="13"/>
      <c r="R509" s="13"/>
      <c r="S509" s="13"/>
      <c r="U509" s="13"/>
    </row>
    <row r="510" spans="1:21" ht="14.4">
      <c r="A510" s="13"/>
      <c r="M510" s="13"/>
      <c r="R510" s="13"/>
      <c r="S510" s="13"/>
      <c r="U510" s="13"/>
    </row>
    <row r="511" spans="1:21" ht="14.4">
      <c r="A511" s="13"/>
      <c r="M511" s="13"/>
      <c r="R511" s="13"/>
      <c r="S511" s="13"/>
      <c r="U511" s="13"/>
    </row>
    <row r="512" spans="1:21" ht="14.4">
      <c r="A512" s="13"/>
      <c r="M512" s="13"/>
      <c r="R512" s="13"/>
      <c r="S512" s="13"/>
      <c r="U512" s="13"/>
    </row>
    <row r="513" spans="1:21" ht="14.4">
      <c r="A513" s="13"/>
      <c r="M513" s="13"/>
      <c r="R513" s="13"/>
      <c r="S513" s="13"/>
      <c r="U513" s="13"/>
    </row>
    <row r="514" spans="1:21" ht="14.4">
      <c r="A514" s="13"/>
      <c r="M514" s="13"/>
      <c r="R514" s="13"/>
      <c r="S514" s="13"/>
      <c r="U514" s="13"/>
    </row>
    <row r="515" spans="1:21" ht="14.4">
      <c r="A515" s="13"/>
      <c r="M515" s="13"/>
      <c r="R515" s="13"/>
      <c r="S515" s="13"/>
      <c r="U515" s="13"/>
    </row>
    <row r="516" spans="1:21" ht="14.4">
      <c r="A516" s="13"/>
      <c r="M516" s="13"/>
      <c r="R516" s="13"/>
      <c r="S516" s="13"/>
      <c r="U516" s="13"/>
    </row>
    <row r="517" spans="1:21" ht="14.4">
      <c r="A517" s="13"/>
      <c r="M517" s="13"/>
      <c r="R517" s="13"/>
      <c r="S517" s="13"/>
      <c r="U517" s="13"/>
    </row>
    <row r="518" spans="1:21" ht="14.4">
      <c r="A518" s="13"/>
      <c r="M518" s="13"/>
      <c r="R518" s="13"/>
      <c r="S518" s="13"/>
      <c r="U518" s="13"/>
    </row>
    <row r="519" spans="1:21" ht="14.4">
      <c r="A519" s="13"/>
      <c r="M519" s="13"/>
      <c r="R519" s="13"/>
      <c r="S519" s="13"/>
      <c r="U519" s="13"/>
    </row>
    <row r="520" spans="1:21" ht="14.4">
      <c r="A520" s="13"/>
      <c r="M520" s="13"/>
      <c r="R520" s="13"/>
      <c r="S520" s="13"/>
      <c r="U520" s="13"/>
    </row>
    <row r="521" spans="1:21" ht="14.4">
      <c r="A521" s="13"/>
      <c r="M521" s="13"/>
      <c r="R521" s="13"/>
      <c r="S521" s="13"/>
      <c r="U521" s="13"/>
    </row>
    <row r="522" spans="1:21" ht="14.4">
      <c r="A522" s="13"/>
      <c r="M522" s="13"/>
      <c r="R522" s="13"/>
      <c r="S522" s="13"/>
      <c r="U522" s="13"/>
    </row>
    <row r="523" spans="1:21" ht="14.4">
      <c r="A523" s="13"/>
      <c r="M523" s="13"/>
      <c r="R523" s="13"/>
      <c r="S523" s="13"/>
      <c r="U523" s="13"/>
    </row>
    <row r="524" spans="1:21" ht="14.4">
      <c r="A524" s="13"/>
      <c r="M524" s="13"/>
      <c r="R524" s="13"/>
      <c r="S524" s="13"/>
      <c r="U524" s="13"/>
    </row>
    <row r="525" spans="1:21" ht="14.4">
      <c r="A525" s="13"/>
      <c r="M525" s="13"/>
      <c r="R525" s="13"/>
      <c r="S525" s="13"/>
      <c r="U525" s="13"/>
    </row>
    <row r="526" spans="1:21" ht="14.4">
      <c r="A526" s="13"/>
      <c r="M526" s="13"/>
      <c r="R526" s="13"/>
      <c r="S526" s="13"/>
      <c r="U526" s="13"/>
    </row>
    <row r="527" spans="1:21" ht="14.4">
      <c r="A527" s="13"/>
      <c r="M527" s="13"/>
      <c r="R527" s="13"/>
      <c r="S527" s="13"/>
      <c r="U527" s="13"/>
    </row>
    <row r="528" spans="1:21" ht="14.4">
      <c r="A528" s="13"/>
      <c r="M528" s="13"/>
      <c r="R528" s="13"/>
      <c r="S528" s="13"/>
      <c r="U528" s="13"/>
    </row>
    <row r="529" spans="1:21" ht="14.4">
      <c r="A529" s="13"/>
      <c r="M529" s="13"/>
      <c r="R529" s="13"/>
      <c r="S529" s="13"/>
      <c r="U529" s="13"/>
    </row>
    <row r="530" spans="1:21" ht="14.4">
      <c r="A530" s="13"/>
      <c r="M530" s="13"/>
      <c r="R530" s="13"/>
      <c r="S530" s="13"/>
      <c r="U530" s="13"/>
    </row>
    <row r="531" spans="1:21" ht="14.4">
      <c r="A531" s="13"/>
      <c r="M531" s="13"/>
      <c r="R531" s="13"/>
      <c r="S531" s="13"/>
      <c r="U531" s="13"/>
    </row>
    <row r="532" spans="1:21" ht="14.4">
      <c r="A532" s="13"/>
      <c r="M532" s="13"/>
      <c r="R532" s="13"/>
      <c r="S532" s="13"/>
      <c r="U532" s="13"/>
    </row>
    <row r="533" spans="1:21" ht="14.4">
      <c r="A533" s="13"/>
      <c r="M533" s="13"/>
      <c r="R533" s="13"/>
      <c r="S533" s="13"/>
      <c r="U533" s="13"/>
    </row>
    <row r="534" spans="1:21" ht="14.4">
      <c r="A534" s="13"/>
      <c r="M534" s="13"/>
      <c r="R534" s="13"/>
      <c r="S534" s="13"/>
      <c r="U534" s="13"/>
    </row>
    <row r="535" spans="1:21" ht="14.4">
      <c r="A535" s="13"/>
      <c r="M535" s="13"/>
      <c r="R535" s="13"/>
      <c r="S535" s="13"/>
      <c r="U535" s="13"/>
    </row>
    <row r="536" spans="1:21" ht="14.4">
      <c r="A536" s="13"/>
      <c r="M536" s="13"/>
      <c r="R536" s="13"/>
      <c r="S536" s="13"/>
      <c r="U536" s="13"/>
    </row>
    <row r="537" spans="1:21" ht="14.4">
      <c r="A537" s="13"/>
      <c r="M537" s="13"/>
      <c r="R537" s="13"/>
      <c r="S537" s="13"/>
      <c r="U537" s="13"/>
    </row>
    <row r="538" spans="1:21" ht="14.4">
      <c r="A538" s="13"/>
      <c r="M538" s="13"/>
      <c r="R538" s="13"/>
      <c r="S538" s="13"/>
      <c r="U538" s="13"/>
    </row>
    <row r="539" spans="1:21" ht="14.4">
      <c r="A539" s="13"/>
      <c r="M539" s="13"/>
      <c r="R539" s="13"/>
      <c r="S539" s="13"/>
      <c r="U539" s="13"/>
    </row>
    <row r="540" spans="1:21" ht="14.4">
      <c r="A540" s="13"/>
      <c r="M540" s="13"/>
      <c r="R540" s="13"/>
      <c r="S540" s="13"/>
      <c r="U540" s="13"/>
    </row>
    <row r="541" spans="1:21" ht="14.4">
      <c r="A541" s="13"/>
      <c r="M541" s="13"/>
      <c r="R541" s="13"/>
      <c r="S541" s="13"/>
      <c r="U541" s="13"/>
    </row>
    <row r="542" spans="1:21" ht="14.4">
      <c r="A542" s="13"/>
      <c r="M542" s="13"/>
      <c r="R542" s="13"/>
      <c r="S542" s="13"/>
      <c r="U542" s="13"/>
    </row>
    <row r="543" spans="1:21" ht="14.4">
      <c r="A543" s="13"/>
      <c r="M543" s="13"/>
      <c r="R543" s="13"/>
      <c r="S543" s="13"/>
      <c r="U543" s="13"/>
    </row>
    <row r="544" spans="1:21" ht="14.4">
      <c r="A544" s="13"/>
      <c r="M544" s="13"/>
      <c r="R544" s="13"/>
      <c r="S544" s="13"/>
      <c r="U544" s="13"/>
    </row>
    <row r="545" spans="1:21" ht="14.4">
      <c r="A545" s="13"/>
      <c r="M545" s="13"/>
      <c r="R545" s="13"/>
      <c r="S545" s="13"/>
      <c r="U545" s="13"/>
    </row>
    <row r="546" spans="1:21" ht="14.4">
      <c r="A546" s="13"/>
      <c r="M546" s="13"/>
      <c r="R546" s="13"/>
      <c r="S546" s="13"/>
      <c r="U546" s="13"/>
    </row>
    <row r="547" spans="1:21" ht="14.4">
      <c r="A547" s="13"/>
      <c r="M547" s="13"/>
      <c r="R547" s="13"/>
      <c r="S547" s="13"/>
      <c r="U547" s="13"/>
    </row>
    <row r="548" spans="1:21" ht="14.4">
      <c r="A548" s="13"/>
      <c r="M548" s="13"/>
      <c r="R548" s="13"/>
      <c r="S548" s="13"/>
      <c r="U548" s="13"/>
    </row>
    <row r="549" spans="1:21" ht="14.4">
      <c r="A549" s="13"/>
      <c r="M549" s="13"/>
      <c r="R549" s="13"/>
      <c r="S549" s="13"/>
      <c r="U549" s="13"/>
    </row>
    <row r="550" spans="1:21" ht="14.4">
      <c r="A550" s="13"/>
      <c r="M550" s="13"/>
      <c r="R550" s="13"/>
      <c r="S550" s="13"/>
      <c r="U550" s="13"/>
    </row>
    <row r="551" spans="1:21" ht="14.4">
      <c r="A551" s="13"/>
      <c r="M551" s="13"/>
      <c r="R551" s="13"/>
      <c r="S551" s="13"/>
      <c r="U551" s="13"/>
    </row>
    <row r="552" spans="1:21" ht="14.4">
      <c r="A552" s="13"/>
      <c r="M552" s="13"/>
      <c r="R552" s="13"/>
      <c r="S552" s="13"/>
      <c r="U552" s="13"/>
    </row>
    <row r="553" spans="1:21" ht="14.4">
      <c r="A553" s="13"/>
      <c r="M553" s="13"/>
      <c r="R553" s="13"/>
      <c r="S553" s="13"/>
      <c r="U553" s="13"/>
    </row>
    <row r="554" spans="1:21" ht="14.4">
      <c r="A554" s="13"/>
      <c r="M554" s="13"/>
      <c r="R554" s="13"/>
      <c r="S554" s="13"/>
      <c r="U554" s="13"/>
    </row>
    <row r="555" spans="1:21" ht="14.4">
      <c r="A555" s="13"/>
      <c r="M555" s="13"/>
      <c r="R555" s="13"/>
      <c r="S555" s="13"/>
      <c r="U555" s="13"/>
    </row>
    <row r="556" spans="1:21" ht="14.4">
      <c r="A556" s="13"/>
      <c r="M556" s="13"/>
      <c r="R556" s="13"/>
      <c r="S556" s="13"/>
      <c r="U556" s="13"/>
    </row>
    <row r="557" spans="1:21" ht="14.4">
      <c r="A557" s="13"/>
      <c r="M557" s="13"/>
      <c r="R557" s="13"/>
      <c r="S557" s="13"/>
      <c r="U557" s="13"/>
    </row>
    <row r="558" spans="1:21" ht="14.4">
      <c r="A558" s="13"/>
      <c r="M558" s="13"/>
      <c r="R558" s="13"/>
      <c r="S558" s="13"/>
      <c r="U558" s="13"/>
    </row>
    <row r="559" spans="1:21" ht="14.4">
      <c r="A559" s="13"/>
      <c r="M559" s="13"/>
      <c r="R559" s="13"/>
      <c r="S559" s="13"/>
      <c r="U559" s="13"/>
    </row>
    <row r="560" spans="1:21" ht="14.4">
      <c r="A560" s="13"/>
      <c r="M560" s="13"/>
      <c r="R560" s="13"/>
      <c r="S560" s="13"/>
      <c r="U560" s="13"/>
    </row>
    <row r="561" spans="1:21" ht="14.4">
      <c r="A561" s="13"/>
      <c r="M561" s="13"/>
      <c r="R561" s="13"/>
      <c r="S561" s="13"/>
      <c r="U561" s="13"/>
    </row>
    <row r="562" spans="1:21" ht="14.4">
      <c r="A562" s="13"/>
      <c r="M562" s="13"/>
      <c r="R562" s="13"/>
      <c r="S562" s="13"/>
      <c r="U562" s="13"/>
    </row>
    <row r="563" spans="1:21" ht="14.4">
      <c r="A563" s="13"/>
      <c r="M563" s="13"/>
      <c r="R563" s="13"/>
      <c r="S563" s="13"/>
      <c r="U563" s="13"/>
    </row>
    <row r="564" spans="1:21" ht="14.4">
      <c r="A564" s="13"/>
      <c r="M564" s="13"/>
      <c r="R564" s="13"/>
      <c r="S564" s="13"/>
      <c r="U564" s="13"/>
    </row>
    <row r="565" spans="1:21" ht="14.4">
      <c r="A565" s="13"/>
      <c r="M565" s="13"/>
      <c r="R565" s="13"/>
      <c r="S565" s="13"/>
      <c r="U565" s="13"/>
    </row>
    <row r="566" spans="1:21" ht="14.4">
      <c r="A566" s="13"/>
      <c r="M566" s="13"/>
      <c r="R566" s="13"/>
      <c r="S566" s="13"/>
      <c r="U566" s="13"/>
    </row>
    <row r="567" spans="1:21" ht="14.4">
      <c r="A567" s="13"/>
      <c r="M567" s="13"/>
      <c r="R567" s="13"/>
      <c r="S567" s="13"/>
      <c r="U567" s="13"/>
    </row>
    <row r="568" spans="1:21" ht="14.4">
      <c r="A568" s="13"/>
      <c r="M568" s="13"/>
      <c r="R568" s="13"/>
      <c r="S568" s="13"/>
      <c r="U568" s="13"/>
    </row>
    <row r="569" spans="1:21" ht="14.4">
      <c r="A569" s="13"/>
      <c r="M569" s="13"/>
      <c r="R569" s="13"/>
      <c r="S569" s="13"/>
      <c r="U569" s="13"/>
    </row>
    <row r="570" spans="1:21" ht="14.4">
      <c r="A570" s="13"/>
      <c r="M570" s="13"/>
      <c r="R570" s="13"/>
      <c r="S570" s="13"/>
      <c r="U570" s="13"/>
    </row>
    <row r="571" spans="1:21" ht="14.4">
      <c r="A571" s="13"/>
      <c r="M571" s="13"/>
      <c r="R571" s="13"/>
      <c r="S571" s="13"/>
      <c r="U571" s="13"/>
    </row>
    <row r="572" spans="1:21" ht="14.4">
      <c r="A572" s="13"/>
      <c r="M572" s="13"/>
      <c r="R572" s="13"/>
      <c r="S572" s="13"/>
      <c r="U572" s="13"/>
    </row>
    <row r="573" spans="1:21" ht="14.4">
      <c r="A573" s="13"/>
      <c r="M573" s="13"/>
      <c r="R573" s="13"/>
      <c r="S573" s="13"/>
      <c r="U573" s="13"/>
    </row>
    <row r="574" spans="1:21" ht="14.4">
      <c r="A574" s="13"/>
      <c r="M574" s="13"/>
      <c r="R574" s="13"/>
      <c r="S574" s="13"/>
      <c r="U574" s="13"/>
    </row>
    <row r="575" spans="1:21" ht="14.4">
      <c r="A575" s="13"/>
      <c r="M575" s="13"/>
      <c r="R575" s="13"/>
      <c r="S575" s="13"/>
      <c r="U575" s="13"/>
    </row>
    <row r="576" spans="1:21" ht="14.4">
      <c r="A576" s="13"/>
      <c r="M576" s="13"/>
      <c r="R576" s="13"/>
      <c r="S576" s="13"/>
      <c r="U576" s="13"/>
    </row>
    <row r="577" spans="1:21" ht="14.4">
      <c r="A577" s="13"/>
      <c r="M577" s="13"/>
      <c r="R577" s="13"/>
      <c r="S577" s="13"/>
      <c r="U577" s="13"/>
    </row>
    <row r="578" spans="1:21" ht="14.4">
      <c r="A578" s="13"/>
      <c r="M578" s="13"/>
      <c r="R578" s="13"/>
      <c r="S578" s="13"/>
      <c r="U578" s="13"/>
    </row>
    <row r="579" spans="1:21" ht="14.4">
      <c r="A579" s="13"/>
      <c r="M579" s="13"/>
      <c r="R579" s="13"/>
      <c r="S579" s="13"/>
      <c r="U579" s="13"/>
    </row>
    <row r="580" spans="1:21" ht="14.4">
      <c r="A580" s="13"/>
      <c r="M580" s="13"/>
      <c r="R580" s="13"/>
      <c r="S580" s="13"/>
      <c r="U580" s="13"/>
    </row>
    <row r="581" spans="1:21" ht="14.4">
      <c r="A581" s="13"/>
      <c r="M581" s="13"/>
      <c r="R581" s="13"/>
      <c r="S581" s="13"/>
      <c r="U581" s="13"/>
    </row>
    <row r="582" spans="1:21" ht="14.4">
      <c r="A582" s="13"/>
      <c r="M582" s="13"/>
      <c r="R582" s="13"/>
      <c r="S582" s="13"/>
      <c r="U582" s="13"/>
    </row>
    <row r="583" spans="1:21" ht="14.4">
      <c r="A583" s="13"/>
      <c r="M583" s="13"/>
      <c r="R583" s="13"/>
      <c r="S583" s="13"/>
      <c r="U583" s="13"/>
    </row>
    <row r="584" spans="1:21" ht="14.4">
      <c r="A584" s="13"/>
      <c r="M584" s="13"/>
      <c r="R584" s="13"/>
      <c r="S584" s="13"/>
      <c r="U584" s="13"/>
    </row>
    <row r="585" spans="1:21" ht="14.4">
      <c r="A585" s="13"/>
      <c r="M585" s="13"/>
      <c r="R585" s="13"/>
      <c r="S585" s="13"/>
      <c r="U585" s="13"/>
    </row>
    <row r="586" spans="1:21" ht="14.4">
      <c r="A586" s="13"/>
      <c r="M586" s="13"/>
      <c r="R586" s="13"/>
      <c r="S586" s="13"/>
      <c r="U586" s="13"/>
    </row>
    <row r="587" spans="1:21" ht="14.4">
      <c r="A587" s="13"/>
      <c r="M587" s="13"/>
      <c r="R587" s="13"/>
      <c r="S587" s="13"/>
      <c r="U587" s="13"/>
    </row>
    <row r="588" spans="1:21" ht="14.4">
      <c r="A588" s="13"/>
      <c r="M588" s="13"/>
      <c r="R588" s="13"/>
      <c r="S588" s="13"/>
      <c r="U588" s="13"/>
    </row>
    <row r="589" spans="1:21" ht="14.4">
      <c r="A589" s="13"/>
      <c r="M589" s="13"/>
      <c r="R589" s="13"/>
      <c r="S589" s="13"/>
      <c r="U589" s="13"/>
    </row>
    <row r="590" spans="1:21" ht="14.4">
      <c r="A590" s="13"/>
      <c r="M590" s="13"/>
      <c r="R590" s="13"/>
      <c r="S590" s="13"/>
      <c r="U590" s="13"/>
    </row>
    <row r="591" spans="1:21" ht="14.4">
      <c r="A591" s="13"/>
      <c r="M591" s="13"/>
      <c r="R591" s="13"/>
      <c r="S591" s="13"/>
      <c r="U591" s="13"/>
    </row>
    <row r="592" spans="1:21" ht="14.4">
      <c r="A592" s="13"/>
      <c r="M592" s="13"/>
      <c r="R592" s="13"/>
      <c r="S592" s="13"/>
      <c r="U592" s="13"/>
    </row>
    <row r="593" spans="1:21" ht="14.4">
      <c r="A593" s="13"/>
      <c r="M593" s="13"/>
      <c r="R593" s="13"/>
      <c r="S593" s="13"/>
      <c r="U593" s="13"/>
    </row>
    <row r="594" spans="1:21" ht="14.4">
      <c r="A594" s="13"/>
      <c r="M594" s="13"/>
      <c r="R594" s="13"/>
      <c r="S594" s="13"/>
      <c r="U594" s="13"/>
    </row>
    <row r="595" spans="1:21" ht="14.4">
      <c r="A595" s="13"/>
      <c r="M595" s="13"/>
      <c r="R595" s="13"/>
      <c r="S595" s="13"/>
      <c r="U595" s="13"/>
    </row>
    <row r="596" spans="1:21" ht="14.4">
      <c r="A596" s="13"/>
      <c r="M596" s="13"/>
      <c r="R596" s="13"/>
      <c r="S596" s="13"/>
      <c r="U596" s="13"/>
    </row>
    <row r="597" spans="1:21" ht="14.4">
      <c r="A597" s="13"/>
      <c r="M597" s="13"/>
      <c r="R597" s="13"/>
      <c r="S597" s="13"/>
      <c r="U597" s="13"/>
    </row>
    <row r="598" spans="1:21" ht="14.4">
      <c r="A598" s="13"/>
      <c r="M598" s="13"/>
      <c r="R598" s="13"/>
      <c r="S598" s="13"/>
      <c r="U598" s="13"/>
    </row>
    <row r="599" spans="1:21" ht="14.4">
      <c r="A599" s="13"/>
      <c r="M599" s="13"/>
      <c r="R599" s="13"/>
      <c r="S599" s="13"/>
      <c r="U599" s="13"/>
    </row>
    <row r="600" spans="1:21" ht="14.4">
      <c r="A600" s="13"/>
      <c r="M600" s="13"/>
      <c r="R600" s="13"/>
      <c r="S600" s="13"/>
      <c r="U600" s="13"/>
    </row>
    <row r="601" spans="1:21" ht="14.4">
      <c r="A601" s="13"/>
      <c r="M601" s="13"/>
      <c r="R601" s="13"/>
      <c r="S601" s="13"/>
      <c r="U601" s="13"/>
    </row>
    <row r="602" spans="1:21" ht="14.4">
      <c r="A602" s="13"/>
      <c r="M602" s="13"/>
      <c r="R602" s="13"/>
      <c r="S602" s="13"/>
      <c r="U602" s="13"/>
    </row>
    <row r="603" spans="1:21" ht="14.4">
      <c r="A603" s="13"/>
      <c r="M603" s="13"/>
      <c r="R603" s="13"/>
      <c r="S603" s="13"/>
      <c r="U603" s="13"/>
    </row>
    <row r="604" spans="1:21" ht="14.4">
      <c r="A604" s="13"/>
      <c r="M604" s="13"/>
      <c r="R604" s="13"/>
      <c r="S604" s="13"/>
      <c r="U604" s="13"/>
    </row>
    <row r="605" spans="1:21" ht="14.4">
      <c r="A605" s="13"/>
      <c r="M605" s="13"/>
      <c r="R605" s="13"/>
      <c r="S605" s="13"/>
      <c r="U605" s="13"/>
    </row>
    <row r="606" spans="1:21" ht="14.4">
      <c r="A606" s="13"/>
      <c r="M606" s="13"/>
      <c r="R606" s="13"/>
      <c r="S606" s="13"/>
      <c r="U606" s="13"/>
    </row>
    <row r="607" spans="1:21" ht="14.4">
      <c r="A607" s="13"/>
      <c r="M607" s="13"/>
      <c r="R607" s="13"/>
      <c r="S607" s="13"/>
      <c r="U607" s="13"/>
    </row>
    <row r="608" spans="1:21" ht="14.4">
      <c r="A608" s="13"/>
      <c r="M608" s="13"/>
      <c r="R608" s="13"/>
      <c r="S608" s="13"/>
      <c r="U608" s="13"/>
    </row>
    <row r="609" spans="1:21" ht="14.4">
      <c r="A609" s="13"/>
      <c r="M609" s="13"/>
      <c r="R609" s="13"/>
      <c r="S609" s="13"/>
      <c r="U609" s="13"/>
    </row>
    <row r="610" spans="1:21" ht="14.4">
      <c r="A610" s="13"/>
      <c r="M610" s="13"/>
      <c r="R610" s="13"/>
      <c r="S610" s="13"/>
      <c r="U610" s="13"/>
    </row>
    <row r="611" spans="1:21" ht="14.4">
      <c r="A611" s="13"/>
      <c r="M611" s="13"/>
      <c r="R611" s="13"/>
      <c r="S611" s="13"/>
      <c r="U611" s="13"/>
    </row>
    <row r="612" spans="1:21" ht="14.4">
      <c r="A612" s="13"/>
      <c r="M612" s="13"/>
      <c r="R612" s="13"/>
      <c r="S612" s="13"/>
      <c r="U612" s="13"/>
    </row>
    <row r="613" spans="1:21" ht="14.4">
      <c r="A613" s="13"/>
      <c r="M613" s="13"/>
      <c r="R613" s="13"/>
      <c r="S613" s="13"/>
      <c r="U613" s="13"/>
    </row>
    <row r="614" spans="1:21" ht="14.4">
      <c r="A614" s="13"/>
      <c r="M614" s="13"/>
      <c r="R614" s="13"/>
      <c r="S614" s="13"/>
      <c r="U614" s="13"/>
    </row>
    <row r="615" spans="1:21" ht="14.4">
      <c r="A615" s="13"/>
      <c r="M615" s="13"/>
      <c r="R615" s="13"/>
      <c r="S615" s="13"/>
      <c r="U615" s="13"/>
    </row>
    <row r="616" spans="1:21" ht="14.4">
      <c r="A616" s="13"/>
      <c r="M616" s="13"/>
      <c r="R616" s="13"/>
      <c r="S616" s="13"/>
      <c r="U616" s="13"/>
    </row>
    <row r="617" spans="1:21" ht="14.4">
      <c r="A617" s="13"/>
      <c r="M617" s="13"/>
      <c r="R617" s="13"/>
      <c r="S617" s="13"/>
      <c r="U617" s="13"/>
    </row>
    <row r="618" spans="1:21" ht="14.4">
      <c r="A618" s="13"/>
      <c r="M618" s="13"/>
      <c r="R618" s="13"/>
      <c r="S618" s="13"/>
      <c r="U618" s="13"/>
    </row>
    <row r="619" spans="1:21" ht="14.4">
      <c r="A619" s="13"/>
      <c r="M619" s="13"/>
      <c r="R619" s="13"/>
      <c r="S619" s="13"/>
      <c r="U619" s="13"/>
    </row>
    <row r="620" spans="1:21" ht="14.4">
      <c r="A620" s="13"/>
      <c r="M620" s="13"/>
      <c r="R620" s="13"/>
      <c r="S620" s="13"/>
      <c r="U620" s="13"/>
    </row>
    <row r="621" spans="1:21" ht="14.4">
      <c r="A621" s="13"/>
      <c r="M621" s="13"/>
      <c r="R621" s="13"/>
      <c r="S621" s="13"/>
      <c r="U621" s="13"/>
    </row>
    <row r="622" spans="1:21" ht="14.4">
      <c r="A622" s="13"/>
      <c r="M622" s="13"/>
      <c r="R622" s="13"/>
      <c r="S622" s="13"/>
      <c r="U622" s="13"/>
    </row>
    <row r="623" spans="1:21" ht="14.4">
      <c r="A623" s="13"/>
      <c r="M623" s="13"/>
      <c r="R623" s="13"/>
      <c r="S623" s="13"/>
      <c r="U623" s="13"/>
    </row>
    <row r="624" spans="1:21" ht="14.4">
      <c r="A624" s="13"/>
      <c r="M624" s="13"/>
      <c r="R624" s="13"/>
      <c r="S624" s="13"/>
      <c r="U624" s="13"/>
    </row>
    <row r="625" spans="1:21" ht="14.4">
      <c r="A625" s="13"/>
      <c r="M625" s="13"/>
      <c r="R625" s="13"/>
      <c r="S625" s="13"/>
      <c r="U625" s="13"/>
    </row>
    <row r="626" spans="1:21" ht="14.4">
      <c r="A626" s="13"/>
      <c r="M626" s="13"/>
      <c r="R626" s="13"/>
      <c r="S626" s="13"/>
      <c r="U626" s="13"/>
    </row>
    <row r="627" spans="1:21" ht="14.4">
      <c r="A627" s="13"/>
      <c r="M627" s="13"/>
      <c r="R627" s="13"/>
      <c r="S627" s="13"/>
      <c r="U627" s="13"/>
    </row>
    <row r="628" spans="1:21" ht="14.4">
      <c r="A628" s="13"/>
      <c r="M628" s="13"/>
      <c r="R628" s="13"/>
      <c r="S628" s="13"/>
      <c r="U628" s="13"/>
    </row>
    <row r="629" spans="1:21" ht="14.4">
      <c r="A629" s="13"/>
      <c r="M629" s="13"/>
      <c r="R629" s="13"/>
      <c r="S629" s="13"/>
      <c r="U629" s="13"/>
    </row>
    <row r="630" spans="1:21" ht="14.4">
      <c r="A630" s="13"/>
      <c r="M630" s="13"/>
      <c r="R630" s="13"/>
      <c r="S630" s="13"/>
      <c r="U630" s="13"/>
    </row>
    <row r="631" spans="1:21" ht="14.4">
      <c r="A631" s="13"/>
      <c r="M631" s="13"/>
      <c r="R631" s="13"/>
      <c r="S631" s="13"/>
      <c r="U631" s="13"/>
    </row>
    <row r="632" spans="1:21" ht="14.4">
      <c r="A632" s="13"/>
      <c r="M632" s="13"/>
      <c r="R632" s="13"/>
      <c r="S632" s="13"/>
      <c r="U632" s="13"/>
    </row>
    <row r="633" spans="1:21" ht="14.4">
      <c r="A633" s="13"/>
      <c r="M633" s="13"/>
      <c r="R633" s="13"/>
      <c r="S633" s="13"/>
      <c r="U633" s="13"/>
    </row>
    <row r="634" spans="1:21" ht="14.4">
      <c r="A634" s="13"/>
      <c r="M634" s="13"/>
      <c r="R634" s="13"/>
      <c r="S634" s="13"/>
      <c r="U634" s="13"/>
    </row>
    <row r="635" spans="1:21" ht="14.4">
      <c r="A635" s="13"/>
      <c r="M635" s="13"/>
      <c r="R635" s="13"/>
      <c r="S635" s="13"/>
      <c r="U635" s="13"/>
    </row>
    <row r="636" spans="1:21" ht="14.4">
      <c r="A636" s="13"/>
      <c r="M636" s="13"/>
      <c r="R636" s="13"/>
      <c r="S636" s="13"/>
      <c r="U636" s="13"/>
    </row>
    <row r="637" spans="1:21" ht="14.4">
      <c r="A637" s="13"/>
      <c r="M637" s="13"/>
      <c r="R637" s="13"/>
      <c r="S637" s="13"/>
      <c r="U637" s="13"/>
    </row>
    <row r="638" spans="1:21" ht="14.4">
      <c r="A638" s="13"/>
      <c r="M638" s="13"/>
      <c r="R638" s="13"/>
      <c r="S638" s="13"/>
      <c r="U638" s="13"/>
    </row>
    <row r="639" spans="1:21" ht="14.4">
      <c r="A639" s="13"/>
      <c r="M639" s="13"/>
      <c r="R639" s="13"/>
      <c r="S639" s="13"/>
      <c r="U639" s="13"/>
    </row>
    <row r="640" spans="1:21" ht="14.4">
      <c r="A640" s="13"/>
      <c r="M640" s="13"/>
      <c r="R640" s="13"/>
      <c r="S640" s="13"/>
      <c r="U640" s="13"/>
    </row>
    <row r="641" spans="1:21" ht="14.4">
      <c r="A641" s="13"/>
      <c r="M641" s="13"/>
      <c r="R641" s="13"/>
      <c r="S641" s="13"/>
      <c r="U641" s="13"/>
    </row>
    <row r="642" spans="1:21" ht="14.4">
      <c r="A642" s="13"/>
      <c r="M642" s="13"/>
      <c r="R642" s="13"/>
      <c r="S642" s="13"/>
      <c r="U642" s="13"/>
    </row>
    <row r="643" spans="1:21" ht="14.4">
      <c r="A643" s="13"/>
      <c r="M643" s="13"/>
      <c r="R643" s="13"/>
      <c r="S643" s="13"/>
      <c r="U643" s="13"/>
    </row>
    <row r="644" spans="1:21" ht="14.4">
      <c r="A644" s="13"/>
      <c r="M644" s="13"/>
      <c r="R644" s="13"/>
      <c r="S644" s="13"/>
      <c r="U644" s="13"/>
    </row>
    <row r="645" spans="1:21" ht="14.4">
      <c r="A645" s="13"/>
      <c r="M645" s="13"/>
      <c r="R645" s="13"/>
      <c r="S645" s="13"/>
      <c r="U645" s="13"/>
    </row>
    <row r="646" spans="1:21" ht="14.4">
      <c r="A646" s="13"/>
      <c r="M646" s="13"/>
      <c r="R646" s="13"/>
      <c r="S646" s="13"/>
      <c r="U646" s="13"/>
    </row>
    <row r="647" spans="1:21" ht="14.4">
      <c r="A647" s="13"/>
      <c r="M647" s="13"/>
      <c r="R647" s="13"/>
      <c r="S647" s="13"/>
      <c r="U647" s="13"/>
    </row>
    <row r="648" spans="1:21" ht="14.4">
      <c r="A648" s="13"/>
      <c r="M648" s="13"/>
      <c r="R648" s="13"/>
      <c r="S648" s="13"/>
      <c r="U648" s="13"/>
    </row>
    <row r="649" spans="1:21" ht="14.4">
      <c r="A649" s="13"/>
      <c r="M649" s="13"/>
      <c r="R649" s="13"/>
      <c r="S649" s="13"/>
      <c r="U649" s="13"/>
    </row>
    <row r="650" spans="1:21" ht="14.4">
      <c r="A650" s="13"/>
      <c r="M650" s="13"/>
      <c r="R650" s="13"/>
      <c r="S650" s="13"/>
      <c r="U650" s="13"/>
    </row>
    <row r="651" spans="1:21" ht="14.4">
      <c r="A651" s="13"/>
      <c r="M651" s="13"/>
      <c r="R651" s="13"/>
      <c r="S651" s="13"/>
      <c r="U651" s="13"/>
    </row>
    <row r="652" spans="1:21" ht="14.4">
      <c r="A652" s="13"/>
      <c r="M652" s="13"/>
      <c r="R652" s="13"/>
      <c r="S652" s="13"/>
      <c r="U652" s="13"/>
    </row>
    <row r="653" spans="1:21" ht="14.4">
      <c r="A653" s="13"/>
      <c r="M653" s="13"/>
      <c r="R653" s="13"/>
      <c r="S653" s="13"/>
      <c r="U653" s="13"/>
    </row>
    <row r="654" spans="1:21" ht="14.4">
      <c r="A654" s="13"/>
      <c r="M654" s="13"/>
      <c r="R654" s="13"/>
      <c r="S654" s="13"/>
      <c r="U654" s="13"/>
    </row>
    <row r="655" spans="1:21" ht="14.4">
      <c r="A655" s="13"/>
      <c r="M655" s="13"/>
      <c r="R655" s="13"/>
      <c r="S655" s="13"/>
      <c r="U655" s="13"/>
    </row>
    <row r="656" spans="1:21" ht="14.4">
      <c r="A656" s="13"/>
      <c r="M656" s="13"/>
      <c r="R656" s="13"/>
      <c r="S656" s="13"/>
      <c r="U656" s="13"/>
    </row>
    <row r="657" spans="1:21" ht="14.4">
      <c r="A657" s="13"/>
      <c r="M657" s="13"/>
      <c r="R657" s="13"/>
      <c r="S657" s="13"/>
      <c r="U657" s="13"/>
    </row>
    <row r="658" spans="1:21" ht="14.4">
      <c r="A658" s="13"/>
      <c r="M658" s="13"/>
      <c r="R658" s="13"/>
      <c r="S658" s="13"/>
      <c r="U658" s="13"/>
    </row>
    <row r="659" spans="1:21" ht="14.4">
      <c r="A659" s="13"/>
      <c r="M659" s="13"/>
      <c r="R659" s="13"/>
      <c r="S659" s="13"/>
      <c r="U659" s="13"/>
    </row>
    <row r="660" spans="1:21" ht="14.4">
      <c r="A660" s="13"/>
      <c r="M660" s="13"/>
      <c r="R660" s="13"/>
      <c r="S660" s="13"/>
      <c r="U660" s="13"/>
    </row>
    <row r="661" spans="1:21" ht="14.4">
      <c r="A661" s="13"/>
      <c r="M661" s="13"/>
      <c r="R661" s="13"/>
      <c r="S661" s="13"/>
      <c r="U661" s="13"/>
    </row>
    <row r="662" spans="1:21" ht="14.4">
      <c r="A662" s="13"/>
      <c r="M662" s="13"/>
      <c r="R662" s="13"/>
      <c r="S662" s="13"/>
      <c r="U662" s="13"/>
    </row>
    <row r="663" spans="1:21" ht="14.4">
      <c r="A663" s="13"/>
      <c r="M663" s="13"/>
      <c r="R663" s="13"/>
      <c r="S663" s="13"/>
      <c r="U663" s="13"/>
    </row>
    <row r="664" spans="1:21" ht="14.4">
      <c r="A664" s="13"/>
      <c r="M664" s="13"/>
      <c r="R664" s="13"/>
      <c r="S664" s="13"/>
      <c r="U664" s="13"/>
    </row>
    <row r="665" spans="1:21" ht="14.4">
      <c r="A665" s="13"/>
      <c r="M665" s="13"/>
      <c r="R665" s="13"/>
      <c r="S665" s="13"/>
      <c r="U665" s="13"/>
    </row>
    <row r="666" spans="1:21" ht="14.4">
      <c r="A666" s="13"/>
      <c r="M666" s="13"/>
      <c r="R666" s="13"/>
      <c r="S666" s="13"/>
      <c r="U666" s="13"/>
    </row>
    <row r="667" spans="1:21" ht="14.4">
      <c r="A667" s="13"/>
      <c r="M667" s="13"/>
      <c r="R667" s="13"/>
      <c r="S667" s="13"/>
      <c r="U667" s="13"/>
    </row>
    <row r="668" spans="1:21" ht="14.4">
      <c r="A668" s="13"/>
      <c r="M668" s="13"/>
      <c r="R668" s="13"/>
      <c r="S668" s="13"/>
      <c r="U668" s="13"/>
    </row>
    <row r="669" spans="1:21" ht="14.4">
      <c r="A669" s="13"/>
      <c r="M669" s="13"/>
      <c r="R669" s="13"/>
      <c r="S669" s="13"/>
      <c r="U669" s="13"/>
    </row>
    <row r="670" spans="1:21" ht="14.4">
      <c r="A670" s="13"/>
      <c r="M670" s="13"/>
      <c r="R670" s="13"/>
      <c r="S670" s="13"/>
      <c r="U670" s="13"/>
    </row>
    <row r="671" spans="1:21" ht="14.4">
      <c r="A671" s="13"/>
      <c r="M671" s="13"/>
      <c r="R671" s="13"/>
      <c r="S671" s="13"/>
      <c r="U671" s="13"/>
    </row>
    <row r="672" spans="1:21" ht="14.4">
      <c r="A672" s="13"/>
      <c r="M672" s="13"/>
      <c r="R672" s="13"/>
      <c r="S672" s="13"/>
      <c r="U672" s="13"/>
    </row>
    <row r="673" spans="1:21" ht="14.4">
      <c r="A673" s="13"/>
      <c r="M673" s="13"/>
      <c r="R673" s="13"/>
      <c r="S673" s="13"/>
      <c r="U673" s="13"/>
    </row>
    <row r="674" spans="1:21" ht="14.4">
      <c r="A674" s="13"/>
      <c r="M674" s="13"/>
      <c r="R674" s="13"/>
      <c r="S674" s="13"/>
      <c r="U674" s="13"/>
    </row>
    <row r="675" spans="1:21" ht="14.4">
      <c r="A675" s="13"/>
      <c r="M675" s="13"/>
      <c r="R675" s="13"/>
      <c r="S675" s="13"/>
      <c r="U675" s="13"/>
    </row>
    <row r="676" spans="1:21" ht="14.4">
      <c r="A676" s="13"/>
      <c r="M676" s="13"/>
      <c r="R676" s="13"/>
      <c r="S676" s="13"/>
      <c r="U676" s="13"/>
    </row>
    <row r="677" spans="1:21" ht="14.4">
      <c r="A677" s="13"/>
      <c r="M677" s="13"/>
      <c r="R677" s="13"/>
      <c r="S677" s="13"/>
      <c r="U677" s="13"/>
    </row>
    <row r="678" spans="1:21" ht="14.4">
      <c r="A678" s="13"/>
      <c r="M678" s="13"/>
      <c r="R678" s="13"/>
      <c r="S678" s="13"/>
      <c r="U678" s="13"/>
    </row>
    <row r="679" spans="1:21" ht="14.4">
      <c r="A679" s="13"/>
      <c r="M679" s="13"/>
      <c r="R679" s="13"/>
      <c r="S679" s="13"/>
      <c r="U679" s="13"/>
    </row>
    <row r="680" spans="1:21" ht="14.4">
      <c r="A680" s="13"/>
      <c r="M680" s="13"/>
      <c r="R680" s="13"/>
      <c r="S680" s="13"/>
      <c r="U680" s="13"/>
    </row>
    <row r="681" spans="1:21" ht="14.4">
      <c r="A681" s="13"/>
      <c r="M681" s="13"/>
      <c r="R681" s="13"/>
      <c r="S681" s="13"/>
      <c r="U681" s="13"/>
    </row>
    <row r="682" spans="1:21" ht="14.4">
      <c r="A682" s="13"/>
      <c r="M682" s="13"/>
      <c r="R682" s="13"/>
      <c r="S682" s="13"/>
      <c r="U682" s="13"/>
    </row>
    <row r="683" spans="1:21" ht="14.4">
      <c r="A683" s="13"/>
      <c r="M683" s="13"/>
      <c r="R683" s="13"/>
      <c r="S683" s="13"/>
      <c r="U683" s="13"/>
    </row>
    <row r="684" spans="1:21" ht="14.4">
      <c r="A684" s="13"/>
      <c r="M684" s="13"/>
      <c r="R684" s="13"/>
      <c r="S684" s="13"/>
      <c r="U684" s="13"/>
    </row>
    <row r="685" spans="1:21" ht="14.4">
      <c r="A685" s="13"/>
      <c r="M685" s="13"/>
      <c r="R685" s="13"/>
      <c r="S685" s="13"/>
      <c r="U685" s="13"/>
    </row>
    <row r="686" spans="1:21" ht="14.4">
      <c r="A686" s="13"/>
      <c r="M686" s="13"/>
      <c r="R686" s="13"/>
      <c r="S686" s="13"/>
      <c r="U686" s="13"/>
    </row>
    <row r="687" spans="1:21" ht="14.4">
      <c r="A687" s="13"/>
      <c r="M687" s="13"/>
      <c r="R687" s="13"/>
      <c r="S687" s="13"/>
      <c r="U687" s="13"/>
    </row>
    <row r="688" spans="1:21" ht="14.4">
      <c r="A688" s="13"/>
      <c r="M688" s="13"/>
      <c r="R688" s="13"/>
      <c r="S688" s="13"/>
      <c r="U688" s="13"/>
    </row>
    <row r="689" spans="1:21" ht="14.4">
      <c r="A689" s="13"/>
      <c r="M689" s="13"/>
      <c r="R689" s="13"/>
      <c r="S689" s="13"/>
      <c r="U689" s="13"/>
    </row>
    <row r="690" spans="1:21" ht="14.4">
      <c r="A690" s="13"/>
      <c r="M690" s="13"/>
      <c r="R690" s="13"/>
      <c r="S690" s="13"/>
      <c r="U690" s="13"/>
    </row>
    <row r="691" spans="1:21" ht="14.4">
      <c r="A691" s="13"/>
      <c r="M691" s="13"/>
      <c r="R691" s="13"/>
      <c r="S691" s="13"/>
      <c r="U691" s="13"/>
    </row>
    <row r="692" spans="1:21" ht="14.4">
      <c r="A692" s="13"/>
      <c r="M692" s="13"/>
      <c r="R692" s="13"/>
      <c r="S692" s="13"/>
      <c r="U692" s="13"/>
    </row>
    <row r="693" spans="1:21" ht="14.4">
      <c r="A693" s="13"/>
      <c r="M693" s="13"/>
      <c r="R693" s="13"/>
      <c r="S693" s="13"/>
      <c r="U693" s="13"/>
    </row>
    <row r="694" spans="1:21" ht="14.4">
      <c r="A694" s="13"/>
      <c r="M694" s="13"/>
      <c r="R694" s="13"/>
      <c r="S694" s="13"/>
      <c r="U694" s="13"/>
    </row>
    <row r="695" spans="1:21" ht="14.4">
      <c r="A695" s="13"/>
      <c r="M695" s="13"/>
      <c r="R695" s="13"/>
      <c r="S695" s="13"/>
      <c r="U695" s="13"/>
    </row>
    <row r="696" spans="1:21" ht="14.4">
      <c r="A696" s="13"/>
      <c r="M696" s="13"/>
      <c r="R696" s="13"/>
      <c r="S696" s="13"/>
      <c r="U696" s="13"/>
    </row>
    <row r="697" spans="1:21" ht="14.4">
      <c r="A697" s="13"/>
      <c r="M697" s="13"/>
      <c r="R697" s="13"/>
      <c r="S697" s="13"/>
      <c r="U697" s="13"/>
    </row>
    <row r="698" spans="1:21" ht="14.4">
      <c r="A698" s="13"/>
      <c r="M698" s="13"/>
      <c r="R698" s="13"/>
      <c r="S698" s="13"/>
      <c r="U698" s="13"/>
    </row>
    <row r="699" spans="1:21" ht="14.4">
      <c r="A699" s="13"/>
      <c r="M699" s="13"/>
      <c r="R699" s="13"/>
      <c r="S699" s="13"/>
      <c r="U699" s="13"/>
    </row>
    <row r="700" spans="1:21" ht="14.4">
      <c r="A700" s="13"/>
      <c r="M700" s="13"/>
      <c r="R700" s="13"/>
      <c r="S700" s="13"/>
      <c r="U700" s="13"/>
    </row>
    <row r="701" spans="1:21" ht="14.4">
      <c r="A701" s="13"/>
      <c r="M701" s="13"/>
      <c r="R701" s="13"/>
      <c r="S701" s="13"/>
      <c r="U701" s="13"/>
    </row>
    <row r="702" spans="1:21" ht="14.4">
      <c r="A702" s="13"/>
      <c r="M702" s="13"/>
      <c r="R702" s="13"/>
      <c r="S702" s="13"/>
      <c r="U702" s="13"/>
    </row>
    <row r="703" spans="1:21" ht="14.4">
      <c r="A703" s="13"/>
      <c r="M703" s="13"/>
      <c r="R703" s="13"/>
      <c r="S703" s="13"/>
      <c r="U703" s="13"/>
    </row>
    <row r="704" spans="1:21" ht="14.4">
      <c r="A704" s="13"/>
      <c r="M704" s="13"/>
      <c r="R704" s="13"/>
      <c r="S704" s="13"/>
      <c r="U704" s="13"/>
    </row>
    <row r="705" spans="1:21" ht="14.4">
      <c r="A705" s="13"/>
      <c r="M705" s="13"/>
      <c r="R705" s="13"/>
      <c r="S705" s="13"/>
      <c r="U705" s="13"/>
    </row>
    <row r="706" spans="1:21" ht="14.4">
      <c r="A706" s="13"/>
      <c r="M706" s="13"/>
      <c r="R706" s="13"/>
      <c r="S706" s="13"/>
      <c r="U706" s="13"/>
    </row>
    <row r="707" spans="1:21" ht="14.4">
      <c r="A707" s="13"/>
      <c r="M707" s="13"/>
      <c r="R707" s="13"/>
      <c r="S707" s="13"/>
      <c r="U707" s="13"/>
    </row>
    <row r="708" spans="1:21" ht="14.4">
      <c r="A708" s="13"/>
      <c r="M708" s="13"/>
      <c r="R708" s="13"/>
      <c r="S708" s="13"/>
      <c r="U708" s="13"/>
    </row>
    <row r="709" spans="1:21" ht="14.4">
      <c r="A709" s="13"/>
      <c r="M709" s="13"/>
      <c r="R709" s="13"/>
      <c r="S709" s="13"/>
      <c r="U709" s="13"/>
    </row>
    <row r="710" spans="1:21" ht="14.4">
      <c r="A710" s="13"/>
      <c r="M710" s="13"/>
      <c r="R710" s="13"/>
      <c r="S710" s="13"/>
      <c r="U710" s="13"/>
    </row>
    <row r="711" spans="1:21" ht="14.4">
      <c r="A711" s="13"/>
      <c r="M711" s="13"/>
      <c r="R711" s="13"/>
      <c r="S711" s="13"/>
      <c r="U711" s="13"/>
    </row>
    <row r="712" spans="1:21" ht="14.4">
      <c r="A712" s="13"/>
      <c r="M712" s="13"/>
      <c r="R712" s="13"/>
      <c r="S712" s="13"/>
      <c r="U712" s="13"/>
    </row>
    <row r="713" spans="1:21" ht="14.4">
      <c r="A713" s="13"/>
      <c r="M713" s="13"/>
      <c r="R713" s="13"/>
      <c r="S713" s="13"/>
      <c r="U713" s="13"/>
    </row>
    <row r="714" spans="1:21" ht="14.4">
      <c r="A714" s="13"/>
      <c r="M714" s="13"/>
      <c r="R714" s="13"/>
      <c r="S714" s="13"/>
      <c r="U714" s="13"/>
    </row>
    <row r="715" spans="1:21" ht="14.4">
      <c r="A715" s="13"/>
      <c r="M715" s="13"/>
      <c r="R715" s="13"/>
      <c r="S715" s="13"/>
      <c r="U715" s="13"/>
    </row>
    <row r="716" spans="1:21" ht="14.4">
      <c r="A716" s="13"/>
      <c r="M716" s="13"/>
      <c r="R716" s="13"/>
      <c r="S716" s="13"/>
      <c r="U716" s="13"/>
    </row>
    <row r="717" spans="1:21" ht="14.4">
      <c r="A717" s="13"/>
      <c r="M717" s="13"/>
      <c r="R717" s="13"/>
      <c r="S717" s="13"/>
      <c r="U717" s="13"/>
    </row>
    <row r="718" spans="1:21" ht="14.4">
      <c r="A718" s="13"/>
      <c r="M718" s="13"/>
      <c r="R718" s="13"/>
      <c r="S718" s="13"/>
      <c r="U718" s="13"/>
    </row>
    <row r="719" spans="1:21" ht="14.4">
      <c r="A719" s="13"/>
      <c r="M719" s="13"/>
      <c r="R719" s="13"/>
      <c r="S719" s="13"/>
      <c r="U719" s="13"/>
    </row>
    <row r="720" spans="1:21" ht="14.4">
      <c r="A720" s="13"/>
      <c r="M720" s="13"/>
      <c r="R720" s="13"/>
      <c r="S720" s="13"/>
      <c r="U720" s="13"/>
    </row>
    <row r="721" spans="1:21" ht="14.4">
      <c r="A721" s="13"/>
      <c r="M721" s="13"/>
      <c r="R721" s="13"/>
      <c r="S721" s="13"/>
      <c r="U721" s="13"/>
    </row>
    <row r="722" spans="1:21" ht="14.4">
      <c r="A722" s="13"/>
      <c r="M722" s="13"/>
      <c r="R722" s="13"/>
      <c r="S722" s="13"/>
      <c r="U722" s="13"/>
    </row>
    <row r="723" spans="1:21" ht="14.4">
      <c r="A723" s="13"/>
      <c r="M723" s="13"/>
      <c r="R723" s="13"/>
      <c r="S723" s="13"/>
      <c r="U723" s="13"/>
    </row>
    <row r="724" spans="1:21" ht="14.4">
      <c r="A724" s="13"/>
      <c r="M724" s="13"/>
      <c r="R724" s="13"/>
      <c r="S724" s="13"/>
      <c r="U724" s="13"/>
    </row>
    <row r="725" spans="1:21" ht="14.4">
      <c r="A725" s="13"/>
      <c r="M725" s="13"/>
      <c r="R725" s="13"/>
      <c r="S725" s="13"/>
      <c r="U725" s="13"/>
    </row>
    <row r="726" spans="1:21" ht="14.4">
      <c r="A726" s="13"/>
      <c r="M726" s="13"/>
      <c r="R726" s="13"/>
      <c r="S726" s="13"/>
      <c r="U726" s="13"/>
    </row>
    <row r="727" spans="1:21" ht="14.4">
      <c r="A727" s="13"/>
      <c r="M727" s="13"/>
      <c r="R727" s="13"/>
      <c r="S727" s="13"/>
      <c r="U727" s="13"/>
    </row>
    <row r="728" spans="1:21" ht="14.4">
      <c r="A728" s="13"/>
      <c r="M728" s="13"/>
      <c r="R728" s="13"/>
      <c r="S728" s="13"/>
      <c r="U728" s="13"/>
    </row>
    <row r="729" spans="1:21" ht="14.4">
      <c r="A729" s="13"/>
      <c r="M729" s="13"/>
      <c r="R729" s="13"/>
      <c r="S729" s="13"/>
      <c r="U729" s="13"/>
    </row>
    <row r="730" spans="1:21" ht="14.4">
      <c r="A730" s="13"/>
      <c r="M730" s="13"/>
      <c r="R730" s="13"/>
      <c r="S730" s="13"/>
      <c r="U730" s="13"/>
    </row>
    <row r="731" spans="1:21" ht="14.4">
      <c r="A731" s="13"/>
      <c r="M731" s="13"/>
      <c r="R731" s="13"/>
      <c r="S731" s="13"/>
      <c r="U731" s="13"/>
    </row>
    <row r="732" spans="1:21" ht="14.4">
      <c r="A732" s="13"/>
      <c r="M732" s="13"/>
      <c r="R732" s="13"/>
      <c r="S732" s="13"/>
      <c r="U732" s="13"/>
    </row>
    <row r="733" spans="1:21" ht="14.4">
      <c r="A733" s="13"/>
      <c r="M733" s="13"/>
      <c r="R733" s="13"/>
      <c r="S733" s="13"/>
      <c r="U733" s="13"/>
    </row>
    <row r="734" spans="1:21" ht="14.4">
      <c r="A734" s="13"/>
      <c r="M734" s="13"/>
      <c r="R734" s="13"/>
      <c r="S734" s="13"/>
      <c r="U734" s="13"/>
    </row>
    <row r="735" spans="1:21" ht="14.4">
      <c r="A735" s="13"/>
      <c r="M735" s="13"/>
      <c r="R735" s="13"/>
      <c r="S735" s="13"/>
      <c r="U735" s="13"/>
    </row>
    <row r="736" spans="1:21" ht="14.4">
      <c r="A736" s="13"/>
      <c r="M736" s="13"/>
      <c r="R736" s="13"/>
      <c r="S736" s="13"/>
      <c r="U736" s="13"/>
    </row>
    <row r="737" spans="1:21" ht="14.4">
      <c r="A737" s="13"/>
      <c r="M737" s="13"/>
      <c r="R737" s="13"/>
      <c r="S737" s="13"/>
      <c r="U737" s="13"/>
    </row>
    <row r="738" spans="1:21" ht="14.4">
      <c r="A738" s="13"/>
      <c r="M738" s="13"/>
      <c r="R738" s="13"/>
      <c r="S738" s="13"/>
      <c r="U738" s="13"/>
    </row>
    <row r="739" spans="1:21" ht="14.4">
      <c r="A739" s="13"/>
      <c r="M739" s="13"/>
      <c r="R739" s="13"/>
      <c r="S739" s="13"/>
      <c r="U739" s="13"/>
    </row>
    <row r="740" spans="1:21" ht="14.4">
      <c r="A740" s="13"/>
      <c r="M740" s="13"/>
      <c r="R740" s="13"/>
      <c r="S740" s="13"/>
      <c r="U740" s="13"/>
    </row>
    <row r="741" spans="1:21" ht="14.4">
      <c r="A741" s="13"/>
      <c r="M741" s="13"/>
      <c r="R741" s="13"/>
      <c r="S741" s="13"/>
      <c r="U741" s="13"/>
    </row>
    <row r="742" spans="1:21" ht="14.4">
      <c r="A742" s="13"/>
      <c r="M742" s="13"/>
      <c r="R742" s="13"/>
      <c r="S742" s="13"/>
      <c r="U742" s="13"/>
    </row>
    <row r="743" spans="1:21" ht="14.4">
      <c r="A743" s="13"/>
      <c r="M743" s="13"/>
      <c r="R743" s="13"/>
      <c r="S743" s="13"/>
      <c r="U743" s="13"/>
    </row>
    <row r="744" spans="1:21" ht="14.4">
      <c r="A744" s="13"/>
      <c r="M744" s="13"/>
      <c r="R744" s="13"/>
      <c r="S744" s="13"/>
      <c r="U744" s="13"/>
    </row>
    <row r="745" spans="1:21" ht="14.4">
      <c r="A745" s="13"/>
      <c r="M745" s="13"/>
      <c r="R745" s="13"/>
      <c r="S745" s="13"/>
      <c r="U745" s="13"/>
    </row>
    <row r="746" spans="1:21" ht="14.4">
      <c r="A746" s="13"/>
      <c r="M746" s="13"/>
      <c r="R746" s="13"/>
      <c r="S746" s="13"/>
      <c r="U746" s="13"/>
    </row>
    <row r="747" spans="1:21" ht="14.4">
      <c r="A747" s="13"/>
      <c r="M747" s="13"/>
      <c r="R747" s="13"/>
      <c r="S747" s="13"/>
      <c r="U747" s="13"/>
    </row>
    <row r="748" spans="1:21" ht="14.4">
      <c r="A748" s="13"/>
      <c r="M748" s="13"/>
      <c r="R748" s="13"/>
      <c r="S748" s="13"/>
      <c r="U748" s="13"/>
    </row>
    <row r="749" spans="1:21" ht="14.4">
      <c r="A749" s="13"/>
      <c r="M749" s="13"/>
      <c r="R749" s="13"/>
      <c r="S749" s="13"/>
      <c r="U749" s="13"/>
    </row>
    <row r="750" spans="1:21" ht="14.4">
      <c r="A750" s="13"/>
      <c r="M750" s="13"/>
      <c r="R750" s="13"/>
      <c r="S750" s="13"/>
      <c r="U750" s="13"/>
    </row>
    <row r="751" spans="1:21" ht="14.4">
      <c r="A751" s="13"/>
      <c r="M751" s="13"/>
      <c r="R751" s="13"/>
      <c r="S751" s="13"/>
      <c r="U751" s="13"/>
    </row>
    <row r="752" spans="1:21" ht="14.4">
      <c r="A752" s="13"/>
      <c r="M752" s="13"/>
      <c r="R752" s="13"/>
      <c r="S752" s="13"/>
      <c r="U752" s="13"/>
    </row>
    <row r="753" spans="1:21" ht="14.4">
      <c r="A753" s="13"/>
      <c r="M753" s="13"/>
      <c r="R753" s="13"/>
      <c r="S753" s="13"/>
      <c r="U753" s="13"/>
    </row>
    <row r="754" spans="1:21" ht="14.4">
      <c r="A754" s="13"/>
      <c r="M754" s="13"/>
      <c r="R754" s="13"/>
      <c r="S754" s="13"/>
      <c r="U754" s="13"/>
    </row>
    <row r="755" spans="1:21" ht="14.4">
      <c r="A755" s="13"/>
      <c r="M755" s="13"/>
      <c r="R755" s="13"/>
      <c r="S755" s="13"/>
      <c r="U755" s="13"/>
    </row>
    <row r="756" spans="1:21" ht="14.4">
      <c r="A756" s="13"/>
      <c r="M756" s="13"/>
      <c r="R756" s="13"/>
      <c r="S756" s="13"/>
      <c r="U756" s="13"/>
    </row>
    <row r="757" spans="1:21" ht="14.4">
      <c r="A757" s="13"/>
      <c r="M757" s="13"/>
      <c r="R757" s="13"/>
      <c r="S757" s="13"/>
      <c r="U757" s="13"/>
    </row>
    <row r="758" spans="1:21" ht="14.4">
      <c r="A758" s="13"/>
      <c r="M758" s="13"/>
      <c r="R758" s="13"/>
      <c r="S758" s="13"/>
      <c r="U758" s="13"/>
    </row>
    <row r="759" spans="1:21" ht="14.4">
      <c r="A759" s="13"/>
      <c r="M759" s="13"/>
      <c r="R759" s="13"/>
      <c r="S759" s="13"/>
      <c r="U759" s="13"/>
    </row>
    <row r="760" spans="1:21" ht="14.4">
      <c r="A760" s="13"/>
      <c r="M760" s="13"/>
      <c r="R760" s="13"/>
      <c r="S760" s="13"/>
      <c r="U760" s="13"/>
    </row>
    <row r="761" spans="1:21" ht="14.4">
      <c r="A761" s="13"/>
      <c r="M761" s="13"/>
      <c r="R761" s="13"/>
      <c r="S761" s="13"/>
      <c r="U761" s="13"/>
    </row>
    <row r="762" spans="1:21" ht="14.4">
      <c r="A762" s="13"/>
      <c r="M762" s="13"/>
      <c r="R762" s="13"/>
      <c r="S762" s="13"/>
      <c r="U762" s="13"/>
    </row>
    <row r="763" spans="1:21" ht="14.4">
      <c r="A763" s="13"/>
      <c r="M763" s="13"/>
      <c r="R763" s="13"/>
      <c r="S763" s="13"/>
      <c r="U763" s="13"/>
    </row>
    <row r="764" spans="1:21" ht="14.4">
      <c r="A764" s="13"/>
      <c r="M764" s="13"/>
      <c r="R764" s="13"/>
      <c r="S764" s="13"/>
      <c r="U764" s="13"/>
    </row>
    <row r="765" spans="1:21" ht="14.4">
      <c r="A765" s="13"/>
      <c r="M765" s="13"/>
      <c r="R765" s="13"/>
      <c r="S765" s="13"/>
      <c r="U765" s="13"/>
    </row>
    <row r="766" spans="1:21" ht="14.4">
      <c r="A766" s="13"/>
      <c r="M766" s="13"/>
      <c r="R766" s="13"/>
      <c r="S766" s="13"/>
      <c r="U766" s="13"/>
    </row>
    <row r="767" spans="1:21" ht="14.4">
      <c r="A767" s="13"/>
      <c r="M767" s="13"/>
      <c r="R767" s="13"/>
      <c r="S767" s="13"/>
      <c r="U767" s="13"/>
    </row>
    <row r="768" spans="1:21" ht="14.4">
      <c r="A768" s="13"/>
      <c r="M768" s="13"/>
      <c r="R768" s="13"/>
      <c r="S768" s="13"/>
      <c r="U768" s="13"/>
    </row>
    <row r="769" spans="1:21" ht="14.4">
      <c r="A769" s="13"/>
      <c r="M769" s="13"/>
      <c r="R769" s="13"/>
      <c r="S769" s="13"/>
      <c r="U769" s="13"/>
    </row>
    <row r="770" spans="1:21" ht="14.4">
      <c r="A770" s="13"/>
      <c r="M770" s="13"/>
      <c r="R770" s="13"/>
      <c r="S770" s="13"/>
      <c r="U770" s="13"/>
    </row>
    <row r="771" spans="1:21" ht="14.4">
      <c r="A771" s="13"/>
      <c r="M771" s="13"/>
      <c r="R771" s="13"/>
      <c r="S771" s="13"/>
      <c r="U771" s="13"/>
    </row>
    <row r="772" spans="1:21" ht="14.4">
      <c r="A772" s="13"/>
      <c r="M772" s="13"/>
      <c r="R772" s="13"/>
      <c r="S772" s="13"/>
      <c r="U772" s="13"/>
    </row>
    <row r="773" spans="1:21" ht="14.4">
      <c r="A773" s="13"/>
      <c r="M773" s="13"/>
      <c r="R773" s="13"/>
      <c r="S773" s="13"/>
      <c r="U773" s="13"/>
    </row>
    <row r="774" spans="1:21" ht="14.4">
      <c r="A774" s="13"/>
      <c r="M774" s="13"/>
      <c r="R774" s="13"/>
      <c r="S774" s="13"/>
      <c r="U774" s="13"/>
    </row>
    <row r="775" spans="1:21" ht="14.4">
      <c r="A775" s="13"/>
      <c r="M775" s="13"/>
      <c r="R775" s="13"/>
      <c r="S775" s="13"/>
      <c r="U775" s="13"/>
    </row>
    <row r="776" spans="1:21" ht="14.4">
      <c r="A776" s="13"/>
      <c r="M776" s="13"/>
      <c r="R776" s="13"/>
      <c r="S776" s="13"/>
      <c r="U776" s="13"/>
    </row>
    <row r="777" spans="1:21" ht="14.4">
      <c r="A777" s="13"/>
      <c r="M777" s="13"/>
      <c r="R777" s="13"/>
      <c r="S777" s="13"/>
      <c r="U777" s="13"/>
    </row>
    <row r="778" spans="1:21" ht="14.4">
      <c r="A778" s="13"/>
      <c r="M778" s="13"/>
      <c r="R778" s="13"/>
      <c r="S778" s="13"/>
      <c r="U778" s="13"/>
    </row>
    <row r="779" spans="1:21" ht="14.4">
      <c r="A779" s="13"/>
      <c r="M779" s="13"/>
      <c r="R779" s="13"/>
      <c r="S779" s="13"/>
      <c r="U779" s="13"/>
    </row>
    <row r="780" spans="1:21" ht="14.4">
      <c r="A780" s="13"/>
      <c r="M780" s="13"/>
      <c r="R780" s="13"/>
      <c r="S780" s="13"/>
      <c r="U780" s="13"/>
    </row>
    <row r="781" spans="1:21" ht="14.4">
      <c r="A781" s="13"/>
      <c r="M781" s="13"/>
      <c r="R781" s="13"/>
      <c r="S781" s="13"/>
      <c r="U781" s="13"/>
    </row>
    <row r="782" spans="1:21" ht="14.4">
      <c r="A782" s="13"/>
      <c r="M782" s="13"/>
      <c r="R782" s="13"/>
      <c r="S782" s="13"/>
      <c r="U782" s="13"/>
    </row>
    <row r="783" spans="1:21" ht="14.4">
      <c r="A783" s="13"/>
      <c r="M783" s="13"/>
      <c r="R783" s="13"/>
      <c r="S783" s="13"/>
      <c r="U783" s="13"/>
    </row>
    <row r="784" spans="1:21" ht="14.4">
      <c r="A784" s="13"/>
      <c r="M784" s="13"/>
      <c r="R784" s="13"/>
      <c r="S784" s="13"/>
      <c r="U784" s="13"/>
    </row>
    <row r="785" spans="1:21" ht="14.4">
      <c r="A785" s="13"/>
      <c r="M785" s="13"/>
      <c r="R785" s="13"/>
      <c r="S785" s="13"/>
      <c r="U785" s="13"/>
    </row>
    <row r="786" spans="1:21" ht="14.4">
      <c r="A786" s="13"/>
      <c r="M786" s="13"/>
      <c r="R786" s="13"/>
      <c r="S786" s="13"/>
      <c r="U786" s="13"/>
    </row>
    <row r="787" spans="1:21" ht="14.4">
      <c r="A787" s="13"/>
      <c r="M787" s="13"/>
      <c r="R787" s="13"/>
      <c r="S787" s="13"/>
      <c r="U787" s="13"/>
    </row>
    <row r="788" spans="1:21" ht="14.4">
      <c r="A788" s="13"/>
      <c r="M788" s="13"/>
      <c r="R788" s="13"/>
      <c r="S788" s="13"/>
      <c r="U788" s="13"/>
    </row>
    <row r="789" spans="1:21" ht="14.4">
      <c r="A789" s="13"/>
      <c r="M789" s="13"/>
      <c r="R789" s="13"/>
      <c r="S789" s="13"/>
      <c r="U789" s="13"/>
    </row>
    <row r="790" spans="1:21" ht="14.4">
      <c r="A790" s="13"/>
      <c r="M790" s="13"/>
      <c r="R790" s="13"/>
      <c r="S790" s="13"/>
      <c r="U790" s="13"/>
    </row>
    <row r="791" spans="1:21" ht="14.4">
      <c r="A791" s="13"/>
      <c r="M791" s="13"/>
      <c r="R791" s="13"/>
      <c r="S791" s="13"/>
      <c r="U791" s="13"/>
    </row>
    <row r="792" spans="1:21" ht="14.4">
      <c r="A792" s="13"/>
      <c r="M792" s="13"/>
      <c r="R792" s="13"/>
      <c r="S792" s="13"/>
      <c r="U792" s="13"/>
    </row>
    <row r="793" spans="1:21" ht="14.4">
      <c r="A793" s="13"/>
      <c r="M793" s="13"/>
      <c r="R793" s="13"/>
      <c r="S793" s="13"/>
      <c r="U793" s="13"/>
    </row>
    <row r="794" spans="1:21" ht="14.4">
      <c r="A794" s="13"/>
      <c r="M794" s="13"/>
      <c r="R794" s="13"/>
      <c r="S794" s="13"/>
      <c r="U794" s="13"/>
    </row>
    <row r="795" spans="1:21" ht="14.4">
      <c r="A795" s="13"/>
      <c r="M795" s="13"/>
      <c r="R795" s="13"/>
      <c r="S795" s="13"/>
      <c r="U795" s="13"/>
    </row>
    <row r="796" spans="1:21" ht="14.4">
      <c r="A796" s="13"/>
      <c r="M796" s="13"/>
      <c r="R796" s="13"/>
      <c r="S796" s="13"/>
      <c r="U796" s="13"/>
    </row>
    <row r="797" spans="1:21" ht="14.4">
      <c r="A797" s="13"/>
      <c r="M797" s="13"/>
      <c r="R797" s="13"/>
      <c r="S797" s="13"/>
      <c r="U797" s="13"/>
    </row>
    <row r="798" spans="1:21" ht="14.4">
      <c r="A798" s="13"/>
      <c r="M798" s="13"/>
      <c r="R798" s="13"/>
      <c r="S798" s="13"/>
      <c r="U798" s="13"/>
    </row>
    <row r="799" spans="1:21" ht="14.4">
      <c r="A799" s="13"/>
      <c r="M799" s="13"/>
      <c r="R799" s="13"/>
      <c r="S799" s="13"/>
      <c r="U799" s="13"/>
    </row>
    <row r="800" spans="1:21" ht="14.4">
      <c r="A800" s="13"/>
      <c r="M800" s="13"/>
      <c r="R800" s="13"/>
      <c r="S800" s="13"/>
      <c r="U800" s="13"/>
    </row>
    <row r="801" spans="1:21" ht="14.4">
      <c r="A801" s="13"/>
      <c r="M801" s="13"/>
      <c r="R801" s="13"/>
      <c r="S801" s="13"/>
      <c r="U801" s="13"/>
    </row>
    <row r="802" spans="1:21" ht="14.4">
      <c r="A802" s="13"/>
      <c r="M802" s="13"/>
      <c r="R802" s="13"/>
      <c r="S802" s="13"/>
      <c r="U802" s="13"/>
    </row>
    <row r="803" spans="1:21" ht="14.4">
      <c r="A803" s="13"/>
      <c r="M803" s="13"/>
      <c r="R803" s="13"/>
      <c r="S803" s="13"/>
      <c r="U803" s="13"/>
    </row>
    <row r="804" spans="1:21" ht="14.4">
      <c r="A804" s="13"/>
      <c r="M804" s="13"/>
      <c r="R804" s="13"/>
      <c r="S804" s="13"/>
      <c r="U804" s="13"/>
    </row>
    <row r="805" spans="1:21" ht="14.4">
      <c r="A805" s="13"/>
      <c r="M805" s="13"/>
      <c r="R805" s="13"/>
      <c r="S805" s="13"/>
      <c r="U805" s="13"/>
    </row>
    <row r="806" spans="1:21" ht="14.4">
      <c r="A806" s="13"/>
      <c r="M806" s="13"/>
      <c r="R806" s="13"/>
      <c r="S806" s="13"/>
      <c r="U806" s="13"/>
    </row>
    <row r="807" spans="1:21" ht="14.4">
      <c r="A807" s="13"/>
      <c r="M807" s="13"/>
      <c r="R807" s="13"/>
      <c r="S807" s="13"/>
      <c r="U807" s="13"/>
    </row>
    <row r="808" spans="1:21" ht="14.4">
      <c r="A808" s="13"/>
      <c r="M808" s="13"/>
      <c r="R808" s="13"/>
      <c r="S808" s="13"/>
      <c r="U808" s="13"/>
    </row>
    <row r="809" spans="1:21" ht="14.4">
      <c r="A809" s="13"/>
      <c r="M809" s="13"/>
      <c r="R809" s="13"/>
      <c r="S809" s="13"/>
      <c r="U809" s="13"/>
    </row>
    <row r="810" spans="1:21" ht="14.4">
      <c r="A810" s="13"/>
      <c r="M810" s="13"/>
      <c r="R810" s="13"/>
      <c r="S810" s="13"/>
      <c r="U810" s="13"/>
    </row>
    <row r="811" spans="1:21" ht="14.4">
      <c r="A811" s="13"/>
      <c r="M811" s="13"/>
      <c r="R811" s="13"/>
      <c r="S811" s="13"/>
      <c r="U811" s="13"/>
    </row>
    <row r="812" spans="1:21" ht="14.4">
      <c r="A812" s="13"/>
      <c r="M812" s="13"/>
      <c r="R812" s="13"/>
      <c r="S812" s="13"/>
      <c r="U812" s="13"/>
    </row>
    <row r="813" spans="1:21" ht="14.4">
      <c r="A813" s="13"/>
      <c r="M813" s="13"/>
      <c r="R813" s="13"/>
      <c r="S813" s="13"/>
      <c r="U813" s="13"/>
    </row>
    <row r="814" spans="1:21" ht="14.4">
      <c r="A814" s="13"/>
      <c r="M814" s="13"/>
      <c r="R814" s="13"/>
      <c r="S814" s="13"/>
      <c r="U814" s="13"/>
    </row>
    <row r="815" spans="1:21" ht="14.4">
      <c r="A815" s="13"/>
      <c r="M815" s="13"/>
      <c r="R815" s="13"/>
      <c r="S815" s="13"/>
      <c r="U815" s="13"/>
    </row>
    <row r="816" spans="1:21" ht="14.4">
      <c r="A816" s="13"/>
      <c r="M816" s="13"/>
      <c r="R816" s="13"/>
      <c r="S816" s="13"/>
      <c r="U816" s="13"/>
    </row>
    <row r="817" spans="1:21" ht="14.4">
      <c r="A817" s="13"/>
      <c r="M817" s="13"/>
      <c r="R817" s="13"/>
      <c r="S817" s="13"/>
      <c r="U817" s="13"/>
    </row>
    <row r="818" spans="1:21" ht="14.4">
      <c r="A818" s="13"/>
      <c r="M818" s="13"/>
      <c r="R818" s="13"/>
      <c r="S818" s="13"/>
      <c r="U818" s="13"/>
    </row>
    <row r="819" spans="1:21" ht="14.4">
      <c r="A819" s="13"/>
      <c r="M819" s="13"/>
      <c r="R819" s="13"/>
      <c r="S819" s="13"/>
      <c r="U819" s="13"/>
    </row>
    <row r="820" spans="1:21" ht="14.4">
      <c r="A820" s="13"/>
      <c r="M820" s="13"/>
      <c r="R820" s="13"/>
      <c r="S820" s="13"/>
      <c r="U820" s="13"/>
    </row>
    <row r="821" spans="1:21" ht="14.4">
      <c r="A821" s="13"/>
      <c r="M821" s="13"/>
      <c r="R821" s="13"/>
      <c r="S821" s="13"/>
      <c r="U821" s="13"/>
    </row>
    <row r="822" spans="1:21" ht="14.4">
      <c r="A822" s="13"/>
      <c r="M822" s="13"/>
      <c r="R822" s="13"/>
      <c r="S822" s="13"/>
      <c r="U822" s="13"/>
    </row>
    <row r="823" spans="1:21" ht="14.4">
      <c r="A823" s="13"/>
      <c r="M823" s="13"/>
      <c r="R823" s="13"/>
      <c r="S823" s="13"/>
      <c r="U823" s="13"/>
    </row>
    <row r="824" spans="1:21" ht="14.4">
      <c r="A824" s="13"/>
      <c r="M824" s="13"/>
      <c r="R824" s="13"/>
      <c r="S824" s="13"/>
      <c r="U824" s="13"/>
    </row>
    <row r="825" spans="1:21" ht="14.4">
      <c r="A825" s="13"/>
      <c r="M825" s="13"/>
      <c r="R825" s="13"/>
      <c r="S825" s="13"/>
      <c r="U825" s="13"/>
    </row>
    <row r="826" spans="1:21" ht="14.4">
      <c r="A826" s="13"/>
      <c r="M826" s="13"/>
      <c r="R826" s="13"/>
      <c r="S826" s="13"/>
      <c r="U826" s="13"/>
    </row>
    <row r="827" spans="1:21" ht="14.4">
      <c r="A827" s="13"/>
      <c r="M827" s="13"/>
      <c r="R827" s="13"/>
      <c r="S827" s="13"/>
      <c r="U827" s="13"/>
    </row>
    <row r="828" spans="1:21" ht="14.4">
      <c r="A828" s="13"/>
      <c r="M828" s="13"/>
      <c r="R828" s="13"/>
      <c r="S828" s="13"/>
      <c r="U828" s="13"/>
    </row>
    <row r="829" spans="1:21" ht="14.4">
      <c r="A829" s="13"/>
      <c r="M829" s="13"/>
      <c r="R829" s="13"/>
      <c r="S829" s="13"/>
      <c r="U829" s="13"/>
    </row>
    <row r="830" spans="1:21" ht="14.4">
      <c r="A830" s="13"/>
      <c r="M830" s="13"/>
      <c r="R830" s="13"/>
      <c r="S830" s="13"/>
      <c r="U830" s="13"/>
    </row>
    <row r="831" spans="1:21" ht="14.4">
      <c r="A831" s="13"/>
      <c r="M831" s="13"/>
      <c r="R831" s="13"/>
      <c r="S831" s="13"/>
      <c r="U831" s="13"/>
    </row>
    <row r="832" spans="1:21" ht="14.4">
      <c r="A832" s="13"/>
      <c r="M832" s="13"/>
      <c r="R832" s="13"/>
      <c r="S832" s="13"/>
      <c r="U832" s="13"/>
    </row>
    <row r="833" spans="1:21" ht="14.4">
      <c r="A833" s="13"/>
      <c r="M833" s="13"/>
      <c r="R833" s="13"/>
      <c r="S833" s="13"/>
      <c r="U833" s="13"/>
    </row>
    <row r="834" spans="1:21" ht="14.4">
      <c r="A834" s="13"/>
      <c r="M834" s="13"/>
      <c r="R834" s="13"/>
      <c r="S834" s="13"/>
      <c r="U834" s="13"/>
    </row>
    <row r="835" spans="1:21" ht="14.4">
      <c r="A835" s="13"/>
      <c r="M835" s="13"/>
      <c r="R835" s="13"/>
      <c r="S835" s="13"/>
      <c r="U835" s="13"/>
    </row>
    <row r="836" spans="1:21" ht="14.4">
      <c r="A836" s="13"/>
      <c r="M836" s="13"/>
      <c r="R836" s="13"/>
      <c r="S836" s="13"/>
      <c r="U836" s="13"/>
    </row>
    <row r="837" spans="1:21" ht="14.4">
      <c r="A837" s="13"/>
      <c r="M837" s="13"/>
      <c r="R837" s="13"/>
      <c r="S837" s="13"/>
      <c r="U837" s="13"/>
    </row>
    <row r="838" spans="1:21" ht="14.4">
      <c r="A838" s="13"/>
      <c r="M838" s="13"/>
      <c r="R838" s="13"/>
      <c r="S838" s="13"/>
      <c r="U838" s="13"/>
    </row>
    <row r="839" spans="1:21" ht="14.4">
      <c r="A839" s="13"/>
      <c r="M839" s="13"/>
      <c r="R839" s="13"/>
      <c r="S839" s="13"/>
      <c r="U839" s="13"/>
    </row>
    <row r="840" spans="1:21" ht="14.4">
      <c r="A840" s="13"/>
      <c r="M840" s="13"/>
      <c r="R840" s="13"/>
      <c r="S840" s="13"/>
      <c r="U840" s="13"/>
    </row>
    <row r="841" spans="1:21" ht="14.4">
      <c r="A841" s="13"/>
      <c r="M841" s="13"/>
      <c r="R841" s="13"/>
      <c r="S841" s="13"/>
      <c r="U841" s="13"/>
    </row>
    <row r="842" spans="1:21" ht="14.4">
      <c r="A842" s="13"/>
      <c r="M842" s="13"/>
      <c r="R842" s="13"/>
      <c r="S842" s="13"/>
      <c r="U842" s="13"/>
    </row>
    <row r="843" spans="1:21" ht="14.4">
      <c r="A843" s="13"/>
      <c r="M843" s="13"/>
      <c r="R843" s="13"/>
      <c r="S843" s="13"/>
      <c r="U843" s="13"/>
    </row>
    <row r="844" spans="1:21" ht="14.4">
      <c r="A844" s="13"/>
      <c r="M844" s="13"/>
      <c r="R844" s="13"/>
      <c r="S844" s="13"/>
      <c r="U844" s="13"/>
    </row>
    <row r="845" spans="1:21" ht="14.4">
      <c r="A845" s="13"/>
      <c r="M845" s="13"/>
      <c r="R845" s="13"/>
      <c r="S845" s="13"/>
      <c r="U845" s="13"/>
    </row>
    <row r="846" spans="1:21" ht="14.4">
      <c r="A846" s="13"/>
      <c r="M846" s="13"/>
      <c r="R846" s="13"/>
      <c r="S846" s="13"/>
      <c r="U846" s="13"/>
    </row>
    <row r="847" spans="1:21" ht="14.4">
      <c r="A847" s="13"/>
      <c r="M847" s="13"/>
      <c r="R847" s="13"/>
      <c r="S847" s="13"/>
      <c r="U847" s="13"/>
    </row>
    <row r="848" spans="1:21" ht="14.4">
      <c r="A848" s="13"/>
      <c r="M848" s="13"/>
      <c r="R848" s="13"/>
      <c r="S848" s="13"/>
      <c r="U848" s="13"/>
    </row>
    <row r="849" spans="1:21" ht="14.4">
      <c r="A849" s="13"/>
      <c r="M849" s="13"/>
      <c r="R849" s="13"/>
      <c r="S849" s="13"/>
      <c r="U849" s="13"/>
    </row>
    <row r="850" spans="1:21" ht="14.4">
      <c r="A850" s="13"/>
      <c r="M850" s="13"/>
      <c r="R850" s="13"/>
      <c r="S850" s="13"/>
      <c r="U850" s="13"/>
    </row>
    <row r="851" spans="1:21" ht="14.4">
      <c r="A851" s="13"/>
      <c r="M851" s="13"/>
      <c r="R851" s="13"/>
      <c r="S851" s="13"/>
      <c r="U851" s="13"/>
    </row>
    <row r="852" spans="1:21" ht="14.4">
      <c r="A852" s="13"/>
      <c r="M852" s="13"/>
      <c r="R852" s="13"/>
      <c r="S852" s="13"/>
      <c r="U852" s="13"/>
    </row>
    <row r="853" spans="1:21" ht="14.4">
      <c r="A853" s="13"/>
      <c r="M853" s="13"/>
      <c r="R853" s="13"/>
      <c r="S853" s="13"/>
      <c r="U853" s="13"/>
    </row>
    <row r="854" spans="1:21" ht="14.4">
      <c r="A854" s="13"/>
      <c r="M854" s="13"/>
      <c r="R854" s="13"/>
      <c r="S854" s="13"/>
      <c r="U854" s="13"/>
    </row>
    <row r="855" spans="1:21" ht="14.4">
      <c r="A855" s="13"/>
      <c r="M855" s="13"/>
      <c r="R855" s="13"/>
      <c r="S855" s="13"/>
      <c r="U855" s="13"/>
    </row>
    <row r="856" spans="1:21" ht="14.4">
      <c r="A856" s="13"/>
      <c r="M856" s="13"/>
      <c r="R856" s="13"/>
      <c r="S856" s="13"/>
      <c r="U856" s="13"/>
    </row>
    <row r="857" spans="1:21" ht="14.4">
      <c r="A857" s="13"/>
      <c r="M857" s="13"/>
      <c r="R857" s="13"/>
      <c r="S857" s="13"/>
      <c r="U857" s="13"/>
    </row>
    <row r="858" spans="1:21" ht="14.4">
      <c r="A858" s="13"/>
      <c r="M858" s="13"/>
      <c r="R858" s="13"/>
      <c r="S858" s="13"/>
      <c r="U858" s="13"/>
    </row>
    <row r="859" spans="1:21" ht="14.4">
      <c r="A859" s="13"/>
      <c r="M859" s="13"/>
      <c r="R859" s="13"/>
      <c r="S859" s="13"/>
      <c r="U859" s="13"/>
    </row>
    <row r="860" spans="1:21" ht="14.4">
      <c r="A860" s="13"/>
      <c r="M860" s="13"/>
      <c r="R860" s="13"/>
      <c r="S860" s="13"/>
      <c r="U860" s="13"/>
    </row>
    <row r="861" spans="1:21" ht="14.4">
      <c r="A861" s="13"/>
      <c r="M861" s="13"/>
      <c r="R861" s="13"/>
      <c r="S861" s="13"/>
      <c r="U861" s="13"/>
    </row>
    <row r="862" spans="1:21" ht="14.4">
      <c r="A862" s="13"/>
      <c r="M862" s="13"/>
      <c r="R862" s="13"/>
      <c r="S862" s="13"/>
      <c r="U862" s="13"/>
    </row>
    <row r="863" spans="1:21" ht="14.4">
      <c r="A863" s="13"/>
      <c r="M863" s="13"/>
      <c r="R863" s="13"/>
      <c r="S863" s="13"/>
      <c r="U863" s="13"/>
    </row>
    <row r="864" spans="1:21" ht="14.4">
      <c r="A864" s="13"/>
      <c r="M864" s="13"/>
      <c r="R864" s="13"/>
      <c r="S864" s="13"/>
      <c r="U864" s="13"/>
    </row>
    <row r="865" spans="1:21" ht="14.4">
      <c r="A865" s="13"/>
      <c r="M865" s="13"/>
      <c r="R865" s="13"/>
      <c r="S865" s="13"/>
      <c r="U865" s="13"/>
    </row>
    <row r="866" spans="1:21" ht="14.4">
      <c r="A866" s="13"/>
      <c r="M866" s="13"/>
      <c r="R866" s="13"/>
      <c r="S866" s="13"/>
      <c r="U866" s="13"/>
    </row>
    <row r="867" spans="1:21" ht="14.4">
      <c r="A867" s="13"/>
      <c r="M867" s="13"/>
      <c r="R867" s="13"/>
      <c r="S867" s="13"/>
      <c r="U867" s="13"/>
    </row>
    <row r="868" spans="1:21" ht="14.4">
      <c r="A868" s="13"/>
      <c r="M868" s="13"/>
      <c r="R868" s="13"/>
      <c r="S868" s="13"/>
      <c r="U868" s="13"/>
    </row>
    <row r="869" spans="1:21" ht="14.4">
      <c r="A869" s="13"/>
      <c r="M869" s="13"/>
      <c r="R869" s="13"/>
      <c r="S869" s="13"/>
      <c r="U869" s="13"/>
    </row>
    <row r="870" spans="1:21" ht="14.4">
      <c r="A870" s="13"/>
      <c r="M870" s="13"/>
      <c r="R870" s="13"/>
      <c r="S870" s="13"/>
      <c r="U870" s="13"/>
    </row>
    <row r="871" spans="1:21" ht="14.4">
      <c r="A871" s="13"/>
      <c r="M871" s="13"/>
      <c r="R871" s="13"/>
      <c r="S871" s="13"/>
      <c r="U871" s="13"/>
    </row>
    <row r="872" spans="1:21" ht="14.4">
      <c r="A872" s="13"/>
      <c r="M872" s="13"/>
      <c r="R872" s="13"/>
      <c r="S872" s="13"/>
      <c r="U872" s="13"/>
    </row>
    <row r="873" spans="1:21" ht="14.4">
      <c r="A873" s="13"/>
      <c r="M873" s="13"/>
      <c r="R873" s="13"/>
      <c r="S873" s="13"/>
      <c r="U873" s="13"/>
    </row>
    <row r="874" spans="1:21" ht="14.4">
      <c r="A874" s="13"/>
      <c r="M874" s="13"/>
      <c r="R874" s="13"/>
      <c r="S874" s="13"/>
      <c r="U874" s="13"/>
    </row>
    <row r="875" spans="1:21" ht="14.4">
      <c r="A875" s="13"/>
      <c r="M875" s="13"/>
      <c r="R875" s="13"/>
      <c r="S875" s="13"/>
      <c r="U875" s="13"/>
    </row>
    <row r="876" spans="1:21" ht="14.4">
      <c r="A876" s="13"/>
      <c r="M876" s="13"/>
      <c r="R876" s="13"/>
      <c r="S876" s="13"/>
      <c r="U876" s="13"/>
    </row>
    <row r="877" spans="1:21" ht="14.4">
      <c r="A877" s="13"/>
      <c r="M877" s="13"/>
      <c r="R877" s="13"/>
      <c r="S877" s="13"/>
      <c r="U877" s="13"/>
    </row>
    <row r="878" spans="1:21" ht="14.4">
      <c r="A878" s="13"/>
      <c r="M878" s="13"/>
      <c r="R878" s="13"/>
      <c r="S878" s="13"/>
      <c r="U878" s="13"/>
    </row>
    <row r="879" spans="1:21" ht="14.4">
      <c r="A879" s="13"/>
      <c r="M879" s="13"/>
      <c r="R879" s="13"/>
      <c r="S879" s="13"/>
      <c r="U879" s="13"/>
    </row>
    <row r="880" spans="1:21" ht="14.4">
      <c r="A880" s="13"/>
      <c r="M880" s="13"/>
      <c r="R880" s="13"/>
      <c r="S880" s="13"/>
      <c r="U880" s="13"/>
    </row>
    <row r="881" spans="1:21" ht="14.4">
      <c r="A881" s="13"/>
      <c r="M881" s="13"/>
      <c r="R881" s="13"/>
      <c r="S881" s="13"/>
      <c r="U881" s="13"/>
    </row>
    <row r="882" spans="1:21" ht="14.4">
      <c r="A882" s="13"/>
      <c r="M882" s="13"/>
      <c r="R882" s="13"/>
      <c r="S882" s="13"/>
      <c r="U882" s="13"/>
    </row>
    <row r="883" spans="1:21" ht="14.4">
      <c r="A883" s="13"/>
      <c r="M883" s="13"/>
      <c r="R883" s="13"/>
      <c r="S883" s="13"/>
      <c r="U883" s="13"/>
    </row>
    <row r="884" spans="1:21" ht="14.4">
      <c r="A884" s="13"/>
      <c r="M884" s="13"/>
      <c r="R884" s="13"/>
      <c r="S884" s="13"/>
      <c r="U884" s="13"/>
    </row>
    <row r="885" spans="1:21" ht="14.4">
      <c r="A885" s="13"/>
      <c r="M885" s="13"/>
      <c r="R885" s="13"/>
      <c r="S885" s="13"/>
      <c r="U885" s="13"/>
    </row>
    <row r="886" spans="1:21" ht="14.4">
      <c r="A886" s="13"/>
      <c r="M886" s="13"/>
      <c r="R886" s="13"/>
      <c r="S886" s="13"/>
      <c r="U886" s="13"/>
    </row>
    <row r="887" spans="1:21" ht="14.4">
      <c r="A887" s="13"/>
      <c r="M887" s="13"/>
      <c r="R887" s="13"/>
      <c r="S887" s="13"/>
      <c r="U887" s="13"/>
    </row>
    <row r="888" spans="1:21" ht="14.4">
      <c r="A888" s="13"/>
      <c r="M888" s="13"/>
      <c r="R888" s="13"/>
      <c r="S888" s="13"/>
      <c r="U888" s="13"/>
    </row>
    <row r="889" spans="1:21" ht="14.4">
      <c r="A889" s="13"/>
      <c r="M889" s="13"/>
      <c r="R889" s="13"/>
      <c r="S889" s="13"/>
      <c r="U889" s="13"/>
    </row>
    <row r="890" spans="1:21" ht="14.4">
      <c r="A890" s="13"/>
      <c r="M890" s="13"/>
      <c r="R890" s="13"/>
      <c r="S890" s="13"/>
      <c r="U890" s="13"/>
    </row>
    <row r="891" spans="1:21" ht="14.4">
      <c r="A891" s="13"/>
      <c r="M891" s="13"/>
      <c r="R891" s="13"/>
      <c r="S891" s="13"/>
      <c r="U891" s="13"/>
    </row>
    <row r="892" spans="1:21" ht="14.4">
      <c r="A892" s="13"/>
      <c r="M892" s="13"/>
      <c r="R892" s="13"/>
      <c r="S892" s="13"/>
      <c r="U892" s="13"/>
    </row>
    <row r="893" spans="1:21" ht="14.4">
      <c r="A893" s="13"/>
      <c r="M893" s="13"/>
      <c r="R893" s="13"/>
      <c r="S893" s="13"/>
      <c r="U893" s="13"/>
    </row>
    <row r="894" spans="1:21" ht="14.4">
      <c r="A894" s="13"/>
      <c r="M894" s="13"/>
      <c r="R894" s="13"/>
      <c r="S894" s="13"/>
      <c r="U894" s="13"/>
    </row>
    <row r="895" spans="1:21" ht="14.4">
      <c r="A895" s="13"/>
      <c r="M895" s="13"/>
      <c r="R895" s="13"/>
      <c r="S895" s="13"/>
      <c r="U895" s="13"/>
    </row>
    <row r="896" spans="1:21" ht="14.4">
      <c r="A896" s="13"/>
      <c r="M896" s="13"/>
      <c r="R896" s="13"/>
      <c r="S896" s="13"/>
      <c r="U896" s="13"/>
    </row>
    <row r="897" spans="1:21" ht="14.4">
      <c r="A897" s="13"/>
      <c r="M897" s="13"/>
      <c r="R897" s="13"/>
      <c r="S897" s="13"/>
      <c r="U897" s="13"/>
    </row>
    <row r="898" spans="1:21" ht="14.4">
      <c r="A898" s="13"/>
      <c r="M898" s="13"/>
      <c r="R898" s="13"/>
      <c r="S898" s="13"/>
      <c r="U898" s="13"/>
    </row>
    <row r="899" spans="1:21" ht="14.4">
      <c r="A899" s="13"/>
      <c r="M899" s="13"/>
      <c r="R899" s="13"/>
      <c r="S899" s="13"/>
      <c r="U899" s="13"/>
    </row>
    <row r="900" spans="1:21" ht="14.4">
      <c r="A900" s="13"/>
      <c r="M900" s="13"/>
      <c r="R900" s="13"/>
      <c r="S900" s="13"/>
      <c r="U900" s="13"/>
    </row>
    <row r="901" spans="1:21" ht="14.4">
      <c r="A901" s="13"/>
      <c r="M901" s="13"/>
      <c r="R901" s="13"/>
      <c r="S901" s="13"/>
      <c r="U901" s="13"/>
    </row>
    <row r="902" spans="1:21" ht="14.4">
      <c r="A902" s="13"/>
      <c r="M902" s="13"/>
      <c r="R902" s="13"/>
      <c r="S902" s="13"/>
      <c r="U902" s="13"/>
    </row>
    <row r="903" spans="1:21" ht="14.4">
      <c r="A903" s="13"/>
      <c r="M903" s="13"/>
      <c r="R903" s="13"/>
      <c r="S903" s="13"/>
      <c r="U903" s="13"/>
    </row>
    <row r="904" spans="1:21" ht="14.4">
      <c r="A904" s="13"/>
      <c r="M904" s="13"/>
      <c r="R904" s="13"/>
      <c r="S904" s="13"/>
      <c r="U904" s="13"/>
    </row>
    <row r="905" spans="1:21" ht="14.4">
      <c r="A905" s="13"/>
      <c r="M905" s="13"/>
      <c r="R905" s="13"/>
      <c r="S905" s="13"/>
      <c r="U905" s="13"/>
    </row>
    <row r="906" spans="1:21" ht="14.4">
      <c r="A906" s="13"/>
      <c r="M906" s="13"/>
      <c r="R906" s="13"/>
      <c r="S906" s="13"/>
      <c r="U906" s="13"/>
    </row>
    <row r="907" spans="1:21" ht="14.4">
      <c r="A907" s="13"/>
      <c r="M907" s="13"/>
      <c r="R907" s="13"/>
      <c r="S907" s="13"/>
      <c r="U907" s="13"/>
    </row>
    <row r="908" spans="1:21" ht="14.4">
      <c r="A908" s="13"/>
      <c r="M908" s="13"/>
      <c r="R908" s="13"/>
      <c r="S908" s="13"/>
      <c r="U908" s="13"/>
    </row>
    <row r="909" spans="1:21" ht="14.4">
      <c r="A909" s="13"/>
      <c r="M909" s="13"/>
      <c r="R909" s="13"/>
      <c r="S909" s="13"/>
      <c r="U909" s="13"/>
    </row>
    <row r="910" spans="1:21" ht="14.4">
      <c r="A910" s="13"/>
      <c r="M910" s="13"/>
      <c r="R910" s="13"/>
      <c r="S910" s="13"/>
      <c r="U910" s="13"/>
    </row>
    <row r="911" spans="1:21" ht="14.4">
      <c r="A911" s="13"/>
      <c r="M911" s="13"/>
      <c r="R911" s="13"/>
      <c r="S911" s="13"/>
      <c r="U911" s="13"/>
    </row>
    <row r="912" spans="1:21" ht="14.4">
      <c r="A912" s="13"/>
      <c r="M912" s="13"/>
      <c r="R912" s="13"/>
      <c r="S912" s="13"/>
      <c r="U912" s="13"/>
    </row>
    <row r="913" spans="1:21" ht="14.4">
      <c r="A913" s="13"/>
      <c r="M913" s="13"/>
      <c r="R913" s="13"/>
      <c r="S913" s="13"/>
      <c r="U913" s="13"/>
    </row>
    <row r="914" spans="1:21" ht="14.4">
      <c r="A914" s="13"/>
      <c r="M914" s="13"/>
      <c r="R914" s="13"/>
      <c r="S914" s="13"/>
      <c r="U914" s="13"/>
    </row>
  </sheetData>
  <autoFilter ref="A1:V106" xr:uid="{00000000-0009-0000-0000-000005000000}"/>
  <dataValidations count="1">
    <dataValidation type="list" allowBlank="1" showErrorMessage="1" sqref="V2:V115" xr:uid="{00000000-0002-0000-0500-000000000000}">
      <formula1>"Red,Trophy,Reserve,Blue,Champion,Silver"</formula1>
    </dataValidation>
  </dataValidations>
  <hyperlinks>
    <hyperlink ref="I25" r:id="rId1" xr:uid="{00000000-0004-0000-0500-000000000000}"/>
  </hyperlinks>
  <printOptions horizontalCentered="1" gridLines="1"/>
  <pageMargins left="0.2" right="0.2" top="0.5" bottom="0.2" header="0" footer="0"/>
  <pageSetup fitToHeight="0" pageOrder="overThenDown" orientation="landscape" cellComments="atEnd"/>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outlinePr summaryBelow="0" summaryRight="0"/>
  </sheetPr>
  <dimension ref="A1:I26"/>
  <sheetViews>
    <sheetView workbookViewId="0">
      <pane ySplit="1" topLeftCell="A2" activePane="bottomLeft" state="frozen"/>
      <selection pane="bottomLeft" activeCell="B3" sqref="B3"/>
    </sheetView>
  </sheetViews>
  <sheetFormatPr defaultColWidth="14.44140625" defaultRowHeight="15" customHeight="1"/>
  <cols>
    <col min="1" max="1" width="39.44140625" customWidth="1"/>
    <col min="2" max="2" width="38.109375" customWidth="1"/>
    <col min="3" max="3" width="16.109375" customWidth="1"/>
    <col min="4" max="4" width="5.44140625" customWidth="1"/>
    <col min="5" max="5" width="11.33203125" customWidth="1"/>
    <col min="6" max="6" width="20.44140625" customWidth="1"/>
    <col min="7" max="7" width="22.44140625" customWidth="1"/>
    <col min="8" max="8" width="21.5546875" customWidth="1"/>
    <col min="9" max="9" width="19.88671875" customWidth="1"/>
  </cols>
  <sheetData>
    <row r="1" spans="1:9" ht="22.5" customHeight="1">
      <c r="A1" s="3" t="s">
        <v>30</v>
      </c>
      <c r="B1" s="3" t="s">
        <v>31</v>
      </c>
      <c r="C1" s="3" t="s">
        <v>32</v>
      </c>
      <c r="D1" s="3" t="s">
        <v>33</v>
      </c>
      <c r="E1" s="3" t="s">
        <v>34</v>
      </c>
      <c r="F1" s="59" t="s">
        <v>356</v>
      </c>
      <c r="G1" s="59" t="s">
        <v>357</v>
      </c>
      <c r="H1" s="59" t="s">
        <v>358</v>
      </c>
      <c r="I1" s="59" t="s">
        <v>873</v>
      </c>
    </row>
    <row r="2" spans="1:9" ht="22.5" customHeight="1">
      <c r="A2" s="60" t="s">
        <v>787</v>
      </c>
      <c r="B2" s="60" t="s">
        <v>788</v>
      </c>
      <c r="C2" s="60" t="s">
        <v>789</v>
      </c>
      <c r="D2" s="60" t="s">
        <v>40</v>
      </c>
      <c r="E2" s="60">
        <v>78071</v>
      </c>
      <c r="F2" s="60">
        <v>160</v>
      </c>
      <c r="G2" s="60">
        <v>0</v>
      </c>
      <c r="H2" s="60">
        <v>2340</v>
      </c>
      <c r="I2" s="60">
        <f t="shared" ref="I2:I26" si="0">SUM(F2:H2)</f>
        <v>2500</v>
      </c>
    </row>
    <row r="3" spans="1:9" ht="22.5" customHeight="1">
      <c r="A3" s="60" t="s">
        <v>632</v>
      </c>
      <c r="B3" s="60" t="s">
        <v>633</v>
      </c>
      <c r="C3" s="60" t="s">
        <v>129</v>
      </c>
      <c r="D3" s="60" t="s">
        <v>40</v>
      </c>
      <c r="E3" s="60">
        <v>78155</v>
      </c>
      <c r="F3" s="60">
        <v>0</v>
      </c>
      <c r="G3" s="60">
        <v>300</v>
      </c>
      <c r="I3" s="60">
        <f t="shared" si="0"/>
        <v>300</v>
      </c>
    </row>
    <row r="4" spans="1:9" ht="22.5" customHeight="1">
      <c r="A4" s="60" t="s">
        <v>696</v>
      </c>
      <c r="B4" s="60" t="s">
        <v>77</v>
      </c>
      <c r="C4" s="60" t="s">
        <v>37</v>
      </c>
      <c r="D4" s="60" t="s">
        <v>40</v>
      </c>
      <c r="E4" s="60">
        <v>78222</v>
      </c>
      <c r="F4" s="60">
        <v>500</v>
      </c>
      <c r="G4" s="60">
        <v>0</v>
      </c>
      <c r="I4" s="60">
        <f t="shared" si="0"/>
        <v>500</v>
      </c>
    </row>
    <row r="5" spans="1:9" ht="22.5" customHeight="1">
      <c r="A5" s="60" t="s">
        <v>282</v>
      </c>
      <c r="B5" s="60" t="s">
        <v>283</v>
      </c>
      <c r="C5" s="60" t="s">
        <v>234</v>
      </c>
      <c r="D5" s="60" t="s">
        <v>40</v>
      </c>
      <c r="E5" s="60">
        <v>78131</v>
      </c>
      <c r="F5" s="60">
        <v>0</v>
      </c>
      <c r="G5" s="60">
        <v>300</v>
      </c>
      <c r="I5" s="60">
        <f t="shared" si="0"/>
        <v>300</v>
      </c>
    </row>
    <row r="6" spans="1:9" ht="22.5" customHeight="1">
      <c r="A6" s="60" t="s">
        <v>217</v>
      </c>
      <c r="B6" s="60" t="s">
        <v>762</v>
      </c>
      <c r="C6" s="60" t="s">
        <v>219</v>
      </c>
      <c r="D6" s="60" t="s">
        <v>40</v>
      </c>
      <c r="E6" s="60">
        <v>78118</v>
      </c>
      <c r="F6" s="60">
        <v>250</v>
      </c>
      <c r="G6" s="60">
        <v>0</v>
      </c>
      <c r="I6" s="60">
        <f t="shared" si="0"/>
        <v>250</v>
      </c>
    </row>
    <row r="7" spans="1:9" ht="22.5" customHeight="1">
      <c r="A7" s="60" t="s">
        <v>668</v>
      </c>
      <c r="B7" s="60" t="s">
        <v>669</v>
      </c>
      <c r="C7" s="60" t="s">
        <v>37</v>
      </c>
      <c r="D7" s="60" t="s">
        <v>40</v>
      </c>
      <c r="E7" s="60">
        <v>78248</v>
      </c>
      <c r="F7" s="60">
        <v>250</v>
      </c>
      <c r="G7" s="60">
        <v>0</v>
      </c>
      <c r="I7" s="60">
        <f t="shared" si="0"/>
        <v>250</v>
      </c>
    </row>
    <row r="8" spans="1:9" ht="22.5" customHeight="1">
      <c r="A8" s="60" t="s">
        <v>766</v>
      </c>
      <c r="B8" s="60" t="s">
        <v>226</v>
      </c>
      <c r="C8" s="60" t="s">
        <v>107</v>
      </c>
      <c r="D8" s="60" t="s">
        <v>40</v>
      </c>
      <c r="E8" s="60">
        <v>78016</v>
      </c>
      <c r="F8" s="60">
        <v>500</v>
      </c>
      <c r="G8" s="60">
        <v>0</v>
      </c>
      <c r="I8" s="60">
        <f t="shared" si="0"/>
        <v>500</v>
      </c>
    </row>
    <row r="9" spans="1:9" ht="22.5" customHeight="1">
      <c r="A9" s="60" t="s">
        <v>654</v>
      </c>
      <c r="B9" s="60" t="s">
        <v>655</v>
      </c>
      <c r="C9" s="60" t="s">
        <v>107</v>
      </c>
      <c r="D9" s="60" t="s">
        <v>40</v>
      </c>
      <c r="E9" s="60">
        <v>78016</v>
      </c>
      <c r="F9" s="60">
        <v>500</v>
      </c>
      <c r="G9" s="60">
        <v>0</v>
      </c>
      <c r="I9" s="60">
        <f t="shared" si="0"/>
        <v>500</v>
      </c>
    </row>
    <row r="10" spans="1:9" ht="22.5" customHeight="1">
      <c r="A10" s="60" t="s">
        <v>698</v>
      </c>
      <c r="B10" s="60" t="s">
        <v>699</v>
      </c>
      <c r="C10" s="60" t="s">
        <v>158</v>
      </c>
      <c r="D10" s="60" t="s">
        <v>40</v>
      </c>
      <c r="E10" s="60">
        <v>78056</v>
      </c>
      <c r="F10" s="60">
        <v>250</v>
      </c>
      <c r="G10" s="60">
        <v>0</v>
      </c>
      <c r="I10" s="60">
        <f t="shared" si="0"/>
        <v>250</v>
      </c>
    </row>
    <row r="11" spans="1:9" ht="22.5" customHeight="1">
      <c r="A11" s="60" t="s">
        <v>657</v>
      </c>
      <c r="B11" s="60" t="s">
        <v>625</v>
      </c>
      <c r="C11" s="60" t="s">
        <v>101</v>
      </c>
      <c r="D11" s="60" t="s">
        <v>40</v>
      </c>
      <c r="E11" s="60">
        <v>78121</v>
      </c>
      <c r="F11" s="60">
        <v>250</v>
      </c>
      <c r="G11" s="60">
        <v>0</v>
      </c>
      <c r="I11" s="60">
        <f t="shared" si="0"/>
        <v>250</v>
      </c>
    </row>
    <row r="12" spans="1:9" ht="22.5" customHeight="1">
      <c r="A12" s="60" t="s">
        <v>624</v>
      </c>
      <c r="B12" s="60" t="s">
        <v>625</v>
      </c>
      <c r="C12" s="60" t="s">
        <v>101</v>
      </c>
      <c r="D12" s="60" t="s">
        <v>40</v>
      </c>
      <c r="E12" s="60">
        <v>78121</v>
      </c>
      <c r="F12" s="60">
        <v>250</v>
      </c>
      <c r="G12" s="60">
        <v>0</v>
      </c>
      <c r="I12" s="60">
        <f t="shared" si="0"/>
        <v>250</v>
      </c>
    </row>
    <row r="13" spans="1:9" ht="22.5" customHeight="1">
      <c r="A13" s="60" t="s">
        <v>702</v>
      </c>
      <c r="B13" s="60" t="s">
        <v>703</v>
      </c>
      <c r="C13" s="60" t="s">
        <v>129</v>
      </c>
      <c r="D13" s="60" t="s">
        <v>40</v>
      </c>
      <c r="E13" s="60">
        <v>78155</v>
      </c>
      <c r="F13" s="60">
        <v>300</v>
      </c>
      <c r="G13" s="60">
        <v>0</v>
      </c>
      <c r="I13" s="60">
        <f t="shared" si="0"/>
        <v>300</v>
      </c>
    </row>
    <row r="14" spans="1:9" ht="22.5" customHeight="1">
      <c r="A14" s="60" t="s">
        <v>791</v>
      </c>
      <c r="B14" s="60" t="s">
        <v>792</v>
      </c>
      <c r="C14" s="60" t="s">
        <v>793</v>
      </c>
      <c r="D14" s="60" t="s">
        <v>40</v>
      </c>
      <c r="E14" s="60">
        <v>76063</v>
      </c>
      <c r="F14" s="60">
        <v>0</v>
      </c>
      <c r="G14" s="60">
        <v>300</v>
      </c>
      <c r="H14" s="60">
        <v>9500</v>
      </c>
      <c r="I14" s="60">
        <f t="shared" si="0"/>
        <v>9800</v>
      </c>
    </row>
    <row r="15" spans="1:9" ht="22.5" customHeight="1">
      <c r="A15" s="60" t="s">
        <v>770</v>
      </c>
      <c r="B15" s="60" t="s">
        <v>236</v>
      </c>
      <c r="C15" s="60" t="s">
        <v>101</v>
      </c>
      <c r="D15" s="60" t="s">
        <v>40</v>
      </c>
      <c r="E15" s="60">
        <v>78121</v>
      </c>
      <c r="F15" s="60">
        <v>250</v>
      </c>
      <c r="G15" s="60">
        <v>0</v>
      </c>
      <c r="I15" s="60">
        <f t="shared" si="0"/>
        <v>250</v>
      </c>
    </row>
    <row r="16" spans="1:9" ht="22.5" customHeight="1">
      <c r="A16" s="60" t="s">
        <v>85</v>
      </c>
      <c r="B16" s="60" t="s">
        <v>628</v>
      </c>
      <c r="C16" s="60" t="s">
        <v>87</v>
      </c>
      <c r="D16" s="60" t="s">
        <v>40</v>
      </c>
      <c r="E16" s="60">
        <v>78101</v>
      </c>
      <c r="F16" s="60">
        <v>250</v>
      </c>
      <c r="G16" s="60">
        <v>0</v>
      </c>
      <c r="I16" s="60">
        <f t="shared" si="0"/>
        <v>250</v>
      </c>
    </row>
    <row r="17" spans="1:9" ht="22.5" customHeight="1">
      <c r="A17" s="60" t="s">
        <v>785</v>
      </c>
      <c r="B17" s="60" t="s">
        <v>263</v>
      </c>
      <c r="C17" s="60" t="s">
        <v>178</v>
      </c>
      <c r="D17" s="60" t="s">
        <v>40</v>
      </c>
      <c r="E17" s="60">
        <v>78948</v>
      </c>
      <c r="F17" s="60">
        <v>250</v>
      </c>
      <c r="G17" s="60">
        <v>0</v>
      </c>
      <c r="H17" s="60">
        <v>91.35</v>
      </c>
      <c r="I17" s="60">
        <f t="shared" si="0"/>
        <v>341.35</v>
      </c>
    </row>
    <row r="18" spans="1:9" ht="22.5" customHeight="1">
      <c r="A18" s="60" t="s">
        <v>715</v>
      </c>
      <c r="B18" s="60" t="s">
        <v>263</v>
      </c>
      <c r="C18" s="60" t="s">
        <v>178</v>
      </c>
      <c r="D18" s="60" t="s">
        <v>40</v>
      </c>
      <c r="E18" s="60">
        <v>78948</v>
      </c>
      <c r="F18" s="60">
        <v>250</v>
      </c>
      <c r="G18" s="60">
        <v>0</v>
      </c>
      <c r="H18" s="60">
        <v>91.35</v>
      </c>
      <c r="I18" s="60">
        <f t="shared" si="0"/>
        <v>341.35</v>
      </c>
    </row>
    <row r="19" spans="1:9" ht="22.5" customHeight="1">
      <c r="A19" s="60" t="s">
        <v>295</v>
      </c>
      <c r="B19" s="60" t="s">
        <v>818</v>
      </c>
      <c r="C19" s="60" t="s">
        <v>150</v>
      </c>
      <c r="D19" s="60" t="s">
        <v>40</v>
      </c>
      <c r="E19" s="60">
        <v>78861</v>
      </c>
      <c r="F19" s="60">
        <v>1500</v>
      </c>
      <c r="G19" s="60">
        <v>0</v>
      </c>
      <c r="H19" s="60"/>
      <c r="I19" s="60">
        <f t="shared" si="0"/>
        <v>1500</v>
      </c>
    </row>
    <row r="20" spans="1:9" ht="22.5" customHeight="1">
      <c r="A20" s="60" t="s">
        <v>728</v>
      </c>
      <c r="B20" s="60" t="s">
        <v>729</v>
      </c>
      <c r="C20" s="60" t="s">
        <v>87</v>
      </c>
      <c r="D20" s="60" t="s">
        <v>40</v>
      </c>
      <c r="E20" s="60">
        <v>78101</v>
      </c>
      <c r="F20" s="60">
        <v>250</v>
      </c>
      <c r="G20" s="60">
        <v>0</v>
      </c>
      <c r="H20" s="60"/>
      <c r="I20" s="60">
        <f t="shared" si="0"/>
        <v>250</v>
      </c>
    </row>
    <row r="21" spans="1:9" ht="22.5" customHeight="1">
      <c r="A21" s="60" t="s">
        <v>835</v>
      </c>
      <c r="B21" s="60" t="s">
        <v>836</v>
      </c>
      <c r="C21" s="60" t="s">
        <v>37</v>
      </c>
      <c r="D21" s="60" t="s">
        <v>40</v>
      </c>
      <c r="E21" s="60">
        <v>78258</v>
      </c>
      <c r="F21" s="60">
        <v>0</v>
      </c>
      <c r="G21" s="60">
        <v>0</v>
      </c>
      <c r="H21" s="60">
        <v>1500</v>
      </c>
      <c r="I21" s="60">
        <f t="shared" si="0"/>
        <v>1500</v>
      </c>
    </row>
    <row r="22" spans="1:9" ht="22.5" customHeight="1">
      <c r="A22" s="60" t="s">
        <v>724</v>
      </c>
      <c r="B22" s="60" t="s">
        <v>174</v>
      </c>
      <c r="C22" s="60" t="s">
        <v>175</v>
      </c>
      <c r="D22" s="60" t="s">
        <v>40</v>
      </c>
      <c r="E22" s="60">
        <v>78063</v>
      </c>
      <c r="F22" s="60">
        <v>300</v>
      </c>
      <c r="G22" s="60">
        <v>0</v>
      </c>
      <c r="H22" s="60"/>
      <c r="I22" s="60">
        <f t="shared" si="0"/>
        <v>300</v>
      </c>
    </row>
    <row r="23" spans="1:9" ht="22.5" customHeight="1">
      <c r="A23" s="60" t="s">
        <v>795</v>
      </c>
      <c r="B23" s="60" t="s">
        <v>796</v>
      </c>
      <c r="C23" s="60" t="s">
        <v>68</v>
      </c>
      <c r="D23" s="60" t="s">
        <v>40</v>
      </c>
      <c r="E23" s="60">
        <v>77005</v>
      </c>
      <c r="F23" s="60">
        <v>600</v>
      </c>
      <c r="G23" s="60">
        <v>0</v>
      </c>
      <c r="H23" s="60"/>
      <c r="I23" s="60">
        <f t="shared" si="0"/>
        <v>600</v>
      </c>
    </row>
    <row r="24" spans="1:9" ht="22.5" customHeight="1">
      <c r="A24" s="60" t="s">
        <v>712</v>
      </c>
      <c r="B24" s="60" t="s">
        <v>263</v>
      </c>
      <c r="C24" s="60" t="s">
        <v>178</v>
      </c>
      <c r="D24" s="60" t="s">
        <v>40</v>
      </c>
      <c r="E24" s="60">
        <v>78948</v>
      </c>
      <c r="F24" s="60">
        <v>250</v>
      </c>
      <c r="G24" s="60">
        <v>0</v>
      </c>
      <c r="H24" s="60"/>
      <c r="I24" s="60">
        <f t="shared" si="0"/>
        <v>250</v>
      </c>
    </row>
    <row r="25" spans="1:9" ht="22.5" customHeight="1">
      <c r="A25" s="60" t="s">
        <v>874</v>
      </c>
      <c r="B25" s="60" t="s">
        <v>55</v>
      </c>
      <c r="C25" s="60" t="s">
        <v>37</v>
      </c>
      <c r="D25" s="60" t="s">
        <v>40</v>
      </c>
      <c r="E25" s="60">
        <v>78263</v>
      </c>
      <c r="F25" s="60">
        <v>5000</v>
      </c>
      <c r="G25" s="60">
        <v>0</v>
      </c>
      <c r="H25" s="60"/>
      <c r="I25" s="60">
        <f t="shared" si="0"/>
        <v>5000</v>
      </c>
    </row>
    <row r="26" spans="1:9" ht="22.5" customHeight="1">
      <c r="A26" s="60" t="s">
        <v>782</v>
      </c>
      <c r="B26" s="60" t="s">
        <v>783</v>
      </c>
      <c r="C26" s="60" t="s">
        <v>259</v>
      </c>
      <c r="D26" s="60" t="s">
        <v>40</v>
      </c>
      <c r="E26" s="60">
        <v>78124</v>
      </c>
      <c r="F26" s="60">
        <v>500</v>
      </c>
      <c r="G26" s="60">
        <v>0</v>
      </c>
      <c r="H26" s="60"/>
      <c r="I26" s="60">
        <f t="shared" si="0"/>
        <v>500</v>
      </c>
    </row>
  </sheetData>
  <dataValidations count="1">
    <dataValidation type="custom" allowBlank="1" showDropDown="1" sqref="E2:G26" xr:uid="{00000000-0002-0000-0600-000000000000}">
      <formula1>AND(ISNUMBER(E2),(NOT(OR(NOT(ISERROR(DATEVALUE(E2))), AND(ISNUMBER(E2), LEFT(CELL("format", E2))="D")))))</formula1>
    </dataValidation>
  </dataValidations>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R1000"/>
  <sheetViews>
    <sheetView workbookViewId="0"/>
  </sheetViews>
  <sheetFormatPr defaultColWidth="14.44140625" defaultRowHeight="15" customHeight="1"/>
  <cols>
    <col min="1" max="1" width="20.109375" customWidth="1"/>
    <col min="2" max="2" width="9.109375" customWidth="1"/>
    <col min="3" max="3" width="16.44140625" customWidth="1"/>
    <col min="4" max="4" width="11.5546875" customWidth="1"/>
    <col min="5" max="5" width="13" customWidth="1"/>
    <col min="6" max="6" width="12.109375" customWidth="1"/>
    <col min="7" max="7" width="16.109375" customWidth="1"/>
    <col min="8" max="8" width="14.5546875" customWidth="1"/>
    <col min="9" max="9" width="15.44140625" customWidth="1"/>
    <col min="10" max="10" width="13.88671875" customWidth="1"/>
    <col min="11" max="11" width="12.5546875" customWidth="1"/>
    <col min="12" max="12" width="11.109375" customWidth="1"/>
    <col min="13" max="13" width="14.109375" customWidth="1"/>
    <col min="14" max="14" width="15.109375" customWidth="1"/>
    <col min="15" max="15" width="14.44140625" customWidth="1"/>
    <col min="16" max="16" width="14.109375" customWidth="1"/>
    <col min="17" max="17" width="11" customWidth="1"/>
    <col min="18" max="26" width="9.109375" customWidth="1"/>
  </cols>
  <sheetData>
    <row r="1" spans="1:18" ht="14.25" customHeight="1">
      <c r="A1" s="61" t="s">
        <v>875</v>
      </c>
      <c r="B1" s="61" t="s">
        <v>875</v>
      </c>
      <c r="C1" s="61" t="s">
        <v>875</v>
      </c>
      <c r="D1" s="61" t="s">
        <v>876</v>
      </c>
      <c r="E1" s="61" t="s">
        <v>877</v>
      </c>
      <c r="F1" s="61" t="s">
        <v>878</v>
      </c>
      <c r="G1" s="61" t="s">
        <v>879</v>
      </c>
      <c r="H1" s="61" t="s">
        <v>880</v>
      </c>
      <c r="I1" s="61" t="s">
        <v>881</v>
      </c>
      <c r="J1" s="61" t="s">
        <v>882</v>
      </c>
      <c r="K1" s="61" t="s">
        <v>883</v>
      </c>
      <c r="L1" s="61" t="s">
        <v>884</v>
      </c>
      <c r="M1" s="61" t="s">
        <v>885</v>
      </c>
      <c r="N1" s="61" t="s">
        <v>886</v>
      </c>
      <c r="O1" s="61" t="s">
        <v>887</v>
      </c>
      <c r="P1" s="61" t="s">
        <v>888</v>
      </c>
      <c r="Q1" s="61" t="s">
        <v>889</v>
      </c>
    </row>
    <row r="2" spans="1:18" ht="14.25" customHeight="1">
      <c r="A2" s="62" t="s">
        <v>382</v>
      </c>
      <c r="B2" s="62" t="s">
        <v>890</v>
      </c>
      <c r="C2" s="62" t="s">
        <v>382</v>
      </c>
      <c r="D2" s="63">
        <v>10000</v>
      </c>
      <c r="E2" s="63">
        <v>34999</v>
      </c>
      <c r="F2" s="62" t="s">
        <v>891</v>
      </c>
      <c r="G2" s="64">
        <v>4</v>
      </c>
      <c r="H2" s="64">
        <v>6</v>
      </c>
      <c r="I2" s="64">
        <v>4</v>
      </c>
      <c r="J2" s="64">
        <v>8</v>
      </c>
      <c r="K2" s="65" t="s">
        <v>892</v>
      </c>
      <c r="L2" s="65" t="s">
        <v>893</v>
      </c>
      <c r="M2" s="65" t="s">
        <v>892</v>
      </c>
      <c r="N2" s="65" t="s">
        <v>892</v>
      </c>
      <c r="O2" s="66" t="s">
        <v>892</v>
      </c>
      <c r="P2" s="66">
        <v>4</v>
      </c>
      <c r="Q2" s="66">
        <v>4</v>
      </c>
      <c r="R2" s="67">
        <f t="shared" ref="R2:R8" si="0">(H2*H$11)+(I2*I$11)+(J2*J$11)</f>
        <v>530</v>
      </c>
    </row>
    <row r="3" spans="1:18" ht="14.25" customHeight="1">
      <c r="A3" s="62" t="s">
        <v>379</v>
      </c>
      <c r="B3" s="62" t="s">
        <v>894</v>
      </c>
      <c r="C3" s="62" t="s">
        <v>379</v>
      </c>
      <c r="D3" s="63">
        <v>5000</v>
      </c>
      <c r="E3" s="63">
        <v>9999</v>
      </c>
      <c r="F3" s="62" t="s">
        <v>891</v>
      </c>
      <c r="G3" s="64">
        <v>2</v>
      </c>
      <c r="H3" s="64">
        <v>4</v>
      </c>
      <c r="I3" s="64">
        <v>2</v>
      </c>
      <c r="J3" s="64">
        <v>6</v>
      </c>
      <c r="K3" s="65" t="s">
        <v>892</v>
      </c>
      <c r="L3" s="65" t="s">
        <v>893</v>
      </c>
      <c r="M3" s="65" t="s">
        <v>892</v>
      </c>
      <c r="N3" s="65"/>
      <c r="O3" s="62"/>
      <c r="P3" s="62"/>
      <c r="Q3" s="66">
        <v>4</v>
      </c>
      <c r="R3" s="67">
        <f t="shared" si="0"/>
        <v>370</v>
      </c>
    </row>
    <row r="4" spans="1:18" ht="14.25" customHeight="1">
      <c r="A4" s="62" t="s">
        <v>367</v>
      </c>
      <c r="B4" s="62" t="s">
        <v>895</v>
      </c>
      <c r="C4" s="62" t="s">
        <v>367</v>
      </c>
      <c r="D4" s="63">
        <v>2500</v>
      </c>
      <c r="E4" s="63">
        <v>4999</v>
      </c>
      <c r="F4" s="62" t="s">
        <v>891</v>
      </c>
      <c r="G4" s="64"/>
      <c r="H4" s="64">
        <v>4</v>
      </c>
      <c r="I4" s="64">
        <v>2</v>
      </c>
      <c r="J4" s="64">
        <v>4</v>
      </c>
      <c r="K4" s="65" t="s">
        <v>892</v>
      </c>
      <c r="L4" s="65" t="s">
        <v>896</v>
      </c>
      <c r="M4" s="65" t="s">
        <v>892</v>
      </c>
      <c r="N4" s="65"/>
      <c r="O4" s="62"/>
      <c r="P4" s="62"/>
      <c r="Q4" s="66">
        <v>2</v>
      </c>
      <c r="R4" s="67">
        <f t="shared" si="0"/>
        <v>290</v>
      </c>
    </row>
    <row r="5" spans="1:18" ht="14.25" customHeight="1">
      <c r="A5" s="62" t="s">
        <v>373</v>
      </c>
      <c r="B5" s="62" t="s">
        <v>897</v>
      </c>
      <c r="C5" s="62" t="s">
        <v>373</v>
      </c>
      <c r="D5" s="63">
        <v>1000</v>
      </c>
      <c r="E5" s="63">
        <v>2499</v>
      </c>
      <c r="F5" s="62" t="s">
        <v>891</v>
      </c>
      <c r="G5" s="65"/>
      <c r="H5" s="64">
        <v>2</v>
      </c>
      <c r="I5" s="64">
        <v>1</v>
      </c>
      <c r="J5" s="64">
        <v>2</v>
      </c>
      <c r="K5" s="65" t="s">
        <v>892</v>
      </c>
      <c r="L5" s="65"/>
      <c r="M5" s="65" t="s">
        <v>892</v>
      </c>
      <c r="N5" s="65"/>
      <c r="O5" s="62"/>
      <c r="P5" s="62"/>
      <c r="Q5" s="66">
        <v>2</v>
      </c>
      <c r="R5" s="67">
        <f t="shared" si="0"/>
        <v>145</v>
      </c>
    </row>
    <row r="6" spans="1:18" ht="14.25" customHeight="1">
      <c r="A6" s="62" t="s">
        <v>368</v>
      </c>
      <c r="B6" s="62" t="s">
        <v>898</v>
      </c>
      <c r="C6" s="62" t="s">
        <v>899</v>
      </c>
      <c r="D6" s="63">
        <v>500</v>
      </c>
      <c r="E6" s="63">
        <v>999</v>
      </c>
      <c r="F6" s="62" t="s">
        <v>900</v>
      </c>
      <c r="G6" s="65"/>
      <c r="H6" s="65"/>
      <c r="I6" s="64">
        <v>1</v>
      </c>
      <c r="J6" s="64">
        <v>2</v>
      </c>
      <c r="K6" s="65"/>
      <c r="L6" s="65"/>
      <c r="M6" s="65"/>
      <c r="N6" s="65"/>
      <c r="O6" s="62"/>
      <c r="P6" s="62"/>
      <c r="Q6" s="66">
        <v>1</v>
      </c>
      <c r="R6" s="67">
        <f t="shared" si="0"/>
        <v>95</v>
      </c>
    </row>
    <row r="7" spans="1:18" ht="14.25" customHeight="1">
      <c r="A7" s="62" t="s">
        <v>363</v>
      </c>
      <c r="B7" s="62" t="s">
        <v>901</v>
      </c>
      <c r="C7" s="62" t="s">
        <v>902</v>
      </c>
      <c r="D7" s="63">
        <v>250</v>
      </c>
      <c r="E7" s="63">
        <v>499</v>
      </c>
      <c r="F7" s="62" t="s">
        <v>900</v>
      </c>
      <c r="G7" s="65"/>
      <c r="H7" s="65"/>
      <c r="I7" s="65"/>
      <c r="J7" s="64">
        <v>1</v>
      </c>
      <c r="K7" s="65"/>
      <c r="L7" s="65"/>
      <c r="M7" s="65"/>
      <c r="N7" s="65"/>
      <c r="O7" s="62"/>
      <c r="P7" s="62"/>
      <c r="Q7" s="66">
        <v>1</v>
      </c>
      <c r="R7" s="67">
        <f t="shared" si="0"/>
        <v>40</v>
      </c>
    </row>
    <row r="8" spans="1:18" ht="14.25" customHeight="1">
      <c r="A8" s="62" t="s">
        <v>903</v>
      </c>
      <c r="B8" s="62" t="s">
        <v>904</v>
      </c>
      <c r="C8" s="62" t="s">
        <v>905</v>
      </c>
      <c r="D8" s="63">
        <v>100</v>
      </c>
      <c r="E8" s="63">
        <v>249</v>
      </c>
      <c r="F8" s="62" t="s">
        <v>900</v>
      </c>
      <c r="G8" s="65"/>
      <c r="H8" s="65"/>
      <c r="I8" s="65"/>
      <c r="J8" s="65"/>
      <c r="K8" s="65"/>
      <c r="L8" s="65"/>
      <c r="M8" s="65"/>
      <c r="N8" s="65"/>
      <c r="O8" s="62"/>
      <c r="P8" s="62"/>
      <c r="Q8" s="62"/>
      <c r="R8" s="67">
        <f t="shared" si="0"/>
        <v>0</v>
      </c>
    </row>
    <row r="9" spans="1:18" ht="14.25" customHeight="1">
      <c r="A9" s="62" t="s">
        <v>900</v>
      </c>
      <c r="B9" s="62" t="s">
        <v>906</v>
      </c>
      <c r="C9" s="62" t="s">
        <v>900</v>
      </c>
      <c r="D9" s="62"/>
      <c r="E9" s="62"/>
      <c r="F9" s="62" t="s">
        <v>907</v>
      </c>
      <c r="G9" s="65"/>
      <c r="H9" s="65"/>
      <c r="I9" s="65"/>
      <c r="J9" s="65"/>
      <c r="K9" s="65"/>
      <c r="L9" s="65"/>
      <c r="M9" s="65"/>
      <c r="N9" s="65"/>
      <c r="O9" s="62"/>
      <c r="P9" s="62"/>
      <c r="Q9" s="62"/>
    </row>
    <row r="10" spans="1:18" ht="14.25" customHeight="1"/>
    <row r="11" spans="1:18" ht="14.25" customHeight="1">
      <c r="H11" s="68">
        <v>25</v>
      </c>
      <c r="I11" s="69">
        <v>15</v>
      </c>
      <c r="J11" s="69">
        <v>40</v>
      </c>
    </row>
    <row r="12" spans="1:18" ht="14.25" customHeight="1"/>
    <row r="13" spans="1:18" ht="14.25" customHeight="1"/>
    <row r="14" spans="1:18" ht="14.25" customHeight="1"/>
    <row r="15" spans="1:18" ht="14.25" customHeight="1"/>
    <row r="16" spans="1:18" ht="14.25" customHeight="1"/>
    <row r="17" spans="1:1" ht="14.25" customHeight="1"/>
    <row r="18" spans="1:1" ht="14.25" customHeight="1">
      <c r="A18" s="70" t="s">
        <v>908</v>
      </c>
    </row>
    <row r="19" spans="1:1" ht="14.25" customHeight="1">
      <c r="A19" s="70" t="s">
        <v>909</v>
      </c>
    </row>
    <row r="20" spans="1:1" ht="14.25" customHeight="1">
      <c r="A20" s="70" t="s">
        <v>910</v>
      </c>
    </row>
    <row r="21" spans="1:1" ht="14.25" customHeight="1">
      <c r="A21" s="70" t="s">
        <v>911</v>
      </c>
    </row>
    <row r="22" spans="1:1" ht="14.25" customHeight="1">
      <c r="A22" s="70" t="s">
        <v>912</v>
      </c>
    </row>
    <row r="23" spans="1:1" ht="14.25" customHeight="1"/>
    <row r="24" spans="1:1" ht="14.25" customHeight="1"/>
    <row r="25" spans="1:1" ht="14.25" customHeight="1"/>
    <row r="26" spans="1:1" ht="14.25" customHeight="1"/>
    <row r="27" spans="1:1" ht="14.25" customHeight="1"/>
    <row r="28" spans="1:1" ht="14.25" customHeight="1"/>
    <row r="29" spans="1:1" ht="14.25" customHeight="1"/>
    <row r="30" spans="1:1" ht="14.25" customHeight="1"/>
    <row r="31" spans="1:1" ht="14.25" customHeight="1"/>
    <row r="32" spans="1:1" ht="14.25" customHeight="1"/>
    <row r="33" ht="14.25" customHeight="1"/>
    <row r="34" ht="14.25" customHeight="1"/>
    <row r="35" ht="14.25" customHeight="1"/>
    <row r="36" ht="14.25" customHeight="1"/>
    <row r="37" ht="14.25" customHeight="1"/>
    <row r="38" ht="14.25" customHeight="1"/>
    <row r="39" ht="14.25" customHeight="1"/>
    <row r="40" ht="14.25" customHeight="1"/>
    <row r="41" ht="14.25" customHeight="1"/>
    <row r="42" ht="14.25" customHeight="1"/>
    <row r="43" ht="14.25" customHeight="1"/>
    <row r="44" ht="14.25" customHeight="1"/>
    <row r="45" ht="14.25" customHeight="1"/>
    <row r="46" ht="14.25" customHeight="1"/>
    <row r="47" ht="14.25" customHeight="1"/>
    <row r="48" ht="14.25" customHeight="1"/>
    <row r="49" ht="14.25" customHeight="1"/>
    <row r="50" ht="14.25" customHeight="1"/>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pageMargins left="0.7" right="0.7" top="0.75" bottom="0.75" header="0" footer="0"/>
  <pageSetup orientation="portrait"/>
  <headerFooter>
    <oddFooter>&amp;L_x000D_#000000 USAA Classification: Public</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pageSetUpPr fitToPage="1"/>
  </sheetPr>
  <dimension ref="A1:BZ528"/>
  <sheetViews>
    <sheetView workbookViewId="0">
      <pane ySplit="6" topLeftCell="A7" activePane="bottomLeft" state="frozen"/>
      <selection pane="bottomLeft" activeCell="B8" sqref="B8"/>
    </sheetView>
  </sheetViews>
  <sheetFormatPr defaultColWidth="14.44140625" defaultRowHeight="15" customHeight="1" outlineLevelCol="1"/>
  <cols>
    <col min="1" max="1" width="17.44140625" customWidth="1"/>
    <col min="2" max="2" width="46.5546875" customWidth="1"/>
    <col min="3" max="3" width="33.88671875" customWidth="1" outlineLevel="1"/>
    <col min="4" max="4" width="16.5546875" customWidth="1" outlineLevel="1"/>
    <col min="5" max="5" width="6.5546875" customWidth="1" outlineLevel="1"/>
    <col min="6" max="6" width="17.88671875" customWidth="1" outlineLevel="1"/>
    <col min="7" max="7" width="20.88671875" customWidth="1"/>
    <col min="8" max="11" width="15.88671875" customWidth="1" outlineLevel="1"/>
    <col min="12" max="19" width="17.88671875" customWidth="1" outlineLevel="1"/>
    <col min="20" max="20" width="21.5546875" customWidth="1" outlineLevel="1"/>
    <col min="21" max="21" width="15.88671875" customWidth="1" outlineLevel="1"/>
    <col min="22" max="22" width="17.44140625" customWidth="1" outlineLevel="1"/>
    <col min="23" max="23" width="15.5546875" customWidth="1" outlineLevel="1"/>
    <col min="24" max="24" width="18.88671875" hidden="1" customWidth="1" outlineLevel="1"/>
    <col min="25" max="25" width="57.88671875" hidden="1" customWidth="1" outlineLevel="1"/>
    <col min="26" max="26" width="21.109375" customWidth="1"/>
    <col min="27" max="27" width="17.88671875" customWidth="1"/>
    <col min="28" max="28" width="12" customWidth="1" outlineLevel="1"/>
    <col min="29" max="29" width="13.109375" customWidth="1" outlineLevel="1"/>
    <col min="30" max="31" width="21.88671875" customWidth="1"/>
    <col min="32" max="32" width="20" customWidth="1"/>
    <col min="33" max="33" width="23" customWidth="1"/>
    <col min="34" max="34" width="23" customWidth="1" outlineLevel="1"/>
    <col min="35" max="35" width="19.44140625" customWidth="1"/>
    <col min="36" max="36" width="20.109375" hidden="1" customWidth="1"/>
    <col min="37" max="37" width="17.88671875" hidden="1" customWidth="1"/>
    <col min="38" max="38" width="14.109375" hidden="1" customWidth="1"/>
    <col min="39" max="41" width="18.5546875" hidden="1" customWidth="1"/>
    <col min="42" max="42" width="18.5546875" customWidth="1"/>
    <col min="43" max="45" width="9.109375" customWidth="1"/>
    <col min="46" max="46" width="16.5546875" customWidth="1"/>
    <col min="47" max="47" width="8.88671875" customWidth="1"/>
    <col min="48" max="48" width="29.44140625" customWidth="1"/>
    <col min="49" max="58" width="15.88671875" customWidth="1"/>
    <col min="59" max="59" width="16.88671875" customWidth="1"/>
    <col min="60" max="78" width="9.109375" customWidth="1"/>
  </cols>
  <sheetData>
    <row r="1" spans="1:78" ht="18.75" customHeight="1">
      <c r="A1" s="71"/>
      <c r="B1" s="740" t="s">
        <v>913</v>
      </c>
      <c r="C1" s="72" t="s">
        <v>914</v>
      </c>
      <c r="D1" s="73">
        <f>SUMIF(U$18:$U568,"Auction Balance",$T$18:$T$571)</f>
        <v>0</v>
      </c>
      <c r="E1" s="74"/>
      <c r="F1" s="75"/>
      <c r="G1" s="76"/>
      <c r="H1" s="76" t="s">
        <v>915</v>
      </c>
      <c r="I1" s="76"/>
      <c r="J1" s="76"/>
      <c r="K1" s="76"/>
      <c r="L1" s="75"/>
      <c r="M1" s="77"/>
      <c r="N1" s="77"/>
      <c r="O1" s="77">
        <v>10227.43</v>
      </c>
      <c r="P1" s="77">
        <v>4450</v>
      </c>
      <c r="Q1" s="78">
        <f>P1+N2</f>
        <v>35700</v>
      </c>
      <c r="R1" s="75"/>
      <c r="S1" s="75"/>
      <c r="T1" s="79"/>
      <c r="U1" s="80"/>
      <c r="V1" s="81"/>
      <c r="W1" s="82"/>
      <c r="X1" s="82"/>
      <c r="Y1" s="75"/>
      <c r="Z1" s="83" t="s">
        <v>916</v>
      </c>
      <c r="AA1" s="82" t="s">
        <v>917</v>
      </c>
      <c r="AB1" s="82"/>
      <c r="AC1" s="82"/>
      <c r="AD1" s="82"/>
      <c r="AE1" s="84"/>
      <c r="AF1" s="82"/>
      <c r="AG1" s="82"/>
      <c r="AH1" s="82"/>
      <c r="AI1" s="82"/>
      <c r="AJ1" s="82"/>
      <c r="AK1" s="82"/>
      <c r="AL1" s="82"/>
      <c r="AM1" s="82"/>
      <c r="AN1" s="82"/>
      <c r="AO1" s="82"/>
      <c r="AP1" s="82"/>
      <c r="AQ1" s="82"/>
      <c r="AR1" s="82"/>
      <c r="AS1" s="82"/>
      <c r="AT1" s="82"/>
      <c r="AU1" s="85"/>
      <c r="AV1" s="86" t="s">
        <v>918</v>
      </c>
      <c r="AW1" s="85"/>
      <c r="AX1" s="85"/>
      <c r="AY1" s="85"/>
      <c r="AZ1" s="85"/>
      <c r="BA1" s="85"/>
      <c r="BB1" s="85"/>
      <c r="BC1" s="85"/>
      <c r="BD1" s="85"/>
      <c r="BE1" s="85"/>
      <c r="BF1" s="85"/>
      <c r="BG1" s="87"/>
      <c r="BH1" s="87"/>
      <c r="BI1" s="87"/>
      <c r="BJ1" s="87"/>
      <c r="BK1" s="87"/>
      <c r="BL1" s="87"/>
      <c r="BM1" s="87"/>
      <c r="BN1" s="87"/>
      <c r="BO1" s="87"/>
      <c r="BP1" s="87"/>
      <c r="BQ1" s="87"/>
      <c r="BR1" s="87"/>
      <c r="BS1" s="87"/>
      <c r="BT1" s="87"/>
      <c r="BU1" s="87"/>
      <c r="BV1" s="87"/>
      <c r="BW1" s="87"/>
      <c r="BX1" s="87"/>
      <c r="BY1" s="87"/>
      <c r="BZ1" s="87"/>
    </row>
    <row r="2" spans="1:78" ht="32.25" customHeight="1">
      <c r="A2" s="71"/>
      <c r="B2" s="741"/>
      <c r="C2" s="74"/>
      <c r="D2" s="88" t="s">
        <v>919</v>
      </c>
      <c r="E2" s="74"/>
      <c r="F2" s="75"/>
      <c r="G2" s="89" t="s">
        <v>920</v>
      </c>
      <c r="H2" s="90" t="s">
        <v>921</v>
      </c>
      <c r="I2" s="76"/>
      <c r="J2" s="76"/>
      <c r="K2" s="91" t="s">
        <v>922</v>
      </c>
      <c r="L2" s="92"/>
      <c r="M2" s="92">
        <f t="shared" ref="M2:S2" si="0">M3</f>
        <v>64250</v>
      </c>
      <c r="N2" s="92">
        <f t="shared" si="0"/>
        <v>31250</v>
      </c>
      <c r="O2" s="92">
        <f t="shared" si="0"/>
        <v>17300</v>
      </c>
      <c r="P2" s="92">
        <f t="shared" si="0"/>
        <v>10150</v>
      </c>
      <c r="Q2" s="92">
        <f t="shared" si="0"/>
        <v>0</v>
      </c>
      <c r="R2" s="92">
        <f t="shared" si="0"/>
        <v>0</v>
      </c>
      <c r="S2" s="92">
        <f t="shared" si="0"/>
        <v>0</v>
      </c>
      <c r="T2" s="80" t="s">
        <v>923</v>
      </c>
      <c r="U2" s="80"/>
      <c r="V2" s="81" t="s">
        <v>924</v>
      </c>
      <c r="W2" s="80"/>
      <c r="X2" s="80" t="s">
        <v>925</v>
      </c>
      <c r="Y2" s="93" t="s">
        <v>926</v>
      </c>
      <c r="Z2" s="94">
        <v>65000</v>
      </c>
      <c r="AA2" s="82"/>
      <c r="AB2" s="95"/>
      <c r="AC2" s="95"/>
      <c r="AD2" s="82"/>
      <c r="AE2" s="84"/>
      <c r="AF2" s="82"/>
      <c r="AG2" s="82"/>
      <c r="AH2" s="82"/>
      <c r="AI2" s="82"/>
      <c r="AJ2" s="82"/>
      <c r="AK2" s="82"/>
      <c r="AL2" s="82"/>
      <c r="AM2" s="82"/>
      <c r="AN2" s="82"/>
      <c r="AO2" s="82"/>
      <c r="AP2" s="82"/>
      <c r="AQ2" s="82"/>
      <c r="AR2" s="82"/>
      <c r="AS2" s="82"/>
      <c r="AT2" s="82"/>
      <c r="AU2" s="85"/>
      <c r="AV2" s="86"/>
      <c r="AW2" s="85"/>
      <c r="AX2" s="85"/>
      <c r="AY2" s="85"/>
      <c r="AZ2" s="85"/>
      <c r="BA2" s="85"/>
      <c r="BB2" s="85"/>
      <c r="BC2" s="85"/>
      <c r="BD2" s="85"/>
      <c r="BE2" s="85"/>
      <c r="BF2" s="85"/>
      <c r="BG2" s="87"/>
      <c r="BH2" s="87"/>
      <c r="BI2" s="87"/>
      <c r="BJ2" s="87"/>
      <c r="BK2" s="87"/>
      <c r="BL2" s="87"/>
      <c r="BM2" s="87"/>
      <c r="BN2" s="87"/>
      <c r="BO2" s="87"/>
      <c r="BP2" s="87"/>
      <c r="BQ2" s="87"/>
      <c r="BR2" s="87"/>
      <c r="BS2" s="87"/>
      <c r="BT2" s="87"/>
      <c r="BU2" s="87"/>
      <c r="BV2" s="87"/>
      <c r="BW2" s="87"/>
      <c r="BX2" s="87"/>
      <c r="BY2" s="87"/>
      <c r="BZ2" s="87"/>
    </row>
    <row r="3" spans="1:78" ht="37.5" customHeight="1">
      <c r="A3" s="71"/>
      <c r="B3" s="75"/>
      <c r="C3" s="72" t="s">
        <v>927</v>
      </c>
      <c r="D3" s="73">
        <f>SUMIF($U$18:$U$570,"Auction Received",$T$18:$T$570)</f>
        <v>0</v>
      </c>
      <c r="E3" s="74"/>
      <c r="F3" s="75"/>
      <c r="G3" s="96" t="s">
        <v>928</v>
      </c>
      <c r="H3" s="97" t="s">
        <v>929</v>
      </c>
      <c r="I3" s="76"/>
      <c r="J3" s="76"/>
      <c r="K3" s="91" t="s">
        <v>927</v>
      </c>
      <c r="L3" s="92">
        <f t="shared" ref="L3:S3" si="1">SUMIF($U$7:$U$659,"Received",L$7:L$659)</f>
        <v>0</v>
      </c>
      <c r="M3" s="92">
        <f t="shared" si="1"/>
        <v>64250</v>
      </c>
      <c r="N3" s="92">
        <f t="shared" si="1"/>
        <v>31250</v>
      </c>
      <c r="O3" s="92">
        <f t="shared" si="1"/>
        <v>17300</v>
      </c>
      <c r="P3" s="92">
        <f t="shared" si="1"/>
        <v>10150</v>
      </c>
      <c r="Q3" s="92">
        <f t="shared" si="1"/>
        <v>0</v>
      </c>
      <c r="R3" s="92">
        <f t="shared" si="1"/>
        <v>0</v>
      </c>
      <c r="S3" s="92">
        <f t="shared" si="1"/>
        <v>0</v>
      </c>
      <c r="T3" s="98">
        <f>SUMIF($U$7:$U$570,"Received",$T$7:$T$570)</f>
        <v>122950</v>
      </c>
      <c r="U3" s="99" t="s">
        <v>927</v>
      </c>
      <c r="V3" s="98">
        <f>SUMIF($W$7:W570,"Received",$V$7:$V$570)</f>
        <v>218355</v>
      </c>
      <c r="W3" s="99" t="s">
        <v>925</v>
      </c>
      <c r="X3" s="98">
        <f>SUM('Expenses 2024'!G3,'Expenses 2024'!I3)</f>
        <v>175888.53</v>
      </c>
      <c r="Y3" s="100" t="s">
        <v>930</v>
      </c>
      <c r="Z3" s="94">
        <f>SUM(D3:D4)+SUM(T3:T4)-X3</f>
        <v>-52938.53</v>
      </c>
      <c r="AA3" s="101"/>
      <c r="AB3" s="95"/>
      <c r="AC3" s="95"/>
      <c r="AD3" s="82"/>
      <c r="AE3" s="84"/>
      <c r="AF3" s="82"/>
      <c r="AG3" s="82"/>
      <c r="AH3" s="82"/>
      <c r="AI3" s="82"/>
      <c r="AJ3" s="82"/>
      <c r="AK3" s="82"/>
      <c r="AL3" s="82"/>
      <c r="AM3" s="82"/>
      <c r="AN3" s="82"/>
      <c r="AO3" s="82"/>
      <c r="AP3" s="82"/>
      <c r="AQ3" s="82"/>
      <c r="AR3" s="82"/>
      <c r="AS3" s="82"/>
      <c r="AT3" s="82"/>
      <c r="AU3" s="85"/>
      <c r="AV3" s="86"/>
      <c r="AW3" s="85"/>
      <c r="AX3" s="85"/>
      <c r="AY3" s="85"/>
      <c r="AZ3" s="85"/>
      <c r="BA3" s="85"/>
      <c r="BB3" s="85"/>
      <c r="BC3" s="85"/>
      <c r="BD3" s="85"/>
      <c r="BE3" s="85"/>
      <c r="BF3" s="85"/>
      <c r="BG3" s="87"/>
      <c r="BH3" s="87"/>
      <c r="BI3" s="87"/>
      <c r="BJ3" s="87"/>
      <c r="BK3" s="87"/>
      <c r="BL3" s="87"/>
      <c r="BM3" s="87"/>
      <c r="BN3" s="87"/>
      <c r="BO3" s="87"/>
      <c r="BP3" s="87"/>
      <c r="BQ3" s="87"/>
      <c r="BR3" s="87"/>
      <c r="BS3" s="87"/>
      <c r="BT3" s="87"/>
      <c r="BU3" s="87"/>
      <c r="BV3" s="87"/>
      <c r="BW3" s="87"/>
      <c r="BX3" s="87"/>
      <c r="BY3" s="87"/>
      <c r="BZ3" s="87"/>
    </row>
    <row r="4" spans="1:78" ht="18" customHeight="1">
      <c r="A4" s="71"/>
      <c r="B4" s="75"/>
      <c r="C4" s="72" t="s">
        <v>931</v>
      </c>
      <c r="D4" s="73">
        <f>SUMIF($U$18:U571,"Auction Committed",$T$18:$T$571)</f>
        <v>0</v>
      </c>
      <c r="E4" s="74"/>
      <c r="F4" s="75"/>
      <c r="G4" s="102" t="s">
        <v>932</v>
      </c>
      <c r="H4" s="103" t="s">
        <v>933</v>
      </c>
      <c r="I4" s="76"/>
      <c r="J4" s="76"/>
      <c r="K4" s="91" t="s">
        <v>931</v>
      </c>
      <c r="L4" s="92">
        <f t="shared" ref="L4:S4" si="2">SUMIF($U$7:$U$659,"Committed",L$7:L$659)</f>
        <v>0</v>
      </c>
      <c r="M4" s="92">
        <f t="shared" si="2"/>
        <v>0</v>
      </c>
      <c r="N4" s="92">
        <f t="shared" si="2"/>
        <v>0</v>
      </c>
      <c r="O4" s="92">
        <f t="shared" si="2"/>
        <v>0</v>
      </c>
      <c r="P4" s="92">
        <f t="shared" si="2"/>
        <v>0</v>
      </c>
      <c r="Q4" s="92">
        <f t="shared" si="2"/>
        <v>0</v>
      </c>
      <c r="R4" s="92">
        <f t="shared" si="2"/>
        <v>0</v>
      </c>
      <c r="S4" s="92">
        <f t="shared" si="2"/>
        <v>0</v>
      </c>
      <c r="T4" s="98">
        <f>SUMIF($U$7:$U$571,"Committed",$T$7:$T$571)</f>
        <v>0</v>
      </c>
      <c r="U4" s="91" t="s">
        <v>931</v>
      </c>
      <c r="V4" s="98">
        <f ca="1">SUMIF($W$7:W571,"Committed",$V$7:$V$570)</f>
        <v>0</v>
      </c>
      <c r="W4" s="104" t="s">
        <v>934</v>
      </c>
      <c r="X4" s="105">
        <f>T3+D3-X3</f>
        <v>-52938.53</v>
      </c>
      <c r="Y4" s="93" t="s">
        <v>935</v>
      </c>
      <c r="Z4" s="106">
        <f>Z2+Z3</f>
        <v>12061.470000000001</v>
      </c>
      <c r="AA4" s="107"/>
      <c r="AB4" s="107"/>
      <c r="AC4" s="107"/>
      <c r="AD4" s="82"/>
      <c r="AE4" s="84"/>
      <c r="AF4" s="82"/>
      <c r="AG4" s="82"/>
      <c r="AH4" s="82"/>
      <c r="AI4" s="82"/>
      <c r="AJ4" s="82"/>
      <c r="AK4" s="82"/>
      <c r="AL4" s="82"/>
      <c r="AM4" s="82"/>
      <c r="AN4" s="82"/>
      <c r="AO4" s="82"/>
      <c r="AP4" s="82"/>
      <c r="AQ4" s="82"/>
      <c r="AR4" s="82"/>
      <c r="AS4" s="82"/>
      <c r="AT4" s="82"/>
      <c r="AU4" s="85"/>
      <c r="AV4" s="86"/>
      <c r="AW4" s="85"/>
      <c r="AX4" s="85"/>
      <c r="AY4" s="85"/>
      <c r="AZ4" s="85"/>
      <c r="BA4" s="85"/>
      <c r="BB4" s="85"/>
      <c r="BC4" s="85"/>
      <c r="BD4" s="85"/>
      <c r="BE4" s="85"/>
      <c r="BF4" s="85"/>
      <c r="BG4" s="87"/>
      <c r="BH4" s="87"/>
      <c r="BI4" s="87"/>
      <c r="BJ4" s="87"/>
      <c r="BK4" s="87"/>
      <c r="BL4" s="87"/>
      <c r="BM4" s="87"/>
      <c r="BN4" s="87"/>
      <c r="BO4" s="87"/>
      <c r="BP4" s="87"/>
      <c r="BQ4" s="87"/>
      <c r="BR4" s="87"/>
      <c r="BS4" s="87"/>
      <c r="BT4" s="87"/>
      <c r="BU4" s="87"/>
      <c r="BV4" s="87"/>
      <c r="BW4" s="87"/>
      <c r="BX4" s="87"/>
      <c r="BY4" s="87"/>
      <c r="BZ4" s="87"/>
    </row>
    <row r="5" spans="1:78" ht="68.25" customHeight="1">
      <c r="A5" s="71"/>
      <c r="B5" s="75"/>
      <c r="C5" s="108" t="s">
        <v>936</v>
      </c>
      <c r="D5" s="109">
        <f ca="1">SUMIF($U$18:U572,"Auction Purchase",$T$18:$T$571)</f>
        <v>0</v>
      </c>
      <c r="E5" s="110"/>
      <c r="F5" s="75"/>
      <c r="G5" s="76"/>
      <c r="H5" s="111" t="s">
        <v>937</v>
      </c>
      <c r="I5" s="76"/>
      <c r="J5" s="76"/>
      <c r="K5" s="76"/>
      <c r="L5" s="112" t="s">
        <v>938</v>
      </c>
      <c r="M5" s="112" t="s">
        <v>939</v>
      </c>
      <c r="N5" s="112" t="s">
        <v>940</v>
      </c>
      <c r="O5" s="112" t="s">
        <v>941</v>
      </c>
      <c r="P5" s="112" t="s">
        <v>942</v>
      </c>
      <c r="Q5" s="112" t="s">
        <v>942</v>
      </c>
      <c r="R5" s="112" t="s">
        <v>938</v>
      </c>
      <c r="S5" s="112" t="s">
        <v>943</v>
      </c>
      <c r="T5" s="113">
        <f>SUM(T3:T4)</f>
        <v>122950</v>
      </c>
      <c r="U5" s="114"/>
      <c r="V5" s="114"/>
      <c r="W5" s="114"/>
      <c r="X5" s="114"/>
      <c r="Y5" s="115"/>
      <c r="Z5" s="82"/>
      <c r="AA5" s="82"/>
      <c r="AB5" s="82"/>
      <c r="AC5" s="82"/>
      <c r="AD5" s="82"/>
      <c r="AE5" s="84"/>
      <c r="AF5" s="82"/>
      <c r="AG5" s="82"/>
      <c r="AH5" s="82"/>
      <c r="AI5" s="82"/>
      <c r="AJ5" s="82"/>
      <c r="AK5" s="82"/>
      <c r="AL5" s="82"/>
      <c r="AM5" s="82"/>
      <c r="AN5" s="82"/>
      <c r="AO5" s="82"/>
      <c r="AP5" s="82"/>
      <c r="AQ5" s="82"/>
      <c r="AR5" s="82"/>
      <c r="AS5" s="82"/>
      <c r="AT5" s="82"/>
      <c r="AU5" s="85"/>
      <c r="AV5" s="86"/>
      <c r="AW5" s="85"/>
      <c r="AX5" s="85"/>
      <c r="AY5" s="85"/>
      <c r="AZ5" s="85"/>
      <c r="BA5" s="85"/>
      <c r="BB5" s="85"/>
      <c r="BC5" s="85"/>
      <c r="BD5" s="85"/>
      <c r="BE5" s="85"/>
      <c r="BF5" s="85"/>
      <c r="BG5" s="87"/>
      <c r="BH5" s="87"/>
      <c r="BI5" s="87"/>
      <c r="BJ5" s="87"/>
      <c r="BK5" s="87"/>
      <c r="BL5" s="87"/>
      <c r="BM5" s="87"/>
      <c r="BN5" s="87"/>
      <c r="BO5" s="87"/>
      <c r="BP5" s="87"/>
      <c r="BQ5" s="87"/>
      <c r="BR5" s="87"/>
      <c r="BS5" s="87"/>
      <c r="BT5" s="87"/>
      <c r="BU5" s="87"/>
      <c r="BV5" s="87"/>
      <c r="BW5" s="87"/>
      <c r="BX5" s="87"/>
      <c r="BY5" s="87"/>
      <c r="BZ5" s="87"/>
    </row>
    <row r="6" spans="1:78" ht="18" customHeight="1">
      <c r="A6" s="116"/>
      <c r="B6" s="116" t="s">
        <v>30</v>
      </c>
      <c r="C6" s="117" t="s">
        <v>31</v>
      </c>
      <c r="D6" s="117" t="s">
        <v>32</v>
      </c>
      <c r="E6" s="117" t="s">
        <v>33</v>
      </c>
      <c r="F6" s="116" t="s">
        <v>34</v>
      </c>
      <c r="G6" s="116" t="s">
        <v>346</v>
      </c>
      <c r="H6" s="116" t="s">
        <v>347</v>
      </c>
      <c r="I6" s="116" t="s">
        <v>944</v>
      </c>
      <c r="J6" s="116" t="s">
        <v>349</v>
      </c>
      <c r="K6" s="116" t="s">
        <v>945</v>
      </c>
      <c r="L6" s="118" t="s">
        <v>946</v>
      </c>
      <c r="M6" s="118" t="s">
        <v>947</v>
      </c>
      <c r="N6" s="118" t="s">
        <v>948</v>
      </c>
      <c r="O6" s="118" t="s">
        <v>949</v>
      </c>
      <c r="P6" s="118" t="s">
        <v>950</v>
      </c>
      <c r="Q6" s="118" t="s">
        <v>951</v>
      </c>
      <c r="R6" s="118" t="s">
        <v>952</v>
      </c>
      <c r="S6" s="118" t="s">
        <v>953</v>
      </c>
      <c r="T6" s="119" t="s">
        <v>954</v>
      </c>
      <c r="U6" s="120" t="s">
        <v>955</v>
      </c>
      <c r="V6" s="120" t="s">
        <v>956</v>
      </c>
      <c r="W6" s="117" t="s">
        <v>957</v>
      </c>
      <c r="X6" s="117" t="s">
        <v>958</v>
      </c>
      <c r="Y6" s="121" t="s">
        <v>959</v>
      </c>
      <c r="Z6" s="122" t="s">
        <v>875</v>
      </c>
      <c r="AA6" s="122" t="s">
        <v>960</v>
      </c>
      <c r="AB6" s="122" t="s">
        <v>961</v>
      </c>
      <c r="AC6" s="122" t="s">
        <v>962</v>
      </c>
      <c r="AD6" s="122" t="s">
        <v>879</v>
      </c>
      <c r="AE6" s="123" t="s">
        <v>963</v>
      </c>
      <c r="AF6" s="122" t="s">
        <v>880</v>
      </c>
      <c r="AG6" s="122" t="s">
        <v>881</v>
      </c>
      <c r="AH6" s="124" t="s">
        <v>964</v>
      </c>
      <c r="AI6" s="122" t="s">
        <v>882</v>
      </c>
      <c r="AJ6" s="122" t="s">
        <v>883</v>
      </c>
      <c r="AK6" s="122" t="s">
        <v>884</v>
      </c>
      <c r="AL6" s="122" t="s">
        <v>885</v>
      </c>
      <c r="AM6" s="122" t="s">
        <v>886</v>
      </c>
      <c r="AN6" s="122" t="s">
        <v>887</v>
      </c>
      <c r="AO6" s="122" t="s">
        <v>888</v>
      </c>
      <c r="AP6" s="122" t="s">
        <v>889</v>
      </c>
      <c r="AQ6" s="122" t="s">
        <v>965</v>
      </c>
      <c r="AR6" s="122" t="s">
        <v>966</v>
      </c>
      <c r="AS6" s="122" t="s">
        <v>967</v>
      </c>
      <c r="AT6" s="122"/>
      <c r="AU6" s="85"/>
      <c r="AV6" s="86" t="s">
        <v>968</v>
      </c>
      <c r="AW6" s="85" t="s">
        <v>969</v>
      </c>
      <c r="AX6" s="85" t="s">
        <v>970</v>
      </c>
      <c r="AY6" s="85" t="s">
        <v>971</v>
      </c>
      <c r="AZ6" s="85" t="s">
        <v>972</v>
      </c>
      <c r="BA6" s="85" t="s">
        <v>973</v>
      </c>
      <c r="BB6" s="85" t="s">
        <v>974</v>
      </c>
      <c r="BC6" s="85" t="s">
        <v>975</v>
      </c>
      <c r="BD6" s="85" t="s">
        <v>976</v>
      </c>
      <c r="BE6" s="85" t="s">
        <v>977</v>
      </c>
      <c r="BF6" s="85" t="s">
        <v>978</v>
      </c>
      <c r="BG6" s="125"/>
      <c r="BH6" s="125"/>
      <c r="BI6" s="125"/>
      <c r="BJ6" s="125"/>
      <c r="BK6" s="125"/>
      <c r="BL6" s="125"/>
      <c r="BM6" s="125"/>
      <c r="BN6" s="125"/>
      <c r="BO6" s="125"/>
      <c r="BP6" s="125"/>
      <c r="BQ6" s="125"/>
      <c r="BR6" s="125"/>
      <c r="BS6" s="125"/>
      <c r="BT6" s="125"/>
      <c r="BU6" s="125"/>
      <c r="BV6" s="125"/>
      <c r="BW6" s="125"/>
      <c r="BX6" s="125"/>
      <c r="BY6" s="125"/>
      <c r="BZ6" s="125"/>
    </row>
    <row r="7" spans="1:78" ht="39.75" customHeight="1">
      <c r="A7" s="126" t="s">
        <v>362</v>
      </c>
      <c r="B7" s="127" t="s">
        <v>979</v>
      </c>
      <c r="C7" s="127" t="s">
        <v>980</v>
      </c>
      <c r="D7" s="128" t="s">
        <v>37</v>
      </c>
      <c r="E7" s="129" t="s">
        <v>40</v>
      </c>
      <c r="F7" s="129">
        <v>78263</v>
      </c>
      <c r="G7" s="129" t="s">
        <v>981</v>
      </c>
      <c r="H7" s="130" t="s">
        <v>387</v>
      </c>
      <c r="I7" s="129"/>
      <c r="J7" s="131"/>
      <c r="K7" s="129">
        <v>1431</v>
      </c>
      <c r="L7" s="94"/>
      <c r="M7" s="94">
        <v>2500</v>
      </c>
      <c r="N7" s="94"/>
      <c r="O7" s="94"/>
      <c r="P7" s="94"/>
      <c r="Q7" s="94"/>
      <c r="R7" s="94"/>
      <c r="S7" s="94"/>
      <c r="T7" s="98">
        <f t="shared" ref="T7:T261" si="3">SUM(L7:S7)</f>
        <v>2500</v>
      </c>
      <c r="U7" s="129" t="str">
        <f t="shared" ref="U7:U261" si="4">IF(A7="y","Received",IF(A7="c","Committed",""))</f>
        <v>Received</v>
      </c>
      <c r="V7" s="98"/>
      <c r="W7" s="129" t="str">
        <f t="shared" ref="W7:W261" si="5">IF(V7&gt;0,"Received","")</f>
        <v/>
      </c>
      <c r="X7" s="94"/>
      <c r="Y7" s="132"/>
      <c r="Z7" s="133" t="str">
        <f t="shared" ref="Z7:Z261" si="6">IF(SUM($T7,$V7)=0,"",IF(SUM($T7,$V7)&gt;=10000,"Silver",IF(AND((SUM($T7,$V7)&lt;10000),(SUM($T7,$V7)&gt;=5000)),"Champion",IF(AND((SUM($T7,$V7)&lt;5000),(SUM($T7,$V7)&gt;=2500)),"Reserve",IF(AND((SUM($T7,$V7)&lt;2500),(SUM($T7,$V7)&gt;=1000)),"Trophy",IF(AND((SUM($T7,$V7)&lt;1000),(SUM($T7,$V7)&gt;=500)),"Blue",IF(AND((SUM($T7,$V7)&lt;500),(SUM($T7,$V7)&gt;=250)),"Red","White")))))))</f>
        <v>Reserve</v>
      </c>
      <c r="AA7" s="133" t="str">
        <f>IFERROR(VLOOKUP($Z7,'Lookup 2024'!$A$2:$R$9,2,FALSE),"")</f>
        <v>Level 3</v>
      </c>
      <c r="AB7" s="133"/>
      <c r="AC7" s="134"/>
      <c r="AD7" s="133">
        <f>IFERROR(VLOOKUP($Z7,'Lookup 2024'!$A$2:$R$9,7,FALSE),"")</f>
        <v>0</v>
      </c>
      <c r="AE7" s="133"/>
      <c r="AF7" s="133">
        <f>IFERROR(VLOOKUP($Z7,'Lookup 2024'!$A$2:$R$9,8,FALSE),"")</f>
        <v>4</v>
      </c>
      <c r="AG7" s="133">
        <f>IFERROR(VLOOKUP($Z7,'Lookup 2024'!$A$2:$R$9,9,FALSE),"")</f>
        <v>2</v>
      </c>
      <c r="AH7" s="133"/>
      <c r="AI7" s="133">
        <f>IFERROR(VLOOKUP($Z7,'Lookup 2024'!$A$2:$R$9,10,FALSE),"")</f>
        <v>4</v>
      </c>
      <c r="AJ7" s="133" t="str">
        <f>IFERROR(VLOOKUP($Z7,Lookup!$A$1:$P$20,11,FALSE),"")</f>
        <v>Yes</v>
      </c>
      <c r="AK7" s="133"/>
      <c r="AL7" s="133" t="str">
        <f>IFERROR(VLOOKUP($Z7,Lookup!$A$1:$P$20,13,FALSE),"")</f>
        <v>Yes</v>
      </c>
      <c r="AM7" s="133">
        <f>IFERROR(VLOOKUP($Z7,Lookup!$A$1:$P$20,14,FALSE),"")</f>
        <v>0</v>
      </c>
      <c r="AN7" s="133">
        <f>IFERROR(VLOOKUP($Z7,Lookup!$A$1:$P$20,15,FALSE),"")</f>
        <v>0</v>
      </c>
      <c r="AO7" s="133">
        <f>IFERROR(VLOOKUP($Z7,Lookup!$A$1:$P$20,16,FALSE),"")</f>
        <v>0</v>
      </c>
      <c r="AP7" s="133">
        <f>IFERROR(VLOOKUP($Z7,'Lookup 2024'!$A$2:$R$9,17,FALSE),"")</f>
        <v>2</v>
      </c>
      <c r="AQ7" s="129"/>
      <c r="AR7" s="129"/>
      <c r="AS7" s="135"/>
      <c r="AT7" s="135"/>
      <c r="AU7" s="136">
        <f>P7</f>
        <v>0</v>
      </c>
      <c r="AV7" s="137" t="s">
        <v>982</v>
      </c>
      <c r="AW7" s="138"/>
      <c r="AX7" s="135"/>
      <c r="AY7" s="135"/>
      <c r="AZ7" s="135"/>
      <c r="BA7" s="135"/>
      <c r="BB7" s="135">
        <v>2</v>
      </c>
      <c r="BC7" s="135"/>
      <c r="BD7" s="135"/>
      <c r="BE7" s="135"/>
      <c r="BF7" s="135"/>
      <c r="BG7" s="139"/>
      <c r="BH7" s="139"/>
      <c r="BI7" s="139"/>
      <c r="BJ7" s="139"/>
      <c r="BK7" s="139"/>
      <c r="BL7" s="139"/>
      <c r="BM7" s="139"/>
      <c r="BN7" s="139"/>
      <c r="BO7" s="139"/>
      <c r="BP7" s="139"/>
      <c r="BQ7" s="139"/>
      <c r="BR7" s="139"/>
      <c r="BS7" s="139"/>
      <c r="BT7" s="139"/>
      <c r="BU7" s="139"/>
      <c r="BV7" s="139"/>
      <c r="BW7" s="139"/>
      <c r="BX7" s="139"/>
      <c r="BY7" s="139"/>
      <c r="BZ7" s="139"/>
    </row>
    <row r="8" spans="1:78" ht="39.75" customHeight="1">
      <c r="A8" s="126" t="s">
        <v>362</v>
      </c>
      <c r="B8" s="127" t="s">
        <v>983</v>
      </c>
      <c r="C8" s="127" t="s">
        <v>47</v>
      </c>
      <c r="D8" s="128" t="s">
        <v>48</v>
      </c>
      <c r="E8" s="129" t="s">
        <v>40</v>
      </c>
      <c r="F8" s="129">
        <v>78023</v>
      </c>
      <c r="G8" s="129" t="s">
        <v>984</v>
      </c>
      <c r="H8" s="130" t="s">
        <v>985</v>
      </c>
      <c r="I8" s="129" t="s">
        <v>986</v>
      </c>
      <c r="J8" s="131">
        <v>45316</v>
      </c>
      <c r="K8" s="129">
        <v>1453</v>
      </c>
      <c r="L8" s="94"/>
      <c r="M8" s="94">
        <v>500</v>
      </c>
      <c r="N8" s="94"/>
      <c r="O8" s="94"/>
      <c r="P8" s="94"/>
      <c r="Q8" s="94"/>
      <c r="R8" s="94"/>
      <c r="S8" s="94"/>
      <c r="T8" s="98">
        <f t="shared" si="3"/>
        <v>500</v>
      </c>
      <c r="U8" s="129" t="str">
        <f t="shared" si="4"/>
        <v>Received</v>
      </c>
      <c r="V8" s="98"/>
      <c r="W8" s="129" t="str">
        <f t="shared" si="5"/>
        <v/>
      </c>
      <c r="X8" s="129"/>
      <c r="Y8" s="132"/>
      <c r="Z8" s="133" t="str">
        <f t="shared" si="6"/>
        <v>Blue</v>
      </c>
      <c r="AA8" s="133" t="str">
        <f>IFERROR(VLOOKUP($Z8,'Lookup 2024'!$A$2:$R$9,2,FALSE),"")</f>
        <v>Level 5</v>
      </c>
      <c r="AB8" s="133"/>
      <c r="AC8" s="134"/>
      <c r="AD8" s="133">
        <f>IFERROR(VLOOKUP($Z8,'Lookup 2024'!$A$2:$R$9,7,FALSE),"")</f>
        <v>0</v>
      </c>
      <c r="AE8" s="133"/>
      <c r="AF8" s="133">
        <f>IFERROR(VLOOKUP($Z8,'Lookup 2024'!$A$2:$R$9,8,FALSE),"")</f>
        <v>0</v>
      </c>
      <c r="AG8" s="133">
        <f>IFERROR(VLOOKUP($Z8,'Lookup 2024'!$A$2:$R$9,9,FALSE),"")</f>
        <v>1</v>
      </c>
      <c r="AH8" s="133"/>
      <c r="AI8" s="133">
        <f>IFERROR(VLOOKUP($Z8,'Lookup 2024'!$A$2:$R$9,10,FALSE),"")</f>
        <v>2</v>
      </c>
      <c r="AJ8" s="133">
        <f>IFERROR(VLOOKUP($Z8,Lookup!$A$1:$P$20,11,FALSE),"")</f>
        <v>0</v>
      </c>
      <c r="AK8" s="133"/>
      <c r="AL8" s="133">
        <f>IFERROR(VLOOKUP($Z8,Lookup!$A$1:$P$20,13,FALSE),"")</f>
        <v>0</v>
      </c>
      <c r="AM8" s="133">
        <f>IFERROR(VLOOKUP($Z8,Lookup!$A$1:$P$20,14,FALSE),"")</f>
        <v>0</v>
      </c>
      <c r="AN8" s="133">
        <f>IFERROR(VLOOKUP($Z8,Lookup!$A$1:$P$20,15,FALSE),"")</f>
        <v>0</v>
      </c>
      <c r="AO8" s="133">
        <f>IFERROR(VLOOKUP($Z8,Lookup!$A$1:$P$20,16,FALSE),"")</f>
        <v>0</v>
      </c>
      <c r="AP8" s="133">
        <f>IFERROR(VLOOKUP($Z8,'Lookup 2024'!$A$2:$R$9,17,FALSE),"")</f>
        <v>1</v>
      </c>
      <c r="AQ8" s="129"/>
      <c r="AR8" s="129"/>
      <c r="AS8" s="135"/>
      <c r="AT8" s="135"/>
      <c r="AU8" s="85"/>
      <c r="AV8" s="137"/>
      <c r="AW8" s="138"/>
      <c r="AX8" s="135"/>
      <c r="AY8" s="135"/>
      <c r="AZ8" s="135"/>
      <c r="BA8" s="135"/>
      <c r="BB8" s="135"/>
      <c r="BC8" s="135"/>
      <c r="BD8" s="135"/>
      <c r="BE8" s="135"/>
      <c r="BF8" s="135"/>
      <c r="BG8" s="139"/>
      <c r="BH8" s="139"/>
      <c r="BI8" s="139"/>
      <c r="BJ8" s="139"/>
      <c r="BK8" s="139"/>
      <c r="BL8" s="139"/>
      <c r="BM8" s="139"/>
      <c r="BN8" s="139"/>
      <c r="BO8" s="139"/>
      <c r="BP8" s="139"/>
      <c r="BQ8" s="139"/>
      <c r="BR8" s="139"/>
      <c r="BS8" s="139"/>
      <c r="BT8" s="139"/>
      <c r="BU8" s="139"/>
      <c r="BV8" s="139"/>
      <c r="BW8" s="139"/>
      <c r="BX8" s="139"/>
      <c r="BY8" s="139"/>
      <c r="BZ8" s="139"/>
    </row>
    <row r="9" spans="1:78" ht="39.75" customHeight="1">
      <c r="A9" s="126" t="s">
        <v>362</v>
      </c>
      <c r="B9" s="127" t="s">
        <v>987</v>
      </c>
      <c r="C9" s="140" t="s">
        <v>988</v>
      </c>
      <c r="D9" s="128" t="s">
        <v>37</v>
      </c>
      <c r="E9" s="129" t="s">
        <v>40</v>
      </c>
      <c r="F9" s="129">
        <v>78219</v>
      </c>
      <c r="G9" s="129" t="s">
        <v>989</v>
      </c>
      <c r="H9" s="130" t="s">
        <v>990</v>
      </c>
      <c r="I9" s="129" t="s">
        <v>99</v>
      </c>
      <c r="J9" s="131"/>
      <c r="K9" s="129"/>
      <c r="L9" s="94"/>
      <c r="M9" s="94"/>
      <c r="N9" s="94"/>
      <c r="O9" s="94"/>
      <c r="P9" s="94"/>
      <c r="Q9" s="94"/>
      <c r="R9" s="94"/>
      <c r="S9" s="94"/>
      <c r="T9" s="98">
        <f t="shared" si="3"/>
        <v>0</v>
      </c>
      <c r="U9" s="129" t="str">
        <f t="shared" si="4"/>
        <v>Received</v>
      </c>
      <c r="V9" s="98">
        <v>10000</v>
      </c>
      <c r="W9" s="129" t="str">
        <f t="shared" si="5"/>
        <v>Received</v>
      </c>
      <c r="X9" s="94"/>
      <c r="Y9" s="132"/>
      <c r="Z9" s="133" t="str">
        <f t="shared" si="6"/>
        <v>Silver</v>
      </c>
      <c r="AA9" s="133" t="str">
        <f>IFERROR(VLOOKUP($Z9,'Lookup 2024'!$A$2:$R$9,2,FALSE),"")</f>
        <v>Level 1</v>
      </c>
      <c r="AB9" s="133"/>
      <c r="AC9" s="133"/>
      <c r="AD9" s="133">
        <f>IFERROR(VLOOKUP($Z9,'Lookup 2024'!$A$2:$R$9,7,FALSE),"")</f>
        <v>4</v>
      </c>
      <c r="AE9" s="133"/>
      <c r="AF9" s="133">
        <f>IFERROR(VLOOKUP($Z9,'Lookup 2024'!$A$2:$R$9,8,FALSE),"")</f>
        <v>6</v>
      </c>
      <c r="AG9" s="133">
        <f>IFERROR(VLOOKUP($Z9,'Lookup 2024'!$A$2:$R$9,9,FALSE),"")</f>
        <v>4</v>
      </c>
      <c r="AH9" s="133"/>
      <c r="AI9" s="133">
        <f>IFERROR(VLOOKUP($Z9,'Lookup 2024'!$A$2:$R$9,10,FALSE),"")</f>
        <v>8</v>
      </c>
      <c r="AJ9" s="133" t="str">
        <f>IFERROR(VLOOKUP($Z9,Lookup!$A$1:$P$20,11,FALSE),"")</f>
        <v>Yes</v>
      </c>
      <c r="AK9" s="133"/>
      <c r="AL9" s="133" t="str">
        <f>IFERROR(VLOOKUP($Z9,Lookup!$A$1:$P$20,13,FALSE),"")</f>
        <v>Yes</v>
      </c>
      <c r="AM9" s="133" t="str">
        <f>IFERROR(VLOOKUP($Z9,Lookup!$A$1:$P$20,14,FALSE),"")</f>
        <v>Yes</v>
      </c>
      <c r="AN9" s="133" t="str">
        <f>IFERROR(VLOOKUP($Z9,Lookup!$A$1:$P$20,15,FALSE),"")</f>
        <v>Yes</v>
      </c>
      <c r="AO9" s="133">
        <f>IFERROR(VLOOKUP($Z9,Lookup!$A$1:$P$20,16,FALSE),"")</f>
        <v>4</v>
      </c>
      <c r="AP9" s="133">
        <f>IFERROR(VLOOKUP($Z9,'Lookup 2024'!$A$2:$R$9,17,FALSE),"")</f>
        <v>4</v>
      </c>
      <c r="AQ9" s="129"/>
      <c r="AR9" s="129"/>
      <c r="AS9" s="135"/>
      <c r="AT9" s="135"/>
      <c r="AU9" s="136">
        <f t="shared" ref="AU9:AU12" si="7">P9</f>
        <v>0</v>
      </c>
      <c r="AV9" s="137" t="s">
        <v>991</v>
      </c>
      <c r="AW9" s="135"/>
      <c r="AX9" s="135"/>
      <c r="AY9" s="135"/>
      <c r="AZ9" s="135">
        <v>2</v>
      </c>
      <c r="BA9" s="135"/>
      <c r="BB9" s="135"/>
      <c r="BC9" s="135"/>
      <c r="BD9" s="135">
        <v>1</v>
      </c>
      <c r="BE9" s="135"/>
      <c r="BF9" s="135"/>
      <c r="BG9" s="139"/>
      <c r="BH9" s="139"/>
      <c r="BI9" s="139"/>
      <c r="BJ9" s="139"/>
      <c r="BK9" s="139"/>
      <c r="BL9" s="139"/>
      <c r="BM9" s="139"/>
      <c r="BN9" s="139"/>
      <c r="BO9" s="139"/>
      <c r="BP9" s="139"/>
      <c r="BQ9" s="139"/>
      <c r="BR9" s="139"/>
      <c r="BS9" s="139"/>
      <c r="BT9" s="139"/>
      <c r="BU9" s="139"/>
      <c r="BV9" s="139"/>
      <c r="BW9" s="139"/>
      <c r="BX9" s="139"/>
      <c r="BY9" s="139"/>
      <c r="BZ9" s="139"/>
    </row>
    <row r="10" spans="1:78" ht="39.75" customHeight="1">
      <c r="A10" s="126" t="s">
        <v>362</v>
      </c>
      <c r="B10" s="127" t="s">
        <v>992</v>
      </c>
      <c r="C10" s="127" t="s">
        <v>993</v>
      </c>
      <c r="D10" s="128" t="s">
        <v>37</v>
      </c>
      <c r="E10" s="129" t="s">
        <v>40</v>
      </c>
      <c r="F10" s="129">
        <v>78216</v>
      </c>
      <c r="G10" s="129" t="s">
        <v>994</v>
      </c>
      <c r="H10" s="141" t="s">
        <v>995</v>
      </c>
      <c r="I10" s="129" t="s">
        <v>996</v>
      </c>
      <c r="J10" s="131">
        <v>45288</v>
      </c>
      <c r="K10" s="103">
        <v>1294</v>
      </c>
      <c r="L10" s="94"/>
      <c r="M10" s="94"/>
      <c r="N10" s="94">
        <v>1500</v>
      </c>
      <c r="O10" s="94"/>
      <c r="P10" s="94"/>
      <c r="Q10" s="94"/>
      <c r="R10" s="94"/>
      <c r="S10" s="94"/>
      <c r="T10" s="98">
        <f t="shared" si="3"/>
        <v>1500</v>
      </c>
      <c r="U10" s="129" t="str">
        <f t="shared" si="4"/>
        <v>Received</v>
      </c>
      <c r="V10" s="98"/>
      <c r="W10" s="129" t="str">
        <f t="shared" si="5"/>
        <v/>
      </c>
      <c r="X10" s="94"/>
      <c r="Y10" s="132"/>
      <c r="Z10" s="133" t="str">
        <f t="shared" si="6"/>
        <v>Trophy</v>
      </c>
      <c r="AA10" s="133" t="str">
        <f>IFERROR(VLOOKUP($Z10,'Lookup 2024'!$A$2:$R$9,2,FALSE),"")</f>
        <v>Level 4</v>
      </c>
      <c r="AB10" s="133"/>
      <c r="AC10" s="133"/>
      <c r="AD10" s="133">
        <f>IFERROR(VLOOKUP($Z10,'Lookup 2024'!$A$2:$R$9,7,FALSE),"")</f>
        <v>0</v>
      </c>
      <c r="AE10" s="133"/>
      <c r="AF10" s="133">
        <f>IFERROR(VLOOKUP($Z10,'Lookup 2024'!$A$2:$R$9,8,FALSE),"")</f>
        <v>2</v>
      </c>
      <c r="AG10" s="133">
        <f>IFERROR(VLOOKUP($Z10,'Lookup 2024'!$A$2:$R$9,9,FALSE),"")</f>
        <v>1</v>
      </c>
      <c r="AH10" s="133"/>
      <c r="AI10" s="133">
        <f>IFERROR(VLOOKUP($Z10,'Lookup 2024'!$A$2:$R$9,10,FALSE),"")</f>
        <v>2</v>
      </c>
      <c r="AJ10" s="133" t="str">
        <f>IFERROR(VLOOKUP($Z10,Lookup!$A$1:$P$20,11,FALSE),"")</f>
        <v>Yes</v>
      </c>
      <c r="AK10" s="133"/>
      <c r="AL10" s="133" t="str">
        <f>IFERROR(VLOOKUP($Z10,Lookup!$A$1:$P$20,13,FALSE),"")</f>
        <v>Yes</v>
      </c>
      <c r="AM10" s="133">
        <f>IFERROR(VLOOKUP($Z10,Lookup!$A$1:$P$20,14,FALSE),"")</f>
        <v>0</v>
      </c>
      <c r="AN10" s="133">
        <f>IFERROR(VLOOKUP($Z10,Lookup!$A$1:$P$20,15,FALSE),"")</f>
        <v>0</v>
      </c>
      <c r="AO10" s="133">
        <f>IFERROR(VLOOKUP($Z10,Lookup!$A$1:$P$20,16,FALSE),"")</f>
        <v>0</v>
      </c>
      <c r="AP10" s="133">
        <f>IFERROR(VLOOKUP($Z10,'Lookup 2024'!$A$2:$R$9,17,FALSE),"")</f>
        <v>2</v>
      </c>
      <c r="AQ10" s="129"/>
      <c r="AR10" s="129"/>
      <c r="AS10" s="135"/>
      <c r="AT10" s="135"/>
      <c r="AU10" s="136">
        <f t="shared" si="7"/>
        <v>0</v>
      </c>
      <c r="AV10" s="137" t="s">
        <v>997</v>
      </c>
      <c r="AW10" s="135"/>
      <c r="AX10" s="135"/>
      <c r="AY10" s="135"/>
      <c r="AZ10" s="135"/>
      <c r="BA10" s="135"/>
      <c r="BB10" s="135"/>
      <c r="BC10" s="135"/>
      <c r="BD10" s="135"/>
      <c r="BE10" s="135">
        <v>2</v>
      </c>
      <c r="BF10" s="135"/>
      <c r="BG10" s="139"/>
      <c r="BH10" s="139"/>
      <c r="BI10" s="139"/>
      <c r="BJ10" s="139"/>
      <c r="BK10" s="139"/>
      <c r="BL10" s="139"/>
      <c r="BM10" s="139"/>
      <c r="BN10" s="139"/>
      <c r="BO10" s="139"/>
      <c r="BP10" s="139"/>
      <c r="BQ10" s="139"/>
      <c r="BR10" s="139"/>
      <c r="BS10" s="139"/>
      <c r="BT10" s="139"/>
      <c r="BU10" s="139"/>
      <c r="BV10" s="139"/>
      <c r="BW10" s="139"/>
      <c r="BX10" s="139"/>
      <c r="BY10" s="139"/>
      <c r="BZ10" s="139"/>
    </row>
    <row r="11" spans="1:78" ht="18" customHeight="1">
      <c r="A11" s="126" t="s">
        <v>362</v>
      </c>
      <c r="B11" s="127" t="s">
        <v>998</v>
      </c>
      <c r="C11" s="127" t="s">
        <v>999</v>
      </c>
      <c r="D11" s="128" t="s">
        <v>1000</v>
      </c>
      <c r="E11" s="129" t="s">
        <v>40</v>
      </c>
      <c r="F11" s="129">
        <v>78061</v>
      </c>
      <c r="G11" s="129" t="s">
        <v>1001</v>
      </c>
      <c r="H11" s="130" t="s">
        <v>1002</v>
      </c>
      <c r="I11" s="129" t="s">
        <v>1003</v>
      </c>
      <c r="J11" s="131">
        <v>45274</v>
      </c>
      <c r="K11" s="103">
        <v>1234</v>
      </c>
      <c r="L11" s="94"/>
      <c r="M11" s="94"/>
      <c r="N11" s="94"/>
      <c r="O11" s="94"/>
      <c r="P11" s="94">
        <v>300</v>
      </c>
      <c r="Q11" s="94"/>
      <c r="R11" s="94"/>
      <c r="S11" s="94"/>
      <c r="T11" s="98">
        <f t="shared" si="3"/>
        <v>300</v>
      </c>
      <c r="U11" s="129" t="str">
        <f t="shared" si="4"/>
        <v>Received</v>
      </c>
      <c r="V11" s="98"/>
      <c r="W11" s="129" t="str">
        <f t="shared" si="5"/>
        <v/>
      </c>
      <c r="X11" s="94"/>
      <c r="Y11" s="132"/>
      <c r="Z11" s="133" t="str">
        <f t="shared" si="6"/>
        <v>Red</v>
      </c>
      <c r="AA11" s="133" t="str">
        <f>IFERROR(VLOOKUP($Z11,'Lookup 2024'!$A$2:$R$9,2,FALSE),"")</f>
        <v>Level 6</v>
      </c>
      <c r="AB11" s="133"/>
      <c r="AC11" s="133"/>
      <c r="AD11" s="133">
        <f>IFERROR(VLOOKUP($Z11,'Lookup 2024'!$A$2:$R$9,7,FALSE),"")</f>
        <v>0</v>
      </c>
      <c r="AE11" s="133"/>
      <c r="AF11" s="133">
        <f>IFERROR(VLOOKUP($Z11,'Lookup 2024'!$A$2:$R$9,8,FALSE),"")</f>
        <v>0</v>
      </c>
      <c r="AG11" s="133">
        <f>IFERROR(VLOOKUP($Z11,'Lookup 2024'!$A$2:$R$9,9,FALSE),"")</f>
        <v>0</v>
      </c>
      <c r="AH11" s="133"/>
      <c r="AI11" s="133">
        <f>IFERROR(VLOOKUP($Z11,'Lookup 2024'!$A$2:$R$9,10,FALSE),"")</f>
        <v>1</v>
      </c>
      <c r="AJ11" s="133">
        <f>IFERROR(VLOOKUP($Z11,Lookup!$A$1:$P$20,11,FALSE),"")</f>
        <v>0</v>
      </c>
      <c r="AK11" s="133"/>
      <c r="AL11" s="133">
        <f>IFERROR(VLOOKUP($Z11,Lookup!$A$1:$P$20,13,FALSE),"")</f>
        <v>0</v>
      </c>
      <c r="AM11" s="133">
        <f>IFERROR(VLOOKUP($Z11,Lookup!$A$1:$P$20,14,FALSE),"")</f>
        <v>0</v>
      </c>
      <c r="AN11" s="133">
        <f>IFERROR(VLOOKUP($Z11,Lookup!$A$1:$P$20,15,FALSE),"")</f>
        <v>0</v>
      </c>
      <c r="AO11" s="133">
        <f>IFERROR(VLOOKUP($Z11,Lookup!$A$1:$P$20,16,FALSE),"")</f>
        <v>0</v>
      </c>
      <c r="AP11" s="133">
        <f>IFERROR(VLOOKUP($Z11,'Lookup 2024'!$A$2:$R$9,17,FALSE),"")</f>
        <v>1</v>
      </c>
      <c r="AQ11" s="129"/>
      <c r="AR11" s="129"/>
      <c r="AS11" s="135"/>
      <c r="AT11" s="135"/>
      <c r="AU11" s="136">
        <f t="shared" si="7"/>
        <v>300</v>
      </c>
      <c r="AV11" s="137" t="s">
        <v>1004</v>
      </c>
      <c r="AW11" s="135"/>
      <c r="AX11" s="135"/>
      <c r="AY11" s="135"/>
      <c r="AZ11" s="135"/>
      <c r="BA11" s="135"/>
      <c r="BB11" s="135"/>
      <c r="BC11" s="135"/>
      <c r="BD11" s="135"/>
      <c r="BE11" s="135"/>
      <c r="BF11" s="135"/>
      <c r="BG11" s="139"/>
      <c r="BH11" s="139"/>
      <c r="BI11" s="139"/>
      <c r="BJ11" s="139"/>
      <c r="BK11" s="139"/>
      <c r="BL11" s="139"/>
      <c r="BM11" s="139"/>
      <c r="BN11" s="139"/>
      <c r="BO11" s="139"/>
      <c r="BP11" s="139"/>
      <c r="BQ11" s="139"/>
      <c r="BR11" s="139"/>
      <c r="BS11" s="139"/>
      <c r="BT11" s="139"/>
      <c r="BU11" s="139"/>
      <c r="BV11" s="139"/>
      <c r="BW11" s="139"/>
      <c r="BX11" s="139"/>
      <c r="BY11" s="139"/>
      <c r="BZ11" s="139"/>
    </row>
    <row r="12" spans="1:78" ht="39.75" customHeight="1">
      <c r="A12" s="126" t="s">
        <v>362</v>
      </c>
      <c r="B12" s="127" t="s">
        <v>1005</v>
      </c>
      <c r="C12" s="127" t="s">
        <v>73</v>
      </c>
      <c r="D12" s="128" t="s">
        <v>37</v>
      </c>
      <c r="E12" s="129" t="s">
        <v>40</v>
      </c>
      <c r="F12" s="129">
        <v>78217</v>
      </c>
      <c r="G12" s="129" t="s">
        <v>1006</v>
      </c>
      <c r="H12" s="130" t="s">
        <v>559</v>
      </c>
      <c r="I12" s="129" t="s">
        <v>560</v>
      </c>
      <c r="J12" s="131">
        <v>45291</v>
      </c>
      <c r="K12" s="103">
        <v>1304</v>
      </c>
      <c r="L12" s="94"/>
      <c r="M12" s="94">
        <v>2500</v>
      </c>
      <c r="N12" s="94"/>
      <c r="O12" s="94"/>
      <c r="P12" s="94"/>
      <c r="Q12" s="94"/>
      <c r="R12" s="94"/>
      <c r="S12" s="94"/>
      <c r="T12" s="98">
        <f t="shared" si="3"/>
        <v>2500</v>
      </c>
      <c r="U12" s="129" t="str">
        <f t="shared" si="4"/>
        <v>Received</v>
      </c>
      <c r="V12" s="98"/>
      <c r="W12" s="129" t="str">
        <f t="shared" si="5"/>
        <v/>
      </c>
      <c r="X12" s="94"/>
      <c r="Y12" s="132"/>
      <c r="Z12" s="133" t="str">
        <f t="shared" si="6"/>
        <v>Reserve</v>
      </c>
      <c r="AA12" s="133" t="str">
        <f>IFERROR(VLOOKUP($Z12,'Lookup 2024'!$A$2:$R$9,2,FALSE),"")</f>
        <v>Level 3</v>
      </c>
      <c r="AB12" s="133"/>
      <c r="AC12" s="133"/>
      <c r="AD12" s="133">
        <f>IFERROR(VLOOKUP($Z12,'Lookup 2024'!$A$2:$R$9,7,FALSE),"")</f>
        <v>0</v>
      </c>
      <c r="AE12" s="133"/>
      <c r="AF12" s="133">
        <f>IFERROR(VLOOKUP($Z12,'Lookup 2024'!$A$2:$R$9,8,FALSE),"")</f>
        <v>4</v>
      </c>
      <c r="AG12" s="133">
        <f>IFERROR(VLOOKUP($Z12,'Lookup 2024'!$A$2:$R$9,9,FALSE),"")</f>
        <v>2</v>
      </c>
      <c r="AH12" s="133"/>
      <c r="AI12" s="133">
        <f>IFERROR(VLOOKUP($Z12,'Lookup 2024'!$A$2:$R$9,10,FALSE),"")</f>
        <v>4</v>
      </c>
      <c r="AJ12" s="133" t="str">
        <f>IFERROR(VLOOKUP($Z12,Lookup!$A$1:$P$20,11,FALSE),"")</f>
        <v>Yes</v>
      </c>
      <c r="AK12" s="133"/>
      <c r="AL12" s="133" t="str">
        <f>IFERROR(VLOOKUP($Z12,Lookup!$A$1:$P$20,13,FALSE),"")</f>
        <v>Yes</v>
      </c>
      <c r="AM12" s="133">
        <f>IFERROR(VLOOKUP($Z12,Lookup!$A$1:$P$20,14,FALSE),"")</f>
        <v>0</v>
      </c>
      <c r="AN12" s="133">
        <f>IFERROR(VLOOKUP($Z12,Lookup!$A$1:$P$20,15,FALSE),"")</f>
        <v>0</v>
      </c>
      <c r="AO12" s="133">
        <f>IFERROR(VLOOKUP($Z12,Lookup!$A$1:$P$20,16,FALSE),"")</f>
        <v>0</v>
      </c>
      <c r="AP12" s="133">
        <f>IFERROR(VLOOKUP($Z12,'Lookup 2024'!$A$2:$R$9,17,FALSE),"")</f>
        <v>2</v>
      </c>
      <c r="AQ12" s="129"/>
      <c r="AR12" s="129"/>
      <c r="AS12" s="135"/>
      <c r="AT12" s="135"/>
      <c r="AU12" s="136">
        <f t="shared" si="7"/>
        <v>0</v>
      </c>
      <c r="AV12" s="137" t="s">
        <v>1007</v>
      </c>
      <c r="AW12" s="138"/>
      <c r="AX12" s="135"/>
      <c r="AY12" s="135"/>
      <c r="AZ12" s="135"/>
      <c r="BA12" s="135"/>
      <c r="BB12" s="135"/>
      <c r="BC12" s="135"/>
      <c r="BD12" s="135"/>
      <c r="BE12" s="135">
        <v>2</v>
      </c>
      <c r="BF12" s="135"/>
      <c r="BG12" s="139"/>
      <c r="BH12" s="139"/>
      <c r="BI12" s="139"/>
      <c r="BJ12" s="139"/>
      <c r="BK12" s="139"/>
      <c r="BL12" s="139"/>
      <c r="BM12" s="139"/>
      <c r="BN12" s="139"/>
      <c r="BO12" s="139"/>
      <c r="BP12" s="139"/>
      <c r="BQ12" s="139"/>
      <c r="BR12" s="139"/>
      <c r="BS12" s="139"/>
      <c r="BT12" s="139"/>
      <c r="BU12" s="139"/>
      <c r="BV12" s="139"/>
      <c r="BW12" s="139"/>
      <c r="BX12" s="139"/>
      <c r="BY12" s="139"/>
      <c r="BZ12" s="139"/>
    </row>
    <row r="13" spans="1:78" ht="39.75" customHeight="1">
      <c r="A13" s="126" t="s">
        <v>362</v>
      </c>
      <c r="B13" s="127" t="s">
        <v>1005</v>
      </c>
      <c r="C13" s="127" t="s">
        <v>73</v>
      </c>
      <c r="D13" s="128" t="s">
        <v>37</v>
      </c>
      <c r="E13" s="129" t="s">
        <v>40</v>
      </c>
      <c r="F13" s="129">
        <v>78217</v>
      </c>
      <c r="G13" s="129" t="s">
        <v>1006</v>
      </c>
      <c r="H13" s="130" t="s">
        <v>559</v>
      </c>
      <c r="I13" s="129" t="s">
        <v>560</v>
      </c>
      <c r="J13" s="131">
        <v>45291</v>
      </c>
      <c r="K13" s="103">
        <v>1304</v>
      </c>
      <c r="L13" s="94"/>
      <c r="M13" s="94"/>
      <c r="N13" s="94"/>
      <c r="O13" s="94"/>
      <c r="P13" s="94">
        <v>300</v>
      </c>
      <c r="Q13" s="94"/>
      <c r="R13" s="94"/>
      <c r="S13" s="94"/>
      <c r="T13" s="98">
        <f t="shared" si="3"/>
        <v>300</v>
      </c>
      <c r="U13" s="129" t="str">
        <f t="shared" si="4"/>
        <v>Received</v>
      </c>
      <c r="V13" s="98"/>
      <c r="W13" s="129" t="str">
        <f t="shared" si="5"/>
        <v/>
      </c>
      <c r="X13" s="129"/>
      <c r="Y13" s="132"/>
      <c r="Z13" s="133" t="str">
        <f t="shared" si="6"/>
        <v>Red</v>
      </c>
      <c r="AA13" s="133" t="str">
        <f>IFERROR(VLOOKUP($Z13,'Lookup 2024'!$A$2:$R$9,2,FALSE),"")</f>
        <v>Level 6</v>
      </c>
      <c r="AB13" s="133"/>
      <c r="AC13" s="134"/>
      <c r="AD13" s="133">
        <f>IFERROR(VLOOKUP($Z13,'Lookup 2024'!$A$2:$R$9,7,FALSE),"")</f>
        <v>0</v>
      </c>
      <c r="AE13" s="133"/>
      <c r="AF13" s="133">
        <f>IFERROR(VLOOKUP($Z13,'Lookup 2024'!$A$2:$R$9,8,FALSE),"")</f>
        <v>0</v>
      </c>
      <c r="AG13" s="133">
        <f>IFERROR(VLOOKUP($Z13,'Lookup 2024'!$A$2:$R$9,9,FALSE),"")</f>
        <v>0</v>
      </c>
      <c r="AH13" s="133"/>
      <c r="AI13" s="133">
        <f>IFERROR(VLOOKUP($Z13,'Lookup 2024'!$A$2:$R$9,10,FALSE),"")</f>
        <v>1</v>
      </c>
      <c r="AJ13" s="133">
        <f>IFERROR(VLOOKUP($Z13,Lookup!$A$1:$P$20,11,FALSE),"")</f>
        <v>0</v>
      </c>
      <c r="AK13" s="133"/>
      <c r="AL13" s="133">
        <f>IFERROR(VLOOKUP($Z13,Lookup!$A$1:$P$20,13,FALSE),"")</f>
        <v>0</v>
      </c>
      <c r="AM13" s="133">
        <f>IFERROR(VLOOKUP($Z13,Lookup!$A$1:$P$20,14,FALSE),"")</f>
        <v>0</v>
      </c>
      <c r="AN13" s="133">
        <f>IFERROR(VLOOKUP($Z13,Lookup!$A$1:$P$20,15,FALSE),"")</f>
        <v>0</v>
      </c>
      <c r="AO13" s="133">
        <f>IFERROR(VLOOKUP($Z13,Lookup!$A$1:$P$20,16,FALSE),"")</f>
        <v>0</v>
      </c>
      <c r="AP13" s="133">
        <f>IFERROR(VLOOKUP($Z13,'Lookup 2024'!$A$2:$R$9,17,FALSE),"")</f>
        <v>1</v>
      </c>
      <c r="AQ13" s="129"/>
      <c r="AR13" s="129"/>
      <c r="AS13" s="135"/>
      <c r="AT13" s="135"/>
      <c r="AU13" s="85"/>
      <c r="AV13" s="137"/>
      <c r="AW13" s="138"/>
      <c r="AX13" s="135"/>
      <c r="AY13" s="135"/>
      <c r="AZ13" s="135"/>
      <c r="BA13" s="135"/>
      <c r="BB13" s="135"/>
      <c r="BC13" s="135"/>
      <c r="BD13" s="135"/>
      <c r="BE13" s="135"/>
      <c r="BF13" s="135"/>
      <c r="BG13" s="139"/>
      <c r="BH13" s="139"/>
      <c r="BI13" s="139"/>
      <c r="BJ13" s="139"/>
      <c r="BK13" s="139"/>
      <c r="BL13" s="139"/>
      <c r="BM13" s="139"/>
      <c r="BN13" s="139"/>
      <c r="BO13" s="139"/>
      <c r="BP13" s="139"/>
      <c r="BQ13" s="139"/>
      <c r="BR13" s="139"/>
      <c r="BS13" s="139"/>
      <c r="BT13" s="139"/>
      <c r="BU13" s="139"/>
      <c r="BV13" s="139"/>
      <c r="BW13" s="139"/>
      <c r="BX13" s="139"/>
      <c r="BY13" s="139"/>
      <c r="BZ13" s="139"/>
    </row>
    <row r="14" spans="1:78" ht="39.75" customHeight="1">
      <c r="A14" s="126" t="s">
        <v>362</v>
      </c>
      <c r="B14" s="127" t="s">
        <v>1008</v>
      </c>
      <c r="C14" s="127" t="s">
        <v>1009</v>
      </c>
      <c r="D14" s="128" t="s">
        <v>1010</v>
      </c>
      <c r="E14" s="129" t="s">
        <v>319</v>
      </c>
      <c r="F14" s="129">
        <v>61257</v>
      </c>
      <c r="G14" s="129" t="s">
        <v>1011</v>
      </c>
      <c r="H14" s="130" t="s">
        <v>1012</v>
      </c>
      <c r="I14" s="129" t="s">
        <v>1013</v>
      </c>
      <c r="J14" s="131"/>
      <c r="K14" s="129"/>
      <c r="L14" s="94"/>
      <c r="M14" s="94">
        <v>1000</v>
      </c>
      <c r="N14" s="94"/>
      <c r="O14" s="94"/>
      <c r="P14" s="94"/>
      <c r="Q14" s="94"/>
      <c r="R14" s="94"/>
      <c r="S14" s="94"/>
      <c r="T14" s="98">
        <f t="shared" si="3"/>
        <v>1000</v>
      </c>
      <c r="U14" s="129" t="str">
        <f t="shared" si="4"/>
        <v>Received</v>
      </c>
      <c r="V14" s="98"/>
      <c r="W14" s="129" t="str">
        <f t="shared" si="5"/>
        <v/>
      </c>
      <c r="X14" s="94"/>
      <c r="Y14" s="132"/>
      <c r="Z14" s="133" t="str">
        <f t="shared" si="6"/>
        <v>Trophy</v>
      </c>
      <c r="AA14" s="133" t="str">
        <f>IFERROR(VLOOKUP($Z14,'Lookup 2024'!$A$2:$R$9,2,FALSE),"")</f>
        <v>Level 4</v>
      </c>
      <c r="AB14" s="133"/>
      <c r="AC14" s="133"/>
      <c r="AD14" s="133">
        <f>IFERROR(VLOOKUP($Z14,'Lookup 2024'!$A$2:$R$9,7,FALSE),"")</f>
        <v>0</v>
      </c>
      <c r="AE14" s="133"/>
      <c r="AF14" s="133">
        <f>IFERROR(VLOOKUP($Z14,'Lookup 2024'!$A$2:$R$9,8,FALSE),"")</f>
        <v>2</v>
      </c>
      <c r="AG14" s="133">
        <f>IFERROR(VLOOKUP($Z14,'Lookup 2024'!$A$2:$R$9,9,FALSE),"")</f>
        <v>1</v>
      </c>
      <c r="AH14" s="133"/>
      <c r="AI14" s="133">
        <f>IFERROR(VLOOKUP($Z14,'Lookup 2024'!$A$2:$R$9,10,FALSE),"")</f>
        <v>2</v>
      </c>
      <c r="AJ14" s="133" t="str">
        <f>IFERROR(VLOOKUP($Z14,Lookup!$A$1:$P$20,11,FALSE),"")</f>
        <v>Yes</v>
      </c>
      <c r="AK14" s="133"/>
      <c r="AL14" s="133" t="str">
        <f>IFERROR(VLOOKUP($Z14,Lookup!$A$1:$P$20,13,FALSE),"")</f>
        <v>Yes</v>
      </c>
      <c r="AM14" s="133">
        <f>IFERROR(VLOOKUP($Z14,Lookup!$A$1:$P$20,14,FALSE),"")</f>
        <v>0</v>
      </c>
      <c r="AN14" s="133">
        <f>IFERROR(VLOOKUP($Z14,Lookup!$A$1:$P$20,15,FALSE),"")</f>
        <v>0</v>
      </c>
      <c r="AO14" s="133">
        <f>IFERROR(VLOOKUP($Z14,Lookup!$A$1:$P$20,16,FALSE),"")</f>
        <v>0</v>
      </c>
      <c r="AP14" s="133">
        <f>IFERROR(VLOOKUP($Z14,'Lookup 2024'!$A$2:$R$9,17,FALSE),"")</f>
        <v>2</v>
      </c>
      <c r="AQ14" s="129"/>
      <c r="AR14" s="129"/>
      <c r="AS14" s="135"/>
      <c r="AT14" s="135"/>
      <c r="AU14" s="136">
        <f t="shared" ref="AU14:AU15" si="8">P14</f>
        <v>0</v>
      </c>
      <c r="AV14" s="137" t="s">
        <v>1014</v>
      </c>
      <c r="AW14" s="138"/>
      <c r="AX14" s="135"/>
      <c r="AY14" s="135"/>
      <c r="AZ14" s="135"/>
      <c r="BA14" s="135"/>
      <c r="BB14" s="135"/>
      <c r="BC14" s="135"/>
      <c r="BD14" s="135"/>
      <c r="BE14" s="135">
        <v>1</v>
      </c>
      <c r="BF14" s="135"/>
      <c r="BG14" s="139"/>
      <c r="BH14" s="139"/>
      <c r="BI14" s="139"/>
      <c r="BJ14" s="139"/>
      <c r="BK14" s="139"/>
      <c r="BL14" s="139"/>
      <c r="BM14" s="139"/>
      <c r="BN14" s="139"/>
      <c r="BO14" s="139"/>
      <c r="BP14" s="139"/>
      <c r="BQ14" s="139"/>
      <c r="BR14" s="139"/>
      <c r="BS14" s="139"/>
      <c r="BT14" s="139"/>
      <c r="BU14" s="139"/>
      <c r="BV14" s="139"/>
      <c r="BW14" s="139"/>
      <c r="BX14" s="139"/>
      <c r="BY14" s="139"/>
      <c r="BZ14" s="139"/>
    </row>
    <row r="15" spans="1:78" ht="39.75" customHeight="1">
      <c r="A15" s="126" t="s">
        <v>362</v>
      </c>
      <c r="B15" s="127" t="s">
        <v>1015</v>
      </c>
      <c r="C15" s="127" t="s">
        <v>1016</v>
      </c>
      <c r="D15" s="128" t="s">
        <v>37</v>
      </c>
      <c r="E15" s="129" t="s">
        <v>38</v>
      </c>
      <c r="F15" s="129">
        <v>78209</v>
      </c>
      <c r="G15" s="129" t="s">
        <v>634</v>
      </c>
      <c r="H15" s="130" t="s">
        <v>1017</v>
      </c>
      <c r="I15" s="129" t="s">
        <v>1015</v>
      </c>
      <c r="J15" s="131">
        <v>45323</v>
      </c>
      <c r="K15" s="129">
        <v>1504</v>
      </c>
      <c r="L15" s="94"/>
      <c r="M15" s="94">
        <v>250</v>
      </c>
      <c r="N15" s="94"/>
      <c r="O15" s="94"/>
      <c r="P15" s="94"/>
      <c r="Q15" s="94"/>
      <c r="R15" s="94"/>
      <c r="S15" s="94"/>
      <c r="T15" s="98">
        <f t="shared" si="3"/>
        <v>250</v>
      </c>
      <c r="U15" s="129" t="str">
        <f t="shared" si="4"/>
        <v>Received</v>
      </c>
      <c r="V15" s="98"/>
      <c r="W15" s="129" t="str">
        <f t="shared" si="5"/>
        <v/>
      </c>
      <c r="X15" s="94"/>
      <c r="Y15" s="132"/>
      <c r="Z15" s="133" t="str">
        <f t="shared" si="6"/>
        <v>Red</v>
      </c>
      <c r="AA15" s="133" t="str">
        <f>IFERROR(VLOOKUP($Z15,'Lookup 2024'!$A$2:$R$9,2,FALSE),"")</f>
        <v>Level 6</v>
      </c>
      <c r="AB15" s="133"/>
      <c r="AC15" s="134"/>
      <c r="AD15" s="133">
        <f>IFERROR(VLOOKUP($Z15,'Lookup 2024'!$A$2:$R$9,7,FALSE),"")</f>
        <v>0</v>
      </c>
      <c r="AE15" s="133"/>
      <c r="AF15" s="133">
        <f>IFERROR(VLOOKUP($Z15,'Lookup 2024'!$A$2:$R$9,8,FALSE),"")</f>
        <v>0</v>
      </c>
      <c r="AG15" s="133">
        <f>IFERROR(VLOOKUP($Z15,'Lookup 2024'!$A$2:$R$9,9,FALSE),"")</f>
        <v>0</v>
      </c>
      <c r="AH15" s="133"/>
      <c r="AI15" s="133">
        <f>IFERROR(VLOOKUP($Z15,'Lookup 2024'!$A$2:$R$9,10,FALSE),"")</f>
        <v>1</v>
      </c>
      <c r="AJ15" s="133">
        <f>IFERROR(VLOOKUP($Z15,Lookup!$A$1:$P$20,11,FALSE),"")</f>
        <v>0</v>
      </c>
      <c r="AK15" s="133"/>
      <c r="AL15" s="133">
        <f>IFERROR(VLOOKUP($Z15,Lookup!$A$1:$P$20,13,FALSE),"")</f>
        <v>0</v>
      </c>
      <c r="AM15" s="133">
        <f>IFERROR(VLOOKUP($Z15,Lookup!$A$1:$P$20,14,FALSE),"")</f>
        <v>0</v>
      </c>
      <c r="AN15" s="133">
        <f>IFERROR(VLOOKUP($Z15,Lookup!$A$1:$P$20,15,FALSE),"")</f>
        <v>0</v>
      </c>
      <c r="AO15" s="133">
        <f>IFERROR(VLOOKUP($Z15,Lookup!$A$1:$P$20,16,FALSE),"")</f>
        <v>0</v>
      </c>
      <c r="AP15" s="133">
        <f>IFERROR(VLOOKUP($Z15,'Lookup 2024'!$A$2:$R$9,17,FALSE),"")</f>
        <v>1</v>
      </c>
      <c r="AQ15" s="129"/>
      <c r="AR15" s="129"/>
      <c r="AS15" s="135"/>
      <c r="AT15" s="135"/>
      <c r="AU15" s="142">
        <f t="shared" si="8"/>
        <v>0</v>
      </c>
      <c r="AV15" s="137" t="s">
        <v>1004</v>
      </c>
      <c r="AW15" s="138"/>
      <c r="AX15" s="135"/>
      <c r="AY15" s="135"/>
      <c r="AZ15" s="135"/>
      <c r="BA15" s="135"/>
      <c r="BB15" s="135"/>
      <c r="BC15" s="135"/>
      <c r="BD15" s="135"/>
      <c r="BE15" s="135"/>
      <c r="BF15" s="135"/>
      <c r="BG15" s="143"/>
      <c r="BH15" s="143"/>
      <c r="BI15" s="143"/>
      <c r="BJ15" s="143"/>
      <c r="BK15" s="143"/>
      <c r="BL15" s="143"/>
      <c r="BM15" s="143"/>
      <c r="BN15" s="143"/>
      <c r="BO15" s="143"/>
      <c r="BP15" s="143"/>
      <c r="BQ15" s="143"/>
      <c r="BR15" s="143"/>
      <c r="BS15" s="143"/>
      <c r="BT15" s="143"/>
      <c r="BU15" s="143"/>
      <c r="BV15" s="139"/>
      <c r="BW15" s="139"/>
      <c r="BX15" s="139"/>
      <c r="BY15" s="139"/>
      <c r="BZ15" s="139"/>
    </row>
    <row r="16" spans="1:78" ht="39.75" customHeight="1">
      <c r="A16" s="144" t="s">
        <v>362</v>
      </c>
      <c r="B16" s="127" t="s">
        <v>1018</v>
      </c>
      <c r="C16" s="127" t="s">
        <v>1019</v>
      </c>
      <c r="D16" s="128" t="s">
        <v>48</v>
      </c>
      <c r="E16" s="129" t="s">
        <v>40</v>
      </c>
      <c r="F16" s="129">
        <v>78023</v>
      </c>
      <c r="G16" s="129" t="s">
        <v>641</v>
      </c>
      <c r="H16" s="130" t="s">
        <v>642</v>
      </c>
      <c r="I16" s="129"/>
      <c r="J16" s="131">
        <v>45268</v>
      </c>
      <c r="K16" s="103">
        <v>1202</v>
      </c>
      <c r="L16" s="94"/>
      <c r="M16" s="94"/>
      <c r="N16" s="145"/>
      <c r="O16" s="94"/>
      <c r="P16" s="94">
        <v>300</v>
      </c>
      <c r="Q16" s="94"/>
      <c r="R16" s="94"/>
      <c r="S16" s="94"/>
      <c r="T16" s="98">
        <f t="shared" si="3"/>
        <v>300</v>
      </c>
      <c r="U16" s="129" t="str">
        <f t="shared" si="4"/>
        <v>Received</v>
      </c>
      <c r="V16" s="98"/>
      <c r="W16" s="129" t="str">
        <f t="shared" si="5"/>
        <v/>
      </c>
      <c r="X16" s="129"/>
      <c r="Y16" s="132"/>
      <c r="Z16" s="133" t="str">
        <f t="shared" si="6"/>
        <v>Red</v>
      </c>
      <c r="AA16" s="133" t="str">
        <f>IFERROR(VLOOKUP($Z16,'Lookup 2024'!$A$2:$R$9,2,FALSE),"")</f>
        <v>Level 6</v>
      </c>
      <c r="AB16" s="133"/>
      <c r="AC16" s="134"/>
      <c r="AD16" s="133">
        <f>IFERROR(VLOOKUP($Z16,'Lookup 2024'!$A$2:$R$9,7,FALSE),"")</f>
        <v>0</v>
      </c>
      <c r="AE16" s="133"/>
      <c r="AF16" s="133">
        <f>IFERROR(VLOOKUP($Z16,'Lookup 2024'!$A$2:$R$9,8,FALSE),"")</f>
        <v>0</v>
      </c>
      <c r="AG16" s="133">
        <f>IFERROR(VLOOKUP($Z16,'Lookup 2024'!$A$2:$R$9,9,FALSE),"")</f>
        <v>0</v>
      </c>
      <c r="AH16" s="133"/>
      <c r="AI16" s="133">
        <f>IFERROR(VLOOKUP($Z16,'Lookup 2024'!$A$2:$R$9,10,FALSE),"")</f>
        <v>1</v>
      </c>
      <c r="AJ16" s="133">
        <f>IFERROR(VLOOKUP($Z16,Lookup!$A$1:$P$20,11,FALSE),"")</f>
        <v>0</v>
      </c>
      <c r="AK16" s="133"/>
      <c r="AL16" s="133">
        <f>IFERROR(VLOOKUP($Z16,Lookup!$A$1:$P$20,13,FALSE),"")</f>
        <v>0</v>
      </c>
      <c r="AM16" s="133">
        <f>IFERROR(VLOOKUP($Z16,Lookup!$A$1:$P$20,14,FALSE),"")</f>
        <v>0</v>
      </c>
      <c r="AN16" s="133">
        <f>IFERROR(VLOOKUP($Z16,Lookup!$A$1:$P$20,15,FALSE),"")</f>
        <v>0</v>
      </c>
      <c r="AO16" s="133">
        <f>IFERROR(VLOOKUP($Z16,Lookup!$A$1:$P$20,16,FALSE),"")</f>
        <v>0</v>
      </c>
      <c r="AP16" s="133">
        <f>IFERROR(VLOOKUP($Z16,'Lookup 2024'!$A$2:$R$9,17,FALSE),"")</f>
        <v>1</v>
      </c>
      <c r="AQ16" s="129"/>
      <c r="AR16" s="129"/>
      <c r="AS16" s="135"/>
      <c r="AT16" s="135"/>
      <c r="AU16" s="85"/>
      <c r="AV16" s="137"/>
      <c r="AW16" s="138"/>
      <c r="AX16" s="135"/>
      <c r="AY16" s="135"/>
      <c r="AZ16" s="135"/>
      <c r="BA16" s="135"/>
      <c r="BB16" s="135"/>
      <c r="BC16" s="135"/>
      <c r="BD16" s="135"/>
      <c r="BE16" s="135"/>
      <c r="BF16" s="135"/>
      <c r="BG16" s="139"/>
      <c r="BH16" s="139"/>
      <c r="BI16" s="139"/>
      <c r="BJ16" s="139"/>
      <c r="BK16" s="139"/>
      <c r="BL16" s="139"/>
      <c r="BM16" s="139"/>
      <c r="BN16" s="139"/>
      <c r="BO16" s="139"/>
      <c r="BP16" s="139"/>
      <c r="BQ16" s="139"/>
      <c r="BR16" s="139"/>
      <c r="BS16" s="139"/>
      <c r="BT16" s="139"/>
      <c r="BU16" s="139"/>
      <c r="BV16" s="139"/>
      <c r="BW16" s="139"/>
      <c r="BX16" s="139"/>
      <c r="BY16" s="139"/>
      <c r="BZ16" s="139"/>
    </row>
    <row r="17" spans="1:78" ht="39.75" customHeight="1">
      <c r="A17" s="126" t="s">
        <v>362</v>
      </c>
      <c r="B17" s="127" t="s">
        <v>1020</v>
      </c>
      <c r="D17" s="128" t="s">
        <v>37</v>
      </c>
      <c r="E17" s="129" t="s">
        <v>40</v>
      </c>
      <c r="F17" s="129">
        <v>78270</v>
      </c>
      <c r="G17" s="129" t="s">
        <v>1021</v>
      </c>
      <c r="H17" s="130" t="s">
        <v>1022</v>
      </c>
      <c r="I17" s="129"/>
      <c r="J17" s="131">
        <v>45303</v>
      </c>
      <c r="K17" s="129">
        <v>1374</v>
      </c>
      <c r="L17" s="94"/>
      <c r="M17" s="94"/>
      <c r="N17" s="94">
        <v>1500</v>
      </c>
      <c r="O17" s="94"/>
      <c r="P17" s="94"/>
      <c r="Q17" s="94"/>
      <c r="R17" s="94"/>
      <c r="S17" s="94"/>
      <c r="T17" s="98">
        <f t="shared" si="3"/>
        <v>1500</v>
      </c>
      <c r="U17" s="129" t="str">
        <f t="shared" si="4"/>
        <v>Received</v>
      </c>
      <c r="V17" s="98"/>
      <c r="W17" s="129" t="str">
        <f t="shared" si="5"/>
        <v/>
      </c>
      <c r="X17" s="129"/>
      <c r="Y17" s="132"/>
      <c r="Z17" s="133" t="str">
        <f t="shared" si="6"/>
        <v>Trophy</v>
      </c>
      <c r="AA17" s="133" t="str">
        <f>IFERROR(VLOOKUP($Z17,'Lookup 2024'!$A$2:$R$9,2,FALSE),"")</f>
        <v>Level 4</v>
      </c>
      <c r="AB17" s="133"/>
      <c r="AC17" s="134"/>
      <c r="AD17" s="133">
        <f>IFERROR(VLOOKUP($Z17,'Lookup 2024'!$A$2:$R$9,7,FALSE),"")</f>
        <v>0</v>
      </c>
      <c r="AE17" s="133"/>
      <c r="AF17" s="133">
        <f>IFERROR(VLOOKUP($Z17,'Lookup 2024'!$A$2:$R$9,8,FALSE),"")</f>
        <v>2</v>
      </c>
      <c r="AG17" s="133">
        <f>IFERROR(VLOOKUP($Z17,'Lookup 2024'!$A$2:$R$9,9,FALSE),"")</f>
        <v>1</v>
      </c>
      <c r="AH17" s="133"/>
      <c r="AI17" s="133">
        <f>IFERROR(VLOOKUP($Z17,'Lookup 2024'!$A$2:$R$9,10,FALSE),"")</f>
        <v>2</v>
      </c>
      <c r="AJ17" s="133" t="str">
        <f>IFERROR(VLOOKUP($Z17,Lookup!$A$1:$P$20,11,FALSE),"")</f>
        <v>Yes</v>
      </c>
      <c r="AK17" s="133"/>
      <c r="AL17" s="133" t="str">
        <f>IFERROR(VLOOKUP($Z17,Lookup!$A$1:$P$20,13,FALSE),"")</f>
        <v>Yes</v>
      </c>
      <c r="AM17" s="133">
        <f>IFERROR(VLOOKUP($Z17,Lookup!$A$1:$P$20,14,FALSE),"")</f>
        <v>0</v>
      </c>
      <c r="AN17" s="133">
        <f>IFERROR(VLOOKUP($Z17,Lookup!$A$1:$P$20,15,FALSE),"")</f>
        <v>0</v>
      </c>
      <c r="AO17" s="133">
        <f>IFERROR(VLOOKUP($Z17,Lookup!$A$1:$P$20,16,FALSE),"")</f>
        <v>0</v>
      </c>
      <c r="AP17" s="133">
        <f>IFERROR(VLOOKUP($Z17,'Lookup 2024'!$A$2:$R$9,17,FALSE),"")</f>
        <v>2</v>
      </c>
      <c r="AQ17" s="129"/>
      <c r="AR17" s="129"/>
      <c r="AS17" s="135"/>
      <c r="AT17" s="135"/>
      <c r="AU17" s="85"/>
      <c r="AV17" s="137"/>
      <c r="AW17" s="138"/>
      <c r="AX17" s="135"/>
      <c r="AY17" s="135"/>
      <c r="AZ17" s="135"/>
      <c r="BA17" s="135"/>
      <c r="BB17" s="135"/>
      <c r="BC17" s="135"/>
      <c r="BD17" s="135"/>
      <c r="BE17" s="135"/>
      <c r="BF17" s="135"/>
      <c r="BG17" s="139"/>
      <c r="BH17" s="139"/>
      <c r="BI17" s="139"/>
      <c r="BJ17" s="139"/>
      <c r="BK17" s="139"/>
      <c r="BL17" s="139"/>
      <c r="BM17" s="139"/>
      <c r="BN17" s="139"/>
      <c r="BO17" s="139"/>
      <c r="BP17" s="139"/>
      <c r="BQ17" s="139"/>
      <c r="BR17" s="139"/>
      <c r="BS17" s="139"/>
      <c r="BT17" s="139"/>
      <c r="BU17" s="139"/>
      <c r="BV17" s="139"/>
      <c r="BW17" s="139"/>
      <c r="BX17" s="139"/>
      <c r="BY17" s="139"/>
      <c r="BZ17" s="139"/>
    </row>
    <row r="18" spans="1:78" ht="39.75" customHeight="1">
      <c r="A18" s="126" t="s">
        <v>362</v>
      </c>
      <c r="B18" s="127" t="s">
        <v>99</v>
      </c>
      <c r="C18" s="127" t="s">
        <v>1023</v>
      </c>
      <c r="D18" s="128" t="s">
        <v>1024</v>
      </c>
      <c r="E18" s="129" t="s">
        <v>40</v>
      </c>
      <c r="F18" s="129">
        <v>78121</v>
      </c>
      <c r="G18" s="129" t="s">
        <v>1025</v>
      </c>
      <c r="H18" s="130" t="s">
        <v>990</v>
      </c>
      <c r="I18" s="129" t="s">
        <v>99</v>
      </c>
      <c r="J18" s="131">
        <v>45246</v>
      </c>
      <c r="K18" s="103">
        <v>1075</v>
      </c>
      <c r="L18" s="94"/>
      <c r="M18" s="94">
        <v>250</v>
      </c>
      <c r="N18" s="94"/>
      <c r="O18" s="94"/>
      <c r="P18" s="94"/>
      <c r="Q18" s="94"/>
      <c r="R18" s="94"/>
      <c r="S18" s="94"/>
      <c r="T18" s="98">
        <f t="shared" si="3"/>
        <v>250</v>
      </c>
      <c r="U18" s="129" t="str">
        <f t="shared" si="4"/>
        <v>Received</v>
      </c>
      <c r="V18" s="98"/>
      <c r="W18" s="129" t="str">
        <f t="shared" si="5"/>
        <v/>
      </c>
      <c r="X18" s="94"/>
      <c r="Y18" s="132"/>
      <c r="Z18" s="133" t="str">
        <f t="shared" si="6"/>
        <v>Red</v>
      </c>
      <c r="AA18" s="133" t="str">
        <f>IFERROR(VLOOKUP($Z18,'Lookup 2024'!$A$2:$R$9,2,FALSE),"")</f>
        <v>Level 6</v>
      </c>
      <c r="AB18" s="133"/>
      <c r="AC18" s="134"/>
      <c r="AD18" s="133">
        <f>IFERROR(VLOOKUP($Z18,'Lookup 2024'!$A$2:$R$9,7,FALSE),"")</f>
        <v>0</v>
      </c>
      <c r="AE18" s="133"/>
      <c r="AF18" s="133">
        <f>IFERROR(VLOOKUP($Z18,'Lookup 2024'!$A$2:$R$9,8,FALSE),"")</f>
        <v>0</v>
      </c>
      <c r="AG18" s="133">
        <f>IFERROR(VLOOKUP($Z18,'Lookup 2024'!$A$2:$R$9,9,FALSE),"")</f>
        <v>0</v>
      </c>
      <c r="AH18" s="133"/>
      <c r="AI18" s="133">
        <f>IFERROR(VLOOKUP($Z18,'Lookup 2024'!$A$2:$R$9,10,FALSE),"")</f>
        <v>1</v>
      </c>
      <c r="AJ18" s="133">
        <f>IFERROR(VLOOKUP($Z18,Lookup!$A$1:$P$20,11,FALSE),"")</f>
        <v>0</v>
      </c>
      <c r="AK18" s="133"/>
      <c r="AL18" s="133">
        <f>IFERROR(VLOOKUP($Z18,Lookup!$A$1:$P$20,13,FALSE),"")</f>
        <v>0</v>
      </c>
      <c r="AM18" s="133">
        <f>IFERROR(VLOOKUP($Z18,Lookup!$A$1:$P$20,14,FALSE),"")</f>
        <v>0</v>
      </c>
      <c r="AN18" s="133">
        <f>IFERROR(VLOOKUP($Z18,Lookup!$A$1:$P$20,15,FALSE),"")</f>
        <v>0</v>
      </c>
      <c r="AO18" s="133">
        <f>IFERROR(VLOOKUP($Z18,Lookup!$A$1:$P$20,16,FALSE),"")</f>
        <v>0</v>
      </c>
      <c r="AP18" s="133">
        <f>IFERROR(VLOOKUP($Z18,'Lookup 2024'!$A$2:$R$9,17,FALSE),"")</f>
        <v>1</v>
      </c>
      <c r="AQ18" s="129"/>
      <c r="AR18" s="129"/>
      <c r="AS18" s="135"/>
      <c r="AT18" s="135"/>
      <c r="AU18" s="136">
        <f>P18</f>
        <v>0</v>
      </c>
      <c r="AV18" s="137" t="s">
        <v>1014</v>
      </c>
      <c r="AW18" s="138"/>
      <c r="AX18" s="135"/>
      <c r="AY18" s="135"/>
      <c r="AZ18" s="135"/>
      <c r="BA18" s="135"/>
      <c r="BB18" s="135"/>
      <c r="BC18" s="135"/>
      <c r="BD18" s="135"/>
      <c r="BE18" s="135">
        <v>1</v>
      </c>
      <c r="BF18" s="135"/>
      <c r="BG18" s="139"/>
      <c r="BH18" s="139"/>
      <c r="BI18" s="139"/>
      <c r="BJ18" s="139"/>
      <c r="BK18" s="139"/>
      <c r="BL18" s="139"/>
      <c r="BM18" s="139"/>
      <c r="BN18" s="139"/>
      <c r="BO18" s="139"/>
      <c r="BP18" s="139"/>
      <c r="BQ18" s="139"/>
      <c r="BR18" s="139"/>
      <c r="BS18" s="139"/>
      <c r="BT18" s="139"/>
      <c r="BU18" s="139"/>
      <c r="BV18" s="139"/>
      <c r="BW18" s="139"/>
      <c r="BX18" s="139"/>
      <c r="BY18" s="139"/>
      <c r="BZ18" s="139"/>
    </row>
    <row r="19" spans="1:78" ht="39.75" customHeight="1">
      <c r="A19" s="126" t="s">
        <v>362</v>
      </c>
      <c r="B19" s="127" t="s">
        <v>418</v>
      </c>
      <c r="C19" s="127" t="s">
        <v>419</v>
      </c>
      <c r="D19" s="128" t="s">
        <v>115</v>
      </c>
      <c r="E19" s="129" t="s">
        <v>40</v>
      </c>
      <c r="F19" s="129">
        <v>78064</v>
      </c>
      <c r="G19" s="129"/>
      <c r="H19" s="130"/>
      <c r="I19" s="129"/>
      <c r="J19" s="131">
        <v>45099</v>
      </c>
      <c r="K19" s="103">
        <v>8453</v>
      </c>
      <c r="L19" s="94"/>
      <c r="M19" s="94">
        <v>250</v>
      </c>
      <c r="N19" s="94"/>
      <c r="O19" s="94"/>
      <c r="P19" s="94"/>
      <c r="Q19" s="94"/>
      <c r="R19" s="94"/>
      <c r="S19" s="94"/>
      <c r="T19" s="98">
        <f t="shared" si="3"/>
        <v>250</v>
      </c>
      <c r="U19" s="129" t="str">
        <f t="shared" si="4"/>
        <v>Received</v>
      </c>
      <c r="V19" s="98"/>
      <c r="W19" s="129" t="str">
        <f t="shared" si="5"/>
        <v/>
      </c>
      <c r="X19" s="129"/>
      <c r="Y19" s="132"/>
      <c r="Z19" s="133" t="str">
        <f t="shared" si="6"/>
        <v>Red</v>
      </c>
      <c r="AA19" s="133" t="str">
        <f>IFERROR(VLOOKUP($Z19,'Lookup 2024'!$A$2:$R$9,2,FALSE),"")</f>
        <v>Level 6</v>
      </c>
      <c r="AB19" s="133"/>
      <c r="AC19" s="134"/>
      <c r="AD19" s="133">
        <f>IFERROR(VLOOKUP($Z19,'Lookup 2024'!$A$2:$R$9,7,FALSE),"")</f>
        <v>0</v>
      </c>
      <c r="AE19" s="133"/>
      <c r="AF19" s="133">
        <f>IFERROR(VLOOKUP($Z19,'Lookup 2024'!$A$2:$R$9,8,FALSE),"")</f>
        <v>0</v>
      </c>
      <c r="AG19" s="133">
        <f>IFERROR(VLOOKUP($Z19,'Lookup 2024'!$A$2:$R$9,9,FALSE),"")</f>
        <v>0</v>
      </c>
      <c r="AH19" s="133"/>
      <c r="AI19" s="133">
        <f>IFERROR(VLOOKUP($Z19,'Lookup 2024'!$A$2:$R$9,10,FALSE),"")</f>
        <v>1</v>
      </c>
      <c r="AJ19" s="133">
        <f>IFERROR(VLOOKUP($Z19,Lookup!$A$1:$P$20,11,FALSE),"")</f>
        <v>0</v>
      </c>
      <c r="AK19" s="133"/>
      <c r="AL19" s="133">
        <f>IFERROR(VLOOKUP($Z19,Lookup!$A$1:$P$20,13,FALSE),"")</f>
        <v>0</v>
      </c>
      <c r="AM19" s="133">
        <f>IFERROR(VLOOKUP($Z19,Lookup!$A$1:$P$20,14,FALSE),"")</f>
        <v>0</v>
      </c>
      <c r="AN19" s="133">
        <f>IFERROR(VLOOKUP($Z19,Lookup!$A$1:$P$20,15,FALSE),"")</f>
        <v>0</v>
      </c>
      <c r="AO19" s="133">
        <f>IFERROR(VLOOKUP($Z19,Lookup!$A$1:$P$20,16,FALSE),"")</f>
        <v>0</v>
      </c>
      <c r="AP19" s="133">
        <f>IFERROR(VLOOKUP($Z19,'Lookup 2024'!$A$2:$R$9,17,FALSE),"")</f>
        <v>1</v>
      </c>
      <c r="AQ19" s="129"/>
      <c r="AR19" s="129"/>
      <c r="AS19" s="135"/>
      <c r="AT19" s="135"/>
      <c r="AU19" s="85"/>
      <c r="AV19" s="137"/>
      <c r="AW19" s="138"/>
      <c r="AX19" s="135"/>
      <c r="AY19" s="135"/>
      <c r="AZ19" s="135"/>
      <c r="BA19" s="135"/>
      <c r="BB19" s="135"/>
      <c r="BC19" s="135"/>
      <c r="BD19" s="135"/>
      <c r="BE19" s="135"/>
      <c r="BF19" s="135"/>
      <c r="BG19" s="139"/>
      <c r="BH19" s="139"/>
      <c r="BI19" s="139"/>
      <c r="BJ19" s="139"/>
      <c r="BK19" s="139"/>
      <c r="BL19" s="139"/>
      <c r="BM19" s="139"/>
      <c r="BN19" s="139"/>
      <c r="BO19" s="139"/>
      <c r="BP19" s="139"/>
      <c r="BQ19" s="139"/>
      <c r="BR19" s="139"/>
      <c r="BS19" s="139"/>
      <c r="BT19" s="139"/>
      <c r="BU19" s="139"/>
      <c r="BV19" s="139"/>
      <c r="BW19" s="139"/>
      <c r="BX19" s="139"/>
      <c r="BY19" s="139"/>
      <c r="BZ19" s="139"/>
    </row>
    <row r="20" spans="1:78" ht="39.75" customHeight="1">
      <c r="A20" s="126" t="s">
        <v>362</v>
      </c>
      <c r="B20" s="127" t="s">
        <v>1026</v>
      </c>
      <c r="C20" s="127" t="s">
        <v>655</v>
      </c>
      <c r="D20" s="128" t="s">
        <v>107</v>
      </c>
      <c r="E20" s="129" t="s">
        <v>40</v>
      </c>
      <c r="F20" s="129">
        <v>78016</v>
      </c>
      <c r="G20" s="129" t="s">
        <v>1027</v>
      </c>
      <c r="H20" s="130" t="s">
        <v>1028</v>
      </c>
      <c r="I20" s="129" t="s">
        <v>1029</v>
      </c>
      <c r="J20" s="131">
        <v>45266</v>
      </c>
      <c r="K20" s="103">
        <v>1183</v>
      </c>
      <c r="L20" s="94"/>
      <c r="M20" s="94">
        <v>500</v>
      </c>
      <c r="N20" s="145"/>
      <c r="O20" s="94"/>
      <c r="P20" s="94"/>
      <c r="Q20" s="94"/>
      <c r="R20" s="94"/>
      <c r="S20" s="94"/>
      <c r="T20" s="98">
        <f t="shared" si="3"/>
        <v>500</v>
      </c>
      <c r="U20" s="129" t="str">
        <f t="shared" si="4"/>
        <v>Received</v>
      </c>
      <c r="V20" s="98"/>
      <c r="W20" s="129" t="str">
        <f t="shared" si="5"/>
        <v/>
      </c>
      <c r="X20" s="129"/>
      <c r="Y20" s="132"/>
      <c r="Z20" s="133" t="str">
        <f t="shared" si="6"/>
        <v>Blue</v>
      </c>
      <c r="AA20" s="133" t="str">
        <f>IFERROR(VLOOKUP($Z20,'Lookup 2024'!$A$2:$R$9,2,FALSE),"")</f>
        <v>Level 5</v>
      </c>
      <c r="AB20" s="133"/>
      <c r="AC20" s="134"/>
      <c r="AD20" s="133">
        <f>IFERROR(VLOOKUP($Z20,'Lookup 2024'!$A$2:$R$9,7,FALSE),"")</f>
        <v>0</v>
      </c>
      <c r="AE20" s="133"/>
      <c r="AF20" s="133">
        <f>IFERROR(VLOOKUP($Z20,'Lookup 2024'!$A$2:$R$9,8,FALSE),"")</f>
        <v>0</v>
      </c>
      <c r="AG20" s="133">
        <f>IFERROR(VLOOKUP($Z20,'Lookup 2024'!$A$2:$R$9,9,FALSE),"")</f>
        <v>1</v>
      </c>
      <c r="AH20" s="133"/>
      <c r="AI20" s="133">
        <f>IFERROR(VLOOKUP($Z20,'Lookup 2024'!$A$2:$R$9,10,FALSE),"")</f>
        <v>2</v>
      </c>
      <c r="AJ20" s="133">
        <f>IFERROR(VLOOKUP($Z20,Lookup!$A$1:$P$20,11,FALSE),"")</f>
        <v>0</v>
      </c>
      <c r="AK20" s="133"/>
      <c r="AL20" s="133">
        <f>IFERROR(VLOOKUP($Z20,Lookup!$A$1:$P$20,13,FALSE),"")</f>
        <v>0</v>
      </c>
      <c r="AM20" s="133">
        <f>IFERROR(VLOOKUP($Z20,Lookup!$A$1:$P$20,14,FALSE),"")</f>
        <v>0</v>
      </c>
      <c r="AN20" s="133">
        <f>IFERROR(VLOOKUP($Z20,Lookup!$A$1:$P$20,15,FALSE),"")</f>
        <v>0</v>
      </c>
      <c r="AO20" s="133">
        <f>IFERROR(VLOOKUP($Z20,Lookup!$A$1:$P$20,16,FALSE),"")</f>
        <v>0</v>
      </c>
      <c r="AP20" s="133">
        <f>IFERROR(VLOOKUP($Z20,'Lookup 2024'!$A$2:$R$9,17,FALSE),"")</f>
        <v>1</v>
      </c>
      <c r="AQ20" s="129"/>
      <c r="AR20" s="129"/>
      <c r="AS20" s="135"/>
      <c r="AT20" s="135"/>
      <c r="AU20" s="85"/>
      <c r="AV20" s="137"/>
      <c r="AW20" s="138"/>
      <c r="AX20" s="135"/>
      <c r="AY20" s="135"/>
      <c r="AZ20" s="135"/>
      <c r="BA20" s="135"/>
      <c r="BB20" s="135"/>
      <c r="BC20" s="135"/>
      <c r="BD20" s="135"/>
      <c r="BE20" s="135"/>
      <c r="BF20" s="135"/>
      <c r="BG20" s="139"/>
      <c r="BH20" s="139"/>
      <c r="BI20" s="139"/>
      <c r="BJ20" s="139"/>
      <c r="BK20" s="139"/>
      <c r="BL20" s="139"/>
      <c r="BM20" s="139"/>
      <c r="BN20" s="139"/>
      <c r="BO20" s="139"/>
      <c r="BP20" s="139"/>
      <c r="BQ20" s="139"/>
      <c r="BR20" s="139"/>
      <c r="BS20" s="139"/>
      <c r="BT20" s="139"/>
      <c r="BU20" s="139"/>
      <c r="BV20" s="143"/>
      <c r="BW20" s="143"/>
      <c r="BX20" s="143"/>
      <c r="BY20" s="143"/>
      <c r="BZ20" s="143"/>
    </row>
    <row r="21" spans="1:78" ht="39.75" customHeight="1">
      <c r="A21" s="126" t="s">
        <v>362</v>
      </c>
      <c r="B21" s="127" t="s">
        <v>1030</v>
      </c>
      <c r="C21" s="140" t="s">
        <v>1031</v>
      </c>
      <c r="D21" s="128" t="s">
        <v>68</v>
      </c>
      <c r="E21" s="129" t="s">
        <v>40</v>
      </c>
      <c r="F21" s="129">
        <v>77002</v>
      </c>
      <c r="G21" s="129"/>
      <c r="H21" s="130"/>
      <c r="I21" s="129" t="s">
        <v>1032</v>
      </c>
      <c r="J21" s="131">
        <v>45303</v>
      </c>
      <c r="K21" s="129">
        <v>1374</v>
      </c>
      <c r="L21" s="94"/>
      <c r="M21" s="94"/>
      <c r="N21" s="94"/>
      <c r="O21" s="94">
        <v>3000</v>
      </c>
      <c r="P21" s="94"/>
      <c r="Q21" s="94"/>
      <c r="R21" s="94"/>
      <c r="S21" s="94"/>
      <c r="T21" s="98">
        <f t="shared" si="3"/>
        <v>3000</v>
      </c>
      <c r="U21" s="129" t="str">
        <f t="shared" si="4"/>
        <v>Received</v>
      </c>
      <c r="V21" s="98"/>
      <c r="W21" s="129" t="str">
        <f t="shared" si="5"/>
        <v/>
      </c>
      <c r="X21" s="129"/>
      <c r="Y21" s="132"/>
      <c r="Z21" s="133" t="str">
        <f t="shared" si="6"/>
        <v>Reserve</v>
      </c>
      <c r="AA21" s="133" t="str">
        <f>IFERROR(VLOOKUP($Z21,'Lookup 2024'!$A$2:$R$9,2,FALSE),"")</f>
        <v>Level 3</v>
      </c>
      <c r="AB21" s="133"/>
      <c r="AC21" s="134"/>
      <c r="AD21" s="133">
        <f>IFERROR(VLOOKUP($Z21,'Lookup 2024'!$A$2:$R$9,7,FALSE),"")</f>
        <v>0</v>
      </c>
      <c r="AE21" s="133"/>
      <c r="AF21" s="133">
        <f>IFERROR(VLOOKUP($Z21,'Lookup 2024'!$A$2:$R$9,8,FALSE),"")</f>
        <v>4</v>
      </c>
      <c r="AG21" s="133">
        <f>IFERROR(VLOOKUP($Z21,'Lookup 2024'!$A$2:$R$9,9,FALSE),"")</f>
        <v>2</v>
      </c>
      <c r="AH21" s="133"/>
      <c r="AI21" s="133">
        <f>IFERROR(VLOOKUP($Z21,'Lookup 2024'!$A$2:$R$9,10,FALSE),"")</f>
        <v>4</v>
      </c>
      <c r="AJ21" s="133" t="str">
        <f>IFERROR(VLOOKUP($Z21,Lookup!$A$1:$P$20,11,FALSE),"")</f>
        <v>Yes</v>
      </c>
      <c r="AK21" s="133"/>
      <c r="AL21" s="133" t="str">
        <f>IFERROR(VLOOKUP($Z21,Lookup!$A$1:$P$20,13,FALSE),"")</f>
        <v>Yes</v>
      </c>
      <c r="AM21" s="133">
        <f>IFERROR(VLOOKUP($Z21,Lookup!$A$1:$P$20,14,FALSE),"")</f>
        <v>0</v>
      </c>
      <c r="AN21" s="133">
        <f>IFERROR(VLOOKUP($Z21,Lookup!$A$1:$P$20,15,FALSE),"")</f>
        <v>0</v>
      </c>
      <c r="AO21" s="133">
        <f>IFERROR(VLOOKUP($Z21,Lookup!$A$1:$P$20,16,FALSE),"")</f>
        <v>0</v>
      </c>
      <c r="AP21" s="133">
        <f>IFERROR(VLOOKUP($Z21,'Lookup 2024'!$A$2:$R$9,17,FALSE),"")</f>
        <v>2</v>
      </c>
      <c r="AQ21" s="129"/>
      <c r="AR21" s="129"/>
      <c r="AS21" s="135"/>
      <c r="AT21" s="135"/>
      <c r="AU21" s="85"/>
      <c r="AV21" s="137"/>
      <c r="AW21" s="138"/>
      <c r="AX21" s="135"/>
      <c r="AY21" s="135"/>
      <c r="AZ21" s="135"/>
      <c r="BA21" s="135"/>
      <c r="BB21" s="135"/>
      <c r="BC21" s="135"/>
      <c r="BD21" s="135"/>
      <c r="BE21" s="135"/>
      <c r="BF21" s="135"/>
      <c r="BG21" s="139"/>
      <c r="BH21" s="139"/>
      <c r="BI21" s="139"/>
      <c r="BJ21" s="139"/>
      <c r="BK21" s="139"/>
      <c r="BL21" s="139"/>
      <c r="BM21" s="139"/>
      <c r="BN21" s="139"/>
      <c r="BO21" s="139"/>
      <c r="BP21" s="139"/>
      <c r="BQ21" s="139"/>
      <c r="BR21" s="139"/>
      <c r="BS21" s="139"/>
      <c r="BT21" s="139"/>
      <c r="BU21" s="139"/>
      <c r="BV21" s="139"/>
      <c r="BW21" s="139"/>
      <c r="BX21" s="139"/>
      <c r="BY21" s="139"/>
      <c r="BZ21" s="139"/>
    </row>
    <row r="22" spans="1:78" ht="39.75" customHeight="1">
      <c r="A22" s="126" t="s">
        <v>362</v>
      </c>
      <c r="B22" s="127" t="s">
        <v>458</v>
      </c>
      <c r="C22" s="127" t="s">
        <v>1033</v>
      </c>
      <c r="D22" s="128" t="s">
        <v>150</v>
      </c>
      <c r="E22" s="129" t="s">
        <v>40</v>
      </c>
      <c r="F22" s="129">
        <v>78861</v>
      </c>
      <c r="G22" s="129"/>
      <c r="H22" s="130"/>
      <c r="I22" s="129"/>
      <c r="J22" s="131">
        <v>45246</v>
      </c>
      <c r="K22" s="103">
        <v>1075</v>
      </c>
      <c r="L22" s="94"/>
      <c r="M22" s="94"/>
      <c r="N22" s="94"/>
      <c r="O22" s="94"/>
      <c r="P22" s="94">
        <v>300</v>
      </c>
      <c r="Q22" s="94"/>
      <c r="R22" s="94"/>
      <c r="S22" s="94"/>
      <c r="T22" s="98">
        <f t="shared" si="3"/>
        <v>300</v>
      </c>
      <c r="U22" s="129" t="str">
        <f t="shared" si="4"/>
        <v>Received</v>
      </c>
      <c r="V22" s="98"/>
      <c r="W22" s="129" t="str">
        <f t="shared" si="5"/>
        <v/>
      </c>
      <c r="X22" s="129"/>
      <c r="Y22" s="132"/>
      <c r="Z22" s="133" t="str">
        <f t="shared" si="6"/>
        <v>Red</v>
      </c>
      <c r="AA22" s="133" t="str">
        <f>IFERROR(VLOOKUP($Z22,'Lookup 2024'!$A$2:$R$9,2,FALSE),"")</f>
        <v>Level 6</v>
      </c>
      <c r="AB22" s="133"/>
      <c r="AC22" s="134"/>
      <c r="AD22" s="133">
        <f>IFERROR(VLOOKUP($Z22,'Lookup 2024'!$A$2:$R$9,7,FALSE),"")</f>
        <v>0</v>
      </c>
      <c r="AE22" s="133"/>
      <c r="AF22" s="133">
        <f>IFERROR(VLOOKUP($Z22,'Lookup 2024'!$A$2:$R$9,8,FALSE),"")</f>
        <v>0</v>
      </c>
      <c r="AG22" s="133">
        <f>IFERROR(VLOOKUP($Z22,'Lookup 2024'!$A$2:$R$9,9,FALSE),"")</f>
        <v>0</v>
      </c>
      <c r="AH22" s="133"/>
      <c r="AI22" s="133">
        <f>IFERROR(VLOOKUP($Z22,'Lookup 2024'!$A$2:$R$9,10,FALSE),"")</f>
        <v>1</v>
      </c>
      <c r="AJ22" s="133">
        <f>IFERROR(VLOOKUP($Z22,Lookup!$A$1:$P$20,11,FALSE),"")</f>
        <v>0</v>
      </c>
      <c r="AK22" s="133"/>
      <c r="AL22" s="133">
        <f>IFERROR(VLOOKUP($Z22,Lookup!$A$1:$P$20,13,FALSE),"")</f>
        <v>0</v>
      </c>
      <c r="AM22" s="133">
        <f>IFERROR(VLOOKUP($Z22,Lookup!$A$1:$P$20,14,FALSE),"")</f>
        <v>0</v>
      </c>
      <c r="AN22" s="133">
        <f>IFERROR(VLOOKUP($Z22,Lookup!$A$1:$P$20,15,FALSE),"")</f>
        <v>0</v>
      </c>
      <c r="AO22" s="133">
        <f>IFERROR(VLOOKUP($Z22,Lookup!$A$1:$P$20,16,FALSE),"")</f>
        <v>0</v>
      </c>
      <c r="AP22" s="133">
        <f>IFERROR(VLOOKUP($Z22,'Lookup 2024'!$A$2:$R$9,17,FALSE),"")</f>
        <v>1</v>
      </c>
      <c r="AQ22" s="129"/>
      <c r="AR22" s="129"/>
      <c r="AS22" s="135"/>
      <c r="AT22" s="135"/>
      <c r="AU22" s="85"/>
      <c r="AV22" s="137"/>
      <c r="AW22" s="138"/>
      <c r="AX22" s="135"/>
      <c r="AY22" s="135"/>
      <c r="AZ22" s="135"/>
      <c r="BA22" s="135"/>
      <c r="BB22" s="135"/>
      <c r="BC22" s="135"/>
      <c r="BD22" s="135"/>
      <c r="BE22" s="135"/>
      <c r="BF22" s="135"/>
      <c r="BG22" s="139"/>
      <c r="BH22" s="139"/>
      <c r="BI22" s="139"/>
      <c r="BJ22" s="139"/>
      <c r="BK22" s="139"/>
      <c r="BL22" s="139"/>
      <c r="BM22" s="139"/>
      <c r="BN22" s="139"/>
      <c r="BO22" s="139"/>
      <c r="BP22" s="139"/>
      <c r="BQ22" s="139"/>
      <c r="BR22" s="139"/>
      <c r="BS22" s="139"/>
      <c r="BT22" s="139"/>
      <c r="BU22" s="139"/>
      <c r="BV22" s="139"/>
      <c r="BW22" s="139"/>
      <c r="BX22" s="139"/>
      <c r="BY22" s="139"/>
      <c r="BZ22" s="139"/>
    </row>
    <row r="23" spans="1:78" ht="39.75" customHeight="1">
      <c r="A23" s="126" t="s">
        <v>362</v>
      </c>
      <c r="B23" s="127" t="s">
        <v>1034</v>
      </c>
      <c r="C23" s="127" t="s">
        <v>1035</v>
      </c>
      <c r="D23" s="128" t="s">
        <v>37</v>
      </c>
      <c r="E23" s="129" t="s">
        <v>40</v>
      </c>
      <c r="F23" s="129">
        <v>78216</v>
      </c>
      <c r="G23" s="129" t="s">
        <v>1036</v>
      </c>
      <c r="H23" s="130" t="s">
        <v>1037</v>
      </c>
      <c r="I23" s="129" t="s">
        <v>1038</v>
      </c>
      <c r="J23" s="131">
        <v>45278</v>
      </c>
      <c r="K23" s="103">
        <v>1231</v>
      </c>
      <c r="L23" s="94"/>
      <c r="M23" s="94">
        <v>1000</v>
      </c>
      <c r="N23" s="94"/>
      <c r="O23" s="94"/>
      <c r="P23" s="94"/>
      <c r="Q23" s="94"/>
      <c r="R23" s="94"/>
      <c r="S23" s="94"/>
      <c r="T23" s="98">
        <f t="shared" si="3"/>
        <v>1000</v>
      </c>
      <c r="U23" s="129" t="str">
        <f t="shared" si="4"/>
        <v>Received</v>
      </c>
      <c r="V23" s="98"/>
      <c r="W23" s="129" t="str">
        <f t="shared" si="5"/>
        <v/>
      </c>
      <c r="X23" s="94"/>
      <c r="Y23" s="132"/>
      <c r="Z23" s="133" t="str">
        <f t="shared" si="6"/>
        <v>Trophy</v>
      </c>
      <c r="AA23" s="133" t="str">
        <f>IFERROR(VLOOKUP($Z23,'Lookup 2024'!$A$2:$R$9,2,FALSE),"")</f>
        <v>Level 4</v>
      </c>
      <c r="AB23" s="133"/>
      <c r="AC23" s="133"/>
      <c r="AD23" s="133">
        <f>IFERROR(VLOOKUP($Z23,'Lookup 2024'!$A$2:$R$9,7,FALSE),"")</f>
        <v>0</v>
      </c>
      <c r="AE23" s="133"/>
      <c r="AF23" s="133">
        <f>IFERROR(VLOOKUP($Z23,'Lookup 2024'!$A$2:$R$9,8,FALSE),"")</f>
        <v>2</v>
      </c>
      <c r="AG23" s="133">
        <f>IFERROR(VLOOKUP($Z23,'Lookup 2024'!$A$2:$R$9,9,FALSE),"")</f>
        <v>1</v>
      </c>
      <c r="AH23" s="133"/>
      <c r="AI23" s="133">
        <f>IFERROR(VLOOKUP($Z23,'Lookup 2024'!$A$2:$R$9,10,FALSE),"")</f>
        <v>2</v>
      </c>
      <c r="AJ23" s="133" t="str">
        <f>IFERROR(VLOOKUP($Z23,Lookup!$A$1:$P$20,11,FALSE),"")</f>
        <v>Yes</v>
      </c>
      <c r="AK23" s="133"/>
      <c r="AL23" s="133" t="str">
        <f>IFERROR(VLOOKUP($Z23,Lookup!$A$1:$P$20,13,FALSE),"")</f>
        <v>Yes</v>
      </c>
      <c r="AM23" s="133">
        <f>IFERROR(VLOOKUP($Z23,Lookup!$A$1:$P$20,14,FALSE),"")</f>
        <v>0</v>
      </c>
      <c r="AN23" s="133">
        <f>IFERROR(VLOOKUP($Z23,Lookup!$A$1:$P$20,15,FALSE),"")</f>
        <v>0</v>
      </c>
      <c r="AO23" s="133">
        <f>IFERROR(VLOOKUP($Z23,Lookup!$A$1:$P$20,16,FALSE),"")</f>
        <v>0</v>
      </c>
      <c r="AP23" s="133">
        <f>IFERROR(VLOOKUP($Z23,'Lookup 2024'!$A$2:$R$9,17,FALSE),"")</f>
        <v>2</v>
      </c>
      <c r="AQ23" s="129"/>
      <c r="AR23" s="129"/>
      <c r="AS23" s="135"/>
      <c r="AT23" s="135"/>
      <c r="AU23" s="136">
        <f t="shared" ref="AU23:AU25" si="9">P23</f>
        <v>0</v>
      </c>
      <c r="AV23" s="137" t="s">
        <v>1039</v>
      </c>
      <c r="AW23" s="138"/>
      <c r="AX23" s="135"/>
      <c r="AY23" s="135"/>
      <c r="AZ23" s="135"/>
      <c r="BA23" s="135"/>
      <c r="BB23" s="135"/>
      <c r="BC23" s="135"/>
      <c r="BD23" s="135"/>
      <c r="BE23" s="135"/>
      <c r="BF23" s="135"/>
      <c r="BG23" s="139"/>
      <c r="BH23" s="139"/>
      <c r="BI23" s="139"/>
      <c r="BJ23" s="139"/>
      <c r="BK23" s="139"/>
      <c r="BL23" s="139"/>
      <c r="BM23" s="139"/>
      <c r="BN23" s="139"/>
      <c r="BO23" s="139"/>
      <c r="BP23" s="139"/>
      <c r="BQ23" s="139"/>
      <c r="BR23" s="139"/>
      <c r="BS23" s="139"/>
      <c r="BT23" s="139"/>
      <c r="BU23" s="139"/>
      <c r="BV23" s="139"/>
      <c r="BW23" s="139"/>
      <c r="BX23" s="139"/>
      <c r="BY23" s="139"/>
      <c r="BZ23" s="139"/>
    </row>
    <row r="24" spans="1:78" ht="39.75" customHeight="1">
      <c r="A24" s="126" t="s">
        <v>362</v>
      </c>
      <c r="B24" s="127" t="s">
        <v>1034</v>
      </c>
      <c r="C24" s="127" t="s">
        <v>1035</v>
      </c>
      <c r="D24" s="128" t="s">
        <v>37</v>
      </c>
      <c r="E24" s="129" t="s">
        <v>40</v>
      </c>
      <c r="F24" s="129">
        <v>78216</v>
      </c>
      <c r="G24" s="129" t="s">
        <v>1036</v>
      </c>
      <c r="H24" s="130" t="s">
        <v>1037</v>
      </c>
      <c r="I24" s="129" t="s">
        <v>1038</v>
      </c>
      <c r="J24" s="131">
        <v>45278</v>
      </c>
      <c r="K24" s="103">
        <v>1231</v>
      </c>
      <c r="L24" s="94"/>
      <c r="M24" s="94"/>
      <c r="N24" s="94"/>
      <c r="O24" s="94"/>
      <c r="P24" s="94">
        <v>300</v>
      </c>
      <c r="Q24" s="94"/>
      <c r="R24" s="94"/>
      <c r="S24" s="94"/>
      <c r="T24" s="98">
        <f t="shared" si="3"/>
        <v>300</v>
      </c>
      <c r="U24" s="129" t="str">
        <f t="shared" si="4"/>
        <v>Received</v>
      </c>
      <c r="V24" s="98"/>
      <c r="W24" s="129" t="str">
        <f t="shared" si="5"/>
        <v/>
      </c>
      <c r="X24" s="94"/>
      <c r="Y24" s="132"/>
      <c r="Z24" s="133" t="str">
        <f t="shared" si="6"/>
        <v>Red</v>
      </c>
      <c r="AA24" s="133" t="str">
        <f>IFERROR(VLOOKUP($Z24,'Lookup 2024'!$A$2:$R$9,2,FALSE),"")</f>
        <v>Level 6</v>
      </c>
      <c r="AB24" s="133"/>
      <c r="AC24" s="134"/>
      <c r="AD24" s="133">
        <f>IFERROR(VLOOKUP($Z24,'Lookup 2024'!$A$2:$R$9,7,FALSE),"")</f>
        <v>0</v>
      </c>
      <c r="AE24" s="133"/>
      <c r="AF24" s="133">
        <f>IFERROR(VLOOKUP($Z24,'Lookup 2024'!$A$2:$R$9,8,FALSE),"")</f>
        <v>0</v>
      </c>
      <c r="AG24" s="133">
        <f>IFERROR(VLOOKUP($Z24,'Lookup 2024'!$A$2:$R$9,9,FALSE),"")</f>
        <v>0</v>
      </c>
      <c r="AH24" s="133"/>
      <c r="AI24" s="133">
        <f>IFERROR(VLOOKUP($Z24,'Lookup 2024'!$A$2:$R$9,10,FALSE),"")</f>
        <v>1</v>
      </c>
      <c r="AJ24" s="133">
        <f>IFERROR(VLOOKUP($Z24,Lookup!$A$1:$P$20,11,FALSE),"")</f>
        <v>0</v>
      </c>
      <c r="AK24" s="133"/>
      <c r="AL24" s="133">
        <f>IFERROR(VLOOKUP($Z24,Lookup!$A$1:$P$20,13,FALSE),"")</f>
        <v>0</v>
      </c>
      <c r="AM24" s="133">
        <f>IFERROR(VLOOKUP($Z24,Lookup!$A$1:$P$20,14,FALSE),"")</f>
        <v>0</v>
      </c>
      <c r="AN24" s="133">
        <f>IFERROR(VLOOKUP($Z24,Lookup!$A$1:$P$20,15,FALSE),"")</f>
        <v>0</v>
      </c>
      <c r="AO24" s="133">
        <f>IFERROR(VLOOKUP($Z24,Lookup!$A$1:$P$20,16,FALSE),"")</f>
        <v>0</v>
      </c>
      <c r="AP24" s="133">
        <f>IFERROR(VLOOKUP($Z24,'Lookup 2024'!$A$2:$R$9,17,FALSE),"")</f>
        <v>1</v>
      </c>
      <c r="AQ24" s="129"/>
      <c r="AR24" s="129"/>
      <c r="AS24" s="135"/>
      <c r="AT24" s="135"/>
      <c r="AU24" s="136">
        <f t="shared" si="9"/>
        <v>300</v>
      </c>
      <c r="AV24" s="137" t="s">
        <v>1040</v>
      </c>
      <c r="AW24" s="138"/>
      <c r="AX24" s="135"/>
      <c r="AY24" s="135"/>
      <c r="AZ24" s="135"/>
      <c r="BA24" s="135"/>
      <c r="BB24" s="135"/>
      <c r="BC24" s="135"/>
      <c r="BD24" s="135"/>
      <c r="BE24" s="135"/>
      <c r="BF24" s="135"/>
      <c r="BG24" s="139"/>
      <c r="BH24" s="139"/>
      <c r="BI24" s="139"/>
      <c r="BJ24" s="139"/>
      <c r="BK24" s="139"/>
      <c r="BL24" s="139"/>
      <c r="BM24" s="139"/>
      <c r="BN24" s="139"/>
      <c r="BO24" s="139"/>
      <c r="BP24" s="139"/>
      <c r="BQ24" s="139"/>
      <c r="BR24" s="139"/>
      <c r="BS24" s="139"/>
      <c r="BT24" s="139"/>
      <c r="BU24" s="139"/>
      <c r="BV24" s="143"/>
      <c r="BW24" s="143"/>
      <c r="BX24" s="143"/>
      <c r="BY24" s="143"/>
      <c r="BZ24" s="143"/>
    </row>
    <row r="25" spans="1:78" ht="39.75" customHeight="1">
      <c r="A25" s="126" t="s">
        <v>362</v>
      </c>
      <c r="B25" s="127" t="s">
        <v>1041</v>
      </c>
      <c r="C25" s="127" t="s">
        <v>1042</v>
      </c>
      <c r="D25" s="128" t="s">
        <v>68</v>
      </c>
      <c r="E25" s="129" t="s">
        <v>40</v>
      </c>
      <c r="F25" s="129">
        <v>77008</v>
      </c>
      <c r="G25" s="129" t="s">
        <v>1043</v>
      </c>
      <c r="H25" s="130" t="s">
        <v>1044</v>
      </c>
      <c r="I25" s="129" t="s">
        <v>1045</v>
      </c>
      <c r="J25" s="131">
        <v>45313</v>
      </c>
      <c r="K25" s="146">
        <v>1428</v>
      </c>
      <c r="L25" s="94"/>
      <c r="M25" s="94">
        <v>250</v>
      </c>
      <c r="N25" s="94"/>
      <c r="O25" s="94"/>
      <c r="P25" s="94"/>
      <c r="Q25" s="94"/>
      <c r="R25" s="94"/>
      <c r="S25" s="94"/>
      <c r="T25" s="98">
        <f t="shared" si="3"/>
        <v>250</v>
      </c>
      <c r="U25" s="129" t="str">
        <f t="shared" si="4"/>
        <v>Received</v>
      </c>
      <c r="V25" s="98"/>
      <c r="W25" s="129" t="str">
        <f t="shared" si="5"/>
        <v/>
      </c>
      <c r="X25" s="94"/>
      <c r="Y25" s="132"/>
      <c r="Z25" s="133" t="str">
        <f t="shared" si="6"/>
        <v>Red</v>
      </c>
      <c r="AA25" s="133" t="str">
        <f>IFERROR(VLOOKUP($Z25,'Lookup 2024'!$A$2:$R$9,2,FALSE),"")</f>
        <v>Level 6</v>
      </c>
      <c r="AB25" s="133"/>
      <c r="AC25" s="133"/>
      <c r="AD25" s="133">
        <f>IFERROR(VLOOKUP($Z25,'Lookup 2024'!$A$2:$R$9,7,FALSE),"")</f>
        <v>0</v>
      </c>
      <c r="AE25" s="133"/>
      <c r="AF25" s="133">
        <f>IFERROR(VLOOKUP($Z25,'Lookup 2024'!$A$2:$R$9,8,FALSE),"")</f>
        <v>0</v>
      </c>
      <c r="AG25" s="133">
        <f>IFERROR(VLOOKUP($Z25,'Lookup 2024'!$A$2:$R$9,9,FALSE),"")</f>
        <v>0</v>
      </c>
      <c r="AH25" s="133"/>
      <c r="AI25" s="133">
        <f>IFERROR(VLOOKUP($Z25,'Lookup 2024'!$A$2:$R$9,10,FALSE),"")</f>
        <v>1</v>
      </c>
      <c r="AJ25" s="133">
        <f>IFERROR(VLOOKUP($Z25,Lookup!$A$1:$P$20,11,FALSE),"")</f>
        <v>0</v>
      </c>
      <c r="AK25" s="133"/>
      <c r="AL25" s="133">
        <f>IFERROR(VLOOKUP($Z25,Lookup!$A$1:$P$20,13,FALSE),"")</f>
        <v>0</v>
      </c>
      <c r="AM25" s="133">
        <f>IFERROR(VLOOKUP($Z25,Lookup!$A$1:$P$20,14,FALSE),"")</f>
        <v>0</v>
      </c>
      <c r="AN25" s="133">
        <f>IFERROR(VLOOKUP($Z25,Lookup!$A$1:$P$20,15,FALSE),"")</f>
        <v>0</v>
      </c>
      <c r="AO25" s="133">
        <f>IFERROR(VLOOKUP($Z25,Lookup!$A$1:$P$20,16,FALSE),"")</f>
        <v>0</v>
      </c>
      <c r="AP25" s="133">
        <f>IFERROR(VLOOKUP($Z25,'Lookup 2024'!$A$2:$R$9,17,FALSE),"")</f>
        <v>1</v>
      </c>
      <c r="AQ25" s="129"/>
      <c r="AR25" s="129"/>
      <c r="AS25" s="135"/>
      <c r="AT25" s="135"/>
      <c r="AU25" s="136">
        <f t="shared" si="9"/>
        <v>0</v>
      </c>
      <c r="AV25" s="137" t="s">
        <v>1014</v>
      </c>
      <c r="AW25" s="138"/>
      <c r="AX25" s="135"/>
      <c r="AY25" s="135"/>
      <c r="AZ25" s="135"/>
      <c r="BA25" s="135"/>
      <c r="BB25" s="135"/>
      <c r="BC25" s="135"/>
      <c r="BD25" s="135"/>
      <c r="BE25" s="135"/>
      <c r="BF25" s="135"/>
      <c r="BG25" s="139"/>
      <c r="BH25" s="139"/>
      <c r="BI25" s="139"/>
      <c r="BJ25" s="139"/>
      <c r="BK25" s="139"/>
      <c r="BL25" s="139"/>
      <c r="BM25" s="139"/>
      <c r="BN25" s="139"/>
      <c r="BO25" s="139"/>
      <c r="BP25" s="139"/>
      <c r="BQ25" s="139"/>
      <c r="BR25" s="139"/>
      <c r="BS25" s="139"/>
      <c r="BT25" s="139"/>
      <c r="BU25" s="139"/>
      <c r="BV25" s="139"/>
      <c r="BW25" s="139"/>
      <c r="BX25" s="139"/>
      <c r="BY25" s="139"/>
      <c r="BZ25" s="139"/>
    </row>
    <row r="26" spans="1:78" ht="39.75" customHeight="1">
      <c r="A26" s="126" t="s">
        <v>362</v>
      </c>
      <c r="B26" s="127" t="s">
        <v>1046</v>
      </c>
      <c r="C26" s="127" t="s">
        <v>1047</v>
      </c>
      <c r="D26" s="128" t="s">
        <v>37</v>
      </c>
      <c r="E26" s="129" t="s">
        <v>40</v>
      </c>
      <c r="F26" s="129">
        <v>78238</v>
      </c>
      <c r="G26" s="129" t="s">
        <v>1048</v>
      </c>
      <c r="H26" s="130" t="s">
        <v>1049</v>
      </c>
      <c r="I26" s="129"/>
      <c r="J26" s="131">
        <v>45266</v>
      </c>
      <c r="K26" s="103">
        <v>1183</v>
      </c>
      <c r="L26" s="94"/>
      <c r="M26" s="94">
        <v>500</v>
      </c>
      <c r="N26" s="94"/>
      <c r="O26" s="94"/>
      <c r="P26" s="94"/>
      <c r="Q26" s="94"/>
      <c r="R26" s="94"/>
      <c r="S26" s="94"/>
      <c r="T26" s="98">
        <f t="shared" si="3"/>
        <v>500</v>
      </c>
      <c r="U26" s="129" t="str">
        <f t="shared" si="4"/>
        <v>Received</v>
      </c>
      <c r="V26" s="98"/>
      <c r="W26" s="129" t="str">
        <f t="shared" si="5"/>
        <v/>
      </c>
      <c r="X26" s="94"/>
      <c r="Y26" s="132"/>
      <c r="Z26" s="133" t="str">
        <f t="shared" si="6"/>
        <v>Blue</v>
      </c>
      <c r="AA26" s="133" t="str">
        <f>IFERROR(VLOOKUP($Z26,'Lookup 2024'!$A$2:$R$9,2,FALSE),"")</f>
        <v>Level 5</v>
      </c>
      <c r="AB26" s="133"/>
      <c r="AC26" s="134"/>
      <c r="AD26" s="133">
        <f>IFERROR(VLOOKUP($Z26,'Lookup 2024'!$A$2:$R$9,7,FALSE),"")</f>
        <v>0</v>
      </c>
      <c r="AE26" s="133"/>
      <c r="AF26" s="133">
        <f>IFERROR(VLOOKUP($Z26,'Lookup 2024'!$A$2:$R$9,8,FALSE),"")</f>
        <v>0</v>
      </c>
      <c r="AG26" s="133">
        <f>IFERROR(VLOOKUP($Z26,'Lookup 2024'!$A$2:$R$9,9,FALSE),"")</f>
        <v>1</v>
      </c>
      <c r="AH26" s="133"/>
      <c r="AI26" s="133">
        <f>IFERROR(VLOOKUP($Z26,'Lookup 2024'!$A$2:$R$9,10,FALSE),"")</f>
        <v>2</v>
      </c>
      <c r="AJ26" s="133">
        <f>IFERROR(VLOOKUP($Z26,Lookup!$A$1:$P$20,11,FALSE),"")</f>
        <v>0</v>
      </c>
      <c r="AK26" s="133"/>
      <c r="AL26" s="133">
        <f>IFERROR(VLOOKUP($Z26,Lookup!$A$1:$P$20,13,FALSE),"")</f>
        <v>0</v>
      </c>
      <c r="AM26" s="133">
        <f>IFERROR(VLOOKUP($Z26,Lookup!$A$1:$P$20,14,FALSE),"")</f>
        <v>0</v>
      </c>
      <c r="AN26" s="133">
        <f>IFERROR(VLOOKUP($Z26,Lookup!$A$1:$P$20,15,FALSE),"")</f>
        <v>0</v>
      </c>
      <c r="AO26" s="133">
        <f>IFERROR(VLOOKUP($Z26,Lookup!$A$1:$P$20,16,FALSE),"")</f>
        <v>0</v>
      </c>
      <c r="AP26" s="133">
        <f>IFERROR(VLOOKUP($Z26,'Lookup 2024'!$A$2:$R$9,17,FALSE),"")</f>
        <v>1</v>
      </c>
      <c r="AQ26" s="129"/>
      <c r="AR26" s="129"/>
      <c r="AS26" s="135"/>
      <c r="AT26" s="135"/>
      <c r="AU26" s="85"/>
      <c r="AV26" s="137" t="s">
        <v>1050</v>
      </c>
      <c r="AW26" s="133"/>
      <c r="AX26" s="129"/>
      <c r="AY26" s="129"/>
      <c r="AZ26" s="147"/>
      <c r="BA26" s="129"/>
      <c r="BB26" s="148"/>
      <c r="BC26" s="135"/>
      <c r="BD26" s="135"/>
      <c r="BE26" s="135"/>
      <c r="BF26" s="135"/>
      <c r="BG26" s="139"/>
      <c r="BH26" s="139"/>
      <c r="BI26" s="139"/>
      <c r="BJ26" s="139"/>
      <c r="BK26" s="139"/>
      <c r="BL26" s="139"/>
      <c r="BM26" s="139"/>
      <c r="BN26" s="139"/>
      <c r="BO26" s="139"/>
      <c r="BP26" s="139"/>
      <c r="BQ26" s="139"/>
      <c r="BR26" s="139"/>
      <c r="BS26" s="139"/>
      <c r="BT26" s="139"/>
      <c r="BU26" s="139"/>
      <c r="BV26" s="139"/>
      <c r="BW26" s="139"/>
      <c r="BX26" s="139"/>
      <c r="BY26" s="139"/>
      <c r="BZ26" s="139"/>
    </row>
    <row r="27" spans="1:78" ht="39.75" customHeight="1">
      <c r="A27" s="126" t="s">
        <v>362</v>
      </c>
      <c r="B27" s="127" t="s">
        <v>1051</v>
      </c>
      <c r="C27" s="127" t="s">
        <v>1052</v>
      </c>
      <c r="D27" s="128" t="s">
        <v>37</v>
      </c>
      <c r="E27" s="129" t="s">
        <v>40</v>
      </c>
      <c r="F27" s="129">
        <v>78266</v>
      </c>
      <c r="G27" s="129" t="s">
        <v>1053</v>
      </c>
      <c r="H27" s="130" t="s">
        <v>1054</v>
      </c>
      <c r="I27" s="129" t="s">
        <v>996</v>
      </c>
      <c r="J27" s="131"/>
      <c r="K27" s="129"/>
      <c r="L27" s="94"/>
      <c r="M27" s="94"/>
      <c r="N27" s="94"/>
      <c r="O27" s="94"/>
      <c r="P27" s="94">
        <v>300</v>
      </c>
      <c r="Q27" s="94"/>
      <c r="R27" s="94"/>
      <c r="S27" s="94"/>
      <c r="T27" s="98">
        <f t="shared" si="3"/>
        <v>300</v>
      </c>
      <c r="U27" s="129" t="str">
        <f t="shared" si="4"/>
        <v>Received</v>
      </c>
      <c r="V27" s="98"/>
      <c r="W27" s="129" t="str">
        <f t="shared" si="5"/>
        <v/>
      </c>
      <c r="X27" s="94"/>
      <c r="Y27" s="132"/>
      <c r="Z27" s="133" t="str">
        <f t="shared" si="6"/>
        <v>Red</v>
      </c>
      <c r="AA27" s="133" t="str">
        <f>IFERROR(VLOOKUP($Z27,'Lookup 2024'!$A$2:$R$9,2,FALSE),"")</f>
        <v>Level 6</v>
      </c>
      <c r="AB27" s="133"/>
      <c r="AC27" s="134"/>
      <c r="AD27" s="133">
        <f>IFERROR(VLOOKUP($Z27,'Lookup 2024'!$A$2:$R$9,7,FALSE),"")</f>
        <v>0</v>
      </c>
      <c r="AE27" s="133"/>
      <c r="AF27" s="133">
        <f>IFERROR(VLOOKUP($Z27,'Lookup 2024'!$A$2:$R$9,8,FALSE),"")</f>
        <v>0</v>
      </c>
      <c r="AG27" s="133">
        <f>IFERROR(VLOOKUP($Z27,'Lookup 2024'!$A$2:$R$9,9,FALSE),"")</f>
        <v>0</v>
      </c>
      <c r="AH27" s="133"/>
      <c r="AI27" s="133">
        <f>IFERROR(VLOOKUP($Z27,'Lookup 2024'!$A$2:$R$9,10,FALSE),"")</f>
        <v>1</v>
      </c>
      <c r="AJ27" s="133">
        <f>IFERROR(VLOOKUP($Z27,Lookup!$A$1:$P$20,11,FALSE),"")</f>
        <v>0</v>
      </c>
      <c r="AK27" s="133"/>
      <c r="AL27" s="133">
        <f>IFERROR(VLOOKUP($Z27,Lookup!$A$1:$P$20,13,FALSE),"")</f>
        <v>0</v>
      </c>
      <c r="AM27" s="133">
        <f>IFERROR(VLOOKUP($Z27,Lookup!$A$1:$P$20,14,FALSE),"")</f>
        <v>0</v>
      </c>
      <c r="AN27" s="133">
        <f>IFERROR(VLOOKUP($Z27,Lookup!$A$1:$P$20,15,FALSE),"")</f>
        <v>0</v>
      </c>
      <c r="AO27" s="133">
        <f>IFERROR(VLOOKUP($Z27,Lookup!$A$1:$P$20,16,FALSE),"")</f>
        <v>0</v>
      </c>
      <c r="AP27" s="133">
        <f>IFERROR(VLOOKUP($Z27,'Lookup 2024'!$A$2:$R$9,17,FALSE),"")</f>
        <v>1</v>
      </c>
      <c r="AQ27" s="129"/>
      <c r="AR27" s="129"/>
      <c r="AS27" s="135"/>
      <c r="AT27" s="135"/>
      <c r="AU27" s="136">
        <f t="shared" ref="AU27:AU28" si="10">P27</f>
        <v>300</v>
      </c>
      <c r="AV27" s="137" t="s">
        <v>1004</v>
      </c>
      <c r="AW27" s="138"/>
      <c r="AX27" s="135"/>
      <c r="AY27" s="135"/>
      <c r="AZ27" s="135"/>
      <c r="BA27" s="135"/>
      <c r="BB27" s="135"/>
      <c r="BC27" s="135"/>
      <c r="BD27" s="135"/>
      <c r="BE27" s="135"/>
      <c r="BF27" s="135">
        <v>1</v>
      </c>
      <c r="BG27" s="139"/>
      <c r="BH27" s="139"/>
      <c r="BI27" s="139"/>
      <c r="BJ27" s="139"/>
      <c r="BK27" s="139"/>
      <c r="BL27" s="139"/>
      <c r="BM27" s="139"/>
      <c r="BN27" s="139"/>
      <c r="BO27" s="139"/>
      <c r="BP27" s="139"/>
      <c r="BQ27" s="139"/>
      <c r="BR27" s="139"/>
      <c r="BS27" s="139"/>
      <c r="BT27" s="139"/>
      <c r="BU27" s="139"/>
      <c r="BV27" s="139"/>
      <c r="BW27" s="139"/>
      <c r="BX27" s="139"/>
      <c r="BY27" s="139"/>
      <c r="BZ27" s="139"/>
    </row>
    <row r="28" spans="1:78" ht="39.75" customHeight="1">
      <c r="A28" s="126" t="s">
        <v>362</v>
      </c>
      <c r="B28" s="127" t="s">
        <v>1055</v>
      </c>
      <c r="C28" s="127" t="s">
        <v>1056</v>
      </c>
      <c r="D28" s="128" t="s">
        <v>234</v>
      </c>
      <c r="E28" s="129" t="s">
        <v>40</v>
      </c>
      <c r="F28" s="129">
        <v>78132</v>
      </c>
      <c r="G28" s="129" t="s">
        <v>1057</v>
      </c>
      <c r="H28" s="130" t="s">
        <v>595</v>
      </c>
      <c r="I28" s="129" t="s">
        <v>324</v>
      </c>
      <c r="J28" s="131">
        <v>45314</v>
      </c>
      <c r="K28" s="146">
        <v>1436</v>
      </c>
      <c r="L28" s="145"/>
      <c r="M28" s="94">
        <v>3000</v>
      </c>
      <c r="N28" s="94"/>
      <c r="O28" s="94"/>
      <c r="P28" s="94"/>
      <c r="Q28" s="94"/>
      <c r="R28" s="94"/>
      <c r="S28" s="94"/>
      <c r="T28" s="98">
        <f t="shared" si="3"/>
        <v>3000</v>
      </c>
      <c r="U28" s="129" t="str">
        <f t="shared" si="4"/>
        <v>Received</v>
      </c>
      <c r="V28" s="98"/>
      <c r="W28" s="129" t="str">
        <f t="shared" si="5"/>
        <v/>
      </c>
      <c r="X28" s="94"/>
      <c r="Y28" s="132"/>
      <c r="Z28" s="133" t="str">
        <f t="shared" si="6"/>
        <v>Reserve</v>
      </c>
      <c r="AA28" s="133" t="str">
        <f>IFERROR(VLOOKUP($Z28,'Lookup 2024'!$A$2:$R$9,2,FALSE),"")</f>
        <v>Level 3</v>
      </c>
      <c r="AB28" s="133"/>
      <c r="AC28" s="133"/>
      <c r="AD28" s="133">
        <f>IFERROR(VLOOKUP($Z28,'Lookup 2024'!$A$2:$R$9,7,FALSE),"")</f>
        <v>0</v>
      </c>
      <c r="AE28" s="133"/>
      <c r="AF28" s="133">
        <f>IFERROR(VLOOKUP($Z28,'Lookup 2024'!$A$2:$R$9,8,FALSE),"")</f>
        <v>4</v>
      </c>
      <c r="AG28" s="133">
        <f>IFERROR(VLOOKUP($Z28,'Lookup 2024'!$A$2:$R$9,9,FALSE),"")</f>
        <v>2</v>
      </c>
      <c r="AH28" s="133"/>
      <c r="AI28" s="133">
        <f>IFERROR(VLOOKUP($Z28,'Lookup 2024'!$A$2:$R$9,10,FALSE),"")</f>
        <v>4</v>
      </c>
      <c r="AJ28" s="133" t="str">
        <f>IFERROR(VLOOKUP($Z28,Lookup!$A$1:$P$20,11,FALSE),"")</f>
        <v>Yes</v>
      </c>
      <c r="AK28" s="133"/>
      <c r="AL28" s="133" t="str">
        <f>IFERROR(VLOOKUP($Z28,Lookup!$A$1:$P$20,13,FALSE),"")</f>
        <v>Yes</v>
      </c>
      <c r="AM28" s="133">
        <f>IFERROR(VLOOKUP($Z28,Lookup!$A$1:$P$20,14,FALSE),"")</f>
        <v>0</v>
      </c>
      <c r="AN28" s="133">
        <f>IFERROR(VLOOKUP($Z28,Lookup!$A$1:$P$20,15,FALSE),"")</f>
        <v>0</v>
      </c>
      <c r="AO28" s="133">
        <f>IFERROR(VLOOKUP($Z28,Lookup!$A$1:$P$20,16,FALSE),"")</f>
        <v>0</v>
      </c>
      <c r="AP28" s="133">
        <f>IFERROR(VLOOKUP($Z28,'Lookup 2024'!$A$2:$R$9,17,FALSE),"")</f>
        <v>2</v>
      </c>
      <c r="AQ28" s="129"/>
      <c r="AR28" s="129"/>
      <c r="AS28" s="135"/>
      <c r="AT28" s="135"/>
      <c r="AU28" s="136">
        <f t="shared" si="10"/>
        <v>0</v>
      </c>
      <c r="AV28" s="137" t="s">
        <v>1014</v>
      </c>
      <c r="AW28" s="138"/>
      <c r="AX28" s="135"/>
      <c r="AY28" s="135"/>
      <c r="AZ28" s="135"/>
      <c r="BA28" s="135"/>
      <c r="BB28" s="135"/>
      <c r="BC28" s="135"/>
      <c r="BD28" s="135"/>
      <c r="BE28" s="135">
        <v>1</v>
      </c>
      <c r="BF28" s="135"/>
      <c r="BG28" s="139"/>
      <c r="BH28" s="139"/>
      <c r="BI28" s="139"/>
      <c r="BJ28" s="139"/>
      <c r="BK28" s="139"/>
      <c r="BL28" s="139"/>
      <c r="BM28" s="139"/>
      <c r="BN28" s="139"/>
      <c r="BO28" s="139"/>
      <c r="BP28" s="139"/>
      <c r="BQ28" s="139"/>
      <c r="BR28" s="139"/>
      <c r="BS28" s="139"/>
      <c r="BT28" s="139"/>
      <c r="BU28" s="139"/>
      <c r="BV28" s="139"/>
      <c r="BW28" s="139"/>
      <c r="BX28" s="139"/>
      <c r="BY28" s="139"/>
      <c r="BZ28" s="139"/>
    </row>
    <row r="29" spans="1:78" ht="39.75" customHeight="1">
      <c r="A29" s="126" t="s">
        <v>362</v>
      </c>
      <c r="B29" s="127" t="s">
        <v>1058</v>
      </c>
      <c r="C29" s="127" t="s">
        <v>177</v>
      </c>
      <c r="D29" s="128" t="s">
        <v>178</v>
      </c>
      <c r="E29" s="129" t="s">
        <v>40</v>
      </c>
      <c r="F29" s="129">
        <v>78948</v>
      </c>
      <c r="G29" s="129" t="s">
        <v>1059</v>
      </c>
      <c r="H29" s="130" t="s">
        <v>543</v>
      </c>
      <c r="I29" s="130"/>
      <c r="J29" s="131">
        <v>45271</v>
      </c>
      <c r="K29" s="103">
        <v>1212</v>
      </c>
      <c r="L29" s="94"/>
      <c r="M29" s="94">
        <v>250</v>
      </c>
      <c r="N29" s="94"/>
      <c r="O29" s="94"/>
      <c r="P29" s="94"/>
      <c r="Q29" s="94"/>
      <c r="R29" s="94"/>
      <c r="S29" s="94"/>
      <c r="T29" s="98">
        <f t="shared" si="3"/>
        <v>250</v>
      </c>
      <c r="U29" s="129" t="str">
        <f t="shared" si="4"/>
        <v>Received</v>
      </c>
      <c r="V29" s="98"/>
      <c r="W29" s="129" t="str">
        <f t="shared" si="5"/>
        <v/>
      </c>
      <c r="X29" s="129"/>
      <c r="Y29" s="132"/>
      <c r="Z29" s="133" t="str">
        <f t="shared" si="6"/>
        <v>Red</v>
      </c>
      <c r="AA29" s="133" t="str">
        <f>IFERROR(VLOOKUP($Z29,'Lookup 2024'!$A$2:$R$9,2,FALSE),"")</f>
        <v>Level 6</v>
      </c>
      <c r="AB29" s="133"/>
      <c r="AC29" s="134"/>
      <c r="AD29" s="133">
        <f>IFERROR(VLOOKUP($Z29,'Lookup 2024'!$A$2:$R$9,7,FALSE),"")</f>
        <v>0</v>
      </c>
      <c r="AE29" s="133"/>
      <c r="AF29" s="133">
        <f>IFERROR(VLOOKUP($Z29,'Lookup 2024'!$A$2:$R$9,8,FALSE),"")</f>
        <v>0</v>
      </c>
      <c r="AG29" s="133">
        <f>IFERROR(VLOOKUP($Z29,'Lookup 2024'!$A$2:$R$9,9,FALSE),"")</f>
        <v>0</v>
      </c>
      <c r="AH29" s="133"/>
      <c r="AI29" s="133">
        <f>IFERROR(VLOOKUP($Z29,'Lookup 2024'!$A$2:$R$9,10,FALSE),"")</f>
        <v>1</v>
      </c>
      <c r="AJ29" s="133">
        <f>IFERROR(VLOOKUP($Z29,Lookup!$A$1:$P$20,11,FALSE),"")</f>
        <v>0</v>
      </c>
      <c r="AK29" s="133"/>
      <c r="AL29" s="133">
        <f>IFERROR(VLOOKUP($Z29,Lookup!$A$1:$P$20,13,FALSE),"")</f>
        <v>0</v>
      </c>
      <c r="AM29" s="133">
        <f>IFERROR(VLOOKUP($Z29,Lookup!$A$1:$P$20,14,FALSE),"")</f>
        <v>0</v>
      </c>
      <c r="AN29" s="133">
        <f>IFERROR(VLOOKUP($Z29,Lookup!$A$1:$P$20,15,FALSE),"")</f>
        <v>0</v>
      </c>
      <c r="AO29" s="133">
        <f>IFERROR(VLOOKUP($Z29,Lookup!$A$1:$P$20,16,FALSE),"")</f>
        <v>0</v>
      </c>
      <c r="AP29" s="133">
        <f>IFERROR(VLOOKUP($Z29,'Lookup 2024'!$A$2:$R$9,17,FALSE),"")</f>
        <v>1</v>
      </c>
      <c r="AQ29" s="129"/>
      <c r="AR29" s="129"/>
      <c r="AS29" s="135"/>
      <c r="AT29" s="135"/>
      <c r="AU29" s="85"/>
      <c r="AV29" s="137"/>
      <c r="AW29" s="138"/>
      <c r="AX29" s="135"/>
      <c r="AY29" s="135"/>
      <c r="AZ29" s="135"/>
      <c r="BA29" s="135"/>
      <c r="BB29" s="85"/>
      <c r="BC29" s="135"/>
      <c r="BD29" s="135"/>
      <c r="BE29" s="135"/>
      <c r="BF29" s="135"/>
      <c r="BG29" s="143"/>
      <c r="BH29" s="143"/>
      <c r="BI29" s="143"/>
      <c r="BJ29" s="143"/>
      <c r="BK29" s="143"/>
      <c r="BL29" s="143"/>
      <c r="BM29" s="143"/>
      <c r="BN29" s="143"/>
      <c r="BO29" s="143"/>
      <c r="BP29" s="143"/>
      <c r="BQ29" s="143"/>
      <c r="BR29" s="143"/>
      <c r="BS29" s="143"/>
      <c r="BT29" s="143"/>
      <c r="BU29" s="143"/>
      <c r="BV29" s="139"/>
      <c r="BW29" s="139"/>
      <c r="BX29" s="139"/>
      <c r="BY29" s="139"/>
      <c r="BZ29" s="139"/>
    </row>
    <row r="30" spans="1:78" ht="39.75" customHeight="1">
      <c r="A30" s="126" t="s">
        <v>362</v>
      </c>
      <c r="B30" s="127" t="s">
        <v>1060</v>
      </c>
      <c r="C30" s="127" t="s">
        <v>1061</v>
      </c>
      <c r="D30" s="128" t="s">
        <v>37</v>
      </c>
      <c r="E30" s="129" t="s">
        <v>40</v>
      </c>
      <c r="F30" s="129">
        <v>78209</v>
      </c>
      <c r="G30" s="129" t="s">
        <v>1062</v>
      </c>
      <c r="H30" s="130" t="s">
        <v>1063</v>
      </c>
      <c r="I30" s="129"/>
      <c r="J30" s="131">
        <v>45289</v>
      </c>
      <c r="K30" s="103">
        <v>1297</v>
      </c>
      <c r="L30" s="94"/>
      <c r="M30" s="94">
        <v>250</v>
      </c>
      <c r="N30" s="94"/>
      <c r="O30" s="94"/>
      <c r="P30" s="94"/>
      <c r="Q30" s="94"/>
      <c r="R30" s="94"/>
      <c r="S30" s="94"/>
      <c r="T30" s="98">
        <f t="shared" si="3"/>
        <v>250</v>
      </c>
      <c r="U30" s="129" t="str">
        <f t="shared" si="4"/>
        <v>Received</v>
      </c>
      <c r="V30" s="98"/>
      <c r="W30" s="129" t="str">
        <f t="shared" si="5"/>
        <v/>
      </c>
      <c r="X30" s="94"/>
      <c r="Y30" s="132"/>
      <c r="Z30" s="133" t="str">
        <f t="shared" si="6"/>
        <v>Red</v>
      </c>
      <c r="AA30" s="133" t="str">
        <f>IFERROR(VLOOKUP($Z30,'Lookup 2024'!$A$2:$R$9,2,FALSE),"")</f>
        <v>Level 6</v>
      </c>
      <c r="AB30" s="133"/>
      <c r="AC30" s="133"/>
      <c r="AD30" s="133">
        <f>IFERROR(VLOOKUP($Z30,'Lookup 2024'!$A$2:$R$9,7,FALSE),"")</f>
        <v>0</v>
      </c>
      <c r="AE30" s="133"/>
      <c r="AF30" s="133">
        <f>IFERROR(VLOOKUP($Z30,'Lookup 2024'!$A$2:$R$9,8,FALSE),"")</f>
        <v>0</v>
      </c>
      <c r="AG30" s="133">
        <f>IFERROR(VLOOKUP($Z30,'Lookup 2024'!$A$2:$R$9,9,FALSE),"")</f>
        <v>0</v>
      </c>
      <c r="AH30" s="133"/>
      <c r="AI30" s="133">
        <f>IFERROR(VLOOKUP($Z30,'Lookup 2024'!$A$2:$R$9,10,FALSE),"")</f>
        <v>1</v>
      </c>
      <c r="AJ30" s="133">
        <f>IFERROR(VLOOKUP($Z30,Lookup!$A$1:$P$20,11,FALSE),"")</f>
        <v>0</v>
      </c>
      <c r="AK30" s="133"/>
      <c r="AL30" s="133">
        <f>IFERROR(VLOOKUP($Z30,Lookup!$A$1:$P$20,13,FALSE),"")</f>
        <v>0</v>
      </c>
      <c r="AM30" s="133">
        <f>IFERROR(VLOOKUP($Z30,Lookup!$A$1:$P$20,14,FALSE),"")</f>
        <v>0</v>
      </c>
      <c r="AN30" s="133">
        <f>IFERROR(VLOOKUP($Z30,Lookup!$A$1:$P$20,15,FALSE),"")</f>
        <v>0</v>
      </c>
      <c r="AO30" s="133">
        <f>IFERROR(VLOOKUP($Z30,Lookup!$A$1:$P$20,16,FALSE),"")</f>
        <v>0</v>
      </c>
      <c r="AP30" s="133">
        <f>IFERROR(VLOOKUP($Z30,'Lookup 2024'!$A$2:$R$9,17,FALSE),"")</f>
        <v>1</v>
      </c>
      <c r="AQ30" s="129"/>
      <c r="AR30" s="129"/>
      <c r="AS30" s="135"/>
      <c r="AT30" s="135"/>
      <c r="AU30" s="136">
        <f>P30</f>
        <v>0</v>
      </c>
      <c r="AV30" s="137" t="s">
        <v>1014</v>
      </c>
      <c r="AW30" s="138"/>
      <c r="AX30" s="135"/>
      <c r="AY30" s="135"/>
      <c r="AZ30" s="135"/>
      <c r="BA30" s="135"/>
      <c r="BB30" s="85"/>
      <c r="BC30" s="135"/>
      <c r="BD30" s="135"/>
      <c r="BE30" s="135"/>
      <c r="BF30" s="135"/>
      <c r="BG30" s="139"/>
      <c r="BH30" s="139"/>
      <c r="BI30" s="139"/>
      <c r="BJ30" s="139"/>
      <c r="BK30" s="139"/>
      <c r="BL30" s="139"/>
      <c r="BM30" s="139"/>
      <c r="BN30" s="139"/>
      <c r="BO30" s="139"/>
      <c r="BP30" s="139"/>
      <c r="BQ30" s="139"/>
      <c r="BR30" s="139"/>
      <c r="BS30" s="139"/>
      <c r="BT30" s="139"/>
      <c r="BU30" s="139"/>
      <c r="BV30" s="139"/>
      <c r="BW30" s="139"/>
      <c r="BX30" s="139"/>
      <c r="BY30" s="139"/>
      <c r="BZ30" s="139"/>
    </row>
    <row r="31" spans="1:78" ht="39.75" customHeight="1">
      <c r="A31" s="126" t="s">
        <v>362</v>
      </c>
      <c r="B31" s="127" t="s">
        <v>1064</v>
      </c>
      <c r="C31" s="127" t="s">
        <v>1065</v>
      </c>
      <c r="D31" s="128" t="s">
        <v>234</v>
      </c>
      <c r="E31" s="129" t="s">
        <v>40</v>
      </c>
      <c r="F31" s="129">
        <v>78132</v>
      </c>
      <c r="G31" s="129" t="s">
        <v>1066</v>
      </c>
      <c r="H31" s="130" t="s">
        <v>1067</v>
      </c>
      <c r="I31" s="129"/>
      <c r="J31" s="131"/>
      <c r="K31" s="129"/>
      <c r="L31" s="94"/>
      <c r="M31" s="94">
        <v>500</v>
      </c>
      <c r="N31" s="94"/>
      <c r="O31" s="94"/>
      <c r="P31" s="94"/>
      <c r="Q31" s="94"/>
      <c r="R31" s="94"/>
      <c r="S31" s="94"/>
      <c r="T31" s="98">
        <f t="shared" si="3"/>
        <v>500</v>
      </c>
      <c r="U31" s="129" t="str">
        <f t="shared" si="4"/>
        <v>Received</v>
      </c>
      <c r="V31" s="98"/>
      <c r="W31" s="129" t="str">
        <f t="shared" si="5"/>
        <v/>
      </c>
      <c r="X31" s="129"/>
      <c r="Y31" s="132"/>
      <c r="Z31" s="133" t="str">
        <f t="shared" si="6"/>
        <v>Blue</v>
      </c>
      <c r="AA31" s="133" t="str">
        <f>IFERROR(VLOOKUP($Z31,'Lookup 2024'!$A$2:$R$9,2,FALSE),"")</f>
        <v>Level 5</v>
      </c>
      <c r="AB31" s="133"/>
      <c r="AC31" s="134"/>
      <c r="AD31" s="133">
        <f>IFERROR(VLOOKUP($Z31,'Lookup 2024'!$A$2:$R$9,7,FALSE),"")</f>
        <v>0</v>
      </c>
      <c r="AE31" s="133"/>
      <c r="AF31" s="133">
        <f>IFERROR(VLOOKUP($Z31,'Lookup 2024'!$A$2:$R$9,8,FALSE),"")</f>
        <v>0</v>
      </c>
      <c r="AG31" s="133">
        <f>IFERROR(VLOOKUP($Z31,'Lookup 2024'!$A$2:$R$9,9,FALSE),"")</f>
        <v>1</v>
      </c>
      <c r="AH31" s="133"/>
      <c r="AI31" s="133">
        <f>IFERROR(VLOOKUP($Z31,'Lookup 2024'!$A$2:$R$9,10,FALSE),"")</f>
        <v>2</v>
      </c>
      <c r="AJ31" s="133">
        <f>IFERROR(VLOOKUP($Z31,Lookup!$A$1:$P$20,11,FALSE),"")</f>
        <v>0</v>
      </c>
      <c r="AK31" s="133"/>
      <c r="AL31" s="133">
        <f>IFERROR(VLOOKUP($Z31,Lookup!$A$1:$P$20,13,FALSE),"")</f>
        <v>0</v>
      </c>
      <c r="AM31" s="133">
        <f>IFERROR(VLOOKUP($Z31,Lookup!$A$1:$P$20,14,FALSE),"")</f>
        <v>0</v>
      </c>
      <c r="AN31" s="133">
        <f>IFERROR(VLOOKUP($Z31,Lookup!$A$1:$P$20,15,FALSE),"")</f>
        <v>0</v>
      </c>
      <c r="AO31" s="133">
        <f>IFERROR(VLOOKUP($Z31,Lookup!$A$1:$P$20,16,FALSE),"")</f>
        <v>0</v>
      </c>
      <c r="AP31" s="133">
        <f>IFERROR(VLOOKUP($Z31,'Lookup 2024'!$A$2:$R$9,17,FALSE),"")</f>
        <v>1</v>
      </c>
      <c r="AQ31" s="129"/>
      <c r="AR31" s="129"/>
      <c r="AS31" s="135"/>
      <c r="AT31" s="135"/>
      <c r="AU31" s="85"/>
      <c r="AV31" s="137"/>
      <c r="AW31" s="138"/>
      <c r="AX31" s="135"/>
      <c r="AY31" s="135"/>
      <c r="AZ31" s="135"/>
      <c r="BA31" s="135"/>
      <c r="BB31" s="135"/>
      <c r="BC31" s="135"/>
      <c r="BD31" s="135"/>
      <c r="BE31" s="135"/>
      <c r="BF31" s="135"/>
      <c r="BG31" s="139"/>
      <c r="BH31" s="139"/>
      <c r="BI31" s="139"/>
      <c r="BJ31" s="139"/>
      <c r="BK31" s="139"/>
      <c r="BL31" s="139"/>
      <c r="BM31" s="139"/>
      <c r="BN31" s="139"/>
      <c r="BO31" s="139"/>
      <c r="BP31" s="139"/>
      <c r="BQ31" s="139"/>
      <c r="BR31" s="139"/>
      <c r="BS31" s="139"/>
      <c r="BT31" s="139"/>
      <c r="BU31" s="139"/>
      <c r="BV31" s="139"/>
      <c r="BW31" s="139"/>
      <c r="BX31" s="139"/>
      <c r="BY31" s="139"/>
      <c r="BZ31" s="139"/>
    </row>
    <row r="32" spans="1:78" ht="39.75" customHeight="1">
      <c r="A32" s="126" t="s">
        <v>362</v>
      </c>
      <c r="B32" s="127" t="s">
        <v>1068</v>
      </c>
      <c r="C32" s="127" t="s">
        <v>1069</v>
      </c>
      <c r="D32" s="128" t="s">
        <v>68</v>
      </c>
      <c r="E32" s="129" t="s">
        <v>40</v>
      </c>
      <c r="F32" s="129">
        <v>77005</v>
      </c>
      <c r="G32" s="129" t="s">
        <v>797</v>
      </c>
      <c r="H32" s="130" t="s">
        <v>1070</v>
      </c>
      <c r="I32" s="129" t="s">
        <v>1045</v>
      </c>
      <c r="J32" s="131">
        <v>45249</v>
      </c>
      <c r="K32" s="103">
        <v>1101</v>
      </c>
      <c r="L32" s="94"/>
      <c r="M32" s="94"/>
      <c r="N32" s="94"/>
      <c r="O32" s="94"/>
      <c r="P32" s="94">
        <v>300</v>
      </c>
      <c r="Q32" s="94"/>
      <c r="R32" s="94"/>
      <c r="S32" s="94"/>
      <c r="T32" s="98">
        <f t="shared" si="3"/>
        <v>300</v>
      </c>
      <c r="U32" s="129" t="str">
        <f t="shared" si="4"/>
        <v>Received</v>
      </c>
      <c r="V32" s="98"/>
      <c r="W32" s="129" t="str">
        <f t="shared" si="5"/>
        <v/>
      </c>
      <c r="X32" s="94"/>
      <c r="Y32" s="132"/>
      <c r="Z32" s="133" t="str">
        <f t="shared" si="6"/>
        <v>Red</v>
      </c>
      <c r="AA32" s="133" t="str">
        <f>IFERROR(VLOOKUP($Z32,'Lookup 2024'!$A$2:$R$9,2,FALSE),"")</f>
        <v>Level 6</v>
      </c>
      <c r="AB32" s="133"/>
      <c r="AC32" s="133"/>
      <c r="AD32" s="133">
        <f>IFERROR(VLOOKUP($Z32,'Lookup 2024'!$A$2:$R$9,7,FALSE),"")</f>
        <v>0</v>
      </c>
      <c r="AE32" s="133"/>
      <c r="AF32" s="133">
        <f>IFERROR(VLOOKUP($Z32,'Lookup 2024'!$A$2:$R$9,8,FALSE),"")</f>
        <v>0</v>
      </c>
      <c r="AG32" s="133">
        <f>IFERROR(VLOOKUP($Z32,'Lookup 2024'!$A$2:$R$9,9,FALSE),"")</f>
        <v>0</v>
      </c>
      <c r="AH32" s="133"/>
      <c r="AI32" s="133">
        <f>IFERROR(VLOOKUP($Z32,'Lookup 2024'!$A$2:$R$9,10,FALSE),"")</f>
        <v>1</v>
      </c>
      <c r="AJ32" s="133">
        <f>IFERROR(VLOOKUP($Z32,Lookup!$A$1:$P$20,11,FALSE),"")</f>
        <v>0</v>
      </c>
      <c r="AK32" s="133"/>
      <c r="AL32" s="133">
        <f>IFERROR(VLOOKUP($Z32,Lookup!$A$1:$P$20,13,FALSE),"")</f>
        <v>0</v>
      </c>
      <c r="AM32" s="133">
        <f>IFERROR(VLOOKUP($Z32,Lookup!$A$1:$P$20,14,FALSE),"")</f>
        <v>0</v>
      </c>
      <c r="AN32" s="133">
        <f>IFERROR(VLOOKUP($Z32,Lookup!$A$1:$P$20,15,FALSE),"")</f>
        <v>0</v>
      </c>
      <c r="AO32" s="133">
        <f>IFERROR(VLOOKUP($Z32,Lookup!$A$1:$P$20,16,FALSE),"")</f>
        <v>0</v>
      </c>
      <c r="AP32" s="133">
        <f>IFERROR(VLOOKUP($Z32,'Lookup 2024'!$A$2:$R$9,17,FALSE),"")</f>
        <v>1</v>
      </c>
      <c r="AQ32" s="129"/>
      <c r="AR32" s="129"/>
      <c r="AS32" s="135"/>
      <c r="AT32" s="135"/>
      <c r="AU32" s="136">
        <f>P32</f>
        <v>300</v>
      </c>
      <c r="AV32" s="137" t="s">
        <v>1014</v>
      </c>
      <c r="AW32" s="138"/>
      <c r="AX32" s="135"/>
      <c r="AY32" s="135"/>
      <c r="AZ32" s="135"/>
      <c r="BA32" s="135"/>
      <c r="BB32" s="135"/>
      <c r="BC32" s="135"/>
      <c r="BD32" s="135"/>
      <c r="BE32" s="135"/>
      <c r="BF32" s="135"/>
      <c r="BG32" s="139"/>
      <c r="BH32" s="139"/>
      <c r="BI32" s="139"/>
      <c r="BJ32" s="139"/>
      <c r="BK32" s="139"/>
      <c r="BL32" s="139"/>
      <c r="BM32" s="139"/>
      <c r="BN32" s="139"/>
      <c r="BO32" s="139"/>
      <c r="BP32" s="139"/>
      <c r="BQ32" s="139"/>
      <c r="BR32" s="139"/>
      <c r="BS32" s="139"/>
      <c r="BT32" s="139"/>
      <c r="BU32" s="139"/>
      <c r="BV32" s="139"/>
      <c r="BW32" s="139"/>
      <c r="BX32" s="139"/>
      <c r="BY32" s="139"/>
      <c r="BZ32" s="139"/>
    </row>
    <row r="33" spans="1:78" ht="39.75" customHeight="1">
      <c r="A33" s="126" t="s">
        <v>362</v>
      </c>
      <c r="B33" s="128" t="s">
        <v>1071</v>
      </c>
      <c r="C33" s="128" t="s">
        <v>1072</v>
      </c>
      <c r="D33" s="128" t="s">
        <v>37</v>
      </c>
      <c r="E33" s="129" t="s">
        <v>40</v>
      </c>
      <c r="F33" s="129">
        <v>78260</v>
      </c>
      <c r="G33" s="129" t="s">
        <v>1073</v>
      </c>
      <c r="H33" s="130" t="s">
        <v>1074</v>
      </c>
      <c r="I33" s="129" t="s">
        <v>1075</v>
      </c>
      <c r="J33" s="131"/>
      <c r="K33" s="129"/>
      <c r="L33" s="94"/>
      <c r="M33" s="94">
        <v>1500</v>
      </c>
      <c r="N33" s="94"/>
      <c r="O33" s="94"/>
      <c r="P33" s="94"/>
      <c r="Q33" s="94"/>
      <c r="R33" s="94"/>
      <c r="S33" s="94"/>
      <c r="T33" s="98">
        <f t="shared" si="3"/>
        <v>1500</v>
      </c>
      <c r="U33" s="129" t="str">
        <f t="shared" si="4"/>
        <v>Received</v>
      </c>
      <c r="V33" s="98"/>
      <c r="W33" s="129" t="str">
        <f t="shared" si="5"/>
        <v/>
      </c>
      <c r="X33" s="129"/>
      <c r="Y33" s="132"/>
      <c r="Z33" s="133" t="str">
        <f t="shared" si="6"/>
        <v>Trophy</v>
      </c>
      <c r="AA33" s="133" t="str">
        <f>IFERROR(VLOOKUP($Z33,'Lookup 2024'!$A$2:$R$9,2,FALSE),"")</f>
        <v>Level 4</v>
      </c>
      <c r="AB33" s="133"/>
      <c r="AC33" s="134"/>
      <c r="AD33" s="133">
        <f>IFERROR(VLOOKUP($Z33,'Lookup 2024'!$A$2:$R$9,7,FALSE),"")</f>
        <v>0</v>
      </c>
      <c r="AE33" s="133"/>
      <c r="AF33" s="133">
        <f>IFERROR(VLOOKUP($Z33,'Lookup 2024'!$A$2:$R$9,8,FALSE),"")</f>
        <v>2</v>
      </c>
      <c r="AG33" s="133">
        <f>IFERROR(VLOOKUP($Z33,'Lookup 2024'!$A$2:$R$9,9,FALSE),"")</f>
        <v>1</v>
      </c>
      <c r="AH33" s="133"/>
      <c r="AI33" s="133">
        <f>IFERROR(VLOOKUP($Z33,'Lookup 2024'!$A$2:$R$9,10,FALSE),"")</f>
        <v>2</v>
      </c>
      <c r="AJ33" s="133" t="str">
        <f>IFERROR(VLOOKUP($Z33,Lookup!$A$1:$P$20,11,FALSE),"")</f>
        <v>Yes</v>
      </c>
      <c r="AK33" s="133"/>
      <c r="AL33" s="133" t="str">
        <f>IFERROR(VLOOKUP($Z33,Lookup!$A$1:$P$20,13,FALSE),"")</f>
        <v>Yes</v>
      </c>
      <c r="AM33" s="133">
        <f>IFERROR(VLOOKUP($Z33,Lookup!$A$1:$P$20,14,FALSE),"")</f>
        <v>0</v>
      </c>
      <c r="AN33" s="133">
        <f>IFERROR(VLOOKUP($Z33,Lookup!$A$1:$P$20,15,FALSE),"")</f>
        <v>0</v>
      </c>
      <c r="AO33" s="133">
        <f>IFERROR(VLOOKUP($Z33,Lookup!$A$1:$P$20,16,FALSE),"")</f>
        <v>0</v>
      </c>
      <c r="AP33" s="133">
        <f>IFERROR(VLOOKUP($Z33,'Lookup 2024'!$A$2:$R$9,17,FALSE),"")</f>
        <v>2</v>
      </c>
      <c r="AQ33" s="129"/>
      <c r="AR33" s="129"/>
      <c r="AS33" s="135"/>
      <c r="AT33" s="135"/>
      <c r="AU33" s="85"/>
      <c r="AV33" s="137"/>
      <c r="AW33" s="138"/>
      <c r="AX33" s="135"/>
      <c r="AY33" s="135"/>
      <c r="AZ33" s="135"/>
      <c r="BA33" s="135"/>
      <c r="BB33" s="135"/>
      <c r="BC33" s="135"/>
      <c r="BD33" s="135"/>
      <c r="BE33" s="135"/>
      <c r="BF33" s="135"/>
      <c r="BG33" s="139"/>
      <c r="BH33" s="139"/>
      <c r="BI33" s="139"/>
      <c r="BJ33" s="139"/>
      <c r="BK33" s="139"/>
      <c r="BL33" s="139"/>
      <c r="BM33" s="139"/>
      <c r="BN33" s="139"/>
      <c r="BO33" s="139"/>
      <c r="BP33" s="139"/>
      <c r="BQ33" s="139"/>
      <c r="BR33" s="139"/>
      <c r="BS33" s="139"/>
      <c r="BT33" s="139"/>
      <c r="BU33" s="139"/>
      <c r="BV33" s="139"/>
      <c r="BW33" s="139"/>
      <c r="BX33" s="139"/>
      <c r="BY33" s="139"/>
      <c r="BZ33" s="139"/>
    </row>
    <row r="34" spans="1:78" ht="39.75" customHeight="1">
      <c r="A34" s="126" t="s">
        <v>362</v>
      </c>
      <c r="B34" s="128" t="s">
        <v>1076</v>
      </c>
      <c r="C34" s="128" t="s">
        <v>1077</v>
      </c>
      <c r="D34" s="128" t="s">
        <v>129</v>
      </c>
      <c r="E34" s="129" t="s">
        <v>40</v>
      </c>
      <c r="F34" s="129">
        <v>78155</v>
      </c>
      <c r="G34" s="129" t="s">
        <v>679</v>
      </c>
      <c r="H34" s="130" t="s">
        <v>1078</v>
      </c>
      <c r="I34" s="129" t="s">
        <v>1015</v>
      </c>
      <c r="J34" s="131"/>
      <c r="K34" s="129">
        <v>1504</v>
      </c>
      <c r="L34" s="94"/>
      <c r="M34" s="94">
        <v>250</v>
      </c>
      <c r="N34" s="94"/>
      <c r="O34" s="94"/>
      <c r="P34" s="94"/>
      <c r="Q34" s="94"/>
      <c r="R34" s="94"/>
      <c r="S34" s="94"/>
      <c r="T34" s="98">
        <f t="shared" si="3"/>
        <v>250</v>
      </c>
      <c r="U34" s="129" t="str">
        <f t="shared" si="4"/>
        <v>Received</v>
      </c>
      <c r="V34" s="98"/>
      <c r="W34" s="129" t="str">
        <f t="shared" si="5"/>
        <v/>
      </c>
      <c r="X34" s="94"/>
      <c r="Y34" s="132"/>
      <c r="Z34" s="133" t="str">
        <f t="shared" si="6"/>
        <v>Red</v>
      </c>
      <c r="AA34" s="133" t="str">
        <f>IFERROR(VLOOKUP($Z34,'Lookup 2024'!$A$2:$R$9,2,FALSE),"")</f>
        <v>Level 6</v>
      </c>
      <c r="AB34" s="133"/>
      <c r="AC34" s="133"/>
      <c r="AD34" s="133">
        <f>IFERROR(VLOOKUP($Z34,'Lookup 2024'!$A$2:$R$9,7,FALSE),"")</f>
        <v>0</v>
      </c>
      <c r="AE34" s="133"/>
      <c r="AF34" s="133">
        <f>IFERROR(VLOOKUP($Z34,'Lookup 2024'!$A$2:$R$9,8,FALSE),"")</f>
        <v>0</v>
      </c>
      <c r="AG34" s="133">
        <f>IFERROR(VLOOKUP($Z34,'Lookup 2024'!$A$2:$R$9,9,FALSE),"")</f>
        <v>0</v>
      </c>
      <c r="AH34" s="133"/>
      <c r="AI34" s="133">
        <f>IFERROR(VLOOKUP($Z34,'Lookup 2024'!$A$2:$R$9,10,FALSE),"")</f>
        <v>1</v>
      </c>
      <c r="AJ34" s="133">
        <f>IFERROR(VLOOKUP($Z34,Lookup!$A$1:$P$20,11,FALSE),"")</f>
        <v>0</v>
      </c>
      <c r="AK34" s="133"/>
      <c r="AL34" s="133">
        <f>IFERROR(VLOOKUP($Z34,Lookup!$A$1:$P$20,13,FALSE),"")</f>
        <v>0</v>
      </c>
      <c r="AM34" s="133">
        <f>IFERROR(VLOOKUP($Z34,Lookup!$A$1:$P$20,14,FALSE),"")</f>
        <v>0</v>
      </c>
      <c r="AN34" s="133">
        <f>IFERROR(VLOOKUP($Z34,Lookup!$A$1:$P$20,15,FALSE),"")</f>
        <v>0</v>
      </c>
      <c r="AO34" s="133">
        <f>IFERROR(VLOOKUP($Z34,Lookup!$A$1:$P$20,16,FALSE),"")</f>
        <v>0</v>
      </c>
      <c r="AP34" s="133">
        <f>IFERROR(VLOOKUP($Z34,'Lookup 2024'!$A$2:$R$9,17,FALSE),"")</f>
        <v>1</v>
      </c>
      <c r="AQ34" s="129"/>
      <c r="AR34" s="129"/>
      <c r="AS34" s="135"/>
      <c r="AT34" s="135"/>
      <c r="AU34" s="136">
        <f>P34</f>
        <v>0</v>
      </c>
      <c r="AV34" s="137" t="s">
        <v>1079</v>
      </c>
      <c r="AW34" s="133"/>
      <c r="AX34" s="129"/>
      <c r="AY34" s="129"/>
      <c r="AZ34" s="129"/>
      <c r="BA34" s="129"/>
      <c r="BB34" s="129"/>
      <c r="BC34" s="135"/>
      <c r="BD34" s="135"/>
      <c r="BE34" s="135"/>
      <c r="BF34" s="135"/>
      <c r="BG34" s="139"/>
      <c r="BH34" s="139"/>
      <c r="BI34" s="139"/>
      <c r="BJ34" s="139"/>
      <c r="BK34" s="139"/>
      <c r="BL34" s="139"/>
      <c r="BM34" s="139"/>
      <c r="BN34" s="139"/>
      <c r="BO34" s="139"/>
      <c r="BP34" s="139"/>
      <c r="BQ34" s="139"/>
      <c r="BR34" s="139"/>
      <c r="BS34" s="139"/>
      <c r="BT34" s="139"/>
      <c r="BU34" s="139"/>
      <c r="BV34" s="139"/>
      <c r="BW34" s="139"/>
      <c r="BX34" s="139"/>
      <c r="BY34" s="139"/>
      <c r="BZ34" s="139"/>
    </row>
    <row r="35" spans="1:78" ht="56.25" customHeight="1">
      <c r="A35" s="126" t="s">
        <v>362</v>
      </c>
      <c r="B35" s="127" t="s">
        <v>1080</v>
      </c>
      <c r="C35" s="127" t="s">
        <v>142</v>
      </c>
      <c r="D35" s="128" t="s">
        <v>37</v>
      </c>
      <c r="E35" s="129" t="s">
        <v>40</v>
      </c>
      <c r="F35" s="129">
        <v>78240</v>
      </c>
      <c r="G35" s="129" t="s">
        <v>1081</v>
      </c>
      <c r="H35" s="130"/>
      <c r="I35" s="149" t="s">
        <v>1080</v>
      </c>
      <c r="J35" s="131">
        <v>45310</v>
      </c>
      <c r="K35" s="129">
        <v>1414</v>
      </c>
      <c r="L35" s="94"/>
      <c r="M35" s="94"/>
      <c r="N35" s="94"/>
      <c r="O35" s="94">
        <v>600</v>
      </c>
      <c r="P35" s="94"/>
      <c r="Q35" s="94"/>
      <c r="R35" s="94"/>
      <c r="S35" s="94"/>
      <c r="T35" s="98">
        <f t="shared" si="3"/>
        <v>600</v>
      </c>
      <c r="U35" s="129" t="str">
        <f t="shared" si="4"/>
        <v>Received</v>
      </c>
      <c r="V35" s="98"/>
      <c r="W35" s="129" t="str">
        <f t="shared" si="5"/>
        <v/>
      </c>
      <c r="X35" s="129"/>
      <c r="Y35" s="132"/>
      <c r="Z35" s="133" t="str">
        <f t="shared" si="6"/>
        <v>Blue</v>
      </c>
      <c r="AA35" s="133" t="str">
        <f>IFERROR(VLOOKUP($Z35,'Lookup 2024'!$A$2:$R$9,2,FALSE),"")</f>
        <v>Level 5</v>
      </c>
      <c r="AB35" s="133"/>
      <c r="AC35" s="134"/>
      <c r="AD35" s="133">
        <f>IFERROR(VLOOKUP($Z35,'Lookup 2024'!$A$2:$R$9,7,FALSE),"")</f>
        <v>0</v>
      </c>
      <c r="AE35" s="133"/>
      <c r="AF35" s="133">
        <f>IFERROR(VLOOKUP($Z35,'Lookup 2024'!$A$2:$R$9,8,FALSE),"")</f>
        <v>0</v>
      </c>
      <c r="AG35" s="133">
        <f>IFERROR(VLOOKUP($Z35,'Lookup 2024'!$A$2:$R$9,9,FALSE),"")</f>
        <v>1</v>
      </c>
      <c r="AH35" s="133"/>
      <c r="AI35" s="133">
        <f>IFERROR(VLOOKUP($Z35,'Lookup 2024'!$A$2:$R$9,10,FALSE),"")</f>
        <v>2</v>
      </c>
      <c r="AJ35" s="133">
        <f>IFERROR(VLOOKUP($Z35,Lookup!$A$1:$P$20,11,FALSE),"")</f>
        <v>0</v>
      </c>
      <c r="AK35" s="133"/>
      <c r="AL35" s="133">
        <f>IFERROR(VLOOKUP($Z35,Lookup!$A$1:$P$20,13,FALSE),"")</f>
        <v>0</v>
      </c>
      <c r="AM35" s="133">
        <f>IFERROR(VLOOKUP($Z35,Lookup!$A$1:$P$20,14,FALSE),"")</f>
        <v>0</v>
      </c>
      <c r="AN35" s="133">
        <f>IFERROR(VLOOKUP($Z35,Lookup!$A$1:$P$20,15,FALSE),"")</f>
        <v>0</v>
      </c>
      <c r="AO35" s="133">
        <f>IFERROR(VLOOKUP($Z35,Lookup!$A$1:$P$20,16,FALSE),"")</f>
        <v>0</v>
      </c>
      <c r="AP35" s="133">
        <f>IFERROR(VLOOKUP($Z35,'Lookup 2024'!$A$2:$R$9,17,FALSE),"")</f>
        <v>1</v>
      </c>
      <c r="AQ35" s="135"/>
      <c r="AR35" s="135"/>
      <c r="AS35" s="135"/>
      <c r="AT35" s="135"/>
      <c r="AU35" s="85"/>
      <c r="AV35" s="135"/>
      <c r="AW35" s="138"/>
      <c r="AX35" s="135"/>
      <c r="AY35" s="135"/>
      <c r="AZ35" s="135"/>
      <c r="BA35" s="150"/>
      <c r="BB35" s="150"/>
      <c r="BC35" s="150"/>
      <c r="BD35" s="150"/>
      <c r="BE35" s="150"/>
      <c r="BF35" s="150"/>
      <c r="BG35" s="143"/>
      <c r="BH35" s="143"/>
      <c r="BI35" s="143"/>
      <c r="BJ35" s="143"/>
      <c r="BK35" s="143"/>
      <c r="BL35" s="143"/>
      <c r="BM35" s="143"/>
      <c r="BN35" s="143"/>
      <c r="BO35" s="143"/>
      <c r="BP35" s="143"/>
      <c r="BQ35" s="143"/>
      <c r="BR35" s="143"/>
      <c r="BS35" s="143"/>
      <c r="BT35" s="143"/>
      <c r="BU35" s="143"/>
      <c r="BV35" s="139"/>
      <c r="BW35" s="139"/>
      <c r="BX35" s="139"/>
      <c r="BY35" s="139"/>
      <c r="BZ35" s="139"/>
    </row>
    <row r="36" spans="1:78" ht="39.75" customHeight="1">
      <c r="A36" s="126" t="s">
        <v>362</v>
      </c>
      <c r="B36" s="127" t="s">
        <v>1082</v>
      </c>
      <c r="C36" s="127" t="s">
        <v>1083</v>
      </c>
      <c r="D36" s="128" t="s">
        <v>37</v>
      </c>
      <c r="E36" s="129" t="s">
        <v>40</v>
      </c>
      <c r="F36" s="129">
        <v>78217</v>
      </c>
      <c r="G36" s="129" t="s">
        <v>1084</v>
      </c>
      <c r="H36" s="130"/>
      <c r="I36" s="129" t="s">
        <v>1085</v>
      </c>
      <c r="J36" s="131">
        <v>45266</v>
      </c>
      <c r="K36" s="103">
        <v>1183</v>
      </c>
      <c r="L36" s="94"/>
      <c r="M36" s="94"/>
      <c r="N36" s="94"/>
      <c r="O36" s="94"/>
      <c r="P36" s="94">
        <v>300</v>
      </c>
      <c r="Q36" s="94"/>
      <c r="R36" s="94"/>
      <c r="S36" s="94"/>
      <c r="T36" s="98">
        <f t="shared" si="3"/>
        <v>300</v>
      </c>
      <c r="U36" s="129" t="str">
        <f t="shared" si="4"/>
        <v>Received</v>
      </c>
      <c r="V36" s="94"/>
      <c r="W36" s="129" t="str">
        <f t="shared" si="5"/>
        <v/>
      </c>
      <c r="X36" s="94"/>
      <c r="Y36" s="132"/>
      <c r="Z36" s="133" t="str">
        <f t="shared" si="6"/>
        <v>Red</v>
      </c>
      <c r="AA36" s="133" t="str">
        <f>IFERROR(VLOOKUP($Z36,'Lookup 2024'!$A$2:$R$9,2,FALSE),"")</f>
        <v>Level 6</v>
      </c>
      <c r="AB36" s="133"/>
      <c r="AC36" s="134"/>
      <c r="AD36" s="133">
        <f>IFERROR(VLOOKUP($Z36,'Lookup 2024'!$A$2:$R$9,7,FALSE),"")</f>
        <v>0</v>
      </c>
      <c r="AE36" s="133"/>
      <c r="AF36" s="133">
        <f>IFERROR(VLOOKUP($Z36,'Lookup 2024'!$A$2:$R$9,8,FALSE),"")</f>
        <v>0</v>
      </c>
      <c r="AG36" s="133">
        <f>IFERROR(VLOOKUP($Z36,'Lookup 2024'!$A$2:$R$9,9,FALSE),"")</f>
        <v>0</v>
      </c>
      <c r="AH36" s="133"/>
      <c r="AI36" s="133">
        <f>IFERROR(VLOOKUP($Z36,'Lookup 2024'!$A$2:$R$9,10,FALSE),"")</f>
        <v>1</v>
      </c>
      <c r="AJ36" s="133">
        <f>IFERROR(VLOOKUP($Z36,Lookup!$A$1:$P$20,11,FALSE),"")</f>
        <v>0</v>
      </c>
      <c r="AK36" s="133"/>
      <c r="AL36" s="133">
        <f>IFERROR(VLOOKUP($Z36,Lookup!$A$1:$P$20,13,FALSE),"")</f>
        <v>0</v>
      </c>
      <c r="AM36" s="133">
        <f>IFERROR(VLOOKUP($Z36,Lookup!$A$1:$P$20,14,FALSE),"")</f>
        <v>0</v>
      </c>
      <c r="AN36" s="133">
        <f>IFERROR(VLOOKUP($Z36,Lookup!$A$1:$P$20,15,FALSE),"")</f>
        <v>0</v>
      </c>
      <c r="AO36" s="133">
        <f>IFERROR(VLOOKUP($Z36,Lookup!$A$1:$P$20,16,FALSE),"")</f>
        <v>0</v>
      </c>
      <c r="AP36" s="133">
        <f>IFERROR(VLOOKUP($Z36,'Lookup 2024'!$A$2:$R$9,17,FALSE),"")</f>
        <v>1</v>
      </c>
      <c r="AQ36" s="129"/>
      <c r="AR36" s="129"/>
      <c r="AS36" s="135"/>
      <c r="AT36" s="135"/>
      <c r="AU36" s="136">
        <f t="shared" ref="AU36:AU37" si="11">P36</f>
        <v>300</v>
      </c>
      <c r="AV36" s="137" t="s">
        <v>1086</v>
      </c>
      <c r="AW36" s="138"/>
      <c r="AX36" s="135"/>
      <c r="AY36" s="135"/>
      <c r="AZ36" s="135"/>
      <c r="BA36" s="135"/>
      <c r="BB36" s="135"/>
      <c r="BC36" s="135"/>
      <c r="BD36" s="135"/>
      <c r="BE36" s="135">
        <v>1</v>
      </c>
      <c r="BF36" s="135"/>
      <c r="BG36" s="139"/>
      <c r="BH36" s="139"/>
      <c r="BI36" s="139"/>
      <c r="BJ36" s="139"/>
      <c r="BK36" s="139"/>
      <c r="BL36" s="139"/>
      <c r="BM36" s="139"/>
      <c r="BN36" s="139"/>
      <c r="BO36" s="139"/>
      <c r="BP36" s="139"/>
      <c r="BQ36" s="139"/>
      <c r="BR36" s="139"/>
      <c r="BS36" s="139"/>
      <c r="BT36" s="139"/>
      <c r="BU36" s="139"/>
      <c r="BV36" s="139"/>
      <c r="BW36" s="139"/>
      <c r="BX36" s="139"/>
      <c r="BY36" s="139"/>
      <c r="BZ36" s="139"/>
    </row>
    <row r="37" spans="1:78" ht="39.75" customHeight="1">
      <c r="A37" s="126" t="s">
        <v>362</v>
      </c>
      <c r="B37" s="127" t="s">
        <v>1087</v>
      </c>
      <c r="C37" s="127" t="s">
        <v>1088</v>
      </c>
      <c r="D37" s="128" t="s">
        <v>137</v>
      </c>
      <c r="E37" s="129" t="s">
        <v>40</v>
      </c>
      <c r="F37" s="129">
        <v>78624</v>
      </c>
      <c r="G37" s="129" t="s">
        <v>1089</v>
      </c>
      <c r="H37" s="130" t="s">
        <v>1090</v>
      </c>
      <c r="I37" s="129" t="s">
        <v>1045</v>
      </c>
      <c r="J37" s="131">
        <v>45313</v>
      </c>
      <c r="K37" s="146">
        <v>1428</v>
      </c>
      <c r="L37" s="94"/>
      <c r="M37" s="94">
        <v>250</v>
      </c>
      <c r="N37" s="94"/>
      <c r="O37" s="94"/>
      <c r="P37" s="94"/>
      <c r="Q37" s="94"/>
      <c r="R37" s="94"/>
      <c r="S37" s="94"/>
      <c r="T37" s="98">
        <f t="shared" si="3"/>
        <v>250</v>
      </c>
      <c r="U37" s="129" t="str">
        <f t="shared" si="4"/>
        <v>Received</v>
      </c>
      <c r="V37" s="98"/>
      <c r="W37" s="129" t="str">
        <f t="shared" si="5"/>
        <v/>
      </c>
      <c r="X37" s="94"/>
      <c r="Y37" s="132"/>
      <c r="Z37" s="133" t="str">
        <f t="shared" si="6"/>
        <v>Red</v>
      </c>
      <c r="AA37" s="133" t="str">
        <f>IFERROR(VLOOKUP($Z37,'Lookup 2024'!$A$2:$R$9,2,FALSE),"")</f>
        <v>Level 6</v>
      </c>
      <c r="AB37" s="133"/>
      <c r="AC37" s="133"/>
      <c r="AD37" s="133">
        <f>IFERROR(VLOOKUP($Z37,'Lookup 2024'!$A$2:$R$9,7,FALSE),"")</f>
        <v>0</v>
      </c>
      <c r="AE37" s="133"/>
      <c r="AF37" s="133">
        <f>IFERROR(VLOOKUP($Z37,'Lookup 2024'!$A$2:$R$9,8,FALSE),"")</f>
        <v>0</v>
      </c>
      <c r="AG37" s="133">
        <f>IFERROR(VLOOKUP($Z37,'Lookup 2024'!$A$2:$R$9,9,FALSE),"")</f>
        <v>0</v>
      </c>
      <c r="AH37" s="133"/>
      <c r="AI37" s="133">
        <f>IFERROR(VLOOKUP($Z37,'Lookup 2024'!$A$2:$R$9,10,FALSE),"")</f>
        <v>1</v>
      </c>
      <c r="AJ37" s="133">
        <f>IFERROR(VLOOKUP($Z37,Lookup!$A$1:$P$20,11,FALSE),"")</f>
        <v>0</v>
      </c>
      <c r="AK37" s="133"/>
      <c r="AL37" s="133">
        <f>IFERROR(VLOOKUP($Z37,Lookup!$A$1:$P$20,13,FALSE),"")</f>
        <v>0</v>
      </c>
      <c r="AM37" s="133">
        <f>IFERROR(VLOOKUP($Z37,Lookup!$A$1:$P$20,14,FALSE),"")</f>
        <v>0</v>
      </c>
      <c r="AN37" s="133">
        <f>IFERROR(VLOOKUP($Z37,Lookup!$A$1:$P$20,15,FALSE),"")</f>
        <v>0</v>
      </c>
      <c r="AO37" s="133">
        <f>IFERROR(VLOOKUP($Z37,Lookup!$A$1:$P$20,16,FALSE),"")</f>
        <v>0</v>
      </c>
      <c r="AP37" s="133">
        <f>IFERROR(VLOOKUP($Z37,'Lookup 2024'!$A$2:$R$9,17,FALSE),"")</f>
        <v>1</v>
      </c>
      <c r="AQ37" s="129"/>
      <c r="AR37" s="129"/>
      <c r="AS37" s="135"/>
      <c r="AT37" s="135"/>
      <c r="AU37" s="136">
        <f t="shared" si="11"/>
        <v>0</v>
      </c>
      <c r="AV37" s="137" t="s">
        <v>1014</v>
      </c>
      <c r="AW37" s="138"/>
      <c r="AX37" s="135"/>
      <c r="AY37" s="135"/>
      <c r="AZ37" s="135"/>
      <c r="BA37" s="135"/>
      <c r="BB37" s="135"/>
      <c r="BC37" s="135"/>
      <c r="BD37" s="135"/>
      <c r="BE37" s="135"/>
      <c r="BF37" s="135"/>
      <c r="BG37" s="139"/>
      <c r="BH37" s="139"/>
      <c r="BI37" s="139"/>
      <c r="BJ37" s="139"/>
      <c r="BK37" s="139"/>
      <c r="BL37" s="139"/>
      <c r="BM37" s="139"/>
      <c r="BN37" s="139"/>
      <c r="BO37" s="139"/>
      <c r="BP37" s="139"/>
      <c r="BQ37" s="139"/>
      <c r="BR37" s="139"/>
      <c r="BS37" s="139"/>
      <c r="BT37" s="139"/>
      <c r="BU37" s="139"/>
      <c r="BV37" s="139"/>
      <c r="BW37" s="139"/>
      <c r="BX37" s="139"/>
      <c r="BY37" s="139"/>
      <c r="BZ37" s="139"/>
    </row>
    <row r="38" spans="1:78" ht="39.75" customHeight="1">
      <c r="A38" s="126" t="s">
        <v>362</v>
      </c>
      <c r="B38" s="127" t="s">
        <v>1091</v>
      </c>
      <c r="C38" s="127" t="s">
        <v>1092</v>
      </c>
      <c r="D38" s="128" t="s">
        <v>37</v>
      </c>
      <c r="E38" s="129" t="s">
        <v>40</v>
      </c>
      <c r="F38" s="129">
        <v>78214</v>
      </c>
      <c r="G38" s="129" t="s">
        <v>1093</v>
      </c>
      <c r="H38" s="130" t="s">
        <v>1094</v>
      </c>
      <c r="I38" s="129" t="s">
        <v>846</v>
      </c>
      <c r="J38" s="131">
        <v>45246</v>
      </c>
      <c r="K38" s="103">
        <v>1075</v>
      </c>
      <c r="L38" s="94"/>
      <c r="M38" s="94">
        <v>250</v>
      </c>
      <c r="N38" s="94"/>
      <c r="O38" s="94"/>
      <c r="P38" s="94"/>
      <c r="Q38" s="94"/>
      <c r="R38" s="94"/>
      <c r="S38" s="94"/>
      <c r="T38" s="98">
        <f t="shared" si="3"/>
        <v>250</v>
      </c>
      <c r="U38" s="129" t="str">
        <f t="shared" si="4"/>
        <v>Received</v>
      </c>
      <c r="V38" s="98"/>
      <c r="W38" s="129" t="str">
        <f t="shared" si="5"/>
        <v/>
      </c>
      <c r="X38" s="129"/>
      <c r="Y38" s="132"/>
      <c r="Z38" s="133" t="str">
        <f t="shared" si="6"/>
        <v>Red</v>
      </c>
      <c r="AA38" s="133" t="str">
        <f>IFERROR(VLOOKUP($Z38,'Lookup 2024'!$A$2:$R$9,2,FALSE),"")</f>
        <v>Level 6</v>
      </c>
      <c r="AB38" s="133"/>
      <c r="AC38" s="134"/>
      <c r="AD38" s="133">
        <f>IFERROR(VLOOKUP($Z38,'Lookup 2024'!$A$2:$R$9,7,FALSE),"")</f>
        <v>0</v>
      </c>
      <c r="AE38" s="133"/>
      <c r="AF38" s="133">
        <f>IFERROR(VLOOKUP($Z38,'Lookup 2024'!$A$2:$R$9,8,FALSE),"")</f>
        <v>0</v>
      </c>
      <c r="AG38" s="133">
        <f>IFERROR(VLOOKUP($Z38,'Lookup 2024'!$A$2:$R$9,9,FALSE),"")</f>
        <v>0</v>
      </c>
      <c r="AH38" s="133"/>
      <c r="AI38" s="133">
        <f>IFERROR(VLOOKUP($Z38,'Lookup 2024'!$A$2:$R$9,10,FALSE),"")</f>
        <v>1</v>
      </c>
      <c r="AJ38" s="133">
        <f>IFERROR(VLOOKUP($Z38,Lookup!$A$1:$P$20,11,FALSE),"")</f>
        <v>0</v>
      </c>
      <c r="AK38" s="133"/>
      <c r="AL38" s="133">
        <f>IFERROR(VLOOKUP($Z38,Lookup!$A$1:$P$20,13,FALSE),"")</f>
        <v>0</v>
      </c>
      <c r="AM38" s="133">
        <f>IFERROR(VLOOKUP($Z38,Lookup!$A$1:$P$20,14,FALSE),"")</f>
        <v>0</v>
      </c>
      <c r="AN38" s="133">
        <f>IFERROR(VLOOKUP($Z38,Lookup!$A$1:$P$20,15,FALSE),"")</f>
        <v>0</v>
      </c>
      <c r="AO38" s="133">
        <f>IFERROR(VLOOKUP($Z38,Lookup!$A$1:$P$20,16,FALSE),"")</f>
        <v>0</v>
      </c>
      <c r="AP38" s="133">
        <f>IFERROR(VLOOKUP($Z38,'Lookup 2024'!$A$2:$R$9,17,FALSE),"")</f>
        <v>1</v>
      </c>
      <c r="AQ38" s="129"/>
      <c r="AR38" s="129"/>
      <c r="AS38" s="135"/>
      <c r="AT38" s="135"/>
      <c r="AU38" s="85"/>
      <c r="AV38" s="137"/>
      <c r="AW38" s="133"/>
      <c r="AX38" s="129"/>
      <c r="AY38" s="129"/>
      <c r="AZ38" s="129"/>
      <c r="BA38" s="129"/>
      <c r="BB38" s="129"/>
      <c r="BC38" s="135"/>
      <c r="BD38" s="135"/>
      <c r="BE38" s="135"/>
      <c r="BF38" s="135"/>
      <c r="BG38" s="139"/>
      <c r="BH38" s="139"/>
      <c r="BI38" s="139"/>
      <c r="BJ38" s="139"/>
      <c r="BK38" s="139"/>
      <c r="BL38" s="139"/>
      <c r="BM38" s="139"/>
      <c r="BN38" s="139"/>
      <c r="BO38" s="139"/>
      <c r="BP38" s="139"/>
      <c r="BQ38" s="139"/>
      <c r="BR38" s="139"/>
      <c r="BS38" s="139"/>
      <c r="BT38" s="139"/>
      <c r="BU38" s="139"/>
      <c r="BV38" s="139"/>
      <c r="BW38" s="139"/>
      <c r="BX38" s="139"/>
      <c r="BY38" s="139"/>
      <c r="BZ38" s="139"/>
    </row>
    <row r="39" spans="1:78" ht="39.75" customHeight="1">
      <c r="A39" s="126" t="s">
        <v>362</v>
      </c>
      <c r="B39" s="128" t="s">
        <v>1095</v>
      </c>
      <c r="C39" s="128" t="s">
        <v>1096</v>
      </c>
      <c r="D39" s="128" t="s">
        <v>1097</v>
      </c>
      <c r="E39" s="129" t="s">
        <v>40</v>
      </c>
      <c r="F39" s="129">
        <v>75062</v>
      </c>
      <c r="G39" s="129" t="s">
        <v>1098</v>
      </c>
      <c r="H39" s="130" t="s">
        <v>1099</v>
      </c>
      <c r="I39" s="129"/>
      <c r="J39" s="131"/>
      <c r="K39" s="129"/>
      <c r="L39" s="94"/>
      <c r="M39" s="94"/>
      <c r="N39" s="94"/>
      <c r="O39" s="94"/>
      <c r="P39" s="94"/>
      <c r="Q39" s="94"/>
      <c r="R39" s="94"/>
      <c r="S39" s="94"/>
      <c r="T39" s="98">
        <f t="shared" si="3"/>
        <v>0</v>
      </c>
      <c r="U39" s="129" t="str">
        <f t="shared" si="4"/>
        <v>Received</v>
      </c>
      <c r="V39" s="98">
        <v>30000</v>
      </c>
      <c r="W39" s="129" t="str">
        <f t="shared" si="5"/>
        <v>Received</v>
      </c>
      <c r="X39" s="129"/>
      <c r="Y39" s="132"/>
      <c r="Z39" s="133" t="str">
        <f t="shared" si="6"/>
        <v>Silver</v>
      </c>
      <c r="AA39" s="133" t="str">
        <f>IFERROR(VLOOKUP($Z39,'Lookup 2024'!$A$2:$R$9,2,FALSE),"")</f>
        <v>Level 1</v>
      </c>
      <c r="AB39" s="133"/>
      <c r="AC39" s="134"/>
      <c r="AD39" s="133">
        <f>IFERROR(VLOOKUP($Z39,'Lookup 2024'!$A$2:$R$9,7,FALSE),"")</f>
        <v>4</v>
      </c>
      <c r="AE39" s="133"/>
      <c r="AF39" s="133">
        <f>IFERROR(VLOOKUP($Z39,'Lookup 2024'!$A$2:$R$9,8,FALSE),"")</f>
        <v>6</v>
      </c>
      <c r="AG39" s="133">
        <f>IFERROR(VLOOKUP($Z39,'Lookup 2024'!$A$2:$R$9,9,FALSE),"")</f>
        <v>4</v>
      </c>
      <c r="AH39" s="133"/>
      <c r="AI39" s="133">
        <f>IFERROR(VLOOKUP($Z39,'Lookup 2024'!$A$2:$R$9,10,FALSE),"")</f>
        <v>8</v>
      </c>
      <c r="AJ39" s="133" t="str">
        <f>IFERROR(VLOOKUP($Z39,Lookup!$A$1:$P$20,11,FALSE),"")</f>
        <v>Yes</v>
      </c>
      <c r="AK39" s="133"/>
      <c r="AL39" s="133" t="str">
        <f>IFERROR(VLOOKUP($Z39,Lookup!$A$1:$P$20,13,FALSE),"")</f>
        <v>Yes</v>
      </c>
      <c r="AM39" s="133" t="str">
        <f>IFERROR(VLOOKUP($Z39,Lookup!$A$1:$P$20,14,FALSE),"")</f>
        <v>Yes</v>
      </c>
      <c r="AN39" s="133" t="str">
        <f>IFERROR(VLOOKUP($Z39,Lookup!$A$1:$P$20,15,FALSE),"")</f>
        <v>Yes</v>
      </c>
      <c r="AO39" s="133">
        <f>IFERROR(VLOOKUP($Z39,Lookup!$A$1:$P$20,16,FALSE),"")</f>
        <v>4</v>
      </c>
      <c r="AP39" s="133">
        <f>IFERROR(VLOOKUP($Z39,'Lookup 2024'!$A$2:$R$9,17,FALSE),"")</f>
        <v>4</v>
      </c>
      <c r="AQ39" s="129"/>
      <c r="AR39" s="129"/>
      <c r="AS39" s="135"/>
      <c r="AT39" s="135"/>
      <c r="AU39" s="85"/>
      <c r="AV39" s="137"/>
      <c r="AW39" s="138"/>
      <c r="AX39" s="135"/>
      <c r="AY39" s="135"/>
      <c r="AZ39" s="135"/>
      <c r="BA39" s="135"/>
      <c r="BB39" s="135"/>
      <c r="BC39" s="135"/>
      <c r="BD39" s="135"/>
      <c r="BE39" s="135"/>
      <c r="BF39" s="135"/>
      <c r="BG39" s="139"/>
      <c r="BH39" s="139"/>
      <c r="BI39" s="139"/>
      <c r="BJ39" s="139"/>
      <c r="BK39" s="139"/>
      <c r="BL39" s="139"/>
      <c r="BM39" s="139"/>
      <c r="BN39" s="139"/>
      <c r="BO39" s="139"/>
      <c r="BP39" s="139"/>
      <c r="BQ39" s="139"/>
      <c r="BR39" s="139"/>
      <c r="BS39" s="139"/>
      <c r="BT39" s="139"/>
      <c r="BU39" s="139"/>
      <c r="BV39" s="139"/>
      <c r="BW39" s="139"/>
      <c r="BX39" s="139"/>
      <c r="BY39" s="139"/>
      <c r="BZ39" s="139"/>
    </row>
    <row r="40" spans="1:78" ht="39.75" customHeight="1">
      <c r="A40" s="126" t="s">
        <v>362</v>
      </c>
      <c r="B40" s="128" t="s">
        <v>1100</v>
      </c>
      <c r="C40" s="128" t="s">
        <v>1101</v>
      </c>
      <c r="D40" s="128" t="s">
        <v>793</v>
      </c>
      <c r="E40" s="129" t="s">
        <v>40</v>
      </c>
      <c r="F40" s="129" t="s">
        <v>1102</v>
      </c>
      <c r="G40" s="129" t="s">
        <v>1103</v>
      </c>
      <c r="H40" s="130" t="s">
        <v>1104</v>
      </c>
      <c r="I40" s="129" t="s">
        <v>1105</v>
      </c>
      <c r="J40" s="131"/>
      <c r="K40" s="129"/>
      <c r="L40" s="94"/>
      <c r="M40" s="94"/>
      <c r="N40" s="145">
        <v>2000</v>
      </c>
      <c r="O40" s="94"/>
      <c r="P40" s="94"/>
      <c r="Q40" s="94"/>
      <c r="R40" s="94"/>
      <c r="S40" s="94"/>
      <c r="T40" s="98">
        <f t="shared" si="3"/>
        <v>2000</v>
      </c>
      <c r="U40" s="129" t="str">
        <f t="shared" si="4"/>
        <v>Received</v>
      </c>
      <c r="V40" s="98"/>
      <c r="W40" s="129" t="str">
        <f t="shared" si="5"/>
        <v/>
      </c>
      <c r="X40" s="129"/>
      <c r="Y40" s="132"/>
      <c r="Z40" s="133" t="str">
        <f t="shared" si="6"/>
        <v>Trophy</v>
      </c>
      <c r="AA40" s="133" t="str">
        <f>IFERROR(VLOOKUP($Z40,'Lookup 2024'!$A$2:$R$9,2,FALSE),"")</f>
        <v>Level 4</v>
      </c>
      <c r="AB40" s="133"/>
      <c r="AC40" s="134"/>
      <c r="AD40" s="133">
        <f>IFERROR(VLOOKUP($Z40,'Lookup 2024'!$A$2:$R$9,7,FALSE),"")</f>
        <v>0</v>
      </c>
      <c r="AE40" s="133"/>
      <c r="AF40" s="133">
        <f>IFERROR(VLOOKUP($Z40,'Lookup 2024'!$A$2:$R$9,8,FALSE),"")</f>
        <v>2</v>
      </c>
      <c r="AG40" s="133">
        <f>IFERROR(VLOOKUP($Z40,'Lookup 2024'!$A$2:$R$9,9,FALSE),"")</f>
        <v>1</v>
      </c>
      <c r="AH40" s="133"/>
      <c r="AI40" s="133">
        <f>IFERROR(VLOOKUP($Z40,'Lookup 2024'!$A$2:$R$9,10,FALSE),"")</f>
        <v>2</v>
      </c>
      <c r="AJ40" s="133" t="str">
        <f>IFERROR(VLOOKUP($Z40,Lookup!$A$1:$P$20,11,FALSE),"")</f>
        <v>Yes</v>
      </c>
      <c r="AK40" s="133"/>
      <c r="AL40" s="133" t="str">
        <f>IFERROR(VLOOKUP($Z40,Lookup!$A$1:$P$20,13,FALSE),"")</f>
        <v>Yes</v>
      </c>
      <c r="AM40" s="133">
        <f>IFERROR(VLOOKUP($Z40,Lookup!$A$1:$P$20,14,FALSE),"")</f>
        <v>0</v>
      </c>
      <c r="AN40" s="133">
        <f>IFERROR(VLOOKUP($Z40,Lookup!$A$1:$P$20,15,FALSE),"")</f>
        <v>0</v>
      </c>
      <c r="AO40" s="133">
        <f>IFERROR(VLOOKUP($Z40,Lookup!$A$1:$P$20,16,FALSE),"")</f>
        <v>0</v>
      </c>
      <c r="AP40" s="133">
        <f>IFERROR(VLOOKUP($Z40,'Lookup 2024'!$A$2:$R$9,17,FALSE),"")</f>
        <v>2</v>
      </c>
      <c r="AQ40" s="129"/>
      <c r="AR40" s="129"/>
      <c r="AS40" s="135"/>
      <c r="AT40" s="135"/>
      <c r="AU40" s="85"/>
      <c r="AV40" s="137"/>
      <c r="AW40" s="138"/>
      <c r="AX40" s="135"/>
      <c r="AY40" s="135"/>
      <c r="AZ40" s="135"/>
      <c r="BA40" s="135"/>
      <c r="BB40" s="135"/>
      <c r="BC40" s="135"/>
      <c r="BD40" s="135"/>
      <c r="BE40" s="135"/>
      <c r="BF40" s="135"/>
      <c r="BG40" s="139"/>
      <c r="BH40" s="139"/>
      <c r="BI40" s="139"/>
      <c r="BJ40" s="139"/>
      <c r="BK40" s="139"/>
      <c r="BL40" s="139"/>
      <c r="BM40" s="139"/>
      <c r="BN40" s="139"/>
      <c r="BO40" s="139"/>
      <c r="BP40" s="139"/>
      <c r="BQ40" s="139"/>
      <c r="BR40" s="139"/>
      <c r="BS40" s="139"/>
      <c r="BT40" s="139"/>
      <c r="BU40" s="139"/>
      <c r="BV40" s="139"/>
      <c r="BW40" s="139"/>
      <c r="BX40" s="139"/>
      <c r="BY40" s="139"/>
      <c r="BZ40" s="139"/>
    </row>
    <row r="41" spans="1:78" ht="53.25" customHeight="1">
      <c r="A41" s="126" t="s">
        <v>362</v>
      </c>
      <c r="B41" s="128" t="s">
        <v>1106</v>
      </c>
      <c r="C41" s="128" t="s">
        <v>1107</v>
      </c>
      <c r="D41" s="128" t="s">
        <v>1108</v>
      </c>
      <c r="E41" s="129" t="s">
        <v>40</v>
      </c>
      <c r="F41" s="129">
        <v>78950</v>
      </c>
      <c r="G41" s="129" t="s">
        <v>1109</v>
      </c>
      <c r="H41" s="130" t="s">
        <v>466</v>
      </c>
      <c r="I41" s="129" t="s">
        <v>99</v>
      </c>
      <c r="J41" s="131"/>
      <c r="K41" s="129"/>
      <c r="L41" s="94"/>
      <c r="M41" s="94"/>
      <c r="N41" s="94"/>
      <c r="O41" s="94"/>
      <c r="P41" s="94"/>
      <c r="Q41" s="94"/>
      <c r="R41" s="94"/>
      <c r="S41" s="94"/>
      <c r="T41" s="98">
        <f t="shared" si="3"/>
        <v>0</v>
      </c>
      <c r="U41" s="129" t="str">
        <f t="shared" si="4"/>
        <v>Received</v>
      </c>
      <c r="V41" s="98">
        <v>10000</v>
      </c>
      <c r="W41" s="129" t="str">
        <f t="shared" si="5"/>
        <v>Received</v>
      </c>
      <c r="X41" s="94"/>
      <c r="Y41" s="151"/>
      <c r="Z41" s="133" t="str">
        <f t="shared" si="6"/>
        <v>Silver</v>
      </c>
      <c r="AA41" s="133" t="str">
        <f>IFERROR(VLOOKUP($Z41,'Lookup 2024'!$A$2:$R$9,2,FALSE),"")</f>
        <v>Level 1</v>
      </c>
      <c r="AB41" s="133"/>
      <c r="AC41" s="133"/>
      <c r="AD41" s="133">
        <f>IFERROR(VLOOKUP($Z41,'Lookup 2024'!$A$2:$R$9,7,FALSE),"")</f>
        <v>4</v>
      </c>
      <c r="AE41" s="133"/>
      <c r="AF41" s="133">
        <f>IFERROR(VLOOKUP($Z41,'Lookup 2024'!$A$2:$R$9,8,FALSE),"")</f>
        <v>6</v>
      </c>
      <c r="AG41" s="133">
        <f>IFERROR(VLOOKUP($Z41,'Lookup 2024'!$A$2:$R$9,9,FALSE),"")</f>
        <v>4</v>
      </c>
      <c r="AH41" s="133"/>
      <c r="AI41" s="133">
        <f>IFERROR(VLOOKUP($Z41,'Lookup 2024'!$A$2:$R$9,10,FALSE),"")</f>
        <v>8</v>
      </c>
      <c r="AJ41" s="133" t="str">
        <f>IFERROR(VLOOKUP($Z41,Lookup!$A$1:$P$20,11,FALSE),"")</f>
        <v>Yes</v>
      </c>
      <c r="AK41" s="133"/>
      <c r="AL41" s="133" t="str">
        <f>IFERROR(VLOOKUP($Z41,Lookup!$A$1:$P$20,13,FALSE),"")</f>
        <v>Yes</v>
      </c>
      <c r="AM41" s="133" t="str">
        <f>IFERROR(VLOOKUP($Z41,Lookup!$A$1:$P$20,14,FALSE),"")</f>
        <v>Yes</v>
      </c>
      <c r="AN41" s="133" t="str">
        <f>IFERROR(VLOOKUP($Z41,Lookup!$A$1:$P$20,15,FALSE),"")</f>
        <v>Yes</v>
      </c>
      <c r="AO41" s="133">
        <f>IFERROR(VLOOKUP($Z41,Lookup!$A$1:$P$20,16,FALSE),"")</f>
        <v>4</v>
      </c>
      <c r="AP41" s="133">
        <f>IFERROR(VLOOKUP($Z41,'Lookup 2024'!$A$2:$R$9,17,FALSE),"")</f>
        <v>4</v>
      </c>
      <c r="AQ41" s="129"/>
      <c r="AR41" s="129"/>
      <c r="AS41" s="135"/>
      <c r="AT41" s="135"/>
      <c r="AU41" s="136">
        <f t="shared" ref="AU41:AU42" si="12">P41</f>
        <v>0</v>
      </c>
      <c r="AV41" s="137" t="s">
        <v>991</v>
      </c>
      <c r="AW41" s="138"/>
      <c r="AX41" s="135"/>
      <c r="AY41" s="135"/>
      <c r="AZ41" s="135"/>
      <c r="BA41" s="135"/>
      <c r="BB41" s="147"/>
      <c r="BC41" s="135"/>
      <c r="BD41" s="135">
        <v>1</v>
      </c>
      <c r="BE41" s="135"/>
      <c r="BF41" s="135"/>
      <c r="BG41" s="139"/>
      <c r="BH41" s="139"/>
      <c r="BI41" s="139"/>
      <c r="BJ41" s="139"/>
      <c r="BK41" s="139"/>
      <c r="BL41" s="139"/>
      <c r="BM41" s="139"/>
      <c r="BN41" s="139"/>
      <c r="BO41" s="139"/>
      <c r="BP41" s="139"/>
      <c r="BQ41" s="139"/>
      <c r="BR41" s="139"/>
      <c r="BS41" s="139"/>
      <c r="BT41" s="139"/>
      <c r="BU41" s="139"/>
      <c r="BV41" s="139"/>
      <c r="BW41" s="139"/>
      <c r="BX41" s="139"/>
      <c r="BY41" s="139"/>
      <c r="BZ41" s="139"/>
    </row>
    <row r="42" spans="1:78" ht="49.5" customHeight="1">
      <c r="A42" s="126" t="s">
        <v>362</v>
      </c>
      <c r="B42" s="127" t="s">
        <v>1110</v>
      </c>
      <c r="C42" s="127" t="s">
        <v>1111</v>
      </c>
      <c r="D42" s="128" t="s">
        <v>48</v>
      </c>
      <c r="E42" s="129" t="s">
        <v>40</v>
      </c>
      <c r="F42" s="129">
        <v>78023</v>
      </c>
      <c r="G42" s="129" t="s">
        <v>1112</v>
      </c>
      <c r="H42" s="130" t="s">
        <v>1113</v>
      </c>
      <c r="I42" s="129" t="s">
        <v>1114</v>
      </c>
      <c r="J42" s="131"/>
      <c r="K42" s="129"/>
      <c r="L42" s="94"/>
      <c r="M42" s="94"/>
      <c r="N42" s="94"/>
      <c r="O42" s="94"/>
      <c r="P42" s="94"/>
      <c r="Q42" s="94"/>
      <c r="R42" s="94"/>
      <c r="S42" s="94"/>
      <c r="T42" s="98">
        <f t="shared" si="3"/>
        <v>0</v>
      </c>
      <c r="U42" s="129" t="str">
        <f t="shared" si="4"/>
        <v>Received</v>
      </c>
      <c r="V42" s="98"/>
      <c r="W42" s="129" t="str">
        <f t="shared" si="5"/>
        <v/>
      </c>
      <c r="X42" s="94"/>
      <c r="Y42" s="132"/>
      <c r="Z42" s="133" t="str">
        <f t="shared" si="6"/>
        <v/>
      </c>
      <c r="AA42" s="133" t="str">
        <f>IFERROR(VLOOKUP($Z42,'Lookup 2024'!$A$2:$R$9,2,FALSE),"")</f>
        <v/>
      </c>
      <c r="AB42" s="133"/>
      <c r="AC42" s="134"/>
      <c r="AD42" s="133" t="str">
        <f>IFERROR(VLOOKUP($Z42,'Lookup 2024'!$A$2:$R$9,7,FALSE),"")</f>
        <v/>
      </c>
      <c r="AE42" s="133"/>
      <c r="AF42" s="133" t="str">
        <f>IFERROR(VLOOKUP($Z42,'Lookup 2024'!$A$2:$R$9,8,FALSE),"")</f>
        <v/>
      </c>
      <c r="AG42" s="133" t="str">
        <f>IFERROR(VLOOKUP($Z42,'Lookup 2024'!$A$2:$R$9,9,FALSE),"")</f>
        <v/>
      </c>
      <c r="AH42" s="133"/>
      <c r="AI42" s="133" t="str">
        <f>IFERROR(VLOOKUP($Z42,'Lookup 2024'!$A$2:$R$9,10,FALSE),"")</f>
        <v/>
      </c>
      <c r="AJ42" s="133" t="str">
        <f>IFERROR(VLOOKUP($Z42,Lookup!$A$1:$P$20,11,FALSE),"")</f>
        <v/>
      </c>
      <c r="AK42" s="133"/>
      <c r="AL42" s="133" t="str">
        <f>IFERROR(VLOOKUP($Z42,Lookup!$A$1:$P$20,13,FALSE),"")</f>
        <v/>
      </c>
      <c r="AM42" s="133" t="str">
        <f>IFERROR(VLOOKUP($Z42,Lookup!$A$1:$P$20,14,FALSE),"")</f>
        <v/>
      </c>
      <c r="AN42" s="133" t="str">
        <f>IFERROR(VLOOKUP($Z42,Lookup!$A$1:$P$20,15,FALSE),"")</f>
        <v/>
      </c>
      <c r="AO42" s="133" t="str">
        <f>IFERROR(VLOOKUP($Z42,Lookup!$A$1:$P$20,16,FALSE),"")</f>
        <v/>
      </c>
      <c r="AP42" s="133" t="str">
        <f>IFERROR(VLOOKUP($Z42,'Lookup 2024'!$A$2:$R$9,17,FALSE),"")</f>
        <v/>
      </c>
      <c r="AQ42" s="129"/>
      <c r="AR42" s="129"/>
      <c r="AS42" s="135"/>
      <c r="AT42" s="135"/>
      <c r="AU42" s="136">
        <f t="shared" si="12"/>
        <v>0</v>
      </c>
      <c r="AV42" s="137" t="s">
        <v>1004</v>
      </c>
      <c r="AW42" s="133"/>
      <c r="AX42" s="129"/>
      <c r="AY42" s="129"/>
      <c r="AZ42" s="147"/>
      <c r="BA42" s="129"/>
      <c r="BB42" s="129"/>
      <c r="BC42" s="135"/>
      <c r="BD42" s="135"/>
      <c r="BE42" s="135"/>
      <c r="BF42" s="135"/>
      <c r="BG42" s="139"/>
      <c r="BH42" s="139"/>
      <c r="BI42" s="139"/>
      <c r="BJ42" s="139"/>
      <c r="BK42" s="139"/>
      <c r="BL42" s="139"/>
      <c r="BM42" s="139"/>
      <c r="BN42" s="139"/>
      <c r="BO42" s="139"/>
      <c r="BP42" s="139"/>
      <c r="BQ42" s="139"/>
      <c r="BR42" s="139"/>
      <c r="BS42" s="139"/>
      <c r="BT42" s="139"/>
      <c r="BU42" s="139"/>
      <c r="BV42" s="139"/>
      <c r="BW42" s="139"/>
      <c r="BX42" s="139"/>
      <c r="BY42" s="139"/>
      <c r="BZ42" s="139"/>
    </row>
    <row r="43" spans="1:78" ht="39.75" customHeight="1">
      <c r="A43" s="126" t="s">
        <v>362</v>
      </c>
      <c r="B43" s="127" t="s">
        <v>706</v>
      </c>
      <c r="C43" s="127" t="s">
        <v>1115</v>
      </c>
      <c r="D43" s="128" t="s">
        <v>115</v>
      </c>
      <c r="E43" s="129" t="s">
        <v>40</v>
      </c>
      <c r="F43" s="129">
        <v>78064</v>
      </c>
      <c r="G43" s="129" t="s">
        <v>708</v>
      </c>
      <c r="H43" s="130" t="s">
        <v>433</v>
      </c>
      <c r="I43" s="129" t="s">
        <v>113</v>
      </c>
      <c r="J43" s="131">
        <v>45217</v>
      </c>
      <c r="K43" s="103">
        <v>8938</v>
      </c>
      <c r="L43" s="94"/>
      <c r="M43" s="94">
        <v>250</v>
      </c>
      <c r="N43" s="94"/>
      <c r="O43" s="94"/>
      <c r="P43" s="94"/>
      <c r="Q43" s="94"/>
      <c r="R43" s="94"/>
      <c r="S43" s="94"/>
      <c r="T43" s="98">
        <f t="shared" si="3"/>
        <v>250</v>
      </c>
      <c r="U43" s="129" t="str">
        <f t="shared" si="4"/>
        <v>Received</v>
      </c>
      <c r="V43" s="98"/>
      <c r="W43" s="129" t="str">
        <f t="shared" si="5"/>
        <v/>
      </c>
      <c r="X43" s="94"/>
      <c r="Y43" s="132"/>
      <c r="Z43" s="133" t="str">
        <f t="shared" si="6"/>
        <v>Red</v>
      </c>
      <c r="AA43" s="133" t="str">
        <f>IFERROR(VLOOKUP($Z43,'Lookup 2024'!$A$2:$R$9,2,FALSE),"")</f>
        <v>Level 6</v>
      </c>
      <c r="AB43" s="133"/>
      <c r="AC43" s="134"/>
      <c r="AD43" s="133">
        <f>IFERROR(VLOOKUP($Z43,'Lookup 2024'!$A$2:$R$9,7,FALSE),"")</f>
        <v>0</v>
      </c>
      <c r="AE43" s="133"/>
      <c r="AF43" s="133">
        <f>IFERROR(VLOOKUP($Z43,'Lookup 2024'!$A$2:$R$9,8,FALSE),"")</f>
        <v>0</v>
      </c>
      <c r="AG43" s="133">
        <f>IFERROR(VLOOKUP($Z43,'Lookup 2024'!$A$2:$R$9,9,FALSE),"")</f>
        <v>0</v>
      </c>
      <c r="AH43" s="133"/>
      <c r="AI43" s="133">
        <f>IFERROR(VLOOKUP($Z43,'Lookup 2024'!$A$2:$R$9,10,FALSE),"")</f>
        <v>1</v>
      </c>
      <c r="AJ43" s="133">
        <f>IFERROR(VLOOKUP($Z43,Lookup!$A$1:$P$20,11,FALSE),"")</f>
        <v>0</v>
      </c>
      <c r="AK43" s="133"/>
      <c r="AL43" s="133">
        <f>IFERROR(VLOOKUP($Z43,Lookup!$A$1:$P$20,13,FALSE),"")</f>
        <v>0</v>
      </c>
      <c r="AM43" s="133">
        <f>IFERROR(VLOOKUP($Z43,Lookup!$A$1:$P$20,14,FALSE),"")</f>
        <v>0</v>
      </c>
      <c r="AN43" s="133">
        <f>IFERROR(VLOOKUP($Z43,Lookup!$A$1:$P$20,15,FALSE),"")</f>
        <v>0</v>
      </c>
      <c r="AO43" s="133">
        <f>IFERROR(VLOOKUP($Z43,Lookup!$A$1:$P$20,16,FALSE),"")</f>
        <v>0</v>
      </c>
      <c r="AP43" s="133">
        <f>IFERROR(VLOOKUP($Z43,'Lookup 2024'!$A$2:$R$9,17,FALSE),"")</f>
        <v>1</v>
      </c>
      <c r="AQ43" s="129"/>
      <c r="AR43" s="129"/>
      <c r="AS43" s="135"/>
      <c r="AT43" s="135"/>
      <c r="AU43" s="85"/>
      <c r="AV43" s="137"/>
      <c r="AW43" s="138"/>
      <c r="AX43" s="135"/>
      <c r="AY43" s="135"/>
      <c r="AZ43" s="135"/>
      <c r="BA43" s="135"/>
      <c r="BB43" s="135"/>
      <c r="BC43" s="135"/>
      <c r="BD43" s="135"/>
      <c r="BE43" s="135"/>
      <c r="BF43" s="135"/>
      <c r="BG43" s="139"/>
      <c r="BH43" s="139"/>
      <c r="BI43" s="139"/>
      <c r="BJ43" s="139"/>
      <c r="BK43" s="139"/>
      <c r="BL43" s="139"/>
      <c r="BM43" s="139"/>
      <c r="BN43" s="139"/>
      <c r="BO43" s="139"/>
      <c r="BP43" s="139"/>
      <c r="BQ43" s="139"/>
      <c r="BR43" s="139"/>
      <c r="BS43" s="139"/>
      <c r="BT43" s="139"/>
      <c r="BU43" s="139"/>
      <c r="BV43" s="139"/>
      <c r="BW43" s="139"/>
      <c r="BX43" s="139"/>
      <c r="BY43" s="139"/>
      <c r="BZ43" s="139"/>
    </row>
    <row r="44" spans="1:78" ht="39.75" customHeight="1">
      <c r="A44" s="126" t="s">
        <v>362</v>
      </c>
      <c r="B44" s="128" t="s">
        <v>1116</v>
      </c>
      <c r="C44" s="128" t="s">
        <v>166</v>
      </c>
      <c r="D44" s="128" t="s">
        <v>167</v>
      </c>
      <c r="E44" s="129" t="s">
        <v>40</v>
      </c>
      <c r="F44" s="129">
        <v>78163</v>
      </c>
      <c r="G44" s="129" t="s">
        <v>1117</v>
      </c>
      <c r="H44" s="130" t="s">
        <v>1118</v>
      </c>
      <c r="I44" s="129" t="s">
        <v>472</v>
      </c>
      <c r="J44" s="131">
        <v>45323</v>
      </c>
      <c r="K44" s="146">
        <v>1504</v>
      </c>
      <c r="L44" s="94"/>
      <c r="M44" s="94">
        <v>500</v>
      </c>
      <c r="N44" s="94"/>
      <c r="O44" s="94"/>
      <c r="P44" s="94"/>
      <c r="Q44" s="94"/>
      <c r="R44" s="94"/>
      <c r="S44" s="94"/>
      <c r="T44" s="98">
        <f t="shared" si="3"/>
        <v>500</v>
      </c>
      <c r="U44" s="129" t="str">
        <f t="shared" si="4"/>
        <v>Received</v>
      </c>
      <c r="V44" s="98"/>
      <c r="W44" s="129" t="str">
        <f t="shared" si="5"/>
        <v/>
      </c>
      <c r="X44" s="94"/>
      <c r="Y44" s="132"/>
      <c r="Z44" s="133" t="str">
        <f t="shared" si="6"/>
        <v>Blue</v>
      </c>
      <c r="AA44" s="133" t="str">
        <f>IFERROR(VLOOKUP($Z44,'Lookup 2024'!$A$2:$R$9,2,FALSE),"")</f>
        <v>Level 5</v>
      </c>
      <c r="AB44" s="133"/>
      <c r="AC44" s="133"/>
      <c r="AD44" s="133">
        <f>IFERROR(VLOOKUP($Z44,'Lookup 2024'!$A$2:$R$9,7,FALSE),"")</f>
        <v>0</v>
      </c>
      <c r="AE44" s="133"/>
      <c r="AF44" s="133">
        <f>IFERROR(VLOOKUP($Z44,'Lookup 2024'!$A$2:$R$9,8,FALSE),"")</f>
        <v>0</v>
      </c>
      <c r="AG44" s="133">
        <f>IFERROR(VLOOKUP($Z44,'Lookup 2024'!$A$2:$R$9,9,FALSE),"")</f>
        <v>1</v>
      </c>
      <c r="AH44" s="133"/>
      <c r="AI44" s="133">
        <f>IFERROR(VLOOKUP($Z44,'Lookup 2024'!$A$2:$R$9,10,FALSE),"")</f>
        <v>2</v>
      </c>
      <c r="AJ44" s="133">
        <f>IFERROR(VLOOKUP($Z44,Lookup!$A$1:$P$20,11,FALSE),"")</f>
        <v>0</v>
      </c>
      <c r="AK44" s="133"/>
      <c r="AL44" s="133">
        <f>IFERROR(VLOOKUP($Z44,Lookup!$A$1:$P$20,13,FALSE),"")</f>
        <v>0</v>
      </c>
      <c r="AM44" s="133">
        <f>IFERROR(VLOOKUP($Z44,Lookup!$A$1:$P$20,14,FALSE),"")</f>
        <v>0</v>
      </c>
      <c r="AN44" s="133">
        <f>IFERROR(VLOOKUP($Z44,Lookup!$A$1:$P$20,15,FALSE),"")</f>
        <v>0</v>
      </c>
      <c r="AO44" s="133">
        <f>IFERROR(VLOOKUP($Z44,Lookup!$A$1:$P$20,16,FALSE),"")</f>
        <v>0</v>
      </c>
      <c r="AP44" s="133">
        <f>IFERROR(VLOOKUP($Z44,'Lookup 2024'!$A$2:$R$9,17,FALSE),"")</f>
        <v>1</v>
      </c>
      <c r="AQ44" s="129"/>
      <c r="AR44" s="129"/>
      <c r="AS44" s="135"/>
      <c r="AT44" s="135"/>
      <c r="AU44" s="136">
        <f t="shared" ref="AU44:AU47" si="13">P44</f>
        <v>0</v>
      </c>
      <c r="AV44" s="137" t="s">
        <v>1014</v>
      </c>
      <c r="AW44" s="138"/>
      <c r="AX44" s="135"/>
      <c r="AY44" s="135"/>
      <c r="AZ44" s="135"/>
      <c r="BA44" s="135"/>
      <c r="BB44" s="135"/>
      <c r="BC44" s="135"/>
      <c r="BD44" s="135">
        <v>1</v>
      </c>
      <c r="BE44" s="135"/>
      <c r="BF44" s="135"/>
      <c r="BG44" s="139"/>
      <c r="BH44" s="139"/>
      <c r="BI44" s="139"/>
      <c r="BJ44" s="139"/>
      <c r="BK44" s="139"/>
      <c r="BL44" s="139"/>
      <c r="BM44" s="139"/>
      <c r="BN44" s="139"/>
      <c r="BO44" s="139"/>
      <c r="BP44" s="139"/>
      <c r="BQ44" s="139"/>
      <c r="BR44" s="139"/>
      <c r="BS44" s="139"/>
      <c r="BT44" s="139"/>
      <c r="BU44" s="139"/>
      <c r="BV44" s="139"/>
      <c r="BW44" s="139"/>
      <c r="BX44" s="139"/>
      <c r="BY44" s="139"/>
      <c r="BZ44" s="139"/>
    </row>
    <row r="45" spans="1:78" ht="57.75" customHeight="1">
      <c r="A45" s="126" t="s">
        <v>362</v>
      </c>
      <c r="B45" s="128" t="s">
        <v>1119</v>
      </c>
      <c r="C45" s="128" t="s">
        <v>1120</v>
      </c>
      <c r="D45" s="128" t="s">
        <v>178</v>
      </c>
      <c r="E45" s="129" t="s">
        <v>40</v>
      </c>
      <c r="F45" s="129">
        <v>78948</v>
      </c>
      <c r="G45" s="129" t="s">
        <v>716</v>
      </c>
      <c r="H45" s="130" t="s">
        <v>786</v>
      </c>
      <c r="I45" s="129" t="s">
        <v>785</v>
      </c>
      <c r="J45" s="131">
        <v>45323</v>
      </c>
      <c r="K45" s="129">
        <v>1504</v>
      </c>
      <c r="L45" s="94"/>
      <c r="M45" s="94">
        <v>500</v>
      </c>
      <c r="N45" s="94"/>
      <c r="O45" s="94"/>
      <c r="P45" s="94"/>
      <c r="Q45" s="94"/>
      <c r="R45" s="94"/>
      <c r="S45" s="94"/>
      <c r="T45" s="98">
        <f t="shared" si="3"/>
        <v>500</v>
      </c>
      <c r="U45" s="129" t="str">
        <f t="shared" si="4"/>
        <v>Received</v>
      </c>
      <c r="V45" s="98"/>
      <c r="W45" s="129" t="str">
        <f t="shared" si="5"/>
        <v/>
      </c>
      <c r="X45" s="94"/>
      <c r="Y45" s="132"/>
      <c r="Z45" s="133" t="str">
        <f t="shared" si="6"/>
        <v>Blue</v>
      </c>
      <c r="AA45" s="133" t="str">
        <f>IFERROR(VLOOKUP($Z45,'Lookup 2024'!$A$2:$R$9,2,FALSE),"")</f>
        <v>Level 5</v>
      </c>
      <c r="AB45" s="133"/>
      <c r="AC45" s="133"/>
      <c r="AD45" s="133">
        <f>IFERROR(VLOOKUP($Z45,'Lookup 2024'!$A$2:$R$9,7,FALSE),"")</f>
        <v>0</v>
      </c>
      <c r="AE45" s="133"/>
      <c r="AF45" s="133">
        <f>IFERROR(VLOOKUP($Z45,'Lookup 2024'!$A$2:$R$9,8,FALSE),"")</f>
        <v>0</v>
      </c>
      <c r="AG45" s="133">
        <f>IFERROR(VLOOKUP($Z45,'Lookup 2024'!$A$2:$R$9,9,FALSE),"")</f>
        <v>1</v>
      </c>
      <c r="AH45" s="133"/>
      <c r="AI45" s="133">
        <f>IFERROR(VLOOKUP($Z45,'Lookup 2024'!$A$2:$R$9,10,FALSE),"")</f>
        <v>2</v>
      </c>
      <c r="AJ45" s="133">
        <f>IFERROR(VLOOKUP($Z45,Lookup!$A$1:$P$20,11,FALSE),"")</f>
        <v>0</v>
      </c>
      <c r="AK45" s="133"/>
      <c r="AL45" s="133">
        <f>IFERROR(VLOOKUP($Z45,Lookup!$A$1:$P$20,13,FALSE),"")</f>
        <v>0</v>
      </c>
      <c r="AM45" s="133">
        <f>IFERROR(VLOOKUP($Z45,Lookup!$A$1:$P$20,14,FALSE),"")</f>
        <v>0</v>
      </c>
      <c r="AN45" s="133">
        <f>IFERROR(VLOOKUP($Z45,Lookup!$A$1:$P$20,15,FALSE),"")</f>
        <v>0</v>
      </c>
      <c r="AO45" s="133">
        <f>IFERROR(VLOOKUP($Z45,Lookup!$A$1:$P$20,16,FALSE),"")</f>
        <v>0</v>
      </c>
      <c r="AP45" s="133">
        <f>IFERROR(VLOOKUP($Z45,'Lookup 2024'!$A$2:$R$9,17,FALSE),"")</f>
        <v>1</v>
      </c>
      <c r="AQ45" s="129"/>
      <c r="AR45" s="129"/>
      <c r="AS45" s="135"/>
      <c r="AT45" s="135"/>
      <c r="AU45" s="136">
        <f t="shared" si="13"/>
        <v>0</v>
      </c>
      <c r="AV45" s="137" t="s">
        <v>1014</v>
      </c>
      <c r="AW45" s="138"/>
      <c r="AX45" s="135"/>
      <c r="AY45" s="135"/>
      <c r="AZ45" s="135"/>
      <c r="BA45" s="135"/>
      <c r="BB45" s="135"/>
      <c r="BC45" s="135"/>
      <c r="BD45" s="135"/>
      <c r="BE45" s="135"/>
      <c r="BF45" s="135"/>
      <c r="BG45" s="139"/>
      <c r="BH45" s="139"/>
      <c r="BI45" s="139"/>
      <c r="BJ45" s="139"/>
      <c r="BK45" s="139"/>
      <c r="BL45" s="139"/>
      <c r="BM45" s="139"/>
      <c r="BN45" s="139"/>
      <c r="BO45" s="139"/>
      <c r="BP45" s="139"/>
      <c r="BQ45" s="139"/>
      <c r="BR45" s="139"/>
      <c r="BS45" s="139"/>
      <c r="BT45" s="139"/>
      <c r="BU45" s="139"/>
      <c r="BV45" s="139"/>
      <c r="BW45" s="139"/>
      <c r="BX45" s="139"/>
      <c r="BY45" s="139"/>
      <c r="BZ45" s="139"/>
    </row>
    <row r="46" spans="1:78" ht="39.75" customHeight="1">
      <c r="A46" s="126" t="s">
        <v>362</v>
      </c>
      <c r="B46" s="127" t="s">
        <v>473</v>
      </c>
      <c r="C46" s="127" t="s">
        <v>1121</v>
      </c>
      <c r="D46" s="128" t="s">
        <v>37</v>
      </c>
      <c r="E46" s="129" t="s">
        <v>40</v>
      </c>
      <c r="F46" s="129">
        <v>78261</v>
      </c>
      <c r="G46" s="129" t="s">
        <v>1122</v>
      </c>
      <c r="H46" s="130" t="s">
        <v>1123</v>
      </c>
      <c r="I46" s="129" t="s">
        <v>472</v>
      </c>
      <c r="J46" s="131">
        <v>45258</v>
      </c>
      <c r="K46" s="103">
        <v>1129</v>
      </c>
      <c r="L46" s="94"/>
      <c r="M46" s="94">
        <v>250</v>
      </c>
      <c r="N46" s="94"/>
      <c r="O46" s="94"/>
      <c r="P46" s="94"/>
      <c r="Q46" s="94"/>
      <c r="R46" s="94"/>
      <c r="S46" s="94"/>
      <c r="T46" s="98">
        <f t="shared" si="3"/>
        <v>250</v>
      </c>
      <c r="U46" s="129" t="str">
        <f t="shared" si="4"/>
        <v>Received</v>
      </c>
      <c r="V46" s="98"/>
      <c r="W46" s="129" t="str">
        <f t="shared" si="5"/>
        <v/>
      </c>
      <c r="X46" s="94"/>
      <c r="Y46" s="132"/>
      <c r="Z46" s="133" t="str">
        <f t="shared" si="6"/>
        <v>Red</v>
      </c>
      <c r="AA46" s="133" t="str">
        <f>IFERROR(VLOOKUP($Z46,'Lookup 2024'!$A$2:$R$9,2,FALSE),"")</f>
        <v>Level 6</v>
      </c>
      <c r="AB46" s="133"/>
      <c r="AC46" s="133"/>
      <c r="AD46" s="133">
        <f>IFERROR(VLOOKUP($Z46,'Lookup 2024'!$A$2:$R$9,7,FALSE),"")</f>
        <v>0</v>
      </c>
      <c r="AE46" s="133"/>
      <c r="AF46" s="133">
        <f>IFERROR(VLOOKUP($Z46,'Lookup 2024'!$A$2:$R$9,8,FALSE),"")</f>
        <v>0</v>
      </c>
      <c r="AG46" s="133">
        <f>IFERROR(VLOOKUP($Z46,'Lookup 2024'!$A$2:$R$9,9,FALSE),"")</f>
        <v>0</v>
      </c>
      <c r="AH46" s="133"/>
      <c r="AI46" s="133">
        <f>IFERROR(VLOOKUP($Z46,'Lookup 2024'!$A$2:$R$9,10,FALSE),"")</f>
        <v>1</v>
      </c>
      <c r="AJ46" s="133">
        <f>IFERROR(VLOOKUP($Z46,Lookup!$A$1:$P$20,11,FALSE),"")</f>
        <v>0</v>
      </c>
      <c r="AK46" s="133"/>
      <c r="AL46" s="133">
        <f>IFERROR(VLOOKUP($Z46,Lookup!$A$1:$P$20,13,FALSE),"")</f>
        <v>0</v>
      </c>
      <c r="AM46" s="133">
        <f>IFERROR(VLOOKUP($Z46,Lookup!$A$1:$P$20,14,FALSE),"")</f>
        <v>0</v>
      </c>
      <c r="AN46" s="133">
        <f>IFERROR(VLOOKUP($Z46,Lookup!$A$1:$P$20,15,FALSE),"")</f>
        <v>0</v>
      </c>
      <c r="AO46" s="133">
        <f>IFERROR(VLOOKUP($Z46,Lookup!$A$1:$P$20,16,FALSE),"")</f>
        <v>0</v>
      </c>
      <c r="AP46" s="133">
        <f>IFERROR(VLOOKUP($Z46,'Lookup 2024'!$A$2:$R$9,17,FALSE),"")</f>
        <v>1</v>
      </c>
      <c r="AQ46" s="129"/>
      <c r="AR46" s="129"/>
      <c r="AS46" s="135"/>
      <c r="AT46" s="135"/>
      <c r="AU46" s="136">
        <f t="shared" si="13"/>
        <v>0</v>
      </c>
      <c r="AV46" s="137" t="s">
        <v>1014</v>
      </c>
      <c r="AW46" s="138"/>
      <c r="AX46" s="135"/>
      <c r="AY46" s="135"/>
      <c r="AZ46" s="135"/>
      <c r="BA46" s="135"/>
      <c r="BB46" s="135"/>
      <c r="BC46" s="135"/>
      <c r="BD46" s="135"/>
      <c r="BE46" s="135"/>
      <c r="BF46" s="135"/>
      <c r="BG46" s="139"/>
      <c r="BH46" s="139"/>
      <c r="BI46" s="139"/>
      <c r="BJ46" s="139"/>
      <c r="BK46" s="139"/>
      <c r="BL46" s="139"/>
      <c r="BM46" s="139"/>
      <c r="BN46" s="139"/>
      <c r="BO46" s="139"/>
      <c r="BP46" s="139"/>
      <c r="BQ46" s="139"/>
      <c r="BR46" s="139"/>
      <c r="BS46" s="139"/>
      <c r="BT46" s="139"/>
      <c r="BU46" s="139"/>
      <c r="BV46" s="139"/>
      <c r="BW46" s="139"/>
      <c r="BX46" s="139"/>
      <c r="BY46" s="139"/>
      <c r="BZ46" s="139"/>
    </row>
    <row r="47" spans="1:78" ht="39.75" customHeight="1">
      <c r="A47" s="126" t="s">
        <v>362</v>
      </c>
      <c r="B47" s="128" t="s">
        <v>1124</v>
      </c>
      <c r="C47" s="128" t="s">
        <v>1125</v>
      </c>
      <c r="D47" s="128" t="s">
        <v>63</v>
      </c>
      <c r="E47" s="129" t="s">
        <v>40</v>
      </c>
      <c r="F47" s="129">
        <v>78154</v>
      </c>
      <c r="G47" s="129" t="s">
        <v>1126</v>
      </c>
      <c r="H47" s="130" t="s">
        <v>1127</v>
      </c>
      <c r="I47" s="129" t="s">
        <v>477</v>
      </c>
      <c r="J47" s="131">
        <v>45321</v>
      </c>
      <c r="K47" s="129">
        <v>1486</v>
      </c>
      <c r="L47" s="94"/>
      <c r="M47" s="94">
        <v>1000</v>
      </c>
      <c r="N47" s="94"/>
      <c r="O47" s="94"/>
      <c r="P47" s="94"/>
      <c r="Q47" s="94"/>
      <c r="R47" s="94"/>
      <c r="S47" s="94"/>
      <c r="T47" s="98">
        <f t="shared" si="3"/>
        <v>1000</v>
      </c>
      <c r="U47" s="129" t="str">
        <f t="shared" si="4"/>
        <v>Received</v>
      </c>
      <c r="V47" s="98"/>
      <c r="W47" s="129" t="str">
        <f t="shared" si="5"/>
        <v/>
      </c>
      <c r="X47" s="94"/>
      <c r="Y47" s="132"/>
      <c r="Z47" s="133" t="str">
        <f t="shared" si="6"/>
        <v>Trophy</v>
      </c>
      <c r="AA47" s="133" t="str">
        <f>IFERROR(VLOOKUP($Z47,'Lookup 2024'!$A$2:$R$9,2,FALSE),"")</f>
        <v>Level 4</v>
      </c>
      <c r="AB47" s="133"/>
      <c r="AC47" s="134"/>
      <c r="AD47" s="133">
        <f>IFERROR(VLOOKUP($Z47,'Lookup 2024'!$A$2:$R$9,7,FALSE),"")</f>
        <v>0</v>
      </c>
      <c r="AE47" s="133"/>
      <c r="AF47" s="133">
        <f>IFERROR(VLOOKUP($Z47,'Lookup 2024'!$A$2:$R$9,8,FALSE),"")</f>
        <v>2</v>
      </c>
      <c r="AG47" s="133">
        <f>IFERROR(VLOOKUP($Z47,'Lookup 2024'!$A$2:$R$9,9,FALSE),"")</f>
        <v>1</v>
      </c>
      <c r="AH47" s="133"/>
      <c r="AI47" s="133">
        <f>IFERROR(VLOOKUP($Z47,'Lookup 2024'!$A$2:$R$9,10,FALSE),"")</f>
        <v>2</v>
      </c>
      <c r="AJ47" s="133" t="str">
        <f>IFERROR(VLOOKUP($Z47,Lookup!$A$1:$P$20,11,FALSE),"")</f>
        <v>Yes</v>
      </c>
      <c r="AK47" s="133"/>
      <c r="AL47" s="133" t="str">
        <f>IFERROR(VLOOKUP($Z47,Lookup!$A$1:$P$20,13,FALSE),"")</f>
        <v>Yes</v>
      </c>
      <c r="AM47" s="133">
        <f>IFERROR(VLOOKUP($Z47,Lookup!$A$1:$P$20,14,FALSE),"")</f>
        <v>0</v>
      </c>
      <c r="AN47" s="133">
        <f>IFERROR(VLOOKUP($Z47,Lookup!$A$1:$P$20,15,FALSE),"")</f>
        <v>0</v>
      </c>
      <c r="AO47" s="133">
        <f>IFERROR(VLOOKUP($Z47,Lookup!$A$1:$P$20,16,FALSE),"")</f>
        <v>0</v>
      </c>
      <c r="AP47" s="133">
        <f>IFERROR(VLOOKUP($Z47,'Lookup 2024'!$A$2:$R$9,17,FALSE),"")</f>
        <v>2</v>
      </c>
      <c r="AQ47" s="129"/>
      <c r="AR47" s="129"/>
      <c r="AS47" s="135"/>
      <c r="AT47" s="135"/>
      <c r="AU47" s="136">
        <f t="shared" si="13"/>
        <v>0</v>
      </c>
      <c r="AV47" s="137" t="s">
        <v>1004</v>
      </c>
      <c r="AW47" s="138"/>
      <c r="AX47" s="135"/>
      <c r="AY47" s="135"/>
      <c r="AZ47" s="135"/>
      <c r="BA47" s="135"/>
      <c r="BB47" s="135"/>
      <c r="BC47" s="135"/>
      <c r="BD47" s="135"/>
      <c r="BE47" s="147"/>
      <c r="BF47" s="135"/>
      <c r="BG47" s="139"/>
      <c r="BH47" s="139"/>
      <c r="BI47" s="139"/>
      <c r="BJ47" s="139"/>
      <c r="BK47" s="139"/>
      <c r="BL47" s="139"/>
      <c r="BM47" s="139"/>
      <c r="BN47" s="139"/>
      <c r="BO47" s="139"/>
      <c r="BP47" s="139"/>
      <c r="BQ47" s="139"/>
      <c r="BR47" s="139"/>
      <c r="BS47" s="139"/>
      <c r="BT47" s="139"/>
      <c r="BU47" s="139"/>
      <c r="BV47" s="139"/>
      <c r="BW47" s="139"/>
      <c r="BX47" s="139"/>
      <c r="BY47" s="139"/>
      <c r="BZ47" s="139"/>
    </row>
    <row r="48" spans="1:78" ht="39.75" customHeight="1">
      <c r="A48" s="126" t="s">
        <v>362</v>
      </c>
      <c r="B48" s="127" t="s">
        <v>1128</v>
      </c>
      <c r="C48" s="127" t="s">
        <v>1129</v>
      </c>
      <c r="D48" s="128" t="s">
        <v>150</v>
      </c>
      <c r="E48" s="129" t="s">
        <v>40</v>
      </c>
      <c r="F48" s="129">
        <v>78861</v>
      </c>
      <c r="G48" s="129" t="s">
        <v>1130</v>
      </c>
      <c r="H48" s="130" t="s">
        <v>1131</v>
      </c>
      <c r="I48" s="129" t="s">
        <v>455</v>
      </c>
      <c r="J48" s="131"/>
      <c r="K48" s="129"/>
      <c r="L48" s="94"/>
      <c r="M48" s="94">
        <v>2500</v>
      </c>
      <c r="N48" s="94"/>
      <c r="O48" s="94"/>
      <c r="P48" s="94"/>
      <c r="Q48" s="94"/>
      <c r="R48" s="94"/>
      <c r="S48" s="94"/>
      <c r="T48" s="98">
        <f t="shared" si="3"/>
        <v>2500</v>
      </c>
      <c r="U48" s="129" t="str">
        <f t="shared" si="4"/>
        <v>Received</v>
      </c>
      <c r="V48" s="98"/>
      <c r="W48" s="129" t="str">
        <f t="shared" si="5"/>
        <v/>
      </c>
      <c r="X48" s="129"/>
      <c r="Y48" s="132"/>
      <c r="Z48" s="133" t="str">
        <f t="shared" si="6"/>
        <v>Reserve</v>
      </c>
      <c r="AA48" s="133" t="str">
        <f>IFERROR(VLOOKUP($Z48,'Lookup 2024'!$A$2:$R$9,2,FALSE),"")</f>
        <v>Level 3</v>
      </c>
      <c r="AB48" s="133"/>
      <c r="AC48" s="134"/>
      <c r="AD48" s="133">
        <f>IFERROR(VLOOKUP($Z48,'Lookup 2024'!$A$2:$R$9,7,FALSE),"")</f>
        <v>0</v>
      </c>
      <c r="AE48" s="133"/>
      <c r="AF48" s="133">
        <f>IFERROR(VLOOKUP($Z48,'Lookup 2024'!$A$2:$R$9,8,FALSE),"")</f>
        <v>4</v>
      </c>
      <c r="AG48" s="133">
        <f>IFERROR(VLOOKUP($Z48,'Lookup 2024'!$A$2:$R$9,9,FALSE),"")</f>
        <v>2</v>
      </c>
      <c r="AH48" s="133"/>
      <c r="AI48" s="133">
        <f>IFERROR(VLOOKUP($Z48,'Lookup 2024'!$A$2:$R$9,10,FALSE),"")</f>
        <v>4</v>
      </c>
      <c r="AJ48" s="133" t="str">
        <f>IFERROR(VLOOKUP($Z48,Lookup!$A$1:$P$20,11,FALSE),"")</f>
        <v>Yes</v>
      </c>
      <c r="AK48" s="133"/>
      <c r="AL48" s="133" t="str">
        <f>IFERROR(VLOOKUP($Z48,Lookup!$A$1:$P$20,13,FALSE),"")</f>
        <v>Yes</v>
      </c>
      <c r="AM48" s="133">
        <f>IFERROR(VLOOKUP($Z48,Lookup!$A$1:$P$20,14,FALSE),"")</f>
        <v>0</v>
      </c>
      <c r="AN48" s="133">
        <f>IFERROR(VLOOKUP($Z48,Lookup!$A$1:$P$20,15,FALSE),"")</f>
        <v>0</v>
      </c>
      <c r="AO48" s="133">
        <f>IFERROR(VLOOKUP($Z48,Lookup!$A$1:$P$20,16,FALSE),"")</f>
        <v>0</v>
      </c>
      <c r="AP48" s="133">
        <f>IFERROR(VLOOKUP($Z48,'Lookup 2024'!$A$2:$R$9,17,FALSE),"")</f>
        <v>2</v>
      </c>
      <c r="AQ48" s="129"/>
      <c r="AR48" s="129"/>
      <c r="AS48" s="135"/>
      <c r="AT48" s="135"/>
      <c r="AU48" s="85"/>
      <c r="AV48" s="137"/>
      <c r="AW48" s="138"/>
      <c r="AX48" s="135"/>
      <c r="AY48" s="135"/>
      <c r="AZ48" s="135"/>
      <c r="BA48" s="135"/>
      <c r="BB48" s="135"/>
      <c r="BC48" s="135"/>
      <c r="BD48" s="135"/>
      <c r="BE48" s="135"/>
      <c r="BF48" s="135"/>
      <c r="BG48" s="139"/>
      <c r="BH48" s="139"/>
      <c r="BI48" s="139"/>
      <c r="BJ48" s="139"/>
      <c r="BK48" s="139"/>
      <c r="BL48" s="139"/>
      <c r="BM48" s="139"/>
      <c r="BN48" s="139"/>
      <c r="BO48" s="139"/>
      <c r="BP48" s="139"/>
      <c r="BQ48" s="139"/>
      <c r="BR48" s="139"/>
      <c r="BS48" s="139"/>
      <c r="BT48" s="139"/>
      <c r="BU48" s="139"/>
      <c r="BV48" s="139"/>
      <c r="BW48" s="139"/>
      <c r="BX48" s="139"/>
      <c r="BY48" s="139"/>
      <c r="BZ48" s="139"/>
    </row>
    <row r="49" spans="1:78" ht="39.75" customHeight="1">
      <c r="A49" s="126" t="s">
        <v>362</v>
      </c>
      <c r="B49" s="127" t="s">
        <v>1132</v>
      </c>
      <c r="C49" s="127" t="s">
        <v>1133</v>
      </c>
      <c r="D49" s="128" t="s">
        <v>37</v>
      </c>
      <c r="E49" s="129" t="s">
        <v>38</v>
      </c>
      <c r="F49" s="129">
        <v>78217</v>
      </c>
      <c r="G49" s="129" t="s">
        <v>1134</v>
      </c>
      <c r="H49" s="130" t="s">
        <v>1135</v>
      </c>
      <c r="I49" s="129" t="s">
        <v>996</v>
      </c>
      <c r="J49" s="131" t="s">
        <v>1136</v>
      </c>
      <c r="K49" s="90" t="s">
        <v>1137</v>
      </c>
      <c r="L49" s="94"/>
      <c r="M49" s="94">
        <v>2000</v>
      </c>
      <c r="N49" s="94"/>
      <c r="O49" s="94"/>
      <c r="P49" s="94"/>
      <c r="Q49" s="94"/>
      <c r="R49" s="94"/>
      <c r="S49" s="94"/>
      <c r="T49" s="98">
        <f t="shared" si="3"/>
        <v>2000</v>
      </c>
      <c r="U49" s="129" t="str">
        <f t="shared" si="4"/>
        <v>Received</v>
      </c>
      <c r="V49" s="98"/>
      <c r="W49" s="129" t="str">
        <f t="shared" si="5"/>
        <v/>
      </c>
      <c r="X49" s="94"/>
      <c r="Y49" s="132"/>
      <c r="Z49" s="133" t="str">
        <f t="shared" si="6"/>
        <v>Trophy</v>
      </c>
      <c r="AA49" s="133" t="str">
        <f>IFERROR(VLOOKUP($Z49,'Lookup 2024'!$A$2:$R$9,2,FALSE),"")</f>
        <v>Level 4</v>
      </c>
      <c r="AB49" s="133"/>
      <c r="AC49" s="134"/>
      <c r="AD49" s="133">
        <f>IFERROR(VLOOKUP($Z49,'Lookup 2024'!$A$2:$R$9,7,FALSE),"")</f>
        <v>0</v>
      </c>
      <c r="AE49" s="133"/>
      <c r="AF49" s="133">
        <f>IFERROR(VLOOKUP($Z49,'Lookup 2024'!$A$2:$R$9,8,FALSE),"")</f>
        <v>2</v>
      </c>
      <c r="AG49" s="133">
        <f>IFERROR(VLOOKUP($Z49,'Lookup 2024'!$A$2:$R$9,9,FALSE),"")</f>
        <v>1</v>
      </c>
      <c r="AH49" s="133"/>
      <c r="AI49" s="133">
        <f>IFERROR(VLOOKUP($Z49,'Lookup 2024'!$A$2:$R$9,10,FALSE),"")</f>
        <v>2</v>
      </c>
      <c r="AJ49" s="133" t="str">
        <f>IFERROR(VLOOKUP($Z49,Lookup!$A$1:$P$20,11,FALSE),"")</f>
        <v>Yes</v>
      </c>
      <c r="AK49" s="133"/>
      <c r="AL49" s="133" t="str">
        <f>IFERROR(VLOOKUP($Z49,Lookup!$A$1:$P$20,13,FALSE),"")</f>
        <v>Yes</v>
      </c>
      <c r="AM49" s="133">
        <f>IFERROR(VLOOKUP($Z49,Lookup!$A$1:$P$20,14,FALSE),"")</f>
        <v>0</v>
      </c>
      <c r="AN49" s="133">
        <f>IFERROR(VLOOKUP($Z49,Lookup!$A$1:$P$20,15,FALSE),"")</f>
        <v>0</v>
      </c>
      <c r="AO49" s="133">
        <f>IFERROR(VLOOKUP($Z49,Lookup!$A$1:$P$20,16,FALSE),"")</f>
        <v>0</v>
      </c>
      <c r="AP49" s="133">
        <f>IFERROR(VLOOKUP($Z49,'Lookup 2024'!$A$2:$R$9,17,FALSE),"")</f>
        <v>2</v>
      </c>
      <c r="AQ49" s="129"/>
      <c r="AR49" s="129"/>
      <c r="AS49" s="135"/>
      <c r="AT49" s="135"/>
      <c r="AU49" s="136">
        <f t="shared" ref="AU49:AU56" si="14">P49</f>
        <v>0</v>
      </c>
      <c r="AV49" s="137" t="s">
        <v>1014</v>
      </c>
      <c r="AW49" s="138"/>
      <c r="AX49" s="135"/>
      <c r="AY49" s="135"/>
      <c r="AZ49" s="135"/>
      <c r="BA49" s="135"/>
      <c r="BB49" s="135"/>
      <c r="BC49" s="135"/>
      <c r="BD49" s="135"/>
      <c r="BE49" s="135">
        <v>2</v>
      </c>
      <c r="BF49" s="135"/>
      <c r="BG49" s="143"/>
      <c r="BH49" s="143"/>
      <c r="BI49" s="143"/>
      <c r="BJ49" s="143"/>
      <c r="BK49" s="143"/>
      <c r="BL49" s="143"/>
      <c r="BM49" s="143"/>
      <c r="BN49" s="143"/>
      <c r="BO49" s="143"/>
      <c r="BP49" s="143"/>
      <c r="BQ49" s="143"/>
      <c r="BR49" s="143"/>
      <c r="BS49" s="143"/>
      <c r="BT49" s="143"/>
      <c r="BU49" s="143"/>
      <c r="BV49" s="139"/>
      <c r="BW49" s="139"/>
      <c r="BX49" s="139"/>
      <c r="BY49" s="139"/>
      <c r="BZ49" s="139"/>
    </row>
    <row r="50" spans="1:78" ht="39.75" customHeight="1">
      <c r="A50" s="126" t="s">
        <v>362</v>
      </c>
      <c r="B50" s="128" t="s">
        <v>1138</v>
      </c>
      <c r="C50" s="128" t="s">
        <v>735</v>
      </c>
      <c r="D50" s="128" t="s">
        <v>87</v>
      </c>
      <c r="E50" s="129" t="s">
        <v>40</v>
      </c>
      <c r="F50" s="129">
        <v>78101</v>
      </c>
      <c r="G50" s="129"/>
      <c r="H50" s="130"/>
      <c r="I50" s="129"/>
      <c r="J50" s="131"/>
      <c r="K50" s="129"/>
      <c r="L50" s="94"/>
      <c r="M50" s="94"/>
      <c r="N50" s="94"/>
      <c r="O50" s="94">
        <v>300</v>
      </c>
      <c r="P50" s="94"/>
      <c r="Q50" s="94"/>
      <c r="R50" s="94"/>
      <c r="S50" s="94"/>
      <c r="T50" s="98">
        <f t="shared" si="3"/>
        <v>300</v>
      </c>
      <c r="U50" s="129" t="str">
        <f t="shared" si="4"/>
        <v>Received</v>
      </c>
      <c r="V50" s="98"/>
      <c r="W50" s="129" t="str">
        <f t="shared" si="5"/>
        <v/>
      </c>
      <c r="X50" s="94"/>
      <c r="Y50" s="132"/>
      <c r="Z50" s="133" t="str">
        <f t="shared" si="6"/>
        <v>Red</v>
      </c>
      <c r="AA50" s="133" t="str">
        <f>IFERROR(VLOOKUP($Z50,'Lookup 2024'!$A$2:$R$9,2,FALSE),"")</f>
        <v>Level 6</v>
      </c>
      <c r="AB50" s="133"/>
      <c r="AC50" s="134"/>
      <c r="AD50" s="133">
        <f>IFERROR(VLOOKUP($Z50,'Lookup 2024'!$A$2:$R$9,7,FALSE),"")</f>
        <v>0</v>
      </c>
      <c r="AE50" s="133"/>
      <c r="AF50" s="133">
        <f>IFERROR(VLOOKUP($Z50,'Lookup 2024'!$A$2:$R$9,8,FALSE),"")</f>
        <v>0</v>
      </c>
      <c r="AG50" s="133">
        <f>IFERROR(VLOOKUP($Z50,'Lookup 2024'!$A$2:$R$9,9,FALSE),"")</f>
        <v>0</v>
      </c>
      <c r="AH50" s="133"/>
      <c r="AI50" s="133">
        <f>IFERROR(VLOOKUP($Z50,'Lookup 2024'!$A$2:$R$9,10,FALSE),"")</f>
        <v>1</v>
      </c>
      <c r="AJ50" s="133">
        <f>IFERROR(VLOOKUP($Z50,Lookup!$A$1:$P$20,11,FALSE),"")</f>
        <v>0</v>
      </c>
      <c r="AK50" s="133"/>
      <c r="AL50" s="133">
        <f>IFERROR(VLOOKUP($Z50,Lookup!$A$1:$P$20,13,FALSE),"")</f>
        <v>0</v>
      </c>
      <c r="AM50" s="133">
        <f>IFERROR(VLOOKUP($Z50,Lookup!$A$1:$P$20,14,FALSE),"")</f>
        <v>0</v>
      </c>
      <c r="AN50" s="133">
        <f>IFERROR(VLOOKUP($Z50,Lookup!$A$1:$P$20,15,FALSE),"")</f>
        <v>0</v>
      </c>
      <c r="AO50" s="133">
        <f>IFERROR(VLOOKUP($Z50,Lookup!$A$1:$P$20,16,FALSE),"")</f>
        <v>0</v>
      </c>
      <c r="AP50" s="133">
        <f>IFERROR(VLOOKUP($Z50,'Lookup 2024'!$A$2:$R$9,17,FALSE),"")</f>
        <v>1</v>
      </c>
      <c r="AQ50" s="129"/>
      <c r="AR50" s="129"/>
      <c r="AS50" s="135"/>
      <c r="AT50" s="135"/>
      <c r="AU50" s="136">
        <f t="shared" si="14"/>
        <v>0</v>
      </c>
      <c r="AV50" s="137" t="s">
        <v>1004</v>
      </c>
      <c r="AW50" s="138"/>
      <c r="AX50" s="135"/>
      <c r="AY50" s="135"/>
      <c r="AZ50" s="135"/>
      <c r="BA50" s="135"/>
      <c r="BB50" s="135"/>
      <c r="BC50" s="135"/>
      <c r="BD50" s="135"/>
      <c r="BE50" s="147"/>
      <c r="BF50" s="135"/>
      <c r="BG50" s="139"/>
      <c r="BH50" s="139"/>
      <c r="BI50" s="139"/>
      <c r="BJ50" s="139"/>
      <c r="BK50" s="139"/>
      <c r="BL50" s="139"/>
      <c r="BM50" s="139"/>
      <c r="BN50" s="139"/>
      <c r="BO50" s="139"/>
      <c r="BP50" s="139"/>
      <c r="BQ50" s="139"/>
      <c r="BR50" s="139"/>
      <c r="BS50" s="139"/>
      <c r="BT50" s="139"/>
      <c r="BU50" s="139"/>
      <c r="BV50" s="139"/>
      <c r="BW50" s="139"/>
      <c r="BX50" s="139"/>
      <c r="BY50" s="139"/>
      <c r="BZ50" s="139"/>
    </row>
    <row r="51" spans="1:78" ht="39.75" customHeight="1">
      <c r="A51" s="126" t="s">
        <v>362</v>
      </c>
      <c r="B51" s="127" t="s">
        <v>1139</v>
      </c>
      <c r="C51" s="127" t="s">
        <v>1140</v>
      </c>
      <c r="D51" s="128" t="s">
        <v>37</v>
      </c>
      <c r="E51" s="129" t="s">
        <v>40</v>
      </c>
      <c r="F51" s="129">
        <v>78248</v>
      </c>
      <c r="G51" s="129" t="s">
        <v>1141</v>
      </c>
      <c r="H51" s="130" t="s">
        <v>1142</v>
      </c>
      <c r="I51" s="130"/>
      <c r="J51" s="131"/>
      <c r="K51" s="129"/>
      <c r="L51" s="94"/>
      <c r="M51" s="94"/>
      <c r="N51" s="94"/>
      <c r="O51" s="94">
        <v>500</v>
      </c>
      <c r="P51" s="94"/>
      <c r="Q51" s="94"/>
      <c r="R51" s="94"/>
      <c r="S51" s="94"/>
      <c r="T51" s="98">
        <f t="shared" si="3"/>
        <v>500</v>
      </c>
      <c r="U51" s="129" t="str">
        <f t="shared" si="4"/>
        <v>Received</v>
      </c>
      <c r="V51" s="98"/>
      <c r="W51" s="129" t="str">
        <f t="shared" si="5"/>
        <v/>
      </c>
      <c r="X51" s="94"/>
      <c r="Y51" s="132"/>
      <c r="Z51" s="133" t="str">
        <f t="shared" si="6"/>
        <v>Blue</v>
      </c>
      <c r="AA51" s="133" t="str">
        <f>IFERROR(VLOOKUP($Z51,'Lookup 2024'!$A$2:$R$9,2,FALSE),"")</f>
        <v>Level 5</v>
      </c>
      <c r="AB51" s="133"/>
      <c r="AC51" s="134"/>
      <c r="AD51" s="133">
        <f>IFERROR(VLOOKUP($Z51,'Lookup 2024'!$A$2:$R$9,7,FALSE),"")</f>
        <v>0</v>
      </c>
      <c r="AE51" s="133"/>
      <c r="AF51" s="133">
        <f>IFERROR(VLOOKUP($Z51,'Lookup 2024'!$A$2:$R$9,8,FALSE),"")</f>
        <v>0</v>
      </c>
      <c r="AG51" s="133">
        <f>IFERROR(VLOOKUP($Z51,'Lookup 2024'!$A$2:$R$9,9,FALSE),"")</f>
        <v>1</v>
      </c>
      <c r="AH51" s="133"/>
      <c r="AI51" s="133">
        <f>IFERROR(VLOOKUP($Z51,'Lookup 2024'!$A$2:$R$9,10,FALSE),"")</f>
        <v>2</v>
      </c>
      <c r="AJ51" s="133">
        <f>IFERROR(VLOOKUP($Z51,Lookup!$A$1:$P$20,11,FALSE),"")</f>
        <v>0</v>
      </c>
      <c r="AK51" s="133"/>
      <c r="AL51" s="133">
        <f>IFERROR(VLOOKUP($Z51,Lookup!$A$1:$P$20,13,FALSE),"")</f>
        <v>0</v>
      </c>
      <c r="AM51" s="133">
        <f>IFERROR(VLOOKUP($Z51,Lookup!$A$1:$P$20,14,FALSE),"")</f>
        <v>0</v>
      </c>
      <c r="AN51" s="133">
        <f>IFERROR(VLOOKUP($Z51,Lookup!$A$1:$P$20,15,FALSE),"")</f>
        <v>0</v>
      </c>
      <c r="AO51" s="133">
        <f>IFERROR(VLOOKUP($Z51,Lookup!$A$1:$P$20,16,FALSE),"")</f>
        <v>0</v>
      </c>
      <c r="AP51" s="133">
        <f>IFERROR(VLOOKUP($Z51,'Lookup 2024'!$A$2:$R$9,17,FALSE),"")</f>
        <v>1</v>
      </c>
      <c r="AQ51" s="129"/>
      <c r="AR51" s="129"/>
      <c r="AS51" s="135"/>
      <c r="AT51" s="135"/>
      <c r="AU51" s="136">
        <f t="shared" si="14"/>
        <v>0</v>
      </c>
      <c r="AV51" s="137" t="s">
        <v>1004</v>
      </c>
      <c r="AW51" s="138"/>
      <c r="AX51" s="135"/>
      <c r="AY51" s="135"/>
      <c r="AZ51" s="135"/>
      <c r="BA51" s="135"/>
      <c r="BB51" s="135"/>
      <c r="BC51" s="135"/>
      <c r="BD51" s="135"/>
      <c r="BE51" s="135"/>
      <c r="BF51" s="135"/>
      <c r="BG51" s="139"/>
      <c r="BH51" s="139"/>
      <c r="BI51" s="139"/>
      <c r="BJ51" s="139"/>
      <c r="BK51" s="139"/>
      <c r="BL51" s="139"/>
      <c r="BM51" s="139"/>
      <c r="BN51" s="139"/>
      <c r="BO51" s="139"/>
      <c r="BP51" s="139"/>
      <c r="BQ51" s="139"/>
      <c r="BR51" s="139"/>
      <c r="BS51" s="139"/>
      <c r="BT51" s="139"/>
      <c r="BU51" s="139"/>
      <c r="BV51" s="139"/>
      <c r="BW51" s="139"/>
      <c r="BX51" s="139"/>
      <c r="BY51" s="139"/>
      <c r="BZ51" s="139"/>
    </row>
    <row r="52" spans="1:78" ht="65.25" customHeight="1">
      <c r="A52" s="126" t="s">
        <v>362</v>
      </c>
      <c r="B52" s="127" t="s">
        <v>21</v>
      </c>
      <c r="C52" s="127" t="s">
        <v>1143</v>
      </c>
      <c r="D52" s="128" t="s">
        <v>37</v>
      </c>
      <c r="E52" s="129" t="s">
        <v>40</v>
      </c>
      <c r="F52" s="129">
        <v>78219</v>
      </c>
      <c r="G52" s="129" t="s">
        <v>1144</v>
      </c>
      <c r="H52" s="130" t="s">
        <v>492</v>
      </c>
      <c r="I52" s="129" t="s">
        <v>493</v>
      </c>
      <c r="J52" s="131"/>
      <c r="K52" s="129"/>
      <c r="L52" s="94"/>
      <c r="M52" s="94"/>
      <c r="N52" s="94"/>
      <c r="O52" s="94"/>
      <c r="P52" s="94"/>
      <c r="Q52" s="94"/>
      <c r="R52" s="94"/>
      <c r="S52" s="94"/>
      <c r="T52" s="98">
        <f t="shared" si="3"/>
        <v>0</v>
      </c>
      <c r="U52" s="129" t="str">
        <f t="shared" si="4"/>
        <v>Received</v>
      </c>
      <c r="V52" s="98">
        <v>25000</v>
      </c>
      <c r="W52" s="129" t="str">
        <f t="shared" si="5"/>
        <v>Received</v>
      </c>
      <c r="X52" s="94"/>
      <c r="Y52" s="132"/>
      <c r="Z52" s="133" t="str">
        <f t="shared" si="6"/>
        <v>Silver</v>
      </c>
      <c r="AA52" s="133" t="str">
        <f>IFERROR(VLOOKUP($Z52,'Lookup 2024'!$A$2:$R$9,2,FALSE),"")</f>
        <v>Level 1</v>
      </c>
      <c r="AB52" s="133"/>
      <c r="AC52" s="133"/>
      <c r="AD52" s="133">
        <f>IFERROR(VLOOKUP($Z52,'Lookup 2024'!$A$2:$R$9,7,FALSE),"")</f>
        <v>4</v>
      </c>
      <c r="AE52" s="133"/>
      <c r="AF52" s="133">
        <f>IFERROR(VLOOKUP($Z52,'Lookup 2024'!$A$2:$R$9,8,FALSE),"")</f>
        <v>6</v>
      </c>
      <c r="AG52" s="133">
        <f>IFERROR(VLOOKUP($Z52,'Lookup 2024'!$A$2:$R$9,9,FALSE),"")</f>
        <v>4</v>
      </c>
      <c r="AH52" s="133"/>
      <c r="AI52" s="133">
        <f>IFERROR(VLOOKUP($Z52,'Lookup 2024'!$A$2:$R$9,10,FALSE),"")</f>
        <v>8</v>
      </c>
      <c r="AJ52" s="133" t="str">
        <f>IFERROR(VLOOKUP($Z52,Lookup!$A$1:$P$20,11,FALSE),"")</f>
        <v>Yes</v>
      </c>
      <c r="AK52" s="133"/>
      <c r="AL52" s="133" t="str">
        <f>IFERROR(VLOOKUP($Z52,Lookup!$A$1:$P$20,13,FALSE),"")</f>
        <v>Yes</v>
      </c>
      <c r="AM52" s="133" t="str">
        <f>IFERROR(VLOOKUP($Z52,Lookup!$A$1:$P$20,14,FALSE),"")</f>
        <v>Yes</v>
      </c>
      <c r="AN52" s="133" t="str">
        <f>IFERROR(VLOOKUP($Z52,Lookup!$A$1:$P$20,15,FALSE),"")</f>
        <v>Yes</v>
      </c>
      <c r="AO52" s="133">
        <f>IFERROR(VLOOKUP($Z52,Lookup!$A$1:$P$20,16,FALSE),"")</f>
        <v>4</v>
      </c>
      <c r="AP52" s="133">
        <f>IFERROR(VLOOKUP($Z52,'Lookup 2024'!$A$2:$R$9,17,FALSE),"")</f>
        <v>4</v>
      </c>
      <c r="AQ52" s="129"/>
      <c r="AR52" s="129"/>
      <c r="AS52" s="135"/>
      <c r="AT52" s="135"/>
      <c r="AU52" s="136">
        <f t="shared" si="14"/>
        <v>0</v>
      </c>
      <c r="AV52" s="137" t="s">
        <v>991</v>
      </c>
      <c r="AW52" s="138"/>
      <c r="AX52" s="135"/>
      <c r="AY52" s="135"/>
      <c r="AZ52" s="135">
        <v>2</v>
      </c>
      <c r="BA52" s="135"/>
      <c r="BB52" s="135"/>
      <c r="BC52" s="135"/>
      <c r="BD52" s="135">
        <v>1</v>
      </c>
      <c r="BE52" s="135"/>
      <c r="BF52" s="135"/>
      <c r="BG52" s="139"/>
      <c r="BH52" s="139"/>
      <c r="BI52" s="139"/>
      <c r="BJ52" s="139"/>
      <c r="BK52" s="139"/>
      <c r="BL52" s="139"/>
      <c r="BM52" s="139"/>
      <c r="BN52" s="139"/>
      <c r="BO52" s="139"/>
      <c r="BP52" s="139"/>
      <c r="BQ52" s="139"/>
      <c r="BR52" s="139"/>
      <c r="BS52" s="139"/>
      <c r="BT52" s="139"/>
      <c r="BU52" s="139"/>
      <c r="BV52" s="139"/>
      <c r="BW52" s="139"/>
      <c r="BX52" s="139"/>
      <c r="BY52" s="139"/>
      <c r="BZ52" s="139"/>
    </row>
    <row r="53" spans="1:78" ht="39.75" customHeight="1">
      <c r="A53" s="126" t="s">
        <v>362</v>
      </c>
      <c r="B53" s="127" t="s">
        <v>195</v>
      </c>
      <c r="C53" s="127" t="s">
        <v>196</v>
      </c>
      <c r="D53" s="128" t="s">
        <v>150</v>
      </c>
      <c r="E53" s="129" t="s">
        <v>40</v>
      </c>
      <c r="F53" s="129">
        <v>78861</v>
      </c>
      <c r="G53" s="129" t="s">
        <v>1145</v>
      </c>
      <c r="H53" s="130" t="s">
        <v>1146</v>
      </c>
      <c r="I53" s="129" t="s">
        <v>1038</v>
      </c>
      <c r="J53" s="131"/>
      <c r="K53" s="129"/>
      <c r="L53" s="94"/>
      <c r="M53" s="94"/>
      <c r="N53" s="94"/>
      <c r="O53" s="94">
        <v>300</v>
      </c>
      <c r="P53" s="94"/>
      <c r="Q53" s="94"/>
      <c r="R53" s="94"/>
      <c r="S53" s="94"/>
      <c r="T53" s="98">
        <f t="shared" si="3"/>
        <v>300</v>
      </c>
      <c r="U53" s="129" t="str">
        <f t="shared" si="4"/>
        <v>Received</v>
      </c>
      <c r="V53" s="98"/>
      <c r="W53" s="129" t="str">
        <f t="shared" si="5"/>
        <v/>
      </c>
      <c r="X53" s="94"/>
      <c r="Y53" s="132"/>
      <c r="Z53" s="133" t="str">
        <f t="shared" si="6"/>
        <v>Red</v>
      </c>
      <c r="AA53" s="133" t="str">
        <f>IFERROR(VLOOKUP($Z53,'Lookup 2024'!$A$2:$R$9,2,FALSE),"")</f>
        <v>Level 6</v>
      </c>
      <c r="AB53" s="133"/>
      <c r="AC53" s="134"/>
      <c r="AD53" s="133">
        <f>IFERROR(VLOOKUP($Z53,'Lookup 2024'!$A$2:$R$9,7,FALSE),"")</f>
        <v>0</v>
      </c>
      <c r="AE53" s="133"/>
      <c r="AF53" s="133">
        <f>IFERROR(VLOOKUP($Z53,'Lookup 2024'!$A$2:$R$9,8,FALSE),"")</f>
        <v>0</v>
      </c>
      <c r="AG53" s="133">
        <f>IFERROR(VLOOKUP($Z53,'Lookup 2024'!$A$2:$R$9,9,FALSE),"")</f>
        <v>0</v>
      </c>
      <c r="AH53" s="133"/>
      <c r="AI53" s="133">
        <f>IFERROR(VLOOKUP($Z53,'Lookup 2024'!$A$2:$R$9,10,FALSE),"")</f>
        <v>1</v>
      </c>
      <c r="AJ53" s="133">
        <f>IFERROR(VLOOKUP($Z53,Lookup!$A$1:$P$20,11,FALSE),"")</f>
        <v>0</v>
      </c>
      <c r="AK53" s="133"/>
      <c r="AL53" s="133">
        <f>IFERROR(VLOOKUP($Z53,Lookup!$A$1:$P$20,13,FALSE),"")</f>
        <v>0</v>
      </c>
      <c r="AM53" s="133">
        <f>IFERROR(VLOOKUP($Z53,Lookup!$A$1:$P$20,14,FALSE),"")</f>
        <v>0</v>
      </c>
      <c r="AN53" s="133">
        <f>IFERROR(VLOOKUP($Z53,Lookup!$A$1:$P$20,15,FALSE),"")</f>
        <v>0</v>
      </c>
      <c r="AO53" s="133">
        <f>IFERROR(VLOOKUP($Z53,Lookup!$A$1:$P$20,16,FALSE),"")</f>
        <v>0</v>
      </c>
      <c r="AP53" s="133">
        <f>IFERROR(VLOOKUP($Z53,'Lookup 2024'!$A$2:$R$9,17,FALSE),"")</f>
        <v>1</v>
      </c>
      <c r="AQ53" s="129"/>
      <c r="AR53" s="129"/>
      <c r="AS53" s="135"/>
      <c r="AT53" s="135"/>
      <c r="AU53" s="136">
        <f t="shared" si="14"/>
        <v>0</v>
      </c>
      <c r="AV53" s="137" t="s">
        <v>1004</v>
      </c>
      <c r="AW53" s="138"/>
      <c r="AX53" s="135"/>
      <c r="AY53" s="135"/>
      <c r="AZ53" s="135"/>
      <c r="BA53" s="135"/>
      <c r="BB53" s="85"/>
      <c r="BC53" s="135"/>
      <c r="BD53" s="135"/>
      <c r="BE53" s="147"/>
      <c r="BF53" s="135"/>
      <c r="BG53" s="139"/>
      <c r="BH53" s="139"/>
      <c r="BI53" s="139"/>
      <c r="BJ53" s="139"/>
      <c r="BK53" s="139"/>
      <c r="BL53" s="139"/>
      <c r="BM53" s="139"/>
      <c r="BN53" s="139"/>
      <c r="BO53" s="139"/>
      <c r="BP53" s="139"/>
      <c r="BQ53" s="139"/>
      <c r="BR53" s="139"/>
      <c r="BS53" s="139"/>
      <c r="BT53" s="139"/>
      <c r="BU53" s="139"/>
      <c r="BV53" s="143"/>
      <c r="BW53" s="143"/>
      <c r="BX53" s="143"/>
      <c r="BY53" s="143"/>
      <c r="BZ53" s="143"/>
    </row>
    <row r="54" spans="1:78" ht="39.75" customHeight="1">
      <c r="A54" s="126" t="s">
        <v>362</v>
      </c>
      <c r="B54" s="127" t="s">
        <v>1147</v>
      </c>
      <c r="C54" s="127" t="s">
        <v>1148</v>
      </c>
      <c r="D54" s="128" t="s">
        <v>199</v>
      </c>
      <c r="E54" s="129" t="s">
        <v>40</v>
      </c>
      <c r="F54" s="129">
        <v>78701</v>
      </c>
      <c r="G54" s="129" t="s">
        <v>1149</v>
      </c>
      <c r="H54" s="130" t="s">
        <v>497</v>
      </c>
      <c r="I54" s="129" t="s">
        <v>498</v>
      </c>
      <c r="J54" s="131"/>
      <c r="K54" s="129"/>
      <c r="L54" s="94"/>
      <c r="M54" s="94">
        <v>1000</v>
      </c>
      <c r="N54" s="94"/>
      <c r="O54" s="94"/>
      <c r="P54" s="94"/>
      <c r="Q54" s="94"/>
      <c r="R54" s="94"/>
      <c r="S54" s="94"/>
      <c r="T54" s="98">
        <f t="shared" si="3"/>
        <v>1000</v>
      </c>
      <c r="U54" s="129" t="str">
        <f t="shared" si="4"/>
        <v>Received</v>
      </c>
      <c r="V54" s="98"/>
      <c r="W54" s="129" t="str">
        <f t="shared" si="5"/>
        <v/>
      </c>
      <c r="X54" s="94"/>
      <c r="Y54" s="132"/>
      <c r="Z54" s="133" t="str">
        <f t="shared" si="6"/>
        <v>Trophy</v>
      </c>
      <c r="AA54" s="133" t="str">
        <f>IFERROR(VLOOKUP($Z54,'Lookup 2024'!$A$2:$R$9,2,FALSE),"")</f>
        <v>Level 4</v>
      </c>
      <c r="AB54" s="133"/>
      <c r="AC54" s="134"/>
      <c r="AD54" s="133">
        <f>IFERROR(VLOOKUP($Z54,'Lookup 2024'!$A$2:$R$9,7,FALSE),"")</f>
        <v>0</v>
      </c>
      <c r="AE54" s="133"/>
      <c r="AF54" s="133">
        <f>IFERROR(VLOOKUP($Z54,'Lookup 2024'!$A$2:$R$9,8,FALSE),"")</f>
        <v>2</v>
      </c>
      <c r="AG54" s="133">
        <f>IFERROR(VLOOKUP($Z54,'Lookup 2024'!$A$2:$R$9,9,FALSE),"")</f>
        <v>1</v>
      </c>
      <c r="AH54" s="133"/>
      <c r="AI54" s="133">
        <f>IFERROR(VLOOKUP($Z54,'Lookup 2024'!$A$2:$R$9,10,FALSE),"")</f>
        <v>2</v>
      </c>
      <c r="AJ54" s="133" t="str">
        <f>IFERROR(VLOOKUP($Z54,Lookup!$A$1:$P$20,11,FALSE),"")</f>
        <v>Yes</v>
      </c>
      <c r="AK54" s="133"/>
      <c r="AL54" s="133" t="str">
        <f>IFERROR(VLOOKUP($Z54,Lookup!$A$1:$P$20,13,FALSE),"")</f>
        <v>Yes</v>
      </c>
      <c r="AM54" s="133">
        <f>IFERROR(VLOOKUP($Z54,Lookup!$A$1:$P$20,14,FALSE),"")</f>
        <v>0</v>
      </c>
      <c r="AN54" s="133">
        <f>IFERROR(VLOOKUP($Z54,Lookup!$A$1:$P$20,15,FALSE),"")</f>
        <v>0</v>
      </c>
      <c r="AO54" s="133">
        <f>IFERROR(VLOOKUP($Z54,Lookup!$A$1:$P$20,16,FALSE),"")</f>
        <v>0</v>
      </c>
      <c r="AP54" s="133">
        <f>IFERROR(VLOOKUP($Z54,'Lookup 2024'!$A$2:$R$9,17,FALSE),"")</f>
        <v>2</v>
      </c>
      <c r="AQ54" s="129"/>
      <c r="AR54" s="129"/>
      <c r="AS54" s="135"/>
      <c r="AT54" s="135"/>
      <c r="AU54" s="136">
        <f t="shared" si="14"/>
        <v>0</v>
      </c>
      <c r="AV54" s="137" t="s">
        <v>1014</v>
      </c>
      <c r="AW54" s="138"/>
      <c r="AX54" s="135"/>
      <c r="AY54" s="135"/>
      <c r="AZ54" s="135"/>
      <c r="BA54" s="135"/>
      <c r="BB54" s="135"/>
      <c r="BC54" s="135"/>
      <c r="BD54" s="135"/>
      <c r="BE54" s="135"/>
      <c r="BF54" s="135"/>
      <c r="BG54" s="139"/>
      <c r="BH54" s="139"/>
      <c r="BI54" s="139"/>
      <c r="BJ54" s="139"/>
      <c r="BK54" s="139"/>
      <c r="BL54" s="139"/>
      <c r="BM54" s="139"/>
      <c r="BN54" s="139"/>
      <c r="BO54" s="139"/>
      <c r="BP54" s="139"/>
      <c r="BQ54" s="139"/>
      <c r="BR54" s="139"/>
      <c r="BS54" s="139"/>
      <c r="BT54" s="139"/>
      <c r="BU54" s="139"/>
      <c r="BV54" s="143"/>
      <c r="BW54" s="143"/>
      <c r="BX54" s="143"/>
      <c r="BY54" s="143"/>
      <c r="BZ54" s="143"/>
    </row>
    <row r="55" spans="1:78" ht="39.75" customHeight="1">
      <c r="A55" s="126" t="s">
        <v>362</v>
      </c>
      <c r="B55" s="127" t="s">
        <v>1150</v>
      </c>
      <c r="C55" s="127" t="s">
        <v>1151</v>
      </c>
      <c r="D55" s="128" t="s">
        <v>129</v>
      </c>
      <c r="E55" s="129" t="s">
        <v>40</v>
      </c>
      <c r="F55" s="129">
        <v>78155</v>
      </c>
      <c r="G55" s="129" t="s">
        <v>825</v>
      </c>
      <c r="H55" s="130" t="s">
        <v>1152</v>
      </c>
      <c r="I55" s="129" t="s">
        <v>1038</v>
      </c>
      <c r="J55" s="131">
        <v>45315</v>
      </c>
      <c r="K55" s="129">
        <v>1446</v>
      </c>
      <c r="L55" s="94"/>
      <c r="M55" s="94"/>
      <c r="N55" s="94"/>
      <c r="O55" s="94">
        <v>300</v>
      </c>
      <c r="P55" s="94"/>
      <c r="Q55" s="94"/>
      <c r="R55" s="94"/>
      <c r="S55" s="94"/>
      <c r="T55" s="98">
        <f t="shared" si="3"/>
        <v>300</v>
      </c>
      <c r="U55" s="129" t="str">
        <f t="shared" si="4"/>
        <v>Received</v>
      </c>
      <c r="V55" s="98"/>
      <c r="W55" s="129" t="str">
        <f t="shared" si="5"/>
        <v/>
      </c>
      <c r="X55" s="94"/>
      <c r="Y55" s="132"/>
      <c r="Z55" s="133" t="str">
        <f t="shared" si="6"/>
        <v>Red</v>
      </c>
      <c r="AA55" s="133" t="str">
        <f>IFERROR(VLOOKUP($Z55,'Lookup 2024'!$A$2:$R$9,2,FALSE),"")</f>
        <v>Level 6</v>
      </c>
      <c r="AB55" s="133"/>
      <c r="AC55" s="134"/>
      <c r="AD55" s="133">
        <f>IFERROR(VLOOKUP($Z55,'Lookup 2024'!$A$2:$R$9,7,FALSE),"")</f>
        <v>0</v>
      </c>
      <c r="AE55" s="133"/>
      <c r="AF55" s="133">
        <f>IFERROR(VLOOKUP($Z55,'Lookup 2024'!$A$2:$R$9,8,FALSE),"")</f>
        <v>0</v>
      </c>
      <c r="AG55" s="133">
        <f>IFERROR(VLOOKUP($Z55,'Lookup 2024'!$A$2:$R$9,9,FALSE),"")</f>
        <v>0</v>
      </c>
      <c r="AH55" s="133"/>
      <c r="AI55" s="133">
        <f>IFERROR(VLOOKUP($Z55,'Lookup 2024'!$A$2:$R$9,10,FALSE),"")</f>
        <v>1</v>
      </c>
      <c r="AJ55" s="133">
        <f>IFERROR(VLOOKUP($Z55,Lookup!$A$1:$P$20,11,FALSE),"")</f>
        <v>0</v>
      </c>
      <c r="AK55" s="133"/>
      <c r="AL55" s="133">
        <f>IFERROR(VLOOKUP($Z55,Lookup!$A$1:$P$20,13,FALSE),"")</f>
        <v>0</v>
      </c>
      <c r="AM55" s="133">
        <f>IFERROR(VLOOKUP($Z55,Lookup!$A$1:$P$20,14,FALSE),"")</f>
        <v>0</v>
      </c>
      <c r="AN55" s="133">
        <f>IFERROR(VLOOKUP($Z55,Lookup!$A$1:$P$20,15,FALSE),"")</f>
        <v>0</v>
      </c>
      <c r="AO55" s="133">
        <f>IFERROR(VLOOKUP($Z55,Lookup!$A$1:$P$20,16,FALSE),"")</f>
        <v>0</v>
      </c>
      <c r="AP55" s="133">
        <f>IFERROR(VLOOKUP($Z55,'Lookup 2024'!$A$2:$R$9,17,FALSE),"")</f>
        <v>1</v>
      </c>
      <c r="AQ55" s="129"/>
      <c r="AR55" s="129"/>
      <c r="AS55" s="135"/>
      <c r="AT55" s="135"/>
      <c r="AU55" s="136">
        <f t="shared" si="14"/>
        <v>0</v>
      </c>
      <c r="AV55" s="137" t="s">
        <v>1014</v>
      </c>
      <c r="AW55" s="138"/>
      <c r="AX55" s="135"/>
      <c r="AY55" s="135"/>
      <c r="AZ55" s="135"/>
      <c r="BA55" s="135"/>
      <c r="BB55" s="135"/>
      <c r="BC55" s="135"/>
      <c r="BD55" s="135"/>
      <c r="BE55" s="135"/>
      <c r="BF55" s="135"/>
      <c r="BG55" s="139"/>
      <c r="BH55" s="139"/>
      <c r="BI55" s="139"/>
      <c r="BJ55" s="139"/>
      <c r="BK55" s="139"/>
      <c r="BL55" s="139"/>
      <c r="BM55" s="139"/>
      <c r="BN55" s="139"/>
      <c r="BO55" s="139"/>
      <c r="BP55" s="139"/>
      <c r="BQ55" s="139"/>
      <c r="BR55" s="139"/>
      <c r="BS55" s="139"/>
      <c r="BT55" s="139"/>
      <c r="BU55" s="139"/>
      <c r="BV55" s="139"/>
      <c r="BW55" s="139"/>
      <c r="BX55" s="139"/>
      <c r="BY55" s="139"/>
      <c r="BZ55" s="139"/>
    </row>
    <row r="56" spans="1:78" ht="39.75" customHeight="1">
      <c r="A56" s="126" t="s">
        <v>362</v>
      </c>
      <c r="B56" s="128" t="s">
        <v>1153</v>
      </c>
      <c r="C56" s="128" t="s">
        <v>1154</v>
      </c>
      <c r="D56" s="128" t="s">
        <v>37</v>
      </c>
      <c r="E56" s="129" t="s">
        <v>40</v>
      </c>
      <c r="F56" s="129">
        <v>78232</v>
      </c>
      <c r="G56" s="152" t="s">
        <v>1155</v>
      </c>
      <c r="H56" s="130" t="s">
        <v>1156</v>
      </c>
      <c r="I56" s="129" t="s">
        <v>1157</v>
      </c>
      <c r="J56" s="131"/>
      <c r="K56" s="129"/>
      <c r="L56" s="94"/>
      <c r="M56" s="94"/>
      <c r="N56" s="94">
        <v>1500</v>
      </c>
      <c r="O56" s="94"/>
      <c r="P56" s="94"/>
      <c r="Q56" s="94"/>
      <c r="R56" s="94"/>
      <c r="S56" s="94"/>
      <c r="T56" s="98">
        <f t="shared" si="3"/>
        <v>1500</v>
      </c>
      <c r="U56" s="129" t="str">
        <f t="shared" si="4"/>
        <v>Received</v>
      </c>
      <c r="V56" s="98"/>
      <c r="W56" s="129" t="str">
        <f t="shared" si="5"/>
        <v/>
      </c>
      <c r="X56" s="94"/>
      <c r="Y56" s="132"/>
      <c r="Z56" s="133" t="str">
        <f t="shared" si="6"/>
        <v>Trophy</v>
      </c>
      <c r="AA56" s="133" t="str">
        <f>IFERROR(VLOOKUP($Z56,'Lookup 2024'!$A$2:$R$9,2,FALSE),"")</f>
        <v>Level 4</v>
      </c>
      <c r="AB56" s="133"/>
      <c r="AC56" s="133"/>
      <c r="AD56" s="133">
        <f>IFERROR(VLOOKUP($Z56,'Lookup 2024'!$A$2:$R$9,7,FALSE),"")</f>
        <v>0</v>
      </c>
      <c r="AE56" s="133"/>
      <c r="AF56" s="133">
        <f>IFERROR(VLOOKUP($Z56,'Lookup 2024'!$A$2:$R$9,8,FALSE),"")</f>
        <v>2</v>
      </c>
      <c r="AG56" s="133">
        <f>IFERROR(VLOOKUP($Z56,'Lookup 2024'!$A$2:$R$9,9,FALSE),"")</f>
        <v>1</v>
      </c>
      <c r="AH56" s="133"/>
      <c r="AI56" s="133">
        <f>IFERROR(VLOOKUP($Z56,'Lookup 2024'!$A$2:$R$9,10,FALSE),"")</f>
        <v>2</v>
      </c>
      <c r="AJ56" s="133" t="str">
        <f>IFERROR(VLOOKUP($Z56,Lookup!$A$1:$P$20,11,FALSE),"")</f>
        <v>Yes</v>
      </c>
      <c r="AK56" s="133"/>
      <c r="AL56" s="133" t="str">
        <f>IFERROR(VLOOKUP($Z56,Lookup!$A$1:$P$20,13,FALSE),"")</f>
        <v>Yes</v>
      </c>
      <c r="AM56" s="133">
        <f>IFERROR(VLOOKUP($Z56,Lookup!$A$1:$P$20,14,FALSE),"")</f>
        <v>0</v>
      </c>
      <c r="AN56" s="133">
        <f>IFERROR(VLOOKUP($Z56,Lookup!$A$1:$P$20,15,FALSE),"")</f>
        <v>0</v>
      </c>
      <c r="AO56" s="133">
        <f>IFERROR(VLOOKUP($Z56,Lookup!$A$1:$P$20,16,FALSE),"")</f>
        <v>0</v>
      </c>
      <c r="AP56" s="133">
        <f>IFERROR(VLOOKUP($Z56,'Lookup 2024'!$A$2:$R$9,17,FALSE),"")</f>
        <v>2</v>
      </c>
      <c r="AQ56" s="129"/>
      <c r="AR56" s="129"/>
      <c r="AS56" s="135"/>
      <c r="AT56" s="135"/>
      <c r="AU56" s="136">
        <f t="shared" si="14"/>
        <v>0</v>
      </c>
      <c r="AV56" s="137" t="s">
        <v>997</v>
      </c>
      <c r="AW56" s="138"/>
      <c r="AX56" s="135"/>
      <c r="AY56" s="135"/>
      <c r="AZ56" s="135"/>
      <c r="BA56" s="135"/>
      <c r="BB56" s="135"/>
      <c r="BC56" s="135"/>
      <c r="BD56" s="135"/>
      <c r="BE56" s="135">
        <v>1</v>
      </c>
      <c r="BF56" s="135"/>
      <c r="BG56" s="139"/>
      <c r="BH56" s="139"/>
      <c r="BI56" s="139"/>
      <c r="BJ56" s="139"/>
      <c r="BK56" s="139"/>
      <c r="BL56" s="139"/>
      <c r="BM56" s="139"/>
      <c r="BN56" s="139"/>
      <c r="BO56" s="139"/>
      <c r="BP56" s="139"/>
      <c r="BQ56" s="139"/>
      <c r="BR56" s="139"/>
      <c r="BS56" s="139"/>
      <c r="BT56" s="139"/>
      <c r="BU56" s="139"/>
      <c r="BV56" s="139"/>
      <c r="BW56" s="139"/>
      <c r="BX56" s="139"/>
      <c r="BY56" s="139"/>
      <c r="BZ56" s="139"/>
    </row>
    <row r="57" spans="1:78" ht="39.75" customHeight="1">
      <c r="A57" s="126" t="s">
        <v>362</v>
      </c>
      <c r="B57" s="127" t="s">
        <v>1158</v>
      </c>
      <c r="C57" s="127" t="s">
        <v>1159</v>
      </c>
      <c r="D57" s="128" t="s">
        <v>1160</v>
      </c>
      <c r="E57" s="129" t="s">
        <v>1161</v>
      </c>
      <c r="F57" s="129">
        <v>64112</v>
      </c>
      <c r="G57" s="129" t="s">
        <v>1162</v>
      </c>
      <c r="H57" s="129"/>
      <c r="I57" s="129"/>
      <c r="J57" s="131">
        <v>45289</v>
      </c>
      <c r="K57" s="103">
        <v>1296</v>
      </c>
      <c r="L57" s="94"/>
      <c r="M57" s="94">
        <v>1000</v>
      </c>
      <c r="N57" s="94"/>
      <c r="O57" s="94"/>
      <c r="P57" s="94"/>
      <c r="Q57" s="94"/>
      <c r="R57" s="94"/>
      <c r="S57" s="94"/>
      <c r="T57" s="98">
        <f t="shared" si="3"/>
        <v>1000</v>
      </c>
      <c r="U57" s="129" t="str">
        <f t="shared" si="4"/>
        <v>Received</v>
      </c>
      <c r="V57" s="98"/>
      <c r="W57" s="129" t="str">
        <f t="shared" si="5"/>
        <v/>
      </c>
      <c r="X57" s="129"/>
      <c r="Y57" s="132"/>
      <c r="Z57" s="133" t="str">
        <f t="shared" si="6"/>
        <v>Trophy</v>
      </c>
      <c r="AA57" s="133" t="str">
        <f>IFERROR(VLOOKUP($Z57,'Lookup 2024'!$A$2:$R$9,2,FALSE),"")</f>
        <v>Level 4</v>
      </c>
      <c r="AB57" s="133"/>
      <c r="AC57" s="134"/>
      <c r="AD57" s="133">
        <f>IFERROR(VLOOKUP($Z57,'Lookup 2024'!$A$2:$R$9,7,FALSE),"")</f>
        <v>0</v>
      </c>
      <c r="AE57" s="133"/>
      <c r="AF57" s="133">
        <f>IFERROR(VLOOKUP($Z57,'Lookup 2024'!$A$2:$R$9,8,FALSE),"")</f>
        <v>2</v>
      </c>
      <c r="AG57" s="133">
        <f>IFERROR(VLOOKUP($Z57,'Lookup 2024'!$A$2:$R$9,9,FALSE),"")</f>
        <v>1</v>
      </c>
      <c r="AH57" s="133"/>
      <c r="AI57" s="133">
        <f>IFERROR(VLOOKUP($Z57,'Lookup 2024'!$A$2:$R$9,10,FALSE),"")</f>
        <v>2</v>
      </c>
      <c r="AJ57" s="133" t="str">
        <f>IFERROR(VLOOKUP($Z57,Lookup!$A$1:$P$20,11,FALSE),"")</f>
        <v>Yes</v>
      </c>
      <c r="AK57" s="133"/>
      <c r="AL57" s="133" t="str">
        <f>IFERROR(VLOOKUP($Z57,Lookup!$A$1:$P$20,13,FALSE),"")</f>
        <v>Yes</v>
      </c>
      <c r="AM57" s="133">
        <f>IFERROR(VLOOKUP($Z57,Lookup!$A$1:$P$20,14,FALSE),"")</f>
        <v>0</v>
      </c>
      <c r="AN57" s="133">
        <f>IFERROR(VLOOKUP($Z57,Lookup!$A$1:$P$20,15,FALSE),"")</f>
        <v>0</v>
      </c>
      <c r="AO57" s="133">
        <f>IFERROR(VLOOKUP($Z57,Lookup!$A$1:$P$20,16,FALSE),"")</f>
        <v>0</v>
      </c>
      <c r="AP57" s="133">
        <f>IFERROR(VLOOKUP($Z57,'Lookup 2024'!$A$2:$R$9,17,FALSE),"")</f>
        <v>2</v>
      </c>
      <c r="AQ57" s="135"/>
      <c r="AR57" s="135"/>
      <c r="AS57" s="135"/>
      <c r="AT57" s="135"/>
      <c r="AU57" s="85"/>
      <c r="AV57" s="135"/>
      <c r="AW57" s="138"/>
      <c r="AX57" s="135"/>
      <c r="AY57" s="135"/>
      <c r="AZ57" s="135"/>
      <c r="BA57" s="147"/>
      <c r="BB57" s="147"/>
      <c r="BC57" s="147"/>
      <c r="BD57" s="147"/>
      <c r="BE57" s="147"/>
      <c r="BF57" s="147"/>
      <c r="BG57" s="139"/>
      <c r="BH57" s="139"/>
      <c r="BI57" s="139"/>
      <c r="BJ57" s="139"/>
      <c r="BK57" s="139"/>
      <c r="BL57" s="139"/>
      <c r="BM57" s="139"/>
      <c r="BN57" s="139"/>
      <c r="BO57" s="139"/>
      <c r="BP57" s="139"/>
      <c r="BQ57" s="139"/>
      <c r="BR57" s="139"/>
      <c r="BS57" s="139"/>
      <c r="BT57" s="139"/>
      <c r="BU57" s="139"/>
      <c r="BV57" s="139"/>
      <c r="BW57" s="139"/>
      <c r="BX57" s="139"/>
      <c r="BY57" s="139"/>
      <c r="BZ57" s="139"/>
    </row>
    <row r="58" spans="1:78" ht="39.75" customHeight="1">
      <c r="A58" s="126" t="s">
        <v>362</v>
      </c>
      <c r="B58" s="127" t="s">
        <v>1163</v>
      </c>
      <c r="C58" s="127" t="s">
        <v>1164</v>
      </c>
      <c r="D58" s="128" t="s">
        <v>37</v>
      </c>
      <c r="E58" s="129" t="s">
        <v>40</v>
      </c>
      <c r="F58" s="129">
        <v>78231</v>
      </c>
      <c r="G58" s="129" t="s">
        <v>1165</v>
      </c>
      <c r="H58" s="130" t="s">
        <v>748</v>
      </c>
      <c r="I58" s="129" t="s">
        <v>501</v>
      </c>
      <c r="J58" s="131">
        <v>45289</v>
      </c>
      <c r="K58" s="103">
        <v>1296</v>
      </c>
      <c r="L58" s="94"/>
      <c r="M58" s="94">
        <v>3000</v>
      </c>
      <c r="N58" s="94"/>
      <c r="O58" s="94"/>
      <c r="P58" s="94"/>
      <c r="Q58" s="94"/>
      <c r="R58" s="94"/>
      <c r="S58" s="94"/>
      <c r="T58" s="98">
        <f t="shared" si="3"/>
        <v>3000</v>
      </c>
      <c r="U58" s="129" t="str">
        <f t="shared" si="4"/>
        <v>Received</v>
      </c>
      <c r="V58" s="98"/>
      <c r="W58" s="129" t="str">
        <f t="shared" si="5"/>
        <v/>
      </c>
      <c r="X58" s="94"/>
      <c r="Y58" s="132"/>
      <c r="Z58" s="133" t="str">
        <f t="shared" si="6"/>
        <v>Reserve</v>
      </c>
      <c r="AA58" s="133" t="str">
        <f>IFERROR(VLOOKUP($Z58,'Lookup 2024'!$A$2:$R$9,2,FALSE),"")</f>
        <v>Level 3</v>
      </c>
      <c r="AB58" s="133"/>
      <c r="AC58" s="134"/>
      <c r="AD58" s="133">
        <f>IFERROR(VLOOKUP($Z58,'Lookup 2024'!$A$2:$R$9,7,FALSE),"")</f>
        <v>0</v>
      </c>
      <c r="AE58" s="133"/>
      <c r="AF58" s="133">
        <f>IFERROR(VLOOKUP($Z58,'Lookup 2024'!$A$2:$R$9,8,FALSE),"")</f>
        <v>4</v>
      </c>
      <c r="AG58" s="133">
        <f>IFERROR(VLOOKUP($Z58,'Lookup 2024'!$A$2:$R$9,9,FALSE),"")</f>
        <v>2</v>
      </c>
      <c r="AH58" s="133"/>
      <c r="AI58" s="133">
        <f>IFERROR(VLOOKUP($Z58,'Lookup 2024'!$A$2:$R$9,10,FALSE),"")</f>
        <v>4</v>
      </c>
      <c r="AJ58" s="133" t="str">
        <f>IFERROR(VLOOKUP($Z58,Lookup!$A$1:$P$20,11,FALSE),"")</f>
        <v>Yes</v>
      </c>
      <c r="AK58" s="133"/>
      <c r="AL58" s="133" t="str">
        <f>IFERROR(VLOOKUP($Z58,Lookup!$A$1:$P$20,13,FALSE),"")</f>
        <v>Yes</v>
      </c>
      <c r="AM58" s="133">
        <f>IFERROR(VLOOKUP($Z58,Lookup!$A$1:$P$20,14,FALSE),"")</f>
        <v>0</v>
      </c>
      <c r="AN58" s="133">
        <f>IFERROR(VLOOKUP($Z58,Lookup!$A$1:$P$20,15,FALSE),"")</f>
        <v>0</v>
      </c>
      <c r="AO58" s="133">
        <f>IFERROR(VLOOKUP($Z58,Lookup!$A$1:$P$20,16,FALSE),"")</f>
        <v>0</v>
      </c>
      <c r="AP58" s="133">
        <f>IFERROR(VLOOKUP($Z58,'Lookup 2024'!$A$2:$R$9,17,FALSE),"")</f>
        <v>2</v>
      </c>
      <c r="AQ58" s="129"/>
      <c r="AR58" s="129"/>
      <c r="AS58" s="135"/>
      <c r="AT58" s="135"/>
      <c r="AU58" s="136">
        <f t="shared" ref="AU58:AU63" si="15">P58</f>
        <v>0</v>
      </c>
      <c r="AV58" s="137" t="s">
        <v>982</v>
      </c>
      <c r="AW58" s="138"/>
      <c r="AX58" s="135"/>
      <c r="AY58" s="135"/>
      <c r="AZ58" s="135"/>
      <c r="BA58" s="135"/>
      <c r="BB58" s="135"/>
      <c r="BC58" s="135"/>
      <c r="BD58" s="135">
        <v>2</v>
      </c>
      <c r="BE58" s="135"/>
      <c r="BF58" s="135"/>
      <c r="BG58" s="139"/>
      <c r="BH58" s="139"/>
      <c r="BI58" s="139"/>
      <c r="BJ58" s="139"/>
      <c r="BK58" s="139"/>
      <c r="BL58" s="139"/>
      <c r="BM58" s="139"/>
      <c r="BN58" s="139"/>
      <c r="BO58" s="139"/>
      <c r="BP58" s="139"/>
      <c r="BQ58" s="139"/>
      <c r="BR58" s="139"/>
      <c r="BS58" s="139"/>
      <c r="BT58" s="139"/>
      <c r="BU58" s="139"/>
      <c r="BV58" s="139"/>
      <c r="BW58" s="139"/>
      <c r="BX58" s="139"/>
      <c r="BY58" s="139"/>
      <c r="BZ58" s="139"/>
    </row>
    <row r="59" spans="1:78" ht="39.75" customHeight="1">
      <c r="A59" s="126" t="s">
        <v>362</v>
      </c>
      <c r="B59" s="128" t="s">
        <v>1166</v>
      </c>
      <c r="C59" s="128" t="s">
        <v>1167</v>
      </c>
      <c r="D59" s="128" t="s">
        <v>37</v>
      </c>
      <c r="E59" s="129" t="s">
        <v>40</v>
      </c>
      <c r="F59" s="129">
        <v>78218</v>
      </c>
      <c r="G59" s="129" t="s">
        <v>750</v>
      </c>
      <c r="H59" s="130" t="s">
        <v>507</v>
      </c>
      <c r="I59" s="129" t="s">
        <v>1168</v>
      </c>
      <c r="J59" s="131"/>
      <c r="K59" s="131"/>
      <c r="L59" s="94"/>
      <c r="M59" s="94"/>
      <c r="N59" s="94"/>
      <c r="O59" s="94"/>
      <c r="P59" s="94">
        <v>300</v>
      </c>
      <c r="Q59" s="94"/>
      <c r="R59" s="94"/>
      <c r="S59" s="94"/>
      <c r="T59" s="98">
        <f t="shared" si="3"/>
        <v>300</v>
      </c>
      <c r="U59" s="129" t="str">
        <f t="shared" si="4"/>
        <v>Received</v>
      </c>
      <c r="V59" s="98"/>
      <c r="W59" s="129" t="str">
        <f t="shared" si="5"/>
        <v/>
      </c>
      <c r="X59" s="94"/>
      <c r="Y59" s="132"/>
      <c r="Z59" s="133" t="str">
        <f t="shared" si="6"/>
        <v>Red</v>
      </c>
      <c r="AA59" s="133" t="str">
        <f>IFERROR(VLOOKUP($Z59,'Lookup 2024'!$A$2:$R$9,2,FALSE),"")</f>
        <v>Level 6</v>
      </c>
      <c r="AB59" s="133"/>
      <c r="AC59" s="134"/>
      <c r="AD59" s="133">
        <f>IFERROR(VLOOKUP($Z59,'Lookup 2024'!$A$2:$R$9,7,FALSE),"")</f>
        <v>0</v>
      </c>
      <c r="AE59" s="133"/>
      <c r="AF59" s="133">
        <f>IFERROR(VLOOKUP($Z59,'Lookup 2024'!$A$2:$R$9,8,FALSE),"")</f>
        <v>0</v>
      </c>
      <c r="AG59" s="133">
        <f>IFERROR(VLOOKUP($Z59,'Lookup 2024'!$A$2:$R$9,9,FALSE),"")</f>
        <v>0</v>
      </c>
      <c r="AH59" s="133"/>
      <c r="AI59" s="133">
        <f>IFERROR(VLOOKUP($Z59,'Lookup 2024'!$A$2:$R$9,10,FALSE),"")</f>
        <v>1</v>
      </c>
      <c r="AJ59" s="133">
        <f>IFERROR(VLOOKUP($Z59,Lookup!$A$1:$P$20,11,FALSE),"")</f>
        <v>0</v>
      </c>
      <c r="AK59" s="133"/>
      <c r="AL59" s="133">
        <f>IFERROR(VLOOKUP($Z59,Lookup!$A$1:$P$20,13,FALSE),"")</f>
        <v>0</v>
      </c>
      <c r="AM59" s="133">
        <f>IFERROR(VLOOKUP($Z59,Lookup!$A$1:$P$20,14,FALSE),"")</f>
        <v>0</v>
      </c>
      <c r="AN59" s="133">
        <f>IFERROR(VLOOKUP($Z59,Lookup!$A$1:$P$20,15,FALSE),"")</f>
        <v>0</v>
      </c>
      <c r="AO59" s="133">
        <f>IFERROR(VLOOKUP($Z59,Lookup!$A$1:$P$20,16,FALSE),"")</f>
        <v>0</v>
      </c>
      <c r="AP59" s="133">
        <f>IFERROR(VLOOKUP($Z59,'Lookup 2024'!$A$2:$R$9,17,FALSE),"")</f>
        <v>1</v>
      </c>
      <c r="AQ59" s="129"/>
      <c r="AR59" s="129"/>
      <c r="AS59" s="135"/>
      <c r="AT59" s="135"/>
      <c r="AU59" s="136">
        <f t="shared" si="15"/>
        <v>300</v>
      </c>
      <c r="AV59" s="137" t="s">
        <v>1004</v>
      </c>
      <c r="AW59" s="138"/>
      <c r="AX59" s="135"/>
      <c r="AY59" s="135"/>
      <c r="AZ59" s="135"/>
      <c r="BA59" s="135"/>
      <c r="BB59" s="135"/>
      <c r="BC59" s="135"/>
      <c r="BD59" s="135"/>
      <c r="BE59" s="135"/>
      <c r="BF59" s="135"/>
      <c r="BG59" s="139"/>
      <c r="BH59" s="139"/>
      <c r="BI59" s="139"/>
      <c r="BJ59" s="139"/>
      <c r="BK59" s="139"/>
      <c r="BL59" s="139"/>
      <c r="BM59" s="139"/>
      <c r="BN59" s="139"/>
      <c r="BO59" s="139"/>
      <c r="BP59" s="139"/>
      <c r="BQ59" s="139"/>
      <c r="BR59" s="139"/>
      <c r="BS59" s="139"/>
      <c r="BT59" s="139"/>
      <c r="BU59" s="139"/>
      <c r="BV59" s="139"/>
      <c r="BW59" s="139"/>
      <c r="BX59" s="139"/>
      <c r="BY59" s="139"/>
      <c r="BZ59" s="139"/>
    </row>
    <row r="60" spans="1:78" ht="39.75" customHeight="1">
      <c r="A60" s="126" t="s">
        <v>362</v>
      </c>
      <c r="B60" s="127" t="s">
        <v>1169</v>
      </c>
      <c r="C60" s="127" t="s">
        <v>752</v>
      </c>
      <c r="D60" s="128" t="s">
        <v>37</v>
      </c>
      <c r="E60" s="129" t="s">
        <v>40</v>
      </c>
      <c r="F60" s="129">
        <v>78210</v>
      </c>
      <c r="G60" s="129" t="s">
        <v>1170</v>
      </c>
      <c r="H60" s="130" t="s">
        <v>1171</v>
      </c>
      <c r="I60" s="129" t="s">
        <v>1172</v>
      </c>
      <c r="J60" s="131"/>
      <c r="K60" s="129">
        <v>1431</v>
      </c>
      <c r="L60" s="94"/>
      <c r="M60" s="94">
        <v>1500</v>
      </c>
      <c r="N60" s="94"/>
      <c r="O60" s="94"/>
      <c r="P60" s="94"/>
      <c r="Q60" s="94"/>
      <c r="R60" s="94"/>
      <c r="S60" s="94"/>
      <c r="T60" s="98">
        <f t="shared" si="3"/>
        <v>1500</v>
      </c>
      <c r="U60" s="129" t="str">
        <f t="shared" si="4"/>
        <v>Received</v>
      </c>
      <c r="V60" s="98"/>
      <c r="W60" s="129" t="str">
        <f t="shared" si="5"/>
        <v/>
      </c>
      <c r="X60" s="94"/>
      <c r="Y60" s="132"/>
      <c r="Z60" s="133" t="str">
        <f t="shared" si="6"/>
        <v>Trophy</v>
      </c>
      <c r="AA60" s="133" t="str">
        <f>IFERROR(VLOOKUP($Z60,'Lookup 2024'!$A$2:$R$9,2,FALSE),"")</f>
        <v>Level 4</v>
      </c>
      <c r="AB60" s="133"/>
      <c r="AC60" s="133"/>
      <c r="AD60" s="133">
        <f>IFERROR(VLOOKUP($Z60,'Lookup 2024'!$A$2:$R$9,7,FALSE),"")</f>
        <v>0</v>
      </c>
      <c r="AE60" s="133"/>
      <c r="AF60" s="133">
        <f>IFERROR(VLOOKUP($Z60,'Lookup 2024'!$A$2:$R$9,8,FALSE),"")</f>
        <v>2</v>
      </c>
      <c r="AG60" s="133">
        <f>IFERROR(VLOOKUP($Z60,'Lookup 2024'!$A$2:$R$9,9,FALSE),"")</f>
        <v>1</v>
      </c>
      <c r="AH60" s="133"/>
      <c r="AI60" s="133">
        <f>IFERROR(VLOOKUP($Z60,'Lookup 2024'!$A$2:$R$9,10,FALSE),"")</f>
        <v>2</v>
      </c>
      <c r="AJ60" s="133" t="str">
        <f>IFERROR(VLOOKUP($Z60,Lookup!$A$1:$P$20,11,FALSE),"")</f>
        <v>Yes</v>
      </c>
      <c r="AK60" s="133"/>
      <c r="AL60" s="133" t="str">
        <f>IFERROR(VLOOKUP($Z60,Lookup!$A$1:$P$20,13,FALSE),"")</f>
        <v>Yes</v>
      </c>
      <c r="AM60" s="133">
        <f>IFERROR(VLOOKUP($Z60,Lookup!$A$1:$P$20,14,FALSE),"")</f>
        <v>0</v>
      </c>
      <c r="AN60" s="133">
        <f>IFERROR(VLOOKUP($Z60,Lookup!$A$1:$P$20,15,FALSE),"")</f>
        <v>0</v>
      </c>
      <c r="AO60" s="133">
        <f>IFERROR(VLOOKUP($Z60,Lookup!$A$1:$P$20,16,FALSE),"")</f>
        <v>0</v>
      </c>
      <c r="AP60" s="133">
        <f>IFERROR(VLOOKUP($Z60,'Lookup 2024'!$A$2:$R$9,17,FALSE),"")</f>
        <v>2</v>
      </c>
      <c r="AQ60" s="129"/>
      <c r="AR60" s="129"/>
      <c r="AS60" s="135"/>
      <c r="AT60" s="135"/>
      <c r="AU60" s="136">
        <f t="shared" si="15"/>
        <v>0</v>
      </c>
      <c r="AV60" s="137" t="s">
        <v>1004</v>
      </c>
      <c r="AW60" s="138"/>
      <c r="AX60" s="135"/>
      <c r="AY60" s="135"/>
      <c r="AZ60" s="135"/>
      <c r="BA60" s="135"/>
      <c r="BB60" s="135"/>
      <c r="BC60" s="135"/>
      <c r="BD60" s="135"/>
      <c r="BE60" s="135"/>
      <c r="BF60" s="135"/>
      <c r="BG60" s="139"/>
      <c r="BH60" s="139"/>
      <c r="BI60" s="139"/>
      <c r="BJ60" s="139"/>
      <c r="BK60" s="139"/>
      <c r="BL60" s="139"/>
      <c r="BM60" s="139"/>
      <c r="BN60" s="139"/>
      <c r="BO60" s="139"/>
      <c r="BP60" s="139"/>
      <c r="BQ60" s="139"/>
      <c r="BR60" s="139"/>
      <c r="BS60" s="139"/>
      <c r="BT60" s="139"/>
      <c r="BU60" s="139"/>
      <c r="BV60" s="139"/>
      <c r="BW60" s="139"/>
      <c r="BX60" s="139"/>
      <c r="BY60" s="139"/>
      <c r="BZ60" s="139"/>
    </row>
    <row r="61" spans="1:78" ht="39.75" customHeight="1">
      <c r="A61" s="126" t="s">
        <v>362</v>
      </c>
      <c r="B61" s="127" t="s">
        <v>1173</v>
      </c>
      <c r="C61" s="127" t="s">
        <v>754</v>
      </c>
      <c r="D61" s="128" t="s">
        <v>755</v>
      </c>
      <c r="E61" s="129" t="s">
        <v>40</v>
      </c>
      <c r="F61" s="129">
        <v>78666</v>
      </c>
      <c r="G61" s="129" t="s">
        <v>1174</v>
      </c>
      <c r="H61" s="130" t="s">
        <v>1175</v>
      </c>
      <c r="I61" s="129" t="s">
        <v>99</v>
      </c>
      <c r="J61" s="131"/>
      <c r="K61" s="129"/>
      <c r="L61" s="94"/>
      <c r="M61" s="94"/>
      <c r="N61" s="94"/>
      <c r="O61" s="94"/>
      <c r="P61" s="94"/>
      <c r="Q61" s="94"/>
      <c r="R61" s="94"/>
      <c r="S61" s="94"/>
      <c r="T61" s="98">
        <f t="shared" si="3"/>
        <v>0</v>
      </c>
      <c r="U61" s="129" t="str">
        <f t="shared" si="4"/>
        <v>Received</v>
      </c>
      <c r="V61" s="113">
        <v>10815</v>
      </c>
      <c r="W61" s="129" t="str">
        <f t="shared" si="5"/>
        <v>Received</v>
      </c>
      <c r="X61" s="94"/>
      <c r="Y61" s="132"/>
      <c r="Z61" s="133" t="str">
        <f t="shared" si="6"/>
        <v>Silver</v>
      </c>
      <c r="AA61" s="133" t="str">
        <f>IFERROR(VLOOKUP($Z61,'Lookup 2024'!$A$2:$R$9,2,FALSE),"")</f>
        <v>Level 1</v>
      </c>
      <c r="AB61" s="133"/>
      <c r="AC61" s="133"/>
      <c r="AD61" s="133">
        <f>IFERROR(VLOOKUP($Z61,'Lookup 2024'!$A$2:$R$9,7,FALSE),"")</f>
        <v>4</v>
      </c>
      <c r="AE61" s="133"/>
      <c r="AF61" s="133">
        <f>IFERROR(VLOOKUP($Z61,'Lookup 2024'!$A$2:$R$9,8,FALSE),"")</f>
        <v>6</v>
      </c>
      <c r="AG61" s="133">
        <f>IFERROR(VLOOKUP($Z61,'Lookup 2024'!$A$2:$R$9,9,FALSE),"")</f>
        <v>4</v>
      </c>
      <c r="AH61" s="133"/>
      <c r="AI61" s="133">
        <f>IFERROR(VLOOKUP($Z61,'Lookup 2024'!$A$2:$R$9,10,FALSE),"")</f>
        <v>8</v>
      </c>
      <c r="AJ61" s="133" t="str">
        <f>IFERROR(VLOOKUP($Z61,Lookup!$A$1:$P$20,11,FALSE),"")</f>
        <v>Yes</v>
      </c>
      <c r="AK61" s="133"/>
      <c r="AL61" s="133" t="str">
        <f>IFERROR(VLOOKUP($Z61,Lookup!$A$1:$P$20,13,FALSE),"")</f>
        <v>Yes</v>
      </c>
      <c r="AM61" s="133" t="str">
        <f>IFERROR(VLOOKUP($Z61,Lookup!$A$1:$P$20,14,FALSE),"")</f>
        <v>Yes</v>
      </c>
      <c r="AN61" s="133" t="str">
        <f>IFERROR(VLOOKUP($Z61,Lookup!$A$1:$P$20,15,FALSE),"")</f>
        <v>Yes</v>
      </c>
      <c r="AO61" s="133">
        <f>IFERROR(VLOOKUP($Z61,Lookup!$A$1:$P$20,16,FALSE),"")</f>
        <v>4</v>
      </c>
      <c r="AP61" s="133">
        <f>IFERROR(VLOOKUP($Z61,'Lookup 2024'!$A$2:$R$9,17,FALSE),"")</f>
        <v>4</v>
      </c>
      <c r="AQ61" s="129"/>
      <c r="AR61" s="129"/>
      <c r="AS61" s="135"/>
      <c r="AT61" s="135"/>
      <c r="AU61" s="136">
        <f t="shared" si="15"/>
        <v>0</v>
      </c>
      <c r="AV61" s="137" t="s">
        <v>991</v>
      </c>
      <c r="AW61" s="138"/>
      <c r="AX61" s="135"/>
      <c r="AY61" s="135"/>
      <c r="AZ61" s="135">
        <v>2</v>
      </c>
      <c r="BA61" s="135"/>
      <c r="BB61" s="135"/>
      <c r="BC61" s="135"/>
      <c r="BD61" s="135">
        <v>1</v>
      </c>
      <c r="BE61" s="135">
        <v>1</v>
      </c>
      <c r="BF61" s="135"/>
      <c r="BG61" s="139"/>
      <c r="BH61" s="139"/>
      <c r="BI61" s="139"/>
      <c r="BJ61" s="139"/>
      <c r="BK61" s="139"/>
      <c r="BL61" s="139"/>
      <c r="BM61" s="139"/>
      <c r="BN61" s="139"/>
      <c r="BO61" s="139"/>
      <c r="BP61" s="139"/>
      <c r="BQ61" s="139"/>
      <c r="BR61" s="139"/>
      <c r="BS61" s="139"/>
      <c r="BT61" s="139"/>
      <c r="BU61" s="139"/>
      <c r="BV61" s="139"/>
      <c r="BW61" s="139"/>
      <c r="BX61" s="139"/>
      <c r="BY61" s="139"/>
      <c r="BZ61" s="139"/>
    </row>
    <row r="62" spans="1:78" ht="39.75" customHeight="1">
      <c r="A62" s="126" t="s">
        <v>362</v>
      </c>
      <c r="B62" s="127" t="s">
        <v>1176</v>
      </c>
      <c r="C62" s="127" t="s">
        <v>1177</v>
      </c>
      <c r="D62" s="128" t="s">
        <v>129</v>
      </c>
      <c r="E62" s="129" t="s">
        <v>38</v>
      </c>
      <c r="F62" s="129">
        <v>78155</v>
      </c>
      <c r="G62" s="129" t="s">
        <v>1178</v>
      </c>
      <c r="H62" s="153" t="s">
        <v>1179</v>
      </c>
      <c r="I62" s="129" t="s">
        <v>1038</v>
      </c>
      <c r="J62" s="131"/>
      <c r="K62" s="129"/>
      <c r="L62" s="94"/>
      <c r="M62" s="94"/>
      <c r="N62" s="94"/>
      <c r="O62" s="94"/>
      <c r="P62" s="94">
        <v>300</v>
      </c>
      <c r="Q62" s="94"/>
      <c r="R62" s="94"/>
      <c r="S62" s="94"/>
      <c r="T62" s="98">
        <f t="shared" si="3"/>
        <v>300</v>
      </c>
      <c r="U62" s="129" t="str">
        <f t="shared" si="4"/>
        <v>Received</v>
      </c>
      <c r="V62" s="98"/>
      <c r="W62" s="129" t="str">
        <f t="shared" si="5"/>
        <v/>
      </c>
      <c r="X62" s="94"/>
      <c r="Y62" s="132"/>
      <c r="Z62" s="133" t="str">
        <f t="shared" si="6"/>
        <v>Red</v>
      </c>
      <c r="AA62" s="133" t="str">
        <f>IFERROR(VLOOKUP($Z62,'Lookup 2024'!$A$2:$R$9,2,FALSE),"")</f>
        <v>Level 6</v>
      </c>
      <c r="AB62" s="133"/>
      <c r="AC62" s="134"/>
      <c r="AD62" s="133">
        <f>IFERROR(VLOOKUP($Z62,'Lookup 2024'!$A$2:$R$9,7,FALSE),"")</f>
        <v>0</v>
      </c>
      <c r="AE62" s="133"/>
      <c r="AF62" s="133">
        <f>IFERROR(VLOOKUP($Z62,'Lookup 2024'!$A$2:$R$9,8,FALSE),"")</f>
        <v>0</v>
      </c>
      <c r="AG62" s="133">
        <f>IFERROR(VLOOKUP($Z62,'Lookup 2024'!$A$2:$R$9,9,FALSE),"")</f>
        <v>0</v>
      </c>
      <c r="AH62" s="133"/>
      <c r="AI62" s="133">
        <f>IFERROR(VLOOKUP($Z62,'Lookup 2024'!$A$2:$R$9,10,FALSE),"")</f>
        <v>1</v>
      </c>
      <c r="AJ62" s="133">
        <f>IFERROR(VLOOKUP($Z62,Lookup!$A$1:$P$20,11,FALSE),"")</f>
        <v>0</v>
      </c>
      <c r="AK62" s="133"/>
      <c r="AL62" s="133">
        <f>IFERROR(VLOOKUP($Z62,Lookup!$A$1:$P$20,13,FALSE),"")</f>
        <v>0</v>
      </c>
      <c r="AM62" s="133">
        <f>IFERROR(VLOOKUP($Z62,Lookup!$A$1:$P$20,14,FALSE),"")</f>
        <v>0</v>
      </c>
      <c r="AN62" s="133">
        <f>IFERROR(VLOOKUP($Z62,Lookup!$A$1:$P$20,15,FALSE),"")</f>
        <v>0</v>
      </c>
      <c r="AO62" s="133">
        <f>IFERROR(VLOOKUP($Z62,Lookup!$A$1:$P$20,16,FALSE),"")</f>
        <v>0</v>
      </c>
      <c r="AP62" s="133">
        <f>IFERROR(VLOOKUP($Z62,'Lookup 2024'!$A$2:$R$9,17,FALSE),"")</f>
        <v>1</v>
      </c>
      <c r="AQ62" s="129"/>
      <c r="AR62" s="129"/>
      <c r="AS62" s="135"/>
      <c r="AT62" s="135"/>
      <c r="AU62" s="136">
        <f t="shared" si="15"/>
        <v>300</v>
      </c>
      <c r="AV62" s="137" t="s">
        <v>1180</v>
      </c>
      <c r="AW62" s="138"/>
      <c r="AX62" s="135"/>
      <c r="AY62" s="135"/>
      <c r="AZ62" s="135"/>
      <c r="BA62" s="135"/>
      <c r="BB62" s="135"/>
      <c r="BC62" s="135"/>
      <c r="BD62" s="135"/>
      <c r="BE62" s="135">
        <v>2</v>
      </c>
      <c r="BF62" s="135"/>
      <c r="BG62" s="143"/>
      <c r="BH62" s="143"/>
      <c r="BI62" s="143"/>
      <c r="BJ62" s="143"/>
      <c r="BK62" s="143"/>
      <c r="BL62" s="143"/>
      <c r="BM62" s="143"/>
      <c r="BN62" s="143"/>
      <c r="BO62" s="143"/>
      <c r="BP62" s="143"/>
      <c r="BQ62" s="143"/>
      <c r="BR62" s="143"/>
      <c r="BS62" s="143"/>
      <c r="BT62" s="143"/>
      <c r="BU62" s="143"/>
      <c r="BV62" s="139"/>
      <c r="BW62" s="139"/>
      <c r="BX62" s="139"/>
      <c r="BY62" s="139"/>
      <c r="BZ62" s="139"/>
    </row>
    <row r="63" spans="1:78" ht="39.75" customHeight="1">
      <c r="A63" s="126" t="s">
        <v>362</v>
      </c>
      <c r="B63" s="127" t="s">
        <v>1181</v>
      </c>
      <c r="C63" s="140" t="s">
        <v>1182</v>
      </c>
      <c r="D63" s="128" t="s">
        <v>123</v>
      </c>
      <c r="E63" s="129" t="s">
        <v>40</v>
      </c>
      <c r="F63" s="129">
        <v>78665</v>
      </c>
      <c r="G63" s="129" t="s">
        <v>1183</v>
      </c>
      <c r="H63" s="130" t="s">
        <v>1184</v>
      </c>
      <c r="I63" s="129" t="s">
        <v>99</v>
      </c>
      <c r="J63" s="131"/>
      <c r="K63" s="129"/>
      <c r="L63" s="94"/>
      <c r="M63" s="94"/>
      <c r="N63" s="94"/>
      <c r="O63" s="94"/>
      <c r="P63" s="94"/>
      <c r="Q63" s="94"/>
      <c r="R63" s="94"/>
      <c r="S63" s="94"/>
      <c r="T63" s="98">
        <f t="shared" si="3"/>
        <v>0</v>
      </c>
      <c r="U63" s="129" t="str">
        <f t="shared" si="4"/>
        <v>Received</v>
      </c>
      <c r="V63" s="98">
        <v>60000</v>
      </c>
      <c r="W63" s="129" t="str">
        <f t="shared" si="5"/>
        <v>Received</v>
      </c>
      <c r="X63" s="94"/>
      <c r="Y63" s="132"/>
      <c r="Z63" s="133" t="str">
        <f t="shared" si="6"/>
        <v>Silver</v>
      </c>
      <c r="AA63" s="133" t="str">
        <f>IFERROR(VLOOKUP($Z63,'Lookup 2024'!$A$2:$R$9,2,FALSE),"")</f>
        <v>Level 1</v>
      </c>
      <c r="AB63" s="133"/>
      <c r="AC63" s="133"/>
      <c r="AD63" s="133">
        <f>IFERROR(VLOOKUP($Z63,'Lookup 2024'!$A$2:$R$9,7,FALSE),"")</f>
        <v>4</v>
      </c>
      <c r="AE63" s="133"/>
      <c r="AF63" s="133">
        <f>IFERROR(VLOOKUP($Z63,'Lookup 2024'!$A$2:$R$9,8,FALSE),"")</f>
        <v>6</v>
      </c>
      <c r="AG63" s="133">
        <f>IFERROR(VLOOKUP($Z63,'Lookup 2024'!$A$2:$R$9,9,FALSE),"")</f>
        <v>4</v>
      </c>
      <c r="AH63" s="133"/>
      <c r="AI63" s="133">
        <f>IFERROR(VLOOKUP($Z63,'Lookup 2024'!$A$2:$R$9,10,FALSE),"")</f>
        <v>8</v>
      </c>
      <c r="AJ63" s="133" t="str">
        <f>IFERROR(VLOOKUP($Z63,Lookup!$A$1:$P$20,11,FALSE),"")</f>
        <v>Yes</v>
      </c>
      <c r="AK63" s="133"/>
      <c r="AL63" s="133" t="str">
        <f>IFERROR(VLOOKUP($Z63,Lookup!$A$1:$P$20,13,FALSE),"")</f>
        <v>Yes</v>
      </c>
      <c r="AM63" s="133" t="str">
        <f>IFERROR(VLOOKUP($Z63,Lookup!$A$1:$P$20,14,FALSE),"")</f>
        <v>Yes</v>
      </c>
      <c r="AN63" s="133" t="str">
        <f>IFERROR(VLOOKUP($Z63,Lookup!$A$1:$P$20,15,FALSE),"")</f>
        <v>Yes</v>
      </c>
      <c r="AO63" s="133">
        <f>IFERROR(VLOOKUP($Z63,Lookup!$A$1:$P$20,16,FALSE),"")</f>
        <v>4</v>
      </c>
      <c r="AP63" s="133">
        <f>IFERROR(VLOOKUP($Z63,'Lookup 2024'!$A$2:$R$9,17,FALSE),"")</f>
        <v>4</v>
      </c>
      <c r="AQ63" s="129"/>
      <c r="AR63" s="129"/>
      <c r="AS63" s="135"/>
      <c r="AT63" s="135"/>
      <c r="AU63" s="136">
        <f t="shared" si="15"/>
        <v>0</v>
      </c>
      <c r="AV63" s="137" t="s">
        <v>991</v>
      </c>
      <c r="AW63" s="138"/>
      <c r="AX63" s="135"/>
      <c r="AY63" s="135"/>
      <c r="AZ63" s="135">
        <v>3</v>
      </c>
      <c r="BA63" s="135"/>
      <c r="BB63" s="135">
        <v>3</v>
      </c>
      <c r="BC63" s="135"/>
      <c r="BD63" s="135"/>
      <c r="BE63" s="135"/>
      <c r="BF63" s="135"/>
      <c r="BG63" s="139"/>
      <c r="BH63" s="139"/>
      <c r="BI63" s="139"/>
      <c r="BJ63" s="139"/>
      <c r="BK63" s="139"/>
      <c r="BL63" s="139"/>
      <c r="BM63" s="139"/>
      <c r="BN63" s="139"/>
      <c r="BO63" s="139"/>
      <c r="BP63" s="139"/>
      <c r="BQ63" s="139"/>
      <c r="BR63" s="139"/>
      <c r="BS63" s="139"/>
      <c r="BT63" s="139"/>
      <c r="BU63" s="139"/>
      <c r="BV63" s="139"/>
      <c r="BW63" s="139"/>
      <c r="BX63" s="139"/>
      <c r="BY63" s="139"/>
      <c r="BZ63" s="139"/>
    </row>
    <row r="64" spans="1:78" ht="39.75" customHeight="1">
      <c r="A64" s="126" t="s">
        <v>362</v>
      </c>
      <c r="B64" s="127" t="s">
        <v>1185</v>
      </c>
      <c r="C64" s="127" t="s">
        <v>1154</v>
      </c>
      <c r="D64" s="128" t="s">
        <v>37</v>
      </c>
      <c r="E64" s="129" t="s">
        <v>40</v>
      </c>
      <c r="F64" s="129">
        <v>78232</v>
      </c>
      <c r="G64" s="129" t="s">
        <v>1186</v>
      </c>
      <c r="H64" s="130" t="s">
        <v>1187</v>
      </c>
      <c r="I64" s="129"/>
      <c r="J64" s="131">
        <v>45301</v>
      </c>
      <c r="K64" s="129">
        <v>1362</v>
      </c>
      <c r="L64" s="94"/>
      <c r="M64" s="94"/>
      <c r="N64" s="94">
        <v>1500</v>
      </c>
      <c r="O64" s="94"/>
      <c r="P64" s="94"/>
      <c r="Q64" s="94"/>
      <c r="R64" s="94"/>
      <c r="S64" s="94"/>
      <c r="T64" s="98">
        <f t="shared" si="3"/>
        <v>1500</v>
      </c>
      <c r="U64" s="129" t="str">
        <f t="shared" si="4"/>
        <v>Received</v>
      </c>
      <c r="V64" s="98"/>
      <c r="W64" s="129" t="str">
        <f t="shared" si="5"/>
        <v/>
      </c>
      <c r="X64" s="129"/>
      <c r="Y64" s="132"/>
      <c r="Z64" s="133" t="str">
        <f t="shared" si="6"/>
        <v>Trophy</v>
      </c>
      <c r="AA64" s="133" t="str">
        <f>IFERROR(VLOOKUP($Z64,'Lookup 2024'!$A$2:$R$9,2,FALSE),"")</f>
        <v>Level 4</v>
      </c>
      <c r="AB64" s="133"/>
      <c r="AC64" s="134"/>
      <c r="AD64" s="133">
        <f>IFERROR(VLOOKUP($Z64,'Lookup 2024'!$A$2:$R$9,7,FALSE),"")</f>
        <v>0</v>
      </c>
      <c r="AE64" s="133"/>
      <c r="AF64" s="133">
        <f>IFERROR(VLOOKUP($Z64,'Lookup 2024'!$A$2:$R$9,8,FALSE),"")</f>
        <v>2</v>
      </c>
      <c r="AG64" s="133">
        <f>IFERROR(VLOOKUP($Z64,'Lookup 2024'!$A$2:$R$9,9,FALSE),"")</f>
        <v>1</v>
      </c>
      <c r="AH64" s="133"/>
      <c r="AI64" s="133">
        <f>IFERROR(VLOOKUP($Z64,'Lookup 2024'!$A$2:$R$9,10,FALSE),"")</f>
        <v>2</v>
      </c>
      <c r="AJ64" s="133" t="str">
        <f>IFERROR(VLOOKUP($Z64,Lookup!$A$1:$P$20,11,FALSE),"")</f>
        <v>Yes</v>
      </c>
      <c r="AK64" s="133"/>
      <c r="AL64" s="133" t="str">
        <f>IFERROR(VLOOKUP($Z64,Lookup!$A$1:$P$20,13,FALSE),"")</f>
        <v>Yes</v>
      </c>
      <c r="AM64" s="133">
        <f>IFERROR(VLOOKUP($Z64,Lookup!$A$1:$P$20,14,FALSE),"")</f>
        <v>0</v>
      </c>
      <c r="AN64" s="133">
        <f>IFERROR(VLOOKUP($Z64,Lookup!$A$1:$P$20,15,FALSE),"")</f>
        <v>0</v>
      </c>
      <c r="AO64" s="133">
        <f>IFERROR(VLOOKUP($Z64,Lookup!$A$1:$P$20,16,FALSE),"")</f>
        <v>0</v>
      </c>
      <c r="AP64" s="133">
        <f>IFERROR(VLOOKUP($Z64,'Lookup 2024'!$A$2:$R$9,17,FALSE),"")</f>
        <v>2</v>
      </c>
      <c r="AQ64" s="129"/>
      <c r="AR64" s="129"/>
      <c r="AS64" s="135"/>
      <c r="AT64" s="135"/>
      <c r="AU64" s="85"/>
      <c r="AV64" s="137"/>
      <c r="AW64" s="133"/>
      <c r="AX64" s="129"/>
      <c r="AY64" s="129"/>
      <c r="AZ64" s="129"/>
      <c r="BA64" s="129"/>
      <c r="BB64" s="147"/>
      <c r="BC64" s="135"/>
      <c r="BD64" s="135"/>
      <c r="BE64" s="135"/>
      <c r="BF64" s="135"/>
      <c r="BG64" s="139"/>
      <c r="BH64" s="139"/>
      <c r="BI64" s="139"/>
      <c r="BJ64" s="139"/>
      <c r="BK64" s="139"/>
      <c r="BL64" s="139"/>
      <c r="BM64" s="139"/>
      <c r="BN64" s="139"/>
      <c r="BO64" s="139"/>
      <c r="BP64" s="139"/>
      <c r="BQ64" s="139"/>
      <c r="BR64" s="139"/>
      <c r="BS64" s="139"/>
      <c r="BT64" s="139"/>
      <c r="BU64" s="139"/>
      <c r="BV64" s="139"/>
      <c r="BW64" s="139"/>
      <c r="BX64" s="139"/>
      <c r="BY64" s="139"/>
      <c r="BZ64" s="139"/>
    </row>
    <row r="65" spans="1:78" ht="39.75" customHeight="1">
      <c r="A65" s="126" t="s">
        <v>362</v>
      </c>
      <c r="B65" s="127" t="s">
        <v>766</v>
      </c>
      <c r="C65" s="127" t="s">
        <v>226</v>
      </c>
      <c r="D65" s="128" t="s">
        <v>107</v>
      </c>
      <c r="E65" s="129" t="s">
        <v>40</v>
      </c>
      <c r="F65" s="129">
        <v>78016</v>
      </c>
      <c r="G65" s="129"/>
      <c r="H65" s="130"/>
      <c r="I65" s="129"/>
      <c r="J65" s="131">
        <v>45266</v>
      </c>
      <c r="K65" s="103">
        <v>1183</v>
      </c>
      <c r="L65" s="94"/>
      <c r="M65" s="94">
        <v>1000</v>
      </c>
      <c r="N65" s="94"/>
      <c r="O65" s="94"/>
      <c r="P65" s="94"/>
      <c r="Q65" s="94"/>
      <c r="R65" s="94"/>
      <c r="S65" s="94"/>
      <c r="T65" s="98">
        <f t="shared" si="3"/>
        <v>1000</v>
      </c>
      <c r="U65" s="129" t="str">
        <f t="shared" si="4"/>
        <v>Received</v>
      </c>
      <c r="V65" s="98"/>
      <c r="W65" s="129" t="str">
        <f t="shared" si="5"/>
        <v/>
      </c>
      <c r="X65" s="94"/>
      <c r="Y65" s="132"/>
      <c r="Z65" s="133" t="str">
        <f t="shared" si="6"/>
        <v>Trophy</v>
      </c>
      <c r="AA65" s="133" t="str">
        <f>IFERROR(VLOOKUP($Z65,'Lookup 2024'!$A$2:$R$9,2,FALSE),"")</f>
        <v>Level 4</v>
      </c>
      <c r="AB65" s="133"/>
      <c r="AC65" s="134"/>
      <c r="AD65" s="133">
        <f>IFERROR(VLOOKUP($Z65,'Lookup 2024'!$A$2:$R$9,7,FALSE),"")</f>
        <v>0</v>
      </c>
      <c r="AE65" s="133"/>
      <c r="AF65" s="133">
        <f>IFERROR(VLOOKUP($Z65,'Lookup 2024'!$A$2:$R$9,8,FALSE),"")</f>
        <v>2</v>
      </c>
      <c r="AG65" s="133">
        <f>IFERROR(VLOOKUP($Z65,'Lookup 2024'!$A$2:$R$9,9,FALSE),"")</f>
        <v>1</v>
      </c>
      <c r="AH65" s="133"/>
      <c r="AI65" s="133">
        <f>IFERROR(VLOOKUP($Z65,'Lookup 2024'!$A$2:$R$9,10,FALSE),"")</f>
        <v>2</v>
      </c>
      <c r="AJ65" s="133" t="str">
        <f>IFERROR(VLOOKUP($Z65,Lookup!$A$1:$P$20,11,FALSE),"")</f>
        <v>Yes</v>
      </c>
      <c r="AK65" s="133"/>
      <c r="AL65" s="133" t="str">
        <f>IFERROR(VLOOKUP($Z65,Lookup!$A$1:$P$20,13,FALSE),"")</f>
        <v>Yes</v>
      </c>
      <c r="AM65" s="133">
        <f>IFERROR(VLOOKUP($Z65,Lookup!$A$1:$P$20,14,FALSE),"")</f>
        <v>0</v>
      </c>
      <c r="AN65" s="133">
        <f>IFERROR(VLOOKUP($Z65,Lookup!$A$1:$P$20,15,FALSE),"")</f>
        <v>0</v>
      </c>
      <c r="AO65" s="133">
        <f>IFERROR(VLOOKUP($Z65,Lookup!$A$1:$P$20,16,FALSE),"")</f>
        <v>0</v>
      </c>
      <c r="AP65" s="133">
        <f>IFERROR(VLOOKUP($Z65,'Lookup 2024'!$A$2:$R$9,17,FALSE),"")</f>
        <v>2</v>
      </c>
      <c r="AQ65" s="129"/>
      <c r="AR65" s="129"/>
      <c r="AS65" s="135"/>
      <c r="AT65" s="135"/>
      <c r="AU65" s="136">
        <f>P65</f>
        <v>0</v>
      </c>
      <c r="AV65" s="137"/>
      <c r="AW65" s="133"/>
      <c r="AX65" s="129"/>
      <c r="AY65" s="129"/>
      <c r="AZ65" s="147"/>
      <c r="BA65" s="129"/>
      <c r="BB65" s="129"/>
      <c r="BC65" s="135"/>
      <c r="BD65" s="135"/>
      <c r="BE65" s="135"/>
      <c r="BF65" s="135"/>
      <c r="BG65" s="139"/>
      <c r="BH65" s="139"/>
      <c r="BI65" s="139"/>
      <c r="BJ65" s="139"/>
      <c r="BK65" s="139"/>
      <c r="BL65" s="139"/>
      <c r="BM65" s="139"/>
      <c r="BN65" s="139"/>
      <c r="BO65" s="139"/>
      <c r="BP65" s="139"/>
      <c r="BQ65" s="139"/>
      <c r="BR65" s="139"/>
      <c r="BS65" s="139"/>
      <c r="BT65" s="139"/>
      <c r="BU65" s="139"/>
      <c r="BV65" s="139"/>
      <c r="BW65" s="139"/>
      <c r="BX65" s="139"/>
      <c r="BY65" s="139"/>
      <c r="BZ65" s="139"/>
    </row>
    <row r="66" spans="1:78" ht="39.75" customHeight="1">
      <c r="A66" s="126" t="s">
        <v>362</v>
      </c>
      <c r="B66" s="128" t="s">
        <v>1188</v>
      </c>
      <c r="C66" s="128" t="s">
        <v>1189</v>
      </c>
      <c r="D66" s="128" t="s">
        <v>232</v>
      </c>
      <c r="E66" s="129" t="s">
        <v>40</v>
      </c>
      <c r="F66" s="129">
        <v>78009</v>
      </c>
      <c r="G66" s="129" t="s">
        <v>1190</v>
      </c>
      <c r="H66" s="130"/>
      <c r="I66" s="129" t="s">
        <v>1191</v>
      </c>
      <c r="J66" s="131"/>
      <c r="K66" s="129"/>
      <c r="L66" s="94"/>
      <c r="M66" s="94">
        <v>500</v>
      </c>
      <c r="N66" s="94"/>
      <c r="O66" s="94"/>
      <c r="P66" s="94"/>
      <c r="Q66" s="94"/>
      <c r="R66" s="94"/>
      <c r="S66" s="94"/>
      <c r="T66" s="98">
        <f t="shared" si="3"/>
        <v>500</v>
      </c>
      <c r="U66" s="129" t="str">
        <f t="shared" si="4"/>
        <v>Received</v>
      </c>
      <c r="V66" s="98"/>
      <c r="W66" s="129" t="str">
        <f t="shared" si="5"/>
        <v/>
      </c>
      <c r="X66" s="129"/>
      <c r="Y66" s="132"/>
      <c r="Z66" s="133" t="str">
        <f t="shared" si="6"/>
        <v>Blue</v>
      </c>
      <c r="AA66" s="133" t="str">
        <f>IFERROR(VLOOKUP($Z66,'Lookup 2024'!$A$2:$R$9,2,FALSE),"")</f>
        <v>Level 5</v>
      </c>
      <c r="AB66" s="133"/>
      <c r="AC66" s="134"/>
      <c r="AD66" s="133">
        <f>IFERROR(VLOOKUP($Z66,'Lookup 2024'!$A$2:$R$9,7,FALSE),"")</f>
        <v>0</v>
      </c>
      <c r="AE66" s="133"/>
      <c r="AF66" s="133">
        <f>IFERROR(VLOOKUP($Z66,'Lookup 2024'!$A$2:$R$9,8,FALSE),"")</f>
        <v>0</v>
      </c>
      <c r="AG66" s="133">
        <f>IFERROR(VLOOKUP($Z66,'Lookup 2024'!$A$2:$R$9,9,FALSE),"")</f>
        <v>1</v>
      </c>
      <c r="AH66" s="133"/>
      <c r="AI66" s="133">
        <f>IFERROR(VLOOKUP($Z66,'Lookup 2024'!$A$2:$R$9,10,FALSE),"")</f>
        <v>2</v>
      </c>
      <c r="AJ66" s="133">
        <f>IFERROR(VLOOKUP($Z66,Lookup!$A$1:$P$20,11,FALSE),"")</f>
        <v>0</v>
      </c>
      <c r="AK66" s="133"/>
      <c r="AL66" s="133">
        <f>IFERROR(VLOOKUP($Z66,Lookup!$A$1:$P$20,13,FALSE),"")</f>
        <v>0</v>
      </c>
      <c r="AM66" s="133">
        <f>IFERROR(VLOOKUP($Z66,Lookup!$A$1:$P$20,14,FALSE),"")</f>
        <v>0</v>
      </c>
      <c r="AN66" s="133">
        <f>IFERROR(VLOOKUP($Z66,Lookup!$A$1:$P$20,15,FALSE),"")</f>
        <v>0</v>
      </c>
      <c r="AO66" s="133">
        <f>IFERROR(VLOOKUP($Z66,Lookup!$A$1:$P$20,16,FALSE),"")</f>
        <v>0</v>
      </c>
      <c r="AP66" s="133">
        <f>IFERROR(VLOOKUP($Z66,'Lookup 2024'!$A$2:$R$9,17,FALSE),"")</f>
        <v>1</v>
      </c>
      <c r="AQ66" s="129"/>
      <c r="AR66" s="129"/>
      <c r="AS66" s="135"/>
      <c r="AT66" s="135"/>
      <c r="AU66" s="85"/>
      <c r="AV66" s="137"/>
      <c r="AW66" s="138"/>
      <c r="AX66" s="135"/>
      <c r="AY66" s="135"/>
      <c r="AZ66" s="135"/>
      <c r="BA66" s="135"/>
      <c r="BB66" s="135"/>
      <c r="BC66" s="135"/>
      <c r="BD66" s="135"/>
      <c r="BE66" s="135"/>
      <c r="BF66" s="135"/>
      <c r="BG66" s="139"/>
      <c r="BH66" s="139"/>
      <c r="BI66" s="139"/>
      <c r="BJ66" s="139"/>
      <c r="BK66" s="139"/>
      <c r="BL66" s="139"/>
      <c r="BM66" s="139"/>
      <c r="BN66" s="139"/>
      <c r="BO66" s="139"/>
      <c r="BP66" s="139"/>
      <c r="BQ66" s="139"/>
      <c r="BR66" s="139"/>
      <c r="BS66" s="139"/>
      <c r="BT66" s="139"/>
      <c r="BU66" s="139"/>
      <c r="BV66" s="139"/>
      <c r="BW66" s="139"/>
      <c r="BX66" s="139"/>
      <c r="BY66" s="139"/>
      <c r="BZ66" s="139"/>
    </row>
    <row r="67" spans="1:78" ht="39.75" customHeight="1">
      <c r="A67" s="126" t="s">
        <v>362</v>
      </c>
      <c r="B67" s="127" t="s">
        <v>1192</v>
      </c>
      <c r="C67" s="127" t="s">
        <v>237</v>
      </c>
      <c r="D67" s="128" t="s">
        <v>238</v>
      </c>
      <c r="E67" s="129" t="s">
        <v>40</v>
      </c>
      <c r="F67" s="129">
        <v>78114</v>
      </c>
      <c r="G67" s="129" t="s">
        <v>775</v>
      </c>
      <c r="H67" s="130" t="s">
        <v>528</v>
      </c>
      <c r="I67" s="129"/>
      <c r="J67" s="131">
        <v>45203</v>
      </c>
      <c r="K67" s="103">
        <v>8888</v>
      </c>
      <c r="L67" s="94"/>
      <c r="M67" s="94">
        <v>1000</v>
      </c>
      <c r="N67" s="94"/>
      <c r="O67" s="94"/>
      <c r="P67" s="94"/>
      <c r="Q67" s="94"/>
      <c r="R67" s="94"/>
      <c r="S67" s="94"/>
      <c r="T67" s="98">
        <f t="shared" si="3"/>
        <v>1000</v>
      </c>
      <c r="U67" s="129" t="str">
        <f t="shared" si="4"/>
        <v>Received</v>
      </c>
      <c r="V67" s="98"/>
      <c r="W67" s="129" t="str">
        <f t="shared" si="5"/>
        <v/>
      </c>
      <c r="X67" s="129"/>
      <c r="Y67" s="132"/>
      <c r="Z67" s="133" t="str">
        <f t="shared" si="6"/>
        <v>Trophy</v>
      </c>
      <c r="AA67" s="133" t="str">
        <f>IFERROR(VLOOKUP($Z67,'Lookup 2024'!$A$2:$R$9,2,FALSE),"")</f>
        <v>Level 4</v>
      </c>
      <c r="AB67" s="133"/>
      <c r="AC67" s="134"/>
      <c r="AD67" s="133">
        <f>IFERROR(VLOOKUP($Z67,'Lookup 2024'!$A$2:$R$9,7,FALSE),"")</f>
        <v>0</v>
      </c>
      <c r="AE67" s="133"/>
      <c r="AF67" s="133">
        <f>IFERROR(VLOOKUP($Z67,'Lookup 2024'!$A$2:$R$9,8,FALSE),"")</f>
        <v>2</v>
      </c>
      <c r="AG67" s="133">
        <f>IFERROR(VLOOKUP($Z67,'Lookup 2024'!$A$2:$R$9,9,FALSE),"")</f>
        <v>1</v>
      </c>
      <c r="AH67" s="133"/>
      <c r="AI67" s="133">
        <f>IFERROR(VLOOKUP($Z67,'Lookup 2024'!$A$2:$R$9,10,FALSE),"")</f>
        <v>2</v>
      </c>
      <c r="AJ67" s="133" t="str">
        <f>IFERROR(VLOOKUP($Z67,Lookup!$A$1:$P$20,11,FALSE),"")</f>
        <v>Yes</v>
      </c>
      <c r="AK67" s="133"/>
      <c r="AL67" s="133" t="str">
        <f>IFERROR(VLOOKUP($Z67,Lookup!$A$1:$P$20,13,FALSE),"")</f>
        <v>Yes</v>
      </c>
      <c r="AM67" s="133">
        <f>IFERROR(VLOOKUP($Z67,Lookup!$A$1:$P$20,14,FALSE),"")</f>
        <v>0</v>
      </c>
      <c r="AN67" s="133">
        <f>IFERROR(VLOOKUP($Z67,Lookup!$A$1:$P$20,15,FALSE),"")</f>
        <v>0</v>
      </c>
      <c r="AO67" s="133">
        <f>IFERROR(VLOOKUP($Z67,Lookup!$A$1:$P$20,16,FALSE),"")</f>
        <v>0</v>
      </c>
      <c r="AP67" s="133">
        <f>IFERROR(VLOOKUP($Z67,'Lookup 2024'!$A$2:$R$9,17,FALSE),"")</f>
        <v>2</v>
      </c>
      <c r="AQ67" s="129"/>
      <c r="AR67" s="129"/>
      <c r="AS67" s="135"/>
      <c r="AT67" s="135"/>
      <c r="AU67" s="85"/>
      <c r="AV67" s="137"/>
      <c r="AW67" s="138"/>
      <c r="AX67" s="135"/>
      <c r="AY67" s="135"/>
      <c r="AZ67" s="135"/>
      <c r="BA67" s="135"/>
      <c r="BB67" s="135"/>
      <c r="BC67" s="135"/>
      <c r="BD67" s="135"/>
      <c r="BE67" s="135"/>
      <c r="BF67" s="135"/>
      <c r="BG67" s="139"/>
      <c r="BH67" s="139"/>
      <c r="BI67" s="139"/>
      <c r="BJ67" s="139"/>
      <c r="BK67" s="139"/>
      <c r="BL67" s="139"/>
      <c r="BM67" s="139"/>
      <c r="BN67" s="139"/>
      <c r="BO67" s="139"/>
      <c r="BP67" s="139"/>
      <c r="BQ67" s="139"/>
      <c r="BR67" s="139"/>
      <c r="BS67" s="139"/>
      <c r="BT67" s="139"/>
      <c r="BU67" s="139"/>
      <c r="BV67" s="139"/>
      <c r="BW67" s="139"/>
      <c r="BX67" s="139"/>
      <c r="BY67" s="139"/>
      <c r="BZ67" s="139"/>
    </row>
    <row r="68" spans="1:78" ht="39.75" customHeight="1">
      <c r="A68" s="126" t="s">
        <v>362</v>
      </c>
      <c r="B68" s="127" t="s">
        <v>1193</v>
      </c>
      <c r="C68" s="127" t="s">
        <v>1194</v>
      </c>
      <c r="D68" s="128" t="s">
        <v>199</v>
      </c>
      <c r="E68" s="129" t="s">
        <v>40</v>
      </c>
      <c r="F68" s="129">
        <v>78714</v>
      </c>
      <c r="G68" s="129" t="s">
        <v>1195</v>
      </c>
      <c r="H68" s="130" t="s">
        <v>1196</v>
      </c>
      <c r="I68" s="129"/>
      <c r="J68" s="131">
        <v>45282</v>
      </c>
      <c r="K68" s="103">
        <v>1279</v>
      </c>
      <c r="L68" s="94"/>
      <c r="M68" s="94">
        <v>1000</v>
      </c>
      <c r="N68" s="94"/>
      <c r="O68" s="94"/>
      <c r="P68" s="94"/>
      <c r="Q68" s="94"/>
      <c r="R68" s="94"/>
      <c r="S68" s="94"/>
      <c r="T68" s="98">
        <f t="shared" si="3"/>
        <v>1000</v>
      </c>
      <c r="U68" s="129" t="str">
        <f t="shared" si="4"/>
        <v>Received</v>
      </c>
      <c r="V68" s="98"/>
      <c r="W68" s="129" t="str">
        <f t="shared" si="5"/>
        <v/>
      </c>
      <c r="X68" s="129"/>
      <c r="Y68" s="132"/>
      <c r="Z68" s="133" t="str">
        <f t="shared" si="6"/>
        <v>Trophy</v>
      </c>
      <c r="AA68" s="133" t="str">
        <f>IFERROR(VLOOKUP($Z68,'Lookup 2024'!$A$2:$R$9,2,FALSE),"")</f>
        <v>Level 4</v>
      </c>
      <c r="AB68" s="133"/>
      <c r="AC68" s="134"/>
      <c r="AD68" s="133">
        <f>IFERROR(VLOOKUP($Z68,'Lookup 2024'!$A$2:$R$9,7,FALSE),"")</f>
        <v>0</v>
      </c>
      <c r="AE68" s="133"/>
      <c r="AF68" s="133">
        <f>IFERROR(VLOOKUP($Z68,'Lookup 2024'!$A$2:$R$9,8,FALSE),"")</f>
        <v>2</v>
      </c>
      <c r="AG68" s="133">
        <f>IFERROR(VLOOKUP($Z68,'Lookup 2024'!$A$2:$R$9,9,FALSE),"")</f>
        <v>1</v>
      </c>
      <c r="AH68" s="133"/>
      <c r="AI68" s="133">
        <f>IFERROR(VLOOKUP($Z68,'Lookup 2024'!$A$2:$R$9,10,FALSE),"")</f>
        <v>2</v>
      </c>
      <c r="AJ68" s="133" t="str">
        <f>IFERROR(VLOOKUP($Z68,Lookup!$A$1:$P$20,11,FALSE),"")</f>
        <v>Yes</v>
      </c>
      <c r="AK68" s="133"/>
      <c r="AL68" s="133" t="str">
        <f>IFERROR(VLOOKUP($Z68,Lookup!$A$1:$P$20,13,FALSE),"")</f>
        <v>Yes</v>
      </c>
      <c r="AM68" s="133">
        <f>IFERROR(VLOOKUP($Z68,Lookup!$A$1:$P$20,14,FALSE),"")</f>
        <v>0</v>
      </c>
      <c r="AN68" s="133">
        <f>IFERROR(VLOOKUP($Z68,Lookup!$A$1:$P$20,15,FALSE),"")</f>
        <v>0</v>
      </c>
      <c r="AO68" s="133">
        <f>IFERROR(VLOOKUP($Z68,Lookup!$A$1:$P$20,16,FALSE),"")</f>
        <v>0</v>
      </c>
      <c r="AP68" s="133">
        <f>IFERROR(VLOOKUP($Z68,'Lookup 2024'!$A$2:$R$9,17,FALSE),"")</f>
        <v>2</v>
      </c>
      <c r="AQ68" s="129"/>
      <c r="AR68" s="129"/>
      <c r="AS68" s="135"/>
      <c r="AT68" s="135"/>
      <c r="AU68" s="85"/>
      <c r="AV68" s="137"/>
      <c r="AW68" s="138"/>
      <c r="AX68" s="135"/>
      <c r="AY68" s="135"/>
      <c r="AZ68" s="135"/>
      <c r="BA68" s="135"/>
      <c r="BB68" s="135"/>
      <c r="BC68" s="135"/>
      <c r="BD68" s="135"/>
      <c r="BE68" s="135"/>
      <c r="BF68" s="135"/>
      <c r="BG68" s="139"/>
      <c r="BH68" s="139"/>
      <c r="BI68" s="139"/>
      <c r="BJ68" s="139"/>
      <c r="BK68" s="139"/>
      <c r="BL68" s="139"/>
      <c r="BM68" s="139"/>
      <c r="BN68" s="139"/>
      <c r="BO68" s="139"/>
      <c r="BP68" s="139"/>
      <c r="BQ68" s="139"/>
      <c r="BR68" s="139"/>
      <c r="BS68" s="139"/>
      <c r="BT68" s="139"/>
      <c r="BU68" s="139"/>
      <c r="BV68" s="139"/>
      <c r="BW68" s="139"/>
      <c r="BX68" s="139"/>
      <c r="BY68" s="139"/>
      <c r="BZ68" s="139"/>
    </row>
    <row r="69" spans="1:78" ht="39.75" customHeight="1">
      <c r="A69" s="126" t="s">
        <v>362</v>
      </c>
      <c r="B69" s="127" t="s">
        <v>1197</v>
      </c>
      <c r="C69" s="127" t="s">
        <v>710</v>
      </c>
      <c r="D69" s="128" t="s">
        <v>245</v>
      </c>
      <c r="E69" s="129" t="s">
        <v>40</v>
      </c>
      <c r="F69" s="129">
        <v>78026</v>
      </c>
      <c r="G69" s="129" t="s">
        <v>1198</v>
      </c>
      <c r="H69" s="130" t="s">
        <v>1199</v>
      </c>
      <c r="I69" s="129" t="s">
        <v>25</v>
      </c>
      <c r="J69" s="154">
        <v>45266</v>
      </c>
      <c r="K69" s="103">
        <v>1183</v>
      </c>
      <c r="L69" s="94"/>
      <c r="M69" s="94">
        <v>500</v>
      </c>
      <c r="N69" s="94"/>
      <c r="O69" s="94"/>
      <c r="P69" s="94"/>
      <c r="Q69" s="94"/>
      <c r="R69" s="94"/>
      <c r="S69" s="94"/>
      <c r="T69" s="98">
        <f t="shared" si="3"/>
        <v>500</v>
      </c>
      <c r="U69" s="129" t="str">
        <f t="shared" si="4"/>
        <v>Received</v>
      </c>
      <c r="V69" s="98"/>
      <c r="W69" s="129" t="str">
        <f t="shared" si="5"/>
        <v/>
      </c>
      <c r="X69" s="94"/>
      <c r="Y69" s="132"/>
      <c r="Z69" s="133" t="str">
        <f t="shared" si="6"/>
        <v>Blue</v>
      </c>
      <c r="AA69" s="133" t="str">
        <f>IFERROR(VLOOKUP($Z69,'Lookup 2024'!$A$2:$R$9,2,FALSE),"")</f>
        <v>Level 5</v>
      </c>
      <c r="AB69" s="133"/>
      <c r="AC69" s="133"/>
      <c r="AD69" s="133">
        <f>IFERROR(VLOOKUP($Z69,'Lookup 2024'!$A$2:$R$9,7,FALSE),"")</f>
        <v>0</v>
      </c>
      <c r="AE69" s="133"/>
      <c r="AF69" s="133">
        <f>IFERROR(VLOOKUP($Z69,'Lookup 2024'!$A$2:$R$9,8,FALSE),"")</f>
        <v>0</v>
      </c>
      <c r="AG69" s="133">
        <f>IFERROR(VLOOKUP($Z69,'Lookup 2024'!$A$2:$R$9,9,FALSE),"")</f>
        <v>1</v>
      </c>
      <c r="AH69" s="133"/>
      <c r="AI69" s="133">
        <f>IFERROR(VLOOKUP($Z69,'Lookup 2024'!$A$2:$R$9,10,FALSE),"")</f>
        <v>2</v>
      </c>
      <c r="AJ69" s="133">
        <f>IFERROR(VLOOKUP($Z69,Lookup!$A$1:$P$20,11,FALSE),"")</f>
        <v>0</v>
      </c>
      <c r="AK69" s="133"/>
      <c r="AL69" s="133">
        <f>IFERROR(VLOOKUP($Z69,Lookup!$A$1:$P$20,13,FALSE),"")</f>
        <v>0</v>
      </c>
      <c r="AM69" s="133">
        <f>IFERROR(VLOOKUP($Z69,Lookup!$A$1:$P$20,14,FALSE),"")</f>
        <v>0</v>
      </c>
      <c r="AN69" s="133">
        <f>IFERROR(VLOOKUP($Z69,Lookup!$A$1:$P$20,15,FALSE),"")</f>
        <v>0</v>
      </c>
      <c r="AO69" s="133">
        <f>IFERROR(VLOOKUP($Z69,Lookup!$A$1:$P$20,16,FALSE),"")</f>
        <v>0</v>
      </c>
      <c r="AP69" s="133">
        <f>IFERROR(VLOOKUP($Z69,'Lookup 2024'!$A$2:$R$9,17,FALSE),"")</f>
        <v>1</v>
      </c>
      <c r="AQ69" s="129"/>
      <c r="AR69" s="129"/>
      <c r="AS69" s="135"/>
      <c r="AT69" s="135"/>
      <c r="AU69" s="136">
        <f t="shared" ref="AU69:AU73" si="16">P69</f>
        <v>0</v>
      </c>
      <c r="AV69" s="137" t="s">
        <v>982</v>
      </c>
      <c r="AW69" s="138"/>
      <c r="AX69" s="135"/>
      <c r="AY69" s="135"/>
      <c r="AZ69" s="135"/>
      <c r="BA69" s="135"/>
      <c r="BB69" s="135">
        <v>1</v>
      </c>
      <c r="BC69" s="135"/>
      <c r="BD69" s="135"/>
      <c r="BE69" s="135"/>
      <c r="BF69" s="135">
        <v>2</v>
      </c>
      <c r="BG69" s="139"/>
      <c r="BH69" s="139"/>
      <c r="BI69" s="139"/>
      <c r="BJ69" s="139"/>
      <c r="BK69" s="139"/>
      <c r="BL69" s="139"/>
      <c r="BM69" s="139"/>
      <c r="BN69" s="139"/>
      <c r="BO69" s="139"/>
      <c r="BP69" s="139"/>
      <c r="BQ69" s="139"/>
      <c r="BR69" s="139"/>
      <c r="BS69" s="139"/>
      <c r="BT69" s="139"/>
      <c r="BU69" s="139"/>
      <c r="BV69" s="139"/>
      <c r="BW69" s="139"/>
      <c r="BX69" s="139"/>
      <c r="BY69" s="139"/>
      <c r="BZ69" s="139"/>
    </row>
    <row r="70" spans="1:78" ht="39.75" customHeight="1">
      <c r="A70" s="126" t="s">
        <v>362</v>
      </c>
      <c r="B70" s="127" t="s">
        <v>1200</v>
      </c>
      <c r="C70" s="127" t="s">
        <v>1201</v>
      </c>
      <c r="D70" s="128" t="s">
        <v>1202</v>
      </c>
      <c r="E70" s="129" t="s">
        <v>1203</v>
      </c>
      <c r="F70" s="129">
        <v>23086</v>
      </c>
      <c r="G70" s="129"/>
      <c r="H70" s="130"/>
      <c r="I70" s="129"/>
      <c r="J70" s="131">
        <v>45131</v>
      </c>
      <c r="K70" s="103">
        <v>8571</v>
      </c>
      <c r="L70" s="94"/>
      <c r="M70" s="94">
        <v>5000</v>
      </c>
      <c r="N70" s="94"/>
      <c r="O70" s="94"/>
      <c r="P70" s="94"/>
      <c r="Q70" s="94"/>
      <c r="R70" s="94"/>
      <c r="S70" s="94"/>
      <c r="T70" s="98">
        <f t="shared" si="3"/>
        <v>5000</v>
      </c>
      <c r="U70" s="129" t="str">
        <f t="shared" si="4"/>
        <v>Received</v>
      </c>
      <c r="V70" s="98"/>
      <c r="W70" s="129" t="str">
        <f t="shared" si="5"/>
        <v/>
      </c>
      <c r="X70" s="94"/>
      <c r="Y70" s="132"/>
      <c r="Z70" s="133" t="str">
        <f t="shared" si="6"/>
        <v>Champion</v>
      </c>
      <c r="AA70" s="133" t="str">
        <f>IFERROR(VLOOKUP($Z70,'Lookup 2024'!$A$2:$R$9,2,FALSE),"")</f>
        <v>Level 2</v>
      </c>
      <c r="AB70" s="133"/>
      <c r="AC70" s="134"/>
      <c r="AD70" s="133">
        <f>IFERROR(VLOOKUP($Z70,'Lookup 2024'!$A$2:$R$9,7,FALSE),"")</f>
        <v>2</v>
      </c>
      <c r="AE70" s="133"/>
      <c r="AF70" s="133">
        <f>IFERROR(VLOOKUP($Z70,'Lookup 2024'!$A$2:$R$9,8,FALSE),"")</f>
        <v>4</v>
      </c>
      <c r="AG70" s="133">
        <f>IFERROR(VLOOKUP($Z70,'Lookup 2024'!$A$2:$R$9,9,FALSE),"")</f>
        <v>2</v>
      </c>
      <c r="AH70" s="133"/>
      <c r="AI70" s="133">
        <f>IFERROR(VLOOKUP($Z70,'Lookup 2024'!$A$2:$R$9,10,FALSE),"")</f>
        <v>6</v>
      </c>
      <c r="AJ70" s="133" t="str">
        <f>IFERROR(VLOOKUP($Z70,Lookup!$A$1:$P$20,11,FALSE),"")</f>
        <v>Yes</v>
      </c>
      <c r="AK70" s="133"/>
      <c r="AL70" s="133" t="str">
        <f>IFERROR(VLOOKUP($Z70,Lookup!$A$1:$P$20,13,FALSE),"")</f>
        <v>Yes</v>
      </c>
      <c r="AM70" s="133">
        <f>IFERROR(VLOOKUP($Z70,Lookup!$A$1:$P$20,14,FALSE),"")</f>
        <v>0</v>
      </c>
      <c r="AN70" s="133">
        <f>IFERROR(VLOOKUP($Z70,Lookup!$A$1:$P$20,15,FALSE),"")</f>
        <v>0</v>
      </c>
      <c r="AO70" s="133">
        <f>IFERROR(VLOOKUP($Z70,Lookup!$A$1:$P$20,16,FALSE),"")</f>
        <v>0</v>
      </c>
      <c r="AP70" s="133">
        <f>IFERROR(VLOOKUP($Z70,'Lookup 2024'!$A$2:$R$9,17,FALSE),"")</f>
        <v>4</v>
      </c>
      <c r="AQ70" s="129"/>
      <c r="AR70" s="129"/>
      <c r="AS70" s="135"/>
      <c r="AT70" s="135"/>
      <c r="AU70" s="136">
        <f t="shared" si="16"/>
        <v>0</v>
      </c>
      <c r="AV70" s="137" t="s">
        <v>1204</v>
      </c>
      <c r="AW70" s="138"/>
      <c r="AX70" s="135"/>
      <c r="AY70" s="135"/>
      <c r="AZ70" s="135"/>
      <c r="BA70" s="135"/>
      <c r="BB70" s="135"/>
      <c r="BC70" s="135"/>
      <c r="BD70" s="135"/>
      <c r="BE70" s="135">
        <v>1</v>
      </c>
      <c r="BF70" s="135"/>
      <c r="BG70" s="139"/>
      <c r="BH70" s="139"/>
      <c r="BI70" s="139"/>
      <c r="BJ70" s="139"/>
      <c r="BK70" s="139"/>
      <c r="BL70" s="139"/>
      <c r="BM70" s="139"/>
      <c r="BN70" s="139"/>
      <c r="BO70" s="139"/>
      <c r="BP70" s="139"/>
      <c r="BQ70" s="139"/>
      <c r="BR70" s="139"/>
      <c r="BS70" s="139"/>
      <c r="BT70" s="139"/>
      <c r="BU70" s="139"/>
      <c r="BV70" s="143"/>
      <c r="BW70" s="143"/>
      <c r="BX70" s="143"/>
      <c r="BY70" s="143"/>
      <c r="BZ70" s="143"/>
    </row>
    <row r="71" spans="1:78" ht="39.75" customHeight="1">
      <c r="A71" s="126" t="s">
        <v>362</v>
      </c>
      <c r="B71" s="127" t="s">
        <v>1205</v>
      </c>
      <c r="C71" s="127" t="s">
        <v>247</v>
      </c>
      <c r="D71" s="128" t="s">
        <v>248</v>
      </c>
      <c r="E71" s="129" t="s">
        <v>40</v>
      </c>
      <c r="F71" s="129">
        <v>78942</v>
      </c>
      <c r="G71" s="129" t="s">
        <v>1206</v>
      </c>
      <c r="H71" s="130" t="s">
        <v>1207</v>
      </c>
      <c r="I71" s="129" t="s">
        <v>251</v>
      </c>
      <c r="J71" s="131">
        <v>45271</v>
      </c>
      <c r="K71" s="103">
        <v>1212</v>
      </c>
      <c r="L71" s="94"/>
      <c r="M71" s="94">
        <v>1000</v>
      </c>
      <c r="N71" s="94"/>
      <c r="O71" s="94"/>
      <c r="P71" s="94"/>
      <c r="Q71" s="94"/>
      <c r="R71" s="94"/>
      <c r="S71" s="94"/>
      <c r="T71" s="98">
        <f t="shared" si="3"/>
        <v>1000</v>
      </c>
      <c r="U71" s="129" t="str">
        <f t="shared" si="4"/>
        <v>Received</v>
      </c>
      <c r="V71" s="98"/>
      <c r="W71" s="129" t="str">
        <f t="shared" si="5"/>
        <v/>
      </c>
      <c r="X71" s="94"/>
      <c r="Y71" s="132"/>
      <c r="Z71" s="133" t="str">
        <f t="shared" si="6"/>
        <v>Trophy</v>
      </c>
      <c r="AA71" s="133" t="str">
        <f>IFERROR(VLOOKUP($Z71,'Lookup 2024'!$A$2:$R$9,2,FALSE),"")</f>
        <v>Level 4</v>
      </c>
      <c r="AB71" s="133"/>
      <c r="AC71" s="133"/>
      <c r="AD71" s="133">
        <f>IFERROR(VLOOKUP($Z71,'Lookup 2024'!$A$2:$R$9,7,FALSE),"")</f>
        <v>0</v>
      </c>
      <c r="AE71" s="133"/>
      <c r="AF71" s="133">
        <f>IFERROR(VLOOKUP($Z71,'Lookup 2024'!$A$2:$R$9,8,FALSE),"")</f>
        <v>2</v>
      </c>
      <c r="AG71" s="133">
        <f>IFERROR(VLOOKUP($Z71,'Lookup 2024'!$A$2:$R$9,9,FALSE),"")</f>
        <v>1</v>
      </c>
      <c r="AH71" s="133"/>
      <c r="AI71" s="133">
        <f>IFERROR(VLOOKUP($Z71,'Lookup 2024'!$A$2:$R$9,10,FALSE),"")</f>
        <v>2</v>
      </c>
      <c r="AJ71" s="133" t="str">
        <f>IFERROR(VLOOKUP($Z71,Lookup!$A$1:$P$20,11,FALSE),"")</f>
        <v>Yes</v>
      </c>
      <c r="AK71" s="133"/>
      <c r="AL71" s="133" t="str">
        <f>IFERROR(VLOOKUP($Z71,Lookup!$A$1:$P$20,13,FALSE),"")</f>
        <v>Yes</v>
      </c>
      <c r="AM71" s="133">
        <f>IFERROR(VLOOKUP($Z71,Lookup!$A$1:$P$20,14,FALSE),"")</f>
        <v>0</v>
      </c>
      <c r="AN71" s="133">
        <f>IFERROR(VLOOKUP($Z71,Lookup!$A$1:$P$20,15,FALSE),"")</f>
        <v>0</v>
      </c>
      <c r="AO71" s="133">
        <f>IFERROR(VLOOKUP($Z71,Lookup!$A$1:$P$20,16,FALSE),"")</f>
        <v>0</v>
      </c>
      <c r="AP71" s="133">
        <f>IFERROR(VLOOKUP($Z71,'Lookup 2024'!$A$2:$R$9,17,FALSE),"")</f>
        <v>2</v>
      </c>
      <c r="AQ71" s="129"/>
      <c r="AR71" s="129"/>
      <c r="AS71" s="135"/>
      <c r="AT71" s="135"/>
      <c r="AU71" s="136">
        <f t="shared" si="16"/>
        <v>0</v>
      </c>
      <c r="AV71" s="137" t="s">
        <v>1014</v>
      </c>
      <c r="AW71" s="138"/>
      <c r="AX71" s="135"/>
      <c r="AY71" s="135"/>
      <c r="AZ71" s="135"/>
      <c r="BA71" s="135"/>
      <c r="BB71" s="135"/>
      <c r="BC71" s="135"/>
      <c r="BD71" s="135">
        <v>2</v>
      </c>
      <c r="BE71" s="135"/>
      <c r="BF71" s="135"/>
      <c r="BG71" s="139"/>
      <c r="BH71" s="139"/>
      <c r="BI71" s="139"/>
      <c r="BJ71" s="139"/>
      <c r="BK71" s="139"/>
      <c r="BL71" s="139"/>
      <c r="BM71" s="139"/>
      <c r="BN71" s="139"/>
      <c r="BO71" s="139"/>
      <c r="BP71" s="139"/>
      <c r="BQ71" s="139"/>
      <c r="BR71" s="139"/>
      <c r="BS71" s="139"/>
      <c r="BT71" s="139"/>
      <c r="BU71" s="139"/>
      <c r="BV71" s="139"/>
      <c r="BW71" s="139"/>
      <c r="BX71" s="139"/>
      <c r="BY71" s="139"/>
      <c r="BZ71" s="139"/>
    </row>
    <row r="72" spans="1:78" ht="49.5" customHeight="1">
      <c r="A72" s="126" t="s">
        <v>362</v>
      </c>
      <c r="B72" s="127" t="s">
        <v>1208</v>
      </c>
      <c r="C72" s="127" t="s">
        <v>1209</v>
      </c>
      <c r="D72" s="128" t="s">
        <v>192</v>
      </c>
      <c r="E72" s="129" t="s">
        <v>40</v>
      </c>
      <c r="F72" s="129">
        <v>78006</v>
      </c>
      <c r="G72" s="129"/>
      <c r="H72" s="130"/>
      <c r="I72" s="129"/>
      <c r="J72" s="131">
        <v>45268</v>
      </c>
      <c r="K72" s="103">
        <v>1202</v>
      </c>
      <c r="L72" s="94"/>
      <c r="M72" s="94">
        <v>1000</v>
      </c>
      <c r="N72" s="94"/>
      <c r="O72" s="94"/>
      <c r="P72" s="94"/>
      <c r="Q72" s="94"/>
      <c r="R72" s="94"/>
      <c r="S72" s="94"/>
      <c r="T72" s="98">
        <f t="shared" si="3"/>
        <v>1000</v>
      </c>
      <c r="U72" s="129" t="str">
        <f t="shared" si="4"/>
        <v>Received</v>
      </c>
      <c r="V72" s="98"/>
      <c r="W72" s="129" t="str">
        <f t="shared" si="5"/>
        <v/>
      </c>
      <c r="X72" s="94"/>
      <c r="Y72" s="132"/>
      <c r="Z72" s="133" t="str">
        <f t="shared" si="6"/>
        <v>Trophy</v>
      </c>
      <c r="AA72" s="133" t="str">
        <f>IFERROR(VLOOKUP($Z72,'Lookup 2024'!$A$2:$R$9,2,FALSE),"")</f>
        <v>Level 4</v>
      </c>
      <c r="AB72" s="133"/>
      <c r="AC72" s="133"/>
      <c r="AD72" s="133">
        <f>IFERROR(VLOOKUP($Z72,'Lookup 2024'!$A$2:$R$9,7,FALSE),"")</f>
        <v>0</v>
      </c>
      <c r="AE72" s="133"/>
      <c r="AF72" s="133">
        <f>IFERROR(VLOOKUP($Z72,'Lookup 2024'!$A$2:$R$9,8,FALSE),"")</f>
        <v>2</v>
      </c>
      <c r="AG72" s="133">
        <f>IFERROR(VLOOKUP($Z72,'Lookup 2024'!$A$2:$R$9,9,FALSE),"")</f>
        <v>1</v>
      </c>
      <c r="AH72" s="133"/>
      <c r="AI72" s="133">
        <f>IFERROR(VLOOKUP($Z72,'Lookup 2024'!$A$2:$R$9,10,FALSE),"")</f>
        <v>2</v>
      </c>
      <c r="AJ72" s="133" t="str">
        <f>IFERROR(VLOOKUP($Z72,Lookup!$A$1:$P$20,11,FALSE),"")</f>
        <v>Yes</v>
      </c>
      <c r="AK72" s="133"/>
      <c r="AL72" s="133" t="str">
        <f>IFERROR(VLOOKUP($Z72,Lookup!$A$1:$P$20,13,FALSE),"")</f>
        <v>Yes</v>
      </c>
      <c r="AM72" s="133">
        <f>IFERROR(VLOOKUP($Z72,Lookup!$A$1:$P$20,14,FALSE),"")</f>
        <v>0</v>
      </c>
      <c r="AN72" s="133">
        <f>IFERROR(VLOOKUP($Z72,Lookup!$A$1:$P$20,15,FALSE),"")</f>
        <v>0</v>
      </c>
      <c r="AO72" s="133">
        <f>IFERROR(VLOOKUP($Z72,Lookup!$A$1:$P$20,16,FALSE),"")</f>
        <v>0</v>
      </c>
      <c r="AP72" s="133">
        <f>IFERROR(VLOOKUP($Z72,'Lookup 2024'!$A$2:$R$9,17,FALSE),"")</f>
        <v>2</v>
      </c>
      <c r="AQ72" s="129"/>
      <c r="AR72" s="129"/>
      <c r="AS72" s="135"/>
      <c r="AT72" s="135"/>
      <c r="AU72" s="136">
        <f t="shared" si="16"/>
        <v>0</v>
      </c>
      <c r="AV72" s="137" t="s">
        <v>1210</v>
      </c>
      <c r="AW72" s="133"/>
      <c r="AX72" s="129"/>
      <c r="AY72" s="129"/>
      <c r="AZ72" s="129"/>
      <c r="BA72" s="129"/>
      <c r="BB72" s="135">
        <v>5</v>
      </c>
      <c r="BC72" s="135"/>
      <c r="BD72" s="135"/>
      <c r="BE72" s="135"/>
      <c r="BF72" s="135"/>
      <c r="BG72" s="139"/>
      <c r="BH72" s="139"/>
      <c r="BI72" s="139"/>
      <c r="BJ72" s="139"/>
      <c r="BK72" s="139"/>
      <c r="BL72" s="139"/>
      <c r="BM72" s="139"/>
      <c r="BN72" s="139"/>
      <c r="BO72" s="139"/>
      <c r="BP72" s="139"/>
      <c r="BQ72" s="139"/>
      <c r="BR72" s="139"/>
      <c r="BS72" s="139"/>
      <c r="BT72" s="139"/>
      <c r="BU72" s="139"/>
      <c r="BV72" s="139"/>
      <c r="BW72" s="139"/>
      <c r="BX72" s="139"/>
      <c r="BY72" s="139"/>
      <c r="BZ72" s="139"/>
    </row>
    <row r="73" spans="1:78" ht="18" customHeight="1">
      <c r="A73" s="126" t="s">
        <v>362</v>
      </c>
      <c r="B73" s="127" t="s">
        <v>1211</v>
      </c>
      <c r="C73" s="127" t="s">
        <v>1212</v>
      </c>
      <c r="D73" s="149" t="s">
        <v>1213</v>
      </c>
      <c r="E73" s="155" t="s">
        <v>40</v>
      </c>
      <c r="F73" s="155">
        <v>77808</v>
      </c>
      <c r="G73" s="129"/>
      <c r="H73" s="130"/>
      <c r="I73" s="129" t="s">
        <v>1214</v>
      </c>
      <c r="J73" s="131">
        <v>45134</v>
      </c>
      <c r="K73" s="103">
        <v>8584</v>
      </c>
      <c r="L73" s="94"/>
      <c r="M73" s="94">
        <v>400</v>
      </c>
      <c r="N73" s="94"/>
      <c r="O73" s="94"/>
      <c r="P73" s="94"/>
      <c r="Q73" s="94"/>
      <c r="R73" s="94"/>
      <c r="S73" s="94"/>
      <c r="T73" s="98">
        <f t="shared" si="3"/>
        <v>400</v>
      </c>
      <c r="U73" s="129" t="str">
        <f t="shared" si="4"/>
        <v>Received</v>
      </c>
      <c r="V73" s="98"/>
      <c r="W73" s="129" t="str">
        <f t="shared" si="5"/>
        <v/>
      </c>
      <c r="X73" s="94"/>
      <c r="Y73" s="132"/>
      <c r="Z73" s="133" t="str">
        <f t="shared" si="6"/>
        <v>Red</v>
      </c>
      <c r="AA73" s="133" t="str">
        <f>IFERROR(VLOOKUP($Z73,'Lookup 2024'!$A$2:$R$9,2,FALSE),"")</f>
        <v>Level 6</v>
      </c>
      <c r="AB73" s="133"/>
      <c r="AC73" s="134"/>
      <c r="AD73" s="133">
        <f>IFERROR(VLOOKUP($Z73,'Lookup 2024'!$A$2:$R$9,7,FALSE),"")</f>
        <v>0</v>
      </c>
      <c r="AE73" s="133"/>
      <c r="AF73" s="133">
        <f>IFERROR(VLOOKUP($Z73,'Lookup 2024'!$A$2:$R$9,8,FALSE),"")</f>
        <v>0</v>
      </c>
      <c r="AG73" s="133">
        <f>IFERROR(VLOOKUP($Z73,'Lookup 2024'!$A$2:$R$9,9,FALSE),"")</f>
        <v>0</v>
      </c>
      <c r="AH73" s="133"/>
      <c r="AI73" s="133">
        <f>IFERROR(VLOOKUP($Z73,'Lookup 2024'!$A$2:$R$9,10,FALSE),"")</f>
        <v>1</v>
      </c>
      <c r="AJ73" s="133">
        <f>IFERROR(VLOOKUP($Z73,Lookup!$A$1:$P$20,11,FALSE),"")</f>
        <v>0</v>
      </c>
      <c r="AK73" s="133"/>
      <c r="AL73" s="133">
        <f>IFERROR(VLOOKUP($Z73,Lookup!$A$1:$P$20,13,FALSE),"")</f>
        <v>0</v>
      </c>
      <c r="AM73" s="133">
        <f>IFERROR(VLOOKUP($Z73,Lookup!$A$1:$P$20,14,FALSE),"")</f>
        <v>0</v>
      </c>
      <c r="AN73" s="133">
        <f>IFERROR(VLOOKUP($Z73,Lookup!$A$1:$P$20,15,FALSE),"")</f>
        <v>0</v>
      </c>
      <c r="AO73" s="133">
        <f>IFERROR(VLOOKUP($Z73,Lookup!$A$1:$P$20,16,FALSE),"")</f>
        <v>0</v>
      </c>
      <c r="AP73" s="133">
        <f>IFERROR(VLOOKUP($Z73,'Lookup 2024'!$A$2:$R$9,17,FALSE),"")</f>
        <v>1</v>
      </c>
      <c r="AQ73" s="129"/>
      <c r="AR73" s="129"/>
      <c r="AS73" s="135"/>
      <c r="AT73" s="135"/>
      <c r="AU73" s="136">
        <f t="shared" si="16"/>
        <v>0</v>
      </c>
      <c r="AV73" s="137" t="s">
        <v>1014</v>
      </c>
      <c r="AW73" s="138"/>
      <c r="AX73" s="135"/>
      <c r="AY73" s="135"/>
      <c r="AZ73" s="135"/>
      <c r="BA73" s="135"/>
      <c r="BB73" s="135"/>
      <c r="BC73" s="135"/>
      <c r="BD73" s="135"/>
      <c r="BE73" s="135"/>
      <c r="BF73" s="135"/>
      <c r="BG73" s="139"/>
      <c r="BH73" s="139"/>
      <c r="BI73" s="139"/>
      <c r="BJ73" s="139"/>
      <c r="BK73" s="139"/>
      <c r="BL73" s="139"/>
      <c r="BM73" s="139"/>
      <c r="BN73" s="139"/>
      <c r="BO73" s="139"/>
      <c r="BP73" s="139"/>
      <c r="BQ73" s="139"/>
      <c r="BR73" s="139"/>
      <c r="BS73" s="139"/>
      <c r="BT73" s="139"/>
      <c r="BU73" s="139"/>
      <c r="BV73" s="139"/>
      <c r="BW73" s="139"/>
      <c r="BX73" s="139"/>
      <c r="BY73" s="139"/>
      <c r="BZ73" s="139"/>
    </row>
    <row r="74" spans="1:78" ht="63.75" customHeight="1">
      <c r="A74" s="126" t="s">
        <v>362</v>
      </c>
      <c r="B74" s="127" t="s">
        <v>257</v>
      </c>
      <c r="C74" s="127" t="s">
        <v>258</v>
      </c>
      <c r="D74" s="128" t="s">
        <v>259</v>
      </c>
      <c r="E74" s="129" t="s">
        <v>40</v>
      </c>
      <c r="F74" s="129">
        <v>78124</v>
      </c>
      <c r="G74" s="129" t="s">
        <v>784</v>
      </c>
      <c r="H74" s="130" t="s">
        <v>551</v>
      </c>
      <c r="I74" s="129"/>
      <c r="J74" s="131">
        <v>45266</v>
      </c>
      <c r="K74" s="103">
        <v>1183</v>
      </c>
      <c r="L74" s="94"/>
      <c r="M74" s="94">
        <v>250</v>
      </c>
      <c r="N74" s="94"/>
      <c r="O74" s="94"/>
      <c r="P74" s="94"/>
      <c r="Q74" s="94"/>
      <c r="R74" s="94"/>
      <c r="S74" s="94"/>
      <c r="T74" s="98">
        <f t="shared" si="3"/>
        <v>250</v>
      </c>
      <c r="U74" s="129" t="str">
        <f t="shared" si="4"/>
        <v>Received</v>
      </c>
      <c r="V74" s="98"/>
      <c r="W74" s="129" t="str">
        <f t="shared" si="5"/>
        <v/>
      </c>
      <c r="X74" s="129"/>
      <c r="Y74" s="132"/>
      <c r="Z74" s="133" t="str">
        <f t="shared" si="6"/>
        <v>Red</v>
      </c>
      <c r="AA74" s="133" t="str">
        <f>IFERROR(VLOOKUP($Z74,'Lookup 2024'!$A$2:$R$9,2,FALSE),"")</f>
        <v>Level 6</v>
      </c>
      <c r="AB74" s="133"/>
      <c r="AC74" s="134"/>
      <c r="AD74" s="133">
        <f>IFERROR(VLOOKUP($Z74,'Lookup 2024'!$A$2:$R$9,7,FALSE),"")</f>
        <v>0</v>
      </c>
      <c r="AE74" s="133"/>
      <c r="AF74" s="133">
        <f>IFERROR(VLOOKUP($Z74,'Lookup 2024'!$A$2:$R$9,8,FALSE),"")</f>
        <v>0</v>
      </c>
      <c r="AG74" s="133">
        <f>IFERROR(VLOOKUP($Z74,'Lookup 2024'!$A$2:$R$9,9,FALSE),"")</f>
        <v>0</v>
      </c>
      <c r="AH74" s="133"/>
      <c r="AI74" s="133">
        <f>IFERROR(VLOOKUP($Z74,'Lookup 2024'!$A$2:$R$9,10,FALSE),"")</f>
        <v>1</v>
      </c>
      <c r="AJ74" s="133">
        <f>IFERROR(VLOOKUP($Z74,Lookup!$A$1:$P$20,11,FALSE),"")</f>
        <v>0</v>
      </c>
      <c r="AK74" s="133"/>
      <c r="AL74" s="133">
        <f>IFERROR(VLOOKUP($Z74,Lookup!$A$1:$P$20,13,FALSE),"")</f>
        <v>0</v>
      </c>
      <c r="AM74" s="133">
        <f>IFERROR(VLOOKUP($Z74,Lookup!$A$1:$P$20,14,FALSE),"")</f>
        <v>0</v>
      </c>
      <c r="AN74" s="133">
        <f>IFERROR(VLOOKUP($Z74,Lookup!$A$1:$P$20,15,FALSE),"")</f>
        <v>0</v>
      </c>
      <c r="AO74" s="133">
        <f>IFERROR(VLOOKUP($Z74,Lookup!$A$1:$P$20,16,FALSE),"")</f>
        <v>0</v>
      </c>
      <c r="AP74" s="133">
        <f>IFERROR(VLOOKUP($Z74,'Lookup 2024'!$A$2:$R$9,17,FALSE),"")</f>
        <v>1</v>
      </c>
      <c r="AQ74" s="129"/>
      <c r="AR74" s="129"/>
      <c r="AS74" s="135"/>
      <c r="AT74" s="135"/>
      <c r="AU74" s="156"/>
      <c r="AV74" s="157"/>
      <c r="AW74" s="133"/>
      <c r="AX74" s="129"/>
      <c r="AY74" s="129"/>
      <c r="AZ74" s="129"/>
      <c r="BA74" s="129"/>
      <c r="BB74" s="135"/>
      <c r="BC74" s="129"/>
      <c r="BD74" s="129"/>
      <c r="BE74" s="129"/>
      <c r="BF74" s="129"/>
      <c r="BG74" s="139"/>
      <c r="BH74" s="139"/>
      <c r="BI74" s="139"/>
      <c r="BJ74" s="139"/>
      <c r="BK74" s="139"/>
      <c r="BL74" s="139"/>
      <c r="BM74" s="139"/>
      <c r="BN74" s="139"/>
      <c r="BO74" s="139"/>
      <c r="BP74" s="139"/>
      <c r="BQ74" s="139"/>
      <c r="BR74" s="139"/>
      <c r="BS74" s="139"/>
      <c r="BT74" s="139"/>
      <c r="BU74" s="139"/>
      <c r="BV74" s="143"/>
      <c r="BW74" s="143"/>
      <c r="BX74" s="143"/>
      <c r="BY74" s="143"/>
      <c r="BZ74" s="143"/>
    </row>
    <row r="75" spans="1:78" ht="18" customHeight="1">
      <c r="A75" s="126" t="s">
        <v>362</v>
      </c>
      <c r="B75" s="127" t="s">
        <v>1215</v>
      </c>
      <c r="C75" s="127" t="s">
        <v>1216</v>
      </c>
      <c r="D75" s="128" t="s">
        <v>37</v>
      </c>
      <c r="E75" s="129" t="s">
        <v>40</v>
      </c>
      <c r="F75" s="129">
        <v>78248</v>
      </c>
      <c r="G75" s="129" t="s">
        <v>1217</v>
      </c>
      <c r="H75" s="130" t="s">
        <v>1218</v>
      </c>
      <c r="I75" s="129" t="s">
        <v>996</v>
      </c>
      <c r="J75" s="131"/>
      <c r="K75" s="129"/>
      <c r="L75" s="94"/>
      <c r="M75" s="94"/>
      <c r="N75" s="94"/>
      <c r="O75" s="94"/>
      <c r="P75" s="94">
        <v>300</v>
      </c>
      <c r="Q75" s="94"/>
      <c r="R75" s="94"/>
      <c r="S75" s="94"/>
      <c r="T75" s="98">
        <f t="shared" si="3"/>
        <v>300</v>
      </c>
      <c r="U75" s="129" t="str">
        <f t="shared" si="4"/>
        <v>Received</v>
      </c>
      <c r="V75" s="98"/>
      <c r="W75" s="129" t="str">
        <f t="shared" si="5"/>
        <v/>
      </c>
      <c r="X75" s="94"/>
      <c r="Y75" s="132"/>
      <c r="Z75" s="133" t="str">
        <f t="shared" si="6"/>
        <v>Red</v>
      </c>
      <c r="AA75" s="133" t="str">
        <f>IFERROR(VLOOKUP($Z75,'Lookup 2024'!$A$2:$R$9,2,FALSE),"")</f>
        <v>Level 6</v>
      </c>
      <c r="AB75" s="133"/>
      <c r="AC75" s="134"/>
      <c r="AD75" s="133">
        <f>IFERROR(VLOOKUP($Z75,'Lookup 2024'!$A$2:$R$9,7,FALSE),"")</f>
        <v>0</v>
      </c>
      <c r="AE75" s="133"/>
      <c r="AF75" s="133">
        <f>IFERROR(VLOOKUP($Z75,'Lookup 2024'!$A$2:$R$9,8,FALSE),"")</f>
        <v>0</v>
      </c>
      <c r="AG75" s="133">
        <f>IFERROR(VLOOKUP($Z75,'Lookup 2024'!$A$2:$R$9,9,FALSE),"")</f>
        <v>0</v>
      </c>
      <c r="AH75" s="133"/>
      <c r="AI75" s="133">
        <f>IFERROR(VLOOKUP($Z75,'Lookup 2024'!$A$2:$R$9,10,FALSE),"")</f>
        <v>1</v>
      </c>
      <c r="AJ75" s="133">
        <f>IFERROR(VLOOKUP($Z75,Lookup!$A$1:$P$20,11,FALSE),"")</f>
        <v>0</v>
      </c>
      <c r="AK75" s="133"/>
      <c r="AL75" s="133">
        <f>IFERROR(VLOOKUP($Z75,Lookup!$A$1:$P$20,13,FALSE),"")</f>
        <v>0</v>
      </c>
      <c r="AM75" s="133">
        <f>IFERROR(VLOOKUP($Z75,Lookup!$A$1:$P$20,14,FALSE),"")</f>
        <v>0</v>
      </c>
      <c r="AN75" s="133">
        <f>IFERROR(VLOOKUP($Z75,Lookup!$A$1:$P$20,15,FALSE),"")</f>
        <v>0</v>
      </c>
      <c r="AO75" s="133">
        <f>IFERROR(VLOOKUP($Z75,Lookup!$A$1:$P$20,16,FALSE),"")</f>
        <v>0</v>
      </c>
      <c r="AP75" s="133">
        <f>IFERROR(VLOOKUP($Z75,'Lookup 2024'!$A$2:$R$9,17,FALSE),"")</f>
        <v>1</v>
      </c>
      <c r="AQ75" s="129"/>
      <c r="AR75" s="129"/>
      <c r="AS75" s="135"/>
      <c r="AT75" s="135"/>
      <c r="AU75" s="136">
        <f t="shared" ref="AU75:AU77" si="17">P75</f>
        <v>300</v>
      </c>
      <c r="AV75" s="137" t="s">
        <v>1219</v>
      </c>
      <c r="AW75" s="138"/>
      <c r="AX75" s="135"/>
      <c r="AY75" s="135"/>
      <c r="AZ75" s="135"/>
      <c r="BA75" s="135"/>
      <c r="BB75" s="135"/>
      <c r="BC75" s="135"/>
      <c r="BD75" s="135"/>
      <c r="BE75" s="135"/>
      <c r="BF75" s="135"/>
      <c r="BG75" s="139"/>
      <c r="BH75" s="139"/>
      <c r="BI75" s="139"/>
      <c r="BJ75" s="139"/>
      <c r="BK75" s="139"/>
      <c r="BL75" s="139"/>
      <c r="BM75" s="139"/>
      <c r="BN75" s="139"/>
      <c r="BO75" s="139"/>
      <c r="BP75" s="139"/>
      <c r="BQ75" s="139"/>
      <c r="BR75" s="139"/>
      <c r="BS75" s="139"/>
      <c r="BT75" s="139"/>
      <c r="BU75" s="139"/>
      <c r="BV75" s="139"/>
      <c r="BW75" s="139"/>
      <c r="BX75" s="139"/>
      <c r="BY75" s="139"/>
      <c r="BZ75" s="139"/>
    </row>
    <row r="76" spans="1:78" ht="39.75" customHeight="1">
      <c r="A76" s="126" t="s">
        <v>362</v>
      </c>
      <c r="B76" s="127" t="s">
        <v>1220</v>
      </c>
      <c r="C76" s="127" t="s">
        <v>1221</v>
      </c>
      <c r="D76" s="128" t="s">
        <v>37</v>
      </c>
      <c r="E76" s="129" t="s">
        <v>40</v>
      </c>
      <c r="F76" s="129">
        <v>78250</v>
      </c>
      <c r="G76" s="129" t="s">
        <v>1222</v>
      </c>
      <c r="H76" s="130" t="s">
        <v>1223</v>
      </c>
      <c r="I76" s="129" t="s">
        <v>217</v>
      </c>
      <c r="J76" s="131">
        <v>45271</v>
      </c>
      <c r="K76" s="103">
        <v>1212</v>
      </c>
      <c r="L76" s="94"/>
      <c r="M76" s="158">
        <v>300</v>
      </c>
      <c r="N76" s="94"/>
      <c r="O76" s="94"/>
      <c r="P76" s="94"/>
      <c r="Q76" s="94"/>
      <c r="R76" s="94"/>
      <c r="S76" s="94"/>
      <c r="T76" s="159">
        <f t="shared" si="3"/>
        <v>300</v>
      </c>
      <c r="U76" s="129" t="str">
        <f t="shared" si="4"/>
        <v>Received</v>
      </c>
      <c r="V76" s="98"/>
      <c r="W76" s="129" t="str">
        <f t="shared" si="5"/>
        <v/>
      </c>
      <c r="X76" s="94"/>
      <c r="Y76" s="132"/>
      <c r="Z76" s="133" t="str">
        <f t="shared" si="6"/>
        <v>Red</v>
      </c>
      <c r="AA76" s="133" t="str">
        <f>IFERROR(VLOOKUP($Z76,'Lookup 2024'!$A$2:$R$9,2,FALSE),"")</f>
        <v>Level 6</v>
      </c>
      <c r="AB76" s="133"/>
      <c r="AC76" s="134"/>
      <c r="AD76" s="133">
        <f>IFERROR(VLOOKUP($Z76,'Lookup 2024'!$A$2:$R$9,7,FALSE),"")</f>
        <v>0</v>
      </c>
      <c r="AE76" s="133"/>
      <c r="AF76" s="133">
        <f>IFERROR(VLOOKUP($Z76,'Lookup 2024'!$A$2:$R$9,8,FALSE),"")</f>
        <v>0</v>
      </c>
      <c r="AG76" s="133">
        <f>IFERROR(VLOOKUP($Z76,'Lookup 2024'!$A$2:$R$9,9,FALSE),"")</f>
        <v>0</v>
      </c>
      <c r="AH76" s="133"/>
      <c r="AI76" s="133">
        <f>IFERROR(VLOOKUP($Z76,'Lookup 2024'!$A$2:$R$9,10,FALSE),"")</f>
        <v>1</v>
      </c>
      <c r="AJ76" s="133">
        <f>IFERROR(VLOOKUP($Z76,Lookup!$A$1:$P$20,11,FALSE),"")</f>
        <v>0</v>
      </c>
      <c r="AK76" s="133"/>
      <c r="AL76" s="133">
        <f>IFERROR(VLOOKUP($Z76,Lookup!$A$1:$P$20,13,FALSE),"")</f>
        <v>0</v>
      </c>
      <c r="AM76" s="133">
        <f>IFERROR(VLOOKUP($Z76,Lookup!$A$1:$P$20,14,FALSE),"")</f>
        <v>0</v>
      </c>
      <c r="AN76" s="133">
        <f>IFERROR(VLOOKUP($Z76,Lookup!$A$1:$P$20,15,FALSE),"")</f>
        <v>0</v>
      </c>
      <c r="AO76" s="133">
        <f>IFERROR(VLOOKUP($Z76,Lookup!$A$1:$P$20,16,FALSE),"")</f>
        <v>0</v>
      </c>
      <c r="AP76" s="133">
        <f>IFERROR(VLOOKUP($Z76,'Lookup 2024'!$A$2:$R$9,17,FALSE),"")</f>
        <v>1</v>
      </c>
      <c r="AQ76" s="129"/>
      <c r="AR76" s="129"/>
      <c r="AS76" s="135"/>
      <c r="AT76" s="135"/>
      <c r="AU76" s="136">
        <f t="shared" si="17"/>
        <v>0</v>
      </c>
      <c r="AV76" s="137" t="s">
        <v>1014</v>
      </c>
      <c r="AW76" s="138"/>
      <c r="AX76" s="135"/>
      <c r="AY76" s="135"/>
      <c r="AZ76" s="135"/>
      <c r="BA76" s="135"/>
      <c r="BB76" s="135"/>
      <c r="BC76" s="135"/>
      <c r="BD76" s="135"/>
      <c r="BE76" s="135"/>
      <c r="BF76" s="135"/>
      <c r="BG76" s="139"/>
      <c r="BH76" s="139"/>
      <c r="BI76" s="139"/>
      <c r="BJ76" s="139"/>
      <c r="BK76" s="139"/>
      <c r="BL76" s="139"/>
      <c r="BM76" s="139"/>
      <c r="BN76" s="139"/>
      <c r="BO76" s="139"/>
      <c r="BP76" s="139"/>
      <c r="BQ76" s="139"/>
      <c r="BR76" s="139"/>
      <c r="BS76" s="139"/>
      <c r="BT76" s="139"/>
      <c r="BU76" s="139"/>
      <c r="BV76" s="139"/>
      <c r="BW76" s="139"/>
      <c r="BX76" s="139"/>
      <c r="BY76" s="139"/>
      <c r="BZ76" s="139"/>
    </row>
    <row r="77" spans="1:78" ht="39.75" customHeight="1">
      <c r="A77" s="126" t="s">
        <v>362</v>
      </c>
      <c r="B77" s="128" t="s">
        <v>1224</v>
      </c>
      <c r="C77" s="128" t="s">
        <v>1225</v>
      </c>
      <c r="D77" s="128" t="s">
        <v>234</v>
      </c>
      <c r="E77" s="129" t="s">
        <v>40</v>
      </c>
      <c r="F77" s="129">
        <v>78130</v>
      </c>
      <c r="G77" s="129" t="s">
        <v>1226</v>
      </c>
      <c r="H77" s="130" t="s">
        <v>1227</v>
      </c>
      <c r="I77" s="129" t="s">
        <v>996</v>
      </c>
      <c r="J77" s="131"/>
      <c r="K77" s="129"/>
      <c r="L77" s="94"/>
      <c r="M77" s="94"/>
      <c r="N77" s="94"/>
      <c r="O77" s="94"/>
      <c r="P77" s="94"/>
      <c r="Q77" s="94"/>
      <c r="R77" s="94"/>
      <c r="S77" s="94"/>
      <c r="T77" s="98">
        <f t="shared" si="3"/>
        <v>0</v>
      </c>
      <c r="U77" s="129" t="str">
        <f t="shared" si="4"/>
        <v>Received</v>
      </c>
      <c r="V77" s="98"/>
      <c r="W77" s="129" t="str">
        <f t="shared" si="5"/>
        <v/>
      </c>
      <c r="X77" s="94"/>
      <c r="Y77" s="132"/>
      <c r="Z77" s="133" t="str">
        <f t="shared" si="6"/>
        <v/>
      </c>
      <c r="AA77" s="133" t="str">
        <f>IFERROR(VLOOKUP($Z77,'Lookup 2024'!$A$2:$R$9,2,FALSE),"")</f>
        <v/>
      </c>
      <c r="AB77" s="133"/>
      <c r="AC77" s="133"/>
      <c r="AD77" s="133" t="str">
        <f>IFERROR(VLOOKUP($Z77,'Lookup 2024'!$A$2:$R$9,7,FALSE),"")</f>
        <v/>
      </c>
      <c r="AE77" s="133"/>
      <c r="AF77" s="133" t="str">
        <f>IFERROR(VLOOKUP($Z77,'Lookup 2024'!$A$2:$R$9,8,FALSE),"")</f>
        <v/>
      </c>
      <c r="AG77" s="133" t="str">
        <f>IFERROR(VLOOKUP($Z77,'Lookup 2024'!$A$2:$R$9,9,FALSE),"")</f>
        <v/>
      </c>
      <c r="AH77" s="133"/>
      <c r="AI77" s="133" t="str">
        <f>IFERROR(VLOOKUP($Z77,'Lookup 2024'!$A$2:$R$9,10,FALSE),"")</f>
        <v/>
      </c>
      <c r="AJ77" s="133" t="str">
        <f>IFERROR(VLOOKUP($Z77,Lookup!$A$1:$P$20,11,FALSE),"")</f>
        <v/>
      </c>
      <c r="AK77" s="133"/>
      <c r="AL77" s="133" t="str">
        <f>IFERROR(VLOOKUP($Z77,Lookup!$A$1:$P$20,13,FALSE),"")</f>
        <v/>
      </c>
      <c r="AM77" s="133" t="str">
        <f>IFERROR(VLOOKUP($Z77,Lookup!$A$1:$P$20,14,FALSE),"")</f>
        <v/>
      </c>
      <c r="AN77" s="133" t="str">
        <f>IFERROR(VLOOKUP($Z77,Lookup!$A$1:$P$20,15,FALSE),"")</f>
        <v/>
      </c>
      <c r="AO77" s="133" t="str">
        <f>IFERROR(VLOOKUP($Z77,Lookup!$A$1:$P$20,16,FALSE),"")</f>
        <v/>
      </c>
      <c r="AP77" s="133" t="str">
        <f>IFERROR(VLOOKUP($Z77,'Lookup 2024'!$A$2:$R$9,17,FALSE),"")</f>
        <v/>
      </c>
      <c r="AQ77" s="129"/>
      <c r="AR77" s="129"/>
      <c r="AS77" s="135"/>
      <c r="AT77" s="135"/>
      <c r="AU77" s="136">
        <f t="shared" si="17"/>
        <v>0</v>
      </c>
      <c r="AV77" s="137" t="s">
        <v>1210</v>
      </c>
      <c r="AW77" s="133"/>
      <c r="AX77" s="129"/>
      <c r="AY77" s="129"/>
      <c r="AZ77" s="129"/>
      <c r="BA77" s="129"/>
      <c r="BB77" s="135">
        <v>5</v>
      </c>
      <c r="BC77" s="135"/>
      <c r="BD77" s="135"/>
      <c r="BE77" s="135"/>
      <c r="BF77" s="135"/>
      <c r="BG77" s="139"/>
      <c r="BH77" s="139"/>
      <c r="BI77" s="139"/>
      <c r="BJ77" s="139"/>
      <c r="BK77" s="139"/>
      <c r="BL77" s="139"/>
      <c r="BM77" s="139"/>
      <c r="BN77" s="139"/>
      <c r="BO77" s="139"/>
      <c r="BP77" s="139"/>
      <c r="BQ77" s="139"/>
      <c r="BR77" s="139"/>
      <c r="BS77" s="139"/>
      <c r="BT77" s="139"/>
      <c r="BU77" s="139"/>
      <c r="BV77" s="139"/>
      <c r="BW77" s="139"/>
      <c r="BX77" s="139"/>
      <c r="BY77" s="139"/>
      <c r="BZ77" s="139"/>
    </row>
    <row r="78" spans="1:78" ht="39.75" customHeight="1">
      <c r="A78" s="126" t="s">
        <v>362</v>
      </c>
      <c r="B78" s="127" t="s">
        <v>1228</v>
      </c>
      <c r="C78" s="127" t="s">
        <v>1229</v>
      </c>
      <c r="D78" s="128" t="s">
        <v>199</v>
      </c>
      <c r="E78" s="129" t="s">
        <v>40</v>
      </c>
      <c r="F78" s="129">
        <v>78717</v>
      </c>
      <c r="G78" s="129">
        <v>5126196320</v>
      </c>
      <c r="H78" s="130" t="s">
        <v>1230</v>
      </c>
      <c r="I78" s="129" t="s">
        <v>1231</v>
      </c>
      <c r="J78" s="131"/>
      <c r="K78" s="129"/>
      <c r="L78" s="94"/>
      <c r="M78" s="94">
        <v>1000</v>
      </c>
      <c r="N78" s="94"/>
      <c r="O78" s="94"/>
      <c r="P78" s="94"/>
      <c r="Q78" s="94"/>
      <c r="R78" s="94"/>
      <c r="S78" s="94"/>
      <c r="T78" s="98">
        <f t="shared" si="3"/>
        <v>1000</v>
      </c>
      <c r="U78" s="129" t="str">
        <f t="shared" si="4"/>
        <v>Received</v>
      </c>
      <c r="V78" s="98"/>
      <c r="W78" s="129" t="str">
        <f t="shared" si="5"/>
        <v/>
      </c>
      <c r="X78" s="94"/>
      <c r="Y78" s="132"/>
      <c r="Z78" s="133" t="str">
        <f t="shared" si="6"/>
        <v>Trophy</v>
      </c>
      <c r="AA78" s="133" t="str">
        <f>IFERROR(VLOOKUP($Z78,'Lookup 2024'!$A$2:$R$9,2,FALSE),"")</f>
        <v>Level 4</v>
      </c>
      <c r="AB78" s="133"/>
      <c r="AC78" s="134"/>
      <c r="AD78" s="133">
        <f>IFERROR(VLOOKUP($Z78,'Lookup 2024'!$A$2:$R$9,7,FALSE),"")</f>
        <v>0</v>
      </c>
      <c r="AE78" s="133"/>
      <c r="AF78" s="133">
        <f>IFERROR(VLOOKUP($Z78,'Lookup 2024'!$A$2:$R$9,8,FALSE),"")</f>
        <v>2</v>
      </c>
      <c r="AG78" s="133">
        <f>IFERROR(VLOOKUP($Z78,'Lookup 2024'!$A$2:$R$9,9,FALSE),"")</f>
        <v>1</v>
      </c>
      <c r="AH78" s="133"/>
      <c r="AI78" s="133">
        <f>IFERROR(VLOOKUP($Z78,'Lookup 2024'!$A$2:$R$9,10,FALSE),"")</f>
        <v>2</v>
      </c>
      <c r="AJ78" s="133" t="str">
        <f>IFERROR(VLOOKUP($Z78,Lookup!$A$1:$P$20,11,FALSE),"")</f>
        <v>Yes</v>
      </c>
      <c r="AK78" s="133"/>
      <c r="AL78" s="133" t="str">
        <f>IFERROR(VLOOKUP($Z78,Lookup!$A$1:$P$20,13,FALSE),"")</f>
        <v>Yes</v>
      </c>
      <c r="AM78" s="133">
        <f>IFERROR(VLOOKUP($Z78,Lookup!$A$1:$P$20,14,FALSE),"")</f>
        <v>0</v>
      </c>
      <c r="AN78" s="133">
        <f>IFERROR(VLOOKUP($Z78,Lookup!$A$1:$P$20,15,FALSE),"")</f>
        <v>0</v>
      </c>
      <c r="AO78" s="133">
        <f>IFERROR(VLOOKUP($Z78,Lookup!$A$1:$P$20,16,FALSE),"")</f>
        <v>0</v>
      </c>
      <c r="AP78" s="133">
        <f>IFERROR(VLOOKUP($Z78,'Lookup 2024'!$A$2:$R$9,17,FALSE),"")</f>
        <v>2</v>
      </c>
      <c r="AQ78" s="129"/>
      <c r="AR78" s="129"/>
      <c r="AS78" s="135"/>
      <c r="AT78" s="135"/>
      <c r="AU78" s="85"/>
      <c r="AV78" s="137"/>
      <c r="AW78" s="138"/>
      <c r="AX78" s="135"/>
      <c r="AY78" s="135"/>
      <c r="AZ78" s="135"/>
      <c r="BA78" s="135"/>
      <c r="BB78" s="135"/>
      <c r="BC78" s="135"/>
      <c r="BD78" s="135"/>
      <c r="BE78" s="135"/>
      <c r="BF78" s="135"/>
      <c r="BG78" s="139"/>
      <c r="BH78" s="139"/>
      <c r="BI78" s="139"/>
      <c r="BJ78" s="139"/>
      <c r="BK78" s="139"/>
      <c r="BL78" s="139"/>
      <c r="BM78" s="139"/>
      <c r="BN78" s="139"/>
      <c r="BO78" s="139"/>
      <c r="BP78" s="139"/>
      <c r="BQ78" s="139"/>
      <c r="BR78" s="139"/>
      <c r="BS78" s="139"/>
      <c r="BT78" s="139"/>
      <c r="BU78" s="139"/>
      <c r="BV78" s="139"/>
      <c r="BW78" s="139"/>
      <c r="BX78" s="139"/>
      <c r="BY78" s="139"/>
      <c r="BZ78" s="139"/>
    </row>
    <row r="79" spans="1:78" ht="39.75" customHeight="1">
      <c r="A79" s="126" t="s">
        <v>362</v>
      </c>
      <c r="B79" s="127" t="s">
        <v>1232</v>
      </c>
      <c r="C79" s="127" t="s">
        <v>1233</v>
      </c>
      <c r="D79" s="128" t="s">
        <v>68</v>
      </c>
      <c r="E79" s="129" t="s">
        <v>40</v>
      </c>
      <c r="F79" s="129">
        <v>77006</v>
      </c>
      <c r="G79" s="129" t="s">
        <v>1234</v>
      </c>
      <c r="H79" s="130" t="s">
        <v>1235</v>
      </c>
      <c r="I79" s="130"/>
      <c r="J79" s="131">
        <v>45249</v>
      </c>
      <c r="K79" s="103">
        <v>1101</v>
      </c>
      <c r="L79" s="94"/>
      <c r="M79" s="94"/>
      <c r="N79" s="94"/>
      <c r="O79" s="94"/>
      <c r="P79" s="94">
        <v>300</v>
      </c>
      <c r="Q79" s="94"/>
      <c r="R79" s="94"/>
      <c r="S79" s="94"/>
      <c r="T79" s="98">
        <f t="shared" si="3"/>
        <v>300</v>
      </c>
      <c r="U79" s="129" t="str">
        <f t="shared" si="4"/>
        <v>Received</v>
      </c>
      <c r="V79" s="98"/>
      <c r="W79" s="129" t="str">
        <f t="shared" si="5"/>
        <v/>
      </c>
      <c r="X79" s="129"/>
      <c r="Y79" s="132"/>
      <c r="Z79" s="133" t="str">
        <f t="shared" si="6"/>
        <v>Red</v>
      </c>
      <c r="AA79" s="133" t="str">
        <f>IFERROR(VLOOKUP($Z79,'Lookup 2024'!$A$2:$R$9,2,FALSE),"")</f>
        <v>Level 6</v>
      </c>
      <c r="AB79" s="133"/>
      <c r="AC79" s="134"/>
      <c r="AD79" s="133">
        <f>IFERROR(VLOOKUP($Z79,'Lookup 2024'!$A$2:$R$9,7,FALSE),"")</f>
        <v>0</v>
      </c>
      <c r="AE79" s="133"/>
      <c r="AF79" s="133">
        <f>IFERROR(VLOOKUP($Z79,'Lookup 2024'!$A$2:$R$9,8,FALSE),"")</f>
        <v>0</v>
      </c>
      <c r="AG79" s="133">
        <f>IFERROR(VLOOKUP($Z79,'Lookup 2024'!$A$2:$R$9,9,FALSE),"")</f>
        <v>0</v>
      </c>
      <c r="AH79" s="133"/>
      <c r="AI79" s="133">
        <f>IFERROR(VLOOKUP($Z79,'Lookup 2024'!$A$2:$R$9,10,FALSE),"")</f>
        <v>1</v>
      </c>
      <c r="AJ79" s="133">
        <f>IFERROR(VLOOKUP($Z79,Lookup!$A$1:$P$20,11,FALSE),"")</f>
        <v>0</v>
      </c>
      <c r="AK79" s="133"/>
      <c r="AL79" s="133">
        <f>IFERROR(VLOOKUP($Z79,Lookup!$A$1:$P$20,13,FALSE),"")</f>
        <v>0</v>
      </c>
      <c r="AM79" s="133">
        <f>IFERROR(VLOOKUP($Z79,Lookup!$A$1:$P$20,14,FALSE),"")</f>
        <v>0</v>
      </c>
      <c r="AN79" s="133">
        <f>IFERROR(VLOOKUP($Z79,Lookup!$A$1:$P$20,15,FALSE),"")</f>
        <v>0</v>
      </c>
      <c r="AO79" s="133">
        <f>IFERROR(VLOOKUP($Z79,Lookup!$A$1:$P$20,16,FALSE),"")</f>
        <v>0</v>
      </c>
      <c r="AP79" s="133">
        <f>IFERROR(VLOOKUP($Z79,'Lookup 2024'!$A$2:$R$9,17,FALSE),"")</f>
        <v>1</v>
      </c>
      <c r="AQ79" s="129"/>
      <c r="AR79" s="129"/>
      <c r="AS79" s="135"/>
      <c r="AT79" s="135"/>
      <c r="AU79" s="85"/>
      <c r="AV79" s="137"/>
      <c r="AW79" s="138"/>
      <c r="AX79" s="135"/>
      <c r="AY79" s="135"/>
      <c r="AZ79" s="135"/>
      <c r="BA79" s="135"/>
      <c r="BB79" s="135"/>
      <c r="BC79" s="135"/>
      <c r="BD79" s="135"/>
      <c r="BE79" s="135"/>
      <c r="BF79" s="135"/>
      <c r="BG79" s="139"/>
      <c r="BH79" s="139"/>
      <c r="BI79" s="139"/>
      <c r="BJ79" s="139"/>
      <c r="BK79" s="139"/>
      <c r="BL79" s="139"/>
      <c r="BM79" s="139"/>
      <c r="BN79" s="139"/>
      <c r="BO79" s="139"/>
      <c r="BP79" s="139"/>
      <c r="BQ79" s="139"/>
      <c r="BR79" s="139"/>
      <c r="BS79" s="139"/>
      <c r="BT79" s="139"/>
      <c r="BU79" s="139"/>
      <c r="BV79" s="139"/>
      <c r="BW79" s="139"/>
      <c r="BX79" s="139"/>
      <c r="BY79" s="139"/>
      <c r="BZ79" s="139"/>
    </row>
    <row r="80" spans="1:78" ht="39.75" customHeight="1">
      <c r="A80" s="126" t="s">
        <v>362</v>
      </c>
      <c r="B80" s="127" t="s">
        <v>801</v>
      </c>
      <c r="C80" s="127" t="s">
        <v>1236</v>
      </c>
      <c r="D80" s="128" t="s">
        <v>37</v>
      </c>
      <c r="E80" s="129" t="s">
        <v>40</v>
      </c>
      <c r="F80" s="129">
        <v>78013</v>
      </c>
      <c r="G80" s="129" t="s">
        <v>1237</v>
      </c>
      <c r="H80" s="129"/>
      <c r="I80" s="129"/>
      <c r="J80" s="131">
        <v>45266</v>
      </c>
      <c r="K80" s="103">
        <v>1183</v>
      </c>
      <c r="L80" s="94"/>
      <c r="M80" s="94">
        <v>2000</v>
      </c>
      <c r="N80" s="94"/>
      <c r="O80" s="94"/>
      <c r="P80" s="94"/>
      <c r="Q80" s="94"/>
      <c r="R80" s="94"/>
      <c r="S80" s="94"/>
      <c r="T80" s="98">
        <f t="shared" si="3"/>
        <v>2000</v>
      </c>
      <c r="U80" s="129" t="str">
        <f t="shared" si="4"/>
        <v>Received</v>
      </c>
      <c r="V80" s="98"/>
      <c r="W80" s="129" t="str">
        <f t="shared" si="5"/>
        <v/>
      </c>
      <c r="X80" s="129"/>
      <c r="Y80" s="132"/>
      <c r="Z80" s="133" t="str">
        <f t="shared" si="6"/>
        <v>Trophy</v>
      </c>
      <c r="AA80" s="133" t="str">
        <f>IFERROR(VLOOKUP($Z80,'Lookup 2024'!$A$2:$R$9,2,FALSE),"")</f>
        <v>Level 4</v>
      </c>
      <c r="AB80" s="133"/>
      <c r="AC80" s="134"/>
      <c r="AD80" s="133">
        <f>IFERROR(VLOOKUP($Z80,'Lookup 2024'!$A$2:$R$9,7,FALSE),"")</f>
        <v>0</v>
      </c>
      <c r="AE80" s="133"/>
      <c r="AF80" s="133">
        <f>IFERROR(VLOOKUP($Z80,'Lookup 2024'!$A$2:$R$9,8,FALSE),"")</f>
        <v>2</v>
      </c>
      <c r="AG80" s="133">
        <f>IFERROR(VLOOKUP($Z80,'Lookup 2024'!$A$2:$R$9,9,FALSE),"")</f>
        <v>1</v>
      </c>
      <c r="AH80" s="133"/>
      <c r="AI80" s="133">
        <f>IFERROR(VLOOKUP($Z80,'Lookup 2024'!$A$2:$R$9,10,FALSE),"")</f>
        <v>2</v>
      </c>
      <c r="AJ80" s="133" t="str">
        <f>IFERROR(VLOOKUP($Z80,Lookup!$A$1:$P$20,11,FALSE),"")</f>
        <v>Yes</v>
      </c>
      <c r="AK80" s="133"/>
      <c r="AL80" s="133" t="str">
        <f>IFERROR(VLOOKUP($Z80,Lookup!$A$1:$P$20,13,FALSE),"")</f>
        <v>Yes</v>
      </c>
      <c r="AM80" s="133">
        <f>IFERROR(VLOOKUP($Z80,Lookup!$A$1:$P$20,14,FALSE),"")</f>
        <v>0</v>
      </c>
      <c r="AN80" s="133">
        <f>IFERROR(VLOOKUP($Z80,Lookup!$A$1:$P$20,15,FALSE),"")</f>
        <v>0</v>
      </c>
      <c r="AO80" s="133">
        <f>IFERROR(VLOOKUP($Z80,Lookup!$A$1:$P$20,16,FALSE),"")</f>
        <v>0</v>
      </c>
      <c r="AP80" s="133">
        <f>IFERROR(VLOOKUP($Z80,'Lookup 2024'!$A$2:$R$9,17,FALSE),"")</f>
        <v>2</v>
      </c>
      <c r="AQ80" s="129"/>
      <c r="AR80" s="129"/>
      <c r="AS80" s="135"/>
      <c r="AT80" s="135"/>
      <c r="AU80" s="85"/>
      <c r="AV80" s="137"/>
      <c r="AW80" s="138"/>
      <c r="AX80" s="135"/>
      <c r="AY80" s="135"/>
      <c r="AZ80" s="135"/>
      <c r="BA80" s="135"/>
      <c r="BB80" s="135"/>
      <c r="BC80" s="135"/>
      <c r="BD80" s="135"/>
      <c r="BE80" s="135"/>
      <c r="BF80" s="135"/>
      <c r="BG80" s="139"/>
      <c r="BH80" s="139"/>
      <c r="BI80" s="139"/>
      <c r="BJ80" s="139"/>
      <c r="BK80" s="139"/>
      <c r="BL80" s="139"/>
      <c r="BM80" s="139"/>
      <c r="BN80" s="139"/>
      <c r="BO80" s="139"/>
      <c r="BP80" s="139"/>
      <c r="BQ80" s="139"/>
      <c r="BR80" s="139"/>
      <c r="BS80" s="139"/>
      <c r="BT80" s="139"/>
      <c r="BU80" s="139"/>
      <c r="BV80" s="139"/>
      <c r="BW80" s="139"/>
      <c r="BX80" s="139"/>
      <c r="BY80" s="139"/>
      <c r="BZ80" s="139"/>
    </row>
    <row r="81" spans="1:78" ht="39.75" customHeight="1">
      <c r="A81" s="126" t="s">
        <v>362</v>
      </c>
      <c r="B81" s="127" t="s">
        <v>572</v>
      </c>
      <c r="C81" s="127" t="s">
        <v>1238</v>
      </c>
      <c r="D81" s="128" t="s">
        <v>37</v>
      </c>
      <c r="E81" s="129" t="s">
        <v>40</v>
      </c>
      <c r="F81" s="129">
        <v>78222</v>
      </c>
      <c r="G81" s="129" t="s">
        <v>1239</v>
      </c>
      <c r="H81" s="130" t="s">
        <v>571</v>
      </c>
      <c r="I81" s="129"/>
      <c r="J81" s="131">
        <v>45245</v>
      </c>
      <c r="K81" s="103">
        <v>1072</v>
      </c>
      <c r="L81" s="94"/>
      <c r="M81" s="94">
        <v>250</v>
      </c>
      <c r="N81" s="94"/>
      <c r="O81" s="94"/>
      <c r="P81" s="94"/>
      <c r="Q81" s="94"/>
      <c r="R81" s="94"/>
      <c r="S81" s="94"/>
      <c r="T81" s="98">
        <f t="shared" si="3"/>
        <v>250</v>
      </c>
      <c r="U81" s="129" t="str">
        <f t="shared" si="4"/>
        <v>Received</v>
      </c>
      <c r="V81" s="98"/>
      <c r="W81" s="129" t="str">
        <f t="shared" si="5"/>
        <v/>
      </c>
      <c r="X81" s="129"/>
      <c r="Y81" s="132"/>
      <c r="Z81" s="133" t="str">
        <f t="shared" si="6"/>
        <v>Red</v>
      </c>
      <c r="AA81" s="133" t="str">
        <f>IFERROR(VLOOKUP($Z81,'Lookup 2024'!$A$2:$R$9,2,FALSE),"")</f>
        <v>Level 6</v>
      </c>
      <c r="AB81" s="133"/>
      <c r="AC81" s="134"/>
      <c r="AD81" s="133">
        <f>IFERROR(VLOOKUP($Z81,'Lookup 2024'!$A$2:$R$9,7,FALSE),"")</f>
        <v>0</v>
      </c>
      <c r="AE81" s="133"/>
      <c r="AF81" s="133">
        <f>IFERROR(VLOOKUP($Z81,'Lookup 2024'!$A$2:$R$9,8,FALSE),"")</f>
        <v>0</v>
      </c>
      <c r="AG81" s="133">
        <f>IFERROR(VLOOKUP($Z81,'Lookup 2024'!$A$2:$R$9,9,FALSE),"")</f>
        <v>0</v>
      </c>
      <c r="AH81" s="133"/>
      <c r="AI81" s="133">
        <f>IFERROR(VLOOKUP($Z81,'Lookup 2024'!$A$2:$R$9,10,FALSE),"")</f>
        <v>1</v>
      </c>
      <c r="AJ81" s="133">
        <f>IFERROR(VLOOKUP($Z81,Lookup!$A$1:$P$20,11,FALSE),"")</f>
        <v>0</v>
      </c>
      <c r="AK81" s="133"/>
      <c r="AL81" s="133">
        <f>IFERROR(VLOOKUP($Z81,Lookup!$A$1:$P$20,13,FALSE),"")</f>
        <v>0</v>
      </c>
      <c r="AM81" s="133">
        <f>IFERROR(VLOOKUP($Z81,Lookup!$A$1:$P$20,14,FALSE),"")</f>
        <v>0</v>
      </c>
      <c r="AN81" s="133">
        <f>IFERROR(VLOOKUP($Z81,Lookup!$A$1:$P$20,15,FALSE),"")</f>
        <v>0</v>
      </c>
      <c r="AO81" s="133">
        <f>IFERROR(VLOOKUP($Z81,Lookup!$A$1:$P$20,16,FALSE),"")</f>
        <v>0</v>
      </c>
      <c r="AP81" s="133">
        <f>IFERROR(VLOOKUP($Z81,'Lookup 2024'!$A$2:$R$9,17,FALSE),"")</f>
        <v>1</v>
      </c>
      <c r="AQ81" s="129"/>
      <c r="AR81" s="129"/>
      <c r="AS81" s="135"/>
      <c r="AT81" s="135"/>
      <c r="AU81" s="85"/>
      <c r="AV81" s="137"/>
      <c r="AW81" s="138"/>
      <c r="AX81" s="135"/>
      <c r="AY81" s="135"/>
      <c r="AZ81" s="135"/>
      <c r="BA81" s="135"/>
      <c r="BB81" s="135"/>
      <c r="BC81" s="135"/>
      <c r="BD81" s="135"/>
      <c r="BE81" s="135"/>
      <c r="BF81" s="135"/>
      <c r="BG81" s="139"/>
      <c r="BH81" s="139"/>
      <c r="BI81" s="139"/>
      <c r="BJ81" s="139"/>
      <c r="BK81" s="139"/>
      <c r="BL81" s="139"/>
      <c r="BM81" s="139"/>
      <c r="BN81" s="139"/>
      <c r="BO81" s="139"/>
      <c r="BP81" s="139"/>
      <c r="BQ81" s="139"/>
      <c r="BR81" s="139"/>
      <c r="BS81" s="139"/>
      <c r="BT81" s="139"/>
      <c r="BU81" s="139"/>
      <c r="BV81" s="139"/>
      <c r="BW81" s="139"/>
      <c r="BX81" s="139"/>
      <c r="BY81" s="139"/>
      <c r="BZ81" s="139"/>
    </row>
    <row r="82" spans="1:78" ht="39.75" customHeight="1">
      <c r="A82" s="126" t="s">
        <v>362</v>
      </c>
      <c r="B82" s="127" t="s">
        <v>1240</v>
      </c>
      <c r="C82" s="127" t="s">
        <v>283</v>
      </c>
      <c r="D82" s="128" t="s">
        <v>234</v>
      </c>
      <c r="E82" s="129" t="s">
        <v>40</v>
      </c>
      <c r="F82" s="129">
        <v>78131</v>
      </c>
      <c r="G82" s="129" t="s">
        <v>1241</v>
      </c>
      <c r="H82" s="130" t="s">
        <v>1242</v>
      </c>
      <c r="I82" s="129" t="s">
        <v>282</v>
      </c>
      <c r="J82" s="131">
        <v>45282</v>
      </c>
      <c r="K82" s="103">
        <v>1279</v>
      </c>
      <c r="L82" s="94"/>
      <c r="M82" s="94"/>
      <c r="N82" s="94"/>
      <c r="O82" s="94"/>
      <c r="P82" s="94">
        <v>300</v>
      </c>
      <c r="Q82" s="94"/>
      <c r="R82" s="94"/>
      <c r="S82" s="94"/>
      <c r="T82" s="98">
        <f t="shared" si="3"/>
        <v>300</v>
      </c>
      <c r="U82" s="129" t="str">
        <f t="shared" si="4"/>
        <v>Received</v>
      </c>
      <c r="V82" s="98"/>
      <c r="W82" s="129" t="str">
        <f t="shared" si="5"/>
        <v/>
      </c>
      <c r="X82" s="94"/>
      <c r="Y82" s="132"/>
      <c r="Z82" s="133" t="str">
        <f t="shared" si="6"/>
        <v>Red</v>
      </c>
      <c r="AA82" s="133" t="str">
        <f>IFERROR(VLOOKUP($Z82,'Lookup 2024'!$A$2:$R$9,2,FALSE),"")</f>
        <v>Level 6</v>
      </c>
      <c r="AB82" s="133"/>
      <c r="AC82" s="134"/>
      <c r="AD82" s="133">
        <f>IFERROR(VLOOKUP($Z82,'Lookup 2024'!$A$2:$R$9,7,FALSE),"")</f>
        <v>0</v>
      </c>
      <c r="AE82" s="133"/>
      <c r="AF82" s="133">
        <f>IFERROR(VLOOKUP($Z82,'Lookup 2024'!$A$2:$R$9,8,FALSE),"")</f>
        <v>0</v>
      </c>
      <c r="AG82" s="133">
        <f>IFERROR(VLOOKUP($Z82,'Lookup 2024'!$A$2:$R$9,9,FALSE),"")</f>
        <v>0</v>
      </c>
      <c r="AH82" s="133"/>
      <c r="AI82" s="133">
        <f>IFERROR(VLOOKUP($Z82,'Lookup 2024'!$A$2:$R$9,10,FALSE),"")</f>
        <v>1</v>
      </c>
      <c r="AJ82" s="133">
        <f>IFERROR(VLOOKUP($Z82,Lookup!$A$1:$P$20,11,FALSE),"")</f>
        <v>0</v>
      </c>
      <c r="AK82" s="133"/>
      <c r="AL82" s="133">
        <f>IFERROR(VLOOKUP($Z82,Lookup!$A$1:$P$20,13,FALSE),"")</f>
        <v>0</v>
      </c>
      <c r="AM82" s="133">
        <f>IFERROR(VLOOKUP($Z82,Lookup!$A$1:$P$20,14,FALSE),"")</f>
        <v>0</v>
      </c>
      <c r="AN82" s="133">
        <f>IFERROR(VLOOKUP($Z82,Lookup!$A$1:$P$20,15,FALSE),"")</f>
        <v>0</v>
      </c>
      <c r="AO82" s="133">
        <f>IFERROR(VLOOKUP($Z82,Lookup!$A$1:$P$20,16,FALSE),"")</f>
        <v>0</v>
      </c>
      <c r="AP82" s="133">
        <f>IFERROR(VLOOKUP($Z82,'Lookup 2024'!$A$2:$R$9,17,FALSE),"")</f>
        <v>1</v>
      </c>
      <c r="AQ82" s="129"/>
      <c r="AR82" s="129"/>
      <c r="AS82" s="135"/>
      <c r="AT82" s="135"/>
      <c r="AU82" s="85"/>
      <c r="AV82" s="137"/>
      <c r="AW82" s="138"/>
      <c r="AX82" s="135"/>
      <c r="AY82" s="135"/>
      <c r="AZ82" s="135"/>
      <c r="BA82" s="135"/>
      <c r="BB82" s="135"/>
      <c r="BC82" s="135"/>
      <c r="BD82" s="135"/>
      <c r="BE82" s="135"/>
      <c r="BF82" s="135"/>
      <c r="BG82" s="139"/>
      <c r="BH82" s="139"/>
      <c r="BI82" s="139"/>
      <c r="BJ82" s="139"/>
      <c r="BK82" s="139"/>
      <c r="BL82" s="139"/>
      <c r="BM82" s="139"/>
      <c r="BN82" s="139"/>
      <c r="BO82" s="139"/>
      <c r="BP82" s="139"/>
      <c r="BQ82" s="139"/>
      <c r="BR82" s="139"/>
      <c r="BS82" s="139"/>
      <c r="BT82" s="139"/>
      <c r="BU82" s="139"/>
      <c r="BV82" s="139"/>
      <c r="BW82" s="139"/>
      <c r="BX82" s="139"/>
      <c r="BY82" s="139"/>
      <c r="BZ82" s="139"/>
    </row>
    <row r="83" spans="1:78" ht="39.75" customHeight="1">
      <c r="A83" s="126" t="s">
        <v>362</v>
      </c>
      <c r="B83" s="127" t="s">
        <v>290</v>
      </c>
      <c r="C83" s="127" t="s">
        <v>1243</v>
      </c>
      <c r="D83" s="128" t="s">
        <v>1024</v>
      </c>
      <c r="E83" s="129" t="s">
        <v>40</v>
      </c>
      <c r="F83" s="129">
        <v>78121</v>
      </c>
      <c r="G83" s="129" t="s">
        <v>1244</v>
      </c>
      <c r="H83" s="130" t="s">
        <v>1245</v>
      </c>
      <c r="I83" s="129" t="s">
        <v>290</v>
      </c>
      <c r="J83" s="131"/>
      <c r="K83" s="129"/>
      <c r="L83" s="94"/>
      <c r="M83" s="94">
        <v>1000</v>
      </c>
      <c r="N83" s="94"/>
      <c r="O83" s="94"/>
      <c r="P83" s="94">
        <v>300</v>
      </c>
      <c r="Q83" s="94"/>
      <c r="R83" s="94"/>
      <c r="S83" s="94"/>
      <c r="T83" s="98">
        <f t="shared" si="3"/>
        <v>1300</v>
      </c>
      <c r="U83" s="129" t="str">
        <f t="shared" si="4"/>
        <v>Received</v>
      </c>
      <c r="V83" s="98"/>
      <c r="W83" s="129" t="str">
        <f t="shared" si="5"/>
        <v/>
      </c>
      <c r="X83" s="94"/>
      <c r="Y83" s="132"/>
      <c r="Z83" s="133" t="str">
        <f t="shared" si="6"/>
        <v>Trophy</v>
      </c>
      <c r="AA83" s="133" t="str">
        <f>IFERROR(VLOOKUP($Z83,'Lookup 2024'!$A$2:$R$9,2,FALSE),"")</f>
        <v>Level 4</v>
      </c>
      <c r="AB83" s="133"/>
      <c r="AC83" s="133"/>
      <c r="AD83" s="133">
        <f>IFERROR(VLOOKUP($Z83,'Lookup 2024'!$A$2:$R$9,7,FALSE),"")</f>
        <v>0</v>
      </c>
      <c r="AE83" s="133"/>
      <c r="AF83" s="133">
        <f>IFERROR(VLOOKUP($Z83,'Lookup 2024'!$A$2:$R$9,8,FALSE),"")</f>
        <v>2</v>
      </c>
      <c r="AG83" s="133">
        <f>IFERROR(VLOOKUP($Z83,'Lookup 2024'!$A$2:$R$9,9,FALSE),"")</f>
        <v>1</v>
      </c>
      <c r="AH83" s="133"/>
      <c r="AI83" s="133">
        <f>IFERROR(VLOOKUP($Z83,'Lookup 2024'!$A$2:$R$9,10,FALSE),"")</f>
        <v>2</v>
      </c>
      <c r="AJ83" s="133" t="str">
        <f>IFERROR(VLOOKUP($Z83,Lookup!$A$1:$P$20,11,FALSE),"")</f>
        <v>Yes</v>
      </c>
      <c r="AK83" s="133"/>
      <c r="AL83" s="133" t="str">
        <f>IFERROR(VLOOKUP($Z83,Lookup!$A$1:$P$20,13,FALSE),"")</f>
        <v>Yes</v>
      </c>
      <c r="AM83" s="133">
        <f>IFERROR(VLOOKUP($Z83,Lookup!$A$1:$P$20,14,FALSE),"")</f>
        <v>0</v>
      </c>
      <c r="AN83" s="133">
        <f>IFERROR(VLOOKUP($Z83,Lookup!$A$1:$P$20,15,FALSE),"")</f>
        <v>0</v>
      </c>
      <c r="AO83" s="133">
        <f>IFERROR(VLOOKUP($Z83,Lookup!$A$1:$P$20,16,FALSE),"")</f>
        <v>0</v>
      </c>
      <c r="AP83" s="133">
        <f>IFERROR(VLOOKUP($Z83,'Lookup 2024'!$A$2:$R$9,17,FALSE),"")</f>
        <v>2</v>
      </c>
      <c r="AQ83" s="129"/>
      <c r="AR83" s="129"/>
      <c r="AS83" s="135"/>
      <c r="AT83" s="135"/>
      <c r="AU83" s="136">
        <f>P83</f>
        <v>300</v>
      </c>
      <c r="AV83" s="137" t="s">
        <v>1246</v>
      </c>
      <c r="AW83" s="138"/>
      <c r="AX83" s="135"/>
      <c r="AY83" s="135"/>
      <c r="AZ83" s="135"/>
      <c r="BA83" s="135"/>
      <c r="BB83" s="135"/>
      <c r="BC83" s="135"/>
      <c r="BD83" s="135">
        <v>1</v>
      </c>
      <c r="BE83" s="135">
        <v>1</v>
      </c>
      <c r="BF83" s="135"/>
      <c r="BG83" s="139"/>
      <c r="BH83" s="139"/>
      <c r="BI83" s="139"/>
      <c r="BJ83" s="139"/>
      <c r="BK83" s="139"/>
      <c r="BL83" s="139"/>
      <c r="BM83" s="139"/>
      <c r="BN83" s="139"/>
      <c r="BO83" s="139"/>
      <c r="BP83" s="139"/>
      <c r="BQ83" s="139"/>
      <c r="BR83" s="139"/>
      <c r="BS83" s="139"/>
      <c r="BT83" s="139"/>
      <c r="BU83" s="139"/>
      <c r="BV83" s="139"/>
      <c r="BW83" s="139"/>
      <c r="BX83" s="139"/>
      <c r="BY83" s="139"/>
      <c r="BZ83" s="139"/>
    </row>
    <row r="84" spans="1:78" ht="18" customHeight="1">
      <c r="A84" s="126" t="s">
        <v>362</v>
      </c>
      <c r="B84" s="127" t="s">
        <v>1247</v>
      </c>
      <c r="C84" s="127" t="s">
        <v>1248</v>
      </c>
      <c r="D84" s="128" t="s">
        <v>1249</v>
      </c>
      <c r="E84" s="129" t="s">
        <v>40</v>
      </c>
      <c r="F84" s="129">
        <v>78654</v>
      </c>
      <c r="G84" s="129" t="s">
        <v>1250</v>
      </c>
      <c r="H84" s="130" t="s">
        <v>1251</v>
      </c>
      <c r="I84" s="129"/>
      <c r="J84" s="131">
        <v>45266</v>
      </c>
      <c r="K84" s="103">
        <v>1183</v>
      </c>
      <c r="L84" s="94"/>
      <c r="M84" s="94">
        <v>250</v>
      </c>
      <c r="N84" s="94"/>
      <c r="O84" s="94"/>
      <c r="P84" s="94"/>
      <c r="Q84" s="94"/>
      <c r="R84" s="94"/>
      <c r="S84" s="94"/>
      <c r="T84" s="98">
        <f t="shared" si="3"/>
        <v>250</v>
      </c>
      <c r="U84" s="129" t="str">
        <f t="shared" si="4"/>
        <v>Received</v>
      </c>
      <c r="V84" s="98"/>
      <c r="W84" s="129" t="str">
        <f t="shared" si="5"/>
        <v/>
      </c>
      <c r="X84" s="94"/>
      <c r="Y84" s="132"/>
      <c r="Z84" s="133" t="str">
        <f t="shared" si="6"/>
        <v>Red</v>
      </c>
      <c r="AA84" s="133" t="str">
        <f>IFERROR(VLOOKUP($Z84,'Lookup 2024'!$A$2:$R$9,2,FALSE),"")</f>
        <v>Level 6</v>
      </c>
      <c r="AB84" s="133"/>
      <c r="AC84" s="134"/>
      <c r="AD84" s="133">
        <f>IFERROR(VLOOKUP($Z84,'Lookup 2024'!$A$2:$R$9,7,FALSE),"")</f>
        <v>0</v>
      </c>
      <c r="AE84" s="133"/>
      <c r="AF84" s="133">
        <f>IFERROR(VLOOKUP($Z84,'Lookup 2024'!$A$2:$R$9,8,FALSE),"")</f>
        <v>0</v>
      </c>
      <c r="AG84" s="133">
        <f>IFERROR(VLOOKUP($Z84,'Lookup 2024'!$A$2:$R$9,9,FALSE),"")</f>
        <v>0</v>
      </c>
      <c r="AH84" s="133"/>
      <c r="AI84" s="133">
        <f>IFERROR(VLOOKUP($Z84,'Lookup 2024'!$A$2:$R$9,10,FALSE),"")</f>
        <v>1</v>
      </c>
      <c r="AJ84" s="133">
        <f>IFERROR(VLOOKUP($Z84,Lookup!$A$1:$P$20,11,FALSE),"")</f>
        <v>0</v>
      </c>
      <c r="AK84" s="133"/>
      <c r="AL84" s="133">
        <f>IFERROR(VLOOKUP($Z84,Lookup!$A$1:$P$20,13,FALSE),"")</f>
        <v>0</v>
      </c>
      <c r="AM84" s="133">
        <f>IFERROR(VLOOKUP($Z84,Lookup!$A$1:$P$20,14,FALSE),"")</f>
        <v>0</v>
      </c>
      <c r="AN84" s="133">
        <f>IFERROR(VLOOKUP($Z84,Lookup!$A$1:$P$20,15,FALSE),"")</f>
        <v>0</v>
      </c>
      <c r="AO84" s="133">
        <f>IFERROR(VLOOKUP($Z84,Lookup!$A$1:$P$20,16,FALSE),"")</f>
        <v>0</v>
      </c>
      <c r="AP84" s="133">
        <f>IFERROR(VLOOKUP($Z84,'Lookup 2024'!$A$2:$R$9,17,FALSE),"")</f>
        <v>1</v>
      </c>
      <c r="AQ84" s="129"/>
      <c r="AR84" s="129"/>
      <c r="AS84" s="135"/>
      <c r="AT84" s="135"/>
      <c r="AU84" s="85"/>
      <c r="AV84" s="137"/>
      <c r="AW84" s="133"/>
      <c r="AX84" s="129"/>
      <c r="AY84" s="129"/>
      <c r="AZ84" s="147"/>
      <c r="BA84" s="129"/>
      <c r="BB84" s="129"/>
      <c r="BC84" s="135"/>
      <c r="BD84" s="135"/>
      <c r="BE84" s="135"/>
      <c r="BF84" s="135"/>
      <c r="BG84" s="139"/>
      <c r="BH84" s="139"/>
      <c r="BI84" s="139"/>
      <c r="BJ84" s="139"/>
      <c r="BK84" s="139"/>
      <c r="BL84" s="139"/>
      <c r="BM84" s="139"/>
      <c r="BN84" s="139"/>
      <c r="BO84" s="139"/>
      <c r="BP84" s="139"/>
      <c r="BQ84" s="139"/>
      <c r="BR84" s="139"/>
      <c r="BS84" s="139"/>
      <c r="BT84" s="139"/>
      <c r="BU84" s="139"/>
      <c r="BV84" s="139"/>
      <c r="BW84" s="139"/>
      <c r="BX84" s="139"/>
      <c r="BY84" s="139"/>
      <c r="BZ84" s="139"/>
    </row>
    <row r="85" spans="1:78" ht="39.75" customHeight="1">
      <c r="A85" s="126" t="s">
        <v>362</v>
      </c>
      <c r="B85" s="127" t="s">
        <v>1252</v>
      </c>
      <c r="C85" s="127" t="s">
        <v>818</v>
      </c>
      <c r="D85" s="128" t="s">
        <v>150</v>
      </c>
      <c r="E85" s="129" t="s">
        <v>40</v>
      </c>
      <c r="F85" s="129">
        <v>78861</v>
      </c>
      <c r="G85" s="129" t="s">
        <v>819</v>
      </c>
      <c r="H85" s="130" t="s">
        <v>1253</v>
      </c>
      <c r="I85" s="129" t="s">
        <v>295</v>
      </c>
      <c r="J85" s="131">
        <v>45246</v>
      </c>
      <c r="K85" s="103">
        <v>1075</v>
      </c>
      <c r="L85" s="94"/>
      <c r="M85" s="94">
        <v>1500</v>
      </c>
      <c r="N85" s="94"/>
      <c r="O85" s="94"/>
      <c r="P85" s="94"/>
      <c r="Q85" s="94"/>
      <c r="R85" s="94"/>
      <c r="S85" s="94"/>
      <c r="T85" s="98">
        <f t="shared" si="3"/>
        <v>1500</v>
      </c>
      <c r="U85" s="129" t="str">
        <f t="shared" si="4"/>
        <v>Received</v>
      </c>
      <c r="V85" s="98"/>
      <c r="W85" s="129" t="str">
        <f t="shared" si="5"/>
        <v/>
      </c>
      <c r="X85" s="94"/>
      <c r="Y85" s="132"/>
      <c r="Z85" s="133" t="str">
        <f t="shared" si="6"/>
        <v>Trophy</v>
      </c>
      <c r="AA85" s="133" t="str">
        <f>IFERROR(VLOOKUP($Z85,'Lookup 2024'!$A$2:$R$9,2,FALSE),"")</f>
        <v>Level 4</v>
      </c>
      <c r="AB85" s="133"/>
      <c r="AC85" s="133"/>
      <c r="AD85" s="133">
        <f>IFERROR(VLOOKUP($Z85,'Lookup 2024'!$A$2:$R$9,7,FALSE),"")</f>
        <v>0</v>
      </c>
      <c r="AE85" s="133"/>
      <c r="AF85" s="133">
        <f>IFERROR(VLOOKUP($Z85,'Lookup 2024'!$A$2:$R$9,8,FALSE),"")</f>
        <v>2</v>
      </c>
      <c r="AG85" s="133">
        <f>IFERROR(VLOOKUP($Z85,'Lookup 2024'!$A$2:$R$9,9,FALSE),"")</f>
        <v>1</v>
      </c>
      <c r="AH85" s="133"/>
      <c r="AI85" s="133">
        <f>IFERROR(VLOOKUP($Z85,'Lookup 2024'!$A$2:$R$9,10,FALSE),"")</f>
        <v>2</v>
      </c>
      <c r="AJ85" s="133" t="str">
        <f>IFERROR(VLOOKUP($Z85,Lookup!$A$1:$P$20,11,FALSE),"")</f>
        <v>Yes</v>
      </c>
      <c r="AK85" s="133"/>
      <c r="AL85" s="133" t="str">
        <f>IFERROR(VLOOKUP($Z85,Lookup!$A$1:$P$20,13,FALSE),"")</f>
        <v>Yes</v>
      </c>
      <c r="AM85" s="133">
        <f>IFERROR(VLOOKUP($Z85,Lookup!$A$1:$P$20,14,FALSE),"")</f>
        <v>0</v>
      </c>
      <c r="AN85" s="133">
        <f>IFERROR(VLOOKUP($Z85,Lookup!$A$1:$P$20,15,FALSE),"")</f>
        <v>0</v>
      </c>
      <c r="AO85" s="133">
        <f>IFERROR(VLOOKUP($Z85,Lookup!$A$1:$P$20,16,FALSE),"")</f>
        <v>0</v>
      </c>
      <c r="AP85" s="133">
        <f>IFERROR(VLOOKUP($Z85,'Lookup 2024'!$A$2:$R$9,17,FALSE),"")</f>
        <v>2</v>
      </c>
      <c r="AQ85" s="129"/>
      <c r="AR85" s="129"/>
      <c r="AS85" s="135"/>
      <c r="AT85" s="135"/>
      <c r="AU85" s="136">
        <f t="shared" ref="AU85:AU86" si="18">P85</f>
        <v>0</v>
      </c>
      <c r="AV85" s="137" t="s">
        <v>1014</v>
      </c>
      <c r="AW85" s="133"/>
      <c r="AX85" s="129"/>
      <c r="AY85" s="129"/>
      <c r="AZ85" s="135"/>
      <c r="BA85" s="135"/>
      <c r="BB85" s="135"/>
      <c r="BC85" s="135"/>
      <c r="BD85" s="135"/>
      <c r="BE85" s="135"/>
      <c r="BF85" s="135"/>
      <c r="BG85" s="139"/>
      <c r="BH85" s="139"/>
      <c r="BI85" s="139"/>
      <c r="BJ85" s="139"/>
      <c r="BK85" s="139"/>
      <c r="BL85" s="139"/>
      <c r="BM85" s="139"/>
      <c r="BN85" s="139"/>
      <c r="BO85" s="139"/>
      <c r="BP85" s="139"/>
      <c r="BQ85" s="139"/>
      <c r="BR85" s="139"/>
      <c r="BS85" s="139"/>
      <c r="BT85" s="139"/>
      <c r="BU85" s="139"/>
      <c r="BV85" s="139"/>
      <c r="BW85" s="139"/>
      <c r="BX85" s="139"/>
      <c r="BY85" s="139"/>
      <c r="BZ85" s="139"/>
    </row>
    <row r="86" spans="1:78" ht="39.75" customHeight="1">
      <c r="A86" s="126" t="s">
        <v>362</v>
      </c>
      <c r="B86" s="128" t="s">
        <v>1254</v>
      </c>
      <c r="C86" s="128" t="s">
        <v>1255</v>
      </c>
      <c r="D86" s="128" t="s">
        <v>1213</v>
      </c>
      <c r="E86" s="129" t="s">
        <v>40</v>
      </c>
      <c r="F86" s="129">
        <v>77808</v>
      </c>
      <c r="G86" s="129" t="s">
        <v>1256</v>
      </c>
      <c r="H86" s="130" t="s">
        <v>1257</v>
      </c>
      <c r="I86" s="129" t="s">
        <v>1258</v>
      </c>
      <c r="J86" s="131"/>
      <c r="K86" s="129"/>
      <c r="L86" s="94"/>
      <c r="M86" s="94"/>
      <c r="N86" s="94"/>
      <c r="O86" s="94"/>
      <c r="P86" s="94"/>
      <c r="Q86" s="94"/>
      <c r="R86" s="94"/>
      <c r="S86" s="94"/>
      <c r="T86" s="98">
        <f t="shared" si="3"/>
        <v>0</v>
      </c>
      <c r="U86" s="129" t="str">
        <f t="shared" si="4"/>
        <v>Received</v>
      </c>
      <c r="V86" s="98"/>
      <c r="W86" s="129" t="str">
        <f t="shared" si="5"/>
        <v/>
      </c>
      <c r="X86" s="94"/>
      <c r="Y86" s="132"/>
      <c r="Z86" s="133" t="str">
        <f t="shared" si="6"/>
        <v/>
      </c>
      <c r="AA86" s="133" t="str">
        <f>IFERROR(VLOOKUP($Z86,'Lookup 2024'!$A$2:$R$9,2,FALSE),"")</f>
        <v/>
      </c>
      <c r="AB86" s="133"/>
      <c r="AC86" s="133"/>
      <c r="AD86" s="133" t="str">
        <f>IFERROR(VLOOKUP($Z86,'Lookup 2024'!$A$2:$R$9,7,FALSE),"")</f>
        <v/>
      </c>
      <c r="AE86" s="133"/>
      <c r="AF86" s="133" t="str">
        <f>IFERROR(VLOOKUP($Z86,'Lookup 2024'!$A$2:$R$9,8,FALSE),"")</f>
        <v/>
      </c>
      <c r="AG86" s="133" t="str">
        <f>IFERROR(VLOOKUP($Z86,'Lookup 2024'!$A$2:$R$9,9,FALSE),"")</f>
        <v/>
      </c>
      <c r="AH86" s="133"/>
      <c r="AI86" s="133" t="str">
        <f>IFERROR(VLOOKUP($Z86,'Lookup 2024'!$A$2:$R$9,10,FALSE),"")</f>
        <v/>
      </c>
      <c r="AJ86" s="133" t="str">
        <f>IFERROR(VLOOKUP($Z86,Lookup!$A$1:$P$20,11,FALSE),"")</f>
        <v/>
      </c>
      <c r="AK86" s="133"/>
      <c r="AL86" s="133" t="str">
        <f>IFERROR(VLOOKUP($Z86,Lookup!$A$1:$P$20,13,FALSE),"")</f>
        <v/>
      </c>
      <c r="AM86" s="133" t="str">
        <f>IFERROR(VLOOKUP($Z86,Lookup!$A$1:$P$20,14,FALSE),"")</f>
        <v/>
      </c>
      <c r="AN86" s="133" t="str">
        <f>IFERROR(VLOOKUP($Z86,Lookup!$A$1:$P$20,15,FALSE),"")</f>
        <v/>
      </c>
      <c r="AO86" s="133" t="str">
        <f>IFERROR(VLOOKUP($Z86,Lookup!$A$1:$P$20,16,FALSE),"")</f>
        <v/>
      </c>
      <c r="AP86" s="133" t="str">
        <f>IFERROR(VLOOKUP($Z86,'Lookup 2024'!$A$2:$R$9,17,FALSE),"")</f>
        <v/>
      </c>
      <c r="AQ86" s="129"/>
      <c r="AR86" s="129"/>
      <c r="AS86" s="135"/>
      <c r="AT86" s="135"/>
      <c r="AU86" s="136">
        <f t="shared" si="18"/>
        <v>0</v>
      </c>
      <c r="AV86" s="137" t="s">
        <v>1259</v>
      </c>
      <c r="AW86" s="138"/>
      <c r="AX86" s="135"/>
      <c r="AY86" s="135"/>
      <c r="AZ86" s="135"/>
      <c r="BA86" s="135"/>
      <c r="BB86" s="135"/>
      <c r="BC86" s="135"/>
      <c r="BD86" s="135">
        <v>3</v>
      </c>
      <c r="BE86" s="135">
        <v>2</v>
      </c>
      <c r="BF86" s="135"/>
      <c r="BG86" s="139"/>
      <c r="BH86" s="139"/>
      <c r="BI86" s="139"/>
      <c r="BJ86" s="139"/>
      <c r="BK86" s="139"/>
      <c r="BL86" s="139"/>
      <c r="BM86" s="139"/>
      <c r="BN86" s="139"/>
      <c r="BO86" s="139"/>
      <c r="BP86" s="139"/>
      <c r="BQ86" s="139"/>
      <c r="BR86" s="139"/>
      <c r="BS86" s="139"/>
      <c r="BT86" s="139"/>
      <c r="BU86" s="139"/>
      <c r="BV86" s="139"/>
      <c r="BW86" s="139"/>
      <c r="BX86" s="139"/>
      <c r="BY86" s="139"/>
      <c r="BZ86" s="139"/>
    </row>
    <row r="87" spans="1:78" ht="39.75" customHeight="1">
      <c r="A87" s="126" t="s">
        <v>362</v>
      </c>
      <c r="B87" s="127" t="s">
        <v>1260</v>
      </c>
      <c r="C87" s="127" t="s">
        <v>265</v>
      </c>
      <c r="D87" s="128" t="s">
        <v>234</v>
      </c>
      <c r="E87" s="129" t="s">
        <v>40</v>
      </c>
      <c r="F87" s="129">
        <v>78132</v>
      </c>
      <c r="G87" s="129" t="s">
        <v>822</v>
      </c>
      <c r="H87" s="130" t="s">
        <v>559</v>
      </c>
      <c r="I87" s="129"/>
      <c r="J87" s="131">
        <v>45289</v>
      </c>
      <c r="K87" s="103">
        <v>1296</v>
      </c>
      <c r="L87" s="94"/>
      <c r="M87" s="94">
        <v>500</v>
      </c>
      <c r="N87" s="94"/>
      <c r="O87" s="94"/>
      <c r="P87" s="94"/>
      <c r="Q87" s="94"/>
      <c r="R87" s="94"/>
      <c r="S87" s="94"/>
      <c r="T87" s="98">
        <f t="shared" si="3"/>
        <v>500</v>
      </c>
      <c r="U87" s="129" t="str">
        <f t="shared" si="4"/>
        <v>Received</v>
      </c>
      <c r="V87" s="98"/>
      <c r="W87" s="129" t="str">
        <f t="shared" si="5"/>
        <v/>
      </c>
      <c r="X87" s="129"/>
      <c r="Y87" s="132"/>
      <c r="Z87" s="133" t="str">
        <f t="shared" si="6"/>
        <v>Blue</v>
      </c>
      <c r="AA87" s="133" t="str">
        <f>IFERROR(VLOOKUP($Z87,'Lookup 2024'!$A$2:$R$9,2,FALSE),"")</f>
        <v>Level 5</v>
      </c>
      <c r="AB87" s="133"/>
      <c r="AC87" s="134"/>
      <c r="AD87" s="133">
        <f>IFERROR(VLOOKUP($Z87,'Lookup 2024'!$A$2:$R$9,7,FALSE),"")</f>
        <v>0</v>
      </c>
      <c r="AE87" s="133"/>
      <c r="AF87" s="133">
        <f>IFERROR(VLOOKUP($Z87,'Lookup 2024'!$A$2:$R$9,8,FALSE),"")</f>
        <v>0</v>
      </c>
      <c r="AG87" s="133">
        <f>IFERROR(VLOOKUP($Z87,'Lookup 2024'!$A$2:$R$9,9,FALSE),"")</f>
        <v>1</v>
      </c>
      <c r="AH87" s="133"/>
      <c r="AI87" s="133">
        <f>IFERROR(VLOOKUP($Z87,'Lookup 2024'!$A$2:$R$9,10,FALSE),"")</f>
        <v>2</v>
      </c>
      <c r="AJ87" s="133">
        <f>IFERROR(VLOOKUP($Z87,Lookup!$A$1:$P$20,11,FALSE),"")</f>
        <v>0</v>
      </c>
      <c r="AK87" s="133"/>
      <c r="AL87" s="133">
        <f>IFERROR(VLOOKUP($Z87,Lookup!$A$1:$P$20,13,FALSE),"")</f>
        <v>0</v>
      </c>
      <c r="AM87" s="133">
        <f>IFERROR(VLOOKUP($Z87,Lookup!$A$1:$P$20,14,FALSE),"")</f>
        <v>0</v>
      </c>
      <c r="AN87" s="133">
        <f>IFERROR(VLOOKUP($Z87,Lookup!$A$1:$P$20,15,FALSE),"")</f>
        <v>0</v>
      </c>
      <c r="AO87" s="133">
        <f>IFERROR(VLOOKUP($Z87,Lookup!$A$1:$P$20,16,FALSE),"")</f>
        <v>0</v>
      </c>
      <c r="AP87" s="133">
        <f>IFERROR(VLOOKUP($Z87,'Lookup 2024'!$A$2:$R$9,17,FALSE),"")</f>
        <v>1</v>
      </c>
      <c r="AQ87" s="129"/>
      <c r="AR87" s="129"/>
      <c r="AS87" s="135"/>
      <c r="AT87" s="135"/>
      <c r="AU87" s="85"/>
      <c r="AV87" s="137"/>
      <c r="AW87" s="138"/>
      <c r="AX87" s="135"/>
      <c r="AY87" s="135"/>
      <c r="AZ87" s="135"/>
      <c r="BA87" s="135"/>
      <c r="BB87" s="135"/>
      <c r="BC87" s="135"/>
      <c r="BD87" s="135"/>
      <c r="BE87" s="135"/>
      <c r="BF87" s="135"/>
      <c r="BG87" s="139"/>
      <c r="BH87" s="139"/>
      <c r="BI87" s="139"/>
      <c r="BJ87" s="139"/>
      <c r="BK87" s="139"/>
      <c r="BL87" s="139"/>
      <c r="BM87" s="139"/>
      <c r="BN87" s="139"/>
      <c r="BO87" s="139"/>
      <c r="BP87" s="139"/>
      <c r="BQ87" s="139"/>
      <c r="BR87" s="139"/>
      <c r="BS87" s="139"/>
      <c r="BT87" s="139"/>
      <c r="BU87" s="139"/>
      <c r="BV87" s="139"/>
      <c r="BW87" s="139"/>
      <c r="BX87" s="139"/>
      <c r="BY87" s="139"/>
      <c r="BZ87" s="139"/>
    </row>
    <row r="88" spans="1:78" ht="39.75" customHeight="1">
      <c r="A88" s="126" t="s">
        <v>362</v>
      </c>
      <c r="B88" s="128" t="s">
        <v>1261</v>
      </c>
      <c r="C88" s="128" t="s">
        <v>1262</v>
      </c>
      <c r="D88" s="128" t="s">
        <v>89</v>
      </c>
      <c r="E88" s="129" t="s">
        <v>40</v>
      </c>
      <c r="F88" s="129">
        <v>78114</v>
      </c>
      <c r="G88" s="129" t="s">
        <v>1263</v>
      </c>
      <c r="H88" s="130" t="s">
        <v>1264</v>
      </c>
      <c r="I88" s="129" t="s">
        <v>1265</v>
      </c>
      <c r="J88" s="131"/>
      <c r="K88" s="129"/>
      <c r="L88" s="94"/>
      <c r="M88" s="94"/>
      <c r="N88" s="94"/>
      <c r="O88" s="94"/>
      <c r="P88" s="94"/>
      <c r="Q88" s="94"/>
      <c r="R88" s="94"/>
      <c r="S88" s="94"/>
      <c r="T88" s="98">
        <f t="shared" si="3"/>
        <v>0</v>
      </c>
      <c r="U88" s="129" t="str">
        <f t="shared" si="4"/>
        <v>Received</v>
      </c>
      <c r="V88" s="98"/>
      <c r="W88" s="129" t="str">
        <f t="shared" si="5"/>
        <v/>
      </c>
      <c r="X88" s="94"/>
      <c r="Y88" s="132"/>
      <c r="Z88" s="133" t="str">
        <f t="shared" si="6"/>
        <v/>
      </c>
      <c r="AA88" s="133" t="str">
        <f>IFERROR(VLOOKUP($Z88,'Lookup 2024'!$A$2:$R$9,2,FALSE),"")</f>
        <v/>
      </c>
      <c r="AB88" s="133"/>
      <c r="AC88" s="134"/>
      <c r="AD88" s="133" t="str">
        <f>IFERROR(VLOOKUP($Z88,'Lookup 2024'!$A$2:$R$9,7,FALSE),"")</f>
        <v/>
      </c>
      <c r="AE88" s="133"/>
      <c r="AF88" s="133" t="str">
        <f>IFERROR(VLOOKUP($Z88,'Lookup 2024'!$A$2:$R$9,8,FALSE),"")</f>
        <v/>
      </c>
      <c r="AG88" s="133" t="str">
        <f>IFERROR(VLOOKUP($Z88,'Lookup 2024'!$A$2:$R$9,9,FALSE),"")</f>
        <v/>
      </c>
      <c r="AH88" s="133"/>
      <c r="AI88" s="133" t="str">
        <f>IFERROR(VLOOKUP($Z88,'Lookup 2024'!$A$2:$R$9,10,FALSE),"")</f>
        <v/>
      </c>
      <c r="AJ88" s="133" t="str">
        <f>IFERROR(VLOOKUP($Z88,Lookup!$A$1:$P$20,11,FALSE),"")</f>
        <v/>
      </c>
      <c r="AK88" s="133"/>
      <c r="AL88" s="133" t="str">
        <f>IFERROR(VLOOKUP($Z88,Lookup!$A$1:$P$20,13,FALSE),"")</f>
        <v/>
      </c>
      <c r="AM88" s="133" t="str">
        <f>IFERROR(VLOOKUP($Z88,Lookup!$A$1:$P$20,14,FALSE),"")</f>
        <v/>
      </c>
      <c r="AN88" s="133" t="str">
        <f>IFERROR(VLOOKUP($Z88,Lookup!$A$1:$P$20,15,FALSE),"")</f>
        <v/>
      </c>
      <c r="AO88" s="133" t="str">
        <f>IFERROR(VLOOKUP($Z88,Lookup!$A$1:$P$20,16,FALSE),"")</f>
        <v/>
      </c>
      <c r="AP88" s="133" t="str">
        <f>IFERROR(VLOOKUP($Z88,'Lookup 2024'!$A$2:$R$9,17,FALSE),"")</f>
        <v/>
      </c>
      <c r="AQ88" s="129"/>
      <c r="AR88" s="129"/>
      <c r="AS88" s="135"/>
      <c r="AT88" s="135"/>
      <c r="AU88" s="136"/>
      <c r="AV88" s="137"/>
      <c r="AW88" s="138"/>
      <c r="AX88" s="135"/>
      <c r="AY88" s="135"/>
      <c r="AZ88" s="135"/>
      <c r="BA88" s="135"/>
      <c r="BB88" s="135"/>
      <c r="BC88" s="135"/>
      <c r="BD88" s="135"/>
      <c r="BE88" s="135"/>
      <c r="BF88" s="135"/>
      <c r="BG88" s="139"/>
      <c r="BH88" s="139"/>
      <c r="BI88" s="139"/>
      <c r="BJ88" s="139"/>
      <c r="BK88" s="139"/>
      <c r="BL88" s="139"/>
      <c r="BM88" s="139"/>
      <c r="BN88" s="139"/>
      <c r="BO88" s="139"/>
      <c r="BP88" s="139"/>
      <c r="BQ88" s="139"/>
      <c r="BR88" s="139"/>
      <c r="BS88" s="139"/>
      <c r="BT88" s="139"/>
      <c r="BU88" s="139"/>
      <c r="BV88" s="139"/>
      <c r="BW88" s="139"/>
      <c r="BX88" s="139"/>
      <c r="BY88" s="139"/>
      <c r="BZ88" s="139"/>
    </row>
    <row r="89" spans="1:78" ht="39.75" customHeight="1">
      <c r="A89" s="126" t="s">
        <v>362</v>
      </c>
      <c r="B89" s="127" t="s">
        <v>299</v>
      </c>
      <c r="C89" s="127" t="s">
        <v>300</v>
      </c>
      <c r="D89" s="128" t="s">
        <v>301</v>
      </c>
      <c r="E89" s="129" t="s">
        <v>38</v>
      </c>
      <c r="F89" s="129">
        <v>78113</v>
      </c>
      <c r="G89" s="129" t="s">
        <v>1266</v>
      </c>
      <c r="H89" s="153" t="s">
        <v>1267</v>
      </c>
      <c r="I89" s="129" t="s">
        <v>217</v>
      </c>
      <c r="J89" s="131"/>
      <c r="K89" s="129"/>
      <c r="L89" s="94"/>
      <c r="M89" s="94"/>
      <c r="N89" s="94"/>
      <c r="O89" s="94"/>
      <c r="P89" s="94">
        <v>650</v>
      </c>
      <c r="Q89" s="94"/>
      <c r="R89" s="94"/>
      <c r="S89" s="94"/>
      <c r="T89" s="98">
        <f t="shared" si="3"/>
        <v>650</v>
      </c>
      <c r="U89" s="129" t="str">
        <f t="shared" si="4"/>
        <v>Received</v>
      </c>
      <c r="V89" s="98"/>
      <c r="W89" s="129" t="str">
        <f t="shared" si="5"/>
        <v/>
      </c>
      <c r="X89" s="94"/>
      <c r="Y89" s="132"/>
      <c r="Z89" s="133" t="str">
        <f t="shared" si="6"/>
        <v>Blue</v>
      </c>
      <c r="AA89" s="133" t="str">
        <f>IFERROR(VLOOKUP($Z89,'Lookup 2024'!$A$2:$R$9,2,FALSE),"")</f>
        <v>Level 5</v>
      </c>
      <c r="AB89" s="133"/>
      <c r="AC89" s="133"/>
      <c r="AD89" s="133">
        <f>IFERROR(VLOOKUP($Z89,'Lookup 2024'!$A$2:$R$9,7,FALSE),"")</f>
        <v>0</v>
      </c>
      <c r="AE89" s="133"/>
      <c r="AF89" s="133">
        <f>IFERROR(VLOOKUP($Z89,'Lookup 2024'!$A$2:$R$9,8,FALSE),"")</f>
        <v>0</v>
      </c>
      <c r="AG89" s="133">
        <f>IFERROR(VLOOKUP($Z89,'Lookup 2024'!$A$2:$R$9,9,FALSE),"")</f>
        <v>1</v>
      </c>
      <c r="AH89" s="133"/>
      <c r="AI89" s="133">
        <f>IFERROR(VLOOKUP($Z89,'Lookup 2024'!$A$2:$R$9,10,FALSE),"")</f>
        <v>2</v>
      </c>
      <c r="AJ89" s="133">
        <f>IFERROR(VLOOKUP($Z89,Lookup!$A$1:$P$20,11,FALSE),"")</f>
        <v>0</v>
      </c>
      <c r="AK89" s="133"/>
      <c r="AL89" s="133">
        <f>IFERROR(VLOOKUP($Z89,Lookup!$A$1:$P$20,13,FALSE),"")</f>
        <v>0</v>
      </c>
      <c r="AM89" s="133">
        <f>IFERROR(VLOOKUP($Z89,Lookup!$A$1:$P$20,14,FALSE),"")</f>
        <v>0</v>
      </c>
      <c r="AN89" s="133">
        <f>IFERROR(VLOOKUP($Z89,Lookup!$A$1:$P$20,15,FALSE),"")</f>
        <v>0</v>
      </c>
      <c r="AO89" s="133">
        <f>IFERROR(VLOOKUP($Z89,Lookup!$A$1:$P$20,16,FALSE),"")</f>
        <v>0</v>
      </c>
      <c r="AP89" s="133">
        <f>IFERROR(VLOOKUP($Z89,'Lookup 2024'!$A$2:$R$9,17,FALSE),"")</f>
        <v>1</v>
      </c>
      <c r="AQ89" s="129"/>
      <c r="AR89" s="129"/>
      <c r="AS89" s="135"/>
      <c r="AT89" s="135"/>
      <c r="AU89" s="136">
        <f t="shared" ref="AU89:AU94" si="19">P89</f>
        <v>650</v>
      </c>
      <c r="AV89" s="137" t="s">
        <v>1014</v>
      </c>
      <c r="AW89" s="138"/>
      <c r="AX89" s="135"/>
      <c r="AY89" s="135"/>
      <c r="AZ89" s="135"/>
      <c r="BA89" s="135"/>
      <c r="BB89" s="135"/>
      <c r="BC89" s="135"/>
      <c r="BD89" s="135"/>
      <c r="BE89" s="135"/>
      <c r="BF89" s="135"/>
      <c r="BG89" s="139"/>
      <c r="BH89" s="139"/>
      <c r="BI89" s="139"/>
      <c r="BJ89" s="139"/>
      <c r="BK89" s="139"/>
      <c r="BL89" s="139"/>
      <c r="BM89" s="139"/>
      <c r="BN89" s="139"/>
      <c r="BO89" s="139"/>
      <c r="BP89" s="139"/>
      <c r="BQ89" s="139"/>
      <c r="BR89" s="139"/>
      <c r="BS89" s="139"/>
      <c r="BT89" s="139"/>
      <c r="BU89" s="139"/>
      <c r="BV89" s="139"/>
      <c r="BW89" s="139"/>
      <c r="BX89" s="139"/>
      <c r="BY89" s="139"/>
      <c r="BZ89" s="139"/>
    </row>
    <row r="90" spans="1:78" ht="39.75" customHeight="1">
      <c r="A90" s="126" t="s">
        <v>362</v>
      </c>
      <c r="B90" s="127" t="s">
        <v>1268</v>
      </c>
      <c r="C90" s="127" t="s">
        <v>1269</v>
      </c>
      <c r="D90" s="128" t="s">
        <v>37</v>
      </c>
      <c r="E90" s="129" t="s">
        <v>40</v>
      </c>
      <c r="F90" s="129">
        <v>78266</v>
      </c>
      <c r="G90" s="129" t="s">
        <v>1270</v>
      </c>
      <c r="H90" s="130" t="s">
        <v>585</v>
      </c>
      <c r="I90" s="129"/>
      <c r="J90" s="131">
        <v>45317</v>
      </c>
      <c r="K90" s="129">
        <v>1461</v>
      </c>
      <c r="L90" s="94"/>
      <c r="M90" s="94"/>
      <c r="N90" s="94"/>
      <c r="O90" s="94">
        <v>300</v>
      </c>
      <c r="P90" s="94"/>
      <c r="Q90" s="94"/>
      <c r="R90" s="94"/>
      <c r="S90" s="94"/>
      <c r="T90" s="98">
        <f t="shared" si="3"/>
        <v>300</v>
      </c>
      <c r="U90" s="129" t="str">
        <f t="shared" si="4"/>
        <v>Received</v>
      </c>
      <c r="V90" s="98"/>
      <c r="W90" s="129" t="str">
        <f t="shared" si="5"/>
        <v/>
      </c>
      <c r="X90" s="94"/>
      <c r="Y90" s="132"/>
      <c r="Z90" s="133" t="str">
        <f t="shared" si="6"/>
        <v>Red</v>
      </c>
      <c r="AA90" s="133" t="str">
        <f>IFERROR(VLOOKUP($Z90,'Lookup 2024'!$A$2:$R$9,2,FALSE),"")</f>
        <v>Level 6</v>
      </c>
      <c r="AB90" s="133"/>
      <c r="AC90" s="134"/>
      <c r="AD90" s="133">
        <f>IFERROR(VLOOKUP($Z90,'Lookup 2024'!$A$2:$R$9,7,FALSE),"")</f>
        <v>0</v>
      </c>
      <c r="AE90" s="133"/>
      <c r="AF90" s="133">
        <f>IFERROR(VLOOKUP($Z90,'Lookup 2024'!$A$2:$R$9,8,FALSE),"")</f>
        <v>0</v>
      </c>
      <c r="AG90" s="133">
        <f>IFERROR(VLOOKUP($Z90,'Lookup 2024'!$A$2:$R$9,9,FALSE),"")</f>
        <v>0</v>
      </c>
      <c r="AH90" s="133"/>
      <c r="AI90" s="133">
        <f>IFERROR(VLOOKUP($Z90,'Lookup 2024'!$A$2:$R$9,10,FALSE),"")</f>
        <v>1</v>
      </c>
      <c r="AJ90" s="133">
        <f>IFERROR(VLOOKUP($Z90,Lookup!$A$1:$P$20,11,FALSE),"")</f>
        <v>0</v>
      </c>
      <c r="AK90" s="133"/>
      <c r="AL90" s="133">
        <f>IFERROR(VLOOKUP($Z90,Lookup!$A$1:$P$20,13,FALSE),"")</f>
        <v>0</v>
      </c>
      <c r="AM90" s="133">
        <f>IFERROR(VLOOKUP($Z90,Lookup!$A$1:$P$20,14,FALSE),"")</f>
        <v>0</v>
      </c>
      <c r="AN90" s="133">
        <f>IFERROR(VLOOKUP($Z90,Lookup!$A$1:$P$20,15,FALSE),"")</f>
        <v>0</v>
      </c>
      <c r="AO90" s="133">
        <f>IFERROR(VLOOKUP($Z90,Lookup!$A$1:$P$20,16,FALSE),"")</f>
        <v>0</v>
      </c>
      <c r="AP90" s="133">
        <f>IFERROR(VLOOKUP($Z90,'Lookup 2024'!$A$2:$R$9,17,FALSE),"")</f>
        <v>1</v>
      </c>
      <c r="AQ90" s="129"/>
      <c r="AR90" s="129"/>
      <c r="AS90" s="135"/>
      <c r="AT90" s="135"/>
      <c r="AU90" s="136">
        <f t="shared" si="19"/>
        <v>0</v>
      </c>
      <c r="AV90" s="137" t="s">
        <v>1004</v>
      </c>
      <c r="AW90" s="133"/>
      <c r="AX90" s="129"/>
      <c r="AY90" s="129"/>
      <c r="AZ90" s="147"/>
      <c r="BA90" s="129"/>
      <c r="BB90" s="129"/>
      <c r="BC90" s="135"/>
      <c r="BD90" s="135"/>
      <c r="BE90" s="135"/>
      <c r="BF90" s="135"/>
      <c r="BG90" s="139"/>
      <c r="BH90" s="139"/>
      <c r="BI90" s="139"/>
      <c r="BJ90" s="139"/>
      <c r="BK90" s="139"/>
      <c r="BL90" s="139"/>
      <c r="BM90" s="139"/>
      <c r="BN90" s="139"/>
      <c r="BO90" s="139"/>
      <c r="BP90" s="139"/>
      <c r="BQ90" s="139"/>
      <c r="BR90" s="139"/>
      <c r="BS90" s="139"/>
      <c r="BT90" s="139"/>
      <c r="BU90" s="139"/>
      <c r="BV90" s="139"/>
      <c r="BW90" s="139"/>
      <c r="BX90" s="139"/>
      <c r="BY90" s="139"/>
      <c r="BZ90" s="139"/>
    </row>
    <row r="91" spans="1:78" ht="39.75" customHeight="1">
      <c r="A91" s="126" t="s">
        <v>362</v>
      </c>
      <c r="B91" s="128" t="s">
        <v>1271</v>
      </c>
      <c r="C91" s="128" t="s">
        <v>304</v>
      </c>
      <c r="D91" s="128" t="s">
        <v>305</v>
      </c>
      <c r="E91" s="129" t="s">
        <v>40</v>
      </c>
      <c r="F91" s="129">
        <v>76702</v>
      </c>
      <c r="G91" s="129" t="s">
        <v>1272</v>
      </c>
      <c r="H91" s="130" t="s">
        <v>1273</v>
      </c>
      <c r="I91" s="129" t="s">
        <v>1274</v>
      </c>
      <c r="J91" s="131"/>
      <c r="K91" s="129"/>
      <c r="L91" s="94"/>
      <c r="M91" s="94"/>
      <c r="N91" s="94"/>
      <c r="O91" s="94"/>
      <c r="P91" s="94"/>
      <c r="Q91" s="94"/>
      <c r="R91" s="94"/>
      <c r="S91" s="94"/>
      <c r="T91" s="98">
        <f t="shared" si="3"/>
        <v>0</v>
      </c>
      <c r="U91" s="129" t="str">
        <f t="shared" si="4"/>
        <v>Received</v>
      </c>
      <c r="V91" s="98"/>
      <c r="W91" s="129" t="str">
        <f t="shared" si="5"/>
        <v/>
      </c>
      <c r="X91" s="94"/>
      <c r="Y91" s="132"/>
      <c r="Z91" s="133" t="str">
        <f t="shared" si="6"/>
        <v/>
      </c>
      <c r="AA91" s="133" t="str">
        <f>IFERROR(VLOOKUP($Z91,'Lookup 2024'!$A$2:$R$9,2,FALSE),"")</f>
        <v/>
      </c>
      <c r="AB91" s="133"/>
      <c r="AC91" s="133"/>
      <c r="AD91" s="133" t="str">
        <f>IFERROR(VLOOKUP($Z91,'Lookup 2024'!$A$2:$R$9,7,FALSE),"")</f>
        <v/>
      </c>
      <c r="AE91" s="133"/>
      <c r="AF91" s="133" t="str">
        <f>IFERROR(VLOOKUP($Z91,'Lookup 2024'!$A$2:$R$9,8,FALSE),"")</f>
        <v/>
      </c>
      <c r="AG91" s="133" t="str">
        <f>IFERROR(VLOOKUP($Z91,'Lookup 2024'!$A$2:$R$9,9,FALSE),"")</f>
        <v/>
      </c>
      <c r="AH91" s="133"/>
      <c r="AI91" s="133" t="str">
        <f>IFERROR(VLOOKUP($Z91,'Lookup 2024'!$A$2:$R$9,10,FALSE),"")</f>
        <v/>
      </c>
      <c r="AJ91" s="133" t="str">
        <f>IFERROR(VLOOKUP($Z91,Lookup!$A$1:$P$20,11,FALSE),"")</f>
        <v/>
      </c>
      <c r="AK91" s="133"/>
      <c r="AL91" s="133" t="str">
        <f>IFERROR(VLOOKUP($Z91,Lookup!$A$1:$P$20,13,FALSE),"")</f>
        <v/>
      </c>
      <c r="AM91" s="133" t="str">
        <f>IFERROR(VLOOKUP($Z91,Lookup!$A$1:$P$20,14,FALSE),"")</f>
        <v/>
      </c>
      <c r="AN91" s="133" t="str">
        <f>IFERROR(VLOOKUP($Z91,Lookup!$A$1:$P$20,15,FALSE),"")</f>
        <v/>
      </c>
      <c r="AO91" s="133" t="str">
        <f>IFERROR(VLOOKUP($Z91,Lookup!$A$1:$P$20,16,FALSE),"")</f>
        <v/>
      </c>
      <c r="AP91" s="133" t="str">
        <f>IFERROR(VLOOKUP($Z91,'Lookup 2024'!$A$2:$R$9,17,FALSE),"")</f>
        <v/>
      </c>
      <c r="AQ91" s="129"/>
      <c r="AR91" s="129"/>
      <c r="AS91" s="135"/>
      <c r="AT91" s="135"/>
      <c r="AU91" s="136">
        <f t="shared" si="19"/>
        <v>0</v>
      </c>
      <c r="AV91" s="137" t="s">
        <v>1275</v>
      </c>
      <c r="AW91" s="133"/>
      <c r="AX91" s="129">
        <v>4</v>
      </c>
      <c r="AY91" s="129">
        <v>2</v>
      </c>
      <c r="AZ91" s="147"/>
      <c r="BA91" s="129"/>
      <c r="BB91" s="129"/>
      <c r="BC91" s="135"/>
      <c r="BD91" s="135"/>
      <c r="BE91" s="135"/>
      <c r="BF91" s="135"/>
      <c r="BG91" s="139"/>
      <c r="BH91" s="139"/>
      <c r="BI91" s="139"/>
      <c r="BJ91" s="139"/>
      <c r="BK91" s="139"/>
      <c r="BL91" s="139"/>
      <c r="BM91" s="139"/>
      <c r="BN91" s="139"/>
      <c r="BO91" s="139"/>
      <c r="BP91" s="139"/>
      <c r="BQ91" s="139"/>
      <c r="BR91" s="139"/>
      <c r="BS91" s="139"/>
      <c r="BT91" s="139"/>
      <c r="BU91" s="139"/>
      <c r="BV91" s="143"/>
      <c r="BW91" s="143"/>
      <c r="BX91" s="143"/>
      <c r="BY91" s="143"/>
      <c r="BZ91" s="143"/>
    </row>
    <row r="92" spans="1:78" ht="48" customHeight="1">
      <c r="A92" s="126" t="s">
        <v>362</v>
      </c>
      <c r="B92" s="127" t="s">
        <v>1276</v>
      </c>
      <c r="C92" s="127" t="s">
        <v>1277</v>
      </c>
      <c r="D92" s="128" t="s">
        <v>37</v>
      </c>
      <c r="E92" s="129" t="s">
        <v>40</v>
      </c>
      <c r="F92" s="129">
        <v>78249</v>
      </c>
      <c r="G92" s="129" t="s">
        <v>1278</v>
      </c>
      <c r="H92" s="130" t="s">
        <v>1279</v>
      </c>
      <c r="I92" s="129" t="s">
        <v>472</v>
      </c>
      <c r="J92" s="131"/>
      <c r="K92" s="146"/>
      <c r="L92" s="94"/>
      <c r="M92" s="94">
        <v>1000</v>
      </c>
      <c r="N92" s="94"/>
      <c r="O92" s="94"/>
      <c r="P92" s="94"/>
      <c r="Q92" s="94"/>
      <c r="R92" s="94"/>
      <c r="S92" s="94"/>
      <c r="T92" s="98">
        <f t="shared" si="3"/>
        <v>1000</v>
      </c>
      <c r="U92" s="129" t="str">
        <f t="shared" si="4"/>
        <v>Received</v>
      </c>
      <c r="V92" s="98"/>
      <c r="W92" s="129" t="str">
        <f t="shared" si="5"/>
        <v/>
      </c>
      <c r="X92" s="94"/>
      <c r="Y92" s="132"/>
      <c r="Z92" s="133" t="str">
        <f t="shared" si="6"/>
        <v>Trophy</v>
      </c>
      <c r="AA92" s="133" t="str">
        <f>IFERROR(VLOOKUP($Z92,'Lookup 2024'!$A$2:$R$9,2,FALSE),"")</f>
        <v>Level 4</v>
      </c>
      <c r="AB92" s="133"/>
      <c r="AC92" s="133"/>
      <c r="AD92" s="133">
        <f>IFERROR(VLOOKUP($Z92,'Lookup 2024'!$A$2:$R$9,7,FALSE),"")</f>
        <v>0</v>
      </c>
      <c r="AE92" s="133"/>
      <c r="AF92" s="133">
        <f>IFERROR(VLOOKUP($Z92,'Lookup 2024'!$A$2:$R$9,8,FALSE),"")</f>
        <v>2</v>
      </c>
      <c r="AG92" s="133">
        <f>IFERROR(VLOOKUP($Z92,'Lookup 2024'!$A$2:$R$9,9,FALSE),"")</f>
        <v>1</v>
      </c>
      <c r="AH92" s="133"/>
      <c r="AI92" s="133">
        <f>IFERROR(VLOOKUP($Z92,'Lookup 2024'!$A$2:$R$9,10,FALSE),"")</f>
        <v>2</v>
      </c>
      <c r="AJ92" s="133" t="str">
        <f>IFERROR(VLOOKUP($Z92,Lookup!$A$1:$P$20,11,FALSE),"")</f>
        <v>Yes</v>
      </c>
      <c r="AK92" s="133"/>
      <c r="AL92" s="133" t="str">
        <f>IFERROR(VLOOKUP($Z92,Lookup!$A$1:$P$20,13,FALSE),"")</f>
        <v>Yes</v>
      </c>
      <c r="AM92" s="133">
        <f>IFERROR(VLOOKUP($Z92,Lookup!$A$1:$P$20,14,FALSE),"")</f>
        <v>0</v>
      </c>
      <c r="AN92" s="133">
        <f>IFERROR(VLOOKUP($Z92,Lookup!$A$1:$P$20,15,FALSE),"")</f>
        <v>0</v>
      </c>
      <c r="AO92" s="133">
        <f>IFERROR(VLOOKUP($Z92,Lookup!$A$1:$P$20,16,FALSE),"")</f>
        <v>0</v>
      </c>
      <c r="AP92" s="133">
        <f>IFERROR(VLOOKUP($Z92,'Lookup 2024'!$A$2:$R$9,17,FALSE),"")</f>
        <v>2</v>
      </c>
      <c r="AQ92" s="129"/>
      <c r="AR92" s="129"/>
      <c r="AS92" s="135"/>
      <c r="AT92" s="135"/>
      <c r="AU92" s="136">
        <f t="shared" si="19"/>
        <v>0</v>
      </c>
      <c r="AV92" s="137" t="s">
        <v>1014</v>
      </c>
      <c r="AW92" s="138"/>
      <c r="AX92" s="135"/>
      <c r="AY92" s="135"/>
      <c r="AZ92" s="135"/>
      <c r="BA92" s="135"/>
      <c r="BB92" s="135"/>
      <c r="BC92" s="135"/>
      <c r="BD92" s="135">
        <v>1</v>
      </c>
      <c r="BE92" s="135">
        <v>1</v>
      </c>
      <c r="BF92" s="135"/>
      <c r="BG92" s="139"/>
      <c r="BH92" s="139"/>
      <c r="BI92" s="139"/>
      <c r="BJ92" s="139"/>
      <c r="BK92" s="139"/>
      <c r="BL92" s="139"/>
      <c r="BM92" s="139"/>
      <c r="BN92" s="139"/>
      <c r="BO92" s="139"/>
      <c r="BP92" s="139"/>
      <c r="BQ92" s="139"/>
      <c r="BR92" s="139"/>
      <c r="BS92" s="139"/>
      <c r="BT92" s="139"/>
      <c r="BU92" s="139"/>
      <c r="BV92" s="139"/>
      <c r="BW92" s="139"/>
      <c r="BX92" s="139"/>
      <c r="BY92" s="139"/>
      <c r="BZ92" s="139"/>
    </row>
    <row r="93" spans="1:78" ht="39.75" customHeight="1">
      <c r="A93" s="126" t="s">
        <v>362</v>
      </c>
      <c r="B93" s="128" t="s">
        <v>1280</v>
      </c>
      <c r="C93" s="128" t="s">
        <v>342</v>
      </c>
      <c r="D93" s="128" t="s">
        <v>1024</v>
      </c>
      <c r="E93" s="129" t="s">
        <v>40</v>
      </c>
      <c r="F93" s="129">
        <v>78121</v>
      </c>
      <c r="G93" s="129" t="s">
        <v>1281</v>
      </c>
      <c r="H93" s="130" t="s">
        <v>1282</v>
      </c>
      <c r="I93" s="129" t="s">
        <v>341</v>
      </c>
      <c r="J93" s="131"/>
      <c r="K93" s="129"/>
      <c r="L93" s="94"/>
      <c r="M93" s="94">
        <v>250</v>
      </c>
      <c r="N93" s="94"/>
      <c r="O93" s="94"/>
      <c r="P93" s="94"/>
      <c r="Q93" s="94"/>
      <c r="R93" s="94"/>
      <c r="S93" s="94"/>
      <c r="T93" s="98">
        <f t="shared" si="3"/>
        <v>250</v>
      </c>
      <c r="U93" s="129" t="str">
        <f t="shared" si="4"/>
        <v>Received</v>
      </c>
      <c r="V93" s="98"/>
      <c r="W93" s="129" t="str">
        <f t="shared" si="5"/>
        <v/>
      </c>
      <c r="X93" s="94"/>
      <c r="Y93" s="132"/>
      <c r="Z93" s="133" t="str">
        <f t="shared" si="6"/>
        <v>Red</v>
      </c>
      <c r="AA93" s="133" t="str">
        <f>IFERROR(VLOOKUP($Z93,'Lookup 2024'!$A$2:$R$9,2,FALSE),"")</f>
        <v>Level 6</v>
      </c>
      <c r="AB93" s="133"/>
      <c r="AC93" s="134"/>
      <c r="AD93" s="133">
        <f>IFERROR(VLOOKUP($Z93,'Lookup 2024'!$A$2:$R$9,7,FALSE),"")</f>
        <v>0</v>
      </c>
      <c r="AE93" s="133"/>
      <c r="AF93" s="133">
        <f>IFERROR(VLOOKUP($Z93,'Lookup 2024'!$A$2:$R$9,8,FALSE),"")</f>
        <v>0</v>
      </c>
      <c r="AG93" s="133">
        <f>IFERROR(VLOOKUP($Z93,'Lookup 2024'!$A$2:$R$9,9,FALSE),"")</f>
        <v>0</v>
      </c>
      <c r="AH93" s="133"/>
      <c r="AI93" s="133">
        <f>IFERROR(VLOOKUP($Z93,'Lookup 2024'!$A$2:$R$9,10,FALSE),"")</f>
        <v>1</v>
      </c>
      <c r="AJ93" s="133">
        <f>IFERROR(VLOOKUP($Z93,Lookup!$A$1:$P$20,11,FALSE),"")</f>
        <v>0</v>
      </c>
      <c r="AK93" s="133"/>
      <c r="AL93" s="133">
        <f>IFERROR(VLOOKUP($Z93,Lookup!$A$1:$P$20,13,FALSE),"")</f>
        <v>0</v>
      </c>
      <c r="AM93" s="133">
        <f>IFERROR(VLOOKUP($Z93,Lookup!$A$1:$P$20,14,FALSE),"")</f>
        <v>0</v>
      </c>
      <c r="AN93" s="133">
        <f>IFERROR(VLOOKUP($Z93,Lookup!$A$1:$P$20,15,FALSE),"")</f>
        <v>0</v>
      </c>
      <c r="AO93" s="133">
        <f>IFERROR(VLOOKUP($Z93,Lookup!$A$1:$P$20,16,FALSE),"")</f>
        <v>0</v>
      </c>
      <c r="AP93" s="133">
        <f>IFERROR(VLOOKUP($Z93,'Lookup 2024'!$A$2:$R$9,17,FALSE),"")</f>
        <v>1</v>
      </c>
      <c r="AQ93" s="129"/>
      <c r="AR93" s="129"/>
      <c r="AS93" s="135"/>
      <c r="AT93" s="135"/>
      <c r="AU93" s="136">
        <f t="shared" si="19"/>
        <v>0</v>
      </c>
      <c r="AV93" s="137" t="s">
        <v>1014</v>
      </c>
      <c r="AW93" s="138"/>
      <c r="AX93" s="135"/>
      <c r="AY93" s="135"/>
      <c r="AZ93" s="135"/>
      <c r="BA93" s="135"/>
      <c r="BB93" s="135"/>
      <c r="BC93" s="135"/>
      <c r="BD93" s="135"/>
      <c r="BE93" s="135"/>
      <c r="BF93" s="135"/>
      <c r="BG93" s="139"/>
      <c r="BH93" s="139"/>
      <c r="BI93" s="139"/>
      <c r="BJ93" s="139"/>
      <c r="BK93" s="139"/>
      <c r="BL93" s="139"/>
      <c r="BM93" s="139"/>
      <c r="BN93" s="139"/>
      <c r="BO93" s="139"/>
      <c r="BP93" s="139"/>
      <c r="BQ93" s="139"/>
      <c r="BR93" s="139"/>
      <c r="BS93" s="139"/>
      <c r="BT93" s="139"/>
      <c r="BU93" s="139"/>
      <c r="BV93" s="139"/>
      <c r="BW93" s="139"/>
      <c r="BX93" s="139"/>
      <c r="BY93" s="139"/>
      <c r="BZ93" s="139"/>
    </row>
    <row r="94" spans="1:78" ht="39.75" customHeight="1">
      <c r="A94" s="126" t="s">
        <v>362</v>
      </c>
      <c r="B94" s="127" t="s">
        <v>1283</v>
      </c>
      <c r="C94" s="127" t="s">
        <v>1284</v>
      </c>
      <c r="D94" s="128" t="s">
        <v>37</v>
      </c>
      <c r="E94" s="129" t="s">
        <v>40</v>
      </c>
      <c r="F94" s="129">
        <v>78213</v>
      </c>
      <c r="G94" s="129" t="s">
        <v>1285</v>
      </c>
      <c r="H94" s="130" t="s">
        <v>1286</v>
      </c>
      <c r="I94" s="129" t="s">
        <v>1038</v>
      </c>
      <c r="J94" s="131">
        <v>45266</v>
      </c>
      <c r="K94" s="103">
        <v>1202</v>
      </c>
      <c r="L94" s="94"/>
      <c r="M94" s="158">
        <v>300</v>
      </c>
      <c r="N94" s="94"/>
      <c r="O94" s="94"/>
      <c r="P94" s="94"/>
      <c r="Q94" s="94"/>
      <c r="R94" s="94"/>
      <c r="S94" s="94"/>
      <c r="T94" s="159">
        <f t="shared" si="3"/>
        <v>300</v>
      </c>
      <c r="U94" s="129" t="str">
        <f t="shared" si="4"/>
        <v>Received</v>
      </c>
      <c r="V94" s="98"/>
      <c r="W94" s="129" t="str">
        <f t="shared" si="5"/>
        <v/>
      </c>
      <c r="X94" s="94"/>
      <c r="Y94" s="132"/>
      <c r="Z94" s="133" t="str">
        <f t="shared" si="6"/>
        <v>Red</v>
      </c>
      <c r="AA94" s="133" t="str">
        <f>IFERROR(VLOOKUP($Z94,'Lookup 2024'!$A$2:$R$9,2,FALSE),"")</f>
        <v>Level 6</v>
      </c>
      <c r="AB94" s="133"/>
      <c r="AC94" s="134"/>
      <c r="AD94" s="133">
        <f>IFERROR(VLOOKUP($Z94,'Lookup 2024'!$A$2:$R$9,7,FALSE),"")</f>
        <v>0</v>
      </c>
      <c r="AE94" s="133"/>
      <c r="AF94" s="133">
        <f>IFERROR(VLOOKUP($Z94,'Lookup 2024'!$A$2:$R$9,8,FALSE),"")</f>
        <v>0</v>
      </c>
      <c r="AG94" s="133">
        <f>IFERROR(VLOOKUP($Z94,'Lookup 2024'!$A$2:$R$9,9,FALSE),"")</f>
        <v>0</v>
      </c>
      <c r="AH94" s="133"/>
      <c r="AI94" s="133">
        <f>IFERROR(VLOOKUP($Z94,'Lookup 2024'!$A$2:$R$9,10,FALSE),"")</f>
        <v>1</v>
      </c>
      <c r="AJ94" s="133">
        <f>IFERROR(VLOOKUP($Z94,Lookup!$A$1:$P$20,11,FALSE),"")</f>
        <v>0</v>
      </c>
      <c r="AK94" s="133"/>
      <c r="AL94" s="133">
        <f>IFERROR(VLOOKUP($Z94,Lookup!$A$1:$P$20,13,FALSE),"")</f>
        <v>0</v>
      </c>
      <c r="AM94" s="133">
        <f>IFERROR(VLOOKUP($Z94,Lookup!$A$1:$P$20,14,FALSE),"")</f>
        <v>0</v>
      </c>
      <c r="AN94" s="133">
        <f>IFERROR(VLOOKUP($Z94,Lookup!$A$1:$P$20,15,FALSE),"")</f>
        <v>0</v>
      </c>
      <c r="AO94" s="133">
        <f>IFERROR(VLOOKUP($Z94,Lookup!$A$1:$P$20,16,FALSE),"")</f>
        <v>0</v>
      </c>
      <c r="AP94" s="133">
        <f>IFERROR(VLOOKUP($Z94,'Lookup 2024'!$A$2:$R$9,17,FALSE),"")</f>
        <v>1</v>
      </c>
      <c r="AQ94" s="129"/>
      <c r="AR94" s="129"/>
      <c r="AS94" s="135"/>
      <c r="AT94" s="135"/>
      <c r="AU94" s="136">
        <f t="shared" si="19"/>
        <v>0</v>
      </c>
      <c r="AV94" s="137" t="s">
        <v>1014</v>
      </c>
      <c r="AW94" s="138"/>
      <c r="AX94" s="135"/>
      <c r="AY94" s="135"/>
      <c r="AZ94" s="135"/>
      <c r="BA94" s="135"/>
      <c r="BB94" s="135"/>
      <c r="BC94" s="135"/>
      <c r="BD94" s="135"/>
      <c r="BE94" s="135"/>
      <c r="BF94" s="135"/>
      <c r="BG94" s="139"/>
      <c r="BH94" s="139"/>
      <c r="BI94" s="139"/>
      <c r="BJ94" s="139"/>
      <c r="BK94" s="139"/>
      <c r="BL94" s="139"/>
      <c r="BM94" s="139"/>
      <c r="BN94" s="139"/>
      <c r="BO94" s="139"/>
      <c r="BP94" s="139"/>
      <c r="BQ94" s="139"/>
      <c r="BR94" s="139"/>
      <c r="BS94" s="139"/>
      <c r="BT94" s="139"/>
      <c r="BU94" s="139"/>
      <c r="BV94" s="139"/>
      <c r="BW94" s="139"/>
      <c r="BX94" s="139"/>
      <c r="BY94" s="139"/>
      <c r="BZ94" s="139"/>
    </row>
    <row r="95" spans="1:78" ht="39.75" customHeight="1">
      <c r="A95" s="126" t="s">
        <v>362</v>
      </c>
      <c r="B95" s="127" t="s">
        <v>1287</v>
      </c>
      <c r="C95" s="127" t="s">
        <v>1288</v>
      </c>
      <c r="D95" s="128" t="s">
        <v>37</v>
      </c>
      <c r="E95" s="129" t="s">
        <v>40</v>
      </c>
      <c r="F95" s="129">
        <v>78258</v>
      </c>
      <c r="G95" s="129" t="s">
        <v>837</v>
      </c>
      <c r="H95" s="130" t="s">
        <v>838</v>
      </c>
      <c r="I95" s="129" t="s">
        <v>325</v>
      </c>
      <c r="J95" s="131"/>
      <c r="K95" s="129"/>
      <c r="L95" s="94"/>
      <c r="M95" s="94"/>
      <c r="N95" s="94"/>
      <c r="O95" s="94"/>
      <c r="P95" s="94"/>
      <c r="Q95" s="94"/>
      <c r="R95" s="94"/>
      <c r="S95" s="94"/>
      <c r="T95" s="98">
        <f t="shared" si="3"/>
        <v>0</v>
      </c>
      <c r="U95" s="129" t="str">
        <f t="shared" si="4"/>
        <v>Received</v>
      </c>
      <c r="V95" s="98">
        <v>1000</v>
      </c>
      <c r="W95" s="129" t="str">
        <f t="shared" si="5"/>
        <v>Received</v>
      </c>
      <c r="X95" s="94"/>
      <c r="Y95" s="132"/>
      <c r="Z95" s="133" t="str">
        <f t="shared" si="6"/>
        <v>Trophy</v>
      </c>
      <c r="AA95" s="133" t="str">
        <f>IFERROR(VLOOKUP($Z95,'Lookup 2024'!$A$2:$R$9,2,FALSE),"")</f>
        <v>Level 4</v>
      </c>
      <c r="AB95" s="133"/>
      <c r="AC95" s="133"/>
      <c r="AD95" s="133">
        <f>IFERROR(VLOOKUP($Z95,'Lookup 2024'!$A$2:$R$9,7,FALSE),"")</f>
        <v>0</v>
      </c>
      <c r="AE95" s="133"/>
      <c r="AF95" s="133">
        <f>IFERROR(VLOOKUP($Z95,'Lookup 2024'!$A$2:$R$9,8,FALSE),"")</f>
        <v>2</v>
      </c>
      <c r="AG95" s="133">
        <f>IFERROR(VLOOKUP($Z95,'Lookup 2024'!$A$2:$R$9,9,FALSE),"")</f>
        <v>1</v>
      </c>
      <c r="AH95" s="133"/>
      <c r="AI95" s="133">
        <f>IFERROR(VLOOKUP($Z95,'Lookup 2024'!$A$2:$R$9,10,FALSE),"")</f>
        <v>2</v>
      </c>
      <c r="AJ95" s="133" t="str">
        <f>IFERROR(VLOOKUP($Z95,Lookup!$A$1:$P$20,11,FALSE),"")</f>
        <v>Yes</v>
      </c>
      <c r="AK95" s="133"/>
      <c r="AL95" s="133" t="str">
        <f>IFERROR(VLOOKUP($Z95,Lookup!$A$1:$P$20,13,FALSE),"")</f>
        <v>Yes</v>
      </c>
      <c r="AM95" s="133">
        <f>IFERROR(VLOOKUP($Z95,Lookup!$A$1:$P$20,14,FALSE),"")</f>
        <v>0</v>
      </c>
      <c r="AN95" s="133">
        <f>IFERROR(VLOOKUP($Z95,Lookup!$A$1:$P$20,15,FALSE),"")</f>
        <v>0</v>
      </c>
      <c r="AO95" s="133">
        <f>IFERROR(VLOOKUP($Z95,Lookup!$A$1:$P$20,16,FALSE),"")</f>
        <v>0</v>
      </c>
      <c r="AP95" s="133">
        <f>IFERROR(VLOOKUP($Z95,'Lookup 2024'!$A$2:$R$9,17,FALSE),"")</f>
        <v>2</v>
      </c>
      <c r="AQ95" s="129"/>
      <c r="AR95" s="150"/>
      <c r="AS95" s="150"/>
      <c r="AT95" s="150"/>
      <c r="AU95" s="143"/>
      <c r="AV95" s="150"/>
      <c r="AW95" s="160"/>
      <c r="AX95" s="150"/>
      <c r="AY95" s="135"/>
      <c r="AZ95" s="150"/>
      <c r="BA95" s="150"/>
      <c r="BB95" s="150"/>
      <c r="BC95" s="150"/>
      <c r="BD95" s="150"/>
      <c r="BE95" s="150"/>
      <c r="BF95" s="150"/>
      <c r="BG95" s="143"/>
      <c r="BH95" s="143"/>
      <c r="BI95" s="143"/>
      <c r="BJ95" s="143"/>
      <c r="BK95" s="143"/>
      <c r="BL95" s="143"/>
      <c r="BM95" s="143"/>
      <c r="BN95" s="143"/>
      <c r="BO95" s="143"/>
      <c r="BP95" s="143"/>
      <c r="BQ95" s="143"/>
      <c r="BR95" s="143"/>
      <c r="BS95" s="143"/>
      <c r="BT95" s="143"/>
      <c r="BU95" s="143"/>
      <c r="BV95" s="139"/>
      <c r="BW95" s="139"/>
      <c r="BX95" s="139"/>
      <c r="BY95" s="139"/>
      <c r="BZ95" s="139"/>
    </row>
    <row r="96" spans="1:78" ht="39.75" customHeight="1">
      <c r="A96" s="126" t="s">
        <v>362</v>
      </c>
      <c r="B96" s="128" t="s">
        <v>1289</v>
      </c>
      <c r="C96" s="128" t="s">
        <v>1290</v>
      </c>
      <c r="D96" s="128" t="s">
        <v>37</v>
      </c>
      <c r="E96" s="129" t="s">
        <v>40</v>
      </c>
      <c r="F96" s="129">
        <v>78258</v>
      </c>
      <c r="G96" s="129"/>
      <c r="H96" s="130" t="s">
        <v>1291</v>
      </c>
      <c r="I96" s="129" t="s">
        <v>996</v>
      </c>
      <c r="J96" s="131"/>
      <c r="K96" s="129"/>
      <c r="L96" s="94"/>
      <c r="M96" s="94"/>
      <c r="N96" s="94"/>
      <c r="O96" s="94"/>
      <c r="P96" s="94">
        <v>5000</v>
      </c>
      <c r="Q96" s="94"/>
      <c r="R96" s="94"/>
      <c r="S96" s="94"/>
      <c r="T96" s="98">
        <f t="shared" si="3"/>
        <v>5000</v>
      </c>
      <c r="U96" s="129" t="str">
        <f t="shared" si="4"/>
        <v>Received</v>
      </c>
      <c r="V96" s="98">
        <v>18240</v>
      </c>
      <c r="W96" s="129" t="str">
        <f t="shared" si="5"/>
        <v>Received</v>
      </c>
      <c r="X96" s="94"/>
      <c r="Y96" s="132"/>
      <c r="Z96" s="133" t="str">
        <f t="shared" si="6"/>
        <v>Silver</v>
      </c>
      <c r="AA96" s="133" t="str">
        <f>IFERROR(VLOOKUP($Z96,'Lookup 2024'!$A$2:$R$9,2,FALSE),"")</f>
        <v>Level 1</v>
      </c>
      <c r="AB96" s="133"/>
      <c r="AC96" s="133"/>
      <c r="AD96" s="133">
        <f>IFERROR(VLOOKUP($Z96,'Lookup 2024'!$A$2:$R$9,7,FALSE),"")</f>
        <v>4</v>
      </c>
      <c r="AE96" s="133"/>
      <c r="AF96" s="133">
        <f>IFERROR(VLOOKUP($Z96,'Lookup 2024'!$A$2:$R$9,8,FALSE),"")</f>
        <v>6</v>
      </c>
      <c r="AG96" s="133">
        <f>IFERROR(VLOOKUP($Z96,'Lookup 2024'!$A$2:$R$9,9,FALSE),"")</f>
        <v>4</v>
      </c>
      <c r="AH96" s="133"/>
      <c r="AI96" s="133">
        <f>IFERROR(VLOOKUP($Z96,'Lookup 2024'!$A$2:$R$9,10,FALSE),"")</f>
        <v>8</v>
      </c>
      <c r="AJ96" s="133" t="str">
        <f>IFERROR(VLOOKUP($Z96,Lookup!$A$1:$P$20,11,FALSE),"")</f>
        <v>Yes</v>
      </c>
      <c r="AK96" s="133"/>
      <c r="AL96" s="133" t="str">
        <f>IFERROR(VLOOKUP($Z96,Lookup!$A$1:$P$20,13,FALSE),"")</f>
        <v>Yes</v>
      </c>
      <c r="AM96" s="133" t="str">
        <f>IFERROR(VLOOKUP($Z96,Lookup!$A$1:$P$20,14,FALSE),"")</f>
        <v>Yes</v>
      </c>
      <c r="AN96" s="133" t="str">
        <f>IFERROR(VLOOKUP($Z96,Lookup!$A$1:$P$20,15,FALSE),"")</f>
        <v>Yes</v>
      </c>
      <c r="AO96" s="133">
        <f>IFERROR(VLOOKUP($Z96,Lookup!$A$1:$P$20,16,FALSE),"")</f>
        <v>4</v>
      </c>
      <c r="AP96" s="133">
        <f>IFERROR(VLOOKUP($Z96,'Lookup 2024'!$A$2:$R$9,17,FALSE),"")</f>
        <v>4</v>
      </c>
      <c r="AQ96" s="129"/>
      <c r="AR96" s="129"/>
      <c r="AS96" s="135"/>
      <c r="AT96" s="135"/>
      <c r="AU96" s="136">
        <f>P96</f>
        <v>5000</v>
      </c>
      <c r="AV96" s="137" t="s">
        <v>1292</v>
      </c>
      <c r="AW96" s="138"/>
      <c r="AX96" s="135"/>
      <c r="AY96" s="135"/>
      <c r="AZ96" s="135"/>
      <c r="BA96" s="135"/>
      <c r="BB96" s="135"/>
      <c r="BC96" s="135"/>
      <c r="BD96" s="135"/>
      <c r="BE96" s="135"/>
      <c r="BF96" s="135"/>
      <c r="BG96" s="139"/>
      <c r="BH96" s="139"/>
      <c r="BI96" s="139"/>
      <c r="BJ96" s="139"/>
      <c r="BK96" s="139"/>
      <c r="BL96" s="139"/>
      <c r="BM96" s="139"/>
      <c r="BN96" s="139"/>
      <c r="BO96" s="139"/>
      <c r="BP96" s="139"/>
      <c r="BQ96" s="139"/>
      <c r="BR96" s="139"/>
      <c r="BS96" s="139"/>
      <c r="BT96" s="139"/>
      <c r="BU96" s="139"/>
      <c r="BV96" s="139"/>
      <c r="BW96" s="139"/>
      <c r="BX96" s="139"/>
      <c r="BY96" s="139"/>
      <c r="BZ96" s="139"/>
    </row>
    <row r="97" spans="1:78" ht="39.75" customHeight="1">
      <c r="A97" s="126" t="s">
        <v>362</v>
      </c>
      <c r="B97" s="127" t="s">
        <v>1293</v>
      </c>
      <c r="C97" s="127" t="s">
        <v>1294</v>
      </c>
      <c r="D97" s="128" t="s">
        <v>140</v>
      </c>
      <c r="E97" s="129" t="s">
        <v>40</v>
      </c>
      <c r="F97" s="129">
        <v>75062</v>
      </c>
      <c r="G97" s="129" t="s">
        <v>1295</v>
      </c>
      <c r="H97" s="130"/>
      <c r="I97" s="129"/>
      <c r="J97" s="131">
        <v>45215</v>
      </c>
      <c r="K97" s="103">
        <v>8929</v>
      </c>
      <c r="L97" s="94"/>
      <c r="M97" s="94">
        <v>500</v>
      </c>
      <c r="N97" s="94"/>
      <c r="O97" s="94"/>
      <c r="P97" s="94"/>
      <c r="Q97" s="94"/>
      <c r="R97" s="94"/>
      <c r="S97" s="94"/>
      <c r="T97" s="98">
        <f t="shared" si="3"/>
        <v>500</v>
      </c>
      <c r="U97" s="129" t="str">
        <f t="shared" si="4"/>
        <v>Received</v>
      </c>
      <c r="V97" s="98"/>
      <c r="W97" s="129" t="str">
        <f t="shared" si="5"/>
        <v/>
      </c>
      <c r="X97" s="129"/>
      <c r="Y97" s="132"/>
      <c r="Z97" s="133" t="str">
        <f t="shared" si="6"/>
        <v>Blue</v>
      </c>
      <c r="AA97" s="133" t="str">
        <f>IFERROR(VLOOKUP($Z97,'Lookup 2024'!$A$2:$R$9,2,FALSE),"")</f>
        <v>Level 5</v>
      </c>
      <c r="AB97" s="133"/>
      <c r="AC97" s="134"/>
      <c r="AD97" s="133">
        <f>IFERROR(VLOOKUP($Z97,'Lookup 2024'!$A$2:$R$9,7,FALSE),"")</f>
        <v>0</v>
      </c>
      <c r="AE97" s="133"/>
      <c r="AF97" s="133">
        <f>IFERROR(VLOOKUP($Z97,'Lookup 2024'!$A$2:$R$9,8,FALSE),"")</f>
        <v>0</v>
      </c>
      <c r="AG97" s="133">
        <f>IFERROR(VLOOKUP($Z97,'Lookup 2024'!$A$2:$R$9,9,FALSE),"")</f>
        <v>1</v>
      </c>
      <c r="AH97" s="133"/>
      <c r="AI97" s="133">
        <f>IFERROR(VLOOKUP($Z97,'Lookup 2024'!$A$2:$R$9,10,FALSE),"")</f>
        <v>2</v>
      </c>
      <c r="AJ97" s="133">
        <f>IFERROR(VLOOKUP($Z97,Lookup!$A$1:$P$20,11,FALSE),"")</f>
        <v>0</v>
      </c>
      <c r="AK97" s="133"/>
      <c r="AL97" s="133">
        <f>IFERROR(VLOOKUP($Z97,Lookup!$A$1:$P$20,13,FALSE),"")</f>
        <v>0</v>
      </c>
      <c r="AM97" s="133">
        <f>IFERROR(VLOOKUP($Z97,Lookup!$A$1:$P$20,14,FALSE),"")</f>
        <v>0</v>
      </c>
      <c r="AN97" s="133">
        <f>IFERROR(VLOOKUP($Z97,Lookup!$A$1:$P$20,15,FALSE),"")</f>
        <v>0</v>
      </c>
      <c r="AO97" s="133">
        <f>IFERROR(VLOOKUP($Z97,Lookup!$A$1:$P$20,16,FALSE),"")</f>
        <v>0</v>
      </c>
      <c r="AP97" s="133">
        <f>IFERROR(VLOOKUP($Z97,'Lookup 2024'!$A$2:$R$9,17,FALSE),"")</f>
        <v>1</v>
      </c>
      <c r="AQ97" s="129"/>
      <c r="AR97" s="129"/>
      <c r="AS97" s="135"/>
      <c r="AT97" s="135"/>
      <c r="AU97" s="85"/>
      <c r="AV97" s="137"/>
      <c r="AW97" s="138"/>
      <c r="AX97" s="135"/>
      <c r="AY97" s="135"/>
      <c r="AZ97" s="135"/>
      <c r="BA97" s="135"/>
      <c r="BB97" s="135"/>
      <c r="BC97" s="135"/>
      <c r="BD97" s="135"/>
      <c r="BE97" s="135"/>
      <c r="BF97" s="135"/>
      <c r="BG97" s="139"/>
      <c r="BH97" s="139"/>
      <c r="BI97" s="139"/>
      <c r="BJ97" s="139"/>
      <c r="BK97" s="139"/>
      <c r="BL97" s="139"/>
      <c r="BM97" s="139"/>
      <c r="BN97" s="139"/>
      <c r="BO97" s="139"/>
      <c r="BP97" s="139"/>
      <c r="BQ97" s="139"/>
      <c r="BR97" s="139"/>
      <c r="BS97" s="139"/>
      <c r="BT97" s="139"/>
      <c r="BU97" s="139"/>
      <c r="BV97" s="139"/>
      <c r="BW97" s="139"/>
      <c r="BX97" s="139"/>
      <c r="BY97" s="139"/>
      <c r="BZ97" s="139"/>
    </row>
    <row r="98" spans="1:78" ht="39.75" customHeight="1">
      <c r="A98" s="126" t="s">
        <v>362</v>
      </c>
      <c r="B98" s="127" t="s">
        <v>1296</v>
      </c>
      <c r="C98" s="140" t="s">
        <v>1297</v>
      </c>
      <c r="D98" s="128" t="s">
        <v>1298</v>
      </c>
      <c r="E98" s="129" t="s">
        <v>40</v>
      </c>
      <c r="F98" s="129">
        <v>77505</v>
      </c>
      <c r="G98" s="129" t="s">
        <v>1299</v>
      </c>
      <c r="H98" s="130" t="s">
        <v>1300</v>
      </c>
      <c r="I98" s="129" t="s">
        <v>99</v>
      </c>
      <c r="J98" s="131"/>
      <c r="K98" s="129"/>
      <c r="L98" s="94"/>
      <c r="M98" s="94"/>
      <c r="N98" s="94"/>
      <c r="O98" s="94"/>
      <c r="P98" s="94"/>
      <c r="Q98" s="94"/>
      <c r="R98" s="94"/>
      <c r="S98" s="94"/>
      <c r="T98" s="98">
        <f t="shared" si="3"/>
        <v>0</v>
      </c>
      <c r="U98" s="129" t="str">
        <f t="shared" si="4"/>
        <v>Received</v>
      </c>
      <c r="V98" s="98">
        <v>10000</v>
      </c>
      <c r="W98" s="129" t="str">
        <f t="shared" si="5"/>
        <v>Received</v>
      </c>
      <c r="X98" s="94"/>
      <c r="Y98" s="132"/>
      <c r="Z98" s="133" t="str">
        <f t="shared" si="6"/>
        <v>Silver</v>
      </c>
      <c r="AA98" s="133" t="str">
        <f>IFERROR(VLOOKUP($Z98,'Lookup 2024'!$A$2:$R$9,2,FALSE),"")</f>
        <v>Level 1</v>
      </c>
      <c r="AB98" s="133"/>
      <c r="AC98" s="134"/>
      <c r="AD98" s="133">
        <f>IFERROR(VLOOKUP($Z98,'Lookup 2024'!$A$2:$R$9,7,FALSE),"")</f>
        <v>4</v>
      </c>
      <c r="AE98" s="133"/>
      <c r="AF98" s="133">
        <f>IFERROR(VLOOKUP($Z98,'Lookup 2024'!$A$2:$R$9,8,FALSE),"")</f>
        <v>6</v>
      </c>
      <c r="AG98" s="133">
        <f>IFERROR(VLOOKUP($Z98,'Lookup 2024'!$A$2:$R$9,9,FALSE),"")</f>
        <v>4</v>
      </c>
      <c r="AH98" s="133"/>
      <c r="AI98" s="133">
        <f>IFERROR(VLOOKUP($Z98,'Lookup 2024'!$A$2:$R$9,10,FALSE),"")</f>
        <v>8</v>
      </c>
      <c r="AJ98" s="133" t="str">
        <f>IFERROR(VLOOKUP($Z98,Lookup!$A$1:$P$20,11,FALSE),"")</f>
        <v>Yes</v>
      </c>
      <c r="AK98" s="133"/>
      <c r="AL98" s="133" t="str">
        <f>IFERROR(VLOOKUP($Z98,Lookup!$A$1:$P$20,13,FALSE),"")</f>
        <v>Yes</v>
      </c>
      <c r="AM98" s="133" t="str">
        <f>IFERROR(VLOOKUP($Z98,Lookup!$A$1:$P$20,14,FALSE),"")</f>
        <v>Yes</v>
      </c>
      <c r="AN98" s="133" t="str">
        <f>IFERROR(VLOOKUP($Z98,Lookup!$A$1:$P$20,15,FALSE),"")</f>
        <v>Yes</v>
      </c>
      <c r="AO98" s="133">
        <f>IFERROR(VLOOKUP($Z98,Lookup!$A$1:$P$20,16,FALSE),"")</f>
        <v>4</v>
      </c>
      <c r="AP98" s="133">
        <f>IFERROR(VLOOKUP($Z98,'Lookup 2024'!$A$2:$R$9,17,FALSE),"")</f>
        <v>4</v>
      </c>
      <c r="AQ98" s="129"/>
      <c r="AR98" s="129"/>
      <c r="AS98" s="135"/>
      <c r="AT98" s="135"/>
      <c r="AU98" s="136">
        <f t="shared" ref="AU98:AU99" si="20">P98</f>
        <v>0</v>
      </c>
      <c r="AV98" s="137" t="s">
        <v>1301</v>
      </c>
      <c r="AW98" s="138"/>
      <c r="AX98" s="135"/>
      <c r="AY98" s="135"/>
      <c r="AZ98" s="135"/>
      <c r="BA98" s="135"/>
      <c r="BB98" s="135">
        <v>1</v>
      </c>
      <c r="BC98" s="135"/>
      <c r="BD98" s="135">
        <v>3</v>
      </c>
      <c r="BE98" s="135"/>
      <c r="BF98" s="135"/>
      <c r="BG98" s="143"/>
      <c r="BH98" s="143"/>
      <c r="BI98" s="143"/>
      <c r="BJ98" s="143"/>
      <c r="BK98" s="143"/>
      <c r="BL98" s="143"/>
      <c r="BM98" s="143"/>
      <c r="BN98" s="143"/>
      <c r="BO98" s="143"/>
      <c r="BP98" s="143"/>
      <c r="BQ98" s="143"/>
      <c r="BR98" s="143"/>
      <c r="BS98" s="143"/>
      <c r="BT98" s="143"/>
      <c r="BU98" s="143"/>
      <c r="BV98" s="139"/>
      <c r="BW98" s="139"/>
      <c r="BX98" s="139"/>
      <c r="BY98" s="139"/>
      <c r="BZ98" s="139"/>
    </row>
    <row r="99" spans="1:78" ht="39.75" customHeight="1">
      <c r="A99" s="126" t="s">
        <v>362</v>
      </c>
      <c r="B99" s="127" t="s">
        <v>1302</v>
      </c>
      <c r="C99" s="127" t="s">
        <v>1303</v>
      </c>
      <c r="D99" s="128" t="s">
        <v>37</v>
      </c>
      <c r="E99" s="129" t="s">
        <v>40</v>
      </c>
      <c r="F99" s="129">
        <v>78232</v>
      </c>
      <c r="G99" s="129" t="s">
        <v>1304</v>
      </c>
      <c r="H99" s="130"/>
      <c r="I99" s="129" t="s">
        <v>220</v>
      </c>
      <c r="J99" s="131"/>
      <c r="K99" s="129"/>
      <c r="L99" s="94"/>
      <c r="M99" s="94"/>
      <c r="N99" s="94"/>
      <c r="O99" s="94"/>
      <c r="P99" s="94"/>
      <c r="Q99" s="94"/>
      <c r="R99" s="94"/>
      <c r="S99" s="94"/>
      <c r="T99" s="98">
        <f t="shared" si="3"/>
        <v>0</v>
      </c>
      <c r="U99" s="129" t="str">
        <f t="shared" si="4"/>
        <v>Received</v>
      </c>
      <c r="V99" s="98">
        <v>600</v>
      </c>
      <c r="W99" s="129" t="str">
        <f t="shared" si="5"/>
        <v>Received</v>
      </c>
      <c r="X99" s="94"/>
      <c r="Y99" s="132"/>
      <c r="Z99" s="133" t="str">
        <f t="shared" si="6"/>
        <v>Blue</v>
      </c>
      <c r="AA99" s="133" t="str">
        <f>IFERROR(VLOOKUP($Z99,'Lookup 2024'!$A$2:$R$9,2,FALSE),"")</f>
        <v>Level 5</v>
      </c>
      <c r="AB99" s="133"/>
      <c r="AC99" s="134"/>
      <c r="AD99" s="133">
        <f>IFERROR(VLOOKUP($Z99,'Lookup 2024'!$A$2:$R$9,7,FALSE),"")</f>
        <v>0</v>
      </c>
      <c r="AE99" s="133"/>
      <c r="AF99" s="133">
        <f>IFERROR(VLOOKUP($Z99,'Lookup 2024'!$A$2:$R$9,8,FALSE),"")</f>
        <v>0</v>
      </c>
      <c r="AG99" s="133">
        <f>IFERROR(VLOOKUP($Z99,'Lookup 2024'!$A$2:$R$9,9,FALSE),"")</f>
        <v>1</v>
      </c>
      <c r="AH99" s="133"/>
      <c r="AI99" s="133">
        <f>IFERROR(VLOOKUP($Z99,'Lookup 2024'!$A$2:$R$9,10,FALSE),"")</f>
        <v>2</v>
      </c>
      <c r="AJ99" s="133">
        <f>IFERROR(VLOOKUP($Z99,Lookup!$A$1:$P$20,11,FALSE),"")</f>
        <v>0</v>
      </c>
      <c r="AK99" s="133"/>
      <c r="AL99" s="133">
        <f>IFERROR(VLOOKUP($Z99,Lookup!$A$1:$P$20,13,FALSE),"")</f>
        <v>0</v>
      </c>
      <c r="AM99" s="133">
        <f>IFERROR(VLOOKUP($Z99,Lookup!$A$1:$P$20,14,FALSE),"")</f>
        <v>0</v>
      </c>
      <c r="AN99" s="133">
        <f>IFERROR(VLOOKUP($Z99,Lookup!$A$1:$P$20,15,FALSE),"")</f>
        <v>0</v>
      </c>
      <c r="AO99" s="133">
        <f>IFERROR(VLOOKUP($Z99,Lookup!$A$1:$P$20,16,FALSE),"")</f>
        <v>0</v>
      </c>
      <c r="AP99" s="133">
        <f>IFERROR(VLOOKUP($Z99,'Lookup 2024'!$A$2:$R$9,17,FALSE),"")</f>
        <v>1</v>
      </c>
      <c r="AQ99" s="129"/>
      <c r="AR99" s="129"/>
      <c r="AS99" s="135"/>
      <c r="AT99" s="135"/>
      <c r="AU99" s="136">
        <f t="shared" si="20"/>
        <v>0</v>
      </c>
      <c r="AV99" s="137" t="s">
        <v>1305</v>
      </c>
      <c r="AW99" s="133"/>
      <c r="AX99" s="129"/>
      <c r="AY99" s="129"/>
      <c r="AZ99" s="147"/>
      <c r="BA99" s="129"/>
      <c r="BB99" s="129"/>
      <c r="BC99" s="135"/>
      <c r="BD99" s="135"/>
      <c r="BE99" s="135"/>
      <c r="BF99" s="135"/>
      <c r="BG99" s="139"/>
      <c r="BH99" s="139"/>
      <c r="BI99" s="139"/>
      <c r="BJ99" s="139"/>
      <c r="BK99" s="139"/>
      <c r="BL99" s="139"/>
      <c r="BM99" s="139"/>
      <c r="BN99" s="139"/>
      <c r="BO99" s="139"/>
      <c r="BP99" s="139"/>
      <c r="BQ99" s="139"/>
      <c r="BR99" s="139"/>
      <c r="BS99" s="139"/>
      <c r="BT99" s="139"/>
      <c r="BU99" s="139"/>
      <c r="BV99" s="139"/>
      <c r="BW99" s="139"/>
      <c r="BX99" s="139"/>
      <c r="BY99" s="139"/>
      <c r="BZ99" s="139"/>
    </row>
    <row r="100" spans="1:78" ht="39.75" customHeight="1">
      <c r="A100" s="126" t="s">
        <v>362</v>
      </c>
      <c r="B100" s="127" t="s">
        <v>1306</v>
      </c>
      <c r="C100" s="127" t="s">
        <v>1307</v>
      </c>
      <c r="D100" s="128" t="s">
        <v>37</v>
      </c>
      <c r="E100" s="129" t="s">
        <v>38</v>
      </c>
      <c r="F100" s="129"/>
      <c r="G100" s="129" t="s">
        <v>1308</v>
      </c>
      <c r="H100" s="161" t="s">
        <v>1309</v>
      </c>
      <c r="I100" s="129" t="s">
        <v>560</v>
      </c>
      <c r="J100" s="131">
        <v>45296</v>
      </c>
      <c r="K100" s="129">
        <v>1372</v>
      </c>
      <c r="L100" s="94"/>
      <c r="M100" s="94">
        <v>1000</v>
      </c>
      <c r="N100" s="94"/>
      <c r="O100" s="94"/>
      <c r="P100" s="94"/>
      <c r="Q100" s="94"/>
      <c r="R100" s="94"/>
      <c r="S100" s="94"/>
      <c r="T100" s="98">
        <f t="shared" si="3"/>
        <v>1000</v>
      </c>
      <c r="U100" s="129" t="str">
        <f t="shared" si="4"/>
        <v>Received</v>
      </c>
      <c r="V100" s="98"/>
      <c r="W100" s="129" t="str">
        <f t="shared" si="5"/>
        <v/>
      </c>
      <c r="X100" s="129"/>
      <c r="Y100" s="132"/>
      <c r="Z100" s="133" t="str">
        <f t="shared" si="6"/>
        <v>Trophy</v>
      </c>
      <c r="AA100" s="133" t="str">
        <f>IFERROR(VLOOKUP($Z100,'Lookup 2024'!$A$2:$R$9,2,FALSE),"")</f>
        <v>Level 4</v>
      </c>
      <c r="AB100" s="133"/>
      <c r="AC100" s="134"/>
      <c r="AD100" s="133">
        <f>IFERROR(VLOOKUP($Z100,'Lookup 2024'!$A$2:$R$9,7,FALSE),"")</f>
        <v>0</v>
      </c>
      <c r="AE100" s="133"/>
      <c r="AF100" s="133">
        <f>IFERROR(VLOOKUP($Z100,'Lookup 2024'!$A$2:$R$9,8,FALSE),"")</f>
        <v>2</v>
      </c>
      <c r="AG100" s="133">
        <f>IFERROR(VLOOKUP($Z100,'Lookup 2024'!$A$2:$R$9,9,FALSE),"")</f>
        <v>1</v>
      </c>
      <c r="AH100" s="133"/>
      <c r="AI100" s="133">
        <f>IFERROR(VLOOKUP($Z100,'Lookup 2024'!$A$2:$R$9,10,FALSE),"")</f>
        <v>2</v>
      </c>
      <c r="AJ100" s="133" t="str">
        <f>IFERROR(VLOOKUP($Z100,Lookup!$A$1:$P$20,11,FALSE),"")</f>
        <v>Yes</v>
      </c>
      <c r="AK100" s="133"/>
      <c r="AL100" s="133" t="str">
        <f>IFERROR(VLOOKUP($Z100,Lookup!$A$1:$P$20,13,FALSE),"")</f>
        <v>Yes</v>
      </c>
      <c r="AM100" s="133">
        <f>IFERROR(VLOOKUP($Z100,Lookup!$A$1:$P$20,14,FALSE),"")</f>
        <v>0</v>
      </c>
      <c r="AN100" s="133">
        <f>IFERROR(VLOOKUP($Z100,Lookup!$A$1:$P$20,15,FALSE),"")</f>
        <v>0</v>
      </c>
      <c r="AO100" s="133">
        <f>IFERROR(VLOOKUP($Z100,Lookup!$A$1:$P$20,16,FALSE),"")</f>
        <v>0</v>
      </c>
      <c r="AP100" s="133">
        <f>IFERROR(VLOOKUP($Z100,'Lookup 2024'!$A$2:$R$9,17,FALSE),"")</f>
        <v>2</v>
      </c>
      <c r="AQ100" s="129"/>
      <c r="AR100" s="129"/>
      <c r="AS100" s="135"/>
      <c r="AT100" s="135"/>
      <c r="AU100" s="85"/>
      <c r="AV100" s="137"/>
      <c r="AW100" s="138"/>
      <c r="AX100" s="135"/>
      <c r="AY100" s="135"/>
      <c r="AZ100" s="135"/>
      <c r="BA100" s="135"/>
      <c r="BB100" s="135"/>
      <c r="BC100" s="135"/>
      <c r="BD100" s="135"/>
      <c r="BE100" s="135"/>
      <c r="BF100" s="135"/>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row>
    <row r="101" spans="1:78" ht="39.75" customHeight="1">
      <c r="A101" s="126" t="s">
        <v>362</v>
      </c>
      <c r="B101" s="127" t="s">
        <v>168</v>
      </c>
      <c r="C101" s="127" t="s">
        <v>1310</v>
      </c>
      <c r="D101" s="128" t="s">
        <v>37</v>
      </c>
      <c r="E101" s="129" t="s">
        <v>40</v>
      </c>
      <c r="F101" s="129">
        <v>78216</v>
      </c>
      <c r="G101" s="129" t="s">
        <v>1311</v>
      </c>
      <c r="H101" s="130"/>
      <c r="I101" s="129"/>
      <c r="J101" s="131"/>
      <c r="K101" s="129">
        <v>1302</v>
      </c>
      <c r="L101" s="94"/>
      <c r="M101" s="94"/>
      <c r="N101" s="94"/>
      <c r="O101" s="158">
        <v>12000</v>
      </c>
      <c r="P101" s="94"/>
      <c r="Q101" s="94"/>
      <c r="R101" s="94"/>
      <c r="S101" s="94"/>
      <c r="T101" s="159">
        <f t="shared" si="3"/>
        <v>12000</v>
      </c>
      <c r="U101" s="129" t="str">
        <f t="shared" si="4"/>
        <v>Received</v>
      </c>
      <c r="V101" s="98"/>
      <c r="W101" s="129" t="str">
        <f t="shared" si="5"/>
        <v/>
      </c>
      <c r="X101" s="129"/>
      <c r="Y101" s="132"/>
      <c r="Z101" s="133" t="str">
        <f t="shared" si="6"/>
        <v>Silver</v>
      </c>
      <c r="AA101" s="133" t="str">
        <f>IFERROR(VLOOKUP($Z101,'Lookup 2024'!$A$2:$R$9,2,FALSE),"")</f>
        <v>Level 1</v>
      </c>
      <c r="AB101" s="133"/>
      <c r="AC101" s="134"/>
      <c r="AD101" s="133">
        <f>IFERROR(VLOOKUP($Z101,'Lookup 2024'!$A$2:$R$9,7,FALSE),"")</f>
        <v>4</v>
      </c>
      <c r="AE101" s="133"/>
      <c r="AF101" s="133">
        <f>IFERROR(VLOOKUP($Z101,'Lookup 2024'!$A$2:$R$9,8,FALSE),"")</f>
        <v>6</v>
      </c>
      <c r="AG101" s="133">
        <f>IFERROR(VLOOKUP($Z101,'Lookup 2024'!$A$2:$R$9,9,FALSE),"")</f>
        <v>4</v>
      </c>
      <c r="AH101" s="133"/>
      <c r="AI101" s="133">
        <f>IFERROR(VLOOKUP($Z101,'Lookup 2024'!$A$2:$R$9,10,FALSE),"")</f>
        <v>8</v>
      </c>
      <c r="AJ101" s="133" t="str">
        <f>IFERROR(VLOOKUP($Z101,Lookup!$A$1:$P$20,11,FALSE),"")</f>
        <v>Yes</v>
      </c>
      <c r="AK101" s="133"/>
      <c r="AL101" s="133" t="str">
        <f>IFERROR(VLOOKUP($Z101,Lookup!$A$1:$P$20,13,FALSE),"")</f>
        <v>Yes</v>
      </c>
      <c r="AM101" s="133" t="str">
        <f>IFERROR(VLOOKUP($Z101,Lookup!$A$1:$P$20,14,FALSE),"")</f>
        <v>Yes</v>
      </c>
      <c r="AN101" s="133" t="str">
        <f>IFERROR(VLOOKUP($Z101,Lookup!$A$1:$P$20,15,FALSE),"")</f>
        <v>Yes</v>
      </c>
      <c r="AO101" s="133">
        <f>IFERROR(VLOOKUP($Z101,Lookup!$A$1:$P$20,16,FALSE),"")</f>
        <v>4</v>
      </c>
      <c r="AP101" s="133">
        <f>IFERROR(VLOOKUP($Z101,'Lookup 2024'!$A$2:$R$9,17,FALSE),"")</f>
        <v>4</v>
      </c>
      <c r="AQ101" s="129"/>
      <c r="AR101" s="129"/>
      <c r="AS101" s="135"/>
      <c r="AT101" s="135"/>
      <c r="AU101" s="148"/>
      <c r="AV101" s="162"/>
      <c r="AW101" s="160"/>
      <c r="AX101" s="150"/>
      <c r="AY101" s="150"/>
      <c r="AZ101" s="150"/>
      <c r="BA101" s="150"/>
      <c r="BB101" s="150"/>
      <c r="BC101" s="150"/>
      <c r="BD101" s="150"/>
      <c r="BE101" s="150"/>
      <c r="BF101" s="150"/>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row>
    <row r="102" spans="1:78" ht="39.75" customHeight="1">
      <c r="A102" s="126" t="s">
        <v>362</v>
      </c>
      <c r="B102" s="127" t="s">
        <v>1312</v>
      </c>
      <c r="C102" s="127" t="s">
        <v>1313</v>
      </c>
      <c r="D102" s="128" t="s">
        <v>37</v>
      </c>
      <c r="E102" s="129" t="s">
        <v>38</v>
      </c>
      <c r="F102" s="129">
        <v>78220</v>
      </c>
      <c r="G102" s="129"/>
      <c r="H102" s="130"/>
      <c r="I102" s="129" t="s">
        <v>1314</v>
      </c>
      <c r="J102" s="131">
        <v>45299</v>
      </c>
      <c r="K102" s="129">
        <v>1347</v>
      </c>
      <c r="L102" s="94"/>
      <c r="M102" s="94">
        <v>250</v>
      </c>
      <c r="N102" s="94"/>
      <c r="O102" s="94"/>
      <c r="P102" s="94"/>
      <c r="Q102" s="94"/>
      <c r="R102" s="94"/>
      <c r="S102" s="94"/>
      <c r="T102" s="98">
        <f t="shared" si="3"/>
        <v>250</v>
      </c>
      <c r="U102" s="129" t="str">
        <f t="shared" si="4"/>
        <v>Received</v>
      </c>
      <c r="V102" s="98"/>
      <c r="W102" s="129" t="str">
        <f t="shared" si="5"/>
        <v/>
      </c>
      <c r="X102" s="129"/>
      <c r="Y102" s="132"/>
      <c r="Z102" s="133" t="str">
        <f t="shared" si="6"/>
        <v>Red</v>
      </c>
      <c r="AA102" s="133" t="str">
        <f>IFERROR(VLOOKUP($Z102,'Lookup 2024'!$A$2:$R$9,2,FALSE),"")</f>
        <v>Level 6</v>
      </c>
      <c r="AB102" s="133"/>
      <c r="AC102" s="134"/>
      <c r="AD102" s="133">
        <f>IFERROR(VLOOKUP($Z102,'Lookup 2024'!$A$2:$R$9,7,FALSE),"")</f>
        <v>0</v>
      </c>
      <c r="AE102" s="133"/>
      <c r="AF102" s="133">
        <f>IFERROR(VLOOKUP($Z102,'Lookup 2024'!$A$2:$R$9,8,FALSE),"")</f>
        <v>0</v>
      </c>
      <c r="AG102" s="133">
        <f>IFERROR(VLOOKUP($Z102,'Lookup 2024'!$A$2:$R$9,9,FALSE),"")</f>
        <v>0</v>
      </c>
      <c r="AH102" s="133"/>
      <c r="AI102" s="133">
        <f>IFERROR(VLOOKUP($Z102,'Lookup 2024'!$A$2:$R$9,10,FALSE),"")</f>
        <v>1</v>
      </c>
      <c r="AJ102" s="133">
        <f>IFERROR(VLOOKUP($Z102,Lookup!$A$1:$P$20,11,FALSE),"")</f>
        <v>0</v>
      </c>
      <c r="AK102" s="133"/>
      <c r="AL102" s="133">
        <f>IFERROR(VLOOKUP($Z102,Lookup!$A$1:$P$20,13,FALSE),"")</f>
        <v>0</v>
      </c>
      <c r="AM102" s="133">
        <f>IFERROR(VLOOKUP($Z102,Lookup!$A$1:$P$20,14,FALSE),"")</f>
        <v>0</v>
      </c>
      <c r="AN102" s="133">
        <f>IFERROR(VLOOKUP($Z102,Lookup!$A$1:$P$20,15,FALSE),"")</f>
        <v>0</v>
      </c>
      <c r="AO102" s="133">
        <f>IFERROR(VLOOKUP($Z102,Lookup!$A$1:$P$20,16,FALSE),"")</f>
        <v>0</v>
      </c>
      <c r="AP102" s="133">
        <f>IFERROR(VLOOKUP($Z102,'Lookup 2024'!$A$2:$R$9,17,FALSE),"")</f>
        <v>1</v>
      </c>
      <c r="AQ102" s="129"/>
      <c r="AR102" s="129"/>
      <c r="AS102" s="135"/>
      <c r="AT102" s="135"/>
      <c r="AU102" s="85"/>
      <c r="AV102" s="137"/>
      <c r="AW102" s="138"/>
      <c r="AX102" s="135"/>
      <c r="AY102" s="135"/>
      <c r="AZ102" s="135"/>
      <c r="BA102" s="135"/>
      <c r="BB102" s="135"/>
      <c r="BC102" s="135"/>
      <c r="BD102" s="135"/>
      <c r="BE102" s="135"/>
      <c r="BF102" s="135"/>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row>
    <row r="103" spans="1:78" ht="18" customHeight="1">
      <c r="A103" s="126" t="s">
        <v>362</v>
      </c>
      <c r="B103" s="127" t="s">
        <v>1315</v>
      </c>
      <c r="C103" s="127" t="s">
        <v>1316</v>
      </c>
      <c r="D103" s="128" t="s">
        <v>37</v>
      </c>
      <c r="E103" s="129" t="s">
        <v>38</v>
      </c>
      <c r="F103" s="129">
        <v>78216</v>
      </c>
      <c r="G103" s="129" t="s">
        <v>1317</v>
      </c>
      <c r="H103" s="163" t="s">
        <v>1318</v>
      </c>
      <c r="I103" s="129"/>
      <c r="J103" s="131">
        <v>45314</v>
      </c>
      <c r="K103" s="129">
        <v>1431</v>
      </c>
      <c r="L103" s="94"/>
      <c r="M103" s="94">
        <v>1000</v>
      </c>
      <c r="N103" s="94"/>
      <c r="O103" s="94"/>
      <c r="P103" s="94"/>
      <c r="Q103" s="94"/>
      <c r="R103" s="94"/>
      <c r="S103" s="94"/>
      <c r="T103" s="98">
        <f t="shared" si="3"/>
        <v>1000</v>
      </c>
      <c r="U103" s="129" t="str">
        <f t="shared" si="4"/>
        <v>Received</v>
      </c>
      <c r="V103" s="98"/>
      <c r="W103" s="129" t="str">
        <f t="shared" si="5"/>
        <v/>
      </c>
      <c r="X103" s="129"/>
      <c r="Y103" s="132"/>
      <c r="Z103" s="133" t="str">
        <f t="shared" si="6"/>
        <v>Trophy</v>
      </c>
      <c r="AA103" s="133" t="str">
        <f>IFERROR(VLOOKUP($Z103,'Lookup 2024'!$A$2:$R$9,2,FALSE),"")</f>
        <v>Level 4</v>
      </c>
      <c r="AB103" s="133"/>
      <c r="AC103" s="134"/>
      <c r="AD103" s="133">
        <f>IFERROR(VLOOKUP($Z103,'Lookup 2024'!$A$2:$R$9,7,FALSE),"")</f>
        <v>0</v>
      </c>
      <c r="AE103" s="133"/>
      <c r="AF103" s="133">
        <f>IFERROR(VLOOKUP($Z103,'Lookup 2024'!$A$2:$R$9,8,FALSE),"")</f>
        <v>2</v>
      </c>
      <c r="AG103" s="133">
        <f>IFERROR(VLOOKUP($Z103,'Lookup 2024'!$A$2:$R$9,9,FALSE),"")</f>
        <v>1</v>
      </c>
      <c r="AH103" s="133"/>
      <c r="AI103" s="133">
        <f>IFERROR(VLOOKUP($Z103,'Lookup 2024'!$A$2:$R$9,10,FALSE),"")</f>
        <v>2</v>
      </c>
      <c r="AJ103" s="133" t="str">
        <f>IFERROR(VLOOKUP($Z103,Lookup!$A$1:$P$20,11,FALSE),"")</f>
        <v>Yes</v>
      </c>
      <c r="AK103" s="133"/>
      <c r="AL103" s="133" t="str">
        <f>IFERROR(VLOOKUP($Z103,Lookup!$A$1:$P$20,13,FALSE),"")</f>
        <v>Yes</v>
      </c>
      <c r="AM103" s="133">
        <f>IFERROR(VLOOKUP($Z103,Lookup!$A$1:$P$20,14,FALSE),"")</f>
        <v>0</v>
      </c>
      <c r="AN103" s="133">
        <f>IFERROR(VLOOKUP($Z103,Lookup!$A$1:$P$20,15,FALSE),"")</f>
        <v>0</v>
      </c>
      <c r="AO103" s="133">
        <f>IFERROR(VLOOKUP($Z103,Lookup!$A$1:$P$20,16,FALSE),"")</f>
        <v>0</v>
      </c>
      <c r="AP103" s="133">
        <f>IFERROR(VLOOKUP($Z103,'Lookup 2024'!$A$2:$R$9,17,FALSE),"")</f>
        <v>2</v>
      </c>
      <c r="AQ103" s="129"/>
      <c r="AR103" s="129"/>
      <c r="AS103" s="135"/>
      <c r="AT103" s="135"/>
      <c r="AU103" s="85"/>
      <c r="AV103" s="137"/>
      <c r="AW103" s="138"/>
      <c r="AX103" s="135"/>
      <c r="AY103" s="135"/>
      <c r="AZ103" s="135"/>
      <c r="BA103" s="135"/>
      <c r="BB103" s="135"/>
      <c r="BC103" s="135"/>
      <c r="BD103" s="135"/>
      <c r="BE103" s="135"/>
      <c r="BF103" s="135"/>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row>
    <row r="104" spans="1:78" ht="39.75" customHeight="1">
      <c r="A104" s="126" t="s">
        <v>362</v>
      </c>
      <c r="B104" s="127" t="s">
        <v>10</v>
      </c>
      <c r="C104" s="127" t="s">
        <v>1319</v>
      </c>
      <c r="D104" s="128" t="s">
        <v>37</v>
      </c>
      <c r="E104" s="129" t="s">
        <v>38</v>
      </c>
      <c r="F104" s="129">
        <v>78232</v>
      </c>
      <c r="G104" s="129" t="s">
        <v>1320</v>
      </c>
      <c r="H104" s="163" t="s">
        <v>1321</v>
      </c>
      <c r="I104" s="129" t="s">
        <v>1322</v>
      </c>
      <c r="J104" s="131"/>
      <c r="K104" s="129">
        <v>1431</v>
      </c>
      <c r="L104" s="94"/>
      <c r="M104" s="94">
        <v>250</v>
      </c>
      <c r="N104" s="94"/>
      <c r="O104" s="94"/>
      <c r="P104" s="94"/>
      <c r="Q104" s="94"/>
      <c r="R104" s="94"/>
      <c r="S104" s="94"/>
      <c r="T104" s="98">
        <f t="shared" si="3"/>
        <v>250</v>
      </c>
      <c r="U104" s="129" t="str">
        <f t="shared" si="4"/>
        <v>Received</v>
      </c>
      <c r="V104" s="98"/>
      <c r="W104" s="129" t="str">
        <f t="shared" si="5"/>
        <v/>
      </c>
      <c r="X104" s="129"/>
      <c r="Y104" s="132"/>
      <c r="Z104" s="133" t="str">
        <f t="shared" si="6"/>
        <v>Red</v>
      </c>
      <c r="AA104" s="133" t="str">
        <f>IFERROR(VLOOKUP($Z104,'Lookup 2024'!$A$2:$R$9,2,FALSE),"")</f>
        <v>Level 6</v>
      </c>
      <c r="AB104" s="133"/>
      <c r="AC104" s="134"/>
      <c r="AD104" s="133">
        <f>IFERROR(VLOOKUP($Z104,'Lookup 2024'!$A$2:$R$9,7,FALSE),"")</f>
        <v>0</v>
      </c>
      <c r="AE104" s="133"/>
      <c r="AF104" s="133">
        <f>IFERROR(VLOOKUP($Z104,'Lookup 2024'!$A$2:$R$9,8,FALSE),"")</f>
        <v>0</v>
      </c>
      <c r="AG104" s="133">
        <f>IFERROR(VLOOKUP($Z104,'Lookup 2024'!$A$2:$R$9,9,FALSE),"")</f>
        <v>0</v>
      </c>
      <c r="AH104" s="133"/>
      <c r="AI104" s="133">
        <f>IFERROR(VLOOKUP($Z104,'Lookup 2024'!$A$2:$R$9,10,FALSE),"")</f>
        <v>1</v>
      </c>
      <c r="AJ104" s="133">
        <f>IFERROR(VLOOKUP($Z104,Lookup!$A$1:$P$20,11,FALSE),"")</f>
        <v>0</v>
      </c>
      <c r="AK104" s="133"/>
      <c r="AL104" s="133">
        <f>IFERROR(VLOOKUP($Z104,Lookup!$A$1:$P$20,13,FALSE),"")</f>
        <v>0</v>
      </c>
      <c r="AM104" s="133">
        <f>IFERROR(VLOOKUP($Z104,Lookup!$A$1:$P$20,14,FALSE),"")</f>
        <v>0</v>
      </c>
      <c r="AN104" s="133">
        <f>IFERROR(VLOOKUP($Z104,Lookup!$A$1:$P$20,15,FALSE),"")</f>
        <v>0</v>
      </c>
      <c r="AO104" s="133">
        <f>IFERROR(VLOOKUP($Z104,Lookup!$A$1:$P$20,16,FALSE),"")</f>
        <v>0</v>
      </c>
      <c r="AP104" s="133">
        <f>IFERROR(VLOOKUP($Z104,'Lookup 2024'!$A$2:$R$9,17,FALSE),"")</f>
        <v>1</v>
      </c>
      <c r="AQ104" s="129"/>
      <c r="AR104" s="129"/>
      <c r="AS104" s="135"/>
      <c r="AT104" s="135"/>
      <c r="AU104" s="85"/>
      <c r="AV104" s="137"/>
      <c r="AW104" s="138"/>
      <c r="AX104" s="135"/>
      <c r="AY104" s="135"/>
      <c r="AZ104" s="135"/>
      <c r="BA104" s="135"/>
      <c r="BB104" s="135"/>
      <c r="BC104" s="135"/>
      <c r="BD104" s="135"/>
      <c r="BE104" s="135"/>
      <c r="BF104" s="135"/>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row>
    <row r="105" spans="1:78" ht="39.75" customHeight="1">
      <c r="A105" s="126" t="s">
        <v>362</v>
      </c>
      <c r="B105" s="127" t="s">
        <v>1323</v>
      </c>
      <c r="C105" s="127" t="s">
        <v>1324</v>
      </c>
      <c r="D105" s="128" t="s">
        <v>37</v>
      </c>
      <c r="E105" s="129" t="s">
        <v>38</v>
      </c>
      <c r="F105" s="129">
        <v>78216</v>
      </c>
      <c r="G105" s="129" t="s">
        <v>1325</v>
      </c>
      <c r="H105" s="163" t="s">
        <v>1326</v>
      </c>
      <c r="I105" s="129"/>
      <c r="J105" s="154"/>
      <c r="K105" s="129">
        <v>1431</v>
      </c>
      <c r="L105" s="94"/>
      <c r="M105" s="94">
        <v>2500</v>
      </c>
      <c r="N105" s="94"/>
      <c r="O105" s="94"/>
      <c r="P105" s="94"/>
      <c r="Q105" s="94"/>
      <c r="R105" s="94"/>
      <c r="S105" s="94"/>
      <c r="T105" s="98">
        <f t="shared" si="3"/>
        <v>2500</v>
      </c>
      <c r="U105" s="129" t="str">
        <f t="shared" si="4"/>
        <v>Received</v>
      </c>
      <c r="V105" s="98"/>
      <c r="W105" s="129" t="str">
        <f t="shared" si="5"/>
        <v/>
      </c>
      <c r="X105" s="129"/>
      <c r="Y105" s="132"/>
      <c r="Z105" s="133" t="str">
        <f t="shared" si="6"/>
        <v>Reserve</v>
      </c>
      <c r="AA105" s="133" t="str">
        <f>IFERROR(VLOOKUP($Z105,'Lookup 2024'!$A$2:$R$9,2,FALSE),"")</f>
        <v>Level 3</v>
      </c>
      <c r="AB105" s="133"/>
      <c r="AC105" s="134"/>
      <c r="AD105" s="133">
        <f>IFERROR(VLOOKUP($Z105,'Lookup 2024'!$A$2:$R$9,7,FALSE),"")</f>
        <v>0</v>
      </c>
      <c r="AE105" s="133"/>
      <c r="AF105" s="133">
        <f>IFERROR(VLOOKUP($Z105,'Lookup 2024'!$A$2:$R$9,8,FALSE),"")</f>
        <v>4</v>
      </c>
      <c r="AG105" s="133">
        <f>IFERROR(VLOOKUP($Z105,'Lookup 2024'!$A$2:$R$9,9,FALSE),"")</f>
        <v>2</v>
      </c>
      <c r="AH105" s="133"/>
      <c r="AI105" s="133">
        <f>IFERROR(VLOOKUP($Z105,'Lookup 2024'!$A$2:$R$9,10,FALSE),"")</f>
        <v>4</v>
      </c>
      <c r="AJ105" s="133" t="str">
        <f>IFERROR(VLOOKUP($Z105,Lookup!$A$1:$P$20,11,FALSE),"")</f>
        <v>Yes</v>
      </c>
      <c r="AK105" s="133"/>
      <c r="AL105" s="133" t="str">
        <f>IFERROR(VLOOKUP($Z105,Lookup!$A$1:$P$20,13,FALSE),"")</f>
        <v>Yes</v>
      </c>
      <c r="AM105" s="133">
        <f>IFERROR(VLOOKUP($Z105,Lookup!$A$1:$P$20,14,FALSE),"")</f>
        <v>0</v>
      </c>
      <c r="AN105" s="133">
        <f>IFERROR(VLOOKUP($Z105,Lookup!$A$1:$P$20,15,FALSE),"")</f>
        <v>0</v>
      </c>
      <c r="AO105" s="133">
        <f>IFERROR(VLOOKUP($Z105,Lookup!$A$1:$P$20,16,FALSE),"")</f>
        <v>0</v>
      </c>
      <c r="AP105" s="133">
        <f>IFERROR(VLOOKUP($Z105,'Lookup 2024'!$A$2:$R$9,17,FALSE),"")</f>
        <v>2</v>
      </c>
      <c r="AQ105" s="129"/>
      <c r="AR105" s="129"/>
      <c r="AS105" s="135"/>
      <c r="AT105" s="135"/>
      <c r="AU105" s="85"/>
      <c r="AV105" s="137"/>
      <c r="AW105" s="138"/>
      <c r="AX105" s="135"/>
      <c r="AY105" s="135"/>
      <c r="AZ105" s="135"/>
      <c r="BA105" s="135"/>
      <c r="BB105" s="135"/>
      <c r="BC105" s="135"/>
      <c r="BD105" s="135"/>
      <c r="BE105" s="135"/>
      <c r="BF105" s="135"/>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row>
    <row r="106" spans="1:78" ht="39.75" customHeight="1">
      <c r="A106" s="126" t="s">
        <v>362</v>
      </c>
      <c r="B106" s="127" t="s">
        <v>1327</v>
      </c>
      <c r="C106" s="127" t="s">
        <v>1328</v>
      </c>
      <c r="D106" s="128" t="s">
        <v>793</v>
      </c>
      <c r="E106" s="129" t="s">
        <v>38</v>
      </c>
      <c r="F106" s="129">
        <v>76063</v>
      </c>
      <c r="G106" s="129" t="s">
        <v>1329</v>
      </c>
      <c r="H106" s="163" t="s">
        <v>1330</v>
      </c>
      <c r="I106" s="129"/>
      <c r="J106" s="131">
        <v>45315</v>
      </c>
      <c r="K106" s="129">
        <v>1431</v>
      </c>
      <c r="L106" s="94"/>
      <c r="M106" s="94">
        <v>750</v>
      </c>
      <c r="N106" s="94"/>
      <c r="O106" s="94"/>
      <c r="P106" s="94"/>
      <c r="Q106" s="94"/>
      <c r="R106" s="94"/>
      <c r="S106" s="94"/>
      <c r="T106" s="98">
        <f t="shared" si="3"/>
        <v>750</v>
      </c>
      <c r="U106" s="129" t="str">
        <f t="shared" si="4"/>
        <v>Received</v>
      </c>
      <c r="V106" s="98"/>
      <c r="W106" s="129" t="str">
        <f t="shared" si="5"/>
        <v/>
      </c>
      <c r="X106" s="129"/>
      <c r="Y106" s="132"/>
      <c r="Z106" s="133" t="str">
        <f t="shared" si="6"/>
        <v>Blue</v>
      </c>
      <c r="AA106" s="133" t="str">
        <f>IFERROR(VLOOKUP($Z106,'Lookup 2024'!$A$2:$R$9,2,FALSE),"")</f>
        <v>Level 5</v>
      </c>
      <c r="AB106" s="133"/>
      <c r="AC106" s="134"/>
      <c r="AD106" s="133">
        <f>IFERROR(VLOOKUP($Z106,'Lookup 2024'!$A$2:$R$9,7,FALSE),"")</f>
        <v>0</v>
      </c>
      <c r="AE106" s="133"/>
      <c r="AF106" s="133">
        <f>IFERROR(VLOOKUP($Z106,'Lookup 2024'!$A$2:$R$9,8,FALSE),"")</f>
        <v>0</v>
      </c>
      <c r="AG106" s="133">
        <f>IFERROR(VLOOKUP($Z106,'Lookup 2024'!$A$2:$R$9,9,FALSE),"")</f>
        <v>1</v>
      </c>
      <c r="AH106" s="133"/>
      <c r="AI106" s="133">
        <f>IFERROR(VLOOKUP($Z106,'Lookup 2024'!$A$2:$R$9,10,FALSE),"")</f>
        <v>2</v>
      </c>
      <c r="AJ106" s="133">
        <f>IFERROR(VLOOKUP($Z106,Lookup!$A$1:$P$20,11,FALSE),"")</f>
        <v>0</v>
      </c>
      <c r="AK106" s="133"/>
      <c r="AL106" s="133">
        <f>IFERROR(VLOOKUP($Z106,Lookup!$A$1:$P$20,13,FALSE),"")</f>
        <v>0</v>
      </c>
      <c r="AM106" s="133">
        <f>IFERROR(VLOOKUP($Z106,Lookup!$A$1:$P$20,14,FALSE),"")</f>
        <v>0</v>
      </c>
      <c r="AN106" s="133">
        <f>IFERROR(VLOOKUP($Z106,Lookup!$A$1:$P$20,15,FALSE),"")</f>
        <v>0</v>
      </c>
      <c r="AO106" s="133">
        <f>IFERROR(VLOOKUP($Z106,Lookup!$A$1:$P$20,16,FALSE),"")</f>
        <v>0</v>
      </c>
      <c r="AP106" s="133">
        <f>IFERROR(VLOOKUP($Z106,'Lookup 2024'!$A$2:$R$9,17,FALSE),"")</f>
        <v>1</v>
      </c>
      <c r="AQ106" s="129"/>
      <c r="AR106" s="129"/>
      <c r="AS106" s="135"/>
      <c r="AT106" s="135"/>
      <c r="AU106" s="85"/>
      <c r="AV106" s="137"/>
      <c r="AW106" s="138"/>
      <c r="AX106" s="135"/>
      <c r="AY106" s="135"/>
      <c r="AZ106" s="135"/>
      <c r="BA106" s="135"/>
      <c r="BB106" s="135"/>
      <c r="BC106" s="135"/>
      <c r="BD106" s="135"/>
      <c r="BE106" s="135"/>
      <c r="BF106" s="135"/>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row>
    <row r="107" spans="1:78" ht="39.75" customHeight="1">
      <c r="A107" s="126" t="s">
        <v>362</v>
      </c>
      <c r="B107" s="127" t="s">
        <v>1331</v>
      </c>
      <c r="C107" s="127" t="s">
        <v>1332</v>
      </c>
      <c r="D107" s="128" t="s">
        <v>1333</v>
      </c>
      <c r="E107" s="129" t="s">
        <v>1334</v>
      </c>
      <c r="F107" s="129">
        <v>74136</v>
      </c>
      <c r="G107" s="129" t="s">
        <v>1335</v>
      </c>
      <c r="H107" s="130" t="s">
        <v>1336</v>
      </c>
      <c r="I107" s="129"/>
      <c r="J107" s="131">
        <v>45315</v>
      </c>
      <c r="K107" s="129">
        <v>1446</v>
      </c>
      <c r="L107" s="94"/>
      <c r="M107" s="94">
        <v>2000</v>
      </c>
      <c r="N107" s="94"/>
      <c r="O107" s="94"/>
      <c r="P107" s="94"/>
      <c r="Q107" s="94"/>
      <c r="R107" s="94"/>
      <c r="S107" s="94"/>
      <c r="T107" s="98">
        <f t="shared" si="3"/>
        <v>2000</v>
      </c>
      <c r="U107" s="129" t="str">
        <f t="shared" si="4"/>
        <v>Received</v>
      </c>
      <c r="V107" s="98"/>
      <c r="W107" s="129" t="str">
        <f t="shared" si="5"/>
        <v/>
      </c>
      <c r="X107" s="129"/>
      <c r="Y107" s="132"/>
      <c r="Z107" s="133" t="str">
        <f t="shared" si="6"/>
        <v>Trophy</v>
      </c>
      <c r="AA107" s="133" t="str">
        <f>IFERROR(VLOOKUP($Z107,'Lookup 2024'!$A$2:$R$9,2,FALSE),"")</f>
        <v>Level 4</v>
      </c>
      <c r="AB107" s="133"/>
      <c r="AC107" s="134"/>
      <c r="AD107" s="133">
        <f>IFERROR(VLOOKUP($Z107,'Lookup 2024'!$A$2:$R$9,7,FALSE),"")</f>
        <v>0</v>
      </c>
      <c r="AE107" s="133"/>
      <c r="AF107" s="133">
        <f>IFERROR(VLOOKUP($Z107,'Lookup 2024'!$A$2:$R$9,8,FALSE),"")</f>
        <v>2</v>
      </c>
      <c r="AG107" s="133">
        <f>IFERROR(VLOOKUP($Z107,'Lookup 2024'!$A$2:$R$9,9,FALSE),"")</f>
        <v>1</v>
      </c>
      <c r="AH107" s="133"/>
      <c r="AI107" s="133">
        <f>IFERROR(VLOOKUP($Z107,'Lookup 2024'!$A$2:$R$9,10,FALSE),"")</f>
        <v>2</v>
      </c>
      <c r="AJ107" s="133" t="str">
        <f>IFERROR(VLOOKUP($Z107,Lookup!$A$1:$P$20,11,FALSE),"")</f>
        <v>Yes</v>
      </c>
      <c r="AK107" s="133"/>
      <c r="AL107" s="133" t="str">
        <f>IFERROR(VLOOKUP($Z107,Lookup!$A$1:$P$20,13,FALSE),"")</f>
        <v>Yes</v>
      </c>
      <c r="AM107" s="133">
        <f>IFERROR(VLOOKUP($Z107,Lookup!$A$1:$P$20,14,FALSE),"")</f>
        <v>0</v>
      </c>
      <c r="AN107" s="133">
        <f>IFERROR(VLOOKUP($Z107,Lookup!$A$1:$P$20,15,FALSE),"")</f>
        <v>0</v>
      </c>
      <c r="AO107" s="133">
        <f>IFERROR(VLOOKUP($Z107,Lookup!$A$1:$P$20,16,FALSE),"")</f>
        <v>0</v>
      </c>
      <c r="AP107" s="133">
        <f>IFERROR(VLOOKUP($Z107,'Lookup 2024'!$A$2:$R$9,17,FALSE),"")</f>
        <v>2</v>
      </c>
      <c r="AQ107" s="129"/>
      <c r="AR107" s="129"/>
      <c r="AS107" s="135"/>
      <c r="AT107" s="135"/>
      <c r="AU107" s="85"/>
      <c r="AV107" s="137"/>
      <c r="AW107" s="138"/>
      <c r="AX107" s="135"/>
      <c r="AY107" s="135"/>
      <c r="AZ107" s="135"/>
      <c r="BA107" s="135"/>
      <c r="BB107" s="135"/>
      <c r="BC107" s="135"/>
      <c r="BD107" s="135"/>
      <c r="BE107" s="135"/>
      <c r="BF107" s="135"/>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row>
    <row r="108" spans="1:78" ht="42" customHeight="1">
      <c r="A108" s="126" t="s">
        <v>362</v>
      </c>
      <c r="B108" s="127" t="s">
        <v>1337</v>
      </c>
      <c r="C108" s="127" t="s">
        <v>1338</v>
      </c>
      <c r="D108" s="128" t="s">
        <v>1339</v>
      </c>
      <c r="E108" s="129" t="s">
        <v>1334</v>
      </c>
      <c r="F108" s="129">
        <v>73077</v>
      </c>
      <c r="G108" s="129" t="s">
        <v>1340</v>
      </c>
      <c r="H108" s="130" t="s">
        <v>1341</v>
      </c>
      <c r="I108" s="129"/>
      <c r="J108" s="131">
        <v>45316</v>
      </c>
      <c r="K108" s="129">
        <v>1454</v>
      </c>
      <c r="L108" s="94"/>
      <c r="M108" s="94">
        <v>500</v>
      </c>
      <c r="N108" s="94"/>
      <c r="O108" s="94"/>
      <c r="P108" s="94"/>
      <c r="Q108" s="94"/>
      <c r="R108" s="94"/>
      <c r="S108" s="94"/>
      <c r="T108" s="98">
        <f t="shared" si="3"/>
        <v>500</v>
      </c>
      <c r="U108" s="129" t="str">
        <f t="shared" si="4"/>
        <v>Received</v>
      </c>
      <c r="V108" s="98"/>
      <c r="W108" s="129" t="str">
        <f t="shared" si="5"/>
        <v/>
      </c>
      <c r="X108" s="129"/>
      <c r="Y108" s="132"/>
      <c r="Z108" s="133" t="str">
        <f t="shared" si="6"/>
        <v>Blue</v>
      </c>
      <c r="AA108" s="133" t="str">
        <f>IFERROR(VLOOKUP($Z108,'Lookup 2024'!$A$2:$R$9,2,FALSE),"")</f>
        <v>Level 5</v>
      </c>
      <c r="AB108" s="133"/>
      <c r="AC108" s="134"/>
      <c r="AD108" s="133">
        <f>IFERROR(VLOOKUP($Z108,'Lookup 2024'!$A$2:$R$9,7,FALSE),"")</f>
        <v>0</v>
      </c>
      <c r="AE108" s="133"/>
      <c r="AF108" s="133">
        <f>IFERROR(VLOOKUP($Z108,'Lookup 2024'!$A$2:$R$9,8,FALSE),"")</f>
        <v>0</v>
      </c>
      <c r="AG108" s="133">
        <f>IFERROR(VLOOKUP($Z108,'Lookup 2024'!$A$2:$R$9,9,FALSE),"")</f>
        <v>1</v>
      </c>
      <c r="AH108" s="133"/>
      <c r="AI108" s="133">
        <f>IFERROR(VLOOKUP($Z108,'Lookup 2024'!$A$2:$R$9,10,FALSE),"")</f>
        <v>2</v>
      </c>
      <c r="AJ108" s="133">
        <f>IFERROR(VLOOKUP($Z108,Lookup!$A$1:$P$20,11,FALSE),"")</f>
        <v>0</v>
      </c>
      <c r="AK108" s="133"/>
      <c r="AL108" s="133">
        <f>IFERROR(VLOOKUP($Z108,Lookup!$A$1:$P$20,13,FALSE),"")</f>
        <v>0</v>
      </c>
      <c r="AM108" s="133">
        <f>IFERROR(VLOOKUP($Z108,Lookup!$A$1:$P$20,14,FALSE),"")</f>
        <v>0</v>
      </c>
      <c r="AN108" s="133">
        <f>IFERROR(VLOOKUP($Z108,Lookup!$A$1:$P$20,15,FALSE),"")</f>
        <v>0</v>
      </c>
      <c r="AO108" s="133">
        <f>IFERROR(VLOOKUP($Z108,Lookup!$A$1:$P$20,16,FALSE),"")</f>
        <v>0</v>
      </c>
      <c r="AP108" s="133">
        <f>IFERROR(VLOOKUP($Z108,'Lookup 2024'!$A$2:$R$9,17,FALSE),"")</f>
        <v>1</v>
      </c>
      <c r="AQ108" s="129"/>
      <c r="AR108" s="129"/>
      <c r="AS108" s="135"/>
      <c r="AT108" s="135"/>
      <c r="AU108" s="85"/>
      <c r="AV108" s="137"/>
      <c r="AW108" s="138"/>
      <c r="AX108" s="135"/>
      <c r="AY108" s="135"/>
      <c r="AZ108" s="135"/>
      <c r="BA108" s="135"/>
      <c r="BB108" s="135"/>
      <c r="BC108" s="135"/>
      <c r="BD108" s="135"/>
      <c r="BE108" s="135"/>
      <c r="BF108" s="135"/>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row>
    <row r="109" spans="1:78" ht="39.75" customHeight="1">
      <c r="A109" s="126" t="s">
        <v>362</v>
      </c>
      <c r="B109" s="127" t="s">
        <v>1342</v>
      </c>
      <c r="C109" s="127" t="s">
        <v>1343</v>
      </c>
      <c r="D109" s="128" t="s">
        <v>1344</v>
      </c>
      <c r="E109" s="129" t="s">
        <v>40</v>
      </c>
      <c r="F109" s="129">
        <v>78373</v>
      </c>
      <c r="G109" s="129" t="s">
        <v>1345</v>
      </c>
      <c r="H109" s="164" t="s">
        <v>1346</v>
      </c>
      <c r="I109" s="129" t="s">
        <v>325</v>
      </c>
      <c r="J109" s="131"/>
      <c r="K109" s="129"/>
      <c r="L109" s="94"/>
      <c r="M109" s="94"/>
      <c r="N109" s="94"/>
      <c r="O109" s="94"/>
      <c r="P109" s="94"/>
      <c r="Q109" s="94"/>
      <c r="R109" s="94"/>
      <c r="S109" s="94"/>
      <c r="T109" s="98">
        <f t="shared" si="3"/>
        <v>0</v>
      </c>
      <c r="U109" s="129" t="str">
        <f t="shared" si="4"/>
        <v>Received</v>
      </c>
      <c r="V109" s="98">
        <v>1000</v>
      </c>
      <c r="W109" s="129" t="str">
        <f t="shared" si="5"/>
        <v>Received</v>
      </c>
      <c r="X109" s="129"/>
      <c r="Y109" s="132"/>
      <c r="Z109" s="133" t="str">
        <f t="shared" si="6"/>
        <v>Trophy</v>
      </c>
      <c r="AA109" s="133" t="str">
        <f>IFERROR(VLOOKUP($Z109,'Lookup 2024'!$A$2:$R$9,2,FALSE),"")</f>
        <v>Level 4</v>
      </c>
      <c r="AB109" s="133"/>
      <c r="AC109" s="134"/>
      <c r="AD109" s="133">
        <f>IFERROR(VLOOKUP($Z109,'Lookup 2024'!$A$2:$R$9,7,FALSE),"")</f>
        <v>0</v>
      </c>
      <c r="AE109" s="133"/>
      <c r="AF109" s="133">
        <f>IFERROR(VLOOKUP($Z109,'Lookup 2024'!$A$2:$R$9,8,FALSE),"")</f>
        <v>2</v>
      </c>
      <c r="AG109" s="133">
        <f>IFERROR(VLOOKUP($Z109,'Lookup 2024'!$A$2:$R$9,9,FALSE),"")</f>
        <v>1</v>
      </c>
      <c r="AH109" s="133"/>
      <c r="AI109" s="133">
        <f>IFERROR(VLOOKUP($Z109,'Lookup 2024'!$A$2:$R$9,10,FALSE),"")</f>
        <v>2</v>
      </c>
      <c r="AJ109" s="133" t="str">
        <f>IFERROR(VLOOKUP($Z109,Lookup!$A$1:$P$20,11,FALSE),"")</f>
        <v>Yes</v>
      </c>
      <c r="AK109" s="133"/>
      <c r="AL109" s="133" t="str">
        <f>IFERROR(VLOOKUP($Z109,Lookup!$A$1:$P$20,13,FALSE),"")</f>
        <v>Yes</v>
      </c>
      <c r="AM109" s="133">
        <f>IFERROR(VLOOKUP($Z109,Lookup!$A$1:$P$20,14,FALSE),"")</f>
        <v>0</v>
      </c>
      <c r="AN109" s="133">
        <f>IFERROR(VLOOKUP($Z109,Lookup!$A$1:$P$20,15,FALSE),"")</f>
        <v>0</v>
      </c>
      <c r="AO109" s="133">
        <f>IFERROR(VLOOKUP($Z109,Lookup!$A$1:$P$20,16,FALSE),"")</f>
        <v>0</v>
      </c>
      <c r="AP109" s="133">
        <f>IFERROR(VLOOKUP($Z109,'Lookup 2024'!$A$2:$R$9,17,FALSE),"")</f>
        <v>2</v>
      </c>
      <c r="AQ109" s="129"/>
      <c r="AR109" s="129"/>
      <c r="AS109" s="135"/>
      <c r="AT109" s="135"/>
      <c r="AU109" s="85"/>
      <c r="AV109" s="137"/>
      <c r="AW109" s="138"/>
      <c r="AX109" s="135"/>
      <c r="AY109" s="135"/>
      <c r="AZ109" s="135"/>
      <c r="BA109" s="135"/>
      <c r="BB109" s="135"/>
      <c r="BC109" s="135"/>
      <c r="BD109" s="135"/>
      <c r="BE109" s="135"/>
      <c r="BF109" s="135"/>
      <c r="BG109" s="139"/>
      <c r="BH109" s="139"/>
      <c r="BI109" s="139"/>
      <c r="BJ109" s="139"/>
      <c r="BK109" s="139"/>
      <c r="BL109" s="139"/>
      <c r="BM109" s="139"/>
      <c r="BN109" s="139"/>
      <c r="BO109" s="139"/>
      <c r="BP109" s="139"/>
      <c r="BQ109" s="139"/>
      <c r="BR109" s="139"/>
      <c r="BS109" s="139"/>
      <c r="BT109" s="139"/>
      <c r="BU109" s="139"/>
      <c r="BV109" s="143"/>
      <c r="BW109" s="143"/>
      <c r="BX109" s="143"/>
      <c r="BY109" s="143"/>
      <c r="BZ109" s="143"/>
    </row>
    <row r="110" spans="1:78" ht="39.75" customHeight="1">
      <c r="A110" s="126" t="s">
        <v>362</v>
      </c>
      <c r="B110" s="127" t="s">
        <v>1347</v>
      </c>
      <c r="C110" s="127" t="s">
        <v>1348</v>
      </c>
      <c r="D110" s="128" t="s">
        <v>167</v>
      </c>
      <c r="E110" s="129" t="s">
        <v>38</v>
      </c>
      <c r="F110" s="129">
        <v>78163</v>
      </c>
      <c r="G110" s="129" t="s">
        <v>1349</v>
      </c>
      <c r="H110" s="165" t="s">
        <v>1350</v>
      </c>
      <c r="I110" s="129" t="s">
        <v>1265</v>
      </c>
      <c r="J110" s="131"/>
      <c r="K110" s="129"/>
      <c r="L110" s="94"/>
      <c r="M110" s="94"/>
      <c r="N110" s="94"/>
      <c r="O110" s="94"/>
      <c r="P110" s="94"/>
      <c r="Q110" s="94"/>
      <c r="R110" s="94"/>
      <c r="S110" s="94"/>
      <c r="T110" s="98">
        <f t="shared" si="3"/>
        <v>0</v>
      </c>
      <c r="U110" s="129" t="str">
        <f t="shared" si="4"/>
        <v>Received</v>
      </c>
      <c r="V110" s="98">
        <v>750</v>
      </c>
      <c r="W110" s="129" t="str">
        <f t="shared" si="5"/>
        <v>Received</v>
      </c>
      <c r="X110" s="129"/>
      <c r="Y110" s="132"/>
      <c r="Z110" s="133" t="str">
        <f t="shared" si="6"/>
        <v>Blue</v>
      </c>
      <c r="AA110" s="133" t="str">
        <f>IFERROR(VLOOKUP($Z110,'Lookup 2024'!$A$2:$R$9,2,FALSE),"")</f>
        <v>Level 5</v>
      </c>
      <c r="AB110" s="133"/>
      <c r="AC110" s="134"/>
      <c r="AD110" s="133">
        <f>IFERROR(VLOOKUP($Z110,'Lookup 2024'!$A$2:$R$9,7,FALSE),"")</f>
        <v>0</v>
      </c>
      <c r="AE110" s="133"/>
      <c r="AF110" s="133">
        <f>IFERROR(VLOOKUP($Z110,'Lookup 2024'!$A$2:$R$9,8,FALSE),"")</f>
        <v>0</v>
      </c>
      <c r="AG110" s="133">
        <f>IFERROR(VLOOKUP($Z110,'Lookup 2024'!$A$2:$R$9,9,FALSE),"")</f>
        <v>1</v>
      </c>
      <c r="AH110" s="133"/>
      <c r="AI110" s="133">
        <f>IFERROR(VLOOKUP($Z110,'Lookup 2024'!$A$2:$R$9,10,FALSE),"")</f>
        <v>2</v>
      </c>
      <c r="AJ110" s="133">
        <f>IFERROR(VLOOKUP($Z110,Lookup!$A$1:$P$20,11,FALSE),"")</f>
        <v>0</v>
      </c>
      <c r="AK110" s="133"/>
      <c r="AL110" s="133">
        <f>IFERROR(VLOOKUP($Z110,Lookup!$A$1:$P$20,13,FALSE),"")</f>
        <v>0</v>
      </c>
      <c r="AM110" s="133">
        <f>IFERROR(VLOOKUP($Z110,Lookup!$A$1:$P$20,14,FALSE),"")</f>
        <v>0</v>
      </c>
      <c r="AN110" s="133">
        <f>IFERROR(VLOOKUP($Z110,Lookup!$A$1:$P$20,15,FALSE),"")</f>
        <v>0</v>
      </c>
      <c r="AO110" s="133">
        <f>IFERROR(VLOOKUP($Z110,Lookup!$A$1:$P$20,16,FALSE),"")</f>
        <v>0</v>
      </c>
      <c r="AP110" s="133">
        <f>IFERROR(VLOOKUP($Z110,'Lookup 2024'!$A$2:$R$9,17,FALSE),"")</f>
        <v>1</v>
      </c>
      <c r="AQ110" s="129"/>
      <c r="AR110" s="129"/>
      <c r="AS110" s="135"/>
      <c r="AT110" s="135"/>
      <c r="AU110" s="85"/>
      <c r="AV110" s="137"/>
      <c r="AW110" s="138"/>
      <c r="AX110" s="135"/>
      <c r="AY110" s="135"/>
      <c r="AZ110" s="135"/>
      <c r="BA110" s="135"/>
      <c r="BB110" s="135"/>
      <c r="BC110" s="135"/>
      <c r="BD110" s="135"/>
      <c r="BE110" s="135"/>
      <c r="BF110" s="135"/>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row>
    <row r="111" spans="1:78" ht="39.75" customHeight="1">
      <c r="A111" s="126" t="s">
        <v>362</v>
      </c>
      <c r="B111" s="127" t="s">
        <v>1351</v>
      </c>
      <c r="C111" s="127" t="s">
        <v>1352</v>
      </c>
      <c r="D111" s="128" t="s">
        <v>140</v>
      </c>
      <c r="E111" s="129" t="s">
        <v>40</v>
      </c>
      <c r="F111" s="129">
        <v>75063</v>
      </c>
      <c r="G111" s="129" t="s">
        <v>1353</v>
      </c>
      <c r="H111" s="165" t="s">
        <v>1354</v>
      </c>
      <c r="I111" s="129" t="s">
        <v>1355</v>
      </c>
      <c r="J111" s="131"/>
      <c r="K111" s="129"/>
      <c r="L111" s="94"/>
      <c r="M111" s="94"/>
      <c r="N111" s="94"/>
      <c r="O111" s="94"/>
      <c r="P111" s="94"/>
      <c r="Q111" s="94"/>
      <c r="R111" s="94"/>
      <c r="S111" s="94"/>
      <c r="T111" s="98">
        <f t="shared" si="3"/>
        <v>0</v>
      </c>
      <c r="U111" s="129" t="str">
        <f t="shared" si="4"/>
        <v>Received</v>
      </c>
      <c r="V111" s="98">
        <v>40950</v>
      </c>
      <c r="W111" s="129" t="str">
        <f t="shared" si="5"/>
        <v>Received</v>
      </c>
      <c r="X111" s="129"/>
      <c r="Y111" s="132"/>
      <c r="Z111" s="133" t="str">
        <f t="shared" si="6"/>
        <v>Silver</v>
      </c>
      <c r="AA111" s="133" t="str">
        <f>IFERROR(VLOOKUP($Z111,'Lookup 2024'!$A$2:$R$9,2,FALSE),"")</f>
        <v>Level 1</v>
      </c>
      <c r="AB111" s="133"/>
      <c r="AC111" s="134"/>
      <c r="AD111" s="133">
        <f>IFERROR(VLOOKUP($Z111,'Lookup 2024'!$A$2:$R$9,7,FALSE),"")</f>
        <v>4</v>
      </c>
      <c r="AE111" s="133"/>
      <c r="AF111" s="133">
        <f>IFERROR(VLOOKUP($Z111,'Lookup 2024'!$A$2:$R$9,8,FALSE),"")</f>
        <v>6</v>
      </c>
      <c r="AG111" s="133">
        <f>IFERROR(VLOOKUP($Z111,'Lookup 2024'!$A$2:$R$9,9,FALSE),"")</f>
        <v>4</v>
      </c>
      <c r="AH111" s="133"/>
      <c r="AI111" s="133">
        <f>IFERROR(VLOOKUP($Z111,'Lookup 2024'!$A$2:$R$9,10,FALSE),"")</f>
        <v>8</v>
      </c>
      <c r="AJ111" s="133" t="str">
        <f>IFERROR(VLOOKUP($Z111,Lookup!$A$1:$P$20,11,FALSE),"")</f>
        <v>Yes</v>
      </c>
      <c r="AK111" s="133"/>
      <c r="AL111" s="133" t="str">
        <f>IFERROR(VLOOKUP($Z111,Lookup!$A$1:$P$20,13,FALSE),"")</f>
        <v>Yes</v>
      </c>
      <c r="AM111" s="133" t="str">
        <f>IFERROR(VLOOKUP($Z111,Lookup!$A$1:$P$20,14,FALSE),"")</f>
        <v>Yes</v>
      </c>
      <c r="AN111" s="133" t="str">
        <f>IFERROR(VLOOKUP($Z111,Lookup!$A$1:$P$20,15,FALSE),"")</f>
        <v>Yes</v>
      </c>
      <c r="AO111" s="133">
        <f>IFERROR(VLOOKUP($Z111,Lookup!$A$1:$P$20,16,FALSE),"")</f>
        <v>4</v>
      </c>
      <c r="AP111" s="133">
        <f>IFERROR(VLOOKUP($Z111,'Lookup 2024'!$A$2:$R$9,17,FALSE),"")</f>
        <v>4</v>
      </c>
      <c r="AQ111" s="129"/>
      <c r="AR111" s="129"/>
      <c r="AS111" s="135"/>
      <c r="AT111" s="135"/>
      <c r="AU111" s="85"/>
      <c r="AV111" s="137"/>
      <c r="AW111" s="138"/>
      <c r="AX111" s="135"/>
      <c r="AY111" s="135"/>
      <c r="AZ111" s="135"/>
      <c r="BA111" s="135"/>
      <c r="BB111" s="135"/>
      <c r="BC111" s="135"/>
      <c r="BD111" s="135"/>
      <c r="BE111" s="135"/>
      <c r="BF111" s="135"/>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row>
    <row r="112" spans="1:78" ht="39.75" customHeight="1">
      <c r="A112" s="126" t="s">
        <v>362</v>
      </c>
      <c r="B112" s="127" t="s">
        <v>1356</v>
      </c>
      <c r="C112" s="127" t="s">
        <v>1357</v>
      </c>
      <c r="D112" s="128" t="s">
        <v>37</v>
      </c>
      <c r="E112" s="129" t="s">
        <v>40</v>
      </c>
      <c r="F112" s="129">
        <v>78250</v>
      </c>
      <c r="G112" s="129" t="s">
        <v>1358</v>
      </c>
      <c r="H112" s="161" t="s">
        <v>1359</v>
      </c>
      <c r="I112" s="129" t="s">
        <v>74</v>
      </c>
      <c r="J112" s="131"/>
      <c r="K112" s="129"/>
      <c r="L112" s="94"/>
      <c r="M112" s="94">
        <v>500</v>
      </c>
      <c r="N112" s="94"/>
      <c r="O112" s="94"/>
      <c r="P112" s="94"/>
      <c r="Q112" s="94"/>
      <c r="R112" s="94"/>
      <c r="S112" s="94"/>
      <c r="T112" s="98">
        <f t="shared" si="3"/>
        <v>500</v>
      </c>
      <c r="U112" s="129" t="str">
        <f t="shared" si="4"/>
        <v>Received</v>
      </c>
      <c r="V112" s="98"/>
      <c r="W112" s="129" t="str">
        <f t="shared" si="5"/>
        <v/>
      </c>
      <c r="X112" s="129"/>
      <c r="Y112" s="132"/>
      <c r="Z112" s="133" t="str">
        <f t="shared" si="6"/>
        <v>Blue</v>
      </c>
      <c r="AA112" s="133" t="str">
        <f>IFERROR(VLOOKUP($Z112,'Lookup 2024'!$A$2:$R$9,2,FALSE),"")</f>
        <v>Level 5</v>
      </c>
      <c r="AB112" s="133"/>
      <c r="AC112" s="134"/>
      <c r="AD112" s="133">
        <f>IFERROR(VLOOKUP($Z112,'Lookup 2024'!$A$2:$R$9,7,FALSE),"")</f>
        <v>0</v>
      </c>
      <c r="AE112" s="133"/>
      <c r="AF112" s="133">
        <f>IFERROR(VLOOKUP($Z112,'Lookup 2024'!$A$2:$R$9,8,FALSE),"")</f>
        <v>0</v>
      </c>
      <c r="AG112" s="133">
        <f>IFERROR(VLOOKUP($Z112,'Lookup 2024'!$A$2:$R$9,9,FALSE),"")</f>
        <v>1</v>
      </c>
      <c r="AH112" s="133"/>
      <c r="AI112" s="133">
        <f>IFERROR(VLOOKUP($Z112,'Lookup 2024'!$A$2:$R$9,10,FALSE),"")</f>
        <v>2</v>
      </c>
      <c r="AJ112" s="133">
        <f>IFERROR(VLOOKUP($Z112,Lookup!$A$1:$P$20,11,FALSE),"")</f>
        <v>0</v>
      </c>
      <c r="AK112" s="133"/>
      <c r="AL112" s="133">
        <f>IFERROR(VLOOKUP($Z112,Lookup!$A$1:$P$20,13,FALSE),"")</f>
        <v>0</v>
      </c>
      <c r="AM112" s="133">
        <f>IFERROR(VLOOKUP($Z112,Lookup!$A$1:$P$20,14,FALSE),"")</f>
        <v>0</v>
      </c>
      <c r="AN112" s="133">
        <f>IFERROR(VLOOKUP($Z112,Lookup!$A$1:$P$20,15,FALSE),"")</f>
        <v>0</v>
      </c>
      <c r="AO112" s="133">
        <f>IFERROR(VLOOKUP($Z112,Lookup!$A$1:$P$20,16,FALSE),"")</f>
        <v>0</v>
      </c>
      <c r="AP112" s="133">
        <f>IFERROR(VLOOKUP($Z112,'Lookup 2024'!$A$2:$R$9,17,FALSE),"")</f>
        <v>1</v>
      </c>
      <c r="AQ112" s="129"/>
      <c r="AR112" s="129"/>
      <c r="AS112" s="135"/>
      <c r="AT112" s="135"/>
      <c r="AU112" s="85"/>
      <c r="AV112" s="137"/>
      <c r="AW112" s="138"/>
      <c r="AX112" s="135"/>
      <c r="AY112" s="135"/>
      <c r="AZ112" s="135"/>
      <c r="BA112" s="135"/>
      <c r="BB112" s="135"/>
      <c r="BC112" s="135"/>
      <c r="BD112" s="135"/>
      <c r="BE112" s="135"/>
      <c r="BF112" s="135"/>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row>
    <row r="113" spans="1:78" ht="39.75" customHeight="1">
      <c r="A113" s="126" t="s">
        <v>362</v>
      </c>
      <c r="B113" s="127" t="s">
        <v>1360</v>
      </c>
      <c r="C113" s="140" t="s">
        <v>1361</v>
      </c>
      <c r="D113" s="128" t="s">
        <v>1362</v>
      </c>
      <c r="E113" s="129" t="s">
        <v>1363</v>
      </c>
      <c r="F113" s="129">
        <v>67147</v>
      </c>
      <c r="G113" s="129" t="s">
        <v>1364</v>
      </c>
      <c r="H113" s="130" t="s">
        <v>1365</v>
      </c>
      <c r="I113" s="129" t="s">
        <v>1366</v>
      </c>
      <c r="J113" s="131">
        <v>45306</v>
      </c>
      <c r="K113" s="129">
        <v>1386</v>
      </c>
      <c r="L113" s="94"/>
      <c r="M113" s="94"/>
      <c r="N113" s="94">
        <v>2000</v>
      </c>
      <c r="O113" s="94"/>
      <c r="P113" s="94"/>
      <c r="Q113" s="94"/>
      <c r="R113" s="94"/>
      <c r="S113" s="94"/>
      <c r="T113" s="98">
        <f t="shared" si="3"/>
        <v>2000</v>
      </c>
      <c r="U113" s="129" t="str">
        <f t="shared" si="4"/>
        <v>Received</v>
      </c>
      <c r="V113" s="98"/>
      <c r="W113" s="129" t="str">
        <f t="shared" si="5"/>
        <v/>
      </c>
      <c r="X113" s="129"/>
      <c r="Y113" s="132"/>
      <c r="Z113" s="133" t="str">
        <f t="shared" si="6"/>
        <v>Trophy</v>
      </c>
      <c r="AA113" s="133" t="str">
        <f>IFERROR(VLOOKUP($Z113,'Lookup 2024'!$A$2:$R$9,2,FALSE),"")</f>
        <v>Level 4</v>
      </c>
      <c r="AB113" s="133"/>
      <c r="AC113" s="134"/>
      <c r="AD113" s="133">
        <f>IFERROR(VLOOKUP($Z113,'Lookup 2024'!$A$2:$R$9,7,FALSE),"")</f>
        <v>0</v>
      </c>
      <c r="AE113" s="133"/>
      <c r="AF113" s="133">
        <f>IFERROR(VLOOKUP($Z113,'Lookup 2024'!$A$2:$R$9,8,FALSE),"")</f>
        <v>2</v>
      </c>
      <c r="AG113" s="133">
        <f>IFERROR(VLOOKUP($Z113,'Lookup 2024'!$A$2:$R$9,9,FALSE),"")</f>
        <v>1</v>
      </c>
      <c r="AH113" s="133"/>
      <c r="AI113" s="133">
        <f>IFERROR(VLOOKUP($Z113,'Lookup 2024'!$A$2:$R$9,10,FALSE),"")</f>
        <v>2</v>
      </c>
      <c r="AJ113" s="133" t="str">
        <f>IFERROR(VLOOKUP($Z113,Lookup!$A$1:$P$20,11,FALSE),"")</f>
        <v>Yes</v>
      </c>
      <c r="AK113" s="133"/>
      <c r="AL113" s="133" t="str">
        <f>IFERROR(VLOOKUP($Z113,Lookup!$A$1:$P$20,13,FALSE),"")</f>
        <v>Yes</v>
      </c>
      <c r="AM113" s="133">
        <f>IFERROR(VLOOKUP($Z113,Lookup!$A$1:$P$20,14,FALSE),"")</f>
        <v>0</v>
      </c>
      <c r="AN113" s="133">
        <f>IFERROR(VLOOKUP($Z113,Lookup!$A$1:$P$20,15,FALSE),"")</f>
        <v>0</v>
      </c>
      <c r="AO113" s="133">
        <f>IFERROR(VLOOKUP($Z113,Lookup!$A$1:$P$20,16,FALSE),"")</f>
        <v>0</v>
      </c>
      <c r="AP113" s="133">
        <f>IFERROR(VLOOKUP($Z113,'Lookup 2024'!$A$2:$R$9,17,FALSE),"")</f>
        <v>2</v>
      </c>
      <c r="AQ113" s="129"/>
      <c r="AR113" s="129"/>
      <c r="AS113" s="135"/>
      <c r="AT113" s="135"/>
      <c r="AU113" s="85"/>
      <c r="AV113" s="137"/>
      <c r="AW113" s="138"/>
      <c r="AX113" s="135"/>
      <c r="AY113" s="135"/>
      <c r="AZ113" s="135"/>
      <c r="BA113" s="135"/>
      <c r="BB113" s="135"/>
      <c r="BC113" s="135"/>
      <c r="BD113" s="135"/>
      <c r="BE113" s="135"/>
      <c r="BF113" s="135"/>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row>
    <row r="114" spans="1:78" ht="39.75" customHeight="1">
      <c r="A114" s="126" t="s">
        <v>362</v>
      </c>
      <c r="B114" s="128" t="s">
        <v>1367</v>
      </c>
      <c r="C114" s="128" t="s">
        <v>1368</v>
      </c>
      <c r="D114" s="128" t="s">
        <v>1369</v>
      </c>
      <c r="E114" s="129" t="s">
        <v>40</v>
      </c>
      <c r="F114" s="129">
        <v>78610</v>
      </c>
      <c r="G114" s="129" t="s">
        <v>1370</v>
      </c>
      <c r="H114" s="130"/>
      <c r="I114" s="129"/>
      <c r="J114" s="131"/>
      <c r="K114" s="129"/>
      <c r="L114" s="94"/>
      <c r="M114" s="94"/>
      <c r="N114" s="94"/>
      <c r="O114" s="94"/>
      <c r="P114" s="94"/>
      <c r="Q114" s="94"/>
      <c r="R114" s="94"/>
      <c r="S114" s="94"/>
      <c r="T114" s="98">
        <f t="shared" si="3"/>
        <v>0</v>
      </c>
      <c r="U114" s="129" t="str">
        <f t="shared" si="4"/>
        <v>Received</v>
      </c>
      <c r="V114" s="98"/>
      <c r="W114" s="129" t="str">
        <f t="shared" si="5"/>
        <v/>
      </c>
      <c r="X114" s="129"/>
      <c r="Y114" s="132"/>
      <c r="Z114" s="133" t="str">
        <f t="shared" si="6"/>
        <v/>
      </c>
      <c r="AA114" s="133" t="str">
        <f>IFERROR(VLOOKUP($Z114,'Lookup 2024'!$A$2:$R$9,2,FALSE),"")</f>
        <v/>
      </c>
      <c r="AB114" s="133"/>
      <c r="AC114" s="134"/>
      <c r="AD114" s="133" t="str">
        <f>IFERROR(VLOOKUP($Z114,'Lookup 2024'!$A$2:$R$9,7,FALSE),"")</f>
        <v/>
      </c>
      <c r="AE114" s="133"/>
      <c r="AF114" s="133" t="str">
        <f>IFERROR(VLOOKUP($Z114,'Lookup 2024'!$A$2:$R$9,8,FALSE),"")</f>
        <v/>
      </c>
      <c r="AG114" s="133" t="str">
        <f>IFERROR(VLOOKUP($Z114,'Lookup 2024'!$A$2:$R$9,9,FALSE),"")</f>
        <v/>
      </c>
      <c r="AH114" s="133"/>
      <c r="AI114" s="133" t="str">
        <f>IFERROR(VLOOKUP($Z114,'Lookup 2024'!$A$2:$R$9,10,FALSE),"")</f>
        <v/>
      </c>
      <c r="AJ114" s="133" t="str">
        <f>IFERROR(VLOOKUP($Z114,Lookup!$A$1:$P$20,11,FALSE),"")</f>
        <v/>
      </c>
      <c r="AK114" s="133"/>
      <c r="AL114" s="133" t="str">
        <f>IFERROR(VLOOKUP($Z114,Lookup!$A$1:$P$20,13,FALSE),"")</f>
        <v/>
      </c>
      <c r="AM114" s="133" t="str">
        <f>IFERROR(VLOOKUP($Z114,Lookup!$A$1:$P$20,14,FALSE),"")</f>
        <v/>
      </c>
      <c r="AN114" s="133" t="str">
        <f>IFERROR(VLOOKUP($Z114,Lookup!$A$1:$P$20,15,FALSE),"")</f>
        <v/>
      </c>
      <c r="AO114" s="133" t="str">
        <f>IFERROR(VLOOKUP($Z114,Lookup!$A$1:$P$20,16,FALSE),"")</f>
        <v/>
      </c>
      <c r="AP114" s="133" t="str">
        <f>IFERROR(VLOOKUP($Z114,'Lookup 2024'!$A$2:$R$9,17,FALSE),"")</f>
        <v/>
      </c>
      <c r="AQ114" s="129"/>
      <c r="AR114" s="129"/>
      <c r="AS114" s="135"/>
      <c r="AT114" s="135"/>
      <c r="AU114" s="85"/>
      <c r="AV114" s="137"/>
      <c r="AW114" s="138"/>
      <c r="AX114" s="135"/>
      <c r="AY114" s="135"/>
      <c r="AZ114" s="135"/>
      <c r="BA114" s="135"/>
      <c r="BB114" s="135"/>
      <c r="BC114" s="135"/>
      <c r="BD114" s="135"/>
      <c r="BE114" s="135"/>
      <c r="BF114" s="135"/>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row>
    <row r="115" spans="1:78" ht="42" customHeight="1">
      <c r="A115" s="126" t="s">
        <v>362</v>
      </c>
      <c r="B115" s="127" t="s">
        <v>1371</v>
      </c>
      <c r="C115" s="127" t="s">
        <v>1372</v>
      </c>
      <c r="D115" s="128" t="s">
        <v>37</v>
      </c>
      <c r="E115" s="129" t="s">
        <v>40</v>
      </c>
      <c r="F115" s="129">
        <v>78288</v>
      </c>
      <c r="G115" s="129" t="s">
        <v>1373</v>
      </c>
      <c r="H115" s="130" t="s">
        <v>1374</v>
      </c>
      <c r="I115" s="129"/>
      <c r="J115" s="131">
        <v>45272</v>
      </c>
      <c r="K115" s="129">
        <v>1222</v>
      </c>
      <c r="L115" s="94"/>
      <c r="M115" s="94"/>
      <c r="N115" s="94">
        <v>750</v>
      </c>
      <c r="O115" s="94"/>
      <c r="P115" s="94"/>
      <c r="Q115" s="94"/>
      <c r="R115" s="94"/>
      <c r="S115" s="94"/>
      <c r="T115" s="98">
        <f t="shared" si="3"/>
        <v>750</v>
      </c>
      <c r="U115" s="129" t="str">
        <f t="shared" si="4"/>
        <v>Received</v>
      </c>
      <c r="V115" s="98"/>
      <c r="W115" s="129" t="str">
        <f t="shared" si="5"/>
        <v/>
      </c>
      <c r="X115" s="129"/>
      <c r="Y115" s="132"/>
      <c r="Z115" s="133" t="str">
        <f t="shared" si="6"/>
        <v>Blue</v>
      </c>
      <c r="AA115" s="133" t="str">
        <f>IFERROR(VLOOKUP($Z115,'Lookup 2024'!$A$2:$R$9,2,FALSE),"")</f>
        <v>Level 5</v>
      </c>
      <c r="AB115" s="133"/>
      <c r="AC115" s="134"/>
      <c r="AD115" s="133">
        <f>IFERROR(VLOOKUP($Z115,'Lookup 2024'!$A$2:$R$9,7,FALSE),"")</f>
        <v>0</v>
      </c>
      <c r="AE115" s="133"/>
      <c r="AF115" s="133">
        <f>IFERROR(VLOOKUP($Z115,'Lookup 2024'!$A$2:$R$9,8,FALSE),"")</f>
        <v>0</v>
      </c>
      <c r="AG115" s="133">
        <f>IFERROR(VLOOKUP($Z115,'Lookup 2024'!$A$2:$R$9,9,FALSE),"")</f>
        <v>1</v>
      </c>
      <c r="AH115" s="133"/>
      <c r="AI115" s="133">
        <f>IFERROR(VLOOKUP($Z115,'Lookup 2024'!$A$2:$R$9,10,FALSE),"")</f>
        <v>2</v>
      </c>
      <c r="AJ115" s="133">
        <f>IFERROR(VLOOKUP($Z115,Lookup!$A$1:$P$20,11,FALSE),"")</f>
        <v>0</v>
      </c>
      <c r="AK115" s="133"/>
      <c r="AL115" s="133">
        <f>IFERROR(VLOOKUP($Z115,Lookup!$A$1:$P$20,13,FALSE),"")</f>
        <v>0</v>
      </c>
      <c r="AM115" s="133">
        <f>IFERROR(VLOOKUP($Z115,Lookup!$A$1:$P$20,14,FALSE),"")</f>
        <v>0</v>
      </c>
      <c r="AN115" s="133">
        <f>IFERROR(VLOOKUP($Z115,Lookup!$A$1:$P$20,15,FALSE),"")</f>
        <v>0</v>
      </c>
      <c r="AO115" s="133">
        <f>IFERROR(VLOOKUP($Z115,Lookup!$A$1:$P$20,16,FALSE),"")</f>
        <v>0</v>
      </c>
      <c r="AP115" s="133">
        <f>IFERROR(VLOOKUP($Z115,'Lookup 2024'!$A$2:$R$9,17,FALSE),"")</f>
        <v>1</v>
      </c>
      <c r="AQ115" s="129"/>
      <c r="AR115" s="129"/>
      <c r="AS115" s="135"/>
      <c r="AT115" s="135"/>
      <c r="AU115" s="85"/>
      <c r="AV115" s="137"/>
      <c r="AW115" s="138"/>
      <c r="AX115" s="135"/>
      <c r="AY115" s="135"/>
      <c r="AZ115" s="135"/>
      <c r="BA115" s="135"/>
      <c r="BB115" s="135"/>
      <c r="BC115" s="135"/>
      <c r="BD115" s="135"/>
      <c r="BE115" s="135"/>
      <c r="BF115" s="135"/>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row>
    <row r="116" spans="1:78" ht="39.75" customHeight="1">
      <c r="A116" s="126" t="s">
        <v>362</v>
      </c>
      <c r="B116" s="127" t="s">
        <v>288</v>
      </c>
      <c r="C116" s="127" t="s">
        <v>289</v>
      </c>
      <c r="D116" s="128" t="s">
        <v>37</v>
      </c>
      <c r="E116" s="129" t="s">
        <v>1375</v>
      </c>
      <c r="F116" s="129">
        <v>78248</v>
      </c>
      <c r="G116" s="129" t="s">
        <v>1376</v>
      </c>
      <c r="H116" s="130"/>
      <c r="I116" s="129" t="s">
        <v>1377</v>
      </c>
      <c r="J116" s="166">
        <v>45323</v>
      </c>
      <c r="K116" s="165">
        <v>1504</v>
      </c>
      <c r="L116" s="94"/>
      <c r="M116" s="94">
        <v>250</v>
      </c>
      <c r="N116" s="94"/>
      <c r="O116" s="94"/>
      <c r="P116" s="94"/>
      <c r="Q116" s="94"/>
      <c r="R116" s="94"/>
      <c r="S116" s="94"/>
      <c r="T116" s="98">
        <f t="shared" si="3"/>
        <v>250</v>
      </c>
      <c r="U116" s="129" t="str">
        <f t="shared" si="4"/>
        <v>Received</v>
      </c>
      <c r="V116" s="98"/>
      <c r="W116" s="129" t="str">
        <f t="shared" si="5"/>
        <v/>
      </c>
      <c r="X116" s="129"/>
      <c r="Y116" s="132"/>
      <c r="Z116" s="133" t="str">
        <f t="shared" si="6"/>
        <v>Red</v>
      </c>
      <c r="AA116" s="133" t="str">
        <f>IFERROR(VLOOKUP($Z116,'Lookup 2024'!$A$2:$R$9,2,FALSE),"")</f>
        <v>Level 6</v>
      </c>
      <c r="AB116" s="133"/>
      <c r="AC116" s="133"/>
      <c r="AD116" s="133">
        <f>IFERROR(VLOOKUP($Z116,'Lookup 2024'!$A$2:$R$9,7,FALSE),"")</f>
        <v>0</v>
      </c>
      <c r="AE116" s="133"/>
      <c r="AF116" s="133">
        <f>IFERROR(VLOOKUP($Z116,'Lookup 2024'!$A$2:$R$9,8,FALSE),"")</f>
        <v>0</v>
      </c>
      <c r="AG116" s="133">
        <f>IFERROR(VLOOKUP($Z116,'Lookup 2024'!$A$2:$R$9,9,FALSE),"")</f>
        <v>0</v>
      </c>
      <c r="AH116" s="133"/>
      <c r="AI116" s="133">
        <f>IFERROR(VLOOKUP($Z116,'Lookup 2024'!$A$2:$R$9,10,FALSE),"")</f>
        <v>1</v>
      </c>
      <c r="AJ116" s="133">
        <f>IFERROR(VLOOKUP($Z116,Lookup!$A$1:$P$20,11,FALSE),"")</f>
        <v>0</v>
      </c>
      <c r="AK116" s="133"/>
      <c r="AL116" s="133">
        <f>IFERROR(VLOOKUP($Z116,Lookup!$A$1:$P$20,13,FALSE),"")</f>
        <v>0</v>
      </c>
      <c r="AM116" s="133">
        <f>IFERROR(VLOOKUP($Z116,Lookup!$A$1:$P$20,14,FALSE),"")</f>
        <v>0</v>
      </c>
      <c r="AN116" s="133">
        <f>IFERROR(VLOOKUP($Z116,Lookup!$A$1:$P$20,15,FALSE),"")</f>
        <v>0</v>
      </c>
      <c r="AO116" s="133">
        <f>IFERROR(VLOOKUP($Z116,Lookup!$A$1:$P$20,16,FALSE),"")</f>
        <v>0</v>
      </c>
      <c r="AP116" s="133">
        <f>IFERROR(VLOOKUP($Z116,'Lookup 2024'!$A$2:$R$9,17,FALSE),"")</f>
        <v>1</v>
      </c>
      <c r="AQ116" s="129"/>
      <c r="AR116" s="129"/>
      <c r="AS116" s="135"/>
      <c r="AT116" s="135"/>
      <c r="AU116" s="85"/>
      <c r="AV116" s="137"/>
      <c r="AW116" s="138"/>
      <c r="AX116" s="135"/>
      <c r="AY116" s="135"/>
      <c r="AZ116" s="135"/>
      <c r="BA116" s="135"/>
      <c r="BB116" s="135"/>
      <c r="BC116" s="135"/>
      <c r="BD116" s="135"/>
      <c r="BE116" s="135"/>
      <c r="BF116" s="135"/>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row>
    <row r="117" spans="1:78" ht="39.75" customHeight="1">
      <c r="A117" s="126" t="s">
        <v>362</v>
      </c>
      <c r="B117" s="127" t="s">
        <v>1378</v>
      </c>
      <c r="C117" s="127" t="s">
        <v>1379</v>
      </c>
      <c r="D117" s="128" t="s">
        <v>37</v>
      </c>
      <c r="E117" s="129" t="s">
        <v>38</v>
      </c>
      <c r="F117" s="129">
        <v>78209</v>
      </c>
      <c r="G117" s="129" t="s">
        <v>1380</v>
      </c>
      <c r="H117" s="130"/>
      <c r="I117" s="129" t="s">
        <v>1381</v>
      </c>
      <c r="J117" s="130"/>
      <c r="K117" s="130"/>
      <c r="L117" s="94"/>
      <c r="M117" s="94">
        <v>250</v>
      </c>
      <c r="N117" s="94"/>
      <c r="O117" s="94"/>
      <c r="P117" s="94"/>
      <c r="Q117" s="94"/>
      <c r="R117" s="94"/>
      <c r="S117" s="94"/>
      <c r="T117" s="98">
        <f t="shared" si="3"/>
        <v>250</v>
      </c>
      <c r="U117" s="129" t="str">
        <f t="shared" si="4"/>
        <v>Received</v>
      </c>
      <c r="V117" s="98"/>
      <c r="W117" s="129" t="str">
        <f t="shared" si="5"/>
        <v/>
      </c>
      <c r="X117" s="129"/>
      <c r="Y117" s="132"/>
      <c r="Z117" s="133" t="str">
        <f t="shared" si="6"/>
        <v>Red</v>
      </c>
      <c r="AA117" s="133" t="str">
        <f>IFERROR(VLOOKUP($Z117,'Lookup 2024'!$A$2:$R$9,2,FALSE),"")</f>
        <v>Level 6</v>
      </c>
      <c r="AB117" s="133"/>
      <c r="AC117" s="133"/>
      <c r="AD117" s="133">
        <f>IFERROR(VLOOKUP($Z117,'Lookup 2024'!$A$2:$R$9,7,FALSE),"")</f>
        <v>0</v>
      </c>
      <c r="AE117" s="133"/>
      <c r="AF117" s="133">
        <f>IFERROR(VLOOKUP($Z117,'Lookup 2024'!$A$2:$R$9,8,FALSE),"")</f>
        <v>0</v>
      </c>
      <c r="AG117" s="133">
        <f>IFERROR(VLOOKUP($Z117,'Lookup 2024'!$A$2:$R$9,9,FALSE),"")</f>
        <v>0</v>
      </c>
      <c r="AH117" s="133"/>
      <c r="AI117" s="133">
        <f>IFERROR(VLOOKUP($Z117,'Lookup 2024'!$A$2:$R$9,10,FALSE),"")</f>
        <v>1</v>
      </c>
      <c r="AJ117" s="133">
        <f>IFERROR(VLOOKUP($Z117,Lookup!$A$1:$P$20,11,FALSE),"")</f>
        <v>0</v>
      </c>
      <c r="AK117" s="133"/>
      <c r="AL117" s="133">
        <f>IFERROR(VLOOKUP($Z117,Lookup!$A$1:$P$20,13,FALSE),"")</f>
        <v>0</v>
      </c>
      <c r="AM117" s="133">
        <f>IFERROR(VLOOKUP($Z117,Lookup!$A$1:$P$20,14,FALSE),"")</f>
        <v>0</v>
      </c>
      <c r="AN117" s="133">
        <f>IFERROR(VLOOKUP($Z117,Lookup!$A$1:$P$20,15,FALSE),"")</f>
        <v>0</v>
      </c>
      <c r="AO117" s="133">
        <f>IFERROR(VLOOKUP($Z117,Lookup!$A$1:$P$20,16,FALSE),"")</f>
        <v>0</v>
      </c>
      <c r="AP117" s="133">
        <f>IFERROR(VLOOKUP($Z117,'Lookup 2024'!$A$2:$R$9,17,FALSE),"")</f>
        <v>1</v>
      </c>
      <c r="AQ117" s="129"/>
      <c r="AR117" s="129"/>
      <c r="AS117" s="135"/>
      <c r="AT117" s="135"/>
      <c r="AU117" s="85"/>
      <c r="AV117" s="137"/>
      <c r="AW117" s="138"/>
      <c r="AX117" s="135"/>
      <c r="AY117" s="135"/>
      <c r="AZ117" s="135"/>
      <c r="BA117" s="135"/>
      <c r="BB117" s="135"/>
      <c r="BC117" s="135"/>
      <c r="BD117" s="135"/>
      <c r="BE117" s="135"/>
      <c r="BF117" s="135"/>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row>
    <row r="118" spans="1:78" ht="58.5" customHeight="1">
      <c r="A118" s="126" t="s">
        <v>362</v>
      </c>
      <c r="B118" s="127" t="s">
        <v>1382</v>
      </c>
      <c r="C118" s="127" t="s">
        <v>1383</v>
      </c>
      <c r="D118" s="128" t="s">
        <v>87</v>
      </c>
      <c r="E118" s="129" t="s">
        <v>38</v>
      </c>
      <c r="F118" s="129">
        <v>78101</v>
      </c>
      <c r="G118" s="129" t="s">
        <v>1384</v>
      </c>
      <c r="H118" s="130"/>
      <c r="I118" s="130"/>
      <c r="J118" s="166">
        <v>45323</v>
      </c>
      <c r="K118" s="165">
        <v>1504</v>
      </c>
      <c r="L118" s="94"/>
      <c r="M118" s="94">
        <v>250</v>
      </c>
      <c r="N118" s="94"/>
      <c r="O118" s="94"/>
      <c r="P118" s="94"/>
      <c r="Q118" s="94"/>
      <c r="R118" s="94"/>
      <c r="S118" s="94"/>
      <c r="T118" s="98">
        <f t="shared" si="3"/>
        <v>250</v>
      </c>
      <c r="U118" s="129" t="str">
        <f t="shared" si="4"/>
        <v>Received</v>
      </c>
      <c r="V118" s="98"/>
      <c r="W118" s="129" t="str">
        <f t="shared" si="5"/>
        <v/>
      </c>
      <c r="X118" s="129"/>
      <c r="Y118" s="132"/>
      <c r="Z118" s="133" t="str">
        <f t="shared" si="6"/>
        <v>Red</v>
      </c>
      <c r="AA118" s="133" t="str">
        <f>IFERROR(VLOOKUP($Z118,'Lookup 2024'!$A$2:$R$9,2,FALSE),"")</f>
        <v>Level 6</v>
      </c>
      <c r="AB118" s="133"/>
      <c r="AC118" s="133"/>
      <c r="AD118" s="133">
        <f>IFERROR(VLOOKUP($Z118,'Lookup 2024'!$A$2:$R$9,7,FALSE),"")</f>
        <v>0</v>
      </c>
      <c r="AE118" s="133"/>
      <c r="AF118" s="133">
        <f>IFERROR(VLOOKUP($Z118,'Lookup 2024'!$A$2:$R$9,8,FALSE),"")</f>
        <v>0</v>
      </c>
      <c r="AG118" s="133">
        <f>IFERROR(VLOOKUP($Z118,'Lookup 2024'!$A$2:$R$9,9,FALSE),"")</f>
        <v>0</v>
      </c>
      <c r="AH118" s="133"/>
      <c r="AI118" s="133">
        <f>IFERROR(VLOOKUP($Z118,'Lookup 2024'!$A$2:$R$9,10,FALSE),"")</f>
        <v>1</v>
      </c>
      <c r="AJ118" s="133">
        <f>IFERROR(VLOOKUP($Z118,Lookup!$A$1:$P$20,11,FALSE),"")</f>
        <v>0</v>
      </c>
      <c r="AK118" s="133"/>
      <c r="AL118" s="133">
        <f>IFERROR(VLOOKUP($Z118,Lookup!$A$1:$P$20,13,FALSE),"")</f>
        <v>0</v>
      </c>
      <c r="AM118" s="133">
        <f>IFERROR(VLOOKUP($Z118,Lookup!$A$1:$P$20,14,FALSE),"")</f>
        <v>0</v>
      </c>
      <c r="AN118" s="133">
        <f>IFERROR(VLOOKUP($Z118,Lookup!$A$1:$P$20,15,FALSE),"")</f>
        <v>0</v>
      </c>
      <c r="AO118" s="133">
        <f>IFERROR(VLOOKUP($Z118,Lookup!$A$1:$P$20,16,FALSE),"")</f>
        <v>0</v>
      </c>
      <c r="AP118" s="133">
        <f>IFERROR(VLOOKUP($Z118,'Lookup 2024'!$A$2:$R$9,17,FALSE),"")</f>
        <v>1</v>
      </c>
      <c r="AQ118" s="129"/>
      <c r="AR118" s="129"/>
      <c r="AS118" s="135"/>
      <c r="AT118" s="135"/>
      <c r="AU118" s="85"/>
      <c r="AV118" s="137"/>
      <c r="AW118" s="138"/>
      <c r="AX118" s="135"/>
      <c r="AY118" s="135"/>
      <c r="AZ118" s="135"/>
      <c r="BA118" s="135"/>
      <c r="BB118" s="135"/>
      <c r="BC118" s="135"/>
      <c r="BD118" s="135"/>
      <c r="BE118" s="135"/>
      <c r="BF118" s="135"/>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row>
    <row r="119" spans="1:78" ht="39.75" customHeight="1">
      <c r="A119" s="126" t="s">
        <v>362</v>
      </c>
      <c r="B119" s="127" t="s">
        <v>1385</v>
      </c>
      <c r="C119" s="127" t="s">
        <v>1386</v>
      </c>
      <c r="D119" s="128" t="s">
        <v>1024</v>
      </c>
      <c r="E119" s="129" t="s">
        <v>38</v>
      </c>
      <c r="F119" s="129">
        <v>78121</v>
      </c>
      <c r="G119" s="129" t="s">
        <v>1387</v>
      </c>
      <c r="H119" s="153" t="s">
        <v>1388</v>
      </c>
      <c r="I119" s="130"/>
      <c r="J119" s="166">
        <v>45323</v>
      </c>
      <c r="K119" s="165">
        <v>1504</v>
      </c>
      <c r="L119" s="94"/>
      <c r="M119" s="94">
        <v>1000</v>
      </c>
      <c r="N119" s="94"/>
      <c r="O119" s="94"/>
      <c r="P119" s="94"/>
      <c r="Q119" s="94"/>
      <c r="R119" s="94"/>
      <c r="S119" s="94"/>
      <c r="T119" s="98">
        <f t="shared" si="3"/>
        <v>1000</v>
      </c>
      <c r="U119" s="129" t="str">
        <f t="shared" si="4"/>
        <v>Received</v>
      </c>
      <c r="V119" s="98"/>
      <c r="W119" s="129" t="str">
        <f t="shared" si="5"/>
        <v/>
      </c>
      <c r="X119" s="129"/>
      <c r="Y119" s="132"/>
      <c r="Z119" s="133" t="str">
        <f t="shared" si="6"/>
        <v>Trophy</v>
      </c>
      <c r="AA119" s="133" t="str">
        <f>IFERROR(VLOOKUP($Z119,'Lookup 2024'!$A$2:$R$9,2,FALSE),"")</f>
        <v>Level 4</v>
      </c>
      <c r="AB119" s="133"/>
      <c r="AC119" s="133"/>
      <c r="AD119" s="133">
        <f>IFERROR(VLOOKUP($Z119,'Lookup 2024'!$A$2:$R$9,7,FALSE),"")</f>
        <v>0</v>
      </c>
      <c r="AE119" s="133"/>
      <c r="AF119" s="133">
        <f>IFERROR(VLOOKUP($Z119,'Lookup 2024'!$A$2:$R$9,8,FALSE),"")</f>
        <v>2</v>
      </c>
      <c r="AG119" s="133">
        <f>IFERROR(VLOOKUP($Z119,'Lookup 2024'!$A$2:$R$9,9,FALSE),"")</f>
        <v>1</v>
      </c>
      <c r="AH119" s="133"/>
      <c r="AI119" s="133">
        <f>IFERROR(VLOOKUP($Z119,'Lookup 2024'!$A$2:$R$9,10,FALSE),"")</f>
        <v>2</v>
      </c>
      <c r="AJ119" s="133" t="str">
        <f>IFERROR(VLOOKUP($Z119,Lookup!$A$1:$P$20,11,FALSE),"")</f>
        <v>Yes</v>
      </c>
      <c r="AK119" s="133"/>
      <c r="AL119" s="133" t="str">
        <f>IFERROR(VLOOKUP($Z119,Lookup!$A$1:$P$20,13,FALSE),"")</f>
        <v>Yes</v>
      </c>
      <c r="AM119" s="133">
        <f>IFERROR(VLOOKUP($Z119,Lookup!$A$1:$P$20,14,FALSE),"")</f>
        <v>0</v>
      </c>
      <c r="AN119" s="133">
        <f>IFERROR(VLOOKUP($Z119,Lookup!$A$1:$P$20,15,FALSE),"")</f>
        <v>0</v>
      </c>
      <c r="AO119" s="133">
        <f>IFERROR(VLOOKUP($Z119,Lookup!$A$1:$P$20,16,FALSE),"")</f>
        <v>0</v>
      </c>
      <c r="AP119" s="133">
        <f>IFERROR(VLOOKUP($Z119,'Lookup 2024'!$A$2:$R$9,17,FALSE),"")</f>
        <v>2</v>
      </c>
      <c r="AQ119" s="129"/>
      <c r="AR119" s="129"/>
      <c r="AS119" s="135"/>
      <c r="AT119" s="135"/>
      <c r="AU119" s="85"/>
      <c r="AV119" s="137"/>
      <c r="AW119" s="138"/>
      <c r="AX119" s="135"/>
      <c r="AY119" s="135"/>
      <c r="AZ119" s="135"/>
      <c r="BA119" s="135"/>
      <c r="BB119" s="135"/>
      <c r="BC119" s="135"/>
      <c r="BD119" s="135"/>
      <c r="BE119" s="135"/>
      <c r="BF119" s="135"/>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row>
    <row r="120" spans="1:78" ht="39.75" customHeight="1">
      <c r="A120" s="126" t="s">
        <v>362</v>
      </c>
      <c r="B120" s="127" t="s">
        <v>1389</v>
      </c>
      <c r="C120" s="127" t="s">
        <v>1390</v>
      </c>
      <c r="D120" s="128" t="s">
        <v>175</v>
      </c>
      <c r="E120" s="129" t="s">
        <v>38</v>
      </c>
      <c r="F120" s="129">
        <v>78063</v>
      </c>
      <c r="G120" s="129" t="s">
        <v>725</v>
      </c>
      <c r="H120" s="130"/>
      <c r="I120" s="130"/>
      <c r="J120" s="166">
        <v>45323</v>
      </c>
      <c r="K120" s="165">
        <v>1504</v>
      </c>
      <c r="L120" s="94"/>
      <c r="M120" s="94">
        <v>250</v>
      </c>
      <c r="N120" s="94"/>
      <c r="O120" s="94"/>
      <c r="P120" s="94"/>
      <c r="Q120" s="94"/>
      <c r="R120" s="94"/>
      <c r="S120" s="94"/>
      <c r="T120" s="98">
        <f t="shared" si="3"/>
        <v>250</v>
      </c>
      <c r="U120" s="129" t="str">
        <f t="shared" si="4"/>
        <v>Received</v>
      </c>
      <c r="V120" s="98"/>
      <c r="W120" s="129" t="str">
        <f t="shared" si="5"/>
        <v/>
      </c>
      <c r="X120" s="129"/>
      <c r="Y120" s="132"/>
      <c r="Z120" s="133" t="str">
        <f t="shared" si="6"/>
        <v>Red</v>
      </c>
      <c r="AA120" s="133" t="str">
        <f>IFERROR(VLOOKUP($Z120,'Lookup 2024'!$A$2:$R$9,2,FALSE),"")</f>
        <v>Level 6</v>
      </c>
      <c r="AB120" s="133"/>
      <c r="AC120" s="133"/>
      <c r="AD120" s="133">
        <f>IFERROR(VLOOKUP($Z120,'Lookup 2024'!$A$2:$R$9,7,FALSE),"")</f>
        <v>0</v>
      </c>
      <c r="AE120" s="133"/>
      <c r="AF120" s="133">
        <f>IFERROR(VLOOKUP($Z120,'Lookup 2024'!$A$2:$R$9,8,FALSE),"")</f>
        <v>0</v>
      </c>
      <c r="AG120" s="133">
        <f>IFERROR(VLOOKUP($Z120,'Lookup 2024'!$A$2:$R$9,9,FALSE),"")</f>
        <v>0</v>
      </c>
      <c r="AH120" s="133"/>
      <c r="AI120" s="133">
        <f>IFERROR(VLOOKUP($Z120,'Lookup 2024'!$A$2:$R$9,10,FALSE),"")</f>
        <v>1</v>
      </c>
      <c r="AJ120" s="133">
        <f>IFERROR(VLOOKUP($Z120,Lookup!$A$1:$P$20,11,FALSE),"")</f>
        <v>0</v>
      </c>
      <c r="AK120" s="133"/>
      <c r="AL120" s="133">
        <f>IFERROR(VLOOKUP($Z120,Lookup!$A$1:$P$20,13,FALSE),"")</f>
        <v>0</v>
      </c>
      <c r="AM120" s="133">
        <f>IFERROR(VLOOKUP($Z120,Lookup!$A$1:$P$20,14,FALSE),"")</f>
        <v>0</v>
      </c>
      <c r="AN120" s="133">
        <f>IFERROR(VLOOKUP($Z120,Lookup!$A$1:$P$20,15,FALSE),"")</f>
        <v>0</v>
      </c>
      <c r="AO120" s="133">
        <f>IFERROR(VLOOKUP($Z120,Lookup!$A$1:$P$20,16,FALSE),"")</f>
        <v>0</v>
      </c>
      <c r="AP120" s="133">
        <f>IFERROR(VLOOKUP($Z120,'Lookup 2024'!$A$2:$R$9,17,FALSE),"")</f>
        <v>1</v>
      </c>
      <c r="AQ120" s="129"/>
      <c r="AR120" s="129"/>
      <c r="AS120" s="135"/>
      <c r="AT120" s="135"/>
      <c r="AU120" s="85"/>
      <c r="AV120" s="137"/>
      <c r="AW120" s="138"/>
      <c r="AX120" s="135"/>
      <c r="AY120" s="135"/>
      <c r="AZ120" s="135"/>
      <c r="BA120" s="135"/>
      <c r="BB120" s="135"/>
      <c r="BC120" s="135"/>
      <c r="BD120" s="135"/>
      <c r="BE120" s="135"/>
      <c r="BF120" s="135"/>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row>
    <row r="121" spans="1:78" ht="39.75" customHeight="1">
      <c r="A121" s="126" t="s">
        <v>362</v>
      </c>
      <c r="B121" s="127" t="s">
        <v>1391</v>
      </c>
      <c r="C121" s="127" t="s">
        <v>1392</v>
      </c>
      <c r="D121" s="128" t="s">
        <v>294</v>
      </c>
      <c r="E121" s="129" t="s">
        <v>38</v>
      </c>
      <c r="F121" s="129">
        <v>78160</v>
      </c>
      <c r="G121" s="129"/>
      <c r="H121" s="129"/>
      <c r="I121" s="129"/>
      <c r="J121" s="167">
        <v>45323</v>
      </c>
      <c r="K121" s="129">
        <v>1504</v>
      </c>
      <c r="L121" s="94"/>
      <c r="M121" s="94">
        <v>250</v>
      </c>
      <c r="N121" s="94"/>
      <c r="O121" s="94"/>
      <c r="P121" s="94"/>
      <c r="Q121" s="94"/>
      <c r="R121" s="94"/>
      <c r="S121" s="94"/>
      <c r="T121" s="98">
        <f t="shared" si="3"/>
        <v>250</v>
      </c>
      <c r="U121" s="129" t="str">
        <f t="shared" si="4"/>
        <v>Received</v>
      </c>
      <c r="V121" s="98"/>
      <c r="W121" s="129" t="str">
        <f t="shared" si="5"/>
        <v/>
      </c>
      <c r="X121" s="129"/>
      <c r="Y121" s="132"/>
      <c r="Z121" s="133" t="str">
        <f t="shared" si="6"/>
        <v>Red</v>
      </c>
      <c r="AA121" s="133" t="str">
        <f>IFERROR(VLOOKUP($Z121,'Lookup 2024'!$A$2:$R$9,2,FALSE),"")</f>
        <v>Level 6</v>
      </c>
      <c r="AB121" s="133"/>
      <c r="AC121" s="133"/>
      <c r="AD121" s="133">
        <f>IFERROR(VLOOKUP($Z121,'Lookup 2024'!$A$2:$R$9,7,FALSE),"")</f>
        <v>0</v>
      </c>
      <c r="AE121" s="133"/>
      <c r="AF121" s="133">
        <f>IFERROR(VLOOKUP($Z121,'Lookup 2024'!$A$2:$R$9,8,FALSE),"")</f>
        <v>0</v>
      </c>
      <c r="AG121" s="133">
        <f>IFERROR(VLOOKUP($Z121,'Lookup 2024'!$A$2:$R$9,9,FALSE),"")</f>
        <v>0</v>
      </c>
      <c r="AH121" s="133"/>
      <c r="AI121" s="133">
        <f>IFERROR(VLOOKUP($Z121,'Lookup 2024'!$A$2:$R$9,10,FALSE),"")</f>
        <v>1</v>
      </c>
      <c r="AJ121" s="133">
        <f>IFERROR(VLOOKUP($Z121,Lookup!$A$1:$P$20,11,FALSE),"")</f>
        <v>0</v>
      </c>
      <c r="AK121" s="133"/>
      <c r="AL121" s="133">
        <f>IFERROR(VLOOKUP($Z121,Lookup!$A$1:$P$20,13,FALSE),"")</f>
        <v>0</v>
      </c>
      <c r="AM121" s="133">
        <f>IFERROR(VLOOKUP($Z121,Lookup!$A$1:$P$20,14,FALSE),"")</f>
        <v>0</v>
      </c>
      <c r="AN121" s="133">
        <f>IFERROR(VLOOKUP($Z121,Lookup!$A$1:$P$20,15,FALSE),"")</f>
        <v>0</v>
      </c>
      <c r="AO121" s="133">
        <f>IFERROR(VLOOKUP($Z121,Lookup!$A$1:$P$20,16,FALSE),"")</f>
        <v>0</v>
      </c>
      <c r="AP121" s="133">
        <f>IFERROR(VLOOKUP($Z121,'Lookup 2024'!$A$2:$R$9,17,FALSE),"")</f>
        <v>1</v>
      </c>
      <c r="AQ121" s="129"/>
      <c r="AR121" s="129"/>
      <c r="AS121" s="135"/>
      <c r="AT121" s="135"/>
      <c r="AU121" s="85"/>
      <c r="AV121" s="137"/>
      <c r="AW121" s="138"/>
      <c r="AX121" s="135"/>
      <c r="AY121" s="135"/>
      <c r="AZ121" s="135"/>
      <c r="BA121" s="135"/>
      <c r="BB121" s="135"/>
      <c r="BC121" s="135"/>
      <c r="BD121" s="135"/>
      <c r="BE121" s="135"/>
      <c r="BF121" s="135"/>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row>
    <row r="122" spans="1:78" ht="39.75" customHeight="1">
      <c r="A122" s="126" t="s">
        <v>362</v>
      </c>
      <c r="B122" s="127" t="s">
        <v>1393</v>
      </c>
      <c r="C122" s="127" t="s">
        <v>1394</v>
      </c>
      <c r="D122" s="128" t="s">
        <v>37</v>
      </c>
      <c r="E122" s="129" t="s">
        <v>38</v>
      </c>
      <c r="F122" s="129">
        <v>78232</v>
      </c>
      <c r="G122" s="129" t="s">
        <v>1395</v>
      </c>
      <c r="H122" s="153" t="s">
        <v>1396</v>
      </c>
      <c r="I122" s="130"/>
      <c r="J122" s="130"/>
      <c r="K122" s="130"/>
      <c r="L122" s="94"/>
      <c r="M122" s="94">
        <v>500</v>
      </c>
      <c r="N122" s="94"/>
      <c r="O122" s="94"/>
      <c r="P122" s="94"/>
      <c r="Q122" s="94"/>
      <c r="R122" s="94"/>
      <c r="S122" s="94"/>
      <c r="T122" s="98">
        <f t="shared" si="3"/>
        <v>500</v>
      </c>
      <c r="U122" s="129" t="str">
        <f t="shared" si="4"/>
        <v>Received</v>
      </c>
      <c r="V122" s="98"/>
      <c r="W122" s="129" t="str">
        <f t="shared" si="5"/>
        <v/>
      </c>
      <c r="X122" s="129"/>
      <c r="Y122" s="132"/>
      <c r="Z122" s="133" t="str">
        <f t="shared" si="6"/>
        <v>Blue</v>
      </c>
      <c r="AA122" s="133" t="str">
        <f>IFERROR(VLOOKUP($Z122,'Lookup 2024'!$A$2:$R$9,2,FALSE),"")</f>
        <v>Level 5</v>
      </c>
      <c r="AB122" s="133"/>
      <c r="AC122" s="133"/>
      <c r="AD122" s="133">
        <f>IFERROR(VLOOKUP($Z122,'Lookup 2024'!$A$2:$R$9,7,FALSE),"")</f>
        <v>0</v>
      </c>
      <c r="AE122" s="133"/>
      <c r="AF122" s="133">
        <f>IFERROR(VLOOKUP($Z122,'Lookup 2024'!$A$2:$R$9,8,FALSE),"")</f>
        <v>0</v>
      </c>
      <c r="AG122" s="133">
        <f>IFERROR(VLOOKUP($Z122,'Lookup 2024'!$A$2:$R$9,9,FALSE),"")</f>
        <v>1</v>
      </c>
      <c r="AH122" s="133"/>
      <c r="AI122" s="133">
        <f>IFERROR(VLOOKUP($Z122,'Lookup 2024'!$A$2:$R$9,10,FALSE),"")</f>
        <v>2</v>
      </c>
      <c r="AJ122" s="133">
        <f>IFERROR(VLOOKUP($Z122,Lookup!$A$1:$P$20,11,FALSE),"")</f>
        <v>0</v>
      </c>
      <c r="AK122" s="133"/>
      <c r="AL122" s="133">
        <f>IFERROR(VLOOKUP($Z122,Lookup!$A$1:$P$20,13,FALSE),"")</f>
        <v>0</v>
      </c>
      <c r="AM122" s="133">
        <f>IFERROR(VLOOKUP($Z122,Lookup!$A$1:$P$20,14,FALSE),"")</f>
        <v>0</v>
      </c>
      <c r="AN122" s="133">
        <f>IFERROR(VLOOKUP($Z122,Lookup!$A$1:$P$20,15,FALSE),"")</f>
        <v>0</v>
      </c>
      <c r="AO122" s="133">
        <f>IFERROR(VLOOKUP($Z122,Lookup!$A$1:$P$20,16,FALSE),"")</f>
        <v>0</v>
      </c>
      <c r="AP122" s="133">
        <f>IFERROR(VLOOKUP($Z122,'Lookup 2024'!$A$2:$R$9,17,FALSE),"")</f>
        <v>1</v>
      </c>
      <c r="AQ122" s="129"/>
      <c r="AR122" s="129"/>
      <c r="AS122" s="135"/>
      <c r="AT122" s="135"/>
      <c r="AU122" s="85"/>
      <c r="AV122" s="137"/>
      <c r="AW122" s="138"/>
      <c r="AX122" s="135"/>
      <c r="AY122" s="135"/>
      <c r="AZ122" s="135"/>
      <c r="BA122" s="135"/>
      <c r="BB122" s="135"/>
      <c r="BC122" s="135"/>
      <c r="BD122" s="135"/>
      <c r="BE122" s="135"/>
      <c r="BF122" s="135"/>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row>
    <row r="123" spans="1:78" ht="39.75" customHeight="1">
      <c r="A123" s="126" t="s">
        <v>362</v>
      </c>
      <c r="B123" s="127" t="s">
        <v>424</v>
      </c>
      <c r="C123" s="127" t="s">
        <v>1397</v>
      </c>
      <c r="D123" s="128" t="s">
        <v>37</v>
      </c>
      <c r="E123" s="129" t="s">
        <v>38</v>
      </c>
      <c r="F123" s="129">
        <v>78237</v>
      </c>
      <c r="G123" s="129" t="s">
        <v>652</v>
      </c>
      <c r="H123" s="153" t="s">
        <v>1398</v>
      </c>
      <c r="I123" s="130"/>
      <c r="J123" s="130"/>
      <c r="K123" s="130"/>
      <c r="L123" s="94"/>
      <c r="M123" s="94">
        <v>250</v>
      </c>
      <c r="N123" s="94"/>
      <c r="O123" s="94"/>
      <c r="P123" s="94"/>
      <c r="Q123" s="94"/>
      <c r="R123" s="94"/>
      <c r="S123" s="94"/>
      <c r="T123" s="98">
        <f t="shared" si="3"/>
        <v>250</v>
      </c>
      <c r="U123" s="129" t="str">
        <f t="shared" si="4"/>
        <v>Received</v>
      </c>
      <c r="V123" s="98"/>
      <c r="W123" s="129" t="str">
        <f t="shared" si="5"/>
        <v/>
      </c>
      <c r="X123" s="129"/>
      <c r="Y123" s="132"/>
      <c r="Z123" s="133" t="str">
        <f t="shared" si="6"/>
        <v>Red</v>
      </c>
      <c r="AA123" s="133" t="str">
        <f>IFERROR(VLOOKUP($Z123,'Lookup 2024'!$A$2:$R$9,2,FALSE),"")</f>
        <v>Level 6</v>
      </c>
      <c r="AB123" s="133"/>
      <c r="AC123" s="133"/>
      <c r="AD123" s="133">
        <f>IFERROR(VLOOKUP($Z123,'Lookup 2024'!$A$2:$R$9,7,FALSE),"")</f>
        <v>0</v>
      </c>
      <c r="AE123" s="133"/>
      <c r="AF123" s="133">
        <f>IFERROR(VLOOKUP($Z123,'Lookup 2024'!$A$2:$R$9,8,FALSE),"")</f>
        <v>0</v>
      </c>
      <c r="AG123" s="133">
        <f>IFERROR(VLOOKUP($Z123,'Lookup 2024'!$A$2:$R$9,9,FALSE),"")</f>
        <v>0</v>
      </c>
      <c r="AH123" s="133"/>
      <c r="AI123" s="133">
        <f>IFERROR(VLOOKUP($Z123,'Lookup 2024'!$A$2:$R$9,10,FALSE),"")</f>
        <v>1</v>
      </c>
      <c r="AJ123" s="133">
        <f>IFERROR(VLOOKUP($Z123,Lookup!$A$1:$P$20,11,FALSE),"")</f>
        <v>0</v>
      </c>
      <c r="AK123" s="133"/>
      <c r="AL123" s="133">
        <f>IFERROR(VLOOKUP($Z123,Lookup!$A$1:$P$20,13,FALSE),"")</f>
        <v>0</v>
      </c>
      <c r="AM123" s="133">
        <f>IFERROR(VLOOKUP($Z123,Lookup!$A$1:$P$20,14,FALSE),"")</f>
        <v>0</v>
      </c>
      <c r="AN123" s="133">
        <f>IFERROR(VLOOKUP($Z123,Lookup!$A$1:$P$20,15,FALSE),"")</f>
        <v>0</v>
      </c>
      <c r="AO123" s="133">
        <f>IFERROR(VLOOKUP($Z123,Lookup!$A$1:$P$20,16,FALSE),"")</f>
        <v>0</v>
      </c>
      <c r="AP123" s="133">
        <f>IFERROR(VLOOKUP($Z123,'Lookup 2024'!$A$2:$R$9,17,FALSE),"")</f>
        <v>1</v>
      </c>
      <c r="AQ123" s="129"/>
      <c r="AR123" s="129"/>
      <c r="AS123" s="135"/>
      <c r="AT123" s="135"/>
      <c r="AU123" s="85"/>
      <c r="AV123" s="137"/>
      <c r="AW123" s="138"/>
      <c r="AX123" s="135"/>
      <c r="AY123" s="135"/>
      <c r="AZ123" s="135"/>
      <c r="BA123" s="135"/>
      <c r="BB123" s="135"/>
      <c r="BC123" s="135"/>
      <c r="BD123" s="135"/>
      <c r="BE123" s="135"/>
      <c r="BF123" s="135"/>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row>
    <row r="124" spans="1:78" ht="54.75" customHeight="1">
      <c r="A124" s="126" t="s">
        <v>362</v>
      </c>
      <c r="B124" s="127" t="s">
        <v>1399</v>
      </c>
      <c r="C124" s="127" t="s">
        <v>1400</v>
      </c>
      <c r="D124" s="128" t="s">
        <v>192</v>
      </c>
      <c r="E124" s="129" t="s">
        <v>38</v>
      </c>
      <c r="F124" s="129">
        <v>78006</v>
      </c>
      <c r="G124" s="129"/>
      <c r="H124" s="168"/>
      <c r="I124" s="168"/>
      <c r="J124" s="168"/>
      <c r="K124" s="168"/>
      <c r="L124" s="94"/>
      <c r="M124" s="94"/>
      <c r="N124" s="94"/>
      <c r="O124" s="94"/>
      <c r="P124" s="94">
        <v>300</v>
      </c>
      <c r="Q124" s="94"/>
      <c r="R124" s="94"/>
      <c r="S124" s="94"/>
      <c r="T124" s="98">
        <f t="shared" si="3"/>
        <v>300</v>
      </c>
      <c r="U124" s="129" t="str">
        <f t="shared" si="4"/>
        <v>Received</v>
      </c>
      <c r="V124" s="98"/>
      <c r="W124" s="129" t="str">
        <f t="shared" si="5"/>
        <v/>
      </c>
      <c r="X124" s="129"/>
      <c r="Y124" s="132"/>
      <c r="Z124" s="133" t="str">
        <f t="shared" si="6"/>
        <v>Red</v>
      </c>
      <c r="AA124" s="133" t="str">
        <f>IFERROR(VLOOKUP($Z124,'Lookup 2024'!$A$2:$R$9,2,FALSE),"")</f>
        <v>Level 6</v>
      </c>
      <c r="AB124" s="133"/>
      <c r="AC124" s="133"/>
      <c r="AD124" s="133">
        <f>IFERROR(VLOOKUP($Z124,'Lookup 2024'!$A$2:$R$9,7,FALSE),"")</f>
        <v>0</v>
      </c>
      <c r="AE124" s="133"/>
      <c r="AF124" s="133">
        <f>IFERROR(VLOOKUP($Z124,'Lookup 2024'!$A$2:$R$9,8,FALSE),"")</f>
        <v>0</v>
      </c>
      <c r="AG124" s="133">
        <f>IFERROR(VLOOKUP($Z124,'Lookup 2024'!$A$2:$R$9,9,FALSE),"")</f>
        <v>0</v>
      </c>
      <c r="AH124" s="133"/>
      <c r="AI124" s="133">
        <f>IFERROR(VLOOKUP($Z124,'Lookup 2024'!$A$2:$R$9,10,FALSE),"")</f>
        <v>1</v>
      </c>
      <c r="AJ124" s="133">
        <f>IFERROR(VLOOKUP($Z124,Lookup!$A$1:$P$20,11,FALSE),"")</f>
        <v>0</v>
      </c>
      <c r="AK124" s="133"/>
      <c r="AL124" s="133">
        <f>IFERROR(VLOOKUP($Z124,Lookup!$A$1:$P$20,13,FALSE),"")</f>
        <v>0</v>
      </c>
      <c r="AM124" s="133">
        <f>IFERROR(VLOOKUP($Z124,Lookup!$A$1:$P$20,14,FALSE),"")</f>
        <v>0</v>
      </c>
      <c r="AN124" s="133">
        <f>IFERROR(VLOOKUP($Z124,Lookup!$A$1:$P$20,15,FALSE),"")</f>
        <v>0</v>
      </c>
      <c r="AO124" s="133">
        <f>IFERROR(VLOOKUP($Z124,Lookup!$A$1:$P$20,16,FALSE),"")</f>
        <v>0</v>
      </c>
      <c r="AP124" s="133">
        <f>IFERROR(VLOOKUP($Z124,'Lookup 2024'!$A$2:$R$9,17,FALSE),"")</f>
        <v>1</v>
      </c>
      <c r="AQ124" s="129"/>
      <c r="AR124" s="129"/>
      <c r="AS124" s="135"/>
      <c r="AT124" s="135"/>
      <c r="AU124" s="85"/>
      <c r="AV124" s="137"/>
      <c r="AW124" s="138"/>
      <c r="AX124" s="135"/>
      <c r="AY124" s="135"/>
      <c r="AZ124" s="135"/>
      <c r="BA124" s="135"/>
      <c r="BB124" s="135"/>
      <c r="BC124" s="135"/>
      <c r="BD124" s="135"/>
      <c r="BE124" s="135"/>
      <c r="BF124" s="135"/>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row>
    <row r="125" spans="1:78" ht="39.75" customHeight="1">
      <c r="A125" s="126" t="s">
        <v>362</v>
      </c>
      <c r="B125" s="127" t="s">
        <v>1401</v>
      </c>
      <c r="C125" s="127" t="s">
        <v>1402</v>
      </c>
      <c r="D125" s="128" t="s">
        <v>87</v>
      </c>
      <c r="E125" s="129" t="s">
        <v>38</v>
      </c>
      <c r="F125" s="129">
        <v>78100</v>
      </c>
      <c r="G125" s="129" t="s">
        <v>1403</v>
      </c>
      <c r="H125" s="153" t="s">
        <v>1404</v>
      </c>
      <c r="I125" s="129"/>
      <c r="J125" s="129"/>
      <c r="K125" s="129"/>
      <c r="L125" s="94"/>
      <c r="M125" s="94">
        <v>500</v>
      </c>
      <c r="N125" s="94"/>
      <c r="O125" s="94"/>
      <c r="P125" s="94"/>
      <c r="Q125" s="94"/>
      <c r="R125" s="94"/>
      <c r="S125" s="94"/>
      <c r="T125" s="98">
        <f t="shared" si="3"/>
        <v>500</v>
      </c>
      <c r="U125" s="129" t="str">
        <f t="shared" si="4"/>
        <v>Received</v>
      </c>
      <c r="V125" s="98"/>
      <c r="W125" s="129" t="str">
        <f t="shared" si="5"/>
        <v/>
      </c>
      <c r="X125" s="129"/>
      <c r="Y125" s="132"/>
      <c r="Z125" s="133" t="str">
        <f t="shared" si="6"/>
        <v>Blue</v>
      </c>
      <c r="AA125" s="133" t="str">
        <f>IFERROR(VLOOKUP($Z125,'Lookup 2024'!$A$2:$R$9,2,FALSE),"")</f>
        <v>Level 5</v>
      </c>
      <c r="AB125" s="133"/>
      <c r="AC125" s="133"/>
      <c r="AD125" s="133">
        <f>IFERROR(VLOOKUP($Z125,'Lookup 2024'!$A$2:$R$9,7,FALSE),"")</f>
        <v>0</v>
      </c>
      <c r="AE125" s="133"/>
      <c r="AF125" s="133">
        <f>IFERROR(VLOOKUP($Z125,'Lookup 2024'!$A$2:$R$9,8,FALSE),"")</f>
        <v>0</v>
      </c>
      <c r="AG125" s="133">
        <f>IFERROR(VLOOKUP($Z125,'Lookup 2024'!$A$2:$R$9,9,FALSE),"")</f>
        <v>1</v>
      </c>
      <c r="AH125" s="133"/>
      <c r="AI125" s="133">
        <f>IFERROR(VLOOKUP($Z125,'Lookup 2024'!$A$2:$R$9,10,FALSE),"")</f>
        <v>2</v>
      </c>
      <c r="AJ125" s="133">
        <f>IFERROR(VLOOKUP($Z125,Lookup!$A$1:$P$20,11,FALSE),"")</f>
        <v>0</v>
      </c>
      <c r="AK125" s="133"/>
      <c r="AL125" s="133">
        <f>IFERROR(VLOOKUP($Z125,Lookup!$A$1:$P$20,13,FALSE),"")</f>
        <v>0</v>
      </c>
      <c r="AM125" s="133">
        <f>IFERROR(VLOOKUP($Z125,Lookup!$A$1:$P$20,14,FALSE),"")</f>
        <v>0</v>
      </c>
      <c r="AN125" s="133">
        <f>IFERROR(VLOOKUP($Z125,Lookup!$A$1:$P$20,15,FALSE),"")</f>
        <v>0</v>
      </c>
      <c r="AO125" s="133">
        <f>IFERROR(VLOOKUP($Z125,Lookup!$A$1:$P$20,16,FALSE),"")</f>
        <v>0</v>
      </c>
      <c r="AP125" s="133">
        <f>IFERROR(VLOOKUP($Z125,'Lookup 2024'!$A$2:$R$9,17,FALSE),"")</f>
        <v>1</v>
      </c>
      <c r="AQ125" s="129"/>
      <c r="AR125" s="129"/>
      <c r="AS125" s="135"/>
      <c r="AT125" s="135"/>
      <c r="AU125" s="85"/>
      <c r="AV125" s="137"/>
      <c r="AW125" s="138"/>
      <c r="AX125" s="135"/>
      <c r="AY125" s="135"/>
      <c r="AZ125" s="135"/>
      <c r="BA125" s="135"/>
      <c r="BB125" s="135"/>
      <c r="BC125" s="135"/>
      <c r="BD125" s="135"/>
      <c r="BE125" s="135"/>
      <c r="BF125" s="135"/>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row>
    <row r="126" spans="1:78" ht="39.75" customHeight="1">
      <c r="A126" s="126" t="s">
        <v>362</v>
      </c>
      <c r="B126" s="127" t="s">
        <v>1405</v>
      </c>
      <c r="C126" s="127" t="s">
        <v>1406</v>
      </c>
      <c r="D126" s="128" t="s">
        <v>37</v>
      </c>
      <c r="E126" s="129" t="s">
        <v>38</v>
      </c>
      <c r="F126" s="129">
        <v>78209</v>
      </c>
      <c r="G126" s="129" t="s">
        <v>1407</v>
      </c>
      <c r="H126" s="153" t="s">
        <v>1408</v>
      </c>
      <c r="I126" s="130"/>
      <c r="J126" s="130"/>
      <c r="K126" s="130"/>
      <c r="L126" s="94"/>
      <c r="M126" s="94">
        <v>250</v>
      </c>
      <c r="N126" s="94"/>
      <c r="O126" s="94"/>
      <c r="P126" s="94"/>
      <c r="Q126" s="94"/>
      <c r="R126" s="94"/>
      <c r="S126" s="94"/>
      <c r="T126" s="98">
        <f t="shared" si="3"/>
        <v>250</v>
      </c>
      <c r="U126" s="129" t="str">
        <f t="shared" si="4"/>
        <v>Received</v>
      </c>
      <c r="V126" s="98"/>
      <c r="W126" s="129" t="str">
        <f t="shared" si="5"/>
        <v/>
      </c>
      <c r="X126" s="129"/>
      <c r="Y126" s="132"/>
      <c r="Z126" s="133" t="str">
        <f t="shared" si="6"/>
        <v>Red</v>
      </c>
      <c r="AA126" s="133" t="str">
        <f>IFERROR(VLOOKUP($Z126,'Lookup 2024'!$A$2:$R$9,2,FALSE),"")</f>
        <v>Level 6</v>
      </c>
      <c r="AB126" s="133"/>
      <c r="AC126" s="133"/>
      <c r="AD126" s="133">
        <f>IFERROR(VLOOKUP($Z126,'Lookup 2024'!$A$2:$R$9,7,FALSE),"")</f>
        <v>0</v>
      </c>
      <c r="AE126" s="133"/>
      <c r="AF126" s="133">
        <f>IFERROR(VLOOKUP($Z126,'Lookup 2024'!$A$2:$R$9,8,FALSE),"")</f>
        <v>0</v>
      </c>
      <c r="AG126" s="133">
        <f>IFERROR(VLOOKUP($Z126,'Lookup 2024'!$A$2:$R$9,9,FALSE),"")</f>
        <v>0</v>
      </c>
      <c r="AH126" s="133"/>
      <c r="AI126" s="133">
        <f>IFERROR(VLOOKUP($Z126,'Lookup 2024'!$A$2:$R$9,10,FALSE),"")</f>
        <v>1</v>
      </c>
      <c r="AJ126" s="133">
        <f>IFERROR(VLOOKUP($Z126,Lookup!$A$1:$P$20,11,FALSE),"")</f>
        <v>0</v>
      </c>
      <c r="AK126" s="133"/>
      <c r="AL126" s="133">
        <f>IFERROR(VLOOKUP($Z126,Lookup!$A$1:$P$20,13,FALSE),"")</f>
        <v>0</v>
      </c>
      <c r="AM126" s="133">
        <f>IFERROR(VLOOKUP($Z126,Lookup!$A$1:$P$20,14,FALSE),"")</f>
        <v>0</v>
      </c>
      <c r="AN126" s="133">
        <f>IFERROR(VLOOKUP($Z126,Lookup!$A$1:$P$20,15,FALSE),"")</f>
        <v>0</v>
      </c>
      <c r="AO126" s="133">
        <f>IFERROR(VLOOKUP($Z126,Lookup!$A$1:$P$20,16,FALSE),"")</f>
        <v>0</v>
      </c>
      <c r="AP126" s="133">
        <f>IFERROR(VLOOKUP($Z126,'Lookup 2024'!$A$2:$R$9,17,FALSE),"")</f>
        <v>1</v>
      </c>
      <c r="AQ126" s="129"/>
      <c r="AR126" s="129"/>
      <c r="AS126" s="135"/>
      <c r="AT126" s="135"/>
      <c r="AU126" s="85"/>
      <c r="AV126" s="137"/>
      <c r="AW126" s="138"/>
      <c r="AX126" s="135"/>
      <c r="AY126" s="135"/>
      <c r="AZ126" s="135"/>
      <c r="BA126" s="135"/>
      <c r="BB126" s="135"/>
      <c r="BC126" s="135"/>
      <c r="BD126" s="135"/>
      <c r="BE126" s="135"/>
      <c r="BF126" s="135"/>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row>
    <row r="127" spans="1:78" ht="39.75" customHeight="1">
      <c r="A127" s="126" t="s">
        <v>362</v>
      </c>
      <c r="B127" s="127" t="s">
        <v>1409</v>
      </c>
      <c r="C127" s="127" t="s">
        <v>60</v>
      </c>
      <c r="D127" s="128" t="s">
        <v>37</v>
      </c>
      <c r="E127" s="129" t="s">
        <v>38</v>
      </c>
      <c r="F127" s="129">
        <v>78211</v>
      </c>
      <c r="G127" s="129" t="s">
        <v>1410</v>
      </c>
      <c r="H127" s="153" t="s">
        <v>1411</v>
      </c>
      <c r="I127" s="130"/>
      <c r="J127" s="130"/>
      <c r="K127" s="130"/>
      <c r="L127" s="94"/>
      <c r="M127" s="94">
        <v>1000</v>
      </c>
      <c r="N127" s="94"/>
      <c r="O127" s="94"/>
      <c r="P127" s="94"/>
      <c r="Q127" s="94"/>
      <c r="R127" s="94"/>
      <c r="S127" s="94"/>
      <c r="T127" s="98">
        <f t="shared" si="3"/>
        <v>1000</v>
      </c>
      <c r="U127" s="129" t="str">
        <f t="shared" si="4"/>
        <v>Received</v>
      </c>
      <c r="V127" s="98"/>
      <c r="W127" s="129" t="str">
        <f t="shared" si="5"/>
        <v/>
      </c>
      <c r="X127" s="129"/>
      <c r="Y127" s="132"/>
      <c r="Z127" s="133" t="str">
        <f t="shared" si="6"/>
        <v>Trophy</v>
      </c>
      <c r="AA127" s="133" t="str">
        <f>IFERROR(VLOOKUP($Z127,'Lookup 2024'!$A$2:$R$9,2,FALSE),"")</f>
        <v>Level 4</v>
      </c>
      <c r="AB127" s="133"/>
      <c r="AC127" s="133"/>
      <c r="AD127" s="133">
        <f>IFERROR(VLOOKUP($Z127,'Lookup 2024'!$A$2:$R$9,7,FALSE),"")</f>
        <v>0</v>
      </c>
      <c r="AE127" s="133"/>
      <c r="AF127" s="133">
        <f>IFERROR(VLOOKUP($Z127,'Lookup 2024'!$A$2:$R$9,8,FALSE),"")</f>
        <v>2</v>
      </c>
      <c r="AG127" s="133">
        <f>IFERROR(VLOOKUP($Z127,'Lookup 2024'!$A$2:$R$9,9,FALSE),"")</f>
        <v>1</v>
      </c>
      <c r="AH127" s="133"/>
      <c r="AI127" s="133">
        <f>IFERROR(VLOOKUP($Z127,'Lookup 2024'!$A$2:$R$9,10,FALSE),"")</f>
        <v>2</v>
      </c>
      <c r="AJ127" s="133" t="str">
        <f>IFERROR(VLOOKUP($Z127,Lookup!$A$1:$P$20,11,FALSE),"")</f>
        <v>Yes</v>
      </c>
      <c r="AK127" s="133"/>
      <c r="AL127" s="133" t="str">
        <f>IFERROR(VLOOKUP($Z127,Lookup!$A$1:$P$20,13,FALSE),"")</f>
        <v>Yes</v>
      </c>
      <c r="AM127" s="133">
        <f>IFERROR(VLOOKUP($Z127,Lookup!$A$1:$P$20,14,FALSE),"")</f>
        <v>0</v>
      </c>
      <c r="AN127" s="133">
        <f>IFERROR(VLOOKUP($Z127,Lookup!$A$1:$P$20,15,FALSE),"")</f>
        <v>0</v>
      </c>
      <c r="AO127" s="133">
        <f>IFERROR(VLOOKUP($Z127,Lookup!$A$1:$P$20,16,FALSE),"")</f>
        <v>0</v>
      </c>
      <c r="AP127" s="133">
        <f>IFERROR(VLOOKUP($Z127,'Lookup 2024'!$A$2:$R$9,17,FALSE),"")</f>
        <v>2</v>
      </c>
      <c r="AQ127" s="129"/>
      <c r="AR127" s="129"/>
      <c r="AS127" s="135"/>
      <c r="AT127" s="135"/>
      <c r="AU127" s="85"/>
      <c r="AV127" s="137"/>
      <c r="AW127" s="138"/>
      <c r="AX127" s="135"/>
      <c r="AY127" s="135"/>
      <c r="AZ127" s="135"/>
      <c r="BA127" s="135"/>
      <c r="BB127" s="135"/>
      <c r="BC127" s="135"/>
      <c r="BD127" s="135"/>
      <c r="BE127" s="135"/>
      <c r="BF127" s="135"/>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row>
    <row r="128" spans="1:78" ht="39.75" customHeight="1">
      <c r="A128" s="126" t="s">
        <v>362</v>
      </c>
      <c r="B128" s="127" t="s">
        <v>1412</v>
      </c>
      <c r="C128" s="127" t="s">
        <v>1413</v>
      </c>
      <c r="D128" s="128" t="s">
        <v>37</v>
      </c>
      <c r="E128" s="129" t="s">
        <v>38</v>
      </c>
      <c r="F128" s="129">
        <v>78249</v>
      </c>
      <c r="G128" s="129" t="s">
        <v>1414</v>
      </c>
      <c r="H128" s="153" t="s">
        <v>1415</v>
      </c>
      <c r="I128" s="130"/>
      <c r="J128" s="130"/>
      <c r="K128" s="130"/>
      <c r="L128" s="94"/>
      <c r="M128" s="94">
        <v>1000</v>
      </c>
      <c r="N128" s="94"/>
      <c r="O128" s="94"/>
      <c r="P128" s="94"/>
      <c r="Q128" s="94"/>
      <c r="R128" s="94"/>
      <c r="S128" s="94"/>
      <c r="T128" s="98">
        <f t="shared" si="3"/>
        <v>1000</v>
      </c>
      <c r="U128" s="129" t="str">
        <f t="shared" si="4"/>
        <v>Received</v>
      </c>
      <c r="V128" s="98"/>
      <c r="W128" s="129" t="str">
        <f t="shared" si="5"/>
        <v/>
      </c>
      <c r="X128" s="129"/>
      <c r="Y128" s="132"/>
      <c r="Z128" s="133" t="str">
        <f t="shared" si="6"/>
        <v>Trophy</v>
      </c>
      <c r="AA128" s="133" t="str">
        <f>IFERROR(VLOOKUP($Z128,'Lookup 2024'!$A$2:$R$9,2,FALSE),"")</f>
        <v>Level 4</v>
      </c>
      <c r="AB128" s="133"/>
      <c r="AC128" s="133"/>
      <c r="AD128" s="133">
        <f>IFERROR(VLOOKUP($Z128,'Lookup 2024'!$A$2:$R$9,7,FALSE),"")</f>
        <v>0</v>
      </c>
      <c r="AE128" s="133"/>
      <c r="AF128" s="133">
        <f>IFERROR(VLOOKUP($Z128,'Lookup 2024'!$A$2:$R$9,8,FALSE),"")</f>
        <v>2</v>
      </c>
      <c r="AG128" s="133">
        <f>IFERROR(VLOOKUP($Z128,'Lookup 2024'!$A$2:$R$9,9,FALSE),"")</f>
        <v>1</v>
      </c>
      <c r="AH128" s="133"/>
      <c r="AI128" s="133">
        <f>IFERROR(VLOOKUP($Z128,'Lookup 2024'!$A$2:$R$9,10,FALSE),"")</f>
        <v>2</v>
      </c>
      <c r="AJ128" s="133" t="str">
        <f>IFERROR(VLOOKUP($Z128,Lookup!$A$1:$P$20,11,FALSE),"")</f>
        <v>Yes</v>
      </c>
      <c r="AK128" s="133"/>
      <c r="AL128" s="133" t="str">
        <f>IFERROR(VLOOKUP($Z128,Lookup!$A$1:$P$20,13,FALSE),"")</f>
        <v>Yes</v>
      </c>
      <c r="AM128" s="133">
        <f>IFERROR(VLOOKUP($Z128,Lookup!$A$1:$P$20,14,FALSE),"")</f>
        <v>0</v>
      </c>
      <c r="AN128" s="133">
        <f>IFERROR(VLOOKUP($Z128,Lookup!$A$1:$P$20,15,FALSE),"")</f>
        <v>0</v>
      </c>
      <c r="AO128" s="133">
        <f>IFERROR(VLOOKUP($Z128,Lookup!$A$1:$P$20,16,FALSE),"")</f>
        <v>0</v>
      </c>
      <c r="AP128" s="133">
        <f>IFERROR(VLOOKUP($Z128,'Lookup 2024'!$A$2:$R$9,17,FALSE),"")</f>
        <v>2</v>
      </c>
      <c r="AQ128" s="129"/>
      <c r="AR128" s="129"/>
      <c r="AS128" s="135"/>
      <c r="AT128" s="135"/>
      <c r="AU128" s="85"/>
      <c r="AV128" s="137"/>
      <c r="AW128" s="138"/>
      <c r="AX128" s="135"/>
      <c r="AY128" s="135"/>
      <c r="AZ128" s="135"/>
      <c r="BA128" s="135"/>
      <c r="BB128" s="135"/>
      <c r="BC128" s="135"/>
      <c r="BD128" s="135"/>
      <c r="BE128" s="135"/>
      <c r="BF128" s="135"/>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row>
    <row r="129" spans="1:78" ht="39.75" customHeight="1">
      <c r="A129" s="126"/>
      <c r="B129" s="128" t="s">
        <v>1416</v>
      </c>
      <c r="C129" s="128" t="s">
        <v>1417</v>
      </c>
      <c r="D129" s="128" t="s">
        <v>37</v>
      </c>
      <c r="E129" s="129" t="s">
        <v>40</v>
      </c>
      <c r="F129" s="129">
        <v>78216</v>
      </c>
      <c r="G129" s="129" t="s">
        <v>1418</v>
      </c>
      <c r="H129" s="130" t="s">
        <v>1419</v>
      </c>
      <c r="I129" s="129" t="s">
        <v>1420</v>
      </c>
      <c r="J129" s="131"/>
      <c r="K129" s="129"/>
      <c r="L129" s="94"/>
      <c r="M129" s="94"/>
      <c r="N129" s="94"/>
      <c r="O129" s="94"/>
      <c r="P129" s="94"/>
      <c r="Q129" s="94"/>
      <c r="R129" s="94"/>
      <c r="S129" s="94"/>
      <c r="T129" s="98">
        <f t="shared" si="3"/>
        <v>0</v>
      </c>
      <c r="U129" s="129" t="str">
        <f t="shared" si="4"/>
        <v/>
      </c>
      <c r="V129" s="98"/>
      <c r="W129" s="129" t="str">
        <f t="shared" si="5"/>
        <v/>
      </c>
      <c r="X129" s="129"/>
      <c r="Y129" s="132"/>
      <c r="Z129" s="133" t="str">
        <f t="shared" si="6"/>
        <v/>
      </c>
      <c r="AA129" s="133" t="str">
        <f>IFERROR(VLOOKUP($Z129,'Lookup 2024'!$A$2:$R$9,2,FALSE),"")</f>
        <v/>
      </c>
      <c r="AB129" s="133"/>
      <c r="AC129" s="134"/>
      <c r="AD129" s="133" t="str">
        <f>IFERROR(VLOOKUP($Z129,'Lookup 2024'!$A$2:$R$9,7,FALSE),"")</f>
        <v/>
      </c>
      <c r="AE129" s="133"/>
      <c r="AF129" s="133" t="str">
        <f>IFERROR(VLOOKUP($Z129,'Lookup 2024'!$A$2:$R$9,8,FALSE),"")</f>
        <v/>
      </c>
      <c r="AG129" s="133" t="str">
        <f>IFERROR(VLOOKUP($Z129,'Lookup 2024'!$A$2:$R$9,9,FALSE),"")</f>
        <v/>
      </c>
      <c r="AH129" s="133"/>
      <c r="AI129" s="133" t="str">
        <f>IFERROR(VLOOKUP($Z129,'Lookup 2024'!$A$2:$R$9,10,FALSE),"")</f>
        <v/>
      </c>
      <c r="AJ129" s="133" t="str">
        <f>IFERROR(VLOOKUP($Z129,Lookup!$A$1:$P$20,11,FALSE),"")</f>
        <v/>
      </c>
      <c r="AK129" s="133"/>
      <c r="AL129" s="133" t="str">
        <f>IFERROR(VLOOKUP($Z129,Lookup!$A$1:$P$20,13,FALSE),"")</f>
        <v/>
      </c>
      <c r="AM129" s="133" t="str">
        <f>IFERROR(VLOOKUP($Z129,Lookup!$A$1:$P$20,14,FALSE),"")</f>
        <v/>
      </c>
      <c r="AN129" s="133" t="str">
        <f>IFERROR(VLOOKUP($Z129,Lookup!$A$1:$P$20,15,FALSE),"")</f>
        <v/>
      </c>
      <c r="AO129" s="133" t="str">
        <f>IFERROR(VLOOKUP($Z129,Lookup!$A$1:$P$20,16,FALSE),"")</f>
        <v/>
      </c>
      <c r="AP129" s="133" t="str">
        <f>IFERROR(VLOOKUP($Z129,'Lookup 2024'!$A$2:$R$9,17,FALSE),"")</f>
        <v/>
      </c>
      <c r="AQ129" s="129"/>
      <c r="AR129" s="129"/>
      <c r="AS129" s="135"/>
      <c r="AT129" s="135"/>
      <c r="AU129" s="85"/>
      <c r="AV129" s="137"/>
      <c r="AW129" s="138"/>
      <c r="AX129" s="135"/>
      <c r="AY129" s="135"/>
      <c r="AZ129" s="135"/>
      <c r="BA129" s="135"/>
      <c r="BB129" s="135"/>
      <c r="BC129" s="135"/>
      <c r="BD129" s="135"/>
      <c r="BE129" s="135"/>
      <c r="BF129" s="135"/>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row>
    <row r="130" spans="1:78" ht="39.75" customHeight="1">
      <c r="A130" s="126"/>
      <c r="B130" s="128" t="s">
        <v>1421</v>
      </c>
      <c r="C130" s="128" t="s">
        <v>1422</v>
      </c>
      <c r="D130" s="128" t="s">
        <v>1423</v>
      </c>
      <c r="E130" s="129" t="s">
        <v>40</v>
      </c>
      <c r="F130" s="129">
        <v>757171</v>
      </c>
      <c r="G130" s="129" t="s">
        <v>1424</v>
      </c>
      <c r="H130" s="130" t="s">
        <v>1425</v>
      </c>
      <c r="I130" s="129"/>
      <c r="J130" s="131"/>
      <c r="K130" s="129"/>
      <c r="L130" s="94"/>
      <c r="M130" s="94"/>
      <c r="N130" s="94"/>
      <c r="O130" s="94"/>
      <c r="P130" s="94"/>
      <c r="Q130" s="94"/>
      <c r="R130" s="94"/>
      <c r="S130" s="94"/>
      <c r="T130" s="98">
        <f t="shared" si="3"/>
        <v>0</v>
      </c>
      <c r="U130" s="129" t="str">
        <f t="shared" si="4"/>
        <v/>
      </c>
      <c r="V130" s="98"/>
      <c r="W130" s="129" t="str">
        <f t="shared" si="5"/>
        <v/>
      </c>
      <c r="X130" s="94"/>
      <c r="Y130" s="132"/>
      <c r="Z130" s="133" t="str">
        <f t="shared" si="6"/>
        <v/>
      </c>
      <c r="AA130" s="133" t="str">
        <f>IFERROR(VLOOKUP($Z130,'Lookup 2024'!$A$2:$R$9,2,FALSE),"")</f>
        <v/>
      </c>
      <c r="AB130" s="133"/>
      <c r="AC130" s="134"/>
      <c r="AD130" s="133" t="str">
        <f>IFERROR(VLOOKUP($Z130,'Lookup 2024'!$A$2:$R$9,7,FALSE),"")</f>
        <v/>
      </c>
      <c r="AE130" s="133"/>
      <c r="AF130" s="133" t="str">
        <f>IFERROR(VLOOKUP($Z130,'Lookup 2024'!$A$2:$R$9,8,FALSE),"")</f>
        <v/>
      </c>
      <c r="AG130" s="133" t="str">
        <f>IFERROR(VLOOKUP($Z130,'Lookup 2024'!$A$2:$R$9,9,FALSE),"")</f>
        <v/>
      </c>
      <c r="AH130" s="133"/>
      <c r="AI130" s="133" t="str">
        <f>IFERROR(VLOOKUP($Z130,'Lookup 2024'!$A$2:$R$9,10,FALSE),"")</f>
        <v/>
      </c>
      <c r="AJ130" s="133" t="str">
        <f>IFERROR(VLOOKUP($Z130,Lookup!$A$1:$P$20,11,FALSE),"")</f>
        <v/>
      </c>
      <c r="AK130" s="133"/>
      <c r="AL130" s="133" t="str">
        <f>IFERROR(VLOOKUP($Z130,Lookup!$A$1:$P$20,13,FALSE),"")</f>
        <v/>
      </c>
      <c r="AM130" s="133" t="str">
        <f>IFERROR(VLOOKUP($Z130,Lookup!$A$1:$P$20,14,FALSE),"")</f>
        <v/>
      </c>
      <c r="AN130" s="133" t="str">
        <f>IFERROR(VLOOKUP($Z130,Lookup!$A$1:$P$20,15,FALSE),"")</f>
        <v/>
      </c>
      <c r="AO130" s="133" t="str">
        <f>IFERROR(VLOOKUP($Z130,Lookup!$A$1:$P$20,16,FALSE),"")</f>
        <v/>
      </c>
      <c r="AP130" s="133" t="str">
        <f>IFERROR(VLOOKUP($Z130,'Lookup 2024'!$A$2:$R$9,17,FALSE),"")</f>
        <v/>
      </c>
      <c r="AQ130" s="129"/>
      <c r="AR130" s="129"/>
      <c r="AS130" s="135"/>
      <c r="AT130" s="135"/>
      <c r="AU130" s="136">
        <f t="shared" ref="AU130:AU134" si="21">P130</f>
        <v>0</v>
      </c>
      <c r="AV130" s="137" t="s">
        <v>1426</v>
      </c>
      <c r="AW130" s="133"/>
      <c r="AX130" s="129"/>
      <c r="AY130" s="129"/>
      <c r="AZ130" s="147"/>
      <c r="BA130" s="129"/>
      <c r="BB130" s="129"/>
      <c r="BC130" s="135"/>
      <c r="BD130" s="135"/>
      <c r="BE130" s="135"/>
      <c r="BF130" s="135"/>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row>
    <row r="131" spans="1:78" ht="39.75" customHeight="1">
      <c r="A131" s="126"/>
      <c r="B131" s="128" t="s">
        <v>1427</v>
      </c>
      <c r="C131" s="128" t="s">
        <v>1428</v>
      </c>
      <c r="D131" s="128" t="s">
        <v>1429</v>
      </c>
      <c r="E131" s="129" t="s">
        <v>40</v>
      </c>
      <c r="F131" s="129">
        <v>78073</v>
      </c>
      <c r="G131" s="129" t="s">
        <v>1430</v>
      </c>
      <c r="H131" s="130" t="s">
        <v>1431</v>
      </c>
      <c r="I131" s="129" t="s">
        <v>1432</v>
      </c>
      <c r="J131" s="131"/>
      <c r="K131" s="129"/>
      <c r="L131" s="94"/>
      <c r="M131" s="94"/>
      <c r="N131" s="94"/>
      <c r="O131" s="94"/>
      <c r="P131" s="94"/>
      <c r="Q131" s="94"/>
      <c r="R131" s="94"/>
      <c r="S131" s="94"/>
      <c r="T131" s="98">
        <f t="shared" si="3"/>
        <v>0</v>
      </c>
      <c r="U131" s="129" t="str">
        <f t="shared" si="4"/>
        <v/>
      </c>
      <c r="V131" s="98"/>
      <c r="W131" s="129" t="str">
        <f t="shared" si="5"/>
        <v/>
      </c>
      <c r="X131" s="94"/>
      <c r="Y131" s="132"/>
      <c r="Z131" s="133" t="str">
        <f t="shared" si="6"/>
        <v/>
      </c>
      <c r="AA131" s="133" t="str">
        <f>IFERROR(VLOOKUP($Z131,'Lookup 2024'!$A$2:$R$9,2,FALSE),"")</f>
        <v/>
      </c>
      <c r="AB131" s="133"/>
      <c r="AC131" s="134"/>
      <c r="AD131" s="133" t="str">
        <f>IFERROR(VLOOKUP($Z131,'Lookup 2024'!$A$2:$R$9,7,FALSE),"")</f>
        <v/>
      </c>
      <c r="AE131" s="133"/>
      <c r="AF131" s="133" t="str">
        <f>IFERROR(VLOOKUP($Z131,'Lookup 2024'!$A$2:$R$9,8,FALSE),"")</f>
        <v/>
      </c>
      <c r="AG131" s="133" t="str">
        <f>IFERROR(VLOOKUP($Z131,'Lookup 2024'!$A$2:$R$9,9,FALSE),"")</f>
        <v/>
      </c>
      <c r="AH131" s="133"/>
      <c r="AI131" s="133" t="str">
        <f>IFERROR(VLOOKUP($Z131,'Lookup 2024'!$A$2:$R$9,10,FALSE),"")</f>
        <v/>
      </c>
      <c r="AJ131" s="133" t="str">
        <f>IFERROR(VLOOKUP($Z131,Lookup!$A$1:$P$20,11,FALSE),"")</f>
        <v/>
      </c>
      <c r="AK131" s="133"/>
      <c r="AL131" s="133" t="str">
        <f>IFERROR(VLOOKUP($Z131,Lookup!$A$1:$P$20,13,FALSE),"")</f>
        <v/>
      </c>
      <c r="AM131" s="133" t="str">
        <f>IFERROR(VLOOKUP($Z131,Lookup!$A$1:$P$20,14,FALSE),"")</f>
        <v/>
      </c>
      <c r="AN131" s="133" t="str">
        <f>IFERROR(VLOOKUP($Z131,Lookup!$A$1:$P$20,15,FALSE),"")</f>
        <v/>
      </c>
      <c r="AO131" s="133" t="str">
        <f>IFERROR(VLOOKUP($Z131,Lookup!$A$1:$P$20,16,FALSE),"")</f>
        <v/>
      </c>
      <c r="AP131" s="133" t="str">
        <f>IFERROR(VLOOKUP($Z131,'Lookup 2024'!$A$2:$R$9,17,FALSE),"")</f>
        <v/>
      </c>
      <c r="AQ131" s="129"/>
      <c r="AR131" s="129"/>
      <c r="AS131" s="135"/>
      <c r="AT131" s="135"/>
      <c r="AU131" s="136">
        <f t="shared" si="21"/>
        <v>0</v>
      </c>
      <c r="AV131" s="137" t="s">
        <v>1433</v>
      </c>
      <c r="AW131" s="138"/>
      <c r="AX131" s="135"/>
      <c r="AY131" s="135"/>
      <c r="AZ131" s="135"/>
      <c r="BA131" s="150"/>
      <c r="BB131" s="150"/>
      <c r="BC131" s="150"/>
      <c r="BD131" s="135">
        <v>1</v>
      </c>
      <c r="BE131" s="135"/>
      <c r="BF131" s="135"/>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row>
    <row r="132" spans="1:78" ht="39.75" customHeight="1">
      <c r="A132" s="126"/>
      <c r="B132" s="128" t="s">
        <v>1434</v>
      </c>
      <c r="C132" s="128" t="s">
        <v>1435</v>
      </c>
      <c r="D132" s="128" t="s">
        <v>1436</v>
      </c>
      <c r="E132" s="129" t="s">
        <v>40</v>
      </c>
      <c r="F132" s="129">
        <v>78003</v>
      </c>
      <c r="G132" s="129" t="s">
        <v>1437</v>
      </c>
      <c r="H132" s="130" t="s">
        <v>1438</v>
      </c>
      <c r="I132" s="129"/>
      <c r="J132" s="131"/>
      <c r="K132" s="129"/>
      <c r="L132" s="94"/>
      <c r="M132" s="94"/>
      <c r="N132" s="94"/>
      <c r="O132" s="94"/>
      <c r="P132" s="94"/>
      <c r="Q132" s="94"/>
      <c r="R132" s="94"/>
      <c r="S132" s="94"/>
      <c r="T132" s="98">
        <f t="shared" si="3"/>
        <v>0</v>
      </c>
      <c r="U132" s="129" t="str">
        <f t="shared" si="4"/>
        <v/>
      </c>
      <c r="V132" s="98"/>
      <c r="W132" s="129" t="str">
        <f t="shared" si="5"/>
        <v/>
      </c>
      <c r="X132" s="94"/>
      <c r="Y132" s="132"/>
      <c r="Z132" s="133" t="str">
        <f t="shared" si="6"/>
        <v/>
      </c>
      <c r="AA132" s="133" t="str">
        <f>IFERROR(VLOOKUP($Z132,'Lookup 2024'!$A$2:$R$9,2,FALSE),"")</f>
        <v/>
      </c>
      <c r="AB132" s="133"/>
      <c r="AC132" s="134"/>
      <c r="AD132" s="133" t="str">
        <f>IFERROR(VLOOKUP($Z132,'Lookup 2024'!$A$2:$R$9,7,FALSE),"")</f>
        <v/>
      </c>
      <c r="AE132" s="133"/>
      <c r="AF132" s="133" t="str">
        <f>IFERROR(VLOOKUP($Z132,'Lookup 2024'!$A$2:$R$9,8,FALSE),"")</f>
        <v/>
      </c>
      <c r="AG132" s="133" t="str">
        <f>IFERROR(VLOOKUP($Z132,'Lookup 2024'!$A$2:$R$9,9,FALSE),"")</f>
        <v/>
      </c>
      <c r="AH132" s="133"/>
      <c r="AI132" s="133" t="str">
        <f>IFERROR(VLOOKUP($Z132,'Lookup 2024'!$A$2:$R$9,10,FALSE),"")</f>
        <v/>
      </c>
      <c r="AJ132" s="133" t="str">
        <f>IFERROR(VLOOKUP($Z132,Lookup!$A$1:$P$20,11,FALSE),"")</f>
        <v/>
      </c>
      <c r="AK132" s="133"/>
      <c r="AL132" s="133" t="str">
        <f>IFERROR(VLOOKUP($Z132,Lookup!$A$1:$P$20,13,FALSE),"")</f>
        <v/>
      </c>
      <c r="AM132" s="133" t="str">
        <f>IFERROR(VLOOKUP($Z132,Lookup!$A$1:$P$20,14,FALSE),"")</f>
        <v/>
      </c>
      <c r="AN132" s="133" t="str">
        <f>IFERROR(VLOOKUP($Z132,Lookup!$A$1:$P$20,15,FALSE),"")</f>
        <v/>
      </c>
      <c r="AO132" s="133" t="str">
        <f>IFERROR(VLOOKUP($Z132,Lookup!$A$1:$P$20,16,FALSE),"")</f>
        <v/>
      </c>
      <c r="AP132" s="133" t="str">
        <f>IFERROR(VLOOKUP($Z132,'Lookup 2024'!$A$2:$R$9,17,FALSE),"")</f>
        <v/>
      </c>
      <c r="AQ132" s="129"/>
      <c r="AR132" s="129"/>
      <c r="AS132" s="135"/>
      <c r="AT132" s="135"/>
      <c r="AU132" s="136">
        <f t="shared" si="21"/>
        <v>0</v>
      </c>
      <c r="AV132" s="137" t="s">
        <v>1004</v>
      </c>
      <c r="AW132" s="133"/>
      <c r="AX132" s="129"/>
      <c r="AY132" s="129"/>
      <c r="AZ132" s="147"/>
      <c r="BA132" s="129"/>
      <c r="BB132" s="129"/>
      <c r="BC132" s="135"/>
      <c r="BD132" s="135"/>
      <c r="BE132" s="135"/>
      <c r="BF132" s="135"/>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row>
    <row r="133" spans="1:78" ht="39.75" customHeight="1">
      <c r="A133" s="126"/>
      <c r="B133" s="128" t="s">
        <v>1439</v>
      </c>
      <c r="C133" s="128" t="s">
        <v>1440</v>
      </c>
      <c r="D133" s="128" t="s">
        <v>1441</v>
      </c>
      <c r="E133" s="129" t="s">
        <v>40</v>
      </c>
      <c r="F133" s="129">
        <v>78108</v>
      </c>
      <c r="G133" s="129" t="s">
        <v>1442</v>
      </c>
      <c r="H133" s="130" t="s">
        <v>1443</v>
      </c>
      <c r="I133" s="129" t="s">
        <v>1444</v>
      </c>
      <c r="J133" s="131"/>
      <c r="K133" s="129"/>
      <c r="L133" s="94"/>
      <c r="M133" s="94"/>
      <c r="N133" s="94"/>
      <c r="O133" s="94"/>
      <c r="P133" s="94"/>
      <c r="Q133" s="94"/>
      <c r="R133" s="94"/>
      <c r="S133" s="94"/>
      <c r="T133" s="98">
        <f t="shared" si="3"/>
        <v>0</v>
      </c>
      <c r="U133" s="129" t="str">
        <f t="shared" si="4"/>
        <v/>
      </c>
      <c r="V133" s="98"/>
      <c r="W133" s="129" t="str">
        <f t="shared" si="5"/>
        <v/>
      </c>
      <c r="X133" s="94"/>
      <c r="Y133" s="132"/>
      <c r="Z133" s="133" t="str">
        <f t="shared" si="6"/>
        <v/>
      </c>
      <c r="AA133" s="133" t="str">
        <f>IFERROR(VLOOKUP($Z133,'Lookup 2024'!$A$2:$R$9,2,FALSE),"")</f>
        <v/>
      </c>
      <c r="AB133" s="133"/>
      <c r="AC133" s="134"/>
      <c r="AD133" s="133" t="str">
        <f>IFERROR(VLOOKUP($Z133,'Lookup 2024'!$A$2:$R$9,7,FALSE),"")</f>
        <v/>
      </c>
      <c r="AE133" s="133"/>
      <c r="AF133" s="133" t="str">
        <f>IFERROR(VLOOKUP($Z133,'Lookup 2024'!$A$2:$R$9,8,FALSE),"")</f>
        <v/>
      </c>
      <c r="AG133" s="133" t="str">
        <f>IFERROR(VLOOKUP($Z133,'Lookup 2024'!$A$2:$R$9,9,FALSE),"")</f>
        <v/>
      </c>
      <c r="AH133" s="133"/>
      <c r="AI133" s="133" t="str">
        <f>IFERROR(VLOOKUP($Z133,'Lookup 2024'!$A$2:$R$9,10,FALSE),"")</f>
        <v/>
      </c>
      <c r="AJ133" s="133" t="str">
        <f>IFERROR(VLOOKUP($Z133,Lookup!$A$1:$P$20,11,FALSE),"")</f>
        <v/>
      </c>
      <c r="AK133" s="133"/>
      <c r="AL133" s="133" t="str">
        <f>IFERROR(VLOOKUP($Z133,Lookup!$A$1:$P$20,13,FALSE),"")</f>
        <v/>
      </c>
      <c r="AM133" s="133" t="str">
        <f>IFERROR(VLOOKUP($Z133,Lookup!$A$1:$P$20,14,FALSE),"")</f>
        <v/>
      </c>
      <c r="AN133" s="133" t="str">
        <f>IFERROR(VLOOKUP($Z133,Lookup!$A$1:$P$20,15,FALSE),"")</f>
        <v/>
      </c>
      <c r="AO133" s="133" t="str">
        <f>IFERROR(VLOOKUP($Z133,Lookup!$A$1:$P$20,16,FALSE),"")</f>
        <v/>
      </c>
      <c r="AP133" s="133" t="str">
        <f>IFERROR(VLOOKUP($Z133,'Lookup 2024'!$A$2:$R$9,17,FALSE),"")</f>
        <v/>
      </c>
      <c r="AQ133" s="129"/>
      <c r="AR133" s="129"/>
      <c r="AS133" s="135"/>
      <c r="AT133" s="135"/>
      <c r="AU133" s="136">
        <f t="shared" si="21"/>
        <v>0</v>
      </c>
      <c r="AV133" s="137" t="s">
        <v>1004</v>
      </c>
      <c r="AW133" s="138"/>
      <c r="AX133" s="135"/>
      <c r="AY133" s="135"/>
      <c r="AZ133" s="135"/>
      <c r="BA133" s="135"/>
      <c r="BB133" s="135"/>
      <c r="BC133" s="135"/>
      <c r="BD133" s="135"/>
      <c r="BE133" s="135"/>
      <c r="BF133" s="135"/>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row>
    <row r="134" spans="1:78" ht="39.75" customHeight="1">
      <c r="A134" s="126"/>
      <c r="B134" s="128" t="s">
        <v>1445</v>
      </c>
      <c r="C134" s="128" t="s">
        <v>1446</v>
      </c>
      <c r="D134" s="128" t="s">
        <v>1447</v>
      </c>
      <c r="E134" s="129" t="s">
        <v>40</v>
      </c>
      <c r="F134" s="129">
        <v>78263</v>
      </c>
      <c r="G134" s="129" t="s">
        <v>1448</v>
      </c>
      <c r="H134" s="130" t="s">
        <v>1449</v>
      </c>
      <c r="I134" s="129" t="s">
        <v>996</v>
      </c>
      <c r="J134" s="131"/>
      <c r="K134" s="129"/>
      <c r="L134" s="94"/>
      <c r="M134" s="94"/>
      <c r="N134" s="94"/>
      <c r="O134" s="94"/>
      <c r="P134" s="94"/>
      <c r="Q134" s="94"/>
      <c r="R134" s="94"/>
      <c r="S134" s="94"/>
      <c r="T134" s="98">
        <f t="shared" si="3"/>
        <v>0</v>
      </c>
      <c r="U134" s="129" t="str">
        <f t="shared" si="4"/>
        <v/>
      </c>
      <c r="V134" s="98"/>
      <c r="W134" s="129" t="str">
        <f t="shared" si="5"/>
        <v/>
      </c>
      <c r="X134" s="94"/>
      <c r="Y134" s="132"/>
      <c r="Z134" s="133" t="str">
        <f t="shared" si="6"/>
        <v/>
      </c>
      <c r="AA134" s="133" t="str">
        <f>IFERROR(VLOOKUP($Z134,'Lookup 2024'!$A$2:$R$9,2,FALSE),"")</f>
        <v/>
      </c>
      <c r="AB134" s="133"/>
      <c r="AC134" s="134"/>
      <c r="AD134" s="133" t="str">
        <f>IFERROR(VLOOKUP($Z134,'Lookup 2024'!$A$2:$R$9,7,FALSE),"")</f>
        <v/>
      </c>
      <c r="AE134" s="133"/>
      <c r="AF134" s="133" t="str">
        <f>IFERROR(VLOOKUP($Z134,'Lookup 2024'!$A$2:$R$9,8,FALSE),"")</f>
        <v/>
      </c>
      <c r="AG134" s="133" t="str">
        <f>IFERROR(VLOOKUP($Z134,'Lookup 2024'!$A$2:$R$9,9,FALSE),"")</f>
        <v/>
      </c>
      <c r="AH134" s="133"/>
      <c r="AI134" s="133" t="str">
        <f>IFERROR(VLOOKUP($Z134,'Lookup 2024'!$A$2:$R$9,10,FALSE),"")</f>
        <v/>
      </c>
      <c r="AJ134" s="133" t="str">
        <f>IFERROR(VLOOKUP($Z134,Lookup!$A$1:$P$20,11,FALSE),"")</f>
        <v/>
      </c>
      <c r="AK134" s="133"/>
      <c r="AL134" s="133" t="str">
        <f>IFERROR(VLOOKUP($Z134,Lookup!$A$1:$P$20,13,FALSE),"")</f>
        <v/>
      </c>
      <c r="AM134" s="133" t="str">
        <f>IFERROR(VLOOKUP($Z134,Lookup!$A$1:$P$20,14,FALSE),"")</f>
        <v/>
      </c>
      <c r="AN134" s="133" t="str">
        <f>IFERROR(VLOOKUP($Z134,Lookup!$A$1:$P$20,15,FALSE),"")</f>
        <v/>
      </c>
      <c r="AO134" s="133" t="str">
        <f>IFERROR(VLOOKUP($Z134,Lookup!$A$1:$P$20,16,FALSE),"")</f>
        <v/>
      </c>
      <c r="AP134" s="133" t="str">
        <f>IFERROR(VLOOKUP($Z134,'Lookup 2024'!$A$2:$R$9,17,FALSE),"")</f>
        <v/>
      </c>
      <c r="AQ134" s="129"/>
      <c r="AR134" s="129"/>
      <c r="AS134" s="135"/>
      <c r="AT134" s="135"/>
      <c r="AU134" s="136">
        <f t="shared" si="21"/>
        <v>0</v>
      </c>
      <c r="AV134" s="137" t="s">
        <v>982</v>
      </c>
      <c r="AW134" s="138"/>
      <c r="AX134" s="135"/>
      <c r="AY134" s="135"/>
      <c r="AZ134" s="135"/>
      <c r="BA134" s="135"/>
      <c r="BB134" s="135">
        <v>2</v>
      </c>
      <c r="BC134" s="135"/>
      <c r="BD134" s="135"/>
      <c r="BE134" s="135"/>
      <c r="BF134" s="135"/>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row>
    <row r="135" spans="1:78" ht="39.75" customHeight="1">
      <c r="A135" s="126"/>
      <c r="B135" s="128" t="s">
        <v>1450</v>
      </c>
      <c r="C135" s="128" t="s">
        <v>1451</v>
      </c>
      <c r="D135" s="128" t="s">
        <v>107</v>
      </c>
      <c r="E135" s="129" t="s">
        <v>40</v>
      </c>
      <c r="F135" s="129">
        <v>78016</v>
      </c>
      <c r="G135" s="129"/>
      <c r="H135" s="130"/>
      <c r="I135" s="129"/>
      <c r="J135" s="131"/>
      <c r="K135" s="129"/>
      <c r="L135" s="94"/>
      <c r="M135" s="94"/>
      <c r="N135" s="145"/>
      <c r="O135" s="94"/>
      <c r="P135" s="94"/>
      <c r="Q135" s="94"/>
      <c r="R135" s="94"/>
      <c r="S135" s="94"/>
      <c r="T135" s="98">
        <f t="shared" si="3"/>
        <v>0</v>
      </c>
      <c r="U135" s="129" t="str">
        <f t="shared" si="4"/>
        <v/>
      </c>
      <c r="V135" s="98"/>
      <c r="W135" s="129" t="str">
        <f t="shared" si="5"/>
        <v/>
      </c>
      <c r="X135" s="129"/>
      <c r="Y135" s="132"/>
      <c r="Z135" s="133" t="str">
        <f t="shared" si="6"/>
        <v/>
      </c>
      <c r="AA135" s="133" t="str">
        <f>IFERROR(VLOOKUP($Z135,'Lookup 2024'!$A$2:$R$9,2,FALSE),"")</f>
        <v/>
      </c>
      <c r="AB135" s="133"/>
      <c r="AC135" s="134"/>
      <c r="AD135" s="133" t="str">
        <f>IFERROR(VLOOKUP($Z135,'Lookup 2024'!$A$2:$R$9,7,FALSE),"")</f>
        <v/>
      </c>
      <c r="AE135" s="133"/>
      <c r="AF135" s="133" t="str">
        <f>IFERROR(VLOOKUP($Z135,'Lookup 2024'!$A$2:$R$9,8,FALSE),"")</f>
        <v/>
      </c>
      <c r="AG135" s="133" t="str">
        <f>IFERROR(VLOOKUP($Z135,'Lookup 2024'!$A$2:$R$9,9,FALSE),"")</f>
        <v/>
      </c>
      <c r="AH135" s="133"/>
      <c r="AI135" s="133" t="str">
        <f>IFERROR(VLOOKUP($Z135,'Lookup 2024'!$A$2:$R$9,10,FALSE),"")</f>
        <v/>
      </c>
      <c r="AJ135" s="133" t="str">
        <f>IFERROR(VLOOKUP($Z135,Lookup!$A$1:$P$20,11,FALSE),"")</f>
        <v/>
      </c>
      <c r="AK135" s="133"/>
      <c r="AL135" s="133" t="str">
        <f>IFERROR(VLOOKUP($Z135,Lookup!$A$1:$P$20,13,FALSE),"")</f>
        <v/>
      </c>
      <c r="AM135" s="133" t="str">
        <f>IFERROR(VLOOKUP($Z135,Lookup!$A$1:$P$20,14,FALSE),"")</f>
        <v/>
      </c>
      <c r="AN135" s="133" t="str">
        <f>IFERROR(VLOOKUP($Z135,Lookup!$A$1:$P$20,15,FALSE),"")</f>
        <v/>
      </c>
      <c r="AO135" s="133" t="str">
        <f>IFERROR(VLOOKUP($Z135,Lookup!$A$1:$P$20,16,FALSE),"")</f>
        <v/>
      </c>
      <c r="AP135" s="133" t="str">
        <f>IFERROR(VLOOKUP($Z135,'Lookup 2024'!$A$2:$R$9,17,FALSE),"")</f>
        <v/>
      </c>
      <c r="AQ135" s="129"/>
      <c r="AR135" s="129"/>
      <c r="AS135" s="135"/>
      <c r="AT135" s="135"/>
      <c r="AU135" s="85"/>
      <c r="AV135" s="137"/>
      <c r="AW135" s="138"/>
      <c r="AX135" s="135"/>
      <c r="AY135" s="135"/>
      <c r="AZ135" s="135"/>
      <c r="BA135" s="135"/>
      <c r="BB135" s="135"/>
      <c r="BC135" s="135"/>
      <c r="BD135" s="135"/>
      <c r="BE135" s="135"/>
      <c r="BF135" s="135"/>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row>
    <row r="136" spans="1:78" ht="39.75" customHeight="1">
      <c r="A136" s="126" t="s">
        <v>362</v>
      </c>
      <c r="B136" s="127" t="s">
        <v>1452</v>
      </c>
      <c r="C136" s="127" t="s">
        <v>1310</v>
      </c>
      <c r="D136" s="128" t="s">
        <v>37</v>
      </c>
      <c r="E136" s="129" t="s">
        <v>40</v>
      </c>
      <c r="F136" s="129">
        <v>78216</v>
      </c>
      <c r="G136" s="129" t="s">
        <v>1311</v>
      </c>
      <c r="H136" s="130" t="s">
        <v>1453</v>
      </c>
      <c r="I136" s="129" t="s">
        <v>1038</v>
      </c>
      <c r="J136" s="131">
        <v>45278</v>
      </c>
      <c r="K136" s="129">
        <v>1258</v>
      </c>
      <c r="L136" s="94"/>
      <c r="M136" s="94"/>
      <c r="N136" s="94">
        <v>1500</v>
      </c>
      <c r="O136" s="94"/>
      <c r="P136" s="94"/>
      <c r="Q136" s="94"/>
      <c r="R136" s="94"/>
      <c r="S136" s="94"/>
      <c r="T136" s="98">
        <f t="shared" si="3"/>
        <v>1500</v>
      </c>
      <c r="U136" s="129" t="str">
        <f t="shared" si="4"/>
        <v>Received</v>
      </c>
      <c r="V136" s="98"/>
      <c r="W136" s="129" t="str">
        <f t="shared" si="5"/>
        <v/>
      </c>
      <c r="X136" s="94"/>
      <c r="Y136" s="132"/>
      <c r="Z136" s="133" t="str">
        <f t="shared" si="6"/>
        <v>Trophy</v>
      </c>
      <c r="AA136" s="133" t="str">
        <f>IFERROR(VLOOKUP($Z136,'Lookup 2024'!$A$2:$R$9,2,FALSE),"")</f>
        <v>Level 4</v>
      </c>
      <c r="AB136" s="133"/>
      <c r="AC136" s="134"/>
      <c r="AD136" s="133">
        <f>IFERROR(VLOOKUP($Z136,'Lookup 2024'!$A$2:$R$9,7,FALSE),"")</f>
        <v>0</v>
      </c>
      <c r="AE136" s="133"/>
      <c r="AF136" s="133">
        <f>IFERROR(VLOOKUP($Z136,'Lookup 2024'!$A$2:$R$9,8,FALSE),"")</f>
        <v>2</v>
      </c>
      <c r="AG136" s="133">
        <f>IFERROR(VLOOKUP($Z136,'Lookup 2024'!$A$2:$R$9,9,FALSE),"")</f>
        <v>1</v>
      </c>
      <c r="AH136" s="133"/>
      <c r="AI136" s="133">
        <f>IFERROR(VLOOKUP($Z136,'Lookup 2024'!$A$2:$R$9,10,FALSE),"")</f>
        <v>2</v>
      </c>
      <c r="AJ136" s="133" t="str">
        <f>IFERROR(VLOOKUP($Z136,Lookup!$A$1:$P$20,11,FALSE),"")</f>
        <v>Yes</v>
      </c>
      <c r="AK136" s="133"/>
      <c r="AL136" s="133" t="str">
        <f>IFERROR(VLOOKUP($Z136,Lookup!$A$1:$P$20,13,FALSE),"")</f>
        <v>Yes</v>
      </c>
      <c r="AM136" s="133">
        <f>IFERROR(VLOOKUP($Z136,Lookup!$A$1:$P$20,14,FALSE),"")</f>
        <v>0</v>
      </c>
      <c r="AN136" s="133">
        <f>IFERROR(VLOOKUP($Z136,Lookup!$A$1:$P$20,15,FALSE),"")</f>
        <v>0</v>
      </c>
      <c r="AO136" s="133">
        <f>IFERROR(VLOOKUP($Z136,Lookup!$A$1:$P$20,16,FALSE),"")</f>
        <v>0</v>
      </c>
      <c r="AP136" s="133">
        <f>IFERROR(VLOOKUP($Z136,'Lookup 2024'!$A$2:$R$9,17,FALSE),"")</f>
        <v>2</v>
      </c>
      <c r="AQ136" s="129"/>
      <c r="AR136" s="129"/>
      <c r="AS136" s="135"/>
      <c r="AT136" s="135"/>
      <c r="AU136" s="136">
        <f>P136</f>
        <v>0</v>
      </c>
      <c r="AV136" s="137" t="s">
        <v>1454</v>
      </c>
      <c r="AW136" s="138"/>
      <c r="AX136" s="135"/>
      <c r="AY136" s="135"/>
      <c r="AZ136" s="135"/>
      <c r="BA136" s="135"/>
      <c r="BB136" s="147"/>
      <c r="BC136" s="135"/>
      <c r="BD136" s="135">
        <v>4</v>
      </c>
      <c r="BE136" s="135"/>
      <c r="BF136" s="135"/>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row>
    <row r="137" spans="1:78" ht="39.75" customHeight="1">
      <c r="A137" s="126"/>
      <c r="B137" s="128" t="s">
        <v>1455</v>
      </c>
      <c r="C137" s="128" t="s">
        <v>1456</v>
      </c>
      <c r="D137" s="128" t="s">
        <v>1457</v>
      </c>
      <c r="E137" s="129" t="s">
        <v>1458</v>
      </c>
      <c r="F137" s="169" t="s">
        <v>1459</v>
      </c>
      <c r="G137" s="129"/>
      <c r="H137" s="130"/>
      <c r="I137" s="129"/>
      <c r="J137" s="131"/>
      <c r="K137" s="129"/>
      <c r="L137" s="94"/>
      <c r="M137" s="94"/>
      <c r="N137" s="94"/>
      <c r="O137" s="94"/>
      <c r="P137" s="94"/>
      <c r="Q137" s="94"/>
      <c r="R137" s="94"/>
      <c r="S137" s="94"/>
      <c r="T137" s="98">
        <f t="shared" si="3"/>
        <v>0</v>
      </c>
      <c r="U137" s="129" t="str">
        <f t="shared" si="4"/>
        <v/>
      </c>
      <c r="V137" s="98"/>
      <c r="W137" s="129" t="str">
        <f t="shared" si="5"/>
        <v/>
      </c>
      <c r="X137" s="129"/>
      <c r="Y137" s="132"/>
      <c r="Z137" s="133" t="str">
        <f t="shared" si="6"/>
        <v/>
      </c>
      <c r="AA137" s="133" t="str">
        <f>IFERROR(VLOOKUP($Z137,'Lookup 2024'!$A$2:$R$9,2,FALSE),"")</f>
        <v/>
      </c>
      <c r="AB137" s="133"/>
      <c r="AC137" s="134"/>
      <c r="AD137" s="133" t="str">
        <f>IFERROR(VLOOKUP($Z137,'Lookup 2024'!$A$2:$R$9,7,FALSE),"")</f>
        <v/>
      </c>
      <c r="AE137" s="133"/>
      <c r="AF137" s="133" t="str">
        <f>IFERROR(VLOOKUP($Z137,'Lookup 2024'!$A$2:$R$9,8,FALSE),"")</f>
        <v/>
      </c>
      <c r="AG137" s="133" t="str">
        <f>IFERROR(VLOOKUP($Z137,'Lookup 2024'!$A$2:$R$9,9,FALSE),"")</f>
        <v/>
      </c>
      <c r="AH137" s="133"/>
      <c r="AI137" s="133" t="str">
        <f>IFERROR(VLOOKUP($Z137,'Lookup 2024'!$A$2:$R$9,10,FALSE),"")</f>
        <v/>
      </c>
      <c r="AJ137" s="133" t="str">
        <f>IFERROR(VLOOKUP($Z137,Lookup!$A$1:$P$20,11,FALSE),"")</f>
        <v/>
      </c>
      <c r="AK137" s="133"/>
      <c r="AL137" s="133" t="str">
        <f>IFERROR(VLOOKUP($Z137,Lookup!$A$1:$P$20,13,FALSE),"")</f>
        <v/>
      </c>
      <c r="AM137" s="133" t="str">
        <f>IFERROR(VLOOKUP($Z137,Lookup!$A$1:$P$20,14,FALSE),"")</f>
        <v/>
      </c>
      <c r="AN137" s="133" t="str">
        <f>IFERROR(VLOOKUP($Z137,Lookup!$A$1:$P$20,15,FALSE),"")</f>
        <v/>
      </c>
      <c r="AO137" s="133" t="str">
        <f>IFERROR(VLOOKUP($Z137,Lookup!$A$1:$P$20,16,FALSE),"")</f>
        <v/>
      </c>
      <c r="AP137" s="133" t="str">
        <f>IFERROR(VLOOKUP($Z137,'Lookup 2024'!$A$2:$R$9,17,FALSE),"")</f>
        <v/>
      </c>
      <c r="AQ137" s="129"/>
      <c r="AR137" s="129"/>
      <c r="AS137" s="135"/>
      <c r="AT137" s="135"/>
      <c r="AU137" s="85"/>
      <c r="AV137" s="137"/>
      <c r="AW137" s="138"/>
      <c r="AX137" s="135"/>
      <c r="AY137" s="135"/>
      <c r="AZ137" s="135"/>
      <c r="BA137" s="135"/>
      <c r="BB137" s="135"/>
      <c r="BC137" s="135"/>
      <c r="BD137" s="135"/>
      <c r="BE137" s="135"/>
      <c r="BF137" s="135"/>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row>
    <row r="138" spans="1:78" ht="39.75" customHeight="1">
      <c r="A138" s="126"/>
      <c r="B138" s="128" t="s">
        <v>1460</v>
      </c>
      <c r="C138" s="128" t="s">
        <v>1461</v>
      </c>
      <c r="D138" s="128" t="s">
        <v>1462</v>
      </c>
      <c r="E138" s="129" t="s">
        <v>1203</v>
      </c>
      <c r="F138" s="129">
        <v>22310</v>
      </c>
      <c r="G138" s="129" t="s">
        <v>1463</v>
      </c>
      <c r="H138" s="130" t="s">
        <v>1464</v>
      </c>
      <c r="I138" s="129"/>
      <c r="J138" s="131"/>
      <c r="K138" s="129"/>
      <c r="L138" s="94"/>
      <c r="M138" s="94"/>
      <c r="N138" s="94"/>
      <c r="O138" s="94"/>
      <c r="P138" s="94"/>
      <c r="Q138" s="94"/>
      <c r="R138" s="94"/>
      <c r="S138" s="94"/>
      <c r="T138" s="98">
        <f t="shared" si="3"/>
        <v>0</v>
      </c>
      <c r="U138" s="129" t="str">
        <f t="shared" si="4"/>
        <v/>
      </c>
      <c r="V138" s="98"/>
      <c r="W138" s="129" t="str">
        <f t="shared" si="5"/>
        <v/>
      </c>
      <c r="X138" s="129"/>
      <c r="Y138" s="132"/>
      <c r="Z138" s="133" t="str">
        <f t="shared" si="6"/>
        <v/>
      </c>
      <c r="AA138" s="133" t="str">
        <f>IFERROR(VLOOKUP($Z138,'Lookup 2024'!$A$2:$R$9,2,FALSE),"")</f>
        <v/>
      </c>
      <c r="AB138" s="133"/>
      <c r="AC138" s="134"/>
      <c r="AD138" s="133" t="str">
        <f>IFERROR(VLOOKUP($Z138,'Lookup 2024'!$A$2:$R$9,7,FALSE),"")</f>
        <v/>
      </c>
      <c r="AE138" s="133"/>
      <c r="AF138" s="133" t="str">
        <f>IFERROR(VLOOKUP($Z138,'Lookup 2024'!$A$2:$R$9,8,FALSE),"")</f>
        <v/>
      </c>
      <c r="AG138" s="133" t="str">
        <f>IFERROR(VLOOKUP($Z138,'Lookup 2024'!$A$2:$R$9,9,FALSE),"")</f>
        <v/>
      </c>
      <c r="AH138" s="133"/>
      <c r="AI138" s="133" t="str">
        <f>IFERROR(VLOOKUP($Z138,'Lookup 2024'!$A$2:$R$9,10,FALSE),"")</f>
        <v/>
      </c>
      <c r="AJ138" s="133" t="str">
        <f>IFERROR(VLOOKUP($Z138,Lookup!$A$1:$P$20,11,FALSE),"")</f>
        <v/>
      </c>
      <c r="AK138" s="133"/>
      <c r="AL138" s="133" t="str">
        <f>IFERROR(VLOOKUP($Z138,Lookup!$A$1:$P$20,13,FALSE),"")</f>
        <v/>
      </c>
      <c r="AM138" s="133" t="str">
        <f>IFERROR(VLOOKUP($Z138,Lookup!$A$1:$P$20,14,FALSE),"")</f>
        <v/>
      </c>
      <c r="AN138" s="133" t="str">
        <f>IFERROR(VLOOKUP($Z138,Lookup!$A$1:$P$20,15,FALSE),"")</f>
        <v/>
      </c>
      <c r="AO138" s="133" t="str">
        <f>IFERROR(VLOOKUP($Z138,Lookup!$A$1:$P$20,16,FALSE),"")</f>
        <v/>
      </c>
      <c r="AP138" s="133" t="str">
        <f>IFERROR(VLOOKUP($Z138,'Lookup 2024'!$A$2:$R$9,17,FALSE),"")</f>
        <v/>
      </c>
      <c r="AQ138" s="129"/>
      <c r="AR138" s="129"/>
      <c r="AS138" s="135"/>
      <c r="AT138" s="135"/>
      <c r="AU138" s="85"/>
      <c r="AV138" s="137"/>
      <c r="AW138" s="138"/>
      <c r="AX138" s="135"/>
      <c r="AY138" s="135"/>
      <c r="AZ138" s="135"/>
      <c r="BA138" s="135"/>
      <c r="BB138" s="135"/>
      <c r="BC138" s="135"/>
      <c r="BD138" s="135"/>
      <c r="BE138" s="135"/>
      <c r="BF138" s="135"/>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row>
    <row r="139" spans="1:78" ht="39.75" customHeight="1">
      <c r="A139" s="126"/>
      <c r="B139" s="128" t="s">
        <v>1465</v>
      </c>
      <c r="C139" s="128" t="s">
        <v>1466</v>
      </c>
      <c r="D139" s="128" t="s">
        <v>160</v>
      </c>
      <c r="E139" s="129" t="s">
        <v>40</v>
      </c>
      <c r="F139" s="129">
        <v>78959</v>
      </c>
      <c r="G139" s="129"/>
      <c r="H139" s="130"/>
      <c r="I139" s="129"/>
      <c r="J139" s="131"/>
      <c r="K139" s="129"/>
      <c r="L139" s="94"/>
      <c r="M139" s="94"/>
      <c r="N139" s="94"/>
      <c r="O139" s="94"/>
      <c r="P139" s="94"/>
      <c r="Q139" s="94"/>
      <c r="R139" s="94"/>
      <c r="S139" s="94"/>
      <c r="T139" s="98">
        <f t="shared" si="3"/>
        <v>0</v>
      </c>
      <c r="U139" s="129" t="str">
        <f t="shared" si="4"/>
        <v/>
      </c>
      <c r="V139" s="98"/>
      <c r="W139" s="129" t="str">
        <f t="shared" si="5"/>
        <v/>
      </c>
      <c r="X139" s="129"/>
      <c r="Y139" s="132"/>
      <c r="Z139" s="133" t="str">
        <f t="shared" si="6"/>
        <v/>
      </c>
      <c r="AA139" s="133" t="str">
        <f>IFERROR(VLOOKUP($Z139,'Lookup 2024'!$A$2:$R$9,2,FALSE),"")</f>
        <v/>
      </c>
      <c r="AB139" s="133"/>
      <c r="AC139" s="134"/>
      <c r="AD139" s="133" t="str">
        <f>IFERROR(VLOOKUP($Z139,'Lookup 2024'!$A$2:$R$9,7,FALSE),"")</f>
        <v/>
      </c>
      <c r="AE139" s="133"/>
      <c r="AF139" s="133" t="str">
        <f>IFERROR(VLOOKUP($Z139,'Lookup 2024'!$A$2:$R$9,8,FALSE),"")</f>
        <v/>
      </c>
      <c r="AG139" s="133" t="str">
        <f>IFERROR(VLOOKUP($Z139,'Lookup 2024'!$A$2:$R$9,9,FALSE),"")</f>
        <v/>
      </c>
      <c r="AH139" s="133"/>
      <c r="AI139" s="133" t="str">
        <f>IFERROR(VLOOKUP($Z139,'Lookup 2024'!$A$2:$R$9,10,FALSE),"")</f>
        <v/>
      </c>
      <c r="AJ139" s="133" t="str">
        <f>IFERROR(VLOOKUP($Z139,Lookup!$A$1:$P$20,11,FALSE),"")</f>
        <v/>
      </c>
      <c r="AK139" s="133"/>
      <c r="AL139" s="133" t="str">
        <f>IFERROR(VLOOKUP($Z139,Lookup!$A$1:$P$20,13,FALSE),"")</f>
        <v/>
      </c>
      <c r="AM139" s="133" t="str">
        <f>IFERROR(VLOOKUP($Z139,Lookup!$A$1:$P$20,14,FALSE),"")</f>
        <v/>
      </c>
      <c r="AN139" s="133" t="str">
        <f>IFERROR(VLOOKUP($Z139,Lookup!$A$1:$P$20,15,FALSE),"")</f>
        <v/>
      </c>
      <c r="AO139" s="133" t="str">
        <f>IFERROR(VLOOKUP($Z139,Lookup!$A$1:$P$20,16,FALSE),"")</f>
        <v/>
      </c>
      <c r="AP139" s="133" t="str">
        <f>IFERROR(VLOOKUP($Z139,'Lookup 2024'!$A$2:$R$9,17,FALSE),"")</f>
        <v/>
      </c>
      <c r="AQ139" s="129"/>
      <c r="AR139" s="129"/>
      <c r="AS139" s="135"/>
      <c r="AT139" s="135"/>
      <c r="AU139" s="85"/>
      <c r="AV139" s="137"/>
      <c r="AW139" s="138"/>
      <c r="AX139" s="135"/>
      <c r="AY139" s="135"/>
      <c r="AZ139" s="135"/>
      <c r="BA139" s="135"/>
      <c r="BB139" s="135"/>
      <c r="BC139" s="135"/>
      <c r="BD139" s="135"/>
      <c r="BE139" s="135"/>
      <c r="BF139" s="135"/>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row>
    <row r="140" spans="1:78" ht="39.75" customHeight="1">
      <c r="A140" s="126"/>
      <c r="B140" s="128" t="s">
        <v>1467</v>
      </c>
      <c r="C140" s="128" t="s">
        <v>1468</v>
      </c>
      <c r="D140" s="128" t="s">
        <v>37</v>
      </c>
      <c r="E140" s="129" t="s">
        <v>40</v>
      </c>
      <c r="F140" s="129">
        <v>78265</v>
      </c>
      <c r="G140" s="129" t="s">
        <v>1469</v>
      </c>
      <c r="H140" s="130" t="s">
        <v>1470</v>
      </c>
      <c r="I140" s="129" t="s">
        <v>560</v>
      </c>
      <c r="J140" s="131"/>
      <c r="K140" s="129"/>
      <c r="L140" s="94"/>
      <c r="M140" s="94"/>
      <c r="N140" s="145"/>
      <c r="O140" s="94"/>
      <c r="P140" s="94"/>
      <c r="Q140" s="94"/>
      <c r="R140" s="94"/>
      <c r="S140" s="94"/>
      <c r="T140" s="98">
        <f t="shared" si="3"/>
        <v>0</v>
      </c>
      <c r="U140" s="129" t="str">
        <f t="shared" si="4"/>
        <v/>
      </c>
      <c r="V140" s="98"/>
      <c r="W140" s="129" t="str">
        <f t="shared" si="5"/>
        <v/>
      </c>
      <c r="X140" s="129"/>
      <c r="Y140" s="132"/>
      <c r="Z140" s="133" t="str">
        <f t="shared" si="6"/>
        <v/>
      </c>
      <c r="AA140" s="133" t="str">
        <f>IFERROR(VLOOKUP($Z140,'Lookup 2024'!$A$2:$R$9,2,FALSE),"")</f>
        <v/>
      </c>
      <c r="AB140" s="133"/>
      <c r="AC140" s="134"/>
      <c r="AD140" s="133" t="str">
        <f>IFERROR(VLOOKUP($Z140,'Lookup 2024'!$A$2:$R$9,7,FALSE),"")</f>
        <v/>
      </c>
      <c r="AE140" s="133"/>
      <c r="AF140" s="133" t="str">
        <f>IFERROR(VLOOKUP($Z140,'Lookup 2024'!$A$2:$R$9,8,FALSE),"")</f>
        <v/>
      </c>
      <c r="AG140" s="133" t="str">
        <f>IFERROR(VLOOKUP($Z140,'Lookup 2024'!$A$2:$R$9,9,FALSE),"")</f>
        <v/>
      </c>
      <c r="AH140" s="133"/>
      <c r="AI140" s="133" t="str">
        <f>IFERROR(VLOOKUP($Z140,'Lookup 2024'!$A$2:$R$9,10,FALSE),"")</f>
        <v/>
      </c>
      <c r="AJ140" s="133" t="str">
        <f>IFERROR(VLOOKUP($Z140,Lookup!$A$1:$P$20,11,FALSE),"")</f>
        <v/>
      </c>
      <c r="AK140" s="133"/>
      <c r="AL140" s="133" t="str">
        <f>IFERROR(VLOOKUP($Z140,Lookup!$A$1:$P$20,13,FALSE),"")</f>
        <v/>
      </c>
      <c r="AM140" s="133" t="str">
        <f>IFERROR(VLOOKUP($Z140,Lookup!$A$1:$P$20,14,FALSE),"")</f>
        <v/>
      </c>
      <c r="AN140" s="133" t="str">
        <f>IFERROR(VLOOKUP($Z140,Lookup!$A$1:$P$20,15,FALSE),"")</f>
        <v/>
      </c>
      <c r="AO140" s="133" t="str">
        <f>IFERROR(VLOOKUP($Z140,Lookup!$A$1:$P$20,16,FALSE),"")</f>
        <v/>
      </c>
      <c r="AP140" s="133" t="str">
        <f>IFERROR(VLOOKUP($Z140,'Lookup 2024'!$A$2:$R$9,17,FALSE),"")</f>
        <v/>
      </c>
      <c r="AQ140" s="129"/>
      <c r="AR140" s="129"/>
      <c r="AS140" s="135"/>
      <c r="AT140" s="135"/>
      <c r="AU140" s="85"/>
      <c r="AV140" s="137"/>
      <c r="AW140" s="138"/>
      <c r="AX140" s="135"/>
      <c r="AY140" s="135"/>
      <c r="AZ140" s="135"/>
      <c r="BA140" s="135"/>
      <c r="BB140" s="135"/>
      <c r="BC140" s="135"/>
      <c r="BD140" s="135"/>
      <c r="BE140" s="135"/>
      <c r="BF140" s="135"/>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row>
    <row r="141" spans="1:78" ht="39.75" customHeight="1">
      <c r="A141" s="126"/>
      <c r="B141" s="128" t="s">
        <v>1471</v>
      </c>
      <c r="C141" s="128" t="s">
        <v>1472</v>
      </c>
      <c r="D141" s="128" t="s">
        <v>37</v>
      </c>
      <c r="E141" s="129" t="s">
        <v>40</v>
      </c>
      <c r="F141" s="129">
        <v>78220</v>
      </c>
      <c r="G141" s="129" t="s">
        <v>1473</v>
      </c>
      <c r="H141" s="130" t="s">
        <v>1474</v>
      </c>
      <c r="I141" s="129" t="s">
        <v>472</v>
      </c>
      <c r="J141" s="131"/>
      <c r="K141" s="129"/>
      <c r="L141" s="94"/>
      <c r="M141" s="94"/>
      <c r="N141" s="94"/>
      <c r="O141" s="94"/>
      <c r="P141" s="94"/>
      <c r="Q141" s="94"/>
      <c r="R141" s="94"/>
      <c r="S141" s="94"/>
      <c r="T141" s="98">
        <f t="shared" si="3"/>
        <v>0</v>
      </c>
      <c r="U141" s="129" t="str">
        <f t="shared" si="4"/>
        <v/>
      </c>
      <c r="V141" s="98"/>
      <c r="W141" s="129" t="str">
        <f t="shared" si="5"/>
        <v/>
      </c>
      <c r="X141" s="94"/>
      <c r="Y141" s="132"/>
      <c r="Z141" s="133" t="str">
        <f t="shared" si="6"/>
        <v/>
      </c>
      <c r="AA141" s="133" t="str">
        <f>IFERROR(VLOOKUP($Z141,'Lookup 2024'!$A$2:$R$9,2,FALSE),"")</f>
        <v/>
      </c>
      <c r="AB141" s="133"/>
      <c r="AC141" s="134"/>
      <c r="AD141" s="133" t="str">
        <f>IFERROR(VLOOKUP($Z141,'Lookup 2024'!$A$2:$R$9,7,FALSE),"")</f>
        <v/>
      </c>
      <c r="AE141" s="133"/>
      <c r="AF141" s="133" t="str">
        <f>IFERROR(VLOOKUP($Z141,'Lookup 2024'!$A$2:$R$9,8,FALSE),"")</f>
        <v/>
      </c>
      <c r="AG141" s="133" t="str">
        <f>IFERROR(VLOOKUP($Z141,'Lookup 2024'!$A$2:$R$9,9,FALSE),"")</f>
        <v/>
      </c>
      <c r="AH141" s="133"/>
      <c r="AI141" s="133" t="str">
        <f>IFERROR(VLOOKUP($Z141,'Lookup 2024'!$A$2:$R$9,10,FALSE),"")</f>
        <v/>
      </c>
      <c r="AJ141" s="133" t="str">
        <f>IFERROR(VLOOKUP($Z141,Lookup!$A$1:$P$20,11,FALSE),"")</f>
        <v/>
      </c>
      <c r="AK141" s="133"/>
      <c r="AL141" s="133" t="str">
        <f>IFERROR(VLOOKUP($Z141,Lookup!$A$1:$P$20,13,FALSE),"")</f>
        <v/>
      </c>
      <c r="AM141" s="133" t="str">
        <f>IFERROR(VLOOKUP($Z141,Lookup!$A$1:$P$20,14,FALSE),"")</f>
        <v/>
      </c>
      <c r="AN141" s="133" t="str">
        <f>IFERROR(VLOOKUP($Z141,Lookup!$A$1:$P$20,15,FALSE),"")</f>
        <v/>
      </c>
      <c r="AO141" s="133" t="str">
        <f>IFERROR(VLOOKUP($Z141,Lookup!$A$1:$P$20,16,FALSE),"")</f>
        <v/>
      </c>
      <c r="AP141" s="133" t="str">
        <f>IFERROR(VLOOKUP($Z141,'Lookup 2024'!$A$2:$R$9,17,FALSE),"")</f>
        <v/>
      </c>
      <c r="AQ141" s="129"/>
      <c r="AR141" s="129"/>
      <c r="AS141" s="135"/>
      <c r="AT141" s="135"/>
      <c r="AU141" s="136">
        <f t="shared" ref="AU141:AU145" si="22">P141</f>
        <v>0</v>
      </c>
      <c r="AV141" s="137" t="s">
        <v>982</v>
      </c>
      <c r="AW141" s="138"/>
      <c r="AX141" s="135"/>
      <c r="AY141" s="135"/>
      <c r="AZ141" s="135"/>
      <c r="BA141" s="135"/>
      <c r="BB141" s="135">
        <v>2</v>
      </c>
      <c r="BC141" s="135"/>
      <c r="BD141" s="135"/>
      <c r="BE141" s="135"/>
      <c r="BF141" s="135"/>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row>
    <row r="142" spans="1:78" ht="39.75" customHeight="1">
      <c r="A142" s="126"/>
      <c r="B142" s="128" t="s">
        <v>1475</v>
      </c>
      <c r="C142" s="128" t="s">
        <v>1476</v>
      </c>
      <c r="D142" s="128" t="s">
        <v>63</v>
      </c>
      <c r="E142" s="129" t="s">
        <v>40</v>
      </c>
      <c r="F142" s="129">
        <v>78154</v>
      </c>
      <c r="G142" s="129" t="s">
        <v>1477</v>
      </c>
      <c r="H142" s="130" t="s">
        <v>1478</v>
      </c>
      <c r="I142" s="129" t="s">
        <v>1479</v>
      </c>
      <c r="J142" s="131"/>
      <c r="K142" s="129"/>
      <c r="L142" s="94"/>
      <c r="M142" s="94"/>
      <c r="N142" s="94"/>
      <c r="O142" s="94"/>
      <c r="P142" s="94"/>
      <c r="Q142" s="94"/>
      <c r="R142" s="94"/>
      <c r="S142" s="94"/>
      <c r="T142" s="98">
        <f t="shared" si="3"/>
        <v>0</v>
      </c>
      <c r="U142" s="129" t="str">
        <f t="shared" si="4"/>
        <v/>
      </c>
      <c r="V142" s="98"/>
      <c r="W142" s="129" t="str">
        <f t="shared" si="5"/>
        <v/>
      </c>
      <c r="X142" s="94"/>
      <c r="Y142" s="132"/>
      <c r="Z142" s="133" t="str">
        <f t="shared" si="6"/>
        <v/>
      </c>
      <c r="AA142" s="133" t="str">
        <f>IFERROR(VLOOKUP($Z142,'Lookup 2024'!$A$2:$R$9,2,FALSE),"")</f>
        <v/>
      </c>
      <c r="AB142" s="133"/>
      <c r="AC142" s="134"/>
      <c r="AD142" s="133" t="str">
        <f>IFERROR(VLOOKUP($Z142,'Lookup 2024'!$A$2:$R$9,7,FALSE),"")</f>
        <v/>
      </c>
      <c r="AE142" s="133"/>
      <c r="AF142" s="133" t="str">
        <f>IFERROR(VLOOKUP($Z142,'Lookup 2024'!$A$2:$R$9,8,FALSE),"")</f>
        <v/>
      </c>
      <c r="AG142" s="133" t="str">
        <f>IFERROR(VLOOKUP($Z142,'Lookup 2024'!$A$2:$R$9,9,FALSE),"")</f>
        <v/>
      </c>
      <c r="AH142" s="133"/>
      <c r="AI142" s="133" t="str">
        <f>IFERROR(VLOOKUP($Z142,'Lookup 2024'!$A$2:$R$9,10,FALSE),"")</f>
        <v/>
      </c>
      <c r="AJ142" s="133" t="str">
        <f>IFERROR(VLOOKUP($Z142,Lookup!$A$1:$P$20,11,FALSE),"")</f>
        <v/>
      </c>
      <c r="AK142" s="133"/>
      <c r="AL142" s="133" t="str">
        <f>IFERROR(VLOOKUP($Z142,Lookup!$A$1:$P$20,13,FALSE),"")</f>
        <v/>
      </c>
      <c r="AM142" s="133" t="str">
        <f>IFERROR(VLOOKUP($Z142,Lookup!$A$1:$P$20,14,FALSE),"")</f>
        <v/>
      </c>
      <c r="AN142" s="133" t="str">
        <f>IFERROR(VLOOKUP($Z142,Lookup!$A$1:$P$20,15,FALSE),"")</f>
        <v/>
      </c>
      <c r="AO142" s="133" t="str">
        <f>IFERROR(VLOOKUP($Z142,Lookup!$A$1:$P$20,16,FALSE),"")</f>
        <v/>
      </c>
      <c r="AP142" s="133" t="str">
        <f>IFERROR(VLOOKUP($Z142,'Lookup 2024'!$A$2:$R$9,17,FALSE),"")</f>
        <v/>
      </c>
      <c r="AQ142" s="129"/>
      <c r="AR142" s="129"/>
      <c r="AS142" s="135"/>
      <c r="AT142" s="135"/>
      <c r="AU142" s="136">
        <f t="shared" si="22"/>
        <v>0</v>
      </c>
      <c r="AV142" s="137" t="s">
        <v>1014</v>
      </c>
      <c r="AW142" s="138"/>
      <c r="AX142" s="135"/>
      <c r="AY142" s="135"/>
      <c r="AZ142" s="135"/>
      <c r="BA142" s="135"/>
      <c r="BB142" s="135"/>
      <c r="BC142" s="135"/>
      <c r="BD142" s="135"/>
      <c r="BE142" s="147"/>
      <c r="BF142" s="135"/>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row>
    <row r="143" spans="1:78" ht="50.25" customHeight="1">
      <c r="A143" s="126"/>
      <c r="B143" s="128" t="s">
        <v>1480</v>
      </c>
      <c r="C143" s="128" t="s">
        <v>1481</v>
      </c>
      <c r="D143" s="128" t="s">
        <v>37</v>
      </c>
      <c r="E143" s="129" t="s">
        <v>40</v>
      </c>
      <c r="F143" s="129">
        <v>78257</v>
      </c>
      <c r="G143" s="129" t="s">
        <v>1482</v>
      </c>
      <c r="H143" s="130" t="s">
        <v>1483</v>
      </c>
      <c r="I143" s="129" t="s">
        <v>1105</v>
      </c>
      <c r="J143" s="131"/>
      <c r="K143" s="129"/>
      <c r="L143" s="94"/>
      <c r="M143" s="94"/>
      <c r="N143" s="94"/>
      <c r="O143" s="94"/>
      <c r="P143" s="94"/>
      <c r="Q143" s="94"/>
      <c r="R143" s="94"/>
      <c r="S143" s="94"/>
      <c r="T143" s="98">
        <f t="shared" si="3"/>
        <v>0</v>
      </c>
      <c r="U143" s="129" t="str">
        <f t="shared" si="4"/>
        <v/>
      </c>
      <c r="V143" s="98"/>
      <c r="W143" s="129" t="str">
        <f t="shared" si="5"/>
        <v/>
      </c>
      <c r="X143" s="94"/>
      <c r="Y143" s="132"/>
      <c r="Z143" s="133" t="str">
        <f t="shared" si="6"/>
        <v/>
      </c>
      <c r="AA143" s="133" t="str">
        <f>IFERROR(VLOOKUP($Z143,'Lookup 2024'!$A$2:$R$9,2,FALSE),"")</f>
        <v/>
      </c>
      <c r="AB143" s="133"/>
      <c r="AC143" s="134"/>
      <c r="AD143" s="133" t="str">
        <f>IFERROR(VLOOKUP($Z143,'Lookup 2024'!$A$2:$R$9,7,FALSE),"")</f>
        <v/>
      </c>
      <c r="AE143" s="133"/>
      <c r="AF143" s="133" t="str">
        <f>IFERROR(VLOOKUP($Z143,'Lookup 2024'!$A$2:$R$9,8,FALSE),"")</f>
        <v/>
      </c>
      <c r="AG143" s="133" t="str">
        <f>IFERROR(VLOOKUP($Z143,'Lookup 2024'!$A$2:$R$9,9,FALSE),"")</f>
        <v/>
      </c>
      <c r="AH143" s="133"/>
      <c r="AI143" s="133" t="str">
        <f>IFERROR(VLOOKUP($Z143,'Lookup 2024'!$A$2:$R$9,10,FALSE),"")</f>
        <v/>
      </c>
      <c r="AJ143" s="133" t="str">
        <f>IFERROR(VLOOKUP($Z143,Lookup!$A$1:$P$20,11,FALSE),"")</f>
        <v/>
      </c>
      <c r="AK143" s="133"/>
      <c r="AL143" s="133" t="str">
        <f>IFERROR(VLOOKUP($Z143,Lookup!$A$1:$P$20,13,FALSE),"")</f>
        <v/>
      </c>
      <c r="AM143" s="133" t="str">
        <f>IFERROR(VLOOKUP($Z143,Lookup!$A$1:$P$20,14,FALSE),"")</f>
        <v/>
      </c>
      <c r="AN143" s="133" t="str">
        <f>IFERROR(VLOOKUP($Z143,Lookup!$A$1:$P$20,15,FALSE),"")</f>
        <v/>
      </c>
      <c r="AO143" s="133" t="str">
        <f>IFERROR(VLOOKUP($Z143,Lookup!$A$1:$P$20,16,FALSE),"")</f>
        <v/>
      </c>
      <c r="AP143" s="133" t="str">
        <f>IFERROR(VLOOKUP($Z143,'Lookup 2024'!$A$2:$R$9,17,FALSE),"")</f>
        <v/>
      </c>
      <c r="AQ143" s="129"/>
      <c r="AR143" s="129"/>
      <c r="AS143" s="135"/>
      <c r="AT143" s="135"/>
      <c r="AU143" s="136">
        <f t="shared" si="22"/>
        <v>0</v>
      </c>
      <c r="AV143" s="137" t="s">
        <v>1014</v>
      </c>
      <c r="AW143" s="138"/>
      <c r="AX143" s="135"/>
      <c r="AY143" s="135"/>
      <c r="AZ143" s="135"/>
      <c r="BA143" s="135"/>
      <c r="BB143" s="135"/>
      <c r="BC143" s="135"/>
      <c r="BD143" s="135"/>
      <c r="BE143" s="135">
        <v>1</v>
      </c>
      <c r="BF143" s="135"/>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row>
    <row r="144" spans="1:78" ht="39.75" customHeight="1">
      <c r="A144" s="126"/>
      <c r="B144" s="128" t="s">
        <v>1484</v>
      </c>
      <c r="C144" s="128" t="s">
        <v>1485</v>
      </c>
      <c r="D144" s="128" t="s">
        <v>234</v>
      </c>
      <c r="E144" s="129" t="s">
        <v>40</v>
      </c>
      <c r="F144" s="129">
        <v>787130</v>
      </c>
      <c r="G144" s="129" t="s">
        <v>1486</v>
      </c>
      <c r="H144" s="130" t="s">
        <v>1487</v>
      </c>
      <c r="I144" s="129" t="s">
        <v>1488</v>
      </c>
      <c r="J144" s="131"/>
      <c r="K144" s="129"/>
      <c r="L144" s="94"/>
      <c r="M144" s="94"/>
      <c r="N144" s="94"/>
      <c r="O144" s="94"/>
      <c r="P144" s="94"/>
      <c r="Q144" s="94"/>
      <c r="R144" s="94"/>
      <c r="S144" s="94"/>
      <c r="T144" s="98">
        <f t="shared" si="3"/>
        <v>0</v>
      </c>
      <c r="U144" s="129" t="str">
        <f t="shared" si="4"/>
        <v/>
      </c>
      <c r="V144" s="98"/>
      <c r="W144" s="129" t="str">
        <f t="shared" si="5"/>
        <v/>
      </c>
      <c r="X144" s="94"/>
      <c r="Y144" s="132"/>
      <c r="Z144" s="133" t="str">
        <f t="shared" si="6"/>
        <v/>
      </c>
      <c r="AA144" s="133" t="str">
        <f>IFERROR(VLOOKUP($Z144,'Lookup 2024'!$A$2:$R$9,2,FALSE),"")</f>
        <v/>
      </c>
      <c r="AB144" s="133"/>
      <c r="AC144" s="134"/>
      <c r="AD144" s="133" t="str">
        <f>IFERROR(VLOOKUP($Z144,'Lookup 2024'!$A$2:$R$9,7,FALSE),"")</f>
        <v/>
      </c>
      <c r="AE144" s="133"/>
      <c r="AF144" s="133" t="str">
        <f>IFERROR(VLOOKUP($Z144,'Lookup 2024'!$A$2:$R$9,8,FALSE),"")</f>
        <v/>
      </c>
      <c r="AG144" s="133" t="str">
        <f>IFERROR(VLOOKUP($Z144,'Lookup 2024'!$A$2:$R$9,9,FALSE),"")</f>
        <v/>
      </c>
      <c r="AH144" s="133"/>
      <c r="AI144" s="133" t="str">
        <f>IFERROR(VLOOKUP($Z144,'Lookup 2024'!$A$2:$R$9,10,FALSE),"")</f>
        <v/>
      </c>
      <c r="AJ144" s="133" t="str">
        <f>IFERROR(VLOOKUP($Z144,Lookup!$A$1:$P$20,11,FALSE),"")</f>
        <v/>
      </c>
      <c r="AK144" s="133"/>
      <c r="AL144" s="133" t="str">
        <f>IFERROR(VLOOKUP($Z144,Lookup!$A$1:$P$20,13,FALSE),"")</f>
        <v/>
      </c>
      <c r="AM144" s="133" t="str">
        <f>IFERROR(VLOOKUP($Z144,Lookup!$A$1:$P$20,14,FALSE),"")</f>
        <v/>
      </c>
      <c r="AN144" s="133" t="str">
        <f>IFERROR(VLOOKUP($Z144,Lookup!$A$1:$P$20,15,FALSE),"")</f>
        <v/>
      </c>
      <c r="AO144" s="133" t="str">
        <f>IFERROR(VLOOKUP($Z144,Lookup!$A$1:$P$20,16,FALSE),"")</f>
        <v/>
      </c>
      <c r="AP144" s="133" t="str">
        <f>IFERROR(VLOOKUP($Z144,'Lookup 2024'!$A$2:$R$9,17,FALSE),"")</f>
        <v/>
      </c>
      <c r="AQ144" s="129"/>
      <c r="AR144" s="129"/>
      <c r="AS144" s="135"/>
      <c r="AT144" s="135"/>
      <c r="AU144" s="136">
        <f t="shared" si="22"/>
        <v>0</v>
      </c>
      <c r="AV144" s="137" t="s">
        <v>1014</v>
      </c>
      <c r="AW144" s="138"/>
      <c r="AX144" s="135"/>
      <c r="AY144" s="135"/>
      <c r="AZ144" s="135"/>
      <c r="BA144" s="135"/>
      <c r="BB144" s="135"/>
      <c r="BC144" s="135"/>
      <c r="BD144" s="135"/>
      <c r="BE144" s="135"/>
      <c r="BF144" s="135"/>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row>
    <row r="145" spans="1:78" ht="39.75" customHeight="1">
      <c r="A145" s="126"/>
      <c r="B145" s="128" t="s">
        <v>1489</v>
      </c>
      <c r="C145" s="128" t="s">
        <v>1490</v>
      </c>
      <c r="D145" s="128" t="s">
        <v>37</v>
      </c>
      <c r="E145" s="129" t="s">
        <v>40</v>
      </c>
      <c r="F145" s="129">
        <v>78212</v>
      </c>
      <c r="G145" s="129" t="s">
        <v>1491</v>
      </c>
      <c r="H145" s="130" t="s">
        <v>1492</v>
      </c>
      <c r="I145" s="129" t="s">
        <v>1493</v>
      </c>
      <c r="J145" s="131"/>
      <c r="K145" s="129"/>
      <c r="L145" s="94"/>
      <c r="M145" s="94"/>
      <c r="N145" s="94"/>
      <c r="O145" s="94"/>
      <c r="P145" s="94"/>
      <c r="Q145" s="94"/>
      <c r="R145" s="94"/>
      <c r="S145" s="94"/>
      <c r="T145" s="98">
        <f t="shared" si="3"/>
        <v>0</v>
      </c>
      <c r="U145" s="129" t="str">
        <f t="shared" si="4"/>
        <v/>
      </c>
      <c r="V145" s="98"/>
      <c r="W145" s="129" t="str">
        <f t="shared" si="5"/>
        <v/>
      </c>
      <c r="X145" s="94"/>
      <c r="Y145" s="132"/>
      <c r="Z145" s="133" t="str">
        <f t="shared" si="6"/>
        <v/>
      </c>
      <c r="AA145" s="133" t="str">
        <f>IFERROR(VLOOKUP($Z145,'Lookup 2024'!$A$2:$R$9,2,FALSE),"")</f>
        <v/>
      </c>
      <c r="AB145" s="133"/>
      <c r="AC145" s="134"/>
      <c r="AD145" s="133" t="str">
        <f>IFERROR(VLOOKUP($Z145,'Lookup 2024'!$A$2:$R$9,7,FALSE),"")</f>
        <v/>
      </c>
      <c r="AE145" s="133"/>
      <c r="AF145" s="133" t="str">
        <f>IFERROR(VLOOKUP($Z145,'Lookup 2024'!$A$2:$R$9,8,FALSE),"")</f>
        <v/>
      </c>
      <c r="AG145" s="133" t="str">
        <f>IFERROR(VLOOKUP($Z145,'Lookup 2024'!$A$2:$R$9,9,FALSE),"")</f>
        <v/>
      </c>
      <c r="AH145" s="133"/>
      <c r="AI145" s="133" t="str">
        <f>IFERROR(VLOOKUP($Z145,'Lookup 2024'!$A$2:$R$9,10,FALSE),"")</f>
        <v/>
      </c>
      <c r="AJ145" s="133" t="str">
        <f>IFERROR(VLOOKUP($Z145,Lookup!$A$1:$P$20,11,FALSE),"")</f>
        <v/>
      </c>
      <c r="AK145" s="133"/>
      <c r="AL145" s="133" t="str">
        <f>IFERROR(VLOOKUP($Z145,Lookup!$A$1:$P$20,13,FALSE),"")</f>
        <v/>
      </c>
      <c r="AM145" s="133" t="str">
        <f>IFERROR(VLOOKUP($Z145,Lookup!$A$1:$P$20,14,FALSE),"")</f>
        <v/>
      </c>
      <c r="AN145" s="133" t="str">
        <f>IFERROR(VLOOKUP($Z145,Lookup!$A$1:$P$20,15,FALSE),"")</f>
        <v/>
      </c>
      <c r="AO145" s="133" t="str">
        <f>IFERROR(VLOOKUP($Z145,Lookup!$A$1:$P$20,16,FALSE),"")</f>
        <v/>
      </c>
      <c r="AP145" s="133" t="str">
        <f>IFERROR(VLOOKUP($Z145,'Lookup 2024'!$A$2:$R$9,17,FALSE),"")</f>
        <v/>
      </c>
      <c r="AQ145" s="129"/>
      <c r="AR145" s="129"/>
      <c r="AS145" s="135"/>
      <c r="AT145" s="135"/>
      <c r="AU145" s="136">
        <f t="shared" si="22"/>
        <v>0</v>
      </c>
      <c r="AV145" s="137" t="s">
        <v>1014</v>
      </c>
      <c r="AW145" s="138"/>
      <c r="AX145" s="135"/>
      <c r="AY145" s="135"/>
      <c r="AZ145" s="135"/>
      <c r="BA145" s="135"/>
      <c r="BB145" s="135"/>
      <c r="BC145" s="135"/>
      <c r="BD145" s="135"/>
      <c r="BE145" s="135"/>
      <c r="BF145" s="135"/>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row>
    <row r="146" spans="1:78" ht="39.75" customHeight="1">
      <c r="A146" s="126"/>
      <c r="B146" s="128" t="s">
        <v>1494</v>
      </c>
      <c r="C146" s="128" t="s">
        <v>1495</v>
      </c>
      <c r="D146" s="128" t="s">
        <v>1496</v>
      </c>
      <c r="E146" s="129" t="s">
        <v>40</v>
      </c>
      <c r="F146" s="129">
        <v>79423</v>
      </c>
      <c r="G146" s="129" t="s">
        <v>1497</v>
      </c>
      <c r="H146" s="130" t="s">
        <v>1498</v>
      </c>
      <c r="I146" s="129"/>
      <c r="J146" s="131"/>
      <c r="K146" s="129"/>
      <c r="L146" s="94"/>
      <c r="M146" s="94"/>
      <c r="N146" s="94"/>
      <c r="O146" s="94"/>
      <c r="P146" s="94"/>
      <c r="Q146" s="94"/>
      <c r="R146" s="94"/>
      <c r="S146" s="94"/>
      <c r="T146" s="98">
        <f t="shared" si="3"/>
        <v>0</v>
      </c>
      <c r="U146" s="129" t="str">
        <f t="shared" si="4"/>
        <v/>
      </c>
      <c r="V146" s="98"/>
      <c r="W146" s="129" t="str">
        <f t="shared" si="5"/>
        <v/>
      </c>
      <c r="X146" s="129"/>
      <c r="Y146" s="132"/>
      <c r="Z146" s="133" t="str">
        <f t="shared" si="6"/>
        <v/>
      </c>
      <c r="AA146" s="133" t="str">
        <f>IFERROR(VLOOKUP($Z146,'Lookup 2024'!$A$2:$R$9,2,FALSE),"")</f>
        <v/>
      </c>
      <c r="AB146" s="133"/>
      <c r="AC146" s="134"/>
      <c r="AD146" s="133" t="str">
        <f>IFERROR(VLOOKUP($Z146,'Lookup 2024'!$A$2:$R$9,7,FALSE),"")</f>
        <v/>
      </c>
      <c r="AE146" s="133"/>
      <c r="AF146" s="133" t="str">
        <f>IFERROR(VLOOKUP($Z146,'Lookup 2024'!$A$2:$R$9,8,FALSE),"")</f>
        <v/>
      </c>
      <c r="AG146" s="133" t="str">
        <f>IFERROR(VLOOKUP($Z146,'Lookup 2024'!$A$2:$R$9,9,FALSE),"")</f>
        <v/>
      </c>
      <c r="AH146" s="133"/>
      <c r="AI146" s="133" t="str">
        <f>IFERROR(VLOOKUP($Z146,'Lookup 2024'!$A$2:$R$9,10,FALSE),"")</f>
        <v/>
      </c>
      <c r="AJ146" s="133" t="str">
        <f>IFERROR(VLOOKUP($Z146,Lookup!$A$1:$P$20,11,FALSE),"")</f>
        <v/>
      </c>
      <c r="AK146" s="133"/>
      <c r="AL146" s="133" t="str">
        <f>IFERROR(VLOOKUP($Z146,Lookup!$A$1:$P$20,13,FALSE),"")</f>
        <v/>
      </c>
      <c r="AM146" s="133" t="str">
        <f>IFERROR(VLOOKUP($Z146,Lookup!$A$1:$P$20,14,FALSE),"")</f>
        <v/>
      </c>
      <c r="AN146" s="133" t="str">
        <f>IFERROR(VLOOKUP($Z146,Lookup!$A$1:$P$20,15,FALSE),"")</f>
        <v/>
      </c>
      <c r="AO146" s="133" t="str">
        <f>IFERROR(VLOOKUP($Z146,Lookup!$A$1:$P$20,16,FALSE),"")</f>
        <v/>
      </c>
      <c r="AP146" s="133" t="str">
        <f>IFERROR(VLOOKUP($Z146,'Lookup 2024'!$A$2:$R$9,17,FALSE),"")</f>
        <v/>
      </c>
      <c r="AQ146" s="129"/>
      <c r="AR146" s="129"/>
      <c r="AS146" s="135"/>
      <c r="AT146" s="135"/>
      <c r="AU146" s="85"/>
      <c r="AV146" s="137"/>
      <c r="AW146" s="138"/>
      <c r="AX146" s="135"/>
      <c r="AY146" s="135"/>
      <c r="AZ146" s="135"/>
      <c r="BA146" s="135"/>
      <c r="BB146" s="135"/>
      <c r="BC146" s="135"/>
      <c r="BD146" s="135"/>
      <c r="BE146" s="135"/>
      <c r="BF146" s="135"/>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row>
    <row r="147" spans="1:78" ht="39.75" customHeight="1">
      <c r="A147" s="126"/>
      <c r="B147" s="128" t="s">
        <v>1499</v>
      </c>
      <c r="C147" s="128" t="s">
        <v>1500</v>
      </c>
      <c r="D147" s="128" t="s">
        <v>1501</v>
      </c>
      <c r="E147" s="129" t="s">
        <v>40</v>
      </c>
      <c r="F147" s="129">
        <v>76859</v>
      </c>
      <c r="G147" s="129"/>
      <c r="H147" s="130"/>
      <c r="I147" s="129"/>
      <c r="J147" s="131"/>
      <c r="K147" s="129"/>
      <c r="L147" s="94"/>
      <c r="M147" s="94"/>
      <c r="N147" s="94"/>
      <c r="O147" s="94"/>
      <c r="P147" s="94"/>
      <c r="Q147" s="94"/>
      <c r="R147" s="94"/>
      <c r="S147" s="94"/>
      <c r="T147" s="98">
        <f t="shared" si="3"/>
        <v>0</v>
      </c>
      <c r="U147" s="129" t="str">
        <f t="shared" si="4"/>
        <v/>
      </c>
      <c r="V147" s="98"/>
      <c r="W147" s="129" t="str">
        <f t="shared" si="5"/>
        <v/>
      </c>
      <c r="X147" s="94"/>
      <c r="Y147" s="132"/>
      <c r="Z147" s="133" t="str">
        <f t="shared" si="6"/>
        <v/>
      </c>
      <c r="AA147" s="133" t="str">
        <f>IFERROR(VLOOKUP($Z147,'Lookup 2024'!$A$2:$R$9,2,FALSE),"")</f>
        <v/>
      </c>
      <c r="AB147" s="133"/>
      <c r="AC147" s="134"/>
      <c r="AD147" s="133" t="str">
        <f>IFERROR(VLOOKUP($Z147,'Lookup 2024'!$A$2:$R$9,7,FALSE),"")</f>
        <v/>
      </c>
      <c r="AE147" s="133"/>
      <c r="AF147" s="133" t="str">
        <f>IFERROR(VLOOKUP($Z147,'Lookup 2024'!$A$2:$R$9,8,FALSE),"")</f>
        <v/>
      </c>
      <c r="AG147" s="133" t="str">
        <f>IFERROR(VLOOKUP($Z147,'Lookup 2024'!$A$2:$R$9,9,FALSE),"")</f>
        <v/>
      </c>
      <c r="AH147" s="133"/>
      <c r="AI147" s="133" t="str">
        <f>IFERROR(VLOOKUP($Z147,'Lookup 2024'!$A$2:$R$9,10,FALSE),"")</f>
        <v/>
      </c>
      <c r="AJ147" s="133" t="str">
        <f>IFERROR(VLOOKUP($Z147,Lookup!$A$1:$P$20,11,FALSE),"")</f>
        <v/>
      </c>
      <c r="AK147" s="133"/>
      <c r="AL147" s="133" t="str">
        <f>IFERROR(VLOOKUP($Z147,Lookup!$A$1:$P$20,13,FALSE),"")</f>
        <v/>
      </c>
      <c r="AM147" s="133" t="str">
        <f>IFERROR(VLOOKUP($Z147,Lookup!$A$1:$P$20,14,FALSE),"")</f>
        <v/>
      </c>
      <c r="AN147" s="133" t="str">
        <f>IFERROR(VLOOKUP($Z147,Lookup!$A$1:$P$20,15,FALSE),"")</f>
        <v/>
      </c>
      <c r="AO147" s="133" t="str">
        <f>IFERROR(VLOOKUP($Z147,Lookup!$A$1:$P$20,16,FALSE),"")</f>
        <v/>
      </c>
      <c r="AP147" s="133" t="str">
        <f>IFERROR(VLOOKUP($Z147,'Lookup 2024'!$A$2:$R$9,17,FALSE),"")</f>
        <v/>
      </c>
      <c r="AQ147" s="129"/>
      <c r="AR147" s="129"/>
      <c r="AS147" s="135"/>
      <c r="AT147" s="135"/>
      <c r="AU147" s="136">
        <f t="shared" ref="AU147:AU150" si="23">P147</f>
        <v>0</v>
      </c>
      <c r="AV147" s="137" t="s">
        <v>1004</v>
      </c>
      <c r="AW147" s="133"/>
      <c r="AX147" s="129"/>
      <c r="AY147" s="129"/>
      <c r="AZ147" s="147"/>
      <c r="BA147" s="129"/>
      <c r="BB147" s="129"/>
      <c r="BC147" s="135"/>
      <c r="BD147" s="135"/>
      <c r="BE147" s="135"/>
      <c r="BF147" s="135"/>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row>
    <row r="148" spans="1:78" ht="39.75" customHeight="1">
      <c r="A148" s="126"/>
      <c r="B148" s="128" t="s">
        <v>1502</v>
      </c>
      <c r="C148" s="128" t="s">
        <v>1503</v>
      </c>
      <c r="D148" s="128" t="s">
        <v>1504</v>
      </c>
      <c r="E148" s="129" t="s">
        <v>40</v>
      </c>
      <c r="F148" s="129">
        <v>77418</v>
      </c>
      <c r="G148" s="129" t="s">
        <v>1505</v>
      </c>
      <c r="H148" s="130" t="s">
        <v>1506</v>
      </c>
      <c r="I148" s="129" t="s">
        <v>1038</v>
      </c>
      <c r="J148" s="131"/>
      <c r="K148" s="129"/>
      <c r="L148" s="94"/>
      <c r="M148" s="94"/>
      <c r="N148" s="94"/>
      <c r="O148" s="94"/>
      <c r="P148" s="94"/>
      <c r="Q148" s="94"/>
      <c r="R148" s="94"/>
      <c r="S148" s="94"/>
      <c r="T148" s="98">
        <f t="shared" si="3"/>
        <v>0</v>
      </c>
      <c r="U148" s="129" t="str">
        <f t="shared" si="4"/>
        <v/>
      </c>
      <c r="V148" s="98"/>
      <c r="W148" s="129" t="str">
        <f t="shared" si="5"/>
        <v/>
      </c>
      <c r="X148" s="94"/>
      <c r="Y148" s="132"/>
      <c r="Z148" s="133" t="str">
        <f t="shared" si="6"/>
        <v/>
      </c>
      <c r="AA148" s="133" t="str">
        <f>IFERROR(VLOOKUP($Z148,'Lookup 2024'!$A$2:$R$9,2,FALSE),"")</f>
        <v/>
      </c>
      <c r="AB148" s="133"/>
      <c r="AC148" s="134"/>
      <c r="AD148" s="133" t="str">
        <f>IFERROR(VLOOKUP($Z148,'Lookup 2024'!$A$2:$R$9,7,FALSE),"")</f>
        <v/>
      </c>
      <c r="AE148" s="133"/>
      <c r="AF148" s="133" t="str">
        <f>IFERROR(VLOOKUP($Z148,'Lookup 2024'!$A$2:$R$9,8,FALSE),"")</f>
        <v/>
      </c>
      <c r="AG148" s="133" t="str">
        <f>IFERROR(VLOOKUP($Z148,'Lookup 2024'!$A$2:$R$9,9,FALSE),"")</f>
        <v/>
      </c>
      <c r="AH148" s="133"/>
      <c r="AI148" s="133" t="str">
        <f>IFERROR(VLOOKUP($Z148,'Lookup 2024'!$A$2:$R$9,10,FALSE),"")</f>
        <v/>
      </c>
      <c r="AJ148" s="133" t="str">
        <f>IFERROR(VLOOKUP($Z148,Lookup!$A$1:$P$20,11,FALSE),"")</f>
        <v/>
      </c>
      <c r="AK148" s="133"/>
      <c r="AL148" s="133" t="str">
        <f>IFERROR(VLOOKUP($Z148,Lookup!$A$1:$P$20,13,FALSE),"")</f>
        <v/>
      </c>
      <c r="AM148" s="133" t="str">
        <f>IFERROR(VLOOKUP($Z148,Lookup!$A$1:$P$20,14,FALSE),"")</f>
        <v/>
      </c>
      <c r="AN148" s="133" t="str">
        <f>IFERROR(VLOOKUP($Z148,Lookup!$A$1:$P$20,15,FALSE),"")</f>
        <v/>
      </c>
      <c r="AO148" s="133" t="str">
        <f>IFERROR(VLOOKUP($Z148,Lookup!$A$1:$P$20,16,FALSE),"")</f>
        <v/>
      </c>
      <c r="AP148" s="133" t="str">
        <f>IFERROR(VLOOKUP($Z148,'Lookup 2024'!$A$2:$R$9,17,FALSE),"")</f>
        <v/>
      </c>
      <c r="AQ148" s="129"/>
      <c r="AR148" s="129"/>
      <c r="AS148" s="135"/>
      <c r="AT148" s="135"/>
      <c r="AU148" s="136">
        <f t="shared" si="23"/>
        <v>0</v>
      </c>
      <c r="AV148" s="137" t="s">
        <v>1507</v>
      </c>
      <c r="AW148" s="133"/>
      <c r="AX148" s="129"/>
      <c r="AY148" s="129"/>
      <c r="AZ148" s="147"/>
      <c r="BA148" s="129"/>
      <c r="BB148" s="129"/>
      <c r="BC148" s="135"/>
      <c r="BD148" s="135"/>
      <c r="BE148" s="135"/>
      <c r="BF148" s="135"/>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row>
    <row r="149" spans="1:78" ht="39.75" customHeight="1">
      <c r="A149" s="126"/>
      <c r="B149" s="128" t="s">
        <v>1508</v>
      </c>
      <c r="C149" s="128" t="s">
        <v>1509</v>
      </c>
      <c r="D149" s="128" t="s">
        <v>48</v>
      </c>
      <c r="E149" s="129" t="s">
        <v>40</v>
      </c>
      <c r="F149" s="129">
        <v>78023</v>
      </c>
      <c r="G149" s="129" t="s">
        <v>1510</v>
      </c>
      <c r="H149" s="130" t="s">
        <v>1511</v>
      </c>
      <c r="I149" s="129" t="s">
        <v>1114</v>
      </c>
      <c r="J149" s="131"/>
      <c r="K149" s="129"/>
      <c r="L149" s="94"/>
      <c r="M149" s="94"/>
      <c r="N149" s="94"/>
      <c r="O149" s="94"/>
      <c r="P149" s="94"/>
      <c r="Q149" s="94"/>
      <c r="R149" s="94"/>
      <c r="S149" s="94"/>
      <c r="T149" s="98">
        <f t="shared" si="3"/>
        <v>0</v>
      </c>
      <c r="U149" s="129" t="str">
        <f t="shared" si="4"/>
        <v/>
      </c>
      <c r="V149" s="98"/>
      <c r="W149" s="129" t="str">
        <f t="shared" si="5"/>
        <v/>
      </c>
      <c r="X149" s="94"/>
      <c r="Y149" s="132"/>
      <c r="Z149" s="133" t="str">
        <f t="shared" si="6"/>
        <v/>
      </c>
      <c r="AA149" s="133" t="str">
        <f>IFERROR(VLOOKUP($Z149,'Lookup 2024'!$A$2:$R$9,2,FALSE),"")</f>
        <v/>
      </c>
      <c r="AB149" s="133"/>
      <c r="AC149" s="134"/>
      <c r="AD149" s="133" t="str">
        <f>IFERROR(VLOOKUP($Z149,'Lookup 2024'!$A$2:$R$9,7,FALSE),"")</f>
        <v/>
      </c>
      <c r="AE149" s="133"/>
      <c r="AF149" s="133" t="str">
        <f>IFERROR(VLOOKUP($Z149,'Lookup 2024'!$A$2:$R$9,8,FALSE),"")</f>
        <v/>
      </c>
      <c r="AG149" s="133" t="str">
        <f>IFERROR(VLOOKUP($Z149,'Lookup 2024'!$A$2:$R$9,9,FALSE),"")</f>
        <v/>
      </c>
      <c r="AH149" s="133"/>
      <c r="AI149" s="133" t="str">
        <f>IFERROR(VLOOKUP($Z149,'Lookup 2024'!$A$2:$R$9,10,FALSE),"")</f>
        <v/>
      </c>
      <c r="AJ149" s="133" t="str">
        <f>IFERROR(VLOOKUP($Z149,Lookup!$A$1:$P$20,11,FALSE),"")</f>
        <v/>
      </c>
      <c r="AK149" s="133"/>
      <c r="AL149" s="133" t="str">
        <f>IFERROR(VLOOKUP($Z149,Lookup!$A$1:$P$20,13,FALSE),"")</f>
        <v/>
      </c>
      <c r="AM149" s="133" t="str">
        <f>IFERROR(VLOOKUP($Z149,Lookup!$A$1:$P$20,14,FALSE),"")</f>
        <v/>
      </c>
      <c r="AN149" s="133" t="str">
        <f>IFERROR(VLOOKUP($Z149,Lookup!$A$1:$P$20,15,FALSE),"")</f>
        <v/>
      </c>
      <c r="AO149" s="133" t="str">
        <f>IFERROR(VLOOKUP($Z149,Lookup!$A$1:$P$20,16,FALSE),"")</f>
        <v/>
      </c>
      <c r="AP149" s="133" t="str">
        <f>IFERROR(VLOOKUP($Z149,'Lookup 2024'!$A$2:$R$9,17,FALSE),"")</f>
        <v/>
      </c>
      <c r="AQ149" s="129"/>
      <c r="AR149" s="129"/>
      <c r="AS149" s="135"/>
      <c r="AT149" s="135"/>
      <c r="AU149" s="136">
        <f t="shared" si="23"/>
        <v>0</v>
      </c>
      <c r="AV149" s="137" t="s">
        <v>1004</v>
      </c>
      <c r="AW149" s="133"/>
      <c r="AX149" s="129"/>
      <c r="AY149" s="129"/>
      <c r="AZ149" s="147"/>
      <c r="BA149" s="129"/>
      <c r="BB149" s="129"/>
      <c r="BC149" s="135"/>
      <c r="BD149" s="135"/>
      <c r="BE149" s="135"/>
      <c r="BF149" s="135"/>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row>
    <row r="150" spans="1:78" ht="39.75" customHeight="1">
      <c r="A150" s="126"/>
      <c r="B150" s="128" t="s">
        <v>1512</v>
      </c>
      <c r="C150" s="128" t="s">
        <v>1513</v>
      </c>
      <c r="D150" s="128" t="s">
        <v>37</v>
      </c>
      <c r="E150" s="129" t="s">
        <v>40</v>
      </c>
      <c r="F150" s="129">
        <v>78258</v>
      </c>
      <c r="G150" s="129" t="s">
        <v>1514</v>
      </c>
      <c r="H150" s="130" t="s">
        <v>1515</v>
      </c>
      <c r="I150" s="129" t="s">
        <v>102</v>
      </c>
      <c r="J150" s="131"/>
      <c r="K150" s="129"/>
      <c r="L150" s="94"/>
      <c r="M150" s="94"/>
      <c r="N150" s="94"/>
      <c r="O150" s="94"/>
      <c r="P150" s="94"/>
      <c r="Q150" s="94"/>
      <c r="R150" s="94"/>
      <c r="S150" s="94"/>
      <c r="T150" s="98">
        <f t="shared" si="3"/>
        <v>0</v>
      </c>
      <c r="U150" s="129" t="str">
        <f t="shared" si="4"/>
        <v/>
      </c>
      <c r="V150" s="98"/>
      <c r="W150" s="129" t="str">
        <f t="shared" si="5"/>
        <v/>
      </c>
      <c r="X150" s="94"/>
      <c r="Y150" s="132"/>
      <c r="Z150" s="133" t="str">
        <f t="shared" si="6"/>
        <v/>
      </c>
      <c r="AA150" s="133" t="str">
        <f>IFERROR(VLOOKUP($Z150,'Lookup 2024'!$A$2:$R$9,2,FALSE),"")</f>
        <v/>
      </c>
      <c r="AB150" s="133"/>
      <c r="AC150" s="134"/>
      <c r="AD150" s="133" t="str">
        <f>IFERROR(VLOOKUP($Z150,'Lookup 2024'!$A$2:$R$9,7,FALSE),"")</f>
        <v/>
      </c>
      <c r="AE150" s="133"/>
      <c r="AF150" s="133" t="str">
        <f>IFERROR(VLOOKUP($Z150,'Lookup 2024'!$A$2:$R$9,8,FALSE),"")</f>
        <v/>
      </c>
      <c r="AG150" s="133" t="str">
        <f>IFERROR(VLOOKUP($Z150,'Lookup 2024'!$A$2:$R$9,9,FALSE),"")</f>
        <v/>
      </c>
      <c r="AH150" s="133"/>
      <c r="AI150" s="133" t="str">
        <f>IFERROR(VLOOKUP($Z150,'Lookup 2024'!$A$2:$R$9,10,FALSE),"")</f>
        <v/>
      </c>
      <c r="AJ150" s="133" t="str">
        <f>IFERROR(VLOOKUP($Z150,Lookup!$A$1:$P$20,11,FALSE),"")</f>
        <v/>
      </c>
      <c r="AK150" s="133"/>
      <c r="AL150" s="133" t="str">
        <f>IFERROR(VLOOKUP($Z150,Lookup!$A$1:$P$20,13,FALSE),"")</f>
        <v/>
      </c>
      <c r="AM150" s="133" t="str">
        <f>IFERROR(VLOOKUP($Z150,Lookup!$A$1:$P$20,14,FALSE),"")</f>
        <v/>
      </c>
      <c r="AN150" s="133" t="str">
        <f>IFERROR(VLOOKUP($Z150,Lookup!$A$1:$P$20,15,FALSE),"")</f>
        <v/>
      </c>
      <c r="AO150" s="133" t="str">
        <f>IFERROR(VLOOKUP($Z150,Lookup!$A$1:$P$20,16,FALSE),"")</f>
        <v/>
      </c>
      <c r="AP150" s="133" t="str">
        <f>IFERROR(VLOOKUP($Z150,'Lookup 2024'!$A$2:$R$9,17,FALSE),"")</f>
        <v/>
      </c>
      <c r="AQ150" s="129"/>
      <c r="AR150" s="129"/>
      <c r="AS150" s="135"/>
      <c r="AT150" s="135"/>
      <c r="AU150" s="136">
        <f t="shared" si="23"/>
        <v>0</v>
      </c>
      <c r="AV150" s="137" t="s">
        <v>1516</v>
      </c>
      <c r="AW150" s="138"/>
      <c r="AX150" s="135"/>
      <c r="AY150" s="135"/>
      <c r="AZ150" s="135"/>
      <c r="BA150" s="135"/>
      <c r="BB150" s="135"/>
      <c r="BC150" s="135"/>
      <c r="BD150" s="135"/>
      <c r="BE150" s="135"/>
      <c r="BF150" s="135"/>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row>
    <row r="151" spans="1:78" ht="39.75" customHeight="1">
      <c r="A151" s="126"/>
      <c r="B151" s="128" t="s">
        <v>1517</v>
      </c>
      <c r="C151" s="128" t="s">
        <v>636</v>
      </c>
      <c r="D151" s="128" t="s">
        <v>96</v>
      </c>
      <c r="E151" s="129" t="s">
        <v>40</v>
      </c>
      <c r="F151" s="129">
        <v>76531</v>
      </c>
      <c r="G151" s="129" t="s">
        <v>1518</v>
      </c>
      <c r="H151" s="130" t="s">
        <v>1519</v>
      </c>
      <c r="I151" s="129"/>
      <c r="J151" s="131"/>
      <c r="K151" s="129"/>
      <c r="L151" s="94"/>
      <c r="M151" s="94"/>
      <c r="N151" s="145"/>
      <c r="O151" s="94"/>
      <c r="P151" s="94"/>
      <c r="Q151" s="94"/>
      <c r="R151" s="94"/>
      <c r="S151" s="94"/>
      <c r="T151" s="98">
        <f t="shared" si="3"/>
        <v>0</v>
      </c>
      <c r="U151" s="129" t="str">
        <f t="shared" si="4"/>
        <v/>
      </c>
      <c r="V151" s="98"/>
      <c r="W151" s="129" t="str">
        <f t="shared" si="5"/>
        <v/>
      </c>
      <c r="X151" s="129"/>
      <c r="Y151" s="132"/>
      <c r="Z151" s="133" t="str">
        <f t="shared" si="6"/>
        <v/>
      </c>
      <c r="AA151" s="133" t="str">
        <f>IFERROR(VLOOKUP($Z151,'Lookup 2024'!$A$2:$R$9,2,FALSE),"")</f>
        <v/>
      </c>
      <c r="AB151" s="133"/>
      <c r="AC151" s="134"/>
      <c r="AD151" s="133" t="str">
        <f>IFERROR(VLOOKUP($Z151,'Lookup 2024'!$A$2:$R$9,7,FALSE),"")</f>
        <v/>
      </c>
      <c r="AE151" s="133"/>
      <c r="AF151" s="133" t="str">
        <f>IFERROR(VLOOKUP($Z151,'Lookup 2024'!$A$2:$R$9,8,FALSE),"")</f>
        <v/>
      </c>
      <c r="AG151" s="133" t="str">
        <f>IFERROR(VLOOKUP($Z151,'Lookup 2024'!$A$2:$R$9,9,FALSE),"")</f>
        <v/>
      </c>
      <c r="AH151" s="133"/>
      <c r="AI151" s="133" t="str">
        <f>IFERROR(VLOOKUP($Z151,'Lookup 2024'!$A$2:$R$9,10,FALSE),"")</f>
        <v/>
      </c>
      <c r="AJ151" s="133" t="str">
        <f>IFERROR(VLOOKUP($Z151,Lookup!$A$1:$P$20,11,FALSE),"")</f>
        <v/>
      </c>
      <c r="AK151" s="133"/>
      <c r="AL151" s="133" t="str">
        <f>IFERROR(VLOOKUP($Z151,Lookup!$A$1:$P$20,13,FALSE),"")</f>
        <v/>
      </c>
      <c r="AM151" s="133" t="str">
        <f>IFERROR(VLOOKUP($Z151,Lookup!$A$1:$P$20,14,FALSE),"")</f>
        <v/>
      </c>
      <c r="AN151" s="133" t="str">
        <f>IFERROR(VLOOKUP($Z151,Lookup!$A$1:$P$20,15,FALSE),"")</f>
        <v/>
      </c>
      <c r="AO151" s="133" t="str">
        <f>IFERROR(VLOOKUP($Z151,Lookup!$A$1:$P$20,16,FALSE),"")</f>
        <v/>
      </c>
      <c r="AP151" s="133" t="str">
        <f>IFERROR(VLOOKUP($Z151,'Lookup 2024'!$A$2:$R$9,17,FALSE),"")</f>
        <v/>
      </c>
      <c r="AQ151" s="129"/>
      <c r="AR151" s="129"/>
      <c r="AS151" s="135"/>
      <c r="AT151" s="135"/>
      <c r="AU151" s="85"/>
      <c r="AV151" s="137"/>
      <c r="AW151" s="138"/>
      <c r="AX151" s="135"/>
      <c r="AY151" s="135"/>
      <c r="AZ151" s="135"/>
      <c r="BA151" s="135"/>
      <c r="BB151" s="135"/>
      <c r="BC151" s="135"/>
      <c r="BD151" s="135"/>
      <c r="BE151" s="135"/>
      <c r="BF151" s="135"/>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row>
    <row r="152" spans="1:78" ht="39.75" customHeight="1">
      <c r="A152" s="126"/>
      <c r="B152" s="128" t="s">
        <v>1520</v>
      </c>
      <c r="C152" s="128" t="s">
        <v>1521</v>
      </c>
      <c r="D152" s="128" t="s">
        <v>1521</v>
      </c>
      <c r="E152" s="129" t="s">
        <v>1521</v>
      </c>
      <c r="F152" s="129" t="s">
        <v>1521</v>
      </c>
      <c r="G152" s="129" t="s">
        <v>1521</v>
      </c>
      <c r="H152" s="130" t="s">
        <v>1521</v>
      </c>
      <c r="I152" s="129"/>
      <c r="J152" s="131"/>
      <c r="K152" s="129"/>
      <c r="L152" s="94"/>
      <c r="M152" s="94"/>
      <c r="N152" s="94"/>
      <c r="O152" s="94"/>
      <c r="P152" s="94"/>
      <c r="Q152" s="94"/>
      <c r="R152" s="94"/>
      <c r="S152" s="94"/>
      <c r="T152" s="98">
        <f t="shared" si="3"/>
        <v>0</v>
      </c>
      <c r="U152" s="129" t="str">
        <f t="shared" si="4"/>
        <v/>
      </c>
      <c r="V152" s="98"/>
      <c r="W152" s="129" t="str">
        <f t="shared" si="5"/>
        <v/>
      </c>
      <c r="X152" s="129"/>
      <c r="Y152" s="132"/>
      <c r="Z152" s="133" t="str">
        <f t="shared" si="6"/>
        <v/>
      </c>
      <c r="AA152" s="133" t="str">
        <f>IFERROR(VLOOKUP($Z152,'Lookup 2024'!$A$2:$R$9,2,FALSE),"")</f>
        <v/>
      </c>
      <c r="AB152" s="133"/>
      <c r="AC152" s="134"/>
      <c r="AD152" s="133" t="str">
        <f>IFERROR(VLOOKUP($Z152,'Lookup 2024'!$A$2:$R$9,7,FALSE),"")</f>
        <v/>
      </c>
      <c r="AE152" s="133"/>
      <c r="AF152" s="133" t="str">
        <f>IFERROR(VLOOKUP($Z152,'Lookup 2024'!$A$2:$R$9,8,FALSE),"")</f>
        <v/>
      </c>
      <c r="AG152" s="133" t="str">
        <f>IFERROR(VLOOKUP($Z152,'Lookup 2024'!$A$2:$R$9,9,FALSE),"")</f>
        <v/>
      </c>
      <c r="AH152" s="133"/>
      <c r="AI152" s="133" t="str">
        <f>IFERROR(VLOOKUP($Z152,'Lookup 2024'!$A$2:$R$9,10,FALSE),"")</f>
        <v/>
      </c>
      <c r="AJ152" s="133" t="str">
        <f>IFERROR(VLOOKUP($Z152,Lookup!$A$1:$P$20,11,FALSE),"")</f>
        <v/>
      </c>
      <c r="AK152" s="133"/>
      <c r="AL152" s="133" t="str">
        <f>IFERROR(VLOOKUP($Z152,Lookup!$A$1:$P$20,13,FALSE),"")</f>
        <v/>
      </c>
      <c r="AM152" s="133" t="str">
        <f>IFERROR(VLOOKUP($Z152,Lookup!$A$1:$P$20,14,FALSE),"")</f>
        <v/>
      </c>
      <c r="AN152" s="133" t="str">
        <f>IFERROR(VLOOKUP($Z152,Lookup!$A$1:$P$20,15,FALSE),"")</f>
        <v/>
      </c>
      <c r="AO152" s="133" t="str">
        <f>IFERROR(VLOOKUP($Z152,Lookup!$A$1:$P$20,16,FALSE),"")</f>
        <v/>
      </c>
      <c r="AP152" s="133" t="str">
        <f>IFERROR(VLOOKUP($Z152,'Lookup 2024'!$A$2:$R$9,17,FALSE),"")</f>
        <v/>
      </c>
      <c r="AQ152" s="129"/>
      <c r="AR152" s="129"/>
      <c r="AS152" s="135"/>
      <c r="AT152" s="135"/>
      <c r="AU152" s="85"/>
      <c r="AV152" s="137"/>
      <c r="AW152" s="138"/>
      <c r="AX152" s="135"/>
      <c r="AY152" s="135"/>
      <c r="AZ152" s="135"/>
      <c r="BA152" s="135"/>
      <c r="BB152" s="135"/>
      <c r="BC152" s="135"/>
      <c r="BD152" s="135"/>
      <c r="BE152" s="135"/>
      <c r="BF152" s="135"/>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row>
    <row r="153" spans="1:78" ht="39.75" customHeight="1">
      <c r="A153" s="126"/>
      <c r="B153" s="128" t="s">
        <v>1522</v>
      </c>
      <c r="C153" s="128" t="s">
        <v>1523</v>
      </c>
      <c r="D153" s="128" t="s">
        <v>37</v>
      </c>
      <c r="E153" s="129" t="s">
        <v>40</v>
      </c>
      <c r="F153" s="129">
        <v>78279</v>
      </c>
      <c r="G153" s="129" t="s">
        <v>1524</v>
      </c>
      <c r="H153" s="130"/>
      <c r="I153" s="129" t="s">
        <v>427</v>
      </c>
      <c r="J153" s="131"/>
      <c r="K153" s="129"/>
      <c r="L153" s="94"/>
      <c r="M153" s="94"/>
      <c r="N153" s="94"/>
      <c r="O153" s="94"/>
      <c r="P153" s="94"/>
      <c r="Q153" s="94"/>
      <c r="R153" s="94"/>
      <c r="S153" s="94"/>
      <c r="T153" s="98">
        <f t="shared" si="3"/>
        <v>0</v>
      </c>
      <c r="U153" s="129" t="str">
        <f t="shared" si="4"/>
        <v/>
      </c>
      <c r="V153" s="98"/>
      <c r="W153" s="129" t="str">
        <f t="shared" si="5"/>
        <v/>
      </c>
      <c r="X153" s="94"/>
      <c r="Y153" s="132"/>
      <c r="Z153" s="133" t="str">
        <f t="shared" si="6"/>
        <v/>
      </c>
      <c r="AA153" s="133" t="str">
        <f>IFERROR(VLOOKUP($Z153,'Lookup 2024'!$A$2:$R$9,2,FALSE),"")</f>
        <v/>
      </c>
      <c r="AB153" s="133"/>
      <c r="AC153" s="134"/>
      <c r="AD153" s="133" t="str">
        <f>IFERROR(VLOOKUP($Z153,'Lookup 2024'!$A$2:$R$9,7,FALSE),"")</f>
        <v/>
      </c>
      <c r="AE153" s="133"/>
      <c r="AF153" s="133" t="str">
        <f>IFERROR(VLOOKUP($Z153,'Lookup 2024'!$A$2:$R$9,8,FALSE),"")</f>
        <v/>
      </c>
      <c r="AG153" s="133" t="str">
        <f>IFERROR(VLOOKUP($Z153,'Lookup 2024'!$A$2:$R$9,9,FALSE),"")</f>
        <v/>
      </c>
      <c r="AH153" s="133"/>
      <c r="AI153" s="133" t="str">
        <f>IFERROR(VLOOKUP($Z153,'Lookup 2024'!$A$2:$R$9,10,FALSE),"")</f>
        <v/>
      </c>
      <c r="AJ153" s="133" t="str">
        <f>IFERROR(VLOOKUP($Z153,Lookup!$A$1:$P$20,11,FALSE),"")</f>
        <v/>
      </c>
      <c r="AK153" s="133"/>
      <c r="AL153" s="133" t="str">
        <f>IFERROR(VLOOKUP($Z153,Lookup!$A$1:$P$20,13,FALSE),"")</f>
        <v/>
      </c>
      <c r="AM153" s="133" t="str">
        <f>IFERROR(VLOOKUP($Z153,Lookup!$A$1:$P$20,14,FALSE),"")</f>
        <v/>
      </c>
      <c r="AN153" s="133" t="str">
        <f>IFERROR(VLOOKUP($Z153,Lookup!$A$1:$P$20,15,FALSE),"")</f>
        <v/>
      </c>
      <c r="AO153" s="133" t="str">
        <f>IFERROR(VLOOKUP($Z153,Lookup!$A$1:$P$20,16,FALSE),"")</f>
        <v/>
      </c>
      <c r="AP153" s="133" t="str">
        <f>IFERROR(VLOOKUP($Z153,'Lookup 2024'!$A$2:$R$9,17,FALSE),"")</f>
        <v/>
      </c>
      <c r="AQ153" s="129"/>
      <c r="AR153" s="129"/>
      <c r="AS153" s="135"/>
      <c r="AT153" s="135"/>
      <c r="AU153" s="136">
        <f>P153</f>
        <v>0</v>
      </c>
      <c r="AV153" s="137" t="s">
        <v>1004</v>
      </c>
      <c r="AW153" s="133"/>
      <c r="AX153" s="129"/>
      <c r="AY153" s="129"/>
      <c r="AZ153" s="147"/>
      <c r="BA153" s="129"/>
      <c r="BB153" s="129"/>
      <c r="BC153" s="135"/>
      <c r="BD153" s="135"/>
      <c r="BE153" s="135"/>
      <c r="BF153" s="135"/>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row>
    <row r="154" spans="1:78" ht="69.75" customHeight="1">
      <c r="A154" s="126"/>
      <c r="B154" s="128" t="s">
        <v>1525</v>
      </c>
      <c r="C154" s="128" t="s">
        <v>1523</v>
      </c>
      <c r="D154" s="128" t="s">
        <v>37</v>
      </c>
      <c r="E154" s="129" t="s">
        <v>40</v>
      </c>
      <c r="F154" s="129">
        <v>78279</v>
      </c>
      <c r="G154" s="129" t="s">
        <v>1526</v>
      </c>
      <c r="H154" s="130"/>
      <c r="I154" s="129"/>
      <c r="J154" s="131"/>
      <c r="K154" s="129"/>
      <c r="L154" s="94"/>
      <c r="M154" s="94"/>
      <c r="N154" s="94"/>
      <c r="O154" s="94"/>
      <c r="P154" s="94"/>
      <c r="Q154" s="94"/>
      <c r="R154" s="94"/>
      <c r="S154" s="94"/>
      <c r="T154" s="98">
        <f t="shared" si="3"/>
        <v>0</v>
      </c>
      <c r="U154" s="129" t="str">
        <f t="shared" si="4"/>
        <v/>
      </c>
      <c r="V154" s="98"/>
      <c r="W154" s="129" t="str">
        <f t="shared" si="5"/>
        <v/>
      </c>
      <c r="X154" s="129"/>
      <c r="Y154" s="132"/>
      <c r="Z154" s="133" t="str">
        <f t="shared" si="6"/>
        <v/>
      </c>
      <c r="AA154" s="133" t="str">
        <f>IFERROR(VLOOKUP($Z154,'Lookup 2024'!$A$2:$R$9,2,FALSE),"")</f>
        <v/>
      </c>
      <c r="AB154" s="133"/>
      <c r="AC154" s="134"/>
      <c r="AD154" s="133" t="str">
        <f>IFERROR(VLOOKUP($Z154,'Lookup 2024'!$A$2:$R$9,7,FALSE),"")</f>
        <v/>
      </c>
      <c r="AE154" s="133"/>
      <c r="AF154" s="133" t="str">
        <f>IFERROR(VLOOKUP($Z154,'Lookup 2024'!$A$2:$R$9,8,FALSE),"")</f>
        <v/>
      </c>
      <c r="AG154" s="133" t="str">
        <f>IFERROR(VLOOKUP($Z154,'Lookup 2024'!$A$2:$R$9,9,FALSE),"")</f>
        <v/>
      </c>
      <c r="AH154" s="133"/>
      <c r="AI154" s="133" t="str">
        <f>IFERROR(VLOOKUP($Z154,'Lookup 2024'!$A$2:$R$9,10,FALSE),"")</f>
        <v/>
      </c>
      <c r="AJ154" s="133" t="str">
        <f>IFERROR(VLOOKUP($Z154,Lookup!$A$1:$P$20,11,FALSE),"")</f>
        <v/>
      </c>
      <c r="AK154" s="133"/>
      <c r="AL154" s="133" t="str">
        <f>IFERROR(VLOOKUP($Z154,Lookup!$A$1:$P$20,13,FALSE),"")</f>
        <v/>
      </c>
      <c r="AM154" s="133" t="str">
        <f>IFERROR(VLOOKUP($Z154,Lookup!$A$1:$P$20,14,FALSE),"")</f>
        <v/>
      </c>
      <c r="AN154" s="133" t="str">
        <f>IFERROR(VLOOKUP($Z154,Lookup!$A$1:$P$20,15,FALSE),"")</f>
        <v/>
      </c>
      <c r="AO154" s="133" t="str">
        <f>IFERROR(VLOOKUP($Z154,Lookup!$A$1:$P$20,16,FALSE),"")</f>
        <v/>
      </c>
      <c r="AP154" s="133" t="str">
        <f>IFERROR(VLOOKUP($Z154,'Lookup 2024'!$A$2:$R$9,17,FALSE),"")</f>
        <v/>
      </c>
      <c r="AQ154" s="129"/>
      <c r="AR154" s="129"/>
      <c r="AS154" s="135"/>
      <c r="AT154" s="135"/>
      <c r="AU154" s="85"/>
      <c r="AV154" s="137"/>
      <c r="AW154" s="138"/>
      <c r="AX154" s="135"/>
      <c r="AY154" s="135"/>
      <c r="AZ154" s="135"/>
      <c r="BA154" s="135"/>
      <c r="BB154" s="135"/>
      <c r="BC154" s="135"/>
      <c r="BD154" s="135"/>
      <c r="BE154" s="135"/>
      <c r="BF154" s="135"/>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row>
    <row r="155" spans="1:78" ht="39.75" customHeight="1">
      <c r="A155" s="126"/>
      <c r="B155" s="128" t="s">
        <v>102</v>
      </c>
      <c r="C155" s="128" t="s">
        <v>103</v>
      </c>
      <c r="D155" s="128" t="s">
        <v>87</v>
      </c>
      <c r="E155" s="129" t="s">
        <v>40</v>
      </c>
      <c r="F155" s="129">
        <v>78101</v>
      </c>
      <c r="G155" s="129" t="s">
        <v>1527</v>
      </c>
      <c r="H155" s="130" t="s">
        <v>420</v>
      </c>
      <c r="I155" s="129" t="s">
        <v>102</v>
      </c>
      <c r="J155" s="131"/>
      <c r="K155" s="129"/>
      <c r="L155" s="94"/>
      <c r="M155" s="94"/>
      <c r="N155" s="94"/>
      <c r="O155" s="94"/>
      <c r="P155" s="94"/>
      <c r="Q155" s="94"/>
      <c r="R155" s="94"/>
      <c r="S155" s="94"/>
      <c r="T155" s="98">
        <f t="shared" si="3"/>
        <v>0</v>
      </c>
      <c r="U155" s="129" t="str">
        <f t="shared" si="4"/>
        <v/>
      </c>
      <c r="V155" s="98"/>
      <c r="W155" s="129" t="str">
        <f t="shared" si="5"/>
        <v/>
      </c>
      <c r="X155" s="94"/>
      <c r="Y155" s="132"/>
      <c r="Z155" s="133" t="str">
        <f t="shared" si="6"/>
        <v/>
      </c>
      <c r="AA155" s="133" t="str">
        <f>IFERROR(VLOOKUP($Z155,'Lookup 2024'!$A$2:$R$9,2,FALSE),"")</f>
        <v/>
      </c>
      <c r="AB155" s="133"/>
      <c r="AC155" s="133"/>
      <c r="AD155" s="133" t="str">
        <f>IFERROR(VLOOKUP($Z155,'Lookup 2024'!$A$2:$R$9,7,FALSE),"")</f>
        <v/>
      </c>
      <c r="AE155" s="133"/>
      <c r="AF155" s="133" t="str">
        <f>IFERROR(VLOOKUP($Z155,'Lookup 2024'!$A$2:$R$9,8,FALSE),"")</f>
        <v/>
      </c>
      <c r="AG155" s="133" t="str">
        <f>IFERROR(VLOOKUP($Z155,'Lookup 2024'!$A$2:$R$9,9,FALSE),"")</f>
        <v/>
      </c>
      <c r="AH155" s="133"/>
      <c r="AI155" s="133" t="str">
        <f>IFERROR(VLOOKUP($Z155,'Lookup 2024'!$A$2:$R$9,10,FALSE),"")</f>
        <v/>
      </c>
      <c r="AJ155" s="133" t="str">
        <f>IFERROR(VLOOKUP($Z155,Lookup!$A$1:$P$20,11,FALSE),"")</f>
        <v/>
      </c>
      <c r="AK155" s="133"/>
      <c r="AL155" s="133" t="str">
        <f>IFERROR(VLOOKUP($Z155,Lookup!$A$1:$P$20,13,FALSE),"")</f>
        <v/>
      </c>
      <c r="AM155" s="133" t="str">
        <f>IFERROR(VLOOKUP($Z155,Lookup!$A$1:$P$20,14,FALSE),"")</f>
        <v/>
      </c>
      <c r="AN155" s="133" t="str">
        <f>IFERROR(VLOOKUP($Z155,Lookup!$A$1:$P$20,15,FALSE),"")</f>
        <v/>
      </c>
      <c r="AO155" s="133" t="str">
        <f>IFERROR(VLOOKUP($Z155,Lookup!$A$1:$P$20,16,FALSE),"")</f>
        <v/>
      </c>
      <c r="AP155" s="133" t="str">
        <f>IFERROR(VLOOKUP($Z155,'Lookup 2024'!$A$2:$R$9,17,FALSE),"")</f>
        <v/>
      </c>
      <c r="AQ155" s="129"/>
      <c r="AR155" s="129"/>
      <c r="AS155" s="135"/>
      <c r="AT155" s="135"/>
      <c r="AU155" s="136">
        <f t="shared" ref="AU155:AU159" si="24">P155</f>
        <v>0</v>
      </c>
      <c r="AV155" s="137" t="s">
        <v>1528</v>
      </c>
      <c r="AW155" s="138"/>
      <c r="AX155" s="135"/>
      <c r="AY155" s="135"/>
      <c r="AZ155" s="135"/>
      <c r="BA155" s="135"/>
      <c r="BB155" s="135"/>
      <c r="BC155" s="135"/>
      <c r="BD155" s="135">
        <v>1</v>
      </c>
      <c r="BE155" s="135"/>
      <c r="BF155" s="135"/>
      <c r="BG155" s="139"/>
      <c r="BH155" s="139"/>
      <c r="BI155" s="139"/>
      <c r="BJ155" s="139"/>
      <c r="BK155" s="139"/>
      <c r="BL155" s="139"/>
      <c r="BM155" s="139"/>
      <c r="BN155" s="139"/>
      <c r="BO155" s="139"/>
      <c r="BP155" s="139"/>
      <c r="BQ155" s="139"/>
      <c r="BR155" s="139"/>
      <c r="BS155" s="139"/>
      <c r="BT155" s="139"/>
      <c r="BU155" s="139"/>
      <c r="BV155" s="143"/>
      <c r="BW155" s="143"/>
      <c r="BX155" s="143"/>
      <c r="BY155" s="143"/>
      <c r="BZ155" s="143"/>
    </row>
    <row r="156" spans="1:78" ht="39.75" customHeight="1">
      <c r="A156" s="126"/>
      <c r="B156" s="128" t="s">
        <v>1529</v>
      </c>
      <c r="C156" s="128" t="s">
        <v>1530</v>
      </c>
      <c r="D156" s="128" t="s">
        <v>199</v>
      </c>
      <c r="E156" s="129" t="s">
        <v>40</v>
      </c>
      <c r="F156" s="129">
        <v>78745</v>
      </c>
      <c r="G156" s="129" t="s">
        <v>1531</v>
      </c>
      <c r="H156" s="130" t="s">
        <v>1532</v>
      </c>
      <c r="I156" s="129"/>
      <c r="J156" s="131"/>
      <c r="K156" s="129"/>
      <c r="L156" s="94"/>
      <c r="M156" s="94"/>
      <c r="N156" s="94"/>
      <c r="O156" s="94"/>
      <c r="P156" s="94"/>
      <c r="Q156" s="94"/>
      <c r="R156" s="94"/>
      <c r="S156" s="94"/>
      <c r="T156" s="98">
        <f t="shared" si="3"/>
        <v>0</v>
      </c>
      <c r="U156" s="129" t="str">
        <f t="shared" si="4"/>
        <v/>
      </c>
      <c r="V156" s="98"/>
      <c r="W156" s="129" t="str">
        <f t="shared" si="5"/>
        <v/>
      </c>
      <c r="X156" s="94"/>
      <c r="Y156" s="132"/>
      <c r="Z156" s="133" t="str">
        <f t="shared" si="6"/>
        <v/>
      </c>
      <c r="AA156" s="133" t="str">
        <f>IFERROR(VLOOKUP($Z156,'Lookup 2024'!$A$2:$R$9,2,FALSE),"")</f>
        <v/>
      </c>
      <c r="AB156" s="133"/>
      <c r="AC156" s="134"/>
      <c r="AD156" s="133" t="str">
        <f>IFERROR(VLOOKUP($Z156,'Lookup 2024'!$A$2:$R$9,7,FALSE),"")</f>
        <v/>
      </c>
      <c r="AE156" s="133"/>
      <c r="AF156" s="133" t="str">
        <f>IFERROR(VLOOKUP($Z156,'Lookup 2024'!$A$2:$R$9,8,FALSE),"")</f>
        <v/>
      </c>
      <c r="AG156" s="133" t="str">
        <f>IFERROR(VLOOKUP($Z156,'Lookup 2024'!$A$2:$R$9,9,FALSE),"")</f>
        <v/>
      </c>
      <c r="AH156" s="133"/>
      <c r="AI156" s="133" t="str">
        <f>IFERROR(VLOOKUP($Z156,'Lookup 2024'!$A$2:$R$9,10,FALSE),"")</f>
        <v/>
      </c>
      <c r="AJ156" s="133" t="str">
        <f>IFERROR(VLOOKUP($Z156,Lookup!$A$1:$P$20,11,FALSE),"")</f>
        <v/>
      </c>
      <c r="AK156" s="133"/>
      <c r="AL156" s="133" t="str">
        <f>IFERROR(VLOOKUP($Z156,Lookup!$A$1:$P$20,13,FALSE),"")</f>
        <v/>
      </c>
      <c r="AM156" s="133" t="str">
        <f>IFERROR(VLOOKUP($Z156,Lookup!$A$1:$P$20,14,FALSE),"")</f>
        <v/>
      </c>
      <c r="AN156" s="133" t="str">
        <f>IFERROR(VLOOKUP($Z156,Lookup!$A$1:$P$20,15,FALSE),"")</f>
        <v/>
      </c>
      <c r="AO156" s="133" t="str">
        <f>IFERROR(VLOOKUP($Z156,Lookup!$A$1:$P$20,16,FALSE),"")</f>
        <v/>
      </c>
      <c r="AP156" s="133" t="str">
        <f>IFERROR(VLOOKUP($Z156,'Lookup 2024'!$A$2:$R$9,17,FALSE),"")</f>
        <v/>
      </c>
      <c r="AQ156" s="129"/>
      <c r="AR156" s="129"/>
      <c r="AS156" s="135"/>
      <c r="AT156" s="135"/>
      <c r="AU156" s="136">
        <f t="shared" si="24"/>
        <v>0</v>
      </c>
      <c r="AV156" s="137" t="s">
        <v>1533</v>
      </c>
      <c r="AW156" s="133"/>
      <c r="AX156" s="129"/>
      <c r="AY156" s="129"/>
      <c r="AZ156" s="147"/>
      <c r="BA156" s="129"/>
      <c r="BB156" s="129"/>
      <c r="BC156" s="135"/>
      <c r="BD156" s="135"/>
      <c r="BE156" s="135"/>
      <c r="BF156" s="135"/>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row>
    <row r="157" spans="1:78" ht="39.75" customHeight="1">
      <c r="A157" s="126"/>
      <c r="B157" s="128" t="s">
        <v>1534</v>
      </c>
      <c r="C157" s="128" t="s">
        <v>1535</v>
      </c>
      <c r="D157" s="128" t="s">
        <v>37</v>
      </c>
      <c r="E157" s="129" t="s">
        <v>40</v>
      </c>
      <c r="F157" s="129">
        <v>78265</v>
      </c>
      <c r="G157" s="129" t="s">
        <v>1536</v>
      </c>
      <c r="H157" s="130"/>
      <c r="I157" s="129"/>
      <c r="J157" s="131"/>
      <c r="K157" s="129"/>
      <c r="L157" s="94"/>
      <c r="M157" s="94"/>
      <c r="N157" s="94"/>
      <c r="O157" s="94"/>
      <c r="P157" s="94"/>
      <c r="Q157" s="94"/>
      <c r="R157" s="94"/>
      <c r="S157" s="94"/>
      <c r="T157" s="98">
        <f t="shared" si="3"/>
        <v>0</v>
      </c>
      <c r="U157" s="129" t="str">
        <f t="shared" si="4"/>
        <v/>
      </c>
      <c r="V157" s="98"/>
      <c r="W157" s="129" t="str">
        <f t="shared" si="5"/>
        <v/>
      </c>
      <c r="X157" s="94"/>
      <c r="Y157" s="132"/>
      <c r="Z157" s="133" t="str">
        <f t="shared" si="6"/>
        <v/>
      </c>
      <c r="AA157" s="133" t="str">
        <f>IFERROR(VLOOKUP($Z157,'Lookup 2024'!$A$2:$R$9,2,FALSE),"")</f>
        <v/>
      </c>
      <c r="AB157" s="133"/>
      <c r="AC157" s="134"/>
      <c r="AD157" s="133" t="str">
        <f>IFERROR(VLOOKUP($Z157,'Lookup 2024'!$A$2:$R$9,7,FALSE),"")</f>
        <v/>
      </c>
      <c r="AE157" s="133"/>
      <c r="AF157" s="133" t="str">
        <f>IFERROR(VLOOKUP($Z157,'Lookup 2024'!$A$2:$R$9,8,FALSE),"")</f>
        <v/>
      </c>
      <c r="AG157" s="133" t="str">
        <f>IFERROR(VLOOKUP($Z157,'Lookup 2024'!$A$2:$R$9,9,FALSE),"")</f>
        <v/>
      </c>
      <c r="AH157" s="133"/>
      <c r="AI157" s="133" t="str">
        <f>IFERROR(VLOOKUP($Z157,'Lookup 2024'!$A$2:$R$9,10,FALSE),"")</f>
        <v/>
      </c>
      <c r="AJ157" s="133" t="str">
        <f>IFERROR(VLOOKUP($Z157,Lookup!$A$1:$P$20,11,FALSE),"")</f>
        <v/>
      </c>
      <c r="AK157" s="133"/>
      <c r="AL157" s="133" t="str">
        <f>IFERROR(VLOOKUP($Z157,Lookup!$A$1:$P$20,13,FALSE),"")</f>
        <v/>
      </c>
      <c r="AM157" s="133" t="str">
        <f>IFERROR(VLOOKUP($Z157,Lookup!$A$1:$P$20,14,FALSE),"")</f>
        <v/>
      </c>
      <c r="AN157" s="133" t="str">
        <f>IFERROR(VLOOKUP($Z157,Lookup!$A$1:$P$20,15,FALSE),"")</f>
        <v/>
      </c>
      <c r="AO157" s="133" t="str">
        <f>IFERROR(VLOOKUP($Z157,Lookup!$A$1:$P$20,16,FALSE),"")</f>
        <v/>
      </c>
      <c r="AP157" s="133" t="str">
        <f>IFERROR(VLOOKUP($Z157,'Lookup 2024'!$A$2:$R$9,17,FALSE),"")</f>
        <v/>
      </c>
      <c r="AQ157" s="129"/>
      <c r="AR157" s="129"/>
      <c r="AS157" s="135"/>
      <c r="AT157" s="135"/>
      <c r="AU157" s="136">
        <f t="shared" si="24"/>
        <v>0</v>
      </c>
      <c r="AV157" s="137" t="s">
        <v>1537</v>
      </c>
      <c r="AW157" s="133"/>
      <c r="AX157" s="129"/>
      <c r="AY157" s="129"/>
      <c r="AZ157" s="147"/>
      <c r="BA157" s="129"/>
      <c r="BB157" s="129"/>
      <c r="BC157" s="135"/>
      <c r="BD157" s="135"/>
      <c r="BE157" s="135"/>
      <c r="BF157" s="135"/>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row>
    <row r="158" spans="1:78" ht="39.75" customHeight="1">
      <c r="A158" s="126"/>
      <c r="B158" s="127" t="s">
        <v>1538</v>
      </c>
      <c r="C158" s="128" t="s">
        <v>1539</v>
      </c>
      <c r="D158" s="128" t="s">
        <v>87</v>
      </c>
      <c r="E158" s="129" t="s">
        <v>40</v>
      </c>
      <c r="F158" s="129">
        <v>78101</v>
      </c>
      <c r="G158" s="129" t="s">
        <v>1540</v>
      </c>
      <c r="H158" s="130" t="s">
        <v>1541</v>
      </c>
      <c r="I158" s="129"/>
      <c r="J158" s="131"/>
      <c r="K158" s="129"/>
      <c r="L158" s="94"/>
      <c r="M158" s="94"/>
      <c r="N158" s="94"/>
      <c r="O158" s="94"/>
      <c r="P158" s="94"/>
      <c r="Q158" s="94"/>
      <c r="R158" s="94"/>
      <c r="S158" s="94"/>
      <c r="T158" s="98">
        <f t="shared" si="3"/>
        <v>0</v>
      </c>
      <c r="U158" s="129" t="str">
        <f t="shared" si="4"/>
        <v/>
      </c>
      <c r="V158" s="98"/>
      <c r="W158" s="129" t="str">
        <f t="shared" si="5"/>
        <v/>
      </c>
      <c r="X158" s="94"/>
      <c r="Y158" s="132"/>
      <c r="Z158" s="133" t="str">
        <f t="shared" si="6"/>
        <v/>
      </c>
      <c r="AA158" s="133" t="str">
        <f>IFERROR(VLOOKUP($Z158,'Lookup 2024'!$A$2:$R$9,2,FALSE),"")</f>
        <v/>
      </c>
      <c r="AB158" s="133"/>
      <c r="AC158" s="134"/>
      <c r="AD158" s="133" t="str">
        <f>IFERROR(VLOOKUP($Z158,'Lookup 2024'!$A$2:$R$9,7,FALSE),"")</f>
        <v/>
      </c>
      <c r="AE158" s="133"/>
      <c r="AF158" s="133" t="str">
        <f>IFERROR(VLOOKUP($Z158,'Lookup 2024'!$A$2:$R$9,8,FALSE),"")</f>
        <v/>
      </c>
      <c r="AG158" s="133" t="str">
        <f>IFERROR(VLOOKUP($Z158,'Lookup 2024'!$A$2:$R$9,9,FALSE),"")</f>
        <v/>
      </c>
      <c r="AH158" s="133"/>
      <c r="AI158" s="133" t="str">
        <f>IFERROR(VLOOKUP($Z158,'Lookup 2024'!$A$2:$R$9,10,FALSE),"")</f>
        <v/>
      </c>
      <c r="AJ158" s="133" t="str">
        <f>IFERROR(VLOOKUP($Z158,Lookup!$A$1:$P$20,11,FALSE),"")</f>
        <v/>
      </c>
      <c r="AK158" s="133"/>
      <c r="AL158" s="133" t="str">
        <f>IFERROR(VLOOKUP($Z158,Lookup!$A$1:$P$20,13,FALSE),"")</f>
        <v/>
      </c>
      <c r="AM158" s="133" t="str">
        <f>IFERROR(VLOOKUP($Z158,Lookup!$A$1:$P$20,14,FALSE),"")</f>
        <v/>
      </c>
      <c r="AN158" s="133" t="str">
        <f>IFERROR(VLOOKUP($Z158,Lookup!$A$1:$P$20,15,FALSE),"")</f>
        <v/>
      </c>
      <c r="AO158" s="133" t="str">
        <f>IFERROR(VLOOKUP($Z158,Lookup!$A$1:$P$20,16,FALSE),"")</f>
        <v/>
      </c>
      <c r="AP158" s="133" t="str">
        <f>IFERROR(VLOOKUP($Z158,'Lookup 2024'!$A$2:$R$9,17,FALSE),"")</f>
        <v/>
      </c>
      <c r="AQ158" s="129"/>
      <c r="AR158" s="129"/>
      <c r="AS158" s="135"/>
      <c r="AT158" s="135"/>
      <c r="AU158" s="136">
        <f t="shared" si="24"/>
        <v>0</v>
      </c>
      <c r="AV158" s="137" t="s">
        <v>1014</v>
      </c>
      <c r="AW158" s="138"/>
      <c r="AX158" s="135"/>
      <c r="AY158" s="135"/>
      <c r="AZ158" s="135"/>
      <c r="BA158" s="135"/>
      <c r="BB158" s="135"/>
      <c r="BC158" s="135"/>
      <c r="BD158" s="135"/>
      <c r="BE158" s="135"/>
      <c r="BF158" s="135"/>
      <c r="BG158" s="143"/>
      <c r="BH158" s="143"/>
      <c r="BI158" s="143"/>
      <c r="BJ158" s="143"/>
      <c r="BK158" s="143"/>
      <c r="BL158" s="143"/>
      <c r="BM158" s="143"/>
      <c r="BN158" s="143"/>
      <c r="BO158" s="143"/>
      <c r="BP158" s="143"/>
      <c r="BQ158" s="143"/>
      <c r="BR158" s="143"/>
      <c r="BS158" s="143"/>
      <c r="BT158" s="143"/>
      <c r="BU158" s="143"/>
      <c r="BV158" s="139"/>
      <c r="BW158" s="139"/>
      <c r="BX158" s="139"/>
      <c r="BY158" s="139"/>
      <c r="BZ158" s="139"/>
    </row>
    <row r="159" spans="1:78" ht="57.75" customHeight="1">
      <c r="A159" s="126"/>
      <c r="B159" s="128" t="s">
        <v>1542</v>
      </c>
      <c r="C159" s="128" t="s">
        <v>1543</v>
      </c>
      <c r="D159" s="128" t="s">
        <v>1544</v>
      </c>
      <c r="E159" s="129" t="s">
        <v>40</v>
      </c>
      <c r="F159" s="129">
        <v>77441</v>
      </c>
      <c r="G159" s="129" t="s">
        <v>1545</v>
      </c>
      <c r="H159" s="130" t="s">
        <v>1546</v>
      </c>
      <c r="I159" s="129" t="s">
        <v>426</v>
      </c>
      <c r="J159" s="131"/>
      <c r="K159" s="129"/>
      <c r="L159" s="94"/>
      <c r="M159" s="94"/>
      <c r="N159" s="94"/>
      <c r="O159" s="94"/>
      <c r="P159" s="94"/>
      <c r="Q159" s="94"/>
      <c r="R159" s="94"/>
      <c r="S159" s="94"/>
      <c r="T159" s="98">
        <f t="shared" si="3"/>
        <v>0</v>
      </c>
      <c r="U159" s="129" t="str">
        <f t="shared" si="4"/>
        <v/>
      </c>
      <c r="V159" s="98"/>
      <c r="W159" s="129" t="str">
        <f t="shared" si="5"/>
        <v/>
      </c>
      <c r="X159" s="94"/>
      <c r="Y159" s="132"/>
      <c r="Z159" s="133" t="str">
        <f t="shared" si="6"/>
        <v/>
      </c>
      <c r="AA159" s="133" t="str">
        <f>IFERROR(VLOOKUP($Z159,'Lookup 2024'!$A$2:$R$9,2,FALSE),"")</f>
        <v/>
      </c>
      <c r="AB159" s="133"/>
      <c r="AC159" s="133"/>
      <c r="AD159" s="133" t="str">
        <f>IFERROR(VLOOKUP($Z159,'Lookup 2024'!$A$2:$R$9,7,FALSE),"")</f>
        <v/>
      </c>
      <c r="AE159" s="133"/>
      <c r="AF159" s="133" t="str">
        <f>IFERROR(VLOOKUP($Z159,'Lookup 2024'!$A$2:$R$9,8,FALSE),"")</f>
        <v/>
      </c>
      <c r="AG159" s="133" t="str">
        <f>IFERROR(VLOOKUP($Z159,'Lookup 2024'!$A$2:$R$9,9,FALSE),"")</f>
        <v/>
      </c>
      <c r="AH159" s="133"/>
      <c r="AI159" s="133" t="str">
        <f>IFERROR(VLOOKUP($Z159,'Lookup 2024'!$A$2:$R$9,10,FALSE),"")</f>
        <v/>
      </c>
      <c r="AJ159" s="133" t="str">
        <f>IFERROR(VLOOKUP($Z159,Lookup!$A$1:$P$20,11,FALSE),"")</f>
        <v/>
      </c>
      <c r="AK159" s="133"/>
      <c r="AL159" s="133" t="str">
        <f>IFERROR(VLOOKUP($Z159,Lookup!$A$1:$P$20,13,FALSE),"")</f>
        <v/>
      </c>
      <c r="AM159" s="133" t="str">
        <f>IFERROR(VLOOKUP($Z159,Lookup!$A$1:$P$20,14,FALSE),"")</f>
        <v/>
      </c>
      <c r="AN159" s="133" t="str">
        <f>IFERROR(VLOOKUP($Z159,Lookup!$A$1:$P$20,15,FALSE),"")</f>
        <v/>
      </c>
      <c r="AO159" s="133" t="str">
        <f>IFERROR(VLOOKUP($Z159,Lookup!$A$1:$P$20,16,FALSE),"")</f>
        <v/>
      </c>
      <c r="AP159" s="133" t="str">
        <f>IFERROR(VLOOKUP($Z159,'Lookup 2024'!$A$2:$R$9,17,FALSE),"")</f>
        <v/>
      </c>
      <c r="AQ159" s="129"/>
      <c r="AR159" s="129"/>
      <c r="AS159" s="135"/>
      <c r="AT159" s="135"/>
      <c r="AU159" s="136">
        <f t="shared" si="24"/>
        <v>0</v>
      </c>
      <c r="AV159" s="137" t="s">
        <v>1547</v>
      </c>
      <c r="AW159" s="138"/>
      <c r="AX159" s="135"/>
      <c r="AY159" s="135"/>
      <c r="AZ159" s="135"/>
      <c r="BA159" s="135"/>
      <c r="BB159" s="135"/>
      <c r="BC159" s="135"/>
      <c r="BD159" s="135">
        <v>4</v>
      </c>
      <c r="BE159" s="135">
        <v>1</v>
      </c>
      <c r="BF159" s="135"/>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row>
    <row r="160" spans="1:78" ht="18" customHeight="1">
      <c r="A160" s="126"/>
      <c r="B160" s="128" t="s">
        <v>1548</v>
      </c>
      <c r="C160" s="128" t="s">
        <v>1549</v>
      </c>
      <c r="D160" s="128" t="s">
        <v>48</v>
      </c>
      <c r="E160" s="129" t="s">
        <v>40</v>
      </c>
      <c r="F160" s="129">
        <v>78023</v>
      </c>
      <c r="G160" s="129" t="s">
        <v>1550</v>
      </c>
      <c r="H160" s="130" t="s">
        <v>1551</v>
      </c>
      <c r="I160" s="129"/>
      <c r="J160" s="131"/>
      <c r="K160" s="129"/>
      <c r="L160" s="94"/>
      <c r="M160" s="94"/>
      <c r="N160" s="94"/>
      <c r="O160" s="94"/>
      <c r="P160" s="94"/>
      <c r="Q160" s="94"/>
      <c r="R160" s="94"/>
      <c r="S160" s="94"/>
      <c r="T160" s="98">
        <f t="shared" si="3"/>
        <v>0</v>
      </c>
      <c r="U160" s="129" t="str">
        <f t="shared" si="4"/>
        <v/>
      </c>
      <c r="V160" s="98"/>
      <c r="W160" s="129" t="str">
        <f t="shared" si="5"/>
        <v/>
      </c>
      <c r="X160" s="129"/>
      <c r="Y160" s="132"/>
      <c r="Z160" s="133" t="str">
        <f t="shared" si="6"/>
        <v/>
      </c>
      <c r="AA160" s="133" t="str">
        <f>IFERROR(VLOOKUP($Z160,'Lookup 2024'!$A$2:$R$9,2,FALSE),"")</f>
        <v/>
      </c>
      <c r="AB160" s="133"/>
      <c r="AC160" s="134"/>
      <c r="AD160" s="133" t="str">
        <f>IFERROR(VLOOKUP($Z160,'Lookup 2024'!$A$2:$R$9,7,FALSE),"")</f>
        <v/>
      </c>
      <c r="AE160" s="133"/>
      <c r="AF160" s="133" t="str">
        <f>IFERROR(VLOOKUP($Z160,'Lookup 2024'!$A$2:$R$9,8,FALSE),"")</f>
        <v/>
      </c>
      <c r="AG160" s="133" t="str">
        <f>IFERROR(VLOOKUP($Z160,'Lookup 2024'!$A$2:$R$9,9,FALSE),"")</f>
        <v/>
      </c>
      <c r="AH160" s="133"/>
      <c r="AI160" s="133" t="str">
        <f>IFERROR(VLOOKUP($Z160,'Lookup 2024'!$A$2:$R$9,10,FALSE),"")</f>
        <v/>
      </c>
      <c r="AJ160" s="133" t="str">
        <f>IFERROR(VLOOKUP($Z160,Lookup!$A$1:$P$20,11,FALSE),"")</f>
        <v/>
      </c>
      <c r="AK160" s="133"/>
      <c r="AL160" s="133" t="str">
        <f>IFERROR(VLOOKUP($Z160,Lookup!$A$1:$P$20,13,FALSE),"")</f>
        <v/>
      </c>
      <c r="AM160" s="133" t="str">
        <f>IFERROR(VLOOKUP($Z160,Lookup!$A$1:$P$20,14,FALSE),"")</f>
        <v/>
      </c>
      <c r="AN160" s="133" t="str">
        <f>IFERROR(VLOOKUP($Z160,Lookup!$A$1:$P$20,15,FALSE),"")</f>
        <v/>
      </c>
      <c r="AO160" s="133" t="str">
        <f>IFERROR(VLOOKUP($Z160,Lookup!$A$1:$P$20,16,FALSE),"")</f>
        <v/>
      </c>
      <c r="AP160" s="133" t="str">
        <f>IFERROR(VLOOKUP($Z160,'Lookup 2024'!$A$2:$R$9,17,FALSE),"")</f>
        <v/>
      </c>
      <c r="AQ160" s="129"/>
      <c r="AR160" s="129"/>
      <c r="AS160" s="135"/>
      <c r="AT160" s="135"/>
      <c r="AU160" s="85"/>
      <c r="AV160" s="137"/>
      <c r="AW160" s="138"/>
      <c r="AX160" s="135"/>
      <c r="AY160" s="135"/>
      <c r="AZ160" s="135"/>
      <c r="BA160" s="135"/>
      <c r="BB160" s="135"/>
      <c r="BC160" s="135"/>
      <c r="BD160" s="135"/>
      <c r="BE160" s="135"/>
      <c r="BF160" s="135"/>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row>
    <row r="161" spans="1:78" ht="39.75" customHeight="1">
      <c r="A161" s="126"/>
      <c r="B161" s="128" t="s">
        <v>1552</v>
      </c>
      <c r="C161" s="128" t="s">
        <v>1553</v>
      </c>
      <c r="D161" s="128" t="s">
        <v>48</v>
      </c>
      <c r="E161" s="129" t="s">
        <v>40</v>
      </c>
      <c r="F161" s="129">
        <v>78130</v>
      </c>
      <c r="G161" s="129" t="s">
        <v>1554</v>
      </c>
      <c r="H161" s="130" t="s">
        <v>1555</v>
      </c>
      <c r="I161" s="129"/>
      <c r="J161" s="131"/>
      <c r="K161" s="129"/>
      <c r="L161" s="94"/>
      <c r="M161" s="94"/>
      <c r="N161" s="94"/>
      <c r="O161" s="94"/>
      <c r="P161" s="94"/>
      <c r="Q161" s="94"/>
      <c r="R161" s="94"/>
      <c r="S161" s="94"/>
      <c r="T161" s="98">
        <f t="shared" si="3"/>
        <v>0</v>
      </c>
      <c r="U161" s="129" t="str">
        <f t="shared" si="4"/>
        <v/>
      </c>
      <c r="V161" s="98"/>
      <c r="W161" s="129" t="str">
        <f t="shared" si="5"/>
        <v/>
      </c>
      <c r="X161" s="94"/>
      <c r="Y161" s="132"/>
      <c r="Z161" s="133" t="str">
        <f t="shared" si="6"/>
        <v/>
      </c>
      <c r="AA161" s="133" t="str">
        <f>IFERROR(VLOOKUP($Z161,'Lookup 2024'!$A$2:$R$9,2,FALSE),"")</f>
        <v/>
      </c>
      <c r="AB161" s="133"/>
      <c r="AC161" s="134"/>
      <c r="AD161" s="133" t="str">
        <f>IFERROR(VLOOKUP($Z161,'Lookup 2024'!$A$2:$R$9,7,FALSE),"")</f>
        <v/>
      </c>
      <c r="AE161" s="133"/>
      <c r="AF161" s="133" t="str">
        <f>IFERROR(VLOOKUP($Z161,'Lookup 2024'!$A$2:$R$9,8,FALSE),"")</f>
        <v/>
      </c>
      <c r="AG161" s="133" t="str">
        <f>IFERROR(VLOOKUP($Z161,'Lookup 2024'!$A$2:$R$9,9,FALSE),"")</f>
        <v/>
      </c>
      <c r="AH161" s="133"/>
      <c r="AI161" s="133" t="str">
        <f>IFERROR(VLOOKUP($Z161,'Lookup 2024'!$A$2:$R$9,10,FALSE),"")</f>
        <v/>
      </c>
      <c r="AJ161" s="133" t="str">
        <f>IFERROR(VLOOKUP($Z161,Lookup!$A$1:$P$20,11,FALSE),"")</f>
        <v/>
      </c>
      <c r="AK161" s="133"/>
      <c r="AL161" s="133" t="str">
        <f>IFERROR(VLOOKUP($Z161,Lookup!$A$1:$P$20,13,FALSE),"")</f>
        <v/>
      </c>
      <c r="AM161" s="133" t="str">
        <f>IFERROR(VLOOKUP($Z161,Lookup!$A$1:$P$20,14,FALSE),"")</f>
        <v/>
      </c>
      <c r="AN161" s="133" t="str">
        <f>IFERROR(VLOOKUP($Z161,Lookup!$A$1:$P$20,15,FALSE),"")</f>
        <v/>
      </c>
      <c r="AO161" s="133" t="str">
        <f>IFERROR(VLOOKUP($Z161,Lookup!$A$1:$P$20,16,FALSE),"")</f>
        <v/>
      </c>
      <c r="AP161" s="133" t="str">
        <f>IFERROR(VLOOKUP($Z161,'Lookup 2024'!$A$2:$R$9,17,FALSE),"")</f>
        <v/>
      </c>
      <c r="AQ161" s="129"/>
      <c r="AR161" s="129"/>
      <c r="AS161" s="135"/>
      <c r="AT161" s="135"/>
      <c r="AU161" s="136">
        <f t="shared" ref="AU161:AU168" si="25">P161</f>
        <v>0</v>
      </c>
      <c r="AV161" s="137" t="s">
        <v>1004</v>
      </c>
      <c r="AW161" s="133"/>
      <c r="AX161" s="129"/>
      <c r="AY161" s="129"/>
      <c r="AZ161" s="147"/>
      <c r="BA161" s="129"/>
      <c r="BB161" s="129"/>
      <c r="BC161" s="135"/>
      <c r="BD161" s="135"/>
      <c r="BE161" s="135"/>
      <c r="BF161" s="135"/>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row>
    <row r="162" spans="1:78" ht="39.75" customHeight="1">
      <c r="A162" s="126"/>
      <c r="B162" s="128" t="s">
        <v>1556</v>
      </c>
      <c r="C162" s="128" t="s">
        <v>1557</v>
      </c>
      <c r="D162" s="128" t="s">
        <v>167</v>
      </c>
      <c r="E162" s="129" t="s">
        <v>40</v>
      </c>
      <c r="F162" s="129">
        <v>78163</v>
      </c>
      <c r="G162" s="129" t="s">
        <v>1558</v>
      </c>
      <c r="H162" s="130" t="s">
        <v>1559</v>
      </c>
      <c r="I162" s="129"/>
      <c r="J162" s="131"/>
      <c r="K162" s="129"/>
      <c r="L162" s="94"/>
      <c r="M162" s="94"/>
      <c r="N162" s="94"/>
      <c r="O162" s="94"/>
      <c r="P162" s="94"/>
      <c r="Q162" s="94"/>
      <c r="R162" s="94"/>
      <c r="S162" s="94"/>
      <c r="T162" s="98">
        <f t="shared" si="3"/>
        <v>0</v>
      </c>
      <c r="U162" s="129" t="str">
        <f t="shared" si="4"/>
        <v/>
      </c>
      <c r="V162" s="98"/>
      <c r="W162" s="129" t="str">
        <f t="shared" si="5"/>
        <v/>
      </c>
      <c r="X162" s="94"/>
      <c r="Y162" s="132"/>
      <c r="Z162" s="133" t="str">
        <f t="shared" si="6"/>
        <v/>
      </c>
      <c r="AA162" s="133" t="str">
        <f>IFERROR(VLOOKUP($Z162,'Lookup 2024'!$A$2:$R$9,2,FALSE),"")</f>
        <v/>
      </c>
      <c r="AB162" s="133"/>
      <c r="AC162" s="134"/>
      <c r="AD162" s="133" t="str">
        <f>IFERROR(VLOOKUP($Z162,'Lookup 2024'!$A$2:$R$9,7,FALSE),"")</f>
        <v/>
      </c>
      <c r="AE162" s="133"/>
      <c r="AF162" s="133" t="str">
        <f>IFERROR(VLOOKUP($Z162,'Lookup 2024'!$A$2:$R$9,8,FALSE),"")</f>
        <v/>
      </c>
      <c r="AG162" s="133" t="str">
        <f>IFERROR(VLOOKUP($Z162,'Lookup 2024'!$A$2:$R$9,9,FALSE),"")</f>
        <v/>
      </c>
      <c r="AH162" s="133"/>
      <c r="AI162" s="133" t="str">
        <f>IFERROR(VLOOKUP($Z162,'Lookup 2024'!$A$2:$R$9,10,FALSE),"")</f>
        <v/>
      </c>
      <c r="AJ162" s="133" t="str">
        <f>IFERROR(VLOOKUP($Z162,Lookup!$A$1:$P$20,11,FALSE),"")</f>
        <v/>
      </c>
      <c r="AK162" s="133"/>
      <c r="AL162" s="133" t="str">
        <f>IFERROR(VLOOKUP($Z162,Lookup!$A$1:$P$20,13,FALSE),"")</f>
        <v/>
      </c>
      <c r="AM162" s="133" t="str">
        <f>IFERROR(VLOOKUP($Z162,Lookup!$A$1:$P$20,14,FALSE),"")</f>
        <v/>
      </c>
      <c r="AN162" s="133" t="str">
        <f>IFERROR(VLOOKUP($Z162,Lookup!$A$1:$P$20,15,FALSE),"")</f>
        <v/>
      </c>
      <c r="AO162" s="133" t="str">
        <f>IFERROR(VLOOKUP($Z162,Lookup!$A$1:$P$20,16,FALSE),"")</f>
        <v/>
      </c>
      <c r="AP162" s="133" t="str">
        <f>IFERROR(VLOOKUP($Z162,'Lookup 2024'!$A$2:$R$9,17,FALSE),"")</f>
        <v/>
      </c>
      <c r="AQ162" s="129"/>
      <c r="AR162" s="129"/>
      <c r="AS162" s="135"/>
      <c r="AT162" s="135"/>
      <c r="AU162" s="136">
        <f t="shared" si="25"/>
        <v>0</v>
      </c>
      <c r="AV162" s="137" t="s">
        <v>1004</v>
      </c>
      <c r="AW162" s="133"/>
      <c r="AX162" s="129"/>
      <c r="AY162" s="129"/>
      <c r="AZ162" s="147"/>
      <c r="BA162" s="129"/>
      <c r="BB162" s="129"/>
      <c r="BC162" s="135"/>
      <c r="BD162" s="135"/>
      <c r="BE162" s="135"/>
      <c r="BF162" s="135"/>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row>
    <row r="163" spans="1:78" ht="39.75" customHeight="1">
      <c r="A163" s="126"/>
      <c r="B163" s="128" t="s">
        <v>1560</v>
      </c>
      <c r="C163" s="128" t="s">
        <v>1561</v>
      </c>
      <c r="D163" s="128" t="s">
        <v>37</v>
      </c>
      <c r="E163" s="129" t="s">
        <v>40</v>
      </c>
      <c r="F163" s="129">
        <v>78220</v>
      </c>
      <c r="G163" s="129"/>
      <c r="H163" s="130"/>
      <c r="I163" s="129"/>
      <c r="J163" s="131"/>
      <c r="K163" s="129"/>
      <c r="L163" s="94"/>
      <c r="M163" s="94"/>
      <c r="N163" s="94"/>
      <c r="O163" s="94"/>
      <c r="P163" s="94"/>
      <c r="Q163" s="94"/>
      <c r="R163" s="94"/>
      <c r="S163" s="94"/>
      <c r="T163" s="98">
        <f t="shared" si="3"/>
        <v>0</v>
      </c>
      <c r="U163" s="129" t="str">
        <f t="shared" si="4"/>
        <v/>
      </c>
      <c r="V163" s="98"/>
      <c r="W163" s="129" t="str">
        <f t="shared" si="5"/>
        <v/>
      </c>
      <c r="X163" s="94"/>
      <c r="Y163" s="132"/>
      <c r="Z163" s="133" t="str">
        <f t="shared" si="6"/>
        <v/>
      </c>
      <c r="AA163" s="133" t="str">
        <f>IFERROR(VLOOKUP($Z163,'Lookup 2024'!$A$2:$R$9,2,FALSE),"")</f>
        <v/>
      </c>
      <c r="AB163" s="133"/>
      <c r="AC163" s="134"/>
      <c r="AD163" s="133" t="str">
        <f>IFERROR(VLOOKUP($Z163,'Lookup 2024'!$A$2:$R$9,7,FALSE),"")</f>
        <v/>
      </c>
      <c r="AE163" s="133"/>
      <c r="AF163" s="133" t="str">
        <f>IFERROR(VLOOKUP($Z163,'Lookup 2024'!$A$2:$R$9,8,FALSE),"")</f>
        <v/>
      </c>
      <c r="AG163" s="133" t="str">
        <f>IFERROR(VLOOKUP($Z163,'Lookup 2024'!$A$2:$R$9,9,FALSE),"")</f>
        <v/>
      </c>
      <c r="AH163" s="133"/>
      <c r="AI163" s="133" t="str">
        <f>IFERROR(VLOOKUP($Z163,'Lookup 2024'!$A$2:$R$9,10,FALSE),"")</f>
        <v/>
      </c>
      <c r="AJ163" s="133" t="str">
        <f>IFERROR(VLOOKUP($Z163,Lookup!$A$1:$P$20,11,FALSE),"")</f>
        <v/>
      </c>
      <c r="AK163" s="133"/>
      <c r="AL163" s="133" t="str">
        <f>IFERROR(VLOOKUP($Z163,Lookup!$A$1:$P$20,13,FALSE),"")</f>
        <v/>
      </c>
      <c r="AM163" s="133" t="str">
        <f>IFERROR(VLOOKUP($Z163,Lookup!$A$1:$P$20,14,FALSE),"")</f>
        <v/>
      </c>
      <c r="AN163" s="133" t="str">
        <f>IFERROR(VLOOKUP($Z163,Lookup!$A$1:$P$20,15,FALSE),"")</f>
        <v/>
      </c>
      <c r="AO163" s="133" t="str">
        <f>IFERROR(VLOOKUP($Z163,Lookup!$A$1:$P$20,16,FALSE),"")</f>
        <v/>
      </c>
      <c r="AP163" s="133" t="str">
        <f>IFERROR(VLOOKUP($Z163,'Lookup 2024'!$A$2:$R$9,17,FALSE),"")</f>
        <v/>
      </c>
      <c r="AQ163" s="129"/>
      <c r="AR163" s="129"/>
      <c r="AS163" s="135"/>
      <c r="AT163" s="135"/>
      <c r="AU163" s="136">
        <f t="shared" si="25"/>
        <v>0</v>
      </c>
      <c r="AV163" s="137" t="s">
        <v>1219</v>
      </c>
      <c r="AW163" s="129"/>
      <c r="AX163" s="129"/>
      <c r="AY163" s="129"/>
      <c r="AZ163" s="147"/>
      <c r="BA163" s="129"/>
      <c r="BB163" s="148"/>
      <c r="BC163" s="135"/>
      <c r="BD163" s="135"/>
      <c r="BE163" s="135"/>
      <c r="BF163" s="135"/>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row>
    <row r="164" spans="1:78" ht="39.75" customHeight="1">
      <c r="A164" s="126"/>
      <c r="B164" s="128" t="s">
        <v>1562</v>
      </c>
      <c r="C164" s="128" t="s">
        <v>1563</v>
      </c>
      <c r="D164" s="128" t="s">
        <v>1564</v>
      </c>
      <c r="E164" s="129" t="s">
        <v>40</v>
      </c>
      <c r="F164" s="129">
        <v>78070</v>
      </c>
      <c r="G164" s="129" t="s">
        <v>1565</v>
      </c>
      <c r="H164" s="130" t="s">
        <v>1566</v>
      </c>
      <c r="I164" s="129" t="s">
        <v>1493</v>
      </c>
      <c r="J164" s="131"/>
      <c r="K164" s="129"/>
      <c r="L164" s="94"/>
      <c r="M164" s="94"/>
      <c r="N164" s="94"/>
      <c r="O164" s="94"/>
      <c r="P164" s="94"/>
      <c r="Q164" s="94"/>
      <c r="R164" s="94"/>
      <c r="S164" s="94"/>
      <c r="T164" s="98">
        <f t="shared" si="3"/>
        <v>0</v>
      </c>
      <c r="U164" s="129" t="str">
        <f t="shared" si="4"/>
        <v/>
      </c>
      <c r="V164" s="98"/>
      <c r="W164" s="129" t="str">
        <f t="shared" si="5"/>
        <v/>
      </c>
      <c r="X164" s="94"/>
      <c r="Y164" s="132"/>
      <c r="Z164" s="133" t="str">
        <f t="shared" si="6"/>
        <v/>
      </c>
      <c r="AA164" s="133" t="str">
        <f>IFERROR(VLOOKUP($Z164,'Lookup 2024'!$A$2:$R$9,2,FALSE),"")</f>
        <v/>
      </c>
      <c r="AB164" s="133"/>
      <c r="AC164" s="134"/>
      <c r="AD164" s="133" t="str">
        <f>IFERROR(VLOOKUP($Z164,'Lookup 2024'!$A$2:$R$9,7,FALSE),"")</f>
        <v/>
      </c>
      <c r="AE164" s="133"/>
      <c r="AF164" s="133" t="str">
        <f>IFERROR(VLOOKUP($Z164,'Lookup 2024'!$A$2:$R$9,8,FALSE),"")</f>
        <v/>
      </c>
      <c r="AG164" s="133" t="str">
        <f>IFERROR(VLOOKUP($Z164,'Lookup 2024'!$A$2:$R$9,9,FALSE),"")</f>
        <v/>
      </c>
      <c r="AH164" s="133"/>
      <c r="AI164" s="133" t="str">
        <f>IFERROR(VLOOKUP($Z164,'Lookup 2024'!$A$2:$R$9,10,FALSE),"")</f>
        <v/>
      </c>
      <c r="AJ164" s="133" t="str">
        <f>IFERROR(VLOOKUP($Z164,Lookup!$A$1:$P$20,11,FALSE),"")</f>
        <v/>
      </c>
      <c r="AK164" s="133"/>
      <c r="AL164" s="133" t="str">
        <f>IFERROR(VLOOKUP($Z164,Lookup!$A$1:$P$20,13,FALSE),"")</f>
        <v/>
      </c>
      <c r="AM164" s="133" t="str">
        <f>IFERROR(VLOOKUP($Z164,Lookup!$A$1:$P$20,14,FALSE),"")</f>
        <v/>
      </c>
      <c r="AN164" s="133" t="str">
        <f>IFERROR(VLOOKUP($Z164,Lookup!$A$1:$P$20,15,FALSE),"")</f>
        <v/>
      </c>
      <c r="AO164" s="133" t="str">
        <f>IFERROR(VLOOKUP($Z164,Lookup!$A$1:$P$20,16,FALSE),"")</f>
        <v/>
      </c>
      <c r="AP164" s="133" t="str">
        <f>IFERROR(VLOOKUP($Z164,'Lookup 2024'!$A$2:$R$9,17,FALSE),"")</f>
        <v/>
      </c>
      <c r="AQ164" s="129"/>
      <c r="AR164" s="129"/>
      <c r="AS164" s="135"/>
      <c r="AT164" s="135"/>
      <c r="AU164" s="136">
        <f t="shared" si="25"/>
        <v>0</v>
      </c>
      <c r="AV164" s="137" t="s">
        <v>1567</v>
      </c>
      <c r="AW164" s="138"/>
      <c r="AX164" s="135"/>
      <c r="AY164" s="135"/>
      <c r="AZ164" s="135"/>
      <c r="BA164" s="135"/>
      <c r="BB164" s="135"/>
      <c r="BC164" s="135"/>
      <c r="BD164" s="135"/>
      <c r="BE164" s="135"/>
      <c r="BF164" s="135"/>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row>
    <row r="165" spans="1:78" ht="39.75" customHeight="1">
      <c r="A165" s="126"/>
      <c r="B165" s="128" t="s">
        <v>1568</v>
      </c>
      <c r="C165" s="128" t="s">
        <v>1569</v>
      </c>
      <c r="D165" s="128" t="s">
        <v>129</v>
      </c>
      <c r="E165" s="129" t="s">
        <v>40</v>
      </c>
      <c r="F165" s="129">
        <v>78155</v>
      </c>
      <c r="G165" s="129" t="s">
        <v>1570</v>
      </c>
      <c r="H165" s="130" t="s">
        <v>1571</v>
      </c>
      <c r="I165" s="129" t="s">
        <v>1168</v>
      </c>
      <c r="J165" s="131"/>
      <c r="K165" s="147"/>
      <c r="L165" s="94"/>
      <c r="M165" s="94"/>
      <c r="N165" s="94"/>
      <c r="O165" s="94"/>
      <c r="P165" s="94"/>
      <c r="Q165" s="94"/>
      <c r="R165" s="94"/>
      <c r="S165" s="94"/>
      <c r="T165" s="98">
        <f t="shared" si="3"/>
        <v>0</v>
      </c>
      <c r="U165" s="129" t="str">
        <f t="shared" si="4"/>
        <v/>
      </c>
      <c r="V165" s="98"/>
      <c r="W165" s="129" t="str">
        <f t="shared" si="5"/>
        <v/>
      </c>
      <c r="X165" s="94"/>
      <c r="Y165" s="132"/>
      <c r="Z165" s="133" t="str">
        <f t="shared" si="6"/>
        <v/>
      </c>
      <c r="AA165" s="133" t="str">
        <f>IFERROR(VLOOKUP($Z165,'Lookup 2024'!$A$2:$R$9,2,FALSE),"")</f>
        <v/>
      </c>
      <c r="AB165" s="133"/>
      <c r="AC165" s="134"/>
      <c r="AD165" s="133" t="str">
        <f>IFERROR(VLOOKUP($Z165,'Lookup 2024'!$A$2:$R$9,7,FALSE),"")</f>
        <v/>
      </c>
      <c r="AE165" s="133"/>
      <c r="AF165" s="133" t="str">
        <f>IFERROR(VLOOKUP($Z165,'Lookup 2024'!$A$2:$R$9,8,FALSE),"")</f>
        <v/>
      </c>
      <c r="AG165" s="133" t="str">
        <f>IFERROR(VLOOKUP($Z165,'Lookup 2024'!$A$2:$R$9,9,FALSE),"")</f>
        <v/>
      </c>
      <c r="AH165" s="133"/>
      <c r="AI165" s="133" t="str">
        <f>IFERROR(VLOOKUP($Z165,'Lookup 2024'!$A$2:$R$9,10,FALSE),"")</f>
        <v/>
      </c>
      <c r="AJ165" s="133" t="str">
        <f>IFERROR(VLOOKUP($Z165,Lookup!$A$1:$P$20,11,FALSE),"")</f>
        <v/>
      </c>
      <c r="AK165" s="133"/>
      <c r="AL165" s="133" t="str">
        <f>IFERROR(VLOOKUP($Z165,Lookup!$A$1:$P$20,13,FALSE),"")</f>
        <v/>
      </c>
      <c r="AM165" s="133" t="str">
        <f>IFERROR(VLOOKUP($Z165,Lookup!$A$1:$P$20,14,FALSE),"")</f>
        <v/>
      </c>
      <c r="AN165" s="133" t="str">
        <f>IFERROR(VLOOKUP($Z165,Lookup!$A$1:$P$20,15,FALSE),"")</f>
        <v/>
      </c>
      <c r="AO165" s="133" t="str">
        <f>IFERROR(VLOOKUP($Z165,Lookup!$A$1:$P$20,16,FALSE),"")</f>
        <v/>
      </c>
      <c r="AP165" s="133" t="str">
        <f>IFERROR(VLOOKUP($Z165,'Lookup 2024'!$A$2:$R$9,17,FALSE),"")</f>
        <v/>
      </c>
      <c r="AQ165" s="129"/>
      <c r="AR165" s="129"/>
      <c r="AS165" s="135"/>
      <c r="AT165" s="135"/>
      <c r="AU165" s="136">
        <f t="shared" si="25"/>
        <v>0</v>
      </c>
      <c r="AV165" s="137" t="s">
        <v>1004</v>
      </c>
      <c r="AW165" s="133"/>
      <c r="AX165" s="129"/>
      <c r="AY165" s="129"/>
      <c r="AZ165" s="147"/>
      <c r="BA165" s="129"/>
      <c r="BB165" s="129"/>
      <c r="BC165" s="135"/>
      <c r="BD165" s="135"/>
      <c r="BE165" s="135"/>
      <c r="BF165" s="135"/>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row>
    <row r="166" spans="1:78" ht="39.75" customHeight="1">
      <c r="A166" s="126"/>
      <c r="B166" s="128" t="s">
        <v>1572</v>
      </c>
      <c r="C166" s="128" t="s">
        <v>1573</v>
      </c>
      <c r="D166" s="128" t="s">
        <v>192</v>
      </c>
      <c r="E166" s="129" t="s">
        <v>40</v>
      </c>
      <c r="F166" s="129">
        <v>78006</v>
      </c>
      <c r="G166" s="129" t="s">
        <v>1574</v>
      </c>
      <c r="H166" s="130" t="s">
        <v>1575</v>
      </c>
      <c r="I166" s="129" t="s">
        <v>1038</v>
      </c>
      <c r="J166" s="131"/>
      <c r="K166" s="129"/>
      <c r="L166" s="94"/>
      <c r="M166" s="94"/>
      <c r="N166" s="94"/>
      <c r="O166" s="94"/>
      <c r="P166" s="94"/>
      <c r="Q166" s="94"/>
      <c r="R166" s="94"/>
      <c r="S166" s="94"/>
      <c r="T166" s="98">
        <f t="shared" si="3"/>
        <v>0</v>
      </c>
      <c r="U166" s="129" t="str">
        <f t="shared" si="4"/>
        <v/>
      </c>
      <c r="V166" s="98"/>
      <c r="W166" s="129" t="str">
        <f t="shared" si="5"/>
        <v/>
      </c>
      <c r="X166" s="94"/>
      <c r="Y166" s="132"/>
      <c r="Z166" s="133" t="str">
        <f t="shared" si="6"/>
        <v/>
      </c>
      <c r="AA166" s="133" t="str">
        <f>IFERROR(VLOOKUP($Z166,'Lookup 2024'!$A$2:$R$9,2,FALSE),"")</f>
        <v/>
      </c>
      <c r="AB166" s="133"/>
      <c r="AC166" s="134"/>
      <c r="AD166" s="133" t="str">
        <f>IFERROR(VLOOKUP($Z166,'Lookup 2024'!$A$2:$R$9,7,FALSE),"")</f>
        <v/>
      </c>
      <c r="AE166" s="133"/>
      <c r="AF166" s="133" t="str">
        <f>IFERROR(VLOOKUP($Z166,'Lookup 2024'!$A$2:$R$9,8,FALSE),"")</f>
        <v/>
      </c>
      <c r="AG166" s="133" t="str">
        <f>IFERROR(VLOOKUP($Z166,'Lookup 2024'!$A$2:$R$9,9,FALSE),"")</f>
        <v/>
      </c>
      <c r="AH166" s="133"/>
      <c r="AI166" s="133" t="str">
        <f>IFERROR(VLOOKUP($Z166,'Lookup 2024'!$A$2:$R$9,10,FALSE),"")</f>
        <v/>
      </c>
      <c r="AJ166" s="133" t="str">
        <f>IFERROR(VLOOKUP($Z166,Lookup!$A$1:$P$20,11,FALSE),"")</f>
        <v/>
      </c>
      <c r="AK166" s="133"/>
      <c r="AL166" s="133" t="str">
        <f>IFERROR(VLOOKUP($Z166,Lookup!$A$1:$P$20,13,FALSE),"")</f>
        <v/>
      </c>
      <c r="AM166" s="133" t="str">
        <f>IFERROR(VLOOKUP($Z166,Lookup!$A$1:$P$20,14,FALSE),"")</f>
        <v/>
      </c>
      <c r="AN166" s="133" t="str">
        <f>IFERROR(VLOOKUP($Z166,Lookup!$A$1:$P$20,15,FALSE),"")</f>
        <v/>
      </c>
      <c r="AO166" s="133" t="str">
        <f>IFERROR(VLOOKUP($Z166,Lookup!$A$1:$P$20,16,FALSE),"")</f>
        <v/>
      </c>
      <c r="AP166" s="133" t="str">
        <f>IFERROR(VLOOKUP($Z166,'Lookup 2024'!$A$2:$R$9,17,FALSE),"")</f>
        <v/>
      </c>
      <c r="AQ166" s="129"/>
      <c r="AR166" s="129"/>
      <c r="AS166" s="135"/>
      <c r="AT166" s="135"/>
      <c r="AU166" s="136">
        <f t="shared" si="25"/>
        <v>0</v>
      </c>
      <c r="AV166" s="137" t="s">
        <v>1004</v>
      </c>
      <c r="AW166" s="138"/>
      <c r="AX166" s="135"/>
      <c r="AY166" s="135"/>
      <c r="AZ166" s="135"/>
      <c r="BA166" s="135"/>
      <c r="BB166" s="135"/>
      <c r="BC166" s="135"/>
      <c r="BD166" s="135"/>
      <c r="BE166" s="135"/>
      <c r="BF166" s="135"/>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row>
    <row r="167" spans="1:78" ht="39.75" customHeight="1">
      <c r="A167" s="126"/>
      <c r="B167" s="128" t="s">
        <v>1576</v>
      </c>
      <c r="C167" s="128" t="s">
        <v>1577</v>
      </c>
      <c r="D167" s="128" t="s">
        <v>301</v>
      </c>
      <c r="E167" s="129" t="s">
        <v>40</v>
      </c>
      <c r="F167" s="129">
        <v>78113</v>
      </c>
      <c r="G167" s="129" t="s">
        <v>1578</v>
      </c>
      <c r="H167" s="130" t="s">
        <v>1579</v>
      </c>
      <c r="I167" s="129" t="s">
        <v>25</v>
      </c>
      <c r="J167" s="154"/>
      <c r="K167" s="129"/>
      <c r="L167" s="94"/>
      <c r="M167" s="94"/>
      <c r="N167" s="94"/>
      <c r="O167" s="94"/>
      <c r="P167" s="94"/>
      <c r="Q167" s="94"/>
      <c r="R167" s="94"/>
      <c r="S167" s="94"/>
      <c r="T167" s="98">
        <f t="shared" si="3"/>
        <v>0</v>
      </c>
      <c r="U167" s="129" t="str">
        <f t="shared" si="4"/>
        <v/>
      </c>
      <c r="V167" s="98"/>
      <c r="W167" s="129" t="str">
        <f t="shared" si="5"/>
        <v/>
      </c>
      <c r="X167" s="94"/>
      <c r="Y167" s="132"/>
      <c r="Z167" s="133" t="str">
        <f t="shared" si="6"/>
        <v/>
      </c>
      <c r="AA167" s="133" t="str">
        <f>IFERROR(VLOOKUP($Z167,'Lookup 2024'!$A$2:$R$9,2,FALSE),"")</f>
        <v/>
      </c>
      <c r="AB167" s="133"/>
      <c r="AC167" s="133"/>
      <c r="AD167" s="133" t="str">
        <f>IFERROR(VLOOKUP($Z167,'Lookup 2024'!$A$2:$R$9,7,FALSE),"")</f>
        <v/>
      </c>
      <c r="AE167" s="133"/>
      <c r="AF167" s="133" t="str">
        <f>IFERROR(VLOOKUP($Z167,'Lookup 2024'!$A$2:$R$9,8,FALSE),"")</f>
        <v/>
      </c>
      <c r="AG167" s="133" t="str">
        <f>IFERROR(VLOOKUP($Z167,'Lookup 2024'!$A$2:$R$9,9,FALSE),"")</f>
        <v/>
      </c>
      <c r="AH167" s="133"/>
      <c r="AI167" s="133" t="str">
        <f>IFERROR(VLOOKUP($Z167,'Lookup 2024'!$A$2:$R$9,10,FALSE),"")</f>
        <v/>
      </c>
      <c r="AJ167" s="133" t="str">
        <f>IFERROR(VLOOKUP($Z167,Lookup!$A$1:$P$20,11,FALSE),"")</f>
        <v/>
      </c>
      <c r="AK167" s="133"/>
      <c r="AL167" s="133" t="str">
        <f>IFERROR(VLOOKUP($Z167,Lookup!$A$1:$P$20,13,FALSE),"")</f>
        <v/>
      </c>
      <c r="AM167" s="133" t="str">
        <f>IFERROR(VLOOKUP($Z167,Lookup!$A$1:$P$20,14,FALSE),"")</f>
        <v/>
      </c>
      <c r="AN167" s="133" t="str">
        <f>IFERROR(VLOOKUP($Z167,Lookup!$A$1:$P$20,15,FALSE),"")</f>
        <v/>
      </c>
      <c r="AO167" s="133" t="str">
        <f>IFERROR(VLOOKUP($Z167,Lookup!$A$1:$P$20,16,FALSE),"")</f>
        <v/>
      </c>
      <c r="AP167" s="133" t="str">
        <f>IFERROR(VLOOKUP($Z167,'Lookup 2024'!$A$2:$R$9,17,FALSE),"")</f>
        <v/>
      </c>
      <c r="AQ167" s="129"/>
      <c r="AR167" s="129"/>
      <c r="AS167" s="135"/>
      <c r="AT167" s="135"/>
      <c r="AU167" s="136">
        <f t="shared" si="25"/>
        <v>0</v>
      </c>
      <c r="AV167" s="137" t="s">
        <v>982</v>
      </c>
      <c r="AW167" s="138"/>
      <c r="AX167" s="135"/>
      <c r="AY167" s="135"/>
      <c r="AZ167" s="135"/>
      <c r="BA167" s="135"/>
      <c r="BB167" s="135"/>
      <c r="BC167" s="135"/>
      <c r="BD167" s="135">
        <v>1</v>
      </c>
      <c r="BE167" s="135"/>
      <c r="BF167" s="135"/>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row>
    <row r="168" spans="1:78" ht="39.75" customHeight="1">
      <c r="A168" s="126"/>
      <c r="B168" s="128" t="s">
        <v>1580</v>
      </c>
      <c r="C168" s="128" t="s">
        <v>1581</v>
      </c>
      <c r="D168" s="128" t="s">
        <v>37</v>
      </c>
      <c r="E168" s="129" t="s">
        <v>40</v>
      </c>
      <c r="F168" s="129">
        <v>78255</v>
      </c>
      <c r="G168" s="129" t="s">
        <v>1582</v>
      </c>
      <c r="H168" s="130" t="s">
        <v>1583</v>
      </c>
      <c r="I168" s="129"/>
      <c r="J168" s="131"/>
      <c r="K168" s="129"/>
      <c r="L168" s="94"/>
      <c r="M168" s="94"/>
      <c r="N168" s="94"/>
      <c r="O168" s="94"/>
      <c r="P168" s="94"/>
      <c r="Q168" s="94"/>
      <c r="R168" s="94"/>
      <c r="S168" s="94"/>
      <c r="T168" s="98">
        <f t="shared" si="3"/>
        <v>0</v>
      </c>
      <c r="U168" s="129" t="str">
        <f t="shared" si="4"/>
        <v/>
      </c>
      <c r="V168" s="98"/>
      <c r="W168" s="129" t="str">
        <f t="shared" si="5"/>
        <v/>
      </c>
      <c r="X168" s="94"/>
      <c r="Y168" s="132"/>
      <c r="Z168" s="133" t="str">
        <f t="shared" si="6"/>
        <v/>
      </c>
      <c r="AA168" s="133" t="str">
        <f>IFERROR(VLOOKUP($Z168,'Lookup 2024'!$A$2:$R$9,2,FALSE),"")</f>
        <v/>
      </c>
      <c r="AB168" s="133"/>
      <c r="AC168" s="134"/>
      <c r="AD168" s="133" t="str">
        <f>IFERROR(VLOOKUP($Z168,'Lookup 2024'!$A$2:$R$9,7,FALSE),"")</f>
        <v/>
      </c>
      <c r="AE168" s="133"/>
      <c r="AF168" s="133" t="str">
        <f>IFERROR(VLOOKUP($Z168,'Lookup 2024'!$A$2:$R$9,8,FALSE),"")</f>
        <v/>
      </c>
      <c r="AG168" s="133" t="str">
        <f>IFERROR(VLOOKUP($Z168,'Lookup 2024'!$A$2:$R$9,9,FALSE),"")</f>
        <v/>
      </c>
      <c r="AH168" s="133"/>
      <c r="AI168" s="133" t="str">
        <f>IFERROR(VLOOKUP($Z168,'Lookup 2024'!$A$2:$R$9,10,FALSE),"")</f>
        <v/>
      </c>
      <c r="AJ168" s="133" t="str">
        <f>IFERROR(VLOOKUP($Z168,Lookup!$A$1:$P$20,11,FALSE),"")</f>
        <v/>
      </c>
      <c r="AK168" s="133"/>
      <c r="AL168" s="133" t="str">
        <f>IFERROR(VLOOKUP($Z168,Lookup!$A$1:$P$20,13,FALSE),"")</f>
        <v/>
      </c>
      <c r="AM168" s="133" t="str">
        <f>IFERROR(VLOOKUP($Z168,Lookup!$A$1:$P$20,14,FALSE),"")</f>
        <v/>
      </c>
      <c r="AN168" s="133" t="str">
        <f>IFERROR(VLOOKUP($Z168,Lookup!$A$1:$P$20,15,FALSE),"")</f>
        <v/>
      </c>
      <c r="AO168" s="133" t="str">
        <f>IFERROR(VLOOKUP($Z168,Lookup!$A$1:$P$20,16,FALSE),"")</f>
        <v/>
      </c>
      <c r="AP168" s="133" t="str">
        <f>IFERROR(VLOOKUP($Z168,'Lookup 2024'!$A$2:$R$9,17,FALSE),"")</f>
        <v/>
      </c>
      <c r="AQ168" s="129"/>
      <c r="AR168" s="129"/>
      <c r="AS168" s="135"/>
      <c r="AT168" s="135"/>
      <c r="AU168" s="136">
        <f t="shared" si="25"/>
        <v>0</v>
      </c>
      <c r="AV168" s="137" t="s">
        <v>1004</v>
      </c>
      <c r="AW168" s="133"/>
      <c r="AX168" s="129"/>
      <c r="AY168" s="129"/>
      <c r="AZ168" s="147"/>
      <c r="BA168" s="129"/>
      <c r="BB168" s="129"/>
      <c r="BC168" s="135"/>
      <c r="BD168" s="135"/>
      <c r="BE168" s="135"/>
      <c r="BF168" s="135"/>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row>
    <row r="169" spans="1:78" ht="39.75" customHeight="1">
      <c r="A169" s="126"/>
      <c r="B169" s="128" t="s">
        <v>1584</v>
      </c>
      <c r="C169" s="128" t="s">
        <v>1585</v>
      </c>
      <c r="D169" s="128" t="s">
        <v>1586</v>
      </c>
      <c r="E169" s="129" t="s">
        <v>40</v>
      </c>
      <c r="F169" s="129">
        <v>78109</v>
      </c>
      <c r="G169" s="129"/>
      <c r="H169" s="130" t="s">
        <v>1587</v>
      </c>
      <c r="I169" s="129"/>
      <c r="J169" s="131"/>
      <c r="K169" s="129"/>
      <c r="L169" s="94"/>
      <c r="M169" s="94"/>
      <c r="N169" s="94"/>
      <c r="O169" s="94"/>
      <c r="P169" s="94"/>
      <c r="Q169" s="94"/>
      <c r="R169" s="94"/>
      <c r="S169" s="94"/>
      <c r="T169" s="98">
        <f t="shared" si="3"/>
        <v>0</v>
      </c>
      <c r="U169" s="129" t="str">
        <f t="shared" si="4"/>
        <v/>
      </c>
      <c r="V169" s="98"/>
      <c r="W169" s="129" t="str">
        <f t="shared" si="5"/>
        <v/>
      </c>
      <c r="X169" s="129"/>
      <c r="Y169" s="132"/>
      <c r="Z169" s="133" t="str">
        <f t="shared" si="6"/>
        <v/>
      </c>
      <c r="AA169" s="133" t="str">
        <f>IFERROR(VLOOKUP($Z169,'Lookup 2024'!$A$2:$R$9,2,FALSE),"")</f>
        <v/>
      </c>
      <c r="AB169" s="133"/>
      <c r="AC169" s="134"/>
      <c r="AD169" s="133" t="str">
        <f>IFERROR(VLOOKUP($Z169,'Lookup 2024'!$A$2:$R$9,7,FALSE),"")</f>
        <v/>
      </c>
      <c r="AE169" s="133"/>
      <c r="AF169" s="133" t="str">
        <f>IFERROR(VLOOKUP($Z169,'Lookup 2024'!$A$2:$R$9,8,FALSE),"")</f>
        <v/>
      </c>
      <c r="AG169" s="133" t="str">
        <f>IFERROR(VLOOKUP($Z169,'Lookup 2024'!$A$2:$R$9,9,FALSE),"")</f>
        <v/>
      </c>
      <c r="AH169" s="133"/>
      <c r="AI169" s="133" t="str">
        <f>IFERROR(VLOOKUP($Z169,'Lookup 2024'!$A$2:$R$9,10,FALSE),"")</f>
        <v/>
      </c>
      <c r="AJ169" s="133" t="str">
        <f>IFERROR(VLOOKUP($Z169,Lookup!$A$1:$P$20,11,FALSE),"")</f>
        <v/>
      </c>
      <c r="AK169" s="133"/>
      <c r="AL169" s="133" t="str">
        <f>IFERROR(VLOOKUP($Z169,Lookup!$A$1:$P$20,13,FALSE),"")</f>
        <v/>
      </c>
      <c r="AM169" s="133" t="str">
        <f>IFERROR(VLOOKUP($Z169,Lookup!$A$1:$P$20,14,FALSE),"")</f>
        <v/>
      </c>
      <c r="AN169" s="133" t="str">
        <f>IFERROR(VLOOKUP($Z169,Lookup!$A$1:$P$20,15,FALSE),"")</f>
        <v/>
      </c>
      <c r="AO169" s="133" t="str">
        <f>IFERROR(VLOOKUP($Z169,Lookup!$A$1:$P$20,16,FALSE),"")</f>
        <v/>
      </c>
      <c r="AP169" s="133" t="str">
        <f>IFERROR(VLOOKUP($Z169,'Lookup 2024'!$A$2:$R$9,17,FALSE),"")</f>
        <v/>
      </c>
      <c r="AQ169" s="129"/>
      <c r="AR169" s="129"/>
      <c r="AS169" s="135"/>
      <c r="AT169" s="135"/>
      <c r="AU169" s="85"/>
      <c r="AV169" s="137"/>
      <c r="AW169" s="133"/>
      <c r="AX169" s="129"/>
      <c r="AY169" s="129"/>
      <c r="AZ169" s="147"/>
      <c r="BA169" s="129"/>
      <c r="BB169" s="129"/>
      <c r="BC169" s="135"/>
      <c r="BD169" s="135"/>
      <c r="BE169" s="135"/>
      <c r="BF169" s="135"/>
      <c r="BG169" s="139"/>
      <c r="BH169" s="139"/>
      <c r="BI169" s="139"/>
      <c r="BJ169" s="139"/>
      <c r="BK169" s="139"/>
      <c r="BL169" s="139"/>
      <c r="BM169" s="139"/>
      <c r="BN169" s="139"/>
      <c r="BO169" s="139"/>
      <c r="BP169" s="139"/>
      <c r="BQ169" s="139"/>
      <c r="BR169" s="139"/>
      <c r="BS169" s="139"/>
      <c r="BT169" s="139"/>
      <c r="BU169" s="139"/>
      <c r="BV169" s="143"/>
      <c r="BW169" s="143"/>
      <c r="BX169" s="143"/>
      <c r="BY169" s="143"/>
      <c r="BZ169" s="143"/>
    </row>
    <row r="170" spans="1:78" ht="39.75" customHeight="1">
      <c r="A170" s="126"/>
      <c r="B170" s="128" t="s">
        <v>1588</v>
      </c>
      <c r="C170" s="128" t="s">
        <v>1589</v>
      </c>
      <c r="D170" s="128" t="s">
        <v>1586</v>
      </c>
      <c r="E170" s="129" t="s">
        <v>40</v>
      </c>
      <c r="F170" s="129">
        <v>78109</v>
      </c>
      <c r="G170" s="129" t="s">
        <v>1590</v>
      </c>
      <c r="H170" s="130" t="s">
        <v>1591</v>
      </c>
      <c r="I170" s="129"/>
      <c r="J170" s="131"/>
      <c r="K170" s="129"/>
      <c r="L170" s="94"/>
      <c r="M170" s="94"/>
      <c r="N170" s="94"/>
      <c r="O170" s="94"/>
      <c r="P170" s="94"/>
      <c r="Q170" s="94"/>
      <c r="R170" s="94"/>
      <c r="S170" s="94"/>
      <c r="T170" s="98">
        <f t="shared" si="3"/>
        <v>0</v>
      </c>
      <c r="U170" s="129" t="str">
        <f t="shared" si="4"/>
        <v/>
      </c>
      <c r="V170" s="98"/>
      <c r="W170" s="129" t="str">
        <f t="shared" si="5"/>
        <v/>
      </c>
      <c r="X170" s="94"/>
      <c r="Y170" s="132"/>
      <c r="Z170" s="133" t="str">
        <f t="shared" si="6"/>
        <v/>
      </c>
      <c r="AA170" s="133" t="str">
        <f>IFERROR(VLOOKUP($Z170,'Lookup 2024'!$A$2:$R$9,2,FALSE),"")</f>
        <v/>
      </c>
      <c r="AB170" s="133"/>
      <c r="AC170" s="134"/>
      <c r="AD170" s="133" t="str">
        <f>IFERROR(VLOOKUP($Z170,'Lookup 2024'!$A$2:$R$9,7,FALSE),"")</f>
        <v/>
      </c>
      <c r="AE170" s="133"/>
      <c r="AF170" s="133" t="str">
        <f>IFERROR(VLOOKUP($Z170,'Lookup 2024'!$A$2:$R$9,8,FALSE),"")</f>
        <v/>
      </c>
      <c r="AG170" s="133" t="str">
        <f>IFERROR(VLOOKUP($Z170,'Lookup 2024'!$A$2:$R$9,9,FALSE),"")</f>
        <v/>
      </c>
      <c r="AH170" s="133"/>
      <c r="AI170" s="133" t="str">
        <f>IFERROR(VLOOKUP($Z170,'Lookup 2024'!$A$2:$R$9,10,FALSE),"")</f>
        <v/>
      </c>
      <c r="AJ170" s="133" t="str">
        <f>IFERROR(VLOOKUP($Z170,Lookup!$A$1:$P$20,11,FALSE),"")</f>
        <v/>
      </c>
      <c r="AK170" s="133"/>
      <c r="AL170" s="133" t="str">
        <f>IFERROR(VLOOKUP($Z170,Lookup!$A$1:$P$20,13,FALSE),"")</f>
        <v/>
      </c>
      <c r="AM170" s="133" t="str">
        <f>IFERROR(VLOOKUP($Z170,Lookup!$A$1:$P$20,14,FALSE),"")</f>
        <v/>
      </c>
      <c r="AN170" s="133" t="str">
        <f>IFERROR(VLOOKUP($Z170,Lookup!$A$1:$P$20,15,FALSE),"")</f>
        <v/>
      </c>
      <c r="AO170" s="133" t="str">
        <f>IFERROR(VLOOKUP($Z170,Lookup!$A$1:$P$20,16,FALSE),"")</f>
        <v/>
      </c>
      <c r="AP170" s="133" t="str">
        <f>IFERROR(VLOOKUP($Z170,'Lookup 2024'!$A$2:$R$9,17,FALSE),"")</f>
        <v/>
      </c>
      <c r="AQ170" s="129"/>
      <c r="AR170" s="129"/>
      <c r="AS170" s="135"/>
      <c r="AT170" s="135"/>
      <c r="AU170" s="136">
        <f t="shared" ref="AU170:AU171" si="26">P170</f>
        <v>0</v>
      </c>
      <c r="AV170" s="137" t="s">
        <v>1004</v>
      </c>
      <c r="AW170" s="138"/>
      <c r="AX170" s="135"/>
      <c r="AY170" s="135"/>
      <c r="AZ170" s="135"/>
      <c r="BA170" s="135"/>
      <c r="BB170" s="135"/>
      <c r="BC170" s="135"/>
      <c r="BD170" s="135"/>
      <c r="BE170" s="147"/>
      <c r="BF170" s="135"/>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row>
    <row r="171" spans="1:78" ht="39.75" customHeight="1">
      <c r="A171" s="126"/>
      <c r="B171" s="128" t="s">
        <v>1592</v>
      </c>
      <c r="C171" s="128" t="s">
        <v>1593</v>
      </c>
      <c r="D171" s="128" t="s">
        <v>37</v>
      </c>
      <c r="E171" s="129" t="s">
        <v>40</v>
      </c>
      <c r="F171" s="129">
        <v>78261</v>
      </c>
      <c r="G171" s="129" t="s">
        <v>1594</v>
      </c>
      <c r="H171" s="130" t="s">
        <v>1595</v>
      </c>
      <c r="I171" s="129" t="s">
        <v>1488</v>
      </c>
      <c r="J171" s="131"/>
      <c r="K171" s="129"/>
      <c r="L171" s="94"/>
      <c r="M171" s="94"/>
      <c r="N171" s="94"/>
      <c r="O171" s="94"/>
      <c r="P171" s="94"/>
      <c r="Q171" s="94"/>
      <c r="R171" s="94"/>
      <c r="S171" s="94"/>
      <c r="T171" s="98">
        <f t="shared" si="3"/>
        <v>0</v>
      </c>
      <c r="U171" s="129" t="str">
        <f t="shared" si="4"/>
        <v/>
      </c>
      <c r="V171" s="98"/>
      <c r="W171" s="129" t="str">
        <f t="shared" si="5"/>
        <v/>
      </c>
      <c r="X171" s="94"/>
      <c r="Y171" s="132"/>
      <c r="Z171" s="133" t="str">
        <f t="shared" si="6"/>
        <v/>
      </c>
      <c r="AA171" s="133" t="str">
        <f>IFERROR(VLOOKUP($Z171,'Lookup 2024'!$A$2:$R$9,2,FALSE),"")</f>
        <v/>
      </c>
      <c r="AB171" s="133"/>
      <c r="AC171" s="134"/>
      <c r="AD171" s="133" t="str">
        <f>IFERROR(VLOOKUP($Z171,'Lookup 2024'!$A$2:$R$9,7,FALSE),"")</f>
        <v/>
      </c>
      <c r="AE171" s="133"/>
      <c r="AF171" s="133" t="str">
        <f>IFERROR(VLOOKUP($Z171,'Lookup 2024'!$A$2:$R$9,8,FALSE),"")</f>
        <v/>
      </c>
      <c r="AG171" s="133" t="str">
        <f>IFERROR(VLOOKUP($Z171,'Lookup 2024'!$A$2:$R$9,9,FALSE),"")</f>
        <v/>
      </c>
      <c r="AH171" s="133"/>
      <c r="AI171" s="133" t="str">
        <f>IFERROR(VLOOKUP($Z171,'Lookup 2024'!$A$2:$R$9,10,FALSE),"")</f>
        <v/>
      </c>
      <c r="AJ171" s="133" t="str">
        <f>IFERROR(VLOOKUP($Z171,Lookup!$A$1:$P$20,11,FALSE),"")</f>
        <v/>
      </c>
      <c r="AK171" s="133"/>
      <c r="AL171" s="133" t="str">
        <f>IFERROR(VLOOKUP($Z171,Lookup!$A$1:$P$20,13,FALSE),"")</f>
        <v/>
      </c>
      <c r="AM171" s="133" t="str">
        <f>IFERROR(VLOOKUP($Z171,Lookup!$A$1:$P$20,14,FALSE),"")</f>
        <v/>
      </c>
      <c r="AN171" s="133" t="str">
        <f>IFERROR(VLOOKUP($Z171,Lookup!$A$1:$P$20,15,FALSE),"")</f>
        <v/>
      </c>
      <c r="AO171" s="133" t="str">
        <f>IFERROR(VLOOKUP($Z171,Lookup!$A$1:$P$20,16,FALSE),"")</f>
        <v/>
      </c>
      <c r="AP171" s="133" t="str">
        <f>IFERROR(VLOOKUP($Z171,'Lookup 2024'!$A$2:$R$9,17,FALSE),"")</f>
        <v/>
      </c>
      <c r="AQ171" s="129"/>
      <c r="AR171" s="129"/>
      <c r="AS171" s="135"/>
      <c r="AT171" s="135"/>
      <c r="AU171" s="136">
        <f t="shared" si="26"/>
        <v>0</v>
      </c>
      <c r="AV171" s="137" t="s">
        <v>1004</v>
      </c>
      <c r="AW171" s="133"/>
      <c r="AX171" s="129"/>
      <c r="AY171" s="129"/>
      <c r="AZ171" s="147"/>
      <c r="BA171" s="129"/>
      <c r="BB171" s="129"/>
      <c r="BC171" s="135"/>
      <c r="BD171" s="135"/>
      <c r="BE171" s="135"/>
      <c r="BF171" s="135"/>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row>
    <row r="172" spans="1:78" ht="39.75" customHeight="1">
      <c r="A172" s="126"/>
      <c r="B172" s="128" t="s">
        <v>1596</v>
      </c>
      <c r="C172" s="128" t="s">
        <v>1597</v>
      </c>
      <c r="D172" s="128" t="s">
        <v>68</v>
      </c>
      <c r="E172" s="129" t="s">
        <v>40</v>
      </c>
      <c r="F172" s="129">
        <v>77041</v>
      </c>
      <c r="G172" s="129" t="s">
        <v>1598</v>
      </c>
      <c r="H172" s="130" t="s">
        <v>1599</v>
      </c>
      <c r="I172" s="129" t="s">
        <v>99</v>
      </c>
      <c r="J172" s="131"/>
      <c r="K172" s="129"/>
      <c r="L172" s="94"/>
      <c r="M172" s="94"/>
      <c r="N172" s="94"/>
      <c r="O172" s="94"/>
      <c r="P172" s="94"/>
      <c r="Q172" s="94"/>
      <c r="R172" s="94"/>
      <c r="S172" s="94"/>
      <c r="T172" s="98">
        <f t="shared" si="3"/>
        <v>0</v>
      </c>
      <c r="U172" s="129" t="str">
        <f t="shared" si="4"/>
        <v/>
      </c>
      <c r="V172" s="98"/>
      <c r="W172" s="129" t="str">
        <f t="shared" si="5"/>
        <v/>
      </c>
      <c r="X172" s="129"/>
      <c r="Y172" s="132"/>
      <c r="Z172" s="133" t="str">
        <f t="shared" si="6"/>
        <v/>
      </c>
      <c r="AA172" s="133" t="str">
        <f>IFERROR(VLOOKUP($Z172,'Lookup 2024'!$A$2:$R$9,2,FALSE),"")</f>
        <v/>
      </c>
      <c r="AB172" s="133"/>
      <c r="AC172" s="134"/>
      <c r="AD172" s="133" t="str">
        <f>IFERROR(VLOOKUP($Z172,'Lookup 2024'!$A$2:$R$9,7,FALSE),"")</f>
        <v/>
      </c>
      <c r="AE172" s="133"/>
      <c r="AF172" s="133" t="str">
        <f>IFERROR(VLOOKUP($Z172,'Lookup 2024'!$A$2:$R$9,8,FALSE),"")</f>
        <v/>
      </c>
      <c r="AG172" s="133" t="str">
        <f>IFERROR(VLOOKUP($Z172,'Lookup 2024'!$A$2:$R$9,9,FALSE),"")</f>
        <v/>
      </c>
      <c r="AH172" s="133"/>
      <c r="AI172" s="133" t="str">
        <f>IFERROR(VLOOKUP($Z172,'Lookup 2024'!$A$2:$R$9,10,FALSE),"")</f>
        <v/>
      </c>
      <c r="AJ172" s="133" t="str">
        <f>IFERROR(VLOOKUP($Z172,Lookup!$A$1:$P$20,11,FALSE),"")</f>
        <v/>
      </c>
      <c r="AK172" s="133"/>
      <c r="AL172" s="133" t="str">
        <f>IFERROR(VLOOKUP($Z172,Lookup!$A$1:$P$20,13,FALSE),"")</f>
        <v/>
      </c>
      <c r="AM172" s="133" t="str">
        <f>IFERROR(VLOOKUP($Z172,Lookup!$A$1:$P$20,14,FALSE),"")</f>
        <v/>
      </c>
      <c r="AN172" s="133" t="str">
        <f>IFERROR(VLOOKUP($Z172,Lookup!$A$1:$P$20,15,FALSE),"")</f>
        <v/>
      </c>
      <c r="AO172" s="133" t="str">
        <f>IFERROR(VLOOKUP($Z172,Lookup!$A$1:$P$20,16,FALSE),"")</f>
        <v/>
      </c>
      <c r="AP172" s="133" t="str">
        <f>IFERROR(VLOOKUP($Z172,'Lookup 2024'!$A$2:$R$9,17,FALSE),"")</f>
        <v/>
      </c>
      <c r="AQ172" s="129"/>
      <c r="AR172" s="129"/>
      <c r="AS172" s="135"/>
      <c r="AT172" s="135"/>
      <c r="AU172" s="85"/>
      <c r="AV172" s="137"/>
      <c r="AW172" s="138"/>
      <c r="AX172" s="135"/>
      <c r="AY172" s="135"/>
      <c r="AZ172" s="135"/>
      <c r="BA172" s="135"/>
      <c r="BB172" s="135"/>
      <c r="BC172" s="135"/>
      <c r="BD172" s="135"/>
      <c r="BE172" s="135"/>
      <c r="BF172" s="135"/>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row>
    <row r="173" spans="1:78" ht="45.75" customHeight="1">
      <c r="A173" s="126"/>
      <c r="B173" s="128" t="s">
        <v>1600</v>
      </c>
      <c r="C173" s="128" t="s">
        <v>1601</v>
      </c>
      <c r="D173" s="128" t="s">
        <v>37</v>
      </c>
      <c r="E173" s="129" t="s">
        <v>40</v>
      </c>
      <c r="F173" s="129">
        <v>78216</v>
      </c>
      <c r="G173" s="129" t="s">
        <v>1602</v>
      </c>
      <c r="H173" s="130"/>
      <c r="I173" s="129" t="s">
        <v>99</v>
      </c>
      <c r="J173" s="131"/>
      <c r="K173" s="129"/>
      <c r="L173" s="94"/>
      <c r="M173" s="94"/>
      <c r="N173" s="94"/>
      <c r="O173" s="94"/>
      <c r="P173" s="94"/>
      <c r="Q173" s="94"/>
      <c r="R173" s="94"/>
      <c r="S173" s="94"/>
      <c r="T173" s="98">
        <f t="shared" si="3"/>
        <v>0</v>
      </c>
      <c r="U173" s="129" t="str">
        <f t="shared" si="4"/>
        <v/>
      </c>
      <c r="V173" s="98"/>
      <c r="W173" s="129" t="str">
        <f t="shared" si="5"/>
        <v/>
      </c>
      <c r="X173" s="94"/>
      <c r="Y173" s="132"/>
      <c r="Z173" s="133" t="str">
        <f t="shared" si="6"/>
        <v/>
      </c>
      <c r="AA173" s="133" t="str">
        <f>IFERROR(VLOOKUP($Z173,'Lookup 2024'!$A$2:$R$9,2,FALSE),"")</f>
        <v/>
      </c>
      <c r="AB173" s="133"/>
      <c r="AC173" s="134"/>
      <c r="AD173" s="133" t="str">
        <f>IFERROR(VLOOKUP($Z173,'Lookup 2024'!$A$2:$R$9,7,FALSE),"")</f>
        <v/>
      </c>
      <c r="AE173" s="133"/>
      <c r="AF173" s="133" t="str">
        <f>IFERROR(VLOOKUP($Z173,'Lookup 2024'!$A$2:$R$9,8,FALSE),"")</f>
        <v/>
      </c>
      <c r="AG173" s="133" t="str">
        <f>IFERROR(VLOOKUP($Z173,'Lookup 2024'!$A$2:$R$9,9,FALSE),"")</f>
        <v/>
      </c>
      <c r="AH173" s="133"/>
      <c r="AI173" s="133" t="str">
        <f>IFERROR(VLOOKUP($Z173,'Lookup 2024'!$A$2:$R$9,10,FALSE),"")</f>
        <v/>
      </c>
      <c r="AJ173" s="133" t="str">
        <f>IFERROR(VLOOKUP($Z173,Lookup!$A$1:$P$20,11,FALSE),"")</f>
        <v/>
      </c>
      <c r="AK173" s="133"/>
      <c r="AL173" s="133" t="str">
        <f>IFERROR(VLOOKUP($Z173,Lookup!$A$1:$P$20,13,FALSE),"")</f>
        <v/>
      </c>
      <c r="AM173" s="133" t="str">
        <f>IFERROR(VLOOKUP($Z173,Lookup!$A$1:$P$20,14,FALSE),"")</f>
        <v/>
      </c>
      <c r="AN173" s="133" t="str">
        <f>IFERROR(VLOOKUP($Z173,Lookup!$A$1:$P$20,15,FALSE),"")</f>
        <v/>
      </c>
      <c r="AO173" s="133" t="str">
        <f>IFERROR(VLOOKUP($Z173,Lookup!$A$1:$P$20,16,FALSE),"")</f>
        <v/>
      </c>
      <c r="AP173" s="133" t="str">
        <f>IFERROR(VLOOKUP($Z173,'Lookup 2024'!$A$2:$R$9,17,FALSE),"")</f>
        <v/>
      </c>
      <c r="AQ173" s="129"/>
      <c r="AR173" s="129"/>
      <c r="AS173" s="135"/>
      <c r="AT173" s="135"/>
      <c r="AU173" s="136">
        <f>P173</f>
        <v>0</v>
      </c>
      <c r="AV173" s="137" t="s">
        <v>1603</v>
      </c>
      <c r="AW173" s="138"/>
      <c r="AX173" s="135"/>
      <c r="AY173" s="135"/>
      <c r="AZ173" s="135"/>
      <c r="BA173" s="135"/>
      <c r="BB173" s="135"/>
      <c r="BC173" s="135"/>
      <c r="BD173" s="135"/>
      <c r="BE173" s="170">
        <v>2</v>
      </c>
      <c r="BF173" s="135"/>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row>
    <row r="174" spans="1:78" ht="39.75" customHeight="1">
      <c r="A174" s="126"/>
      <c r="B174" s="128" t="s">
        <v>1604</v>
      </c>
      <c r="C174" s="128" t="s">
        <v>1605</v>
      </c>
      <c r="D174" s="128" t="s">
        <v>37</v>
      </c>
      <c r="E174" s="129" t="s">
        <v>40</v>
      </c>
      <c r="F174" s="129">
        <v>78250</v>
      </c>
      <c r="G174" s="129"/>
      <c r="H174" s="130"/>
      <c r="I174" s="129"/>
      <c r="J174" s="131"/>
      <c r="K174" s="129"/>
      <c r="L174" s="94"/>
      <c r="M174" s="94"/>
      <c r="N174" s="94"/>
      <c r="O174" s="94"/>
      <c r="P174" s="94"/>
      <c r="Q174" s="94"/>
      <c r="R174" s="94"/>
      <c r="S174" s="94"/>
      <c r="T174" s="98">
        <f t="shared" si="3"/>
        <v>0</v>
      </c>
      <c r="U174" s="129" t="str">
        <f t="shared" si="4"/>
        <v/>
      </c>
      <c r="V174" s="98"/>
      <c r="W174" s="129" t="str">
        <f t="shared" si="5"/>
        <v/>
      </c>
      <c r="X174" s="129"/>
      <c r="Y174" s="132"/>
      <c r="Z174" s="133" t="str">
        <f t="shared" si="6"/>
        <v/>
      </c>
      <c r="AA174" s="133" t="str">
        <f>IFERROR(VLOOKUP($Z174,'Lookup 2024'!$A$2:$R$9,2,FALSE),"")</f>
        <v/>
      </c>
      <c r="AB174" s="133"/>
      <c r="AC174" s="134"/>
      <c r="AD174" s="133" t="str">
        <f>IFERROR(VLOOKUP($Z174,'Lookup 2024'!$A$2:$R$9,7,FALSE),"")</f>
        <v/>
      </c>
      <c r="AE174" s="133"/>
      <c r="AF174" s="133" t="str">
        <f>IFERROR(VLOOKUP($Z174,'Lookup 2024'!$A$2:$R$9,8,FALSE),"")</f>
        <v/>
      </c>
      <c r="AG174" s="133" t="str">
        <f>IFERROR(VLOOKUP($Z174,'Lookup 2024'!$A$2:$R$9,9,FALSE),"")</f>
        <v/>
      </c>
      <c r="AH174" s="133"/>
      <c r="AI174" s="133" t="str">
        <f>IFERROR(VLOOKUP($Z174,'Lookup 2024'!$A$2:$R$9,10,FALSE),"")</f>
        <v/>
      </c>
      <c r="AJ174" s="133" t="str">
        <f>IFERROR(VLOOKUP($Z174,Lookup!$A$1:$P$20,11,FALSE),"")</f>
        <v/>
      </c>
      <c r="AK174" s="133"/>
      <c r="AL174" s="133" t="str">
        <f>IFERROR(VLOOKUP($Z174,Lookup!$A$1:$P$20,13,FALSE),"")</f>
        <v/>
      </c>
      <c r="AM174" s="133" t="str">
        <f>IFERROR(VLOOKUP($Z174,Lookup!$A$1:$P$20,14,FALSE),"")</f>
        <v/>
      </c>
      <c r="AN174" s="133" t="str">
        <f>IFERROR(VLOOKUP($Z174,Lookup!$A$1:$P$20,15,FALSE),"")</f>
        <v/>
      </c>
      <c r="AO174" s="133" t="str">
        <f>IFERROR(VLOOKUP($Z174,Lookup!$A$1:$P$20,16,FALSE),"")</f>
        <v/>
      </c>
      <c r="AP174" s="133" t="str">
        <f>IFERROR(VLOOKUP($Z174,'Lookup 2024'!$A$2:$R$9,17,FALSE),"")</f>
        <v/>
      </c>
      <c r="AQ174" s="129"/>
      <c r="AR174" s="129"/>
      <c r="AS174" s="135"/>
      <c r="AT174" s="135"/>
      <c r="AU174" s="85"/>
      <c r="AV174" s="137"/>
      <c r="AW174" s="133"/>
      <c r="AX174" s="129"/>
      <c r="AY174" s="129"/>
      <c r="AZ174" s="147"/>
      <c r="BA174" s="129"/>
      <c r="BB174" s="129"/>
      <c r="BC174" s="135"/>
      <c r="BD174" s="135"/>
      <c r="BE174" s="135"/>
      <c r="BF174" s="135"/>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row>
    <row r="175" spans="1:78" ht="39.75" customHeight="1">
      <c r="A175" s="126"/>
      <c r="B175" s="128" t="s">
        <v>1606</v>
      </c>
      <c r="C175" s="128" t="s">
        <v>1607</v>
      </c>
      <c r="D175" s="128" t="s">
        <v>1608</v>
      </c>
      <c r="E175" s="129" t="s">
        <v>40</v>
      </c>
      <c r="F175" s="129">
        <v>76904</v>
      </c>
      <c r="G175" s="129" t="s">
        <v>1609</v>
      </c>
      <c r="H175" s="129" t="s">
        <v>1609</v>
      </c>
      <c r="I175" s="129"/>
      <c r="J175" s="131"/>
      <c r="K175" s="129"/>
      <c r="L175" s="171"/>
      <c r="M175" s="94"/>
      <c r="N175" s="94"/>
      <c r="O175" s="94"/>
      <c r="P175" s="94"/>
      <c r="Q175" s="94"/>
      <c r="R175" s="94"/>
      <c r="S175" s="94"/>
      <c r="T175" s="98">
        <f t="shared" si="3"/>
        <v>0</v>
      </c>
      <c r="U175" s="129" t="str">
        <f t="shared" si="4"/>
        <v/>
      </c>
      <c r="V175" s="98"/>
      <c r="W175" s="129" t="str">
        <f t="shared" si="5"/>
        <v/>
      </c>
      <c r="X175" s="129"/>
      <c r="Y175" s="132"/>
      <c r="Z175" s="133" t="str">
        <f t="shared" si="6"/>
        <v/>
      </c>
      <c r="AA175" s="133" t="str">
        <f>IFERROR(VLOOKUP($Z175,'Lookup 2024'!$A$2:$R$9,2,FALSE),"")</f>
        <v/>
      </c>
      <c r="AB175" s="133"/>
      <c r="AC175" s="134"/>
      <c r="AD175" s="133" t="str">
        <f>IFERROR(VLOOKUP($Z175,'Lookup 2024'!$A$2:$R$9,7,FALSE),"")</f>
        <v/>
      </c>
      <c r="AE175" s="133"/>
      <c r="AF175" s="133" t="str">
        <f>IFERROR(VLOOKUP($Z175,'Lookup 2024'!$A$2:$R$9,8,FALSE),"")</f>
        <v/>
      </c>
      <c r="AG175" s="133" t="str">
        <f>IFERROR(VLOOKUP($Z175,'Lookup 2024'!$A$2:$R$9,9,FALSE),"")</f>
        <v/>
      </c>
      <c r="AH175" s="133"/>
      <c r="AI175" s="133" t="str">
        <f>IFERROR(VLOOKUP($Z175,'Lookup 2024'!$A$2:$R$9,10,FALSE),"")</f>
        <v/>
      </c>
      <c r="AJ175" s="133" t="str">
        <f>IFERROR(VLOOKUP($Z175,Lookup!$A$1:$P$20,11,FALSE),"")</f>
        <v/>
      </c>
      <c r="AK175" s="133"/>
      <c r="AL175" s="133" t="str">
        <f>IFERROR(VLOOKUP($Z175,Lookup!$A$1:$P$20,13,FALSE),"")</f>
        <v/>
      </c>
      <c r="AM175" s="133" t="str">
        <f>IFERROR(VLOOKUP($Z175,Lookup!$A$1:$P$20,14,FALSE),"")</f>
        <v/>
      </c>
      <c r="AN175" s="133" t="str">
        <f>IFERROR(VLOOKUP($Z175,Lookup!$A$1:$P$20,15,FALSE),"")</f>
        <v/>
      </c>
      <c r="AO175" s="133" t="str">
        <f>IFERROR(VLOOKUP($Z175,Lookup!$A$1:$P$20,16,FALSE),"")</f>
        <v/>
      </c>
      <c r="AP175" s="133" t="str">
        <f>IFERROR(VLOOKUP($Z175,'Lookup 2024'!$A$2:$R$9,17,FALSE),"")</f>
        <v/>
      </c>
      <c r="AQ175" s="129"/>
      <c r="AR175" s="129"/>
      <c r="AS175" s="135"/>
      <c r="AT175" s="135"/>
      <c r="AU175" s="85"/>
      <c r="AV175" s="137"/>
      <c r="AW175" s="138"/>
      <c r="AX175" s="135"/>
      <c r="AY175" s="135"/>
      <c r="AZ175" s="135"/>
      <c r="BA175" s="135"/>
      <c r="BB175" s="135"/>
      <c r="BC175" s="135"/>
      <c r="BD175" s="135"/>
      <c r="BE175" s="135"/>
      <c r="BF175" s="135"/>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row>
    <row r="176" spans="1:78" ht="39.75" customHeight="1">
      <c r="A176" s="126"/>
      <c r="B176" s="128" t="s">
        <v>1610</v>
      </c>
      <c r="C176" s="128" t="s">
        <v>1611</v>
      </c>
      <c r="D176" s="128" t="s">
        <v>37</v>
      </c>
      <c r="E176" s="129" t="s">
        <v>40</v>
      </c>
      <c r="F176" s="129">
        <v>78229</v>
      </c>
      <c r="G176" s="129" t="s">
        <v>1612</v>
      </c>
      <c r="H176" s="130" t="s">
        <v>1613</v>
      </c>
      <c r="I176" s="129" t="s">
        <v>1614</v>
      </c>
      <c r="J176" s="131"/>
      <c r="K176" s="129"/>
      <c r="L176" s="94"/>
      <c r="M176" s="94"/>
      <c r="N176" s="94"/>
      <c r="O176" s="94"/>
      <c r="P176" s="94"/>
      <c r="Q176" s="94"/>
      <c r="R176" s="94"/>
      <c r="S176" s="94"/>
      <c r="T176" s="98">
        <f t="shared" si="3"/>
        <v>0</v>
      </c>
      <c r="U176" s="129" t="str">
        <f t="shared" si="4"/>
        <v/>
      </c>
      <c r="V176" s="98"/>
      <c r="W176" s="129" t="str">
        <f t="shared" si="5"/>
        <v/>
      </c>
      <c r="X176" s="129"/>
      <c r="Y176" s="132"/>
      <c r="Z176" s="133" t="str">
        <f t="shared" si="6"/>
        <v/>
      </c>
      <c r="AA176" s="133" t="str">
        <f>IFERROR(VLOOKUP($Z176,'Lookup 2024'!$A$2:$R$9,2,FALSE),"")</f>
        <v/>
      </c>
      <c r="AB176" s="133"/>
      <c r="AC176" s="134"/>
      <c r="AD176" s="133" t="str">
        <f>IFERROR(VLOOKUP($Z176,'Lookup 2024'!$A$2:$R$9,7,FALSE),"")</f>
        <v/>
      </c>
      <c r="AE176" s="133"/>
      <c r="AF176" s="133" t="str">
        <f>IFERROR(VLOOKUP($Z176,'Lookup 2024'!$A$2:$R$9,8,FALSE),"")</f>
        <v/>
      </c>
      <c r="AG176" s="133" t="str">
        <f>IFERROR(VLOOKUP($Z176,'Lookup 2024'!$A$2:$R$9,9,FALSE),"")</f>
        <v/>
      </c>
      <c r="AH176" s="133"/>
      <c r="AI176" s="133" t="str">
        <f>IFERROR(VLOOKUP($Z176,'Lookup 2024'!$A$2:$R$9,10,FALSE),"")</f>
        <v/>
      </c>
      <c r="AJ176" s="133" t="str">
        <f>IFERROR(VLOOKUP($Z176,Lookup!$A$1:$P$20,11,FALSE),"")</f>
        <v/>
      </c>
      <c r="AK176" s="133"/>
      <c r="AL176" s="133" t="str">
        <f>IFERROR(VLOOKUP($Z176,Lookup!$A$1:$P$20,13,FALSE),"")</f>
        <v/>
      </c>
      <c r="AM176" s="133" t="str">
        <f>IFERROR(VLOOKUP($Z176,Lookup!$A$1:$P$20,14,FALSE),"")</f>
        <v/>
      </c>
      <c r="AN176" s="133" t="str">
        <f>IFERROR(VLOOKUP($Z176,Lookup!$A$1:$P$20,15,FALSE),"")</f>
        <v/>
      </c>
      <c r="AO176" s="133" t="str">
        <f>IFERROR(VLOOKUP($Z176,Lookup!$A$1:$P$20,16,FALSE),"")</f>
        <v/>
      </c>
      <c r="AP176" s="133" t="str">
        <f>IFERROR(VLOOKUP($Z176,'Lookup 2024'!$A$2:$R$9,17,FALSE),"")</f>
        <v/>
      </c>
      <c r="AQ176" s="129"/>
      <c r="AR176" s="129"/>
      <c r="AS176" s="135"/>
      <c r="AT176" s="135"/>
      <c r="AU176" s="85"/>
      <c r="AV176" s="137"/>
      <c r="AW176" s="138"/>
      <c r="AX176" s="135"/>
      <c r="AY176" s="135"/>
      <c r="AZ176" s="135"/>
      <c r="BA176" s="135"/>
      <c r="BB176" s="135"/>
      <c r="BC176" s="135"/>
      <c r="BD176" s="135"/>
      <c r="BE176" s="135"/>
      <c r="BF176" s="135"/>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row>
    <row r="177" spans="1:78" ht="39.75" customHeight="1">
      <c r="A177" s="126"/>
      <c r="B177" s="128" t="s">
        <v>1615</v>
      </c>
      <c r="C177" s="128" t="s">
        <v>1616</v>
      </c>
      <c r="D177" s="128" t="s">
        <v>129</v>
      </c>
      <c r="E177" s="129" t="s">
        <v>40</v>
      </c>
      <c r="F177" s="129">
        <v>78155</v>
      </c>
      <c r="G177" s="129" t="s">
        <v>1617</v>
      </c>
      <c r="H177" s="130" t="s">
        <v>1618</v>
      </c>
      <c r="I177" s="129" t="s">
        <v>102</v>
      </c>
      <c r="J177" s="131"/>
      <c r="K177" s="129"/>
      <c r="L177" s="94"/>
      <c r="M177" s="94"/>
      <c r="N177" s="94"/>
      <c r="O177" s="94"/>
      <c r="P177" s="94"/>
      <c r="Q177" s="94"/>
      <c r="R177" s="94"/>
      <c r="S177" s="94"/>
      <c r="T177" s="98">
        <f t="shared" si="3"/>
        <v>0</v>
      </c>
      <c r="U177" s="129" t="str">
        <f t="shared" si="4"/>
        <v/>
      </c>
      <c r="V177" s="98"/>
      <c r="W177" s="129" t="str">
        <f t="shared" si="5"/>
        <v/>
      </c>
      <c r="X177" s="94"/>
      <c r="Y177" s="132"/>
      <c r="Z177" s="133" t="str">
        <f t="shared" si="6"/>
        <v/>
      </c>
      <c r="AA177" s="133" t="str">
        <f>IFERROR(VLOOKUP($Z177,'Lookup 2024'!$A$2:$R$9,2,FALSE),"")</f>
        <v/>
      </c>
      <c r="AB177" s="133"/>
      <c r="AC177" s="134"/>
      <c r="AD177" s="133" t="str">
        <f>IFERROR(VLOOKUP($Z177,'Lookup 2024'!$A$2:$R$9,7,FALSE),"")</f>
        <v/>
      </c>
      <c r="AE177" s="133"/>
      <c r="AF177" s="133" t="str">
        <f>IFERROR(VLOOKUP($Z177,'Lookup 2024'!$A$2:$R$9,8,FALSE),"")</f>
        <v/>
      </c>
      <c r="AG177" s="133" t="str">
        <f>IFERROR(VLOOKUP($Z177,'Lookup 2024'!$A$2:$R$9,9,FALSE),"")</f>
        <v/>
      </c>
      <c r="AH177" s="133"/>
      <c r="AI177" s="133" t="str">
        <f>IFERROR(VLOOKUP($Z177,'Lookup 2024'!$A$2:$R$9,10,FALSE),"")</f>
        <v/>
      </c>
      <c r="AJ177" s="133" t="str">
        <f>IFERROR(VLOOKUP($Z177,Lookup!$A$1:$P$20,11,FALSE),"")</f>
        <v/>
      </c>
      <c r="AK177" s="133"/>
      <c r="AL177" s="133" t="str">
        <f>IFERROR(VLOOKUP($Z177,Lookup!$A$1:$P$20,13,FALSE),"")</f>
        <v/>
      </c>
      <c r="AM177" s="133" t="str">
        <f>IFERROR(VLOOKUP($Z177,Lookup!$A$1:$P$20,14,FALSE),"")</f>
        <v/>
      </c>
      <c r="AN177" s="133" t="str">
        <f>IFERROR(VLOOKUP($Z177,Lookup!$A$1:$P$20,15,FALSE),"")</f>
        <v/>
      </c>
      <c r="AO177" s="133" t="str">
        <f>IFERROR(VLOOKUP($Z177,Lookup!$A$1:$P$20,16,FALSE),"")</f>
        <v/>
      </c>
      <c r="AP177" s="133" t="str">
        <f>IFERROR(VLOOKUP($Z177,'Lookup 2024'!$A$2:$R$9,17,FALSE),"")</f>
        <v/>
      </c>
      <c r="AQ177" s="129"/>
      <c r="AR177" s="129"/>
      <c r="AS177" s="135"/>
      <c r="AT177" s="135"/>
      <c r="AU177" s="136">
        <f t="shared" ref="AU177:AU182" si="27">P177</f>
        <v>0</v>
      </c>
      <c r="AV177" s="137" t="s">
        <v>1619</v>
      </c>
      <c r="AW177" s="138"/>
      <c r="AX177" s="135"/>
      <c r="AY177" s="135"/>
      <c r="AZ177" s="135"/>
      <c r="BA177" s="135"/>
      <c r="BB177" s="135"/>
      <c r="BC177" s="135"/>
      <c r="BD177" s="135"/>
      <c r="BE177" s="135"/>
      <c r="BF177" s="135"/>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row>
    <row r="178" spans="1:78" ht="39.75" customHeight="1">
      <c r="A178" s="126"/>
      <c r="B178" s="128" t="s">
        <v>1620</v>
      </c>
      <c r="C178" s="128" t="s">
        <v>1621</v>
      </c>
      <c r="D178" s="128" t="s">
        <v>185</v>
      </c>
      <c r="E178" s="129" t="s">
        <v>40</v>
      </c>
      <c r="F178" s="129">
        <v>78119</v>
      </c>
      <c r="G178" s="129" t="s">
        <v>1622</v>
      </c>
      <c r="H178" s="130" t="s">
        <v>1623</v>
      </c>
      <c r="I178" s="129" t="s">
        <v>217</v>
      </c>
      <c r="J178" s="131"/>
      <c r="K178" s="129"/>
      <c r="L178" s="94"/>
      <c r="M178" s="94"/>
      <c r="N178" s="94"/>
      <c r="O178" s="94"/>
      <c r="P178" s="94"/>
      <c r="Q178" s="94"/>
      <c r="R178" s="94"/>
      <c r="S178" s="94"/>
      <c r="T178" s="98">
        <f t="shared" si="3"/>
        <v>0</v>
      </c>
      <c r="U178" s="129" t="str">
        <f t="shared" si="4"/>
        <v/>
      </c>
      <c r="V178" s="98"/>
      <c r="W178" s="129" t="str">
        <f t="shared" si="5"/>
        <v/>
      </c>
      <c r="X178" s="94"/>
      <c r="Y178" s="132"/>
      <c r="Z178" s="133" t="str">
        <f t="shared" si="6"/>
        <v/>
      </c>
      <c r="AA178" s="133" t="str">
        <f>IFERROR(VLOOKUP($Z178,'Lookup 2024'!$A$2:$R$9,2,FALSE),"")</f>
        <v/>
      </c>
      <c r="AB178" s="133"/>
      <c r="AC178" s="134"/>
      <c r="AD178" s="133" t="str">
        <f>IFERROR(VLOOKUP($Z178,'Lookup 2024'!$A$2:$R$9,7,FALSE),"")</f>
        <v/>
      </c>
      <c r="AE178" s="133"/>
      <c r="AF178" s="133" t="str">
        <f>IFERROR(VLOOKUP($Z178,'Lookup 2024'!$A$2:$R$9,8,FALSE),"")</f>
        <v/>
      </c>
      <c r="AG178" s="133" t="str">
        <f>IFERROR(VLOOKUP($Z178,'Lookup 2024'!$A$2:$R$9,9,FALSE),"")</f>
        <v/>
      </c>
      <c r="AH178" s="133"/>
      <c r="AI178" s="133" t="str">
        <f>IFERROR(VLOOKUP($Z178,'Lookup 2024'!$A$2:$R$9,10,FALSE),"")</f>
        <v/>
      </c>
      <c r="AJ178" s="133" t="str">
        <f>IFERROR(VLOOKUP($Z178,Lookup!$A$1:$P$20,11,FALSE),"")</f>
        <v/>
      </c>
      <c r="AK178" s="133"/>
      <c r="AL178" s="133" t="str">
        <f>IFERROR(VLOOKUP($Z178,Lookup!$A$1:$P$20,13,FALSE),"")</f>
        <v/>
      </c>
      <c r="AM178" s="133" t="str">
        <f>IFERROR(VLOOKUP($Z178,Lookup!$A$1:$P$20,14,FALSE),"")</f>
        <v/>
      </c>
      <c r="AN178" s="133" t="str">
        <f>IFERROR(VLOOKUP($Z178,Lookup!$A$1:$P$20,15,FALSE),"")</f>
        <v/>
      </c>
      <c r="AO178" s="133" t="str">
        <f>IFERROR(VLOOKUP($Z178,Lookup!$A$1:$P$20,16,FALSE),"")</f>
        <v/>
      </c>
      <c r="AP178" s="133" t="str">
        <f>IFERROR(VLOOKUP($Z178,'Lookup 2024'!$A$2:$R$9,17,FALSE),"")</f>
        <v/>
      </c>
      <c r="AQ178" s="129"/>
      <c r="AR178" s="129"/>
      <c r="AS178" s="135"/>
      <c r="AT178" s="135"/>
      <c r="AU178" s="136">
        <f t="shared" si="27"/>
        <v>0</v>
      </c>
      <c r="AV178" s="137" t="s">
        <v>1014</v>
      </c>
      <c r="AW178" s="138"/>
      <c r="AX178" s="135"/>
      <c r="AY178" s="135"/>
      <c r="AZ178" s="135"/>
      <c r="BA178" s="135"/>
      <c r="BB178" s="135"/>
      <c r="BC178" s="135"/>
      <c r="BD178" s="135"/>
      <c r="BE178" s="135"/>
      <c r="BF178" s="135"/>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row>
    <row r="179" spans="1:78" ht="39.75" customHeight="1">
      <c r="A179" s="126"/>
      <c r="B179" s="128" t="s">
        <v>1624</v>
      </c>
      <c r="C179" s="128" t="s">
        <v>1625</v>
      </c>
      <c r="D179" s="128" t="s">
        <v>37</v>
      </c>
      <c r="E179" s="129" t="s">
        <v>40</v>
      </c>
      <c r="F179" s="129">
        <v>78218</v>
      </c>
      <c r="G179" s="129" t="s">
        <v>1626</v>
      </c>
      <c r="H179" s="130" t="s">
        <v>1627</v>
      </c>
      <c r="I179" s="129" t="s">
        <v>1085</v>
      </c>
      <c r="J179" s="131"/>
      <c r="K179" s="129"/>
      <c r="L179" s="94"/>
      <c r="M179" s="94"/>
      <c r="N179" s="94"/>
      <c r="O179" s="94"/>
      <c r="P179" s="94"/>
      <c r="Q179" s="94"/>
      <c r="R179" s="94"/>
      <c r="S179" s="94"/>
      <c r="T179" s="98">
        <f t="shared" si="3"/>
        <v>0</v>
      </c>
      <c r="U179" s="129" t="str">
        <f t="shared" si="4"/>
        <v/>
      </c>
      <c r="V179" s="98"/>
      <c r="W179" s="129" t="str">
        <f t="shared" si="5"/>
        <v/>
      </c>
      <c r="X179" s="94"/>
      <c r="Y179" s="132"/>
      <c r="Z179" s="133" t="str">
        <f t="shared" si="6"/>
        <v/>
      </c>
      <c r="AA179" s="133" t="str">
        <f>IFERROR(VLOOKUP($Z179,'Lookup 2024'!$A$2:$R$9,2,FALSE),"")</f>
        <v/>
      </c>
      <c r="AB179" s="133"/>
      <c r="AC179" s="134"/>
      <c r="AD179" s="133" t="str">
        <f>IFERROR(VLOOKUP($Z179,'Lookup 2024'!$A$2:$R$9,7,FALSE),"")</f>
        <v/>
      </c>
      <c r="AE179" s="133"/>
      <c r="AF179" s="133" t="str">
        <f>IFERROR(VLOOKUP($Z179,'Lookup 2024'!$A$2:$R$9,8,FALSE),"")</f>
        <v/>
      </c>
      <c r="AG179" s="133" t="str">
        <f>IFERROR(VLOOKUP($Z179,'Lookup 2024'!$A$2:$R$9,9,FALSE),"")</f>
        <v/>
      </c>
      <c r="AH179" s="133"/>
      <c r="AI179" s="133" t="str">
        <f>IFERROR(VLOOKUP($Z179,'Lookup 2024'!$A$2:$R$9,10,FALSE),"")</f>
        <v/>
      </c>
      <c r="AJ179" s="133" t="str">
        <f>IFERROR(VLOOKUP($Z179,Lookup!$A$1:$P$20,11,FALSE),"")</f>
        <v/>
      </c>
      <c r="AK179" s="133"/>
      <c r="AL179" s="133" t="str">
        <f>IFERROR(VLOOKUP($Z179,Lookup!$A$1:$P$20,13,FALSE),"")</f>
        <v/>
      </c>
      <c r="AM179" s="133" t="str">
        <f>IFERROR(VLOOKUP($Z179,Lookup!$A$1:$P$20,14,FALSE),"")</f>
        <v/>
      </c>
      <c r="AN179" s="133" t="str">
        <f>IFERROR(VLOOKUP($Z179,Lookup!$A$1:$P$20,15,FALSE),"")</f>
        <v/>
      </c>
      <c r="AO179" s="133" t="str">
        <f>IFERROR(VLOOKUP($Z179,Lookup!$A$1:$P$20,16,FALSE),"")</f>
        <v/>
      </c>
      <c r="AP179" s="133" t="str">
        <f>IFERROR(VLOOKUP($Z179,'Lookup 2024'!$A$2:$R$9,17,FALSE),"")</f>
        <v/>
      </c>
      <c r="AQ179" s="129"/>
      <c r="AR179" s="129"/>
      <c r="AS179" s="135"/>
      <c r="AT179" s="135"/>
      <c r="AU179" s="136">
        <f t="shared" si="27"/>
        <v>0</v>
      </c>
      <c r="AV179" s="137" t="s">
        <v>1004</v>
      </c>
      <c r="AW179" s="133"/>
      <c r="AX179" s="129"/>
      <c r="AY179" s="129"/>
      <c r="AZ179" s="147"/>
      <c r="BA179" s="129"/>
      <c r="BB179" s="129"/>
      <c r="BC179" s="135"/>
      <c r="BD179" s="135"/>
      <c r="BE179" s="135"/>
      <c r="BF179" s="135"/>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row>
    <row r="180" spans="1:78" ht="39.75" customHeight="1">
      <c r="A180" s="126"/>
      <c r="B180" s="128" t="s">
        <v>1628</v>
      </c>
      <c r="C180" s="128" t="s">
        <v>1629</v>
      </c>
      <c r="D180" s="128" t="s">
        <v>1630</v>
      </c>
      <c r="E180" s="129" t="s">
        <v>40</v>
      </c>
      <c r="F180" s="129">
        <v>78148</v>
      </c>
      <c r="G180" s="129" t="s">
        <v>1631</v>
      </c>
      <c r="H180" s="130" t="s">
        <v>1632</v>
      </c>
      <c r="I180" s="129" t="s">
        <v>1628</v>
      </c>
      <c r="J180" s="131"/>
      <c r="K180" s="129"/>
      <c r="L180" s="94"/>
      <c r="M180" s="94"/>
      <c r="N180" s="94"/>
      <c r="O180" s="94"/>
      <c r="P180" s="94"/>
      <c r="Q180" s="94"/>
      <c r="R180" s="94"/>
      <c r="S180" s="94"/>
      <c r="T180" s="98">
        <f t="shared" si="3"/>
        <v>0</v>
      </c>
      <c r="U180" s="129" t="str">
        <f t="shared" si="4"/>
        <v/>
      </c>
      <c r="V180" s="98"/>
      <c r="W180" s="129" t="str">
        <f t="shared" si="5"/>
        <v/>
      </c>
      <c r="X180" s="94"/>
      <c r="Y180" s="132"/>
      <c r="Z180" s="133" t="str">
        <f t="shared" si="6"/>
        <v/>
      </c>
      <c r="AA180" s="133" t="str">
        <f>IFERROR(VLOOKUP($Z180,'Lookup 2024'!$A$2:$R$9,2,FALSE),"")</f>
        <v/>
      </c>
      <c r="AB180" s="133"/>
      <c r="AC180" s="134"/>
      <c r="AD180" s="133" t="str">
        <f>IFERROR(VLOOKUP($Z180,'Lookup 2024'!$A$2:$R$9,7,FALSE),"")</f>
        <v/>
      </c>
      <c r="AE180" s="133"/>
      <c r="AF180" s="133" t="str">
        <f>IFERROR(VLOOKUP($Z180,'Lookup 2024'!$A$2:$R$9,8,FALSE),"")</f>
        <v/>
      </c>
      <c r="AG180" s="133" t="str">
        <f>IFERROR(VLOOKUP($Z180,'Lookup 2024'!$A$2:$R$9,9,FALSE),"")</f>
        <v/>
      </c>
      <c r="AH180" s="133"/>
      <c r="AI180" s="133" t="str">
        <f>IFERROR(VLOOKUP($Z180,'Lookup 2024'!$A$2:$R$9,10,FALSE),"")</f>
        <v/>
      </c>
      <c r="AJ180" s="133" t="str">
        <f>IFERROR(VLOOKUP($Z180,Lookup!$A$1:$P$20,11,FALSE),"")</f>
        <v/>
      </c>
      <c r="AK180" s="133"/>
      <c r="AL180" s="133" t="str">
        <f>IFERROR(VLOOKUP($Z180,Lookup!$A$1:$P$20,13,FALSE),"")</f>
        <v/>
      </c>
      <c r="AM180" s="133" t="str">
        <f>IFERROR(VLOOKUP($Z180,Lookup!$A$1:$P$20,14,FALSE),"")</f>
        <v/>
      </c>
      <c r="AN180" s="133" t="str">
        <f>IFERROR(VLOOKUP($Z180,Lookup!$A$1:$P$20,15,FALSE),"")</f>
        <v/>
      </c>
      <c r="AO180" s="133" t="str">
        <f>IFERROR(VLOOKUP($Z180,Lookup!$A$1:$P$20,16,FALSE),"")</f>
        <v/>
      </c>
      <c r="AP180" s="133" t="str">
        <f>IFERROR(VLOOKUP($Z180,'Lookup 2024'!$A$2:$R$9,17,FALSE),"")</f>
        <v/>
      </c>
      <c r="AQ180" s="129"/>
      <c r="AR180" s="129"/>
      <c r="AS180" s="135"/>
      <c r="AT180" s="135"/>
      <c r="AU180" s="136">
        <f t="shared" si="27"/>
        <v>0</v>
      </c>
      <c r="AV180" s="137" t="s">
        <v>1014</v>
      </c>
      <c r="AW180" s="138"/>
      <c r="AX180" s="135"/>
      <c r="AY180" s="135"/>
      <c r="AZ180" s="135"/>
      <c r="BA180" s="135"/>
      <c r="BB180" s="135"/>
      <c r="BC180" s="135"/>
      <c r="BD180" s="135"/>
      <c r="BE180" s="135"/>
      <c r="BF180" s="135"/>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row>
    <row r="181" spans="1:78" ht="39.75" customHeight="1">
      <c r="A181" s="126"/>
      <c r="B181" s="128" t="s">
        <v>1633</v>
      </c>
      <c r="C181" s="128" t="s">
        <v>1634</v>
      </c>
      <c r="D181" s="128" t="s">
        <v>232</v>
      </c>
      <c r="E181" s="129" t="s">
        <v>40</v>
      </c>
      <c r="F181" s="129">
        <v>78009</v>
      </c>
      <c r="G181" s="129" t="s">
        <v>1635</v>
      </c>
      <c r="H181" s="130" t="s">
        <v>1636</v>
      </c>
      <c r="I181" s="129" t="s">
        <v>1038</v>
      </c>
      <c r="J181" s="131"/>
      <c r="K181" s="129"/>
      <c r="L181" s="94"/>
      <c r="M181" s="94"/>
      <c r="N181" s="94"/>
      <c r="O181" s="94"/>
      <c r="P181" s="94"/>
      <c r="Q181" s="94"/>
      <c r="R181" s="94"/>
      <c r="S181" s="94"/>
      <c r="T181" s="98">
        <f t="shared" si="3"/>
        <v>0</v>
      </c>
      <c r="U181" s="129" t="str">
        <f t="shared" si="4"/>
        <v/>
      </c>
      <c r="V181" s="98"/>
      <c r="W181" s="129" t="str">
        <f t="shared" si="5"/>
        <v/>
      </c>
      <c r="X181" s="94"/>
      <c r="Y181" s="132"/>
      <c r="Z181" s="133" t="str">
        <f t="shared" si="6"/>
        <v/>
      </c>
      <c r="AA181" s="133" t="str">
        <f>IFERROR(VLOOKUP($Z181,'Lookup 2024'!$A$2:$R$9,2,FALSE),"")</f>
        <v/>
      </c>
      <c r="AB181" s="133"/>
      <c r="AC181" s="134"/>
      <c r="AD181" s="133" t="str">
        <f>IFERROR(VLOOKUP($Z181,'Lookup 2024'!$A$2:$R$9,7,FALSE),"")</f>
        <v/>
      </c>
      <c r="AE181" s="133"/>
      <c r="AF181" s="133" t="str">
        <f>IFERROR(VLOOKUP($Z181,'Lookup 2024'!$A$2:$R$9,8,FALSE),"")</f>
        <v/>
      </c>
      <c r="AG181" s="133" t="str">
        <f>IFERROR(VLOOKUP($Z181,'Lookup 2024'!$A$2:$R$9,9,FALSE),"")</f>
        <v/>
      </c>
      <c r="AH181" s="133"/>
      <c r="AI181" s="133" t="str">
        <f>IFERROR(VLOOKUP($Z181,'Lookup 2024'!$A$2:$R$9,10,FALSE),"")</f>
        <v/>
      </c>
      <c r="AJ181" s="133" t="str">
        <f>IFERROR(VLOOKUP($Z181,Lookup!$A$1:$P$20,11,FALSE),"")</f>
        <v/>
      </c>
      <c r="AK181" s="133"/>
      <c r="AL181" s="133" t="str">
        <f>IFERROR(VLOOKUP($Z181,Lookup!$A$1:$P$20,13,FALSE),"")</f>
        <v/>
      </c>
      <c r="AM181" s="133" t="str">
        <f>IFERROR(VLOOKUP($Z181,Lookup!$A$1:$P$20,14,FALSE),"")</f>
        <v/>
      </c>
      <c r="AN181" s="133" t="str">
        <f>IFERROR(VLOOKUP($Z181,Lookup!$A$1:$P$20,15,FALSE),"")</f>
        <v/>
      </c>
      <c r="AO181" s="133" t="str">
        <f>IFERROR(VLOOKUP($Z181,Lookup!$A$1:$P$20,16,FALSE),"")</f>
        <v/>
      </c>
      <c r="AP181" s="133" t="str">
        <f>IFERROR(VLOOKUP($Z181,'Lookup 2024'!$A$2:$R$9,17,FALSE),"")</f>
        <v/>
      </c>
      <c r="AQ181" s="129"/>
      <c r="AR181" s="129"/>
      <c r="AS181" s="135"/>
      <c r="AT181" s="135"/>
      <c r="AU181" s="136">
        <f t="shared" si="27"/>
        <v>0</v>
      </c>
      <c r="AV181" s="137" t="s">
        <v>1004</v>
      </c>
      <c r="AW181" s="138"/>
      <c r="AX181" s="135"/>
      <c r="AY181" s="135"/>
      <c r="AZ181" s="135"/>
      <c r="BA181" s="135"/>
      <c r="BB181" s="135"/>
      <c r="BC181" s="135"/>
      <c r="BD181" s="135"/>
      <c r="BE181" s="147"/>
      <c r="BF181" s="135"/>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row>
    <row r="182" spans="1:78" ht="39.75" customHeight="1">
      <c r="A182" s="126"/>
      <c r="B182" s="128" t="s">
        <v>1637</v>
      </c>
      <c r="C182" s="128"/>
      <c r="D182" s="128"/>
      <c r="E182" s="129"/>
      <c r="F182" s="129"/>
      <c r="G182" s="129"/>
      <c r="H182" s="130"/>
      <c r="I182" s="129"/>
      <c r="J182" s="131"/>
      <c r="K182" s="129"/>
      <c r="L182" s="94"/>
      <c r="M182" s="94"/>
      <c r="N182" s="94"/>
      <c r="O182" s="94"/>
      <c r="P182" s="94"/>
      <c r="Q182" s="94"/>
      <c r="R182" s="94"/>
      <c r="S182" s="94"/>
      <c r="T182" s="98">
        <f t="shared" si="3"/>
        <v>0</v>
      </c>
      <c r="U182" s="129" t="str">
        <f t="shared" si="4"/>
        <v/>
      </c>
      <c r="V182" s="98"/>
      <c r="W182" s="129" t="str">
        <f t="shared" si="5"/>
        <v/>
      </c>
      <c r="X182" s="94"/>
      <c r="Y182" s="132"/>
      <c r="Z182" s="133" t="str">
        <f t="shared" si="6"/>
        <v/>
      </c>
      <c r="AA182" s="133" t="str">
        <f>IFERROR(VLOOKUP($Z182,'Lookup 2024'!$A$2:$R$9,2,FALSE),"")</f>
        <v/>
      </c>
      <c r="AB182" s="133"/>
      <c r="AC182" s="134"/>
      <c r="AD182" s="133" t="str">
        <f>IFERROR(VLOOKUP($Z182,'Lookup 2024'!$A$2:$R$9,7,FALSE),"")</f>
        <v/>
      </c>
      <c r="AE182" s="133"/>
      <c r="AF182" s="133" t="str">
        <f>IFERROR(VLOOKUP($Z182,'Lookup 2024'!$A$2:$R$9,8,FALSE),"")</f>
        <v/>
      </c>
      <c r="AG182" s="133" t="str">
        <f>IFERROR(VLOOKUP($Z182,'Lookup 2024'!$A$2:$R$9,9,FALSE),"")</f>
        <v/>
      </c>
      <c r="AH182" s="133"/>
      <c r="AI182" s="133" t="str">
        <f>IFERROR(VLOOKUP($Z182,'Lookup 2024'!$A$2:$R$9,10,FALSE),"")</f>
        <v/>
      </c>
      <c r="AJ182" s="133" t="str">
        <f>IFERROR(VLOOKUP($Z182,Lookup!$A$1:$P$20,11,FALSE),"")</f>
        <v/>
      </c>
      <c r="AK182" s="133"/>
      <c r="AL182" s="133" t="str">
        <f>IFERROR(VLOOKUP($Z182,Lookup!$A$1:$P$20,13,FALSE),"")</f>
        <v/>
      </c>
      <c r="AM182" s="133" t="str">
        <f>IFERROR(VLOOKUP($Z182,Lookup!$A$1:$P$20,14,FALSE),"")</f>
        <v/>
      </c>
      <c r="AN182" s="133" t="str">
        <f>IFERROR(VLOOKUP($Z182,Lookup!$A$1:$P$20,15,FALSE),"")</f>
        <v/>
      </c>
      <c r="AO182" s="133" t="str">
        <f>IFERROR(VLOOKUP($Z182,Lookup!$A$1:$P$20,16,FALSE),"")</f>
        <v/>
      </c>
      <c r="AP182" s="133" t="str">
        <f>IFERROR(VLOOKUP($Z182,'Lookup 2024'!$A$2:$R$9,17,FALSE),"")</f>
        <v/>
      </c>
      <c r="AQ182" s="129"/>
      <c r="AR182" s="129"/>
      <c r="AS182" s="135"/>
      <c r="AT182" s="135"/>
      <c r="AU182" s="136">
        <f t="shared" si="27"/>
        <v>0</v>
      </c>
      <c r="AV182" s="137" t="s">
        <v>1638</v>
      </c>
      <c r="AW182" s="138"/>
      <c r="AX182" s="135"/>
      <c r="AY182" s="135"/>
      <c r="AZ182" s="135"/>
      <c r="BA182" s="135"/>
      <c r="BB182" s="135"/>
      <c r="BC182" s="135"/>
      <c r="BD182" s="135"/>
      <c r="BE182" s="135">
        <v>1</v>
      </c>
      <c r="BF182" s="135"/>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row>
    <row r="183" spans="1:78" ht="39.75" customHeight="1">
      <c r="A183" s="126"/>
      <c r="B183" s="128" t="s">
        <v>1639</v>
      </c>
      <c r="C183" s="128" t="s">
        <v>1640</v>
      </c>
      <c r="D183" s="128" t="s">
        <v>1641</v>
      </c>
      <c r="E183" s="129" t="s">
        <v>40</v>
      </c>
      <c r="F183" s="129">
        <v>78054</v>
      </c>
      <c r="G183" s="129">
        <v>2103237571</v>
      </c>
      <c r="H183" s="130" t="s">
        <v>1642</v>
      </c>
      <c r="I183" s="129"/>
      <c r="J183" s="131"/>
      <c r="K183" s="129"/>
      <c r="L183" s="94"/>
      <c r="M183" s="94"/>
      <c r="N183" s="94"/>
      <c r="O183" s="94"/>
      <c r="P183" s="94"/>
      <c r="Q183" s="94"/>
      <c r="R183" s="94"/>
      <c r="S183" s="94"/>
      <c r="T183" s="98">
        <f t="shared" si="3"/>
        <v>0</v>
      </c>
      <c r="U183" s="129" t="str">
        <f t="shared" si="4"/>
        <v/>
      </c>
      <c r="V183" s="98"/>
      <c r="W183" s="129" t="str">
        <f t="shared" si="5"/>
        <v/>
      </c>
      <c r="X183" s="129"/>
      <c r="Y183" s="132"/>
      <c r="Z183" s="133" t="str">
        <f t="shared" si="6"/>
        <v/>
      </c>
      <c r="AA183" s="133" t="str">
        <f>IFERROR(VLOOKUP($Z183,'Lookup 2024'!$A$2:$R$9,2,FALSE),"")</f>
        <v/>
      </c>
      <c r="AB183" s="133"/>
      <c r="AC183" s="134"/>
      <c r="AD183" s="133" t="str">
        <f>IFERROR(VLOOKUP($Z183,'Lookup 2024'!$A$2:$R$9,7,FALSE),"")</f>
        <v/>
      </c>
      <c r="AE183" s="133"/>
      <c r="AF183" s="133" t="str">
        <f>IFERROR(VLOOKUP($Z183,'Lookup 2024'!$A$2:$R$9,8,FALSE),"")</f>
        <v/>
      </c>
      <c r="AG183" s="133" t="str">
        <f>IFERROR(VLOOKUP($Z183,'Lookup 2024'!$A$2:$R$9,9,FALSE),"")</f>
        <v/>
      </c>
      <c r="AH183" s="133"/>
      <c r="AI183" s="133" t="str">
        <f>IFERROR(VLOOKUP($Z183,'Lookup 2024'!$A$2:$R$9,10,FALSE),"")</f>
        <v/>
      </c>
      <c r="AJ183" s="133" t="str">
        <f>IFERROR(VLOOKUP($Z183,Lookup!$A$1:$P$20,11,FALSE),"")</f>
        <v/>
      </c>
      <c r="AK183" s="133"/>
      <c r="AL183" s="133" t="str">
        <f>IFERROR(VLOOKUP($Z183,Lookup!$A$1:$P$20,13,FALSE),"")</f>
        <v/>
      </c>
      <c r="AM183" s="133" t="str">
        <f>IFERROR(VLOOKUP($Z183,Lookup!$A$1:$P$20,14,FALSE),"")</f>
        <v/>
      </c>
      <c r="AN183" s="133" t="str">
        <f>IFERROR(VLOOKUP($Z183,Lookup!$A$1:$P$20,15,FALSE),"")</f>
        <v/>
      </c>
      <c r="AO183" s="133" t="str">
        <f>IFERROR(VLOOKUP($Z183,Lookup!$A$1:$P$20,16,FALSE),"")</f>
        <v/>
      </c>
      <c r="AP183" s="133" t="str">
        <f>IFERROR(VLOOKUP($Z183,'Lookup 2024'!$A$2:$R$9,17,FALSE),"")</f>
        <v/>
      </c>
      <c r="AQ183" s="129"/>
      <c r="AR183" s="129"/>
      <c r="AS183" s="135"/>
      <c r="AT183" s="135"/>
      <c r="AU183" s="85"/>
      <c r="AV183" s="137"/>
      <c r="AW183" s="133"/>
      <c r="AX183" s="129"/>
      <c r="AY183" s="129"/>
      <c r="AZ183" s="147"/>
      <c r="BA183" s="129"/>
      <c r="BB183" s="129"/>
      <c r="BC183" s="135"/>
      <c r="BD183" s="135"/>
      <c r="BE183" s="135"/>
      <c r="BF183" s="135"/>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row>
    <row r="184" spans="1:78" ht="64.5" customHeight="1">
      <c r="A184" s="126"/>
      <c r="B184" s="128" t="s">
        <v>1643</v>
      </c>
      <c r="C184" s="128" t="s">
        <v>1644</v>
      </c>
      <c r="D184" s="128" t="s">
        <v>232</v>
      </c>
      <c r="E184" s="129" t="s">
        <v>40</v>
      </c>
      <c r="F184" s="129">
        <v>78009</v>
      </c>
      <c r="G184" s="129" t="s">
        <v>1645</v>
      </c>
      <c r="H184" s="130" t="s">
        <v>1646</v>
      </c>
      <c r="I184" s="129" t="s">
        <v>1444</v>
      </c>
      <c r="J184" s="131"/>
      <c r="K184" s="129"/>
      <c r="L184" s="94"/>
      <c r="M184" s="94"/>
      <c r="N184" s="94"/>
      <c r="O184" s="94"/>
      <c r="P184" s="94"/>
      <c r="Q184" s="94"/>
      <c r="R184" s="94"/>
      <c r="S184" s="94"/>
      <c r="T184" s="98">
        <f t="shared" si="3"/>
        <v>0</v>
      </c>
      <c r="U184" s="129" t="str">
        <f t="shared" si="4"/>
        <v/>
      </c>
      <c r="V184" s="98"/>
      <c r="W184" s="129" t="str">
        <f t="shared" si="5"/>
        <v/>
      </c>
      <c r="X184" s="94"/>
      <c r="Y184" s="132"/>
      <c r="Z184" s="133" t="str">
        <f t="shared" si="6"/>
        <v/>
      </c>
      <c r="AA184" s="133" t="str">
        <f>IFERROR(VLOOKUP($Z184,'Lookup 2024'!$A$2:$R$9,2,FALSE),"")</f>
        <v/>
      </c>
      <c r="AB184" s="133"/>
      <c r="AC184" s="134"/>
      <c r="AD184" s="133" t="str">
        <f>IFERROR(VLOOKUP($Z184,'Lookup 2024'!$A$2:$R$9,7,FALSE),"")</f>
        <v/>
      </c>
      <c r="AE184" s="133"/>
      <c r="AF184" s="133" t="str">
        <f>IFERROR(VLOOKUP($Z184,'Lookup 2024'!$A$2:$R$9,8,FALSE),"")</f>
        <v/>
      </c>
      <c r="AG184" s="133" t="str">
        <f>IFERROR(VLOOKUP($Z184,'Lookup 2024'!$A$2:$R$9,9,FALSE),"")</f>
        <v/>
      </c>
      <c r="AH184" s="133"/>
      <c r="AI184" s="133" t="str">
        <f>IFERROR(VLOOKUP($Z184,'Lookup 2024'!$A$2:$R$9,10,FALSE),"")</f>
        <v/>
      </c>
      <c r="AJ184" s="133" t="str">
        <f>IFERROR(VLOOKUP($Z184,Lookup!$A$1:$P$20,11,FALSE),"")</f>
        <v/>
      </c>
      <c r="AK184" s="133"/>
      <c r="AL184" s="133" t="str">
        <f>IFERROR(VLOOKUP($Z184,Lookup!$A$1:$P$20,13,FALSE),"")</f>
        <v/>
      </c>
      <c r="AM184" s="133" t="str">
        <f>IFERROR(VLOOKUP($Z184,Lookup!$A$1:$P$20,14,FALSE),"")</f>
        <v/>
      </c>
      <c r="AN184" s="133" t="str">
        <f>IFERROR(VLOOKUP($Z184,Lookup!$A$1:$P$20,15,FALSE),"")</f>
        <v/>
      </c>
      <c r="AO184" s="133" t="str">
        <f>IFERROR(VLOOKUP($Z184,Lookup!$A$1:$P$20,16,FALSE),"")</f>
        <v/>
      </c>
      <c r="AP184" s="133" t="str">
        <f>IFERROR(VLOOKUP($Z184,'Lookup 2024'!$A$2:$R$9,17,FALSE),"")</f>
        <v/>
      </c>
      <c r="AQ184" s="129"/>
      <c r="AR184" s="129"/>
      <c r="AS184" s="135"/>
      <c r="AT184" s="135"/>
      <c r="AU184" s="136">
        <f t="shared" ref="AU184:AU187" si="28">P184</f>
        <v>0</v>
      </c>
      <c r="AV184" s="137" t="s">
        <v>1004</v>
      </c>
      <c r="AW184" s="138"/>
      <c r="AX184" s="135"/>
      <c r="AY184" s="135"/>
      <c r="AZ184" s="135"/>
      <c r="BA184" s="135"/>
      <c r="BB184" s="135"/>
      <c r="BC184" s="135"/>
      <c r="BD184" s="135"/>
      <c r="BE184" s="135"/>
      <c r="BF184" s="135"/>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row>
    <row r="185" spans="1:78" ht="39.75" customHeight="1">
      <c r="A185" s="126"/>
      <c r="B185" s="128" t="s">
        <v>1647</v>
      </c>
      <c r="C185" s="128" t="s">
        <v>1648</v>
      </c>
      <c r="D185" s="128" t="s">
        <v>1649</v>
      </c>
      <c r="E185" s="129" t="s">
        <v>40</v>
      </c>
      <c r="F185" s="129">
        <v>75068</v>
      </c>
      <c r="G185" s="129" t="s">
        <v>1650</v>
      </c>
      <c r="H185" s="130" t="s">
        <v>1651</v>
      </c>
      <c r="I185" s="129" t="s">
        <v>99</v>
      </c>
      <c r="J185" s="131"/>
      <c r="K185" s="129"/>
      <c r="L185" s="94"/>
      <c r="M185" s="94"/>
      <c r="N185" s="94"/>
      <c r="O185" s="94"/>
      <c r="P185" s="94"/>
      <c r="Q185" s="94"/>
      <c r="R185" s="94"/>
      <c r="S185" s="94"/>
      <c r="T185" s="98">
        <f t="shared" si="3"/>
        <v>0</v>
      </c>
      <c r="U185" s="129" t="str">
        <f t="shared" si="4"/>
        <v/>
      </c>
      <c r="V185" s="98"/>
      <c r="W185" s="129" t="str">
        <f t="shared" si="5"/>
        <v/>
      </c>
      <c r="X185" s="94"/>
      <c r="Y185" s="132"/>
      <c r="Z185" s="133" t="str">
        <f t="shared" si="6"/>
        <v/>
      </c>
      <c r="AA185" s="133" t="str">
        <f>IFERROR(VLOOKUP($Z185,'Lookup 2024'!$A$2:$R$9,2,FALSE),"")</f>
        <v/>
      </c>
      <c r="AB185" s="133"/>
      <c r="AC185" s="133"/>
      <c r="AD185" s="133" t="str">
        <f>IFERROR(VLOOKUP($Z185,'Lookup 2024'!$A$2:$R$9,7,FALSE),"")</f>
        <v/>
      </c>
      <c r="AE185" s="133"/>
      <c r="AF185" s="133" t="str">
        <f>IFERROR(VLOOKUP($Z185,'Lookup 2024'!$A$2:$R$9,8,FALSE),"")</f>
        <v/>
      </c>
      <c r="AG185" s="133" t="str">
        <f>IFERROR(VLOOKUP($Z185,'Lookup 2024'!$A$2:$R$9,9,FALSE),"")</f>
        <v/>
      </c>
      <c r="AH185" s="133"/>
      <c r="AI185" s="133" t="str">
        <f>IFERROR(VLOOKUP($Z185,'Lookup 2024'!$A$2:$R$9,10,FALSE),"")</f>
        <v/>
      </c>
      <c r="AJ185" s="133" t="str">
        <f>IFERROR(VLOOKUP($Z185,Lookup!$A$1:$P$20,11,FALSE),"")</f>
        <v/>
      </c>
      <c r="AK185" s="133"/>
      <c r="AL185" s="133" t="str">
        <f>IFERROR(VLOOKUP($Z185,Lookup!$A$1:$P$20,13,FALSE),"")</f>
        <v/>
      </c>
      <c r="AM185" s="133" t="str">
        <f>IFERROR(VLOOKUP($Z185,Lookup!$A$1:$P$20,14,FALSE),"")</f>
        <v/>
      </c>
      <c r="AN185" s="133" t="str">
        <f>IFERROR(VLOOKUP($Z185,Lookup!$A$1:$P$20,15,FALSE),"")</f>
        <v/>
      </c>
      <c r="AO185" s="133" t="str">
        <f>IFERROR(VLOOKUP($Z185,Lookup!$A$1:$P$20,16,FALSE),"")</f>
        <v/>
      </c>
      <c r="AP185" s="133" t="str">
        <f>IFERROR(VLOOKUP($Z185,'Lookup 2024'!$A$2:$R$9,17,FALSE),"")</f>
        <v/>
      </c>
      <c r="AQ185" s="129"/>
      <c r="AR185" s="129"/>
      <c r="AS185" s="135"/>
      <c r="AT185" s="135"/>
      <c r="AU185" s="136">
        <f t="shared" si="28"/>
        <v>0</v>
      </c>
      <c r="AV185" s="137" t="s">
        <v>1652</v>
      </c>
      <c r="AW185" s="138"/>
      <c r="AX185" s="135"/>
      <c r="AY185" s="135"/>
      <c r="AZ185" s="135">
        <v>4</v>
      </c>
      <c r="BA185" s="135"/>
      <c r="BB185" s="135">
        <v>2</v>
      </c>
      <c r="BC185" s="135"/>
      <c r="BD185" s="135"/>
      <c r="BE185" s="135"/>
      <c r="BF185" s="135"/>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row>
    <row r="186" spans="1:78" ht="39.75" customHeight="1">
      <c r="A186" s="126" t="s">
        <v>362</v>
      </c>
      <c r="B186" s="127" t="s">
        <v>1653</v>
      </c>
      <c r="C186" s="127" t="s">
        <v>279</v>
      </c>
      <c r="D186" s="128" t="s">
        <v>37</v>
      </c>
      <c r="E186" s="129" t="s">
        <v>40</v>
      </c>
      <c r="F186" s="129">
        <v>78216</v>
      </c>
      <c r="G186" s="129"/>
      <c r="H186" s="130" t="s">
        <v>1654</v>
      </c>
      <c r="I186" s="129" t="s">
        <v>1655</v>
      </c>
      <c r="J186" s="131">
        <v>45316</v>
      </c>
      <c r="K186" s="129">
        <v>1453</v>
      </c>
      <c r="L186" s="94"/>
      <c r="M186" s="94"/>
      <c r="N186" s="94">
        <v>1500</v>
      </c>
      <c r="O186" s="94"/>
      <c r="P186" s="94"/>
      <c r="Q186" s="94"/>
      <c r="R186" s="94"/>
      <c r="S186" s="94"/>
      <c r="T186" s="98">
        <f t="shared" si="3"/>
        <v>1500</v>
      </c>
      <c r="U186" s="129" t="str">
        <f t="shared" si="4"/>
        <v>Received</v>
      </c>
      <c r="V186" s="98"/>
      <c r="W186" s="129" t="str">
        <f t="shared" si="5"/>
        <v/>
      </c>
      <c r="X186" s="94"/>
      <c r="Y186" s="132"/>
      <c r="Z186" s="133" t="str">
        <f t="shared" si="6"/>
        <v>Trophy</v>
      </c>
      <c r="AA186" s="133" t="str">
        <f>IFERROR(VLOOKUP($Z186,'Lookup 2024'!$A$2:$R$9,2,FALSE),"")</f>
        <v>Level 4</v>
      </c>
      <c r="AB186" s="133"/>
      <c r="AC186" s="134"/>
      <c r="AD186" s="133">
        <f>IFERROR(VLOOKUP($Z186,'Lookup 2024'!$A$2:$R$9,7,FALSE),"")</f>
        <v>0</v>
      </c>
      <c r="AE186" s="133"/>
      <c r="AF186" s="133">
        <f>IFERROR(VLOOKUP($Z186,'Lookup 2024'!$A$2:$R$9,8,FALSE),"")</f>
        <v>2</v>
      </c>
      <c r="AG186" s="133">
        <f>IFERROR(VLOOKUP($Z186,'Lookup 2024'!$A$2:$R$9,9,FALSE),"")</f>
        <v>1</v>
      </c>
      <c r="AH186" s="133"/>
      <c r="AI186" s="133">
        <f>IFERROR(VLOOKUP($Z186,'Lookup 2024'!$A$2:$R$9,10,FALSE),"")</f>
        <v>2</v>
      </c>
      <c r="AJ186" s="133" t="str">
        <f>IFERROR(VLOOKUP($Z186,Lookup!$A$1:$P$20,11,FALSE),"")</f>
        <v>Yes</v>
      </c>
      <c r="AK186" s="133"/>
      <c r="AL186" s="133" t="str">
        <f>IFERROR(VLOOKUP($Z186,Lookup!$A$1:$P$20,13,FALSE),"")</f>
        <v>Yes</v>
      </c>
      <c r="AM186" s="133">
        <f>IFERROR(VLOOKUP($Z186,Lookup!$A$1:$P$20,14,FALSE),"")</f>
        <v>0</v>
      </c>
      <c r="AN186" s="133">
        <f>IFERROR(VLOOKUP($Z186,Lookup!$A$1:$P$20,15,FALSE),"")</f>
        <v>0</v>
      </c>
      <c r="AO186" s="133">
        <f>IFERROR(VLOOKUP($Z186,Lookup!$A$1:$P$20,16,FALSE),"")</f>
        <v>0</v>
      </c>
      <c r="AP186" s="133">
        <f>IFERROR(VLOOKUP($Z186,'Lookup 2024'!$A$2:$R$9,17,FALSE),"")</f>
        <v>2</v>
      </c>
      <c r="AQ186" s="129"/>
      <c r="AR186" s="129"/>
      <c r="AS186" s="135"/>
      <c r="AT186" s="135"/>
      <c r="AU186" s="136">
        <f t="shared" si="28"/>
        <v>0</v>
      </c>
      <c r="AV186" s="137" t="s">
        <v>997</v>
      </c>
      <c r="AW186" s="133"/>
      <c r="AX186" s="129"/>
      <c r="AY186" s="129"/>
      <c r="AZ186" s="147"/>
      <c r="BA186" s="135"/>
      <c r="BB186" s="135"/>
      <c r="BC186" s="135"/>
      <c r="BD186" s="135"/>
      <c r="BE186" s="135"/>
      <c r="BF186" s="135"/>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row>
    <row r="187" spans="1:78" ht="39.75" customHeight="1">
      <c r="A187" s="126"/>
      <c r="B187" s="128" t="s">
        <v>1656</v>
      </c>
      <c r="C187" s="128" t="s">
        <v>1657</v>
      </c>
      <c r="D187" s="128" t="s">
        <v>37</v>
      </c>
      <c r="E187" s="129" t="s">
        <v>40</v>
      </c>
      <c r="F187" s="129">
        <v>78270</v>
      </c>
      <c r="G187" s="129" t="s">
        <v>1658</v>
      </c>
      <c r="H187" s="130" t="s">
        <v>1659</v>
      </c>
      <c r="I187" s="129"/>
      <c r="J187" s="131"/>
      <c r="K187" s="129"/>
      <c r="L187" s="94"/>
      <c r="M187" s="94"/>
      <c r="N187" s="94"/>
      <c r="O187" s="94"/>
      <c r="P187" s="94"/>
      <c r="Q187" s="94"/>
      <c r="R187" s="94"/>
      <c r="S187" s="94"/>
      <c r="T187" s="98">
        <f t="shared" si="3"/>
        <v>0</v>
      </c>
      <c r="U187" s="129" t="str">
        <f t="shared" si="4"/>
        <v/>
      </c>
      <c r="V187" s="98"/>
      <c r="W187" s="129" t="str">
        <f t="shared" si="5"/>
        <v/>
      </c>
      <c r="X187" s="94"/>
      <c r="Y187" s="132"/>
      <c r="Z187" s="133" t="str">
        <f t="shared" si="6"/>
        <v/>
      </c>
      <c r="AA187" s="133" t="str">
        <f>IFERROR(VLOOKUP($Z187,'Lookup 2024'!$A$2:$R$9,2,FALSE),"")</f>
        <v/>
      </c>
      <c r="AB187" s="133"/>
      <c r="AC187" s="134"/>
      <c r="AD187" s="133" t="str">
        <f>IFERROR(VLOOKUP($Z187,'Lookup 2024'!$A$2:$R$9,7,FALSE),"")</f>
        <v/>
      </c>
      <c r="AE187" s="133"/>
      <c r="AF187" s="133" t="str">
        <f>IFERROR(VLOOKUP($Z187,'Lookup 2024'!$A$2:$R$9,8,FALSE),"")</f>
        <v/>
      </c>
      <c r="AG187" s="133" t="str">
        <f>IFERROR(VLOOKUP($Z187,'Lookup 2024'!$A$2:$R$9,9,FALSE),"")</f>
        <v/>
      </c>
      <c r="AH187" s="133"/>
      <c r="AI187" s="133" t="str">
        <f>IFERROR(VLOOKUP($Z187,'Lookup 2024'!$A$2:$R$9,10,FALSE),"")</f>
        <v/>
      </c>
      <c r="AJ187" s="133" t="str">
        <f>IFERROR(VLOOKUP($Z187,Lookup!$A$1:$P$20,11,FALSE),"")</f>
        <v/>
      </c>
      <c r="AK187" s="133"/>
      <c r="AL187" s="133" t="str">
        <f>IFERROR(VLOOKUP($Z187,Lookup!$A$1:$P$20,13,FALSE),"")</f>
        <v/>
      </c>
      <c r="AM187" s="133" t="str">
        <f>IFERROR(VLOOKUP($Z187,Lookup!$A$1:$P$20,14,FALSE),"")</f>
        <v/>
      </c>
      <c r="AN187" s="133" t="str">
        <f>IFERROR(VLOOKUP($Z187,Lookup!$A$1:$P$20,15,FALSE),"")</f>
        <v/>
      </c>
      <c r="AO187" s="133" t="str">
        <f>IFERROR(VLOOKUP($Z187,Lookup!$A$1:$P$20,16,FALSE),"")</f>
        <v/>
      </c>
      <c r="AP187" s="133" t="str">
        <f>IFERROR(VLOOKUP($Z187,'Lookup 2024'!$A$2:$R$9,17,FALSE),"")</f>
        <v/>
      </c>
      <c r="AQ187" s="129"/>
      <c r="AR187" s="129"/>
      <c r="AS187" s="135"/>
      <c r="AT187" s="135"/>
      <c r="AU187" s="136">
        <f t="shared" si="28"/>
        <v>0</v>
      </c>
      <c r="AV187" s="137" t="s">
        <v>1004</v>
      </c>
      <c r="AW187" s="133"/>
      <c r="AX187" s="129"/>
      <c r="AY187" s="129"/>
      <c r="AZ187" s="147"/>
      <c r="BA187" s="129"/>
      <c r="BB187" s="129"/>
      <c r="BC187" s="135"/>
      <c r="BD187" s="135"/>
      <c r="BE187" s="135"/>
      <c r="BF187" s="135"/>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row>
    <row r="188" spans="1:78" ht="39.75" customHeight="1">
      <c r="A188" s="126"/>
      <c r="B188" s="128" t="s">
        <v>1660</v>
      </c>
      <c r="C188" s="128" t="s">
        <v>1661</v>
      </c>
      <c r="D188" s="128" t="s">
        <v>793</v>
      </c>
      <c r="E188" s="129" t="s">
        <v>40</v>
      </c>
      <c r="F188" s="129">
        <v>76063</v>
      </c>
      <c r="G188" s="129"/>
      <c r="H188" s="172"/>
      <c r="I188" s="129"/>
      <c r="J188" s="131"/>
      <c r="K188" s="129"/>
      <c r="L188" s="94"/>
      <c r="M188" s="94"/>
      <c r="N188" s="94"/>
      <c r="O188" s="94"/>
      <c r="P188" s="94"/>
      <c r="Q188" s="94"/>
      <c r="R188" s="94"/>
      <c r="S188" s="94"/>
      <c r="T188" s="98">
        <f t="shared" si="3"/>
        <v>0</v>
      </c>
      <c r="U188" s="129" t="str">
        <f t="shared" si="4"/>
        <v/>
      </c>
      <c r="V188" s="98"/>
      <c r="W188" s="129" t="str">
        <f t="shared" si="5"/>
        <v/>
      </c>
      <c r="X188" s="129"/>
      <c r="Y188" s="132"/>
      <c r="Z188" s="133" t="str">
        <f t="shared" si="6"/>
        <v/>
      </c>
      <c r="AA188" s="133" t="str">
        <f>IFERROR(VLOOKUP($Z188,'Lookup 2024'!$A$2:$R$9,2,FALSE),"")</f>
        <v/>
      </c>
      <c r="AB188" s="133"/>
      <c r="AC188" s="134"/>
      <c r="AD188" s="133" t="str">
        <f>IFERROR(VLOOKUP($Z188,'Lookup 2024'!$A$2:$R$9,7,FALSE),"")</f>
        <v/>
      </c>
      <c r="AE188" s="133"/>
      <c r="AF188" s="133" t="str">
        <f>IFERROR(VLOOKUP($Z188,'Lookup 2024'!$A$2:$R$9,8,FALSE),"")</f>
        <v/>
      </c>
      <c r="AG188" s="133" t="str">
        <f>IFERROR(VLOOKUP($Z188,'Lookup 2024'!$A$2:$R$9,9,FALSE),"")</f>
        <v/>
      </c>
      <c r="AH188" s="133"/>
      <c r="AI188" s="133" t="str">
        <f>IFERROR(VLOOKUP($Z188,'Lookup 2024'!$A$2:$R$9,10,FALSE),"")</f>
        <v/>
      </c>
      <c r="AJ188" s="133" t="str">
        <f>IFERROR(VLOOKUP($Z188,Lookup!$A$1:$P$20,11,FALSE),"")</f>
        <v/>
      </c>
      <c r="AK188" s="133"/>
      <c r="AL188" s="133" t="str">
        <f>IFERROR(VLOOKUP($Z188,Lookup!$A$1:$P$20,13,FALSE),"")</f>
        <v/>
      </c>
      <c r="AM188" s="133" t="str">
        <f>IFERROR(VLOOKUP($Z188,Lookup!$A$1:$P$20,14,FALSE),"")</f>
        <v/>
      </c>
      <c r="AN188" s="133" t="str">
        <f>IFERROR(VLOOKUP($Z188,Lookup!$A$1:$P$20,15,FALSE),"")</f>
        <v/>
      </c>
      <c r="AO188" s="133" t="str">
        <f>IFERROR(VLOOKUP($Z188,Lookup!$A$1:$P$20,16,FALSE),"")</f>
        <v/>
      </c>
      <c r="AP188" s="133" t="str">
        <f>IFERROR(VLOOKUP($Z188,'Lookup 2024'!$A$2:$R$9,17,FALSE),"")</f>
        <v/>
      </c>
      <c r="AQ188" s="129"/>
      <c r="AR188" s="129"/>
      <c r="AS188" s="135"/>
      <c r="AT188" s="135"/>
      <c r="AU188" s="85"/>
      <c r="AV188" s="137"/>
      <c r="AW188" s="138"/>
      <c r="AX188" s="135"/>
      <c r="AY188" s="135"/>
      <c r="AZ188" s="135"/>
      <c r="BA188" s="135"/>
      <c r="BB188" s="135"/>
      <c r="BC188" s="135"/>
      <c r="BD188" s="135"/>
      <c r="BE188" s="135"/>
      <c r="BF188" s="135"/>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row>
    <row r="189" spans="1:78" ht="39.75" customHeight="1">
      <c r="A189" s="126"/>
      <c r="B189" s="128" t="s">
        <v>1662</v>
      </c>
      <c r="C189" s="128" t="s">
        <v>1663</v>
      </c>
      <c r="D189" s="128" t="s">
        <v>1664</v>
      </c>
      <c r="E189" s="129" t="s">
        <v>40</v>
      </c>
      <c r="F189" s="129">
        <v>78023</v>
      </c>
      <c r="G189" s="129" t="s">
        <v>1665</v>
      </c>
      <c r="H189" s="130" t="s">
        <v>1666</v>
      </c>
      <c r="I189" s="130"/>
      <c r="J189" s="131"/>
      <c r="K189" s="129"/>
      <c r="L189" s="94"/>
      <c r="M189" s="94"/>
      <c r="N189" s="94"/>
      <c r="O189" s="94"/>
      <c r="P189" s="94"/>
      <c r="Q189" s="94"/>
      <c r="R189" s="94"/>
      <c r="S189" s="94"/>
      <c r="T189" s="98">
        <f t="shared" si="3"/>
        <v>0</v>
      </c>
      <c r="U189" s="129" t="str">
        <f t="shared" si="4"/>
        <v/>
      </c>
      <c r="V189" s="98"/>
      <c r="W189" s="129" t="str">
        <f t="shared" si="5"/>
        <v/>
      </c>
      <c r="X189" s="94"/>
      <c r="Y189" s="132"/>
      <c r="Z189" s="133" t="str">
        <f t="shared" si="6"/>
        <v/>
      </c>
      <c r="AA189" s="133" t="str">
        <f>IFERROR(VLOOKUP($Z189,'Lookup 2024'!$A$2:$R$9,2,FALSE),"")</f>
        <v/>
      </c>
      <c r="AB189" s="133"/>
      <c r="AC189" s="134"/>
      <c r="AD189" s="133" t="str">
        <f>IFERROR(VLOOKUP($Z189,'Lookup 2024'!$A$2:$R$9,7,FALSE),"")</f>
        <v/>
      </c>
      <c r="AE189" s="133"/>
      <c r="AF189" s="133" t="str">
        <f>IFERROR(VLOOKUP($Z189,'Lookup 2024'!$A$2:$R$9,8,FALSE),"")</f>
        <v/>
      </c>
      <c r="AG189" s="133" t="str">
        <f>IFERROR(VLOOKUP($Z189,'Lookup 2024'!$A$2:$R$9,9,FALSE),"")</f>
        <v/>
      </c>
      <c r="AH189" s="133"/>
      <c r="AI189" s="133" t="str">
        <f>IFERROR(VLOOKUP($Z189,'Lookup 2024'!$A$2:$R$9,10,FALSE),"")</f>
        <v/>
      </c>
      <c r="AJ189" s="133" t="str">
        <f>IFERROR(VLOOKUP($Z189,Lookup!$A$1:$P$20,11,FALSE),"")</f>
        <v/>
      </c>
      <c r="AK189" s="133"/>
      <c r="AL189" s="133" t="str">
        <f>IFERROR(VLOOKUP($Z189,Lookup!$A$1:$P$20,13,FALSE),"")</f>
        <v/>
      </c>
      <c r="AM189" s="133" t="str">
        <f>IFERROR(VLOOKUP($Z189,Lookup!$A$1:$P$20,14,FALSE),"")</f>
        <v/>
      </c>
      <c r="AN189" s="133" t="str">
        <f>IFERROR(VLOOKUP($Z189,Lookup!$A$1:$P$20,15,FALSE),"")</f>
        <v/>
      </c>
      <c r="AO189" s="133" t="str">
        <f>IFERROR(VLOOKUP($Z189,Lookup!$A$1:$P$20,16,FALSE),"")</f>
        <v/>
      </c>
      <c r="AP189" s="133" t="str">
        <f>IFERROR(VLOOKUP($Z189,'Lookup 2024'!$A$2:$R$9,17,FALSE),"")</f>
        <v/>
      </c>
      <c r="AQ189" s="129"/>
      <c r="AR189" s="129"/>
      <c r="AS189" s="135"/>
      <c r="AT189" s="135"/>
      <c r="AU189" s="85"/>
      <c r="AV189" s="137"/>
      <c r="AW189" s="138"/>
      <c r="AX189" s="135"/>
      <c r="AY189" s="135"/>
      <c r="AZ189" s="135"/>
      <c r="BA189" s="135"/>
      <c r="BB189" s="135"/>
      <c r="BC189" s="135"/>
      <c r="BD189" s="135"/>
      <c r="BE189" s="135"/>
      <c r="BF189" s="135"/>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row>
    <row r="190" spans="1:78" ht="39.75" customHeight="1">
      <c r="A190" s="126"/>
      <c r="B190" s="128" t="s">
        <v>1667</v>
      </c>
      <c r="C190" s="128" t="s">
        <v>1668</v>
      </c>
      <c r="D190" s="128" t="s">
        <v>37</v>
      </c>
      <c r="E190" s="129" t="s">
        <v>40</v>
      </c>
      <c r="F190" s="129">
        <v>78247</v>
      </c>
      <c r="G190" s="129"/>
      <c r="H190" s="130"/>
      <c r="I190" s="129" t="s">
        <v>996</v>
      </c>
      <c r="J190" s="131"/>
      <c r="K190" s="129"/>
      <c r="L190" s="94"/>
      <c r="M190" s="94"/>
      <c r="N190" s="94"/>
      <c r="O190" s="94"/>
      <c r="P190" s="94"/>
      <c r="Q190" s="94"/>
      <c r="R190" s="94"/>
      <c r="S190" s="94"/>
      <c r="T190" s="98">
        <f t="shared" si="3"/>
        <v>0</v>
      </c>
      <c r="U190" s="129" t="str">
        <f t="shared" si="4"/>
        <v/>
      </c>
      <c r="V190" s="98"/>
      <c r="W190" s="129" t="str">
        <f t="shared" si="5"/>
        <v/>
      </c>
      <c r="X190" s="129"/>
      <c r="Y190" s="132"/>
      <c r="Z190" s="133" t="str">
        <f t="shared" si="6"/>
        <v/>
      </c>
      <c r="AA190" s="133" t="str">
        <f>IFERROR(VLOOKUP($Z190,'Lookup 2024'!$A$2:$R$9,2,FALSE),"")</f>
        <v/>
      </c>
      <c r="AB190" s="133"/>
      <c r="AC190" s="134"/>
      <c r="AD190" s="133" t="str">
        <f>IFERROR(VLOOKUP($Z190,'Lookup 2024'!$A$2:$R$9,7,FALSE),"")</f>
        <v/>
      </c>
      <c r="AE190" s="133"/>
      <c r="AF190" s="133" t="str">
        <f>IFERROR(VLOOKUP($Z190,'Lookup 2024'!$A$2:$R$9,8,FALSE),"")</f>
        <v/>
      </c>
      <c r="AG190" s="133" t="str">
        <f>IFERROR(VLOOKUP($Z190,'Lookup 2024'!$A$2:$R$9,9,FALSE),"")</f>
        <v/>
      </c>
      <c r="AH190" s="133"/>
      <c r="AI190" s="133" t="str">
        <f>IFERROR(VLOOKUP($Z190,'Lookup 2024'!$A$2:$R$9,10,FALSE),"")</f>
        <v/>
      </c>
      <c r="AJ190" s="133" t="str">
        <f>IFERROR(VLOOKUP($Z190,Lookup!$A$1:$P$20,11,FALSE),"")</f>
        <v/>
      </c>
      <c r="AK190" s="133"/>
      <c r="AL190" s="133" t="str">
        <f>IFERROR(VLOOKUP($Z190,Lookup!$A$1:$P$20,13,FALSE),"")</f>
        <v/>
      </c>
      <c r="AM190" s="133" t="str">
        <f>IFERROR(VLOOKUP($Z190,Lookup!$A$1:$P$20,14,FALSE),"")</f>
        <v/>
      </c>
      <c r="AN190" s="133" t="str">
        <f>IFERROR(VLOOKUP($Z190,Lookup!$A$1:$P$20,15,FALSE),"")</f>
        <v/>
      </c>
      <c r="AO190" s="133" t="str">
        <f>IFERROR(VLOOKUP($Z190,Lookup!$A$1:$P$20,16,FALSE),"")</f>
        <v/>
      </c>
      <c r="AP190" s="133" t="str">
        <f>IFERROR(VLOOKUP($Z190,'Lookup 2024'!$A$2:$R$9,17,FALSE),"")</f>
        <v/>
      </c>
      <c r="AQ190" s="129"/>
      <c r="AR190" s="129"/>
      <c r="AS190" s="135"/>
      <c r="AT190" s="135"/>
      <c r="AU190" s="85"/>
      <c r="AV190" s="137"/>
      <c r="AW190" s="133"/>
      <c r="AX190" s="129"/>
      <c r="AY190" s="129"/>
      <c r="AZ190" s="147"/>
      <c r="BA190" s="129"/>
      <c r="BB190" s="129"/>
      <c r="BC190" s="135"/>
      <c r="BD190" s="135"/>
      <c r="BE190" s="135"/>
      <c r="BF190" s="135"/>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row>
    <row r="191" spans="1:78" ht="39.75" customHeight="1">
      <c r="A191" s="126"/>
      <c r="B191" s="128" t="s">
        <v>1669</v>
      </c>
      <c r="C191" s="128" t="s">
        <v>1670</v>
      </c>
      <c r="D191" s="128" t="s">
        <v>1671</v>
      </c>
      <c r="E191" s="129" t="s">
        <v>40</v>
      </c>
      <c r="F191" s="129">
        <v>78072</v>
      </c>
      <c r="G191" s="129" t="s">
        <v>1672</v>
      </c>
      <c r="H191" s="130" t="s">
        <v>1673</v>
      </c>
      <c r="I191" s="129"/>
      <c r="J191" s="154"/>
      <c r="K191" s="129"/>
      <c r="L191" s="94"/>
      <c r="M191" s="94"/>
      <c r="N191" s="94"/>
      <c r="O191" s="94"/>
      <c r="P191" s="94"/>
      <c r="Q191" s="94"/>
      <c r="R191" s="94"/>
      <c r="S191" s="94"/>
      <c r="T191" s="98">
        <f t="shared" si="3"/>
        <v>0</v>
      </c>
      <c r="U191" s="129" t="str">
        <f t="shared" si="4"/>
        <v/>
      </c>
      <c r="V191" s="98"/>
      <c r="W191" s="129" t="str">
        <f t="shared" si="5"/>
        <v/>
      </c>
      <c r="X191" s="94"/>
      <c r="Y191" s="132"/>
      <c r="Z191" s="133" t="str">
        <f t="shared" si="6"/>
        <v/>
      </c>
      <c r="AA191" s="133" t="str">
        <f>IFERROR(VLOOKUP($Z191,'Lookup 2024'!$A$2:$R$9,2,FALSE),"")</f>
        <v/>
      </c>
      <c r="AB191" s="133"/>
      <c r="AC191" s="134"/>
      <c r="AD191" s="133" t="str">
        <f>IFERROR(VLOOKUP($Z191,'Lookup 2024'!$A$2:$R$9,7,FALSE),"")</f>
        <v/>
      </c>
      <c r="AE191" s="133"/>
      <c r="AF191" s="133" t="str">
        <f>IFERROR(VLOOKUP($Z191,'Lookup 2024'!$A$2:$R$9,8,FALSE),"")</f>
        <v/>
      </c>
      <c r="AG191" s="133" t="str">
        <f>IFERROR(VLOOKUP($Z191,'Lookup 2024'!$A$2:$R$9,9,FALSE),"")</f>
        <v/>
      </c>
      <c r="AH191" s="133"/>
      <c r="AI191" s="133" t="str">
        <f>IFERROR(VLOOKUP($Z191,'Lookup 2024'!$A$2:$R$9,10,FALSE),"")</f>
        <v/>
      </c>
      <c r="AJ191" s="133" t="str">
        <f>IFERROR(VLOOKUP($Z191,Lookup!$A$1:$P$20,11,FALSE),"")</f>
        <v/>
      </c>
      <c r="AK191" s="133"/>
      <c r="AL191" s="133" t="str">
        <f>IFERROR(VLOOKUP($Z191,Lookup!$A$1:$P$20,13,FALSE),"")</f>
        <v/>
      </c>
      <c r="AM191" s="133" t="str">
        <f>IFERROR(VLOOKUP($Z191,Lookup!$A$1:$P$20,14,FALSE),"")</f>
        <v/>
      </c>
      <c r="AN191" s="133" t="str">
        <f>IFERROR(VLOOKUP($Z191,Lookup!$A$1:$P$20,15,FALSE),"")</f>
        <v/>
      </c>
      <c r="AO191" s="133" t="str">
        <f>IFERROR(VLOOKUP($Z191,Lookup!$A$1:$P$20,16,FALSE),"")</f>
        <v/>
      </c>
      <c r="AP191" s="133" t="str">
        <f>IFERROR(VLOOKUP($Z191,'Lookup 2024'!$A$2:$R$9,17,FALSE),"")</f>
        <v/>
      </c>
      <c r="AQ191" s="129"/>
      <c r="AR191" s="129"/>
      <c r="AS191" s="135"/>
      <c r="AT191" s="135"/>
      <c r="AU191" s="136">
        <f t="shared" ref="AU191:AU194" si="29">P191</f>
        <v>0</v>
      </c>
      <c r="AV191" s="137" t="s">
        <v>1014</v>
      </c>
      <c r="AW191" s="133"/>
      <c r="AX191" s="129"/>
      <c r="AY191" s="129"/>
      <c r="AZ191" s="129"/>
      <c r="BA191" s="129"/>
      <c r="BB191" s="135"/>
      <c r="BC191" s="135"/>
      <c r="BD191" s="135"/>
      <c r="BE191" s="135"/>
      <c r="BF191" s="135"/>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row>
    <row r="192" spans="1:78" ht="39.75" customHeight="1">
      <c r="A192" s="126"/>
      <c r="B192" s="128" t="s">
        <v>1674</v>
      </c>
      <c r="C192" s="128" t="s">
        <v>1675</v>
      </c>
      <c r="D192" s="128" t="s">
        <v>37</v>
      </c>
      <c r="E192" s="129" t="s">
        <v>40</v>
      </c>
      <c r="F192" s="129">
        <v>78232</v>
      </c>
      <c r="G192" s="129" t="s">
        <v>1676</v>
      </c>
      <c r="H192" s="130" t="s">
        <v>1677</v>
      </c>
      <c r="I192" s="129" t="s">
        <v>1038</v>
      </c>
      <c r="J192" s="131"/>
      <c r="K192" s="129"/>
      <c r="L192" s="94"/>
      <c r="M192" s="94"/>
      <c r="N192" s="94"/>
      <c r="O192" s="94"/>
      <c r="P192" s="94"/>
      <c r="Q192" s="94"/>
      <c r="R192" s="94"/>
      <c r="S192" s="94"/>
      <c r="T192" s="98">
        <f t="shared" si="3"/>
        <v>0</v>
      </c>
      <c r="U192" s="129" t="str">
        <f t="shared" si="4"/>
        <v/>
      </c>
      <c r="V192" s="98"/>
      <c r="W192" s="129" t="str">
        <f t="shared" si="5"/>
        <v/>
      </c>
      <c r="X192" s="94"/>
      <c r="Y192" s="132"/>
      <c r="Z192" s="133" t="str">
        <f t="shared" si="6"/>
        <v/>
      </c>
      <c r="AA192" s="133" t="str">
        <f>IFERROR(VLOOKUP($Z192,'Lookup 2024'!$A$2:$R$9,2,FALSE),"")</f>
        <v/>
      </c>
      <c r="AB192" s="133"/>
      <c r="AC192" s="134"/>
      <c r="AD192" s="133" t="str">
        <f>IFERROR(VLOOKUP($Z192,'Lookup 2024'!$A$2:$R$9,7,FALSE),"")</f>
        <v/>
      </c>
      <c r="AE192" s="133"/>
      <c r="AF192" s="133" t="str">
        <f>IFERROR(VLOOKUP($Z192,'Lookup 2024'!$A$2:$R$9,8,FALSE),"")</f>
        <v/>
      </c>
      <c r="AG192" s="133" t="str">
        <f>IFERROR(VLOOKUP($Z192,'Lookup 2024'!$A$2:$R$9,9,FALSE),"")</f>
        <v/>
      </c>
      <c r="AH192" s="133"/>
      <c r="AI192" s="133" t="str">
        <f>IFERROR(VLOOKUP($Z192,'Lookup 2024'!$A$2:$R$9,10,FALSE),"")</f>
        <v/>
      </c>
      <c r="AJ192" s="133" t="str">
        <f>IFERROR(VLOOKUP($Z192,Lookup!$A$1:$P$20,11,FALSE),"")</f>
        <v/>
      </c>
      <c r="AK192" s="133"/>
      <c r="AL192" s="133" t="str">
        <f>IFERROR(VLOOKUP($Z192,Lookup!$A$1:$P$20,13,FALSE),"")</f>
        <v/>
      </c>
      <c r="AM192" s="133" t="str">
        <f>IFERROR(VLOOKUP($Z192,Lookup!$A$1:$P$20,14,FALSE),"")</f>
        <v/>
      </c>
      <c r="AN192" s="133" t="str">
        <f>IFERROR(VLOOKUP($Z192,Lookup!$A$1:$P$20,15,FALSE),"")</f>
        <v/>
      </c>
      <c r="AO192" s="133" t="str">
        <f>IFERROR(VLOOKUP($Z192,Lookup!$A$1:$P$20,16,FALSE),"")</f>
        <v/>
      </c>
      <c r="AP192" s="133" t="str">
        <f>IFERROR(VLOOKUP($Z192,'Lookup 2024'!$A$2:$R$9,17,FALSE),"")</f>
        <v/>
      </c>
      <c r="AQ192" s="129"/>
      <c r="AR192" s="129"/>
      <c r="AS192" s="135"/>
      <c r="AT192" s="135"/>
      <c r="AU192" s="136">
        <f t="shared" si="29"/>
        <v>0</v>
      </c>
      <c r="AV192" s="137" t="s">
        <v>1004</v>
      </c>
      <c r="AW192" s="138"/>
      <c r="AX192" s="135"/>
      <c r="AY192" s="135"/>
      <c r="AZ192" s="135"/>
      <c r="BA192" s="135"/>
      <c r="BB192" s="135"/>
      <c r="BC192" s="135"/>
      <c r="BD192" s="135"/>
      <c r="BE192" s="135"/>
      <c r="BF192" s="135"/>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row>
    <row r="193" spans="1:78" ht="39.75" customHeight="1">
      <c r="A193" s="126"/>
      <c r="B193" s="128" t="s">
        <v>1678</v>
      </c>
      <c r="C193" s="128" t="s">
        <v>1679</v>
      </c>
      <c r="D193" s="128" t="s">
        <v>37</v>
      </c>
      <c r="E193" s="129" t="s">
        <v>38</v>
      </c>
      <c r="F193" s="129">
        <v>78216</v>
      </c>
      <c r="G193" s="129" t="s">
        <v>1680</v>
      </c>
      <c r="H193" s="130"/>
      <c r="I193" s="129"/>
      <c r="J193" s="131"/>
      <c r="K193" s="129"/>
      <c r="L193" s="94"/>
      <c r="M193" s="94"/>
      <c r="N193" s="94"/>
      <c r="O193" s="94"/>
      <c r="P193" s="94"/>
      <c r="Q193" s="94"/>
      <c r="R193" s="94"/>
      <c r="S193" s="94"/>
      <c r="T193" s="98">
        <f t="shared" si="3"/>
        <v>0</v>
      </c>
      <c r="U193" s="129" t="str">
        <f t="shared" si="4"/>
        <v/>
      </c>
      <c r="V193" s="98"/>
      <c r="W193" s="129" t="str">
        <f t="shared" si="5"/>
        <v/>
      </c>
      <c r="X193" s="94"/>
      <c r="Y193" s="132"/>
      <c r="Z193" s="133" t="str">
        <f t="shared" si="6"/>
        <v/>
      </c>
      <c r="AA193" s="133" t="str">
        <f>IFERROR(VLOOKUP($Z193,'Lookup 2024'!$A$2:$R$9,2,FALSE),"")</f>
        <v/>
      </c>
      <c r="AB193" s="133"/>
      <c r="AC193" s="134"/>
      <c r="AD193" s="133" t="str">
        <f>IFERROR(VLOOKUP($Z193,'Lookup 2024'!$A$2:$R$9,7,FALSE),"")</f>
        <v/>
      </c>
      <c r="AE193" s="133"/>
      <c r="AF193" s="133" t="str">
        <f>IFERROR(VLOOKUP($Z193,'Lookup 2024'!$A$2:$R$9,8,FALSE),"")</f>
        <v/>
      </c>
      <c r="AG193" s="133" t="str">
        <f>IFERROR(VLOOKUP($Z193,'Lookup 2024'!$A$2:$R$9,9,FALSE),"")</f>
        <v/>
      </c>
      <c r="AH193" s="133"/>
      <c r="AI193" s="133" t="str">
        <f>IFERROR(VLOOKUP($Z193,'Lookup 2024'!$A$2:$R$9,10,FALSE),"")</f>
        <v/>
      </c>
      <c r="AJ193" s="133" t="str">
        <f>IFERROR(VLOOKUP($Z193,Lookup!$A$1:$P$20,11,FALSE),"")</f>
        <v/>
      </c>
      <c r="AK193" s="133"/>
      <c r="AL193" s="133" t="str">
        <f>IFERROR(VLOOKUP($Z193,Lookup!$A$1:$P$20,13,FALSE),"")</f>
        <v/>
      </c>
      <c r="AM193" s="133" t="str">
        <f>IFERROR(VLOOKUP($Z193,Lookup!$A$1:$P$20,14,FALSE),"")</f>
        <v/>
      </c>
      <c r="AN193" s="133" t="str">
        <f>IFERROR(VLOOKUP($Z193,Lookup!$A$1:$P$20,15,FALSE),"")</f>
        <v/>
      </c>
      <c r="AO193" s="133" t="str">
        <f>IFERROR(VLOOKUP($Z193,Lookup!$A$1:$P$20,16,FALSE),"")</f>
        <v/>
      </c>
      <c r="AP193" s="133" t="str">
        <f>IFERROR(VLOOKUP($Z193,'Lookup 2024'!$A$2:$R$9,17,FALSE),"")</f>
        <v/>
      </c>
      <c r="AQ193" s="129"/>
      <c r="AR193" s="129"/>
      <c r="AS193" s="135"/>
      <c r="AT193" s="135"/>
      <c r="AU193" s="136">
        <f t="shared" si="29"/>
        <v>0</v>
      </c>
      <c r="AV193" s="137" t="s">
        <v>1014</v>
      </c>
      <c r="AW193" s="138"/>
      <c r="AX193" s="135"/>
      <c r="AY193" s="135"/>
      <c r="AZ193" s="135"/>
      <c r="BA193" s="135"/>
      <c r="BB193" s="135"/>
      <c r="BC193" s="135"/>
      <c r="BD193" s="135"/>
      <c r="BE193" s="135"/>
      <c r="BF193" s="135"/>
      <c r="BG193" s="143"/>
      <c r="BH193" s="143"/>
      <c r="BI193" s="143"/>
      <c r="BJ193" s="143"/>
      <c r="BK193" s="143"/>
      <c r="BL193" s="143"/>
      <c r="BM193" s="143"/>
      <c r="BN193" s="143"/>
      <c r="BO193" s="143"/>
      <c r="BP193" s="143"/>
      <c r="BQ193" s="143"/>
      <c r="BR193" s="143"/>
      <c r="BS193" s="143"/>
      <c r="BT193" s="143"/>
      <c r="BU193" s="143"/>
      <c r="BV193" s="139"/>
      <c r="BW193" s="139"/>
      <c r="BX193" s="139"/>
      <c r="BY193" s="139"/>
      <c r="BZ193" s="139"/>
    </row>
    <row r="194" spans="1:78" ht="39.75" customHeight="1">
      <c r="A194" s="126"/>
      <c r="B194" s="128" t="s">
        <v>1681</v>
      </c>
      <c r="C194" s="128" t="s">
        <v>1682</v>
      </c>
      <c r="D194" s="128" t="s">
        <v>37</v>
      </c>
      <c r="E194" s="129" t="s">
        <v>40</v>
      </c>
      <c r="F194" s="129">
        <v>78232</v>
      </c>
      <c r="G194" s="129" t="s">
        <v>1683</v>
      </c>
      <c r="H194" s="130" t="s">
        <v>1684</v>
      </c>
      <c r="I194" s="129" t="s">
        <v>996</v>
      </c>
      <c r="J194" s="131"/>
      <c r="K194" s="129"/>
      <c r="L194" s="94"/>
      <c r="M194" s="94"/>
      <c r="N194" s="94"/>
      <c r="O194" s="94"/>
      <c r="P194" s="94"/>
      <c r="Q194" s="94"/>
      <c r="R194" s="94"/>
      <c r="S194" s="94"/>
      <c r="T194" s="98">
        <f t="shared" si="3"/>
        <v>0</v>
      </c>
      <c r="U194" s="129" t="str">
        <f t="shared" si="4"/>
        <v/>
      </c>
      <c r="V194" s="98"/>
      <c r="W194" s="129" t="str">
        <f t="shared" si="5"/>
        <v/>
      </c>
      <c r="X194" s="94"/>
      <c r="Y194" s="132"/>
      <c r="Z194" s="133" t="str">
        <f t="shared" si="6"/>
        <v/>
      </c>
      <c r="AA194" s="133" t="str">
        <f>IFERROR(VLOOKUP($Z194,'Lookup 2024'!$A$2:$R$9,2,FALSE),"")</f>
        <v/>
      </c>
      <c r="AB194" s="133"/>
      <c r="AC194" s="134"/>
      <c r="AD194" s="133" t="str">
        <f>IFERROR(VLOOKUP($Z194,'Lookup 2024'!$A$2:$R$9,7,FALSE),"")</f>
        <v/>
      </c>
      <c r="AE194" s="133"/>
      <c r="AF194" s="133" t="str">
        <f>IFERROR(VLOOKUP($Z194,'Lookup 2024'!$A$2:$R$9,8,FALSE),"")</f>
        <v/>
      </c>
      <c r="AG194" s="133" t="str">
        <f>IFERROR(VLOOKUP($Z194,'Lookup 2024'!$A$2:$R$9,9,FALSE),"")</f>
        <v/>
      </c>
      <c r="AH194" s="133"/>
      <c r="AI194" s="133" t="str">
        <f>IFERROR(VLOOKUP($Z194,'Lookup 2024'!$A$2:$R$9,10,FALSE),"")</f>
        <v/>
      </c>
      <c r="AJ194" s="133" t="str">
        <f>IFERROR(VLOOKUP($Z194,Lookup!$A$1:$P$20,11,FALSE),"")</f>
        <v/>
      </c>
      <c r="AK194" s="133"/>
      <c r="AL194" s="133" t="str">
        <f>IFERROR(VLOOKUP($Z194,Lookup!$A$1:$P$20,13,FALSE),"")</f>
        <v/>
      </c>
      <c r="AM194" s="133" t="str">
        <f>IFERROR(VLOOKUP($Z194,Lookup!$A$1:$P$20,14,FALSE),"")</f>
        <v/>
      </c>
      <c r="AN194" s="133" t="str">
        <f>IFERROR(VLOOKUP($Z194,Lookup!$A$1:$P$20,15,FALSE),"")</f>
        <v/>
      </c>
      <c r="AO194" s="133" t="str">
        <f>IFERROR(VLOOKUP($Z194,Lookup!$A$1:$P$20,16,FALSE),"")</f>
        <v/>
      </c>
      <c r="AP194" s="133" t="str">
        <f>IFERROR(VLOOKUP($Z194,'Lookup 2024'!$A$2:$R$9,17,FALSE),"")</f>
        <v/>
      </c>
      <c r="AQ194" s="129"/>
      <c r="AR194" s="129"/>
      <c r="AS194" s="135"/>
      <c r="AT194" s="135"/>
      <c r="AU194" s="136">
        <f t="shared" si="29"/>
        <v>0</v>
      </c>
      <c r="AV194" s="137" t="s">
        <v>1004</v>
      </c>
      <c r="AW194" s="138"/>
      <c r="AX194" s="135"/>
      <c r="AY194" s="135"/>
      <c r="AZ194" s="135"/>
      <c r="BA194" s="135"/>
      <c r="BB194" s="135"/>
      <c r="BC194" s="135"/>
      <c r="BD194" s="135"/>
      <c r="BE194" s="135"/>
      <c r="BF194" s="135"/>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row>
    <row r="195" spans="1:78" ht="39.75" customHeight="1">
      <c r="A195" s="126"/>
      <c r="B195" s="128" t="s">
        <v>1685</v>
      </c>
      <c r="C195" s="128" t="s">
        <v>1686</v>
      </c>
      <c r="D195" s="128" t="s">
        <v>37</v>
      </c>
      <c r="E195" s="129" t="s">
        <v>40</v>
      </c>
      <c r="F195" s="129">
        <v>78216</v>
      </c>
      <c r="G195" s="129" t="s">
        <v>1687</v>
      </c>
      <c r="H195" s="130" t="s">
        <v>1688</v>
      </c>
      <c r="I195" s="129" t="s">
        <v>996</v>
      </c>
      <c r="J195" s="131"/>
      <c r="K195" s="129"/>
      <c r="L195" s="94"/>
      <c r="M195" s="94"/>
      <c r="N195" s="94"/>
      <c r="O195" s="94"/>
      <c r="P195" s="94"/>
      <c r="Q195" s="94"/>
      <c r="R195" s="94"/>
      <c r="S195" s="94"/>
      <c r="T195" s="98">
        <f t="shared" si="3"/>
        <v>0</v>
      </c>
      <c r="U195" s="129" t="str">
        <f t="shared" si="4"/>
        <v/>
      </c>
      <c r="V195" s="98"/>
      <c r="W195" s="129" t="str">
        <f t="shared" si="5"/>
        <v/>
      </c>
      <c r="X195" s="94"/>
      <c r="Y195" s="132"/>
      <c r="Z195" s="133" t="str">
        <f t="shared" si="6"/>
        <v/>
      </c>
      <c r="AA195" s="133" t="str">
        <f>IFERROR(VLOOKUP($Z195,'Lookup 2024'!$A$2:$R$9,2,FALSE),"")</f>
        <v/>
      </c>
      <c r="AB195" s="133"/>
      <c r="AC195" s="133"/>
      <c r="AD195" s="133" t="str">
        <f>IFERROR(VLOOKUP($Z195,'Lookup 2024'!$A$2:$R$9,7,FALSE),"")</f>
        <v/>
      </c>
      <c r="AE195" s="133"/>
      <c r="AF195" s="133" t="str">
        <f>IFERROR(VLOOKUP($Z195,'Lookup 2024'!$A$2:$R$9,8,FALSE),"")</f>
        <v/>
      </c>
      <c r="AG195" s="133" t="str">
        <f>IFERROR(VLOOKUP($Z195,'Lookup 2024'!$A$2:$R$9,9,FALSE),"")</f>
        <v/>
      </c>
      <c r="AH195" s="133"/>
      <c r="AI195" s="133" t="str">
        <f>IFERROR(VLOOKUP($Z195,'Lookup 2024'!$A$2:$R$9,10,FALSE),"")</f>
        <v/>
      </c>
      <c r="AJ195" s="133" t="str">
        <f>IFERROR(VLOOKUP($Z195,Lookup!$A$1:$P$20,11,FALSE),"")</f>
        <v/>
      </c>
      <c r="AK195" s="133"/>
      <c r="AL195" s="133" t="str">
        <f>IFERROR(VLOOKUP($Z195,Lookup!$A$1:$P$20,13,FALSE),"")</f>
        <v/>
      </c>
      <c r="AM195" s="133" t="str">
        <f>IFERROR(VLOOKUP($Z195,Lookup!$A$1:$P$20,14,FALSE),"")</f>
        <v/>
      </c>
      <c r="AN195" s="133" t="str">
        <f>IFERROR(VLOOKUP($Z195,Lookup!$A$1:$P$20,15,FALSE),"")</f>
        <v/>
      </c>
      <c r="AO195" s="133" t="str">
        <f>IFERROR(VLOOKUP($Z195,Lookup!$A$1:$P$20,16,FALSE),"")</f>
        <v/>
      </c>
      <c r="AP195" s="133" t="str">
        <f>IFERROR(VLOOKUP($Z195,'Lookup 2024'!$A$2:$R$9,17,FALSE),"")</f>
        <v/>
      </c>
      <c r="AQ195" s="129"/>
      <c r="AR195" s="129"/>
      <c r="AS195" s="135"/>
      <c r="AT195" s="135"/>
      <c r="AU195" s="136"/>
      <c r="AV195" s="137"/>
      <c r="AW195" s="138"/>
      <c r="AX195" s="135"/>
      <c r="AY195" s="135"/>
      <c r="AZ195" s="135"/>
      <c r="BA195" s="135"/>
      <c r="BB195" s="135"/>
      <c r="BC195" s="135"/>
      <c r="BD195" s="135"/>
      <c r="BE195" s="135"/>
      <c r="BF195" s="135"/>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row>
    <row r="196" spans="1:78" ht="39.75" customHeight="1">
      <c r="A196" s="126"/>
      <c r="B196" s="128" t="s">
        <v>1689</v>
      </c>
      <c r="C196" s="128" t="s">
        <v>1690</v>
      </c>
      <c r="D196" s="128" t="s">
        <v>37</v>
      </c>
      <c r="E196" s="129" t="s">
        <v>40</v>
      </c>
      <c r="F196" s="129">
        <v>78213</v>
      </c>
      <c r="G196" s="129" t="s">
        <v>1691</v>
      </c>
      <c r="H196" s="130" t="s">
        <v>1692</v>
      </c>
      <c r="I196" s="129" t="s">
        <v>560</v>
      </c>
      <c r="J196" s="131"/>
      <c r="K196" s="129"/>
      <c r="L196" s="94"/>
      <c r="M196" s="94"/>
      <c r="N196" s="94"/>
      <c r="O196" s="94"/>
      <c r="P196" s="94"/>
      <c r="Q196" s="94"/>
      <c r="R196" s="94"/>
      <c r="S196" s="94"/>
      <c r="T196" s="98">
        <f t="shared" si="3"/>
        <v>0</v>
      </c>
      <c r="U196" s="129" t="str">
        <f t="shared" si="4"/>
        <v/>
      </c>
      <c r="V196" s="98"/>
      <c r="W196" s="129" t="str">
        <f t="shared" si="5"/>
        <v/>
      </c>
      <c r="X196" s="94"/>
      <c r="Y196" s="132"/>
      <c r="Z196" s="133" t="str">
        <f t="shared" si="6"/>
        <v/>
      </c>
      <c r="AA196" s="133" t="str">
        <f>IFERROR(VLOOKUP($Z196,'Lookup 2024'!$A$2:$R$9,2,FALSE),"")</f>
        <v/>
      </c>
      <c r="AB196" s="133"/>
      <c r="AC196" s="134"/>
      <c r="AD196" s="133" t="str">
        <f>IFERROR(VLOOKUP($Z196,'Lookup 2024'!$A$2:$R$9,7,FALSE),"")</f>
        <v/>
      </c>
      <c r="AE196" s="133"/>
      <c r="AF196" s="133" t="str">
        <f>IFERROR(VLOOKUP($Z196,'Lookup 2024'!$A$2:$R$9,8,FALSE),"")</f>
        <v/>
      </c>
      <c r="AG196" s="133" t="str">
        <f>IFERROR(VLOOKUP($Z196,'Lookup 2024'!$A$2:$R$9,9,FALSE),"")</f>
        <v/>
      </c>
      <c r="AH196" s="133"/>
      <c r="AI196" s="133" t="str">
        <f>IFERROR(VLOOKUP($Z196,'Lookup 2024'!$A$2:$R$9,10,FALSE),"")</f>
        <v/>
      </c>
      <c r="AJ196" s="133" t="str">
        <f>IFERROR(VLOOKUP($Z196,Lookup!$A$1:$P$20,11,FALSE),"")</f>
        <v/>
      </c>
      <c r="AK196" s="133"/>
      <c r="AL196" s="133" t="str">
        <f>IFERROR(VLOOKUP($Z196,Lookup!$A$1:$P$20,13,FALSE),"")</f>
        <v/>
      </c>
      <c r="AM196" s="133" t="str">
        <f>IFERROR(VLOOKUP($Z196,Lookup!$A$1:$P$20,14,FALSE),"")</f>
        <v/>
      </c>
      <c r="AN196" s="133" t="str">
        <f>IFERROR(VLOOKUP($Z196,Lookup!$A$1:$P$20,15,FALSE),"")</f>
        <v/>
      </c>
      <c r="AO196" s="133" t="str">
        <f>IFERROR(VLOOKUP($Z196,Lookup!$A$1:$P$20,16,FALSE),"")</f>
        <v/>
      </c>
      <c r="AP196" s="133" t="str">
        <f>IFERROR(VLOOKUP($Z196,'Lookup 2024'!$A$2:$R$9,17,FALSE),"")</f>
        <v/>
      </c>
      <c r="AQ196" s="129"/>
      <c r="AR196" s="129"/>
      <c r="AS196" s="135"/>
      <c r="AT196" s="135"/>
      <c r="AU196" s="136">
        <f t="shared" ref="AU196:AU199" si="30">P196</f>
        <v>0</v>
      </c>
      <c r="AV196" s="137" t="s">
        <v>1014</v>
      </c>
      <c r="AW196" s="138"/>
      <c r="AX196" s="135"/>
      <c r="AY196" s="135"/>
      <c r="AZ196" s="135"/>
      <c r="BA196" s="135"/>
      <c r="BB196" s="135"/>
      <c r="BC196" s="135"/>
      <c r="BD196" s="135"/>
      <c r="BE196" s="135">
        <v>1</v>
      </c>
      <c r="BF196" s="135"/>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row>
    <row r="197" spans="1:78" ht="39.75" customHeight="1">
      <c r="A197" s="126"/>
      <c r="B197" s="128" t="s">
        <v>1693</v>
      </c>
      <c r="C197" s="128" t="s">
        <v>1694</v>
      </c>
      <c r="D197" s="128" t="s">
        <v>37</v>
      </c>
      <c r="E197" s="129" t="s">
        <v>40</v>
      </c>
      <c r="F197" s="129">
        <v>78254</v>
      </c>
      <c r="G197" s="129" t="s">
        <v>1695</v>
      </c>
      <c r="H197" s="130"/>
      <c r="I197" s="129" t="s">
        <v>1696</v>
      </c>
      <c r="J197" s="131"/>
      <c r="K197" s="129"/>
      <c r="L197" s="94"/>
      <c r="M197" s="94"/>
      <c r="N197" s="94"/>
      <c r="O197" s="94"/>
      <c r="P197" s="94"/>
      <c r="Q197" s="94"/>
      <c r="R197" s="94"/>
      <c r="S197" s="94"/>
      <c r="T197" s="98">
        <f t="shared" si="3"/>
        <v>0</v>
      </c>
      <c r="U197" s="129" t="str">
        <f t="shared" si="4"/>
        <v/>
      </c>
      <c r="V197" s="98"/>
      <c r="W197" s="129" t="str">
        <f t="shared" si="5"/>
        <v/>
      </c>
      <c r="X197" s="94"/>
      <c r="Y197" s="132"/>
      <c r="Z197" s="133" t="str">
        <f t="shared" si="6"/>
        <v/>
      </c>
      <c r="AA197" s="133" t="str">
        <f>IFERROR(VLOOKUP($Z197,'Lookup 2024'!$A$2:$R$9,2,FALSE),"")</f>
        <v/>
      </c>
      <c r="AB197" s="133"/>
      <c r="AC197" s="134"/>
      <c r="AD197" s="133" t="str">
        <f>IFERROR(VLOOKUP($Z197,'Lookup 2024'!$A$2:$R$9,7,FALSE),"")</f>
        <v/>
      </c>
      <c r="AE197" s="133"/>
      <c r="AF197" s="133" t="str">
        <f>IFERROR(VLOOKUP($Z197,'Lookup 2024'!$A$2:$R$9,8,FALSE),"")</f>
        <v/>
      </c>
      <c r="AG197" s="133" t="str">
        <f>IFERROR(VLOOKUP($Z197,'Lookup 2024'!$A$2:$R$9,9,FALSE),"")</f>
        <v/>
      </c>
      <c r="AH197" s="133"/>
      <c r="AI197" s="133" t="str">
        <f>IFERROR(VLOOKUP($Z197,'Lookup 2024'!$A$2:$R$9,10,FALSE),"")</f>
        <v/>
      </c>
      <c r="AJ197" s="133" t="str">
        <f>IFERROR(VLOOKUP($Z197,Lookup!$A$1:$P$20,11,FALSE),"")</f>
        <v/>
      </c>
      <c r="AK197" s="133"/>
      <c r="AL197" s="133" t="str">
        <f>IFERROR(VLOOKUP($Z197,Lookup!$A$1:$P$20,13,FALSE),"")</f>
        <v/>
      </c>
      <c r="AM197" s="133" t="str">
        <f>IFERROR(VLOOKUP($Z197,Lookup!$A$1:$P$20,14,FALSE),"")</f>
        <v/>
      </c>
      <c r="AN197" s="133" t="str">
        <f>IFERROR(VLOOKUP($Z197,Lookup!$A$1:$P$20,15,FALSE),"")</f>
        <v/>
      </c>
      <c r="AO197" s="133" t="str">
        <f>IFERROR(VLOOKUP($Z197,Lookup!$A$1:$P$20,16,FALSE),"")</f>
        <v/>
      </c>
      <c r="AP197" s="133" t="str">
        <f>IFERROR(VLOOKUP($Z197,'Lookup 2024'!$A$2:$R$9,17,FALSE),"")</f>
        <v/>
      </c>
      <c r="AQ197" s="129"/>
      <c r="AR197" s="129"/>
      <c r="AS197" s="135"/>
      <c r="AT197" s="135"/>
      <c r="AU197" s="136">
        <f t="shared" si="30"/>
        <v>0</v>
      </c>
      <c r="AV197" s="137" t="s">
        <v>1004</v>
      </c>
      <c r="AW197" s="133"/>
      <c r="AX197" s="129"/>
      <c r="AY197" s="129"/>
      <c r="AZ197" s="147"/>
      <c r="BA197" s="129"/>
      <c r="BB197" s="129"/>
      <c r="BC197" s="135"/>
      <c r="BD197" s="135"/>
      <c r="BE197" s="135"/>
      <c r="BF197" s="135"/>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row>
    <row r="198" spans="1:78" ht="39.75" customHeight="1">
      <c r="A198" s="126"/>
      <c r="B198" s="128" t="s">
        <v>1697</v>
      </c>
      <c r="C198" s="128" t="s">
        <v>1698</v>
      </c>
      <c r="D198" s="128" t="s">
        <v>158</v>
      </c>
      <c r="E198" s="129" t="s">
        <v>40</v>
      </c>
      <c r="F198" s="129">
        <v>78056</v>
      </c>
      <c r="G198" s="129">
        <v>2102688884</v>
      </c>
      <c r="H198" s="130" t="s">
        <v>1699</v>
      </c>
      <c r="I198" s="129" t="s">
        <v>1700</v>
      </c>
      <c r="J198" s="131"/>
      <c r="K198" s="129"/>
      <c r="L198" s="94"/>
      <c r="M198" s="94"/>
      <c r="N198" s="94"/>
      <c r="O198" s="94"/>
      <c r="P198" s="94"/>
      <c r="Q198" s="94"/>
      <c r="R198" s="94"/>
      <c r="S198" s="94"/>
      <c r="T198" s="98">
        <f t="shared" si="3"/>
        <v>0</v>
      </c>
      <c r="U198" s="129" t="str">
        <f t="shared" si="4"/>
        <v/>
      </c>
      <c r="V198" s="98"/>
      <c r="W198" s="129" t="str">
        <f t="shared" si="5"/>
        <v/>
      </c>
      <c r="X198" s="94"/>
      <c r="Y198" s="132"/>
      <c r="Z198" s="133" t="str">
        <f t="shared" si="6"/>
        <v/>
      </c>
      <c r="AA198" s="133" t="str">
        <f>IFERROR(VLOOKUP($Z198,'Lookup 2024'!$A$2:$R$9,2,FALSE),"")</f>
        <v/>
      </c>
      <c r="AB198" s="133"/>
      <c r="AC198" s="134"/>
      <c r="AD198" s="133" t="str">
        <f>IFERROR(VLOOKUP($Z198,'Lookup 2024'!$A$2:$R$9,7,FALSE),"")</f>
        <v/>
      </c>
      <c r="AE198" s="133"/>
      <c r="AF198" s="133" t="str">
        <f>IFERROR(VLOOKUP($Z198,'Lookup 2024'!$A$2:$R$9,8,FALSE),"")</f>
        <v/>
      </c>
      <c r="AG198" s="133" t="str">
        <f>IFERROR(VLOOKUP($Z198,'Lookup 2024'!$A$2:$R$9,9,FALSE),"")</f>
        <v/>
      </c>
      <c r="AH198" s="133"/>
      <c r="AI198" s="133" t="str">
        <f>IFERROR(VLOOKUP($Z198,'Lookup 2024'!$A$2:$R$9,10,FALSE),"")</f>
        <v/>
      </c>
      <c r="AJ198" s="133" t="str">
        <f>IFERROR(VLOOKUP($Z198,Lookup!$A$1:$P$20,11,FALSE),"")</f>
        <v/>
      </c>
      <c r="AK198" s="133"/>
      <c r="AL198" s="133" t="str">
        <f>IFERROR(VLOOKUP($Z198,Lookup!$A$1:$P$20,13,FALSE),"")</f>
        <v/>
      </c>
      <c r="AM198" s="133" t="str">
        <f>IFERROR(VLOOKUP($Z198,Lookup!$A$1:$P$20,14,FALSE),"")</f>
        <v/>
      </c>
      <c r="AN198" s="133" t="str">
        <f>IFERROR(VLOOKUP($Z198,Lookup!$A$1:$P$20,15,FALSE),"")</f>
        <v/>
      </c>
      <c r="AO198" s="133" t="str">
        <f>IFERROR(VLOOKUP($Z198,Lookup!$A$1:$P$20,16,FALSE),"")</f>
        <v/>
      </c>
      <c r="AP198" s="133" t="str">
        <f>IFERROR(VLOOKUP($Z198,'Lookup 2024'!$A$2:$R$9,17,FALSE),"")</f>
        <v/>
      </c>
      <c r="AQ198" s="129"/>
      <c r="AR198" s="129"/>
      <c r="AS198" s="135"/>
      <c r="AT198" s="135"/>
      <c r="AU198" s="136">
        <f t="shared" si="30"/>
        <v>0</v>
      </c>
      <c r="AV198" s="137" t="s">
        <v>1004</v>
      </c>
      <c r="AW198" s="133"/>
      <c r="AX198" s="129"/>
      <c r="AY198" s="129"/>
      <c r="AZ198" s="147"/>
      <c r="BA198" s="129"/>
      <c r="BB198" s="129"/>
      <c r="BC198" s="135"/>
      <c r="BD198" s="135"/>
      <c r="BE198" s="135"/>
      <c r="BF198" s="135"/>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row>
    <row r="199" spans="1:78" ht="39.75" customHeight="1">
      <c r="A199" s="126"/>
      <c r="B199" s="128" t="s">
        <v>1701</v>
      </c>
      <c r="C199" s="128" t="s">
        <v>1702</v>
      </c>
      <c r="D199" s="128" t="s">
        <v>158</v>
      </c>
      <c r="E199" s="129" t="s">
        <v>40</v>
      </c>
      <c r="F199" s="129">
        <v>78056</v>
      </c>
      <c r="G199" s="129" t="s">
        <v>1703</v>
      </c>
      <c r="H199" s="130" t="s">
        <v>1704</v>
      </c>
      <c r="I199" s="129" t="s">
        <v>1705</v>
      </c>
      <c r="J199" s="131"/>
      <c r="K199" s="129"/>
      <c r="L199" s="94"/>
      <c r="M199" s="94"/>
      <c r="N199" s="94"/>
      <c r="O199" s="94"/>
      <c r="P199" s="94"/>
      <c r="Q199" s="94"/>
      <c r="R199" s="94"/>
      <c r="S199" s="94"/>
      <c r="T199" s="98">
        <f t="shared" si="3"/>
        <v>0</v>
      </c>
      <c r="U199" s="129" t="str">
        <f t="shared" si="4"/>
        <v/>
      </c>
      <c r="V199" s="98"/>
      <c r="W199" s="129" t="str">
        <f t="shared" si="5"/>
        <v/>
      </c>
      <c r="X199" s="94"/>
      <c r="Y199" s="132"/>
      <c r="Z199" s="133" t="str">
        <f t="shared" si="6"/>
        <v/>
      </c>
      <c r="AA199" s="133" t="str">
        <f>IFERROR(VLOOKUP($Z199,'Lookup 2024'!$A$2:$R$9,2,FALSE),"")</f>
        <v/>
      </c>
      <c r="AB199" s="133"/>
      <c r="AC199" s="134"/>
      <c r="AD199" s="133" t="str">
        <f>IFERROR(VLOOKUP($Z199,'Lookup 2024'!$A$2:$R$9,7,FALSE),"")</f>
        <v/>
      </c>
      <c r="AE199" s="133"/>
      <c r="AF199" s="133" t="str">
        <f>IFERROR(VLOOKUP($Z199,'Lookup 2024'!$A$2:$R$9,8,FALSE),"")</f>
        <v/>
      </c>
      <c r="AG199" s="133" t="str">
        <f>IFERROR(VLOOKUP($Z199,'Lookup 2024'!$A$2:$R$9,9,FALSE),"")</f>
        <v/>
      </c>
      <c r="AH199" s="133"/>
      <c r="AI199" s="133" t="str">
        <f>IFERROR(VLOOKUP($Z199,'Lookup 2024'!$A$2:$R$9,10,FALSE),"")</f>
        <v/>
      </c>
      <c r="AJ199" s="133" t="str">
        <f>IFERROR(VLOOKUP($Z199,Lookup!$A$1:$P$20,11,FALSE),"")</f>
        <v/>
      </c>
      <c r="AK199" s="133"/>
      <c r="AL199" s="133" t="str">
        <f>IFERROR(VLOOKUP($Z199,Lookup!$A$1:$P$20,13,FALSE),"")</f>
        <v/>
      </c>
      <c r="AM199" s="133" t="str">
        <f>IFERROR(VLOOKUP($Z199,Lookup!$A$1:$P$20,14,FALSE),"")</f>
        <v/>
      </c>
      <c r="AN199" s="133" t="str">
        <f>IFERROR(VLOOKUP($Z199,Lookup!$A$1:$P$20,15,FALSE),"")</f>
        <v/>
      </c>
      <c r="AO199" s="133" t="str">
        <f>IFERROR(VLOOKUP($Z199,Lookup!$A$1:$P$20,16,FALSE),"")</f>
        <v/>
      </c>
      <c r="AP199" s="133" t="str">
        <f>IFERROR(VLOOKUP($Z199,'Lookup 2024'!$A$2:$R$9,17,FALSE),"")</f>
        <v/>
      </c>
      <c r="AQ199" s="129"/>
      <c r="AR199" s="129"/>
      <c r="AS199" s="135"/>
      <c r="AT199" s="135"/>
      <c r="AU199" s="136">
        <f t="shared" si="30"/>
        <v>0</v>
      </c>
      <c r="AV199" s="137" t="s">
        <v>1004</v>
      </c>
      <c r="AW199" s="133"/>
      <c r="AX199" s="129"/>
      <c r="AY199" s="129"/>
      <c r="AZ199" s="147"/>
      <c r="BA199" s="129"/>
      <c r="BB199" s="129"/>
      <c r="BC199" s="135"/>
      <c r="BD199" s="135"/>
      <c r="BE199" s="135"/>
      <c r="BF199" s="135"/>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row>
    <row r="200" spans="1:78" ht="39.75" customHeight="1">
      <c r="A200" s="126"/>
      <c r="B200" s="128" t="s">
        <v>1706</v>
      </c>
      <c r="C200" s="128" t="s">
        <v>1707</v>
      </c>
      <c r="D200" s="128" t="s">
        <v>37</v>
      </c>
      <c r="E200" s="129" t="s">
        <v>1708</v>
      </c>
      <c r="F200" s="129">
        <v>78222</v>
      </c>
      <c r="G200" s="129" t="s">
        <v>1709</v>
      </c>
      <c r="H200" s="130" t="s">
        <v>1099</v>
      </c>
      <c r="I200" s="129"/>
      <c r="J200" s="131"/>
      <c r="K200" s="129"/>
      <c r="L200" s="94"/>
      <c r="M200" s="94"/>
      <c r="N200" s="94"/>
      <c r="O200" s="94"/>
      <c r="P200" s="94"/>
      <c r="Q200" s="94"/>
      <c r="R200" s="94"/>
      <c r="S200" s="94"/>
      <c r="T200" s="98">
        <f t="shared" si="3"/>
        <v>0</v>
      </c>
      <c r="U200" s="129" t="str">
        <f t="shared" si="4"/>
        <v/>
      </c>
      <c r="V200" s="98"/>
      <c r="W200" s="129" t="str">
        <f t="shared" si="5"/>
        <v/>
      </c>
      <c r="X200" s="129"/>
      <c r="Y200" s="132"/>
      <c r="Z200" s="133" t="str">
        <f t="shared" si="6"/>
        <v/>
      </c>
      <c r="AA200" s="133" t="str">
        <f>IFERROR(VLOOKUP($Z200,'Lookup 2024'!$A$2:$R$9,2,FALSE),"")</f>
        <v/>
      </c>
      <c r="AB200" s="133"/>
      <c r="AC200" s="134"/>
      <c r="AD200" s="133" t="str">
        <f>IFERROR(VLOOKUP($Z200,'Lookup 2024'!$A$2:$R$9,7,FALSE),"")</f>
        <v/>
      </c>
      <c r="AE200" s="133"/>
      <c r="AF200" s="133" t="str">
        <f>IFERROR(VLOOKUP($Z200,'Lookup 2024'!$A$2:$R$9,8,FALSE),"")</f>
        <v/>
      </c>
      <c r="AG200" s="133" t="str">
        <f>IFERROR(VLOOKUP($Z200,'Lookup 2024'!$A$2:$R$9,9,FALSE),"")</f>
        <v/>
      </c>
      <c r="AH200" s="133"/>
      <c r="AI200" s="133" t="str">
        <f>IFERROR(VLOOKUP($Z200,'Lookup 2024'!$A$2:$R$9,10,FALSE),"")</f>
        <v/>
      </c>
      <c r="AJ200" s="133" t="str">
        <f>IFERROR(VLOOKUP($Z200,Lookup!$A$1:$P$20,11,FALSE),"")</f>
        <v/>
      </c>
      <c r="AK200" s="133"/>
      <c r="AL200" s="133" t="str">
        <f>IFERROR(VLOOKUP($Z200,Lookup!$A$1:$P$20,13,FALSE),"")</f>
        <v/>
      </c>
      <c r="AM200" s="133" t="str">
        <f>IFERROR(VLOOKUP($Z200,Lookup!$A$1:$P$20,14,FALSE),"")</f>
        <v/>
      </c>
      <c r="AN200" s="133" t="str">
        <f>IFERROR(VLOOKUP($Z200,Lookup!$A$1:$P$20,15,FALSE),"")</f>
        <v/>
      </c>
      <c r="AO200" s="133" t="str">
        <f>IFERROR(VLOOKUP($Z200,Lookup!$A$1:$P$20,16,FALSE),"")</f>
        <v/>
      </c>
      <c r="AP200" s="133" t="str">
        <f>IFERROR(VLOOKUP($Z200,'Lookup 2024'!$A$2:$R$9,17,FALSE),"")</f>
        <v/>
      </c>
      <c r="AQ200" s="129"/>
      <c r="AR200" s="129"/>
      <c r="AS200" s="135"/>
      <c r="AT200" s="135"/>
      <c r="AU200" s="85"/>
      <c r="AV200" s="137"/>
      <c r="AW200" s="138"/>
      <c r="AX200" s="135"/>
      <c r="AY200" s="135"/>
      <c r="AZ200" s="135"/>
      <c r="BA200" s="135"/>
      <c r="BB200" s="135"/>
      <c r="BC200" s="135"/>
      <c r="BD200" s="135"/>
      <c r="BE200" s="135"/>
      <c r="BF200" s="135"/>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row>
    <row r="201" spans="1:78" ht="39.75" customHeight="1">
      <c r="A201" s="126"/>
      <c r="B201" s="128" t="s">
        <v>1710</v>
      </c>
      <c r="C201" s="173" t="s">
        <v>1372</v>
      </c>
      <c r="D201" s="173" t="s">
        <v>37</v>
      </c>
      <c r="E201" s="173" t="s">
        <v>40</v>
      </c>
      <c r="F201" s="146">
        <v>78228</v>
      </c>
      <c r="G201" s="129" t="s">
        <v>1373</v>
      </c>
      <c r="H201" s="130" t="s">
        <v>1711</v>
      </c>
      <c r="I201" s="129" t="s">
        <v>996</v>
      </c>
      <c r="J201" s="131"/>
      <c r="K201" s="129"/>
      <c r="L201" s="94"/>
      <c r="M201" s="94"/>
      <c r="N201" s="94"/>
      <c r="O201" s="94"/>
      <c r="P201" s="94"/>
      <c r="Q201" s="94"/>
      <c r="R201" s="94"/>
      <c r="S201" s="94"/>
      <c r="T201" s="98">
        <f t="shared" si="3"/>
        <v>0</v>
      </c>
      <c r="U201" s="129" t="str">
        <f t="shared" si="4"/>
        <v/>
      </c>
      <c r="V201" s="98"/>
      <c r="W201" s="129" t="str">
        <f t="shared" si="5"/>
        <v/>
      </c>
      <c r="X201" s="94"/>
      <c r="Y201" s="132"/>
      <c r="Z201" s="133" t="str">
        <f t="shared" si="6"/>
        <v/>
      </c>
      <c r="AA201" s="133" t="str">
        <f>IFERROR(VLOOKUP($Z201,'Lookup 2024'!$A$2:$R$9,2,FALSE),"")</f>
        <v/>
      </c>
      <c r="AB201" s="133"/>
      <c r="AC201" s="134"/>
      <c r="AD201" s="133" t="str">
        <f>IFERROR(VLOOKUP($Z201,'Lookup 2024'!$A$2:$R$9,7,FALSE),"")</f>
        <v/>
      </c>
      <c r="AE201" s="133"/>
      <c r="AF201" s="133" t="str">
        <f>IFERROR(VLOOKUP($Z201,'Lookup 2024'!$A$2:$R$9,8,FALSE),"")</f>
        <v/>
      </c>
      <c r="AG201" s="133" t="str">
        <f>IFERROR(VLOOKUP($Z201,'Lookup 2024'!$A$2:$R$9,9,FALSE),"")</f>
        <v/>
      </c>
      <c r="AH201" s="133"/>
      <c r="AI201" s="133" t="str">
        <f>IFERROR(VLOOKUP($Z201,'Lookup 2024'!$A$2:$R$9,10,FALSE),"")</f>
        <v/>
      </c>
      <c r="AJ201" s="133" t="str">
        <f>IFERROR(VLOOKUP($Z201,Lookup!$A$1:$P$20,11,FALSE),"")</f>
        <v/>
      </c>
      <c r="AK201" s="133"/>
      <c r="AL201" s="133" t="str">
        <f>IFERROR(VLOOKUP($Z201,Lookup!$A$1:$P$20,13,FALSE),"")</f>
        <v/>
      </c>
      <c r="AM201" s="133" t="str">
        <f>IFERROR(VLOOKUP($Z201,Lookup!$A$1:$P$20,14,FALSE),"")</f>
        <v/>
      </c>
      <c r="AN201" s="133" t="str">
        <f>IFERROR(VLOOKUP($Z201,Lookup!$A$1:$P$20,15,FALSE),"")</f>
        <v/>
      </c>
      <c r="AO201" s="133" t="str">
        <f>IFERROR(VLOOKUP($Z201,Lookup!$A$1:$P$20,16,FALSE),"")</f>
        <v/>
      </c>
      <c r="AP201" s="133" t="str">
        <f>IFERROR(VLOOKUP($Z201,'Lookup 2024'!$A$2:$R$9,17,FALSE),"")</f>
        <v/>
      </c>
      <c r="AQ201" s="129"/>
      <c r="AR201" s="129"/>
      <c r="AS201" s="135"/>
      <c r="AT201" s="135"/>
      <c r="AU201" s="136">
        <f t="shared" ref="AU201:AU204" si="31">P201</f>
        <v>0</v>
      </c>
      <c r="AV201" s="137" t="s">
        <v>997</v>
      </c>
      <c r="AW201" s="138"/>
      <c r="AX201" s="135"/>
      <c r="AY201" s="135"/>
      <c r="AZ201" s="135"/>
      <c r="BA201" s="135"/>
      <c r="BB201" s="135"/>
      <c r="BC201" s="135"/>
      <c r="BD201" s="135"/>
      <c r="BE201" s="135">
        <v>3</v>
      </c>
      <c r="BF201" s="135"/>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row>
    <row r="202" spans="1:78" ht="39.75" customHeight="1">
      <c r="A202" s="126"/>
      <c r="B202" s="128" t="s">
        <v>1712</v>
      </c>
      <c r="C202" s="128" t="s">
        <v>1713</v>
      </c>
      <c r="D202" s="128" t="s">
        <v>37</v>
      </c>
      <c r="E202" s="129" t="s">
        <v>40</v>
      </c>
      <c r="F202" s="129">
        <v>78233</v>
      </c>
      <c r="G202" s="129" t="s">
        <v>1714</v>
      </c>
      <c r="H202" s="130" t="s">
        <v>1715</v>
      </c>
      <c r="I202" s="129" t="s">
        <v>1716</v>
      </c>
      <c r="J202" s="131"/>
      <c r="K202" s="129"/>
      <c r="L202" s="94"/>
      <c r="M202" s="94"/>
      <c r="N202" s="94"/>
      <c r="O202" s="94"/>
      <c r="P202" s="94"/>
      <c r="Q202" s="94"/>
      <c r="R202" s="94"/>
      <c r="S202" s="94"/>
      <c r="T202" s="98">
        <f t="shared" si="3"/>
        <v>0</v>
      </c>
      <c r="U202" s="129" t="str">
        <f t="shared" si="4"/>
        <v/>
      </c>
      <c r="V202" s="98"/>
      <c r="W202" s="129" t="str">
        <f t="shared" si="5"/>
        <v/>
      </c>
      <c r="X202" s="94"/>
      <c r="Y202" s="132"/>
      <c r="Z202" s="133" t="str">
        <f t="shared" si="6"/>
        <v/>
      </c>
      <c r="AA202" s="133" t="str">
        <f>IFERROR(VLOOKUP($Z202,'Lookup 2024'!$A$2:$R$9,2,FALSE),"")</f>
        <v/>
      </c>
      <c r="AB202" s="133"/>
      <c r="AC202" s="134"/>
      <c r="AD202" s="133" t="str">
        <f>IFERROR(VLOOKUP($Z202,'Lookup 2024'!$A$2:$R$9,7,FALSE),"")</f>
        <v/>
      </c>
      <c r="AE202" s="133"/>
      <c r="AF202" s="133" t="str">
        <f>IFERROR(VLOOKUP($Z202,'Lookup 2024'!$A$2:$R$9,8,FALSE),"")</f>
        <v/>
      </c>
      <c r="AG202" s="133" t="str">
        <f>IFERROR(VLOOKUP($Z202,'Lookup 2024'!$A$2:$R$9,9,FALSE),"")</f>
        <v/>
      </c>
      <c r="AH202" s="133"/>
      <c r="AI202" s="133" t="str">
        <f>IFERROR(VLOOKUP($Z202,'Lookup 2024'!$A$2:$R$9,10,FALSE),"")</f>
        <v/>
      </c>
      <c r="AJ202" s="133" t="str">
        <f>IFERROR(VLOOKUP($Z202,Lookup!$A$1:$P$20,11,FALSE),"")</f>
        <v/>
      </c>
      <c r="AK202" s="133"/>
      <c r="AL202" s="133" t="str">
        <f>IFERROR(VLOOKUP($Z202,Lookup!$A$1:$P$20,13,FALSE),"")</f>
        <v/>
      </c>
      <c r="AM202" s="133" t="str">
        <f>IFERROR(VLOOKUP($Z202,Lookup!$A$1:$P$20,14,FALSE),"")</f>
        <v/>
      </c>
      <c r="AN202" s="133" t="str">
        <f>IFERROR(VLOOKUP($Z202,Lookup!$A$1:$P$20,15,FALSE),"")</f>
        <v/>
      </c>
      <c r="AO202" s="133" t="str">
        <f>IFERROR(VLOOKUP($Z202,Lookup!$A$1:$P$20,16,FALSE),"")</f>
        <v/>
      </c>
      <c r="AP202" s="133" t="str">
        <f>IFERROR(VLOOKUP($Z202,'Lookup 2024'!$A$2:$R$9,17,FALSE),"")</f>
        <v/>
      </c>
      <c r="AQ202" s="129"/>
      <c r="AR202" s="129"/>
      <c r="AS202" s="135"/>
      <c r="AT202" s="135"/>
      <c r="AU202" s="136">
        <f t="shared" si="31"/>
        <v>0</v>
      </c>
      <c r="AV202" s="137" t="s">
        <v>997</v>
      </c>
      <c r="AW202" s="138"/>
      <c r="AX202" s="135"/>
      <c r="AY202" s="135"/>
      <c r="AZ202" s="135"/>
      <c r="BA202" s="135"/>
      <c r="BB202" s="135"/>
      <c r="BC202" s="135"/>
      <c r="BD202" s="135"/>
      <c r="BE202" s="135">
        <v>2</v>
      </c>
      <c r="BF202" s="135"/>
      <c r="BG202" s="139"/>
      <c r="BH202" s="139"/>
      <c r="BI202" s="139"/>
      <c r="BJ202" s="139"/>
      <c r="BK202" s="139"/>
      <c r="BL202" s="139"/>
      <c r="BM202" s="139"/>
      <c r="BN202" s="139"/>
      <c r="BO202" s="139"/>
      <c r="BP202" s="139"/>
      <c r="BQ202" s="139"/>
      <c r="BR202" s="139"/>
      <c r="BS202" s="139"/>
      <c r="BT202" s="139"/>
      <c r="BU202" s="139"/>
      <c r="BV202" s="143"/>
      <c r="BW202" s="143"/>
      <c r="BX202" s="143"/>
      <c r="BY202" s="143"/>
      <c r="BZ202" s="143"/>
    </row>
    <row r="203" spans="1:78" ht="39.75" customHeight="1">
      <c r="A203" s="126"/>
      <c r="B203" s="128" t="s">
        <v>1717</v>
      </c>
      <c r="C203" s="128" t="s">
        <v>1718</v>
      </c>
      <c r="D203" s="128" t="s">
        <v>137</v>
      </c>
      <c r="E203" s="129" t="s">
        <v>40</v>
      </c>
      <c r="F203" s="129">
        <v>78624</v>
      </c>
      <c r="G203" s="129" t="s">
        <v>1719</v>
      </c>
      <c r="H203" s="130" t="s">
        <v>1720</v>
      </c>
      <c r="I203" s="129" t="s">
        <v>488</v>
      </c>
      <c r="J203" s="131"/>
      <c r="K203" s="129"/>
      <c r="L203" s="94"/>
      <c r="M203" s="94"/>
      <c r="N203" s="94"/>
      <c r="O203" s="94"/>
      <c r="P203" s="94"/>
      <c r="Q203" s="94"/>
      <c r="R203" s="94"/>
      <c r="S203" s="94"/>
      <c r="T203" s="98">
        <f t="shared" si="3"/>
        <v>0</v>
      </c>
      <c r="U203" s="129" t="str">
        <f t="shared" si="4"/>
        <v/>
      </c>
      <c r="V203" s="98"/>
      <c r="W203" s="129" t="str">
        <f t="shared" si="5"/>
        <v/>
      </c>
      <c r="X203" s="94"/>
      <c r="Y203" s="132"/>
      <c r="Z203" s="133" t="str">
        <f t="shared" si="6"/>
        <v/>
      </c>
      <c r="AA203" s="133" t="str">
        <f>IFERROR(VLOOKUP($Z203,'Lookup 2024'!$A$2:$R$9,2,FALSE),"")</f>
        <v/>
      </c>
      <c r="AB203" s="133"/>
      <c r="AC203" s="134"/>
      <c r="AD203" s="133" t="str">
        <f>IFERROR(VLOOKUP($Z203,'Lookup 2024'!$A$2:$R$9,7,FALSE),"")</f>
        <v/>
      </c>
      <c r="AE203" s="133"/>
      <c r="AF203" s="133" t="str">
        <f>IFERROR(VLOOKUP($Z203,'Lookup 2024'!$A$2:$R$9,8,FALSE),"")</f>
        <v/>
      </c>
      <c r="AG203" s="133" t="str">
        <f>IFERROR(VLOOKUP($Z203,'Lookup 2024'!$A$2:$R$9,9,FALSE),"")</f>
        <v/>
      </c>
      <c r="AH203" s="133"/>
      <c r="AI203" s="133" t="str">
        <f>IFERROR(VLOOKUP($Z203,'Lookup 2024'!$A$2:$R$9,10,FALSE),"")</f>
        <v/>
      </c>
      <c r="AJ203" s="133" t="str">
        <f>IFERROR(VLOOKUP($Z203,Lookup!$A$1:$P$20,11,FALSE),"")</f>
        <v/>
      </c>
      <c r="AK203" s="133"/>
      <c r="AL203" s="133" t="str">
        <f>IFERROR(VLOOKUP($Z203,Lookup!$A$1:$P$20,13,FALSE),"")</f>
        <v/>
      </c>
      <c r="AM203" s="133" t="str">
        <f>IFERROR(VLOOKUP($Z203,Lookup!$A$1:$P$20,14,FALSE),"")</f>
        <v/>
      </c>
      <c r="AN203" s="133" t="str">
        <f>IFERROR(VLOOKUP($Z203,Lookup!$A$1:$P$20,15,FALSE),"")</f>
        <v/>
      </c>
      <c r="AO203" s="133" t="str">
        <f>IFERROR(VLOOKUP($Z203,Lookup!$A$1:$P$20,16,FALSE),"")</f>
        <v/>
      </c>
      <c r="AP203" s="133" t="str">
        <f>IFERROR(VLOOKUP($Z203,'Lookup 2024'!$A$2:$R$9,17,FALSE),"")</f>
        <v/>
      </c>
      <c r="AQ203" s="129"/>
      <c r="AR203" s="129"/>
      <c r="AS203" s="135"/>
      <c r="AT203" s="135"/>
      <c r="AU203" s="136">
        <f t="shared" si="31"/>
        <v>0</v>
      </c>
      <c r="AV203" s="137" t="s">
        <v>1014</v>
      </c>
      <c r="AW203" s="138"/>
      <c r="AX203" s="135"/>
      <c r="AY203" s="135"/>
      <c r="AZ203" s="135"/>
      <c r="BA203" s="135"/>
      <c r="BB203" s="135"/>
      <c r="BC203" s="135"/>
      <c r="BD203" s="135"/>
      <c r="BE203" s="135"/>
      <c r="BF203" s="135"/>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row>
    <row r="204" spans="1:78" ht="39.75" customHeight="1">
      <c r="A204" s="126"/>
      <c r="B204" s="128" t="s">
        <v>1721</v>
      </c>
      <c r="C204" s="128" t="s">
        <v>1722</v>
      </c>
      <c r="D204" s="128" t="s">
        <v>160</v>
      </c>
      <c r="E204" s="129" t="s">
        <v>40</v>
      </c>
      <c r="F204" s="129">
        <v>78959</v>
      </c>
      <c r="G204" s="129" t="s">
        <v>1723</v>
      </c>
      <c r="H204" s="130" t="s">
        <v>1724</v>
      </c>
      <c r="I204" s="129" t="s">
        <v>469</v>
      </c>
      <c r="J204" s="131"/>
      <c r="K204" s="129"/>
      <c r="L204" s="94"/>
      <c r="M204" s="94"/>
      <c r="N204" s="94"/>
      <c r="O204" s="94"/>
      <c r="P204" s="94"/>
      <c r="Q204" s="94"/>
      <c r="R204" s="94"/>
      <c r="S204" s="94"/>
      <c r="T204" s="98">
        <f t="shared" si="3"/>
        <v>0</v>
      </c>
      <c r="U204" s="129" t="str">
        <f t="shared" si="4"/>
        <v/>
      </c>
      <c r="V204" s="98"/>
      <c r="W204" s="129" t="str">
        <f t="shared" si="5"/>
        <v/>
      </c>
      <c r="X204" s="94"/>
      <c r="Y204" s="132"/>
      <c r="Z204" s="133" t="str">
        <f t="shared" si="6"/>
        <v/>
      </c>
      <c r="AA204" s="133" t="str">
        <f>IFERROR(VLOOKUP($Z204,'Lookup 2024'!$A$2:$R$9,2,FALSE),"")</f>
        <v/>
      </c>
      <c r="AB204" s="133"/>
      <c r="AC204" s="133"/>
      <c r="AD204" s="133" t="str">
        <f>IFERROR(VLOOKUP($Z204,'Lookup 2024'!$A$2:$R$9,7,FALSE),"")</f>
        <v/>
      </c>
      <c r="AE204" s="133"/>
      <c r="AF204" s="133" t="str">
        <f>IFERROR(VLOOKUP($Z204,'Lookup 2024'!$A$2:$R$9,8,FALSE),"")</f>
        <v/>
      </c>
      <c r="AG204" s="133" t="str">
        <f>IFERROR(VLOOKUP($Z204,'Lookup 2024'!$A$2:$R$9,9,FALSE),"")</f>
        <v/>
      </c>
      <c r="AH204" s="133"/>
      <c r="AI204" s="133" t="str">
        <f>IFERROR(VLOOKUP($Z204,'Lookup 2024'!$A$2:$R$9,10,FALSE),"")</f>
        <v/>
      </c>
      <c r="AJ204" s="133" t="str">
        <f>IFERROR(VLOOKUP($Z204,Lookup!$A$1:$P$20,11,FALSE),"")</f>
        <v/>
      </c>
      <c r="AK204" s="133"/>
      <c r="AL204" s="133" t="str">
        <f>IFERROR(VLOOKUP($Z204,Lookup!$A$1:$P$20,13,FALSE),"")</f>
        <v/>
      </c>
      <c r="AM204" s="133" t="str">
        <f>IFERROR(VLOOKUP($Z204,Lookup!$A$1:$P$20,14,FALSE),"")</f>
        <v/>
      </c>
      <c r="AN204" s="133" t="str">
        <f>IFERROR(VLOOKUP($Z204,Lookup!$A$1:$P$20,15,FALSE),"")</f>
        <v/>
      </c>
      <c r="AO204" s="133" t="str">
        <f>IFERROR(VLOOKUP($Z204,Lookup!$A$1:$P$20,16,FALSE),"")</f>
        <v/>
      </c>
      <c r="AP204" s="133" t="str">
        <f>IFERROR(VLOOKUP($Z204,'Lookup 2024'!$A$2:$R$9,17,FALSE),"")</f>
        <v/>
      </c>
      <c r="AQ204" s="129"/>
      <c r="AR204" s="129"/>
      <c r="AS204" s="135"/>
      <c r="AT204" s="135"/>
      <c r="AU204" s="136">
        <f t="shared" si="31"/>
        <v>0</v>
      </c>
      <c r="AV204" s="137" t="s">
        <v>1725</v>
      </c>
      <c r="AW204" s="138"/>
      <c r="AX204" s="135"/>
      <c r="AY204" s="135"/>
      <c r="AZ204" s="135"/>
      <c r="BA204" s="135"/>
      <c r="BB204" s="135"/>
      <c r="BC204" s="135"/>
      <c r="BD204" s="135"/>
      <c r="BE204" s="135">
        <v>2</v>
      </c>
      <c r="BF204" s="135"/>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row>
    <row r="205" spans="1:78" ht="39.75" customHeight="1">
      <c r="A205" s="126"/>
      <c r="B205" s="128" t="s">
        <v>1726</v>
      </c>
      <c r="C205" s="128" t="s">
        <v>1727</v>
      </c>
      <c r="D205" s="128" t="s">
        <v>150</v>
      </c>
      <c r="E205" s="129" t="s">
        <v>40</v>
      </c>
      <c r="F205" s="129">
        <v>78861</v>
      </c>
      <c r="G205" s="129" t="s">
        <v>1728</v>
      </c>
      <c r="H205" s="130" t="s">
        <v>1729</v>
      </c>
      <c r="I205" s="129"/>
      <c r="J205" s="131"/>
      <c r="K205" s="129"/>
      <c r="L205" s="94"/>
      <c r="M205" s="94"/>
      <c r="N205" s="145"/>
      <c r="O205" s="94"/>
      <c r="P205" s="94"/>
      <c r="Q205" s="94"/>
      <c r="R205" s="94"/>
      <c r="S205" s="94"/>
      <c r="T205" s="98">
        <f t="shared" si="3"/>
        <v>0</v>
      </c>
      <c r="U205" s="129" t="str">
        <f t="shared" si="4"/>
        <v/>
      </c>
      <c r="V205" s="98"/>
      <c r="W205" s="129" t="str">
        <f t="shared" si="5"/>
        <v/>
      </c>
      <c r="X205" s="129"/>
      <c r="Y205" s="132"/>
      <c r="Z205" s="133" t="str">
        <f t="shared" si="6"/>
        <v/>
      </c>
      <c r="AA205" s="133" t="str">
        <f>IFERROR(VLOOKUP($Z205,'Lookup 2024'!$A$2:$R$9,2,FALSE),"")</f>
        <v/>
      </c>
      <c r="AB205" s="133"/>
      <c r="AC205" s="134"/>
      <c r="AD205" s="133" t="str">
        <f>IFERROR(VLOOKUP($Z205,'Lookup 2024'!$A$2:$R$9,7,FALSE),"")</f>
        <v/>
      </c>
      <c r="AE205" s="133"/>
      <c r="AF205" s="133" t="str">
        <f>IFERROR(VLOOKUP($Z205,'Lookup 2024'!$A$2:$R$9,8,FALSE),"")</f>
        <v/>
      </c>
      <c r="AG205" s="133" t="str">
        <f>IFERROR(VLOOKUP($Z205,'Lookup 2024'!$A$2:$R$9,9,FALSE),"")</f>
        <v/>
      </c>
      <c r="AH205" s="133"/>
      <c r="AI205" s="133" t="str">
        <f>IFERROR(VLOOKUP($Z205,'Lookup 2024'!$A$2:$R$9,10,FALSE),"")</f>
        <v/>
      </c>
      <c r="AJ205" s="133" t="str">
        <f>IFERROR(VLOOKUP($Z205,Lookup!$A$1:$P$20,11,FALSE),"")</f>
        <v/>
      </c>
      <c r="AK205" s="133"/>
      <c r="AL205" s="133" t="str">
        <f>IFERROR(VLOOKUP($Z205,Lookup!$A$1:$P$20,13,FALSE),"")</f>
        <v/>
      </c>
      <c r="AM205" s="133" t="str">
        <f>IFERROR(VLOOKUP($Z205,Lookup!$A$1:$P$20,14,FALSE),"")</f>
        <v/>
      </c>
      <c r="AN205" s="133" t="str">
        <f>IFERROR(VLOOKUP($Z205,Lookup!$A$1:$P$20,15,FALSE),"")</f>
        <v/>
      </c>
      <c r="AO205" s="133" t="str">
        <f>IFERROR(VLOOKUP($Z205,Lookup!$A$1:$P$20,16,FALSE),"")</f>
        <v/>
      </c>
      <c r="AP205" s="133" t="str">
        <f>IFERROR(VLOOKUP($Z205,'Lookup 2024'!$A$2:$R$9,17,FALSE),"")</f>
        <v/>
      </c>
      <c r="AQ205" s="129"/>
      <c r="AR205" s="129"/>
      <c r="AS205" s="135"/>
      <c r="AT205" s="135"/>
      <c r="AU205" s="85"/>
      <c r="AV205" s="137"/>
      <c r="AW205" s="138"/>
      <c r="AX205" s="135"/>
      <c r="AY205" s="135"/>
      <c r="AZ205" s="135"/>
      <c r="BA205" s="135"/>
      <c r="BB205" s="135"/>
      <c r="BC205" s="135"/>
      <c r="BD205" s="135"/>
      <c r="BE205" s="135"/>
      <c r="BF205" s="135"/>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row>
    <row r="206" spans="1:78" ht="39.75" customHeight="1">
      <c r="A206" s="126"/>
      <c r="B206" s="128" t="s">
        <v>1730</v>
      </c>
      <c r="C206" s="128" t="s">
        <v>1731</v>
      </c>
      <c r="D206" s="128" t="s">
        <v>37</v>
      </c>
      <c r="E206" s="129" t="s">
        <v>40</v>
      </c>
      <c r="F206" s="129">
        <v>78253</v>
      </c>
      <c r="G206" s="129"/>
      <c r="H206" s="130" t="s">
        <v>1732</v>
      </c>
      <c r="I206" s="129" t="s">
        <v>996</v>
      </c>
      <c r="J206" s="131"/>
      <c r="K206" s="129"/>
      <c r="L206" s="94"/>
      <c r="M206" s="94"/>
      <c r="N206" s="94"/>
      <c r="O206" s="94"/>
      <c r="P206" s="94"/>
      <c r="Q206" s="94"/>
      <c r="R206" s="94"/>
      <c r="S206" s="94"/>
      <c r="T206" s="98">
        <f t="shared" si="3"/>
        <v>0</v>
      </c>
      <c r="U206" s="129" t="str">
        <f t="shared" si="4"/>
        <v/>
      </c>
      <c r="V206" s="98"/>
      <c r="W206" s="129" t="str">
        <f t="shared" si="5"/>
        <v/>
      </c>
      <c r="X206" s="94"/>
      <c r="Y206" s="132"/>
      <c r="Z206" s="133" t="str">
        <f t="shared" si="6"/>
        <v/>
      </c>
      <c r="AA206" s="133" t="str">
        <f>IFERROR(VLOOKUP($Z206,'Lookup 2024'!$A$2:$R$9,2,FALSE),"")</f>
        <v/>
      </c>
      <c r="AB206" s="133"/>
      <c r="AC206" s="134"/>
      <c r="AD206" s="133" t="str">
        <f>IFERROR(VLOOKUP($Z206,'Lookup 2024'!$A$2:$R$9,7,FALSE),"")</f>
        <v/>
      </c>
      <c r="AE206" s="133"/>
      <c r="AF206" s="133" t="str">
        <f>IFERROR(VLOOKUP($Z206,'Lookup 2024'!$A$2:$R$9,8,FALSE),"")</f>
        <v/>
      </c>
      <c r="AG206" s="133" t="str">
        <f>IFERROR(VLOOKUP($Z206,'Lookup 2024'!$A$2:$R$9,9,FALSE),"")</f>
        <v/>
      </c>
      <c r="AH206" s="133"/>
      <c r="AI206" s="133" t="str">
        <f>IFERROR(VLOOKUP($Z206,'Lookup 2024'!$A$2:$R$9,10,FALSE),"")</f>
        <v/>
      </c>
      <c r="AJ206" s="133" t="str">
        <f>IFERROR(VLOOKUP($Z206,Lookup!$A$1:$P$20,11,FALSE),"")</f>
        <v/>
      </c>
      <c r="AK206" s="133"/>
      <c r="AL206" s="133" t="str">
        <f>IFERROR(VLOOKUP($Z206,Lookup!$A$1:$P$20,13,FALSE),"")</f>
        <v/>
      </c>
      <c r="AM206" s="133" t="str">
        <f>IFERROR(VLOOKUP($Z206,Lookup!$A$1:$P$20,14,FALSE),"")</f>
        <v/>
      </c>
      <c r="AN206" s="133" t="str">
        <f>IFERROR(VLOOKUP($Z206,Lookup!$A$1:$P$20,15,FALSE),"")</f>
        <v/>
      </c>
      <c r="AO206" s="133" t="str">
        <f>IFERROR(VLOOKUP($Z206,Lookup!$A$1:$P$20,16,FALSE),"")</f>
        <v/>
      </c>
      <c r="AP206" s="133" t="str">
        <f>IFERROR(VLOOKUP($Z206,'Lookup 2024'!$A$2:$R$9,17,FALSE),"")</f>
        <v/>
      </c>
      <c r="AQ206" s="129"/>
      <c r="AR206" s="129"/>
      <c r="AS206" s="135"/>
      <c r="AT206" s="135"/>
      <c r="AU206" s="136">
        <f t="shared" ref="AU206:AU207" si="32">P206</f>
        <v>0</v>
      </c>
      <c r="AV206" s="137" t="s">
        <v>1733</v>
      </c>
      <c r="AW206" s="133"/>
      <c r="AX206" s="129"/>
      <c r="AY206" s="129"/>
      <c r="AZ206" s="147"/>
      <c r="BA206" s="129"/>
      <c r="BB206" s="129"/>
      <c r="BC206" s="135"/>
      <c r="BD206" s="135"/>
      <c r="BE206" s="135"/>
      <c r="BF206" s="135"/>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row>
    <row r="207" spans="1:78" ht="39.75" customHeight="1">
      <c r="A207" s="126"/>
      <c r="B207" s="128" t="s">
        <v>1734</v>
      </c>
      <c r="C207" s="128" t="s">
        <v>1735</v>
      </c>
      <c r="D207" s="128" t="s">
        <v>37</v>
      </c>
      <c r="E207" s="129" t="s">
        <v>40</v>
      </c>
      <c r="F207" s="129">
        <v>78230</v>
      </c>
      <c r="G207" s="129" t="s">
        <v>1736</v>
      </c>
      <c r="H207" s="130" t="s">
        <v>1737</v>
      </c>
      <c r="I207" s="129" t="s">
        <v>1038</v>
      </c>
      <c r="J207" s="131"/>
      <c r="K207" s="129"/>
      <c r="L207" s="94"/>
      <c r="M207" s="94"/>
      <c r="N207" s="94"/>
      <c r="O207" s="94"/>
      <c r="P207" s="94"/>
      <c r="Q207" s="94"/>
      <c r="R207" s="94"/>
      <c r="S207" s="94"/>
      <c r="T207" s="98">
        <f t="shared" si="3"/>
        <v>0</v>
      </c>
      <c r="U207" s="129" t="str">
        <f t="shared" si="4"/>
        <v/>
      </c>
      <c r="V207" s="98"/>
      <c r="W207" s="129" t="str">
        <f t="shared" si="5"/>
        <v/>
      </c>
      <c r="X207" s="94"/>
      <c r="Y207" s="132"/>
      <c r="Z207" s="133" t="str">
        <f t="shared" si="6"/>
        <v/>
      </c>
      <c r="AA207" s="133" t="str">
        <f>IFERROR(VLOOKUP($Z207,'Lookup 2024'!$A$2:$R$9,2,FALSE),"")</f>
        <v/>
      </c>
      <c r="AB207" s="133"/>
      <c r="AC207" s="134"/>
      <c r="AD207" s="133" t="str">
        <f>IFERROR(VLOOKUP($Z207,'Lookup 2024'!$A$2:$R$9,7,FALSE),"")</f>
        <v/>
      </c>
      <c r="AE207" s="133"/>
      <c r="AF207" s="133" t="str">
        <f>IFERROR(VLOOKUP($Z207,'Lookup 2024'!$A$2:$R$9,8,FALSE),"")</f>
        <v/>
      </c>
      <c r="AG207" s="133" t="str">
        <f>IFERROR(VLOOKUP($Z207,'Lookup 2024'!$A$2:$R$9,9,FALSE),"")</f>
        <v/>
      </c>
      <c r="AH207" s="133"/>
      <c r="AI207" s="133" t="str">
        <f>IFERROR(VLOOKUP($Z207,'Lookup 2024'!$A$2:$R$9,10,FALSE),"")</f>
        <v/>
      </c>
      <c r="AJ207" s="133" t="str">
        <f>IFERROR(VLOOKUP($Z207,Lookup!$A$1:$P$20,11,FALSE),"")</f>
        <v/>
      </c>
      <c r="AK207" s="133"/>
      <c r="AL207" s="133" t="str">
        <f>IFERROR(VLOOKUP($Z207,Lookup!$A$1:$P$20,13,FALSE),"")</f>
        <v/>
      </c>
      <c r="AM207" s="133" t="str">
        <f>IFERROR(VLOOKUP($Z207,Lookup!$A$1:$P$20,14,FALSE),"")</f>
        <v/>
      </c>
      <c r="AN207" s="133" t="str">
        <f>IFERROR(VLOOKUP($Z207,Lookup!$A$1:$P$20,15,FALSE),"")</f>
        <v/>
      </c>
      <c r="AO207" s="133" t="str">
        <f>IFERROR(VLOOKUP($Z207,Lookup!$A$1:$P$20,16,FALSE),"")</f>
        <v/>
      </c>
      <c r="AP207" s="133" t="str">
        <f>IFERROR(VLOOKUP($Z207,'Lookup 2024'!$A$2:$R$9,17,FALSE),"")</f>
        <v/>
      </c>
      <c r="AQ207" s="129"/>
      <c r="AR207" s="129"/>
      <c r="AS207" s="135"/>
      <c r="AT207" s="135"/>
      <c r="AU207" s="136">
        <f t="shared" si="32"/>
        <v>0</v>
      </c>
      <c r="AV207" s="137" t="s">
        <v>1004</v>
      </c>
      <c r="AW207" s="138"/>
      <c r="AX207" s="135"/>
      <c r="AY207" s="135"/>
      <c r="AZ207" s="135"/>
      <c r="BA207" s="135"/>
      <c r="BB207" s="135"/>
      <c r="BC207" s="135"/>
      <c r="BD207" s="135"/>
      <c r="BE207" s="135"/>
      <c r="BF207" s="135"/>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row>
    <row r="208" spans="1:78" ht="39.75" customHeight="1">
      <c r="A208" s="126"/>
      <c r="B208" s="128" t="s">
        <v>712</v>
      </c>
      <c r="C208" s="128" t="s">
        <v>1738</v>
      </c>
      <c r="D208" s="128" t="s">
        <v>178</v>
      </c>
      <c r="E208" s="129" t="s">
        <v>40</v>
      </c>
      <c r="F208" s="129">
        <v>78948</v>
      </c>
      <c r="G208" s="129" t="s">
        <v>713</v>
      </c>
      <c r="H208" s="130" t="s">
        <v>714</v>
      </c>
      <c r="I208" s="129" t="s">
        <v>712</v>
      </c>
      <c r="J208" s="131"/>
      <c r="K208" s="129"/>
      <c r="L208" s="94"/>
      <c r="M208" s="94"/>
      <c r="N208" s="145"/>
      <c r="O208" s="94"/>
      <c r="P208" s="94"/>
      <c r="Q208" s="94"/>
      <c r="R208" s="94"/>
      <c r="S208" s="94"/>
      <c r="T208" s="98">
        <f t="shared" si="3"/>
        <v>0</v>
      </c>
      <c r="U208" s="129" t="str">
        <f t="shared" si="4"/>
        <v/>
      </c>
      <c r="V208" s="98"/>
      <c r="W208" s="129" t="str">
        <f t="shared" si="5"/>
        <v/>
      </c>
      <c r="X208" s="129"/>
      <c r="Y208" s="132"/>
      <c r="Z208" s="133" t="str">
        <f t="shared" si="6"/>
        <v/>
      </c>
      <c r="AA208" s="133" t="str">
        <f>IFERROR(VLOOKUP($Z208,'Lookup 2024'!$A$2:$R$9,2,FALSE),"")</f>
        <v/>
      </c>
      <c r="AB208" s="133"/>
      <c r="AC208" s="134"/>
      <c r="AD208" s="133" t="str">
        <f>IFERROR(VLOOKUP($Z208,'Lookup 2024'!$A$2:$R$9,7,FALSE),"")</f>
        <v/>
      </c>
      <c r="AE208" s="133"/>
      <c r="AF208" s="133" t="str">
        <f>IFERROR(VLOOKUP($Z208,'Lookup 2024'!$A$2:$R$9,8,FALSE),"")</f>
        <v/>
      </c>
      <c r="AG208" s="133" t="str">
        <f>IFERROR(VLOOKUP($Z208,'Lookup 2024'!$A$2:$R$9,9,FALSE),"")</f>
        <v/>
      </c>
      <c r="AH208" s="133"/>
      <c r="AI208" s="133" t="str">
        <f>IFERROR(VLOOKUP($Z208,'Lookup 2024'!$A$2:$R$9,10,FALSE),"")</f>
        <v/>
      </c>
      <c r="AJ208" s="133" t="str">
        <f>IFERROR(VLOOKUP($Z208,Lookup!$A$1:$P$20,11,FALSE),"")</f>
        <v/>
      </c>
      <c r="AK208" s="133"/>
      <c r="AL208" s="133" t="str">
        <f>IFERROR(VLOOKUP($Z208,Lookup!$A$1:$P$20,13,FALSE),"")</f>
        <v/>
      </c>
      <c r="AM208" s="133" t="str">
        <f>IFERROR(VLOOKUP($Z208,Lookup!$A$1:$P$20,14,FALSE),"")</f>
        <v/>
      </c>
      <c r="AN208" s="133" t="str">
        <f>IFERROR(VLOOKUP($Z208,Lookup!$A$1:$P$20,15,FALSE),"")</f>
        <v/>
      </c>
      <c r="AO208" s="133" t="str">
        <f>IFERROR(VLOOKUP($Z208,Lookup!$A$1:$P$20,16,FALSE),"")</f>
        <v/>
      </c>
      <c r="AP208" s="133" t="str">
        <f>IFERROR(VLOOKUP($Z208,'Lookup 2024'!$A$2:$R$9,17,FALSE),"")</f>
        <v/>
      </c>
      <c r="AQ208" s="129"/>
      <c r="AR208" s="129"/>
      <c r="AS208" s="135"/>
      <c r="AT208" s="135"/>
      <c r="AU208" s="85"/>
      <c r="AV208" s="137"/>
      <c r="AW208" s="138"/>
      <c r="AX208" s="135"/>
      <c r="AY208" s="135"/>
      <c r="AZ208" s="135"/>
      <c r="BA208" s="135"/>
      <c r="BB208" s="135"/>
      <c r="BC208" s="135"/>
      <c r="BD208" s="135"/>
      <c r="BE208" s="135"/>
      <c r="BF208" s="135"/>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row>
    <row r="209" spans="1:78" ht="39.75" customHeight="1">
      <c r="A209" s="126"/>
      <c r="B209" s="128" t="s">
        <v>1739</v>
      </c>
      <c r="C209" s="128" t="s">
        <v>1740</v>
      </c>
      <c r="D209" s="128" t="s">
        <v>1024</v>
      </c>
      <c r="E209" s="129" t="s">
        <v>38</v>
      </c>
      <c r="F209" s="129">
        <v>78121</v>
      </c>
      <c r="G209" s="129"/>
      <c r="H209" s="130"/>
      <c r="I209" s="129"/>
      <c r="J209" s="131"/>
      <c r="K209" s="129"/>
      <c r="L209" s="94"/>
      <c r="M209" s="94"/>
      <c r="N209" s="94"/>
      <c r="O209" s="94"/>
      <c r="P209" s="94"/>
      <c r="Q209" s="94"/>
      <c r="R209" s="94"/>
      <c r="S209" s="94"/>
      <c r="T209" s="98">
        <f t="shared" si="3"/>
        <v>0</v>
      </c>
      <c r="U209" s="129" t="str">
        <f t="shared" si="4"/>
        <v/>
      </c>
      <c r="V209" s="98"/>
      <c r="W209" s="129" t="str">
        <f t="shared" si="5"/>
        <v/>
      </c>
      <c r="X209" s="94"/>
      <c r="Y209" s="132"/>
      <c r="Z209" s="133" t="str">
        <f t="shared" si="6"/>
        <v/>
      </c>
      <c r="AA209" s="133" t="str">
        <f>IFERROR(VLOOKUP($Z209,'Lookup 2024'!$A$2:$R$9,2,FALSE),"")</f>
        <v/>
      </c>
      <c r="AB209" s="133"/>
      <c r="AC209" s="134"/>
      <c r="AD209" s="133" t="str">
        <f>IFERROR(VLOOKUP($Z209,'Lookup 2024'!$A$2:$R$9,7,FALSE),"")</f>
        <v/>
      </c>
      <c r="AE209" s="133"/>
      <c r="AF209" s="133" t="str">
        <f>IFERROR(VLOOKUP($Z209,'Lookup 2024'!$A$2:$R$9,8,FALSE),"")</f>
        <v/>
      </c>
      <c r="AG209" s="133" t="str">
        <f>IFERROR(VLOOKUP($Z209,'Lookup 2024'!$A$2:$R$9,9,FALSE),"")</f>
        <v/>
      </c>
      <c r="AH209" s="133"/>
      <c r="AI209" s="133" t="str">
        <f>IFERROR(VLOOKUP($Z209,'Lookup 2024'!$A$2:$R$9,10,FALSE),"")</f>
        <v/>
      </c>
      <c r="AJ209" s="133" t="str">
        <f>IFERROR(VLOOKUP($Z209,Lookup!$A$1:$P$20,11,FALSE),"")</f>
        <v/>
      </c>
      <c r="AK209" s="133"/>
      <c r="AL209" s="133" t="str">
        <f>IFERROR(VLOOKUP($Z209,Lookup!$A$1:$P$20,13,FALSE),"")</f>
        <v/>
      </c>
      <c r="AM209" s="133" t="str">
        <f>IFERROR(VLOOKUP($Z209,Lookup!$A$1:$P$20,14,FALSE),"")</f>
        <v/>
      </c>
      <c r="AN209" s="133" t="str">
        <f>IFERROR(VLOOKUP($Z209,Lookup!$A$1:$P$20,15,FALSE),"")</f>
        <v/>
      </c>
      <c r="AO209" s="133" t="str">
        <f>IFERROR(VLOOKUP($Z209,Lookup!$A$1:$P$20,16,FALSE),"")</f>
        <v/>
      </c>
      <c r="AP209" s="133" t="str">
        <f>IFERROR(VLOOKUP($Z209,'Lookup 2024'!$A$2:$R$9,17,FALSE),"")</f>
        <v/>
      </c>
      <c r="AQ209" s="129"/>
      <c r="AR209" s="129"/>
      <c r="AS209" s="135"/>
      <c r="AT209" s="135"/>
      <c r="AU209" s="136">
        <f t="shared" ref="AU209:AU210" si="33">P209</f>
        <v>0</v>
      </c>
      <c r="AV209" s="137" t="s">
        <v>1004</v>
      </c>
      <c r="AW209" s="138"/>
      <c r="AX209" s="135"/>
      <c r="AY209" s="135"/>
      <c r="AZ209" s="135"/>
      <c r="BA209" s="135"/>
      <c r="BB209" s="135"/>
      <c r="BC209" s="135"/>
      <c r="BD209" s="135"/>
      <c r="BE209" s="135"/>
      <c r="BF209" s="135"/>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row>
    <row r="210" spans="1:78" ht="39.75" customHeight="1">
      <c r="A210" s="126"/>
      <c r="B210" s="128" t="s">
        <v>1741</v>
      </c>
      <c r="C210" s="128" t="s">
        <v>1742</v>
      </c>
      <c r="D210" s="128" t="s">
        <v>37</v>
      </c>
      <c r="E210" s="129" t="s">
        <v>40</v>
      </c>
      <c r="F210" s="129">
        <v>78217</v>
      </c>
      <c r="G210" s="129" t="s">
        <v>1743</v>
      </c>
      <c r="H210" s="130" t="s">
        <v>1744</v>
      </c>
      <c r="I210" s="129" t="s">
        <v>1015</v>
      </c>
      <c r="J210" s="131"/>
      <c r="K210" s="129"/>
      <c r="L210" s="94"/>
      <c r="M210" s="94"/>
      <c r="N210" s="94"/>
      <c r="O210" s="94"/>
      <c r="P210" s="94"/>
      <c r="Q210" s="94"/>
      <c r="R210" s="94"/>
      <c r="S210" s="94"/>
      <c r="T210" s="98">
        <f t="shared" si="3"/>
        <v>0</v>
      </c>
      <c r="U210" s="129" t="str">
        <f t="shared" si="4"/>
        <v/>
      </c>
      <c r="V210" s="98"/>
      <c r="W210" s="129" t="str">
        <f t="shared" si="5"/>
        <v/>
      </c>
      <c r="X210" s="94"/>
      <c r="Y210" s="132"/>
      <c r="Z210" s="133" t="str">
        <f t="shared" si="6"/>
        <v/>
      </c>
      <c r="AA210" s="133" t="str">
        <f>IFERROR(VLOOKUP($Z210,'Lookup 2024'!$A$2:$R$9,2,FALSE),"")</f>
        <v/>
      </c>
      <c r="AB210" s="133"/>
      <c r="AC210" s="134"/>
      <c r="AD210" s="133" t="str">
        <f>IFERROR(VLOOKUP($Z210,'Lookup 2024'!$A$2:$R$9,7,FALSE),"")</f>
        <v/>
      </c>
      <c r="AE210" s="133"/>
      <c r="AF210" s="133" t="str">
        <f>IFERROR(VLOOKUP($Z210,'Lookup 2024'!$A$2:$R$9,8,FALSE),"")</f>
        <v/>
      </c>
      <c r="AG210" s="133" t="str">
        <f>IFERROR(VLOOKUP($Z210,'Lookup 2024'!$A$2:$R$9,9,FALSE),"")</f>
        <v/>
      </c>
      <c r="AH210" s="133"/>
      <c r="AI210" s="133" t="str">
        <f>IFERROR(VLOOKUP($Z210,'Lookup 2024'!$A$2:$R$9,10,FALSE),"")</f>
        <v/>
      </c>
      <c r="AJ210" s="133" t="str">
        <f>IFERROR(VLOOKUP($Z210,Lookup!$A$1:$P$20,11,FALSE),"")</f>
        <v/>
      </c>
      <c r="AK210" s="133"/>
      <c r="AL210" s="133" t="str">
        <f>IFERROR(VLOOKUP($Z210,Lookup!$A$1:$P$20,13,FALSE),"")</f>
        <v/>
      </c>
      <c r="AM210" s="133" t="str">
        <f>IFERROR(VLOOKUP($Z210,Lookup!$A$1:$P$20,14,FALSE),"")</f>
        <v/>
      </c>
      <c r="AN210" s="133" t="str">
        <f>IFERROR(VLOOKUP($Z210,Lookup!$A$1:$P$20,15,FALSE),"")</f>
        <v/>
      </c>
      <c r="AO210" s="133" t="str">
        <f>IFERROR(VLOOKUP($Z210,Lookup!$A$1:$P$20,16,FALSE),"")</f>
        <v/>
      </c>
      <c r="AP210" s="133" t="str">
        <f>IFERROR(VLOOKUP($Z210,'Lookup 2024'!$A$2:$R$9,17,FALSE),"")</f>
        <v/>
      </c>
      <c r="AQ210" s="129"/>
      <c r="AR210" s="129"/>
      <c r="AS210" s="135"/>
      <c r="AT210" s="135"/>
      <c r="AU210" s="136">
        <f t="shared" si="33"/>
        <v>0</v>
      </c>
      <c r="AV210" s="137" t="s">
        <v>1745</v>
      </c>
      <c r="AW210" s="133"/>
      <c r="AX210" s="129"/>
      <c r="AY210" s="129"/>
      <c r="AZ210" s="147"/>
      <c r="BA210" s="129"/>
      <c r="BB210" s="129"/>
      <c r="BC210" s="135"/>
      <c r="BD210" s="135"/>
      <c r="BE210" s="135"/>
      <c r="BF210" s="135"/>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row>
    <row r="211" spans="1:78" ht="39.75" customHeight="1">
      <c r="A211" s="126"/>
      <c r="B211" s="128" t="s">
        <v>1746</v>
      </c>
      <c r="C211" s="128" t="s">
        <v>1747</v>
      </c>
      <c r="D211" s="128" t="s">
        <v>68</v>
      </c>
      <c r="E211" s="129" t="s">
        <v>40</v>
      </c>
      <c r="F211" s="129">
        <v>77065</v>
      </c>
      <c r="G211" s="129" t="s">
        <v>1748</v>
      </c>
      <c r="H211" s="130" t="s">
        <v>1749</v>
      </c>
      <c r="I211" s="129"/>
      <c r="J211" s="131"/>
      <c r="K211" s="129"/>
      <c r="L211" s="94"/>
      <c r="M211" s="94"/>
      <c r="N211" s="94"/>
      <c r="O211" s="94"/>
      <c r="P211" s="94"/>
      <c r="Q211" s="94"/>
      <c r="R211" s="94"/>
      <c r="S211" s="94"/>
      <c r="T211" s="98">
        <f t="shared" si="3"/>
        <v>0</v>
      </c>
      <c r="U211" s="129" t="str">
        <f t="shared" si="4"/>
        <v/>
      </c>
      <c r="V211" s="98"/>
      <c r="W211" s="129" t="str">
        <f t="shared" si="5"/>
        <v/>
      </c>
      <c r="X211" s="129"/>
      <c r="Y211" s="132"/>
      <c r="Z211" s="133" t="str">
        <f t="shared" si="6"/>
        <v/>
      </c>
      <c r="AA211" s="133" t="str">
        <f>IFERROR(VLOOKUP($Z211,'Lookup 2024'!$A$2:$R$9,2,FALSE),"")</f>
        <v/>
      </c>
      <c r="AB211" s="133"/>
      <c r="AC211" s="134"/>
      <c r="AD211" s="133" t="str">
        <f>IFERROR(VLOOKUP($Z211,'Lookup 2024'!$A$2:$R$9,7,FALSE),"")</f>
        <v/>
      </c>
      <c r="AE211" s="133"/>
      <c r="AF211" s="133" t="str">
        <f>IFERROR(VLOOKUP($Z211,'Lookup 2024'!$A$2:$R$9,8,FALSE),"")</f>
        <v/>
      </c>
      <c r="AG211" s="133" t="str">
        <f>IFERROR(VLOOKUP($Z211,'Lookup 2024'!$A$2:$R$9,9,FALSE),"")</f>
        <v/>
      </c>
      <c r="AH211" s="133"/>
      <c r="AI211" s="133" t="str">
        <f>IFERROR(VLOOKUP($Z211,'Lookup 2024'!$A$2:$R$9,10,FALSE),"")</f>
        <v/>
      </c>
      <c r="AJ211" s="133" t="str">
        <f>IFERROR(VLOOKUP($Z211,Lookup!$A$1:$P$20,11,FALSE),"")</f>
        <v/>
      </c>
      <c r="AK211" s="133"/>
      <c r="AL211" s="133" t="str">
        <f>IFERROR(VLOOKUP($Z211,Lookup!$A$1:$P$20,13,FALSE),"")</f>
        <v/>
      </c>
      <c r="AM211" s="133" t="str">
        <f>IFERROR(VLOOKUP($Z211,Lookup!$A$1:$P$20,14,FALSE),"")</f>
        <v/>
      </c>
      <c r="AN211" s="133" t="str">
        <f>IFERROR(VLOOKUP($Z211,Lookup!$A$1:$P$20,15,FALSE),"")</f>
        <v/>
      </c>
      <c r="AO211" s="133" t="str">
        <f>IFERROR(VLOOKUP($Z211,Lookup!$A$1:$P$20,16,FALSE),"")</f>
        <v/>
      </c>
      <c r="AP211" s="133" t="str">
        <f>IFERROR(VLOOKUP($Z211,'Lookup 2024'!$A$2:$R$9,17,FALSE),"")</f>
        <v/>
      </c>
      <c r="AQ211" s="129"/>
      <c r="AR211" s="129"/>
      <c r="AS211" s="135"/>
      <c r="AT211" s="135"/>
      <c r="AU211" s="85"/>
      <c r="AV211" s="137"/>
      <c r="AW211" s="138"/>
      <c r="AX211" s="135"/>
      <c r="AY211" s="135"/>
      <c r="AZ211" s="135"/>
      <c r="BA211" s="135"/>
      <c r="BB211" s="135"/>
      <c r="BC211" s="135"/>
      <c r="BD211" s="135"/>
      <c r="BE211" s="135"/>
      <c r="BF211" s="135"/>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row>
    <row r="212" spans="1:78" ht="39.75" customHeight="1">
      <c r="A212" s="126"/>
      <c r="B212" s="128" t="s">
        <v>1750</v>
      </c>
      <c r="C212" s="128" t="s">
        <v>1751</v>
      </c>
      <c r="D212" s="128" t="s">
        <v>37</v>
      </c>
      <c r="E212" s="129" t="s">
        <v>40</v>
      </c>
      <c r="F212" s="129">
        <v>78254</v>
      </c>
      <c r="G212" s="129" t="s">
        <v>1752</v>
      </c>
      <c r="H212" s="130"/>
      <c r="I212" s="129"/>
      <c r="J212" s="131"/>
      <c r="K212" s="129"/>
      <c r="L212" s="94"/>
      <c r="M212" s="94"/>
      <c r="N212" s="94"/>
      <c r="O212" s="94"/>
      <c r="P212" s="94"/>
      <c r="Q212" s="94"/>
      <c r="R212" s="94"/>
      <c r="S212" s="94"/>
      <c r="T212" s="98">
        <f t="shared" si="3"/>
        <v>0</v>
      </c>
      <c r="U212" s="129" t="str">
        <f t="shared" si="4"/>
        <v/>
      </c>
      <c r="V212" s="98"/>
      <c r="W212" s="129" t="str">
        <f t="shared" si="5"/>
        <v/>
      </c>
      <c r="X212" s="129"/>
      <c r="Y212" s="132"/>
      <c r="Z212" s="133" t="str">
        <f t="shared" si="6"/>
        <v/>
      </c>
      <c r="AA212" s="133" t="str">
        <f>IFERROR(VLOOKUP($Z212,'Lookup 2024'!$A$2:$R$9,2,FALSE),"")</f>
        <v/>
      </c>
      <c r="AB212" s="133"/>
      <c r="AC212" s="134"/>
      <c r="AD212" s="133" t="str">
        <f>IFERROR(VLOOKUP($Z212,'Lookup 2024'!$A$2:$R$9,7,FALSE),"")</f>
        <v/>
      </c>
      <c r="AE212" s="133"/>
      <c r="AF212" s="133" t="str">
        <f>IFERROR(VLOOKUP($Z212,'Lookup 2024'!$A$2:$R$9,8,FALSE),"")</f>
        <v/>
      </c>
      <c r="AG212" s="133" t="str">
        <f>IFERROR(VLOOKUP($Z212,'Lookup 2024'!$A$2:$R$9,9,FALSE),"")</f>
        <v/>
      </c>
      <c r="AH212" s="133"/>
      <c r="AI212" s="133" t="str">
        <f>IFERROR(VLOOKUP($Z212,'Lookup 2024'!$A$2:$R$9,10,FALSE),"")</f>
        <v/>
      </c>
      <c r="AJ212" s="133" t="str">
        <f>IFERROR(VLOOKUP($Z212,Lookup!$A$1:$P$20,11,FALSE),"")</f>
        <v/>
      </c>
      <c r="AK212" s="133"/>
      <c r="AL212" s="133" t="str">
        <f>IFERROR(VLOOKUP($Z212,Lookup!$A$1:$P$20,13,FALSE),"")</f>
        <v/>
      </c>
      <c r="AM212" s="133" t="str">
        <f>IFERROR(VLOOKUP($Z212,Lookup!$A$1:$P$20,14,FALSE),"")</f>
        <v/>
      </c>
      <c r="AN212" s="133" t="str">
        <f>IFERROR(VLOOKUP($Z212,Lookup!$A$1:$P$20,15,FALSE),"")</f>
        <v/>
      </c>
      <c r="AO212" s="133" t="str">
        <f>IFERROR(VLOOKUP($Z212,Lookup!$A$1:$P$20,16,FALSE),"")</f>
        <v/>
      </c>
      <c r="AP212" s="133" t="str">
        <f>IFERROR(VLOOKUP($Z212,'Lookup 2024'!$A$2:$R$9,17,FALSE),"")</f>
        <v/>
      </c>
      <c r="AQ212" s="129"/>
      <c r="AR212" s="129"/>
      <c r="AS212" s="135"/>
      <c r="AT212" s="135"/>
      <c r="AU212" s="85"/>
      <c r="AV212" s="137"/>
      <c r="AW212" s="138"/>
      <c r="AX212" s="135"/>
      <c r="AY212" s="135"/>
      <c r="AZ212" s="135"/>
      <c r="BA212" s="135"/>
      <c r="BB212" s="135"/>
      <c r="BC212" s="135"/>
      <c r="BD212" s="135"/>
      <c r="BE212" s="135"/>
      <c r="BF212" s="135"/>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row>
    <row r="213" spans="1:78" ht="39.75" customHeight="1">
      <c r="A213" s="126"/>
      <c r="B213" s="128" t="s">
        <v>1753</v>
      </c>
      <c r="C213" s="128" t="s">
        <v>1754</v>
      </c>
      <c r="D213" s="128" t="s">
        <v>1755</v>
      </c>
      <c r="E213" s="129" t="s">
        <v>40</v>
      </c>
      <c r="F213" s="129">
        <v>76520</v>
      </c>
      <c r="G213" s="129" t="s">
        <v>1756</v>
      </c>
      <c r="H213" s="130" t="s">
        <v>1757</v>
      </c>
      <c r="I213" s="129"/>
      <c r="J213" s="131"/>
      <c r="K213" s="129"/>
      <c r="L213" s="94"/>
      <c r="M213" s="94"/>
      <c r="N213" s="94"/>
      <c r="O213" s="94"/>
      <c r="P213" s="94"/>
      <c r="Q213" s="94"/>
      <c r="R213" s="94"/>
      <c r="S213" s="94"/>
      <c r="T213" s="98">
        <f t="shared" si="3"/>
        <v>0</v>
      </c>
      <c r="U213" s="129" t="str">
        <f t="shared" si="4"/>
        <v/>
      </c>
      <c r="V213" s="98"/>
      <c r="W213" s="129" t="str">
        <f t="shared" si="5"/>
        <v/>
      </c>
      <c r="X213" s="129"/>
      <c r="Y213" s="132"/>
      <c r="Z213" s="133" t="str">
        <f t="shared" si="6"/>
        <v/>
      </c>
      <c r="AA213" s="133" t="str">
        <f>IFERROR(VLOOKUP($Z213,'Lookup 2024'!$A$2:$R$9,2,FALSE),"")</f>
        <v/>
      </c>
      <c r="AB213" s="133"/>
      <c r="AC213" s="134"/>
      <c r="AD213" s="133" t="str">
        <f>IFERROR(VLOOKUP($Z213,'Lookup 2024'!$A$2:$R$9,7,FALSE),"")</f>
        <v/>
      </c>
      <c r="AE213" s="133"/>
      <c r="AF213" s="133" t="str">
        <f>IFERROR(VLOOKUP($Z213,'Lookup 2024'!$A$2:$R$9,8,FALSE),"")</f>
        <v/>
      </c>
      <c r="AG213" s="133" t="str">
        <f>IFERROR(VLOOKUP($Z213,'Lookup 2024'!$A$2:$R$9,9,FALSE),"")</f>
        <v/>
      </c>
      <c r="AH213" s="133"/>
      <c r="AI213" s="133" t="str">
        <f>IFERROR(VLOOKUP($Z213,'Lookup 2024'!$A$2:$R$9,10,FALSE),"")</f>
        <v/>
      </c>
      <c r="AJ213" s="133" t="str">
        <f>IFERROR(VLOOKUP($Z213,Lookup!$A$1:$P$20,11,FALSE),"")</f>
        <v/>
      </c>
      <c r="AK213" s="133"/>
      <c r="AL213" s="133" t="str">
        <f>IFERROR(VLOOKUP($Z213,Lookup!$A$1:$P$20,13,FALSE),"")</f>
        <v/>
      </c>
      <c r="AM213" s="133" t="str">
        <f>IFERROR(VLOOKUP($Z213,Lookup!$A$1:$P$20,14,FALSE),"")</f>
        <v/>
      </c>
      <c r="AN213" s="133" t="str">
        <f>IFERROR(VLOOKUP($Z213,Lookup!$A$1:$P$20,15,FALSE),"")</f>
        <v/>
      </c>
      <c r="AO213" s="133" t="str">
        <f>IFERROR(VLOOKUP($Z213,Lookup!$A$1:$P$20,16,FALSE),"")</f>
        <v/>
      </c>
      <c r="AP213" s="133" t="str">
        <f>IFERROR(VLOOKUP($Z213,'Lookup 2024'!$A$2:$R$9,17,FALSE),"")</f>
        <v/>
      </c>
      <c r="AQ213" s="129"/>
      <c r="AR213" s="129"/>
      <c r="AS213" s="135"/>
      <c r="AT213" s="135"/>
      <c r="AU213" s="85"/>
      <c r="AV213" s="137"/>
      <c r="AW213" s="138"/>
      <c r="AX213" s="135"/>
      <c r="AY213" s="135"/>
      <c r="AZ213" s="135"/>
      <c r="BA213" s="135"/>
      <c r="BB213" s="135"/>
      <c r="BC213" s="135"/>
      <c r="BD213" s="135"/>
      <c r="BE213" s="135"/>
      <c r="BF213" s="135"/>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row>
    <row r="214" spans="1:78" ht="39.75" customHeight="1">
      <c r="A214" s="126"/>
      <c r="B214" s="128" t="s">
        <v>1758</v>
      </c>
      <c r="C214" s="128" t="s">
        <v>1759</v>
      </c>
      <c r="D214" s="128" t="s">
        <v>1760</v>
      </c>
      <c r="E214" s="129" t="s">
        <v>40</v>
      </c>
      <c r="F214" s="129">
        <v>78209</v>
      </c>
      <c r="G214" s="129" t="s">
        <v>1761</v>
      </c>
      <c r="H214" s="130" t="s">
        <v>1762</v>
      </c>
      <c r="I214" s="129"/>
      <c r="J214" s="131"/>
      <c r="K214" s="131"/>
      <c r="L214" s="94"/>
      <c r="M214" s="94"/>
      <c r="N214" s="94"/>
      <c r="O214" s="94"/>
      <c r="P214" s="94"/>
      <c r="Q214" s="94"/>
      <c r="R214" s="94"/>
      <c r="S214" s="94"/>
      <c r="T214" s="98">
        <f t="shared" si="3"/>
        <v>0</v>
      </c>
      <c r="U214" s="129" t="str">
        <f t="shared" si="4"/>
        <v/>
      </c>
      <c r="V214" s="98"/>
      <c r="W214" s="129" t="str">
        <f t="shared" si="5"/>
        <v/>
      </c>
      <c r="X214" s="94"/>
      <c r="Y214" s="132"/>
      <c r="Z214" s="133" t="str">
        <f t="shared" si="6"/>
        <v/>
      </c>
      <c r="AA214" s="133" t="str">
        <f>IFERROR(VLOOKUP($Z214,'Lookup 2024'!$A$2:$R$9,2,FALSE),"")</f>
        <v/>
      </c>
      <c r="AB214" s="133"/>
      <c r="AC214" s="134"/>
      <c r="AD214" s="133" t="str">
        <f>IFERROR(VLOOKUP($Z214,'Lookup 2024'!$A$2:$R$9,7,FALSE),"")</f>
        <v/>
      </c>
      <c r="AE214" s="133"/>
      <c r="AF214" s="133" t="str">
        <f>IFERROR(VLOOKUP($Z214,'Lookup 2024'!$A$2:$R$9,8,FALSE),"")</f>
        <v/>
      </c>
      <c r="AG214" s="133" t="str">
        <f>IFERROR(VLOOKUP($Z214,'Lookup 2024'!$A$2:$R$9,9,FALSE),"")</f>
        <v/>
      </c>
      <c r="AH214" s="133"/>
      <c r="AI214" s="133" t="str">
        <f>IFERROR(VLOOKUP($Z214,'Lookup 2024'!$A$2:$R$9,10,FALSE),"")</f>
        <v/>
      </c>
      <c r="AJ214" s="133" t="str">
        <f>IFERROR(VLOOKUP($Z214,Lookup!$A$1:$P$20,11,FALSE),"")</f>
        <v/>
      </c>
      <c r="AK214" s="133"/>
      <c r="AL214" s="133" t="str">
        <f>IFERROR(VLOOKUP($Z214,Lookup!$A$1:$P$20,13,FALSE),"")</f>
        <v/>
      </c>
      <c r="AM214" s="133" t="str">
        <f>IFERROR(VLOOKUP($Z214,Lookup!$A$1:$P$20,14,FALSE),"")</f>
        <v/>
      </c>
      <c r="AN214" s="133" t="str">
        <f>IFERROR(VLOOKUP($Z214,Lookup!$A$1:$P$20,15,FALSE),"")</f>
        <v/>
      </c>
      <c r="AO214" s="133" t="str">
        <f>IFERROR(VLOOKUP($Z214,Lookup!$A$1:$P$20,16,FALSE),"")</f>
        <v/>
      </c>
      <c r="AP214" s="133" t="str">
        <f>IFERROR(VLOOKUP($Z214,'Lookup 2024'!$A$2:$R$9,17,FALSE),"")</f>
        <v/>
      </c>
      <c r="AQ214" s="129"/>
      <c r="AR214" s="129"/>
      <c r="AS214" s="135"/>
      <c r="AT214" s="135"/>
      <c r="AU214" s="136">
        <f t="shared" ref="AU214:AU220" si="34">P214</f>
        <v>0</v>
      </c>
      <c r="AV214" s="137" t="s">
        <v>1763</v>
      </c>
      <c r="AW214" s="133"/>
      <c r="AX214" s="129"/>
      <c r="AY214" s="129"/>
      <c r="AZ214" s="147"/>
      <c r="BA214" s="129"/>
      <c r="BB214" s="129"/>
      <c r="BC214" s="135"/>
      <c r="BD214" s="135"/>
      <c r="BE214" s="135"/>
      <c r="BF214" s="135"/>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row>
    <row r="215" spans="1:78" ht="39.75" customHeight="1">
      <c r="A215" s="126"/>
      <c r="B215" s="128" t="s">
        <v>1764</v>
      </c>
      <c r="C215" s="128" t="s">
        <v>1765</v>
      </c>
      <c r="D215" s="128" t="s">
        <v>1766</v>
      </c>
      <c r="E215" s="129" t="s">
        <v>40</v>
      </c>
      <c r="F215" s="129">
        <v>78015</v>
      </c>
      <c r="G215" s="129" t="s">
        <v>1767</v>
      </c>
      <c r="H215" s="130"/>
      <c r="I215" s="129"/>
      <c r="J215" s="131"/>
      <c r="K215" s="129"/>
      <c r="L215" s="94"/>
      <c r="M215" s="94"/>
      <c r="N215" s="94"/>
      <c r="O215" s="94"/>
      <c r="P215" s="94"/>
      <c r="Q215" s="94"/>
      <c r="R215" s="94"/>
      <c r="S215" s="94"/>
      <c r="T215" s="98">
        <f t="shared" si="3"/>
        <v>0</v>
      </c>
      <c r="U215" s="129" t="str">
        <f t="shared" si="4"/>
        <v/>
      </c>
      <c r="V215" s="98"/>
      <c r="W215" s="129" t="str">
        <f t="shared" si="5"/>
        <v/>
      </c>
      <c r="X215" s="94"/>
      <c r="Y215" s="132"/>
      <c r="Z215" s="133" t="str">
        <f t="shared" si="6"/>
        <v/>
      </c>
      <c r="AA215" s="133" t="str">
        <f>IFERROR(VLOOKUP($Z215,'Lookup 2024'!$A$2:$R$9,2,FALSE),"")</f>
        <v/>
      </c>
      <c r="AB215" s="133"/>
      <c r="AC215" s="134"/>
      <c r="AD215" s="133" t="str">
        <f>IFERROR(VLOOKUP($Z215,'Lookup 2024'!$A$2:$R$9,7,FALSE),"")</f>
        <v/>
      </c>
      <c r="AE215" s="133"/>
      <c r="AF215" s="133" t="str">
        <f>IFERROR(VLOOKUP($Z215,'Lookup 2024'!$A$2:$R$9,8,FALSE),"")</f>
        <v/>
      </c>
      <c r="AG215" s="133" t="str">
        <f>IFERROR(VLOOKUP($Z215,'Lookup 2024'!$A$2:$R$9,9,FALSE),"")</f>
        <v/>
      </c>
      <c r="AH215" s="133"/>
      <c r="AI215" s="133" t="str">
        <f>IFERROR(VLOOKUP($Z215,'Lookup 2024'!$A$2:$R$9,10,FALSE),"")</f>
        <v/>
      </c>
      <c r="AJ215" s="133" t="str">
        <f>IFERROR(VLOOKUP($Z215,Lookup!$A$1:$P$20,11,FALSE),"")</f>
        <v/>
      </c>
      <c r="AK215" s="133"/>
      <c r="AL215" s="133" t="str">
        <f>IFERROR(VLOOKUP($Z215,Lookup!$A$1:$P$20,13,FALSE),"")</f>
        <v/>
      </c>
      <c r="AM215" s="133" t="str">
        <f>IFERROR(VLOOKUP($Z215,Lookup!$A$1:$P$20,14,FALSE),"")</f>
        <v/>
      </c>
      <c r="AN215" s="133" t="str">
        <f>IFERROR(VLOOKUP($Z215,Lookup!$A$1:$P$20,15,FALSE),"")</f>
        <v/>
      </c>
      <c r="AO215" s="133" t="str">
        <f>IFERROR(VLOOKUP($Z215,Lookup!$A$1:$P$20,16,FALSE),"")</f>
        <v/>
      </c>
      <c r="AP215" s="133" t="str">
        <f>IFERROR(VLOOKUP($Z215,'Lookup 2024'!$A$2:$R$9,17,FALSE),"")</f>
        <v/>
      </c>
      <c r="AQ215" s="129"/>
      <c r="AR215" s="129"/>
      <c r="AS215" s="135"/>
      <c r="AT215" s="135"/>
      <c r="AU215" s="136">
        <f t="shared" si="34"/>
        <v>0</v>
      </c>
      <c r="AV215" s="137" t="s">
        <v>1768</v>
      </c>
      <c r="AW215" s="133"/>
      <c r="AX215" s="129"/>
      <c r="AY215" s="129"/>
      <c r="AZ215" s="147"/>
      <c r="BA215" s="129"/>
      <c r="BB215" s="129"/>
      <c r="BC215" s="135"/>
      <c r="BD215" s="135"/>
      <c r="BE215" s="135"/>
      <c r="BF215" s="135"/>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row>
    <row r="216" spans="1:78" ht="39.75" customHeight="1">
      <c r="A216" s="126"/>
      <c r="B216" s="149" t="s">
        <v>1769</v>
      </c>
      <c r="C216" s="128" t="s">
        <v>1310</v>
      </c>
      <c r="D216" s="128" t="s">
        <v>37</v>
      </c>
      <c r="E216" s="129" t="s">
        <v>40</v>
      </c>
      <c r="F216" s="129">
        <v>78216</v>
      </c>
      <c r="G216" s="129" t="s">
        <v>1311</v>
      </c>
      <c r="H216" s="130" t="s">
        <v>1453</v>
      </c>
      <c r="I216" s="129" t="s">
        <v>1038</v>
      </c>
      <c r="J216" s="131"/>
      <c r="K216" s="129"/>
      <c r="L216" s="94"/>
      <c r="M216" s="94"/>
      <c r="N216" s="94"/>
      <c r="O216" s="94"/>
      <c r="P216" s="94"/>
      <c r="Q216" s="94"/>
      <c r="R216" s="94"/>
      <c r="S216" s="94"/>
      <c r="T216" s="98">
        <f t="shared" si="3"/>
        <v>0</v>
      </c>
      <c r="U216" s="129" t="str">
        <f t="shared" si="4"/>
        <v/>
      </c>
      <c r="V216" s="98"/>
      <c r="W216" s="129" t="str">
        <f t="shared" si="5"/>
        <v/>
      </c>
      <c r="X216" s="94"/>
      <c r="Y216" s="132"/>
      <c r="Z216" s="133" t="str">
        <f t="shared" si="6"/>
        <v/>
      </c>
      <c r="AA216" s="133" t="str">
        <f>IFERROR(VLOOKUP($Z216,'Lookup 2024'!$A$2:$R$9,2,FALSE),"")</f>
        <v/>
      </c>
      <c r="AB216" s="133"/>
      <c r="AC216" s="133"/>
      <c r="AD216" s="133" t="str">
        <f>IFERROR(VLOOKUP($Z216,'Lookup 2024'!$A$2:$R$9,7,FALSE),"")</f>
        <v/>
      </c>
      <c r="AE216" s="133"/>
      <c r="AF216" s="133" t="str">
        <f>IFERROR(VLOOKUP($Z216,'Lookup 2024'!$A$2:$R$9,8,FALSE),"")</f>
        <v/>
      </c>
      <c r="AG216" s="133" t="str">
        <f>IFERROR(VLOOKUP($Z216,'Lookup 2024'!$A$2:$R$9,9,FALSE),"")</f>
        <v/>
      </c>
      <c r="AH216" s="133"/>
      <c r="AI216" s="133" t="str">
        <f>IFERROR(VLOOKUP($Z216,'Lookup 2024'!$A$2:$R$9,10,FALSE),"")</f>
        <v/>
      </c>
      <c r="AJ216" s="133" t="str">
        <f>IFERROR(VLOOKUP($Z216,Lookup!$A$1:$P$20,11,FALSE),"")</f>
        <v/>
      </c>
      <c r="AK216" s="133"/>
      <c r="AL216" s="133" t="str">
        <f>IFERROR(VLOOKUP($Z216,Lookup!$A$1:$P$20,13,FALSE),"")</f>
        <v/>
      </c>
      <c r="AM216" s="133" t="str">
        <f>IFERROR(VLOOKUP($Z216,Lookup!$A$1:$P$20,14,FALSE),"")</f>
        <v/>
      </c>
      <c r="AN216" s="133" t="str">
        <f>IFERROR(VLOOKUP($Z216,Lookup!$A$1:$P$20,15,FALSE),"")</f>
        <v/>
      </c>
      <c r="AO216" s="133" t="str">
        <f>IFERROR(VLOOKUP($Z216,Lookup!$A$1:$P$20,16,FALSE),"")</f>
        <v/>
      </c>
      <c r="AP216" s="133" t="str">
        <f>IFERROR(VLOOKUP($Z216,'Lookup 2024'!$A$2:$R$9,17,FALSE),"")</f>
        <v/>
      </c>
      <c r="AQ216" s="129"/>
      <c r="AR216" s="129"/>
      <c r="AS216" s="135"/>
      <c r="AT216" s="135"/>
      <c r="AU216" s="136">
        <f t="shared" si="34"/>
        <v>0</v>
      </c>
      <c r="AV216" s="137" t="s">
        <v>1454</v>
      </c>
      <c r="AW216" s="138"/>
      <c r="AX216" s="135"/>
      <c r="AY216" s="135"/>
      <c r="AZ216" s="135"/>
      <c r="BA216" s="135"/>
      <c r="BB216" s="147"/>
      <c r="BC216" s="135"/>
      <c r="BD216" s="135">
        <v>4</v>
      </c>
      <c r="BE216" s="135"/>
      <c r="BF216" s="135"/>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row>
    <row r="217" spans="1:78" ht="39.75" customHeight="1">
      <c r="A217" s="126"/>
      <c r="B217" s="128" t="s">
        <v>1770</v>
      </c>
      <c r="C217" s="128" t="s">
        <v>1771</v>
      </c>
      <c r="D217" s="128" t="s">
        <v>37</v>
      </c>
      <c r="E217" s="129" t="s">
        <v>40</v>
      </c>
      <c r="F217" s="129">
        <v>78209</v>
      </c>
      <c r="G217" s="148" t="s">
        <v>1772</v>
      </c>
      <c r="H217" s="130" t="s">
        <v>1773</v>
      </c>
      <c r="I217" s="129"/>
      <c r="J217" s="131"/>
      <c r="K217" s="129"/>
      <c r="L217" s="94"/>
      <c r="M217" s="94"/>
      <c r="N217" s="94"/>
      <c r="O217" s="94"/>
      <c r="P217" s="94"/>
      <c r="Q217" s="94"/>
      <c r="R217" s="94"/>
      <c r="S217" s="94"/>
      <c r="T217" s="98">
        <f t="shared" si="3"/>
        <v>0</v>
      </c>
      <c r="U217" s="129" t="str">
        <f t="shared" si="4"/>
        <v/>
      </c>
      <c r="V217" s="98"/>
      <c r="W217" s="129" t="str">
        <f t="shared" si="5"/>
        <v/>
      </c>
      <c r="X217" s="94"/>
      <c r="Y217" s="132"/>
      <c r="Z217" s="133" t="str">
        <f t="shared" si="6"/>
        <v/>
      </c>
      <c r="AA217" s="133" t="str">
        <f>IFERROR(VLOOKUP($Z217,'Lookup 2024'!$A$2:$R$9,2,FALSE),"")</f>
        <v/>
      </c>
      <c r="AB217" s="133"/>
      <c r="AC217" s="134"/>
      <c r="AD217" s="133" t="str">
        <f>IFERROR(VLOOKUP($Z217,'Lookup 2024'!$A$2:$R$9,7,FALSE),"")</f>
        <v/>
      </c>
      <c r="AE217" s="133"/>
      <c r="AF217" s="133" t="str">
        <f>IFERROR(VLOOKUP($Z217,'Lookup 2024'!$A$2:$R$9,8,FALSE),"")</f>
        <v/>
      </c>
      <c r="AG217" s="133" t="str">
        <f>IFERROR(VLOOKUP($Z217,'Lookup 2024'!$A$2:$R$9,9,FALSE),"")</f>
        <v/>
      </c>
      <c r="AH217" s="133"/>
      <c r="AI217" s="133" t="str">
        <f>IFERROR(VLOOKUP($Z217,'Lookup 2024'!$A$2:$R$9,10,FALSE),"")</f>
        <v/>
      </c>
      <c r="AJ217" s="133" t="str">
        <f>IFERROR(VLOOKUP($Z217,Lookup!$A$1:$P$20,11,FALSE),"")</f>
        <v/>
      </c>
      <c r="AK217" s="133"/>
      <c r="AL217" s="133" t="str">
        <f>IFERROR(VLOOKUP($Z217,Lookup!$A$1:$P$20,13,FALSE),"")</f>
        <v/>
      </c>
      <c r="AM217" s="133" t="str">
        <f>IFERROR(VLOOKUP($Z217,Lookup!$A$1:$P$20,14,FALSE),"")</f>
        <v/>
      </c>
      <c r="AN217" s="133" t="str">
        <f>IFERROR(VLOOKUP($Z217,Lookup!$A$1:$P$20,15,FALSE),"")</f>
        <v/>
      </c>
      <c r="AO217" s="133" t="str">
        <f>IFERROR(VLOOKUP($Z217,Lookup!$A$1:$P$20,16,FALSE),"")</f>
        <v/>
      </c>
      <c r="AP217" s="133" t="str">
        <f>IFERROR(VLOOKUP($Z217,'Lookup 2024'!$A$2:$R$9,17,FALSE),"")</f>
        <v/>
      </c>
      <c r="AQ217" s="129"/>
      <c r="AR217" s="129"/>
      <c r="AS217" s="135"/>
      <c r="AT217" s="135"/>
      <c r="AU217" s="136">
        <f t="shared" si="34"/>
        <v>0</v>
      </c>
      <c r="AV217" s="137" t="s">
        <v>1004</v>
      </c>
      <c r="AW217" s="133"/>
      <c r="AX217" s="129"/>
      <c r="AY217" s="129"/>
      <c r="AZ217" s="147"/>
      <c r="BA217" s="129"/>
      <c r="BB217" s="129"/>
      <c r="BC217" s="135"/>
      <c r="BD217" s="135"/>
      <c r="BE217" s="135"/>
      <c r="BF217" s="135"/>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row>
    <row r="218" spans="1:78" ht="39.75" customHeight="1">
      <c r="A218" s="126"/>
      <c r="B218" s="128" t="s">
        <v>1774</v>
      </c>
      <c r="C218" s="128" t="s">
        <v>1523</v>
      </c>
      <c r="D218" s="128" t="s">
        <v>37</v>
      </c>
      <c r="E218" s="129" t="s">
        <v>40</v>
      </c>
      <c r="F218" s="129">
        <v>78279</v>
      </c>
      <c r="G218" s="129" t="s">
        <v>1775</v>
      </c>
      <c r="H218" s="130"/>
      <c r="I218" s="129"/>
      <c r="J218" s="131"/>
      <c r="K218" s="129"/>
      <c r="L218" s="94"/>
      <c r="M218" s="94"/>
      <c r="N218" s="94"/>
      <c r="O218" s="94"/>
      <c r="P218" s="94"/>
      <c r="Q218" s="94"/>
      <c r="R218" s="94"/>
      <c r="S218" s="94"/>
      <c r="T218" s="98">
        <f t="shared" si="3"/>
        <v>0</v>
      </c>
      <c r="U218" s="129" t="str">
        <f t="shared" si="4"/>
        <v/>
      </c>
      <c r="V218" s="98"/>
      <c r="W218" s="129" t="str">
        <f t="shared" si="5"/>
        <v/>
      </c>
      <c r="X218" s="94"/>
      <c r="Y218" s="132"/>
      <c r="Z218" s="133" t="str">
        <f t="shared" si="6"/>
        <v/>
      </c>
      <c r="AA218" s="133" t="str">
        <f>IFERROR(VLOOKUP($Z218,'Lookup 2024'!$A$2:$R$9,2,FALSE),"")</f>
        <v/>
      </c>
      <c r="AB218" s="133"/>
      <c r="AC218" s="134"/>
      <c r="AD218" s="133" t="str">
        <f>IFERROR(VLOOKUP($Z218,'Lookup 2024'!$A$2:$R$9,7,FALSE),"")</f>
        <v/>
      </c>
      <c r="AE218" s="133"/>
      <c r="AF218" s="133" t="str">
        <f>IFERROR(VLOOKUP($Z218,'Lookup 2024'!$A$2:$R$9,8,FALSE),"")</f>
        <v/>
      </c>
      <c r="AG218" s="133" t="str">
        <f>IFERROR(VLOOKUP($Z218,'Lookup 2024'!$A$2:$R$9,9,FALSE),"")</f>
        <v/>
      </c>
      <c r="AH218" s="133"/>
      <c r="AI218" s="133" t="str">
        <f>IFERROR(VLOOKUP($Z218,'Lookup 2024'!$A$2:$R$9,10,FALSE),"")</f>
        <v/>
      </c>
      <c r="AJ218" s="133" t="str">
        <f>IFERROR(VLOOKUP($Z218,Lookup!$A$1:$P$20,11,FALSE),"")</f>
        <v/>
      </c>
      <c r="AK218" s="133"/>
      <c r="AL218" s="133" t="str">
        <f>IFERROR(VLOOKUP($Z218,Lookup!$A$1:$P$20,13,FALSE),"")</f>
        <v/>
      </c>
      <c r="AM218" s="133" t="str">
        <f>IFERROR(VLOOKUP($Z218,Lookup!$A$1:$P$20,14,FALSE),"")</f>
        <v/>
      </c>
      <c r="AN218" s="133" t="str">
        <f>IFERROR(VLOOKUP($Z218,Lookup!$A$1:$P$20,15,FALSE),"")</f>
        <v/>
      </c>
      <c r="AO218" s="133" t="str">
        <f>IFERROR(VLOOKUP($Z218,Lookup!$A$1:$P$20,16,FALSE),"")</f>
        <v/>
      </c>
      <c r="AP218" s="133" t="str">
        <f>IFERROR(VLOOKUP($Z218,'Lookup 2024'!$A$2:$R$9,17,FALSE),"")</f>
        <v/>
      </c>
      <c r="AQ218" s="129"/>
      <c r="AR218" s="129"/>
      <c r="AS218" s="135"/>
      <c r="AT218" s="135"/>
      <c r="AU218" s="142">
        <f t="shared" si="34"/>
        <v>0</v>
      </c>
      <c r="AV218" s="137" t="s">
        <v>1004</v>
      </c>
      <c r="AW218" s="133"/>
      <c r="AX218" s="129"/>
      <c r="AY218" s="129"/>
      <c r="AZ218" s="147"/>
      <c r="BA218" s="129"/>
      <c r="BB218" s="129"/>
      <c r="BC218" s="135"/>
      <c r="BD218" s="135"/>
      <c r="BE218" s="135"/>
      <c r="BF218" s="135"/>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row>
    <row r="219" spans="1:78" ht="39.75" customHeight="1">
      <c r="A219" s="126"/>
      <c r="B219" s="128" t="s">
        <v>1776</v>
      </c>
      <c r="C219" s="128" t="s">
        <v>1777</v>
      </c>
      <c r="D219" s="128" t="s">
        <v>232</v>
      </c>
      <c r="E219" s="129" t="s">
        <v>40</v>
      </c>
      <c r="F219" s="129">
        <v>78009</v>
      </c>
      <c r="G219" s="129" t="s">
        <v>1778</v>
      </c>
      <c r="H219" s="130" t="s">
        <v>1779</v>
      </c>
      <c r="I219" s="129" t="s">
        <v>1780</v>
      </c>
      <c r="J219" s="131"/>
      <c r="K219" s="129"/>
      <c r="L219" s="94"/>
      <c r="M219" s="94"/>
      <c r="N219" s="94"/>
      <c r="O219" s="94"/>
      <c r="P219" s="94"/>
      <c r="Q219" s="94"/>
      <c r="R219" s="94"/>
      <c r="S219" s="94"/>
      <c r="T219" s="98">
        <f t="shared" si="3"/>
        <v>0</v>
      </c>
      <c r="U219" s="129" t="str">
        <f t="shared" si="4"/>
        <v/>
      </c>
      <c r="V219" s="98"/>
      <c r="W219" s="129" t="str">
        <f t="shared" si="5"/>
        <v/>
      </c>
      <c r="X219" s="94"/>
      <c r="Y219" s="132"/>
      <c r="Z219" s="133" t="str">
        <f t="shared" si="6"/>
        <v/>
      </c>
      <c r="AA219" s="133" t="str">
        <f>IFERROR(VLOOKUP($Z219,'Lookup 2024'!$A$2:$R$9,2,FALSE),"")</f>
        <v/>
      </c>
      <c r="AB219" s="133"/>
      <c r="AC219" s="133"/>
      <c r="AD219" s="133" t="str">
        <f>IFERROR(VLOOKUP($Z219,'Lookup 2024'!$A$2:$R$9,7,FALSE),"")</f>
        <v/>
      </c>
      <c r="AE219" s="133"/>
      <c r="AF219" s="133" t="str">
        <f>IFERROR(VLOOKUP($Z219,'Lookup 2024'!$A$2:$R$9,8,FALSE),"")</f>
        <v/>
      </c>
      <c r="AG219" s="133" t="str">
        <f>IFERROR(VLOOKUP($Z219,'Lookup 2024'!$A$2:$R$9,9,FALSE),"")</f>
        <v/>
      </c>
      <c r="AH219" s="133"/>
      <c r="AI219" s="133" t="str">
        <f>IFERROR(VLOOKUP($Z219,'Lookup 2024'!$A$2:$R$9,10,FALSE),"")</f>
        <v/>
      </c>
      <c r="AJ219" s="133" t="str">
        <f>IFERROR(VLOOKUP($Z219,Lookup!$A$1:$P$20,11,FALSE),"")</f>
        <v/>
      </c>
      <c r="AK219" s="133"/>
      <c r="AL219" s="133" t="str">
        <f>IFERROR(VLOOKUP($Z219,Lookup!$A$1:$P$20,13,FALSE),"")</f>
        <v/>
      </c>
      <c r="AM219" s="133" t="str">
        <f>IFERROR(VLOOKUP($Z219,Lookup!$A$1:$P$20,14,FALSE),"")</f>
        <v/>
      </c>
      <c r="AN219" s="133" t="str">
        <f>IFERROR(VLOOKUP($Z219,Lookup!$A$1:$P$20,15,FALSE),"")</f>
        <v/>
      </c>
      <c r="AO219" s="133" t="str">
        <f>IFERROR(VLOOKUP($Z219,Lookup!$A$1:$P$20,16,FALSE),"")</f>
        <v/>
      </c>
      <c r="AP219" s="133" t="str">
        <f>IFERROR(VLOOKUP($Z219,'Lookup 2024'!$A$2:$R$9,17,FALSE),"")</f>
        <v/>
      </c>
      <c r="AQ219" s="129"/>
      <c r="AR219" s="129"/>
      <c r="AS219" s="135"/>
      <c r="AT219" s="135"/>
      <c r="AU219" s="142">
        <f t="shared" si="34"/>
        <v>0</v>
      </c>
      <c r="AV219" s="137" t="s">
        <v>1014</v>
      </c>
      <c r="AW219" s="138"/>
      <c r="AX219" s="135"/>
      <c r="AY219" s="135"/>
      <c r="AZ219" s="135"/>
      <c r="BA219" s="135"/>
      <c r="BB219" s="135"/>
      <c r="BC219" s="135"/>
      <c r="BD219" s="135"/>
      <c r="BE219" s="135"/>
      <c r="BF219" s="135"/>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row>
    <row r="220" spans="1:78" ht="39.75" customHeight="1">
      <c r="A220" s="126"/>
      <c r="B220" s="128" t="s">
        <v>1781</v>
      </c>
      <c r="C220" s="128" t="s">
        <v>1523</v>
      </c>
      <c r="D220" s="128" t="s">
        <v>37</v>
      </c>
      <c r="E220" s="129" t="s">
        <v>40</v>
      </c>
      <c r="F220" s="129">
        <v>78279</v>
      </c>
      <c r="G220" s="129" t="s">
        <v>1775</v>
      </c>
      <c r="H220" s="130"/>
      <c r="I220" s="129"/>
      <c r="J220" s="131"/>
      <c r="K220" s="129"/>
      <c r="L220" s="94"/>
      <c r="M220" s="94"/>
      <c r="N220" s="94"/>
      <c r="O220" s="94"/>
      <c r="P220" s="94"/>
      <c r="Q220" s="94"/>
      <c r="R220" s="94"/>
      <c r="S220" s="94"/>
      <c r="T220" s="98">
        <f t="shared" si="3"/>
        <v>0</v>
      </c>
      <c r="U220" s="129" t="str">
        <f t="shared" si="4"/>
        <v/>
      </c>
      <c r="V220" s="98"/>
      <c r="W220" s="129" t="str">
        <f t="shared" si="5"/>
        <v/>
      </c>
      <c r="X220" s="94"/>
      <c r="Y220" s="132"/>
      <c r="Z220" s="133" t="str">
        <f t="shared" si="6"/>
        <v/>
      </c>
      <c r="AA220" s="133" t="str">
        <f>IFERROR(VLOOKUP($Z220,'Lookup 2024'!$A$2:$R$9,2,FALSE),"")</f>
        <v/>
      </c>
      <c r="AB220" s="133"/>
      <c r="AC220" s="134"/>
      <c r="AD220" s="133" t="str">
        <f>IFERROR(VLOOKUP($Z220,'Lookup 2024'!$A$2:$R$9,7,FALSE),"")</f>
        <v/>
      </c>
      <c r="AE220" s="133"/>
      <c r="AF220" s="133" t="str">
        <f>IFERROR(VLOOKUP($Z220,'Lookup 2024'!$A$2:$R$9,8,FALSE),"")</f>
        <v/>
      </c>
      <c r="AG220" s="133" t="str">
        <f>IFERROR(VLOOKUP($Z220,'Lookup 2024'!$A$2:$R$9,9,FALSE),"")</f>
        <v/>
      </c>
      <c r="AH220" s="133"/>
      <c r="AI220" s="133" t="str">
        <f>IFERROR(VLOOKUP($Z220,'Lookup 2024'!$A$2:$R$9,10,FALSE),"")</f>
        <v/>
      </c>
      <c r="AJ220" s="133" t="str">
        <f>IFERROR(VLOOKUP($Z220,Lookup!$A$1:$P$20,11,FALSE),"")</f>
        <v/>
      </c>
      <c r="AK220" s="133"/>
      <c r="AL220" s="133" t="str">
        <f>IFERROR(VLOOKUP($Z220,Lookup!$A$1:$P$20,13,FALSE),"")</f>
        <v/>
      </c>
      <c r="AM220" s="133" t="str">
        <f>IFERROR(VLOOKUP($Z220,Lookup!$A$1:$P$20,14,FALSE),"")</f>
        <v/>
      </c>
      <c r="AN220" s="133" t="str">
        <f>IFERROR(VLOOKUP($Z220,Lookup!$A$1:$P$20,15,FALSE),"")</f>
        <v/>
      </c>
      <c r="AO220" s="133" t="str">
        <f>IFERROR(VLOOKUP($Z220,Lookup!$A$1:$P$20,16,FALSE),"")</f>
        <v/>
      </c>
      <c r="AP220" s="133" t="str">
        <f>IFERROR(VLOOKUP($Z220,'Lookup 2024'!$A$2:$R$9,17,FALSE),"")</f>
        <v/>
      </c>
      <c r="AQ220" s="129"/>
      <c r="AR220" s="129"/>
      <c r="AS220" s="135"/>
      <c r="AT220" s="135"/>
      <c r="AU220" s="142">
        <f t="shared" si="34"/>
        <v>0</v>
      </c>
      <c r="AV220" s="137" t="s">
        <v>1004</v>
      </c>
      <c r="AW220" s="133"/>
      <c r="AX220" s="129"/>
      <c r="AY220" s="129"/>
      <c r="AZ220" s="147"/>
      <c r="BA220" s="129"/>
      <c r="BB220" s="129"/>
      <c r="BC220" s="135"/>
      <c r="BD220" s="135"/>
      <c r="BE220" s="135"/>
      <c r="BF220" s="135"/>
      <c r="BG220" s="139"/>
      <c r="BH220" s="139"/>
      <c r="BI220" s="139"/>
      <c r="BJ220" s="139"/>
      <c r="BK220" s="139"/>
      <c r="BL220" s="139"/>
      <c r="BM220" s="139"/>
      <c r="BN220" s="139"/>
      <c r="BO220" s="139"/>
      <c r="BP220" s="139"/>
      <c r="BQ220" s="139"/>
      <c r="BR220" s="139"/>
      <c r="BS220" s="139"/>
      <c r="BT220" s="139"/>
      <c r="BU220" s="139"/>
      <c r="BV220" s="143"/>
      <c r="BW220" s="143"/>
      <c r="BX220" s="143"/>
      <c r="BY220" s="143"/>
      <c r="BZ220" s="143"/>
    </row>
    <row r="221" spans="1:78" ht="39.75" customHeight="1">
      <c r="A221" s="126"/>
      <c r="B221" s="128" t="s">
        <v>1782</v>
      </c>
      <c r="C221" s="128" t="s">
        <v>1783</v>
      </c>
      <c r="D221" s="128" t="s">
        <v>190</v>
      </c>
      <c r="E221" s="129" t="s">
        <v>40</v>
      </c>
      <c r="F221" s="129">
        <v>78152</v>
      </c>
      <c r="G221" s="129" t="s">
        <v>1784</v>
      </c>
      <c r="H221" s="130" t="s">
        <v>1785</v>
      </c>
      <c r="I221" s="129"/>
      <c r="J221" s="131"/>
      <c r="K221" s="129"/>
      <c r="L221" s="94"/>
      <c r="M221" s="94"/>
      <c r="N221" s="94"/>
      <c r="O221" s="94"/>
      <c r="P221" s="94"/>
      <c r="Q221" s="94"/>
      <c r="R221" s="94"/>
      <c r="S221" s="94"/>
      <c r="T221" s="98">
        <f t="shared" si="3"/>
        <v>0</v>
      </c>
      <c r="U221" s="129" t="str">
        <f t="shared" si="4"/>
        <v/>
      </c>
      <c r="V221" s="98"/>
      <c r="W221" s="129" t="str">
        <f t="shared" si="5"/>
        <v/>
      </c>
      <c r="X221" s="129"/>
      <c r="Y221" s="132"/>
      <c r="Z221" s="133" t="str">
        <f t="shared" si="6"/>
        <v/>
      </c>
      <c r="AA221" s="133" t="str">
        <f>IFERROR(VLOOKUP($Z221,'Lookup 2024'!$A$2:$R$9,2,FALSE),"")</f>
        <v/>
      </c>
      <c r="AB221" s="133"/>
      <c r="AC221" s="134"/>
      <c r="AD221" s="133" t="str">
        <f>IFERROR(VLOOKUP($Z221,'Lookup 2024'!$A$2:$R$9,7,FALSE),"")</f>
        <v/>
      </c>
      <c r="AE221" s="133"/>
      <c r="AF221" s="133" t="str">
        <f>IFERROR(VLOOKUP($Z221,'Lookup 2024'!$A$2:$R$9,8,FALSE),"")</f>
        <v/>
      </c>
      <c r="AG221" s="133" t="str">
        <f>IFERROR(VLOOKUP($Z221,'Lookup 2024'!$A$2:$R$9,9,FALSE),"")</f>
        <v/>
      </c>
      <c r="AH221" s="133"/>
      <c r="AI221" s="133" t="str">
        <f>IFERROR(VLOOKUP($Z221,'Lookup 2024'!$A$2:$R$9,10,FALSE),"")</f>
        <v/>
      </c>
      <c r="AJ221" s="133" t="str">
        <f>IFERROR(VLOOKUP($Z221,Lookup!$A$1:$P$20,11,FALSE),"")</f>
        <v/>
      </c>
      <c r="AK221" s="133"/>
      <c r="AL221" s="133" t="str">
        <f>IFERROR(VLOOKUP($Z221,Lookup!$A$1:$P$20,13,FALSE),"")</f>
        <v/>
      </c>
      <c r="AM221" s="133" t="str">
        <f>IFERROR(VLOOKUP($Z221,Lookup!$A$1:$P$20,14,FALSE),"")</f>
        <v/>
      </c>
      <c r="AN221" s="133" t="str">
        <f>IFERROR(VLOOKUP($Z221,Lookup!$A$1:$P$20,15,FALSE),"")</f>
        <v/>
      </c>
      <c r="AO221" s="133" t="str">
        <f>IFERROR(VLOOKUP($Z221,Lookup!$A$1:$P$20,16,FALSE),"")</f>
        <v/>
      </c>
      <c r="AP221" s="133" t="str">
        <f>IFERROR(VLOOKUP($Z221,'Lookup 2024'!$A$2:$R$9,17,FALSE),"")</f>
        <v/>
      </c>
      <c r="AQ221" s="129"/>
      <c r="AR221" s="129"/>
      <c r="AS221" s="135"/>
      <c r="AT221" s="135"/>
      <c r="AU221" s="135"/>
      <c r="AV221" s="137"/>
      <c r="AW221" s="138"/>
      <c r="AX221" s="135"/>
      <c r="AY221" s="135"/>
      <c r="AZ221" s="135"/>
      <c r="BA221" s="135"/>
      <c r="BB221" s="135"/>
      <c r="BC221" s="135"/>
      <c r="BD221" s="135"/>
      <c r="BE221" s="135"/>
      <c r="BF221" s="135"/>
      <c r="BG221" s="139"/>
      <c r="BH221" s="139"/>
      <c r="BI221" s="139"/>
      <c r="BJ221" s="139"/>
      <c r="BK221" s="139"/>
      <c r="BL221" s="139"/>
      <c r="BM221" s="139"/>
      <c r="BN221" s="139"/>
      <c r="BO221" s="139"/>
      <c r="BP221" s="139"/>
      <c r="BQ221" s="139"/>
      <c r="BR221" s="139"/>
      <c r="BS221" s="139"/>
      <c r="BT221" s="139"/>
      <c r="BU221" s="139"/>
      <c r="BV221" s="143"/>
      <c r="BW221" s="143"/>
      <c r="BX221" s="143"/>
      <c r="BY221" s="143"/>
      <c r="BZ221" s="143"/>
    </row>
    <row r="222" spans="1:78" ht="39.75" customHeight="1">
      <c r="A222" s="126"/>
      <c r="B222" s="128" t="s">
        <v>1124</v>
      </c>
      <c r="C222" s="128" t="s">
        <v>1786</v>
      </c>
      <c r="D222" s="128" t="s">
        <v>63</v>
      </c>
      <c r="E222" s="129" t="s">
        <v>40</v>
      </c>
      <c r="F222" s="129">
        <v>78154</v>
      </c>
      <c r="G222" s="174" t="s">
        <v>1787</v>
      </c>
      <c r="H222" s="130" t="s">
        <v>1788</v>
      </c>
      <c r="I222" s="129" t="s">
        <v>477</v>
      </c>
      <c r="J222" s="131"/>
      <c r="K222" s="129"/>
      <c r="L222" s="94"/>
      <c r="M222" s="94"/>
      <c r="N222" s="94"/>
      <c r="O222" s="94"/>
      <c r="P222" s="94"/>
      <c r="Q222" s="94"/>
      <c r="R222" s="94"/>
      <c r="S222" s="94"/>
      <c r="T222" s="98">
        <f t="shared" si="3"/>
        <v>0</v>
      </c>
      <c r="U222" s="129" t="str">
        <f t="shared" si="4"/>
        <v/>
      </c>
      <c r="V222" s="98"/>
      <c r="W222" s="129" t="str">
        <f t="shared" si="5"/>
        <v/>
      </c>
      <c r="X222" s="129"/>
      <c r="Y222" s="132"/>
      <c r="Z222" s="133" t="str">
        <f t="shared" si="6"/>
        <v/>
      </c>
      <c r="AA222" s="133" t="str">
        <f>IFERROR(VLOOKUP($Z222,'Lookup 2024'!$A$2:$R$9,2,FALSE),"")</f>
        <v/>
      </c>
      <c r="AB222" s="133"/>
      <c r="AC222" s="134"/>
      <c r="AD222" s="133" t="str">
        <f>IFERROR(VLOOKUP($Z222,'Lookup 2024'!$A$2:$R$9,7,FALSE),"")</f>
        <v/>
      </c>
      <c r="AE222" s="133"/>
      <c r="AF222" s="133" t="str">
        <f>IFERROR(VLOOKUP($Z222,'Lookup 2024'!$A$2:$R$9,8,FALSE),"")</f>
        <v/>
      </c>
      <c r="AG222" s="133" t="str">
        <f>IFERROR(VLOOKUP($Z222,'Lookup 2024'!$A$2:$R$9,9,FALSE),"")</f>
        <v/>
      </c>
      <c r="AH222" s="133"/>
      <c r="AI222" s="133" t="str">
        <f>IFERROR(VLOOKUP($Z222,'Lookup 2024'!$A$2:$R$9,10,FALSE),"")</f>
        <v/>
      </c>
      <c r="AJ222" s="133" t="str">
        <f>IFERROR(VLOOKUP($Z222,Lookup!$A$1:$P$20,11,FALSE),"")</f>
        <v/>
      </c>
      <c r="AK222" s="133"/>
      <c r="AL222" s="133" t="str">
        <f>IFERROR(VLOOKUP($Z222,Lookup!$A$1:$P$20,13,FALSE),"")</f>
        <v/>
      </c>
      <c r="AM222" s="133" t="str">
        <f>IFERROR(VLOOKUP($Z222,Lookup!$A$1:$P$20,14,FALSE),"")</f>
        <v/>
      </c>
      <c r="AN222" s="133" t="str">
        <f>IFERROR(VLOOKUP($Z222,Lookup!$A$1:$P$20,15,FALSE),"")</f>
        <v/>
      </c>
      <c r="AO222" s="133" t="str">
        <f>IFERROR(VLOOKUP($Z222,Lookup!$A$1:$P$20,16,FALSE),"")</f>
        <v/>
      </c>
      <c r="AP222" s="133" t="str">
        <f>IFERROR(VLOOKUP($Z222,'Lookup 2024'!$A$2:$R$9,17,FALSE),"")</f>
        <v/>
      </c>
      <c r="AQ222" s="129"/>
      <c r="AR222" s="129"/>
      <c r="AS222" s="135"/>
      <c r="AT222" s="135"/>
      <c r="AU222" s="135"/>
      <c r="AV222" s="137"/>
      <c r="AW222" s="138"/>
      <c r="AX222" s="135"/>
      <c r="AY222" s="135"/>
      <c r="AZ222" s="135"/>
      <c r="BA222" s="135"/>
      <c r="BB222" s="135"/>
      <c r="BC222" s="135"/>
      <c r="BD222" s="135"/>
      <c r="BE222" s="135"/>
      <c r="BF222" s="135"/>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row>
    <row r="223" spans="1:78" ht="39.75" customHeight="1">
      <c r="A223" s="126"/>
      <c r="B223" s="128" t="s">
        <v>1789</v>
      </c>
      <c r="C223" s="128" t="s">
        <v>1485</v>
      </c>
      <c r="D223" s="128" t="s">
        <v>234</v>
      </c>
      <c r="E223" s="129" t="s">
        <v>40</v>
      </c>
      <c r="F223" s="133">
        <v>78130</v>
      </c>
      <c r="G223" s="175" t="s">
        <v>1486</v>
      </c>
      <c r="H223" s="176" t="s">
        <v>1487</v>
      </c>
      <c r="I223" s="129" t="s">
        <v>1488</v>
      </c>
      <c r="J223" s="131"/>
      <c r="K223" s="129"/>
      <c r="L223" s="94"/>
      <c r="M223" s="94"/>
      <c r="N223" s="145"/>
      <c r="O223" s="94"/>
      <c r="P223" s="94"/>
      <c r="Q223" s="94"/>
      <c r="R223" s="94"/>
      <c r="S223" s="94"/>
      <c r="T223" s="98">
        <f t="shared" si="3"/>
        <v>0</v>
      </c>
      <c r="U223" s="129" t="str">
        <f t="shared" si="4"/>
        <v/>
      </c>
      <c r="V223" s="98"/>
      <c r="W223" s="129" t="str">
        <f t="shared" si="5"/>
        <v/>
      </c>
      <c r="X223" s="129"/>
      <c r="Y223" s="132"/>
      <c r="Z223" s="133" t="str">
        <f t="shared" si="6"/>
        <v/>
      </c>
      <c r="AA223" s="133" t="str">
        <f>IFERROR(VLOOKUP($Z223,'Lookup 2024'!$A$2:$R$9,2,FALSE),"")</f>
        <v/>
      </c>
      <c r="AB223" s="133"/>
      <c r="AC223" s="134"/>
      <c r="AD223" s="133" t="str">
        <f>IFERROR(VLOOKUP($Z223,'Lookup 2024'!$A$2:$R$9,7,FALSE),"")</f>
        <v/>
      </c>
      <c r="AE223" s="133"/>
      <c r="AF223" s="133" t="str">
        <f>IFERROR(VLOOKUP($Z223,'Lookup 2024'!$A$2:$R$9,8,FALSE),"")</f>
        <v/>
      </c>
      <c r="AG223" s="133" t="str">
        <f>IFERROR(VLOOKUP($Z223,'Lookup 2024'!$A$2:$R$9,9,FALSE),"")</f>
        <v/>
      </c>
      <c r="AH223" s="133"/>
      <c r="AI223" s="133" t="str">
        <f>IFERROR(VLOOKUP($Z223,'Lookup 2024'!$A$2:$R$9,10,FALSE),"")</f>
        <v/>
      </c>
      <c r="AJ223" s="133" t="str">
        <f>IFERROR(VLOOKUP($Z223,Lookup!$A$1:$P$20,11,FALSE),"")</f>
        <v/>
      </c>
      <c r="AK223" s="133"/>
      <c r="AL223" s="133" t="str">
        <f>IFERROR(VLOOKUP($Z223,Lookup!$A$1:$P$20,13,FALSE),"")</f>
        <v/>
      </c>
      <c r="AM223" s="133" t="str">
        <f>IFERROR(VLOOKUP($Z223,Lookup!$A$1:$P$20,14,FALSE),"")</f>
        <v/>
      </c>
      <c r="AN223" s="133" t="str">
        <f>IFERROR(VLOOKUP($Z223,Lookup!$A$1:$P$20,15,FALSE),"")</f>
        <v/>
      </c>
      <c r="AO223" s="133" t="str">
        <f>IFERROR(VLOOKUP($Z223,Lookup!$A$1:$P$20,16,FALSE),"")</f>
        <v/>
      </c>
      <c r="AP223" s="133" t="str">
        <f>IFERROR(VLOOKUP($Z223,'Lookup 2024'!$A$2:$R$9,17,FALSE),"")</f>
        <v/>
      </c>
      <c r="AQ223" s="129"/>
      <c r="AR223" s="129"/>
      <c r="AS223" s="135"/>
      <c r="AT223" s="135"/>
      <c r="AU223" s="135"/>
      <c r="AV223" s="137"/>
      <c r="AW223" s="138"/>
      <c r="AX223" s="135"/>
      <c r="AY223" s="135"/>
      <c r="AZ223" s="135"/>
      <c r="BA223" s="135"/>
      <c r="BB223" s="135"/>
      <c r="BC223" s="135"/>
      <c r="BD223" s="135"/>
      <c r="BE223" s="135"/>
      <c r="BF223" s="135"/>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row>
    <row r="224" spans="1:78" ht="39.75" customHeight="1">
      <c r="A224" s="126"/>
      <c r="B224" s="128" t="s">
        <v>1790</v>
      </c>
      <c r="C224" s="128" t="s">
        <v>1791</v>
      </c>
      <c r="D224" s="128" t="s">
        <v>1564</v>
      </c>
      <c r="E224" s="129" t="s">
        <v>40</v>
      </c>
      <c r="F224" s="129">
        <v>78070</v>
      </c>
      <c r="G224" s="177" t="s">
        <v>1792</v>
      </c>
      <c r="H224" s="130" t="s">
        <v>1793</v>
      </c>
      <c r="I224" s="129" t="s">
        <v>1790</v>
      </c>
      <c r="J224" s="131"/>
      <c r="K224" s="129"/>
      <c r="L224" s="94"/>
      <c r="M224" s="94"/>
      <c r="N224" s="94"/>
      <c r="O224" s="94"/>
      <c r="P224" s="94"/>
      <c r="Q224" s="94"/>
      <c r="R224" s="94"/>
      <c r="S224" s="94"/>
      <c r="T224" s="98">
        <f t="shared" si="3"/>
        <v>0</v>
      </c>
      <c r="U224" s="129" t="str">
        <f t="shared" si="4"/>
        <v/>
      </c>
      <c r="V224" s="98"/>
      <c r="W224" s="129" t="str">
        <f t="shared" si="5"/>
        <v/>
      </c>
      <c r="X224" s="94"/>
      <c r="Y224" s="132"/>
      <c r="Z224" s="133" t="str">
        <f t="shared" si="6"/>
        <v/>
      </c>
      <c r="AA224" s="133" t="str">
        <f>IFERROR(VLOOKUP($Z224,'Lookup 2024'!$A$2:$R$9,2,FALSE),"")</f>
        <v/>
      </c>
      <c r="AB224" s="133"/>
      <c r="AC224" s="134"/>
      <c r="AD224" s="133" t="str">
        <f>IFERROR(VLOOKUP($Z224,'Lookup 2024'!$A$2:$R$9,7,FALSE),"")</f>
        <v/>
      </c>
      <c r="AE224" s="133"/>
      <c r="AF224" s="133" t="str">
        <f>IFERROR(VLOOKUP($Z224,'Lookup 2024'!$A$2:$R$9,8,FALSE),"")</f>
        <v/>
      </c>
      <c r="AG224" s="133" t="str">
        <f>IFERROR(VLOOKUP($Z224,'Lookup 2024'!$A$2:$R$9,9,FALSE),"")</f>
        <v/>
      </c>
      <c r="AH224" s="133"/>
      <c r="AI224" s="133" t="str">
        <f>IFERROR(VLOOKUP($Z224,'Lookup 2024'!$A$2:$R$9,10,FALSE),"")</f>
        <v/>
      </c>
      <c r="AJ224" s="133" t="str">
        <f>IFERROR(VLOOKUP($Z224,Lookup!$A$1:$P$20,11,FALSE),"")</f>
        <v/>
      </c>
      <c r="AK224" s="133"/>
      <c r="AL224" s="133" t="str">
        <f>IFERROR(VLOOKUP($Z224,Lookup!$A$1:$P$20,13,FALSE),"")</f>
        <v/>
      </c>
      <c r="AM224" s="133" t="str">
        <f>IFERROR(VLOOKUP($Z224,Lookup!$A$1:$P$20,14,FALSE),"")</f>
        <v/>
      </c>
      <c r="AN224" s="133" t="str">
        <f>IFERROR(VLOOKUP($Z224,Lookup!$A$1:$P$20,15,FALSE),"")</f>
        <v/>
      </c>
      <c r="AO224" s="133" t="str">
        <f>IFERROR(VLOOKUP($Z224,Lookup!$A$1:$P$20,16,FALSE),"")</f>
        <v/>
      </c>
      <c r="AP224" s="133" t="str">
        <f>IFERROR(VLOOKUP($Z224,'Lookup 2024'!$A$2:$R$9,17,FALSE),"")</f>
        <v/>
      </c>
      <c r="AQ224" s="129"/>
      <c r="AR224" s="129"/>
      <c r="AS224" s="135"/>
      <c r="AT224" s="135"/>
      <c r="AU224" s="142">
        <f>P224</f>
        <v>0</v>
      </c>
      <c r="AV224" s="137" t="s">
        <v>1004</v>
      </c>
      <c r="AW224" s="133"/>
      <c r="AX224" s="129"/>
      <c r="AY224" s="129"/>
      <c r="AZ224" s="147"/>
      <c r="BA224" s="129"/>
      <c r="BB224" s="129"/>
      <c r="BC224" s="135"/>
      <c r="BD224" s="135"/>
      <c r="BE224" s="135"/>
      <c r="BF224" s="135"/>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row>
    <row r="225" spans="1:78" ht="39.75" customHeight="1">
      <c r="A225" s="126"/>
      <c r="B225" s="128" t="s">
        <v>1794</v>
      </c>
      <c r="C225" s="128" t="s">
        <v>1795</v>
      </c>
      <c r="D225" s="128" t="s">
        <v>37</v>
      </c>
      <c r="E225" s="129" t="s">
        <v>40</v>
      </c>
      <c r="F225" s="129"/>
      <c r="G225" s="129" t="s">
        <v>1796</v>
      </c>
      <c r="H225" s="130"/>
      <c r="I225" s="129" t="s">
        <v>1168</v>
      </c>
      <c r="J225" s="131"/>
      <c r="K225" s="129"/>
      <c r="L225" s="94"/>
      <c r="M225" s="94"/>
      <c r="N225" s="94"/>
      <c r="O225" s="94"/>
      <c r="P225" s="94"/>
      <c r="Q225" s="94"/>
      <c r="R225" s="94"/>
      <c r="S225" s="94"/>
      <c r="T225" s="98">
        <f t="shared" si="3"/>
        <v>0</v>
      </c>
      <c r="U225" s="129" t="str">
        <f t="shared" si="4"/>
        <v/>
      </c>
      <c r="V225" s="98"/>
      <c r="W225" s="129" t="str">
        <f t="shared" si="5"/>
        <v/>
      </c>
      <c r="X225" s="129"/>
      <c r="Y225" s="132"/>
      <c r="Z225" s="133" t="str">
        <f t="shared" si="6"/>
        <v/>
      </c>
      <c r="AA225" s="133" t="str">
        <f>IFERROR(VLOOKUP($Z225,'Lookup 2024'!$A$2:$R$9,2,FALSE),"")</f>
        <v/>
      </c>
      <c r="AB225" s="133"/>
      <c r="AC225" s="134"/>
      <c r="AD225" s="133" t="str">
        <f>IFERROR(VLOOKUP($Z225,'Lookup 2024'!$A$2:$R$9,7,FALSE),"")</f>
        <v/>
      </c>
      <c r="AE225" s="133"/>
      <c r="AF225" s="133" t="str">
        <f>IFERROR(VLOOKUP($Z225,'Lookup 2024'!$A$2:$R$9,8,FALSE),"")</f>
        <v/>
      </c>
      <c r="AG225" s="133" t="str">
        <f>IFERROR(VLOOKUP($Z225,'Lookup 2024'!$A$2:$R$9,9,FALSE),"")</f>
        <v/>
      </c>
      <c r="AH225" s="133"/>
      <c r="AI225" s="133" t="str">
        <f>IFERROR(VLOOKUP($Z225,'Lookup 2024'!$A$2:$R$9,10,FALSE),"")</f>
        <v/>
      </c>
      <c r="AJ225" s="133" t="str">
        <f>IFERROR(VLOOKUP($Z225,Lookup!$A$1:$P$20,11,FALSE),"")</f>
        <v/>
      </c>
      <c r="AK225" s="133"/>
      <c r="AL225" s="133" t="str">
        <f>IFERROR(VLOOKUP($Z225,Lookup!$A$1:$P$20,13,FALSE),"")</f>
        <v/>
      </c>
      <c r="AM225" s="133" t="str">
        <f>IFERROR(VLOOKUP($Z225,Lookup!$A$1:$P$20,14,FALSE),"")</f>
        <v/>
      </c>
      <c r="AN225" s="133" t="str">
        <f>IFERROR(VLOOKUP($Z225,Lookup!$A$1:$P$20,15,FALSE),"")</f>
        <v/>
      </c>
      <c r="AO225" s="133" t="str">
        <f>IFERROR(VLOOKUP($Z225,Lookup!$A$1:$P$20,16,FALSE),"")</f>
        <v/>
      </c>
      <c r="AP225" s="133" t="str">
        <f>IFERROR(VLOOKUP($Z225,'Lookup 2024'!$A$2:$R$9,17,FALSE),"")</f>
        <v/>
      </c>
      <c r="AQ225" s="129"/>
      <c r="AR225" s="129"/>
      <c r="AS225" s="135"/>
      <c r="AT225" s="135"/>
      <c r="AU225" s="135"/>
      <c r="AV225" s="137"/>
      <c r="AW225" s="138"/>
      <c r="AX225" s="135"/>
      <c r="AY225" s="135"/>
      <c r="AZ225" s="135"/>
      <c r="BA225" s="135"/>
      <c r="BB225" s="135"/>
      <c r="BC225" s="135"/>
      <c r="BD225" s="135"/>
      <c r="BE225" s="135"/>
      <c r="BF225" s="135"/>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row>
    <row r="226" spans="1:78" ht="39.75" customHeight="1">
      <c r="A226" s="126"/>
      <c r="B226" s="128" t="s">
        <v>1797</v>
      </c>
      <c r="C226" s="128" t="s">
        <v>174</v>
      </c>
      <c r="D226" s="128" t="s">
        <v>175</v>
      </c>
      <c r="E226" s="129" t="s">
        <v>40</v>
      </c>
      <c r="F226" s="129">
        <v>78063</v>
      </c>
      <c r="G226" s="148" t="s">
        <v>1798</v>
      </c>
      <c r="H226" s="130" t="s">
        <v>479</v>
      </c>
      <c r="I226" s="129" t="s">
        <v>1799</v>
      </c>
      <c r="J226" s="131"/>
      <c r="K226" s="129"/>
      <c r="L226" s="94"/>
      <c r="M226" s="94"/>
      <c r="N226" s="94"/>
      <c r="O226" s="94"/>
      <c r="P226" s="94"/>
      <c r="Q226" s="94"/>
      <c r="R226" s="94"/>
      <c r="S226" s="94"/>
      <c r="T226" s="98">
        <f t="shared" si="3"/>
        <v>0</v>
      </c>
      <c r="U226" s="129" t="str">
        <f t="shared" si="4"/>
        <v/>
      </c>
      <c r="V226" s="98"/>
      <c r="W226" s="129" t="str">
        <f t="shared" si="5"/>
        <v/>
      </c>
      <c r="X226" s="94"/>
      <c r="Y226" s="132"/>
      <c r="Z226" s="133" t="str">
        <f t="shared" si="6"/>
        <v/>
      </c>
      <c r="AA226" s="133" t="str">
        <f>IFERROR(VLOOKUP($Z226,'Lookup 2024'!$A$2:$R$9,2,FALSE),"")</f>
        <v/>
      </c>
      <c r="AB226" s="133"/>
      <c r="AC226" s="133"/>
      <c r="AD226" s="133" t="str">
        <f>IFERROR(VLOOKUP($Z226,'Lookup 2024'!$A$2:$R$9,7,FALSE),"")</f>
        <v/>
      </c>
      <c r="AE226" s="133"/>
      <c r="AF226" s="133" t="str">
        <f>IFERROR(VLOOKUP($Z226,'Lookup 2024'!$A$2:$R$9,8,FALSE),"")</f>
        <v/>
      </c>
      <c r="AG226" s="133" t="str">
        <f>IFERROR(VLOOKUP($Z226,'Lookup 2024'!$A$2:$R$9,9,FALSE),"")</f>
        <v/>
      </c>
      <c r="AH226" s="133"/>
      <c r="AI226" s="133" t="str">
        <f>IFERROR(VLOOKUP($Z226,'Lookup 2024'!$A$2:$R$9,10,FALSE),"")</f>
        <v/>
      </c>
      <c r="AJ226" s="133" t="str">
        <f>IFERROR(VLOOKUP($Z226,Lookup!$A$1:$P$20,11,FALSE),"")</f>
        <v/>
      </c>
      <c r="AK226" s="133"/>
      <c r="AL226" s="133" t="str">
        <f>IFERROR(VLOOKUP($Z226,Lookup!$A$1:$P$20,13,FALSE),"")</f>
        <v/>
      </c>
      <c r="AM226" s="133" t="str">
        <f>IFERROR(VLOOKUP($Z226,Lookup!$A$1:$P$20,14,FALSE),"")</f>
        <v/>
      </c>
      <c r="AN226" s="133" t="str">
        <f>IFERROR(VLOOKUP($Z226,Lookup!$A$1:$P$20,15,FALSE),"")</f>
        <v/>
      </c>
      <c r="AO226" s="133" t="str">
        <f>IFERROR(VLOOKUP($Z226,Lookup!$A$1:$P$20,16,FALSE),"")</f>
        <v/>
      </c>
      <c r="AP226" s="133" t="str">
        <f>IFERROR(VLOOKUP($Z226,'Lookup 2024'!$A$2:$R$9,17,FALSE),"")</f>
        <v/>
      </c>
      <c r="AQ226" s="129"/>
      <c r="AR226" s="129"/>
      <c r="AS226" s="135"/>
      <c r="AT226" s="135"/>
      <c r="AU226" s="136">
        <f t="shared" ref="AU226:AU231" si="35">P226</f>
        <v>0</v>
      </c>
      <c r="AV226" s="137" t="s">
        <v>1014</v>
      </c>
      <c r="AW226" s="138"/>
      <c r="AX226" s="135"/>
      <c r="AY226" s="135"/>
      <c r="AZ226" s="135"/>
      <c r="BA226" s="135"/>
      <c r="BB226" s="135"/>
      <c r="BC226" s="135"/>
      <c r="BD226" s="135">
        <v>2</v>
      </c>
      <c r="BE226" s="135"/>
      <c r="BF226" s="135"/>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row>
    <row r="227" spans="1:78" ht="39.75" customHeight="1">
      <c r="A227" s="126"/>
      <c r="B227" s="128" t="s">
        <v>1800</v>
      </c>
      <c r="C227" s="128" t="s">
        <v>1801</v>
      </c>
      <c r="D227" s="128" t="s">
        <v>37</v>
      </c>
      <c r="E227" s="129" t="s">
        <v>40</v>
      </c>
      <c r="F227" s="129">
        <v>78261</v>
      </c>
      <c r="G227" s="129" t="s">
        <v>1802</v>
      </c>
      <c r="H227" s="130" t="s">
        <v>1803</v>
      </c>
      <c r="I227" s="129" t="s">
        <v>1804</v>
      </c>
      <c r="J227" s="131"/>
      <c r="K227" s="129"/>
      <c r="L227" s="94"/>
      <c r="M227" s="94"/>
      <c r="N227" s="94"/>
      <c r="O227" s="94"/>
      <c r="P227" s="94"/>
      <c r="Q227" s="94"/>
      <c r="R227" s="94"/>
      <c r="S227" s="94"/>
      <c r="T227" s="98">
        <f t="shared" si="3"/>
        <v>0</v>
      </c>
      <c r="U227" s="129" t="str">
        <f t="shared" si="4"/>
        <v/>
      </c>
      <c r="V227" s="98"/>
      <c r="W227" s="129" t="str">
        <f t="shared" si="5"/>
        <v/>
      </c>
      <c r="X227" s="94"/>
      <c r="Y227" s="132"/>
      <c r="Z227" s="133" t="str">
        <f t="shared" si="6"/>
        <v/>
      </c>
      <c r="AA227" s="133" t="str">
        <f>IFERROR(VLOOKUP($Z227,'Lookup 2024'!$A$2:$R$9,2,FALSE),"")</f>
        <v/>
      </c>
      <c r="AB227" s="133"/>
      <c r="AC227" s="134"/>
      <c r="AD227" s="133" t="str">
        <f>IFERROR(VLOOKUP($Z227,'Lookup 2024'!$A$2:$R$9,7,FALSE),"")</f>
        <v/>
      </c>
      <c r="AE227" s="133"/>
      <c r="AF227" s="133" t="str">
        <f>IFERROR(VLOOKUP($Z227,'Lookup 2024'!$A$2:$R$9,8,FALSE),"")</f>
        <v/>
      </c>
      <c r="AG227" s="133" t="str">
        <f>IFERROR(VLOOKUP($Z227,'Lookup 2024'!$A$2:$R$9,9,FALSE),"")</f>
        <v/>
      </c>
      <c r="AH227" s="133"/>
      <c r="AI227" s="133" t="str">
        <f>IFERROR(VLOOKUP($Z227,'Lookup 2024'!$A$2:$R$9,10,FALSE),"")</f>
        <v/>
      </c>
      <c r="AJ227" s="133" t="str">
        <f>IFERROR(VLOOKUP($Z227,Lookup!$A$1:$P$20,11,FALSE),"")</f>
        <v/>
      </c>
      <c r="AK227" s="133"/>
      <c r="AL227" s="133" t="str">
        <f>IFERROR(VLOOKUP($Z227,Lookup!$A$1:$P$20,13,FALSE),"")</f>
        <v/>
      </c>
      <c r="AM227" s="133" t="str">
        <f>IFERROR(VLOOKUP($Z227,Lookup!$A$1:$P$20,14,FALSE),"")</f>
        <v/>
      </c>
      <c r="AN227" s="133" t="str">
        <f>IFERROR(VLOOKUP($Z227,Lookup!$A$1:$P$20,15,FALSE),"")</f>
        <v/>
      </c>
      <c r="AO227" s="133" t="str">
        <f>IFERROR(VLOOKUP($Z227,Lookup!$A$1:$P$20,16,FALSE),"")</f>
        <v/>
      </c>
      <c r="AP227" s="133" t="str">
        <f>IFERROR(VLOOKUP($Z227,'Lookup 2024'!$A$2:$R$9,17,FALSE),"")</f>
        <v/>
      </c>
      <c r="AQ227" s="129"/>
      <c r="AR227" s="129"/>
      <c r="AS227" s="135"/>
      <c r="AT227" s="135"/>
      <c r="AU227" s="142">
        <f t="shared" si="35"/>
        <v>0</v>
      </c>
      <c r="AV227" s="137" t="s">
        <v>1004</v>
      </c>
      <c r="AW227" s="133"/>
      <c r="AX227" s="129"/>
      <c r="AY227" s="129"/>
      <c r="AZ227" s="147"/>
      <c r="BA227" s="129"/>
      <c r="BB227" s="129"/>
      <c r="BC227" s="135"/>
      <c r="BD227" s="135"/>
      <c r="BE227" s="135"/>
      <c r="BF227" s="135"/>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row>
    <row r="228" spans="1:78" ht="39.75" customHeight="1">
      <c r="A228" s="126"/>
      <c r="B228" s="128" t="s">
        <v>1805</v>
      </c>
      <c r="C228" s="128" t="s">
        <v>1806</v>
      </c>
      <c r="D228" s="128" t="s">
        <v>37</v>
      </c>
      <c r="E228" s="129" t="s">
        <v>40</v>
      </c>
      <c r="F228" s="129">
        <v>78228</v>
      </c>
      <c r="G228" s="129" t="s">
        <v>1807</v>
      </c>
      <c r="H228" s="130"/>
      <c r="I228" s="129" t="s">
        <v>996</v>
      </c>
      <c r="J228" s="131"/>
      <c r="K228" s="131"/>
      <c r="L228" s="94"/>
      <c r="M228" s="94"/>
      <c r="N228" s="94"/>
      <c r="O228" s="94"/>
      <c r="P228" s="94"/>
      <c r="Q228" s="94"/>
      <c r="R228" s="94"/>
      <c r="S228" s="94"/>
      <c r="T228" s="98">
        <f t="shared" si="3"/>
        <v>0</v>
      </c>
      <c r="U228" s="129" t="str">
        <f t="shared" si="4"/>
        <v/>
      </c>
      <c r="V228" s="98"/>
      <c r="W228" s="129" t="str">
        <f t="shared" si="5"/>
        <v/>
      </c>
      <c r="X228" s="94"/>
      <c r="Y228" s="132"/>
      <c r="Z228" s="133" t="str">
        <f t="shared" si="6"/>
        <v/>
      </c>
      <c r="AA228" s="133" t="str">
        <f>IFERROR(VLOOKUP($Z228,'Lookup 2024'!$A$2:$R$9,2,FALSE),"")</f>
        <v/>
      </c>
      <c r="AB228" s="133"/>
      <c r="AC228" s="134"/>
      <c r="AD228" s="133" t="str">
        <f>IFERROR(VLOOKUP($Z228,'Lookup 2024'!$A$2:$R$9,7,FALSE),"")</f>
        <v/>
      </c>
      <c r="AE228" s="133"/>
      <c r="AF228" s="133" t="str">
        <f>IFERROR(VLOOKUP($Z228,'Lookup 2024'!$A$2:$R$9,8,FALSE),"")</f>
        <v/>
      </c>
      <c r="AG228" s="133" t="str">
        <f>IFERROR(VLOOKUP($Z228,'Lookup 2024'!$A$2:$R$9,9,FALSE),"")</f>
        <v/>
      </c>
      <c r="AH228" s="133"/>
      <c r="AI228" s="133" t="str">
        <f>IFERROR(VLOOKUP($Z228,'Lookup 2024'!$A$2:$R$9,10,FALSE),"")</f>
        <v/>
      </c>
      <c r="AJ228" s="133" t="str">
        <f>IFERROR(VLOOKUP($Z228,Lookup!$A$1:$P$20,11,FALSE),"")</f>
        <v/>
      </c>
      <c r="AK228" s="133"/>
      <c r="AL228" s="133" t="str">
        <f>IFERROR(VLOOKUP($Z228,Lookup!$A$1:$P$20,13,FALSE),"")</f>
        <v/>
      </c>
      <c r="AM228" s="133" t="str">
        <f>IFERROR(VLOOKUP($Z228,Lookup!$A$1:$P$20,14,FALSE),"")</f>
        <v/>
      </c>
      <c r="AN228" s="133" t="str">
        <f>IFERROR(VLOOKUP($Z228,Lookup!$A$1:$P$20,15,FALSE),"")</f>
        <v/>
      </c>
      <c r="AO228" s="133" t="str">
        <f>IFERROR(VLOOKUP($Z228,Lookup!$A$1:$P$20,16,FALSE),"")</f>
        <v/>
      </c>
      <c r="AP228" s="133" t="str">
        <f>IFERROR(VLOOKUP($Z228,'Lookup 2024'!$A$2:$R$9,17,FALSE),"")</f>
        <v/>
      </c>
      <c r="AQ228" s="129"/>
      <c r="AR228" s="129"/>
      <c r="AS228" s="135"/>
      <c r="AT228" s="135"/>
      <c r="AU228" s="142">
        <f t="shared" si="35"/>
        <v>0</v>
      </c>
      <c r="AV228" s="137" t="s">
        <v>1808</v>
      </c>
      <c r="AW228" s="133"/>
      <c r="AX228" s="129"/>
      <c r="AY228" s="129"/>
      <c r="AZ228" s="147"/>
      <c r="BA228" s="129"/>
      <c r="BB228" s="129"/>
      <c r="BC228" s="135"/>
      <c r="BD228" s="135"/>
      <c r="BE228" s="135"/>
      <c r="BF228" s="135"/>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row>
    <row r="229" spans="1:78" ht="39.75" customHeight="1">
      <c r="A229" s="126"/>
      <c r="B229" s="128" t="s">
        <v>1809</v>
      </c>
      <c r="C229" s="128" t="s">
        <v>1810</v>
      </c>
      <c r="D229" s="128" t="s">
        <v>37</v>
      </c>
      <c r="E229" s="129" t="s">
        <v>40</v>
      </c>
      <c r="F229" s="129" t="s">
        <v>1811</v>
      </c>
      <c r="G229" s="129" t="s">
        <v>1812</v>
      </c>
      <c r="H229" s="130" t="s">
        <v>1813</v>
      </c>
      <c r="I229" s="129" t="s">
        <v>1814</v>
      </c>
      <c r="J229" s="131"/>
      <c r="K229" s="129"/>
      <c r="L229" s="94"/>
      <c r="M229" s="94"/>
      <c r="N229" s="94"/>
      <c r="O229" s="94"/>
      <c r="P229" s="94"/>
      <c r="Q229" s="94"/>
      <c r="R229" s="94"/>
      <c r="S229" s="94"/>
      <c r="T229" s="98">
        <f t="shared" si="3"/>
        <v>0</v>
      </c>
      <c r="U229" s="129" t="str">
        <f t="shared" si="4"/>
        <v/>
      </c>
      <c r="V229" s="98"/>
      <c r="W229" s="129" t="str">
        <f t="shared" si="5"/>
        <v/>
      </c>
      <c r="X229" s="94"/>
      <c r="Y229" s="132"/>
      <c r="Z229" s="133" t="str">
        <f t="shared" si="6"/>
        <v/>
      </c>
      <c r="AA229" s="133" t="str">
        <f>IFERROR(VLOOKUP($Z229,'Lookup 2024'!$A$2:$R$9,2,FALSE),"")</f>
        <v/>
      </c>
      <c r="AB229" s="133"/>
      <c r="AC229" s="134"/>
      <c r="AD229" s="133" t="str">
        <f>IFERROR(VLOOKUP($Z229,'Lookup 2024'!$A$2:$R$9,7,FALSE),"")</f>
        <v/>
      </c>
      <c r="AE229" s="133"/>
      <c r="AF229" s="133" t="str">
        <f>IFERROR(VLOOKUP($Z229,'Lookup 2024'!$A$2:$R$9,8,FALSE),"")</f>
        <v/>
      </c>
      <c r="AG229" s="133" t="str">
        <f>IFERROR(VLOOKUP($Z229,'Lookup 2024'!$A$2:$R$9,9,FALSE),"")</f>
        <v/>
      </c>
      <c r="AH229" s="133"/>
      <c r="AI229" s="133" t="str">
        <f>IFERROR(VLOOKUP($Z229,'Lookup 2024'!$A$2:$R$9,10,FALSE),"")</f>
        <v/>
      </c>
      <c r="AJ229" s="133" t="str">
        <f>IFERROR(VLOOKUP($Z229,Lookup!$A$1:$P$20,11,FALSE),"")</f>
        <v/>
      </c>
      <c r="AK229" s="133"/>
      <c r="AL229" s="133" t="str">
        <f>IFERROR(VLOOKUP($Z229,Lookup!$A$1:$P$20,13,FALSE),"")</f>
        <v/>
      </c>
      <c r="AM229" s="133" t="str">
        <f>IFERROR(VLOOKUP($Z229,Lookup!$A$1:$P$20,14,FALSE),"")</f>
        <v/>
      </c>
      <c r="AN229" s="133" t="str">
        <f>IFERROR(VLOOKUP($Z229,Lookup!$A$1:$P$20,15,FALSE),"")</f>
        <v/>
      </c>
      <c r="AO229" s="133" t="str">
        <f>IFERROR(VLOOKUP($Z229,Lookup!$A$1:$P$20,16,FALSE),"")</f>
        <v/>
      </c>
      <c r="AP229" s="133" t="str">
        <f>IFERROR(VLOOKUP($Z229,'Lookup 2024'!$A$2:$R$9,17,FALSE),"")</f>
        <v/>
      </c>
      <c r="AQ229" s="129"/>
      <c r="AR229" s="129"/>
      <c r="AS229" s="135"/>
      <c r="AT229" s="135"/>
      <c r="AU229" s="142">
        <f t="shared" si="35"/>
        <v>0</v>
      </c>
      <c r="AV229" s="137" t="s">
        <v>1014</v>
      </c>
      <c r="AW229" s="138"/>
      <c r="AX229" s="135"/>
      <c r="AY229" s="135"/>
      <c r="AZ229" s="135"/>
      <c r="BA229" s="135"/>
      <c r="BB229" s="135"/>
      <c r="BC229" s="135"/>
      <c r="BD229" s="135"/>
      <c r="BE229" s="135">
        <v>1</v>
      </c>
      <c r="BF229" s="135"/>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row>
    <row r="230" spans="1:78" ht="39.75" customHeight="1">
      <c r="A230" s="126" t="s">
        <v>362</v>
      </c>
      <c r="B230" s="127" t="s">
        <v>1815</v>
      </c>
      <c r="C230" s="140" t="s">
        <v>340</v>
      </c>
      <c r="D230" s="140" t="s">
        <v>37</v>
      </c>
      <c r="E230" s="96" t="s">
        <v>40</v>
      </c>
      <c r="F230" s="96">
        <v>78253</v>
      </c>
      <c r="G230" s="129" t="s">
        <v>1816</v>
      </c>
      <c r="H230" s="130" t="s">
        <v>1817</v>
      </c>
      <c r="I230" s="129" t="s">
        <v>996</v>
      </c>
      <c r="J230" s="131">
        <v>45258</v>
      </c>
      <c r="K230" s="103">
        <v>1130</v>
      </c>
      <c r="L230" s="94"/>
      <c r="M230" s="94"/>
      <c r="N230" s="94">
        <v>1500</v>
      </c>
      <c r="O230" s="94"/>
      <c r="P230" s="94"/>
      <c r="Q230" s="94"/>
      <c r="R230" s="94"/>
      <c r="S230" s="94"/>
      <c r="T230" s="98">
        <f t="shared" si="3"/>
        <v>1500</v>
      </c>
      <c r="U230" s="129" t="str">
        <f t="shared" si="4"/>
        <v>Received</v>
      </c>
      <c r="V230" s="98"/>
      <c r="W230" s="129" t="str">
        <f t="shared" si="5"/>
        <v/>
      </c>
      <c r="X230" s="94"/>
      <c r="Y230" s="132"/>
      <c r="Z230" s="133" t="str">
        <f t="shared" si="6"/>
        <v>Trophy</v>
      </c>
      <c r="AA230" s="133" t="str">
        <f>IFERROR(VLOOKUP($Z230,'Lookup 2024'!$A$2:$R$9,2,FALSE),"")</f>
        <v>Level 4</v>
      </c>
      <c r="AB230" s="133"/>
      <c r="AC230" s="133"/>
      <c r="AD230" s="133">
        <f>IFERROR(VLOOKUP($Z230,'Lookup 2024'!$A$2:$R$9,7,FALSE),"")</f>
        <v>0</v>
      </c>
      <c r="AE230" s="133"/>
      <c r="AF230" s="133">
        <f>IFERROR(VLOOKUP($Z230,'Lookup 2024'!$A$2:$R$9,8,FALSE),"")</f>
        <v>2</v>
      </c>
      <c r="AG230" s="133">
        <f>IFERROR(VLOOKUP($Z230,'Lookup 2024'!$A$2:$R$9,9,FALSE),"")</f>
        <v>1</v>
      </c>
      <c r="AH230" s="133"/>
      <c r="AI230" s="133">
        <f>IFERROR(VLOOKUP($Z230,'Lookup 2024'!$A$2:$R$9,10,FALSE),"")</f>
        <v>2</v>
      </c>
      <c r="AJ230" s="133" t="str">
        <f>IFERROR(VLOOKUP($Z230,Lookup!$A$1:$P$20,11,FALSE),"")</f>
        <v>Yes</v>
      </c>
      <c r="AK230" s="133"/>
      <c r="AL230" s="133" t="str">
        <f>IFERROR(VLOOKUP($Z230,Lookup!$A$1:$P$20,13,FALSE),"")</f>
        <v>Yes</v>
      </c>
      <c r="AM230" s="133">
        <f>IFERROR(VLOOKUP($Z230,Lookup!$A$1:$P$20,14,FALSE),"")</f>
        <v>0</v>
      </c>
      <c r="AN230" s="133">
        <f>IFERROR(VLOOKUP($Z230,Lookup!$A$1:$P$20,15,FALSE),"")</f>
        <v>0</v>
      </c>
      <c r="AO230" s="133">
        <f>IFERROR(VLOOKUP($Z230,Lookup!$A$1:$P$20,16,FALSE),"")</f>
        <v>0</v>
      </c>
      <c r="AP230" s="133">
        <f>IFERROR(VLOOKUP($Z230,'Lookup 2024'!$A$2:$R$9,17,FALSE),"")</f>
        <v>2</v>
      </c>
      <c r="AQ230" s="129"/>
      <c r="AR230" s="129"/>
      <c r="AS230" s="135"/>
      <c r="AT230" s="135"/>
      <c r="AU230" s="142">
        <f t="shared" si="35"/>
        <v>0</v>
      </c>
      <c r="AV230" s="137" t="s">
        <v>997</v>
      </c>
      <c r="AW230" s="138"/>
      <c r="AX230" s="135"/>
      <c r="AY230" s="135"/>
      <c r="AZ230" s="135"/>
      <c r="BA230" s="135"/>
      <c r="BB230" s="147"/>
      <c r="BC230" s="135"/>
      <c r="BD230" s="135">
        <v>2</v>
      </c>
      <c r="BE230" s="135"/>
      <c r="BF230" s="135"/>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row>
    <row r="231" spans="1:78" ht="39.75" customHeight="1">
      <c r="A231" s="126"/>
      <c r="B231" s="128" t="s">
        <v>1818</v>
      </c>
      <c r="C231" s="128" t="s">
        <v>1819</v>
      </c>
      <c r="D231" s="128" t="s">
        <v>37</v>
      </c>
      <c r="E231" s="129" t="s">
        <v>40</v>
      </c>
      <c r="F231" s="129">
        <v>78219</v>
      </c>
      <c r="G231" s="129" t="s">
        <v>1820</v>
      </c>
      <c r="H231" s="130" t="s">
        <v>1821</v>
      </c>
      <c r="I231" s="129" t="s">
        <v>996</v>
      </c>
      <c r="J231" s="131"/>
      <c r="K231" s="150"/>
      <c r="L231" s="94"/>
      <c r="M231" s="94"/>
      <c r="N231" s="94"/>
      <c r="O231" s="94"/>
      <c r="P231" s="94"/>
      <c r="Q231" s="94"/>
      <c r="R231" s="94"/>
      <c r="S231" s="94"/>
      <c r="T231" s="98">
        <f t="shared" si="3"/>
        <v>0</v>
      </c>
      <c r="U231" s="129" t="str">
        <f t="shared" si="4"/>
        <v/>
      </c>
      <c r="V231" s="98"/>
      <c r="W231" s="129" t="str">
        <f t="shared" si="5"/>
        <v/>
      </c>
      <c r="X231" s="94"/>
      <c r="Y231" s="132"/>
      <c r="Z231" s="133" t="str">
        <f t="shared" si="6"/>
        <v/>
      </c>
      <c r="AA231" s="133" t="str">
        <f>IFERROR(VLOOKUP($Z231,'Lookup 2024'!$A$2:$R$9,2,FALSE),"")</f>
        <v/>
      </c>
      <c r="AB231" s="133"/>
      <c r="AC231" s="133"/>
      <c r="AD231" s="133" t="str">
        <f>IFERROR(VLOOKUP($Z231,'Lookup 2024'!$A$2:$R$9,7,FALSE),"")</f>
        <v/>
      </c>
      <c r="AE231" s="133"/>
      <c r="AF231" s="133" t="str">
        <f>IFERROR(VLOOKUP($Z231,'Lookup 2024'!$A$2:$R$9,8,FALSE),"")</f>
        <v/>
      </c>
      <c r="AG231" s="133" t="str">
        <f>IFERROR(VLOOKUP($Z231,'Lookup 2024'!$A$2:$R$9,9,FALSE),"")</f>
        <v/>
      </c>
      <c r="AH231" s="133"/>
      <c r="AI231" s="133" t="str">
        <f>IFERROR(VLOOKUP($Z231,'Lookup 2024'!$A$2:$R$9,10,FALSE),"")</f>
        <v/>
      </c>
      <c r="AJ231" s="133" t="str">
        <f>IFERROR(VLOOKUP($Z231,Lookup!$A$1:$P$20,11,FALSE),"")</f>
        <v/>
      </c>
      <c r="AK231" s="133"/>
      <c r="AL231" s="133" t="str">
        <f>IFERROR(VLOOKUP($Z231,Lookup!$A$1:$P$20,13,FALSE),"")</f>
        <v/>
      </c>
      <c r="AM231" s="133" t="str">
        <f>IFERROR(VLOOKUP($Z231,Lookup!$A$1:$P$20,14,FALSE),"")</f>
        <v/>
      </c>
      <c r="AN231" s="133" t="str">
        <f>IFERROR(VLOOKUP($Z231,Lookup!$A$1:$P$20,15,FALSE),"")</f>
        <v/>
      </c>
      <c r="AO231" s="133" t="str">
        <f>IFERROR(VLOOKUP($Z231,Lookup!$A$1:$P$20,16,FALSE),"")</f>
        <v/>
      </c>
      <c r="AP231" s="133" t="str">
        <f>IFERROR(VLOOKUP($Z231,'Lookup 2024'!$A$2:$R$9,17,FALSE),"")</f>
        <v/>
      </c>
      <c r="AQ231" s="129"/>
      <c r="AR231" s="129"/>
      <c r="AS231" s="135"/>
      <c r="AT231" s="135"/>
      <c r="AU231" s="142">
        <f t="shared" si="35"/>
        <v>0</v>
      </c>
      <c r="AV231" s="137" t="s">
        <v>1822</v>
      </c>
      <c r="AW231" s="133"/>
      <c r="AX231" s="129"/>
      <c r="AY231" s="129"/>
      <c r="AZ231" s="147"/>
      <c r="BA231" s="129"/>
      <c r="BB231" s="129"/>
      <c r="BC231" s="135"/>
      <c r="BD231" s="135"/>
      <c r="BE231" s="135">
        <v>1</v>
      </c>
      <c r="BF231" s="135"/>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row>
    <row r="232" spans="1:78" ht="39.75" customHeight="1">
      <c r="A232" s="126"/>
      <c r="B232" s="128" t="s">
        <v>1823</v>
      </c>
      <c r="C232" s="128" t="s">
        <v>1824</v>
      </c>
      <c r="D232" s="128" t="s">
        <v>1825</v>
      </c>
      <c r="E232" s="129" t="s">
        <v>40</v>
      </c>
      <c r="F232" s="129">
        <v>79562</v>
      </c>
      <c r="G232" s="129" t="s">
        <v>1826</v>
      </c>
      <c r="H232" s="130" t="s">
        <v>1827</v>
      </c>
      <c r="I232" s="129"/>
      <c r="J232" s="131"/>
      <c r="K232" s="129"/>
      <c r="L232" s="94"/>
      <c r="M232" s="94"/>
      <c r="N232" s="94"/>
      <c r="O232" s="94"/>
      <c r="P232" s="94"/>
      <c r="Q232" s="94"/>
      <c r="R232" s="94"/>
      <c r="S232" s="94"/>
      <c r="T232" s="98">
        <f t="shared" si="3"/>
        <v>0</v>
      </c>
      <c r="U232" s="129" t="str">
        <f t="shared" si="4"/>
        <v/>
      </c>
      <c r="V232" s="98"/>
      <c r="W232" s="129" t="str">
        <f t="shared" si="5"/>
        <v/>
      </c>
      <c r="X232" s="129"/>
      <c r="Y232" s="132"/>
      <c r="Z232" s="133" t="str">
        <f t="shared" si="6"/>
        <v/>
      </c>
      <c r="AA232" s="133" t="str">
        <f>IFERROR(VLOOKUP($Z232,'Lookup 2024'!$A$2:$R$9,2,FALSE),"")</f>
        <v/>
      </c>
      <c r="AB232" s="133"/>
      <c r="AC232" s="134"/>
      <c r="AD232" s="133" t="str">
        <f>IFERROR(VLOOKUP($Z232,'Lookup 2024'!$A$2:$R$9,7,FALSE),"")</f>
        <v/>
      </c>
      <c r="AE232" s="133"/>
      <c r="AF232" s="133" t="str">
        <f>IFERROR(VLOOKUP($Z232,'Lookup 2024'!$A$2:$R$9,8,FALSE),"")</f>
        <v/>
      </c>
      <c r="AG232" s="133" t="str">
        <f>IFERROR(VLOOKUP($Z232,'Lookup 2024'!$A$2:$R$9,9,FALSE),"")</f>
        <v/>
      </c>
      <c r="AH232" s="133"/>
      <c r="AI232" s="133" t="str">
        <f>IFERROR(VLOOKUP($Z232,'Lookup 2024'!$A$2:$R$9,10,FALSE),"")</f>
        <v/>
      </c>
      <c r="AJ232" s="133" t="str">
        <f>IFERROR(VLOOKUP($Z232,Lookup!$A$1:$P$20,11,FALSE),"")</f>
        <v/>
      </c>
      <c r="AK232" s="133"/>
      <c r="AL232" s="133" t="str">
        <f>IFERROR(VLOOKUP($Z232,Lookup!$A$1:$P$20,13,FALSE),"")</f>
        <v/>
      </c>
      <c r="AM232" s="133" t="str">
        <f>IFERROR(VLOOKUP($Z232,Lookup!$A$1:$P$20,14,FALSE),"")</f>
        <v/>
      </c>
      <c r="AN232" s="133" t="str">
        <f>IFERROR(VLOOKUP($Z232,Lookup!$A$1:$P$20,15,FALSE),"")</f>
        <v/>
      </c>
      <c r="AO232" s="133" t="str">
        <f>IFERROR(VLOOKUP($Z232,Lookup!$A$1:$P$20,16,FALSE),"")</f>
        <v/>
      </c>
      <c r="AP232" s="133" t="str">
        <f>IFERROR(VLOOKUP($Z232,'Lookup 2024'!$A$2:$R$9,17,FALSE),"")</f>
        <v/>
      </c>
      <c r="AQ232" s="129"/>
      <c r="AR232" s="129"/>
      <c r="AS232" s="135"/>
      <c r="AT232" s="135"/>
      <c r="AU232" s="135"/>
      <c r="AV232" s="137"/>
      <c r="AW232" s="138"/>
      <c r="AX232" s="135"/>
      <c r="AY232" s="135"/>
      <c r="AZ232" s="135"/>
      <c r="BA232" s="135"/>
      <c r="BB232" s="135"/>
      <c r="BC232" s="135"/>
      <c r="BD232" s="135"/>
      <c r="BE232" s="135"/>
      <c r="BF232" s="135"/>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row>
    <row r="233" spans="1:78" ht="49.5" customHeight="1">
      <c r="A233" s="126"/>
      <c r="B233" s="128" t="s">
        <v>1828</v>
      </c>
      <c r="C233" s="128" t="s">
        <v>1829</v>
      </c>
      <c r="D233" s="128" t="s">
        <v>37</v>
      </c>
      <c r="E233" s="129" t="s">
        <v>40</v>
      </c>
      <c r="F233" s="129">
        <v>78267</v>
      </c>
      <c r="G233" s="129" t="s">
        <v>1830</v>
      </c>
      <c r="H233" s="130" t="s">
        <v>1831</v>
      </c>
      <c r="I233" s="129" t="s">
        <v>469</v>
      </c>
      <c r="J233" s="131"/>
      <c r="K233" s="129"/>
      <c r="L233" s="94"/>
      <c r="M233" s="94"/>
      <c r="N233" s="94"/>
      <c r="O233" s="94"/>
      <c r="P233" s="94"/>
      <c r="Q233" s="94"/>
      <c r="R233" s="94"/>
      <c r="S233" s="94"/>
      <c r="T233" s="98">
        <f t="shared" si="3"/>
        <v>0</v>
      </c>
      <c r="U233" s="129" t="str">
        <f t="shared" si="4"/>
        <v/>
      </c>
      <c r="V233" s="98"/>
      <c r="W233" s="129" t="str">
        <f t="shared" si="5"/>
        <v/>
      </c>
      <c r="X233" s="94"/>
      <c r="Y233" s="132"/>
      <c r="Z233" s="133" t="str">
        <f t="shared" si="6"/>
        <v/>
      </c>
      <c r="AA233" s="133" t="str">
        <f>IFERROR(VLOOKUP($Z233,'Lookup 2024'!$A$2:$R$9,2,FALSE),"")</f>
        <v/>
      </c>
      <c r="AB233" s="133"/>
      <c r="AC233" s="133"/>
      <c r="AD233" s="133" t="str">
        <f>IFERROR(VLOOKUP($Z233,'Lookup 2024'!$A$2:$R$9,7,FALSE),"")</f>
        <v/>
      </c>
      <c r="AE233" s="133"/>
      <c r="AF233" s="133" t="str">
        <f>IFERROR(VLOOKUP($Z233,'Lookup 2024'!$A$2:$R$9,8,FALSE),"")</f>
        <v/>
      </c>
      <c r="AG233" s="133" t="str">
        <f>IFERROR(VLOOKUP($Z233,'Lookup 2024'!$A$2:$R$9,9,FALSE),"")</f>
        <v/>
      </c>
      <c r="AH233" s="133"/>
      <c r="AI233" s="133" t="str">
        <f>IFERROR(VLOOKUP($Z233,'Lookup 2024'!$A$2:$R$9,10,FALSE),"")</f>
        <v/>
      </c>
      <c r="AJ233" s="133" t="str">
        <f>IFERROR(VLOOKUP($Z233,Lookup!$A$1:$P$20,11,FALSE),"")</f>
        <v/>
      </c>
      <c r="AK233" s="133"/>
      <c r="AL233" s="133" t="str">
        <f>IFERROR(VLOOKUP($Z233,Lookup!$A$1:$P$20,13,FALSE),"")</f>
        <v/>
      </c>
      <c r="AM233" s="133" t="str">
        <f>IFERROR(VLOOKUP($Z233,Lookup!$A$1:$P$20,14,FALSE),"")</f>
        <v/>
      </c>
      <c r="AN233" s="133" t="str">
        <f>IFERROR(VLOOKUP($Z233,Lookup!$A$1:$P$20,15,FALSE),"")</f>
        <v/>
      </c>
      <c r="AO233" s="133" t="str">
        <f>IFERROR(VLOOKUP($Z233,Lookup!$A$1:$P$20,16,FALSE),"")</f>
        <v/>
      </c>
      <c r="AP233" s="133" t="str">
        <f>IFERROR(VLOOKUP($Z233,'Lookup 2024'!$A$2:$R$9,17,FALSE),"")</f>
        <v/>
      </c>
      <c r="AQ233" s="129"/>
      <c r="AR233" s="129"/>
      <c r="AS233" s="135"/>
      <c r="AT233" s="135"/>
      <c r="AU233" s="142">
        <f t="shared" ref="AU233:AU237" si="36">P233</f>
        <v>0</v>
      </c>
      <c r="AV233" s="137" t="s">
        <v>1725</v>
      </c>
      <c r="AW233" s="138"/>
      <c r="AX233" s="135"/>
      <c r="AY233" s="135"/>
      <c r="AZ233" s="135"/>
      <c r="BA233" s="135"/>
      <c r="BB233" s="135"/>
      <c r="BC233" s="135"/>
      <c r="BD233" s="135"/>
      <c r="BE233" s="135">
        <v>1</v>
      </c>
      <c r="BF233" s="135"/>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row>
    <row r="234" spans="1:78" ht="39.75" customHeight="1">
      <c r="A234" s="126"/>
      <c r="B234" s="128" t="s">
        <v>1832</v>
      </c>
      <c r="C234" s="128" t="s">
        <v>1833</v>
      </c>
      <c r="D234" s="128" t="s">
        <v>234</v>
      </c>
      <c r="E234" s="129" t="s">
        <v>40</v>
      </c>
      <c r="F234" s="129">
        <v>78130</v>
      </c>
      <c r="G234" s="129" t="s">
        <v>1834</v>
      </c>
      <c r="H234" s="130" t="s">
        <v>1835</v>
      </c>
      <c r="I234" s="129" t="s">
        <v>1038</v>
      </c>
      <c r="J234" s="131"/>
      <c r="K234" s="129"/>
      <c r="L234" s="94"/>
      <c r="M234" s="94"/>
      <c r="N234" s="94"/>
      <c r="O234" s="94"/>
      <c r="P234" s="94"/>
      <c r="Q234" s="94"/>
      <c r="R234" s="94"/>
      <c r="S234" s="94"/>
      <c r="T234" s="98">
        <f t="shared" si="3"/>
        <v>0</v>
      </c>
      <c r="U234" s="129" t="str">
        <f t="shared" si="4"/>
        <v/>
      </c>
      <c r="V234" s="98"/>
      <c r="W234" s="129" t="str">
        <f t="shared" si="5"/>
        <v/>
      </c>
      <c r="X234" s="94"/>
      <c r="Y234" s="132"/>
      <c r="Z234" s="133" t="str">
        <f t="shared" si="6"/>
        <v/>
      </c>
      <c r="AA234" s="133" t="str">
        <f>IFERROR(VLOOKUP($Z234,'Lookup 2024'!$A$2:$R$9,2,FALSE),"")</f>
        <v/>
      </c>
      <c r="AB234" s="133"/>
      <c r="AC234" s="134"/>
      <c r="AD234" s="133" t="str">
        <f>IFERROR(VLOOKUP($Z234,'Lookup 2024'!$A$2:$R$9,7,FALSE),"")</f>
        <v/>
      </c>
      <c r="AE234" s="133"/>
      <c r="AF234" s="133" t="str">
        <f>IFERROR(VLOOKUP($Z234,'Lookup 2024'!$A$2:$R$9,8,FALSE),"")</f>
        <v/>
      </c>
      <c r="AG234" s="133" t="str">
        <f>IFERROR(VLOOKUP($Z234,'Lookup 2024'!$A$2:$R$9,9,FALSE),"")</f>
        <v/>
      </c>
      <c r="AH234" s="133"/>
      <c r="AI234" s="133" t="str">
        <f>IFERROR(VLOOKUP($Z234,'Lookup 2024'!$A$2:$R$9,10,FALSE),"")</f>
        <v/>
      </c>
      <c r="AJ234" s="133" t="str">
        <f>IFERROR(VLOOKUP($Z234,Lookup!$A$1:$P$20,11,FALSE),"")</f>
        <v/>
      </c>
      <c r="AK234" s="133"/>
      <c r="AL234" s="133" t="str">
        <f>IFERROR(VLOOKUP($Z234,Lookup!$A$1:$P$20,13,FALSE),"")</f>
        <v/>
      </c>
      <c r="AM234" s="133" t="str">
        <f>IFERROR(VLOOKUP($Z234,Lookup!$A$1:$P$20,14,FALSE),"")</f>
        <v/>
      </c>
      <c r="AN234" s="133" t="str">
        <f>IFERROR(VLOOKUP($Z234,Lookup!$A$1:$P$20,15,FALSE),"")</f>
        <v/>
      </c>
      <c r="AO234" s="133" t="str">
        <f>IFERROR(VLOOKUP($Z234,Lookup!$A$1:$P$20,16,FALSE),"")</f>
        <v/>
      </c>
      <c r="AP234" s="133" t="str">
        <f>IFERROR(VLOOKUP($Z234,'Lookup 2024'!$A$2:$R$9,17,FALSE),"")</f>
        <v/>
      </c>
      <c r="AQ234" s="129"/>
      <c r="AR234" s="129"/>
      <c r="AS234" s="135"/>
      <c r="AT234" s="135"/>
      <c r="AU234" s="142">
        <f t="shared" si="36"/>
        <v>0</v>
      </c>
      <c r="AV234" s="137" t="s">
        <v>1004</v>
      </c>
      <c r="AW234" s="160"/>
      <c r="AX234" s="150"/>
      <c r="AY234" s="150"/>
      <c r="AZ234" s="150"/>
      <c r="BA234" s="150"/>
      <c r="BB234" s="150"/>
      <c r="BC234" s="150"/>
      <c r="BD234" s="150"/>
      <c r="BE234" s="150"/>
      <c r="BF234" s="150"/>
      <c r="BG234" s="143"/>
      <c r="BH234" s="143"/>
      <c r="BI234" s="143"/>
      <c r="BJ234" s="143"/>
      <c r="BK234" s="143"/>
      <c r="BL234" s="143"/>
      <c r="BM234" s="143"/>
      <c r="BN234" s="143"/>
      <c r="BO234" s="143"/>
      <c r="BP234" s="143"/>
      <c r="BQ234" s="143"/>
      <c r="BR234" s="143"/>
      <c r="BS234" s="143"/>
      <c r="BT234" s="143"/>
      <c r="BU234" s="143"/>
      <c r="BV234" s="139"/>
      <c r="BW234" s="139"/>
      <c r="BX234" s="139"/>
      <c r="BY234" s="139"/>
      <c r="BZ234" s="139"/>
    </row>
    <row r="235" spans="1:78" ht="39.75" customHeight="1">
      <c r="A235" s="126"/>
      <c r="B235" s="128" t="s">
        <v>1836</v>
      </c>
      <c r="C235" s="128" t="s">
        <v>1837</v>
      </c>
      <c r="D235" s="128" t="s">
        <v>232</v>
      </c>
      <c r="E235" s="129" t="s">
        <v>40</v>
      </c>
      <c r="F235" s="129">
        <v>78009</v>
      </c>
      <c r="G235" s="129" t="s">
        <v>1838</v>
      </c>
      <c r="H235" s="130" t="s">
        <v>1839</v>
      </c>
      <c r="I235" s="129" t="s">
        <v>1444</v>
      </c>
      <c r="J235" s="131"/>
      <c r="K235" s="129"/>
      <c r="L235" s="94"/>
      <c r="M235" s="94"/>
      <c r="N235" s="94"/>
      <c r="O235" s="94"/>
      <c r="P235" s="94"/>
      <c r="Q235" s="94"/>
      <c r="R235" s="94"/>
      <c r="S235" s="94"/>
      <c r="T235" s="98">
        <f t="shared" si="3"/>
        <v>0</v>
      </c>
      <c r="U235" s="129" t="str">
        <f t="shared" si="4"/>
        <v/>
      </c>
      <c r="V235" s="98"/>
      <c r="W235" s="129" t="str">
        <f t="shared" si="5"/>
        <v/>
      </c>
      <c r="X235" s="94"/>
      <c r="Y235" s="132"/>
      <c r="Z235" s="133" t="str">
        <f t="shared" si="6"/>
        <v/>
      </c>
      <c r="AA235" s="133" t="str">
        <f>IFERROR(VLOOKUP($Z235,'Lookup 2024'!$A$2:$R$9,2,FALSE),"")</f>
        <v/>
      </c>
      <c r="AB235" s="133"/>
      <c r="AC235" s="134"/>
      <c r="AD235" s="133" t="str">
        <f>IFERROR(VLOOKUP($Z235,'Lookup 2024'!$A$2:$R$9,7,FALSE),"")</f>
        <v/>
      </c>
      <c r="AE235" s="133"/>
      <c r="AF235" s="133" t="str">
        <f>IFERROR(VLOOKUP($Z235,'Lookup 2024'!$A$2:$R$9,8,FALSE),"")</f>
        <v/>
      </c>
      <c r="AG235" s="133" t="str">
        <f>IFERROR(VLOOKUP($Z235,'Lookup 2024'!$A$2:$R$9,9,FALSE),"")</f>
        <v/>
      </c>
      <c r="AH235" s="133"/>
      <c r="AI235" s="133" t="str">
        <f>IFERROR(VLOOKUP($Z235,'Lookup 2024'!$A$2:$R$9,10,FALSE),"")</f>
        <v/>
      </c>
      <c r="AJ235" s="133" t="str">
        <f>IFERROR(VLOOKUP($Z235,Lookup!$A$1:$P$20,11,FALSE),"")</f>
        <v/>
      </c>
      <c r="AK235" s="133"/>
      <c r="AL235" s="133" t="str">
        <f>IFERROR(VLOOKUP($Z235,Lookup!$A$1:$P$20,13,FALSE),"")</f>
        <v/>
      </c>
      <c r="AM235" s="133" t="str">
        <f>IFERROR(VLOOKUP($Z235,Lookup!$A$1:$P$20,14,FALSE),"")</f>
        <v/>
      </c>
      <c r="AN235" s="133" t="str">
        <f>IFERROR(VLOOKUP($Z235,Lookup!$A$1:$P$20,15,FALSE),"")</f>
        <v/>
      </c>
      <c r="AO235" s="133" t="str">
        <f>IFERROR(VLOOKUP($Z235,Lookup!$A$1:$P$20,16,FALSE),"")</f>
        <v/>
      </c>
      <c r="AP235" s="133" t="str">
        <f>IFERROR(VLOOKUP($Z235,'Lookup 2024'!$A$2:$R$9,17,FALSE),"")</f>
        <v/>
      </c>
      <c r="AQ235" s="129"/>
      <c r="AR235" s="129"/>
      <c r="AS235" s="135"/>
      <c r="AT235" s="135"/>
      <c r="AU235" s="142">
        <f t="shared" si="36"/>
        <v>0</v>
      </c>
      <c r="AV235" s="137" t="s">
        <v>1004</v>
      </c>
      <c r="AW235" s="138"/>
      <c r="AX235" s="135"/>
      <c r="AY235" s="135"/>
      <c r="AZ235" s="135"/>
      <c r="BA235" s="135"/>
      <c r="BB235" s="135"/>
      <c r="BC235" s="135"/>
      <c r="BD235" s="135"/>
      <c r="BE235" s="147"/>
      <c r="BF235" s="135"/>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row>
    <row r="236" spans="1:78" ht="39.75" customHeight="1">
      <c r="A236" s="126"/>
      <c r="B236" s="128" t="s">
        <v>1840</v>
      </c>
      <c r="C236" s="128" t="s">
        <v>1841</v>
      </c>
      <c r="D236" s="128" t="s">
        <v>234</v>
      </c>
      <c r="E236" s="129" t="s">
        <v>40</v>
      </c>
      <c r="F236" s="129">
        <v>78130</v>
      </c>
      <c r="G236" s="129" t="s">
        <v>1842</v>
      </c>
      <c r="H236" s="130" t="s">
        <v>1843</v>
      </c>
      <c r="I236" s="129" t="s">
        <v>996</v>
      </c>
      <c r="J236" s="131"/>
      <c r="K236" s="129"/>
      <c r="L236" s="94"/>
      <c r="M236" s="94"/>
      <c r="N236" s="94"/>
      <c r="O236" s="94"/>
      <c r="P236" s="94"/>
      <c r="Q236" s="94"/>
      <c r="R236" s="94"/>
      <c r="S236" s="94"/>
      <c r="T236" s="98">
        <f t="shared" si="3"/>
        <v>0</v>
      </c>
      <c r="U236" s="129" t="str">
        <f t="shared" si="4"/>
        <v/>
      </c>
      <c r="V236" s="98"/>
      <c r="W236" s="129" t="str">
        <f t="shared" si="5"/>
        <v/>
      </c>
      <c r="X236" s="94"/>
      <c r="Y236" s="132"/>
      <c r="Z236" s="133" t="str">
        <f t="shared" si="6"/>
        <v/>
      </c>
      <c r="AA236" s="133" t="str">
        <f>IFERROR(VLOOKUP($Z236,'Lookup 2024'!$A$2:$R$9,2,FALSE),"")</f>
        <v/>
      </c>
      <c r="AB236" s="133"/>
      <c r="AC236" s="134"/>
      <c r="AD236" s="133" t="str">
        <f>IFERROR(VLOOKUP($Z236,'Lookup 2024'!$A$2:$R$9,7,FALSE),"")</f>
        <v/>
      </c>
      <c r="AE236" s="133"/>
      <c r="AF236" s="133" t="str">
        <f>IFERROR(VLOOKUP($Z236,'Lookup 2024'!$A$2:$R$9,8,FALSE),"")</f>
        <v/>
      </c>
      <c r="AG236" s="133" t="str">
        <f>IFERROR(VLOOKUP($Z236,'Lookup 2024'!$A$2:$R$9,9,FALSE),"")</f>
        <v/>
      </c>
      <c r="AH236" s="133"/>
      <c r="AI236" s="133" t="str">
        <f>IFERROR(VLOOKUP($Z236,'Lookup 2024'!$A$2:$R$9,10,FALSE),"")</f>
        <v/>
      </c>
      <c r="AJ236" s="133" t="str">
        <f>IFERROR(VLOOKUP($Z236,Lookup!$A$1:$P$20,11,FALSE),"")</f>
        <v/>
      </c>
      <c r="AK236" s="133"/>
      <c r="AL236" s="133" t="str">
        <f>IFERROR(VLOOKUP($Z236,Lookup!$A$1:$P$20,13,FALSE),"")</f>
        <v/>
      </c>
      <c r="AM236" s="133" t="str">
        <f>IFERROR(VLOOKUP($Z236,Lookup!$A$1:$P$20,14,FALSE),"")</f>
        <v/>
      </c>
      <c r="AN236" s="133" t="str">
        <f>IFERROR(VLOOKUP($Z236,Lookup!$A$1:$P$20,15,FALSE),"")</f>
        <v/>
      </c>
      <c r="AO236" s="133" t="str">
        <f>IFERROR(VLOOKUP($Z236,Lookup!$A$1:$P$20,16,FALSE),"")</f>
        <v/>
      </c>
      <c r="AP236" s="133" t="str">
        <f>IFERROR(VLOOKUP($Z236,'Lookup 2024'!$A$2:$R$9,17,FALSE),"")</f>
        <v/>
      </c>
      <c r="AQ236" s="129"/>
      <c r="AR236" s="129"/>
      <c r="AS236" s="135"/>
      <c r="AT236" s="135"/>
      <c r="AU236" s="142">
        <f t="shared" si="36"/>
        <v>0</v>
      </c>
      <c r="AV236" s="137" t="s">
        <v>1014</v>
      </c>
      <c r="AW236" s="138"/>
      <c r="AX236" s="135"/>
      <c r="AY236" s="135"/>
      <c r="AZ236" s="135"/>
      <c r="BA236" s="135"/>
      <c r="BB236" s="135"/>
      <c r="BC236" s="135"/>
      <c r="BD236" s="135"/>
      <c r="BE236" s="135"/>
      <c r="BF236" s="135"/>
      <c r="BG236" s="143"/>
      <c r="BH236" s="143"/>
      <c r="BI236" s="143"/>
      <c r="BJ236" s="143"/>
      <c r="BK236" s="143"/>
      <c r="BL236" s="143"/>
      <c r="BM236" s="143"/>
      <c r="BN236" s="143"/>
      <c r="BO236" s="143"/>
      <c r="BP236" s="143"/>
      <c r="BQ236" s="143"/>
      <c r="BR236" s="143"/>
      <c r="BS236" s="143"/>
      <c r="BT236" s="143"/>
      <c r="BU236" s="143"/>
      <c r="BV236" s="143"/>
      <c r="BW236" s="143"/>
      <c r="BX236" s="143"/>
      <c r="BY236" s="143"/>
      <c r="BZ236" s="143"/>
    </row>
    <row r="237" spans="1:78" ht="39.75" customHeight="1">
      <c r="A237" s="126"/>
      <c r="B237" s="128" t="s">
        <v>1844</v>
      </c>
      <c r="C237" s="128" t="s">
        <v>1845</v>
      </c>
      <c r="D237" s="128" t="s">
        <v>37</v>
      </c>
      <c r="E237" s="129" t="s">
        <v>40</v>
      </c>
      <c r="F237" s="129">
        <v>78212</v>
      </c>
      <c r="G237" s="129" t="s">
        <v>1846</v>
      </c>
      <c r="H237" s="130" t="s">
        <v>487</v>
      </c>
      <c r="I237" s="129" t="s">
        <v>488</v>
      </c>
      <c r="J237" s="131"/>
      <c r="K237" s="129"/>
      <c r="L237" s="94"/>
      <c r="M237" s="94"/>
      <c r="N237" s="94"/>
      <c r="O237" s="94"/>
      <c r="P237" s="94"/>
      <c r="Q237" s="94"/>
      <c r="R237" s="94"/>
      <c r="S237" s="94"/>
      <c r="T237" s="98">
        <f t="shared" si="3"/>
        <v>0</v>
      </c>
      <c r="U237" s="129" t="str">
        <f t="shared" si="4"/>
        <v/>
      </c>
      <c r="V237" s="98"/>
      <c r="W237" s="129" t="str">
        <f t="shared" si="5"/>
        <v/>
      </c>
      <c r="X237" s="94"/>
      <c r="Y237" s="132"/>
      <c r="Z237" s="133" t="str">
        <f t="shared" si="6"/>
        <v/>
      </c>
      <c r="AA237" s="133" t="str">
        <f>IFERROR(VLOOKUP($Z237,'Lookup 2024'!$A$2:$R$9,2,FALSE),"")</f>
        <v/>
      </c>
      <c r="AB237" s="133"/>
      <c r="AC237" s="134"/>
      <c r="AD237" s="133" t="str">
        <f>IFERROR(VLOOKUP($Z237,'Lookup 2024'!$A$2:$R$9,7,FALSE),"")</f>
        <v/>
      </c>
      <c r="AE237" s="133"/>
      <c r="AF237" s="133" t="str">
        <f>IFERROR(VLOOKUP($Z237,'Lookup 2024'!$A$2:$R$9,8,FALSE),"")</f>
        <v/>
      </c>
      <c r="AG237" s="133" t="str">
        <f>IFERROR(VLOOKUP($Z237,'Lookup 2024'!$A$2:$R$9,9,FALSE),"")</f>
        <v/>
      </c>
      <c r="AH237" s="133"/>
      <c r="AI237" s="133" t="str">
        <f>IFERROR(VLOOKUP($Z237,'Lookup 2024'!$A$2:$R$9,10,FALSE),"")</f>
        <v/>
      </c>
      <c r="AJ237" s="133" t="str">
        <f>IFERROR(VLOOKUP($Z237,Lookup!$A$1:$P$20,11,FALSE),"")</f>
        <v/>
      </c>
      <c r="AK237" s="133"/>
      <c r="AL237" s="133" t="str">
        <f>IFERROR(VLOOKUP($Z237,Lookup!$A$1:$P$20,13,FALSE),"")</f>
        <v/>
      </c>
      <c r="AM237" s="133" t="str">
        <f>IFERROR(VLOOKUP($Z237,Lookup!$A$1:$P$20,14,FALSE),"")</f>
        <v/>
      </c>
      <c r="AN237" s="133" t="str">
        <f>IFERROR(VLOOKUP($Z237,Lookup!$A$1:$P$20,15,FALSE),"")</f>
        <v/>
      </c>
      <c r="AO237" s="133" t="str">
        <f>IFERROR(VLOOKUP($Z237,Lookup!$A$1:$P$20,16,FALSE),"")</f>
        <v/>
      </c>
      <c r="AP237" s="133" t="str">
        <f>IFERROR(VLOOKUP($Z237,'Lookup 2024'!$A$2:$R$9,17,FALSE),"")</f>
        <v/>
      </c>
      <c r="AQ237" s="129"/>
      <c r="AR237" s="129"/>
      <c r="AS237" s="135"/>
      <c r="AT237" s="135"/>
      <c r="AU237" s="142">
        <f t="shared" si="36"/>
        <v>0</v>
      </c>
      <c r="AV237" s="137" t="s">
        <v>1433</v>
      </c>
      <c r="AW237" s="138"/>
      <c r="AX237" s="135"/>
      <c r="AY237" s="135"/>
      <c r="AZ237" s="135"/>
      <c r="BA237" s="135"/>
      <c r="BB237" s="135"/>
      <c r="BC237" s="135"/>
      <c r="BD237" s="135">
        <v>2</v>
      </c>
      <c r="BE237" s="135"/>
      <c r="BF237" s="135"/>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row>
    <row r="238" spans="1:78" ht="39.75" customHeight="1">
      <c r="A238" s="126"/>
      <c r="B238" s="128" t="s">
        <v>1847</v>
      </c>
      <c r="C238" s="128" t="s">
        <v>1848</v>
      </c>
      <c r="D238" s="128" t="s">
        <v>1000</v>
      </c>
      <c r="E238" s="129" t="s">
        <v>40</v>
      </c>
      <c r="F238" s="129">
        <v>78061</v>
      </c>
      <c r="G238" s="129" t="s">
        <v>1849</v>
      </c>
      <c r="H238" s="130"/>
      <c r="I238" s="129"/>
      <c r="J238" s="131"/>
      <c r="K238" s="129"/>
      <c r="L238" s="94"/>
      <c r="M238" s="94"/>
      <c r="N238" s="94"/>
      <c r="O238" s="94"/>
      <c r="P238" s="94"/>
      <c r="Q238" s="94"/>
      <c r="R238" s="94"/>
      <c r="S238" s="94"/>
      <c r="T238" s="98">
        <f t="shared" si="3"/>
        <v>0</v>
      </c>
      <c r="U238" s="129" t="str">
        <f t="shared" si="4"/>
        <v/>
      </c>
      <c r="V238" s="98"/>
      <c r="W238" s="129" t="str">
        <f t="shared" si="5"/>
        <v/>
      </c>
      <c r="X238" s="94"/>
      <c r="Y238" s="132"/>
      <c r="Z238" s="133" t="str">
        <f t="shared" si="6"/>
        <v/>
      </c>
      <c r="AA238" s="133" t="str">
        <f>IFERROR(VLOOKUP($Z238,'Lookup 2024'!$A$2:$R$9,2,FALSE),"")</f>
        <v/>
      </c>
      <c r="AB238" s="133"/>
      <c r="AC238" s="134"/>
      <c r="AD238" s="133" t="str">
        <f>IFERROR(VLOOKUP($Z238,'Lookup 2024'!$A$2:$R$9,7,FALSE),"")</f>
        <v/>
      </c>
      <c r="AE238" s="133"/>
      <c r="AF238" s="133" t="str">
        <f>IFERROR(VLOOKUP($Z238,'Lookup 2024'!$A$2:$R$9,8,FALSE),"")</f>
        <v/>
      </c>
      <c r="AG238" s="133" t="str">
        <f>IFERROR(VLOOKUP($Z238,'Lookup 2024'!$A$2:$R$9,9,FALSE),"")</f>
        <v/>
      </c>
      <c r="AH238" s="133"/>
      <c r="AI238" s="133" t="str">
        <f>IFERROR(VLOOKUP($Z238,'Lookup 2024'!$A$2:$R$9,10,FALSE),"")</f>
        <v/>
      </c>
      <c r="AJ238" s="133" t="str">
        <f>IFERROR(VLOOKUP($Z238,Lookup!$A$1:$P$20,11,FALSE),"")</f>
        <v/>
      </c>
      <c r="AK238" s="133"/>
      <c r="AL238" s="133" t="str">
        <f>IFERROR(VLOOKUP($Z238,Lookup!$A$1:$P$20,13,FALSE),"")</f>
        <v/>
      </c>
      <c r="AM238" s="133" t="str">
        <f>IFERROR(VLOOKUP($Z238,Lookup!$A$1:$P$20,14,FALSE),"")</f>
        <v/>
      </c>
      <c r="AN238" s="133" t="str">
        <f>IFERROR(VLOOKUP($Z238,Lookup!$A$1:$P$20,15,FALSE),"")</f>
        <v/>
      </c>
      <c r="AO238" s="133" t="str">
        <f>IFERROR(VLOOKUP($Z238,Lookup!$A$1:$P$20,16,FALSE),"")</f>
        <v/>
      </c>
      <c r="AP238" s="133" t="str">
        <f>IFERROR(VLOOKUP($Z238,'Lookup 2024'!$A$2:$R$9,17,FALSE),"")</f>
        <v/>
      </c>
      <c r="AQ238" s="129"/>
      <c r="AR238" s="129"/>
      <c r="AS238" s="135"/>
      <c r="AT238" s="135"/>
      <c r="AU238" s="135"/>
      <c r="AV238" s="137" t="s">
        <v>1850</v>
      </c>
      <c r="AW238" s="133"/>
      <c r="AX238" s="129"/>
      <c r="AY238" s="129"/>
      <c r="AZ238" s="147"/>
      <c r="BA238" s="129"/>
      <c r="BB238" s="129"/>
      <c r="BC238" s="135"/>
      <c r="BD238" s="135"/>
      <c r="BE238" s="135"/>
      <c r="BF238" s="135"/>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row>
    <row r="239" spans="1:78" ht="39.75" customHeight="1">
      <c r="A239" s="126"/>
      <c r="B239" s="128" t="s">
        <v>1851</v>
      </c>
      <c r="C239" s="128" t="s">
        <v>1852</v>
      </c>
      <c r="D239" s="128" t="s">
        <v>37</v>
      </c>
      <c r="E239" s="129" t="s">
        <v>40</v>
      </c>
      <c r="F239" s="129">
        <v>78260</v>
      </c>
      <c r="G239" s="129" t="s">
        <v>1853</v>
      </c>
      <c r="H239" s="130" t="s">
        <v>1854</v>
      </c>
      <c r="I239" s="129" t="s">
        <v>99</v>
      </c>
      <c r="J239" s="131"/>
      <c r="K239" s="129"/>
      <c r="L239" s="94"/>
      <c r="M239" s="94"/>
      <c r="N239" s="94"/>
      <c r="O239" s="94"/>
      <c r="P239" s="94"/>
      <c r="Q239" s="94"/>
      <c r="R239" s="94"/>
      <c r="S239" s="94"/>
      <c r="T239" s="98">
        <f t="shared" si="3"/>
        <v>0</v>
      </c>
      <c r="U239" s="129" t="str">
        <f t="shared" si="4"/>
        <v/>
      </c>
      <c r="V239" s="98"/>
      <c r="W239" s="129" t="str">
        <f t="shared" si="5"/>
        <v/>
      </c>
      <c r="X239" s="94"/>
      <c r="Y239" s="132"/>
      <c r="Z239" s="133" t="str">
        <f t="shared" si="6"/>
        <v/>
      </c>
      <c r="AA239" s="133" t="str">
        <f>IFERROR(VLOOKUP($Z239,'Lookup 2024'!$A$2:$R$9,2,FALSE),"")</f>
        <v/>
      </c>
      <c r="AB239" s="133"/>
      <c r="AC239" s="133"/>
      <c r="AD239" s="133" t="str">
        <f>IFERROR(VLOOKUP($Z239,'Lookup 2024'!$A$2:$R$9,7,FALSE),"")</f>
        <v/>
      </c>
      <c r="AE239" s="133"/>
      <c r="AF239" s="133" t="str">
        <f>IFERROR(VLOOKUP($Z239,'Lookup 2024'!$A$2:$R$9,8,FALSE),"")</f>
        <v/>
      </c>
      <c r="AG239" s="133" t="str">
        <f>IFERROR(VLOOKUP($Z239,'Lookup 2024'!$A$2:$R$9,9,FALSE),"")</f>
        <v/>
      </c>
      <c r="AH239" s="133"/>
      <c r="AI239" s="133" t="str">
        <f>IFERROR(VLOOKUP($Z239,'Lookup 2024'!$A$2:$R$9,10,FALSE),"")</f>
        <v/>
      </c>
      <c r="AJ239" s="133" t="str">
        <f>IFERROR(VLOOKUP($Z239,Lookup!$A$1:$P$20,11,FALSE),"")</f>
        <v/>
      </c>
      <c r="AK239" s="133"/>
      <c r="AL239" s="133" t="str">
        <f>IFERROR(VLOOKUP($Z239,Lookup!$A$1:$P$20,13,FALSE),"")</f>
        <v/>
      </c>
      <c r="AM239" s="133" t="str">
        <f>IFERROR(VLOOKUP($Z239,Lookup!$A$1:$P$20,14,FALSE),"")</f>
        <v/>
      </c>
      <c r="AN239" s="133" t="str">
        <f>IFERROR(VLOOKUP($Z239,Lookup!$A$1:$P$20,15,FALSE),"")</f>
        <v/>
      </c>
      <c r="AO239" s="133" t="str">
        <f>IFERROR(VLOOKUP($Z239,Lookup!$A$1:$P$20,16,FALSE),"")</f>
        <v/>
      </c>
      <c r="AP239" s="133" t="str">
        <f>IFERROR(VLOOKUP($Z239,'Lookup 2024'!$A$2:$R$9,17,FALSE),"")</f>
        <v/>
      </c>
      <c r="AQ239" s="129"/>
      <c r="AR239" s="129"/>
      <c r="AS239" s="135"/>
      <c r="AT239" s="135"/>
      <c r="AU239" s="142">
        <f>P239</f>
        <v>0</v>
      </c>
      <c r="AV239" s="137" t="s">
        <v>991</v>
      </c>
      <c r="AW239" s="138"/>
      <c r="AX239" s="135"/>
      <c r="AY239" s="135"/>
      <c r="AZ239" s="135">
        <v>3</v>
      </c>
      <c r="BA239" s="135"/>
      <c r="BB239" s="135"/>
      <c r="BC239" s="135"/>
      <c r="BD239" s="135"/>
      <c r="BE239" s="135"/>
      <c r="BF239" s="135"/>
      <c r="BG239" s="143"/>
      <c r="BH239" s="143"/>
      <c r="BI239" s="143"/>
      <c r="BJ239" s="143"/>
      <c r="BK239" s="143"/>
      <c r="BL239" s="143"/>
      <c r="BM239" s="143"/>
      <c r="BN239" s="143"/>
      <c r="BO239" s="143"/>
      <c r="BP239" s="143"/>
      <c r="BQ239" s="143"/>
      <c r="BR239" s="143"/>
      <c r="BS239" s="143"/>
      <c r="BT239" s="143"/>
      <c r="BU239" s="143"/>
      <c r="BV239" s="139"/>
      <c r="BW239" s="139"/>
      <c r="BX239" s="139"/>
      <c r="BY239" s="139"/>
      <c r="BZ239" s="139"/>
    </row>
    <row r="240" spans="1:78" ht="39.75" customHeight="1">
      <c r="A240" s="126"/>
      <c r="B240" s="128" t="s">
        <v>195</v>
      </c>
      <c r="C240" s="128" t="s">
        <v>196</v>
      </c>
      <c r="D240" s="128" t="s">
        <v>150</v>
      </c>
      <c r="E240" s="129" t="s">
        <v>40</v>
      </c>
      <c r="F240" s="129">
        <v>78861</v>
      </c>
      <c r="G240" s="129" t="s">
        <v>1145</v>
      </c>
      <c r="H240" s="130" t="s">
        <v>1146</v>
      </c>
      <c r="I240" s="129"/>
      <c r="J240" s="131"/>
      <c r="K240" s="129"/>
      <c r="L240" s="94"/>
      <c r="M240" s="94"/>
      <c r="N240" s="94"/>
      <c r="O240" s="94"/>
      <c r="P240" s="94"/>
      <c r="Q240" s="94"/>
      <c r="R240" s="94"/>
      <c r="S240" s="94"/>
      <c r="T240" s="98">
        <f t="shared" si="3"/>
        <v>0</v>
      </c>
      <c r="U240" s="129" t="str">
        <f t="shared" si="4"/>
        <v/>
      </c>
      <c r="V240" s="98"/>
      <c r="W240" s="129" t="str">
        <f t="shared" si="5"/>
        <v/>
      </c>
      <c r="X240" s="129"/>
      <c r="Y240" s="132"/>
      <c r="Z240" s="133" t="str">
        <f t="shared" si="6"/>
        <v/>
      </c>
      <c r="AA240" s="133" t="str">
        <f>IFERROR(VLOOKUP($Z240,'Lookup 2024'!$A$2:$R$9,2,FALSE),"")</f>
        <v/>
      </c>
      <c r="AB240" s="133"/>
      <c r="AC240" s="134"/>
      <c r="AD240" s="133" t="str">
        <f>IFERROR(VLOOKUP($Z240,'Lookup 2024'!$A$2:$R$9,7,FALSE),"")</f>
        <v/>
      </c>
      <c r="AE240" s="133"/>
      <c r="AF240" s="133" t="str">
        <f>IFERROR(VLOOKUP($Z240,'Lookup 2024'!$A$2:$R$9,8,FALSE),"")</f>
        <v/>
      </c>
      <c r="AG240" s="133" t="str">
        <f>IFERROR(VLOOKUP($Z240,'Lookup 2024'!$A$2:$R$9,9,FALSE),"")</f>
        <v/>
      </c>
      <c r="AH240" s="133"/>
      <c r="AI240" s="133" t="str">
        <f>IFERROR(VLOOKUP($Z240,'Lookup 2024'!$A$2:$R$9,10,FALSE),"")</f>
        <v/>
      </c>
      <c r="AJ240" s="133" t="str">
        <f>IFERROR(VLOOKUP($Z240,Lookup!$A$1:$P$20,11,FALSE),"")</f>
        <v/>
      </c>
      <c r="AK240" s="133"/>
      <c r="AL240" s="133" t="str">
        <f>IFERROR(VLOOKUP($Z240,Lookup!$A$1:$P$20,13,FALSE),"")</f>
        <v/>
      </c>
      <c r="AM240" s="133" t="str">
        <f>IFERROR(VLOOKUP($Z240,Lookup!$A$1:$P$20,14,FALSE),"")</f>
        <v/>
      </c>
      <c r="AN240" s="133" t="str">
        <f>IFERROR(VLOOKUP($Z240,Lookup!$A$1:$P$20,15,FALSE),"")</f>
        <v/>
      </c>
      <c r="AO240" s="133" t="str">
        <f>IFERROR(VLOOKUP($Z240,Lookup!$A$1:$P$20,16,FALSE),"")</f>
        <v/>
      </c>
      <c r="AP240" s="133" t="str">
        <f>IFERROR(VLOOKUP($Z240,'Lookup 2024'!$A$2:$R$9,17,FALSE),"")</f>
        <v/>
      </c>
      <c r="AQ240" s="129"/>
      <c r="AR240" s="129"/>
      <c r="AS240" s="135"/>
      <c r="AT240" s="135"/>
      <c r="AU240" s="135"/>
      <c r="AV240" s="137"/>
      <c r="AW240" s="138"/>
      <c r="AX240" s="135"/>
      <c r="AY240" s="135"/>
      <c r="AZ240" s="135"/>
      <c r="BA240" s="135"/>
      <c r="BB240" s="135"/>
      <c r="BC240" s="135"/>
      <c r="BD240" s="135"/>
      <c r="BE240" s="135"/>
      <c r="BF240" s="135"/>
      <c r="BG240" s="139"/>
      <c r="BH240" s="139"/>
      <c r="BI240" s="139"/>
      <c r="BJ240" s="139"/>
      <c r="BK240" s="139"/>
      <c r="BL240" s="139"/>
      <c r="BM240" s="139"/>
      <c r="BN240" s="139"/>
      <c r="BO240" s="139"/>
      <c r="BP240" s="139"/>
      <c r="BQ240" s="139"/>
      <c r="BR240" s="139"/>
      <c r="BS240" s="139"/>
      <c r="BT240" s="139"/>
      <c r="BU240" s="139"/>
      <c r="BV240" s="143"/>
      <c r="BW240" s="143"/>
      <c r="BX240" s="143"/>
      <c r="BY240" s="143"/>
      <c r="BZ240" s="143"/>
    </row>
    <row r="241" spans="1:78" ht="39.75" customHeight="1">
      <c r="A241" s="126"/>
      <c r="B241" s="128" t="s">
        <v>1855</v>
      </c>
      <c r="C241" s="128" t="s">
        <v>1856</v>
      </c>
      <c r="D241" s="128" t="s">
        <v>1000</v>
      </c>
      <c r="E241" s="129" t="s">
        <v>40</v>
      </c>
      <c r="F241" s="129">
        <v>78061</v>
      </c>
      <c r="G241" s="129" t="s">
        <v>1857</v>
      </c>
      <c r="H241" s="130" t="s">
        <v>1858</v>
      </c>
      <c r="I241" s="129"/>
      <c r="J241" s="131"/>
      <c r="K241" s="129"/>
      <c r="L241" s="94"/>
      <c r="M241" s="94"/>
      <c r="N241" s="94"/>
      <c r="O241" s="94"/>
      <c r="P241" s="94"/>
      <c r="Q241" s="94"/>
      <c r="R241" s="94"/>
      <c r="S241" s="94"/>
      <c r="T241" s="98">
        <f t="shared" si="3"/>
        <v>0</v>
      </c>
      <c r="U241" s="129" t="str">
        <f t="shared" si="4"/>
        <v/>
      </c>
      <c r="V241" s="98"/>
      <c r="W241" s="129" t="str">
        <f t="shared" si="5"/>
        <v/>
      </c>
      <c r="X241" s="129"/>
      <c r="Y241" s="132"/>
      <c r="Z241" s="133" t="str">
        <f t="shared" si="6"/>
        <v/>
      </c>
      <c r="AA241" s="133" t="str">
        <f>IFERROR(VLOOKUP($Z241,'Lookup 2024'!$A$2:$R$9,2,FALSE),"")</f>
        <v/>
      </c>
      <c r="AB241" s="133"/>
      <c r="AC241" s="134"/>
      <c r="AD241" s="133" t="str">
        <f>IFERROR(VLOOKUP($Z241,'Lookup 2024'!$A$2:$R$9,7,FALSE),"")</f>
        <v/>
      </c>
      <c r="AE241" s="133"/>
      <c r="AF241" s="133" t="str">
        <f>IFERROR(VLOOKUP($Z241,'Lookup 2024'!$A$2:$R$9,8,FALSE),"")</f>
        <v/>
      </c>
      <c r="AG241" s="133" t="str">
        <f>IFERROR(VLOOKUP($Z241,'Lookup 2024'!$A$2:$R$9,9,FALSE),"")</f>
        <v/>
      </c>
      <c r="AH241" s="133"/>
      <c r="AI241" s="133" t="str">
        <f>IFERROR(VLOOKUP($Z241,'Lookup 2024'!$A$2:$R$9,10,FALSE),"")</f>
        <v/>
      </c>
      <c r="AJ241" s="133" t="str">
        <f>IFERROR(VLOOKUP($Z241,Lookup!$A$1:$P$20,11,FALSE),"")</f>
        <v/>
      </c>
      <c r="AK241" s="133"/>
      <c r="AL241" s="133" t="str">
        <f>IFERROR(VLOOKUP($Z241,Lookup!$A$1:$P$20,13,FALSE),"")</f>
        <v/>
      </c>
      <c r="AM241" s="133" t="str">
        <f>IFERROR(VLOOKUP($Z241,Lookup!$A$1:$P$20,14,FALSE),"")</f>
        <v/>
      </c>
      <c r="AN241" s="133" t="str">
        <f>IFERROR(VLOOKUP($Z241,Lookup!$A$1:$P$20,15,FALSE),"")</f>
        <v/>
      </c>
      <c r="AO241" s="133" t="str">
        <f>IFERROR(VLOOKUP($Z241,Lookup!$A$1:$P$20,16,FALSE),"")</f>
        <v/>
      </c>
      <c r="AP241" s="133" t="str">
        <f>IFERROR(VLOOKUP($Z241,'Lookup 2024'!$A$2:$R$9,17,FALSE),"")</f>
        <v/>
      </c>
      <c r="AQ241" s="129"/>
      <c r="AR241" s="129"/>
      <c r="AS241" s="135"/>
      <c r="AT241" s="135"/>
      <c r="AU241" s="135"/>
      <c r="AV241" s="137"/>
      <c r="AW241" s="138"/>
      <c r="AX241" s="135"/>
      <c r="AY241" s="135"/>
      <c r="AZ241" s="135"/>
      <c r="BA241" s="135"/>
      <c r="BB241" s="135"/>
      <c r="BC241" s="135"/>
      <c r="BD241" s="135"/>
      <c r="BE241" s="135"/>
      <c r="BF241" s="135"/>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row>
    <row r="242" spans="1:78" ht="39.75" customHeight="1">
      <c r="A242" s="126"/>
      <c r="B242" s="128" t="s">
        <v>1859</v>
      </c>
      <c r="C242" s="128" t="s">
        <v>1860</v>
      </c>
      <c r="D242" s="128" t="s">
        <v>37</v>
      </c>
      <c r="E242" s="129" t="s">
        <v>1861</v>
      </c>
      <c r="F242" s="129">
        <v>78232</v>
      </c>
      <c r="G242" s="129"/>
      <c r="H242" s="130" t="s">
        <v>1321</v>
      </c>
      <c r="I242" s="129"/>
      <c r="J242" s="131"/>
      <c r="K242" s="129"/>
      <c r="L242" s="94"/>
      <c r="M242" s="94"/>
      <c r="N242" s="94"/>
      <c r="O242" s="94"/>
      <c r="P242" s="94"/>
      <c r="Q242" s="94"/>
      <c r="R242" s="94"/>
      <c r="S242" s="94"/>
      <c r="T242" s="98">
        <f t="shared" si="3"/>
        <v>0</v>
      </c>
      <c r="U242" s="129" t="str">
        <f t="shared" si="4"/>
        <v/>
      </c>
      <c r="V242" s="98"/>
      <c r="W242" s="129" t="str">
        <f t="shared" si="5"/>
        <v/>
      </c>
      <c r="X242" s="129"/>
      <c r="Y242" s="132"/>
      <c r="Z242" s="133" t="str">
        <f t="shared" si="6"/>
        <v/>
      </c>
      <c r="AA242" s="133" t="str">
        <f>IFERROR(VLOOKUP($Z242,'Lookup 2024'!$A$2:$R$9,2,FALSE),"")</f>
        <v/>
      </c>
      <c r="AB242" s="133"/>
      <c r="AC242" s="134"/>
      <c r="AD242" s="133" t="str">
        <f>IFERROR(VLOOKUP($Z242,'Lookup 2024'!$A$2:$R$9,7,FALSE),"")</f>
        <v/>
      </c>
      <c r="AE242" s="133"/>
      <c r="AF242" s="133" t="str">
        <f>IFERROR(VLOOKUP($Z242,'Lookup 2024'!$A$2:$R$9,8,FALSE),"")</f>
        <v/>
      </c>
      <c r="AG242" s="133" t="str">
        <f>IFERROR(VLOOKUP($Z242,'Lookup 2024'!$A$2:$R$9,9,FALSE),"")</f>
        <v/>
      </c>
      <c r="AH242" s="133"/>
      <c r="AI242" s="133" t="str">
        <f>IFERROR(VLOOKUP($Z242,'Lookup 2024'!$A$2:$R$9,10,FALSE),"")</f>
        <v/>
      </c>
      <c r="AJ242" s="133" t="str">
        <f>IFERROR(VLOOKUP($Z242,Lookup!$A$1:$P$20,11,FALSE),"")</f>
        <v/>
      </c>
      <c r="AK242" s="133"/>
      <c r="AL242" s="133" t="str">
        <f>IFERROR(VLOOKUP($Z242,Lookup!$A$1:$P$20,13,FALSE),"")</f>
        <v/>
      </c>
      <c r="AM242" s="133" t="str">
        <f>IFERROR(VLOOKUP($Z242,Lookup!$A$1:$P$20,14,FALSE),"")</f>
        <v/>
      </c>
      <c r="AN242" s="133" t="str">
        <f>IFERROR(VLOOKUP($Z242,Lookup!$A$1:$P$20,15,FALSE),"")</f>
        <v/>
      </c>
      <c r="AO242" s="133" t="str">
        <f>IFERROR(VLOOKUP($Z242,Lookup!$A$1:$P$20,16,FALSE),"")</f>
        <v/>
      </c>
      <c r="AP242" s="133" t="str">
        <f>IFERROR(VLOOKUP($Z242,'Lookup 2024'!$A$2:$R$9,17,FALSE),"")</f>
        <v/>
      </c>
      <c r="AQ242" s="129"/>
      <c r="AR242" s="129"/>
      <c r="AS242" s="135"/>
      <c r="AT242" s="135"/>
      <c r="AU242" s="135"/>
      <c r="AV242" s="137"/>
      <c r="AW242" s="138"/>
      <c r="AX242" s="135"/>
      <c r="AY242" s="135"/>
      <c r="AZ242" s="135"/>
      <c r="BA242" s="135"/>
      <c r="BB242" s="135"/>
      <c r="BC242" s="135"/>
      <c r="BD242" s="135"/>
      <c r="BE242" s="135"/>
      <c r="BF242" s="135"/>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row>
    <row r="243" spans="1:78" ht="39.75" customHeight="1">
      <c r="A243" s="126"/>
      <c r="B243" s="128" t="s">
        <v>1862</v>
      </c>
      <c r="C243" s="128" t="s">
        <v>1863</v>
      </c>
      <c r="D243" s="128" t="s">
        <v>37</v>
      </c>
      <c r="E243" s="129" t="s">
        <v>40</v>
      </c>
      <c r="F243" s="129">
        <v>78233</v>
      </c>
      <c r="G243" s="129" t="s">
        <v>1864</v>
      </c>
      <c r="H243" s="130"/>
      <c r="I243" s="129" t="s">
        <v>217</v>
      </c>
      <c r="J243" s="131"/>
      <c r="K243" s="129"/>
      <c r="L243" s="94"/>
      <c r="M243" s="94"/>
      <c r="N243" s="94"/>
      <c r="O243" s="94"/>
      <c r="P243" s="94"/>
      <c r="Q243" s="94"/>
      <c r="R243" s="94"/>
      <c r="S243" s="94"/>
      <c r="T243" s="98">
        <f t="shared" si="3"/>
        <v>0</v>
      </c>
      <c r="U243" s="129" t="str">
        <f t="shared" si="4"/>
        <v/>
      </c>
      <c r="V243" s="98"/>
      <c r="W243" s="129" t="str">
        <f t="shared" si="5"/>
        <v/>
      </c>
      <c r="X243" s="129"/>
      <c r="Y243" s="132"/>
      <c r="Z243" s="133" t="str">
        <f t="shared" si="6"/>
        <v/>
      </c>
      <c r="AA243" s="133" t="str">
        <f>IFERROR(VLOOKUP($Z243,'Lookup 2024'!$A$2:$R$9,2,FALSE),"")</f>
        <v/>
      </c>
      <c r="AB243" s="133"/>
      <c r="AC243" s="134"/>
      <c r="AD243" s="133" t="str">
        <f>IFERROR(VLOOKUP($Z243,'Lookup 2024'!$A$2:$R$9,7,FALSE),"")</f>
        <v/>
      </c>
      <c r="AE243" s="133"/>
      <c r="AF243" s="133" t="str">
        <f>IFERROR(VLOOKUP($Z243,'Lookup 2024'!$A$2:$R$9,8,FALSE),"")</f>
        <v/>
      </c>
      <c r="AG243" s="133" t="str">
        <f>IFERROR(VLOOKUP($Z243,'Lookup 2024'!$A$2:$R$9,9,FALSE),"")</f>
        <v/>
      </c>
      <c r="AH243" s="133"/>
      <c r="AI243" s="133" t="str">
        <f>IFERROR(VLOOKUP($Z243,'Lookup 2024'!$A$2:$R$9,10,FALSE),"")</f>
        <v/>
      </c>
      <c r="AJ243" s="133" t="str">
        <f>IFERROR(VLOOKUP($Z243,Lookup!$A$1:$P$20,11,FALSE),"")</f>
        <v/>
      </c>
      <c r="AK243" s="133"/>
      <c r="AL243" s="133" t="str">
        <f>IFERROR(VLOOKUP($Z243,Lookup!$A$1:$P$20,13,FALSE),"")</f>
        <v/>
      </c>
      <c r="AM243" s="133" t="str">
        <f>IFERROR(VLOOKUP($Z243,Lookup!$A$1:$P$20,14,FALSE),"")</f>
        <v/>
      </c>
      <c r="AN243" s="133" t="str">
        <f>IFERROR(VLOOKUP($Z243,Lookup!$A$1:$P$20,15,FALSE),"")</f>
        <v/>
      </c>
      <c r="AO243" s="133" t="str">
        <f>IFERROR(VLOOKUP($Z243,Lookup!$A$1:$P$20,16,FALSE),"")</f>
        <v/>
      </c>
      <c r="AP243" s="133" t="str">
        <f>IFERROR(VLOOKUP($Z243,'Lookup 2024'!$A$2:$R$9,17,FALSE),"")</f>
        <v/>
      </c>
      <c r="AQ243" s="129"/>
      <c r="AR243" s="129"/>
      <c r="AS243" s="135"/>
      <c r="AT243" s="135"/>
      <c r="AU243" s="135"/>
      <c r="AV243" s="137"/>
      <c r="AW243" s="138"/>
      <c r="AX243" s="135"/>
      <c r="AY243" s="135"/>
      <c r="AZ243" s="135"/>
      <c r="BA243" s="135"/>
      <c r="BB243" s="135"/>
      <c r="BC243" s="135"/>
      <c r="BD243" s="135"/>
      <c r="BE243" s="135"/>
      <c r="BF243" s="135"/>
      <c r="BG243" s="139"/>
      <c r="BH243" s="139"/>
      <c r="BI243" s="139"/>
      <c r="BJ243" s="139"/>
      <c r="BK243" s="139"/>
      <c r="BL243" s="139"/>
      <c r="BM243" s="139"/>
      <c r="BN243" s="139"/>
      <c r="BO243" s="139"/>
      <c r="BP243" s="139"/>
      <c r="BQ243" s="139"/>
      <c r="BR243" s="139"/>
      <c r="BS243" s="139"/>
      <c r="BT243" s="139"/>
      <c r="BU243" s="139"/>
      <c r="BV243" s="143"/>
      <c r="BW243" s="143"/>
      <c r="BX243" s="143"/>
      <c r="BY243" s="143"/>
      <c r="BZ243" s="143"/>
    </row>
    <row r="244" spans="1:78" ht="39.75" customHeight="1">
      <c r="A244" s="126"/>
      <c r="B244" s="128" t="s">
        <v>1865</v>
      </c>
      <c r="C244" s="128" t="s">
        <v>1212</v>
      </c>
      <c r="D244" s="128" t="s">
        <v>1213</v>
      </c>
      <c r="E244" s="129" t="s">
        <v>40</v>
      </c>
      <c r="F244" s="129">
        <v>77808</v>
      </c>
      <c r="G244" s="148" t="s">
        <v>1866</v>
      </c>
      <c r="H244" s="130" t="s">
        <v>1867</v>
      </c>
      <c r="I244" s="129" t="s">
        <v>1214</v>
      </c>
      <c r="J244" s="131"/>
      <c r="K244" s="129"/>
      <c r="L244" s="94"/>
      <c r="M244" s="94"/>
      <c r="N244" s="94"/>
      <c r="O244" s="94"/>
      <c r="P244" s="94"/>
      <c r="Q244" s="94"/>
      <c r="R244" s="94"/>
      <c r="S244" s="94"/>
      <c r="T244" s="98">
        <f t="shared" si="3"/>
        <v>0</v>
      </c>
      <c r="U244" s="129" t="str">
        <f t="shared" si="4"/>
        <v/>
      </c>
      <c r="V244" s="98"/>
      <c r="W244" s="129" t="str">
        <f t="shared" si="5"/>
        <v/>
      </c>
      <c r="X244" s="129"/>
      <c r="Y244" s="132"/>
      <c r="Z244" s="133" t="str">
        <f t="shared" si="6"/>
        <v/>
      </c>
      <c r="AA244" s="133" t="str">
        <f>IFERROR(VLOOKUP($Z244,'Lookup 2024'!$A$2:$R$9,2,FALSE),"")</f>
        <v/>
      </c>
      <c r="AB244" s="133"/>
      <c r="AC244" s="134"/>
      <c r="AD244" s="133" t="str">
        <f>IFERROR(VLOOKUP($Z244,'Lookup 2024'!$A$2:$R$9,7,FALSE),"")</f>
        <v/>
      </c>
      <c r="AE244" s="133"/>
      <c r="AF244" s="133" t="str">
        <f>IFERROR(VLOOKUP($Z244,'Lookup 2024'!$A$2:$R$9,8,FALSE),"")</f>
        <v/>
      </c>
      <c r="AG244" s="133" t="str">
        <f>IFERROR(VLOOKUP($Z244,'Lookup 2024'!$A$2:$R$9,9,FALSE),"")</f>
        <v/>
      </c>
      <c r="AH244" s="133"/>
      <c r="AI244" s="133" t="str">
        <f>IFERROR(VLOOKUP($Z244,'Lookup 2024'!$A$2:$R$9,10,FALSE),"")</f>
        <v/>
      </c>
      <c r="AJ244" s="133" t="str">
        <f>IFERROR(VLOOKUP($Z244,Lookup!$A$1:$P$20,11,FALSE),"")</f>
        <v/>
      </c>
      <c r="AK244" s="133"/>
      <c r="AL244" s="133" t="str">
        <f>IFERROR(VLOOKUP($Z244,Lookup!$A$1:$P$20,13,FALSE),"")</f>
        <v/>
      </c>
      <c r="AM244" s="133" t="str">
        <f>IFERROR(VLOOKUP($Z244,Lookup!$A$1:$P$20,14,FALSE),"")</f>
        <v/>
      </c>
      <c r="AN244" s="133" t="str">
        <f>IFERROR(VLOOKUP($Z244,Lookup!$A$1:$P$20,15,FALSE),"")</f>
        <v/>
      </c>
      <c r="AO244" s="133" t="str">
        <f>IFERROR(VLOOKUP($Z244,Lookup!$A$1:$P$20,16,FALSE),"")</f>
        <v/>
      </c>
      <c r="AP244" s="133" t="str">
        <f>IFERROR(VLOOKUP($Z244,'Lookup 2024'!$A$2:$R$9,17,FALSE),"")</f>
        <v/>
      </c>
      <c r="AQ244" s="129"/>
      <c r="AR244" s="129"/>
      <c r="AS244" s="135"/>
      <c r="AT244" s="135"/>
      <c r="AU244" s="135"/>
      <c r="AV244" s="137"/>
      <c r="AW244" s="138"/>
      <c r="AX244" s="135"/>
      <c r="AY244" s="135"/>
      <c r="AZ244" s="135"/>
      <c r="BA244" s="135"/>
      <c r="BB244" s="135"/>
      <c r="BC244" s="135"/>
      <c r="BD244" s="135"/>
      <c r="BE244" s="135"/>
      <c r="BF244" s="135"/>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row>
    <row r="245" spans="1:78" ht="39.75" customHeight="1">
      <c r="A245" s="126"/>
      <c r="B245" s="128" t="s">
        <v>1868</v>
      </c>
      <c r="C245" s="128" t="s">
        <v>1869</v>
      </c>
      <c r="D245" s="128" t="s">
        <v>37</v>
      </c>
      <c r="E245" s="129" t="s">
        <v>40</v>
      </c>
      <c r="F245" s="129">
        <v>78240</v>
      </c>
      <c r="G245" s="129" t="s">
        <v>1870</v>
      </c>
      <c r="H245" s="130"/>
      <c r="I245" s="129"/>
      <c r="J245" s="131"/>
      <c r="K245" s="129"/>
      <c r="L245" s="94"/>
      <c r="M245" s="94"/>
      <c r="N245" s="94"/>
      <c r="O245" s="94"/>
      <c r="P245" s="94"/>
      <c r="Q245" s="94"/>
      <c r="R245" s="94"/>
      <c r="S245" s="94"/>
      <c r="T245" s="98">
        <f t="shared" si="3"/>
        <v>0</v>
      </c>
      <c r="U245" s="129" t="str">
        <f t="shared" si="4"/>
        <v/>
      </c>
      <c r="V245" s="98"/>
      <c r="W245" s="129" t="str">
        <f t="shared" si="5"/>
        <v/>
      </c>
      <c r="X245" s="94"/>
      <c r="Y245" s="132"/>
      <c r="Z245" s="133" t="str">
        <f t="shared" si="6"/>
        <v/>
      </c>
      <c r="AA245" s="133" t="str">
        <f>IFERROR(VLOOKUP($Z245,'Lookup 2024'!$A$2:$R$9,2,FALSE),"")</f>
        <v/>
      </c>
      <c r="AB245" s="133"/>
      <c r="AC245" s="134"/>
      <c r="AD245" s="133" t="str">
        <f>IFERROR(VLOOKUP($Z245,'Lookup 2024'!$A$2:$R$9,7,FALSE),"")</f>
        <v/>
      </c>
      <c r="AE245" s="133"/>
      <c r="AF245" s="133" t="str">
        <f>IFERROR(VLOOKUP($Z245,'Lookup 2024'!$A$2:$R$9,8,FALSE),"")</f>
        <v/>
      </c>
      <c r="AG245" s="133" t="str">
        <f>IFERROR(VLOOKUP($Z245,'Lookup 2024'!$A$2:$R$9,9,FALSE),"")</f>
        <v/>
      </c>
      <c r="AH245" s="133"/>
      <c r="AI245" s="133" t="str">
        <f>IFERROR(VLOOKUP($Z245,'Lookup 2024'!$A$2:$R$9,10,FALSE),"")</f>
        <v/>
      </c>
      <c r="AJ245" s="133" t="str">
        <f>IFERROR(VLOOKUP($Z245,Lookup!$A$1:$P$20,11,FALSE),"")</f>
        <v/>
      </c>
      <c r="AK245" s="133"/>
      <c r="AL245" s="133" t="str">
        <f>IFERROR(VLOOKUP($Z245,Lookup!$A$1:$P$20,13,FALSE),"")</f>
        <v/>
      </c>
      <c r="AM245" s="133" t="str">
        <f>IFERROR(VLOOKUP($Z245,Lookup!$A$1:$P$20,14,FALSE),"")</f>
        <v/>
      </c>
      <c r="AN245" s="133" t="str">
        <f>IFERROR(VLOOKUP($Z245,Lookup!$A$1:$P$20,15,FALSE),"")</f>
        <v/>
      </c>
      <c r="AO245" s="133" t="str">
        <f>IFERROR(VLOOKUP($Z245,Lookup!$A$1:$P$20,16,FALSE),"")</f>
        <v/>
      </c>
      <c r="AP245" s="133" t="str">
        <f>IFERROR(VLOOKUP($Z245,'Lookup 2024'!$A$2:$R$9,17,FALSE),"")</f>
        <v/>
      </c>
      <c r="AQ245" s="129"/>
      <c r="AR245" s="129"/>
      <c r="AS245" s="135"/>
      <c r="AT245" s="135"/>
      <c r="AU245" s="142">
        <f>P245</f>
        <v>0</v>
      </c>
      <c r="AV245" s="137" t="s">
        <v>1004</v>
      </c>
      <c r="AW245" s="138"/>
      <c r="AX245" s="135"/>
      <c r="AY245" s="135"/>
      <c r="AZ245" s="135"/>
      <c r="BA245" s="135"/>
      <c r="BB245" s="135"/>
      <c r="BC245" s="135"/>
      <c r="BD245" s="135"/>
      <c r="BE245" s="135"/>
      <c r="BF245" s="135"/>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row>
    <row r="246" spans="1:78" ht="39.75" customHeight="1">
      <c r="A246" s="126"/>
      <c r="B246" s="128" t="s">
        <v>1871</v>
      </c>
      <c r="C246" s="128" t="s">
        <v>1872</v>
      </c>
      <c r="D246" s="128" t="s">
        <v>129</v>
      </c>
      <c r="E246" s="129" t="s">
        <v>40</v>
      </c>
      <c r="F246" s="129">
        <v>78155</v>
      </c>
      <c r="G246" s="129" t="s">
        <v>1873</v>
      </c>
      <c r="H246" s="130" t="s">
        <v>1874</v>
      </c>
      <c r="I246" s="129"/>
      <c r="J246" s="131"/>
      <c r="K246" s="129"/>
      <c r="L246" s="94"/>
      <c r="M246" s="94"/>
      <c r="N246" s="94"/>
      <c r="O246" s="94"/>
      <c r="P246" s="94"/>
      <c r="Q246" s="94"/>
      <c r="R246" s="94"/>
      <c r="S246" s="94"/>
      <c r="T246" s="98">
        <f t="shared" si="3"/>
        <v>0</v>
      </c>
      <c r="U246" s="129" t="str">
        <f t="shared" si="4"/>
        <v/>
      </c>
      <c r="V246" s="98"/>
      <c r="W246" s="129" t="str">
        <f t="shared" si="5"/>
        <v/>
      </c>
      <c r="X246" s="129"/>
      <c r="Y246" s="128"/>
      <c r="Z246" s="133" t="str">
        <f t="shared" si="6"/>
        <v/>
      </c>
      <c r="AA246" s="133" t="str">
        <f>IFERROR(VLOOKUP($Z246,'Lookup 2024'!$A$2:$R$9,2,FALSE),"")</f>
        <v/>
      </c>
      <c r="AB246" s="133"/>
      <c r="AC246" s="134"/>
      <c r="AD246" s="133" t="str">
        <f>IFERROR(VLOOKUP($Z246,'Lookup 2024'!$A$2:$R$9,7,FALSE),"")</f>
        <v/>
      </c>
      <c r="AE246" s="133"/>
      <c r="AF246" s="133" t="str">
        <f>IFERROR(VLOOKUP($Z246,'Lookup 2024'!$A$2:$R$9,8,FALSE),"")</f>
        <v/>
      </c>
      <c r="AG246" s="133" t="str">
        <f>IFERROR(VLOOKUP($Z246,'Lookup 2024'!$A$2:$R$9,9,FALSE),"")</f>
        <v/>
      </c>
      <c r="AH246" s="133"/>
      <c r="AI246" s="133" t="str">
        <f>IFERROR(VLOOKUP($Z246,'Lookup 2024'!$A$2:$R$9,10,FALSE),"")</f>
        <v/>
      </c>
      <c r="AJ246" s="133" t="str">
        <f>IFERROR(VLOOKUP($Z246,Lookup!$A$1:$P$20,11,FALSE),"")</f>
        <v/>
      </c>
      <c r="AK246" s="133"/>
      <c r="AL246" s="133" t="str">
        <f>IFERROR(VLOOKUP($Z246,Lookup!$A$1:$P$20,13,FALSE),"")</f>
        <v/>
      </c>
      <c r="AM246" s="133" t="str">
        <f>IFERROR(VLOOKUP($Z246,Lookup!$A$1:$P$20,14,FALSE),"")</f>
        <v/>
      </c>
      <c r="AN246" s="133" t="str">
        <f>IFERROR(VLOOKUP($Z246,Lookup!$A$1:$P$20,15,FALSE),"")</f>
        <v/>
      </c>
      <c r="AO246" s="133" t="str">
        <f>IFERROR(VLOOKUP($Z246,Lookup!$A$1:$P$20,16,FALSE),"")</f>
        <v/>
      </c>
      <c r="AP246" s="133" t="str">
        <f>IFERROR(VLOOKUP($Z246,'Lookup 2024'!$A$2:$R$9,17,FALSE),"")</f>
        <v/>
      </c>
      <c r="AQ246" s="129"/>
      <c r="AR246" s="129"/>
      <c r="AS246" s="135"/>
      <c r="AT246" s="135"/>
      <c r="AU246" s="135"/>
      <c r="AV246" s="137"/>
      <c r="AW246" s="138"/>
      <c r="AX246" s="135"/>
      <c r="AY246" s="135"/>
      <c r="AZ246" s="135"/>
      <c r="BA246" s="135"/>
      <c r="BB246" s="135"/>
      <c r="BC246" s="135"/>
      <c r="BD246" s="135"/>
      <c r="BE246" s="135"/>
      <c r="BF246" s="135"/>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row>
    <row r="247" spans="1:78" ht="39.75" customHeight="1">
      <c r="A247" s="126"/>
      <c r="B247" s="128" t="s">
        <v>1875</v>
      </c>
      <c r="C247" s="128" t="s">
        <v>1876</v>
      </c>
      <c r="D247" s="128" t="s">
        <v>48</v>
      </c>
      <c r="E247" s="129" t="s">
        <v>40</v>
      </c>
      <c r="F247" s="129">
        <v>78023</v>
      </c>
      <c r="G247" s="129" t="s">
        <v>1877</v>
      </c>
      <c r="H247" s="130" t="s">
        <v>1878</v>
      </c>
      <c r="I247" s="129"/>
      <c r="J247" s="131"/>
      <c r="K247" s="129"/>
      <c r="L247" s="94"/>
      <c r="M247" s="94"/>
      <c r="N247" s="94"/>
      <c r="O247" s="94"/>
      <c r="P247" s="94"/>
      <c r="Q247" s="94"/>
      <c r="R247" s="94"/>
      <c r="S247" s="94"/>
      <c r="T247" s="98">
        <f t="shared" si="3"/>
        <v>0</v>
      </c>
      <c r="U247" s="129" t="str">
        <f t="shared" si="4"/>
        <v/>
      </c>
      <c r="V247" s="98"/>
      <c r="W247" s="129" t="str">
        <f t="shared" si="5"/>
        <v/>
      </c>
      <c r="X247" s="129"/>
      <c r="Y247" s="132"/>
      <c r="Z247" s="133" t="str">
        <f t="shared" si="6"/>
        <v/>
      </c>
      <c r="AA247" s="133" t="str">
        <f>IFERROR(VLOOKUP($Z247,'Lookup 2024'!$A$2:$R$9,2,FALSE),"")</f>
        <v/>
      </c>
      <c r="AB247" s="133"/>
      <c r="AC247" s="134"/>
      <c r="AD247" s="133" t="str">
        <f>IFERROR(VLOOKUP($Z247,'Lookup 2024'!$A$2:$R$9,7,FALSE),"")</f>
        <v/>
      </c>
      <c r="AE247" s="133"/>
      <c r="AF247" s="133" t="str">
        <f>IFERROR(VLOOKUP($Z247,'Lookup 2024'!$A$2:$R$9,8,FALSE),"")</f>
        <v/>
      </c>
      <c r="AG247" s="133" t="str">
        <f>IFERROR(VLOOKUP($Z247,'Lookup 2024'!$A$2:$R$9,9,FALSE),"")</f>
        <v/>
      </c>
      <c r="AH247" s="133"/>
      <c r="AI247" s="133" t="str">
        <f>IFERROR(VLOOKUP($Z247,'Lookup 2024'!$A$2:$R$9,10,FALSE),"")</f>
        <v/>
      </c>
      <c r="AJ247" s="133" t="str">
        <f>IFERROR(VLOOKUP($Z247,Lookup!$A$1:$P$20,11,FALSE),"")</f>
        <v/>
      </c>
      <c r="AK247" s="133"/>
      <c r="AL247" s="133" t="str">
        <f>IFERROR(VLOOKUP($Z247,Lookup!$A$1:$P$20,13,FALSE),"")</f>
        <v/>
      </c>
      <c r="AM247" s="133" t="str">
        <f>IFERROR(VLOOKUP($Z247,Lookup!$A$1:$P$20,14,FALSE),"")</f>
        <v/>
      </c>
      <c r="AN247" s="133" t="str">
        <f>IFERROR(VLOOKUP($Z247,Lookup!$A$1:$P$20,15,FALSE),"")</f>
        <v/>
      </c>
      <c r="AO247" s="133" t="str">
        <f>IFERROR(VLOOKUP($Z247,Lookup!$A$1:$P$20,16,FALSE),"")</f>
        <v/>
      </c>
      <c r="AP247" s="133" t="str">
        <f>IFERROR(VLOOKUP($Z247,'Lookup 2024'!$A$2:$R$9,17,FALSE),"")</f>
        <v/>
      </c>
      <c r="AQ247" s="129"/>
      <c r="AR247" s="129"/>
      <c r="AS247" s="135"/>
      <c r="AT247" s="135"/>
      <c r="AU247" s="135"/>
      <c r="AV247" s="137"/>
      <c r="AW247" s="138"/>
      <c r="AX247" s="135"/>
      <c r="AY247" s="135"/>
      <c r="AZ247" s="135"/>
      <c r="BA247" s="135"/>
      <c r="BB247" s="135"/>
      <c r="BC247" s="135"/>
      <c r="BD247" s="135"/>
      <c r="BE247" s="135"/>
      <c r="BF247" s="135"/>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row>
    <row r="248" spans="1:78" ht="39.75" customHeight="1">
      <c r="A248" s="126"/>
      <c r="B248" s="128" t="s">
        <v>1879</v>
      </c>
      <c r="C248" s="128" t="s">
        <v>769</v>
      </c>
      <c r="D248" s="128" t="s">
        <v>229</v>
      </c>
      <c r="E248" s="129" t="s">
        <v>40</v>
      </c>
      <c r="F248" s="129">
        <v>78014</v>
      </c>
      <c r="G248" s="129"/>
      <c r="H248" s="130"/>
      <c r="I248" s="129"/>
      <c r="J248" s="131"/>
      <c r="K248" s="129"/>
      <c r="L248" s="94"/>
      <c r="M248" s="94"/>
      <c r="N248" s="94"/>
      <c r="O248" s="94"/>
      <c r="P248" s="94"/>
      <c r="Q248" s="94"/>
      <c r="R248" s="94"/>
      <c r="S248" s="94"/>
      <c r="T248" s="98">
        <f t="shared" si="3"/>
        <v>0</v>
      </c>
      <c r="U248" s="129" t="str">
        <f t="shared" si="4"/>
        <v/>
      </c>
      <c r="V248" s="98"/>
      <c r="W248" s="129" t="str">
        <f t="shared" si="5"/>
        <v/>
      </c>
      <c r="X248" s="129"/>
      <c r="Y248" s="132"/>
      <c r="Z248" s="133" t="str">
        <f t="shared" si="6"/>
        <v/>
      </c>
      <c r="AA248" s="133" t="str">
        <f>IFERROR(VLOOKUP($Z248,'Lookup 2024'!$A$2:$R$9,2,FALSE),"")</f>
        <v/>
      </c>
      <c r="AB248" s="133"/>
      <c r="AC248" s="134"/>
      <c r="AD248" s="133" t="str">
        <f>IFERROR(VLOOKUP($Z248,'Lookup 2024'!$A$2:$R$9,7,FALSE),"")</f>
        <v/>
      </c>
      <c r="AE248" s="133"/>
      <c r="AF248" s="133" t="str">
        <f>IFERROR(VLOOKUP($Z248,'Lookup 2024'!$A$2:$R$9,8,FALSE),"")</f>
        <v/>
      </c>
      <c r="AG248" s="133" t="str">
        <f>IFERROR(VLOOKUP($Z248,'Lookup 2024'!$A$2:$R$9,9,FALSE),"")</f>
        <v/>
      </c>
      <c r="AH248" s="133"/>
      <c r="AI248" s="133" t="str">
        <f>IFERROR(VLOOKUP($Z248,'Lookup 2024'!$A$2:$R$9,10,FALSE),"")</f>
        <v/>
      </c>
      <c r="AJ248" s="133" t="str">
        <f>IFERROR(VLOOKUP($Z248,Lookup!$A$1:$P$20,11,FALSE),"")</f>
        <v/>
      </c>
      <c r="AK248" s="133"/>
      <c r="AL248" s="133" t="str">
        <f>IFERROR(VLOOKUP($Z248,Lookup!$A$1:$P$20,13,FALSE),"")</f>
        <v/>
      </c>
      <c r="AM248" s="133" t="str">
        <f>IFERROR(VLOOKUP($Z248,Lookup!$A$1:$P$20,14,FALSE),"")</f>
        <v/>
      </c>
      <c r="AN248" s="133" t="str">
        <f>IFERROR(VLOOKUP($Z248,Lookup!$A$1:$P$20,15,FALSE),"")</f>
        <v/>
      </c>
      <c r="AO248" s="133" t="str">
        <f>IFERROR(VLOOKUP($Z248,Lookup!$A$1:$P$20,16,FALSE),"")</f>
        <v/>
      </c>
      <c r="AP248" s="133" t="str">
        <f>IFERROR(VLOOKUP($Z248,'Lookup 2024'!$A$2:$R$9,17,FALSE),"")</f>
        <v/>
      </c>
      <c r="AQ248" s="129"/>
      <c r="AR248" s="129"/>
      <c r="AS248" s="135"/>
      <c r="AT248" s="135"/>
      <c r="AU248" s="135"/>
      <c r="AV248" s="137"/>
      <c r="AW248" s="138"/>
      <c r="AX248" s="135"/>
      <c r="AY248" s="135"/>
      <c r="AZ248" s="135"/>
      <c r="BA248" s="135"/>
      <c r="BB248" s="135"/>
      <c r="BC248" s="135"/>
      <c r="BD248" s="135"/>
      <c r="BE248" s="135"/>
      <c r="BF248" s="135"/>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row>
    <row r="249" spans="1:78" ht="39.75" customHeight="1">
      <c r="A249" s="126"/>
      <c r="B249" s="128" t="s">
        <v>1880</v>
      </c>
      <c r="C249" s="128" t="s">
        <v>1881</v>
      </c>
      <c r="D249" s="128" t="s">
        <v>1882</v>
      </c>
      <c r="E249" s="129" t="s">
        <v>40</v>
      </c>
      <c r="F249" s="129">
        <v>78216</v>
      </c>
      <c r="G249" s="129" t="s">
        <v>1883</v>
      </c>
      <c r="H249" s="130"/>
      <c r="I249" s="129"/>
      <c r="J249" s="131"/>
      <c r="K249" s="129"/>
      <c r="L249" s="94"/>
      <c r="M249" s="94"/>
      <c r="N249" s="94"/>
      <c r="O249" s="94"/>
      <c r="P249" s="94"/>
      <c r="Q249" s="94"/>
      <c r="R249" s="94"/>
      <c r="S249" s="94"/>
      <c r="T249" s="98">
        <f t="shared" si="3"/>
        <v>0</v>
      </c>
      <c r="U249" s="129" t="str">
        <f t="shared" si="4"/>
        <v/>
      </c>
      <c r="V249" s="98"/>
      <c r="W249" s="129" t="str">
        <f t="shared" si="5"/>
        <v/>
      </c>
      <c r="X249" s="129"/>
      <c r="Y249" s="132"/>
      <c r="Z249" s="133" t="str">
        <f t="shared" si="6"/>
        <v/>
      </c>
      <c r="AA249" s="133" t="str">
        <f>IFERROR(VLOOKUP($Z249,'Lookup 2024'!$A$2:$R$9,2,FALSE),"")</f>
        <v/>
      </c>
      <c r="AB249" s="133"/>
      <c r="AC249" s="134"/>
      <c r="AD249" s="133" t="str">
        <f>IFERROR(VLOOKUP($Z249,'Lookup 2024'!$A$2:$R$9,7,FALSE),"")</f>
        <v/>
      </c>
      <c r="AE249" s="133"/>
      <c r="AF249" s="133" t="str">
        <f>IFERROR(VLOOKUP($Z249,'Lookup 2024'!$A$2:$R$9,8,FALSE),"")</f>
        <v/>
      </c>
      <c r="AG249" s="133" t="str">
        <f>IFERROR(VLOOKUP($Z249,'Lookup 2024'!$A$2:$R$9,9,FALSE),"")</f>
        <v/>
      </c>
      <c r="AH249" s="133"/>
      <c r="AI249" s="133" t="str">
        <f>IFERROR(VLOOKUP($Z249,'Lookup 2024'!$A$2:$R$9,10,FALSE),"")</f>
        <v/>
      </c>
      <c r="AJ249" s="133" t="str">
        <f>IFERROR(VLOOKUP($Z249,Lookup!$A$1:$P$20,11,FALSE),"")</f>
        <v/>
      </c>
      <c r="AK249" s="133"/>
      <c r="AL249" s="133" t="str">
        <f>IFERROR(VLOOKUP($Z249,Lookup!$A$1:$P$20,13,FALSE),"")</f>
        <v/>
      </c>
      <c r="AM249" s="133" t="str">
        <f>IFERROR(VLOOKUP($Z249,Lookup!$A$1:$P$20,14,FALSE),"")</f>
        <v/>
      </c>
      <c r="AN249" s="133" t="str">
        <f>IFERROR(VLOOKUP($Z249,Lookup!$A$1:$P$20,15,FALSE),"")</f>
        <v/>
      </c>
      <c r="AO249" s="133" t="str">
        <f>IFERROR(VLOOKUP($Z249,Lookup!$A$1:$P$20,16,FALSE),"")</f>
        <v/>
      </c>
      <c r="AP249" s="133" t="str">
        <f>IFERROR(VLOOKUP($Z249,'Lookup 2024'!$A$2:$R$9,17,FALSE),"")</f>
        <v/>
      </c>
      <c r="AQ249" s="129"/>
      <c r="AR249" s="129"/>
      <c r="AS249" s="135"/>
      <c r="AT249" s="135"/>
      <c r="AU249" s="135"/>
      <c r="AV249" s="137"/>
      <c r="AW249" s="133"/>
      <c r="AX249" s="129"/>
      <c r="AY249" s="129"/>
      <c r="AZ249" s="147"/>
      <c r="BA249" s="129"/>
      <c r="BB249" s="129"/>
      <c r="BC249" s="135"/>
      <c r="BD249" s="135"/>
      <c r="BE249" s="135"/>
      <c r="BF249" s="135"/>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row>
    <row r="250" spans="1:78" ht="39.75" customHeight="1">
      <c r="A250" s="126"/>
      <c r="B250" s="128" t="s">
        <v>1884</v>
      </c>
      <c r="C250" s="128" t="s">
        <v>1885</v>
      </c>
      <c r="D250" s="128" t="s">
        <v>37</v>
      </c>
      <c r="E250" s="129" t="s">
        <v>40</v>
      </c>
      <c r="F250" s="129">
        <v>78209</v>
      </c>
      <c r="G250" s="129" t="s">
        <v>1886</v>
      </c>
      <c r="H250" s="130" t="s">
        <v>1887</v>
      </c>
      <c r="I250" s="129"/>
      <c r="J250" s="131"/>
      <c r="K250" s="129"/>
      <c r="L250" s="94"/>
      <c r="M250" s="94"/>
      <c r="N250" s="94"/>
      <c r="O250" s="94"/>
      <c r="P250" s="94"/>
      <c r="Q250" s="94"/>
      <c r="R250" s="94"/>
      <c r="S250" s="94"/>
      <c r="T250" s="98">
        <f t="shared" si="3"/>
        <v>0</v>
      </c>
      <c r="U250" s="129" t="str">
        <f t="shared" si="4"/>
        <v/>
      </c>
      <c r="V250" s="98"/>
      <c r="W250" s="129" t="str">
        <f t="shared" si="5"/>
        <v/>
      </c>
      <c r="X250" s="129"/>
      <c r="Y250" s="132"/>
      <c r="Z250" s="133" t="str">
        <f t="shared" si="6"/>
        <v/>
      </c>
      <c r="AA250" s="133" t="str">
        <f>IFERROR(VLOOKUP($Z250,'Lookup 2024'!$A$2:$R$9,2,FALSE),"")</f>
        <v/>
      </c>
      <c r="AB250" s="133"/>
      <c r="AC250" s="134"/>
      <c r="AD250" s="133" t="str">
        <f>IFERROR(VLOOKUP($Z250,'Lookup 2024'!$A$2:$R$9,7,FALSE),"")</f>
        <v/>
      </c>
      <c r="AE250" s="133"/>
      <c r="AF250" s="133" t="str">
        <f>IFERROR(VLOOKUP($Z250,'Lookup 2024'!$A$2:$R$9,8,FALSE),"")</f>
        <v/>
      </c>
      <c r="AG250" s="133" t="str">
        <f>IFERROR(VLOOKUP($Z250,'Lookup 2024'!$A$2:$R$9,9,FALSE),"")</f>
        <v/>
      </c>
      <c r="AH250" s="133"/>
      <c r="AI250" s="133" t="str">
        <f>IFERROR(VLOOKUP($Z250,'Lookup 2024'!$A$2:$R$9,10,FALSE),"")</f>
        <v/>
      </c>
      <c r="AJ250" s="133" t="str">
        <f>IFERROR(VLOOKUP($Z250,Lookup!$A$1:$P$20,11,FALSE),"")</f>
        <v/>
      </c>
      <c r="AK250" s="133"/>
      <c r="AL250" s="133" t="str">
        <f>IFERROR(VLOOKUP($Z250,Lookup!$A$1:$P$20,13,FALSE),"")</f>
        <v/>
      </c>
      <c r="AM250" s="133" t="str">
        <f>IFERROR(VLOOKUP($Z250,Lookup!$A$1:$P$20,14,FALSE),"")</f>
        <v/>
      </c>
      <c r="AN250" s="133" t="str">
        <f>IFERROR(VLOOKUP($Z250,Lookup!$A$1:$P$20,15,FALSE),"")</f>
        <v/>
      </c>
      <c r="AO250" s="133" t="str">
        <f>IFERROR(VLOOKUP($Z250,Lookup!$A$1:$P$20,16,FALSE),"")</f>
        <v/>
      </c>
      <c r="AP250" s="133" t="str">
        <f>IFERROR(VLOOKUP($Z250,'Lookup 2024'!$A$2:$R$9,17,FALSE),"")</f>
        <v/>
      </c>
      <c r="AQ250" s="129"/>
      <c r="AR250" s="129"/>
      <c r="AS250" s="135"/>
      <c r="AT250" s="135"/>
      <c r="AU250" s="135"/>
      <c r="AV250" s="137"/>
      <c r="AW250" s="138"/>
      <c r="AX250" s="135"/>
      <c r="AY250" s="135"/>
      <c r="AZ250" s="135"/>
      <c r="BA250" s="135"/>
      <c r="BB250" s="135"/>
      <c r="BC250" s="135"/>
      <c r="BD250" s="135"/>
      <c r="BE250" s="135"/>
      <c r="BF250" s="135"/>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row>
    <row r="251" spans="1:78" ht="39.75" customHeight="1">
      <c r="A251" s="126"/>
      <c r="B251" s="128" t="s">
        <v>1888</v>
      </c>
      <c r="C251" s="128" t="s">
        <v>1889</v>
      </c>
      <c r="D251" s="128" t="s">
        <v>1564</v>
      </c>
      <c r="E251" s="129" t="s">
        <v>40</v>
      </c>
      <c r="F251" s="129">
        <v>78070</v>
      </c>
      <c r="G251" s="129" t="s">
        <v>1890</v>
      </c>
      <c r="H251" s="130" t="s">
        <v>1891</v>
      </c>
      <c r="I251" s="129" t="s">
        <v>996</v>
      </c>
      <c r="J251" s="131"/>
      <c r="K251" s="129"/>
      <c r="L251" s="94"/>
      <c r="M251" s="94"/>
      <c r="N251" s="94"/>
      <c r="O251" s="94"/>
      <c r="P251" s="94"/>
      <c r="Q251" s="94"/>
      <c r="R251" s="94"/>
      <c r="S251" s="94"/>
      <c r="T251" s="98">
        <f t="shared" si="3"/>
        <v>0</v>
      </c>
      <c r="U251" s="129" t="str">
        <f t="shared" si="4"/>
        <v/>
      </c>
      <c r="V251" s="98"/>
      <c r="W251" s="129" t="str">
        <f t="shared" si="5"/>
        <v/>
      </c>
      <c r="X251" s="94"/>
      <c r="Y251" s="132"/>
      <c r="Z251" s="133" t="str">
        <f t="shared" si="6"/>
        <v/>
      </c>
      <c r="AA251" s="133" t="str">
        <f>IFERROR(VLOOKUP($Z251,'Lookup 2024'!$A$2:$R$9,2,FALSE),"")</f>
        <v/>
      </c>
      <c r="AB251" s="133"/>
      <c r="AC251" s="134"/>
      <c r="AD251" s="133" t="str">
        <f>IFERROR(VLOOKUP($Z251,'Lookup 2024'!$A$2:$R$9,7,FALSE),"")</f>
        <v/>
      </c>
      <c r="AE251" s="133"/>
      <c r="AF251" s="133" t="str">
        <f>IFERROR(VLOOKUP($Z251,'Lookup 2024'!$A$2:$R$9,8,FALSE),"")</f>
        <v/>
      </c>
      <c r="AG251" s="133" t="str">
        <f>IFERROR(VLOOKUP($Z251,'Lookup 2024'!$A$2:$R$9,9,FALSE),"")</f>
        <v/>
      </c>
      <c r="AH251" s="133"/>
      <c r="AI251" s="133" t="str">
        <f>IFERROR(VLOOKUP($Z251,'Lookup 2024'!$A$2:$R$9,10,FALSE),"")</f>
        <v/>
      </c>
      <c r="AJ251" s="133" t="str">
        <f>IFERROR(VLOOKUP($Z251,Lookup!$A$1:$P$20,11,FALSE),"")</f>
        <v/>
      </c>
      <c r="AK251" s="133"/>
      <c r="AL251" s="133" t="str">
        <f>IFERROR(VLOOKUP($Z251,Lookup!$A$1:$P$20,13,FALSE),"")</f>
        <v/>
      </c>
      <c r="AM251" s="133" t="str">
        <f>IFERROR(VLOOKUP($Z251,Lookup!$A$1:$P$20,14,FALSE),"")</f>
        <v/>
      </c>
      <c r="AN251" s="133" t="str">
        <f>IFERROR(VLOOKUP($Z251,Lookup!$A$1:$P$20,15,FALSE),"")</f>
        <v/>
      </c>
      <c r="AO251" s="133" t="str">
        <f>IFERROR(VLOOKUP($Z251,Lookup!$A$1:$P$20,16,FALSE),"")</f>
        <v/>
      </c>
      <c r="AP251" s="133" t="str">
        <f>IFERROR(VLOOKUP($Z251,'Lookup 2024'!$A$2:$R$9,17,FALSE),"")</f>
        <v/>
      </c>
      <c r="AQ251" s="129"/>
      <c r="AR251" s="129"/>
      <c r="AS251" s="135"/>
      <c r="AT251" s="135"/>
      <c r="AU251" s="142">
        <f>P251</f>
        <v>0</v>
      </c>
      <c r="AV251" s="137" t="s">
        <v>1014</v>
      </c>
      <c r="AW251" s="138"/>
      <c r="AX251" s="135"/>
      <c r="AY251" s="135"/>
      <c r="AZ251" s="135"/>
      <c r="BA251" s="135"/>
      <c r="BB251" s="135"/>
      <c r="BC251" s="135"/>
      <c r="BD251" s="135"/>
      <c r="BE251" s="135">
        <v>1</v>
      </c>
      <c r="BF251" s="135"/>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row>
    <row r="252" spans="1:78" ht="39.75" customHeight="1">
      <c r="A252" s="126"/>
      <c r="B252" s="128" t="s">
        <v>1892</v>
      </c>
      <c r="C252" s="128" t="s">
        <v>759</v>
      </c>
      <c r="D252" s="128" t="s">
        <v>199</v>
      </c>
      <c r="E252" s="129" t="s">
        <v>40</v>
      </c>
      <c r="F252" s="129">
        <v>78751</v>
      </c>
      <c r="G252" s="129">
        <v>9795400804</v>
      </c>
      <c r="H252" s="130" t="s">
        <v>761</v>
      </c>
      <c r="I252" s="129"/>
      <c r="J252" s="131"/>
      <c r="K252" s="129"/>
      <c r="L252" s="94"/>
      <c r="M252" s="94"/>
      <c r="N252" s="94"/>
      <c r="O252" s="94"/>
      <c r="P252" s="94"/>
      <c r="Q252" s="94"/>
      <c r="R252" s="94"/>
      <c r="S252" s="94"/>
      <c r="T252" s="98">
        <f t="shared" si="3"/>
        <v>0</v>
      </c>
      <c r="U252" s="129" t="str">
        <f t="shared" si="4"/>
        <v/>
      </c>
      <c r="V252" s="98"/>
      <c r="W252" s="129" t="str">
        <f t="shared" si="5"/>
        <v/>
      </c>
      <c r="X252" s="129"/>
      <c r="Y252" s="132"/>
      <c r="Z252" s="133" t="str">
        <f t="shared" si="6"/>
        <v/>
      </c>
      <c r="AA252" s="133" t="str">
        <f>IFERROR(VLOOKUP($Z252,'Lookup 2024'!$A$2:$R$9,2,FALSE),"")</f>
        <v/>
      </c>
      <c r="AB252" s="133"/>
      <c r="AC252" s="134"/>
      <c r="AD252" s="133" t="str">
        <f>IFERROR(VLOOKUP($Z252,'Lookup 2024'!$A$2:$R$9,7,FALSE),"")</f>
        <v/>
      </c>
      <c r="AE252" s="133"/>
      <c r="AF252" s="133" t="str">
        <f>IFERROR(VLOOKUP($Z252,'Lookup 2024'!$A$2:$R$9,8,FALSE),"")</f>
        <v/>
      </c>
      <c r="AG252" s="133" t="str">
        <f>IFERROR(VLOOKUP($Z252,'Lookup 2024'!$A$2:$R$9,9,FALSE),"")</f>
        <v/>
      </c>
      <c r="AH252" s="133"/>
      <c r="AI252" s="133" t="str">
        <f>IFERROR(VLOOKUP($Z252,'Lookup 2024'!$A$2:$R$9,10,FALSE),"")</f>
        <v/>
      </c>
      <c r="AJ252" s="133" t="str">
        <f>IFERROR(VLOOKUP($Z252,Lookup!$A$1:$P$20,11,FALSE),"")</f>
        <v/>
      </c>
      <c r="AK252" s="133"/>
      <c r="AL252" s="133" t="str">
        <f>IFERROR(VLOOKUP($Z252,Lookup!$A$1:$P$20,13,FALSE),"")</f>
        <v/>
      </c>
      <c r="AM252" s="133" t="str">
        <f>IFERROR(VLOOKUP($Z252,Lookup!$A$1:$P$20,14,FALSE),"")</f>
        <v/>
      </c>
      <c r="AN252" s="133" t="str">
        <f>IFERROR(VLOOKUP($Z252,Lookup!$A$1:$P$20,15,FALSE),"")</f>
        <v/>
      </c>
      <c r="AO252" s="133" t="str">
        <f>IFERROR(VLOOKUP($Z252,Lookup!$A$1:$P$20,16,FALSE),"")</f>
        <v/>
      </c>
      <c r="AP252" s="133" t="str">
        <f>IFERROR(VLOOKUP($Z252,'Lookup 2024'!$A$2:$R$9,17,FALSE),"")</f>
        <v/>
      </c>
      <c r="AQ252" s="129"/>
      <c r="AR252" s="129"/>
      <c r="AS252" s="135"/>
      <c r="AT252" s="135"/>
      <c r="AU252" s="135"/>
      <c r="AV252" s="137"/>
      <c r="AW252" s="138"/>
      <c r="AX252" s="135"/>
      <c r="AY252" s="135"/>
      <c r="AZ252" s="135"/>
      <c r="BA252" s="135"/>
      <c r="BB252" s="135"/>
      <c r="BC252" s="135"/>
      <c r="BD252" s="135"/>
      <c r="BE252" s="135"/>
      <c r="BF252" s="135"/>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row>
    <row r="253" spans="1:78" ht="39.75" customHeight="1">
      <c r="A253" s="126"/>
      <c r="B253" s="128" t="s">
        <v>1893</v>
      </c>
      <c r="C253" s="128" t="s">
        <v>1894</v>
      </c>
      <c r="D253" s="128" t="s">
        <v>48</v>
      </c>
      <c r="E253" s="129" t="s">
        <v>40</v>
      </c>
      <c r="F253" s="129">
        <v>78023</v>
      </c>
      <c r="G253" s="129" t="s">
        <v>1895</v>
      </c>
      <c r="H253" s="130" t="s">
        <v>1896</v>
      </c>
      <c r="I253" s="129"/>
      <c r="J253" s="131"/>
      <c r="K253" s="129"/>
      <c r="L253" s="94"/>
      <c r="M253" s="94"/>
      <c r="N253" s="94"/>
      <c r="O253" s="94"/>
      <c r="P253" s="94"/>
      <c r="Q253" s="94"/>
      <c r="R253" s="94"/>
      <c r="S253" s="94"/>
      <c r="T253" s="98">
        <f t="shared" si="3"/>
        <v>0</v>
      </c>
      <c r="U253" s="129" t="str">
        <f t="shared" si="4"/>
        <v/>
      </c>
      <c r="V253" s="98"/>
      <c r="W253" s="129" t="str">
        <f t="shared" si="5"/>
        <v/>
      </c>
      <c r="X253" s="129"/>
      <c r="Y253" s="132"/>
      <c r="Z253" s="133" t="str">
        <f t="shared" si="6"/>
        <v/>
      </c>
      <c r="AA253" s="133" t="str">
        <f>IFERROR(VLOOKUP($Z253,'Lookup 2024'!$A$2:$R$9,2,FALSE),"")</f>
        <v/>
      </c>
      <c r="AB253" s="133"/>
      <c r="AC253" s="134"/>
      <c r="AD253" s="133" t="str">
        <f>IFERROR(VLOOKUP($Z253,'Lookup 2024'!$A$2:$R$9,7,FALSE),"")</f>
        <v/>
      </c>
      <c r="AE253" s="133"/>
      <c r="AF253" s="133" t="str">
        <f>IFERROR(VLOOKUP($Z253,'Lookup 2024'!$A$2:$R$9,8,FALSE),"")</f>
        <v/>
      </c>
      <c r="AG253" s="133" t="str">
        <f>IFERROR(VLOOKUP($Z253,'Lookup 2024'!$A$2:$R$9,9,FALSE),"")</f>
        <v/>
      </c>
      <c r="AH253" s="133"/>
      <c r="AI253" s="133" t="str">
        <f>IFERROR(VLOOKUP($Z253,'Lookup 2024'!$A$2:$R$9,10,FALSE),"")</f>
        <v/>
      </c>
      <c r="AJ253" s="133" t="str">
        <f>IFERROR(VLOOKUP($Z253,Lookup!$A$1:$P$20,11,FALSE),"")</f>
        <v/>
      </c>
      <c r="AK253" s="133"/>
      <c r="AL253" s="133" t="str">
        <f>IFERROR(VLOOKUP($Z253,Lookup!$A$1:$P$20,13,FALSE),"")</f>
        <v/>
      </c>
      <c r="AM253" s="133" t="str">
        <f>IFERROR(VLOOKUP($Z253,Lookup!$A$1:$P$20,14,FALSE),"")</f>
        <v/>
      </c>
      <c r="AN253" s="133" t="str">
        <f>IFERROR(VLOOKUP($Z253,Lookup!$A$1:$P$20,15,FALSE),"")</f>
        <v/>
      </c>
      <c r="AO253" s="133" t="str">
        <f>IFERROR(VLOOKUP($Z253,Lookup!$A$1:$P$20,16,FALSE),"")</f>
        <v/>
      </c>
      <c r="AP253" s="133" t="str">
        <f>IFERROR(VLOOKUP($Z253,'Lookup 2024'!$A$2:$R$9,17,FALSE),"")</f>
        <v/>
      </c>
      <c r="AQ253" s="129"/>
      <c r="AR253" s="129"/>
      <c r="AS253" s="135"/>
      <c r="AT253" s="135"/>
      <c r="AU253" s="135"/>
      <c r="AV253" s="137"/>
      <c r="AW253" s="138"/>
      <c r="AX253" s="135"/>
      <c r="AY253" s="135"/>
      <c r="AZ253" s="135"/>
      <c r="BA253" s="135"/>
      <c r="BB253" s="135"/>
      <c r="BC253" s="135"/>
      <c r="BD253" s="135"/>
      <c r="BE253" s="135"/>
      <c r="BF253" s="135"/>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row>
    <row r="254" spans="1:78" ht="39.75" customHeight="1">
      <c r="A254" s="126"/>
      <c r="B254" s="128" t="s">
        <v>1897</v>
      </c>
      <c r="C254" s="128" t="s">
        <v>1898</v>
      </c>
      <c r="D254" s="128" t="s">
        <v>37</v>
      </c>
      <c r="E254" s="129" t="s">
        <v>40</v>
      </c>
      <c r="F254" s="129">
        <v>78232</v>
      </c>
      <c r="G254" s="129" t="s">
        <v>1899</v>
      </c>
      <c r="H254" s="130" t="s">
        <v>1900</v>
      </c>
      <c r="I254" s="129" t="s">
        <v>996</v>
      </c>
      <c r="J254" s="131"/>
      <c r="K254" s="129"/>
      <c r="L254" s="94"/>
      <c r="M254" s="94"/>
      <c r="N254" s="94"/>
      <c r="O254" s="94"/>
      <c r="P254" s="94"/>
      <c r="Q254" s="94"/>
      <c r="R254" s="94"/>
      <c r="S254" s="94"/>
      <c r="T254" s="98">
        <f t="shared" si="3"/>
        <v>0</v>
      </c>
      <c r="U254" s="129" t="str">
        <f t="shared" si="4"/>
        <v/>
      </c>
      <c r="V254" s="98"/>
      <c r="W254" s="129" t="str">
        <f t="shared" si="5"/>
        <v/>
      </c>
      <c r="X254" s="94"/>
      <c r="Y254" s="132"/>
      <c r="Z254" s="133" t="str">
        <f t="shared" si="6"/>
        <v/>
      </c>
      <c r="AA254" s="133" t="str">
        <f>IFERROR(VLOOKUP($Z254,'Lookup 2024'!$A$2:$R$9,2,FALSE),"")</f>
        <v/>
      </c>
      <c r="AB254" s="133"/>
      <c r="AC254" s="134"/>
      <c r="AD254" s="133" t="str">
        <f>IFERROR(VLOOKUP($Z254,'Lookup 2024'!$A$2:$R$9,7,FALSE),"")</f>
        <v/>
      </c>
      <c r="AE254" s="133"/>
      <c r="AF254" s="133" t="str">
        <f>IFERROR(VLOOKUP($Z254,'Lookup 2024'!$A$2:$R$9,8,FALSE),"")</f>
        <v/>
      </c>
      <c r="AG254" s="133" t="str">
        <f>IFERROR(VLOOKUP($Z254,'Lookup 2024'!$A$2:$R$9,9,FALSE),"")</f>
        <v/>
      </c>
      <c r="AH254" s="133"/>
      <c r="AI254" s="133" t="str">
        <f>IFERROR(VLOOKUP($Z254,'Lookup 2024'!$A$2:$R$9,10,FALSE),"")</f>
        <v/>
      </c>
      <c r="AJ254" s="133" t="str">
        <f>IFERROR(VLOOKUP($Z254,Lookup!$A$1:$P$20,11,FALSE),"")</f>
        <v/>
      </c>
      <c r="AK254" s="133"/>
      <c r="AL254" s="133" t="str">
        <f>IFERROR(VLOOKUP($Z254,Lookup!$A$1:$P$20,13,FALSE),"")</f>
        <v/>
      </c>
      <c r="AM254" s="133" t="str">
        <f>IFERROR(VLOOKUP($Z254,Lookup!$A$1:$P$20,14,FALSE),"")</f>
        <v/>
      </c>
      <c r="AN254" s="133" t="str">
        <f>IFERROR(VLOOKUP($Z254,Lookup!$A$1:$P$20,15,FALSE),"")</f>
        <v/>
      </c>
      <c r="AO254" s="133" t="str">
        <f>IFERROR(VLOOKUP($Z254,Lookup!$A$1:$P$20,16,FALSE),"")</f>
        <v/>
      </c>
      <c r="AP254" s="133" t="str">
        <f>IFERROR(VLOOKUP($Z254,'Lookup 2024'!$A$2:$R$9,17,FALSE),"")</f>
        <v/>
      </c>
      <c r="AQ254" s="129"/>
      <c r="AR254" s="129"/>
      <c r="AS254" s="135"/>
      <c r="AT254" s="135"/>
      <c r="AU254" s="142">
        <f>P254</f>
        <v>0</v>
      </c>
      <c r="AV254" s="137" t="s">
        <v>997</v>
      </c>
      <c r="AW254" s="138"/>
      <c r="AX254" s="135"/>
      <c r="AY254" s="135"/>
      <c r="AZ254" s="135"/>
      <c r="BA254" s="135"/>
      <c r="BB254" s="135"/>
      <c r="BC254" s="135"/>
      <c r="BD254" s="135"/>
      <c r="BE254" s="135"/>
      <c r="BF254" s="135"/>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row>
    <row r="255" spans="1:78" ht="39.75" customHeight="1">
      <c r="A255" s="126"/>
      <c r="B255" s="128" t="s">
        <v>1901</v>
      </c>
      <c r="C255" s="128" t="s">
        <v>1902</v>
      </c>
      <c r="D255" s="128" t="s">
        <v>192</v>
      </c>
      <c r="E255" s="129" t="s">
        <v>40</v>
      </c>
      <c r="F255" s="129">
        <v>78006</v>
      </c>
      <c r="G255" s="129" t="s">
        <v>1903</v>
      </c>
      <c r="H255" s="130"/>
      <c r="I255" s="129"/>
      <c r="J255" s="131"/>
      <c r="K255" s="129"/>
      <c r="L255" s="94"/>
      <c r="M255" s="94"/>
      <c r="N255" s="94"/>
      <c r="O255" s="94"/>
      <c r="P255" s="94"/>
      <c r="Q255" s="94"/>
      <c r="R255" s="94"/>
      <c r="S255" s="94"/>
      <c r="T255" s="98">
        <f t="shared" si="3"/>
        <v>0</v>
      </c>
      <c r="U255" s="129" t="str">
        <f t="shared" si="4"/>
        <v/>
      </c>
      <c r="V255" s="98"/>
      <c r="W255" s="129" t="str">
        <f t="shared" si="5"/>
        <v/>
      </c>
      <c r="X255" s="129"/>
      <c r="Y255" s="132"/>
      <c r="Z255" s="133" t="str">
        <f t="shared" si="6"/>
        <v/>
      </c>
      <c r="AA255" s="133" t="str">
        <f>IFERROR(VLOOKUP($Z255,'Lookup 2024'!$A$2:$R$9,2,FALSE),"")</f>
        <v/>
      </c>
      <c r="AB255" s="133"/>
      <c r="AC255" s="134"/>
      <c r="AD255" s="133" t="str">
        <f>IFERROR(VLOOKUP($Z255,'Lookup 2024'!$A$2:$R$9,7,FALSE),"")</f>
        <v/>
      </c>
      <c r="AE255" s="133"/>
      <c r="AF255" s="133" t="str">
        <f>IFERROR(VLOOKUP($Z255,'Lookup 2024'!$A$2:$R$9,8,FALSE),"")</f>
        <v/>
      </c>
      <c r="AG255" s="133" t="str">
        <f>IFERROR(VLOOKUP($Z255,'Lookup 2024'!$A$2:$R$9,9,FALSE),"")</f>
        <v/>
      </c>
      <c r="AH255" s="133"/>
      <c r="AI255" s="133" t="str">
        <f>IFERROR(VLOOKUP($Z255,'Lookup 2024'!$A$2:$R$9,10,FALSE),"")</f>
        <v/>
      </c>
      <c r="AJ255" s="133" t="str">
        <f>IFERROR(VLOOKUP($Z255,Lookup!$A$1:$P$20,11,FALSE),"")</f>
        <v/>
      </c>
      <c r="AK255" s="133"/>
      <c r="AL255" s="133" t="str">
        <f>IFERROR(VLOOKUP($Z255,Lookup!$A$1:$P$20,13,FALSE),"")</f>
        <v/>
      </c>
      <c r="AM255" s="133" t="str">
        <f>IFERROR(VLOOKUP($Z255,Lookup!$A$1:$P$20,14,FALSE),"")</f>
        <v/>
      </c>
      <c r="AN255" s="133" t="str">
        <f>IFERROR(VLOOKUP($Z255,Lookup!$A$1:$P$20,15,FALSE),"")</f>
        <v/>
      </c>
      <c r="AO255" s="133" t="str">
        <f>IFERROR(VLOOKUP($Z255,Lookup!$A$1:$P$20,16,FALSE),"")</f>
        <v/>
      </c>
      <c r="AP255" s="133" t="str">
        <f>IFERROR(VLOOKUP($Z255,'Lookup 2024'!$A$2:$R$9,17,FALSE),"")</f>
        <v/>
      </c>
      <c r="AQ255" s="129"/>
      <c r="AR255" s="129"/>
      <c r="AS255" s="135"/>
      <c r="AT255" s="135"/>
      <c r="AU255" s="135"/>
      <c r="AV255" s="137"/>
      <c r="AW255" s="133"/>
      <c r="AX255" s="129"/>
      <c r="AY255" s="129"/>
      <c r="AZ255" s="147"/>
      <c r="BA255" s="129"/>
      <c r="BB255" s="129"/>
      <c r="BC255" s="135"/>
      <c r="BD255" s="135"/>
      <c r="BE255" s="135"/>
      <c r="BF255" s="135"/>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row>
    <row r="256" spans="1:78" ht="39.75" customHeight="1">
      <c r="A256" s="126"/>
      <c r="B256" s="128" t="s">
        <v>1904</v>
      </c>
      <c r="C256" s="128" t="s">
        <v>1905</v>
      </c>
      <c r="D256" s="128" t="s">
        <v>140</v>
      </c>
      <c r="E256" s="129" t="s">
        <v>40</v>
      </c>
      <c r="F256" s="129">
        <v>75038</v>
      </c>
      <c r="G256" s="129"/>
      <c r="H256" s="130"/>
      <c r="I256" s="129" t="s">
        <v>1655</v>
      </c>
      <c r="J256" s="131"/>
      <c r="K256" s="129"/>
      <c r="L256" s="94"/>
      <c r="M256" s="94"/>
      <c r="N256" s="94"/>
      <c r="O256" s="94"/>
      <c r="P256" s="94"/>
      <c r="Q256" s="94"/>
      <c r="R256" s="94"/>
      <c r="S256" s="94"/>
      <c r="T256" s="98">
        <f t="shared" si="3"/>
        <v>0</v>
      </c>
      <c r="U256" s="129" t="str">
        <f t="shared" si="4"/>
        <v/>
      </c>
      <c r="V256" s="98"/>
      <c r="W256" s="129" t="str">
        <f t="shared" si="5"/>
        <v/>
      </c>
      <c r="X256" s="94"/>
      <c r="Y256" s="132"/>
      <c r="Z256" s="133" t="str">
        <f t="shared" si="6"/>
        <v/>
      </c>
      <c r="AA256" s="133" t="str">
        <f>IFERROR(VLOOKUP($Z256,'Lookup 2024'!$A$2:$R$9,2,FALSE),"")</f>
        <v/>
      </c>
      <c r="AB256" s="133"/>
      <c r="AC256" s="134"/>
      <c r="AD256" s="133" t="str">
        <f>IFERROR(VLOOKUP($Z256,'Lookup 2024'!$A$2:$R$9,7,FALSE),"")</f>
        <v/>
      </c>
      <c r="AE256" s="133"/>
      <c r="AF256" s="133" t="str">
        <f>IFERROR(VLOOKUP($Z256,'Lookup 2024'!$A$2:$R$9,8,FALSE),"")</f>
        <v/>
      </c>
      <c r="AG256" s="133" t="str">
        <f>IFERROR(VLOOKUP($Z256,'Lookup 2024'!$A$2:$R$9,9,FALSE),"")</f>
        <v/>
      </c>
      <c r="AH256" s="133"/>
      <c r="AI256" s="133" t="str">
        <f>IFERROR(VLOOKUP($Z256,'Lookup 2024'!$A$2:$R$9,10,FALSE),"")</f>
        <v/>
      </c>
      <c r="AJ256" s="133" t="str">
        <f>IFERROR(VLOOKUP($Z256,Lookup!$A$1:$P$20,11,FALSE),"")</f>
        <v/>
      </c>
      <c r="AK256" s="133"/>
      <c r="AL256" s="133" t="str">
        <f>IFERROR(VLOOKUP($Z256,Lookup!$A$1:$P$20,13,FALSE),"")</f>
        <v/>
      </c>
      <c r="AM256" s="133" t="str">
        <f>IFERROR(VLOOKUP($Z256,Lookup!$A$1:$P$20,14,FALSE),"")</f>
        <v/>
      </c>
      <c r="AN256" s="133" t="str">
        <f>IFERROR(VLOOKUP($Z256,Lookup!$A$1:$P$20,15,FALSE),"")</f>
        <v/>
      </c>
      <c r="AO256" s="133" t="str">
        <f>IFERROR(VLOOKUP($Z256,Lookup!$A$1:$P$20,16,FALSE),"")</f>
        <v/>
      </c>
      <c r="AP256" s="133" t="str">
        <f>IFERROR(VLOOKUP($Z256,'Lookup 2024'!$A$2:$R$9,17,FALSE),"")</f>
        <v/>
      </c>
      <c r="AQ256" s="129"/>
      <c r="AR256" s="129"/>
      <c r="AS256" s="135"/>
      <c r="AT256" s="135"/>
      <c r="AU256" s="142">
        <f>P256</f>
        <v>0</v>
      </c>
      <c r="AV256" s="137" t="s">
        <v>1305</v>
      </c>
      <c r="AW256" s="133"/>
      <c r="AX256" s="129"/>
      <c r="AY256" s="129"/>
      <c r="AZ256" s="147"/>
      <c r="BA256" s="129"/>
      <c r="BB256" s="129"/>
      <c r="BC256" s="135"/>
      <c r="BD256" s="135"/>
      <c r="BE256" s="85"/>
      <c r="BF256" s="135"/>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row>
    <row r="257" spans="1:78" ht="39.75" customHeight="1">
      <c r="A257" s="126"/>
      <c r="B257" s="128" t="s">
        <v>1906</v>
      </c>
      <c r="C257" s="128" t="s">
        <v>1481</v>
      </c>
      <c r="D257" s="128" t="s">
        <v>37</v>
      </c>
      <c r="E257" s="129" t="s">
        <v>40</v>
      </c>
      <c r="F257" s="129">
        <v>78257</v>
      </c>
      <c r="G257" s="129" t="s">
        <v>1890</v>
      </c>
      <c r="H257" s="130" t="s">
        <v>1907</v>
      </c>
      <c r="I257" s="129" t="s">
        <v>1105</v>
      </c>
      <c r="J257" s="131"/>
      <c r="K257" s="129"/>
      <c r="L257" s="94"/>
      <c r="M257" s="94"/>
      <c r="N257" s="94"/>
      <c r="O257" s="94"/>
      <c r="P257" s="94"/>
      <c r="Q257" s="94"/>
      <c r="R257" s="94"/>
      <c r="S257" s="94"/>
      <c r="T257" s="98">
        <f t="shared" si="3"/>
        <v>0</v>
      </c>
      <c r="U257" s="129" t="str">
        <f t="shared" si="4"/>
        <v/>
      </c>
      <c r="V257" s="98"/>
      <c r="W257" s="129" t="str">
        <f t="shared" si="5"/>
        <v/>
      </c>
      <c r="X257" s="94"/>
      <c r="Y257" s="132"/>
      <c r="Z257" s="133" t="str">
        <f t="shared" si="6"/>
        <v/>
      </c>
      <c r="AA257" s="133" t="str">
        <f>IFERROR(VLOOKUP($Z257,'Lookup 2024'!$A$2:$R$9,2,FALSE),"")</f>
        <v/>
      </c>
      <c r="AB257" s="133"/>
      <c r="AC257" s="134"/>
      <c r="AD257" s="133" t="str">
        <f>IFERROR(VLOOKUP($Z257,'Lookup 2024'!$A$2:$R$9,7,FALSE),"")</f>
        <v/>
      </c>
      <c r="AE257" s="133"/>
      <c r="AF257" s="133" t="str">
        <f>IFERROR(VLOOKUP($Z257,'Lookup 2024'!$A$2:$R$9,8,FALSE),"")</f>
        <v/>
      </c>
      <c r="AG257" s="133" t="str">
        <f>IFERROR(VLOOKUP($Z257,'Lookup 2024'!$A$2:$R$9,9,FALSE),"")</f>
        <v/>
      </c>
      <c r="AH257" s="133"/>
      <c r="AI257" s="133" t="str">
        <f>IFERROR(VLOOKUP($Z257,'Lookup 2024'!$A$2:$R$9,10,FALSE),"")</f>
        <v/>
      </c>
      <c r="AJ257" s="133" t="str">
        <f>IFERROR(VLOOKUP($Z257,Lookup!$A$1:$P$20,11,FALSE),"")</f>
        <v/>
      </c>
      <c r="AK257" s="133"/>
      <c r="AL257" s="133" t="str">
        <f>IFERROR(VLOOKUP($Z257,Lookup!$A$1:$P$20,13,FALSE),"")</f>
        <v/>
      </c>
      <c r="AM257" s="133" t="str">
        <f>IFERROR(VLOOKUP($Z257,Lookup!$A$1:$P$20,14,FALSE),"")</f>
        <v/>
      </c>
      <c r="AN257" s="133" t="str">
        <f>IFERROR(VLOOKUP($Z257,Lookup!$A$1:$P$20,15,FALSE),"")</f>
        <v/>
      </c>
      <c r="AO257" s="133" t="str">
        <f>IFERROR(VLOOKUP($Z257,Lookup!$A$1:$P$20,16,FALSE),"")</f>
        <v/>
      </c>
      <c r="AP257" s="133" t="str">
        <f>IFERROR(VLOOKUP($Z257,'Lookup 2024'!$A$2:$R$9,17,FALSE),"")</f>
        <v/>
      </c>
      <c r="AQ257" s="129"/>
      <c r="AR257" s="129"/>
      <c r="AS257" s="135"/>
      <c r="AT257" s="135"/>
      <c r="AU257" s="135"/>
      <c r="AV257" s="137"/>
      <c r="AW257" s="138"/>
      <c r="AX257" s="135"/>
      <c r="AY257" s="135"/>
      <c r="AZ257" s="135"/>
      <c r="BA257" s="135"/>
      <c r="BB257" s="135"/>
      <c r="BC257" s="135"/>
      <c r="BD257" s="135"/>
      <c r="BE257" s="135"/>
      <c r="BF257" s="135"/>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row>
    <row r="258" spans="1:78" ht="39.75" customHeight="1">
      <c r="A258" s="126"/>
      <c r="B258" s="128" t="s">
        <v>1908</v>
      </c>
      <c r="C258" s="128" t="s">
        <v>1909</v>
      </c>
      <c r="D258" s="128" t="s">
        <v>63</v>
      </c>
      <c r="E258" s="129" t="s">
        <v>40</v>
      </c>
      <c r="F258" s="129">
        <v>78154</v>
      </c>
      <c r="G258" s="129" t="s">
        <v>1910</v>
      </c>
      <c r="H258" s="130" t="s">
        <v>1911</v>
      </c>
      <c r="I258" s="129" t="s">
        <v>1912</v>
      </c>
      <c r="J258" s="131"/>
      <c r="K258" s="129"/>
      <c r="L258" s="94"/>
      <c r="M258" s="94"/>
      <c r="N258" s="94"/>
      <c r="O258" s="94"/>
      <c r="P258" s="94"/>
      <c r="Q258" s="94"/>
      <c r="R258" s="94"/>
      <c r="S258" s="94"/>
      <c r="T258" s="98">
        <f t="shared" si="3"/>
        <v>0</v>
      </c>
      <c r="U258" s="129" t="str">
        <f t="shared" si="4"/>
        <v/>
      </c>
      <c r="V258" s="98"/>
      <c r="W258" s="129" t="str">
        <f t="shared" si="5"/>
        <v/>
      </c>
      <c r="X258" s="94"/>
      <c r="Y258" s="132"/>
      <c r="Z258" s="133" t="str">
        <f t="shared" si="6"/>
        <v/>
      </c>
      <c r="AA258" s="133" t="str">
        <f>IFERROR(VLOOKUP($Z258,'Lookup 2024'!$A$2:$R$9,2,FALSE),"")</f>
        <v/>
      </c>
      <c r="AB258" s="133"/>
      <c r="AC258" s="134"/>
      <c r="AD258" s="133" t="str">
        <f>IFERROR(VLOOKUP($Z258,'Lookup 2024'!$A$2:$R$9,7,FALSE),"")</f>
        <v/>
      </c>
      <c r="AE258" s="133"/>
      <c r="AF258" s="133" t="str">
        <f>IFERROR(VLOOKUP($Z258,'Lookup 2024'!$A$2:$R$9,8,FALSE),"")</f>
        <v/>
      </c>
      <c r="AG258" s="133" t="str">
        <f>IFERROR(VLOOKUP($Z258,'Lookup 2024'!$A$2:$R$9,9,FALSE),"")</f>
        <v/>
      </c>
      <c r="AH258" s="133"/>
      <c r="AI258" s="133" t="str">
        <f>IFERROR(VLOOKUP($Z258,'Lookup 2024'!$A$2:$R$9,10,FALSE),"")</f>
        <v/>
      </c>
      <c r="AJ258" s="133" t="str">
        <f>IFERROR(VLOOKUP($Z258,Lookup!$A$1:$P$20,11,FALSE),"")</f>
        <v/>
      </c>
      <c r="AK258" s="133"/>
      <c r="AL258" s="133" t="str">
        <f>IFERROR(VLOOKUP($Z258,Lookup!$A$1:$P$20,13,FALSE),"")</f>
        <v/>
      </c>
      <c r="AM258" s="133" t="str">
        <f>IFERROR(VLOOKUP($Z258,Lookup!$A$1:$P$20,14,FALSE),"")</f>
        <v/>
      </c>
      <c r="AN258" s="133" t="str">
        <f>IFERROR(VLOOKUP($Z258,Lookup!$A$1:$P$20,15,FALSE),"")</f>
        <v/>
      </c>
      <c r="AO258" s="133" t="str">
        <f>IFERROR(VLOOKUP($Z258,Lookup!$A$1:$P$20,16,FALSE),"")</f>
        <v/>
      </c>
      <c r="AP258" s="133" t="str">
        <f>IFERROR(VLOOKUP($Z258,'Lookup 2024'!$A$2:$R$9,17,FALSE),"")</f>
        <v/>
      </c>
      <c r="AQ258" s="129"/>
      <c r="AR258" s="129"/>
      <c r="AS258" s="135"/>
      <c r="AT258" s="135"/>
      <c r="AU258" s="142">
        <f>P258</f>
        <v>0</v>
      </c>
      <c r="AV258" s="137" t="s">
        <v>1004</v>
      </c>
      <c r="AW258" s="138"/>
      <c r="AX258" s="135"/>
      <c r="AY258" s="135"/>
      <c r="AZ258" s="135"/>
      <c r="BA258" s="135"/>
      <c r="BB258" s="135"/>
      <c r="BC258" s="135"/>
      <c r="BD258" s="135"/>
      <c r="BE258" s="135"/>
      <c r="BF258" s="135"/>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row>
    <row r="259" spans="1:78" ht="39.75" customHeight="1">
      <c r="A259" s="126"/>
      <c r="B259" s="128" t="s">
        <v>1913</v>
      </c>
      <c r="C259" s="128" t="s">
        <v>1914</v>
      </c>
      <c r="D259" s="128" t="s">
        <v>107</v>
      </c>
      <c r="E259" s="129" t="s">
        <v>40</v>
      </c>
      <c r="F259" s="129">
        <v>78016</v>
      </c>
      <c r="G259" s="129" t="s">
        <v>1915</v>
      </c>
      <c r="H259" s="130"/>
      <c r="I259" s="129" t="s">
        <v>1916</v>
      </c>
      <c r="J259" s="131"/>
      <c r="K259" s="129"/>
      <c r="L259" s="94"/>
      <c r="M259" s="94"/>
      <c r="N259" s="94"/>
      <c r="O259" s="94"/>
      <c r="P259" s="94"/>
      <c r="Q259" s="94"/>
      <c r="R259" s="94"/>
      <c r="S259" s="94"/>
      <c r="T259" s="98">
        <f t="shared" si="3"/>
        <v>0</v>
      </c>
      <c r="U259" s="129" t="str">
        <f t="shared" si="4"/>
        <v/>
      </c>
      <c r="V259" s="98"/>
      <c r="W259" s="129" t="str">
        <f t="shared" si="5"/>
        <v/>
      </c>
      <c r="X259" s="129"/>
      <c r="Y259" s="132"/>
      <c r="Z259" s="133" t="str">
        <f t="shared" si="6"/>
        <v/>
      </c>
      <c r="AA259" s="133" t="str">
        <f>IFERROR(VLOOKUP($Z259,'Lookup 2024'!$A$2:$R$9,2,FALSE),"")</f>
        <v/>
      </c>
      <c r="AB259" s="133"/>
      <c r="AC259" s="134"/>
      <c r="AD259" s="133" t="str">
        <f>IFERROR(VLOOKUP($Z259,'Lookup 2024'!$A$2:$R$9,7,FALSE),"")</f>
        <v/>
      </c>
      <c r="AE259" s="133"/>
      <c r="AF259" s="133" t="str">
        <f>IFERROR(VLOOKUP($Z259,'Lookup 2024'!$A$2:$R$9,8,FALSE),"")</f>
        <v/>
      </c>
      <c r="AG259" s="133" t="str">
        <f>IFERROR(VLOOKUP($Z259,'Lookup 2024'!$A$2:$R$9,9,FALSE),"")</f>
        <v/>
      </c>
      <c r="AH259" s="133"/>
      <c r="AI259" s="133" t="str">
        <f>IFERROR(VLOOKUP($Z259,'Lookup 2024'!$A$2:$R$9,10,FALSE),"")</f>
        <v/>
      </c>
      <c r="AJ259" s="133" t="str">
        <f>IFERROR(VLOOKUP($Z259,Lookup!$A$1:$P$20,11,FALSE),"")</f>
        <v/>
      </c>
      <c r="AK259" s="133"/>
      <c r="AL259" s="133" t="str">
        <f>IFERROR(VLOOKUP($Z259,Lookup!$A$1:$P$20,13,FALSE),"")</f>
        <v/>
      </c>
      <c r="AM259" s="133" t="str">
        <f>IFERROR(VLOOKUP($Z259,Lookup!$A$1:$P$20,14,FALSE),"")</f>
        <v/>
      </c>
      <c r="AN259" s="133" t="str">
        <f>IFERROR(VLOOKUP($Z259,Lookup!$A$1:$P$20,15,FALSE),"")</f>
        <v/>
      </c>
      <c r="AO259" s="133" t="str">
        <f>IFERROR(VLOOKUP($Z259,Lookup!$A$1:$P$20,16,FALSE),"")</f>
        <v/>
      </c>
      <c r="AP259" s="133" t="str">
        <f>IFERROR(VLOOKUP($Z259,'Lookup 2024'!$A$2:$R$9,17,FALSE),"")</f>
        <v/>
      </c>
      <c r="AQ259" s="129"/>
      <c r="AR259" s="129"/>
      <c r="AS259" s="135"/>
      <c r="AT259" s="135"/>
      <c r="AU259" s="135"/>
      <c r="AV259" s="137"/>
      <c r="AW259" s="138"/>
      <c r="AX259" s="135"/>
      <c r="AY259" s="135"/>
      <c r="AZ259" s="135"/>
      <c r="BA259" s="135"/>
      <c r="BB259" s="135"/>
      <c r="BC259" s="135"/>
      <c r="BD259" s="135"/>
      <c r="BE259" s="135"/>
      <c r="BF259" s="135"/>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row>
    <row r="260" spans="1:78" ht="39.75" customHeight="1">
      <c r="A260" s="126"/>
      <c r="B260" s="128" t="s">
        <v>1917</v>
      </c>
      <c r="C260" s="128" t="s">
        <v>1918</v>
      </c>
      <c r="D260" s="128" t="s">
        <v>309</v>
      </c>
      <c r="E260" s="129" t="s">
        <v>40</v>
      </c>
      <c r="F260" s="129">
        <v>78801</v>
      </c>
      <c r="G260" s="129" t="s">
        <v>1919</v>
      </c>
      <c r="H260" s="130" t="s">
        <v>1920</v>
      </c>
      <c r="I260" s="129" t="s">
        <v>1921</v>
      </c>
      <c r="J260" s="131"/>
      <c r="K260" s="129"/>
      <c r="L260" s="94"/>
      <c r="M260" s="94"/>
      <c r="N260" s="94"/>
      <c r="O260" s="94"/>
      <c r="P260" s="94"/>
      <c r="Q260" s="94"/>
      <c r="R260" s="94"/>
      <c r="S260" s="94"/>
      <c r="T260" s="98">
        <f t="shared" si="3"/>
        <v>0</v>
      </c>
      <c r="U260" s="129" t="str">
        <f t="shared" si="4"/>
        <v/>
      </c>
      <c r="V260" s="98"/>
      <c r="W260" s="129" t="str">
        <f t="shared" si="5"/>
        <v/>
      </c>
      <c r="X260" s="94"/>
      <c r="Y260" s="132"/>
      <c r="Z260" s="133" t="str">
        <f t="shared" si="6"/>
        <v/>
      </c>
      <c r="AA260" s="133" t="str">
        <f>IFERROR(VLOOKUP($Z260,'Lookup 2024'!$A$2:$R$9,2,FALSE),"")</f>
        <v/>
      </c>
      <c r="AB260" s="133"/>
      <c r="AC260" s="134"/>
      <c r="AD260" s="133" t="str">
        <f>IFERROR(VLOOKUP($Z260,'Lookup 2024'!$A$2:$R$9,7,FALSE),"")</f>
        <v/>
      </c>
      <c r="AE260" s="133"/>
      <c r="AF260" s="133" t="str">
        <f>IFERROR(VLOOKUP($Z260,'Lookup 2024'!$A$2:$R$9,8,FALSE),"")</f>
        <v/>
      </c>
      <c r="AG260" s="133" t="str">
        <f>IFERROR(VLOOKUP($Z260,'Lookup 2024'!$A$2:$R$9,9,FALSE),"")</f>
        <v/>
      </c>
      <c r="AH260" s="133"/>
      <c r="AI260" s="133" t="str">
        <f>IFERROR(VLOOKUP($Z260,'Lookup 2024'!$A$2:$R$9,10,FALSE),"")</f>
        <v/>
      </c>
      <c r="AJ260" s="133" t="str">
        <f>IFERROR(VLOOKUP($Z260,Lookup!$A$1:$P$20,11,FALSE),"")</f>
        <v/>
      </c>
      <c r="AK260" s="133"/>
      <c r="AL260" s="133" t="str">
        <f>IFERROR(VLOOKUP($Z260,Lookup!$A$1:$P$20,13,FALSE),"")</f>
        <v/>
      </c>
      <c r="AM260" s="133" t="str">
        <f>IFERROR(VLOOKUP($Z260,Lookup!$A$1:$P$20,14,FALSE),"")</f>
        <v/>
      </c>
      <c r="AN260" s="133" t="str">
        <f>IFERROR(VLOOKUP($Z260,Lookup!$A$1:$P$20,15,FALSE),"")</f>
        <v/>
      </c>
      <c r="AO260" s="133" t="str">
        <f>IFERROR(VLOOKUP($Z260,Lookup!$A$1:$P$20,16,FALSE),"")</f>
        <v/>
      </c>
      <c r="AP260" s="133" t="str">
        <f>IFERROR(VLOOKUP($Z260,'Lookup 2024'!$A$2:$R$9,17,FALSE),"")</f>
        <v/>
      </c>
      <c r="AQ260" s="129"/>
      <c r="AR260" s="129"/>
      <c r="AS260" s="135"/>
      <c r="AT260" s="135"/>
      <c r="AU260" s="142">
        <f t="shared" ref="AU260:AU266" si="37">P260</f>
        <v>0</v>
      </c>
      <c r="AV260" s="137" t="s">
        <v>1004</v>
      </c>
      <c r="AW260" s="138"/>
      <c r="AX260" s="135"/>
      <c r="AY260" s="135"/>
      <c r="AZ260" s="135"/>
      <c r="BA260" s="135"/>
      <c r="BB260" s="135"/>
      <c r="BC260" s="135"/>
      <c r="BD260" s="135"/>
      <c r="BE260" s="147"/>
      <c r="BF260" s="135"/>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row>
    <row r="261" spans="1:78" ht="39.75" customHeight="1">
      <c r="A261" s="126"/>
      <c r="B261" s="128" t="s">
        <v>1922</v>
      </c>
      <c r="C261" s="128" t="s">
        <v>1923</v>
      </c>
      <c r="D261" s="128" t="s">
        <v>1564</v>
      </c>
      <c r="E261" s="129" t="s">
        <v>40</v>
      </c>
      <c r="F261" s="129">
        <v>78070</v>
      </c>
      <c r="G261" s="129" t="s">
        <v>1924</v>
      </c>
      <c r="H261" s="130" t="s">
        <v>1925</v>
      </c>
      <c r="I261" s="129" t="s">
        <v>996</v>
      </c>
      <c r="J261" s="131"/>
      <c r="K261" s="129"/>
      <c r="L261" s="94"/>
      <c r="M261" s="94"/>
      <c r="N261" s="94"/>
      <c r="O261" s="94"/>
      <c r="P261" s="94"/>
      <c r="Q261" s="94"/>
      <c r="R261" s="94"/>
      <c r="S261" s="94"/>
      <c r="T261" s="98">
        <f t="shared" si="3"/>
        <v>0</v>
      </c>
      <c r="U261" s="129" t="str">
        <f t="shared" si="4"/>
        <v/>
      </c>
      <c r="V261" s="98"/>
      <c r="W261" s="129" t="str">
        <f t="shared" si="5"/>
        <v/>
      </c>
      <c r="X261" s="94"/>
      <c r="Y261" s="132"/>
      <c r="Z261" s="133" t="str">
        <f t="shared" si="6"/>
        <v/>
      </c>
      <c r="AA261" s="133" t="str">
        <f>IFERROR(VLOOKUP($Z261,'Lookup 2024'!$A$2:$R$9,2,FALSE),"")</f>
        <v/>
      </c>
      <c r="AB261" s="133"/>
      <c r="AC261" s="134"/>
      <c r="AD261" s="133" t="str">
        <f>IFERROR(VLOOKUP($Z261,'Lookup 2024'!$A$2:$R$9,7,FALSE),"")</f>
        <v/>
      </c>
      <c r="AE261" s="133"/>
      <c r="AF261" s="133" t="str">
        <f>IFERROR(VLOOKUP($Z261,'Lookup 2024'!$A$2:$R$9,8,FALSE),"")</f>
        <v/>
      </c>
      <c r="AG261" s="133" t="str">
        <f>IFERROR(VLOOKUP($Z261,'Lookup 2024'!$A$2:$R$9,9,FALSE),"")</f>
        <v/>
      </c>
      <c r="AH261" s="133"/>
      <c r="AI261" s="133" t="str">
        <f>IFERROR(VLOOKUP($Z261,'Lookup 2024'!$A$2:$R$9,10,FALSE),"")</f>
        <v/>
      </c>
      <c r="AJ261" s="133" t="str">
        <f>IFERROR(VLOOKUP($Z261,Lookup!$A$1:$P$20,11,FALSE),"")</f>
        <v/>
      </c>
      <c r="AK261" s="133"/>
      <c r="AL261" s="133" t="str">
        <f>IFERROR(VLOOKUP($Z261,Lookup!$A$1:$P$20,13,FALSE),"")</f>
        <v/>
      </c>
      <c r="AM261" s="133" t="str">
        <f>IFERROR(VLOOKUP($Z261,Lookup!$A$1:$P$20,14,FALSE),"")</f>
        <v/>
      </c>
      <c r="AN261" s="133" t="str">
        <f>IFERROR(VLOOKUP($Z261,Lookup!$A$1:$P$20,15,FALSE),"")</f>
        <v/>
      </c>
      <c r="AO261" s="133" t="str">
        <f>IFERROR(VLOOKUP($Z261,Lookup!$A$1:$P$20,16,FALSE),"")</f>
        <v/>
      </c>
      <c r="AP261" s="133" t="str">
        <f>IFERROR(VLOOKUP($Z261,'Lookup 2024'!$A$2:$R$9,17,FALSE),"")</f>
        <v/>
      </c>
      <c r="AQ261" s="129"/>
      <c r="AR261" s="129"/>
      <c r="AS261" s="135"/>
      <c r="AT261" s="135"/>
      <c r="AU261" s="142">
        <f t="shared" si="37"/>
        <v>0</v>
      </c>
      <c r="AV261" s="137" t="s">
        <v>1014</v>
      </c>
      <c r="AW261" s="138"/>
      <c r="AX261" s="135"/>
      <c r="AY261" s="135"/>
      <c r="AZ261" s="135"/>
      <c r="BA261" s="135"/>
      <c r="BB261" s="135"/>
      <c r="BC261" s="135"/>
      <c r="BD261" s="135"/>
      <c r="BE261" s="135"/>
      <c r="BF261" s="135"/>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row>
    <row r="262" spans="1:78" ht="39.75" customHeight="1">
      <c r="A262" s="126"/>
      <c r="B262" s="128" t="s">
        <v>1926</v>
      </c>
      <c r="C262" s="128" t="s">
        <v>1927</v>
      </c>
      <c r="D262" s="128" t="s">
        <v>1928</v>
      </c>
      <c r="E262" s="129" t="s">
        <v>40</v>
      </c>
      <c r="F262" s="129">
        <v>78676</v>
      </c>
      <c r="G262" s="129" t="s">
        <v>1929</v>
      </c>
      <c r="H262" s="130" t="s">
        <v>1930</v>
      </c>
      <c r="I262" s="129" t="s">
        <v>1015</v>
      </c>
      <c r="J262" s="131"/>
      <c r="K262" s="129"/>
      <c r="L262" s="94"/>
      <c r="M262" s="94"/>
      <c r="N262" s="94"/>
      <c r="O262" s="94"/>
      <c r="P262" s="94"/>
      <c r="Q262" s="94"/>
      <c r="R262" s="94"/>
      <c r="S262" s="94"/>
      <c r="T262" s="98">
        <f t="shared" ref="T262:T501" si="38">SUM(L262:S262)</f>
        <v>0</v>
      </c>
      <c r="U262" s="129" t="str">
        <f t="shared" ref="U262:U311" si="39">IF(A262="y","Received",IF(A262="c","Committed",""))</f>
        <v/>
      </c>
      <c r="V262" s="98"/>
      <c r="W262" s="129" t="str">
        <f t="shared" ref="W262:W311" si="40">IF(V262&gt;0,"Received","")</f>
        <v/>
      </c>
      <c r="X262" s="94"/>
      <c r="Y262" s="132"/>
      <c r="Z262" s="133" t="str">
        <f t="shared" ref="Z262:Z311" si="41">IF(SUM($T262,$V262)=0,"",IF(SUM($T262,$V262)&gt;=10000,"Silver",IF(AND((SUM($T262,$V262)&lt;10000),(SUM($T262,$V262)&gt;=5000)),"Champion",IF(AND((SUM($T262,$V262)&lt;5000),(SUM($T262,$V262)&gt;=2500)),"Reserve",IF(AND((SUM($T262,$V262)&lt;2500),(SUM($T262,$V262)&gt;=1000)),"Trophy",IF(AND((SUM($T262,$V262)&lt;1000),(SUM($T262,$V262)&gt;=500)),"Blue",IF(AND((SUM($T262,$V262)&lt;500),(SUM($T262,$V262)&gt;=250)),"Red","White")))))))</f>
        <v/>
      </c>
      <c r="AA262" s="133" t="str">
        <f>IFERROR(VLOOKUP($Z262,'Lookup 2024'!$A$2:$R$9,2,FALSE),"")</f>
        <v/>
      </c>
      <c r="AB262" s="133"/>
      <c r="AC262" s="134"/>
      <c r="AD262" s="133" t="str">
        <f>IFERROR(VLOOKUP($Z262,'Lookup 2024'!$A$2:$R$9,7,FALSE),"")</f>
        <v/>
      </c>
      <c r="AE262" s="133"/>
      <c r="AF262" s="133" t="str">
        <f>IFERROR(VLOOKUP($Z262,'Lookup 2024'!$A$2:$R$9,8,FALSE),"")</f>
        <v/>
      </c>
      <c r="AG262" s="133" t="str">
        <f>IFERROR(VLOOKUP($Z262,'Lookup 2024'!$A$2:$R$9,9,FALSE),"")</f>
        <v/>
      </c>
      <c r="AH262" s="133"/>
      <c r="AI262" s="133" t="str">
        <f>IFERROR(VLOOKUP($Z262,'Lookup 2024'!$A$2:$R$9,10,FALSE),"")</f>
        <v/>
      </c>
      <c r="AJ262" s="133" t="str">
        <f>IFERROR(VLOOKUP($Z262,Lookup!$A$1:$P$20,11,FALSE),"")</f>
        <v/>
      </c>
      <c r="AK262" s="133"/>
      <c r="AL262" s="133" t="str">
        <f>IFERROR(VLOOKUP($Z262,Lookup!$A$1:$P$20,13,FALSE),"")</f>
        <v/>
      </c>
      <c r="AM262" s="133" t="str">
        <f>IFERROR(VLOOKUP($Z262,Lookup!$A$1:$P$20,14,FALSE),"")</f>
        <v/>
      </c>
      <c r="AN262" s="133" t="str">
        <f>IFERROR(VLOOKUP($Z262,Lookup!$A$1:$P$20,15,FALSE),"")</f>
        <v/>
      </c>
      <c r="AO262" s="133" t="str">
        <f>IFERROR(VLOOKUP($Z262,Lookup!$A$1:$P$20,16,FALSE),"")</f>
        <v/>
      </c>
      <c r="AP262" s="133" t="str">
        <f>IFERROR(VLOOKUP($Z262,'Lookup 2024'!$A$2:$R$9,17,FALSE),"")</f>
        <v/>
      </c>
      <c r="AQ262" s="129"/>
      <c r="AR262" s="129"/>
      <c r="AS262" s="135"/>
      <c r="AT262" s="135"/>
      <c r="AU262" s="142">
        <f t="shared" si="37"/>
        <v>0</v>
      </c>
      <c r="AV262" s="137" t="s">
        <v>1079</v>
      </c>
      <c r="AW262" s="133"/>
      <c r="AX262" s="129"/>
      <c r="AY262" s="129"/>
      <c r="AZ262" s="129"/>
      <c r="BA262" s="129"/>
      <c r="BB262" s="129"/>
      <c r="BC262" s="135"/>
      <c r="BD262" s="135"/>
      <c r="BE262" s="135"/>
      <c r="BF262" s="135"/>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row>
    <row r="263" spans="1:78" ht="39.75" customHeight="1">
      <c r="A263" s="126"/>
      <c r="B263" s="128" t="s">
        <v>227</v>
      </c>
      <c r="C263" s="128" t="s">
        <v>1931</v>
      </c>
      <c r="D263" s="128" t="s">
        <v>229</v>
      </c>
      <c r="E263" s="129" t="s">
        <v>40</v>
      </c>
      <c r="F263" s="129">
        <v>78014</v>
      </c>
      <c r="G263" s="129" t="s">
        <v>1932</v>
      </c>
      <c r="H263" s="130" t="s">
        <v>1933</v>
      </c>
      <c r="I263" s="129" t="s">
        <v>102</v>
      </c>
      <c r="J263" s="131"/>
      <c r="K263" s="129"/>
      <c r="L263" s="94"/>
      <c r="M263" s="94"/>
      <c r="N263" s="94"/>
      <c r="O263" s="94"/>
      <c r="P263" s="94"/>
      <c r="Q263" s="94"/>
      <c r="R263" s="94"/>
      <c r="S263" s="94"/>
      <c r="T263" s="98">
        <f t="shared" si="38"/>
        <v>0</v>
      </c>
      <c r="U263" s="129" t="str">
        <f t="shared" si="39"/>
        <v/>
      </c>
      <c r="V263" s="98"/>
      <c r="W263" s="129" t="str">
        <f t="shared" si="40"/>
        <v/>
      </c>
      <c r="X263" s="94"/>
      <c r="Y263" s="132"/>
      <c r="Z263" s="133" t="str">
        <f t="shared" si="41"/>
        <v/>
      </c>
      <c r="AA263" s="133" t="str">
        <f>IFERROR(VLOOKUP($Z263,'Lookup 2024'!$A$2:$R$9,2,FALSE),"")</f>
        <v/>
      </c>
      <c r="AB263" s="133"/>
      <c r="AC263" s="134"/>
      <c r="AD263" s="133" t="str">
        <f>IFERROR(VLOOKUP($Z263,'Lookup 2024'!$A$2:$R$9,7,FALSE),"")</f>
        <v/>
      </c>
      <c r="AE263" s="133"/>
      <c r="AF263" s="133" t="str">
        <f>IFERROR(VLOOKUP($Z263,'Lookup 2024'!$A$2:$R$9,8,FALSE),"")</f>
        <v/>
      </c>
      <c r="AG263" s="133" t="str">
        <f>IFERROR(VLOOKUP($Z263,'Lookup 2024'!$A$2:$R$9,9,FALSE),"")</f>
        <v/>
      </c>
      <c r="AH263" s="133"/>
      <c r="AI263" s="133" t="str">
        <f>IFERROR(VLOOKUP($Z263,'Lookup 2024'!$A$2:$R$9,10,FALSE),"")</f>
        <v/>
      </c>
      <c r="AJ263" s="133" t="str">
        <f>IFERROR(VLOOKUP($Z263,Lookup!$A$1:$P$20,11,FALSE),"")</f>
        <v/>
      </c>
      <c r="AK263" s="133"/>
      <c r="AL263" s="133" t="str">
        <f>IFERROR(VLOOKUP($Z263,Lookup!$A$1:$P$20,13,FALSE),"")</f>
        <v/>
      </c>
      <c r="AM263" s="133" t="str">
        <f>IFERROR(VLOOKUP($Z263,Lookup!$A$1:$P$20,14,FALSE),"")</f>
        <v/>
      </c>
      <c r="AN263" s="133" t="str">
        <f>IFERROR(VLOOKUP($Z263,Lookup!$A$1:$P$20,15,FALSE),"")</f>
        <v/>
      </c>
      <c r="AO263" s="133" t="str">
        <f>IFERROR(VLOOKUP($Z263,Lookup!$A$1:$P$20,16,FALSE),"")</f>
        <v/>
      </c>
      <c r="AP263" s="133" t="str">
        <f>IFERROR(VLOOKUP($Z263,'Lookup 2024'!$A$2:$R$9,17,FALSE),"")</f>
        <v/>
      </c>
      <c r="AQ263" s="129"/>
      <c r="AR263" s="129"/>
      <c r="AS263" s="135"/>
      <c r="AT263" s="135"/>
      <c r="AU263" s="142">
        <f t="shared" si="37"/>
        <v>0</v>
      </c>
      <c r="AV263" s="137" t="s">
        <v>1014</v>
      </c>
      <c r="AW263" s="138"/>
      <c r="AX263" s="135"/>
      <c r="AY263" s="135"/>
      <c r="AZ263" s="135"/>
      <c r="BA263" s="135"/>
      <c r="BB263" s="135"/>
      <c r="BC263" s="135"/>
      <c r="BD263" s="135"/>
      <c r="BE263" s="135">
        <v>1</v>
      </c>
      <c r="BF263" s="135"/>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row>
    <row r="264" spans="1:78" ht="39.75" customHeight="1">
      <c r="A264" s="126" t="s">
        <v>362</v>
      </c>
      <c r="B264" s="127" t="s">
        <v>1934</v>
      </c>
      <c r="C264" s="127" t="s">
        <v>1935</v>
      </c>
      <c r="D264" s="128" t="s">
        <v>37</v>
      </c>
      <c r="E264" s="129" t="s">
        <v>40</v>
      </c>
      <c r="F264" s="129">
        <v>78240</v>
      </c>
      <c r="G264" s="129" t="s">
        <v>1936</v>
      </c>
      <c r="H264" s="130" t="s">
        <v>1937</v>
      </c>
      <c r="I264" s="129"/>
      <c r="J264" s="131">
        <v>45251</v>
      </c>
      <c r="K264" s="103">
        <v>1103</v>
      </c>
      <c r="L264" s="94"/>
      <c r="M264" s="94"/>
      <c r="N264" s="94">
        <v>1500</v>
      </c>
      <c r="O264" s="94"/>
      <c r="P264" s="94"/>
      <c r="Q264" s="94"/>
      <c r="R264" s="94"/>
      <c r="S264" s="94"/>
      <c r="T264" s="98">
        <f t="shared" si="38"/>
        <v>1500</v>
      </c>
      <c r="U264" s="129" t="str">
        <f t="shared" si="39"/>
        <v>Received</v>
      </c>
      <c r="V264" s="98"/>
      <c r="W264" s="129" t="str">
        <f t="shared" si="40"/>
        <v/>
      </c>
      <c r="X264" s="129"/>
      <c r="Y264" s="132"/>
      <c r="Z264" s="133" t="str">
        <f t="shared" si="41"/>
        <v>Trophy</v>
      </c>
      <c r="AA264" s="133" t="str">
        <f>IFERROR(VLOOKUP($Z264,'Lookup 2024'!$A$2:$R$9,2,FALSE),"")</f>
        <v>Level 4</v>
      </c>
      <c r="AB264" s="133"/>
      <c r="AC264" s="134"/>
      <c r="AD264" s="133">
        <f>IFERROR(VLOOKUP($Z264,'Lookup 2024'!$A$2:$R$9,7,FALSE),"")</f>
        <v>0</v>
      </c>
      <c r="AE264" s="133"/>
      <c r="AF264" s="133">
        <f>IFERROR(VLOOKUP($Z264,'Lookup 2024'!$A$2:$R$9,8,FALSE),"")</f>
        <v>2</v>
      </c>
      <c r="AG264" s="133">
        <f>IFERROR(VLOOKUP($Z264,'Lookup 2024'!$A$2:$R$9,9,FALSE),"")</f>
        <v>1</v>
      </c>
      <c r="AH264" s="133"/>
      <c r="AI264" s="133">
        <f>IFERROR(VLOOKUP($Z264,'Lookup 2024'!$A$2:$R$9,10,FALSE),"")</f>
        <v>2</v>
      </c>
      <c r="AJ264" s="133" t="str">
        <f>IFERROR(VLOOKUP($Z264,Lookup!$A$1:$P$20,11,FALSE),"")</f>
        <v>Yes</v>
      </c>
      <c r="AK264" s="133"/>
      <c r="AL264" s="133" t="str">
        <f>IFERROR(VLOOKUP($Z264,Lookup!$A$1:$P$20,13,FALSE),"")</f>
        <v>Yes</v>
      </c>
      <c r="AM264" s="133">
        <f>IFERROR(VLOOKUP($Z264,Lookup!$A$1:$P$20,14,FALSE),"")</f>
        <v>0</v>
      </c>
      <c r="AN264" s="133">
        <f>IFERROR(VLOOKUP($Z264,Lookup!$A$1:$P$20,15,FALSE),"")</f>
        <v>0</v>
      </c>
      <c r="AO264" s="133">
        <f>IFERROR(VLOOKUP($Z264,Lookup!$A$1:$P$20,16,FALSE),"")</f>
        <v>0</v>
      </c>
      <c r="AP264" s="133">
        <f>IFERROR(VLOOKUP($Z264,'Lookup 2024'!$A$2:$R$9,17,FALSE),"")</f>
        <v>2</v>
      </c>
      <c r="AQ264" s="129"/>
      <c r="AR264" s="129"/>
      <c r="AS264" s="135"/>
      <c r="AT264" s="135"/>
      <c r="AU264" s="142">
        <f t="shared" si="37"/>
        <v>0</v>
      </c>
      <c r="AV264" s="137" t="s">
        <v>1004</v>
      </c>
      <c r="AW264" s="138"/>
      <c r="AX264" s="135"/>
      <c r="AY264" s="135"/>
      <c r="AZ264" s="135"/>
      <c r="BA264" s="135"/>
      <c r="BB264" s="135"/>
      <c r="BC264" s="135"/>
      <c r="BD264" s="135"/>
      <c r="BE264" s="147"/>
      <c r="BF264" s="135"/>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row>
    <row r="265" spans="1:78" ht="39.75" customHeight="1">
      <c r="A265" s="126"/>
      <c r="B265" s="128" t="s">
        <v>1938</v>
      </c>
      <c r="C265" s="128" t="s">
        <v>1939</v>
      </c>
      <c r="D265" s="128" t="s">
        <v>150</v>
      </c>
      <c r="E265" s="129" t="s">
        <v>40</v>
      </c>
      <c r="F265" s="129">
        <v>78861</v>
      </c>
      <c r="G265" s="129" t="s">
        <v>1940</v>
      </c>
      <c r="H265" s="130" t="s">
        <v>1941</v>
      </c>
      <c r="I265" s="129" t="s">
        <v>1038</v>
      </c>
      <c r="J265" s="131"/>
      <c r="K265" s="129"/>
      <c r="L265" s="94"/>
      <c r="M265" s="94"/>
      <c r="N265" s="94"/>
      <c r="O265" s="94"/>
      <c r="P265" s="94"/>
      <c r="Q265" s="94"/>
      <c r="R265" s="94"/>
      <c r="S265" s="94"/>
      <c r="T265" s="98">
        <f t="shared" si="38"/>
        <v>0</v>
      </c>
      <c r="U265" s="129" t="str">
        <f t="shared" si="39"/>
        <v/>
      </c>
      <c r="V265" s="98"/>
      <c r="W265" s="129" t="str">
        <f t="shared" si="40"/>
        <v/>
      </c>
      <c r="X265" s="94"/>
      <c r="Y265" s="132"/>
      <c r="Z265" s="133" t="str">
        <f t="shared" si="41"/>
        <v/>
      </c>
      <c r="AA265" s="133" t="str">
        <f>IFERROR(VLOOKUP($Z265,'Lookup 2024'!$A$2:$R$9,2,FALSE),"")</f>
        <v/>
      </c>
      <c r="AB265" s="133"/>
      <c r="AC265" s="134"/>
      <c r="AD265" s="133" t="str">
        <f>IFERROR(VLOOKUP($Z265,'Lookup 2024'!$A$2:$R$9,7,FALSE),"")</f>
        <v/>
      </c>
      <c r="AE265" s="133"/>
      <c r="AF265" s="133" t="str">
        <f>IFERROR(VLOOKUP($Z265,'Lookup 2024'!$A$2:$R$9,8,FALSE),"")</f>
        <v/>
      </c>
      <c r="AG265" s="133" t="str">
        <f>IFERROR(VLOOKUP($Z265,'Lookup 2024'!$A$2:$R$9,9,FALSE),"")</f>
        <v/>
      </c>
      <c r="AH265" s="133"/>
      <c r="AI265" s="133" t="str">
        <f>IFERROR(VLOOKUP($Z265,'Lookup 2024'!$A$2:$R$9,10,FALSE),"")</f>
        <v/>
      </c>
      <c r="AJ265" s="133" t="str">
        <f>IFERROR(VLOOKUP($Z265,Lookup!$A$1:$P$20,11,FALSE),"")</f>
        <v/>
      </c>
      <c r="AK265" s="133"/>
      <c r="AL265" s="133" t="str">
        <f>IFERROR(VLOOKUP($Z265,Lookup!$A$1:$P$20,13,FALSE),"")</f>
        <v/>
      </c>
      <c r="AM265" s="133" t="str">
        <f>IFERROR(VLOOKUP($Z265,Lookup!$A$1:$P$20,14,FALSE),"")</f>
        <v/>
      </c>
      <c r="AN265" s="133" t="str">
        <f>IFERROR(VLOOKUP($Z265,Lookup!$A$1:$P$20,15,FALSE),"")</f>
        <v/>
      </c>
      <c r="AO265" s="133" t="str">
        <f>IFERROR(VLOOKUP($Z265,Lookup!$A$1:$P$20,16,FALSE),"")</f>
        <v/>
      </c>
      <c r="AP265" s="133" t="str">
        <f>IFERROR(VLOOKUP($Z265,'Lookup 2024'!$A$2:$R$9,17,FALSE),"")</f>
        <v/>
      </c>
      <c r="AQ265" s="129"/>
      <c r="AR265" s="129"/>
      <c r="AS265" s="135"/>
      <c r="AT265" s="135"/>
      <c r="AU265" s="142">
        <f t="shared" si="37"/>
        <v>0</v>
      </c>
      <c r="AV265" s="137" t="s">
        <v>1942</v>
      </c>
      <c r="AW265" s="138"/>
      <c r="AX265" s="135"/>
      <c r="AY265" s="135"/>
      <c r="AZ265" s="135"/>
      <c r="BA265" s="135"/>
      <c r="BB265" s="135"/>
      <c r="BC265" s="135"/>
      <c r="BD265" s="135"/>
      <c r="BE265" s="135"/>
      <c r="BF265" s="135"/>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row>
    <row r="266" spans="1:78" ht="39.75" customHeight="1">
      <c r="A266" s="126"/>
      <c r="B266" s="128" t="s">
        <v>1943</v>
      </c>
      <c r="C266" s="128" t="s">
        <v>1944</v>
      </c>
      <c r="D266" s="128" t="s">
        <v>216</v>
      </c>
      <c r="E266" s="129" t="s">
        <v>1945</v>
      </c>
      <c r="F266" s="129">
        <v>30399</v>
      </c>
      <c r="G266" s="129"/>
      <c r="H266" s="130"/>
      <c r="I266" s="129" t="s">
        <v>1347</v>
      </c>
      <c r="J266" s="131"/>
      <c r="K266" s="129"/>
      <c r="L266" s="94"/>
      <c r="M266" s="94"/>
      <c r="N266" s="94"/>
      <c r="O266" s="94"/>
      <c r="P266" s="94"/>
      <c r="Q266" s="94"/>
      <c r="R266" s="94"/>
      <c r="S266" s="94"/>
      <c r="T266" s="98">
        <f t="shared" si="38"/>
        <v>0</v>
      </c>
      <c r="U266" s="129" t="str">
        <f t="shared" si="39"/>
        <v/>
      </c>
      <c r="V266" s="98"/>
      <c r="W266" s="129" t="str">
        <f t="shared" si="40"/>
        <v/>
      </c>
      <c r="X266" s="94"/>
      <c r="Y266" s="132"/>
      <c r="Z266" s="133" t="str">
        <f t="shared" si="41"/>
        <v/>
      </c>
      <c r="AA266" s="133" t="str">
        <f>IFERROR(VLOOKUP($Z266,'Lookup 2024'!$A$2:$R$9,2,FALSE),"")</f>
        <v/>
      </c>
      <c r="AB266" s="133"/>
      <c r="AC266" s="134"/>
      <c r="AD266" s="133" t="str">
        <f>IFERROR(VLOOKUP($Z266,'Lookup 2024'!$A$2:$R$9,7,FALSE),"")</f>
        <v/>
      </c>
      <c r="AE266" s="133"/>
      <c r="AF266" s="133" t="str">
        <f>IFERROR(VLOOKUP($Z266,'Lookup 2024'!$A$2:$R$9,8,FALSE),"")</f>
        <v/>
      </c>
      <c r="AG266" s="133" t="str">
        <f>IFERROR(VLOOKUP($Z266,'Lookup 2024'!$A$2:$R$9,9,FALSE),"")</f>
        <v/>
      </c>
      <c r="AH266" s="133"/>
      <c r="AI266" s="133" t="str">
        <f>IFERROR(VLOOKUP($Z266,'Lookup 2024'!$A$2:$R$9,10,FALSE),"")</f>
        <v/>
      </c>
      <c r="AJ266" s="133" t="str">
        <f>IFERROR(VLOOKUP($Z266,Lookup!$A$1:$P$20,11,FALSE),"")</f>
        <v/>
      </c>
      <c r="AK266" s="133"/>
      <c r="AL266" s="133" t="str">
        <f>IFERROR(VLOOKUP($Z266,Lookup!$A$1:$P$20,13,FALSE),"")</f>
        <v/>
      </c>
      <c r="AM266" s="133" t="str">
        <f>IFERROR(VLOOKUP($Z266,Lookup!$A$1:$P$20,14,FALSE),"")</f>
        <v/>
      </c>
      <c r="AN266" s="133" t="str">
        <f>IFERROR(VLOOKUP($Z266,Lookup!$A$1:$P$20,15,FALSE),"")</f>
        <v/>
      </c>
      <c r="AO266" s="133" t="str">
        <f>IFERROR(VLOOKUP($Z266,Lookup!$A$1:$P$20,16,FALSE),"")</f>
        <v/>
      </c>
      <c r="AP266" s="133" t="str">
        <f>IFERROR(VLOOKUP($Z266,'Lookup 2024'!$A$2:$R$9,17,FALSE),"")</f>
        <v/>
      </c>
      <c r="AQ266" s="129"/>
      <c r="AR266" s="129"/>
      <c r="AS266" s="135"/>
      <c r="AT266" s="135"/>
      <c r="AU266" s="142">
        <f t="shared" si="37"/>
        <v>0</v>
      </c>
      <c r="AV266" s="137" t="s">
        <v>982</v>
      </c>
      <c r="AW266" s="138"/>
      <c r="AX266" s="135"/>
      <c r="AY266" s="135"/>
      <c r="AZ266" s="135"/>
      <c r="BA266" s="135"/>
      <c r="BB266" s="135"/>
      <c r="BC266" s="135"/>
      <c r="BD266" s="135">
        <v>2</v>
      </c>
      <c r="BE266" s="135"/>
      <c r="BF266" s="135"/>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row>
    <row r="267" spans="1:78" ht="39.75" customHeight="1">
      <c r="A267" s="126"/>
      <c r="B267" s="128" t="s">
        <v>1946</v>
      </c>
      <c r="C267" s="128" t="s">
        <v>1947</v>
      </c>
      <c r="D267" s="128" t="s">
        <v>1948</v>
      </c>
      <c r="E267" s="129" t="s">
        <v>40</v>
      </c>
      <c r="F267" s="129">
        <v>78123</v>
      </c>
      <c r="G267" s="129" t="s">
        <v>1949</v>
      </c>
      <c r="H267" s="130" t="s">
        <v>1950</v>
      </c>
      <c r="I267" s="129"/>
      <c r="J267" s="131"/>
      <c r="K267" s="129"/>
      <c r="L267" s="94"/>
      <c r="M267" s="94"/>
      <c r="N267" s="94"/>
      <c r="O267" s="94"/>
      <c r="P267" s="94"/>
      <c r="Q267" s="94"/>
      <c r="R267" s="94"/>
      <c r="S267" s="94"/>
      <c r="T267" s="98">
        <f t="shared" si="38"/>
        <v>0</v>
      </c>
      <c r="U267" s="129" t="str">
        <f t="shared" si="39"/>
        <v/>
      </c>
      <c r="V267" s="98"/>
      <c r="W267" s="129" t="str">
        <f t="shared" si="40"/>
        <v/>
      </c>
      <c r="X267" s="129"/>
      <c r="Y267" s="132"/>
      <c r="Z267" s="133" t="str">
        <f t="shared" si="41"/>
        <v/>
      </c>
      <c r="AA267" s="133" t="str">
        <f>IFERROR(VLOOKUP($Z267,'Lookup 2024'!$A$2:$R$9,2,FALSE),"")</f>
        <v/>
      </c>
      <c r="AB267" s="133"/>
      <c r="AC267" s="134"/>
      <c r="AD267" s="133" t="str">
        <f>IFERROR(VLOOKUP($Z267,'Lookup 2024'!$A$2:$R$9,7,FALSE),"")</f>
        <v/>
      </c>
      <c r="AE267" s="133"/>
      <c r="AF267" s="133" t="str">
        <f>IFERROR(VLOOKUP($Z267,'Lookup 2024'!$A$2:$R$9,8,FALSE),"")</f>
        <v/>
      </c>
      <c r="AG267" s="133" t="str">
        <f>IFERROR(VLOOKUP($Z267,'Lookup 2024'!$A$2:$R$9,9,FALSE),"")</f>
        <v/>
      </c>
      <c r="AH267" s="133"/>
      <c r="AI267" s="133" t="str">
        <f>IFERROR(VLOOKUP($Z267,'Lookup 2024'!$A$2:$R$9,10,FALSE),"")</f>
        <v/>
      </c>
      <c r="AJ267" s="133" t="str">
        <f>IFERROR(VLOOKUP($Z267,Lookup!$A$1:$P$20,11,FALSE),"")</f>
        <v/>
      </c>
      <c r="AK267" s="133"/>
      <c r="AL267" s="133" t="str">
        <f>IFERROR(VLOOKUP($Z267,Lookup!$A$1:$P$20,13,FALSE),"")</f>
        <v/>
      </c>
      <c r="AM267" s="133" t="str">
        <f>IFERROR(VLOOKUP($Z267,Lookup!$A$1:$P$20,14,FALSE),"")</f>
        <v/>
      </c>
      <c r="AN267" s="133" t="str">
        <f>IFERROR(VLOOKUP($Z267,Lookup!$A$1:$P$20,15,FALSE),"")</f>
        <v/>
      </c>
      <c r="AO267" s="133" t="str">
        <f>IFERROR(VLOOKUP($Z267,Lookup!$A$1:$P$20,16,FALSE),"")</f>
        <v/>
      </c>
      <c r="AP267" s="133" t="str">
        <f>IFERROR(VLOOKUP($Z267,'Lookup 2024'!$A$2:$R$9,17,FALSE),"")</f>
        <v/>
      </c>
      <c r="AQ267" s="129"/>
      <c r="AR267" s="129"/>
      <c r="AS267" s="135"/>
      <c r="AT267" s="135"/>
      <c r="AU267" s="135"/>
      <c r="AV267" s="137"/>
      <c r="AW267" s="138"/>
      <c r="AX267" s="135"/>
      <c r="AY267" s="135"/>
      <c r="AZ267" s="135"/>
      <c r="BA267" s="135"/>
      <c r="BB267" s="135"/>
      <c r="BC267" s="135"/>
      <c r="BD267" s="135"/>
      <c r="BE267" s="135"/>
      <c r="BF267" s="135"/>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row>
    <row r="268" spans="1:78" ht="39.75" customHeight="1">
      <c r="A268" s="126"/>
      <c r="B268" s="128" t="s">
        <v>1951</v>
      </c>
      <c r="C268" s="128" t="s">
        <v>1952</v>
      </c>
      <c r="D268" s="128" t="s">
        <v>37</v>
      </c>
      <c r="E268" s="129" t="s">
        <v>40</v>
      </c>
      <c r="F268" s="129">
        <v>78213</v>
      </c>
      <c r="G268" s="129" t="s">
        <v>1953</v>
      </c>
      <c r="H268" s="130" t="s">
        <v>1954</v>
      </c>
      <c r="I268" s="129"/>
      <c r="J268" s="131"/>
      <c r="K268" s="129"/>
      <c r="L268" s="94"/>
      <c r="M268" s="94"/>
      <c r="N268" s="94"/>
      <c r="O268" s="94"/>
      <c r="P268" s="94"/>
      <c r="Q268" s="94"/>
      <c r="R268" s="94"/>
      <c r="S268" s="94"/>
      <c r="T268" s="98">
        <f t="shared" si="38"/>
        <v>0</v>
      </c>
      <c r="U268" s="129" t="str">
        <f t="shared" si="39"/>
        <v/>
      </c>
      <c r="V268" s="98"/>
      <c r="W268" s="129" t="str">
        <f t="shared" si="40"/>
        <v/>
      </c>
      <c r="X268" s="94"/>
      <c r="Y268" s="132"/>
      <c r="Z268" s="133" t="str">
        <f t="shared" si="41"/>
        <v/>
      </c>
      <c r="AA268" s="133" t="str">
        <f>IFERROR(VLOOKUP($Z268,'Lookup 2024'!$A$2:$R$9,2,FALSE),"")</f>
        <v/>
      </c>
      <c r="AB268" s="133"/>
      <c r="AC268" s="134"/>
      <c r="AD268" s="133" t="str">
        <f>IFERROR(VLOOKUP($Z268,'Lookup 2024'!$A$2:$R$9,7,FALSE),"")</f>
        <v/>
      </c>
      <c r="AE268" s="133"/>
      <c r="AF268" s="133" t="str">
        <f>IFERROR(VLOOKUP($Z268,'Lookup 2024'!$A$2:$R$9,8,FALSE),"")</f>
        <v/>
      </c>
      <c r="AG268" s="133" t="str">
        <f>IFERROR(VLOOKUP($Z268,'Lookup 2024'!$A$2:$R$9,9,FALSE),"")</f>
        <v/>
      </c>
      <c r="AH268" s="133"/>
      <c r="AI268" s="133" t="str">
        <f>IFERROR(VLOOKUP($Z268,'Lookup 2024'!$A$2:$R$9,10,FALSE),"")</f>
        <v/>
      </c>
      <c r="AJ268" s="133" t="str">
        <f>IFERROR(VLOOKUP($Z268,Lookup!$A$1:$P$20,11,FALSE),"")</f>
        <v/>
      </c>
      <c r="AK268" s="133"/>
      <c r="AL268" s="133" t="str">
        <f>IFERROR(VLOOKUP($Z268,Lookup!$A$1:$P$20,13,FALSE),"")</f>
        <v/>
      </c>
      <c r="AM268" s="133" t="str">
        <f>IFERROR(VLOOKUP($Z268,Lookup!$A$1:$P$20,14,FALSE),"")</f>
        <v/>
      </c>
      <c r="AN268" s="133" t="str">
        <f>IFERROR(VLOOKUP($Z268,Lookup!$A$1:$P$20,15,FALSE),"")</f>
        <v/>
      </c>
      <c r="AO268" s="133" t="str">
        <f>IFERROR(VLOOKUP($Z268,Lookup!$A$1:$P$20,16,FALSE),"")</f>
        <v/>
      </c>
      <c r="AP268" s="133" t="str">
        <f>IFERROR(VLOOKUP($Z268,'Lookup 2024'!$A$2:$R$9,17,FALSE),"")</f>
        <v/>
      </c>
      <c r="AQ268" s="129"/>
      <c r="AR268" s="129"/>
      <c r="AS268" s="135"/>
      <c r="AT268" s="135"/>
      <c r="AU268" s="142">
        <f t="shared" ref="AU268:AU273" si="42">P268</f>
        <v>0</v>
      </c>
      <c r="AV268" s="137" t="s">
        <v>1955</v>
      </c>
      <c r="AW268" s="133"/>
      <c r="AX268" s="129"/>
      <c r="AY268" s="129"/>
      <c r="AZ268" s="147"/>
      <c r="BA268" s="129"/>
      <c r="BB268" s="129"/>
      <c r="BC268" s="135"/>
      <c r="BD268" s="135"/>
      <c r="BE268" s="135"/>
      <c r="BF268" s="135"/>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row>
    <row r="269" spans="1:78" ht="39.75" customHeight="1">
      <c r="A269" s="126"/>
      <c r="B269" s="128" t="s">
        <v>1956</v>
      </c>
      <c r="C269" s="128" t="s">
        <v>1957</v>
      </c>
      <c r="D269" s="128" t="s">
        <v>37</v>
      </c>
      <c r="E269" s="129" t="s">
        <v>40</v>
      </c>
      <c r="F269" s="129">
        <v>78209</v>
      </c>
      <c r="G269" s="129" t="s">
        <v>1958</v>
      </c>
      <c r="H269" s="130" t="s">
        <v>1959</v>
      </c>
      <c r="I269" s="129" t="s">
        <v>1960</v>
      </c>
      <c r="J269" s="131"/>
      <c r="K269" s="129"/>
      <c r="L269" s="94"/>
      <c r="M269" s="94"/>
      <c r="N269" s="94"/>
      <c r="O269" s="94"/>
      <c r="P269" s="94"/>
      <c r="Q269" s="94"/>
      <c r="R269" s="94"/>
      <c r="S269" s="94"/>
      <c r="T269" s="98">
        <f t="shared" si="38"/>
        <v>0</v>
      </c>
      <c r="U269" s="129" t="str">
        <f t="shared" si="39"/>
        <v/>
      </c>
      <c r="V269" s="98"/>
      <c r="W269" s="129" t="str">
        <f t="shared" si="40"/>
        <v/>
      </c>
      <c r="X269" s="94"/>
      <c r="Y269" s="132"/>
      <c r="Z269" s="133" t="str">
        <f t="shared" si="41"/>
        <v/>
      </c>
      <c r="AA269" s="133" t="str">
        <f>IFERROR(VLOOKUP($Z269,'Lookup 2024'!$A$2:$R$9,2,FALSE),"")</f>
        <v/>
      </c>
      <c r="AB269" s="133"/>
      <c r="AC269" s="134"/>
      <c r="AD269" s="133" t="str">
        <f>IFERROR(VLOOKUP($Z269,'Lookup 2024'!$A$2:$R$9,7,FALSE),"")</f>
        <v/>
      </c>
      <c r="AE269" s="133"/>
      <c r="AF269" s="133" t="str">
        <f>IFERROR(VLOOKUP($Z269,'Lookup 2024'!$A$2:$R$9,8,FALSE),"")</f>
        <v/>
      </c>
      <c r="AG269" s="133" t="str">
        <f>IFERROR(VLOOKUP($Z269,'Lookup 2024'!$A$2:$R$9,9,FALSE),"")</f>
        <v/>
      </c>
      <c r="AH269" s="133"/>
      <c r="AI269" s="133" t="str">
        <f>IFERROR(VLOOKUP($Z269,'Lookup 2024'!$A$2:$R$9,10,FALSE),"")</f>
        <v/>
      </c>
      <c r="AJ269" s="133" t="str">
        <f>IFERROR(VLOOKUP($Z269,Lookup!$A$1:$P$20,11,FALSE),"")</f>
        <v/>
      </c>
      <c r="AK269" s="133"/>
      <c r="AL269" s="133" t="str">
        <f>IFERROR(VLOOKUP($Z269,Lookup!$A$1:$P$20,13,FALSE),"")</f>
        <v/>
      </c>
      <c r="AM269" s="133" t="str">
        <f>IFERROR(VLOOKUP($Z269,Lookup!$A$1:$P$20,14,FALSE),"")</f>
        <v/>
      </c>
      <c r="AN269" s="133" t="str">
        <f>IFERROR(VLOOKUP($Z269,Lookup!$A$1:$P$20,15,FALSE),"")</f>
        <v/>
      </c>
      <c r="AO269" s="133" t="str">
        <f>IFERROR(VLOOKUP($Z269,Lookup!$A$1:$P$20,16,FALSE),"")</f>
        <v/>
      </c>
      <c r="AP269" s="133" t="str">
        <f>IFERROR(VLOOKUP($Z269,'Lookup 2024'!$A$2:$R$9,17,FALSE),"")</f>
        <v/>
      </c>
      <c r="AQ269" s="129"/>
      <c r="AR269" s="129"/>
      <c r="AS269" s="135"/>
      <c r="AT269" s="135"/>
      <c r="AU269" s="142">
        <f t="shared" si="42"/>
        <v>0</v>
      </c>
      <c r="AV269" s="137" t="s">
        <v>1004</v>
      </c>
      <c r="AW269" s="138"/>
      <c r="AX269" s="135"/>
      <c r="AY269" s="135"/>
      <c r="AZ269" s="135"/>
      <c r="BA269" s="135"/>
      <c r="BB269" s="135"/>
      <c r="BC269" s="135"/>
      <c r="BD269" s="135"/>
      <c r="BE269" s="135"/>
      <c r="BF269" s="135"/>
      <c r="BG269" s="143"/>
      <c r="BH269" s="143"/>
      <c r="BI269" s="143"/>
      <c r="BJ269" s="143"/>
      <c r="BK269" s="143"/>
      <c r="BL269" s="143"/>
      <c r="BM269" s="143"/>
      <c r="BN269" s="143"/>
      <c r="BO269" s="143"/>
      <c r="BP269" s="143"/>
      <c r="BQ269" s="143"/>
      <c r="BR269" s="143"/>
      <c r="BS269" s="143"/>
      <c r="BT269" s="143"/>
      <c r="BU269" s="143"/>
      <c r="BV269" s="139"/>
      <c r="BW269" s="139"/>
      <c r="BX269" s="139"/>
      <c r="BY269" s="139"/>
      <c r="BZ269" s="139"/>
    </row>
    <row r="270" spans="1:78" ht="39.75" customHeight="1">
      <c r="A270" s="126"/>
      <c r="B270" s="128" t="s">
        <v>1961</v>
      </c>
      <c r="C270" s="128" t="s">
        <v>1962</v>
      </c>
      <c r="D270" s="128" t="s">
        <v>234</v>
      </c>
      <c r="E270" s="129" t="s">
        <v>40</v>
      </c>
      <c r="F270" s="129">
        <v>78130</v>
      </c>
      <c r="G270" s="129" t="s">
        <v>1963</v>
      </c>
      <c r="H270" s="130"/>
      <c r="I270" s="129"/>
      <c r="J270" s="131"/>
      <c r="K270" s="129"/>
      <c r="L270" s="94"/>
      <c r="M270" s="94"/>
      <c r="N270" s="94"/>
      <c r="O270" s="94"/>
      <c r="P270" s="94"/>
      <c r="Q270" s="94"/>
      <c r="R270" s="94"/>
      <c r="S270" s="94"/>
      <c r="T270" s="98">
        <f t="shared" si="38"/>
        <v>0</v>
      </c>
      <c r="U270" s="129" t="str">
        <f t="shared" si="39"/>
        <v/>
      </c>
      <c r="V270" s="98"/>
      <c r="W270" s="129" t="str">
        <f t="shared" si="40"/>
        <v/>
      </c>
      <c r="X270" s="94"/>
      <c r="Y270" s="132"/>
      <c r="Z270" s="133" t="str">
        <f t="shared" si="41"/>
        <v/>
      </c>
      <c r="AA270" s="133" t="str">
        <f>IFERROR(VLOOKUP($Z270,'Lookup 2024'!$A$2:$R$9,2,FALSE),"")</f>
        <v/>
      </c>
      <c r="AB270" s="133"/>
      <c r="AC270" s="134"/>
      <c r="AD270" s="133" t="str">
        <f>IFERROR(VLOOKUP($Z270,'Lookup 2024'!$A$2:$R$9,7,FALSE),"")</f>
        <v/>
      </c>
      <c r="AE270" s="133"/>
      <c r="AF270" s="133" t="str">
        <f>IFERROR(VLOOKUP($Z270,'Lookup 2024'!$A$2:$R$9,8,FALSE),"")</f>
        <v/>
      </c>
      <c r="AG270" s="133" t="str">
        <f>IFERROR(VLOOKUP($Z270,'Lookup 2024'!$A$2:$R$9,9,FALSE),"")</f>
        <v/>
      </c>
      <c r="AH270" s="133"/>
      <c r="AI270" s="133" t="str">
        <f>IFERROR(VLOOKUP($Z270,'Lookup 2024'!$A$2:$R$9,10,FALSE),"")</f>
        <v/>
      </c>
      <c r="AJ270" s="133" t="str">
        <f>IFERROR(VLOOKUP($Z270,Lookup!$A$1:$P$20,11,FALSE),"")</f>
        <v/>
      </c>
      <c r="AK270" s="133"/>
      <c r="AL270" s="133" t="str">
        <f>IFERROR(VLOOKUP($Z270,Lookup!$A$1:$P$20,13,FALSE),"")</f>
        <v/>
      </c>
      <c r="AM270" s="133" t="str">
        <f>IFERROR(VLOOKUP($Z270,Lookup!$A$1:$P$20,14,FALSE),"")</f>
        <v/>
      </c>
      <c r="AN270" s="133" t="str">
        <f>IFERROR(VLOOKUP($Z270,Lookup!$A$1:$P$20,15,FALSE),"")</f>
        <v/>
      </c>
      <c r="AO270" s="133" t="str">
        <f>IFERROR(VLOOKUP($Z270,Lookup!$A$1:$P$20,16,FALSE),"")</f>
        <v/>
      </c>
      <c r="AP270" s="133" t="str">
        <f>IFERROR(VLOOKUP($Z270,'Lookup 2024'!$A$2:$R$9,17,FALSE),"")</f>
        <v/>
      </c>
      <c r="AQ270" s="129"/>
      <c r="AR270" s="129"/>
      <c r="AS270" s="135"/>
      <c r="AT270" s="135"/>
      <c r="AU270" s="142">
        <f t="shared" si="42"/>
        <v>0</v>
      </c>
      <c r="AV270" s="137" t="s">
        <v>1004</v>
      </c>
      <c r="AW270" s="133"/>
      <c r="AX270" s="129"/>
      <c r="AY270" s="129"/>
      <c r="AZ270" s="147"/>
      <c r="BA270" s="129"/>
      <c r="BB270" s="129"/>
      <c r="BC270" s="135"/>
      <c r="BD270" s="135"/>
      <c r="BE270" s="135"/>
      <c r="BF270" s="135"/>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row>
    <row r="271" spans="1:78" ht="39.75" customHeight="1">
      <c r="A271" s="126"/>
      <c r="B271" s="128" t="s">
        <v>1964</v>
      </c>
      <c r="C271" s="128" t="s">
        <v>1965</v>
      </c>
      <c r="D271" s="128" t="s">
        <v>234</v>
      </c>
      <c r="E271" s="129" t="s">
        <v>40</v>
      </c>
      <c r="F271" s="129">
        <v>78132</v>
      </c>
      <c r="G271" s="129" t="s">
        <v>800</v>
      </c>
      <c r="H271" s="130" t="s">
        <v>568</v>
      </c>
      <c r="I271" s="129" t="s">
        <v>99</v>
      </c>
      <c r="J271" s="131"/>
      <c r="K271" s="129"/>
      <c r="L271" s="94"/>
      <c r="M271" s="94"/>
      <c r="N271" s="94"/>
      <c r="O271" s="94"/>
      <c r="P271" s="94"/>
      <c r="Q271" s="94"/>
      <c r="R271" s="94"/>
      <c r="S271" s="94"/>
      <c r="T271" s="98">
        <f t="shared" si="38"/>
        <v>0</v>
      </c>
      <c r="U271" s="129" t="str">
        <f t="shared" si="39"/>
        <v/>
      </c>
      <c r="V271" s="94"/>
      <c r="W271" s="129" t="str">
        <f t="shared" si="40"/>
        <v/>
      </c>
      <c r="X271" s="94"/>
      <c r="Y271" s="132"/>
      <c r="Z271" s="133" t="str">
        <f t="shared" si="41"/>
        <v/>
      </c>
      <c r="AA271" s="133" t="str">
        <f>IFERROR(VLOOKUP($Z271,'Lookup 2024'!$A$2:$R$9,2,FALSE),"")</f>
        <v/>
      </c>
      <c r="AB271" s="133"/>
      <c r="AC271" s="133"/>
      <c r="AD271" s="133" t="str">
        <f>IFERROR(VLOOKUP($Z271,'Lookup 2024'!$A$2:$R$9,7,FALSE),"")</f>
        <v/>
      </c>
      <c r="AE271" s="133"/>
      <c r="AF271" s="133" t="str">
        <f>IFERROR(VLOOKUP($Z271,'Lookup 2024'!$A$2:$R$9,8,FALSE),"")</f>
        <v/>
      </c>
      <c r="AG271" s="133" t="str">
        <f>IFERROR(VLOOKUP($Z271,'Lookup 2024'!$A$2:$R$9,9,FALSE),"")</f>
        <v/>
      </c>
      <c r="AH271" s="133"/>
      <c r="AI271" s="133" t="str">
        <f>IFERROR(VLOOKUP($Z271,'Lookup 2024'!$A$2:$R$9,10,FALSE),"")</f>
        <v/>
      </c>
      <c r="AJ271" s="133" t="str">
        <f>IFERROR(VLOOKUP($Z271,Lookup!$A$1:$P$20,11,FALSE),"")</f>
        <v/>
      </c>
      <c r="AK271" s="133"/>
      <c r="AL271" s="133" t="str">
        <f>IFERROR(VLOOKUP($Z271,Lookup!$A$1:$P$20,13,FALSE),"")</f>
        <v/>
      </c>
      <c r="AM271" s="133" t="str">
        <f>IFERROR(VLOOKUP($Z271,Lookup!$A$1:$P$20,14,FALSE),"")</f>
        <v/>
      </c>
      <c r="AN271" s="133" t="str">
        <f>IFERROR(VLOOKUP($Z271,Lookup!$A$1:$P$20,15,FALSE),"")</f>
        <v/>
      </c>
      <c r="AO271" s="133" t="str">
        <f>IFERROR(VLOOKUP($Z271,Lookup!$A$1:$P$20,16,FALSE),"")</f>
        <v/>
      </c>
      <c r="AP271" s="133" t="str">
        <f>IFERROR(VLOOKUP($Z271,'Lookup 2024'!$A$2:$R$9,17,FALSE),"")</f>
        <v/>
      </c>
      <c r="AQ271" s="129"/>
      <c r="AR271" s="129"/>
      <c r="AS271" s="135"/>
      <c r="AT271" s="135"/>
      <c r="AU271" s="142">
        <f t="shared" si="42"/>
        <v>0</v>
      </c>
      <c r="AV271" s="137" t="s">
        <v>1301</v>
      </c>
      <c r="AW271" s="133"/>
      <c r="AX271" s="129"/>
      <c r="AY271" s="129"/>
      <c r="AZ271" s="129"/>
      <c r="BA271" s="129"/>
      <c r="BB271" s="129"/>
      <c r="BC271" s="135"/>
      <c r="BD271" s="135">
        <v>1</v>
      </c>
      <c r="BE271" s="135"/>
      <c r="BF271" s="135"/>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row>
    <row r="272" spans="1:78" ht="39.75" customHeight="1">
      <c r="A272" s="126"/>
      <c r="B272" s="128" t="s">
        <v>1966</v>
      </c>
      <c r="C272" s="128" t="s">
        <v>1967</v>
      </c>
      <c r="D272" s="128" t="s">
        <v>37</v>
      </c>
      <c r="E272" s="129" t="s">
        <v>40</v>
      </c>
      <c r="F272" s="129">
        <v>78201</v>
      </c>
      <c r="G272" s="129" t="s">
        <v>1968</v>
      </c>
      <c r="H272" s="130" t="s">
        <v>1969</v>
      </c>
      <c r="I272" s="129" t="s">
        <v>1552</v>
      </c>
      <c r="J272" s="131"/>
      <c r="K272" s="129"/>
      <c r="L272" s="94"/>
      <c r="M272" s="94"/>
      <c r="N272" s="94"/>
      <c r="O272" s="94"/>
      <c r="P272" s="94"/>
      <c r="Q272" s="94"/>
      <c r="R272" s="94"/>
      <c r="S272" s="94"/>
      <c r="T272" s="98">
        <f t="shared" si="38"/>
        <v>0</v>
      </c>
      <c r="U272" s="129" t="str">
        <f t="shared" si="39"/>
        <v/>
      </c>
      <c r="V272" s="98"/>
      <c r="W272" s="129" t="str">
        <f t="shared" si="40"/>
        <v/>
      </c>
      <c r="X272" s="94"/>
      <c r="Y272" s="132"/>
      <c r="Z272" s="133" t="str">
        <f t="shared" si="41"/>
        <v/>
      </c>
      <c r="AA272" s="133" t="str">
        <f>IFERROR(VLOOKUP($Z272,'Lookup 2024'!$A$2:$R$9,2,FALSE),"")</f>
        <v/>
      </c>
      <c r="AB272" s="133"/>
      <c r="AC272" s="134"/>
      <c r="AD272" s="133" t="str">
        <f>IFERROR(VLOOKUP($Z272,'Lookup 2024'!$A$2:$R$9,7,FALSE),"")</f>
        <v/>
      </c>
      <c r="AE272" s="133"/>
      <c r="AF272" s="133" t="str">
        <f>IFERROR(VLOOKUP($Z272,'Lookup 2024'!$A$2:$R$9,8,FALSE),"")</f>
        <v/>
      </c>
      <c r="AG272" s="133" t="str">
        <f>IFERROR(VLOOKUP($Z272,'Lookup 2024'!$A$2:$R$9,9,FALSE),"")</f>
        <v/>
      </c>
      <c r="AH272" s="133"/>
      <c r="AI272" s="133" t="str">
        <f>IFERROR(VLOOKUP($Z272,'Lookup 2024'!$A$2:$R$9,10,FALSE),"")</f>
        <v/>
      </c>
      <c r="AJ272" s="133" t="str">
        <f>IFERROR(VLOOKUP($Z272,Lookup!$A$1:$P$20,11,FALSE),"")</f>
        <v/>
      </c>
      <c r="AK272" s="133"/>
      <c r="AL272" s="133" t="str">
        <f>IFERROR(VLOOKUP($Z272,Lookup!$A$1:$P$20,13,FALSE),"")</f>
        <v/>
      </c>
      <c r="AM272" s="133" t="str">
        <f>IFERROR(VLOOKUP($Z272,Lookup!$A$1:$P$20,14,FALSE),"")</f>
        <v/>
      </c>
      <c r="AN272" s="133" t="str">
        <f>IFERROR(VLOOKUP($Z272,Lookup!$A$1:$P$20,15,FALSE),"")</f>
        <v/>
      </c>
      <c r="AO272" s="133" t="str">
        <f>IFERROR(VLOOKUP($Z272,Lookup!$A$1:$P$20,16,FALSE),"")</f>
        <v/>
      </c>
      <c r="AP272" s="133" t="str">
        <f>IFERROR(VLOOKUP($Z272,'Lookup 2024'!$A$2:$R$9,17,FALSE),"")</f>
        <v/>
      </c>
      <c r="AQ272" s="129"/>
      <c r="AR272" s="129"/>
      <c r="AS272" s="135"/>
      <c r="AT272" s="135"/>
      <c r="AU272" s="142">
        <f t="shared" si="42"/>
        <v>0</v>
      </c>
      <c r="AV272" s="137" t="s">
        <v>1004</v>
      </c>
      <c r="AW272" s="133"/>
      <c r="AX272" s="129"/>
      <c r="AY272" s="129"/>
      <c r="AZ272" s="147"/>
      <c r="BA272" s="129"/>
      <c r="BB272" s="129"/>
      <c r="BC272" s="135"/>
      <c r="BD272" s="135"/>
      <c r="BE272" s="135"/>
      <c r="BF272" s="135"/>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row>
    <row r="273" spans="1:78" ht="39.75" customHeight="1">
      <c r="A273" s="126"/>
      <c r="B273" s="128" t="s">
        <v>1970</v>
      </c>
      <c r="C273" s="128" t="s">
        <v>1971</v>
      </c>
      <c r="D273" s="128" t="s">
        <v>234</v>
      </c>
      <c r="E273" s="129" t="s">
        <v>40</v>
      </c>
      <c r="F273" s="129">
        <v>78132</v>
      </c>
      <c r="G273" s="129" t="s">
        <v>1972</v>
      </c>
      <c r="H273" s="130" t="s">
        <v>1973</v>
      </c>
      <c r="I273" s="129" t="s">
        <v>1970</v>
      </c>
      <c r="J273" s="131"/>
      <c r="K273" s="129"/>
      <c r="L273" s="94"/>
      <c r="M273" s="94"/>
      <c r="N273" s="94"/>
      <c r="O273" s="94"/>
      <c r="P273" s="94"/>
      <c r="Q273" s="94"/>
      <c r="R273" s="94"/>
      <c r="S273" s="94"/>
      <c r="T273" s="98">
        <f t="shared" si="38"/>
        <v>0</v>
      </c>
      <c r="U273" s="129" t="str">
        <f t="shared" si="39"/>
        <v/>
      </c>
      <c r="V273" s="98"/>
      <c r="W273" s="129" t="str">
        <f t="shared" si="40"/>
        <v/>
      </c>
      <c r="X273" s="94"/>
      <c r="Y273" s="132"/>
      <c r="Z273" s="133" t="str">
        <f t="shared" si="41"/>
        <v/>
      </c>
      <c r="AA273" s="133" t="str">
        <f>IFERROR(VLOOKUP($Z273,'Lookup 2024'!$A$2:$R$9,2,FALSE),"")</f>
        <v/>
      </c>
      <c r="AB273" s="133"/>
      <c r="AC273" s="134"/>
      <c r="AD273" s="133" t="str">
        <f>IFERROR(VLOOKUP($Z273,'Lookup 2024'!$A$2:$R$9,7,FALSE),"")</f>
        <v/>
      </c>
      <c r="AE273" s="133"/>
      <c r="AF273" s="133" t="str">
        <f>IFERROR(VLOOKUP($Z273,'Lookup 2024'!$A$2:$R$9,8,FALSE),"")</f>
        <v/>
      </c>
      <c r="AG273" s="133" t="str">
        <f>IFERROR(VLOOKUP($Z273,'Lookup 2024'!$A$2:$R$9,9,FALSE),"")</f>
        <v/>
      </c>
      <c r="AH273" s="133"/>
      <c r="AI273" s="133" t="str">
        <f>IFERROR(VLOOKUP($Z273,'Lookup 2024'!$A$2:$R$9,10,FALSE),"")</f>
        <v/>
      </c>
      <c r="AJ273" s="133" t="str">
        <f>IFERROR(VLOOKUP($Z273,Lookup!$A$1:$P$20,11,FALSE),"")</f>
        <v/>
      </c>
      <c r="AK273" s="133"/>
      <c r="AL273" s="133" t="str">
        <f>IFERROR(VLOOKUP($Z273,Lookup!$A$1:$P$20,13,FALSE),"")</f>
        <v/>
      </c>
      <c r="AM273" s="133" t="str">
        <f>IFERROR(VLOOKUP($Z273,Lookup!$A$1:$P$20,14,FALSE),"")</f>
        <v/>
      </c>
      <c r="AN273" s="133" t="str">
        <f>IFERROR(VLOOKUP($Z273,Lookup!$A$1:$P$20,15,FALSE),"")</f>
        <v/>
      </c>
      <c r="AO273" s="133" t="str">
        <f>IFERROR(VLOOKUP($Z273,Lookup!$A$1:$P$20,16,FALSE),"")</f>
        <v/>
      </c>
      <c r="AP273" s="133" t="str">
        <f>IFERROR(VLOOKUP($Z273,'Lookup 2024'!$A$2:$R$9,17,FALSE),"")</f>
        <v/>
      </c>
      <c r="AQ273" s="129"/>
      <c r="AR273" s="129"/>
      <c r="AS273" s="135"/>
      <c r="AT273" s="135"/>
      <c r="AU273" s="142">
        <f t="shared" si="42"/>
        <v>0</v>
      </c>
      <c r="AV273" s="137" t="s">
        <v>1004</v>
      </c>
      <c r="AW273" s="138"/>
      <c r="AX273" s="135"/>
      <c r="AY273" s="135"/>
      <c r="AZ273" s="135"/>
      <c r="BA273" s="135"/>
      <c r="BB273" s="135"/>
      <c r="BC273" s="135"/>
      <c r="BD273" s="135"/>
      <c r="BE273" s="147"/>
      <c r="BF273" s="135"/>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row>
    <row r="274" spans="1:78" ht="39.75" customHeight="1">
      <c r="A274" s="126"/>
      <c r="B274" s="128" t="s">
        <v>1974</v>
      </c>
      <c r="C274" s="128" t="s">
        <v>1975</v>
      </c>
      <c r="D274" s="128" t="s">
        <v>37</v>
      </c>
      <c r="E274" s="129" t="s">
        <v>40</v>
      </c>
      <c r="F274" s="129">
        <v>78259</v>
      </c>
      <c r="G274" s="129" t="s">
        <v>1976</v>
      </c>
      <c r="H274" s="130" t="s">
        <v>1977</v>
      </c>
      <c r="I274" s="129" t="s">
        <v>1978</v>
      </c>
      <c r="J274" s="131"/>
      <c r="K274" s="129"/>
      <c r="L274" s="94"/>
      <c r="M274" s="94"/>
      <c r="N274" s="94"/>
      <c r="O274" s="94"/>
      <c r="P274" s="94"/>
      <c r="Q274" s="94"/>
      <c r="R274" s="94"/>
      <c r="S274" s="94"/>
      <c r="T274" s="98">
        <f t="shared" si="38"/>
        <v>0</v>
      </c>
      <c r="U274" s="129" t="str">
        <f t="shared" si="39"/>
        <v/>
      </c>
      <c r="V274" s="98"/>
      <c r="W274" s="129" t="str">
        <f t="shared" si="40"/>
        <v/>
      </c>
      <c r="X274" s="129"/>
      <c r="Y274" s="132"/>
      <c r="Z274" s="133" t="str">
        <f t="shared" si="41"/>
        <v/>
      </c>
      <c r="AA274" s="133" t="str">
        <f>IFERROR(VLOOKUP($Z274,'Lookup 2024'!$A$2:$R$9,2,FALSE),"")</f>
        <v/>
      </c>
      <c r="AB274" s="133"/>
      <c r="AC274" s="134"/>
      <c r="AD274" s="133" t="str">
        <f>IFERROR(VLOOKUP($Z274,'Lookup 2024'!$A$2:$R$9,7,FALSE),"")</f>
        <v/>
      </c>
      <c r="AE274" s="133"/>
      <c r="AF274" s="133" t="str">
        <f>IFERROR(VLOOKUP($Z274,'Lookup 2024'!$A$2:$R$9,8,FALSE),"")</f>
        <v/>
      </c>
      <c r="AG274" s="133" t="str">
        <f>IFERROR(VLOOKUP($Z274,'Lookup 2024'!$A$2:$R$9,9,FALSE),"")</f>
        <v/>
      </c>
      <c r="AH274" s="133"/>
      <c r="AI274" s="133" t="str">
        <f>IFERROR(VLOOKUP($Z274,'Lookup 2024'!$A$2:$R$9,10,FALSE),"")</f>
        <v/>
      </c>
      <c r="AJ274" s="133" t="str">
        <f>IFERROR(VLOOKUP($Z274,Lookup!$A$1:$P$20,11,FALSE),"")</f>
        <v/>
      </c>
      <c r="AK274" s="133"/>
      <c r="AL274" s="133" t="str">
        <f>IFERROR(VLOOKUP($Z274,Lookup!$A$1:$P$20,13,FALSE),"")</f>
        <v/>
      </c>
      <c r="AM274" s="133" t="str">
        <f>IFERROR(VLOOKUP($Z274,Lookup!$A$1:$P$20,14,FALSE),"")</f>
        <v/>
      </c>
      <c r="AN274" s="133" t="str">
        <f>IFERROR(VLOOKUP($Z274,Lookup!$A$1:$P$20,15,FALSE),"")</f>
        <v/>
      </c>
      <c r="AO274" s="133" t="str">
        <f>IFERROR(VLOOKUP($Z274,Lookup!$A$1:$P$20,16,FALSE),"")</f>
        <v/>
      </c>
      <c r="AP274" s="133" t="str">
        <f>IFERROR(VLOOKUP($Z274,'Lookup 2024'!$A$2:$R$9,17,FALSE),"")</f>
        <v/>
      </c>
      <c r="AQ274" s="129"/>
      <c r="AR274" s="129"/>
      <c r="AS274" s="135"/>
      <c r="AT274" s="135"/>
      <c r="AU274" s="135"/>
      <c r="AV274" s="137"/>
      <c r="AW274" s="135"/>
      <c r="AX274" s="135"/>
      <c r="AY274" s="135"/>
      <c r="AZ274" s="135"/>
      <c r="BA274" s="85"/>
      <c r="BB274" s="85"/>
      <c r="BC274" s="85"/>
      <c r="BD274" s="85"/>
      <c r="BE274" s="85"/>
      <c r="BF274" s="85"/>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row>
    <row r="275" spans="1:78" ht="39.75" customHeight="1">
      <c r="A275" s="126"/>
      <c r="B275" s="128" t="s">
        <v>1979</v>
      </c>
      <c r="C275" s="128" t="s">
        <v>1980</v>
      </c>
      <c r="D275" s="128" t="s">
        <v>1981</v>
      </c>
      <c r="E275" s="129" t="s">
        <v>40</v>
      </c>
      <c r="F275" s="129">
        <v>78002</v>
      </c>
      <c r="G275" s="129" t="s">
        <v>1982</v>
      </c>
      <c r="H275" s="130" t="s">
        <v>1983</v>
      </c>
      <c r="I275" s="129"/>
      <c r="J275" s="131"/>
      <c r="K275" s="129"/>
      <c r="L275" s="94"/>
      <c r="M275" s="94"/>
      <c r="N275" s="94"/>
      <c r="O275" s="94"/>
      <c r="P275" s="94"/>
      <c r="Q275" s="94"/>
      <c r="R275" s="94"/>
      <c r="S275" s="94"/>
      <c r="T275" s="98">
        <f t="shared" si="38"/>
        <v>0</v>
      </c>
      <c r="U275" s="129" t="str">
        <f t="shared" si="39"/>
        <v/>
      </c>
      <c r="V275" s="98"/>
      <c r="W275" s="129" t="str">
        <f t="shared" si="40"/>
        <v/>
      </c>
      <c r="X275" s="94"/>
      <c r="Y275" s="132"/>
      <c r="Z275" s="133" t="str">
        <f t="shared" si="41"/>
        <v/>
      </c>
      <c r="AA275" s="133" t="str">
        <f>IFERROR(VLOOKUP($Z275,'Lookup 2024'!$A$2:$R$9,2,FALSE),"")</f>
        <v/>
      </c>
      <c r="AB275" s="133"/>
      <c r="AC275" s="134"/>
      <c r="AD275" s="133" t="str">
        <f>IFERROR(VLOOKUP($Z275,'Lookup 2024'!$A$2:$R$9,7,FALSE),"")</f>
        <v/>
      </c>
      <c r="AE275" s="133"/>
      <c r="AF275" s="133" t="str">
        <f>IFERROR(VLOOKUP($Z275,'Lookup 2024'!$A$2:$R$9,8,FALSE),"")</f>
        <v/>
      </c>
      <c r="AG275" s="133" t="str">
        <f>IFERROR(VLOOKUP($Z275,'Lookup 2024'!$A$2:$R$9,9,FALSE),"")</f>
        <v/>
      </c>
      <c r="AH275" s="133"/>
      <c r="AI275" s="133" t="str">
        <f>IFERROR(VLOOKUP($Z275,'Lookup 2024'!$A$2:$R$9,10,FALSE),"")</f>
        <v/>
      </c>
      <c r="AJ275" s="133" t="str">
        <f>IFERROR(VLOOKUP($Z275,Lookup!$A$1:$P$20,11,FALSE),"")</f>
        <v/>
      </c>
      <c r="AK275" s="133"/>
      <c r="AL275" s="133" t="str">
        <f>IFERROR(VLOOKUP($Z275,Lookup!$A$1:$P$20,13,FALSE),"")</f>
        <v/>
      </c>
      <c r="AM275" s="133" t="str">
        <f>IFERROR(VLOOKUP($Z275,Lookup!$A$1:$P$20,14,FALSE),"")</f>
        <v/>
      </c>
      <c r="AN275" s="133" t="str">
        <f>IFERROR(VLOOKUP($Z275,Lookup!$A$1:$P$20,15,FALSE),"")</f>
        <v/>
      </c>
      <c r="AO275" s="133" t="str">
        <f>IFERROR(VLOOKUP($Z275,Lookup!$A$1:$P$20,16,FALSE),"")</f>
        <v/>
      </c>
      <c r="AP275" s="133" t="str">
        <f>IFERROR(VLOOKUP($Z275,'Lookup 2024'!$A$2:$R$9,17,FALSE),"")</f>
        <v/>
      </c>
      <c r="AQ275" s="133"/>
      <c r="AR275" s="129"/>
      <c r="AS275" s="135"/>
      <c r="AT275" s="135"/>
      <c r="AU275" s="142">
        <f>P275</f>
        <v>0</v>
      </c>
      <c r="AV275" s="137" t="s">
        <v>1984</v>
      </c>
      <c r="AW275" s="135"/>
      <c r="AX275" s="135"/>
      <c r="AY275" s="135"/>
      <c r="AZ275" s="135"/>
      <c r="BA275" s="85"/>
      <c r="BB275" s="85"/>
      <c r="BC275" s="85"/>
      <c r="BD275" s="85"/>
      <c r="BE275" s="139"/>
      <c r="BF275" s="85"/>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row>
    <row r="276" spans="1:78" ht="39.75" customHeight="1">
      <c r="A276" s="126"/>
      <c r="B276" s="128" t="s">
        <v>1985</v>
      </c>
      <c r="C276" s="128" t="s">
        <v>1986</v>
      </c>
      <c r="D276" s="128" t="s">
        <v>150</v>
      </c>
      <c r="E276" s="129" t="s">
        <v>40</v>
      </c>
      <c r="F276" s="129">
        <v>78861</v>
      </c>
      <c r="G276" s="129" t="s">
        <v>1987</v>
      </c>
      <c r="H276" s="130" t="s">
        <v>1988</v>
      </c>
      <c r="I276" s="129"/>
      <c r="J276" s="131"/>
      <c r="K276" s="131"/>
      <c r="L276" s="94"/>
      <c r="M276" s="94"/>
      <c r="N276" s="94"/>
      <c r="O276" s="94"/>
      <c r="P276" s="94"/>
      <c r="Q276" s="94"/>
      <c r="R276" s="94"/>
      <c r="S276" s="94"/>
      <c r="T276" s="98">
        <f t="shared" si="38"/>
        <v>0</v>
      </c>
      <c r="U276" s="129" t="str">
        <f t="shared" si="39"/>
        <v/>
      </c>
      <c r="V276" s="98"/>
      <c r="W276" s="129" t="str">
        <f t="shared" si="40"/>
        <v/>
      </c>
      <c r="X276" s="129"/>
      <c r="Y276" s="132"/>
      <c r="Z276" s="133" t="str">
        <f t="shared" si="41"/>
        <v/>
      </c>
      <c r="AA276" s="133" t="str">
        <f>IFERROR(VLOOKUP($Z276,'Lookup 2024'!$A$2:$R$9,2,FALSE),"")</f>
        <v/>
      </c>
      <c r="AB276" s="133"/>
      <c r="AC276" s="134"/>
      <c r="AD276" s="133" t="str">
        <f>IFERROR(VLOOKUP($Z276,'Lookup 2024'!$A$2:$R$9,7,FALSE),"")</f>
        <v/>
      </c>
      <c r="AE276" s="133"/>
      <c r="AF276" s="133" t="str">
        <f>IFERROR(VLOOKUP($Z276,'Lookup 2024'!$A$2:$R$9,8,FALSE),"")</f>
        <v/>
      </c>
      <c r="AG276" s="133" t="str">
        <f>IFERROR(VLOOKUP($Z276,'Lookup 2024'!$A$2:$R$9,9,FALSE),"")</f>
        <v/>
      </c>
      <c r="AH276" s="133"/>
      <c r="AI276" s="133" t="str">
        <f>IFERROR(VLOOKUP($Z276,'Lookup 2024'!$A$2:$R$9,10,FALSE),"")</f>
        <v/>
      </c>
      <c r="AJ276" s="133" t="str">
        <f>IFERROR(VLOOKUP($Z276,Lookup!$A$1:$P$20,11,FALSE),"")</f>
        <v/>
      </c>
      <c r="AK276" s="133"/>
      <c r="AL276" s="133" t="str">
        <f>IFERROR(VLOOKUP($Z276,Lookup!$A$1:$P$20,13,FALSE),"")</f>
        <v/>
      </c>
      <c r="AM276" s="133" t="str">
        <f>IFERROR(VLOOKUP($Z276,Lookup!$A$1:$P$20,14,FALSE),"")</f>
        <v/>
      </c>
      <c r="AN276" s="133" t="str">
        <f>IFERROR(VLOOKUP($Z276,Lookup!$A$1:$P$20,15,FALSE),"")</f>
        <v/>
      </c>
      <c r="AO276" s="133" t="str">
        <f>IFERROR(VLOOKUP($Z276,Lookup!$A$1:$P$20,16,FALSE),"")</f>
        <v/>
      </c>
      <c r="AP276" s="133" t="str">
        <f>IFERROR(VLOOKUP($Z276,'Lookup 2024'!$A$2:$R$9,17,FALSE),"")</f>
        <v/>
      </c>
      <c r="AQ276" s="129"/>
      <c r="AR276" s="129"/>
      <c r="AS276" s="135"/>
      <c r="AT276" s="135"/>
      <c r="AU276" s="135"/>
      <c r="AV276" s="137"/>
      <c r="AW276" s="138"/>
      <c r="AX276" s="135"/>
      <c r="AY276" s="135"/>
      <c r="AZ276" s="135"/>
      <c r="BA276" s="135"/>
      <c r="BB276" s="135"/>
      <c r="BC276" s="135"/>
      <c r="BD276" s="135"/>
      <c r="BE276" s="135"/>
      <c r="BF276" s="135"/>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row>
    <row r="277" spans="1:78" ht="39.75" customHeight="1">
      <c r="A277" s="126"/>
      <c r="B277" s="128" t="s">
        <v>1989</v>
      </c>
      <c r="C277" s="128" t="s">
        <v>1990</v>
      </c>
      <c r="D277" s="128" t="s">
        <v>234</v>
      </c>
      <c r="E277" s="129" t="s">
        <v>40</v>
      </c>
      <c r="F277" s="129">
        <v>78132</v>
      </c>
      <c r="G277" s="129"/>
      <c r="H277" s="130"/>
      <c r="I277" s="129" t="s">
        <v>1960</v>
      </c>
      <c r="J277" s="131"/>
      <c r="K277" s="129"/>
      <c r="L277" s="94"/>
      <c r="M277" s="94"/>
      <c r="N277" s="94"/>
      <c r="O277" s="94"/>
      <c r="P277" s="94"/>
      <c r="Q277" s="94"/>
      <c r="R277" s="94"/>
      <c r="S277" s="94"/>
      <c r="T277" s="98">
        <f t="shared" si="38"/>
        <v>0</v>
      </c>
      <c r="U277" s="129" t="str">
        <f t="shared" si="39"/>
        <v/>
      </c>
      <c r="V277" s="98"/>
      <c r="W277" s="129" t="str">
        <f t="shared" si="40"/>
        <v/>
      </c>
      <c r="X277" s="94"/>
      <c r="Y277" s="132"/>
      <c r="Z277" s="133" t="str">
        <f t="shared" si="41"/>
        <v/>
      </c>
      <c r="AA277" s="133" t="str">
        <f>IFERROR(VLOOKUP($Z277,'Lookup 2024'!$A$2:$R$9,2,FALSE),"")</f>
        <v/>
      </c>
      <c r="AB277" s="133"/>
      <c r="AC277" s="134"/>
      <c r="AD277" s="133" t="str">
        <f>IFERROR(VLOOKUP($Z277,'Lookup 2024'!$A$2:$R$9,7,FALSE),"")</f>
        <v/>
      </c>
      <c r="AE277" s="133"/>
      <c r="AF277" s="133" t="str">
        <f>IFERROR(VLOOKUP($Z277,'Lookup 2024'!$A$2:$R$9,8,FALSE),"")</f>
        <v/>
      </c>
      <c r="AG277" s="133" t="str">
        <f>IFERROR(VLOOKUP($Z277,'Lookup 2024'!$A$2:$R$9,9,FALSE),"")</f>
        <v/>
      </c>
      <c r="AH277" s="133"/>
      <c r="AI277" s="133" t="str">
        <f>IFERROR(VLOOKUP($Z277,'Lookup 2024'!$A$2:$R$9,10,FALSE),"")</f>
        <v/>
      </c>
      <c r="AJ277" s="133" t="str">
        <f>IFERROR(VLOOKUP($Z277,Lookup!$A$1:$P$20,11,FALSE),"")</f>
        <v/>
      </c>
      <c r="AK277" s="133"/>
      <c r="AL277" s="133" t="str">
        <f>IFERROR(VLOOKUP($Z277,Lookup!$A$1:$P$20,13,FALSE),"")</f>
        <v/>
      </c>
      <c r="AM277" s="133" t="str">
        <f>IFERROR(VLOOKUP($Z277,Lookup!$A$1:$P$20,14,FALSE),"")</f>
        <v/>
      </c>
      <c r="AN277" s="133" t="str">
        <f>IFERROR(VLOOKUP($Z277,Lookup!$A$1:$P$20,15,FALSE),"")</f>
        <v/>
      </c>
      <c r="AO277" s="133" t="str">
        <f>IFERROR(VLOOKUP($Z277,Lookup!$A$1:$P$20,16,FALSE),"")</f>
        <v/>
      </c>
      <c r="AP277" s="133" t="str">
        <f>IFERROR(VLOOKUP($Z277,'Lookup 2024'!$A$2:$R$9,17,FALSE),"")</f>
        <v/>
      </c>
      <c r="AQ277" s="129"/>
      <c r="AR277" s="129"/>
      <c r="AS277" s="135"/>
      <c r="AT277" s="135"/>
      <c r="AU277" s="142">
        <f t="shared" ref="AU277:AU278" si="43">P277</f>
        <v>0</v>
      </c>
      <c r="AV277" s="137" t="s">
        <v>1004</v>
      </c>
      <c r="AW277" s="133"/>
      <c r="AX277" s="129"/>
      <c r="AY277" s="129"/>
      <c r="AZ277" s="147"/>
      <c r="BA277" s="129"/>
      <c r="BB277" s="129"/>
      <c r="BC277" s="135"/>
      <c r="BD277" s="135"/>
      <c r="BE277" s="135"/>
      <c r="BF277" s="135"/>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row>
    <row r="278" spans="1:78" ht="39.75" customHeight="1">
      <c r="A278" s="126"/>
      <c r="B278" s="128" t="s">
        <v>1991</v>
      </c>
      <c r="C278" s="128" t="s">
        <v>1992</v>
      </c>
      <c r="D278" s="128" t="s">
        <v>301</v>
      </c>
      <c r="E278" s="129" t="s">
        <v>40</v>
      </c>
      <c r="F278" s="129">
        <v>78113</v>
      </c>
      <c r="G278" s="129" t="s">
        <v>1993</v>
      </c>
      <c r="H278" s="130"/>
      <c r="I278" s="129" t="s">
        <v>217</v>
      </c>
      <c r="J278" s="131"/>
      <c r="K278" s="129"/>
      <c r="L278" s="94"/>
      <c r="M278" s="94"/>
      <c r="N278" s="94"/>
      <c r="O278" s="94"/>
      <c r="P278" s="94"/>
      <c r="Q278" s="94"/>
      <c r="R278" s="94"/>
      <c r="S278" s="94"/>
      <c r="T278" s="98">
        <f t="shared" si="38"/>
        <v>0</v>
      </c>
      <c r="U278" s="129" t="str">
        <f t="shared" si="39"/>
        <v/>
      </c>
      <c r="V278" s="98"/>
      <c r="W278" s="129" t="str">
        <f t="shared" si="40"/>
        <v/>
      </c>
      <c r="X278" s="94"/>
      <c r="Y278" s="132"/>
      <c r="Z278" s="133" t="str">
        <f t="shared" si="41"/>
        <v/>
      </c>
      <c r="AA278" s="133" t="str">
        <f>IFERROR(VLOOKUP($Z278,'Lookup 2024'!$A$2:$R$9,2,FALSE),"")</f>
        <v/>
      </c>
      <c r="AB278" s="133"/>
      <c r="AC278" s="134"/>
      <c r="AD278" s="133" t="str">
        <f>IFERROR(VLOOKUP($Z278,'Lookup 2024'!$A$2:$R$9,7,FALSE),"")</f>
        <v/>
      </c>
      <c r="AE278" s="133"/>
      <c r="AF278" s="133" t="str">
        <f>IFERROR(VLOOKUP($Z278,'Lookup 2024'!$A$2:$R$9,8,FALSE),"")</f>
        <v/>
      </c>
      <c r="AG278" s="133" t="str">
        <f>IFERROR(VLOOKUP($Z278,'Lookup 2024'!$A$2:$R$9,9,FALSE),"")</f>
        <v/>
      </c>
      <c r="AH278" s="133"/>
      <c r="AI278" s="133" t="str">
        <f>IFERROR(VLOOKUP($Z278,'Lookup 2024'!$A$2:$R$9,10,FALSE),"")</f>
        <v/>
      </c>
      <c r="AJ278" s="133" t="str">
        <f>IFERROR(VLOOKUP($Z278,Lookup!$A$1:$P$20,11,FALSE),"")</f>
        <v/>
      </c>
      <c r="AK278" s="133"/>
      <c r="AL278" s="133" t="str">
        <f>IFERROR(VLOOKUP($Z278,Lookup!$A$1:$P$20,13,FALSE),"")</f>
        <v/>
      </c>
      <c r="AM278" s="133" t="str">
        <f>IFERROR(VLOOKUP($Z278,Lookup!$A$1:$P$20,14,FALSE),"")</f>
        <v/>
      </c>
      <c r="AN278" s="133" t="str">
        <f>IFERROR(VLOOKUP($Z278,Lookup!$A$1:$P$20,15,FALSE),"")</f>
        <v/>
      </c>
      <c r="AO278" s="133" t="str">
        <f>IFERROR(VLOOKUP($Z278,Lookup!$A$1:$P$20,16,FALSE),"")</f>
        <v/>
      </c>
      <c r="AP278" s="133" t="str">
        <f>IFERROR(VLOOKUP($Z278,'Lookup 2024'!$A$2:$R$9,17,FALSE),"")</f>
        <v/>
      </c>
      <c r="AQ278" s="129"/>
      <c r="AR278" s="129"/>
      <c r="AS278" s="135"/>
      <c r="AT278" s="135"/>
      <c r="AU278" s="142">
        <f t="shared" si="43"/>
        <v>0</v>
      </c>
      <c r="AV278" s="137" t="s">
        <v>1014</v>
      </c>
      <c r="AW278" s="138"/>
      <c r="AX278" s="135"/>
      <c r="AY278" s="135"/>
      <c r="AZ278" s="135"/>
      <c r="BA278" s="135"/>
      <c r="BB278" s="135"/>
      <c r="BC278" s="135"/>
      <c r="BD278" s="135"/>
      <c r="BE278" s="135"/>
      <c r="BF278" s="135"/>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row>
    <row r="279" spans="1:78" ht="39" customHeight="1">
      <c r="A279" s="126"/>
      <c r="B279" s="128" t="s">
        <v>1994</v>
      </c>
      <c r="C279" s="128" t="s">
        <v>1995</v>
      </c>
      <c r="D279" s="128" t="s">
        <v>144</v>
      </c>
      <c r="E279" s="129" t="s">
        <v>40</v>
      </c>
      <c r="F279" s="129">
        <v>76205</v>
      </c>
      <c r="G279" s="129"/>
      <c r="H279" s="130" t="s">
        <v>1996</v>
      </c>
      <c r="I279" s="129" t="s">
        <v>1997</v>
      </c>
      <c r="J279" s="131"/>
      <c r="K279" s="129"/>
      <c r="L279" s="94"/>
      <c r="M279" s="94"/>
      <c r="N279" s="94"/>
      <c r="O279" s="94"/>
      <c r="P279" s="94"/>
      <c r="Q279" s="94"/>
      <c r="R279" s="94"/>
      <c r="S279" s="94"/>
      <c r="T279" s="98">
        <f t="shared" si="38"/>
        <v>0</v>
      </c>
      <c r="U279" s="129" t="str">
        <f t="shared" si="39"/>
        <v/>
      </c>
      <c r="V279" s="98"/>
      <c r="W279" s="129" t="str">
        <f t="shared" si="40"/>
        <v/>
      </c>
      <c r="X279" s="129"/>
      <c r="Y279" s="132"/>
      <c r="Z279" s="133" t="str">
        <f t="shared" si="41"/>
        <v/>
      </c>
      <c r="AA279" s="133" t="str">
        <f>IFERROR(VLOOKUP($Z279,'Lookup 2024'!$A$2:$R$9,2,FALSE),"")</f>
        <v/>
      </c>
      <c r="AB279" s="133"/>
      <c r="AC279" s="134"/>
      <c r="AD279" s="133" t="str">
        <f>IFERROR(VLOOKUP($Z279,'Lookup 2024'!$A$2:$R$9,7,FALSE),"")</f>
        <v/>
      </c>
      <c r="AE279" s="133"/>
      <c r="AF279" s="133" t="str">
        <f>IFERROR(VLOOKUP($Z279,'Lookup 2024'!$A$2:$R$9,8,FALSE),"")</f>
        <v/>
      </c>
      <c r="AG279" s="133" t="str">
        <f>IFERROR(VLOOKUP($Z279,'Lookup 2024'!$A$2:$R$9,9,FALSE),"")</f>
        <v/>
      </c>
      <c r="AH279" s="133"/>
      <c r="AI279" s="133" t="str">
        <f>IFERROR(VLOOKUP($Z279,'Lookup 2024'!$A$2:$R$9,10,FALSE),"")</f>
        <v/>
      </c>
      <c r="AJ279" s="133" t="str">
        <f>IFERROR(VLOOKUP($Z279,Lookup!$A$1:$P$20,11,FALSE),"")</f>
        <v/>
      </c>
      <c r="AK279" s="133"/>
      <c r="AL279" s="133" t="str">
        <f>IFERROR(VLOOKUP($Z279,Lookup!$A$1:$P$20,13,FALSE),"")</f>
        <v/>
      </c>
      <c r="AM279" s="133" t="str">
        <f>IFERROR(VLOOKUP($Z279,Lookup!$A$1:$P$20,14,FALSE),"")</f>
        <v/>
      </c>
      <c r="AN279" s="133" t="str">
        <f>IFERROR(VLOOKUP($Z279,Lookup!$A$1:$P$20,15,FALSE),"")</f>
        <v/>
      </c>
      <c r="AO279" s="133" t="str">
        <f>IFERROR(VLOOKUP($Z279,Lookup!$A$1:$P$20,16,FALSE),"")</f>
        <v/>
      </c>
      <c r="AP279" s="133" t="str">
        <f>IFERROR(VLOOKUP($Z279,'Lookup 2024'!$A$2:$R$9,17,FALSE),"")</f>
        <v/>
      </c>
      <c r="AQ279" s="129"/>
      <c r="AR279" s="129"/>
      <c r="AS279" s="135"/>
      <c r="AT279" s="135"/>
      <c r="AU279" s="135"/>
      <c r="AV279" s="137"/>
      <c r="AW279" s="138"/>
      <c r="AX279" s="135"/>
      <c r="AY279" s="135"/>
      <c r="AZ279" s="135"/>
      <c r="BA279" s="135"/>
      <c r="BB279" s="135"/>
      <c r="BC279" s="135"/>
      <c r="BD279" s="135"/>
      <c r="BE279" s="135"/>
      <c r="BF279" s="135"/>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row>
    <row r="280" spans="1:78" ht="39.75" customHeight="1">
      <c r="A280" s="126"/>
      <c r="B280" s="128" t="s">
        <v>1998</v>
      </c>
      <c r="C280" s="128" t="s">
        <v>1999</v>
      </c>
      <c r="D280" s="128" t="s">
        <v>245</v>
      </c>
      <c r="E280" s="129" t="s">
        <v>40</v>
      </c>
      <c r="F280" s="129">
        <v>78026</v>
      </c>
      <c r="G280" s="129" t="s">
        <v>2000</v>
      </c>
      <c r="H280" s="172" t="s">
        <v>2001</v>
      </c>
      <c r="I280" s="129" t="s">
        <v>25</v>
      </c>
      <c r="J280" s="131"/>
      <c r="K280" s="129"/>
      <c r="L280" s="94"/>
      <c r="M280" s="94"/>
      <c r="N280" s="94"/>
      <c r="O280" s="94"/>
      <c r="P280" s="94"/>
      <c r="Q280" s="94"/>
      <c r="R280" s="94"/>
      <c r="S280" s="94"/>
      <c r="T280" s="98">
        <f t="shared" si="38"/>
        <v>0</v>
      </c>
      <c r="U280" s="129" t="str">
        <f t="shared" si="39"/>
        <v/>
      </c>
      <c r="V280" s="98"/>
      <c r="W280" s="129" t="str">
        <f t="shared" si="40"/>
        <v/>
      </c>
      <c r="X280" s="94"/>
      <c r="Y280" s="132"/>
      <c r="Z280" s="133" t="str">
        <f t="shared" si="41"/>
        <v/>
      </c>
      <c r="AA280" s="133" t="str">
        <f>IFERROR(VLOOKUP($Z280,'Lookup 2024'!$A$2:$R$9,2,FALSE),"")</f>
        <v/>
      </c>
      <c r="AB280" s="133"/>
      <c r="AC280" s="133"/>
      <c r="AD280" s="133" t="str">
        <f>IFERROR(VLOOKUP($Z280,'Lookup 2024'!$A$2:$R$9,7,FALSE),"")</f>
        <v/>
      </c>
      <c r="AE280" s="133"/>
      <c r="AF280" s="133" t="str">
        <f>IFERROR(VLOOKUP($Z280,'Lookup 2024'!$A$2:$R$9,8,FALSE),"")</f>
        <v/>
      </c>
      <c r="AG280" s="133" t="str">
        <f>IFERROR(VLOOKUP($Z280,'Lookup 2024'!$A$2:$R$9,9,FALSE),"")</f>
        <v/>
      </c>
      <c r="AH280" s="133"/>
      <c r="AI280" s="133" t="str">
        <f>IFERROR(VLOOKUP($Z280,'Lookup 2024'!$A$2:$R$9,10,FALSE),"")</f>
        <v/>
      </c>
      <c r="AJ280" s="133" t="str">
        <f>IFERROR(VLOOKUP($Z280,Lookup!$A$1:$P$20,11,FALSE),"")</f>
        <v/>
      </c>
      <c r="AK280" s="133"/>
      <c r="AL280" s="133" t="str">
        <f>IFERROR(VLOOKUP($Z280,Lookup!$A$1:$P$20,13,FALSE),"")</f>
        <v/>
      </c>
      <c r="AM280" s="133" t="str">
        <f>IFERROR(VLOOKUP($Z280,Lookup!$A$1:$P$20,14,FALSE),"")</f>
        <v/>
      </c>
      <c r="AN280" s="133" t="str">
        <f>IFERROR(VLOOKUP($Z280,Lookup!$A$1:$P$20,15,FALSE),"")</f>
        <v/>
      </c>
      <c r="AO280" s="133" t="str">
        <f>IFERROR(VLOOKUP($Z280,Lookup!$A$1:$P$20,16,FALSE),"")</f>
        <v/>
      </c>
      <c r="AP280" s="133" t="str">
        <f>IFERROR(VLOOKUP($Z280,'Lookup 2024'!$A$2:$R$9,17,FALSE),"")</f>
        <v/>
      </c>
      <c r="AQ280" s="129"/>
      <c r="AR280" s="129"/>
      <c r="AS280" s="135"/>
      <c r="AT280" s="135"/>
      <c r="AU280" s="142">
        <f t="shared" ref="AU280:AU281" si="44">P280</f>
        <v>0</v>
      </c>
      <c r="AV280" s="137" t="s">
        <v>982</v>
      </c>
      <c r="AW280" s="138"/>
      <c r="AX280" s="135"/>
      <c r="AY280" s="135"/>
      <c r="AZ280" s="135"/>
      <c r="BA280" s="135"/>
      <c r="BB280" s="135"/>
      <c r="BC280" s="135"/>
      <c r="BD280" s="135"/>
      <c r="BE280" s="135"/>
      <c r="BF280" s="135"/>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row>
    <row r="281" spans="1:78" ht="39.75" customHeight="1">
      <c r="A281" s="126"/>
      <c r="B281" s="128" t="s">
        <v>2002</v>
      </c>
      <c r="C281" s="128" t="s">
        <v>2003</v>
      </c>
      <c r="D281" s="128" t="s">
        <v>37</v>
      </c>
      <c r="E281" s="129" t="s">
        <v>40</v>
      </c>
      <c r="F281" s="129">
        <v>78217</v>
      </c>
      <c r="G281" s="129" t="s">
        <v>2004</v>
      </c>
      <c r="H281" s="130" t="s">
        <v>2005</v>
      </c>
      <c r="I281" s="129" t="s">
        <v>996</v>
      </c>
      <c r="J281" s="131"/>
      <c r="K281" s="129"/>
      <c r="L281" s="94"/>
      <c r="M281" s="94"/>
      <c r="N281" s="94"/>
      <c r="O281" s="94"/>
      <c r="P281" s="94"/>
      <c r="Q281" s="94"/>
      <c r="R281" s="94"/>
      <c r="S281" s="94"/>
      <c r="T281" s="98">
        <f t="shared" si="38"/>
        <v>0</v>
      </c>
      <c r="U281" s="129" t="str">
        <f t="shared" si="39"/>
        <v/>
      </c>
      <c r="V281" s="98"/>
      <c r="W281" s="129" t="str">
        <f t="shared" si="40"/>
        <v/>
      </c>
      <c r="X281" s="94"/>
      <c r="Y281" s="132"/>
      <c r="Z281" s="133" t="str">
        <f t="shared" si="41"/>
        <v/>
      </c>
      <c r="AA281" s="133" t="str">
        <f>IFERROR(VLOOKUP($Z281,'Lookup 2024'!$A$2:$R$9,2,FALSE),"")</f>
        <v/>
      </c>
      <c r="AB281" s="133"/>
      <c r="AC281" s="134"/>
      <c r="AD281" s="133" t="str">
        <f>IFERROR(VLOOKUP($Z281,'Lookup 2024'!$A$2:$R$9,7,FALSE),"")</f>
        <v/>
      </c>
      <c r="AE281" s="133"/>
      <c r="AF281" s="133" t="str">
        <f>IFERROR(VLOOKUP($Z281,'Lookup 2024'!$A$2:$R$9,8,FALSE),"")</f>
        <v/>
      </c>
      <c r="AG281" s="133" t="str">
        <f>IFERROR(VLOOKUP($Z281,'Lookup 2024'!$A$2:$R$9,9,FALSE),"")</f>
        <v/>
      </c>
      <c r="AH281" s="133"/>
      <c r="AI281" s="133" t="str">
        <f>IFERROR(VLOOKUP($Z281,'Lookup 2024'!$A$2:$R$9,10,FALSE),"")</f>
        <v/>
      </c>
      <c r="AJ281" s="133" t="str">
        <f>IFERROR(VLOOKUP($Z281,Lookup!$A$1:$P$20,11,FALSE),"")</f>
        <v/>
      </c>
      <c r="AK281" s="133"/>
      <c r="AL281" s="133" t="str">
        <f>IFERROR(VLOOKUP($Z281,Lookup!$A$1:$P$20,13,FALSE),"")</f>
        <v/>
      </c>
      <c r="AM281" s="133" t="str">
        <f>IFERROR(VLOOKUP($Z281,Lookup!$A$1:$P$20,14,FALSE),"")</f>
        <v/>
      </c>
      <c r="AN281" s="133" t="str">
        <f>IFERROR(VLOOKUP($Z281,Lookup!$A$1:$P$20,15,FALSE),"")</f>
        <v/>
      </c>
      <c r="AO281" s="133" t="str">
        <f>IFERROR(VLOOKUP($Z281,Lookup!$A$1:$P$20,16,FALSE),"")</f>
        <v/>
      </c>
      <c r="AP281" s="133" t="str">
        <f>IFERROR(VLOOKUP($Z281,'Lookup 2024'!$A$2:$R$9,17,FALSE),"")</f>
        <v/>
      </c>
      <c r="AQ281" s="129"/>
      <c r="AR281" s="129"/>
      <c r="AS281" s="135"/>
      <c r="AT281" s="135"/>
      <c r="AU281" s="142">
        <f t="shared" si="44"/>
        <v>0</v>
      </c>
      <c r="AV281" s="137" t="s">
        <v>997</v>
      </c>
      <c r="AW281" s="138"/>
      <c r="AX281" s="135"/>
      <c r="AY281" s="135"/>
      <c r="AZ281" s="135"/>
      <c r="BA281" s="135"/>
      <c r="BB281" s="135"/>
      <c r="BC281" s="135"/>
      <c r="BD281" s="135"/>
      <c r="BE281" s="135">
        <v>2</v>
      </c>
      <c r="BF281" s="135"/>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row>
    <row r="282" spans="1:78" ht="39.75" customHeight="1">
      <c r="A282" s="126"/>
      <c r="B282" s="128" t="s">
        <v>2006</v>
      </c>
      <c r="C282" s="128" t="s">
        <v>2007</v>
      </c>
      <c r="D282" s="128" t="s">
        <v>37</v>
      </c>
      <c r="E282" s="129" t="s">
        <v>40</v>
      </c>
      <c r="F282" s="129">
        <v>78222</v>
      </c>
      <c r="G282" s="129" t="s">
        <v>2008</v>
      </c>
      <c r="H282" s="130" t="s">
        <v>2009</v>
      </c>
      <c r="I282" s="129" t="s">
        <v>1003</v>
      </c>
      <c r="J282" s="131"/>
      <c r="K282" s="129"/>
      <c r="L282" s="94"/>
      <c r="M282" s="94"/>
      <c r="N282" s="94"/>
      <c r="O282" s="94"/>
      <c r="P282" s="94"/>
      <c r="Q282" s="94"/>
      <c r="R282" s="94"/>
      <c r="S282" s="94"/>
      <c r="T282" s="98">
        <f t="shared" si="38"/>
        <v>0</v>
      </c>
      <c r="U282" s="129" t="str">
        <f t="shared" si="39"/>
        <v/>
      </c>
      <c r="V282" s="98"/>
      <c r="W282" s="129" t="str">
        <f t="shared" si="40"/>
        <v/>
      </c>
      <c r="X282" s="129"/>
      <c r="Y282" s="132"/>
      <c r="Z282" s="133" t="str">
        <f t="shared" si="41"/>
        <v/>
      </c>
      <c r="AA282" s="133" t="str">
        <f>IFERROR(VLOOKUP($Z282,'Lookup 2024'!$A$2:$R$9,2,FALSE),"")</f>
        <v/>
      </c>
      <c r="AB282" s="133"/>
      <c r="AC282" s="134"/>
      <c r="AD282" s="133" t="str">
        <f>IFERROR(VLOOKUP($Z282,'Lookup 2024'!$A$2:$R$9,7,FALSE),"")</f>
        <v/>
      </c>
      <c r="AE282" s="133"/>
      <c r="AF282" s="133" t="str">
        <f>IFERROR(VLOOKUP($Z282,'Lookup 2024'!$A$2:$R$9,8,FALSE),"")</f>
        <v/>
      </c>
      <c r="AG282" s="133" t="str">
        <f>IFERROR(VLOOKUP($Z282,'Lookup 2024'!$A$2:$R$9,9,FALSE),"")</f>
        <v/>
      </c>
      <c r="AH282" s="133"/>
      <c r="AI282" s="133" t="str">
        <f>IFERROR(VLOOKUP($Z282,'Lookup 2024'!$A$2:$R$9,10,FALSE),"")</f>
        <v/>
      </c>
      <c r="AJ282" s="133" t="str">
        <f>IFERROR(VLOOKUP($Z282,Lookup!$A$1:$P$20,11,FALSE),"")</f>
        <v/>
      </c>
      <c r="AK282" s="133"/>
      <c r="AL282" s="133" t="str">
        <f>IFERROR(VLOOKUP($Z282,Lookup!$A$1:$P$20,13,FALSE),"")</f>
        <v/>
      </c>
      <c r="AM282" s="133" t="str">
        <f>IFERROR(VLOOKUP($Z282,Lookup!$A$1:$P$20,14,FALSE),"")</f>
        <v/>
      </c>
      <c r="AN282" s="133" t="str">
        <f>IFERROR(VLOOKUP($Z282,Lookup!$A$1:$P$20,15,FALSE),"")</f>
        <v/>
      </c>
      <c r="AO282" s="133" t="str">
        <f>IFERROR(VLOOKUP($Z282,Lookup!$A$1:$P$20,16,FALSE),"")</f>
        <v/>
      </c>
      <c r="AP282" s="133" t="str">
        <f>IFERROR(VLOOKUP($Z282,'Lookup 2024'!$A$2:$R$9,17,FALSE),"")</f>
        <v/>
      </c>
      <c r="AQ282" s="129"/>
      <c r="AR282" s="129"/>
      <c r="AS282" s="135"/>
      <c r="AT282" s="135"/>
      <c r="AU282" s="135"/>
      <c r="AV282" s="137"/>
      <c r="AW282" s="138"/>
      <c r="AX282" s="135"/>
      <c r="AY282" s="135"/>
      <c r="AZ282" s="135"/>
      <c r="BA282" s="135"/>
      <c r="BB282" s="135"/>
      <c r="BC282" s="135"/>
      <c r="BD282" s="135"/>
      <c r="BE282" s="135"/>
      <c r="BF282" s="135"/>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row>
    <row r="283" spans="1:78" ht="18" customHeight="1">
      <c r="A283" s="126"/>
      <c r="B283" s="128" t="s">
        <v>2010</v>
      </c>
      <c r="C283" s="128" t="s">
        <v>1035</v>
      </c>
      <c r="D283" s="128" t="s">
        <v>37</v>
      </c>
      <c r="E283" s="129" t="s">
        <v>40</v>
      </c>
      <c r="F283" s="129">
        <v>78216</v>
      </c>
      <c r="G283" s="129" t="s">
        <v>2011</v>
      </c>
      <c r="H283" s="130" t="s">
        <v>2012</v>
      </c>
      <c r="I283" s="129" t="s">
        <v>1038</v>
      </c>
      <c r="J283" s="131"/>
      <c r="K283" s="129"/>
      <c r="L283" s="94"/>
      <c r="M283" s="94"/>
      <c r="N283" s="94"/>
      <c r="O283" s="94"/>
      <c r="P283" s="94"/>
      <c r="Q283" s="94"/>
      <c r="R283" s="94"/>
      <c r="S283" s="94"/>
      <c r="T283" s="98">
        <f t="shared" si="38"/>
        <v>0</v>
      </c>
      <c r="U283" s="129" t="str">
        <f t="shared" si="39"/>
        <v/>
      </c>
      <c r="V283" s="98"/>
      <c r="W283" s="129" t="str">
        <f t="shared" si="40"/>
        <v/>
      </c>
      <c r="X283" s="94"/>
      <c r="Y283" s="132"/>
      <c r="Z283" s="133" t="str">
        <f t="shared" si="41"/>
        <v/>
      </c>
      <c r="AA283" s="133" t="str">
        <f>IFERROR(VLOOKUP($Z283,'Lookup 2024'!$A$2:$R$9,2,FALSE),"")</f>
        <v/>
      </c>
      <c r="AB283" s="133"/>
      <c r="AC283" s="133"/>
      <c r="AD283" s="133" t="str">
        <f>IFERROR(VLOOKUP($Z283,'Lookup 2024'!$A$2:$R$9,7,FALSE),"")</f>
        <v/>
      </c>
      <c r="AE283" s="133"/>
      <c r="AF283" s="133" t="str">
        <f>IFERROR(VLOOKUP($Z283,'Lookup 2024'!$A$2:$R$9,8,FALSE),"")</f>
        <v/>
      </c>
      <c r="AG283" s="133" t="str">
        <f>IFERROR(VLOOKUP($Z283,'Lookup 2024'!$A$2:$R$9,9,FALSE),"")</f>
        <v/>
      </c>
      <c r="AH283" s="133"/>
      <c r="AI283" s="133" t="str">
        <f>IFERROR(VLOOKUP($Z283,'Lookup 2024'!$A$2:$R$9,10,FALSE),"")</f>
        <v/>
      </c>
      <c r="AJ283" s="133" t="str">
        <f>IFERROR(VLOOKUP($Z283,Lookup!$A$1:$P$20,11,FALSE),"")</f>
        <v/>
      </c>
      <c r="AK283" s="133"/>
      <c r="AL283" s="133" t="str">
        <f>IFERROR(VLOOKUP($Z283,Lookup!$A$1:$P$20,13,FALSE),"")</f>
        <v/>
      </c>
      <c r="AM283" s="133" t="str">
        <f>IFERROR(VLOOKUP($Z283,Lookup!$A$1:$P$20,14,FALSE),"")</f>
        <v/>
      </c>
      <c r="AN283" s="133" t="str">
        <f>IFERROR(VLOOKUP($Z283,Lookup!$A$1:$P$20,15,FALSE),"")</f>
        <v/>
      </c>
      <c r="AO283" s="133" t="str">
        <f>IFERROR(VLOOKUP($Z283,Lookup!$A$1:$P$20,16,FALSE),"")</f>
        <v/>
      </c>
      <c r="AP283" s="133" t="str">
        <f>IFERROR(VLOOKUP($Z283,'Lookup 2024'!$A$2:$R$9,17,FALSE),"")</f>
        <v/>
      </c>
      <c r="AQ283" s="129"/>
      <c r="AR283" s="129"/>
      <c r="AS283" s="135"/>
      <c r="AT283" s="135"/>
      <c r="AU283" s="142">
        <f t="shared" ref="AU283:AU284" si="45">P283</f>
        <v>0</v>
      </c>
      <c r="AV283" s="137" t="s">
        <v>1040</v>
      </c>
      <c r="AW283" s="138"/>
      <c r="AX283" s="135"/>
      <c r="AY283" s="135"/>
      <c r="AZ283" s="135"/>
      <c r="BA283" s="135"/>
      <c r="BB283" s="135"/>
      <c r="BC283" s="135"/>
      <c r="BD283" s="135"/>
      <c r="BE283" s="135"/>
      <c r="BF283" s="135"/>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row>
    <row r="284" spans="1:78" ht="39.75" customHeight="1">
      <c r="A284" s="126"/>
      <c r="B284" s="128" t="s">
        <v>2013</v>
      </c>
      <c r="C284" s="128" t="s">
        <v>2014</v>
      </c>
      <c r="D284" s="128" t="s">
        <v>37</v>
      </c>
      <c r="E284" s="129" t="s">
        <v>40</v>
      </c>
      <c r="F284" s="129">
        <v>78245</v>
      </c>
      <c r="G284" s="129" t="s">
        <v>2015</v>
      </c>
      <c r="H284" s="130" t="s">
        <v>2016</v>
      </c>
      <c r="I284" s="129" t="s">
        <v>1444</v>
      </c>
      <c r="J284" s="131"/>
      <c r="K284" s="129"/>
      <c r="L284" s="94"/>
      <c r="M284" s="94"/>
      <c r="N284" s="94"/>
      <c r="O284" s="94"/>
      <c r="P284" s="94"/>
      <c r="Q284" s="94"/>
      <c r="R284" s="94"/>
      <c r="S284" s="94"/>
      <c r="T284" s="98">
        <f t="shared" si="38"/>
        <v>0</v>
      </c>
      <c r="U284" s="129" t="str">
        <f t="shared" si="39"/>
        <v/>
      </c>
      <c r="V284" s="98"/>
      <c r="W284" s="129" t="str">
        <f t="shared" si="40"/>
        <v/>
      </c>
      <c r="X284" s="94"/>
      <c r="Y284" s="132"/>
      <c r="Z284" s="133" t="str">
        <f t="shared" si="41"/>
        <v/>
      </c>
      <c r="AA284" s="133" t="str">
        <f>IFERROR(VLOOKUP($Z284,'Lookup 2024'!$A$2:$R$9,2,FALSE),"")</f>
        <v/>
      </c>
      <c r="AB284" s="133"/>
      <c r="AC284" s="134"/>
      <c r="AD284" s="133" t="str">
        <f>IFERROR(VLOOKUP($Z284,'Lookup 2024'!$A$2:$R$9,7,FALSE),"")</f>
        <v/>
      </c>
      <c r="AE284" s="133"/>
      <c r="AF284" s="133" t="str">
        <f>IFERROR(VLOOKUP($Z284,'Lookup 2024'!$A$2:$R$9,8,FALSE),"")</f>
        <v/>
      </c>
      <c r="AG284" s="133" t="str">
        <f>IFERROR(VLOOKUP($Z284,'Lookup 2024'!$A$2:$R$9,9,FALSE),"")</f>
        <v/>
      </c>
      <c r="AH284" s="133"/>
      <c r="AI284" s="133" t="str">
        <f>IFERROR(VLOOKUP($Z284,'Lookup 2024'!$A$2:$R$9,10,FALSE),"")</f>
        <v/>
      </c>
      <c r="AJ284" s="133" t="str">
        <f>IFERROR(VLOOKUP($Z284,Lookup!$A$1:$P$20,11,FALSE),"")</f>
        <v/>
      </c>
      <c r="AK284" s="133"/>
      <c r="AL284" s="133" t="str">
        <f>IFERROR(VLOOKUP($Z284,Lookup!$A$1:$P$20,13,FALSE),"")</f>
        <v/>
      </c>
      <c r="AM284" s="133" t="str">
        <f>IFERROR(VLOOKUP($Z284,Lookup!$A$1:$P$20,14,FALSE),"")</f>
        <v/>
      </c>
      <c r="AN284" s="133" t="str">
        <f>IFERROR(VLOOKUP($Z284,Lookup!$A$1:$P$20,15,FALSE),"")</f>
        <v/>
      </c>
      <c r="AO284" s="133" t="str">
        <f>IFERROR(VLOOKUP($Z284,Lookup!$A$1:$P$20,16,FALSE),"")</f>
        <v/>
      </c>
      <c r="AP284" s="133" t="str">
        <f>IFERROR(VLOOKUP($Z284,'Lookup 2024'!$A$2:$R$9,17,FALSE),"")</f>
        <v/>
      </c>
      <c r="AQ284" s="129"/>
      <c r="AR284" s="129"/>
      <c r="AS284" s="135"/>
      <c r="AT284" s="135"/>
      <c r="AU284" s="142">
        <f t="shared" si="45"/>
        <v>0</v>
      </c>
      <c r="AV284" s="137" t="s">
        <v>1004</v>
      </c>
      <c r="AW284" s="138"/>
      <c r="AX284" s="135"/>
      <c r="AY284" s="135"/>
      <c r="AZ284" s="135"/>
      <c r="BA284" s="135"/>
      <c r="BB284" s="135"/>
      <c r="BC284" s="135"/>
      <c r="BD284" s="135"/>
      <c r="BE284" s="147"/>
      <c r="BF284" s="135"/>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row>
    <row r="285" spans="1:78" ht="39.75" customHeight="1">
      <c r="A285" s="126"/>
      <c r="B285" s="128" t="s">
        <v>2017</v>
      </c>
      <c r="C285" s="128" t="s">
        <v>2018</v>
      </c>
      <c r="D285" s="128" t="s">
        <v>2019</v>
      </c>
      <c r="E285" s="129" t="s">
        <v>40</v>
      </c>
      <c r="F285" s="129">
        <v>76020</v>
      </c>
      <c r="G285" s="129"/>
      <c r="H285" s="130"/>
      <c r="I285" s="129"/>
      <c r="J285" s="131"/>
      <c r="K285" s="129"/>
      <c r="L285" s="94"/>
      <c r="M285" s="94"/>
      <c r="N285" s="145"/>
      <c r="O285" s="94"/>
      <c r="P285" s="94"/>
      <c r="Q285" s="94"/>
      <c r="R285" s="94"/>
      <c r="S285" s="94"/>
      <c r="T285" s="98">
        <f t="shared" si="38"/>
        <v>0</v>
      </c>
      <c r="U285" s="129" t="str">
        <f t="shared" si="39"/>
        <v/>
      </c>
      <c r="V285" s="98"/>
      <c r="W285" s="129" t="str">
        <f t="shared" si="40"/>
        <v/>
      </c>
      <c r="X285" s="129"/>
      <c r="Y285" s="132"/>
      <c r="Z285" s="133" t="str">
        <f t="shared" si="41"/>
        <v/>
      </c>
      <c r="AA285" s="133" t="str">
        <f>IFERROR(VLOOKUP($Z285,'Lookup 2024'!$A$2:$R$9,2,FALSE),"")</f>
        <v/>
      </c>
      <c r="AB285" s="133"/>
      <c r="AC285" s="134"/>
      <c r="AD285" s="133" t="str">
        <f>IFERROR(VLOOKUP($Z285,'Lookup 2024'!$A$2:$R$9,7,FALSE),"")</f>
        <v/>
      </c>
      <c r="AE285" s="133"/>
      <c r="AF285" s="133" t="str">
        <f>IFERROR(VLOOKUP($Z285,'Lookup 2024'!$A$2:$R$9,8,FALSE),"")</f>
        <v/>
      </c>
      <c r="AG285" s="133" t="str">
        <f>IFERROR(VLOOKUP($Z285,'Lookup 2024'!$A$2:$R$9,9,FALSE),"")</f>
        <v/>
      </c>
      <c r="AH285" s="133"/>
      <c r="AI285" s="133" t="str">
        <f>IFERROR(VLOOKUP($Z285,'Lookup 2024'!$A$2:$R$9,10,FALSE),"")</f>
        <v/>
      </c>
      <c r="AJ285" s="133" t="str">
        <f>IFERROR(VLOOKUP($Z285,Lookup!$A$1:$P$20,11,FALSE),"")</f>
        <v/>
      </c>
      <c r="AK285" s="133"/>
      <c r="AL285" s="133" t="str">
        <f>IFERROR(VLOOKUP($Z285,Lookup!$A$1:$P$20,13,FALSE),"")</f>
        <v/>
      </c>
      <c r="AM285" s="133" t="str">
        <f>IFERROR(VLOOKUP($Z285,Lookup!$A$1:$P$20,14,FALSE),"")</f>
        <v/>
      </c>
      <c r="AN285" s="133" t="str">
        <f>IFERROR(VLOOKUP($Z285,Lookup!$A$1:$P$20,15,FALSE),"")</f>
        <v/>
      </c>
      <c r="AO285" s="133" t="str">
        <f>IFERROR(VLOOKUP($Z285,Lookup!$A$1:$P$20,16,FALSE),"")</f>
        <v/>
      </c>
      <c r="AP285" s="133" t="str">
        <f>IFERROR(VLOOKUP($Z285,'Lookup 2024'!$A$2:$R$9,17,FALSE),"")</f>
        <v/>
      </c>
      <c r="AQ285" s="129"/>
      <c r="AR285" s="129"/>
      <c r="AS285" s="135"/>
      <c r="AT285" s="135"/>
      <c r="AU285" s="135"/>
      <c r="AV285" s="137"/>
      <c r="AW285" s="138"/>
      <c r="AX285" s="135"/>
      <c r="AY285" s="135"/>
      <c r="AZ285" s="135"/>
      <c r="BA285" s="135"/>
      <c r="BB285" s="135"/>
      <c r="BC285" s="135"/>
      <c r="BD285" s="135"/>
      <c r="BE285" s="135"/>
      <c r="BF285" s="135"/>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row>
    <row r="286" spans="1:78" ht="39.75" customHeight="1">
      <c r="A286" s="126"/>
      <c r="B286" s="128" t="s">
        <v>2020</v>
      </c>
      <c r="C286" s="128" t="s">
        <v>2021</v>
      </c>
      <c r="D286" s="128" t="s">
        <v>1441</v>
      </c>
      <c r="E286" s="129" t="s">
        <v>40</v>
      </c>
      <c r="F286" s="129">
        <v>78108</v>
      </c>
      <c r="G286" s="129" t="s">
        <v>2022</v>
      </c>
      <c r="H286" s="130" t="s">
        <v>2023</v>
      </c>
      <c r="I286" s="129" t="s">
        <v>2024</v>
      </c>
      <c r="J286" s="131"/>
      <c r="K286" s="129"/>
      <c r="L286" s="94"/>
      <c r="M286" s="94"/>
      <c r="N286" s="94"/>
      <c r="O286" s="94"/>
      <c r="P286" s="94"/>
      <c r="Q286" s="94"/>
      <c r="R286" s="94"/>
      <c r="S286" s="94"/>
      <c r="T286" s="98">
        <f t="shared" si="38"/>
        <v>0</v>
      </c>
      <c r="U286" s="129" t="str">
        <f t="shared" si="39"/>
        <v/>
      </c>
      <c r="V286" s="98"/>
      <c r="W286" s="129" t="str">
        <f t="shared" si="40"/>
        <v/>
      </c>
      <c r="X286" s="94"/>
      <c r="Y286" s="132"/>
      <c r="Z286" s="133" t="str">
        <f t="shared" si="41"/>
        <v/>
      </c>
      <c r="AA286" s="133" t="str">
        <f>IFERROR(VLOOKUP($Z286,'Lookup 2024'!$A$2:$R$9,2,FALSE),"")</f>
        <v/>
      </c>
      <c r="AB286" s="133"/>
      <c r="AC286" s="133"/>
      <c r="AD286" s="133" t="str">
        <f>IFERROR(VLOOKUP($Z286,'Lookup 2024'!$A$2:$R$9,7,FALSE),"")</f>
        <v/>
      </c>
      <c r="AE286" s="133"/>
      <c r="AF286" s="133" t="str">
        <f>IFERROR(VLOOKUP($Z286,'Lookup 2024'!$A$2:$R$9,8,FALSE),"")</f>
        <v/>
      </c>
      <c r="AG286" s="133" t="str">
        <f>IFERROR(VLOOKUP($Z286,'Lookup 2024'!$A$2:$R$9,9,FALSE),"")</f>
        <v/>
      </c>
      <c r="AH286" s="133"/>
      <c r="AI286" s="133" t="str">
        <f>IFERROR(VLOOKUP($Z286,'Lookup 2024'!$A$2:$R$9,10,FALSE),"")</f>
        <v/>
      </c>
      <c r="AJ286" s="133" t="str">
        <f>IFERROR(VLOOKUP($Z286,Lookup!$A$1:$P$20,11,FALSE),"")</f>
        <v/>
      </c>
      <c r="AK286" s="133"/>
      <c r="AL286" s="133" t="str">
        <f>IFERROR(VLOOKUP($Z286,Lookup!$A$1:$P$20,13,FALSE),"")</f>
        <v/>
      </c>
      <c r="AM286" s="133" t="str">
        <f>IFERROR(VLOOKUP($Z286,Lookup!$A$1:$P$20,14,FALSE),"")</f>
        <v/>
      </c>
      <c r="AN286" s="133" t="str">
        <f>IFERROR(VLOOKUP($Z286,Lookup!$A$1:$P$20,15,FALSE),"")</f>
        <v/>
      </c>
      <c r="AO286" s="133" t="str">
        <f>IFERROR(VLOOKUP($Z286,Lookup!$A$1:$P$20,16,FALSE),"")</f>
        <v/>
      </c>
      <c r="AP286" s="133" t="str">
        <f>IFERROR(VLOOKUP($Z286,'Lookup 2024'!$A$2:$R$9,17,FALSE),"")</f>
        <v/>
      </c>
      <c r="AQ286" s="129"/>
      <c r="AR286" s="129"/>
      <c r="AS286" s="135"/>
      <c r="AT286" s="135"/>
      <c r="AU286" s="142">
        <f>P286</f>
        <v>0</v>
      </c>
      <c r="AV286" s="137" t="s">
        <v>982</v>
      </c>
      <c r="AW286" s="138"/>
      <c r="AX286" s="135"/>
      <c r="AY286" s="135"/>
      <c r="AZ286" s="135"/>
      <c r="BA286" s="135"/>
      <c r="BB286" s="135"/>
      <c r="BC286" s="135"/>
      <c r="BD286" s="135">
        <v>2</v>
      </c>
      <c r="BE286" s="135"/>
      <c r="BF286" s="135"/>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row>
    <row r="287" spans="1:78" ht="39.75" customHeight="1">
      <c r="A287" s="126"/>
      <c r="B287" s="128" t="s">
        <v>2025</v>
      </c>
      <c r="C287" s="128" t="s">
        <v>2026</v>
      </c>
      <c r="D287" s="128" t="s">
        <v>129</v>
      </c>
      <c r="E287" s="129" t="s">
        <v>40</v>
      </c>
      <c r="F287" s="129">
        <v>78155</v>
      </c>
      <c r="G287" s="129" t="s">
        <v>2027</v>
      </c>
      <c r="H287" s="130" t="s">
        <v>2028</v>
      </c>
      <c r="I287" s="129" t="s">
        <v>996</v>
      </c>
      <c r="J287" s="131"/>
      <c r="K287" s="129"/>
      <c r="L287" s="94"/>
      <c r="M287" s="94"/>
      <c r="N287" s="94"/>
      <c r="O287" s="94"/>
      <c r="P287" s="94"/>
      <c r="Q287" s="94"/>
      <c r="R287" s="94"/>
      <c r="S287" s="94"/>
      <c r="T287" s="98">
        <f t="shared" si="38"/>
        <v>0</v>
      </c>
      <c r="U287" s="129" t="str">
        <f t="shared" si="39"/>
        <v/>
      </c>
      <c r="V287" s="98"/>
      <c r="W287" s="129" t="str">
        <f t="shared" si="40"/>
        <v/>
      </c>
      <c r="X287" s="129"/>
      <c r="Y287" s="132"/>
      <c r="Z287" s="133" t="str">
        <f t="shared" si="41"/>
        <v/>
      </c>
      <c r="AA287" s="133" t="str">
        <f>IFERROR(VLOOKUP($Z287,'Lookup 2024'!$A$2:$R$9,2,FALSE),"")</f>
        <v/>
      </c>
      <c r="AB287" s="133"/>
      <c r="AC287" s="134"/>
      <c r="AD287" s="133" t="str">
        <f>IFERROR(VLOOKUP($Z287,'Lookup 2024'!$A$2:$R$9,7,FALSE),"")</f>
        <v/>
      </c>
      <c r="AE287" s="133"/>
      <c r="AF287" s="133" t="str">
        <f>IFERROR(VLOOKUP($Z287,'Lookup 2024'!$A$2:$R$9,8,FALSE),"")</f>
        <v/>
      </c>
      <c r="AG287" s="133" t="str">
        <f>IFERROR(VLOOKUP($Z287,'Lookup 2024'!$A$2:$R$9,9,FALSE),"")</f>
        <v/>
      </c>
      <c r="AH287" s="133"/>
      <c r="AI287" s="133" t="str">
        <f>IFERROR(VLOOKUP($Z287,'Lookup 2024'!$A$2:$R$9,10,FALSE),"")</f>
        <v/>
      </c>
      <c r="AJ287" s="133" t="str">
        <f>IFERROR(VLOOKUP($Z287,Lookup!$A$1:$P$20,11,FALSE),"")</f>
        <v/>
      </c>
      <c r="AK287" s="133"/>
      <c r="AL287" s="133" t="str">
        <f>IFERROR(VLOOKUP($Z287,Lookup!$A$1:$P$20,13,FALSE),"")</f>
        <v/>
      </c>
      <c r="AM287" s="133" t="str">
        <f>IFERROR(VLOOKUP($Z287,Lookup!$A$1:$P$20,14,FALSE),"")</f>
        <v/>
      </c>
      <c r="AN287" s="133" t="str">
        <f>IFERROR(VLOOKUP($Z287,Lookup!$A$1:$P$20,15,FALSE),"")</f>
        <v/>
      </c>
      <c r="AO287" s="133" t="str">
        <f>IFERROR(VLOOKUP($Z287,Lookup!$A$1:$P$20,16,FALSE),"")</f>
        <v/>
      </c>
      <c r="AP287" s="133" t="str">
        <f>IFERROR(VLOOKUP($Z287,'Lookup 2024'!$A$2:$R$9,17,FALSE),"")</f>
        <v/>
      </c>
      <c r="AQ287" s="129"/>
      <c r="AR287" s="129"/>
      <c r="AS287" s="135"/>
      <c r="AT287" s="135"/>
      <c r="AU287" s="135"/>
      <c r="AV287" s="137"/>
      <c r="AW287" s="138"/>
      <c r="AX287" s="135"/>
      <c r="AY287" s="135"/>
      <c r="AZ287" s="135"/>
      <c r="BA287" s="135"/>
      <c r="BB287" s="135"/>
      <c r="BC287" s="135"/>
      <c r="BD287" s="135"/>
      <c r="BE287" s="135"/>
      <c r="BF287" s="135"/>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row>
    <row r="288" spans="1:78" ht="39.75" customHeight="1">
      <c r="A288" s="126"/>
      <c r="B288" s="128" t="s">
        <v>2029</v>
      </c>
      <c r="C288" s="128" t="s">
        <v>2030</v>
      </c>
      <c r="D288" s="128" t="s">
        <v>2031</v>
      </c>
      <c r="E288" s="129" t="s">
        <v>40</v>
      </c>
      <c r="F288" s="129">
        <v>78596</v>
      </c>
      <c r="G288" s="129" t="s">
        <v>2032</v>
      </c>
      <c r="H288" s="130" t="s">
        <v>2033</v>
      </c>
      <c r="I288" s="129" t="s">
        <v>74</v>
      </c>
      <c r="J288" s="131"/>
      <c r="K288" s="129"/>
      <c r="L288" s="94"/>
      <c r="M288" s="94"/>
      <c r="N288" s="94"/>
      <c r="O288" s="94"/>
      <c r="P288" s="94"/>
      <c r="Q288" s="94"/>
      <c r="R288" s="94"/>
      <c r="S288" s="94"/>
      <c r="T288" s="98">
        <f t="shared" si="38"/>
        <v>0</v>
      </c>
      <c r="U288" s="129" t="str">
        <f t="shared" si="39"/>
        <v/>
      </c>
      <c r="V288" s="98"/>
      <c r="W288" s="129" t="str">
        <f t="shared" si="40"/>
        <v/>
      </c>
      <c r="X288" s="129"/>
      <c r="Y288" s="132"/>
      <c r="Z288" s="133" t="str">
        <f t="shared" si="41"/>
        <v/>
      </c>
      <c r="AA288" s="133" t="str">
        <f>IFERROR(VLOOKUP($Z288,'Lookup 2024'!$A$2:$R$9,2,FALSE),"")</f>
        <v/>
      </c>
      <c r="AB288" s="133"/>
      <c r="AC288" s="134"/>
      <c r="AD288" s="133" t="str">
        <f>IFERROR(VLOOKUP($Z288,'Lookup 2024'!$A$2:$R$9,7,FALSE),"")</f>
        <v/>
      </c>
      <c r="AE288" s="133"/>
      <c r="AF288" s="133" t="str">
        <f>IFERROR(VLOOKUP($Z288,'Lookup 2024'!$A$2:$R$9,8,FALSE),"")</f>
        <v/>
      </c>
      <c r="AG288" s="133" t="str">
        <f>IFERROR(VLOOKUP($Z288,'Lookup 2024'!$A$2:$R$9,9,FALSE),"")</f>
        <v/>
      </c>
      <c r="AH288" s="133"/>
      <c r="AI288" s="133" t="str">
        <f>IFERROR(VLOOKUP($Z288,'Lookup 2024'!$A$2:$R$9,10,FALSE),"")</f>
        <v/>
      </c>
      <c r="AJ288" s="133" t="str">
        <f>IFERROR(VLOOKUP($Z288,Lookup!$A$1:$P$20,11,FALSE),"")</f>
        <v/>
      </c>
      <c r="AK288" s="133"/>
      <c r="AL288" s="133" t="str">
        <f>IFERROR(VLOOKUP($Z288,Lookup!$A$1:$P$20,13,FALSE),"")</f>
        <v/>
      </c>
      <c r="AM288" s="133" t="str">
        <f>IFERROR(VLOOKUP($Z288,Lookup!$A$1:$P$20,14,FALSE),"")</f>
        <v/>
      </c>
      <c r="AN288" s="133" t="str">
        <f>IFERROR(VLOOKUP($Z288,Lookup!$A$1:$P$20,15,FALSE),"")</f>
        <v/>
      </c>
      <c r="AO288" s="133" t="str">
        <f>IFERROR(VLOOKUP($Z288,Lookup!$A$1:$P$20,16,FALSE),"")</f>
        <v/>
      </c>
      <c r="AP288" s="133" t="str">
        <f>IFERROR(VLOOKUP($Z288,'Lookup 2024'!$A$2:$R$9,17,FALSE),"")</f>
        <v/>
      </c>
      <c r="AQ288" s="129"/>
      <c r="AR288" s="129"/>
      <c r="AS288" s="135"/>
      <c r="AT288" s="135"/>
      <c r="AU288" s="135"/>
      <c r="AV288" s="137"/>
      <c r="AW288" s="138"/>
      <c r="AX288" s="135"/>
      <c r="AY288" s="135"/>
      <c r="AZ288" s="135"/>
      <c r="BA288" s="135"/>
      <c r="BB288" s="135"/>
      <c r="BC288" s="135"/>
      <c r="BD288" s="135"/>
      <c r="BE288" s="135"/>
      <c r="BF288" s="135"/>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row>
    <row r="289" spans="1:78" ht="39.75" customHeight="1">
      <c r="A289" s="126"/>
      <c r="B289" s="128" t="s">
        <v>2034</v>
      </c>
      <c r="C289" s="128" t="s">
        <v>2035</v>
      </c>
      <c r="D289" s="128" t="s">
        <v>248</v>
      </c>
      <c r="E289" s="129" t="s">
        <v>40</v>
      </c>
      <c r="F289" s="129">
        <v>78942</v>
      </c>
      <c r="G289" s="129" t="s">
        <v>2036</v>
      </c>
      <c r="H289" s="130" t="s">
        <v>2037</v>
      </c>
      <c r="I289" s="129" t="s">
        <v>712</v>
      </c>
      <c r="J289" s="131"/>
      <c r="K289" s="129"/>
      <c r="L289" s="94"/>
      <c r="M289" s="94"/>
      <c r="N289" s="94"/>
      <c r="O289" s="94"/>
      <c r="P289" s="94"/>
      <c r="Q289" s="94"/>
      <c r="R289" s="94"/>
      <c r="S289" s="94"/>
      <c r="T289" s="98">
        <f t="shared" si="38"/>
        <v>0</v>
      </c>
      <c r="U289" s="129" t="str">
        <f t="shared" si="39"/>
        <v/>
      </c>
      <c r="V289" s="98"/>
      <c r="W289" s="129" t="str">
        <f t="shared" si="40"/>
        <v/>
      </c>
      <c r="X289" s="94"/>
      <c r="Y289" s="132"/>
      <c r="Z289" s="133" t="str">
        <f t="shared" si="41"/>
        <v/>
      </c>
      <c r="AA289" s="133" t="str">
        <f>IFERROR(VLOOKUP($Z289,'Lookup 2024'!$A$2:$R$9,2,FALSE),"")</f>
        <v/>
      </c>
      <c r="AB289" s="133"/>
      <c r="AC289" s="134"/>
      <c r="AD289" s="133" t="str">
        <f>IFERROR(VLOOKUP($Z289,'Lookup 2024'!$A$2:$R$9,7,FALSE),"")</f>
        <v/>
      </c>
      <c r="AE289" s="133"/>
      <c r="AF289" s="133" t="str">
        <f>IFERROR(VLOOKUP($Z289,'Lookup 2024'!$A$2:$R$9,8,FALSE),"")</f>
        <v/>
      </c>
      <c r="AG289" s="133" t="str">
        <f>IFERROR(VLOOKUP($Z289,'Lookup 2024'!$A$2:$R$9,9,FALSE),"")</f>
        <v/>
      </c>
      <c r="AH289" s="133"/>
      <c r="AI289" s="133" t="str">
        <f>IFERROR(VLOOKUP($Z289,'Lookup 2024'!$A$2:$R$9,10,FALSE),"")</f>
        <v/>
      </c>
      <c r="AJ289" s="133" t="str">
        <f>IFERROR(VLOOKUP($Z289,Lookup!$A$1:$P$20,11,FALSE),"")</f>
        <v/>
      </c>
      <c r="AK289" s="133"/>
      <c r="AL289" s="133" t="str">
        <f>IFERROR(VLOOKUP($Z289,Lookup!$A$1:$P$20,13,FALSE),"")</f>
        <v/>
      </c>
      <c r="AM289" s="133" t="str">
        <f>IFERROR(VLOOKUP($Z289,Lookup!$A$1:$P$20,14,FALSE),"")</f>
        <v/>
      </c>
      <c r="AN289" s="133" t="str">
        <f>IFERROR(VLOOKUP($Z289,Lookup!$A$1:$P$20,15,FALSE),"")</f>
        <v/>
      </c>
      <c r="AO289" s="133" t="str">
        <f>IFERROR(VLOOKUP($Z289,Lookup!$A$1:$P$20,16,FALSE),"")</f>
        <v/>
      </c>
      <c r="AP289" s="133" t="str">
        <f>IFERROR(VLOOKUP($Z289,'Lookup 2024'!$A$2:$R$9,17,FALSE),"")</f>
        <v/>
      </c>
      <c r="AQ289" s="129"/>
      <c r="AR289" s="129"/>
      <c r="AS289" s="135"/>
      <c r="AT289" s="135"/>
      <c r="AU289" s="142">
        <f>P289</f>
        <v>0</v>
      </c>
      <c r="AV289" s="137" t="s">
        <v>1014</v>
      </c>
      <c r="AW289" s="138"/>
      <c r="AX289" s="135"/>
      <c r="AY289" s="135"/>
      <c r="AZ289" s="135"/>
      <c r="BA289" s="135"/>
      <c r="BB289" s="135"/>
      <c r="BC289" s="135"/>
      <c r="BD289" s="135"/>
      <c r="BE289" s="135"/>
      <c r="BF289" s="135"/>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row>
    <row r="290" spans="1:78" ht="39.75" customHeight="1">
      <c r="A290" s="126"/>
      <c r="B290" s="128" t="s">
        <v>2038</v>
      </c>
      <c r="C290" s="128" t="s">
        <v>2039</v>
      </c>
      <c r="D290" s="128" t="s">
        <v>248</v>
      </c>
      <c r="E290" s="129" t="s">
        <v>40</v>
      </c>
      <c r="F290" s="129">
        <v>78942</v>
      </c>
      <c r="G290" s="129" t="s">
        <v>2040</v>
      </c>
      <c r="H290" s="130" t="s">
        <v>2041</v>
      </c>
      <c r="I290" s="129" t="s">
        <v>2042</v>
      </c>
      <c r="J290" s="131"/>
      <c r="K290" s="129"/>
      <c r="L290" s="94"/>
      <c r="M290" s="94"/>
      <c r="N290" s="145"/>
      <c r="O290" s="94"/>
      <c r="P290" s="94"/>
      <c r="Q290" s="94"/>
      <c r="R290" s="94"/>
      <c r="S290" s="94"/>
      <c r="T290" s="98">
        <f t="shared" si="38"/>
        <v>0</v>
      </c>
      <c r="U290" s="129" t="str">
        <f t="shared" si="39"/>
        <v/>
      </c>
      <c r="V290" s="98"/>
      <c r="W290" s="129" t="str">
        <f t="shared" si="40"/>
        <v/>
      </c>
      <c r="X290" s="129"/>
      <c r="Y290" s="132"/>
      <c r="Z290" s="133" t="str">
        <f t="shared" si="41"/>
        <v/>
      </c>
      <c r="AA290" s="133" t="str">
        <f>IFERROR(VLOOKUP($Z290,'Lookup 2024'!$A$2:$R$9,2,FALSE),"")</f>
        <v/>
      </c>
      <c r="AB290" s="133"/>
      <c r="AC290" s="134"/>
      <c r="AD290" s="133" t="str">
        <f>IFERROR(VLOOKUP($Z290,'Lookup 2024'!$A$2:$R$9,7,FALSE),"")</f>
        <v/>
      </c>
      <c r="AE290" s="133"/>
      <c r="AF290" s="133" t="str">
        <f>IFERROR(VLOOKUP($Z290,'Lookup 2024'!$A$2:$R$9,8,FALSE),"")</f>
        <v/>
      </c>
      <c r="AG290" s="133" t="str">
        <f>IFERROR(VLOOKUP($Z290,'Lookup 2024'!$A$2:$R$9,9,FALSE),"")</f>
        <v/>
      </c>
      <c r="AH290" s="133"/>
      <c r="AI290" s="133" t="str">
        <f>IFERROR(VLOOKUP($Z290,'Lookup 2024'!$A$2:$R$9,10,FALSE),"")</f>
        <v/>
      </c>
      <c r="AJ290" s="133" t="str">
        <f>IFERROR(VLOOKUP($Z290,Lookup!$A$1:$P$20,11,FALSE),"")</f>
        <v/>
      </c>
      <c r="AK290" s="133"/>
      <c r="AL290" s="133" t="str">
        <f>IFERROR(VLOOKUP($Z290,Lookup!$A$1:$P$20,13,FALSE),"")</f>
        <v/>
      </c>
      <c r="AM290" s="133" t="str">
        <f>IFERROR(VLOOKUP($Z290,Lookup!$A$1:$P$20,14,FALSE),"")</f>
        <v/>
      </c>
      <c r="AN290" s="133" t="str">
        <f>IFERROR(VLOOKUP($Z290,Lookup!$A$1:$P$20,15,FALSE),"")</f>
        <v/>
      </c>
      <c r="AO290" s="133" t="str">
        <f>IFERROR(VLOOKUP($Z290,Lookup!$A$1:$P$20,16,FALSE),"")</f>
        <v/>
      </c>
      <c r="AP290" s="133" t="str">
        <f>IFERROR(VLOOKUP($Z290,'Lookup 2024'!$A$2:$R$9,17,FALSE),"")</f>
        <v/>
      </c>
      <c r="AQ290" s="129"/>
      <c r="AR290" s="129"/>
      <c r="AS290" s="135"/>
      <c r="AT290" s="135"/>
      <c r="AU290" s="135"/>
      <c r="AV290" s="137"/>
      <c r="AW290" s="138"/>
      <c r="AX290" s="135"/>
      <c r="AY290" s="135"/>
      <c r="AZ290" s="135"/>
      <c r="BA290" s="135"/>
      <c r="BB290" s="135"/>
      <c r="BC290" s="135"/>
      <c r="BD290" s="135"/>
      <c r="BE290" s="135"/>
      <c r="BF290" s="135"/>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row>
    <row r="291" spans="1:78" ht="39.75" customHeight="1">
      <c r="A291" s="126"/>
      <c r="B291" s="128" t="s">
        <v>2043</v>
      </c>
      <c r="C291" s="128" t="s">
        <v>2044</v>
      </c>
      <c r="D291" s="128" t="s">
        <v>107</v>
      </c>
      <c r="E291" s="129" t="s">
        <v>40</v>
      </c>
      <c r="F291" s="129">
        <v>78016</v>
      </c>
      <c r="G291" s="129" t="s">
        <v>2045</v>
      </c>
      <c r="H291" s="130"/>
      <c r="I291" s="129" t="s">
        <v>1916</v>
      </c>
      <c r="J291" s="131"/>
      <c r="K291" s="129"/>
      <c r="L291" s="94"/>
      <c r="M291" s="94"/>
      <c r="N291" s="94"/>
      <c r="O291" s="94"/>
      <c r="P291" s="94"/>
      <c r="Q291" s="94"/>
      <c r="R291" s="94"/>
      <c r="S291" s="94"/>
      <c r="T291" s="98">
        <f t="shared" si="38"/>
        <v>0</v>
      </c>
      <c r="U291" s="129" t="str">
        <f t="shared" si="39"/>
        <v/>
      </c>
      <c r="V291" s="98"/>
      <c r="W291" s="129" t="str">
        <f t="shared" si="40"/>
        <v/>
      </c>
      <c r="X291" s="129"/>
      <c r="Y291" s="132"/>
      <c r="Z291" s="133" t="str">
        <f t="shared" si="41"/>
        <v/>
      </c>
      <c r="AA291" s="133" t="str">
        <f>IFERROR(VLOOKUP($Z291,'Lookup 2024'!$A$2:$R$9,2,FALSE),"")</f>
        <v/>
      </c>
      <c r="AB291" s="133"/>
      <c r="AC291" s="134"/>
      <c r="AD291" s="133" t="str">
        <f>IFERROR(VLOOKUP($Z291,'Lookup 2024'!$A$2:$R$9,7,FALSE),"")</f>
        <v/>
      </c>
      <c r="AE291" s="133"/>
      <c r="AF291" s="133" t="str">
        <f>IFERROR(VLOOKUP($Z291,'Lookup 2024'!$A$2:$R$9,8,FALSE),"")</f>
        <v/>
      </c>
      <c r="AG291" s="133" t="str">
        <f>IFERROR(VLOOKUP($Z291,'Lookup 2024'!$A$2:$R$9,9,FALSE),"")</f>
        <v/>
      </c>
      <c r="AH291" s="133"/>
      <c r="AI291" s="133" t="str">
        <f>IFERROR(VLOOKUP($Z291,'Lookup 2024'!$A$2:$R$9,10,FALSE),"")</f>
        <v/>
      </c>
      <c r="AJ291" s="133" t="str">
        <f>IFERROR(VLOOKUP($Z291,Lookup!$A$1:$P$20,11,FALSE),"")</f>
        <v/>
      </c>
      <c r="AK291" s="133"/>
      <c r="AL291" s="133" t="str">
        <f>IFERROR(VLOOKUP($Z291,Lookup!$A$1:$P$20,13,FALSE),"")</f>
        <v/>
      </c>
      <c r="AM291" s="133" t="str">
        <f>IFERROR(VLOOKUP($Z291,Lookup!$A$1:$P$20,14,FALSE),"")</f>
        <v/>
      </c>
      <c r="AN291" s="133" t="str">
        <f>IFERROR(VLOOKUP($Z291,Lookup!$A$1:$P$20,15,FALSE),"")</f>
        <v/>
      </c>
      <c r="AO291" s="133" t="str">
        <f>IFERROR(VLOOKUP($Z291,Lookup!$A$1:$P$20,16,FALSE),"")</f>
        <v/>
      </c>
      <c r="AP291" s="133" t="str">
        <f>IFERROR(VLOOKUP($Z291,'Lookup 2024'!$A$2:$R$9,17,FALSE),"")</f>
        <v/>
      </c>
      <c r="AQ291" s="129"/>
      <c r="AR291" s="129"/>
      <c r="AS291" s="135"/>
      <c r="AT291" s="135"/>
      <c r="AU291" s="135"/>
      <c r="AV291" s="137"/>
      <c r="AW291" s="138"/>
      <c r="AX291" s="135"/>
      <c r="AY291" s="135"/>
      <c r="AZ291" s="135"/>
      <c r="BA291" s="135"/>
      <c r="BB291" s="135"/>
      <c r="BC291" s="135"/>
      <c r="BD291" s="135"/>
      <c r="BE291" s="135"/>
      <c r="BF291" s="135"/>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row>
    <row r="292" spans="1:78" ht="39.75" customHeight="1">
      <c r="A292" s="126"/>
      <c r="B292" s="128" t="s">
        <v>2046</v>
      </c>
      <c r="C292" s="128" t="s">
        <v>2047</v>
      </c>
      <c r="D292" s="128" t="s">
        <v>2048</v>
      </c>
      <c r="E292" s="129" t="s">
        <v>40</v>
      </c>
      <c r="F292" s="129">
        <v>78039</v>
      </c>
      <c r="G292" s="129" t="s">
        <v>2049</v>
      </c>
      <c r="H292" s="130" t="s">
        <v>2050</v>
      </c>
      <c r="I292" s="129" t="s">
        <v>2046</v>
      </c>
      <c r="J292" s="131"/>
      <c r="K292" s="129"/>
      <c r="L292" s="94"/>
      <c r="M292" s="94"/>
      <c r="N292" s="94"/>
      <c r="O292" s="94"/>
      <c r="P292" s="94"/>
      <c r="Q292" s="94"/>
      <c r="R292" s="94"/>
      <c r="S292" s="94"/>
      <c r="T292" s="98">
        <f t="shared" si="38"/>
        <v>0</v>
      </c>
      <c r="U292" s="129" t="str">
        <f t="shared" si="39"/>
        <v/>
      </c>
      <c r="V292" s="98"/>
      <c r="W292" s="129" t="str">
        <f t="shared" si="40"/>
        <v/>
      </c>
      <c r="X292" s="94"/>
      <c r="Y292" s="132"/>
      <c r="Z292" s="133" t="str">
        <f t="shared" si="41"/>
        <v/>
      </c>
      <c r="AA292" s="133" t="str">
        <f>IFERROR(VLOOKUP($Z292,'Lookup 2024'!$A$2:$R$9,2,FALSE),"")</f>
        <v/>
      </c>
      <c r="AB292" s="133"/>
      <c r="AC292" s="134"/>
      <c r="AD292" s="133" t="str">
        <f>IFERROR(VLOOKUP($Z292,'Lookup 2024'!$A$2:$R$9,7,FALSE),"")</f>
        <v/>
      </c>
      <c r="AE292" s="133"/>
      <c r="AF292" s="133" t="str">
        <f>IFERROR(VLOOKUP($Z292,'Lookup 2024'!$A$2:$R$9,8,FALSE),"")</f>
        <v/>
      </c>
      <c r="AG292" s="133" t="str">
        <f>IFERROR(VLOOKUP($Z292,'Lookup 2024'!$A$2:$R$9,9,FALSE),"")</f>
        <v/>
      </c>
      <c r="AH292" s="133"/>
      <c r="AI292" s="133" t="str">
        <f>IFERROR(VLOOKUP($Z292,'Lookup 2024'!$A$2:$R$9,10,FALSE),"")</f>
        <v/>
      </c>
      <c r="AJ292" s="133" t="str">
        <f>IFERROR(VLOOKUP($Z292,Lookup!$A$1:$P$20,11,FALSE),"")</f>
        <v/>
      </c>
      <c r="AK292" s="133"/>
      <c r="AL292" s="133" t="str">
        <f>IFERROR(VLOOKUP($Z292,Lookup!$A$1:$P$20,13,FALSE),"")</f>
        <v/>
      </c>
      <c r="AM292" s="133" t="str">
        <f>IFERROR(VLOOKUP($Z292,Lookup!$A$1:$P$20,14,FALSE),"")</f>
        <v/>
      </c>
      <c r="AN292" s="133" t="str">
        <f>IFERROR(VLOOKUP($Z292,Lookup!$A$1:$P$20,15,FALSE),"")</f>
        <v/>
      </c>
      <c r="AO292" s="133" t="str">
        <f>IFERROR(VLOOKUP($Z292,Lookup!$A$1:$P$20,16,FALSE),"")</f>
        <v/>
      </c>
      <c r="AP292" s="133" t="str">
        <f>IFERROR(VLOOKUP($Z292,'Lookup 2024'!$A$2:$R$9,17,FALSE),"")</f>
        <v/>
      </c>
      <c r="AQ292" s="129"/>
      <c r="AR292" s="129"/>
      <c r="AS292" s="135"/>
      <c r="AT292" s="135"/>
      <c r="AU292" s="142">
        <f>P292</f>
        <v>0</v>
      </c>
      <c r="AV292" s="137" t="s">
        <v>1014</v>
      </c>
      <c r="AW292" s="138"/>
      <c r="AX292" s="135"/>
      <c r="AY292" s="135"/>
      <c r="AZ292" s="135"/>
      <c r="BA292" s="135"/>
      <c r="BB292" s="135"/>
      <c r="BC292" s="135"/>
      <c r="BD292" s="135"/>
      <c r="BE292" s="135">
        <v>1</v>
      </c>
      <c r="BF292" s="135"/>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row>
    <row r="293" spans="1:78" ht="39.75" customHeight="1">
      <c r="A293" s="126"/>
      <c r="B293" s="128" t="s">
        <v>2051</v>
      </c>
      <c r="C293" s="128" t="s">
        <v>2052</v>
      </c>
      <c r="D293" s="128" t="s">
        <v>37</v>
      </c>
      <c r="E293" s="129" t="s">
        <v>40</v>
      </c>
      <c r="F293" s="129">
        <v>78253</v>
      </c>
      <c r="G293" s="129">
        <v>2107444000</v>
      </c>
      <c r="H293" s="130" t="s">
        <v>2053</v>
      </c>
      <c r="I293" s="129"/>
      <c r="J293" s="131"/>
      <c r="K293" s="129"/>
      <c r="L293" s="94"/>
      <c r="M293" s="94"/>
      <c r="N293" s="94"/>
      <c r="O293" s="94"/>
      <c r="P293" s="94"/>
      <c r="Q293" s="94"/>
      <c r="R293" s="94"/>
      <c r="S293" s="94"/>
      <c r="T293" s="98">
        <f t="shared" si="38"/>
        <v>0</v>
      </c>
      <c r="U293" s="129" t="str">
        <f t="shared" si="39"/>
        <v/>
      </c>
      <c r="V293" s="98"/>
      <c r="W293" s="129" t="str">
        <f t="shared" si="40"/>
        <v/>
      </c>
      <c r="X293" s="94"/>
      <c r="Y293" s="132"/>
      <c r="Z293" s="133" t="str">
        <f t="shared" si="41"/>
        <v/>
      </c>
      <c r="AA293" s="133" t="str">
        <f>IFERROR(VLOOKUP($Z293,'Lookup 2024'!$A$2:$R$9,2,FALSE),"")</f>
        <v/>
      </c>
      <c r="AB293" s="133"/>
      <c r="AC293" s="133"/>
      <c r="AD293" s="133" t="str">
        <f>IFERROR(VLOOKUP($Z293,'Lookup 2024'!$A$2:$R$9,7,FALSE),"")</f>
        <v/>
      </c>
      <c r="AE293" s="133"/>
      <c r="AF293" s="133" t="str">
        <f>IFERROR(VLOOKUP($Z293,'Lookup 2024'!$A$2:$R$9,8,FALSE),"")</f>
        <v/>
      </c>
      <c r="AG293" s="133" t="str">
        <f>IFERROR(VLOOKUP($Z293,'Lookup 2024'!$A$2:$R$9,9,FALSE),"")</f>
        <v/>
      </c>
      <c r="AH293" s="133"/>
      <c r="AI293" s="133" t="str">
        <f>IFERROR(VLOOKUP($Z293,'Lookup 2024'!$A$2:$R$9,10,FALSE),"")</f>
        <v/>
      </c>
      <c r="AJ293" s="133" t="str">
        <f>IFERROR(VLOOKUP($Z293,Lookup!$A$1:$P$20,11,FALSE),"")</f>
        <v/>
      </c>
      <c r="AK293" s="133"/>
      <c r="AL293" s="133" t="str">
        <f>IFERROR(VLOOKUP($Z293,Lookup!$A$1:$P$20,13,FALSE),"")</f>
        <v/>
      </c>
      <c r="AM293" s="133" t="str">
        <f>IFERROR(VLOOKUP($Z293,Lookup!$A$1:$P$20,14,FALSE),"")</f>
        <v/>
      </c>
      <c r="AN293" s="133" t="str">
        <f>IFERROR(VLOOKUP($Z293,Lookup!$A$1:$P$20,15,FALSE),"")</f>
        <v/>
      </c>
      <c r="AO293" s="133" t="str">
        <f>IFERROR(VLOOKUP($Z293,Lookup!$A$1:$P$20,16,FALSE),"")</f>
        <v/>
      </c>
      <c r="AP293" s="133" t="str">
        <f>IFERROR(VLOOKUP($Z293,'Lookup 2024'!$A$2:$R$9,17,FALSE),"")</f>
        <v/>
      </c>
      <c r="AQ293" s="150"/>
      <c r="AR293" s="150"/>
      <c r="AS293" s="150"/>
      <c r="AT293" s="150"/>
      <c r="AU293" s="150"/>
      <c r="AV293" s="150"/>
      <c r="AW293" s="160"/>
      <c r="AX293" s="150"/>
      <c r="AY293" s="135"/>
      <c r="AZ293" s="150"/>
      <c r="BA293" s="150"/>
      <c r="BB293" s="150"/>
      <c r="BC293" s="150"/>
      <c r="BD293" s="150"/>
      <c r="BE293" s="150"/>
      <c r="BF293" s="150"/>
      <c r="BG293" s="143"/>
      <c r="BH293" s="143"/>
      <c r="BI293" s="143"/>
      <c r="BJ293" s="143"/>
      <c r="BK293" s="143"/>
      <c r="BL293" s="143"/>
      <c r="BM293" s="143"/>
      <c r="BN293" s="143"/>
      <c r="BO293" s="143"/>
      <c r="BP293" s="143"/>
      <c r="BQ293" s="143"/>
      <c r="BR293" s="143"/>
      <c r="BS293" s="143"/>
      <c r="BT293" s="143"/>
      <c r="BU293" s="143"/>
      <c r="BV293" s="139"/>
      <c r="BW293" s="139"/>
      <c r="BX293" s="139"/>
      <c r="BY293" s="139"/>
      <c r="BZ293" s="139"/>
    </row>
    <row r="294" spans="1:78" ht="39.75" customHeight="1">
      <c r="A294" s="126"/>
      <c r="B294" s="128" t="s">
        <v>2054</v>
      </c>
      <c r="C294" s="128" t="s">
        <v>2055</v>
      </c>
      <c r="D294" s="128" t="s">
        <v>199</v>
      </c>
      <c r="E294" s="129" t="s">
        <v>40</v>
      </c>
      <c r="F294" s="129">
        <v>78749</v>
      </c>
      <c r="G294" s="129" t="s">
        <v>1531</v>
      </c>
      <c r="H294" s="130"/>
      <c r="I294" s="129"/>
      <c r="J294" s="131"/>
      <c r="K294" s="129"/>
      <c r="L294" s="94"/>
      <c r="M294" s="94"/>
      <c r="N294" s="94"/>
      <c r="O294" s="94"/>
      <c r="P294" s="94"/>
      <c r="Q294" s="94"/>
      <c r="R294" s="94"/>
      <c r="S294" s="94"/>
      <c r="T294" s="98">
        <f t="shared" si="38"/>
        <v>0</v>
      </c>
      <c r="U294" s="129" t="str">
        <f t="shared" si="39"/>
        <v/>
      </c>
      <c r="V294" s="98"/>
      <c r="W294" s="129" t="str">
        <f t="shared" si="40"/>
        <v/>
      </c>
      <c r="X294" s="129"/>
      <c r="Y294" s="132"/>
      <c r="Z294" s="133" t="str">
        <f t="shared" si="41"/>
        <v/>
      </c>
      <c r="AA294" s="133" t="str">
        <f>IFERROR(VLOOKUP($Z294,'Lookup 2024'!$A$2:$R$9,2,FALSE),"")</f>
        <v/>
      </c>
      <c r="AB294" s="133"/>
      <c r="AC294" s="134"/>
      <c r="AD294" s="133" t="str">
        <f>IFERROR(VLOOKUP($Z294,'Lookup 2024'!$A$2:$R$9,7,FALSE),"")</f>
        <v/>
      </c>
      <c r="AE294" s="133"/>
      <c r="AF294" s="133" t="str">
        <f>IFERROR(VLOOKUP($Z294,'Lookup 2024'!$A$2:$R$9,8,FALSE),"")</f>
        <v/>
      </c>
      <c r="AG294" s="133" t="str">
        <f>IFERROR(VLOOKUP($Z294,'Lookup 2024'!$A$2:$R$9,9,FALSE),"")</f>
        <v/>
      </c>
      <c r="AH294" s="133"/>
      <c r="AI294" s="133" t="str">
        <f>IFERROR(VLOOKUP($Z294,'Lookup 2024'!$A$2:$R$9,10,FALSE),"")</f>
        <v/>
      </c>
      <c r="AJ294" s="133" t="str">
        <f>IFERROR(VLOOKUP($Z294,Lookup!$A$1:$P$20,11,FALSE),"")</f>
        <v/>
      </c>
      <c r="AK294" s="133"/>
      <c r="AL294" s="133" t="str">
        <f>IFERROR(VLOOKUP($Z294,Lookup!$A$1:$P$20,13,FALSE),"")</f>
        <v/>
      </c>
      <c r="AM294" s="133" t="str">
        <f>IFERROR(VLOOKUP($Z294,Lookup!$A$1:$P$20,14,FALSE),"")</f>
        <v/>
      </c>
      <c r="AN294" s="133" t="str">
        <f>IFERROR(VLOOKUP($Z294,Lookup!$A$1:$P$20,15,FALSE),"")</f>
        <v/>
      </c>
      <c r="AO294" s="133" t="str">
        <f>IFERROR(VLOOKUP($Z294,Lookup!$A$1:$P$20,16,FALSE),"")</f>
        <v/>
      </c>
      <c r="AP294" s="133" t="str">
        <f>IFERROR(VLOOKUP($Z294,'Lookup 2024'!$A$2:$R$9,17,FALSE),"")</f>
        <v/>
      </c>
      <c r="AQ294" s="129"/>
      <c r="AR294" s="129"/>
      <c r="AS294" s="135"/>
      <c r="AT294" s="135"/>
      <c r="AU294" s="135"/>
      <c r="AV294" s="137"/>
      <c r="AW294" s="138"/>
      <c r="AX294" s="135"/>
      <c r="AY294" s="135"/>
      <c r="AZ294" s="135"/>
      <c r="BA294" s="135"/>
      <c r="BB294" s="135"/>
      <c r="BC294" s="135"/>
      <c r="BD294" s="135"/>
      <c r="BE294" s="135"/>
      <c r="BF294" s="135"/>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row>
    <row r="295" spans="1:78" ht="39.75" customHeight="1">
      <c r="A295" s="126"/>
      <c r="B295" s="128" t="s">
        <v>2056</v>
      </c>
      <c r="C295" s="128" t="s">
        <v>2057</v>
      </c>
      <c r="D295" s="128" t="s">
        <v>63</v>
      </c>
      <c r="E295" s="129" t="s">
        <v>40</v>
      </c>
      <c r="F295" s="129">
        <v>78154</v>
      </c>
      <c r="G295" s="129" t="s">
        <v>2058</v>
      </c>
      <c r="H295" s="130" t="s">
        <v>2059</v>
      </c>
      <c r="I295" s="129"/>
      <c r="J295" s="131"/>
      <c r="K295" s="129"/>
      <c r="L295" s="94"/>
      <c r="M295" s="94"/>
      <c r="N295" s="94"/>
      <c r="O295" s="94"/>
      <c r="P295" s="94"/>
      <c r="Q295" s="94"/>
      <c r="R295" s="94"/>
      <c r="S295" s="94"/>
      <c r="T295" s="98">
        <f t="shared" si="38"/>
        <v>0</v>
      </c>
      <c r="U295" s="129" t="str">
        <f t="shared" si="39"/>
        <v/>
      </c>
      <c r="V295" s="98"/>
      <c r="W295" s="129" t="str">
        <f t="shared" si="40"/>
        <v/>
      </c>
      <c r="X295" s="129"/>
      <c r="Y295" s="132"/>
      <c r="Z295" s="133" t="str">
        <f t="shared" si="41"/>
        <v/>
      </c>
      <c r="AA295" s="133" t="str">
        <f>IFERROR(VLOOKUP($Z295,'Lookup 2024'!$A$2:$R$9,2,FALSE),"")</f>
        <v/>
      </c>
      <c r="AB295" s="133"/>
      <c r="AC295" s="134"/>
      <c r="AD295" s="133" t="str">
        <f>IFERROR(VLOOKUP($Z295,'Lookup 2024'!$A$2:$R$9,7,FALSE),"")</f>
        <v/>
      </c>
      <c r="AE295" s="133"/>
      <c r="AF295" s="133" t="str">
        <f>IFERROR(VLOOKUP($Z295,'Lookup 2024'!$A$2:$R$9,8,FALSE),"")</f>
        <v/>
      </c>
      <c r="AG295" s="133" t="str">
        <f>IFERROR(VLOOKUP($Z295,'Lookup 2024'!$A$2:$R$9,9,FALSE),"")</f>
        <v/>
      </c>
      <c r="AH295" s="133"/>
      <c r="AI295" s="133" t="str">
        <f>IFERROR(VLOOKUP($Z295,'Lookup 2024'!$A$2:$R$9,10,FALSE),"")</f>
        <v/>
      </c>
      <c r="AJ295" s="133" t="str">
        <f>IFERROR(VLOOKUP($Z295,Lookup!$A$1:$P$20,11,FALSE),"")</f>
        <v/>
      </c>
      <c r="AK295" s="133"/>
      <c r="AL295" s="133" t="str">
        <f>IFERROR(VLOOKUP($Z295,Lookup!$A$1:$P$20,13,FALSE),"")</f>
        <v/>
      </c>
      <c r="AM295" s="133" t="str">
        <f>IFERROR(VLOOKUP($Z295,Lookup!$A$1:$P$20,14,FALSE),"")</f>
        <v/>
      </c>
      <c r="AN295" s="133" t="str">
        <f>IFERROR(VLOOKUP($Z295,Lookup!$A$1:$P$20,15,FALSE),"")</f>
        <v/>
      </c>
      <c r="AO295" s="133" t="str">
        <f>IFERROR(VLOOKUP($Z295,Lookup!$A$1:$P$20,16,FALSE),"")</f>
        <v/>
      </c>
      <c r="AP295" s="133" t="str">
        <f>IFERROR(VLOOKUP($Z295,'Lookup 2024'!$A$2:$R$9,17,FALSE),"")</f>
        <v/>
      </c>
      <c r="AQ295" s="129"/>
      <c r="AR295" s="129"/>
      <c r="AS295" s="135"/>
      <c r="AT295" s="135"/>
      <c r="AU295" s="135"/>
      <c r="AV295" s="137"/>
      <c r="AW295" s="138"/>
      <c r="AX295" s="135"/>
      <c r="AY295" s="135"/>
      <c r="AZ295" s="135"/>
      <c r="BA295" s="135"/>
      <c r="BB295" s="135"/>
      <c r="BC295" s="135"/>
      <c r="BD295" s="135"/>
      <c r="BE295" s="135"/>
      <c r="BF295" s="135"/>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row>
    <row r="296" spans="1:78" ht="39.75" customHeight="1">
      <c r="A296" s="126"/>
      <c r="B296" s="128" t="s">
        <v>2060</v>
      </c>
      <c r="C296" s="128" t="s">
        <v>2061</v>
      </c>
      <c r="D296" s="128" t="s">
        <v>192</v>
      </c>
      <c r="E296" s="129" t="s">
        <v>40</v>
      </c>
      <c r="F296" s="129">
        <v>78006</v>
      </c>
      <c r="G296" s="129" t="s">
        <v>2062</v>
      </c>
      <c r="H296" s="130" t="s">
        <v>2063</v>
      </c>
      <c r="I296" s="129" t="s">
        <v>1038</v>
      </c>
      <c r="J296" s="131"/>
      <c r="K296" s="129"/>
      <c r="L296" s="94"/>
      <c r="M296" s="94"/>
      <c r="N296" s="94"/>
      <c r="O296" s="94"/>
      <c r="P296" s="94"/>
      <c r="Q296" s="94"/>
      <c r="R296" s="94"/>
      <c r="S296" s="94"/>
      <c r="T296" s="98">
        <f t="shared" si="38"/>
        <v>0</v>
      </c>
      <c r="U296" s="129" t="str">
        <f t="shared" si="39"/>
        <v/>
      </c>
      <c r="V296" s="98"/>
      <c r="W296" s="129" t="str">
        <f t="shared" si="40"/>
        <v/>
      </c>
      <c r="X296" s="94"/>
      <c r="Y296" s="132"/>
      <c r="Z296" s="133" t="str">
        <f t="shared" si="41"/>
        <v/>
      </c>
      <c r="AA296" s="133" t="str">
        <f>IFERROR(VLOOKUP($Z296,'Lookup 2024'!$A$2:$R$9,2,FALSE),"")</f>
        <v/>
      </c>
      <c r="AB296" s="133"/>
      <c r="AC296" s="134"/>
      <c r="AD296" s="133" t="str">
        <f>IFERROR(VLOOKUP($Z296,'Lookup 2024'!$A$2:$R$9,7,FALSE),"")</f>
        <v/>
      </c>
      <c r="AE296" s="133"/>
      <c r="AF296" s="133" t="str">
        <f>IFERROR(VLOOKUP($Z296,'Lookup 2024'!$A$2:$R$9,8,FALSE),"")</f>
        <v/>
      </c>
      <c r="AG296" s="133" t="str">
        <f>IFERROR(VLOOKUP($Z296,'Lookup 2024'!$A$2:$R$9,9,FALSE),"")</f>
        <v/>
      </c>
      <c r="AH296" s="133"/>
      <c r="AI296" s="133" t="str">
        <f>IFERROR(VLOOKUP($Z296,'Lookup 2024'!$A$2:$R$9,10,FALSE),"")</f>
        <v/>
      </c>
      <c r="AJ296" s="133" t="str">
        <f>IFERROR(VLOOKUP($Z296,Lookup!$A$1:$P$20,11,FALSE),"")</f>
        <v/>
      </c>
      <c r="AK296" s="133"/>
      <c r="AL296" s="133" t="str">
        <f>IFERROR(VLOOKUP($Z296,Lookup!$A$1:$P$20,13,FALSE),"")</f>
        <v/>
      </c>
      <c r="AM296" s="133" t="str">
        <f>IFERROR(VLOOKUP($Z296,Lookup!$A$1:$P$20,14,FALSE),"")</f>
        <v/>
      </c>
      <c r="AN296" s="133" t="str">
        <f>IFERROR(VLOOKUP($Z296,Lookup!$A$1:$P$20,15,FALSE),"")</f>
        <v/>
      </c>
      <c r="AO296" s="133" t="str">
        <f>IFERROR(VLOOKUP($Z296,Lookup!$A$1:$P$20,16,FALSE),"")</f>
        <v/>
      </c>
      <c r="AP296" s="133" t="str">
        <f>IFERROR(VLOOKUP($Z296,'Lookup 2024'!$A$2:$R$9,17,FALSE),"")</f>
        <v/>
      </c>
      <c r="AQ296" s="129"/>
      <c r="AR296" s="129"/>
      <c r="AS296" s="135"/>
      <c r="AT296" s="135"/>
      <c r="AU296" s="142">
        <f>P296</f>
        <v>0</v>
      </c>
      <c r="AV296" s="137" t="s">
        <v>2064</v>
      </c>
      <c r="AW296" s="138"/>
      <c r="AX296" s="135"/>
      <c r="AY296" s="135"/>
      <c r="AZ296" s="135"/>
      <c r="BA296" s="135"/>
      <c r="BB296" s="135"/>
      <c r="BC296" s="135"/>
      <c r="BD296" s="135"/>
      <c r="BE296" s="135"/>
      <c r="BF296" s="135"/>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row>
    <row r="297" spans="1:78" ht="18" customHeight="1">
      <c r="A297" s="126"/>
      <c r="B297" s="128" t="s">
        <v>2065</v>
      </c>
      <c r="C297" s="128" t="s">
        <v>2066</v>
      </c>
      <c r="D297" s="128" t="s">
        <v>48</v>
      </c>
      <c r="E297" s="129" t="s">
        <v>40</v>
      </c>
      <c r="F297" s="129">
        <v>78023</v>
      </c>
      <c r="G297" s="129" t="s">
        <v>2067</v>
      </c>
      <c r="H297" s="130" t="s">
        <v>2068</v>
      </c>
      <c r="I297" s="129"/>
      <c r="J297" s="131"/>
      <c r="K297" s="129"/>
      <c r="L297" s="94"/>
      <c r="M297" s="94"/>
      <c r="N297" s="94"/>
      <c r="O297" s="94"/>
      <c r="P297" s="94"/>
      <c r="Q297" s="94"/>
      <c r="R297" s="94"/>
      <c r="S297" s="94"/>
      <c r="T297" s="98">
        <f t="shared" si="38"/>
        <v>0</v>
      </c>
      <c r="U297" s="129" t="str">
        <f t="shared" si="39"/>
        <v/>
      </c>
      <c r="V297" s="98"/>
      <c r="W297" s="129" t="str">
        <f t="shared" si="40"/>
        <v/>
      </c>
      <c r="X297" s="129"/>
      <c r="Y297" s="132"/>
      <c r="Z297" s="133" t="str">
        <f t="shared" si="41"/>
        <v/>
      </c>
      <c r="AA297" s="133" t="str">
        <f>IFERROR(VLOOKUP($Z297,'Lookup 2024'!$A$2:$R$9,2,FALSE),"")</f>
        <v/>
      </c>
      <c r="AB297" s="133"/>
      <c r="AC297" s="134"/>
      <c r="AD297" s="133" t="str">
        <f>IFERROR(VLOOKUP($Z297,'Lookup 2024'!$A$2:$R$9,7,FALSE),"")</f>
        <v/>
      </c>
      <c r="AE297" s="133"/>
      <c r="AF297" s="133" t="str">
        <f>IFERROR(VLOOKUP($Z297,'Lookup 2024'!$A$2:$R$9,8,FALSE),"")</f>
        <v/>
      </c>
      <c r="AG297" s="133" t="str">
        <f>IFERROR(VLOOKUP($Z297,'Lookup 2024'!$A$2:$R$9,9,FALSE),"")</f>
        <v/>
      </c>
      <c r="AH297" s="133"/>
      <c r="AI297" s="133" t="str">
        <f>IFERROR(VLOOKUP($Z297,'Lookup 2024'!$A$2:$R$9,10,FALSE),"")</f>
        <v/>
      </c>
      <c r="AJ297" s="133" t="str">
        <f>IFERROR(VLOOKUP($Z297,Lookup!$A$1:$P$20,11,FALSE),"")</f>
        <v/>
      </c>
      <c r="AK297" s="133"/>
      <c r="AL297" s="133" t="str">
        <f>IFERROR(VLOOKUP($Z297,Lookup!$A$1:$P$20,13,FALSE),"")</f>
        <v/>
      </c>
      <c r="AM297" s="133" t="str">
        <f>IFERROR(VLOOKUP($Z297,Lookup!$A$1:$P$20,14,FALSE),"")</f>
        <v/>
      </c>
      <c r="AN297" s="133" t="str">
        <f>IFERROR(VLOOKUP($Z297,Lookup!$A$1:$P$20,15,FALSE),"")</f>
        <v/>
      </c>
      <c r="AO297" s="133" t="str">
        <f>IFERROR(VLOOKUP($Z297,Lookup!$A$1:$P$20,16,FALSE),"")</f>
        <v/>
      </c>
      <c r="AP297" s="133" t="str">
        <f>IFERROR(VLOOKUP($Z297,'Lookup 2024'!$A$2:$R$9,17,FALSE),"")</f>
        <v/>
      </c>
      <c r="AQ297" s="129"/>
      <c r="AR297" s="135"/>
      <c r="AS297" s="135"/>
      <c r="AT297" s="135"/>
      <c r="AU297" s="135"/>
      <c r="AV297" s="135"/>
      <c r="AW297" s="135"/>
      <c r="AX297" s="135"/>
      <c r="AY297" s="135"/>
      <c r="AZ297" s="135"/>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row>
    <row r="298" spans="1:78" ht="18" customHeight="1">
      <c r="A298" s="126"/>
      <c r="B298" s="128" t="s">
        <v>2069</v>
      </c>
      <c r="C298" s="128" t="s">
        <v>2070</v>
      </c>
      <c r="D298" s="128" t="s">
        <v>793</v>
      </c>
      <c r="E298" s="129" t="s">
        <v>40</v>
      </c>
      <c r="F298" s="129">
        <v>76063</v>
      </c>
      <c r="G298" s="129" t="s">
        <v>794</v>
      </c>
      <c r="H298" s="130" t="s">
        <v>2071</v>
      </c>
      <c r="I298" s="129" t="s">
        <v>996</v>
      </c>
      <c r="J298" s="131"/>
      <c r="K298" s="129"/>
      <c r="L298" s="94"/>
      <c r="M298" s="94"/>
      <c r="N298" s="94"/>
      <c r="O298" s="94"/>
      <c r="P298" s="94"/>
      <c r="Q298" s="94"/>
      <c r="R298" s="94"/>
      <c r="S298" s="94"/>
      <c r="T298" s="98">
        <f t="shared" si="38"/>
        <v>0</v>
      </c>
      <c r="U298" s="129" t="str">
        <f t="shared" si="39"/>
        <v/>
      </c>
      <c r="V298" s="98"/>
      <c r="W298" s="129" t="str">
        <f t="shared" si="40"/>
        <v/>
      </c>
      <c r="X298" s="94"/>
      <c r="Y298" s="132"/>
      <c r="Z298" s="133" t="str">
        <f t="shared" si="41"/>
        <v/>
      </c>
      <c r="AA298" s="133" t="str">
        <f>IFERROR(VLOOKUP($Z298,'Lookup 2024'!$A$2:$R$9,2,FALSE),"")</f>
        <v/>
      </c>
      <c r="AB298" s="133"/>
      <c r="AC298" s="134"/>
      <c r="AD298" s="133" t="str">
        <f>IFERROR(VLOOKUP($Z298,'Lookup 2024'!$A$2:$R$9,7,FALSE),"")</f>
        <v/>
      </c>
      <c r="AE298" s="133"/>
      <c r="AF298" s="133" t="str">
        <f>IFERROR(VLOOKUP($Z298,'Lookup 2024'!$A$2:$R$9,8,FALSE),"")</f>
        <v/>
      </c>
      <c r="AG298" s="133" t="str">
        <f>IFERROR(VLOOKUP($Z298,'Lookup 2024'!$A$2:$R$9,9,FALSE),"")</f>
        <v/>
      </c>
      <c r="AH298" s="133"/>
      <c r="AI298" s="133" t="str">
        <f>IFERROR(VLOOKUP($Z298,'Lookup 2024'!$A$2:$R$9,10,FALSE),"")</f>
        <v/>
      </c>
      <c r="AJ298" s="133" t="str">
        <f>IFERROR(VLOOKUP($Z298,Lookup!$A$1:$P$20,11,FALSE),"")</f>
        <v/>
      </c>
      <c r="AK298" s="133"/>
      <c r="AL298" s="133" t="str">
        <f>IFERROR(VLOOKUP($Z298,Lookup!$A$1:$P$20,13,FALSE),"")</f>
        <v/>
      </c>
      <c r="AM298" s="133" t="str">
        <f>IFERROR(VLOOKUP($Z298,Lookup!$A$1:$P$20,14,FALSE),"")</f>
        <v/>
      </c>
      <c r="AN298" s="133" t="str">
        <f>IFERROR(VLOOKUP($Z298,Lookup!$A$1:$P$20,15,FALSE),"")</f>
        <v/>
      </c>
      <c r="AO298" s="133" t="str">
        <f>IFERROR(VLOOKUP($Z298,Lookup!$A$1:$P$20,16,FALSE),"")</f>
        <v/>
      </c>
      <c r="AP298" s="133" t="str">
        <f>IFERROR(VLOOKUP($Z298,'Lookup 2024'!$A$2:$R$9,17,FALSE),"")</f>
        <v/>
      </c>
      <c r="AQ298" s="129"/>
      <c r="AR298" s="129"/>
      <c r="AS298" s="135"/>
      <c r="AT298" s="135"/>
      <c r="AU298" s="142">
        <f t="shared" ref="AU298:AU307" si="46">P298</f>
        <v>0</v>
      </c>
      <c r="AV298" s="137" t="s">
        <v>1004</v>
      </c>
      <c r="AW298" s="138"/>
      <c r="AX298" s="135"/>
      <c r="AY298" s="135"/>
      <c r="AZ298" s="135"/>
      <c r="BA298" s="135"/>
      <c r="BB298" s="135"/>
      <c r="BC298" s="135"/>
      <c r="BD298" s="135"/>
      <c r="BE298" s="135"/>
      <c r="BF298" s="135"/>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row>
    <row r="299" spans="1:78" ht="39.75" customHeight="1">
      <c r="A299" s="126"/>
      <c r="B299" s="128" t="s">
        <v>2072</v>
      </c>
      <c r="C299" s="128" t="s">
        <v>2073</v>
      </c>
      <c r="D299" s="128" t="s">
        <v>2074</v>
      </c>
      <c r="E299" s="129" t="s">
        <v>40</v>
      </c>
      <c r="F299" s="129">
        <v>78616</v>
      </c>
      <c r="G299" s="129" t="s">
        <v>2075</v>
      </c>
      <c r="H299" s="130" t="s">
        <v>2076</v>
      </c>
      <c r="I299" s="129" t="s">
        <v>469</v>
      </c>
      <c r="J299" s="131"/>
      <c r="K299" s="129"/>
      <c r="L299" s="94"/>
      <c r="M299" s="94"/>
      <c r="N299" s="94"/>
      <c r="O299" s="94"/>
      <c r="P299" s="94"/>
      <c r="Q299" s="94"/>
      <c r="R299" s="94"/>
      <c r="S299" s="94"/>
      <c r="T299" s="98">
        <f t="shared" si="38"/>
        <v>0</v>
      </c>
      <c r="U299" s="129" t="str">
        <f t="shared" si="39"/>
        <v/>
      </c>
      <c r="V299" s="98"/>
      <c r="W299" s="129" t="str">
        <f t="shared" si="40"/>
        <v/>
      </c>
      <c r="X299" s="94"/>
      <c r="Y299" s="132"/>
      <c r="Z299" s="133" t="str">
        <f t="shared" si="41"/>
        <v/>
      </c>
      <c r="AA299" s="133" t="str">
        <f>IFERROR(VLOOKUP($Z299,'Lookup 2024'!$A$2:$R$9,2,FALSE),"")</f>
        <v/>
      </c>
      <c r="AB299" s="133"/>
      <c r="AC299" s="133"/>
      <c r="AD299" s="133" t="str">
        <f>IFERROR(VLOOKUP($Z299,'Lookup 2024'!$A$2:$R$9,7,FALSE),"")</f>
        <v/>
      </c>
      <c r="AE299" s="133"/>
      <c r="AF299" s="133" t="str">
        <f>IFERROR(VLOOKUP($Z299,'Lookup 2024'!$A$2:$R$9,8,FALSE),"")</f>
        <v/>
      </c>
      <c r="AG299" s="133" t="str">
        <f>IFERROR(VLOOKUP($Z299,'Lookup 2024'!$A$2:$R$9,9,FALSE),"")</f>
        <v/>
      </c>
      <c r="AH299" s="133"/>
      <c r="AI299" s="133" t="str">
        <f>IFERROR(VLOOKUP($Z299,'Lookup 2024'!$A$2:$R$9,10,FALSE),"")</f>
        <v/>
      </c>
      <c r="AJ299" s="133" t="str">
        <f>IFERROR(VLOOKUP($Z299,Lookup!$A$1:$P$20,11,FALSE),"")</f>
        <v/>
      </c>
      <c r="AK299" s="133"/>
      <c r="AL299" s="133" t="str">
        <f>IFERROR(VLOOKUP($Z299,Lookup!$A$1:$P$20,13,FALSE),"")</f>
        <v/>
      </c>
      <c r="AM299" s="133" t="str">
        <f>IFERROR(VLOOKUP($Z299,Lookup!$A$1:$P$20,14,FALSE),"")</f>
        <v/>
      </c>
      <c r="AN299" s="133" t="str">
        <f>IFERROR(VLOOKUP($Z299,Lookup!$A$1:$P$20,15,FALSE),"")</f>
        <v/>
      </c>
      <c r="AO299" s="133" t="str">
        <f>IFERROR(VLOOKUP($Z299,Lookup!$A$1:$P$20,16,FALSE),"")</f>
        <v/>
      </c>
      <c r="AP299" s="133" t="str">
        <f>IFERROR(VLOOKUP($Z299,'Lookup 2024'!$A$2:$R$9,17,FALSE),"")</f>
        <v/>
      </c>
      <c r="AQ299" s="129"/>
      <c r="AR299" s="129"/>
      <c r="AS299" s="135"/>
      <c r="AT299" s="135"/>
      <c r="AU299" s="142">
        <f t="shared" si="46"/>
        <v>0</v>
      </c>
      <c r="AV299" s="137" t="s">
        <v>1725</v>
      </c>
      <c r="AW299" s="138"/>
      <c r="AX299" s="135"/>
      <c r="AY299" s="135"/>
      <c r="AZ299" s="135"/>
      <c r="BA299" s="135"/>
      <c r="BB299" s="135"/>
      <c r="BC299" s="135"/>
      <c r="BD299" s="135"/>
      <c r="BE299" s="135">
        <v>2</v>
      </c>
      <c r="BF299" s="135"/>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row>
    <row r="300" spans="1:78" ht="39.75" customHeight="1">
      <c r="A300" s="126"/>
      <c r="B300" s="128" t="s">
        <v>2077</v>
      </c>
      <c r="C300" s="128" t="s">
        <v>2078</v>
      </c>
      <c r="D300" s="128" t="s">
        <v>2079</v>
      </c>
      <c r="E300" s="129" t="s">
        <v>40</v>
      </c>
      <c r="F300" s="129">
        <v>78065</v>
      </c>
      <c r="G300" s="129" t="s">
        <v>2080</v>
      </c>
      <c r="H300" s="130" t="s">
        <v>2081</v>
      </c>
      <c r="I300" s="129"/>
      <c r="J300" s="131"/>
      <c r="K300" s="131"/>
      <c r="L300" s="94"/>
      <c r="M300" s="94"/>
      <c r="N300" s="94"/>
      <c r="O300" s="94"/>
      <c r="P300" s="94"/>
      <c r="Q300" s="94"/>
      <c r="R300" s="94"/>
      <c r="S300" s="94"/>
      <c r="T300" s="98">
        <f t="shared" si="38"/>
        <v>0</v>
      </c>
      <c r="U300" s="129" t="str">
        <f t="shared" si="39"/>
        <v/>
      </c>
      <c r="V300" s="98"/>
      <c r="W300" s="129" t="str">
        <f t="shared" si="40"/>
        <v/>
      </c>
      <c r="X300" s="94"/>
      <c r="Y300" s="132"/>
      <c r="Z300" s="133" t="str">
        <f t="shared" si="41"/>
        <v/>
      </c>
      <c r="AA300" s="133" t="str">
        <f>IFERROR(VLOOKUP($Z300,'Lookup 2024'!$A$2:$R$9,2,FALSE),"")</f>
        <v/>
      </c>
      <c r="AB300" s="133"/>
      <c r="AC300" s="134"/>
      <c r="AD300" s="133" t="str">
        <f>IFERROR(VLOOKUP($Z300,'Lookup 2024'!$A$2:$R$9,7,FALSE),"")</f>
        <v/>
      </c>
      <c r="AE300" s="133"/>
      <c r="AF300" s="133" t="str">
        <f>IFERROR(VLOOKUP($Z300,'Lookup 2024'!$A$2:$R$9,8,FALSE),"")</f>
        <v/>
      </c>
      <c r="AG300" s="133" t="str">
        <f>IFERROR(VLOOKUP($Z300,'Lookup 2024'!$A$2:$R$9,9,FALSE),"")</f>
        <v/>
      </c>
      <c r="AH300" s="133"/>
      <c r="AI300" s="133" t="str">
        <f>IFERROR(VLOOKUP($Z300,'Lookup 2024'!$A$2:$R$9,10,FALSE),"")</f>
        <v/>
      </c>
      <c r="AJ300" s="133" t="str">
        <f>IFERROR(VLOOKUP($Z300,Lookup!$A$1:$P$20,11,FALSE),"")</f>
        <v/>
      </c>
      <c r="AK300" s="133"/>
      <c r="AL300" s="133" t="str">
        <f>IFERROR(VLOOKUP($Z300,Lookup!$A$1:$P$20,13,FALSE),"")</f>
        <v/>
      </c>
      <c r="AM300" s="133" t="str">
        <f>IFERROR(VLOOKUP($Z300,Lookup!$A$1:$P$20,14,FALSE),"")</f>
        <v/>
      </c>
      <c r="AN300" s="133" t="str">
        <f>IFERROR(VLOOKUP($Z300,Lookup!$A$1:$P$20,15,FALSE),"")</f>
        <v/>
      </c>
      <c r="AO300" s="133" t="str">
        <f>IFERROR(VLOOKUP($Z300,Lookup!$A$1:$P$20,16,FALSE),"")</f>
        <v/>
      </c>
      <c r="AP300" s="133" t="str">
        <f>IFERROR(VLOOKUP($Z300,'Lookup 2024'!$A$2:$R$9,17,FALSE),"")</f>
        <v/>
      </c>
      <c r="AQ300" s="129"/>
      <c r="AR300" s="129"/>
      <c r="AS300" s="135"/>
      <c r="AT300" s="135"/>
      <c r="AU300" s="142">
        <f t="shared" si="46"/>
        <v>0</v>
      </c>
      <c r="AV300" s="137" t="s">
        <v>2082</v>
      </c>
      <c r="AW300" s="133"/>
      <c r="AX300" s="129"/>
      <c r="AY300" s="129"/>
      <c r="AZ300" s="147"/>
      <c r="BA300" s="129"/>
      <c r="BB300" s="129"/>
      <c r="BC300" s="135"/>
      <c r="BD300" s="135"/>
      <c r="BE300" s="135"/>
      <c r="BF300" s="135"/>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row>
    <row r="301" spans="1:78" ht="39.75" customHeight="1">
      <c r="A301" s="126"/>
      <c r="B301" s="128" t="s">
        <v>2083</v>
      </c>
      <c r="C301" s="128" t="s">
        <v>2084</v>
      </c>
      <c r="D301" s="128" t="s">
        <v>2085</v>
      </c>
      <c r="E301" s="129" t="s">
        <v>40</v>
      </c>
      <c r="F301" s="129">
        <v>77341</v>
      </c>
      <c r="G301" s="129" t="s">
        <v>2086</v>
      </c>
      <c r="H301" s="130" t="s">
        <v>2087</v>
      </c>
      <c r="I301" s="129" t="s">
        <v>1997</v>
      </c>
      <c r="J301" s="131"/>
      <c r="K301" s="129"/>
      <c r="L301" s="94"/>
      <c r="M301" s="94"/>
      <c r="N301" s="94"/>
      <c r="O301" s="94"/>
      <c r="P301" s="94"/>
      <c r="Q301" s="94"/>
      <c r="R301" s="94"/>
      <c r="S301" s="94"/>
      <c r="T301" s="98">
        <f t="shared" si="38"/>
        <v>0</v>
      </c>
      <c r="U301" s="129" t="str">
        <f t="shared" si="39"/>
        <v/>
      </c>
      <c r="V301" s="98"/>
      <c r="W301" s="129" t="str">
        <f t="shared" si="40"/>
        <v/>
      </c>
      <c r="X301" s="94"/>
      <c r="Y301" s="132"/>
      <c r="Z301" s="133" t="str">
        <f t="shared" si="41"/>
        <v/>
      </c>
      <c r="AA301" s="133" t="str">
        <f>IFERROR(VLOOKUP($Z301,'Lookup 2024'!$A$2:$R$9,2,FALSE),"")</f>
        <v/>
      </c>
      <c r="AB301" s="133"/>
      <c r="AC301" s="133"/>
      <c r="AD301" s="133" t="str">
        <f>IFERROR(VLOOKUP($Z301,'Lookup 2024'!$A$2:$R$9,7,FALSE),"")</f>
        <v/>
      </c>
      <c r="AE301" s="133"/>
      <c r="AF301" s="133" t="str">
        <f>IFERROR(VLOOKUP($Z301,'Lookup 2024'!$A$2:$R$9,8,FALSE),"")</f>
        <v/>
      </c>
      <c r="AG301" s="133" t="str">
        <f>IFERROR(VLOOKUP($Z301,'Lookup 2024'!$A$2:$R$9,9,FALSE),"")</f>
        <v/>
      </c>
      <c r="AH301" s="133"/>
      <c r="AI301" s="133" t="str">
        <f>IFERROR(VLOOKUP($Z301,'Lookup 2024'!$A$2:$R$9,10,FALSE),"")</f>
        <v/>
      </c>
      <c r="AJ301" s="133" t="str">
        <f>IFERROR(VLOOKUP($Z301,Lookup!$A$1:$P$20,11,FALSE),"")</f>
        <v/>
      </c>
      <c r="AK301" s="133"/>
      <c r="AL301" s="133" t="str">
        <f>IFERROR(VLOOKUP($Z301,Lookup!$A$1:$P$20,13,FALSE),"")</f>
        <v/>
      </c>
      <c r="AM301" s="133" t="str">
        <f>IFERROR(VLOOKUP($Z301,Lookup!$A$1:$P$20,14,FALSE),"")</f>
        <v/>
      </c>
      <c r="AN301" s="133" t="str">
        <f>IFERROR(VLOOKUP($Z301,Lookup!$A$1:$P$20,15,FALSE),"")</f>
        <v/>
      </c>
      <c r="AO301" s="133" t="str">
        <f>IFERROR(VLOOKUP($Z301,Lookup!$A$1:$P$20,16,FALSE),"")</f>
        <v/>
      </c>
      <c r="AP301" s="133" t="str">
        <f>IFERROR(VLOOKUP($Z301,'Lookup 2024'!$A$2:$R$9,17,FALSE),"")</f>
        <v/>
      </c>
      <c r="AQ301" s="129"/>
      <c r="AR301" s="129"/>
      <c r="AS301" s="135"/>
      <c r="AT301" s="135"/>
      <c r="AU301" s="142">
        <f t="shared" si="46"/>
        <v>0</v>
      </c>
      <c r="AV301" s="137" t="s">
        <v>997</v>
      </c>
      <c r="AW301" s="138"/>
      <c r="AX301" s="135"/>
      <c r="AY301" s="135"/>
      <c r="AZ301" s="135"/>
      <c r="BA301" s="135"/>
      <c r="BB301" s="135"/>
      <c r="BC301" s="135"/>
      <c r="BD301" s="135"/>
      <c r="BE301" s="135"/>
      <c r="BF301" s="135"/>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row>
    <row r="302" spans="1:78" ht="39.75" customHeight="1">
      <c r="A302" s="126"/>
      <c r="B302" s="128" t="s">
        <v>2088</v>
      </c>
      <c r="C302" s="128" t="s">
        <v>2089</v>
      </c>
      <c r="D302" s="128" t="s">
        <v>2090</v>
      </c>
      <c r="E302" s="129" t="s">
        <v>2091</v>
      </c>
      <c r="F302" s="129">
        <v>32259</v>
      </c>
      <c r="G302" s="129" t="s">
        <v>2092</v>
      </c>
      <c r="H302" s="130" t="s">
        <v>2093</v>
      </c>
      <c r="I302" s="129" t="s">
        <v>2094</v>
      </c>
      <c r="J302" s="131"/>
      <c r="K302" s="129"/>
      <c r="L302" s="94"/>
      <c r="M302" s="94"/>
      <c r="N302" s="94"/>
      <c r="O302" s="94"/>
      <c r="P302" s="94"/>
      <c r="Q302" s="94"/>
      <c r="R302" s="94"/>
      <c r="S302" s="94"/>
      <c r="T302" s="98">
        <f t="shared" si="38"/>
        <v>0</v>
      </c>
      <c r="U302" s="129" t="str">
        <f t="shared" si="39"/>
        <v/>
      </c>
      <c r="V302" s="98"/>
      <c r="W302" s="129" t="str">
        <f t="shared" si="40"/>
        <v/>
      </c>
      <c r="X302" s="94"/>
      <c r="Y302" s="132"/>
      <c r="Z302" s="133" t="str">
        <f t="shared" si="41"/>
        <v/>
      </c>
      <c r="AA302" s="133" t="str">
        <f>IFERROR(VLOOKUP($Z302,'Lookup 2024'!$A$2:$R$9,2,FALSE),"")</f>
        <v/>
      </c>
      <c r="AB302" s="133"/>
      <c r="AC302" s="134"/>
      <c r="AD302" s="133" t="str">
        <f>IFERROR(VLOOKUP($Z302,'Lookup 2024'!$A$2:$R$9,7,FALSE),"")</f>
        <v/>
      </c>
      <c r="AE302" s="133"/>
      <c r="AF302" s="133" t="str">
        <f>IFERROR(VLOOKUP($Z302,'Lookup 2024'!$A$2:$R$9,8,FALSE),"")</f>
        <v/>
      </c>
      <c r="AG302" s="133" t="str">
        <f>IFERROR(VLOOKUP($Z302,'Lookup 2024'!$A$2:$R$9,9,FALSE),"")</f>
        <v/>
      </c>
      <c r="AH302" s="133"/>
      <c r="AI302" s="133" t="str">
        <f>IFERROR(VLOOKUP($Z302,'Lookup 2024'!$A$2:$R$9,10,FALSE),"")</f>
        <v/>
      </c>
      <c r="AJ302" s="133" t="str">
        <f>IFERROR(VLOOKUP($Z302,Lookup!$A$1:$P$20,11,FALSE),"")</f>
        <v/>
      </c>
      <c r="AK302" s="133"/>
      <c r="AL302" s="133" t="str">
        <f>IFERROR(VLOOKUP($Z302,Lookup!$A$1:$P$20,13,FALSE),"")</f>
        <v/>
      </c>
      <c r="AM302" s="133" t="str">
        <f>IFERROR(VLOOKUP($Z302,Lookup!$A$1:$P$20,14,FALSE),"")</f>
        <v/>
      </c>
      <c r="AN302" s="133" t="str">
        <f>IFERROR(VLOOKUP($Z302,Lookup!$A$1:$P$20,15,FALSE),"")</f>
        <v/>
      </c>
      <c r="AO302" s="133" t="str">
        <f>IFERROR(VLOOKUP($Z302,Lookup!$A$1:$P$20,16,FALSE),"")</f>
        <v/>
      </c>
      <c r="AP302" s="133" t="str">
        <f>IFERROR(VLOOKUP($Z302,'Lookup 2024'!$A$2:$R$9,17,FALSE),"")</f>
        <v/>
      </c>
      <c r="AQ302" s="129"/>
      <c r="AR302" s="129"/>
      <c r="AS302" s="135"/>
      <c r="AT302" s="135"/>
      <c r="AU302" s="142">
        <f t="shared" si="46"/>
        <v>0</v>
      </c>
      <c r="AV302" s="137" t="s">
        <v>1014</v>
      </c>
      <c r="AW302" s="138"/>
      <c r="AX302" s="135"/>
      <c r="AY302" s="135"/>
      <c r="AZ302" s="135"/>
      <c r="BA302" s="135"/>
      <c r="BB302" s="135"/>
      <c r="BC302" s="135"/>
      <c r="BD302" s="135"/>
      <c r="BE302" s="135"/>
      <c r="BF302" s="135"/>
      <c r="BG302" s="143"/>
      <c r="BH302" s="143"/>
      <c r="BI302" s="143"/>
      <c r="BJ302" s="143"/>
      <c r="BK302" s="143"/>
      <c r="BL302" s="143"/>
      <c r="BM302" s="143"/>
      <c r="BN302" s="143"/>
      <c r="BO302" s="143"/>
      <c r="BP302" s="143"/>
      <c r="BQ302" s="143"/>
      <c r="BR302" s="143"/>
      <c r="BS302" s="143"/>
      <c r="BT302" s="143"/>
      <c r="BU302" s="143"/>
      <c r="BV302" s="139"/>
      <c r="BW302" s="139"/>
      <c r="BX302" s="139"/>
      <c r="BY302" s="139"/>
      <c r="BZ302" s="139"/>
    </row>
    <row r="303" spans="1:78" ht="39.75" customHeight="1">
      <c r="A303" s="126"/>
      <c r="B303" s="128" t="s">
        <v>2095</v>
      </c>
      <c r="C303" s="128" t="s">
        <v>2096</v>
      </c>
      <c r="D303" s="128" t="s">
        <v>1441</v>
      </c>
      <c r="E303" s="129" t="s">
        <v>40</v>
      </c>
      <c r="F303" s="129">
        <v>78108</v>
      </c>
      <c r="G303" s="129" t="s">
        <v>2097</v>
      </c>
      <c r="H303" s="130" t="s">
        <v>2098</v>
      </c>
      <c r="I303" s="129" t="s">
        <v>1168</v>
      </c>
      <c r="J303" s="131"/>
      <c r="K303" s="129"/>
      <c r="L303" s="94"/>
      <c r="M303" s="94"/>
      <c r="N303" s="94"/>
      <c r="O303" s="94"/>
      <c r="P303" s="94"/>
      <c r="Q303" s="94"/>
      <c r="R303" s="94"/>
      <c r="S303" s="94"/>
      <c r="T303" s="98">
        <f t="shared" si="38"/>
        <v>0</v>
      </c>
      <c r="U303" s="129" t="str">
        <f t="shared" si="39"/>
        <v/>
      </c>
      <c r="V303" s="98"/>
      <c r="W303" s="129" t="str">
        <f t="shared" si="40"/>
        <v/>
      </c>
      <c r="X303" s="94"/>
      <c r="Y303" s="132"/>
      <c r="Z303" s="133" t="str">
        <f t="shared" si="41"/>
        <v/>
      </c>
      <c r="AA303" s="133" t="str">
        <f>IFERROR(VLOOKUP($Z303,'Lookup 2024'!$A$2:$R$9,2,FALSE),"")</f>
        <v/>
      </c>
      <c r="AB303" s="133"/>
      <c r="AC303" s="134"/>
      <c r="AD303" s="133" t="str">
        <f>IFERROR(VLOOKUP($Z303,'Lookup 2024'!$A$2:$R$9,7,FALSE),"")</f>
        <v/>
      </c>
      <c r="AE303" s="133"/>
      <c r="AF303" s="133" t="str">
        <f>IFERROR(VLOOKUP($Z303,'Lookup 2024'!$A$2:$R$9,8,FALSE),"")</f>
        <v/>
      </c>
      <c r="AG303" s="133" t="str">
        <f>IFERROR(VLOOKUP($Z303,'Lookup 2024'!$A$2:$R$9,9,FALSE),"")</f>
        <v/>
      </c>
      <c r="AH303" s="133"/>
      <c r="AI303" s="133" t="str">
        <f>IFERROR(VLOOKUP($Z303,'Lookup 2024'!$A$2:$R$9,10,FALSE),"")</f>
        <v/>
      </c>
      <c r="AJ303" s="133" t="str">
        <f>IFERROR(VLOOKUP($Z303,Lookup!$A$1:$P$20,11,FALSE),"")</f>
        <v/>
      </c>
      <c r="AK303" s="133"/>
      <c r="AL303" s="133" t="str">
        <f>IFERROR(VLOOKUP($Z303,Lookup!$A$1:$P$20,13,FALSE),"")</f>
        <v/>
      </c>
      <c r="AM303" s="133" t="str">
        <f>IFERROR(VLOOKUP($Z303,Lookup!$A$1:$P$20,14,FALSE),"")</f>
        <v/>
      </c>
      <c r="AN303" s="133" t="str">
        <f>IFERROR(VLOOKUP($Z303,Lookup!$A$1:$P$20,15,FALSE),"")</f>
        <v/>
      </c>
      <c r="AO303" s="133" t="str">
        <f>IFERROR(VLOOKUP($Z303,Lookup!$A$1:$P$20,16,FALSE),"")</f>
        <v/>
      </c>
      <c r="AP303" s="133" t="str">
        <f>IFERROR(VLOOKUP($Z303,'Lookup 2024'!$A$2:$R$9,17,FALSE),"")</f>
        <v/>
      </c>
      <c r="AQ303" s="129"/>
      <c r="AR303" s="129"/>
      <c r="AS303" s="135"/>
      <c r="AT303" s="135"/>
      <c r="AU303" s="142">
        <f t="shared" si="46"/>
        <v>0</v>
      </c>
      <c r="AV303" s="137" t="s">
        <v>1004</v>
      </c>
      <c r="AW303" s="138"/>
      <c r="AX303" s="135"/>
      <c r="AY303" s="135"/>
      <c r="AZ303" s="135"/>
      <c r="BA303" s="135"/>
      <c r="BB303" s="135"/>
      <c r="BC303" s="135"/>
      <c r="BD303" s="135"/>
      <c r="BE303" s="135"/>
      <c r="BF303" s="135"/>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row>
    <row r="304" spans="1:78" ht="39.75" customHeight="1">
      <c r="A304" s="126"/>
      <c r="B304" s="128" t="s">
        <v>2099</v>
      </c>
      <c r="C304" s="128" t="s">
        <v>2100</v>
      </c>
      <c r="D304" s="128" t="s">
        <v>37</v>
      </c>
      <c r="E304" s="129" t="s">
        <v>40</v>
      </c>
      <c r="F304" s="129">
        <v>78258</v>
      </c>
      <c r="G304" s="129"/>
      <c r="H304" s="130"/>
      <c r="I304" s="129"/>
      <c r="J304" s="131"/>
      <c r="K304" s="129"/>
      <c r="L304" s="147"/>
      <c r="M304" s="94"/>
      <c r="N304" s="94"/>
      <c r="O304" s="94"/>
      <c r="P304" s="94"/>
      <c r="Q304" s="94"/>
      <c r="R304" s="94"/>
      <c r="S304" s="94"/>
      <c r="T304" s="98">
        <f t="shared" si="38"/>
        <v>0</v>
      </c>
      <c r="U304" s="129" t="str">
        <f t="shared" si="39"/>
        <v/>
      </c>
      <c r="V304" s="98"/>
      <c r="W304" s="129" t="str">
        <f t="shared" si="40"/>
        <v/>
      </c>
      <c r="X304" s="94"/>
      <c r="Y304" s="132"/>
      <c r="Z304" s="133" t="str">
        <f t="shared" si="41"/>
        <v/>
      </c>
      <c r="AA304" s="133" t="str">
        <f>IFERROR(VLOOKUP($Z304,'Lookup 2024'!$A$2:$R$9,2,FALSE),"")</f>
        <v/>
      </c>
      <c r="AB304" s="133"/>
      <c r="AC304" s="134"/>
      <c r="AD304" s="133" t="str">
        <f>IFERROR(VLOOKUP($Z304,'Lookup 2024'!$A$2:$R$9,7,FALSE),"")</f>
        <v/>
      </c>
      <c r="AE304" s="133"/>
      <c r="AF304" s="133" t="str">
        <f>IFERROR(VLOOKUP($Z304,'Lookup 2024'!$A$2:$R$9,8,FALSE),"")</f>
        <v/>
      </c>
      <c r="AG304" s="133" t="str">
        <f>IFERROR(VLOOKUP($Z304,'Lookup 2024'!$A$2:$R$9,9,FALSE),"")</f>
        <v/>
      </c>
      <c r="AH304" s="133"/>
      <c r="AI304" s="133" t="str">
        <f>IFERROR(VLOOKUP($Z304,'Lookup 2024'!$A$2:$R$9,10,FALSE),"")</f>
        <v/>
      </c>
      <c r="AJ304" s="133" t="str">
        <f>IFERROR(VLOOKUP($Z304,Lookup!$A$1:$P$20,11,FALSE),"")</f>
        <v/>
      </c>
      <c r="AK304" s="133"/>
      <c r="AL304" s="133" t="str">
        <f>IFERROR(VLOOKUP($Z304,Lookup!$A$1:$P$20,13,FALSE),"")</f>
        <v/>
      </c>
      <c r="AM304" s="133" t="str">
        <f>IFERROR(VLOOKUP($Z304,Lookup!$A$1:$P$20,14,FALSE),"")</f>
        <v/>
      </c>
      <c r="AN304" s="133" t="str">
        <f>IFERROR(VLOOKUP($Z304,Lookup!$A$1:$P$20,15,FALSE),"")</f>
        <v/>
      </c>
      <c r="AO304" s="133" t="str">
        <f>IFERROR(VLOOKUP($Z304,Lookup!$A$1:$P$20,16,FALSE),"")</f>
        <v/>
      </c>
      <c r="AP304" s="133" t="str">
        <f>IFERROR(VLOOKUP($Z304,'Lookup 2024'!$A$2:$R$9,17,FALSE),"")</f>
        <v/>
      </c>
      <c r="AQ304" s="129"/>
      <c r="AR304" s="129"/>
      <c r="AS304" s="135"/>
      <c r="AT304" s="135"/>
      <c r="AU304" s="142">
        <f t="shared" si="46"/>
        <v>0</v>
      </c>
      <c r="AV304" s="137" t="s">
        <v>1014</v>
      </c>
      <c r="AW304" s="133"/>
      <c r="AX304" s="129"/>
      <c r="AY304" s="129"/>
      <c r="AZ304" s="147"/>
      <c r="BA304" s="129"/>
      <c r="BB304" s="129"/>
      <c r="BC304" s="135"/>
      <c r="BD304" s="135"/>
      <c r="BE304" s="135"/>
      <c r="BF304" s="135"/>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row>
    <row r="305" spans="1:78" ht="39.75" customHeight="1">
      <c r="A305" s="126"/>
      <c r="B305" s="128" t="s">
        <v>2101</v>
      </c>
      <c r="C305" s="128" t="s">
        <v>2102</v>
      </c>
      <c r="D305" s="128" t="s">
        <v>48</v>
      </c>
      <c r="E305" s="129" t="s">
        <v>40</v>
      </c>
      <c r="F305" s="129">
        <v>78023</v>
      </c>
      <c r="G305" s="129" t="s">
        <v>2103</v>
      </c>
      <c r="H305" s="130" t="s">
        <v>2104</v>
      </c>
      <c r="I305" s="129" t="s">
        <v>2105</v>
      </c>
      <c r="J305" s="131"/>
      <c r="K305" s="129"/>
      <c r="L305" s="94"/>
      <c r="M305" s="94"/>
      <c r="N305" s="94"/>
      <c r="O305" s="94"/>
      <c r="P305" s="94"/>
      <c r="Q305" s="94"/>
      <c r="R305" s="94"/>
      <c r="S305" s="94"/>
      <c r="T305" s="98">
        <f t="shared" si="38"/>
        <v>0</v>
      </c>
      <c r="U305" s="129" t="str">
        <f t="shared" si="39"/>
        <v/>
      </c>
      <c r="V305" s="98"/>
      <c r="W305" s="129" t="str">
        <f t="shared" si="40"/>
        <v/>
      </c>
      <c r="X305" s="94"/>
      <c r="Y305" s="132"/>
      <c r="Z305" s="133" t="str">
        <f t="shared" si="41"/>
        <v/>
      </c>
      <c r="AA305" s="133" t="str">
        <f>IFERROR(VLOOKUP($Z305,'Lookup 2024'!$A$2:$R$9,2,FALSE),"")</f>
        <v/>
      </c>
      <c r="AB305" s="133"/>
      <c r="AC305" s="134"/>
      <c r="AD305" s="133" t="str">
        <f>IFERROR(VLOOKUP($Z305,'Lookup 2024'!$A$2:$R$9,7,FALSE),"")</f>
        <v/>
      </c>
      <c r="AE305" s="133"/>
      <c r="AF305" s="133" t="str">
        <f>IFERROR(VLOOKUP($Z305,'Lookup 2024'!$A$2:$R$9,8,FALSE),"")</f>
        <v/>
      </c>
      <c r="AG305" s="133" t="str">
        <f>IFERROR(VLOOKUP($Z305,'Lookup 2024'!$A$2:$R$9,9,FALSE),"")</f>
        <v/>
      </c>
      <c r="AH305" s="133"/>
      <c r="AI305" s="133" t="str">
        <f>IFERROR(VLOOKUP($Z305,'Lookup 2024'!$A$2:$R$9,10,FALSE),"")</f>
        <v/>
      </c>
      <c r="AJ305" s="133" t="str">
        <f>IFERROR(VLOOKUP($Z305,Lookup!$A$1:$P$20,11,FALSE),"")</f>
        <v/>
      </c>
      <c r="AK305" s="133"/>
      <c r="AL305" s="133" t="str">
        <f>IFERROR(VLOOKUP($Z305,Lookup!$A$1:$P$20,13,FALSE),"")</f>
        <v/>
      </c>
      <c r="AM305" s="133" t="str">
        <f>IFERROR(VLOOKUP($Z305,Lookup!$A$1:$P$20,14,FALSE),"")</f>
        <v/>
      </c>
      <c r="AN305" s="133" t="str">
        <f>IFERROR(VLOOKUP($Z305,Lookup!$A$1:$P$20,15,FALSE),"")</f>
        <v/>
      </c>
      <c r="AO305" s="133" t="str">
        <f>IFERROR(VLOOKUP($Z305,Lookup!$A$1:$P$20,16,FALSE),"")</f>
        <v/>
      </c>
      <c r="AP305" s="133" t="str">
        <f>IFERROR(VLOOKUP($Z305,'Lookup 2024'!$A$2:$R$9,17,FALSE),"")</f>
        <v/>
      </c>
      <c r="AQ305" s="129"/>
      <c r="AR305" s="129"/>
      <c r="AS305" s="135"/>
      <c r="AT305" s="135"/>
      <c r="AU305" s="142">
        <f t="shared" si="46"/>
        <v>0</v>
      </c>
      <c r="AV305" s="137" t="s">
        <v>1004</v>
      </c>
      <c r="AW305" s="138"/>
      <c r="AX305" s="135"/>
      <c r="AY305" s="135"/>
      <c r="AZ305" s="135"/>
      <c r="BA305" s="135"/>
      <c r="BB305" s="135"/>
      <c r="BC305" s="135"/>
      <c r="BD305" s="135"/>
      <c r="BE305" s="135">
        <v>1</v>
      </c>
      <c r="BF305" s="135"/>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row>
    <row r="306" spans="1:78" ht="57.75" customHeight="1">
      <c r="A306" s="126"/>
      <c r="B306" s="128" t="s">
        <v>2106</v>
      </c>
      <c r="C306" s="128" t="s">
        <v>2107</v>
      </c>
      <c r="D306" s="128" t="s">
        <v>2108</v>
      </c>
      <c r="E306" s="129" t="s">
        <v>40</v>
      </c>
      <c r="F306" s="129">
        <v>78069</v>
      </c>
      <c r="G306" s="129" t="s">
        <v>2109</v>
      </c>
      <c r="H306" s="130" t="s">
        <v>2110</v>
      </c>
      <c r="I306" s="129"/>
      <c r="J306" s="131"/>
      <c r="K306" s="129"/>
      <c r="L306" s="94"/>
      <c r="M306" s="94"/>
      <c r="N306" s="94"/>
      <c r="O306" s="94"/>
      <c r="P306" s="94"/>
      <c r="Q306" s="94"/>
      <c r="R306" s="94"/>
      <c r="S306" s="94"/>
      <c r="T306" s="98">
        <f t="shared" si="38"/>
        <v>0</v>
      </c>
      <c r="U306" s="129" t="str">
        <f t="shared" si="39"/>
        <v/>
      </c>
      <c r="V306" s="98"/>
      <c r="W306" s="129" t="str">
        <f t="shared" si="40"/>
        <v/>
      </c>
      <c r="X306" s="94"/>
      <c r="Y306" s="132"/>
      <c r="Z306" s="133" t="str">
        <f t="shared" si="41"/>
        <v/>
      </c>
      <c r="AA306" s="133" t="str">
        <f>IFERROR(VLOOKUP($Z306,'Lookup 2024'!$A$2:$R$9,2,FALSE),"")</f>
        <v/>
      </c>
      <c r="AB306" s="133"/>
      <c r="AC306" s="134"/>
      <c r="AD306" s="133" t="str">
        <f>IFERROR(VLOOKUP($Z306,'Lookup 2024'!$A$2:$R$9,7,FALSE),"")</f>
        <v/>
      </c>
      <c r="AE306" s="133"/>
      <c r="AF306" s="133" t="str">
        <f>IFERROR(VLOOKUP($Z306,'Lookup 2024'!$A$2:$R$9,8,FALSE),"")</f>
        <v/>
      </c>
      <c r="AG306" s="133" t="str">
        <f>IFERROR(VLOOKUP($Z306,'Lookup 2024'!$A$2:$R$9,9,FALSE),"")</f>
        <v/>
      </c>
      <c r="AH306" s="133"/>
      <c r="AI306" s="133" t="str">
        <f>IFERROR(VLOOKUP($Z306,'Lookup 2024'!$A$2:$R$9,10,FALSE),"")</f>
        <v/>
      </c>
      <c r="AJ306" s="133" t="str">
        <f>IFERROR(VLOOKUP($Z306,Lookup!$A$1:$P$20,11,FALSE),"")</f>
        <v/>
      </c>
      <c r="AK306" s="133"/>
      <c r="AL306" s="133" t="str">
        <f>IFERROR(VLOOKUP($Z306,Lookup!$A$1:$P$20,13,FALSE),"")</f>
        <v/>
      </c>
      <c r="AM306" s="133" t="str">
        <f>IFERROR(VLOOKUP($Z306,Lookup!$A$1:$P$20,14,FALSE),"")</f>
        <v/>
      </c>
      <c r="AN306" s="133" t="str">
        <f>IFERROR(VLOOKUP($Z306,Lookup!$A$1:$P$20,15,FALSE),"")</f>
        <v/>
      </c>
      <c r="AO306" s="133" t="str">
        <f>IFERROR(VLOOKUP($Z306,Lookup!$A$1:$P$20,16,FALSE),"")</f>
        <v/>
      </c>
      <c r="AP306" s="133" t="str">
        <f>IFERROR(VLOOKUP($Z306,'Lookup 2024'!$A$2:$R$9,17,FALSE),"")</f>
        <v/>
      </c>
      <c r="AQ306" s="129"/>
      <c r="AR306" s="129"/>
      <c r="AS306" s="135"/>
      <c r="AT306" s="135"/>
      <c r="AU306" s="142">
        <f t="shared" si="46"/>
        <v>0</v>
      </c>
      <c r="AV306" s="137" t="s">
        <v>1004</v>
      </c>
      <c r="AW306" s="133"/>
      <c r="AX306" s="129"/>
      <c r="AY306" s="129"/>
      <c r="AZ306" s="147"/>
      <c r="BA306" s="129"/>
      <c r="BB306" s="129"/>
      <c r="BC306" s="135"/>
      <c r="BD306" s="135"/>
      <c r="BE306" s="135"/>
      <c r="BF306" s="135"/>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row>
    <row r="307" spans="1:78" ht="39.75" customHeight="1">
      <c r="A307" s="126"/>
      <c r="B307" s="128" t="s">
        <v>2111</v>
      </c>
      <c r="C307" s="128" t="s">
        <v>2112</v>
      </c>
      <c r="D307" s="128" t="s">
        <v>232</v>
      </c>
      <c r="E307" s="129" t="s">
        <v>40</v>
      </c>
      <c r="F307" s="129">
        <v>78009</v>
      </c>
      <c r="G307" s="129" t="s">
        <v>2113</v>
      </c>
      <c r="H307" s="130" t="s">
        <v>2114</v>
      </c>
      <c r="I307" s="129" t="s">
        <v>1038</v>
      </c>
      <c r="J307" s="131"/>
      <c r="K307" s="129"/>
      <c r="L307" s="94"/>
      <c r="M307" s="94"/>
      <c r="N307" s="94"/>
      <c r="O307" s="94"/>
      <c r="P307" s="94"/>
      <c r="Q307" s="94"/>
      <c r="R307" s="94"/>
      <c r="S307" s="94"/>
      <c r="T307" s="98">
        <f t="shared" si="38"/>
        <v>0</v>
      </c>
      <c r="U307" s="129" t="str">
        <f t="shared" si="39"/>
        <v/>
      </c>
      <c r="V307" s="98"/>
      <c r="W307" s="129" t="str">
        <f t="shared" si="40"/>
        <v/>
      </c>
      <c r="X307" s="94"/>
      <c r="Y307" s="132"/>
      <c r="Z307" s="133" t="str">
        <f t="shared" si="41"/>
        <v/>
      </c>
      <c r="AA307" s="133" t="str">
        <f>IFERROR(VLOOKUP($Z307,'Lookup 2024'!$A$2:$R$9,2,FALSE),"")</f>
        <v/>
      </c>
      <c r="AB307" s="133"/>
      <c r="AC307" s="134"/>
      <c r="AD307" s="133" t="str">
        <f>IFERROR(VLOOKUP($Z307,'Lookup 2024'!$A$2:$R$9,7,FALSE),"")</f>
        <v/>
      </c>
      <c r="AE307" s="133"/>
      <c r="AF307" s="133" t="str">
        <f>IFERROR(VLOOKUP($Z307,'Lookup 2024'!$A$2:$R$9,8,FALSE),"")</f>
        <v/>
      </c>
      <c r="AG307" s="133" t="str">
        <f>IFERROR(VLOOKUP($Z307,'Lookup 2024'!$A$2:$R$9,9,FALSE),"")</f>
        <v/>
      </c>
      <c r="AH307" s="133"/>
      <c r="AI307" s="133" t="str">
        <f>IFERROR(VLOOKUP($Z307,'Lookup 2024'!$A$2:$R$9,10,FALSE),"")</f>
        <v/>
      </c>
      <c r="AJ307" s="133" t="str">
        <f>IFERROR(VLOOKUP($Z307,Lookup!$A$1:$P$20,11,FALSE),"")</f>
        <v/>
      </c>
      <c r="AK307" s="133"/>
      <c r="AL307" s="133" t="str">
        <f>IFERROR(VLOOKUP($Z307,Lookup!$A$1:$P$20,13,FALSE),"")</f>
        <v/>
      </c>
      <c r="AM307" s="133" t="str">
        <f>IFERROR(VLOOKUP($Z307,Lookup!$A$1:$P$20,14,FALSE),"")</f>
        <v/>
      </c>
      <c r="AN307" s="133" t="str">
        <f>IFERROR(VLOOKUP($Z307,Lookup!$A$1:$P$20,15,FALSE),"")</f>
        <v/>
      </c>
      <c r="AO307" s="133" t="str">
        <f>IFERROR(VLOOKUP($Z307,Lookup!$A$1:$P$20,16,FALSE),"")</f>
        <v/>
      </c>
      <c r="AP307" s="133" t="str">
        <f>IFERROR(VLOOKUP($Z307,'Lookup 2024'!$A$2:$R$9,17,FALSE),"")</f>
        <v/>
      </c>
      <c r="AQ307" s="129"/>
      <c r="AR307" s="129"/>
      <c r="AS307" s="135"/>
      <c r="AT307" s="135"/>
      <c r="AU307" s="142">
        <f t="shared" si="46"/>
        <v>0</v>
      </c>
      <c r="AV307" s="137" t="s">
        <v>1004</v>
      </c>
      <c r="AW307" s="138"/>
      <c r="AX307" s="135"/>
      <c r="AY307" s="135"/>
      <c r="AZ307" s="135"/>
      <c r="BA307" s="135"/>
      <c r="BB307" s="135"/>
      <c r="BC307" s="135"/>
      <c r="BD307" s="135"/>
      <c r="BE307" s="85"/>
      <c r="BF307" s="135"/>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row>
    <row r="308" spans="1:78" ht="39.75" customHeight="1">
      <c r="A308" s="126"/>
      <c r="B308" s="128" t="s">
        <v>2115</v>
      </c>
      <c r="C308" s="128" t="s">
        <v>2116</v>
      </c>
      <c r="D308" s="128" t="s">
        <v>37</v>
      </c>
      <c r="E308" s="129" t="s">
        <v>40</v>
      </c>
      <c r="F308" s="129">
        <v>78221</v>
      </c>
      <c r="G308" s="129"/>
      <c r="H308" s="130" t="s">
        <v>2117</v>
      </c>
      <c r="I308" s="129"/>
      <c r="J308" s="131"/>
      <c r="K308" s="129"/>
      <c r="L308" s="94"/>
      <c r="M308" s="94"/>
      <c r="N308" s="94"/>
      <c r="O308" s="94"/>
      <c r="P308" s="94"/>
      <c r="Q308" s="94"/>
      <c r="R308" s="94"/>
      <c r="S308" s="94"/>
      <c r="T308" s="98">
        <f t="shared" si="38"/>
        <v>0</v>
      </c>
      <c r="U308" s="129" t="str">
        <f t="shared" si="39"/>
        <v/>
      </c>
      <c r="V308" s="98"/>
      <c r="W308" s="129" t="str">
        <f t="shared" si="40"/>
        <v/>
      </c>
      <c r="X308" s="129"/>
      <c r="Y308" s="132"/>
      <c r="Z308" s="133" t="str">
        <f t="shared" si="41"/>
        <v/>
      </c>
      <c r="AA308" s="133" t="str">
        <f>IFERROR(VLOOKUP($Z308,'Lookup 2024'!$A$2:$R$9,2,FALSE),"")</f>
        <v/>
      </c>
      <c r="AB308" s="133"/>
      <c r="AC308" s="134"/>
      <c r="AD308" s="133" t="str">
        <f>IFERROR(VLOOKUP($Z308,'Lookup 2024'!$A$2:$R$9,7,FALSE),"")</f>
        <v/>
      </c>
      <c r="AE308" s="133"/>
      <c r="AF308" s="133" t="str">
        <f>IFERROR(VLOOKUP($Z308,'Lookup 2024'!$A$2:$R$9,8,FALSE),"")</f>
        <v/>
      </c>
      <c r="AG308" s="133" t="str">
        <f>IFERROR(VLOOKUP($Z308,'Lookup 2024'!$A$2:$R$9,9,FALSE),"")</f>
        <v/>
      </c>
      <c r="AH308" s="133"/>
      <c r="AI308" s="133" t="str">
        <f>IFERROR(VLOOKUP($Z308,'Lookup 2024'!$A$2:$R$9,10,FALSE),"")</f>
        <v/>
      </c>
      <c r="AJ308" s="133" t="str">
        <f>IFERROR(VLOOKUP($Z308,Lookup!$A$1:$P$20,11,FALSE),"")</f>
        <v/>
      </c>
      <c r="AK308" s="133"/>
      <c r="AL308" s="133" t="str">
        <f>IFERROR(VLOOKUP($Z308,Lookup!$A$1:$P$20,13,FALSE),"")</f>
        <v/>
      </c>
      <c r="AM308" s="133" t="str">
        <f>IFERROR(VLOOKUP($Z308,Lookup!$A$1:$P$20,14,FALSE),"")</f>
        <v/>
      </c>
      <c r="AN308" s="133" t="str">
        <f>IFERROR(VLOOKUP($Z308,Lookup!$A$1:$P$20,15,FALSE),"")</f>
        <v/>
      </c>
      <c r="AO308" s="133" t="str">
        <f>IFERROR(VLOOKUP($Z308,Lookup!$A$1:$P$20,16,FALSE),"")</f>
        <v/>
      </c>
      <c r="AP308" s="133" t="str">
        <f>IFERROR(VLOOKUP($Z308,'Lookup 2024'!$A$2:$R$9,17,FALSE),"")</f>
        <v/>
      </c>
      <c r="AQ308" s="129"/>
      <c r="AR308" s="129"/>
      <c r="AS308" s="135"/>
      <c r="AT308" s="135"/>
      <c r="AU308" s="135"/>
      <c r="AV308" s="137"/>
      <c r="AW308" s="138"/>
      <c r="AX308" s="135"/>
      <c r="AY308" s="135"/>
      <c r="AZ308" s="135"/>
      <c r="BA308" s="135"/>
      <c r="BB308" s="135"/>
      <c r="BC308" s="135"/>
      <c r="BD308" s="135"/>
      <c r="BE308" s="135"/>
      <c r="BF308" s="135"/>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row>
    <row r="309" spans="1:78" ht="39.75" customHeight="1">
      <c r="A309" s="126"/>
      <c r="B309" s="128" t="s">
        <v>2118</v>
      </c>
      <c r="C309" s="128" t="s">
        <v>2119</v>
      </c>
      <c r="D309" s="128" t="s">
        <v>232</v>
      </c>
      <c r="E309" s="129" t="s">
        <v>40</v>
      </c>
      <c r="F309" s="129">
        <v>78009</v>
      </c>
      <c r="G309" s="129"/>
      <c r="H309" s="130" t="s">
        <v>2120</v>
      </c>
      <c r="I309" s="129" t="s">
        <v>2121</v>
      </c>
      <c r="J309" s="131"/>
      <c r="K309" s="129"/>
      <c r="L309" s="94"/>
      <c r="M309" s="94"/>
      <c r="N309" s="94"/>
      <c r="O309" s="94"/>
      <c r="P309" s="94"/>
      <c r="Q309" s="94"/>
      <c r="R309" s="94"/>
      <c r="S309" s="94"/>
      <c r="T309" s="98">
        <f t="shared" si="38"/>
        <v>0</v>
      </c>
      <c r="U309" s="129" t="str">
        <f t="shared" si="39"/>
        <v/>
      </c>
      <c r="V309" s="98"/>
      <c r="W309" s="129" t="str">
        <f t="shared" si="40"/>
        <v/>
      </c>
      <c r="X309" s="129"/>
      <c r="Y309" s="132"/>
      <c r="Z309" s="133" t="str">
        <f t="shared" si="41"/>
        <v/>
      </c>
      <c r="AA309" s="133" t="str">
        <f>IFERROR(VLOOKUP($Z309,'Lookup 2024'!$A$2:$R$9,2,FALSE),"")</f>
        <v/>
      </c>
      <c r="AB309" s="133"/>
      <c r="AC309" s="134"/>
      <c r="AD309" s="133" t="str">
        <f>IFERROR(VLOOKUP($Z309,'Lookup 2024'!$A$2:$R$9,7,FALSE),"")</f>
        <v/>
      </c>
      <c r="AE309" s="133"/>
      <c r="AF309" s="133" t="str">
        <f>IFERROR(VLOOKUP($Z309,'Lookup 2024'!$A$2:$R$9,8,FALSE),"")</f>
        <v/>
      </c>
      <c r="AG309" s="133" t="str">
        <f>IFERROR(VLOOKUP($Z309,'Lookup 2024'!$A$2:$R$9,9,FALSE),"")</f>
        <v/>
      </c>
      <c r="AH309" s="133"/>
      <c r="AI309" s="133" t="str">
        <f>IFERROR(VLOOKUP($Z309,'Lookup 2024'!$A$2:$R$9,10,FALSE),"")</f>
        <v/>
      </c>
      <c r="AJ309" s="133" t="str">
        <f>IFERROR(VLOOKUP($Z309,Lookup!$A$1:$P$20,11,FALSE),"")</f>
        <v/>
      </c>
      <c r="AK309" s="133"/>
      <c r="AL309" s="133" t="str">
        <f>IFERROR(VLOOKUP($Z309,Lookup!$A$1:$P$20,13,FALSE),"")</f>
        <v/>
      </c>
      <c r="AM309" s="133" t="str">
        <f>IFERROR(VLOOKUP($Z309,Lookup!$A$1:$P$20,14,FALSE),"")</f>
        <v/>
      </c>
      <c r="AN309" s="133" t="str">
        <f>IFERROR(VLOOKUP($Z309,Lookup!$A$1:$P$20,15,FALSE),"")</f>
        <v/>
      </c>
      <c r="AO309" s="133" t="str">
        <f>IFERROR(VLOOKUP($Z309,Lookup!$A$1:$P$20,16,FALSE),"")</f>
        <v/>
      </c>
      <c r="AP309" s="133" t="str">
        <f>IFERROR(VLOOKUP($Z309,'Lookup 2024'!$A$2:$R$9,17,FALSE),"")</f>
        <v/>
      </c>
      <c r="AQ309" s="129"/>
      <c r="AR309" s="129"/>
      <c r="AS309" s="135"/>
      <c r="AT309" s="135"/>
      <c r="AU309" s="135"/>
      <c r="AV309" s="137"/>
      <c r="AW309" s="133"/>
      <c r="AX309" s="129"/>
      <c r="AY309" s="129"/>
      <c r="AZ309" s="147"/>
      <c r="BA309" s="129"/>
      <c r="BB309" s="129"/>
      <c r="BC309" s="135"/>
      <c r="BD309" s="135"/>
      <c r="BE309" s="135"/>
      <c r="BF309" s="135"/>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row>
    <row r="310" spans="1:78" ht="46.5" customHeight="1">
      <c r="A310" s="126"/>
      <c r="B310" s="128" t="s">
        <v>2122</v>
      </c>
      <c r="C310" s="128" t="s">
        <v>2123</v>
      </c>
      <c r="D310" s="128" t="s">
        <v>216</v>
      </c>
      <c r="E310" s="129" t="s">
        <v>40</v>
      </c>
      <c r="F310" s="129">
        <v>75551</v>
      </c>
      <c r="G310" s="129" t="s">
        <v>2124</v>
      </c>
      <c r="H310" s="130" t="s">
        <v>814</v>
      </c>
      <c r="I310" s="129" t="s">
        <v>99</v>
      </c>
      <c r="J310" s="131"/>
      <c r="K310" s="129"/>
      <c r="L310" s="94"/>
      <c r="M310" s="94"/>
      <c r="N310" s="94"/>
      <c r="O310" s="94"/>
      <c r="P310" s="94"/>
      <c r="Q310" s="94"/>
      <c r="R310" s="94"/>
      <c r="S310" s="94"/>
      <c r="T310" s="98">
        <f t="shared" si="38"/>
        <v>0</v>
      </c>
      <c r="U310" s="129" t="str">
        <f t="shared" si="39"/>
        <v/>
      </c>
      <c r="V310" s="98"/>
      <c r="W310" s="129" t="str">
        <f t="shared" si="40"/>
        <v/>
      </c>
      <c r="X310" s="94"/>
      <c r="Y310" s="132"/>
      <c r="Z310" s="133" t="str">
        <f t="shared" si="41"/>
        <v/>
      </c>
      <c r="AA310" s="133" t="str">
        <f>IFERROR(VLOOKUP($Z310,'Lookup 2024'!$A$2:$R$9,2,FALSE),"")</f>
        <v/>
      </c>
      <c r="AB310" s="133"/>
      <c r="AC310" s="134"/>
      <c r="AD310" s="133" t="str">
        <f>IFERROR(VLOOKUP($Z310,'Lookup 2024'!$A$2:$R$9,7,FALSE),"")</f>
        <v/>
      </c>
      <c r="AE310" s="133"/>
      <c r="AF310" s="133" t="str">
        <f>IFERROR(VLOOKUP($Z310,'Lookup 2024'!$A$2:$R$9,8,FALSE),"")</f>
        <v/>
      </c>
      <c r="AG310" s="133" t="str">
        <f>IFERROR(VLOOKUP($Z310,'Lookup 2024'!$A$2:$R$9,9,FALSE),"")</f>
        <v/>
      </c>
      <c r="AH310" s="133"/>
      <c r="AI310" s="133" t="str">
        <f>IFERROR(VLOOKUP($Z310,'Lookup 2024'!$A$2:$R$9,10,FALSE),"")</f>
        <v/>
      </c>
      <c r="AJ310" s="133" t="str">
        <f>IFERROR(VLOOKUP($Z310,Lookup!$A$1:$P$20,11,FALSE),"")</f>
        <v/>
      </c>
      <c r="AK310" s="133"/>
      <c r="AL310" s="133" t="str">
        <f>IFERROR(VLOOKUP($Z310,Lookup!$A$1:$P$20,13,FALSE),"")</f>
        <v/>
      </c>
      <c r="AM310" s="133" t="str">
        <f>IFERROR(VLOOKUP($Z310,Lookup!$A$1:$P$20,14,FALSE),"")</f>
        <v/>
      </c>
      <c r="AN310" s="133" t="str">
        <f>IFERROR(VLOOKUP($Z310,Lookup!$A$1:$P$20,15,FALSE),"")</f>
        <v/>
      </c>
      <c r="AO310" s="133" t="str">
        <f>IFERROR(VLOOKUP($Z310,Lookup!$A$1:$P$20,16,FALSE),"")</f>
        <v/>
      </c>
      <c r="AP310" s="133" t="str">
        <f>IFERROR(VLOOKUP($Z310,'Lookup 2024'!$A$2:$R$9,17,FALSE),"")</f>
        <v/>
      </c>
      <c r="AQ310" s="133"/>
      <c r="AR310" s="129"/>
      <c r="AS310" s="135"/>
      <c r="AT310" s="135"/>
      <c r="AU310" s="142">
        <f t="shared" ref="AU310:AU311" si="47">P310</f>
        <v>0</v>
      </c>
      <c r="AV310" s="137" t="s">
        <v>1603</v>
      </c>
      <c r="AW310" s="135"/>
      <c r="AX310" s="135"/>
      <c r="AY310" s="135"/>
      <c r="AZ310" s="135"/>
      <c r="BA310" s="85"/>
      <c r="BB310" s="85"/>
      <c r="BC310" s="85"/>
      <c r="BD310" s="85"/>
      <c r="BE310" s="85"/>
      <c r="BF310" s="85"/>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row>
    <row r="311" spans="1:78" ht="39.75" customHeight="1">
      <c r="A311" s="126"/>
      <c r="B311" s="128" t="s">
        <v>2125</v>
      </c>
      <c r="C311" s="128" t="s">
        <v>2126</v>
      </c>
      <c r="D311" s="128" t="s">
        <v>2127</v>
      </c>
      <c r="E311" s="129" t="s">
        <v>40</v>
      </c>
      <c r="F311" s="129">
        <v>78363</v>
      </c>
      <c r="G311" s="129" t="s">
        <v>2128</v>
      </c>
      <c r="H311" s="130" t="s">
        <v>2129</v>
      </c>
      <c r="I311" s="129" t="s">
        <v>362</v>
      </c>
      <c r="J311" s="131"/>
      <c r="K311" s="129"/>
      <c r="L311" s="94"/>
      <c r="M311" s="94"/>
      <c r="N311" s="94"/>
      <c r="O311" s="94"/>
      <c r="P311" s="94"/>
      <c r="Q311" s="94"/>
      <c r="R311" s="94"/>
      <c r="S311" s="94"/>
      <c r="T311" s="98">
        <f t="shared" si="38"/>
        <v>0</v>
      </c>
      <c r="U311" s="129" t="str">
        <f t="shared" si="39"/>
        <v/>
      </c>
      <c r="V311" s="98"/>
      <c r="W311" s="129" t="str">
        <f t="shared" si="40"/>
        <v/>
      </c>
      <c r="X311" s="94"/>
      <c r="Y311" s="128"/>
      <c r="Z311" s="133" t="str">
        <f t="shared" si="41"/>
        <v/>
      </c>
      <c r="AA311" s="133" t="str">
        <f>IFERROR(VLOOKUP($Z311,'Lookup 2024'!$A$2:$R$9,2,FALSE),"")</f>
        <v/>
      </c>
      <c r="AB311" s="133"/>
      <c r="AC311" s="134"/>
      <c r="AD311" s="133" t="str">
        <f>IFERROR(VLOOKUP($Z311,'Lookup 2024'!$A$2:$R$9,7,FALSE),"")</f>
        <v/>
      </c>
      <c r="AE311" s="133"/>
      <c r="AF311" s="133" t="str">
        <f>IFERROR(VLOOKUP($Z311,'Lookup 2024'!$A$2:$R$9,8,FALSE),"")</f>
        <v/>
      </c>
      <c r="AG311" s="133" t="str">
        <f>IFERROR(VLOOKUP($Z311,'Lookup 2024'!$A$2:$R$9,9,FALSE),"")</f>
        <v/>
      </c>
      <c r="AH311" s="133"/>
      <c r="AI311" s="133" t="str">
        <f>IFERROR(VLOOKUP($Z311,'Lookup 2024'!$A$2:$R$9,10,FALSE),"")</f>
        <v/>
      </c>
      <c r="AJ311" s="133" t="str">
        <f>IFERROR(VLOOKUP($Z311,Lookup!$A$1:$P$20,11,FALSE),"")</f>
        <v/>
      </c>
      <c r="AK311" s="133"/>
      <c r="AL311" s="133" t="str">
        <f>IFERROR(VLOOKUP($Z311,Lookup!$A$1:$P$20,13,FALSE),"")</f>
        <v/>
      </c>
      <c r="AM311" s="133" t="str">
        <f>IFERROR(VLOOKUP($Z311,Lookup!$A$1:$P$20,14,FALSE),"")</f>
        <v/>
      </c>
      <c r="AN311" s="133" t="str">
        <f>IFERROR(VLOOKUP($Z311,Lookup!$A$1:$P$20,15,FALSE),"")</f>
        <v/>
      </c>
      <c r="AO311" s="133" t="str">
        <f>IFERROR(VLOOKUP($Z311,Lookup!$A$1:$P$20,16,FALSE),"")</f>
        <v/>
      </c>
      <c r="AP311" s="133" t="str">
        <f>IFERROR(VLOOKUP($Z311,'Lookup 2024'!$A$2:$R$9,17,FALSE),"")</f>
        <v/>
      </c>
      <c r="AQ311" s="129"/>
      <c r="AR311" s="129"/>
      <c r="AS311" s="135"/>
      <c r="AT311" s="135"/>
      <c r="AU311" s="142">
        <f t="shared" si="47"/>
        <v>0</v>
      </c>
      <c r="AV311" s="137" t="s">
        <v>1004</v>
      </c>
      <c r="AW311" s="133"/>
      <c r="AX311" s="129"/>
      <c r="AY311" s="129"/>
      <c r="AZ311" s="147"/>
      <c r="BA311" s="129"/>
      <c r="BB311" s="129"/>
      <c r="BC311" s="135"/>
      <c r="BD311" s="135"/>
      <c r="BE311" s="135"/>
      <c r="BF311" s="135"/>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row>
    <row r="312" spans="1:78" ht="39.75" customHeight="1">
      <c r="A312" s="126" t="s">
        <v>362</v>
      </c>
      <c r="B312" s="127" t="s">
        <v>2130</v>
      </c>
      <c r="C312" s="127" t="s">
        <v>1294</v>
      </c>
      <c r="D312" s="128" t="s">
        <v>140</v>
      </c>
      <c r="E312" s="129" t="s">
        <v>40</v>
      </c>
      <c r="F312" s="129">
        <v>75062</v>
      </c>
      <c r="G312" s="129" t="s">
        <v>1295</v>
      </c>
      <c r="H312" s="130"/>
      <c r="I312" s="129"/>
      <c r="J312" s="131">
        <v>45259</v>
      </c>
      <c r="K312" s="103">
        <v>1139</v>
      </c>
      <c r="L312" s="94"/>
      <c r="M312" s="94"/>
      <c r="N312" s="94">
        <v>1500</v>
      </c>
      <c r="O312" s="94"/>
      <c r="P312" s="94"/>
      <c r="Q312" s="94"/>
      <c r="R312" s="94"/>
      <c r="S312" s="94"/>
      <c r="T312" s="98">
        <f t="shared" si="38"/>
        <v>1500</v>
      </c>
      <c r="U312" s="129" t="s">
        <v>927</v>
      </c>
      <c r="V312" s="98"/>
      <c r="W312" s="129" t="s">
        <v>2131</v>
      </c>
      <c r="X312" s="129"/>
      <c r="Y312" s="132"/>
      <c r="Z312" s="133" t="s">
        <v>368</v>
      </c>
      <c r="AA312" s="133" t="s">
        <v>898</v>
      </c>
      <c r="AB312" s="133"/>
      <c r="AC312" s="134"/>
      <c r="AD312" s="133">
        <v>0</v>
      </c>
      <c r="AE312" s="133"/>
      <c r="AF312" s="133">
        <v>0</v>
      </c>
      <c r="AG312" s="133">
        <v>1</v>
      </c>
      <c r="AH312" s="133"/>
      <c r="AI312" s="133">
        <v>2</v>
      </c>
      <c r="AJ312" s="133">
        <v>1</v>
      </c>
      <c r="AK312" s="133"/>
      <c r="AL312" s="133"/>
      <c r="AM312" s="138"/>
      <c r="AN312" s="138"/>
      <c r="AO312" s="138"/>
      <c r="AP312" s="178"/>
      <c r="AQ312" s="135"/>
      <c r="AR312" s="135"/>
      <c r="AS312" s="135"/>
      <c r="AT312" s="135"/>
      <c r="AU312" s="135"/>
      <c r="AV312" s="135"/>
      <c r="AW312" s="138"/>
      <c r="AX312" s="135"/>
      <c r="AY312" s="135"/>
      <c r="AZ312" s="135"/>
      <c r="BA312" s="147"/>
      <c r="BB312" s="147"/>
      <c r="BC312" s="147"/>
      <c r="BD312" s="147"/>
      <c r="BE312" s="147"/>
      <c r="BF312" s="147"/>
      <c r="BG312" s="139"/>
      <c r="BH312" s="139"/>
      <c r="BI312" s="139"/>
      <c r="BJ312" s="139"/>
      <c r="BK312" s="139"/>
      <c r="BL312" s="139"/>
      <c r="BM312" s="139"/>
      <c r="BN312" s="139"/>
      <c r="BO312" s="139"/>
      <c r="BP312" s="139"/>
      <c r="BQ312" s="139"/>
      <c r="BR312" s="139"/>
      <c r="BS312" s="139"/>
      <c r="BT312" s="139"/>
      <c r="BU312" s="139"/>
      <c r="BV312" s="143"/>
      <c r="BW312" s="143"/>
      <c r="BX312" s="143"/>
      <c r="BY312" s="143"/>
      <c r="BZ312" s="143"/>
    </row>
    <row r="313" spans="1:78" ht="39.75" customHeight="1">
      <c r="A313" s="126"/>
      <c r="B313" s="128" t="s">
        <v>2132</v>
      </c>
      <c r="C313" s="128" t="s">
        <v>2133</v>
      </c>
      <c r="D313" s="128" t="s">
        <v>134</v>
      </c>
      <c r="E313" s="129" t="s">
        <v>40</v>
      </c>
      <c r="F313" s="129">
        <v>78133</v>
      </c>
      <c r="G313" s="129" t="s">
        <v>2134</v>
      </c>
      <c r="H313" s="130" t="s">
        <v>2135</v>
      </c>
      <c r="I313" s="129" t="s">
        <v>2136</v>
      </c>
      <c r="J313" s="131"/>
      <c r="K313" s="129"/>
      <c r="L313" s="94"/>
      <c r="M313" s="94"/>
      <c r="N313" s="94"/>
      <c r="O313" s="94"/>
      <c r="P313" s="94"/>
      <c r="Q313" s="94"/>
      <c r="R313" s="94"/>
      <c r="S313" s="94"/>
      <c r="T313" s="98">
        <f t="shared" si="38"/>
        <v>0</v>
      </c>
      <c r="U313" s="129" t="str">
        <f t="shared" ref="U313:U501" si="48">IF(A313="y","Received",IF(A313="c","Committed",""))</f>
        <v/>
      </c>
      <c r="V313" s="98"/>
      <c r="W313" s="129" t="str">
        <f t="shared" ref="W313:W501" si="49">IF(V313&gt;0,"Received","")</f>
        <v/>
      </c>
      <c r="X313" s="94"/>
      <c r="Y313" s="132"/>
      <c r="Z313" s="133" t="str">
        <f t="shared" ref="Z313:Z501" si="50">IF(SUM($T313,$V313)=0,"",IF(SUM($T313,$V313)&gt;=10000,"Silver",IF(AND((SUM($T313,$V313)&lt;10000),(SUM($T313,$V313)&gt;=5000)),"Champion",IF(AND((SUM($T313,$V313)&lt;5000),(SUM($T313,$V313)&gt;=2500)),"Reserve",IF(AND((SUM($T313,$V313)&lt;2500),(SUM($T313,$V313)&gt;=1000)),"Trophy",IF(AND((SUM($T313,$V313)&lt;1000),(SUM($T313,$V313)&gt;=500)),"Blue",IF(AND((SUM($T313,$V313)&lt;500),(SUM($T313,$V313)&gt;=250)),"Red","White")))))))</f>
        <v/>
      </c>
      <c r="AA313" s="133" t="str">
        <f>IFERROR(VLOOKUP($Z313,'Lookup 2024'!$A$2:$R$9,2,FALSE),"")</f>
        <v/>
      </c>
      <c r="AB313" s="133"/>
      <c r="AC313" s="134"/>
      <c r="AD313" s="133" t="str">
        <f>IFERROR(VLOOKUP($Z313,'Lookup 2024'!$A$2:$R$9,7,FALSE),"")</f>
        <v/>
      </c>
      <c r="AE313" s="133"/>
      <c r="AF313" s="133" t="str">
        <f>IFERROR(VLOOKUP($Z313,'Lookup 2024'!$A$2:$R$9,8,FALSE),"")</f>
        <v/>
      </c>
      <c r="AG313" s="133" t="str">
        <f>IFERROR(VLOOKUP($Z313,'Lookup 2024'!$A$2:$R$9,9,FALSE),"")</f>
        <v/>
      </c>
      <c r="AH313" s="133"/>
      <c r="AI313" s="133" t="str">
        <f>IFERROR(VLOOKUP($Z313,'Lookup 2024'!$A$2:$R$9,10,FALSE),"")</f>
        <v/>
      </c>
      <c r="AJ313" s="133" t="str">
        <f>IFERROR(VLOOKUP($Z313,Lookup!$A$1:$P$20,11,FALSE),"")</f>
        <v/>
      </c>
      <c r="AK313" s="133"/>
      <c r="AL313" s="133" t="str">
        <f>IFERROR(VLOOKUP($Z313,Lookup!$A$1:$P$20,13,FALSE),"")</f>
        <v/>
      </c>
      <c r="AM313" s="133" t="str">
        <f>IFERROR(VLOOKUP($Z313,Lookup!$A$1:$P$20,14,FALSE),"")</f>
        <v/>
      </c>
      <c r="AN313" s="133" t="str">
        <f>IFERROR(VLOOKUP($Z313,Lookup!$A$1:$P$20,15,FALSE),"")</f>
        <v/>
      </c>
      <c r="AO313" s="133" t="str">
        <f>IFERROR(VLOOKUP($Z313,Lookup!$A$1:$P$20,16,FALSE),"")</f>
        <v/>
      </c>
      <c r="AP313" s="133" t="str">
        <f>IFERROR(VLOOKUP($Z313,'Lookup 2024'!$A$2:$R$9,17,FALSE),"")</f>
        <v/>
      </c>
      <c r="AQ313" s="129"/>
      <c r="AR313" s="129"/>
      <c r="AS313" s="135"/>
      <c r="AT313" s="135"/>
      <c r="AU313" s="142">
        <f t="shared" ref="AU313:AU315" si="51">P313</f>
        <v>0</v>
      </c>
      <c r="AV313" s="137" t="s">
        <v>1014</v>
      </c>
      <c r="AW313" s="138"/>
      <c r="AX313" s="135"/>
      <c r="AY313" s="135"/>
      <c r="AZ313" s="135"/>
      <c r="BA313" s="135"/>
      <c r="BB313" s="135"/>
      <c r="BC313" s="135"/>
      <c r="BD313" s="135"/>
      <c r="BE313" s="135"/>
      <c r="BF313" s="135"/>
      <c r="BG313" s="143"/>
      <c r="BH313" s="143"/>
      <c r="BI313" s="143"/>
      <c r="BJ313" s="143"/>
      <c r="BK313" s="143"/>
      <c r="BL313" s="143"/>
      <c r="BM313" s="143"/>
      <c r="BN313" s="143"/>
      <c r="BO313" s="143"/>
      <c r="BP313" s="143"/>
      <c r="BQ313" s="143"/>
      <c r="BR313" s="143"/>
      <c r="BS313" s="143"/>
      <c r="BT313" s="143"/>
      <c r="BU313" s="143"/>
      <c r="BV313" s="139"/>
      <c r="BW313" s="139"/>
      <c r="BX313" s="139"/>
      <c r="BY313" s="139"/>
      <c r="BZ313" s="139"/>
    </row>
    <row r="314" spans="1:78" ht="39.75" customHeight="1">
      <c r="A314" s="126"/>
      <c r="B314" s="128" t="s">
        <v>2137</v>
      </c>
      <c r="C314" s="128" t="s">
        <v>1485</v>
      </c>
      <c r="D314" s="128" t="s">
        <v>234</v>
      </c>
      <c r="E314" s="129" t="s">
        <v>40</v>
      </c>
      <c r="F314" s="129">
        <v>787130</v>
      </c>
      <c r="G314" s="129" t="s">
        <v>1486</v>
      </c>
      <c r="H314" s="130" t="s">
        <v>1487</v>
      </c>
      <c r="I314" s="129" t="s">
        <v>1488</v>
      </c>
      <c r="J314" s="131"/>
      <c r="K314" s="129"/>
      <c r="L314" s="94"/>
      <c r="M314" s="94"/>
      <c r="N314" s="94"/>
      <c r="O314" s="94"/>
      <c r="P314" s="94"/>
      <c r="Q314" s="94"/>
      <c r="R314" s="94"/>
      <c r="S314" s="94"/>
      <c r="T314" s="98">
        <f t="shared" si="38"/>
        <v>0</v>
      </c>
      <c r="U314" s="129" t="str">
        <f t="shared" si="48"/>
        <v/>
      </c>
      <c r="V314" s="98"/>
      <c r="W314" s="129" t="str">
        <f t="shared" si="49"/>
        <v/>
      </c>
      <c r="X314" s="94"/>
      <c r="Y314" s="132"/>
      <c r="Z314" s="133" t="str">
        <f t="shared" si="50"/>
        <v/>
      </c>
      <c r="AA314" s="133" t="str">
        <f>IFERROR(VLOOKUP($Z314,'Lookup 2024'!$A$2:$R$9,2,FALSE),"")</f>
        <v/>
      </c>
      <c r="AB314" s="133"/>
      <c r="AC314" s="133"/>
      <c r="AD314" s="133" t="str">
        <f>IFERROR(VLOOKUP($Z314,'Lookup 2024'!$A$2:$R$9,7,FALSE),"")</f>
        <v/>
      </c>
      <c r="AE314" s="133"/>
      <c r="AF314" s="133" t="str">
        <f>IFERROR(VLOOKUP($Z314,'Lookup 2024'!$A$2:$R$9,8,FALSE),"")</f>
        <v/>
      </c>
      <c r="AG314" s="133" t="str">
        <f>IFERROR(VLOOKUP($Z314,'Lookup 2024'!$A$2:$R$9,9,FALSE),"")</f>
        <v/>
      </c>
      <c r="AH314" s="133"/>
      <c r="AI314" s="133" t="str">
        <f>IFERROR(VLOOKUP($Z314,'Lookup 2024'!$A$2:$R$9,10,FALSE),"")</f>
        <v/>
      </c>
      <c r="AJ314" s="133" t="str">
        <f>IFERROR(VLOOKUP($Z314,Lookup!$A$1:$P$20,11,FALSE),"")</f>
        <v/>
      </c>
      <c r="AK314" s="133"/>
      <c r="AL314" s="133" t="str">
        <f>IFERROR(VLOOKUP($Z314,Lookup!$A$1:$P$20,13,FALSE),"")</f>
        <v/>
      </c>
      <c r="AM314" s="133" t="str">
        <f>IFERROR(VLOOKUP($Z314,Lookup!$A$1:$P$20,14,FALSE),"")</f>
        <v/>
      </c>
      <c r="AN314" s="133" t="str">
        <f>IFERROR(VLOOKUP($Z314,Lookup!$A$1:$P$20,15,FALSE),"")</f>
        <v/>
      </c>
      <c r="AO314" s="133" t="str">
        <f>IFERROR(VLOOKUP($Z314,Lookup!$A$1:$P$20,16,FALSE),"")</f>
        <v/>
      </c>
      <c r="AP314" s="133" t="str">
        <f>IFERROR(VLOOKUP($Z314,'Lookup 2024'!$A$2:$R$9,17,FALSE),"")</f>
        <v/>
      </c>
      <c r="AQ314" s="129"/>
      <c r="AR314" s="129"/>
      <c r="AS314" s="135"/>
      <c r="AT314" s="135"/>
      <c r="AU314" s="142">
        <f t="shared" si="51"/>
        <v>0</v>
      </c>
      <c r="AV314" s="137" t="s">
        <v>1014</v>
      </c>
      <c r="AW314" s="138"/>
      <c r="AX314" s="135"/>
      <c r="AY314" s="135"/>
      <c r="AZ314" s="135"/>
      <c r="BA314" s="135"/>
      <c r="BB314" s="135"/>
      <c r="BC314" s="135"/>
      <c r="BD314" s="135"/>
      <c r="BE314" s="135"/>
      <c r="BF314" s="135"/>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row>
    <row r="315" spans="1:78" ht="39.75" customHeight="1">
      <c r="A315" s="126"/>
      <c r="B315" s="128" t="s">
        <v>2138</v>
      </c>
      <c r="C315" s="128" t="s">
        <v>2139</v>
      </c>
      <c r="D315" s="128" t="s">
        <v>192</v>
      </c>
      <c r="E315" s="129" t="s">
        <v>40</v>
      </c>
      <c r="F315" s="129">
        <v>78006</v>
      </c>
      <c r="G315" s="129" t="s">
        <v>2140</v>
      </c>
      <c r="H315" s="130" t="s">
        <v>2141</v>
      </c>
      <c r="I315" s="129" t="s">
        <v>2142</v>
      </c>
      <c r="J315" s="131"/>
      <c r="K315" s="129"/>
      <c r="L315" s="94"/>
      <c r="M315" s="94"/>
      <c r="N315" s="94"/>
      <c r="O315" s="94"/>
      <c r="P315" s="94"/>
      <c r="Q315" s="94"/>
      <c r="R315" s="94"/>
      <c r="S315" s="94"/>
      <c r="T315" s="98">
        <f t="shared" si="38"/>
        <v>0</v>
      </c>
      <c r="U315" s="129" t="str">
        <f t="shared" si="48"/>
        <v/>
      </c>
      <c r="V315" s="98"/>
      <c r="W315" s="129" t="str">
        <f t="shared" si="49"/>
        <v/>
      </c>
      <c r="X315" s="94"/>
      <c r="Y315" s="132"/>
      <c r="Z315" s="133" t="str">
        <f t="shared" si="50"/>
        <v/>
      </c>
      <c r="AA315" s="133" t="str">
        <f>IFERROR(VLOOKUP($Z315,'Lookup 2024'!$A$2:$R$9,2,FALSE),"")</f>
        <v/>
      </c>
      <c r="AB315" s="133"/>
      <c r="AC315" s="134"/>
      <c r="AD315" s="133" t="str">
        <f>IFERROR(VLOOKUP($Z315,'Lookup 2024'!$A$2:$R$9,7,FALSE),"")</f>
        <v/>
      </c>
      <c r="AE315" s="133"/>
      <c r="AF315" s="133" t="str">
        <f>IFERROR(VLOOKUP($Z315,'Lookup 2024'!$A$2:$R$9,8,FALSE),"")</f>
        <v/>
      </c>
      <c r="AG315" s="133" t="str">
        <f>IFERROR(VLOOKUP($Z315,'Lookup 2024'!$A$2:$R$9,9,FALSE),"")</f>
        <v/>
      </c>
      <c r="AH315" s="133"/>
      <c r="AI315" s="133" t="str">
        <f>IFERROR(VLOOKUP($Z315,'Lookup 2024'!$A$2:$R$9,10,FALSE),"")</f>
        <v/>
      </c>
      <c r="AJ315" s="133" t="str">
        <f>IFERROR(VLOOKUP($Z315,Lookup!$A$1:$P$20,11,FALSE),"")</f>
        <v/>
      </c>
      <c r="AK315" s="133"/>
      <c r="AL315" s="133" t="str">
        <f>IFERROR(VLOOKUP($Z315,Lookup!$A$1:$P$20,13,FALSE),"")</f>
        <v/>
      </c>
      <c r="AM315" s="133" t="str">
        <f>IFERROR(VLOOKUP($Z315,Lookup!$A$1:$P$20,14,FALSE),"")</f>
        <v/>
      </c>
      <c r="AN315" s="133" t="str">
        <f>IFERROR(VLOOKUP($Z315,Lookup!$A$1:$P$20,15,FALSE),"")</f>
        <v/>
      </c>
      <c r="AO315" s="133" t="str">
        <f>IFERROR(VLOOKUP($Z315,Lookup!$A$1:$P$20,16,FALSE),"")</f>
        <v/>
      </c>
      <c r="AP315" s="133" t="str">
        <f>IFERROR(VLOOKUP($Z315,'Lookup 2024'!$A$2:$R$9,17,FALSE),"")</f>
        <v/>
      </c>
      <c r="AQ315" s="129"/>
      <c r="AR315" s="129"/>
      <c r="AS315" s="135"/>
      <c r="AT315" s="135"/>
      <c r="AU315" s="142">
        <f t="shared" si="51"/>
        <v>0</v>
      </c>
      <c r="AV315" s="137" t="s">
        <v>1014</v>
      </c>
      <c r="AW315" s="138"/>
      <c r="AX315" s="135"/>
      <c r="AY315" s="135"/>
      <c r="AZ315" s="135"/>
      <c r="BA315" s="135"/>
      <c r="BB315" s="135"/>
      <c r="BC315" s="135"/>
      <c r="BD315" s="135"/>
      <c r="BE315" s="135"/>
      <c r="BF315" s="135"/>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row>
    <row r="316" spans="1:78" ht="39.75" customHeight="1">
      <c r="A316" s="126"/>
      <c r="B316" s="128" t="s">
        <v>2143</v>
      </c>
      <c r="C316" s="128" t="s">
        <v>2144</v>
      </c>
      <c r="D316" s="128" t="s">
        <v>48</v>
      </c>
      <c r="E316" s="129" t="s">
        <v>40</v>
      </c>
      <c r="F316" s="129">
        <v>78023</v>
      </c>
      <c r="G316" s="129" t="s">
        <v>2145</v>
      </c>
      <c r="H316" s="130" t="s">
        <v>2146</v>
      </c>
      <c r="I316" s="130"/>
      <c r="J316" s="131"/>
      <c r="K316" s="129"/>
      <c r="L316" s="94"/>
      <c r="M316" s="94"/>
      <c r="N316" s="94"/>
      <c r="O316" s="94"/>
      <c r="P316" s="94"/>
      <c r="Q316" s="94"/>
      <c r="R316" s="94"/>
      <c r="S316" s="94"/>
      <c r="T316" s="98">
        <f t="shared" si="38"/>
        <v>0</v>
      </c>
      <c r="U316" s="129" t="str">
        <f t="shared" si="48"/>
        <v/>
      </c>
      <c r="V316" s="98"/>
      <c r="W316" s="129" t="str">
        <f t="shared" si="49"/>
        <v/>
      </c>
      <c r="X316" s="94"/>
      <c r="Y316" s="132"/>
      <c r="Z316" s="133" t="str">
        <f t="shared" si="50"/>
        <v/>
      </c>
      <c r="AA316" s="133" t="str">
        <f>IFERROR(VLOOKUP($Z316,'Lookup 2024'!$A$2:$R$9,2,FALSE),"")</f>
        <v/>
      </c>
      <c r="AB316" s="133"/>
      <c r="AC316" s="134"/>
      <c r="AD316" s="133" t="str">
        <f>IFERROR(VLOOKUP($Z316,'Lookup 2024'!$A$2:$R$9,7,FALSE),"")</f>
        <v/>
      </c>
      <c r="AE316" s="133"/>
      <c r="AF316" s="133" t="str">
        <f>IFERROR(VLOOKUP($Z316,'Lookup 2024'!$A$2:$R$9,8,FALSE),"")</f>
        <v/>
      </c>
      <c r="AG316" s="133" t="str">
        <f>IFERROR(VLOOKUP($Z316,'Lookup 2024'!$A$2:$R$9,9,FALSE),"")</f>
        <v/>
      </c>
      <c r="AH316" s="133"/>
      <c r="AI316" s="133" t="str">
        <f>IFERROR(VLOOKUP($Z316,'Lookup 2024'!$A$2:$R$9,10,FALSE),"")</f>
        <v/>
      </c>
      <c r="AJ316" s="133" t="str">
        <f>IFERROR(VLOOKUP($Z316,Lookup!$A$1:$P$20,11,FALSE),"")</f>
        <v/>
      </c>
      <c r="AK316" s="133"/>
      <c r="AL316" s="133" t="str">
        <f>IFERROR(VLOOKUP($Z316,Lookup!$A$1:$P$20,13,FALSE),"")</f>
        <v/>
      </c>
      <c r="AM316" s="133" t="str">
        <f>IFERROR(VLOOKUP($Z316,Lookup!$A$1:$P$20,14,FALSE),"")</f>
        <v/>
      </c>
      <c r="AN316" s="133" t="str">
        <f>IFERROR(VLOOKUP($Z316,Lookup!$A$1:$P$20,15,FALSE),"")</f>
        <v/>
      </c>
      <c r="AO316" s="133" t="str">
        <f>IFERROR(VLOOKUP($Z316,Lookup!$A$1:$P$20,16,FALSE),"")</f>
        <v/>
      </c>
      <c r="AP316" s="133" t="str">
        <f>IFERROR(VLOOKUP($Z316,'Lookup 2024'!$A$2:$R$9,17,FALSE),"")</f>
        <v/>
      </c>
      <c r="AQ316" s="129"/>
      <c r="AR316" s="129"/>
      <c r="AS316" s="135"/>
      <c r="AT316" s="135"/>
      <c r="AU316" s="135"/>
      <c r="AV316" s="137"/>
      <c r="AW316" s="138"/>
      <c r="AX316" s="135"/>
      <c r="AY316" s="135"/>
      <c r="AZ316" s="135"/>
      <c r="BA316" s="135"/>
      <c r="BB316" s="135"/>
      <c r="BC316" s="135"/>
      <c r="BD316" s="135"/>
      <c r="BE316" s="135"/>
      <c r="BF316" s="135"/>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row>
    <row r="317" spans="1:78" ht="39.75" customHeight="1">
      <c r="A317" s="126"/>
      <c r="B317" s="128" t="s">
        <v>2147</v>
      </c>
      <c r="C317" s="128" t="s">
        <v>2148</v>
      </c>
      <c r="D317" s="128" t="s">
        <v>2149</v>
      </c>
      <c r="E317" s="129" t="s">
        <v>40</v>
      </c>
      <c r="F317" s="129">
        <v>76402</v>
      </c>
      <c r="G317" s="129" t="s">
        <v>2150</v>
      </c>
      <c r="H317" s="130" t="s">
        <v>2151</v>
      </c>
      <c r="I317" s="129" t="s">
        <v>2152</v>
      </c>
      <c r="J317" s="131"/>
      <c r="K317" s="129"/>
      <c r="L317" s="94"/>
      <c r="M317" s="94"/>
      <c r="N317" s="94"/>
      <c r="O317" s="94"/>
      <c r="P317" s="94"/>
      <c r="Q317" s="94"/>
      <c r="R317" s="94"/>
      <c r="S317" s="94"/>
      <c r="T317" s="98">
        <f t="shared" si="38"/>
        <v>0</v>
      </c>
      <c r="U317" s="129" t="str">
        <f t="shared" si="48"/>
        <v/>
      </c>
      <c r="V317" s="98"/>
      <c r="W317" s="129" t="str">
        <f t="shared" si="49"/>
        <v/>
      </c>
      <c r="X317" s="129"/>
      <c r="Y317" s="132"/>
      <c r="Z317" s="133" t="str">
        <f t="shared" si="50"/>
        <v/>
      </c>
      <c r="AA317" s="133" t="str">
        <f>IFERROR(VLOOKUP($Z317,'Lookup 2024'!$A$2:$R$9,2,FALSE),"")</f>
        <v/>
      </c>
      <c r="AB317" s="133"/>
      <c r="AC317" s="134"/>
      <c r="AD317" s="133" t="str">
        <f>IFERROR(VLOOKUP($Z317,'Lookup 2024'!$A$2:$R$9,7,FALSE),"")</f>
        <v/>
      </c>
      <c r="AE317" s="133"/>
      <c r="AF317" s="133" t="str">
        <f>IFERROR(VLOOKUP($Z317,'Lookup 2024'!$A$2:$R$9,8,FALSE),"")</f>
        <v/>
      </c>
      <c r="AG317" s="133" t="str">
        <f>IFERROR(VLOOKUP($Z317,'Lookup 2024'!$A$2:$R$9,9,FALSE),"")</f>
        <v/>
      </c>
      <c r="AH317" s="133"/>
      <c r="AI317" s="133" t="str">
        <f>IFERROR(VLOOKUP($Z317,'Lookup 2024'!$A$2:$R$9,10,FALSE),"")</f>
        <v/>
      </c>
      <c r="AJ317" s="133" t="str">
        <f>IFERROR(VLOOKUP($Z317,Lookup!$A$1:$P$20,11,FALSE),"")</f>
        <v/>
      </c>
      <c r="AK317" s="133"/>
      <c r="AL317" s="133" t="str">
        <f>IFERROR(VLOOKUP($Z317,Lookup!$A$1:$P$20,13,FALSE),"")</f>
        <v/>
      </c>
      <c r="AM317" s="133" t="str">
        <f>IFERROR(VLOOKUP($Z317,Lookup!$A$1:$P$20,14,FALSE),"")</f>
        <v/>
      </c>
      <c r="AN317" s="133" t="str">
        <f>IFERROR(VLOOKUP($Z317,Lookup!$A$1:$P$20,15,FALSE),"")</f>
        <v/>
      </c>
      <c r="AO317" s="133" t="str">
        <f>IFERROR(VLOOKUP($Z317,Lookup!$A$1:$P$20,16,FALSE),"")</f>
        <v/>
      </c>
      <c r="AP317" s="133" t="str">
        <f>IFERROR(VLOOKUP($Z317,'Lookup 2024'!$A$2:$R$9,17,FALSE),"")</f>
        <v/>
      </c>
      <c r="AQ317" s="129"/>
      <c r="AR317" s="129"/>
      <c r="AS317" s="135"/>
      <c r="AT317" s="135"/>
      <c r="AU317" s="135"/>
      <c r="AV317" s="137"/>
      <c r="AW317" s="138"/>
      <c r="AX317" s="135"/>
      <c r="AY317" s="135"/>
      <c r="AZ317" s="135"/>
      <c r="BA317" s="135"/>
      <c r="BB317" s="135"/>
      <c r="BC317" s="135"/>
      <c r="BD317" s="135"/>
      <c r="BE317" s="135"/>
      <c r="BF317" s="135"/>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row>
    <row r="318" spans="1:78" ht="39.75" customHeight="1">
      <c r="A318" s="126"/>
      <c r="B318" s="128" t="s">
        <v>2153</v>
      </c>
      <c r="C318" s="128" t="s">
        <v>2154</v>
      </c>
      <c r="D318" s="128" t="s">
        <v>37</v>
      </c>
      <c r="E318" s="129" t="s">
        <v>40</v>
      </c>
      <c r="F318" s="129">
        <v>78259</v>
      </c>
      <c r="G318" s="129" t="s">
        <v>2155</v>
      </c>
      <c r="H318" s="130" t="s">
        <v>2156</v>
      </c>
      <c r="I318" s="129" t="s">
        <v>1045</v>
      </c>
      <c r="J318" s="131"/>
      <c r="K318" s="129"/>
      <c r="L318" s="94"/>
      <c r="M318" s="94"/>
      <c r="N318" s="94"/>
      <c r="O318" s="94"/>
      <c r="P318" s="94"/>
      <c r="Q318" s="94"/>
      <c r="R318" s="94"/>
      <c r="S318" s="94"/>
      <c r="T318" s="98">
        <f t="shared" si="38"/>
        <v>0</v>
      </c>
      <c r="U318" s="129" t="str">
        <f t="shared" si="48"/>
        <v/>
      </c>
      <c r="V318" s="98"/>
      <c r="W318" s="129" t="str">
        <f t="shared" si="49"/>
        <v/>
      </c>
      <c r="X318" s="94"/>
      <c r="Y318" s="132"/>
      <c r="Z318" s="133" t="str">
        <f t="shared" si="50"/>
        <v/>
      </c>
      <c r="AA318" s="133" t="str">
        <f>IFERROR(VLOOKUP($Z318,'Lookup 2024'!$A$2:$R$9,2,FALSE),"")</f>
        <v/>
      </c>
      <c r="AB318" s="133"/>
      <c r="AC318" s="134"/>
      <c r="AD318" s="133" t="str">
        <f>IFERROR(VLOOKUP($Z318,'Lookup 2024'!$A$2:$R$9,7,FALSE),"")</f>
        <v/>
      </c>
      <c r="AE318" s="133"/>
      <c r="AF318" s="133" t="str">
        <f>IFERROR(VLOOKUP($Z318,'Lookup 2024'!$A$2:$R$9,8,FALSE),"")</f>
        <v/>
      </c>
      <c r="AG318" s="133" t="str">
        <f>IFERROR(VLOOKUP($Z318,'Lookup 2024'!$A$2:$R$9,9,FALSE),"")</f>
        <v/>
      </c>
      <c r="AH318" s="133"/>
      <c r="AI318" s="133" t="str">
        <f>IFERROR(VLOOKUP($Z318,'Lookup 2024'!$A$2:$R$9,10,FALSE),"")</f>
        <v/>
      </c>
      <c r="AJ318" s="133" t="str">
        <f>IFERROR(VLOOKUP($Z318,Lookup!$A$1:$P$20,11,FALSE),"")</f>
        <v/>
      </c>
      <c r="AK318" s="133"/>
      <c r="AL318" s="133" t="str">
        <f>IFERROR(VLOOKUP($Z318,Lookup!$A$1:$P$20,13,FALSE),"")</f>
        <v/>
      </c>
      <c r="AM318" s="133" t="str">
        <f>IFERROR(VLOOKUP($Z318,Lookup!$A$1:$P$20,14,FALSE),"")</f>
        <v/>
      </c>
      <c r="AN318" s="133" t="str">
        <f>IFERROR(VLOOKUP($Z318,Lookup!$A$1:$P$20,15,FALSE),"")</f>
        <v/>
      </c>
      <c r="AO318" s="133" t="str">
        <f>IFERROR(VLOOKUP($Z318,Lookup!$A$1:$P$20,16,FALSE),"")</f>
        <v/>
      </c>
      <c r="AP318" s="133" t="str">
        <f>IFERROR(VLOOKUP($Z318,'Lookup 2024'!$A$2:$R$9,17,FALSE),"")</f>
        <v/>
      </c>
      <c r="AQ318" s="129"/>
      <c r="AR318" s="129"/>
      <c r="AS318" s="135"/>
      <c r="AT318" s="135"/>
      <c r="AU318" s="142">
        <f t="shared" ref="AU318:AU322" si="52">P318</f>
        <v>0</v>
      </c>
      <c r="AV318" s="137" t="s">
        <v>997</v>
      </c>
      <c r="AW318" s="133"/>
      <c r="AX318" s="129"/>
      <c r="AY318" s="129"/>
      <c r="AZ318" s="147"/>
      <c r="BA318" s="135"/>
      <c r="BB318" s="135"/>
      <c r="BC318" s="135"/>
      <c r="BD318" s="135">
        <v>2</v>
      </c>
      <c r="BE318" s="135"/>
      <c r="BF318" s="135"/>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row>
    <row r="319" spans="1:78" ht="39.75" customHeight="1">
      <c r="A319" s="126"/>
      <c r="B319" s="128" t="s">
        <v>2157</v>
      </c>
      <c r="C319" s="128" t="s">
        <v>2158</v>
      </c>
      <c r="D319" s="128" t="s">
        <v>192</v>
      </c>
      <c r="E319" s="129" t="s">
        <v>40</v>
      </c>
      <c r="F319" s="129">
        <v>78006</v>
      </c>
      <c r="G319" s="129" t="s">
        <v>2062</v>
      </c>
      <c r="H319" s="130" t="s">
        <v>2063</v>
      </c>
      <c r="I319" s="129" t="s">
        <v>1038</v>
      </c>
      <c r="J319" s="131"/>
      <c r="K319" s="129"/>
      <c r="L319" s="94"/>
      <c r="M319" s="94"/>
      <c r="N319" s="94"/>
      <c r="O319" s="94"/>
      <c r="P319" s="94"/>
      <c r="Q319" s="94"/>
      <c r="R319" s="94"/>
      <c r="S319" s="94"/>
      <c r="T319" s="98">
        <f t="shared" si="38"/>
        <v>0</v>
      </c>
      <c r="U319" s="129" t="str">
        <f t="shared" si="48"/>
        <v/>
      </c>
      <c r="V319" s="98"/>
      <c r="W319" s="129" t="str">
        <f t="shared" si="49"/>
        <v/>
      </c>
      <c r="X319" s="94"/>
      <c r="Y319" s="132"/>
      <c r="Z319" s="133" t="str">
        <f t="shared" si="50"/>
        <v/>
      </c>
      <c r="AA319" s="133" t="str">
        <f>IFERROR(VLOOKUP($Z319,'Lookup 2024'!$A$2:$R$9,2,FALSE),"")</f>
        <v/>
      </c>
      <c r="AB319" s="133"/>
      <c r="AC319" s="134"/>
      <c r="AD319" s="133" t="str">
        <f>IFERROR(VLOOKUP($Z319,'Lookup 2024'!$A$2:$R$9,7,FALSE),"")</f>
        <v/>
      </c>
      <c r="AE319" s="133"/>
      <c r="AF319" s="133" t="str">
        <f>IFERROR(VLOOKUP($Z319,'Lookup 2024'!$A$2:$R$9,8,FALSE),"")</f>
        <v/>
      </c>
      <c r="AG319" s="133" t="str">
        <f>IFERROR(VLOOKUP($Z319,'Lookup 2024'!$A$2:$R$9,9,FALSE),"")</f>
        <v/>
      </c>
      <c r="AH319" s="133"/>
      <c r="AI319" s="133" t="str">
        <f>IFERROR(VLOOKUP($Z319,'Lookup 2024'!$A$2:$R$9,10,FALSE),"")</f>
        <v/>
      </c>
      <c r="AJ319" s="133" t="str">
        <f>IFERROR(VLOOKUP($Z319,Lookup!$A$1:$P$20,11,FALSE),"")</f>
        <v/>
      </c>
      <c r="AK319" s="133"/>
      <c r="AL319" s="133" t="str">
        <f>IFERROR(VLOOKUP($Z319,Lookup!$A$1:$P$20,13,FALSE),"")</f>
        <v/>
      </c>
      <c r="AM319" s="133" t="str">
        <f>IFERROR(VLOOKUP($Z319,Lookup!$A$1:$P$20,14,FALSE),"")</f>
        <v/>
      </c>
      <c r="AN319" s="133" t="str">
        <f>IFERROR(VLOOKUP($Z319,Lookup!$A$1:$P$20,15,FALSE),"")</f>
        <v/>
      </c>
      <c r="AO319" s="133" t="str">
        <f>IFERROR(VLOOKUP($Z319,Lookup!$A$1:$P$20,16,FALSE),"")</f>
        <v/>
      </c>
      <c r="AP319" s="133" t="str">
        <f>IFERROR(VLOOKUP($Z319,'Lookup 2024'!$A$2:$R$9,17,FALSE),"")</f>
        <v/>
      </c>
      <c r="AQ319" s="129"/>
      <c r="AR319" s="129"/>
      <c r="AS319" s="135"/>
      <c r="AT319" s="135"/>
      <c r="AU319" s="142">
        <f t="shared" si="52"/>
        <v>0</v>
      </c>
      <c r="AV319" s="137" t="s">
        <v>2159</v>
      </c>
      <c r="AW319" s="138"/>
      <c r="AX319" s="135"/>
      <c r="AY319" s="135"/>
      <c r="AZ319" s="135"/>
      <c r="BA319" s="135"/>
      <c r="BB319" s="135"/>
      <c r="BC319" s="135"/>
      <c r="BD319" s="135"/>
      <c r="BE319" s="135"/>
      <c r="BF319" s="135"/>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row>
    <row r="320" spans="1:78" ht="39.75" customHeight="1">
      <c r="A320" s="126"/>
      <c r="B320" s="128" t="s">
        <v>2160</v>
      </c>
      <c r="C320" s="128" t="s">
        <v>762</v>
      </c>
      <c r="D320" s="128" t="s">
        <v>219</v>
      </c>
      <c r="E320" s="129" t="s">
        <v>38</v>
      </c>
      <c r="F320" s="129">
        <v>78118</v>
      </c>
      <c r="G320" s="129" t="s">
        <v>763</v>
      </c>
      <c r="H320" s="130" t="s">
        <v>2161</v>
      </c>
      <c r="I320" s="129" t="s">
        <v>217</v>
      </c>
      <c r="J320" s="131"/>
      <c r="K320" s="129"/>
      <c r="L320" s="94"/>
      <c r="M320" s="94"/>
      <c r="N320" s="94"/>
      <c r="O320" s="94"/>
      <c r="P320" s="94"/>
      <c r="Q320" s="94"/>
      <c r="R320" s="94"/>
      <c r="S320" s="94"/>
      <c r="T320" s="98">
        <f t="shared" si="38"/>
        <v>0</v>
      </c>
      <c r="U320" s="129" t="str">
        <f t="shared" si="48"/>
        <v/>
      </c>
      <c r="V320" s="98"/>
      <c r="W320" s="129" t="str">
        <f t="shared" si="49"/>
        <v/>
      </c>
      <c r="X320" s="94"/>
      <c r="Y320" s="132"/>
      <c r="Z320" s="133" t="str">
        <f t="shared" si="50"/>
        <v/>
      </c>
      <c r="AA320" s="133" t="str">
        <f>IFERROR(VLOOKUP($Z320,'Lookup 2024'!$A$2:$R$9,2,FALSE),"")</f>
        <v/>
      </c>
      <c r="AB320" s="133"/>
      <c r="AC320" s="134"/>
      <c r="AD320" s="133" t="str">
        <f>IFERROR(VLOOKUP($Z320,'Lookup 2024'!$A$2:$R$9,7,FALSE),"")</f>
        <v/>
      </c>
      <c r="AE320" s="133"/>
      <c r="AF320" s="133" t="str">
        <f>IFERROR(VLOOKUP($Z320,'Lookup 2024'!$A$2:$R$9,8,FALSE),"")</f>
        <v/>
      </c>
      <c r="AG320" s="133" t="str">
        <f>IFERROR(VLOOKUP($Z320,'Lookup 2024'!$A$2:$R$9,9,FALSE),"")</f>
        <v/>
      </c>
      <c r="AH320" s="133"/>
      <c r="AI320" s="133" t="str">
        <f>IFERROR(VLOOKUP($Z320,'Lookup 2024'!$A$2:$R$9,10,FALSE),"")</f>
        <v/>
      </c>
      <c r="AJ320" s="133" t="str">
        <f>IFERROR(VLOOKUP($Z320,Lookup!$A$1:$P$20,11,FALSE),"")</f>
        <v/>
      </c>
      <c r="AK320" s="133"/>
      <c r="AL320" s="133" t="str">
        <f>IFERROR(VLOOKUP($Z320,Lookup!$A$1:$P$20,13,FALSE),"")</f>
        <v/>
      </c>
      <c r="AM320" s="133" t="str">
        <f>IFERROR(VLOOKUP($Z320,Lookup!$A$1:$P$20,14,FALSE),"")</f>
        <v/>
      </c>
      <c r="AN320" s="133" t="str">
        <f>IFERROR(VLOOKUP($Z320,Lookup!$A$1:$P$20,15,FALSE),"")</f>
        <v/>
      </c>
      <c r="AO320" s="133" t="str">
        <f>IFERROR(VLOOKUP($Z320,Lookup!$A$1:$P$20,16,FALSE),"")</f>
        <v/>
      </c>
      <c r="AP320" s="133" t="str">
        <f>IFERROR(VLOOKUP($Z320,'Lookup 2024'!$A$2:$R$9,17,FALSE),"")</f>
        <v/>
      </c>
      <c r="AQ320" s="129"/>
      <c r="AR320" s="129"/>
      <c r="AS320" s="135"/>
      <c r="AT320" s="135"/>
      <c r="AU320" s="142">
        <f t="shared" si="52"/>
        <v>0</v>
      </c>
      <c r="AV320" s="137" t="s">
        <v>1014</v>
      </c>
      <c r="AW320" s="138"/>
      <c r="AX320" s="135"/>
      <c r="AY320" s="135"/>
      <c r="AZ320" s="135"/>
      <c r="BA320" s="135"/>
      <c r="BB320" s="135"/>
      <c r="BC320" s="135"/>
      <c r="BD320" s="135"/>
      <c r="BE320" s="135">
        <v>2</v>
      </c>
      <c r="BF320" s="135"/>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row>
    <row r="321" spans="1:78" ht="39.75" customHeight="1">
      <c r="A321" s="126"/>
      <c r="B321" s="128" t="s">
        <v>2162</v>
      </c>
      <c r="C321" s="128" t="s">
        <v>2163</v>
      </c>
      <c r="D321" s="128" t="s">
        <v>2164</v>
      </c>
      <c r="E321" s="129" t="s">
        <v>40</v>
      </c>
      <c r="F321" s="129" t="s">
        <v>2165</v>
      </c>
      <c r="G321" s="129" t="s">
        <v>2166</v>
      </c>
      <c r="H321" s="130" t="s">
        <v>2167</v>
      </c>
      <c r="I321" s="129" t="s">
        <v>1085</v>
      </c>
      <c r="J321" s="131"/>
      <c r="K321" s="129"/>
      <c r="L321" s="94"/>
      <c r="M321" s="94"/>
      <c r="N321" s="94"/>
      <c r="O321" s="94"/>
      <c r="P321" s="94"/>
      <c r="Q321" s="94"/>
      <c r="R321" s="94"/>
      <c r="S321" s="94"/>
      <c r="T321" s="98">
        <f t="shared" si="38"/>
        <v>0</v>
      </c>
      <c r="U321" s="129" t="str">
        <f t="shared" si="48"/>
        <v/>
      </c>
      <c r="V321" s="98"/>
      <c r="W321" s="129" t="str">
        <f t="shared" si="49"/>
        <v/>
      </c>
      <c r="X321" s="94"/>
      <c r="Y321" s="179"/>
      <c r="Z321" s="133" t="str">
        <f t="shared" si="50"/>
        <v/>
      </c>
      <c r="AA321" s="133" t="str">
        <f>IFERROR(VLOOKUP($Z321,'Lookup 2024'!$A$2:$R$9,2,FALSE),"")</f>
        <v/>
      </c>
      <c r="AB321" s="133"/>
      <c r="AC321" s="133"/>
      <c r="AD321" s="133" t="str">
        <f>IFERROR(VLOOKUP($Z321,'Lookup 2024'!$A$2:$R$9,7,FALSE),"")</f>
        <v/>
      </c>
      <c r="AE321" s="133"/>
      <c r="AF321" s="133" t="str">
        <f>IFERROR(VLOOKUP($Z321,'Lookup 2024'!$A$2:$R$9,8,FALSE),"")</f>
        <v/>
      </c>
      <c r="AG321" s="133" t="str">
        <f>IFERROR(VLOOKUP($Z321,'Lookup 2024'!$A$2:$R$9,9,FALSE),"")</f>
        <v/>
      </c>
      <c r="AH321" s="133"/>
      <c r="AI321" s="133" t="str">
        <f>IFERROR(VLOOKUP($Z321,'Lookup 2024'!$A$2:$R$9,10,FALSE),"")</f>
        <v/>
      </c>
      <c r="AJ321" s="133" t="str">
        <f>IFERROR(VLOOKUP($Z321,Lookup!$A$1:$P$20,11,FALSE),"")</f>
        <v/>
      </c>
      <c r="AK321" s="133"/>
      <c r="AL321" s="133" t="str">
        <f>IFERROR(VLOOKUP($Z321,Lookup!$A$1:$P$20,13,FALSE),"")</f>
        <v/>
      </c>
      <c r="AM321" s="133" t="str">
        <f>IFERROR(VLOOKUP($Z321,Lookup!$A$1:$P$20,14,FALSE),"")</f>
        <v/>
      </c>
      <c r="AN321" s="133" t="str">
        <f>IFERROR(VLOOKUP($Z321,Lookup!$A$1:$P$20,15,FALSE),"")</f>
        <v/>
      </c>
      <c r="AO321" s="133" t="str">
        <f>IFERROR(VLOOKUP($Z321,Lookup!$A$1:$P$20,16,FALSE),"")</f>
        <v/>
      </c>
      <c r="AP321" s="133" t="str">
        <f>IFERROR(VLOOKUP($Z321,'Lookup 2024'!$A$2:$R$9,17,FALSE),"")</f>
        <v/>
      </c>
      <c r="AQ321" s="129"/>
      <c r="AR321" s="129"/>
      <c r="AS321" s="135"/>
      <c r="AT321" s="135"/>
      <c r="AU321" s="142">
        <f t="shared" si="52"/>
        <v>0</v>
      </c>
      <c r="AV321" s="137" t="s">
        <v>1433</v>
      </c>
      <c r="AW321" s="138"/>
      <c r="AX321" s="135"/>
      <c r="AY321" s="135"/>
      <c r="AZ321" s="135"/>
      <c r="BA321" s="135"/>
      <c r="BB321" s="135">
        <v>2</v>
      </c>
      <c r="BC321" s="135"/>
      <c r="BD321" s="135"/>
      <c r="BE321" s="135">
        <v>1</v>
      </c>
      <c r="BF321" s="135"/>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row>
    <row r="322" spans="1:78" ht="18" customHeight="1">
      <c r="A322" s="126"/>
      <c r="B322" s="128" t="s">
        <v>1271</v>
      </c>
      <c r="C322" s="128" t="s">
        <v>304</v>
      </c>
      <c r="D322" s="128" t="s">
        <v>305</v>
      </c>
      <c r="E322" s="129" t="s">
        <v>40</v>
      </c>
      <c r="F322" s="129">
        <v>76702</v>
      </c>
      <c r="G322" s="129" t="s">
        <v>1272</v>
      </c>
      <c r="H322" s="130" t="s">
        <v>1273</v>
      </c>
      <c r="I322" s="129" t="s">
        <v>1274</v>
      </c>
      <c r="J322" s="131"/>
      <c r="K322" s="129"/>
      <c r="L322" s="94"/>
      <c r="M322" s="94"/>
      <c r="N322" s="94"/>
      <c r="O322" s="94"/>
      <c r="P322" s="94"/>
      <c r="Q322" s="94"/>
      <c r="R322" s="94"/>
      <c r="S322" s="94"/>
      <c r="T322" s="98">
        <f t="shared" si="38"/>
        <v>0</v>
      </c>
      <c r="U322" s="129" t="str">
        <f t="shared" si="48"/>
        <v/>
      </c>
      <c r="V322" s="98"/>
      <c r="W322" s="129" t="str">
        <f t="shared" si="49"/>
        <v/>
      </c>
      <c r="X322" s="94"/>
      <c r="Y322" s="132"/>
      <c r="Z322" s="133" t="str">
        <f t="shared" si="50"/>
        <v/>
      </c>
      <c r="AA322" s="133" t="str">
        <f>IFERROR(VLOOKUP($Z322,'Lookup 2024'!$A$2:$R$9,2,FALSE),"")</f>
        <v/>
      </c>
      <c r="AB322" s="133"/>
      <c r="AC322" s="133"/>
      <c r="AD322" s="133" t="str">
        <f>IFERROR(VLOOKUP($Z322,'Lookup 2024'!$A$2:$R$9,7,FALSE),"")</f>
        <v/>
      </c>
      <c r="AE322" s="133"/>
      <c r="AF322" s="133" t="str">
        <f>IFERROR(VLOOKUP($Z322,'Lookup 2024'!$A$2:$R$9,8,FALSE),"")</f>
        <v/>
      </c>
      <c r="AG322" s="133" t="str">
        <f>IFERROR(VLOOKUP($Z322,'Lookup 2024'!$A$2:$R$9,9,FALSE),"")</f>
        <v/>
      </c>
      <c r="AH322" s="133"/>
      <c r="AI322" s="133" t="str">
        <f>IFERROR(VLOOKUP($Z322,'Lookup 2024'!$A$2:$R$9,10,FALSE),"")</f>
        <v/>
      </c>
      <c r="AJ322" s="133" t="str">
        <f>IFERROR(VLOOKUP($Z322,Lookup!$A$1:$P$20,11,FALSE),"")</f>
        <v/>
      </c>
      <c r="AK322" s="133"/>
      <c r="AL322" s="133" t="str">
        <f>IFERROR(VLOOKUP($Z322,Lookup!$A$1:$P$20,13,FALSE),"")</f>
        <v/>
      </c>
      <c r="AM322" s="133" t="str">
        <f>IFERROR(VLOOKUP($Z322,Lookup!$A$1:$P$20,14,FALSE),"")</f>
        <v/>
      </c>
      <c r="AN322" s="133" t="str">
        <f>IFERROR(VLOOKUP($Z322,Lookup!$A$1:$P$20,15,FALSE),"")</f>
        <v/>
      </c>
      <c r="AO322" s="133" t="str">
        <f>IFERROR(VLOOKUP($Z322,Lookup!$A$1:$P$20,16,FALSE),"")</f>
        <v/>
      </c>
      <c r="AP322" s="133" t="str">
        <f>IFERROR(VLOOKUP($Z322,'Lookup 2024'!$A$2:$R$9,17,FALSE),"")</f>
        <v/>
      </c>
      <c r="AQ322" s="129"/>
      <c r="AR322" s="129"/>
      <c r="AS322" s="135"/>
      <c r="AT322" s="135"/>
      <c r="AU322" s="142">
        <f t="shared" si="52"/>
        <v>0</v>
      </c>
      <c r="AV322" s="137" t="s">
        <v>1275</v>
      </c>
      <c r="AW322" s="133"/>
      <c r="AX322" s="129">
        <v>4</v>
      </c>
      <c r="AY322" s="129">
        <v>2</v>
      </c>
      <c r="AZ322" s="147"/>
      <c r="BA322" s="129"/>
      <c r="BB322" s="129"/>
      <c r="BC322" s="135"/>
      <c r="BD322" s="135"/>
      <c r="BE322" s="135"/>
      <c r="BF322" s="135"/>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row>
    <row r="323" spans="1:78" ht="18" customHeight="1">
      <c r="A323" s="126"/>
      <c r="B323" s="128" t="s">
        <v>2168</v>
      </c>
      <c r="C323" s="128" t="s">
        <v>2169</v>
      </c>
      <c r="D323" s="128" t="s">
        <v>2170</v>
      </c>
      <c r="E323" s="129" t="s">
        <v>40</v>
      </c>
      <c r="F323" s="129">
        <v>78634</v>
      </c>
      <c r="G323" s="129" t="s">
        <v>2171</v>
      </c>
      <c r="H323" s="130" t="s">
        <v>2172</v>
      </c>
      <c r="I323" s="129"/>
      <c r="J323" s="131"/>
      <c r="K323" s="129"/>
      <c r="L323" s="94"/>
      <c r="M323" s="94"/>
      <c r="N323" s="94"/>
      <c r="O323" s="94"/>
      <c r="P323" s="94"/>
      <c r="Q323" s="94"/>
      <c r="R323" s="94"/>
      <c r="S323" s="94"/>
      <c r="T323" s="98">
        <f t="shared" si="38"/>
        <v>0</v>
      </c>
      <c r="U323" s="129" t="str">
        <f t="shared" si="48"/>
        <v/>
      </c>
      <c r="V323" s="98"/>
      <c r="W323" s="129" t="str">
        <f t="shared" si="49"/>
        <v/>
      </c>
      <c r="X323" s="129"/>
      <c r="Y323" s="132"/>
      <c r="Z323" s="133" t="str">
        <f t="shared" si="50"/>
        <v/>
      </c>
      <c r="AA323" s="133" t="str">
        <f>IFERROR(VLOOKUP($Z323,'Lookup 2024'!$A$2:$R$9,2,FALSE),"")</f>
        <v/>
      </c>
      <c r="AB323" s="133"/>
      <c r="AC323" s="134"/>
      <c r="AD323" s="133" t="str">
        <f>IFERROR(VLOOKUP($Z323,'Lookup 2024'!$A$2:$R$9,7,FALSE),"")</f>
        <v/>
      </c>
      <c r="AE323" s="133"/>
      <c r="AF323" s="133" t="str">
        <f>IFERROR(VLOOKUP($Z323,'Lookup 2024'!$A$2:$R$9,8,FALSE),"")</f>
        <v/>
      </c>
      <c r="AG323" s="133" t="str">
        <f>IFERROR(VLOOKUP($Z323,'Lookup 2024'!$A$2:$R$9,9,FALSE),"")</f>
        <v/>
      </c>
      <c r="AH323" s="133"/>
      <c r="AI323" s="133" t="str">
        <f>IFERROR(VLOOKUP($Z323,'Lookup 2024'!$A$2:$R$9,10,FALSE),"")</f>
        <v/>
      </c>
      <c r="AJ323" s="133" t="str">
        <f>IFERROR(VLOOKUP($Z323,Lookup!$A$1:$P$20,11,FALSE),"")</f>
        <v/>
      </c>
      <c r="AK323" s="129"/>
      <c r="AL323" s="129" t="str">
        <f>IFERROR(VLOOKUP($Z323,Lookup!$A$1:$P$20,13,FALSE),"")</f>
        <v/>
      </c>
      <c r="AM323" s="129" t="str">
        <f>IFERROR(VLOOKUP($Z323,Lookup!$A$1:$P$20,14,FALSE),"")</f>
        <v/>
      </c>
      <c r="AN323" s="129" t="str">
        <f>IFERROR(VLOOKUP($Z323,Lookup!$A$1:$P$20,15,FALSE),"")</f>
        <v/>
      </c>
      <c r="AO323" s="129" t="str">
        <f>IFERROR(VLOOKUP($Z323,Lookup!$A$1:$P$20,16,FALSE),"")</f>
        <v/>
      </c>
      <c r="AP323" s="129" t="str">
        <f>IFERROR(VLOOKUP($Z323,'Lookup 2024'!$A$2:$R$9,17,FALSE),"")</f>
        <v/>
      </c>
      <c r="AQ323" s="133"/>
      <c r="AR323" s="129"/>
      <c r="AS323" s="135"/>
      <c r="AT323" s="135"/>
      <c r="AU323" s="135"/>
      <c r="AV323" s="137"/>
      <c r="AW323" s="135"/>
      <c r="AX323" s="135"/>
      <c r="AY323" s="135"/>
      <c r="AZ323" s="135"/>
      <c r="BA323" s="85"/>
      <c r="BB323" s="85"/>
      <c r="BC323" s="85"/>
      <c r="BD323" s="85"/>
      <c r="BE323" s="85"/>
      <c r="BF323" s="85"/>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row>
    <row r="324" spans="1:78" ht="39.75" customHeight="1">
      <c r="A324" s="126"/>
      <c r="B324" s="128" t="s">
        <v>2173</v>
      </c>
      <c r="C324" s="128" t="s">
        <v>1151</v>
      </c>
      <c r="D324" s="128" t="s">
        <v>129</v>
      </c>
      <c r="E324" s="129" t="s">
        <v>40</v>
      </c>
      <c r="F324" s="129">
        <v>78155</v>
      </c>
      <c r="G324" s="129" t="s">
        <v>2174</v>
      </c>
      <c r="H324" s="130" t="s">
        <v>1152</v>
      </c>
      <c r="I324" s="129" t="s">
        <v>1038</v>
      </c>
      <c r="J324" s="131"/>
      <c r="K324" s="129"/>
      <c r="L324" s="94"/>
      <c r="M324" s="94"/>
      <c r="N324" s="94"/>
      <c r="O324" s="94"/>
      <c r="P324" s="94"/>
      <c r="Q324" s="94"/>
      <c r="R324" s="94"/>
      <c r="S324" s="94"/>
      <c r="T324" s="98">
        <f t="shared" si="38"/>
        <v>0</v>
      </c>
      <c r="U324" s="129" t="str">
        <f t="shared" si="48"/>
        <v/>
      </c>
      <c r="V324" s="98"/>
      <c r="W324" s="129" t="str">
        <f t="shared" si="49"/>
        <v/>
      </c>
      <c r="X324" s="94"/>
      <c r="Y324" s="132"/>
      <c r="Z324" s="133" t="str">
        <f t="shared" si="50"/>
        <v/>
      </c>
      <c r="AA324" s="133" t="str">
        <f>IFERROR(VLOOKUP($Z324,'Lookup 2024'!$A$2:$R$9,2,FALSE),"")</f>
        <v/>
      </c>
      <c r="AB324" s="133"/>
      <c r="AC324" s="134"/>
      <c r="AD324" s="133" t="str">
        <f>IFERROR(VLOOKUP($Z324,'Lookup 2024'!$A$2:$R$9,7,FALSE),"")</f>
        <v/>
      </c>
      <c r="AE324" s="133"/>
      <c r="AF324" s="133" t="str">
        <f>IFERROR(VLOOKUP($Z324,'Lookup 2024'!$A$2:$R$9,8,FALSE),"")</f>
        <v/>
      </c>
      <c r="AG324" s="133" t="str">
        <f>IFERROR(VLOOKUP($Z324,'Lookup 2024'!$A$2:$R$9,9,FALSE),"")</f>
        <v/>
      </c>
      <c r="AH324" s="133"/>
      <c r="AI324" s="133" t="str">
        <f>IFERROR(VLOOKUP($Z324,'Lookup 2024'!$A$2:$R$9,10,FALSE),"")</f>
        <v/>
      </c>
      <c r="AJ324" s="133" t="str">
        <f>IFERROR(VLOOKUP($Z324,Lookup!$A$1:$P$20,11,FALSE),"")</f>
        <v/>
      </c>
      <c r="AK324" s="133"/>
      <c r="AL324" s="133" t="str">
        <f>IFERROR(VLOOKUP($Z324,Lookup!$A$1:$P$20,13,FALSE),"")</f>
        <v/>
      </c>
      <c r="AM324" s="133" t="str">
        <f>IFERROR(VLOOKUP($Z324,Lookup!$A$1:$P$20,14,FALSE),"")</f>
        <v/>
      </c>
      <c r="AN324" s="133" t="str">
        <f>IFERROR(VLOOKUP($Z324,Lookup!$A$1:$P$20,15,FALSE),"")</f>
        <v/>
      </c>
      <c r="AO324" s="133" t="str">
        <f>IFERROR(VLOOKUP($Z324,Lookup!$A$1:$P$20,16,FALSE),"")</f>
        <v/>
      </c>
      <c r="AP324" s="133" t="str">
        <f>IFERROR(VLOOKUP($Z324,'Lookup 2024'!$A$2:$R$9,17,FALSE),"")</f>
        <v/>
      </c>
      <c r="AQ324" s="129"/>
      <c r="AR324" s="129"/>
      <c r="AS324" s="135"/>
      <c r="AT324" s="135"/>
      <c r="AU324" s="142">
        <f>P324</f>
        <v>0</v>
      </c>
      <c r="AV324" s="137" t="s">
        <v>2175</v>
      </c>
      <c r="AW324" s="133"/>
      <c r="AX324" s="129"/>
      <c r="AY324" s="129"/>
      <c r="AZ324" s="147"/>
      <c r="BA324" s="129"/>
      <c r="BB324" s="129"/>
      <c r="BC324" s="135"/>
      <c r="BD324" s="135"/>
      <c r="BE324" s="135"/>
      <c r="BF324" s="135"/>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row>
    <row r="325" spans="1:78" ht="39.75" customHeight="1">
      <c r="A325" s="126"/>
      <c r="B325" s="128" t="s">
        <v>2176</v>
      </c>
      <c r="C325" s="128" t="s">
        <v>2177</v>
      </c>
      <c r="D325" s="128" t="s">
        <v>37</v>
      </c>
      <c r="E325" s="129" t="s">
        <v>40</v>
      </c>
      <c r="F325" s="129">
        <v>78248</v>
      </c>
      <c r="G325" s="129" t="s">
        <v>2178</v>
      </c>
      <c r="H325" s="130"/>
      <c r="I325" s="129" t="s">
        <v>986</v>
      </c>
      <c r="J325" s="131"/>
      <c r="K325" s="129"/>
      <c r="L325" s="94"/>
      <c r="M325" s="94"/>
      <c r="N325" s="94"/>
      <c r="O325" s="94"/>
      <c r="P325" s="94"/>
      <c r="Q325" s="94"/>
      <c r="R325" s="94"/>
      <c r="S325" s="94"/>
      <c r="T325" s="98">
        <f t="shared" si="38"/>
        <v>0</v>
      </c>
      <c r="U325" s="129" t="str">
        <f t="shared" si="48"/>
        <v/>
      </c>
      <c r="V325" s="98"/>
      <c r="W325" s="129" t="str">
        <f t="shared" si="49"/>
        <v/>
      </c>
      <c r="X325" s="129"/>
      <c r="Y325" s="132"/>
      <c r="Z325" s="133" t="str">
        <f t="shared" si="50"/>
        <v/>
      </c>
      <c r="AA325" s="133" t="str">
        <f>IFERROR(VLOOKUP($Z325,'Lookup 2024'!$A$2:$R$9,2,FALSE),"")</f>
        <v/>
      </c>
      <c r="AB325" s="133"/>
      <c r="AC325" s="134"/>
      <c r="AD325" s="133" t="str">
        <f>IFERROR(VLOOKUP($Z325,'Lookup 2024'!$A$2:$R$9,7,FALSE),"")</f>
        <v/>
      </c>
      <c r="AE325" s="133"/>
      <c r="AF325" s="133" t="str">
        <f>IFERROR(VLOOKUP($Z325,'Lookup 2024'!$A$2:$R$9,8,FALSE),"")</f>
        <v/>
      </c>
      <c r="AG325" s="133" t="str">
        <f>IFERROR(VLOOKUP($Z325,'Lookup 2024'!$A$2:$R$9,9,FALSE),"")</f>
        <v/>
      </c>
      <c r="AH325" s="133"/>
      <c r="AI325" s="133" t="str">
        <f>IFERROR(VLOOKUP($Z325,'Lookup 2024'!$A$2:$R$9,10,FALSE),"")</f>
        <v/>
      </c>
      <c r="AJ325" s="133" t="str">
        <f>IFERROR(VLOOKUP($Z325,Lookup!$A$1:$P$20,11,FALSE),"")</f>
        <v/>
      </c>
      <c r="AK325" s="133"/>
      <c r="AL325" s="133" t="str">
        <f>IFERROR(VLOOKUP($Z325,Lookup!$A$1:$P$20,13,FALSE),"")</f>
        <v/>
      </c>
      <c r="AM325" s="133" t="str">
        <f>IFERROR(VLOOKUP($Z325,Lookup!$A$1:$P$20,14,FALSE),"")</f>
        <v/>
      </c>
      <c r="AN325" s="133" t="str">
        <f>IFERROR(VLOOKUP($Z325,Lookup!$A$1:$P$20,15,FALSE),"")</f>
        <v/>
      </c>
      <c r="AO325" s="133" t="str">
        <f>IFERROR(VLOOKUP($Z325,Lookup!$A$1:$P$20,16,FALSE),"")</f>
        <v/>
      </c>
      <c r="AP325" s="133" t="str">
        <f>IFERROR(VLOOKUP($Z325,'Lookup 2024'!$A$2:$R$9,17,FALSE),"")</f>
        <v/>
      </c>
      <c r="AQ325" s="129"/>
      <c r="AR325" s="129"/>
      <c r="AS325" s="135"/>
      <c r="AT325" s="135"/>
      <c r="AU325" s="135"/>
      <c r="AV325" s="137"/>
      <c r="AW325" s="138"/>
      <c r="AX325" s="135"/>
      <c r="AY325" s="135"/>
      <c r="AZ325" s="135"/>
      <c r="BA325" s="135"/>
      <c r="BB325" s="135"/>
      <c r="BC325" s="135"/>
      <c r="BD325" s="135"/>
      <c r="BE325" s="135"/>
      <c r="BF325" s="135"/>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row>
    <row r="326" spans="1:78" ht="39.75" customHeight="1">
      <c r="A326" s="126"/>
      <c r="B326" s="128" t="s">
        <v>2179</v>
      </c>
      <c r="C326" s="128" t="s">
        <v>1035</v>
      </c>
      <c r="D326" s="128" t="s">
        <v>37</v>
      </c>
      <c r="E326" s="129" t="s">
        <v>40</v>
      </c>
      <c r="F326" s="129">
        <v>78216</v>
      </c>
      <c r="G326" s="129" t="s">
        <v>2180</v>
      </c>
      <c r="H326" s="130" t="s">
        <v>429</v>
      </c>
      <c r="I326" s="129"/>
      <c r="J326" s="131"/>
      <c r="K326" s="129"/>
      <c r="L326" s="94"/>
      <c r="M326" s="94"/>
      <c r="N326" s="94"/>
      <c r="O326" s="94"/>
      <c r="P326" s="94"/>
      <c r="Q326" s="94"/>
      <c r="R326" s="94"/>
      <c r="S326" s="94"/>
      <c r="T326" s="98">
        <f t="shared" si="38"/>
        <v>0</v>
      </c>
      <c r="U326" s="129" t="str">
        <f t="shared" si="48"/>
        <v/>
      </c>
      <c r="V326" s="98"/>
      <c r="W326" s="129" t="str">
        <f t="shared" si="49"/>
        <v/>
      </c>
      <c r="X326" s="129"/>
      <c r="Y326" s="132"/>
      <c r="Z326" s="133" t="str">
        <f t="shared" si="50"/>
        <v/>
      </c>
      <c r="AA326" s="133" t="str">
        <f>IFERROR(VLOOKUP($Z326,'Lookup 2024'!$A$2:$R$9,2,FALSE),"")</f>
        <v/>
      </c>
      <c r="AB326" s="133"/>
      <c r="AC326" s="134"/>
      <c r="AD326" s="133" t="str">
        <f>IFERROR(VLOOKUP($Z326,'Lookup 2024'!$A$2:$R$9,7,FALSE),"")</f>
        <v/>
      </c>
      <c r="AE326" s="133"/>
      <c r="AF326" s="133" t="str">
        <f>IFERROR(VLOOKUP($Z326,'Lookup 2024'!$A$2:$R$9,8,FALSE),"")</f>
        <v/>
      </c>
      <c r="AG326" s="133" t="str">
        <f>IFERROR(VLOOKUP($Z326,'Lookup 2024'!$A$2:$R$9,9,FALSE),"")</f>
        <v/>
      </c>
      <c r="AH326" s="133"/>
      <c r="AI326" s="133" t="str">
        <f>IFERROR(VLOOKUP($Z326,'Lookup 2024'!$A$2:$R$9,10,FALSE),"")</f>
        <v/>
      </c>
      <c r="AJ326" s="133" t="str">
        <f>IFERROR(VLOOKUP($Z326,Lookup!$A$1:$P$20,11,FALSE),"")</f>
        <v/>
      </c>
      <c r="AK326" s="133"/>
      <c r="AL326" s="133" t="str">
        <f>IFERROR(VLOOKUP($Z326,Lookup!$A$1:$P$20,13,FALSE),"")</f>
        <v/>
      </c>
      <c r="AM326" s="133" t="str">
        <f>IFERROR(VLOOKUP($Z326,Lookup!$A$1:$P$20,14,FALSE),"")</f>
        <v/>
      </c>
      <c r="AN326" s="133" t="str">
        <f>IFERROR(VLOOKUP($Z326,Lookup!$A$1:$P$20,15,FALSE),"")</f>
        <v/>
      </c>
      <c r="AO326" s="133" t="str">
        <f>IFERROR(VLOOKUP($Z326,Lookup!$A$1:$P$20,16,FALSE),"")</f>
        <v/>
      </c>
      <c r="AP326" s="133" t="str">
        <f>IFERROR(VLOOKUP($Z326,'Lookup 2024'!$A$2:$R$9,17,FALSE),"")</f>
        <v/>
      </c>
      <c r="AQ326" s="129"/>
      <c r="AR326" s="129"/>
      <c r="AS326" s="135"/>
      <c r="AT326" s="135"/>
      <c r="AU326" s="135"/>
      <c r="AV326" s="137"/>
      <c r="AW326" s="138"/>
      <c r="AX326" s="135"/>
      <c r="AY326" s="135"/>
      <c r="AZ326" s="135"/>
      <c r="BA326" s="135"/>
      <c r="BB326" s="135"/>
      <c r="BC326" s="135"/>
      <c r="BD326" s="135"/>
      <c r="BE326" s="135"/>
      <c r="BF326" s="135"/>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row>
    <row r="327" spans="1:78" ht="48.75" customHeight="1">
      <c r="A327" s="126"/>
      <c r="B327" s="128" t="s">
        <v>2181</v>
      </c>
      <c r="C327" s="128" t="s">
        <v>2182</v>
      </c>
      <c r="D327" s="128" t="s">
        <v>2183</v>
      </c>
      <c r="E327" s="129" t="s">
        <v>40</v>
      </c>
      <c r="F327" s="129">
        <v>76087</v>
      </c>
      <c r="G327" s="129">
        <v>8175971907</v>
      </c>
      <c r="H327" s="130" t="s">
        <v>2184</v>
      </c>
      <c r="I327" s="130"/>
      <c r="J327" s="131"/>
      <c r="K327" s="129"/>
      <c r="L327" s="94"/>
      <c r="M327" s="94"/>
      <c r="N327" s="94"/>
      <c r="O327" s="94"/>
      <c r="P327" s="94"/>
      <c r="Q327" s="94"/>
      <c r="R327" s="94"/>
      <c r="S327" s="94"/>
      <c r="T327" s="98">
        <f t="shared" si="38"/>
        <v>0</v>
      </c>
      <c r="U327" s="129" t="str">
        <f t="shared" si="48"/>
        <v/>
      </c>
      <c r="V327" s="98"/>
      <c r="W327" s="129" t="str">
        <f t="shared" si="49"/>
        <v/>
      </c>
      <c r="X327" s="94"/>
      <c r="Y327" s="132"/>
      <c r="Z327" s="133" t="str">
        <f t="shared" si="50"/>
        <v/>
      </c>
      <c r="AA327" s="133" t="str">
        <f>IFERROR(VLOOKUP($Z327,'Lookup 2024'!$A$2:$R$9,2,FALSE),"")</f>
        <v/>
      </c>
      <c r="AB327" s="133"/>
      <c r="AC327" s="134"/>
      <c r="AD327" s="133" t="str">
        <f>IFERROR(VLOOKUP($Z327,'Lookup 2024'!$A$2:$R$9,7,FALSE),"")</f>
        <v/>
      </c>
      <c r="AE327" s="133"/>
      <c r="AF327" s="133" t="str">
        <f>IFERROR(VLOOKUP($Z327,'Lookup 2024'!$A$2:$R$9,8,FALSE),"")</f>
        <v/>
      </c>
      <c r="AG327" s="133" t="str">
        <f>IFERROR(VLOOKUP($Z327,'Lookup 2024'!$A$2:$R$9,9,FALSE),"")</f>
        <v/>
      </c>
      <c r="AH327" s="133"/>
      <c r="AI327" s="133" t="str">
        <f>IFERROR(VLOOKUP($Z327,'Lookup 2024'!$A$2:$R$9,10,FALSE),"")</f>
        <v/>
      </c>
      <c r="AJ327" s="133" t="str">
        <f>IFERROR(VLOOKUP($Z327,Lookup!$A$1:$P$20,11,FALSE),"")</f>
        <v/>
      </c>
      <c r="AK327" s="133"/>
      <c r="AL327" s="133" t="str">
        <f>IFERROR(VLOOKUP($Z327,Lookup!$A$1:$P$20,13,FALSE),"")</f>
        <v/>
      </c>
      <c r="AM327" s="133" t="str">
        <f>IFERROR(VLOOKUP($Z327,Lookup!$A$1:$P$20,14,FALSE),"")</f>
        <v/>
      </c>
      <c r="AN327" s="133" t="str">
        <f>IFERROR(VLOOKUP($Z327,Lookup!$A$1:$P$20,15,FALSE),"")</f>
        <v/>
      </c>
      <c r="AO327" s="133" t="str">
        <f>IFERROR(VLOOKUP($Z327,Lookup!$A$1:$P$20,16,FALSE),"")</f>
        <v/>
      </c>
      <c r="AP327" s="133" t="str">
        <f>IFERROR(VLOOKUP($Z327,'Lookup 2024'!$A$2:$R$9,17,FALSE),"")</f>
        <v/>
      </c>
      <c r="AQ327" s="129"/>
      <c r="AR327" s="129"/>
      <c r="AS327" s="135"/>
      <c r="AT327" s="135"/>
      <c r="AU327" s="142">
        <f t="shared" ref="AU327:AU328" si="53">P327</f>
        <v>0</v>
      </c>
      <c r="AV327" s="137" t="s">
        <v>1004</v>
      </c>
      <c r="AW327" s="138"/>
      <c r="AX327" s="135"/>
      <c r="AY327" s="135"/>
      <c r="AZ327" s="135"/>
      <c r="BA327" s="135"/>
      <c r="BB327" s="135"/>
      <c r="BC327" s="135"/>
      <c r="BD327" s="135"/>
      <c r="BE327" s="135"/>
      <c r="BF327" s="135"/>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row>
    <row r="328" spans="1:78" ht="39.75" customHeight="1">
      <c r="A328" s="126"/>
      <c r="B328" s="128" t="s">
        <v>2185</v>
      </c>
      <c r="C328" s="128" t="s">
        <v>2186</v>
      </c>
      <c r="D328" s="128" t="s">
        <v>333</v>
      </c>
      <c r="E328" s="129" t="s">
        <v>40</v>
      </c>
      <c r="F328" s="129">
        <v>78066</v>
      </c>
      <c r="G328" s="129" t="s">
        <v>2187</v>
      </c>
      <c r="H328" s="130"/>
      <c r="I328" s="129" t="s">
        <v>2188</v>
      </c>
      <c r="J328" s="131"/>
      <c r="K328" s="129"/>
      <c r="L328" s="94"/>
      <c r="M328" s="94"/>
      <c r="N328" s="94"/>
      <c r="O328" s="94"/>
      <c r="P328" s="94"/>
      <c r="Q328" s="94"/>
      <c r="R328" s="94"/>
      <c r="S328" s="94"/>
      <c r="T328" s="98">
        <f t="shared" si="38"/>
        <v>0</v>
      </c>
      <c r="U328" s="129" t="str">
        <f t="shared" si="48"/>
        <v/>
      </c>
      <c r="V328" s="98"/>
      <c r="W328" s="129" t="str">
        <f t="shared" si="49"/>
        <v/>
      </c>
      <c r="X328" s="94"/>
      <c r="Y328" s="132"/>
      <c r="Z328" s="133" t="str">
        <f t="shared" si="50"/>
        <v/>
      </c>
      <c r="AA328" s="133" t="str">
        <f>IFERROR(VLOOKUP($Z328,'Lookup 2024'!$A$2:$R$9,2,FALSE),"")</f>
        <v/>
      </c>
      <c r="AB328" s="133"/>
      <c r="AC328" s="134"/>
      <c r="AD328" s="133" t="str">
        <f>IFERROR(VLOOKUP($Z328,'Lookup 2024'!$A$2:$R$9,7,FALSE),"")</f>
        <v/>
      </c>
      <c r="AE328" s="133"/>
      <c r="AF328" s="133" t="str">
        <f>IFERROR(VLOOKUP($Z328,'Lookup 2024'!$A$2:$R$9,8,FALSE),"")</f>
        <v/>
      </c>
      <c r="AG328" s="133" t="str">
        <f>IFERROR(VLOOKUP($Z328,'Lookup 2024'!$A$2:$R$9,9,FALSE),"")</f>
        <v/>
      </c>
      <c r="AH328" s="133"/>
      <c r="AI328" s="133" t="str">
        <f>IFERROR(VLOOKUP($Z328,'Lookup 2024'!$A$2:$R$9,10,FALSE),"")</f>
        <v/>
      </c>
      <c r="AJ328" s="133" t="str">
        <f>IFERROR(VLOOKUP($Z328,Lookup!$A$1:$P$20,11,FALSE),"")</f>
        <v/>
      </c>
      <c r="AK328" s="133"/>
      <c r="AL328" s="133" t="str">
        <f>IFERROR(VLOOKUP($Z328,Lookup!$A$1:$P$20,13,FALSE),"")</f>
        <v/>
      </c>
      <c r="AM328" s="133" t="str">
        <f>IFERROR(VLOOKUP($Z328,Lookup!$A$1:$P$20,14,FALSE),"")</f>
        <v/>
      </c>
      <c r="AN328" s="133" t="str">
        <f>IFERROR(VLOOKUP($Z328,Lookup!$A$1:$P$20,15,FALSE),"")</f>
        <v/>
      </c>
      <c r="AO328" s="133" t="str">
        <f>IFERROR(VLOOKUP($Z328,Lookup!$A$1:$P$20,16,FALSE),"")</f>
        <v/>
      </c>
      <c r="AP328" s="133" t="str">
        <f>IFERROR(VLOOKUP($Z328,'Lookup 2024'!$A$2:$R$9,17,FALSE),"")</f>
        <v/>
      </c>
      <c r="AQ328" s="129"/>
      <c r="AR328" s="129"/>
      <c r="AS328" s="135"/>
      <c r="AT328" s="135"/>
      <c r="AU328" s="136">
        <f t="shared" si="53"/>
        <v>0</v>
      </c>
      <c r="AV328" s="137" t="s">
        <v>1014</v>
      </c>
      <c r="AW328" s="138"/>
      <c r="AX328" s="135"/>
      <c r="AY328" s="135"/>
      <c r="AZ328" s="135"/>
      <c r="BA328" s="135"/>
      <c r="BB328" s="135"/>
      <c r="BC328" s="135"/>
      <c r="BD328" s="135"/>
      <c r="BE328" s="135">
        <v>1</v>
      </c>
      <c r="BF328" s="135"/>
      <c r="BG328" s="139"/>
      <c r="BH328" s="139"/>
      <c r="BI328" s="139"/>
      <c r="BJ328" s="139"/>
      <c r="BK328" s="139"/>
      <c r="BL328" s="139"/>
      <c r="BM328" s="139"/>
      <c r="BN328" s="139"/>
      <c r="BO328" s="139"/>
      <c r="BP328" s="139"/>
      <c r="BQ328" s="139"/>
      <c r="BR328" s="139"/>
      <c r="BS328" s="139"/>
      <c r="BT328" s="139"/>
      <c r="BU328" s="139"/>
      <c r="BV328" s="143"/>
      <c r="BW328" s="143"/>
      <c r="BX328" s="143"/>
      <c r="BY328" s="143"/>
      <c r="BZ328" s="143"/>
    </row>
    <row r="329" spans="1:78" ht="39.75" customHeight="1">
      <c r="A329" s="126"/>
      <c r="B329" s="128" t="s">
        <v>2189</v>
      </c>
      <c r="C329" s="128" t="s">
        <v>2190</v>
      </c>
      <c r="D329" s="128" t="s">
        <v>2191</v>
      </c>
      <c r="E329" s="129" t="s">
        <v>40</v>
      </c>
      <c r="F329" s="129">
        <v>76102</v>
      </c>
      <c r="G329" s="129" t="s">
        <v>2192</v>
      </c>
      <c r="H329" s="130" t="s">
        <v>2193</v>
      </c>
      <c r="I329" s="129"/>
      <c r="J329" s="131"/>
      <c r="K329" s="129"/>
      <c r="L329" s="94"/>
      <c r="M329" s="94"/>
      <c r="N329" s="94"/>
      <c r="O329" s="94"/>
      <c r="P329" s="94"/>
      <c r="Q329" s="94"/>
      <c r="R329" s="94"/>
      <c r="S329" s="94"/>
      <c r="T329" s="98">
        <f t="shared" si="38"/>
        <v>0</v>
      </c>
      <c r="U329" s="129" t="str">
        <f t="shared" si="48"/>
        <v/>
      </c>
      <c r="V329" s="98"/>
      <c r="W329" s="129" t="str">
        <f t="shared" si="49"/>
        <v/>
      </c>
      <c r="X329" s="129"/>
      <c r="Y329" s="132"/>
      <c r="Z329" s="133" t="str">
        <f t="shared" si="50"/>
        <v/>
      </c>
      <c r="AA329" s="133" t="str">
        <f>IFERROR(VLOOKUP($Z329,'Lookup 2024'!$A$2:$R$9,2,FALSE),"")</f>
        <v/>
      </c>
      <c r="AB329" s="133"/>
      <c r="AC329" s="134"/>
      <c r="AD329" s="133" t="str">
        <f>IFERROR(VLOOKUP($Z329,'Lookup 2024'!$A$2:$R$9,7,FALSE),"")</f>
        <v/>
      </c>
      <c r="AE329" s="133"/>
      <c r="AF329" s="133" t="str">
        <f>IFERROR(VLOOKUP($Z329,'Lookup 2024'!$A$2:$R$9,8,FALSE),"")</f>
        <v/>
      </c>
      <c r="AG329" s="133" t="str">
        <f>IFERROR(VLOOKUP($Z329,'Lookup 2024'!$A$2:$R$9,9,FALSE),"")</f>
        <v/>
      </c>
      <c r="AH329" s="133"/>
      <c r="AI329" s="133" t="str">
        <f>IFERROR(VLOOKUP($Z329,'Lookup 2024'!$A$2:$R$9,10,FALSE),"")</f>
        <v/>
      </c>
      <c r="AJ329" s="133" t="str">
        <f>IFERROR(VLOOKUP($Z329,Lookup!$A$1:$P$20,11,FALSE),"")</f>
        <v/>
      </c>
      <c r="AK329" s="133"/>
      <c r="AL329" s="133" t="str">
        <f>IFERROR(VLOOKUP($Z329,Lookup!$A$1:$P$20,13,FALSE),"")</f>
        <v/>
      </c>
      <c r="AM329" s="133" t="str">
        <f>IFERROR(VLOOKUP($Z329,Lookup!$A$1:$P$20,14,FALSE),"")</f>
        <v/>
      </c>
      <c r="AN329" s="133" t="str">
        <f>IFERROR(VLOOKUP($Z329,Lookup!$A$1:$P$20,15,FALSE),"")</f>
        <v/>
      </c>
      <c r="AO329" s="133" t="str">
        <f>IFERROR(VLOOKUP($Z329,Lookup!$A$1:$P$20,16,FALSE),"")</f>
        <v/>
      </c>
      <c r="AP329" s="133" t="str">
        <f>IFERROR(VLOOKUP($Z329,'Lookup 2024'!$A$2:$R$9,17,FALSE),"")</f>
        <v/>
      </c>
      <c r="AQ329" s="129"/>
      <c r="AR329" s="129"/>
      <c r="AS329" s="135"/>
      <c r="AT329" s="135"/>
      <c r="AU329" s="135"/>
      <c r="AV329" s="137"/>
      <c r="AW329" s="138"/>
      <c r="AX329" s="135"/>
      <c r="AY329" s="135"/>
      <c r="AZ329" s="135"/>
      <c r="BA329" s="135"/>
      <c r="BB329" s="135"/>
      <c r="BC329" s="135"/>
      <c r="BD329" s="135"/>
      <c r="BE329" s="135"/>
      <c r="BF329" s="135"/>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row>
    <row r="330" spans="1:78" ht="39.75" customHeight="1">
      <c r="A330" s="126"/>
      <c r="B330" s="128" t="s">
        <v>2194</v>
      </c>
      <c r="C330" s="128" t="s">
        <v>2195</v>
      </c>
      <c r="D330" s="128" t="s">
        <v>37</v>
      </c>
      <c r="E330" s="129" t="s">
        <v>40</v>
      </c>
      <c r="F330" s="129">
        <v>78254</v>
      </c>
      <c r="G330" s="129" t="s">
        <v>2196</v>
      </c>
      <c r="H330" s="130" t="s">
        <v>2197</v>
      </c>
      <c r="I330" s="129" t="s">
        <v>1696</v>
      </c>
      <c r="J330" s="131"/>
      <c r="K330" s="129"/>
      <c r="L330" s="94"/>
      <c r="M330" s="94"/>
      <c r="N330" s="94"/>
      <c r="O330" s="94"/>
      <c r="P330" s="94"/>
      <c r="Q330" s="94"/>
      <c r="R330" s="94"/>
      <c r="S330" s="94"/>
      <c r="T330" s="98">
        <f t="shared" si="38"/>
        <v>0</v>
      </c>
      <c r="U330" s="129" t="str">
        <f t="shared" si="48"/>
        <v/>
      </c>
      <c r="V330" s="98"/>
      <c r="W330" s="129" t="str">
        <f t="shared" si="49"/>
        <v/>
      </c>
      <c r="X330" s="94"/>
      <c r="Y330" s="132"/>
      <c r="Z330" s="133" t="str">
        <f t="shared" si="50"/>
        <v/>
      </c>
      <c r="AA330" s="133" t="str">
        <f>IFERROR(VLOOKUP($Z330,'Lookup 2024'!$A$2:$R$9,2,FALSE),"")</f>
        <v/>
      </c>
      <c r="AB330" s="133"/>
      <c r="AC330" s="134"/>
      <c r="AD330" s="133" t="str">
        <f>IFERROR(VLOOKUP($Z330,'Lookup 2024'!$A$2:$R$9,7,FALSE),"")</f>
        <v/>
      </c>
      <c r="AE330" s="133"/>
      <c r="AF330" s="133" t="str">
        <f>IFERROR(VLOOKUP($Z330,'Lookup 2024'!$A$2:$R$9,8,FALSE),"")</f>
        <v/>
      </c>
      <c r="AG330" s="133" t="str">
        <f>IFERROR(VLOOKUP($Z330,'Lookup 2024'!$A$2:$R$9,9,FALSE),"")</f>
        <v/>
      </c>
      <c r="AH330" s="133"/>
      <c r="AI330" s="133" t="str">
        <f>IFERROR(VLOOKUP($Z330,'Lookup 2024'!$A$2:$R$9,10,FALSE),"")</f>
        <v/>
      </c>
      <c r="AJ330" s="133" t="str">
        <f>IFERROR(VLOOKUP($Z330,Lookup!$A$1:$P$20,11,FALSE),"")</f>
        <v/>
      </c>
      <c r="AK330" s="133"/>
      <c r="AL330" s="133" t="str">
        <f>IFERROR(VLOOKUP($Z330,Lookup!$A$1:$P$20,13,FALSE),"")</f>
        <v/>
      </c>
      <c r="AM330" s="133" t="str">
        <f>IFERROR(VLOOKUP($Z330,Lookup!$A$1:$P$20,14,FALSE),"")</f>
        <v/>
      </c>
      <c r="AN330" s="133" t="str">
        <f>IFERROR(VLOOKUP($Z330,Lookup!$A$1:$P$20,15,FALSE),"")</f>
        <v/>
      </c>
      <c r="AO330" s="133" t="str">
        <f>IFERROR(VLOOKUP($Z330,Lookup!$A$1:$P$20,16,FALSE),"")</f>
        <v/>
      </c>
      <c r="AP330" s="133" t="str">
        <f>IFERROR(VLOOKUP($Z330,'Lookup 2024'!$A$2:$R$9,17,FALSE),"")</f>
        <v/>
      </c>
      <c r="AQ330" s="129"/>
      <c r="AR330" s="129"/>
      <c r="AS330" s="135"/>
      <c r="AT330" s="135"/>
      <c r="AU330" s="142">
        <f>P330</f>
        <v>0</v>
      </c>
      <c r="AV330" s="137" t="s">
        <v>1004</v>
      </c>
      <c r="AW330" s="133"/>
      <c r="AX330" s="129"/>
      <c r="AY330" s="129"/>
      <c r="AZ330" s="147"/>
      <c r="BA330" s="129"/>
      <c r="BB330" s="129"/>
      <c r="BC330" s="135"/>
      <c r="BD330" s="135"/>
      <c r="BE330" s="135"/>
      <c r="BF330" s="135"/>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row>
    <row r="331" spans="1:78" ht="39.75" customHeight="1">
      <c r="A331" s="126"/>
      <c r="B331" s="128" t="s">
        <v>2198</v>
      </c>
      <c r="C331" s="128" t="s">
        <v>2199</v>
      </c>
      <c r="D331" s="128" t="s">
        <v>755</v>
      </c>
      <c r="E331" s="129" t="s">
        <v>40</v>
      </c>
      <c r="F331" s="129">
        <v>78666</v>
      </c>
      <c r="G331" s="129" t="s">
        <v>2200</v>
      </c>
      <c r="H331" s="130" t="s">
        <v>2201</v>
      </c>
      <c r="I331" s="129"/>
      <c r="J331" s="131"/>
      <c r="K331" s="129"/>
      <c r="L331" s="94"/>
      <c r="M331" s="94"/>
      <c r="N331" s="94"/>
      <c r="O331" s="94"/>
      <c r="P331" s="94"/>
      <c r="Q331" s="94"/>
      <c r="R331" s="94"/>
      <c r="S331" s="94"/>
      <c r="T331" s="98">
        <f t="shared" si="38"/>
        <v>0</v>
      </c>
      <c r="U331" s="129" t="str">
        <f t="shared" si="48"/>
        <v/>
      </c>
      <c r="V331" s="98"/>
      <c r="W331" s="129" t="str">
        <f t="shared" si="49"/>
        <v/>
      </c>
      <c r="X331" s="129"/>
      <c r="Y331" s="132"/>
      <c r="Z331" s="133" t="str">
        <f t="shared" si="50"/>
        <v/>
      </c>
      <c r="AA331" s="133" t="str">
        <f>IFERROR(VLOOKUP($Z331,'Lookup 2024'!$A$2:$R$9,2,FALSE),"")</f>
        <v/>
      </c>
      <c r="AB331" s="133"/>
      <c r="AC331" s="134"/>
      <c r="AD331" s="133" t="str">
        <f>IFERROR(VLOOKUP($Z331,'Lookup 2024'!$A$2:$R$9,7,FALSE),"")</f>
        <v/>
      </c>
      <c r="AE331" s="133"/>
      <c r="AF331" s="133" t="str">
        <f>IFERROR(VLOOKUP($Z331,'Lookup 2024'!$A$2:$R$9,8,FALSE),"")</f>
        <v/>
      </c>
      <c r="AG331" s="133" t="str">
        <f>IFERROR(VLOOKUP($Z331,'Lookup 2024'!$A$2:$R$9,9,FALSE),"")</f>
        <v/>
      </c>
      <c r="AH331" s="133"/>
      <c r="AI331" s="133" t="str">
        <f>IFERROR(VLOOKUP($Z331,'Lookup 2024'!$A$2:$R$9,10,FALSE),"")</f>
        <v/>
      </c>
      <c r="AJ331" s="133" t="str">
        <f>IFERROR(VLOOKUP($Z331,Lookup!$A$1:$P$20,11,FALSE),"")</f>
        <v/>
      </c>
      <c r="AK331" s="133"/>
      <c r="AL331" s="133" t="str">
        <f>IFERROR(VLOOKUP($Z331,Lookup!$A$1:$P$20,13,FALSE),"")</f>
        <v/>
      </c>
      <c r="AM331" s="133" t="str">
        <f>IFERROR(VLOOKUP($Z331,Lookup!$A$1:$P$20,14,FALSE),"")</f>
        <v/>
      </c>
      <c r="AN331" s="133" t="str">
        <f>IFERROR(VLOOKUP($Z331,Lookup!$A$1:$P$20,15,FALSE),"")</f>
        <v/>
      </c>
      <c r="AO331" s="133" t="str">
        <f>IFERROR(VLOOKUP($Z331,Lookup!$A$1:$P$20,16,FALSE),"")</f>
        <v/>
      </c>
      <c r="AP331" s="133" t="str">
        <f>IFERROR(VLOOKUP($Z331,'Lookup 2024'!$A$2:$R$9,17,FALSE),"")</f>
        <v/>
      </c>
      <c r="AQ331" s="129"/>
      <c r="AR331" s="129"/>
      <c r="AS331" s="135"/>
      <c r="AT331" s="135"/>
      <c r="AU331" s="135"/>
      <c r="AV331" s="137"/>
      <c r="AW331" s="138"/>
      <c r="AX331" s="135"/>
      <c r="AY331" s="135"/>
      <c r="AZ331" s="135"/>
      <c r="BA331" s="135"/>
      <c r="BB331" s="135"/>
      <c r="BC331" s="135"/>
      <c r="BD331" s="135"/>
      <c r="BE331" s="135"/>
      <c r="BF331" s="135"/>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row>
    <row r="332" spans="1:78" ht="39.75" customHeight="1">
      <c r="A332" s="126" t="s">
        <v>362</v>
      </c>
      <c r="B332" s="127" t="s">
        <v>2202</v>
      </c>
      <c r="C332" s="127" t="s">
        <v>2203</v>
      </c>
      <c r="D332" s="128" t="s">
        <v>2204</v>
      </c>
      <c r="E332" s="129" t="s">
        <v>40</v>
      </c>
      <c r="F332" s="129" t="s">
        <v>2205</v>
      </c>
      <c r="G332" s="180" t="s">
        <v>2206</v>
      </c>
      <c r="H332" s="130" t="s">
        <v>605</v>
      </c>
      <c r="I332" s="129" t="s">
        <v>2207</v>
      </c>
      <c r="J332" s="131">
        <v>45310</v>
      </c>
      <c r="K332" s="129">
        <v>1413</v>
      </c>
      <c r="L332" s="94"/>
      <c r="M332" s="94"/>
      <c r="N332" s="94">
        <v>1500</v>
      </c>
      <c r="O332" s="94"/>
      <c r="P332" s="94"/>
      <c r="Q332" s="94"/>
      <c r="R332" s="94"/>
      <c r="S332" s="94"/>
      <c r="T332" s="98">
        <f t="shared" si="38"/>
        <v>1500</v>
      </c>
      <c r="U332" s="129" t="str">
        <f t="shared" si="48"/>
        <v>Received</v>
      </c>
      <c r="V332" s="98"/>
      <c r="W332" s="129" t="str">
        <f t="shared" si="49"/>
        <v/>
      </c>
      <c r="X332" s="94"/>
      <c r="Y332" s="132"/>
      <c r="Z332" s="133" t="str">
        <f t="shared" si="50"/>
        <v>Trophy</v>
      </c>
      <c r="AA332" s="133" t="str">
        <f>IFERROR(VLOOKUP($Z332,'Lookup 2024'!$A$2:$R$9,2,FALSE),"")</f>
        <v>Level 4</v>
      </c>
      <c r="AB332" s="133"/>
      <c r="AC332" s="134"/>
      <c r="AD332" s="133">
        <f>IFERROR(VLOOKUP($Z332,'Lookup 2024'!$A$2:$R$9,7,FALSE),"")</f>
        <v>0</v>
      </c>
      <c r="AE332" s="133"/>
      <c r="AF332" s="133">
        <f>IFERROR(VLOOKUP($Z332,'Lookup 2024'!$A$2:$R$9,8,FALSE),"")</f>
        <v>2</v>
      </c>
      <c r="AG332" s="133">
        <f>IFERROR(VLOOKUP($Z332,'Lookup 2024'!$A$2:$R$9,9,FALSE),"")</f>
        <v>1</v>
      </c>
      <c r="AH332" s="133"/>
      <c r="AI332" s="133">
        <f>IFERROR(VLOOKUP($Z332,'Lookup 2024'!$A$2:$R$9,10,FALSE),"")</f>
        <v>2</v>
      </c>
      <c r="AJ332" s="133" t="str">
        <f>IFERROR(VLOOKUP($Z332,Lookup!$A$1:$P$20,11,FALSE),"")</f>
        <v>Yes</v>
      </c>
      <c r="AK332" s="133"/>
      <c r="AL332" s="133" t="str">
        <f>IFERROR(VLOOKUP($Z332,Lookup!$A$1:$P$20,13,FALSE),"")</f>
        <v>Yes</v>
      </c>
      <c r="AM332" s="133">
        <f>IFERROR(VLOOKUP($Z332,Lookup!$A$1:$P$20,14,FALSE),"")</f>
        <v>0</v>
      </c>
      <c r="AN332" s="133">
        <f>IFERROR(VLOOKUP($Z332,Lookup!$A$1:$P$20,15,FALSE),"")</f>
        <v>0</v>
      </c>
      <c r="AO332" s="133">
        <f>IFERROR(VLOOKUP($Z332,Lookup!$A$1:$P$20,16,FALSE),"")</f>
        <v>0</v>
      </c>
      <c r="AP332" s="133">
        <f>IFERROR(VLOOKUP($Z332,'Lookup 2024'!$A$2:$R$9,17,FALSE),"")</f>
        <v>2</v>
      </c>
      <c r="AQ332" s="129"/>
      <c r="AR332" s="129"/>
      <c r="AS332" s="135"/>
      <c r="AT332" s="135"/>
      <c r="AU332" s="136">
        <f>P332</f>
        <v>0</v>
      </c>
      <c r="AV332" s="137" t="s">
        <v>997</v>
      </c>
      <c r="AW332" s="133"/>
      <c r="AX332" s="129"/>
      <c r="AY332" s="129"/>
      <c r="AZ332" s="129"/>
      <c r="BA332" s="129"/>
      <c r="BB332" s="129"/>
      <c r="BC332" s="135"/>
      <c r="BD332" s="135"/>
      <c r="BE332" s="135"/>
      <c r="BF332" s="135"/>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row>
    <row r="333" spans="1:78" ht="39.75" customHeight="1">
      <c r="A333" s="126"/>
      <c r="B333" s="128" t="s">
        <v>2208</v>
      </c>
      <c r="C333" s="128" t="s">
        <v>2209</v>
      </c>
      <c r="D333" s="128" t="s">
        <v>37</v>
      </c>
      <c r="E333" s="129" t="s">
        <v>40</v>
      </c>
      <c r="F333" s="129">
        <v>78209</v>
      </c>
      <c r="G333" s="129">
        <v>2104808000</v>
      </c>
      <c r="H333" s="130" t="s">
        <v>2210</v>
      </c>
      <c r="I333" s="129" t="s">
        <v>1038</v>
      </c>
      <c r="J333" s="131"/>
      <c r="K333" s="129"/>
      <c r="L333" s="94"/>
      <c r="M333" s="94"/>
      <c r="N333" s="94"/>
      <c r="O333" s="94"/>
      <c r="P333" s="94"/>
      <c r="Q333" s="94"/>
      <c r="R333" s="94"/>
      <c r="S333" s="94"/>
      <c r="T333" s="98">
        <f t="shared" si="38"/>
        <v>0</v>
      </c>
      <c r="U333" s="129" t="str">
        <f t="shared" si="48"/>
        <v/>
      </c>
      <c r="V333" s="98"/>
      <c r="W333" s="129" t="str">
        <f t="shared" si="49"/>
        <v/>
      </c>
      <c r="X333" s="129"/>
      <c r="Y333" s="160"/>
      <c r="Z333" s="133" t="str">
        <f t="shared" si="50"/>
        <v/>
      </c>
      <c r="AA333" s="133" t="str">
        <f>IFERROR(VLOOKUP($Z333,'Lookup 2024'!$A$2:$R$9,2,FALSE),"")</f>
        <v/>
      </c>
      <c r="AB333" s="133"/>
      <c r="AC333" s="134"/>
      <c r="AD333" s="133" t="str">
        <f>IFERROR(VLOOKUP($Z333,'Lookup 2024'!$A$2:$R$9,7,FALSE),"")</f>
        <v/>
      </c>
      <c r="AE333" s="133"/>
      <c r="AF333" s="133" t="str">
        <f>IFERROR(VLOOKUP($Z333,'Lookup 2024'!$A$2:$R$9,8,FALSE),"")</f>
        <v/>
      </c>
      <c r="AG333" s="133" t="str">
        <f>IFERROR(VLOOKUP($Z333,'Lookup 2024'!$A$2:$R$9,9,FALSE),"")</f>
        <v/>
      </c>
      <c r="AH333" s="133"/>
      <c r="AI333" s="133" t="str">
        <f>IFERROR(VLOOKUP($Z333,'Lookup 2024'!$A$2:$R$9,10,FALSE),"")</f>
        <v/>
      </c>
      <c r="AJ333" s="133" t="str">
        <f>IFERROR(VLOOKUP($Z333,Lookup!$A$1:$P$20,11,FALSE),"")</f>
        <v/>
      </c>
      <c r="AK333" s="133"/>
      <c r="AL333" s="133" t="str">
        <f>IFERROR(VLOOKUP($Z333,Lookup!$A$1:$P$20,13,FALSE),"")</f>
        <v/>
      </c>
      <c r="AM333" s="133" t="str">
        <f>IFERROR(VLOOKUP($Z333,Lookup!$A$1:$P$20,14,FALSE),"")</f>
        <v/>
      </c>
      <c r="AN333" s="133" t="str">
        <f>IFERROR(VLOOKUP($Z333,Lookup!$A$1:$P$20,15,FALSE),"")</f>
        <v/>
      </c>
      <c r="AO333" s="133" t="str">
        <f>IFERROR(VLOOKUP($Z333,Lookup!$A$1:$P$20,16,FALSE),"")</f>
        <v/>
      </c>
      <c r="AP333" s="133" t="str">
        <f>IFERROR(VLOOKUP($Z333,'Lookup 2024'!$A$2:$R$9,17,FALSE),"")</f>
        <v/>
      </c>
      <c r="AQ333" s="129"/>
      <c r="AR333" s="129"/>
      <c r="AS333" s="135"/>
      <c r="AT333" s="135"/>
      <c r="AU333" s="135"/>
      <c r="AV333" s="137"/>
      <c r="AW333" s="138"/>
      <c r="AX333" s="135"/>
      <c r="AY333" s="135"/>
      <c r="AZ333" s="135"/>
      <c r="BA333" s="135"/>
      <c r="BB333" s="135"/>
      <c r="BC333" s="135"/>
      <c r="BD333" s="135"/>
      <c r="BE333" s="135"/>
      <c r="BF333" s="135"/>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row>
    <row r="334" spans="1:78" ht="39.75" customHeight="1">
      <c r="A334" s="126" t="s">
        <v>362</v>
      </c>
      <c r="B334" s="127" t="s">
        <v>121</v>
      </c>
      <c r="C334" s="127" t="s">
        <v>2211</v>
      </c>
      <c r="D334" s="128" t="s">
        <v>123</v>
      </c>
      <c r="E334" s="129" t="s">
        <v>40</v>
      </c>
      <c r="F334" s="129">
        <v>78664</v>
      </c>
      <c r="G334" s="129"/>
      <c r="H334" s="130"/>
      <c r="I334" s="129" t="s">
        <v>2212</v>
      </c>
      <c r="J334" s="131">
        <v>45273</v>
      </c>
      <c r="K334" s="129">
        <v>1229</v>
      </c>
      <c r="L334" s="94"/>
      <c r="M334" s="94"/>
      <c r="N334" s="94">
        <v>1500</v>
      </c>
      <c r="O334" s="94"/>
      <c r="P334" s="94"/>
      <c r="Q334" s="94"/>
      <c r="R334" s="94"/>
      <c r="S334" s="94"/>
      <c r="T334" s="98">
        <f t="shared" si="38"/>
        <v>1500</v>
      </c>
      <c r="U334" s="129" t="str">
        <f t="shared" si="48"/>
        <v>Received</v>
      </c>
      <c r="V334" s="98"/>
      <c r="W334" s="129" t="str">
        <f t="shared" si="49"/>
        <v/>
      </c>
      <c r="X334" s="129"/>
      <c r="Y334" s="132"/>
      <c r="Z334" s="133" t="str">
        <f t="shared" si="50"/>
        <v>Trophy</v>
      </c>
      <c r="AA334" s="133" t="str">
        <f>IFERROR(VLOOKUP($Z334,'Lookup 2024'!$A$2:$R$9,2,FALSE),"")</f>
        <v>Level 4</v>
      </c>
      <c r="AB334" s="133"/>
      <c r="AC334" s="134"/>
      <c r="AD334" s="133">
        <f>IFERROR(VLOOKUP($Z334,'Lookup 2024'!$A$2:$R$9,7,FALSE),"")</f>
        <v>0</v>
      </c>
      <c r="AE334" s="133"/>
      <c r="AF334" s="133">
        <f>IFERROR(VLOOKUP($Z334,'Lookup 2024'!$A$2:$R$9,8,FALSE),"")</f>
        <v>2</v>
      </c>
      <c r="AG334" s="133">
        <f>IFERROR(VLOOKUP($Z334,'Lookup 2024'!$A$2:$R$9,9,FALSE),"")</f>
        <v>1</v>
      </c>
      <c r="AH334" s="133"/>
      <c r="AI334" s="133">
        <f>IFERROR(VLOOKUP($Z334,'Lookup 2024'!$A$2:$R$9,10,FALSE),"")</f>
        <v>2</v>
      </c>
      <c r="AJ334" s="133" t="str">
        <f>IFERROR(VLOOKUP($Z334,Lookup!$A$1:$P$20,11,FALSE),"")</f>
        <v>Yes</v>
      </c>
      <c r="AK334" s="133"/>
      <c r="AL334" s="133" t="str">
        <f>IFERROR(VLOOKUP($Z334,Lookup!$A$1:$P$20,13,FALSE),"")</f>
        <v>Yes</v>
      </c>
      <c r="AM334" s="133">
        <f>IFERROR(VLOOKUP($Z334,Lookup!$A$1:$P$20,14,FALSE),"")</f>
        <v>0</v>
      </c>
      <c r="AN334" s="133">
        <f>IFERROR(VLOOKUP($Z334,Lookup!$A$1:$P$20,15,FALSE),"")</f>
        <v>0</v>
      </c>
      <c r="AO334" s="133">
        <f>IFERROR(VLOOKUP($Z334,Lookup!$A$1:$P$20,16,FALSE),"")</f>
        <v>0</v>
      </c>
      <c r="AP334" s="133">
        <f>IFERROR(VLOOKUP($Z334,'Lookup 2024'!$A$2:$R$9,17,FALSE),"")</f>
        <v>2</v>
      </c>
      <c r="AQ334" s="129"/>
      <c r="AR334" s="129"/>
      <c r="AS334" s="135"/>
      <c r="AT334" s="135"/>
      <c r="AU334" s="135"/>
      <c r="AV334" s="137"/>
      <c r="AW334" s="138"/>
      <c r="AX334" s="135"/>
      <c r="AY334" s="135"/>
      <c r="AZ334" s="135"/>
      <c r="BA334" s="135"/>
      <c r="BB334" s="135"/>
      <c r="BC334" s="135"/>
      <c r="BD334" s="135"/>
      <c r="BE334" s="135"/>
      <c r="BF334" s="135"/>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row>
    <row r="335" spans="1:78" ht="39.75" customHeight="1">
      <c r="A335" s="126" t="s">
        <v>362</v>
      </c>
      <c r="B335" s="127" t="s">
        <v>2213</v>
      </c>
      <c r="C335" s="127" t="s">
        <v>2214</v>
      </c>
      <c r="D335" s="128" t="s">
        <v>2215</v>
      </c>
      <c r="E335" s="129" t="s">
        <v>2216</v>
      </c>
      <c r="F335" s="129">
        <v>29673</v>
      </c>
      <c r="G335" s="129"/>
      <c r="H335" s="130"/>
      <c r="I335" s="129"/>
      <c r="J335" s="131">
        <v>45273</v>
      </c>
      <c r="K335" s="129">
        <v>1229</v>
      </c>
      <c r="L335" s="94"/>
      <c r="M335" s="94"/>
      <c r="N335" s="94">
        <v>750</v>
      </c>
      <c r="O335" s="94"/>
      <c r="P335" s="94"/>
      <c r="Q335" s="94"/>
      <c r="R335" s="94"/>
      <c r="S335" s="94"/>
      <c r="T335" s="98">
        <f t="shared" si="38"/>
        <v>750</v>
      </c>
      <c r="U335" s="129" t="str">
        <f t="shared" si="48"/>
        <v>Received</v>
      </c>
      <c r="V335" s="98"/>
      <c r="W335" s="129" t="str">
        <f t="shared" si="49"/>
        <v/>
      </c>
      <c r="X335" s="129"/>
      <c r="Y335" s="132"/>
      <c r="Z335" s="133" t="str">
        <f t="shared" si="50"/>
        <v>Blue</v>
      </c>
      <c r="AA335" s="133" t="str">
        <f>IFERROR(VLOOKUP($Z335,'Lookup 2024'!$A$2:$R$9,2,FALSE),"")</f>
        <v>Level 5</v>
      </c>
      <c r="AB335" s="133"/>
      <c r="AC335" s="134"/>
      <c r="AD335" s="133">
        <f>IFERROR(VLOOKUP($Z335,'Lookup 2024'!$A$2:$R$9,7,FALSE),"")</f>
        <v>0</v>
      </c>
      <c r="AE335" s="133"/>
      <c r="AF335" s="133">
        <f>IFERROR(VLOOKUP($Z335,'Lookup 2024'!$A$2:$R$9,8,FALSE),"")</f>
        <v>0</v>
      </c>
      <c r="AG335" s="133">
        <f>IFERROR(VLOOKUP($Z335,'Lookup 2024'!$A$2:$R$9,9,FALSE),"")</f>
        <v>1</v>
      </c>
      <c r="AH335" s="133"/>
      <c r="AI335" s="133">
        <f>IFERROR(VLOOKUP($Z335,'Lookup 2024'!$A$2:$R$9,10,FALSE),"")</f>
        <v>2</v>
      </c>
      <c r="AJ335" s="133">
        <f>IFERROR(VLOOKUP($Z335,Lookup!$A$1:$P$20,11,FALSE),"")</f>
        <v>0</v>
      </c>
      <c r="AK335" s="133"/>
      <c r="AL335" s="133">
        <f>IFERROR(VLOOKUP($Z335,Lookup!$A$1:$P$20,13,FALSE),"")</f>
        <v>0</v>
      </c>
      <c r="AM335" s="133">
        <f>IFERROR(VLOOKUP($Z335,Lookup!$A$1:$P$20,14,FALSE),"")</f>
        <v>0</v>
      </c>
      <c r="AN335" s="133">
        <f>IFERROR(VLOOKUP($Z335,Lookup!$A$1:$P$20,15,FALSE),"")</f>
        <v>0</v>
      </c>
      <c r="AO335" s="133">
        <f>IFERROR(VLOOKUP($Z335,Lookup!$A$1:$P$20,16,FALSE),"")</f>
        <v>0</v>
      </c>
      <c r="AP335" s="133">
        <f>IFERROR(VLOOKUP($Z335,'Lookup 2024'!$A$2:$R$9,17,FALSE),"")</f>
        <v>1</v>
      </c>
      <c r="AQ335" s="129"/>
      <c r="AR335" s="129"/>
      <c r="AS335" s="135"/>
      <c r="AT335" s="135"/>
      <c r="AU335" s="135"/>
      <c r="AV335" s="137"/>
      <c r="AW335" s="138"/>
      <c r="AX335" s="135"/>
      <c r="AY335" s="135"/>
      <c r="AZ335" s="135"/>
      <c r="BA335" s="135"/>
      <c r="BB335" s="135"/>
      <c r="BC335" s="135"/>
      <c r="BD335" s="135"/>
      <c r="BE335" s="135"/>
      <c r="BF335" s="135"/>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row>
    <row r="336" spans="1:78" ht="39.75" customHeight="1">
      <c r="A336" s="126"/>
      <c r="B336" s="128" t="s">
        <v>2217</v>
      </c>
      <c r="C336" s="128" t="s">
        <v>2218</v>
      </c>
      <c r="D336" s="128" t="s">
        <v>256</v>
      </c>
      <c r="E336" s="129" t="s">
        <v>40</v>
      </c>
      <c r="F336" s="129">
        <v>78660</v>
      </c>
      <c r="G336" s="129" t="s">
        <v>2219</v>
      </c>
      <c r="H336" s="130" t="s">
        <v>2220</v>
      </c>
      <c r="I336" s="129" t="s">
        <v>996</v>
      </c>
      <c r="J336" s="131"/>
      <c r="K336" s="129"/>
      <c r="L336" s="94"/>
      <c r="M336" s="94"/>
      <c r="N336" s="94"/>
      <c r="O336" s="94"/>
      <c r="P336" s="94"/>
      <c r="Q336" s="94"/>
      <c r="R336" s="94"/>
      <c r="S336" s="94"/>
      <c r="T336" s="98">
        <f t="shared" si="38"/>
        <v>0</v>
      </c>
      <c r="U336" s="129" t="str">
        <f t="shared" si="48"/>
        <v/>
      </c>
      <c r="V336" s="98"/>
      <c r="W336" s="129" t="str">
        <f t="shared" si="49"/>
        <v/>
      </c>
      <c r="X336" s="94"/>
      <c r="Y336" s="132"/>
      <c r="Z336" s="133" t="str">
        <f t="shared" si="50"/>
        <v/>
      </c>
      <c r="AA336" s="133" t="str">
        <f>IFERROR(VLOOKUP($Z336,'Lookup 2024'!$A$2:$R$9,2,FALSE),"")</f>
        <v/>
      </c>
      <c r="AB336" s="133"/>
      <c r="AC336" s="133"/>
      <c r="AD336" s="133" t="str">
        <f>IFERROR(VLOOKUP($Z336,'Lookup 2024'!$A$2:$R$9,7,FALSE),"")</f>
        <v/>
      </c>
      <c r="AE336" s="133"/>
      <c r="AF336" s="133" t="str">
        <f>IFERROR(VLOOKUP($Z336,'Lookup 2024'!$A$2:$R$9,8,FALSE),"")</f>
        <v/>
      </c>
      <c r="AG336" s="133" t="str">
        <f>IFERROR(VLOOKUP($Z336,'Lookup 2024'!$A$2:$R$9,9,FALSE),"")</f>
        <v/>
      </c>
      <c r="AH336" s="133"/>
      <c r="AI336" s="133" t="str">
        <f>IFERROR(VLOOKUP($Z336,'Lookup 2024'!$A$2:$R$9,10,FALSE),"")</f>
        <v/>
      </c>
      <c r="AJ336" s="133" t="str">
        <f>IFERROR(VLOOKUP($Z336,Lookup!$A$1:$P$20,11,FALSE),"")</f>
        <v/>
      </c>
      <c r="AK336" s="133"/>
      <c r="AL336" s="133" t="str">
        <f>IFERROR(VLOOKUP($Z336,Lookup!$A$1:$P$20,13,FALSE),"")</f>
        <v/>
      </c>
      <c r="AM336" s="133" t="str">
        <f>IFERROR(VLOOKUP($Z336,Lookup!$A$1:$P$20,14,FALSE),"")</f>
        <v/>
      </c>
      <c r="AN336" s="133" t="str">
        <f>IFERROR(VLOOKUP($Z336,Lookup!$A$1:$P$20,15,FALSE),"")</f>
        <v/>
      </c>
      <c r="AO336" s="133" t="str">
        <f>IFERROR(VLOOKUP($Z336,Lookup!$A$1:$P$20,16,FALSE),"")</f>
        <v/>
      </c>
      <c r="AP336" s="133" t="str">
        <f>IFERROR(VLOOKUP($Z336,'Lookup 2024'!$A$2:$R$9,17,FALSE),"")</f>
        <v/>
      </c>
      <c r="AQ336" s="129"/>
      <c r="AR336" s="129"/>
      <c r="AS336" s="135"/>
      <c r="AT336" s="135"/>
      <c r="AU336" s="142">
        <f>P336</f>
        <v>0</v>
      </c>
      <c r="AV336" s="137" t="s">
        <v>997</v>
      </c>
      <c r="AW336" s="160"/>
      <c r="AX336" s="150"/>
      <c r="AY336" s="150"/>
      <c r="AZ336" s="150"/>
      <c r="BA336" s="150"/>
      <c r="BB336" s="150"/>
      <c r="BC336" s="150"/>
      <c r="BD336" s="150"/>
      <c r="BE336" s="135"/>
      <c r="BF336" s="150"/>
      <c r="BG336" s="143"/>
      <c r="BH336" s="143"/>
      <c r="BI336" s="143"/>
      <c r="BJ336" s="143"/>
      <c r="BK336" s="143"/>
      <c r="BL336" s="143"/>
      <c r="BM336" s="143"/>
      <c r="BN336" s="143"/>
      <c r="BO336" s="143"/>
      <c r="BP336" s="143"/>
      <c r="BQ336" s="143"/>
      <c r="BR336" s="143"/>
      <c r="BS336" s="143"/>
      <c r="BT336" s="143"/>
      <c r="BU336" s="143"/>
      <c r="BV336" s="139"/>
      <c r="BW336" s="139"/>
      <c r="BX336" s="139"/>
      <c r="BY336" s="139"/>
      <c r="BZ336" s="139"/>
    </row>
    <row r="337" spans="1:78" ht="39.75" customHeight="1">
      <c r="A337" s="126"/>
      <c r="B337" s="128" t="s">
        <v>2221</v>
      </c>
      <c r="C337" s="128" t="s">
        <v>2222</v>
      </c>
      <c r="D337" s="128" t="s">
        <v>2223</v>
      </c>
      <c r="E337" s="129" t="s">
        <v>1334</v>
      </c>
      <c r="F337" s="129">
        <v>73403</v>
      </c>
      <c r="G337" s="129" t="s">
        <v>2224</v>
      </c>
      <c r="H337" s="129" t="s">
        <v>2225</v>
      </c>
      <c r="I337" s="129" t="s">
        <v>99</v>
      </c>
      <c r="J337" s="131"/>
      <c r="K337" s="129"/>
      <c r="L337" s="94"/>
      <c r="M337" s="94"/>
      <c r="N337" s="94"/>
      <c r="O337" s="94"/>
      <c r="P337" s="94"/>
      <c r="Q337" s="94"/>
      <c r="R337" s="94"/>
      <c r="S337" s="94"/>
      <c r="T337" s="98">
        <f t="shared" si="38"/>
        <v>0</v>
      </c>
      <c r="U337" s="129" t="str">
        <f t="shared" si="48"/>
        <v/>
      </c>
      <c r="V337" s="98"/>
      <c r="W337" s="129" t="str">
        <f t="shared" si="49"/>
        <v/>
      </c>
      <c r="X337" s="129"/>
      <c r="Y337" s="132"/>
      <c r="Z337" s="133" t="str">
        <f t="shared" si="50"/>
        <v/>
      </c>
      <c r="AA337" s="133" t="str">
        <f>IFERROR(VLOOKUP($Z337,'Lookup 2024'!$A$2:$R$9,2,FALSE),"")</f>
        <v/>
      </c>
      <c r="AB337" s="133"/>
      <c r="AC337" s="134"/>
      <c r="AD337" s="133" t="str">
        <f>IFERROR(VLOOKUP($Z337,'Lookup 2024'!$A$2:$R$9,7,FALSE),"")</f>
        <v/>
      </c>
      <c r="AE337" s="133"/>
      <c r="AF337" s="133" t="str">
        <f>IFERROR(VLOOKUP($Z337,'Lookup 2024'!$A$2:$R$9,8,FALSE),"")</f>
        <v/>
      </c>
      <c r="AG337" s="133" t="str">
        <f>IFERROR(VLOOKUP($Z337,'Lookup 2024'!$A$2:$R$9,9,FALSE),"")</f>
        <v/>
      </c>
      <c r="AH337" s="133"/>
      <c r="AI337" s="133" t="str">
        <f>IFERROR(VLOOKUP($Z337,'Lookup 2024'!$A$2:$R$9,10,FALSE),"")</f>
        <v/>
      </c>
      <c r="AJ337" s="133" t="str">
        <f>IFERROR(VLOOKUP($Z337,Lookup!$A$1:$P$20,11,FALSE),"")</f>
        <v/>
      </c>
      <c r="AK337" s="133"/>
      <c r="AL337" s="133" t="str">
        <f>IFERROR(VLOOKUP($Z337,Lookup!$A$1:$P$20,13,FALSE),"")</f>
        <v/>
      </c>
      <c r="AM337" s="133" t="str">
        <f>IFERROR(VLOOKUP($Z337,Lookup!$A$1:$P$20,14,FALSE),"")</f>
        <v/>
      </c>
      <c r="AN337" s="133" t="str">
        <f>IFERROR(VLOOKUP($Z337,Lookup!$A$1:$P$20,15,FALSE),"")</f>
        <v/>
      </c>
      <c r="AO337" s="133" t="str">
        <f>IFERROR(VLOOKUP($Z337,Lookup!$A$1:$P$20,16,FALSE),"")</f>
        <v/>
      </c>
      <c r="AP337" s="133" t="str">
        <f>IFERROR(VLOOKUP($Z337,'Lookup 2024'!$A$2:$R$9,17,FALSE),"")</f>
        <v/>
      </c>
      <c r="AQ337" s="129"/>
      <c r="AR337" s="129"/>
      <c r="AS337" s="135"/>
      <c r="AT337" s="135"/>
      <c r="AU337" s="135"/>
      <c r="AV337" s="137"/>
      <c r="AW337" s="138"/>
      <c r="AX337" s="135"/>
      <c r="AY337" s="135"/>
      <c r="AZ337" s="135"/>
      <c r="BA337" s="135"/>
      <c r="BB337" s="135"/>
      <c r="BC337" s="135"/>
      <c r="BD337" s="135"/>
      <c r="BE337" s="135"/>
      <c r="BF337" s="135"/>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row>
    <row r="338" spans="1:78" ht="39.75" customHeight="1">
      <c r="A338" s="126" t="s">
        <v>362</v>
      </c>
      <c r="B338" s="127" t="s">
        <v>2226</v>
      </c>
      <c r="C338" s="127" t="s">
        <v>307</v>
      </c>
      <c r="D338" s="128" t="s">
        <v>234</v>
      </c>
      <c r="E338" s="129" t="s">
        <v>40</v>
      </c>
      <c r="F338" s="129">
        <v>78130</v>
      </c>
      <c r="G338" s="129" t="s">
        <v>2227</v>
      </c>
      <c r="H338" s="129" t="s">
        <v>2228</v>
      </c>
      <c r="I338" s="181" t="s">
        <v>2229</v>
      </c>
      <c r="J338" s="131">
        <v>45307</v>
      </c>
      <c r="K338" s="129">
        <v>1394</v>
      </c>
      <c r="L338" s="94"/>
      <c r="M338" s="94"/>
      <c r="N338" s="94">
        <v>750</v>
      </c>
      <c r="O338" s="94"/>
      <c r="P338" s="94"/>
      <c r="Q338" s="94"/>
      <c r="R338" s="94"/>
      <c r="S338" s="94"/>
      <c r="T338" s="98">
        <f t="shared" si="38"/>
        <v>750</v>
      </c>
      <c r="U338" s="129" t="str">
        <f t="shared" si="48"/>
        <v>Received</v>
      </c>
      <c r="V338" s="98"/>
      <c r="W338" s="129" t="str">
        <f t="shared" si="49"/>
        <v/>
      </c>
      <c r="X338" s="129"/>
      <c r="Y338" s="132"/>
      <c r="Z338" s="133" t="str">
        <f t="shared" si="50"/>
        <v>Blue</v>
      </c>
      <c r="AA338" s="133" t="str">
        <f>IFERROR(VLOOKUP($Z338,'Lookup 2024'!$A$2:$R$9,2,FALSE),"")</f>
        <v>Level 5</v>
      </c>
      <c r="AB338" s="133"/>
      <c r="AC338" s="134"/>
      <c r="AD338" s="133">
        <f>IFERROR(VLOOKUP($Z338,'Lookup 2024'!$A$2:$R$9,7,FALSE),"")</f>
        <v>0</v>
      </c>
      <c r="AE338" s="133"/>
      <c r="AF338" s="133">
        <f>IFERROR(VLOOKUP($Z338,'Lookup 2024'!$A$2:$R$9,8,FALSE),"")</f>
        <v>0</v>
      </c>
      <c r="AG338" s="133">
        <f>IFERROR(VLOOKUP($Z338,'Lookup 2024'!$A$2:$R$9,9,FALSE),"")</f>
        <v>1</v>
      </c>
      <c r="AH338" s="133"/>
      <c r="AI338" s="133">
        <f>IFERROR(VLOOKUP($Z338,'Lookup 2024'!$A$2:$R$9,10,FALSE),"")</f>
        <v>2</v>
      </c>
      <c r="AJ338" s="133">
        <f>IFERROR(VLOOKUP($Z338,Lookup!$A$1:$P$20,11,FALSE),"")</f>
        <v>0</v>
      </c>
      <c r="AK338" s="133"/>
      <c r="AL338" s="133">
        <f>IFERROR(VLOOKUP($Z338,Lookup!$A$1:$P$20,13,FALSE),"")</f>
        <v>0</v>
      </c>
      <c r="AM338" s="133">
        <f>IFERROR(VLOOKUP($Z338,Lookup!$A$1:$P$20,14,FALSE),"")</f>
        <v>0</v>
      </c>
      <c r="AN338" s="133">
        <f>IFERROR(VLOOKUP($Z338,Lookup!$A$1:$P$20,15,FALSE),"")</f>
        <v>0</v>
      </c>
      <c r="AO338" s="133">
        <f>IFERROR(VLOOKUP($Z338,Lookup!$A$1:$P$20,16,FALSE),"")</f>
        <v>0</v>
      </c>
      <c r="AP338" s="133">
        <f>IFERROR(VLOOKUP($Z338,'Lookup 2024'!$A$2:$R$9,17,FALSE),"")</f>
        <v>1</v>
      </c>
      <c r="AQ338" s="129"/>
      <c r="AR338" s="129"/>
      <c r="AS338" s="135"/>
      <c r="AT338" s="135"/>
      <c r="AU338" s="135"/>
      <c r="AV338" s="137"/>
      <c r="AW338" s="138"/>
      <c r="AX338" s="135"/>
      <c r="AY338" s="135"/>
      <c r="AZ338" s="135"/>
      <c r="BA338" s="135"/>
      <c r="BB338" s="135"/>
      <c r="BC338" s="135"/>
      <c r="BD338" s="135"/>
      <c r="BE338" s="135"/>
      <c r="BF338" s="135"/>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row>
    <row r="339" spans="1:78" ht="39.75" customHeight="1">
      <c r="A339" s="126" t="s">
        <v>362</v>
      </c>
      <c r="B339" s="127" t="s">
        <v>2230</v>
      </c>
      <c r="C339" s="127" t="s">
        <v>2231</v>
      </c>
      <c r="D339" s="128" t="s">
        <v>37</v>
      </c>
      <c r="E339" s="129" t="s">
        <v>40</v>
      </c>
      <c r="F339" s="129">
        <v>78215</v>
      </c>
      <c r="G339" s="129" t="s">
        <v>2232</v>
      </c>
      <c r="H339" s="129" t="s">
        <v>2233</v>
      </c>
      <c r="I339" s="129"/>
      <c r="J339" s="131">
        <v>45309</v>
      </c>
      <c r="K339" s="129">
        <v>1409</v>
      </c>
      <c r="L339" s="94"/>
      <c r="M339" s="94"/>
      <c r="N339" s="94">
        <v>2000</v>
      </c>
      <c r="O339" s="94"/>
      <c r="P339" s="94"/>
      <c r="Q339" s="94"/>
      <c r="R339" s="94"/>
      <c r="S339" s="94"/>
      <c r="T339" s="98">
        <f t="shared" si="38"/>
        <v>2000</v>
      </c>
      <c r="U339" s="129" t="str">
        <f t="shared" si="48"/>
        <v>Received</v>
      </c>
      <c r="V339" s="98"/>
      <c r="W339" s="129" t="str">
        <f t="shared" si="49"/>
        <v/>
      </c>
      <c r="X339" s="129"/>
      <c r="Y339" s="132"/>
      <c r="Z339" s="133" t="str">
        <f t="shared" si="50"/>
        <v>Trophy</v>
      </c>
      <c r="AA339" s="133" t="str">
        <f>IFERROR(VLOOKUP($Z339,'Lookup 2024'!$A$2:$R$9,2,FALSE),"")</f>
        <v>Level 4</v>
      </c>
      <c r="AB339" s="133"/>
      <c r="AC339" s="134"/>
      <c r="AD339" s="133">
        <f>IFERROR(VLOOKUP($Z339,'Lookup 2024'!$A$2:$R$9,7,FALSE),"")</f>
        <v>0</v>
      </c>
      <c r="AE339" s="133"/>
      <c r="AF339" s="133">
        <f>IFERROR(VLOOKUP($Z339,'Lookup 2024'!$A$2:$R$9,8,FALSE),"")</f>
        <v>2</v>
      </c>
      <c r="AG339" s="133">
        <f>IFERROR(VLOOKUP($Z339,'Lookup 2024'!$A$2:$R$9,9,FALSE),"")</f>
        <v>1</v>
      </c>
      <c r="AH339" s="133"/>
      <c r="AI339" s="133">
        <f>IFERROR(VLOOKUP($Z339,'Lookup 2024'!$A$2:$R$9,10,FALSE),"")</f>
        <v>2</v>
      </c>
      <c r="AJ339" s="133" t="str">
        <f>IFERROR(VLOOKUP($Z339,Lookup!$A$1:$P$20,11,FALSE),"")</f>
        <v>Yes</v>
      </c>
      <c r="AK339" s="133"/>
      <c r="AL339" s="133" t="str">
        <f>IFERROR(VLOOKUP($Z339,Lookup!$A$1:$P$20,13,FALSE),"")</f>
        <v>Yes</v>
      </c>
      <c r="AM339" s="133">
        <f>IFERROR(VLOOKUP($Z339,Lookup!$A$1:$P$20,14,FALSE),"")</f>
        <v>0</v>
      </c>
      <c r="AN339" s="133">
        <f>IFERROR(VLOOKUP($Z339,Lookup!$A$1:$P$20,15,FALSE),"")</f>
        <v>0</v>
      </c>
      <c r="AO339" s="133">
        <f>IFERROR(VLOOKUP($Z339,Lookup!$A$1:$P$20,16,FALSE),"")</f>
        <v>0</v>
      </c>
      <c r="AP339" s="133">
        <f>IFERROR(VLOOKUP($Z339,'Lookup 2024'!$A$2:$R$9,17,FALSE),"")</f>
        <v>2</v>
      </c>
      <c r="AQ339" s="129"/>
      <c r="AR339" s="129"/>
      <c r="AS339" s="135"/>
      <c r="AT339" s="135"/>
      <c r="AU339" s="135"/>
      <c r="AV339" s="137"/>
      <c r="AW339" s="138"/>
      <c r="AX339" s="135"/>
      <c r="AY339" s="135"/>
      <c r="AZ339" s="135"/>
      <c r="BA339" s="135"/>
      <c r="BB339" s="135"/>
      <c r="BC339" s="135"/>
      <c r="BD339" s="135"/>
      <c r="BE339" s="135"/>
      <c r="BF339" s="135"/>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row>
    <row r="340" spans="1:78" ht="39.75" customHeight="1">
      <c r="A340" s="126"/>
      <c r="B340" s="128" t="s">
        <v>2234</v>
      </c>
      <c r="C340" s="128" t="s">
        <v>2235</v>
      </c>
      <c r="D340" s="128" t="s">
        <v>68</v>
      </c>
      <c r="E340" s="129" t="s">
        <v>40</v>
      </c>
      <c r="F340" s="129">
        <v>77073</v>
      </c>
      <c r="G340" s="129" t="s">
        <v>1940</v>
      </c>
      <c r="H340" s="130" t="s">
        <v>2236</v>
      </c>
      <c r="I340" s="129" t="s">
        <v>1997</v>
      </c>
      <c r="J340" s="131"/>
      <c r="K340" s="129"/>
      <c r="L340" s="94"/>
      <c r="M340" s="94"/>
      <c r="N340" s="94"/>
      <c r="O340" s="94"/>
      <c r="P340" s="94"/>
      <c r="Q340" s="94"/>
      <c r="R340" s="94"/>
      <c r="S340" s="94"/>
      <c r="T340" s="98">
        <f t="shared" si="38"/>
        <v>0</v>
      </c>
      <c r="U340" s="129" t="str">
        <f t="shared" si="48"/>
        <v/>
      </c>
      <c r="V340" s="98"/>
      <c r="W340" s="129" t="str">
        <f t="shared" si="49"/>
        <v/>
      </c>
      <c r="X340" s="94"/>
      <c r="Y340" s="132"/>
      <c r="Z340" s="133" t="str">
        <f t="shared" si="50"/>
        <v/>
      </c>
      <c r="AA340" s="133" t="str">
        <f>IFERROR(VLOOKUP($Z340,'Lookup 2024'!$A$2:$R$9,2,FALSE),"")</f>
        <v/>
      </c>
      <c r="AB340" s="133"/>
      <c r="AC340" s="133"/>
      <c r="AD340" s="133" t="str">
        <f>IFERROR(VLOOKUP($Z340,'Lookup 2024'!$A$2:$R$9,7,FALSE),"")</f>
        <v/>
      </c>
      <c r="AE340" s="133"/>
      <c r="AF340" s="133" t="str">
        <f>IFERROR(VLOOKUP($Z340,'Lookup 2024'!$A$2:$R$9,8,FALSE),"")</f>
        <v/>
      </c>
      <c r="AG340" s="133" t="str">
        <f>IFERROR(VLOOKUP($Z340,'Lookup 2024'!$A$2:$R$9,9,FALSE),"")</f>
        <v/>
      </c>
      <c r="AH340" s="133"/>
      <c r="AI340" s="133" t="str">
        <f>IFERROR(VLOOKUP($Z340,'Lookup 2024'!$A$2:$R$9,10,FALSE),"")</f>
        <v/>
      </c>
      <c r="AJ340" s="133" t="str">
        <f>IFERROR(VLOOKUP($Z340,Lookup!$A$1:$P$20,11,FALSE),"")</f>
        <v/>
      </c>
      <c r="AK340" s="133"/>
      <c r="AL340" s="133" t="str">
        <f>IFERROR(VLOOKUP($Z340,Lookup!$A$1:$P$20,13,FALSE),"")</f>
        <v/>
      </c>
      <c r="AM340" s="133" t="str">
        <f>IFERROR(VLOOKUP($Z340,Lookup!$A$1:$P$20,14,FALSE),"")</f>
        <v/>
      </c>
      <c r="AN340" s="133" t="str">
        <f>IFERROR(VLOOKUP($Z340,Lookup!$A$1:$P$20,15,FALSE),"")</f>
        <v/>
      </c>
      <c r="AO340" s="133" t="str">
        <f>IFERROR(VLOOKUP($Z340,Lookup!$A$1:$P$20,16,FALSE),"")</f>
        <v/>
      </c>
      <c r="AP340" s="133" t="str">
        <f>IFERROR(VLOOKUP($Z340,'Lookup 2024'!$A$2:$R$9,17,FALSE),"")</f>
        <v/>
      </c>
      <c r="AQ340" s="129"/>
      <c r="AR340" s="129"/>
      <c r="AS340" s="135"/>
      <c r="AT340" s="135"/>
      <c r="AU340" s="142">
        <f t="shared" ref="AU340:AU343" si="54">P340</f>
        <v>0</v>
      </c>
      <c r="AV340" s="137" t="s">
        <v>997</v>
      </c>
      <c r="AW340" s="133"/>
      <c r="AX340" s="129"/>
      <c r="AY340" s="129"/>
      <c r="AZ340" s="129"/>
      <c r="BA340" s="129"/>
      <c r="BB340" s="129"/>
      <c r="BC340" s="135"/>
      <c r="BD340" s="135"/>
      <c r="BE340" s="135"/>
      <c r="BF340" s="135"/>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row>
    <row r="341" spans="1:78" ht="39.75" customHeight="1">
      <c r="A341" s="126"/>
      <c r="B341" s="128" t="s">
        <v>1289</v>
      </c>
      <c r="C341" s="128" t="s">
        <v>1290</v>
      </c>
      <c r="D341" s="128" t="s">
        <v>37</v>
      </c>
      <c r="E341" s="129" t="s">
        <v>40</v>
      </c>
      <c r="F341" s="129">
        <v>78258</v>
      </c>
      <c r="G341" s="129"/>
      <c r="H341" s="130" t="s">
        <v>1291</v>
      </c>
      <c r="I341" s="129" t="s">
        <v>996</v>
      </c>
      <c r="J341" s="131"/>
      <c r="K341" s="129"/>
      <c r="L341" s="94"/>
      <c r="M341" s="94"/>
      <c r="N341" s="94"/>
      <c r="O341" s="94"/>
      <c r="P341" s="94"/>
      <c r="Q341" s="94"/>
      <c r="R341" s="94"/>
      <c r="S341" s="94"/>
      <c r="T341" s="98">
        <f t="shared" si="38"/>
        <v>0</v>
      </c>
      <c r="U341" s="129" t="str">
        <f t="shared" si="48"/>
        <v/>
      </c>
      <c r="V341" s="98"/>
      <c r="W341" s="129" t="str">
        <f t="shared" si="49"/>
        <v/>
      </c>
      <c r="X341" s="94"/>
      <c r="Y341" s="132"/>
      <c r="Z341" s="133" t="str">
        <f t="shared" si="50"/>
        <v/>
      </c>
      <c r="AA341" s="133" t="str">
        <f>IFERROR(VLOOKUP($Z341,'Lookup 2024'!$A$2:$R$9,2,FALSE),"")</f>
        <v/>
      </c>
      <c r="AB341" s="133"/>
      <c r="AC341" s="133"/>
      <c r="AD341" s="133" t="str">
        <f>IFERROR(VLOOKUP($Z341,'Lookup 2024'!$A$2:$R$9,7,FALSE),"")</f>
        <v/>
      </c>
      <c r="AE341" s="133"/>
      <c r="AF341" s="133" t="str">
        <f>IFERROR(VLOOKUP($Z341,'Lookup 2024'!$A$2:$R$9,8,FALSE),"")</f>
        <v/>
      </c>
      <c r="AG341" s="133" t="str">
        <f>IFERROR(VLOOKUP($Z341,'Lookup 2024'!$A$2:$R$9,9,FALSE),"")</f>
        <v/>
      </c>
      <c r="AH341" s="133"/>
      <c r="AI341" s="133" t="str">
        <f>IFERROR(VLOOKUP($Z341,'Lookup 2024'!$A$2:$R$9,10,FALSE),"")</f>
        <v/>
      </c>
      <c r="AJ341" s="133" t="str">
        <f>IFERROR(VLOOKUP($Z341,Lookup!$A$1:$P$20,11,FALSE),"")</f>
        <v/>
      </c>
      <c r="AK341" s="133"/>
      <c r="AL341" s="133" t="str">
        <f>IFERROR(VLOOKUP($Z341,Lookup!$A$1:$P$20,13,FALSE),"")</f>
        <v/>
      </c>
      <c r="AM341" s="133" t="str">
        <f>IFERROR(VLOOKUP($Z341,Lookup!$A$1:$P$20,14,FALSE),"")</f>
        <v/>
      </c>
      <c r="AN341" s="133" t="str">
        <f>IFERROR(VLOOKUP($Z341,Lookup!$A$1:$P$20,15,FALSE),"")</f>
        <v/>
      </c>
      <c r="AO341" s="133" t="str">
        <f>IFERROR(VLOOKUP($Z341,Lookup!$A$1:$P$20,16,FALSE),"")</f>
        <v/>
      </c>
      <c r="AP341" s="133" t="str">
        <f>IFERROR(VLOOKUP($Z341,'Lookup 2024'!$A$2:$R$9,17,FALSE),"")</f>
        <v/>
      </c>
      <c r="AQ341" s="129"/>
      <c r="AR341" s="129"/>
      <c r="AS341" s="135"/>
      <c r="AT341" s="135"/>
      <c r="AU341" s="142">
        <f t="shared" si="54"/>
        <v>0</v>
      </c>
      <c r="AV341" s="137" t="s">
        <v>1292</v>
      </c>
      <c r="AW341" s="138"/>
      <c r="AX341" s="135"/>
      <c r="AY341" s="135"/>
      <c r="AZ341" s="135"/>
      <c r="BA341" s="135"/>
      <c r="BB341" s="135"/>
      <c r="BC341" s="135"/>
      <c r="BD341" s="135"/>
      <c r="BE341" s="135"/>
      <c r="BF341" s="135"/>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row>
    <row r="342" spans="1:78" ht="39.75" customHeight="1">
      <c r="A342" s="126"/>
      <c r="B342" s="128" t="s">
        <v>1289</v>
      </c>
      <c r="C342" s="128" t="s">
        <v>1290</v>
      </c>
      <c r="D342" s="128" t="s">
        <v>37</v>
      </c>
      <c r="E342" s="129" t="s">
        <v>40</v>
      </c>
      <c r="F342" s="129">
        <v>78258</v>
      </c>
      <c r="G342" s="129"/>
      <c r="H342" s="130" t="s">
        <v>1291</v>
      </c>
      <c r="I342" s="129" t="s">
        <v>996</v>
      </c>
      <c r="J342" s="131"/>
      <c r="K342" s="129"/>
      <c r="L342" s="94"/>
      <c r="M342" s="94"/>
      <c r="N342" s="94"/>
      <c r="O342" s="94"/>
      <c r="P342" s="94"/>
      <c r="Q342" s="94"/>
      <c r="R342" s="94"/>
      <c r="S342" s="94"/>
      <c r="T342" s="98">
        <f t="shared" si="38"/>
        <v>0</v>
      </c>
      <c r="U342" s="129" t="str">
        <f t="shared" si="48"/>
        <v/>
      </c>
      <c r="V342" s="98"/>
      <c r="W342" s="129" t="str">
        <f t="shared" si="49"/>
        <v/>
      </c>
      <c r="X342" s="94"/>
      <c r="Y342" s="132"/>
      <c r="Z342" s="133" t="str">
        <f t="shared" si="50"/>
        <v/>
      </c>
      <c r="AA342" s="133" t="str">
        <f>IFERROR(VLOOKUP($Z342,'Lookup 2024'!$A$2:$R$9,2,FALSE),"")</f>
        <v/>
      </c>
      <c r="AB342" s="133"/>
      <c r="AC342" s="133"/>
      <c r="AD342" s="133" t="str">
        <f>IFERROR(VLOOKUP($Z342,'Lookup 2024'!$A$2:$R$9,7,FALSE),"")</f>
        <v/>
      </c>
      <c r="AE342" s="133"/>
      <c r="AF342" s="133" t="str">
        <f>IFERROR(VLOOKUP($Z342,'Lookup 2024'!$A$2:$R$9,8,FALSE),"")</f>
        <v/>
      </c>
      <c r="AG342" s="133" t="str">
        <f>IFERROR(VLOOKUP($Z342,'Lookup 2024'!$A$2:$R$9,9,FALSE),"")</f>
        <v/>
      </c>
      <c r="AH342" s="133"/>
      <c r="AI342" s="133" t="str">
        <f>IFERROR(VLOOKUP($Z342,'Lookup 2024'!$A$2:$R$9,10,FALSE),"")</f>
        <v/>
      </c>
      <c r="AJ342" s="133" t="str">
        <f>IFERROR(VLOOKUP($Z342,Lookup!$A$1:$P$20,11,FALSE),"")</f>
        <v/>
      </c>
      <c r="AK342" s="133"/>
      <c r="AL342" s="133" t="str">
        <f>IFERROR(VLOOKUP($Z342,Lookup!$A$1:$P$20,13,FALSE),"")</f>
        <v/>
      </c>
      <c r="AM342" s="133" t="str">
        <f>IFERROR(VLOOKUP($Z342,Lookup!$A$1:$P$20,14,FALSE),"")</f>
        <v/>
      </c>
      <c r="AN342" s="133" t="str">
        <f>IFERROR(VLOOKUP($Z342,Lookup!$A$1:$P$20,15,FALSE),"")</f>
        <v/>
      </c>
      <c r="AO342" s="133" t="str">
        <f>IFERROR(VLOOKUP($Z342,Lookup!$A$1:$P$20,16,FALSE),"")</f>
        <v/>
      </c>
      <c r="AP342" s="133" t="str">
        <f>IFERROR(VLOOKUP($Z342,'Lookup 2024'!$A$2:$R$9,17,FALSE),"")</f>
        <v/>
      </c>
      <c r="AQ342" s="129"/>
      <c r="AR342" s="129"/>
      <c r="AS342" s="135"/>
      <c r="AT342" s="135"/>
      <c r="AU342" s="142">
        <f t="shared" si="54"/>
        <v>0</v>
      </c>
      <c r="AV342" s="137" t="s">
        <v>1292</v>
      </c>
      <c r="AW342" s="138"/>
      <c r="AX342" s="135"/>
      <c r="AY342" s="135"/>
      <c r="AZ342" s="135"/>
      <c r="BA342" s="135"/>
      <c r="BB342" s="135"/>
      <c r="BC342" s="135"/>
      <c r="BD342" s="135"/>
      <c r="BE342" s="135"/>
      <c r="BF342" s="135"/>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row>
    <row r="343" spans="1:78" ht="39.75" customHeight="1">
      <c r="A343" s="126"/>
      <c r="B343" s="128" t="s">
        <v>2237</v>
      </c>
      <c r="C343" s="128" t="s">
        <v>2238</v>
      </c>
      <c r="D343" s="128" t="s">
        <v>37</v>
      </c>
      <c r="E343" s="129" t="s">
        <v>40</v>
      </c>
      <c r="F343" s="129">
        <v>78234</v>
      </c>
      <c r="G343" s="129" t="s">
        <v>2239</v>
      </c>
      <c r="H343" s="130" t="s">
        <v>2240</v>
      </c>
      <c r="I343" s="129" t="s">
        <v>2241</v>
      </c>
      <c r="J343" s="131"/>
      <c r="K343" s="129"/>
      <c r="L343" s="94"/>
      <c r="M343" s="94"/>
      <c r="N343" s="94"/>
      <c r="O343" s="94"/>
      <c r="P343" s="94"/>
      <c r="Q343" s="94"/>
      <c r="R343" s="94"/>
      <c r="S343" s="94"/>
      <c r="T343" s="98">
        <f t="shared" si="38"/>
        <v>0</v>
      </c>
      <c r="U343" s="129" t="str">
        <f t="shared" si="48"/>
        <v/>
      </c>
      <c r="V343" s="98"/>
      <c r="W343" s="129" t="str">
        <f t="shared" si="49"/>
        <v/>
      </c>
      <c r="X343" s="94"/>
      <c r="Y343" s="132"/>
      <c r="Z343" s="133" t="str">
        <f t="shared" si="50"/>
        <v/>
      </c>
      <c r="AA343" s="133" t="str">
        <f>IFERROR(VLOOKUP($Z343,'Lookup 2024'!$A$2:$R$9,2,FALSE),"")</f>
        <v/>
      </c>
      <c r="AB343" s="133"/>
      <c r="AC343" s="134"/>
      <c r="AD343" s="133" t="str">
        <f>IFERROR(VLOOKUP($Z343,'Lookup 2024'!$A$2:$R$9,7,FALSE),"")</f>
        <v/>
      </c>
      <c r="AE343" s="133"/>
      <c r="AF343" s="133" t="str">
        <f>IFERROR(VLOOKUP($Z343,'Lookup 2024'!$A$2:$R$9,8,FALSE),"")</f>
        <v/>
      </c>
      <c r="AG343" s="133" t="str">
        <f>IFERROR(VLOOKUP($Z343,'Lookup 2024'!$A$2:$R$9,9,FALSE),"")</f>
        <v/>
      </c>
      <c r="AH343" s="133"/>
      <c r="AI343" s="133" t="str">
        <f>IFERROR(VLOOKUP($Z343,'Lookup 2024'!$A$2:$R$9,10,FALSE),"")</f>
        <v/>
      </c>
      <c r="AJ343" s="133" t="str">
        <f>IFERROR(VLOOKUP($Z343,Lookup!$A$1:$P$20,11,FALSE),"")</f>
        <v/>
      </c>
      <c r="AK343" s="133"/>
      <c r="AL343" s="133" t="str">
        <f>IFERROR(VLOOKUP($Z343,Lookup!$A$1:$P$20,13,FALSE),"")</f>
        <v/>
      </c>
      <c r="AM343" s="133" t="str">
        <f>IFERROR(VLOOKUP($Z343,Lookup!$A$1:$P$20,14,FALSE),"")</f>
        <v/>
      </c>
      <c r="AN343" s="133" t="str">
        <f>IFERROR(VLOOKUP($Z343,Lookup!$A$1:$P$20,15,FALSE),"")</f>
        <v/>
      </c>
      <c r="AO343" s="133" t="str">
        <f>IFERROR(VLOOKUP($Z343,Lookup!$A$1:$P$20,16,FALSE),"")</f>
        <v/>
      </c>
      <c r="AP343" s="133" t="str">
        <f>IFERROR(VLOOKUP($Z343,'Lookup 2024'!$A$2:$R$9,17,FALSE),"")</f>
        <v/>
      </c>
      <c r="AQ343" s="129"/>
      <c r="AR343" s="129"/>
      <c r="AS343" s="135"/>
      <c r="AT343" s="135"/>
      <c r="AU343" s="142">
        <f t="shared" si="54"/>
        <v>0</v>
      </c>
      <c r="AV343" s="137" t="s">
        <v>997</v>
      </c>
      <c r="AW343" s="138"/>
      <c r="AX343" s="135"/>
      <c r="AY343" s="135"/>
      <c r="AZ343" s="135"/>
      <c r="BA343" s="135"/>
      <c r="BB343" s="135"/>
      <c r="BC343" s="135"/>
      <c r="BD343" s="135">
        <v>2</v>
      </c>
      <c r="BE343" s="135"/>
      <c r="BF343" s="135"/>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row>
    <row r="344" spans="1:78" ht="39.75" customHeight="1">
      <c r="A344" s="126" t="s">
        <v>362</v>
      </c>
      <c r="B344" s="127" t="s">
        <v>2242</v>
      </c>
      <c r="C344" s="127" t="s">
        <v>2243</v>
      </c>
      <c r="D344" s="128" t="s">
        <v>2244</v>
      </c>
      <c r="E344" s="129" t="s">
        <v>38</v>
      </c>
      <c r="F344" s="129">
        <v>77583</v>
      </c>
      <c r="G344" s="129"/>
      <c r="H344" s="130"/>
      <c r="I344" s="129"/>
      <c r="J344" s="131">
        <v>45315</v>
      </c>
      <c r="K344" s="129">
        <v>1446</v>
      </c>
      <c r="L344" s="94"/>
      <c r="M344" s="94"/>
      <c r="N344" s="94">
        <v>1500</v>
      </c>
      <c r="O344" s="94"/>
      <c r="P344" s="94"/>
      <c r="Q344" s="94"/>
      <c r="R344" s="94"/>
      <c r="S344" s="94"/>
      <c r="T344" s="98">
        <f t="shared" si="38"/>
        <v>1500</v>
      </c>
      <c r="U344" s="129" t="str">
        <f t="shared" si="48"/>
        <v>Received</v>
      </c>
      <c r="V344" s="98"/>
      <c r="W344" s="129" t="str">
        <f t="shared" si="49"/>
        <v/>
      </c>
      <c r="X344" s="129"/>
      <c r="Y344" s="132"/>
      <c r="Z344" s="133" t="str">
        <f t="shared" si="50"/>
        <v>Trophy</v>
      </c>
      <c r="AA344" s="133" t="str">
        <f>IFERROR(VLOOKUP($Z344,'Lookup 2024'!$A$2:$R$9,2,FALSE),"")</f>
        <v>Level 4</v>
      </c>
      <c r="AB344" s="133"/>
      <c r="AC344" s="134"/>
      <c r="AD344" s="133">
        <f>IFERROR(VLOOKUP($Z344,'Lookup 2024'!$A$2:$R$9,7,FALSE),"")</f>
        <v>0</v>
      </c>
      <c r="AE344" s="133"/>
      <c r="AF344" s="133">
        <f>IFERROR(VLOOKUP($Z344,'Lookup 2024'!$A$2:$R$9,8,FALSE),"")</f>
        <v>2</v>
      </c>
      <c r="AG344" s="133">
        <f>IFERROR(VLOOKUP($Z344,'Lookup 2024'!$A$2:$R$9,9,FALSE),"")</f>
        <v>1</v>
      </c>
      <c r="AH344" s="133"/>
      <c r="AI344" s="133">
        <f>IFERROR(VLOOKUP($Z344,'Lookup 2024'!$A$2:$R$9,10,FALSE),"")</f>
        <v>2</v>
      </c>
      <c r="AJ344" s="133" t="str">
        <f>IFERROR(VLOOKUP($Z344,Lookup!$A$1:$P$20,11,FALSE),"")</f>
        <v>Yes</v>
      </c>
      <c r="AK344" s="133"/>
      <c r="AL344" s="133" t="str">
        <f>IFERROR(VLOOKUP($Z344,Lookup!$A$1:$P$20,13,FALSE),"")</f>
        <v>Yes</v>
      </c>
      <c r="AM344" s="133">
        <f>IFERROR(VLOOKUP($Z344,Lookup!$A$1:$P$20,14,FALSE),"")</f>
        <v>0</v>
      </c>
      <c r="AN344" s="133">
        <f>IFERROR(VLOOKUP($Z344,Lookup!$A$1:$P$20,15,FALSE),"")</f>
        <v>0</v>
      </c>
      <c r="AO344" s="133">
        <f>IFERROR(VLOOKUP($Z344,Lookup!$A$1:$P$20,16,FALSE),"")</f>
        <v>0</v>
      </c>
      <c r="AP344" s="133">
        <f>IFERROR(VLOOKUP($Z344,'Lookup 2024'!$A$2:$R$9,17,FALSE),"")</f>
        <v>2</v>
      </c>
      <c r="AQ344" s="129"/>
      <c r="AR344" s="129"/>
      <c r="AS344" s="135"/>
      <c r="AT344" s="135"/>
      <c r="AU344" s="135"/>
      <c r="AV344" s="137"/>
      <c r="AW344" s="138"/>
      <c r="AX344" s="135"/>
      <c r="AY344" s="135"/>
      <c r="AZ344" s="135"/>
      <c r="BA344" s="135"/>
      <c r="BB344" s="135"/>
      <c r="BC344" s="135"/>
      <c r="BD344" s="135"/>
      <c r="BE344" s="135"/>
      <c r="BF344" s="135"/>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row>
    <row r="345" spans="1:78" ht="39.75" customHeight="1">
      <c r="A345" s="126" t="s">
        <v>362</v>
      </c>
      <c r="B345" s="127" t="s">
        <v>2245</v>
      </c>
      <c r="C345" s="127" t="s">
        <v>2246</v>
      </c>
      <c r="D345" s="128" t="s">
        <v>129</v>
      </c>
      <c r="E345" s="129" t="s">
        <v>38</v>
      </c>
      <c r="F345" s="129">
        <v>78155</v>
      </c>
      <c r="G345" s="129"/>
      <c r="H345" s="130"/>
      <c r="I345" s="129" t="s">
        <v>2247</v>
      </c>
      <c r="J345" s="131">
        <v>45315</v>
      </c>
      <c r="K345" s="129">
        <v>1446</v>
      </c>
      <c r="L345" s="94"/>
      <c r="M345" s="94"/>
      <c r="N345" s="94">
        <v>1500</v>
      </c>
      <c r="O345" s="94"/>
      <c r="P345" s="94"/>
      <c r="Q345" s="94"/>
      <c r="R345" s="94"/>
      <c r="S345" s="94"/>
      <c r="T345" s="98">
        <f t="shared" si="38"/>
        <v>1500</v>
      </c>
      <c r="U345" s="129" t="str">
        <f t="shared" si="48"/>
        <v>Received</v>
      </c>
      <c r="V345" s="98"/>
      <c r="W345" s="129" t="str">
        <f t="shared" si="49"/>
        <v/>
      </c>
      <c r="X345" s="129"/>
      <c r="Y345" s="132"/>
      <c r="Z345" s="133" t="str">
        <f t="shared" si="50"/>
        <v>Trophy</v>
      </c>
      <c r="AA345" s="133" t="str">
        <f>IFERROR(VLOOKUP($Z345,'Lookup 2024'!$A$2:$R$9,2,FALSE),"")</f>
        <v>Level 4</v>
      </c>
      <c r="AB345" s="133"/>
      <c r="AC345" s="134"/>
      <c r="AD345" s="133">
        <f>IFERROR(VLOOKUP($Z345,'Lookup 2024'!$A$2:$R$9,7,FALSE),"")</f>
        <v>0</v>
      </c>
      <c r="AE345" s="133"/>
      <c r="AF345" s="133">
        <f>IFERROR(VLOOKUP($Z345,'Lookup 2024'!$A$2:$R$9,8,FALSE),"")</f>
        <v>2</v>
      </c>
      <c r="AG345" s="133">
        <f>IFERROR(VLOOKUP($Z345,'Lookup 2024'!$A$2:$R$9,9,FALSE),"")</f>
        <v>1</v>
      </c>
      <c r="AH345" s="133"/>
      <c r="AI345" s="133">
        <f>IFERROR(VLOOKUP($Z345,'Lookup 2024'!$A$2:$R$9,10,FALSE),"")</f>
        <v>2</v>
      </c>
      <c r="AJ345" s="133" t="str">
        <f>IFERROR(VLOOKUP($Z345,Lookup!$A$1:$P$20,11,FALSE),"")</f>
        <v>Yes</v>
      </c>
      <c r="AK345" s="133"/>
      <c r="AL345" s="133" t="str">
        <f>IFERROR(VLOOKUP($Z345,Lookup!$A$1:$P$20,13,FALSE),"")</f>
        <v>Yes</v>
      </c>
      <c r="AM345" s="133">
        <f>IFERROR(VLOOKUP($Z345,Lookup!$A$1:$P$20,14,FALSE),"")</f>
        <v>0</v>
      </c>
      <c r="AN345" s="133">
        <f>IFERROR(VLOOKUP($Z345,Lookup!$A$1:$P$20,15,FALSE),"")</f>
        <v>0</v>
      </c>
      <c r="AO345" s="133">
        <f>IFERROR(VLOOKUP($Z345,Lookup!$A$1:$P$20,16,FALSE),"")</f>
        <v>0</v>
      </c>
      <c r="AP345" s="133">
        <f>IFERROR(VLOOKUP($Z345,'Lookup 2024'!$A$2:$R$9,17,FALSE),"")</f>
        <v>2</v>
      </c>
      <c r="AQ345" s="129"/>
      <c r="AR345" s="129"/>
      <c r="AS345" s="135"/>
      <c r="AT345" s="135"/>
      <c r="AU345" s="135"/>
      <c r="AV345" s="137"/>
      <c r="AW345" s="138"/>
      <c r="AX345" s="135"/>
      <c r="AY345" s="135"/>
      <c r="AZ345" s="135"/>
      <c r="BA345" s="135"/>
      <c r="BB345" s="135"/>
      <c r="BC345" s="135"/>
      <c r="BD345" s="135"/>
      <c r="BE345" s="135"/>
      <c r="BF345" s="135"/>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row>
    <row r="346" spans="1:78" ht="39.75" customHeight="1">
      <c r="A346" s="126"/>
      <c r="B346" s="128" t="s">
        <v>2248</v>
      </c>
      <c r="C346" s="128" t="s">
        <v>2235</v>
      </c>
      <c r="D346" s="128" t="s">
        <v>68</v>
      </c>
      <c r="E346" s="129" t="s">
        <v>40</v>
      </c>
      <c r="F346" s="129">
        <v>77073</v>
      </c>
      <c r="G346" s="180" t="s">
        <v>2249</v>
      </c>
      <c r="H346" s="130" t="s">
        <v>2250</v>
      </c>
      <c r="I346" s="129"/>
      <c r="J346" s="131"/>
      <c r="K346" s="129"/>
      <c r="L346" s="94"/>
      <c r="M346" s="94"/>
      <c r="N346" s="94"/>
      <c r="O346" s="94"/>
      <c r="P346" s="94"/>
      <c r="Q346" s="94"/>
      <c r="R346" s="94"/>
      <c r="S346" s="94"/>
      <c r="T346" s="98">
        <f t="shared" si="38"/>
        <v>0</v>
      </c>
      <c r="U346" s="129" t="str">
        <f t="shared" si="48"/>
        <v/>
      </c>
      <c r="V346" s="98"/>
      <c r="W346" s="129" t="str">
        <f t="shared" si="49"/>
        <v/>
      </c>
      <c r="X346" s="129"/>
      <c r="Y346" s="132"/>
      <c r="Z346" s="133" t="str">
        <f t="shared" si="50"/>
        <v/>
      </c>
      <c r="AA346" s="133" t="str">
        <f>IFERROR(VLOOKUP($Z346,'Lookup 2024'!$A$2:$R$9,2,FALSE),"")</f>
        <v/>
      </c>
      <c r="AB346" s="133"/>
      <c r="AC346" s="134"/>
      <c r="AD346" s="133" t="str">
        <f>IFERROR(VLOOKUP($Z346,'Lookup 2024'!$A$2:$R$9,7,FALSE),"")</f>
        <v/>
      </c>
      <c r="AE346" s="133"/>
      <c r="AF346" s="133" t="str">
        <f>IFERROR(VLOOKUP($Z346,'Lookup 2024'!$A$2:$R$9,8,FALSE),"")</f>
        <v/>
      </c>
      <c r="AG346" s="133" t="str">
        <f>IFERROR(VLOOKUP($Z346,'Lookup 2024'!$A$2:$R$9,9,FALSE),"")</f>
        <v/>
      </c>
      <c r="AH346" s="133"/>
      <c r="AI346" s="133" t="str">
        <f>IFERROR(VLOOKUP($Z346,'Lookup 2024'!$A$2:$R$9,10,FALSE),"")</f>
        <v/>
      </c>
      <c r="AJ346" s="133" t="str">
        <f>IFERROR(VLOOKUP($Z346,Lookup!$A$1:$P$20,11,FALSE),"")</f>
        <v/>
      </c>
      <c r="AK346" s="133"/>
      <c r="AL346" s="133" t="str">
        <f>IFERROR(VLOOKUP($Z346,Lookup!$A$1:$P$20,13,FALSE),"")</f>
        <v/>
      </c>
      <c r="AM346" s="133" t="str">
        <f>IFERROR(VLOOKUP($Z346,Lookup!$A$1:$P$20,14,FALSE),"")</f>
        <v/>
      </c>
      <c r="AN346" s="133" t="str">
        <f>IFERROR(VLOOKUP($Z346,Lookup!$A$1:$P$20,15,FALSE),"")</f>
        <v/>
      </c>
      <c r="AO346" s="133" t="str">
        <f>IFERROR(VLOOKUP($Z346,Lookup!$A$1:$P$20,16,FALSE),"")</f>
        <v/>
      </c>
      <c r="AP346" s="133" t="str">
        <f>IFERROR(VLOOKUP($Z346,'Lookup 2024'!$A$2:$R$9,17,FALSE),"")</f>
        <v/>
      </c>
      <c r="AQ346" s="129"/>
      <c r="AR346" s="129"/>
      <c r="AS346" s="135"/>
      <c r="AT346" s="135"/>
      <c r="AU346" s="135"/>
      <c r="AV346" s="137"/>
      <c r="AW346" s="138"/>
      <c r="AX346" s="135"/>
      <c r="AY346" s="135"/>
      <c r="AZ346" s="135"/>
      <c r="BA346" s="135"/>
      <c r="BB346" s="135"/>
      <c r="BC346" s="135"/>
      <c r="BD346" s="135"/>
      <c r="BE346" s="135"/>
      <c r="BF346" s="135"/>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row>
    <row r="347" spans="1:78" ht="39.75" customHeight="1">
      <c r="A347" s="126"/>
      <c r="B347" s="128" t="s">
        <v>2251</v>
      </c>
      <c r="C347" s="128" t="s">
        <v>2252</v>
      </c>
      <c r="D347" s="128" t="s">
        <v>1564</v>
      </c>
      <c r="E347" s="129" t="s">
        <v>40</v>
      </c>
      <c r="F347" s="129">
        <v>78070</v>
      </c>
      <c r="G347" s="129"/>
      <c r="H347" s="130"/>
      <c r="I347" s="129"/>
      <c r="J347" s="131"/>
      <c r="K347" s="129"/>
      <c r="L347" s="94"/>
      <c r="M347" s="94"/>
      <c r="N347" s="94"/>
      <c r="O347" s="94"/>
      <c r="P347" s="94"/>
      <c r="Q347" s="94"/>
      <c r="R347" s="94"/>
      <c r="S347" s="94"/>
      <c r="T347" s="98">
        <f t="shared" si="38"/>
        <v>0</v>
      </c>
      <c r="U347" s="129" t="str">
        <f t="shared" si="48"/>
        <v/>
      </c>
      <c r="V347" s="98"/>
      <c r="W347" s="129" t="str">
        <f t="shared" si="49"/>
        <v/>
      </c>
      <c r="X347" s="129"/>
      <c r="Y347" s="132"/>
      <c r="Z347" s="133" t="str">
        <f t="shared" si="50"/>
        <v/>
      </c>
      <c r="AA347" s="133" t="str">
        <f>IFERROR(VLOOKUP($Z347,'Lookup 2024'!$A$2:$R$9,2,FALSE),"")</f>
        <v/>
      </c>
      <c r="AB347" s="133"/>
      <c r="AC347" s="134"/>
      <c r="AD347" s="133" t="str">
        <f>IFERROR(VLOOKUP($Z347,'Lookup 2024'!$A$2:$R$9,7,FALSE),"")</f>
        <v/>
      </c>
      <c r="AE347" s="133"/>
      <c r="AF347" s="133" t="str">
        <f>IFERROR(VLOOKUP($Z347,'Lookup 2024'!$A$2:$R$9,8,FALSE),"")</f>
        <v/>
      </c>
      <c r="AG347" s="133" t="str">
        <f>IFERROR(VLOOKUP($Z347,'Lookup 2024'!$A$2:$R$9,9,FALSE),"")</f>
        <v/>
      </c>
      <c r="AH347" s="133"/>
      <c r="AI347" s="133" t="str">
        <f>IFERROR(VLOOKUP($Z347,'Lookup 2024'!$A$2:$R$9,10,FALSE),"")</f>
        <v/>
      </c>
      <c r="AJ347" s="133" t="str">
        <f>IFERROR(VLOOKUP($Z347,Lookup!$A$1:$P$20,11,FALSE),"")</f>
        <v/>
      </c>
      <c r="AK347" s="133"/>
      <c r="AL347" s="133" t="str">
        <f>IFERROR(VLOOKUP($Z347,Lookup!$A$1:$P$20,13,FALSE),"")</f>
        <v/>
      </c>
      <c r="AM347" s="133" t="str">
        <f>IFERROR(VLOOKUP($Z347,Lookup!$A$1:$P$20,14,FALSE),"")</f>
        <v/>
      </c>
      <c r="AN347" s="133" t="str">
        <f>IFERROR(VLOOKUP($Z347,Lookup!$A$1:$P$20,15,FALSE),"")</f>
        <v/>
      </c>
      <c r="AO347" s="133" t="str">
        <f>IFERROR(VLOOKUP($Z347,Lookup!$A$1:$P$20,16,FALSE),"")</f>
        <v/>
      </c>
      <c r="AP347" s="133" t="str">
        <f>IFERROR(VLOOKUP($Z347,'Lookup 2024'!$A$2:$R$9,17,FALSE),"")</f>
        <v/>
      </c>
      <c r="AQ347" s="129"/>
      <c r="AR347" s="129"/>
      <c r="AS347" s="135"/>
      <c r="AT347" s="135"/>
      <c r="AU347" s="85"/>
      <c r="AV347" s="137"/>
      <c r="AW347" s="138"/>
      <c r="AX347" s="135"/>
      <c r="AY347" s="135"/>
      <c r="AZ347" s="135"/>
      <c r="BA347" s="135"/>
      <c r="BB347" s="135"/>
      <c r="BC347" s="135"/>
      <c r="BD347" s="135"/>
      <c r="BE347" s="135"/>
      <c r="BF347" s="135"/>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row>
    <row r="348" spans="1:78" ht="39.75" customHeight="1">
      <c r="A348" s="126"/>
      <c r="B348" s="128" t="s">
        <v>2253</v>
      </c>
      <c r="C348" s="128" t="s">
        <v>2254</v>
      </c>
      <c r="D348" s="128" t="s">
        <v>37</v>
      </c>
      <c r="E348" s="129" t="s">
        <v>40</v>
      </c>
      <c r="F348" s="129">
        <v>78260</v>
      </c>
      <c r="G348" s="129" t="s">
        <v>2255</v>
      </c>
      <c r="H348" s="130"/>
      <c r="I348" s="129" t="s">
        <v>2256</v>
      </c>
      <c r="J348" s="131"/>
      <c r="K348" s="129"/>
      <c r="L348" s="94"/>
      <c r="M348" s="94"/>
      <c r="N348" s="94"/>
      <c r="O348" s="94"/>
      <c r="P348" s="94"/>
      <c r="Q348" s="94"/>
      <c r="R348" s="94"/>
      <c r="S348" s="94"/>
      <c r="T348" s="98">
        <f t="shared" si="38"/>
        <v>0</v>
      </c>
      <c r="U348" s="129" t="str">
        <f t="shared" si="48"/>
        <v/>
      </c>
      <c r="V348" s="98"/>
      <c r="W348" s="129" t="str">
        <f t="shared" si="49"/>
        <v/>
      </c>
      <c r="X348" s="94"/>
      <c r="Y348" s="132"/>
      <c r="Z348" s="133" t="str">
        <f t="shared" si="50"/>
        <v/>
      </c>
      <c r="AA348" s="133" t="str">
        <f>IFERROR(VLOOKUP($Z348,'Lookup 2024'!$A$2:$R$9,2,FALSE),"")</f>
        <v/>
      </c>
      <c r="AB348" s="133"/>
      <c r="AC348" s="134"/>
      <c r="AD348" s="133" t="str">
        <f>IFERROR(VLOOKUP($Z348,'Lookup 2024'!$A$2:$R$9,7,FALSE),"")</f>
        <v/>
      </c>
      <c r="AE348" s="133"/>
      <c r="AF348" s="133" t="str">
        <f>IFERROR(VLOOKUP($Z348,'Lookup 2024'!$A$2:$R$9,8,FALSE),"")</f>
        <v/>
      </c>
      <c r="AG348" s="133" t="str">
        <f>IFERROR(VLOOKUP($Z348,'Lookup 2024'!$A$2:$R$9,9,FALSE),"")</f>
        <v/>
      </c>
      <c r="AH348" s="133"/>
      <c r="AI348" s="133" t="str">
        <f>IFERROR(VLOOKUP($Z348,'Lookup 2024'!$A$2:$R$9,10,FALSE),"")</f>
        <v/>
      </c>
      <c r="AJ348" s="133" t="str">
        <f>IFERROR(VLOOKUP($Z348,Lookup!$A$1:$P$20,11,FALSE),"")</f>
        <v/>
      </c>
      <c r="AK348" s="133"/>
      <c r="AL348" s="133" t="str">
        <f>IFERROR(VLOOKUP($Z348,Lookup!$A$1:$P$20,13,FALSE),"")</f>
        <v/>
      </c>
      <c r="AM348" s="133" t="str">
        <f>IFERROR(VLOOKUP($Z348,Lookup!$A$1:$P$20,14,FALSE),"")</f>
        <v/>
      </c>
      <c r="AN348" s="133" t="str">
        <f>IFERROR(VLOOKUP($Z348,Lookup!$A$1:$P$20,15,FALSE),"")</f>
        <v/>
      </c>
      <c r="AO348" s="133" t="str">
        <f>IFERROR(VLOOKUP($Z348,Lookup!$A$1:$P$20,16,FALSE),"")</f>
        <v/>
      </c>
      <c r="AP348" s="133" t="str">
        <f>IFERROR(VLOOKUP($Z348,'Lookup 2024'!$A$2:$R$9,17,FALSE),"")</f>
        <v/>
      </c>
      <c r="AQ348" s="129"/>
      <c r="AR348" s="129"/>
      <c r="AS348" s="135"/>
      <c r="AT348" s="135"/>
      <c r="AU348" s="136">
        <f>P348</f>
        <v>0</v>
      </c>
      <c r="AV348" s="137" t="s">
        <v>1014</v>
      </c>
      <c r="AW348" s="138"/>
      <c r="AX348" s="135"/>
      <c r="AY348" s="135"/>
      <c r="AZ348" s="135"/>
      <c r="BA348" s="135"/>
      <c r="BB348" s="135"/>
      <c r="BC348" s="135"/>
      <c r="BD348" s="135"/>
      <c r="BE348" s="135"/>
      <c r="BF348" s="135"/>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row>
    <row r="349" spans="1:78" ht="39.75" customHeight="1">
      <c r="A349" s="126" t="s">
        <v>362</v>
      </c>
      <c r="B349" s="149" t="s">
        <v>2257</v>
      </c>
      <c r="C349" s="149"/>
      <c r="D349" s="128"/>
      <c r="E349" s="129"/>
      <c r="F349" s="129"/>
      <c r="G349" s="129" t="s">
        <v>2258</v>
      </c>
      <c r="H349" s="130" t="s">
        <v>2259</v>
      </c>
      <c r="I349" s="129"/>
      <c r="J349" s="131"/>
      <c r="K349" s="129"/>
      <c r="L349" s="94"/>
      <c r="M349" s="94"/>
      <c r="N349" s="94">
        <v>2000</v>
      </c>
      <c r="O349" s="94"/>
      <c r="P349" s="94"/>
      <c r="Q349" s="94"/>
      <c r="R349" s="94"/>
      <c r="S349" s="94"/>
      <c r="T349" s="98">
        <f t="shared" si="38"/>
        <v>2000</v>
      </c>
      <c r="U349" s="129" t="str">
        <f t="shared" si="48"/>
        <v>Received</v>
      </c>
      <c r="V349" s="98"/>
      <c r="W349" s="129" t="str">
        <f t="shared" si="49"/>
        <v/>
      </c>
      <c r="X349" s="129"/>
      <c r="Y349" s="132"/>
      <c r="Z349" s="133" t="str">
        <f t="shared" si="50"/>
        <v>Trophy</v>
      </c>
      <c r="AA349" s="133" t="str">
        <f>IFERROR(VLOOKUP($Z349,'Lookup 2024'!$A$2:$R$9,2,FALSE),"")</f>
        <v>Level 4</v>
      </c>
      <c r="AB349" s="133"/>
      <c r="AC349" s="134"/>
      <c r="AD349" s="133">
        <f>IFERROR(VLOOKUP($Z349,'Lookup 2024'!$A$2:$R$9,7,FALSE),"")</f>
        <v>0</v>
      </c>
      <c r="AE349" s="133"/>
      <c r="AF349" s="133">
        <f>IFERROR(VLOOKUP($Z349,'Lookup 2024'!$A$2:$R$9,8,FALSE),"")</f>
        <v>2</v>
      </c>
      <c r="AG349" s="133">
        <f>IFERROR(VLOOKUP($Z349,'Lookup 2024'!$A$2:$R$9,9,FALSE),"")</f>
        <v>1</v>
      </c>
      <c r="AH349" s="133"/>
      <c r="AI349" s="133">
        <f>IFERROR(VLOOKUP($Z349,'Lookup 2024'!$A$2:$R$9,10,FALSE),"")</f>
        <v>2</v>
      </c>
      <c r="AJ349" s="133" t="str">
        <f>IFERROR(VLOOKUP($Z349,Lookup!$A$1:$P$20,11,FALSE),"")</f>
        <v>Yes</v>
      </c>
      <c r="AK349" s="133"/>
      <c r="AL349" s="133" t="str">
        <f>IFERROR(VLOOKUP($Z349,Lookup!$A$1:$P$20,13,FALSE),"")</f>
        <v>Yes</v>
      </c>
      <c r="AM349" s="133">
        <f>IFERROR(VLOOKUP($Z349,Lookup!$A$1:$P$20,14,FALSE),"")</f>
        <v>0</v>
      </c>
      <c r="AN349" s="133">
        <f>IFERROR(VLOOKUP($Z349,Lookup!$A$1:$P$20,15,FALSE),"")</f>
        <v>0</v>
      </c>
      <c r="AO349" s="133">
        <f>IFERROR(VLOOKUP($Z349,Lookup!$A$1:$P$20,16,FALSE),"")</f>
        <v>0</v>
      </c>
      <c r="AP349" s="133">
        <f>IFERROR(VLOOKUP($Z349,'Lookup 2024'!$A$2:$R$9,17,FALSE),"")</f>
        <v>2</v>
      </c>
      <c r="AQ349" s="129"/>
      <c r="AR349" s="129"/>
      <c r="AS349" s="135"/>
      <c r="AT349" s="135"/>
      <c r="AU349" s="85"/>
      <c r="AV349" s="137"/>
      <c r="AW349" s="138"/>
      <c r="AX349" s="135"/>
      <c r="AY349" s="135"/>
      <c r="AZ349" s="135"/>
      <c r="BA349" s="135"/>
      <c r="BB349" s="135"/>
      <c r="BC349" s="135"/>
      <c r="BD349" s="135"/>
      <c r="BE349" s="135"/>
      <c r="BF349" s="135"/>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row>
    <row r="350" spans="1:78" ht="39.75" customHeight="1">
      <c r="A350" s="126" t="s">
        <v>362</v>
      </c>
      <c r="B350" s="149" t="s">
        <v>2260</v>
      </c>
      <c r="C350" s="149" t="s">
        <v>2261</v>
      </c>
      <c r="D350" s="128" t="s">
        <v>2262</v>
      </c>
      <c r="E350" s="129" t="s">
        <v>40</v>
      </c>
      <c r="F350" s="129">
        <v>77583</v>
      </c>
      <c r="G350" s="129" t="s">
        <v>2263</v>
      </c>
      <c r="H350" s="130" t="s">
        <v>2264</v>
      </c>
      <c r="I350" s="129" t="s">
        <v>2265</v>
      </c>
      <c r="J350" s="131"/>
      <c r="K350" s="129"/>
      <c r="L350" s="94"/>
      <c r="M350" s="94"/>
      <c r="N350" s="94">
        <v>1500</v>
      </c>
      <c r="O350" s="94"/>
      <c r="P350" s="94"/>
      <c r="Q350" s="94"/>
      <c r="R350" s="94"/>
      <c r="S350" s="94"/>
      <c r="T350" s="98">
        <f t="shared" si="38"/>
        <v>1500</v>
      </c>
      <c r="U350" s="129" t="str">
        <f t="shared" si="48"/>
        <v>Received</v>
      </c>
      <c r="V350" s="98"/>
      <c r="W350" s="129" t="str">
        <f t="shared" si="49"/>
        <v/>
      </c>
      <c r="X350" s="129"/>
      <c r="Y350" s="132"/>
      <c r="Z350" s="133" t="str">
        <f t="shared" si="50"/>
        <v>Trophy</v>
      </c>
      <c r="AA350" s="133" t="str">
        <f>IFERROR(VLOOKUP($Z350,'Lookup 2024'!$A$2:$R$9,2,FALSE),"")</f>
        <v>Level 4</v>
      </c>
      <c r="AB350" s="133"/>
      <c r="AC350" s="134"/>
      <c r="AD350" s="133">
        <f>IFERROR(VLOOKUP($Z350,'Lookup 2024'!$A$2:$R$9,7,FALSE),"")</f>
        <v>0</v>
      </c>
      <c r="AE350" s="133"/>
      <c r="AF350" s="133">
        <f>IFERROR(VLOOKUP($Z350,'Lookup 2024'!$A$2:$R$9,8,FALSE),"")</f>
        <v>2</v>
      </c>
      <c r="AG350" s="133">
        <f>IFERROR(VLOOKUP($Z350,'Lookup 2024'!$A$2:$R$9,9,FALSE),"")</f>
        <v>1</v>
      </c>
      <c r="AH350" s="133"/>
      <c r="AI350" s="133">
        <f>IFERROR(VLOOKUP($Z350,'Lookup 2024'!$A$2:$R$9,10,FALSE),"")</f>
        <v>2</v>
      </c>
      <c r="AJ350" s="133" t="str">
        <f>IFERROR(VLOOKUP($Z350,Lookup!$A$1:$P$20,11,FALSE),"")</f>
        <v>Yes</v>
      </c>
      <c r="AK350" s="133"/>
      <c r="AL350" s="133" t="str">
        <f>IFERROR(VLOOKUP($Z350,Lookup!$A$1:$P$20,13,FALSE),"")</f>
        <v>Yes</v>
      </c>
      <c r="AM350" s="133">
        <f>IFERROR(VLOOKUP($Z350,Lookup!$A$1:$P$20,14,FALSE),"")</f>
        <v>0</v>
      </c>
      <c r="AN350" s="133">
        <f>IFERROR(VLOOKUP($Z350,Lookup!$A$1:$P$20,15,FALSE),"")</f>
        <v>0</v>
      </c>
      <c r="AO350" s="133">
        <f>IFERROR(VLOOKUP($Z350,Lookup!$A$1:$P$20,16,FALSE),"")</f>
        <v>0</v>
      </c>
      <c r="AP350" s="133">
        <f>IFERROR(VLOOKUP($Z350,'Lookup 2024'!$A$2:$R$9,17,FALSE),"")</f>
        <v>2</v>
      </c>
      <c r="AQ350" s="129"/>
      <c r="AR350" s="129"/>
      <c r="AS350" s="135"/>
      <c r="AT350" s="135"/>
      <c r="AU350" s="85"/>
      <c r="AV350" s="137"/>
      <c r="AW350" s="138"/>
      <c r="AX350" s="135"/>
      <c r="AY350" s="135"/>
      <c r="AZ350" s="135"/>
      <c r="BA350" s="135"/>
      <c r="BB350" s="135"/>
      <c r="BC350" s="135"/>
      <c r="BD350" s="135"/>
      <c r="BE350" s="135"/>
      <c r="BF350" s="135"/>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row>
    <row r="351" spans="1:78" ht="39.75" customHeight="1">
      <c r="A351" s="126"/>
      <c r="B351" s="128" t="s">
        <v>324</v>
      </c>
      <c r="C351" s="128" t="s">
        <v>272</v>
      </c>
      <c r="D351" s="128" t="s">
        <v>234</v>
      </c>
      <c r="E351" s="129" t="s">
        <v>40</v>
      </c>
      <c r="F351" s="129">
        <v>78132</v>
      </c>
      <c r="G351" s="129" t="s">
        <v>1057</v>
      </c>
      <c r="H351" s="130" t="s">
        <v>595</v>
      </c>
      <c r="I351" s="129"/>
      <c r="J351" s="131"/>
      <c r="K351" s="129"/>
      <c r="L351" s="94"/>
      <c r="M351" s="94"/>
      <c r="N351" s="94"/>
      <c r="O351" s="94"/>
      <c r="P351" s="94"/>
      <c r="Q351" s="94"/>
      <c r="R351" s="94"/>
      <c r="S351" s="94"/>
      <c r="T351" s="98">
        <f t="shared" si="38"/>
        <v>0</v>
      </c>
      <c r="U351" s="129" t="str">
        <f t="shared" si="48"/>
        <v/>
      </c>
      <c r="V351" s="98"/>
      <c r="W351" s="129" t="str">
        <f t="shared" si="49"/>
        <v/>
      </c>
      <c r="X351" s="129"/>
      <c r="Y351" s="132"/>
      <c r="Z351" s="133" t="str">
        <f t="shared" si="50"/>
        <v/>
      </c>
      <c r="AA351" s="133" t="str">
        <f>IFERROR(VLOOKUP($Z351,'Lookup 2024'!$A$2:$R$9,2,FALSE),"")</f>
        <v/>
      </c>
      <c r="AB351" s="133"/>
      <c r="AC351" s="134"/>
      <c r="AD351" s="133" t="str">
        <f>IFERROR(VLOOKUP($Z351,'Lookup 2024'!$A$2:$R$9,7,FALSE),"")</f>
        <v/>
      </c>
      <c r="AE351" s="133"/>
      <c r="AF351" s="133" t="str">
        <f>IFERROR(VLOOKUP($Z351,'Lookup 2024'!$A$2:$R$9,8,FALSE),"")</f>
        <v/>
      </c>
      <c r="AG351" s="133" t="str">
        <f>IFERROR(VLOOKUP($Z351,'Lookup 2024'!$A$2:$R$9,9,FALSE),"")</f>
        <v/>
      </c>
      <c r="AH351" s="133"/>
      <c r="AI351" s="133" t="str">
        <f>IFERROR(VLOOKUP($Z351,'Lookup 2024'!$A$2:$R$9,10,FALSE),"")</f>
        <v/>
      </c>
      <c r="AJ351" s="133" t="str">
        <f>IFERROR(VLOOKUP($Z351,Lookup!$A$1:$P$20,11,FALSE),"")</f>
        <v/>
      </c>
      <c r="AK351" s="133"/>
      <c r="AL351" s="133" t="str">
        <f>IFERROR(VLOOKUP($Z351,Lookup!$A$1:$P$20,13,FALSE),"")</f>
        <v/>
      </c>
      <c r="AM351" s="133" t="str">
        <f>IFERROR(VLOOKUP($Z351,Lookup!$A$1:$P$20,14,FALSE),"")</f>
        <v/>
      </c>
      <c r="AN351" s="133" t="str">
        <f>IFERROR(VLOOKUP($Z351,Lookup!$A$1:$P$20,15,FALSE),"")</f>
        <v/>
      </c>
      <c r="AO351" s="133" t="str">
        <f>IFERROR(VLOOKUP($Z351,Lookup!$A$1:$P$20,16,FALSE),"")</f>
        <v/>
      </c>
      <c r="AP351" s="133" t="str">
        <f>IFERROR(VLOOKUP($Z351,'Lookup 2024'!$A$2:$R$9,17,FALSE),"")</f>
        <v/>
      </c>
      <c r="AQ351" s="129"/>
      <c r="AR351" s="129"/>
      <c r="AS351" s="135"/>
      <c r="AT351" s="135"/>
      <c r="AU351" s="85"/>
      <c r="AV351" s="137"/>
      <c r="AW351" s="138"/>
      <c r="AX351" s="135"/>
      <c r="AY351" s="135"/>
      <c r="AZ351" s="135"/>
      <c r="BA351" s="135"/>
      <c r="BB351" s="135"/>
      <c r="BC351" s="135"/>
      <c r="BD351" s="135"/>
      <c r="BE351" s="135"/>
      <c r="BF351" s="135"/>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row>
    <row r="352" spans="1:78" ht="39.75" customHeight="1">
      <c r="A352" s="126"/>
      <c r="B352" s="128" t="s">
        <v>2266</v>
      </c>
      <c r="C352" s="128" t="s">
        <v>2267</v>
      </c>
      <c r="D352" s="128" t="s">
        <v>2268</v>
      </c>
      <c r="E352" s="129" t="s">
        <v>2269</v>
      </c>
      <c r="F352" s="129">
        <v>99567</v>
      </c>
      <c r="G352" s="129" t="s">
        <v>2270</v>
      </c>
      <c r="H352" s="130" t="s">
        <v>2271</v>
      </c>
      <c r="I352" s="129"/>
      <c r="J352" s="131"/>
      <c r="K352" s="129"/>
      <c r="L352" s="94"/>
      <c r="M352" s="94"/>
      <c r="N352" s="94"/>
      <c r="O352" s="94"/>
      <c r="P352" s="94"/>
      <c r="Q352" s="94"/>
      <c r="R352" s="94"/>
      <c r="S352" s="94"/>
      <c r="T352" s="98">
        <f t="shared" si="38"/>
        <v>0</v>
      </c>
      <c r="U352" s="129" t="str">
        <f t="shared" si="48"/>
        <v/>
      </c>
      <c r="V352" s="98"/>
      <c r="W352" s="129" t="str">
        <f t="shared" si="49"/>
        <v/>
      </c>
      <c r="X352" s="129"/>
      <c r="Y352" s="132"/>
      <c r="Z352" s="133" t="str">
        <f t="shared" si="50"/>
        <v/>
      </c>
      <c r="AA352" s="133" t="str">
        <f>IFERROR(VLOOKUP($Z352,'Lookup 2024'!$A$2:$R$9,2,FALSE),"")</f>
        <v/>
      </c>
      <c r="AB352" s="133"/>
      <c r="AC352" s="134"/>
      <c r="AD352" s="133" t="str">
        <f>IFERROR(VLOOKUP($Z352,'Lookup 2024'!$A$2:$R$9,7,FALSE),"")</f>
        <v/>
      </c>
      <c r="AE352" s="133"/>
      <c r="AF352" s="133" t="str">
        <f>IFERROR(VLOOKUP($Z352,'Lookup 2024'!$A$2:$R$9,8,FALSE),"")</f>
        <v/>
      </c>
      <c r="AG352" s="133" t="str">
        <f>IFERROR(VLOOKUP($Z352,'Lookup 2024'!$A$2:$R$9,9,FALSE),"")</f>
        <v/>
      </c>
      <c r="AH352" s="133"/>
      <c r="AI352" s="133" t="str">
        <f>IFERROR(VLOOKUP($Z352,'Lookup 2024'!$A$2:$R$9,10,FALSE),"")</f>
        <v/>
      </c>
      <c r="AJ352" s="133" t="str">
        <f>IFERROR(VLOOKUP($Z352,Lookup!$A$1:$P$20,11,FALSE),"")</f>
        <v/>
      </c>
      <c r="AK352" s="133"/>
      <c r="AL352" s="133" t="str">
        <f>IFERROR(VLOOKUP($Z352,Lookup!$A$1:$P$20,13,FALSE),"")</f>
        <v/>
      </c>
      <c r="AM352" s="133" t="str">
        <f>IFERROR(VLOOKUP($Z352,Lookup!$A$1:$P$20,14,FALSE),"")</f>
        <v/>
      </c>
      <c r="AN352" s="133" t="str">
        <f>IFERROR(VLOOKUP($Z352,Lookup!$A$1:$P$20,15,FALSE),"")</f>
        <v/>
      </c>
      <c r="AO352" s="133" t="str">
        <f>IFERROR(VLOOKUP($Z352,Lookup!$A$1:$P$20,16,FALSE),"")</f>
        <v/>
      </c>
      <c r="AP352" s="133" t="str">
        <f>IFERROR(VLOOKUP($Z352,'Lookup 2024'!$A$2:$R$9,17,FALSE),"")</f>
        <v/>
      </c>
      <c r="AQ352" s="129"/>
      <c r="AR352" s="129"/>
      <c r="AS352" s="135"/>
      <c r="AT352" s="135"/>
      <c r="AU352" s="85"/>
      <c r="AV352" s="137"/>
      <c r="AW352" s="138"/>
      <c r="AX352" s="135"/>
      <c r="AY352" s="135"/>
      <c r="AZ352" s="135"/>
      <c r="BA352" s="135"/>
      <c r="BB352" s="135"/>
      <c r="BC352" s="135"/>
      <c r="BD352" s="135"/>
      <c r="BE352" s="135"/>
      <c r="BF352" s="135"/>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row>
    <row r="353" spans="1:78" ht="39.75" customHeight="1">
      <c r="A353" s="126"/>
      <c r="B353" s="128" t="s">
        <v>2272</v>
      </c>
      <c r="C353" s="128" t="s">
        <v>2273</v>
      </c>
      <c r="D353" s="128" t="s">
        <v>37</v>
      </c>
      <c r="E353" s="129" t="s">
        <v>40</v>
      </c>
      <c r="F353" s="129">
        <v>78249</v>
      </c>
      <c r="G353" s="129" t="s">
        <v>2274</v>
      </c>
      <c r="H353" s="130" t="s">
        <v>2275</v>
      </c>
      <c r="I353" s="129" t="s">
        <v>996</v>
      </c>
      <c r="J353" s="131"/>
      <c r="K353" s="129"/>
      <c r="L353" s="94"/>
      <c r="M353" s="94"/>
      <c r="N353" s="94"/>
      <c r="O353" s="94"/>
      <c r="P353" s="94"/>
      <c r="Q353" s="94"/>
      <c r="R353" s="94"/>
      <c r="S353" s="94"/>
      <c r="T353" s="98">
        <f t="shared" si="38"/>
        <v>0</v>
      </c>
      <c r="U353" s="129" t="str">
        <f t="shared" si="48"/>
        <v/>
      </c>
      <c r="V353" s="98"/>
      <c r="W353" s="129" t="str">
        <f t="shared" si="49"/>
        <v/>
      </c>
      <c r="X353" s="94"/>
      <c r="Y353" s="132"/>
      <c r="Z353" s="133" t="str">
        <f t="shared" si="50"/>
        <v/>
      </c>
      <c r="AA353" s="133" t="str">
        <f>IFERROR(VLOOKUP($Z353,'Lookup 2024'!$A$2:$R$9,2,FALSE),"")</f>
        <v/>
      </c>
      <c r="AB353" s="133"/>
      <c r="AC353" s="134"/>
      <c r="AD353" s="133" t="str">
        <f>IFERROR(VLOOKUP($Z353,'Lookup 2024'!$A$2:$R$9,7,FALSE),"")</f>
        <v/>
      </c>
      <c r="AE353" s="133"/>
      <c r="AF353" s="133" t="str">
        <f>IFERROR(VLOOKUP($Z353,'Lookup 2024'!$A$2:$R$9,8,FALSE),"")</f>
        <v/>
      </c>
      <c r="AG353" s="133" t="str">
        <f>IFERROR(VLOOKUP($Z353,'Lookup 2024'!$A$2:$R$9,9,FALSE),"")</f>
        <v/>
      </c>
      <c r="AH353" s="133"/>
      <c r="AI353" s="133" t="str">
        <f>IFERROR(VLOOKUP($Z353,'Lookup 2024'!$A$2:$R$9,10,FALSE),"")</f>
        <v/>
      </c>
      <c r="AJ353" s="133" t="str">
        <f>IFERROR(VLOOKUP($Z353,Lookup!$A$1:$P$20,11,FALSE),"")</f>
        <v/>
      </c>
      <c r="AK353" s="133"/>
      <c r="AL353" s="133" t="str">
        <f>IFERROR(VLOOKUP($Z353,Lookup!$A$1:$P$20,13,FALSE),"")</f>
        <v/>
      </c>
      <c r="AM353" s="133" t="str">
        <f>IFERROR(VLOOKUP($Z353,Lookup!$A$1:$P$20,14,FALSE),"")</f>
        <v/>
      </c>
      <c r="AN353" s="133" t="str">
        <f>IFERROR(VLOOKUP($Z353,Lookup!$A$1:$P$20,15,FALSE),"")</f>
        <v/>
      </c>
      <c r="AO353" s="133" t="str">
        <f>IFERROR(VLOOKUP($Z353,Lookup!$A$1:$P$20,16,FALSE),"")</f>
        <v/>
      </c>
      <c r="AP353" s="133" t="str">
        <f>IFERROR(VLOOKUP($Z353,'Lookup 2024'!$A$2:$R$9,17,FALSE),"")</f>
        <v/>
      </c>
      <c r="AQ353" s="129"/>
      <c r="AR353" s="129"/>
      <c r="AS353" s="135"/>
      <c r="AT353" s="135"/>
      <c r="AU353" s="136">
        <f t="shared" ref="AU353:AU360" si="55">P353</f>
        <v>0</v>
      </c>
      <c r="AV353" s="137" t="s">
        <v>1004</v>
      </c>
      <c r="AW353" s="133"/>
      <c r="AX353" s="129"/>
      <c r="AY353" s="129"/>
      <c r="AZ353" s="147"/>
      <c r="BA353" s="129"/>
      <c r="BB353" s="129"/>
      <c r="BC353" s="135"/>
      <c r="BD353" s="135"/>
      <c r="BE353" s="135"/>
      <c r="BF353" s="135"/>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row>
    <row r="354" spans="1:78" ht="39.75" customHeight="1">
      <c r="A354" s="126"/>
      <c r="B354" s="128" t="s">
        <v>2272</v>
      </c>
      <c r="C354" s="128" t="s">
        <v>2273</v>
      </c>
      <c r="D354" s="128" t="s">
        <v>37</v>
      </c>
      <c r="E354" s="129" t="s">
        <v>40</v>
      </c>
      <c r="F354" s="129">
        <v>78249</v>
      </c>
      <c r="G354" s="129" t="s">
        <v>2274</v>
      </c>
      <c r="H354" s="130" t="s">
        <v>2275</v>
      </c>
      <c r="I354" s="129" t="s">
        <v>996</v>
      </c>
      <c r="J354" s="131"/>
      <c r="K354" s="129"/>
      <c r="L354" s="94"/>
      <c r="M354" s="94"/>
      <c r="N354" s="94"/>
      <c r="O354" s="94"/>
      <c r="P354" s="94"/>
      <c r="Q354" s="94"/>
      <c r="R354" s="94"/>
      <c r="S354" s="94"/>
      <c r="T354" s="98">
        <f t="shared" si="38"/>
        <v>0</v>
      </c>
      <c r="U354" s="129" t="str">
        <f t="shared" si="48"/>
        <v/>
      </c>
      <c r="V354" s="98"/>
      <c r="W354" s="129" t="str">
        <f t="shared" si="49"/>
        <v/>
      </c>
      <c r="X354" s="94"/>
      <c r="Y354" s="132"/>
      <c r="Z354" s="133" t="str">
        <f t="shared" si="50"/>
        <v/>
      </c>
      <c r="AA354" s="133" t="str">
        <f>IFERROR(VLOOKUP($Z354,'Lookup 2024'!$A$2:$R$9,2,FALSE),"")</f>
        <v/>
      </c>
      <c r="AB354" s="133"/>
      <c r="AC354" s="134"/>
      <c r="AD354" s="133" t="str">
        <f>IFERROR(VLOOKUP($Z354,'Lookup 2024'!$A$2:$R$9,7,FALSE),"")</f>
        <v/>
      </c>
      <c r="AE354" s="133"/>
      <c r="AF354" s="133" t="str">
        <f>IFERROR(VLOOKUP($Z354,'Lookup 2024'!$A$2:$R$9,8,FALSE),"")</f>
        <v/>
      </c>
      <c r="AG354" s="133" t="str">
        <f>IFERROR(VLOOKUP($Z354,'Lookup 2024'!$A$2:$R$9,9,FALSE),"")</f>
        <v/>
      </c>
      <c r="AH354" s="133"/>
      <c r="AI354" s="133" t="str">
        <f>IFERROR(VLOOKUP($Z354,'Lookup 2024'!$A$2:$R$9,10,FALSE),"")</f>
        <v/>
      </c>
      <c r="AJ354" s="133" t="str">
        <f>IFERROR(VLOOKUP($Z354,Lookup!$A$1:$P$20,11,FALSE),"")</f>
        <v/>
      </c>
      <c r="AK354" s="133"/>
      <c r="AL354" s="133" t="str">
        <f>IFERROR(VLOOKUP($Z354,Lookup!$A$1:$P$20,13,FALSE),"")</f>
        <v/>
      </c>
      <c r="AM354" s="133" t="str">
        <f>IFERROR(VLOOKUP($Z354,Lookup!$A$1:$P$20,14,FALSE),"")</f>
        <v/>
      </c>
      <c r="AN354" s="133" t="str">
        <f>IFERROR(VLOOKUP($Z354,Lookup!$A$1:$P$20,15,FALSE),"")</f>
        <v/>
      </c>
      <c r="AO354" s="133" t="str">
        <f>IFERROR(VLOOKUP($Z354,Lookup!$A$1:$P$20,16,FALSE),"")</f>
        <v/>
      </c>
      <c r="AP354" s="133" t="str">
        <f>IFERROR(VLOOKUP($Z354,'Lookup 2024'!$A$2:$R$9,17,FALSE),"")</f>
        <v/>
      </c>
      <c r="AQ354" s="129"/>
      <c r="AR354" s="129"/>
      <c r="AS354" s="135"/>
      <c r="AT354" s="135"/>
      <c r="AU354" s="136">
        <f t="shared" si="55"/>
        <v>0</v>
      </c>
      <c r="AV354" s="137" t="s">
        <v>1004</v>
      </c>
      <c r="AW354" s="133"/>
      <c r="AX354" s="129"/>
      <c r="AY354" s="129"/>
      <c r="AZ354" s="147"/>
      <c r="BA354" s="129"/>
      <c r="BB354" s="129"/>
      <c r="BC354" s="135"/>
      <c r="BD354" s="135"/>
      <c r="BE354" s="135"/>
      <c r="BF354" s="135"/>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row>
    <row r="355" spans="1:78" ht="39.75" customHeight="1">
      <c r="A355" s="126"/>
      <c r="B355" s="128" t="s">
        <v>2272</v>
      </c>
      <c r="C355" s="128" t="s">
        <v>2273</v>
      </c>
      <c r="D355" s="128" t="s">
        <v>37</v>
      </c>
      <c r="E355" s="129" t="s">
        <v>40</v>
      </c>
      <c r="F355" s="129">
        <v>78249</v>
      </c>
      <c r="G355" s="129" t="s">
        <v>2274</v>
      </c>
      <c r="H355" s="130" t="s">
        <v>2276</v>
      </c>
      <c r="I355" s="129"/>
      <c r="J355" s="131"/>
      <c r="K355" s="129"/>
      <c r="L355" s="94"/>
      <c r="M355" s="94"/>
      <c r="N355" s="94"/>
      <c r="O355" s="94"/>
      <c r="P355" s="94"/>
      <c r="Q355" s="94"/>
      <c r="R355" s="94"/>
      <c r="S355" s="94"/>
      <c r="T355" s="98">
        <f t="shared" si="38"/>
        <v>0</v>
      </c>
      <c r="U355" s="129" t="str">
        <f t="shared" si="48"/>
        <v/>
      </c>
      <c r="V355" s="98"/>
      <c r="W355" s="129" t="str">
        <f t="shared" si="49"/>
        <v/>
      </c>
      <c r="X355" s="94"/>
      <c r="Y355" s="132"/>
      <c r="Z355" s="133" t="str">
        <f t="shared" si="50"/>
        <v/>
      </c>
      <c r="AA355" s="133" t="str">
        <f>IFERROR(VLOOKUP($Z355,'Lookup 2024'!$A$2:$R$9,2,FALSE),"")</f>
        <v/>
      </c>
      <c r="AB355" s="133"/>
      <c r="AC355" s="134"/>
      <c r="AD355" s="133" t="str">
        <f>IFERROR(VLOOKUP($Z355,'Lookup 2024'!$A$2:$R$9,7,FALSE),"")</f>
        <v/>
      </c>
      <c r="AE355" s="133"/>
      <c r="AF355" s="133" t="str">
        <f>IFERROR(VLOOKUP($Z355,'Lookup 2024'!$A$2:$R$9,8,FALSE),"")</f>
        <v/>
      </c>
      <c r="AG355" s="133" t="str">
        <f>IFERROR(VLOOKUP($Z355,'Lookup 2024'!$A$2:$R$9,9,FALSE),"")</f>
        <v/>
      </c>
      <c r="AH355" s="133"/>
      <c r="AI355" s="133" t="str">
        <f>IFERROR(VLOOKUP($Z355,'Lookup 2024'!$A$2:$R$9,10,FALSE),"")</f>
        <v/>
      </c>
      <c r="AJ355" s="133" t="str">
        <f>IFERROR(VLOOKUP($Z355,Lookup!$A$1:$P$20,11,FALSE),"")</f>
        <v/>
      </c>
      <c r="AK355" s="133"/>
      <c r="AL355" s="133" t="str">
        <f>IFERROR(VLOOKUP($Z355,Lookup!$A$1:$P$20,13,FALSE),"")</f>
        <v/>
      </c>
      <c r="AM355" s="133" t="str">
        <f>IFERROR(VLOOKUP($Z355,Lookup!$A$1:$P$20,14,FALSE),"")</f>
        <v/>
      </c>
      <c r="AN355" s="133" t="str">
        <f>IFERROR(VLOOKUP($Z355,Lookup!$A$1:$P$20,15,FALSE),"")</f>
        <v/>
      </c>
      <c r="AO355" s="133" t="str">
        <f>IFERROR(VLOOKUP($Z355,Lookup!$A$1:$P$20,16,FALSE),"")</f>
        <v/>
      </c>
      <c r="AP355" s="133" t="str">
        <f>IFERROR(VLOOKUP($Z355,'Lookup 2024'!$A$2:$R$9,17,FALSE),"")</f>
        <v/>
      </c>
      <c r="AQ355" s="129"/>
      <c r="AR355" s="129"/>
      <c r="AS355" s="135"/>
      <c r="AT355" s="135"/>
      <c r="AU355" s="142">
        <f t="shared" si="55"/>
        <v>0</v>
      </c>
      <c r="AV355" s="137" t="s">
        <v>2277</v>
      </c>
      <c r="AW355" s="133"/>
      <c r="AX355" s="129"/>
      <c r="AY355" s="129"/>
      <c r="AZ355" s="147"/>
      <c r="BA355" s="129"/>
      <c r="BB355" s="129"/>
      <c r="BC355" s="135"/>
      <c r="BD355" s="135"/>
      <c r="BE355" s="135"/>
      <c r="BF355" s="135"/>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row>
    <row r="356" spans="1:78" ht="39.75" customHeight="1">
      <c r="A356" s="126"/>
      <c r="B356" s="128" t="s">
        <v>2278</v>
      </c>
      <c r="C356" s="128" t="s">
        <v>2279</v>
      </c>
      <c r="D356" s="128" t="s">
        <v>37</v>
      </c>
      <c r="E356" s="129" t="s">
        <v>38</v>
      </c>
      <c r="F356" s="129">
        <v>78248</v>
      </c>
      <c r="G356" s="129" t="s">
        <v>2280</v>
      </c>
      <c r="H356" s="130" t="s">
        <v>2281</v>
      </c>
      <c r="I356" s="129" t="s">
        <v>2282</v>
      </c>
      <c r="J356" s="131"/>
      <c r="K356" s="129"/>
      <c r="L356" s="94"/>
      <c r="M356" s="94"/>
      <c r="N356" s="94"/>
      <c r="O356" s="94"/>
      <c r="P356" s="94"/>
      <c r="Q356" s="94"/>
      <c r="R356" s="94"/>
      <c r="S356" s="94"/>
      <c r="T356" s="98">
        <f t="shared" si="38"/>
        <v>0</v>
      </c>
      <c r="U356" s="129" t="str">
        <f t="shared" si="48"/>
        <v/>
      </c>
      <c r="V356" s="98"/>
      <c r="W356" s="129" t="str">
        <f t="shared" si="49"/>
        <v/>
      </c>
      <c r="X356" s="94"/>
      <c r="Y356" s="132"/>
      <c r="Z356" s="133" t="str">
        <f t="shared" si="50"/>
        <v/>
      </c>
      <c r="AA356" s="133" t="str">
        <f>IFERROR(VLOOKUP($Z356,'Lookup 2024'!$A$2:$R$9,2,FALSE),"")</f>
        <v/>
      </c>
      <c r="AB356" s="133"/>
      <c r="AC356" s="134"/>
      <c r="AD356" s="133" t="str">
        <f>IFERROR(VLOOKUP($Z356,'Lookup 2024'!$A$2:$R$9,7,FALSE),"")</f>
        <v/>
      </c>
      <c r="AE356" s="133"/>
      <c r="AF356" s="133" t="str">
        <f>IFERROR(VLOOKUP($Z356,'Lookup 2024'!$A$2:$R$9,8,FALSE),"")</f>
        <v/>
      </c>
      <c r="AG356" s="133" t="str">
        <f>IFERROR(VLOOKUP($Z356,'Lookup 2024'!$A$2:$R$9,9,FALSE),"")</f>
        <v/>
      </c>
      <c r="AH356" s="133"/>
      <c r="AI356" s="133" t="str">
        <f>IFERROR(VLOOKUP($Z356,'Lookup 2024'!$A$2:$R$9,10,FALSE),"")</f>
        <v/>
      </c>
      <c r="AJ356" s="133" t="str">
        <f>IFERROR(VLOOKUP($Z356,Lookup!$A$1:$P$20,11,FALSE),"")</f>
        <v/>
      </c>
      <c r="AK356" s="133"/>
      <c r="AL356" s="133" t="str">
        <f>IFERROR(VLOOKUP($Z356,Lookup!$A$1:$P$20,13,FALSE),"")</f>
        <v/>
      </c>
      <c r="AM356" s="133" t="str">
        <f>IFERROR(VLOOKUP($Z356,Lookup!$A$1:$P$20,14,FALSE),"")</f>
        <v/>
      </c>
      <c r="AN356" s="133" t="str">
        <f>IFERROR(VLOOKUP($Z356,Lookup!$A$1:$P$20,15,FALSE),"")</f>
        <v/>
      </c>
      <c r="AO356" s="133" t="str">
        <f>IFERROR(VLOOKUP($Z356,Lookup!$A$1:$P$20,16,FALSE),"")</f>
        <v/>
      </c>
      <c r="AP356" s="133" t="str">
        <f>IFERROR(VLOOKUP($Z356,'Lookup 2024'!$A$2:$R$9,17,FALSE),"")</f>
        <v/>
      </c>
      <c r="AQ356" s="129"/>
      <c r="AR356" s="129"/>
      <c r="AS356" s="135"/>
      <c r="AT356" s="135"/>
      <c r="AU356" s="142">
        <f t="shared" si="55"/>
        <v>0</v>
      </c>
      <c r="AV356" s="137" t="s">
        <v>1004</v>
      </c>
      <c r="AW356" s="138"/>
      <c r="AX356" s="135"/>
      <c r="AY356" s="135"/>
      <c r="AZ356" s="135"/>
      <c r="BA356" s="135"/>
      <c r="BB356" s="135"/>
      <c r="BC356" s="135"/>
      <c r="BD356" s="135"/>
      <c r="BE356" s="135"/>
      <c r="BF356" s="135"/>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row>
    <row r="357" spans="1:78" ht="39.75" customHeight="1">
      <c r="A357" s="126"/>
      <c r="B357" s="128" t="s">
        <v>2283</v>
      </c>
      <c r="C357" s="128" t="s">
        <v>2284</v>
      </c>
      <c r="D357" s="128" t="s">
        <v>37</v>
      </c>
      <c r="E357" s="129" t="s">
        <v>40</v>
      </c>
      <c r="F357" s="129">
        <v>78253</v>
      </c>
      <c r="G357" s="129" t="s">
        <v>2285</v>
      </c>
      <c r="H357" s="130" t="s">
        <v>2286</v>
      </c>
      <c r="I357" s="129" t="s">
        <v>1105</v>
      </c>
      <c r="J357" s="131"/>
      <c r="K357" s="129"/>
      <c r="L357" s="94"/>
      <c r="M357" s="94"/>
      <c r="N357" s="94"/>
      <c r="O357" s="94"/>
      <c r="P357" s="94"/>
      <c r="Q357" s="94"/>
      <c r="R357" s="94"/>
      <c r="S357" s="94"/>
      <c r="T357" s="98">
        <f t="shared" si="38"/>
        <v>0</v>
      </c>
      <c r="U357" s="129" t="str">
        <f t="shared" si="48"/>
        <v/>
      </c>
      <c r="V357" s="98"/>
      <c r="W357" s="129" t="str">
        <f t="shared" si="49"/>
        <v/>
      </c>
      <c r="X357" s="94"/>
      <c r="Y357" s="132"/>
      <c r="Z357" s="133" t="str">
        <f t="shared" si="50"/>
        <v/>
      </c>
      <c r="AA357" s="133" t="str">
        <f>IFERROR(VLOOKUP($Z357,'Lookup 2024'!$A$2:$R$9,2,FALSE),"")</f>
        <v/>
      </c>
      <c r="AB357" s="133"/>
      <c r="AC357" s="134"/>
      <c r="AD357" s="133" t="str">
        <f>IFERROR(VLOOKUP($Z357,'Lookup 2024'!$A$2:$R$9,7,FALSE),"")</f>
        <v/>
      </c>
      <c r="AE357" s="133"/>
      <c r="AF357" s="133" t="str">
        <f>IFERROR(VLOOKUP($Z357,'Lookup 2024'!$A$2:$R$9,8,FALSE),"")</f>
        <v/>
      </c>
      <c r="AG357" s="133" t="str">
        <f>IFERROR(VLOOKUP($Z357,'Lookup 2024'!$A$2:$R$9,9,FALSE),"")</f>
        <v/>
      </c>
      <c r="AH357" s="133"/>
      <c r="AI357" s="133" t="str">
        <f>IFERROR(VLOOKUP($Z357,'Lookup 2024'!$A$2:$R$9,10,FALSE),"")</f>
        <v/>
      </c>
      <c r="AJ357" s="133" t="str">
        <f>IFERROR(VLOOKUP($Z357,Lookup!$A$1:$P$20,11,FALSE),"")</f>
        <v/>
      </c>
      <c r="AK357" s="133"/>
      <c r="AL357" s="133" t="str">
        <f>IFERROR(VLOOKUP($Z357,Lookup!$A$1:$P$20,13,FALSE),"")</f>
        <v/>
      </c>
      <c r="AM357" s="133" t="str">
        <f>IFERROR(VLOOKUP($Z357,Lookup!$A$1:$P$20,14,FALSE),"")</f>
        <v/>
      </c>
      <c r="AN357" s="133" t="str">
        <f>IFERROR(VLOOKUP($Z357,Lookup!$A$1:$P$20,15,FALSE),"")</f>
        <v/>
      </c>
      <c r="AO357" s="133" t="str">
        <f>IFERROR(VLOOKUP($Z357,Lookup!$A$1:$P$20,16,FALSE),"")</f>
        <v/>
      </c>
      <c r="AP357" s="133" t="str">
        <f>IFERROR(VLOOKUP($Z357,'Lookup 2024'!$A$2:$R$9,17,FALSE),"")</f>
        <v/>
      </c>
      <c r="AQ357" s="129"/>
      <c r="AR357" s="129"/>
      <c r="AS357" s="135"/>
      <c r="AT357" s="135"/>
      <c r="AU357" s="142">
        <f t="shared" si="55"/>
        <v>0</v>
      </c>
      <c r="AV357" s="137" t="s">
        <v>1014</v>
      </c>
      <c r="AW357" s="138"/>
      <c r="AX357" s="135"/>
      <c r="AY357" s="135"/>
      <c r="AZ357" s="135"/>
      <c r="BA357" s="135"/>
      <c r="BB357" s="135"/>
      <c r="BC357" s="135"/>
      <c r="BD357" s="135"/>
      <c r="BE357" s="135"/>
      <c r="BF357" s="135"/>
      <c r="BG357" s="143"/>
      <c r="BH357" s="143"/>
      <c r="BI357" s="143"/>
      <c r="BJ357" s="143"/>
      <c r="BK357" s="143"/>
      <c r="BL357" s="143"/>
      <c r="BM357" s="143"/>
      <c r="BN357" s="143"/>
      <c r="BO357" s="143"/>
      <c r="BP357" s="143"/>
      <c r="BQ357" s="143"/>
      <c r="BR357" s="143"/>
      <c r="BS357" s="143"/>
      <c r="BT357" s="143"/>
      <c r="BU357" s="143"/>
      <c r="BV357" s="139"/>
      <c r="BW357" s="139"/>
      <c r="BX357" s="139"/>
      <c r="BY357" s="139"/>
      <c r="BZ357" s="139"/>
    </row>
    <row r="358" spans="1:78" ht="39.75" customHeight="1">
      <c r="A358" s="126"/>
      <c r="B358" s="128" t="s">
        <v>2287</v>
      </c>
      <c r="C358" s="128" t="s">
        <v>2288</v>
      </c>
      <c r="D358" s="128" t="s">
        <v>37</v>
      </c>
      <c r="E358" s="129" t="s">
        <v>40</v>
      </c>
      <c r="F358" s="129">
        <v>78201</v>
      </c>
      <c r="G358" s="129" t="s">
        <v>2289</v>
      </c>
      <c r="H358" s="130" t="s">
        <v>2290</v>
      </c>
      <c r="I358" s="129" t="s">
        <v>2094</v>
      </c>
      <c r="J358" s="131"/>
      <c r="K358" s="129"/>
      <c r="L358" s="94"/>
      <c r="M358" s="94"/>
      <c r="N358" s="94"/>
      <c r="O358" s="94"/>
      <c r="P358" s="94"/>
      <c r="Q358" s="94"/>
      <c r="R358" s="94"/>
      <c r="S358" s="94"/>
      <c r="T358" s="98">
        <f t="shared" si="38"/>
        <v>0</v>
      </c>
      <c r="U358" s="129" t="str">
        <f t="shared" si="48"/>
        <v/>
      </c>
      <c r="V358" s="98"/>
      <c r="W358" s="129" t="str">
        <f t="shared" si="49"/>
        <v/>
      </c>
      <c r="X358" s="94"/>
      <c r="Y358" s="132"/>
      <c r="Z358" s="133" t="str">
        <f t="shared" si="50"/>
        <v/>
      </c>
      <c r="AA358" s="133" t="str">
        <f>IFERROR(VLOOKUP($Z358,'Lookup 2024'!$A$2:$R$9,2,FALSE),"")</f>
        <v/>
      </c>
      <c r="AB358" s="133"/>
      <c r="AC358" s="134"/>
      <c r="AD358" s="133" t="str">
        <f>IFERROR(VLOOKUP($Z358,'Lookup 2024'!$A$2:$R$9,7,FALSE),"")</f>
        <v/>
      </c>
      <c r="AE358" s="133"/>
      <c r="AF358" s="133" t="str">
        <f>IFERROR(VLOOKUP($Z358,'Lookup 2024'!$A$2:$R$9,8,FALSE),"")</f>
        <v/>
      </c>
      <c r="AG358" s="133" t="str">
        <f>IFERROR(VLOOKUP($Z358,'Lookup 2024'!$A$2:$R$9,9,FALSE),"")</f>
        <v/>
      </c>
      <c r="AH358" s="133"/>
      <c r="AI358" s="133" t="str">
        <f>IFERROR(VLOOKUP($Z358,'Lookup 2024'!$A$2:$R$9,10,FALSE),"")</f>
        <v/>
      </c>
      <c r="AJ358" s="133" t="str">
        <f>IFERROR(VLOOKUP($Z358,Lookup!$A$1:$P$20,11,FALSE),"")</f>
        <v/>
      </c>
      <c r="AK358" s="133"/>
      <c r="AL358" s="133" t="str">
        <f>IFERROR(VLOOKUP($Z358,Lookup!$A$1:$P$20,13,FALSE),"")</f>
        <v/>
      </c>
      <c r="AM358" s="133" t="str">
        <f>IFERROR(VLOOKUP($Z358,Lookup!$A$1:$P$20,14,FALSE),"")</f>
        <v/>
      </c>
      <c r="AN358" s="133" t="str">
        <f>IFERROR(VLOOKUP($Z358,Lookup!$A$1:$P$20,15,FALSE),"")</f>
        <v/>
      </c>
      <c r="AO358" s="133" t="str">
        <f>IFERROR(VLOOKUP($Z358,Lookup!$A$1:$P$20,16,FALSE),"")</f>
        <v/>
      </c>
      <c r="AP358" s="133" t="str">
        <f>IFERROR(VLOOKUP($Z358,'Lookup 2024'!$A$2:$R$9,17,FALSE),"")</f>
        <v/>
      </c>
      <c r="AQ358" s="129"/>
      <c r="AR358" s="129"/>
      <c r="AS358" s="135"/>
      <c r="AT358" s="135"/>
      <c r="AU358" s="142">
        <f t="shared" si="55"/>
        <v>0</v>
      </c>
      <c r="AV358" s="137" t="s">
        <v>1014</v>
      </c>
      <c r="AW358" s="138"/>
      <c r="AX358" s="135"/>
      <c r="AY358" s="135"/>
      <c r="AZ358" s="135"/>
      <c r="BA358" s="135"/>
      <c r="BB358" s="135"/>
      <c r="BC358" s="135"/>
      <c r="BD358" s="135"/>
      <c r="BE358" s="135"/>
      <c r="BF358" s="135"/>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row>
    <row r="359" spans="1:78" ht="36" customHeight="1">
      <c r="A359" s="126"/>
      <c r="B359" s="128" t="s">
        <v>2291</v>
      </c>
      <c r="C359" s="128" t="s">
        <v>2292</v>
      </c>
      <c r="D359" s="128" t="s">
        <v>755</v>
      </c>
      <c r="E359" s="129" t="s">
        <v>40</v>
      </c>
      <c r="F359" s="129" t="s">
        <v>2293</v>
      </c>
      <c r="G359" s="129" t="s">
        <v>2294</v>
      </c>
      <c r="H359" s="172" t="s">
        <v>2295</v>
      </c>
      <c r="I359" s="129" t="s">
        <v>996</v>
      </c>
      <c r="J359" s="131"/>
      <c r="K359" s="129"/>
      <c r="L359" s="94"/>
      <c r="M359" s="94"/>
      <c r="N359" s="94"/>
      <c r="O359" s="94"/>
      <c r="P359" s="94"/>
      <c r="Q359" s="94"/>
      <c r="R359" s="94"/>
      <c r="S359" s="94"/>
      <c r="T359" s="98">
        <f t="shared" si="38"/>
        <v>0</v>
      </c>
      <c r="U359" s="129" t="str">
        <f t="shared" si="48"/>
        <v/>
      </c>
      <c r="V359" s="98"/>
      <c r="W359" s="129" t="str">
        <f t="shared" si="49"/>
        <v/>
      </c>
      <c r="X359" s="94"/>
      <c r="Y359" s="132"/>
      <c r="Z359" s="133" t="str">
        <f t="shared" si="50"/>
        <v/>
      </c>
      <c r="AA359" s="133" t="str">
        <f>IFERROR(VLOOKUP($Z359,'Lookup 2024'!$A$2:$R$9,2,FALSE),"")</f>
        <v/>
      </c>
      <c r="AB359" s="133"/>
      <c r="AC359" s="133"/>
      <c r="AD359" s="133" t="str">
        <f>IFERROR(VLOOKUP($Z359,'Lookup 2024'!$A$2:$R$9,7,FALSE),"")</f>
        <v/>
      </c>
      <c r="AE359" s="133"/>
      <c r="AF359" s="133" t="str">
        <f>IFERROR(VLOOKUP($Z359,'Lookup 2024'!$A$2:$R$9,8,FALSE),"")</f>
        <v/>
      </c>
      <c r="AG359" s="133" t="str">
        <f>IFERROR(VLOOKUP($Z359,'Lookup 2024'!$A$2:$R$9,9,FALSE),"")</f>
        <v/>
      </c>
      <c r="AH359" s="133"/>
      <c r="AI359" s="133" t="str">
        <f>IFERROR(VLOOKUP($Z359,'Lookup 2024'!$A$2:$R$9,10,FALSE),"")</f>
        <v/>
      </c>
      <c r="AJ359" s="133" t="str">
        <f>IFERROR(VLOOKUP($Z359,Lookup!$A$1:$P$20,11,FALSE),"")</f>
        <v/>
      </c>
      <c r="AK359" s="133"/>
      <c r="AL359" s="133" t="str">
        <f>IFERROR(VLOOKUP($Z359,Lookup!$A$1:$P$20,13,FALSE),"")</f>
        <v/>
      </c>
      <c r="AM359" s="133" t="str">
        <f>IFERROR(VLOOKUP($Z359,Lookup!$A$1:$P$20,14,FALSE),"")</f>
        <v/>
      </c>
      <c r="AN359" s="133" t="str">
        <f>IFERROR(VLOOKUP($Z359,Lookup!$A$1:$P$20,15,FALSE),"")</f>
        <v/>
      </c>
      <c r="AO359" s="133" t="str">
        <f>IFERROR(VLOOKUP($Z359,Lookup!$A$1:$P$20,16,FALSE),"")</f>
        <v/>
      </c>
      <c r="AP359" s="133" t="str">
        <f>IFERROR(VLOOKUP($Z359,'Lookup 2024'!$A$2:$R$9,17,FALSE),"")</f>
        <v/>
      </c>
      <c r="AQ359" s="129"/>
      <c r="AR359" s="129"/>
      <c r="AS359" s="135"/>
      <c r="AT359" s="135"/>
      <c r="AU359" s="142">
        <f t="shared" si="55"/>
        <v>0</v>
      </c>
      <c r="AV359" s="137" t="s">
        <v>982</v>
      </c>
      <c r="AW359" s="138"/>
      <c r="AX359" s="135"/>
      <c r="AY359" s="135"/>
      <c r="AZ359" s="135"/>
      <c r="BA359" s="135"/>
      <c r="BB359" s="135"/>
      <c r="BC359" s="135"/>
      <c r="BD359" s="135"/>
      <c r="BE359" s="135"/>
      <c r="BF359" s="135"/>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row>
    <row r="360" spans="1:78" ht="36" customHeight="1">
      <c r="A360" s="126"/>
      <c r="B360" s="128" t="s">
        <v>2296</v>
      </c>
      <c r="C360" s="128" t="s">
        <v>2297</v>
      </c>
      <c r="D360" s="128" t="s">
        <v>37</v>
      </c>
      <c r="E360" s="129" t="s">
        <v>40</v>
      </c>
      <c r="F360" s="129">
        <v>78223</v>
      </c>
      <c r="G360" s="129" t="s">
        <v>1308</v>
      </c>
      <c r="H360" s="130" t="s">
        <v>1309</v>
      </c>
      <c r="I360" s="129" t="s">
        <v>1444</v>
      </c>
      <c r="J360" s="131"/>
      <c r="K360" s="129"/>
      <c r="L360" s="94"/>
      <c r="M360" s="94"/>
      <c r="N360" s="94"/>
      <c r="O360" s="94"/>
      <c r="P360" s="94"/>
      <c r="Q360" s="94"/>
      <c r="R360" s="94"/>
      <c r="S360" s="94"/>
      <c r="T360" s="98">
        <f t="shared" si="38"/>
        <v>0</v>
      </c>
      <c r="U360" s="129" t="str">
        <f t="shared" si="48"/>
        <v/>
      </c>
      <c r="V360" s="98"/>
      <c r="W360" s="129" t="str">
        <f t="shared" si="49"/>
        <v/>
      </c>
      <c r="X360" s="94"/>
      <c r="Y360" s="132"/>
      <c r="Z360" s="133" t="str">
        <f t="shared" si="50"/>
        <v/>
      </c>
      <c r="AA360" s="133" t="str">
        <f>IFERROR(VLOOKUP($Z360,'Lookup 2024'!$A$2:$R$9,2,FALSE),"")</f>
        <v/>
      </c>
      <c r="AB360" s="133"/>
      <c r="AC360" s="134"/>
      <c r="AD360" s="133" t="str">
        <f>IFERROR(VLOOKUP($Z360,'Lookup 2024'!$A$2:$R$9,7,FALSE),"")</f>
        <v/>
      </c>
      <c r="AE360" s="133"/>
      <c r="AF360" s="133" t="str">
        <f>IFERROR(VLOOKUP($Z360,'Lookup 2024'!$A$2:$R$9,8,FALSE),"")</f>
        <v/>
      </c>
      <c r="AG360" s="133" t="str">
        <f>IFERROR(VLOOKUP($Z360,'Lookup 2024'!$A$2:$R$9,9,FALSE),"")</f>
        <v/>
      </c>
      <c r="AH360" s="133"/>
      <c r="AI360" s="133" t="str">
        <f>IFERROR(VLOOKUP($Z360,'Lookup 2024'!$A$2:$R$9,10,FALSE),"")</f>
        <v/>
      </c>
      <c r="AJ360" s="133" t="str">
        <f>IFERROR(VLOOKUP($Z360,Lookup!$A$1:$P$20,11,FALSE),"")</f>
        <v/>
      </c>
      <c r="AK360" s="133"/>
      <c r="AL360" s="133" t="str">
        <f>IFERROR(VLOOKUP($Z360,Lookup!$A$1:$P$20,13,FALSE),"")</f>
        <v/>
      </c>
      <c r="AM360" s="133" t="str">
        <f>IFERROR(VLOOKUP($Z360,Lookup!$A$1:$P$20,14,FALSE),"")</f>
        <v/>
      </c>
      <c r="AN360" s="133" t="str">
        <f>IFERROR(VLOOKUP($Z360,Lookup!$A$1:$P$20,15,FALSE),"")</f>
        <v/>
      </c>
      <c r="AO360" s="133" t="str">
        <f>IFERROR(VLOOKUP($Z360,Lookup!$A$1:$P$20,16,FALSE),"")</f>
        <v/>
      </c>
      <c r="AP360" s="133" t="str">
        <f>IFERROR(VLOOKUP($Z360,'Lookup 2024'!$A$2:$R$9,17,FALSE),"")</f>
        <v/>
      </c>
      <c r="AQ360" s="129"/>
      <c r="AR360" s="129"/>
      <c r="AS360" s="135"/>
      <c r="AT360" s="135"/>
      <c r="AU360" s="142">
        <f t="shared" si="55"/>
        <v>0</v>
      </c>
      <c r="AV360" s="137" t="s">
        <v>1004</v>
      </c>
      <c r="AW360" s="138"/>
      <c r="AX360" s="135"/>
      <c r="AY360" s="135"/>
      <c r="AZ360" s="135"/>
      <c r="BA360" s="135"/>
      <c r="BB360" s="135"/>
      <c r="BC360" s="135"/>
      <c r="BD360" s="135">
        <v>1</v>
      </c>
      <c r="BE360" s="135"/>
      <c r="BF360" s="135"/>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row>
    <row r="361" spans="1:78" ht="39.75" customHeight="1">
      <c r="A361" s="126"/>
      <c r="B361" s="128" t="s">
        <v>2298</v>
      </c>
      <c r="C361" s="128" t="s">
        <v>2299</v>
      </c>
      <c r="D361" s="128" t="s">
        <v>129</v>
      </c>
      <c r="E361" s="129" t="s">
        <v>40</v>
      </c>
      <c r="F361" s="129">
        <v>78155</v>
      </c>
      <c r="G361" s="129"/>
      <c r="H361" s="130" t="s">
        <v>2300</v>
      </c>
      <c r="I361" s="129"/>
      <c r="J361" s="131"/>
      <c r="K361" s="129"/>
      <c r="L361" s="94"/>
      <c r="M361" s="94"/>
      <c r="N361" s="94"/>
      <c r="O361" s="94"/>
      <c r="P361" s="94"/>
      <c r="Q361" s="94"/>
      <c r="R361" s="94"/>
      <c r="S361" s="94"/>
      <c r="T361" s="98">
        <f t="shared" si="38"/>
        <v>0</v>
      </c>
      <c r="U361" s="129" t="str">
        <f t="shared" si="48"/>
        <v/>
      </c>
      <c r="V361" s="98"/>
      <c r="W361" s="129" t="str">
        <f t="shared" si="49"/>
        <v/>
      </c>
      <c r="X361" s="129"/>
      <c r="Y361" s="132"/>
      <c r="Z361" s="133" t="str">
        <f t="shared" si="50"/>
        <v/>
      </c>
      <c r="AA361" s="133" t="str">
        <f>IFERROR(VLOOKUP($Z361,'Lookup 2024'!$A$2:$R$9,2,FALSE),"")</f>
        <v/>
      </c>
      <c r="AB361" s="133"/>
      <c r="AC361" s="134"/>
      <c r="AD361" s="133" t="str">
        <f>IFERROR(VLOOKUP($Z361,'Lookup 2024'!$A$2:$R$9,7,FALSE),"")</f>
        <v/>
      </c>
      <c r="AE361" s="133"/>
      <c r="AF361" s="133" t="str">
        <f>IFERROR(VLOOKUP($Z361,'Lookup 2024'!$A$2:$R$9,8,FALSE),"")</f>
        <v/>
      </c>
      <c r="AG361" s="133" t="str">
        <f>IFERROR(VLOOKUP($Z361,'Lookup 2024'!$A$2:$R$9,9,FALSE),"")</f>
        <v/>
      </c>
      <c r="AH361" s="133"/>
      <c r="AI361" s="133" t="str">
        <f>IFERROR(VLOOKUP($Z361,'Lookup 2024'!$A$2:$R$9,10,FALSE),"")</f>
        <v/>
      </c>
      <c r="AJ361" s="133" t="str">
        <f>IFERROR(VLOOKUP($Z361,Lookup!$A$1:$P$20,11,FALSE),"")</f>
        <v/>
      </c>
      <c r="AK361" s="133"/>
      <c r="AL361" s="133" t="str">
        <f>IFERROR(VLOOKUP($Z361,Lookup!$A$1:$P$20,13,FALSE),"")</f>
        <v/>
      </c>
      <c r="AM361" s="133" t="str">
        <f>IFERROR(VLOOKUP($Z361,Lookup!$A$1:$P$20,14,FALSE),"")</f>
        <v/>
      </c>
      <c r="AN361" s="133" t="str">
        <f>IFERROR(VLOOKUP($Z361,Lookup!$A$1:$P$20,15,FALSE),"")</f>
        <v/>
      </c>
      <c r="AO361" s="133" t="str">
        <f>IFERROR(VLOOKUP($Z361,Lookup!$A$1:$P$20,16,FALSE),"")</f>
        <v/>
      </c>
      <c r="AP361" s="133" t="str">
        <f>IFERROR(VLOOKUP($Z361,'Lookup 2024'!$A$2:$R$9,17,FALSE),"")</f>
        <v/>
      </c>
      <c r="AQ361" s="129"/>
      <c r="AR361" s="129"/>
      <c r="AS361" s="135"/>
      <c r="AT361" s="135"/>
      <c r="AU361" s="135"/>
      <c r="AV361" s="137"/>
      <c r="AW361" s="133"/>
      <c r="AX361" s="129"/>
      <c r="AY361" s="129"/>
      <c r="AZ361" s="147"/>
      <c r="BA361" s="129"/>
      <c r="BB361" s="129"/>
      <c r="BC361" s="135"/>
      <c r="BD361" s="135"/>
      <c r="BE361" s="135"/>
      <c r="BF361" s="135"/>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row>
    <row r="362" spans="1:78" ht="39.75" customHeight="1">
      <c r="A362" s="126"/>
      <c r="B362" s="128" t="s">
        <v>2301</v>
      </c>
      <c r="C362" s="128" t="s">
        <v>2302</v>
      </c>
      <c r="D362" s="128" t="s">
        <v>1671</v>
      </c>
      <c r="E362" s="129" t="s">
        <v>40</v>
      </c>
      <c r="F362" s="129">
        <v>78072</v>
      </c>
      <c r="G362" s="129" t="s">
        <v>2303</v>
      </c>
      <c r="H362" s="172" t="s">
        <v>2304</v>
      </c>
      <c r="I362" s="129"/>
      <c r="J362" s="131"/>
      <c r="K362" s="129"/>
      <c r="L362" s="94"/>
      <c r="M362" s="94"/>
      <c r="N362" s="94"/>
      <c r="O362" s="94"/>
      <c r="P362" s="94"/>
      <c r="Q362" s="94"/>
      <c r="R362" s="94"/>
      <c r="S362" s="94"/>
      <c r="T362" s="98">
        <f t="shared" si="38"/>
        <v>0</v>
      </c>
      <c r="U362" s="129" t="str">
        <f t="shared" si="48"/>
        <v/>
      </c>
      <c r="V362" s="98"/>
      <c r="W362" s="129" t="str">
        <f t="shared" si="49"/>
        <v/>
      </c>
      <c r="X362" s="94"/>
      <c r="Y362" s="132"/>
      <c r="Z362" s="133" t="str">
        <f t="shared" si="50"/>
        <v/>
      </c>
      <c r="AA362" s="133" t="str">
        <f>IFERROR(VLOOKUP($Z362,'Lookup 2024'!$A$2:$R$9,2,FALSE),"")</f>
        <v/>
      </c>
      <c r="AB362" s="133"/>
      <c r="AC362" s="133"/>
      <c r="AD362" s="133" t="str">
        <f>IFERROR(VLOOKUP($Z362,'Lookup 2024'!$A$2:$R$9,7,FALSE),"")</f>
        <v/>
      </c>
      <c r="AE362" s="133"/>
      <c r="AF362" s="133" t="str">
        <f>IFERROR(VLOOKUP($Z362,'Lookup 2024'!$A$2:$R$9,8,FALSE),"")</f>
        <v/>
      </c>
      <c r="AG362" s="133" t="str">
        <f>IFERROR(VLOOKUP($Z362,'Lookup 2024'!$A$2:$R$9,9,FALSE),"")</f>
        <v/>
      </c>
      <c r="AH362" s="133"/>
      <c r="AI362" s="133" t="str">
        <f>IFERROR(VLOOKUP($Z362,'Lookup 2024'!$A$2:$R$9,10,FALSE),"")</f>
        <v/>
      </c>
      <c r="AJ362" s="133" t="str">
        <f>IFERROR(VLOOKUP($Z362,Lookup!$A$1:$P$20,11,FALSE),"")</f>
        <v/>
      </c>
      <c r="AK362" s="133"/>
      <c r="AL362" s="133" t="str">
        <f>IFERROR(VLOOKUP($Z362,Lookup!$A$1:$P$20,13,FALSE),"")</f>
        <v/>
      </c>
      <c r="AM362" s="133" t="str">
        <f>IFERROR(VLOOKUP($Z362,Lookup!$A$1:$P$20,14,FALSE),"")</f>
        <v/>
      </c>
      <c r="AN362" s="133" t="str">
        <f>IFERROR(VLOOKUP($Z362,Lookup!$A$1:$P$20,15,FALSE),"")</f>
        <v/>
      </c>
      <c r="AO362" s="133" t="str">
        <f>IFERROR(VLOOKUP($Z362,Lookup!$A$1:$P$20,16,FALSE),"")</f>
        <v/>
      </c>
      <c r="AP362" s="133" t="str">
        <f>IFERROR(VLOOKUP($Z362,'Lookup 2024'!$A$2:$R$9,17,FALSE),"")</f>
        <v/>
      </c>
      <c r="AQ362" s="129"/>
      <c r="AR362" s="129"/>
      <c r="AS362" s="135"/>
      <c r="AT362" s="135"/>
      <c r="AU362" s="142">
        <f>P362</f>
        <v>0</v>
      </c>
      <c r="AV362" s="137" t="s">
        <v>1014</v>
      </c>
      <c r="AW362" s="138"/>
      <c r="AX362" s="135"/>
      <c r="AY362" s="135"/>
      <c r="AZ362" s="135"/>
      <c r="BA362" s="135"/>
      <c r="BB362" s="147"/>
      <c r="BC362" s="150"/>
      <c r="BD362" s="129"/>
      <c r="BE362" s="129"/>
      <c r="BF362" s="150"/>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row>
    <row r="363" spans="1:78" ht="46.5" customHeight="1">
      <c r="A363" s="126"/>
      <c r="B363" s="128" t="s">
        <v>2305</v>
      </c>
      <c r="C363" s="128" t="s">
        <v>2066</v>
      </c>
      <c r="D363" s="128" t="s">
        <v>48</v>
      </c>
      <c r="E363" s="129" t="s">
        <v>40</v>
      </c>
      <c r="F363" s="129">
        <v>78023</v>
      </c>
      <c r="G363" s="129" t="s">
        <v>2067</v>
      </c>
      <c r="H363" s="172" t="s">
        <v>2068</v>
      </c>
      <c r="I363" s="129" t="s">
        <v>2306</v>
      </c>
      <c r="J363" s="131"/>
      <c r="K363" s="129"/>
      <c r="L363" s="94"/>
      <c r="M363" s="94"/>
      <c r="N363" s="94"/>
      <c r="O363" s="94"/>
      <c r="P363" s="94"/>
      <c r="Q363" s="94"/>
      <c r="R363" s="94"/>
      <c r="S363" s="94"/>
      <c r="T363" s="98">
        <f t="shared" si="38"/>
        <v>0</v>
      </c>
      <c r="U363" s="129" t="str">
        <f t="shared" si="48"/>
        <v/>
      </c>
      <c r="V363" s="98"/>
      <c r="W363" s="129" t="str">
        <f t="shared" si="49"/>
        <v/>
      </c>
      <c r="X363" s="129"/>
      <c r="Y363" s="132"/>
      <c r="Z363" s="133" t="str">
        <f t="shared" si="50"/>
        <v/>
      </c>
      <c r="AA363" s="133" t="str">
        <f>IFERROR(VLOOKUP($Z363,'Lookup 2024'!$A$2:$R$9,2,FALSE),"")</f>
        <v/>
      </c>
      <c r="AB363" s="133"/>
      <c r="AC363" s="134"/>
      <c r="AD363" s="133" t="str">
        <f>IFERROR(VLOOKUP($Z363,'Lookup 2024'!$A$2:$R$9,7,FALSE),"")</f>
        <v/>
      </c>
      <c r="AE363" s="133"/>
      <c r="AF363" s="133" t="str">
        <f>IFERROR(VLOOKUP($Z363,'Lookup 2024'!$A$2:$R$9,8,FALSE),"")</f>
        <v/>
      </c>
      <c r="AG363" s="133" t="str">
        <f>IFERROR(VLOOKUP($Z363,'Lookup 2024'!$A$2:$R$9,9,FALSE),"")</f>
        <v/>
      </c>
      <c r="AH363" s="133"/>
      <c r="AI363" s="133" t="str">
        <f>IFERROR(VLOOKUP($Z363,'Lookup 2024'!$A$2:$R$9,10,FALSE),"")</f>
        <v/>
      </c>
      <c r="AJ363" s="133" t="str">
        <f>IFERROR(VLOOKUP($Z363,Lookup!$A$1:$P$20,11,FALSE),"")</f>
        <v/>
      </c>
      <c r="AK363" s="133"/>
      <c r="AL363" s="133" t="str">
        <f>IFERROR(VLOOKUP($Z363,Lookup!$A$1:$P$20,13,FALSE),"")</f>
        <v/>
      </c>
      <c r="AM363" s="133" t="str">
        <f>IFERROR(VLOOKUP($Z363,Lookup!$A$1:$P$20,14,FALSE),"")</f>
        <v/>
      </c>
      <c r="AN363" s="133" t="str">
        <f>IFERROR(VLOOKUP($Z363,Lookup!$A$1:$P$20,15,FALSE),"")</f>
        <v/>
      </c>
      <c r="AO363" s="133" t="str">
        <f>IFERROR(VLOOKUP($Z363,Lookup!$A$1:$P$20,16,FALSE),"")</f>
        <v/>
      </c>
      <c r="AP363" s="133" t="str">
        <f>IFERROR(VLOOKUP($Z363,'Lookup 2024'!$A$2:$R$9,17,FALSE),"")</f>
        <v/>
      </c>
      <c r="AQ363" s="129"/>
      <c r="AR363" s="129"/>
      <c r="AS363" s="135"/>
      <c r="AT363" s="135"/>
      <c r="AU363" s="135"/>
      <c r="AV363" s="137"/>
      <c r="AW363" s="138"/>
      <c r="AX363" s="135"/>
      <c r="AY363" s="135"/>
      <c r="AZ363" s="135"/>
      <c r="BA363" s="135"/>
      <c r="BB363" s="135"/>
      <c r="BC363" s="135"/>
      <c r="BD363" s="135"/>
      <c r="BE363" s="135"/>
      <c r="BF363" s="135"/>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row>
    <row r="364" spans="1:78" ht="39.75" customHeight="1">
      <c r="A364" s="126"/>
      <c r="B364" s="128" t="s">
        <v>2307</v>
      </c>
      <c r="C364" s="128" t="s">
        <v>2308</v>
      </c>
      <c r="D364" s="128" t="s">
        <v>48</v>
      </c>
      <c r="E364" s="129" t="s">
        <v>40</v>
      </c>
      <c r="F364" s="129">
        <v>78023</v>
      </c>
      <c r="G364" s="129" t="s">
        <v>2309</v>
      </c>
      <c r="H364" s="130" t="s">
        <v>2310</v>
      </c>
      <c r="I364" s="129" t="s">
        <v>1444</v>
      </c>
      <c r="J364" s="131"/>
      <c r="K364" s="129"/>
      <c r="L364" s="94"/>
      <c r="M364" s="94"/>
      <c r="N364" s="94"/>
      <c r="O364" s="94"/>
      <c r="P364" s="94"/>
      <c r="Q364" s="94"/>
      <c r="R364" s="94"/>
      <c r="S364" s="94"/>
      <c r="T364" s="98">
        <f t="shared" si="38"/>
        <v>0</v>
      </c>
      <c r="U364" s="129" t="str">
        <f t="shared" si="48"/>
        <v/>
      </c>
      <c r="V364" s="98"/>
      <c r="W364" s="129" t="str">
        <f t="shared" si="49"/>
        <v/>
      </c>
      <c r="X364" s="94"/>
      <c r="Y364" s="132"/>
      <c r="Z364" s="133" t="str">
        <f t="shared" si="50"/>
        <v/>
      </c>
      <c r="AA364" s="133" t="str">
        <f>IFERROR(VLOOKUP($Z364,'Lookup 2024'!$A$2:$R$9,2,FALSE),"")</f>
        <v/>
      </c>
      <c r="AB364" s="133"/>
      <c r="AC364" s="134"/>
      <c r="AD364" s="133" t="str">
        <f>IFERROR(VLOOKUP($Z364,'Lookup 2024'!$A$2:$R$9,7,FALSE),"")</f>
        <v/>
      </c>
      <c r="AE364" s="133"/>
      <c r="AF364" s="133" t="str">
        <f>IFERROR(VLOOKUP($Z364,'Lookup 2024'!$A$2:$R$9,8,FALSE),"")</f>
        <v/>
      </c>
      <c r="AG364" s="133" t="str">
        <f>IFERROR(VLOOKUP($Z364,'Lookup 2024'!$A$2:$R$9,9,FALSE),"")</f>
        <v/>
      </c>
      <c r="AH364" s="133"/>
      <c r="AI364" s="133" t="str">
        <f>IFERROR(VLOOKUP($Z364,'Lookup 2024'!$A$2:$R$9,10,FALSE),"")</f>
        <v/>
      </c>
      <c r="AJ364" s="133" t="str">
        <f>IFERROR(VLOOKUP($Z364,Lookup!$A$1:$P$20,11,FALSE),"")</f>
        <v/>
      </c>
      <c r="AK364" s="133"/>
      <c r="AL364" s="133" t="str">
        <f>IFERROR(VLOOKUP($Z364,Lookup!$A$1:$P$20,13,FALSE),"")</f>
        <v/>
      </c>
      <c r="AM364" s="133" t="str">
        <f>IFERROR(VLOOKUP($Z364,Lookup!$A$1:$P$20,14,FALSE),"")</f>
        <v/>
      </c>
      <c r="AN364" s="133" t="str">
        <f>IFERROR(VLOOKUP($Z364,Lookup!$A$1:$P$20,15,FALSE),"")</f>
        <v/>
      </c>
      <c r="AO364" s="133" t="str">
        <f>IFERROR(VLOOKUP($Z364,Lookup!$A$1:$P$20,16,FALSE),"")</f>
        <v/>
      </c>
      <c r="AP364" s="133" t="str">
        <f>IFERROR(VLOOKUP($Z364,'Lookup 2024'!$A$2:$R$9,17,FALSE),"")</f>
        <v/>
      </c>
      <c r="AQ364" s="129"/>
      <c r="AR364" s="129"/>
      <c r="AS364" s="135"/>
      <c r="AT364" s="135"/>
      <c r="AU364" s="142">
        <f t="shared" ref="AU364:AU365" si="56">P364</f>
        <v>0</v>
      </c>
      <c r="AV364" s="137" t="s">
        <v>2311</v>
      </c>
      <c r="AW364" s="138"/>
      <c r="AX364" s="135"/>
      <c r="AY364" s="135"/>
      <c r="AZ364" s="135"/>
      <c r="BA364" s="135"/>
      <c r="BB364" s="135"/>
      <c r="BC364" s="135"/>
      <c r="BD364" s="135">
        <v>1</v>
      </c>
      <c r="BE364" s="147"/>
      <c r="BF364" s="135"/>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row>
    <row r="365" spans="1:78" ht="39.75" customHeight="1">
      <c r="A365" s="126"/>
      <c r="B365" s="128" t="s">
        <v>2312</v>
      </c>
      <c r="C365" s="128" t="s">
        <v>2308</v>
      </c>
      <c r="D365" s="128" t="s">
        <v>48</v>
      </c>
      <c r="E365" s="129" t="s">
        <v>40</v>
      </c>
      <c r="F365" s="129">
        <v>78023</v>
      </c>
      <c r="G365" s="129" t="s">
        <v>2313</v>
      </c>
      <c r="H365" s="172" t="s">
        <v>2314</v>
      </c>
      <c r="I365" s="129" t="s">
        <v>1444</v>
      </c>
      <c r="J365" s="131"/>
      <c r="K365" s="129"/>
      <c r="L365" s="94"/>
      <c r="M365" s="94"/>
      <c r="N365" s="94"/>
      <c r="O365" s="94"/>
      <c r="P365" s="94"/>
      <c r="Q365" s="94"/>
      <c r="R365" s="94"/>
      <c r="S365" s="94"/>
      <c r="T365" s="98">
        <f t="shared" si="38"/>
        <v>0</v>
      </c>
      <c r="U365" s="129" t="str">
        <f t="shared" si="48"/>
        <v/>
      </c>
      <c r="V365" s="98"/>
      <c r="W365" s="129" t="str">
        <f t="shared" si="49"/>
        <v/>
      </c>
      <c r="X365" s="94"/>
      <c r="Y365" s="132"/>
      <c r="Z365" s="133" t="str">
        <f t="shared" si="50"/>
        <v/>
      </c>
      <c r="AA365" s="133" t="str">
        <f>IFERROR(VLOOKUP($Z365,'Lookup 2024'!$A$2:$R$9,2,FALSE),"")</f>
        <v/>
      </c>
      <c r="AB365" s="133"/>
      <c r="AC365" s="134"/>
      <c r="AD365" s="133" t="str">
        <f>IFERROR(VLOOKUP($Z365,'Lookup 2024'!$A$2:$R$9,7,FALSE),"")</f>
        <v/>
      </c>
      <c r="AE365" s="133"/>
      <c r="AF365" s="133" t="str">
        <f>IFERROR(VLOOKUP($Z365,'Lookup 2024'!$A$2:$R$9,8,FALSE),"")</f>
        <v/>
      </c>
      <c r="AG365" s="133" t="str">
        <f>IFERROR(VLOOKUP($Z365,'Lookup 2024'!$A$2:$R$9,9,FALSE),"")</f>
        <v/>
      </c>
      <c r="AH365" s="133"/>
      <c r="AI365" s="133" t="str">
        <f>IFERROR(VLOOKUP($Z365,'Lookup 2024'!$A$2:$R$9,10,FALSE),"")</f>
        <v/>
      </c>
      <c r="AJ365" s="133" t="str">
        <f>IFERROR(VLOOKUP($Z365,Lookup!$A$1:$P$20,11,FALSE),"")</f>
        <v/>
      </c>
      <c r="AK365" s="133"/>
      <c r="AL365" s="133" t="str">
        <f>IFERROR(VLOOKUP($Z365,Lookup!$A$1:$P$20,13,FALSE),"")</f>
        <v/>
      </c>
      <c r="AM365" s="133" t="str">
        <f>IFERROR(VLOOKUP($Z365,Lookup!$A$1:$P$20,14,FALSE),"")</f>
        <v/>
      </c>
      <c r="AN365" s="133" t="str">
        <f>IFERROR(VLOOKUP($Z365,Lookup!$A$1:$P$20,15,FALSE),"")</f>
        <v/>
      </c>
      <c r="AO365" s="133" t="str">
        <f>IFERROR(VLOOKUP($Z365,Lookup!$A$1:$P$20,16,FALSE),"")</f>
        <v/>
      </c>
      <c r="AP365" s="133" t="str">
        <f>IFERROR(VLOOKUP($Z365,'Lookup 2024'!$A$2:$R$9,17,FALSE),"")</f>
        <v/>
      </c>
      <c r="AQ365" s="129"/>
      <c r="AR365" s="129"/>
      <c r="AS365" s="135"/>
      <c r="AT365" s="135"/>
      <c r="AU365" s="142">
        <f t="shared" si="56"/>
        <v>0</v>
      </c>
      <c r="AV365" s="137" t="s">
        <v>1004</v>
      </c>
      <c r="AW365" s="138"/>
      <c r="AX365" s="135"/>
      <c r="AY365" s="135"/>
      <c r="AZ365" s="135"/>
      <c r="BA365" s="135"/>
      <c r="BB365" s="135"/>
      <c r="BC365" s="135"/>
      <c r="BD365" s="135"/>
      <c r="BE365" s="135"/>
      <c r="BF365" s="135"/>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row>
    <row r="366" spans="1:78" ht="39.75" customHeight="1">
      <c r="A366" s="126"/>
      <c r="B366" s="128" t="s">
        <v>2312</v>
      </c>
      <c r="C366" s="128" t="s">
        <v>2315</v>
      </c>
      <c r="D366" s="128" t="s">
        <v>89</v>
      </c>
      <c r="E366" s="129" t="s">
        <v>40</v>
      </c>
      <c r="F366" s="129">
        <v>78114</v>
      </c>
      <c r="G366" s="129" t="s">
        <v>2316</v>
      </c>
      <c r="H366" s="172" t="s">
        <v>528</v>
      </c>
      <c r="I366" s="129"/>
      <c r="J366" s="131"/>
      <c r="K366" s="129"/>
      <c r="L366" s="94"/>
      <c r="M366" s="94"/>
      <c r="N366" s="94"/>
      <c r="O366" s="94"/>
      <c r="P366" s="94"/>
      <c r="Q366" s="94"/>
      <c r="R366" s="94"/>
      <c r="S366" s="94"/>
      <c r="T366" s="98">
        <f t="shared" si="38"/>
        <v>0</v>
      </c>
      <c r="U366" s="129" t="str">
        <f t="shared" si="48"/>
        <v/>
      </c>
      <c r="V366" s="98"/>
      <c r="W366" s="129" t="str">
        <f t="shared" si="49"/>
        <v/>
      </c>
      <c r="X366" s="129"/>
      <c r="Y366" s="132"/>
      <c r="Z366" s="133" t="str">
        <f t="shared" si="50"/>
        <v/>
      </c>
      <c r="AA366" s="133" t="str">
        <f>IFERROR(VLOOKUP($Z366,'Lookup 2024'!$A$2:$R$9,2,FALSE),"")</f>
        <v/>
      </c>
      <c r="AB366" s="133"/>
      <c r="AC366" s="134"/>
      <c r="AD366" s="133" t="str">
        <f>IFERROR(VLOOKUP($Z366,'Lookup 2024'!$A$2:$R$9,7,FALSE),"")</f>
        <v/>
      </c>
      <c r="AE366" s="133"/>
      <c r="AF366" s="133" t="str">
        <f>IFERROR(VLOOKUP($Z366,'Lookup 2024'!$A$2:$R$9,8,FALSE),"")</f>
        <v/>
      </c>
      <c r="AG366" s="133" t="str">
        <f>IFERROR(VLOOKUP($Z366,'Lookup 2024'!$A$2:$R$9,9,FALSE),"")</f>
        <v/>
      </c>
      <c r="AH366" s="133"/>
      <c r="AI366" s="133" t="str">
        <f>IFERROR(VLOOKUP($Z366,'Lookup 2024'!$A$2:$R$9,10,FALSE),"")</f>
        <v/>
      </c>
      <c r="AJ366" s="133" t="str">
        <f>IFERROR(VLOOKUP($Z366,Lookup!$A$1:$P$20,11,FALSE),"")</f>
        <v/>
      </c>
      <c r="AK366" s="133"/>
      <c r="AL366" s="133" t="str">
        <f>IFERROR(VLOOKUP($Z366,Lookup!$A$1:$P$20,13,FALSE),"")</f>
        <v/>
      </c>
      <c r="AM366" s="133" t="str">
        <f>IFERROR(VLOOKUP($Z366,Lookup!$A$1:$P$20,14,FALSE),"")</f>
        <v/>
      </c>
      <c r="AN366" s="133" t="str">
        <f>IFERROR(VLOOKUP($Z366,Lookup!$A$1:$P$20,15,FALSE),"")</f>
        <v/>
      </c>
      <c r="AO366" s="133" t="str">
        <f>IFERROR(VLOOKUP($Z366,Lookup!$A$1:$P$20,16,FALSE),"")</f>
        <v/>
      </c>
      <c r="AP366" s="133" t="str">
        <f>IFERROR(VLOOKUP($Z366,'Lookup 2024'!$A$2:$R$9,17,FALSE),"")</f>
        <v/>
      </c>
      <c r="AQ366" s="129"/>
      <c r="AR366" s="129"/>
      <c r="AS366" s="135"/>
      <c r="AT366" s="135"/>
      <c r="AU366" s="135"/>
      <c r="AV366" s="137"/>
      <c r="AW366" s="138"/>
      <c r="AX366" s="135"/>
      <c r="AY366" s="135"/>
      <c r="AZ366" s="135"/>
      <c r="BA366" s="135"/>
      <c r="BB366" s="135"/>
      <c r="BC366" s="135"/>
      <c r="BD366" s="135"/>
      <c r="BE366" s="135"/>
      <c r="BF366" s="135"/>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row>
    <row r="367" spans="1:78" ht="39.75" customHeight="1">
      <c r="A367" s="126"/>
      <c r="B367" s="128" t="s">
        <v>2317</v>
      </c>
      <c r="C367" s="128" t="s">
        <v>2318</v>
      </c>
      <c r="D367" s="128" t="s">
        <v>37</v>
      </c>
      <c r="E367" s="129" t="s">
        <v>40</v>
      </c>
      <c r="F367" s="129">
        <v>78221</v>
      </c>
      <c r="G367" s="129" t="s">
        <v>2319</v>
      </c>
      <c r="H367" s="172" t="s">
        <v>2320</v>
      </c>
      <c r="I367" s="129" t="s">
        <v>996</v>
      </c>
      <c r="J367" s="131"/>
      <c r="K367" s="129"/>
      <c r="L367" s="94"/>
      <c r="M367" s="94"/>
      <c r="N367" s="94"/>
      <c r="O367" s="94"/>
      <c r="P367" s="94"/>
      <c r="Q367" s="94"/>
      <c r="R367" s="94"/>
      <c r="S367" s="94"/>
      <c r="T367" s="98">
        <f t="shared" si="38"/>
        <v>0</v>
      </c>
      <c r="U367" s="129" t="str">
        <f t="shared" si="48"/>
        <v/>
      </c>
      <c r="V367" s="98"/>
      <c r="W367" s="129" t="str">
        <f t="shared" si="49"/>
        <v/>
      </c>
      <c r="X367" s="94"/>
      <c r="Y367" s="132"/>
      <c r="Z367" s="133" t="str">
        <f t="shared" si="50"/>
        <v/>
      </c>
      <c r="AA367" s="133" t="str">
        <f>IFERROR(VLOOKUP($Z367,'Lookup 2024'!$A$2:$R$9,2,FALSE),"")</f>
        <v/>
      </c>
      <c r="AB367" s="133"/>
      <c r="AC367" s="134"/>
      <c r="AD367" s="133" t="str">
        <f>IFERROR(VLOOKUP($Z367,'Lookup 2024'!$A$2:$R$9,7,FALSE),"")</f>
        <v/>
      </c>
      <c r="AE367" s="133"/>
      <c r="AF367" s="133" t="str">
        <f>IFERROR(VLOOKUP($Z367,'Lookup 2024'!$A$2:$R$9,8,FALSE),"")</f>
        <v/>
      </c>
      <c r="AG367" s="133" t="str">
        <f>IFERROR(VLOOKUP($Z367,'Lookup 2024'!$A$2:$R$9,9,FALSE),"")</f>
        <v/>
      </c>
      <c r="AH367" s="133"/>
      <c r="AI367" s="133" t="str">
        <f>IFERROR(VLOOKUP($Z367,'Lookup 2024'!$A$2:$R$9,10,FALSE),"")</f>
        <v/>
      </c>
      <c r="AJ367" s="133" t="str">
        <f>IFERROR(VLOOKUP($Z367,Lookup!$A$1:$P$20,11,FALSE),"")</f>
        <v/>
      </c>
      <c r="AK367" s="133"/>
      <c r="AL367" s="133" t="str">
        <f>IFERROR(VLOOKUP($Z367,Lookup!$A$1:$P$20,13,FALSE),"")</f>
        <v/>
      </c>
      <c r="AM367" s="133" t="str">
        <f>IFERROR(VLOOKUP($Z367,Lookup!$A$1:$P$20,14,FALSE),"")</f>
        <v/>
      </c>
      <c r="AN367" s="133" t="str">
        <f>IFERROR(VLOOKUP($Z367,Lookup!$A$1:$P$20,15,FALSE),"")</f>
        <v/>
      </c>
      <c r="AO367" s="133" t="str">
        <f>IFERROR(VLOOKUP($Z367,Lookup!$A$1:$P$20,16,FALSE),"")</f>
        <v/>
      </c>
      <c r="AP367" s="133" t="str">
        <f>IFERROR(VLOOKUP($Z367,'Lookup 2024'!$A$2:$R$9,17,FALSE),"")</f>
        <v/>
      </c>
      <c r="AQ367" s="129"/>
      <c r="AR367" s="129"/>
      <c r="AS367" s="135"/>
      <c r="AT367" s="135"/>
      <c r="AU367" s="142">
        <f>P367</f>
        <v>0</v>
      </c>
      <c r="AV367" s="137" t="s">
        <v>997</v>
      </c>
      <c r="AW367" s="138"/>
      <c r="AX367" s="135"/>
      <c r="AY367" s="135"/>
      <c r="AZ367" s="135"/>
      <c r="BA367" s="135"/>
      <c r="BB367" s="135"/>
      <c r="BC367" s="135"/>
      <c r="BD367" s="135">
        <v>3</v>
      </c>
      <c r="BE367" s="147"/>
      <c r="BF367" s="135"/>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row>
    <row r="368" spans="1:78" ht="39.75" customHeight="1">
      <c r="A368" s="126"/>
      <c r="B368" s="128" t="s">
        <v>2321</v>
      </c>
      <c r="C368" s="128"/>
      <c r="D368" s="128"/>
      <c r="E368" s="129"/>
      <c r="F368" s="129"/>
      <c r="G368" s="129"/>
      <c r="H368" s="182" t="s">
        <v>1104</v>
      </c>
      <c r="I368" s="129" t="s">
        <v>791</v>
      </c>
      <c r="J368" s="183"/>
      <c r="K368" s="129"/>
      <c r="L368" s="94"/>
      <c r="M368" s="94"/>
      <c r="N368" s="94"/>
      <c r="O368" s="94"/>
      <c r="P368" s="94"/>
      <c r="Q368" s="94"/>
      <c r="R368" s="94"/>
      <c r="S368" s="94"/>
      <c r="T368" s="98">
        <f t="shared" si="38"/>
        <v>0</v>
      </c>
      <c r="U368" s="129" t="str">
        <f t="shared" si="48"/>
        <v/>
      </c>
      <c r="V368" s="98"/>
      <c r="W368" s="129" t="str">
        <f t="shared" si="49"/>
        <v/>
      </c>
      <c r="X368" s="129"/>
      <c r="Y368" s="132"/>
      <c r="Z368" s="133" t="str">
        <f t="shared" si="50"/>
        <v/>
      </c>
      <c r="AA368" s="133" t="str">
        <f>IFERROR(VLOOKUP($Z368,'Lookup 2024'!$A$2:$R$9,2,FALSE),"")</f>
        <v/>
      </c>
      <c r="AB368" s="133"/>
      <c r="AC368" s="134"/>
      <c r="AD368" s="133" t="str">
        <f>IFERROR(VLOOKUP($Z368,'Lookup 2024'!$A$2:$R$9,7,FALSE),"")</f>
        <v/>
      </c>
      <c r="AE368" s="133"/>
      <c r="AF368" s="133" t="str">
        <f>IFERROR(VLOOKUP($Z368,'Lookup 2024'!$A$2:$R$9,8,FALSE),"")</f>
        <v/>
      </c>
      <c r="AG368" s="133" t="str">
        <f>IFERROR(VLOOKUP($Z368,'Lookup 2024'!$A$2:$R$9,9,FALSE),"")</f>
        <v/>
      </c>
      <c r="AH368" s="133"/>
      <c r="AI368" s="133" t="str">
        <f>IFERROR(VLOOKUP($Z368,'Lookup 2024'!$A$2:$R$9,10,FALSE),"")</f>
        <v/>
      </c>
      <c r="AJ368" s="133" t="str">
        <f>IFERROR(VLOOKUP($Z368,Lookup!$A$1:$P$20,11,FALSE),"")</f>
        <v/>
      </c>
      <c r="AK368" s="133"/>
      <c r="AL368" s="133" t="str">
        <f>IFERROR(VLOOKUP($Z368,Lookup!$A$1:$P$20,13,FALSE),"")</f>
        <v/>
      </c>
      <c r="AM368" s="133" t="str">
        <f>IFERROR(VLOOKUP($Z368,Lookup!$A$1:$P$20,14,FALSE),"")</f>
        <v/>
      </c>
      <c r="AN368" s="133" t="str">
        <f>IFERROR(VLOOKUP($Z368,Lookup!$A$1:$P$20,15,FALSE),"")</f>
        <v/>
      </c>
      <c r="AO368" s="133" t="str">
        <f>IFERROR(VLOOKUP($Z368,Lookup!$A$1:$P$20,16,FALSE),"")</f>
        <v/>
      </c>
      <c r="AP368" s="133" t="str">
        <f>IFERROR(VLOOKUP($Z368,'Lookup 2024'!$A$2:$R$9,17,FALSE),"")</f>
        <v/>
      </c>
      <c r="AQ368" s="129"/>
      <c r="AR368" s="129"/>
      <c r="AS368" s="135"/>
      <c r="AT368" s="135"/>
      <c r="AU368" s="135"/>
      <c r="AV368" s="137"/>
      <c r="AW368" s="138"/>
      <c r="AX368" s="135"/>
      <c r="AY368" s="135"/>
      <c r="AZ368" s="135"/>
      <c r="BA368" s="135"/>
      <c r="BB368" s="135"/>
      <c r="BC368" s="135"/>
      <c r="BD368" s="135"/>
      <c r="BE368" s="135"/>
      <c r="BF368" s="135"/>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row>
    <row r="369" spans="1:78" ht="39.75" customHeight="1">
      <c r="A369" s="126"/>
      <c r="B369" s="128"/>
      <c r="C369" s="128"/>
      <c r="D369" s="128"/>
      <c r="E369" s="129"/>
      <c r="F369" s="129"/>
      <c r="G369" s="129"/>
      <c r="H369" s="130"/>
      <c r="I369" s="130"/>
      <c r="J369" s="130"/>
      <c r="K369" s="130"/>
      <c r="L369" s="94"/>
      <c r="M369" s="94"/>
      <c r="N369" s="94"/>
      <c r="O369" s="94"/>
      <c r="P369" s="94"/>
      <c r="Q369" s="94"/>
      <c r="R369" s="94"/>
      <c r="S369" s="94"/>
      <c r="T369" s="98">
        <f t="shared" si="38"/>
        <v>0</v>
      </c>
      <c r="U369" s="129" t="str">
        <f t="shared" si="48"/>
        <v/>
      </c>
      <c r="V369" s="98"/>
      <c r="W369" s="129" t="str">
        <f t="shared" si="49"/>
        <v/>
      </c>
      <c r="X369" s="129"/>
      <c r="Y369" s="132"/>
      <c r="Z369" s="133" t="str">
        <f t="shared" si="50"/>
        <v/>
      </c>
      <c r="AA369" s="133" t="str">
        <f>IFERROR(VLOOKUP($Z369,'Lookup 2024'!$A$2:$R$9,2,FALSE),"")</f>
        <v/>
      </c>
      <c r="AB369" s="133"/>
      <c r="AC369" s="133"/>
      <c r="AD369" s="133" t="str">
        <f>IFERROR(VLOOKUP($Z369,'Lookup 2024'!$A$2:$R$9,7,FALSE),"")</f>
        <v/>
      </c>
      <c r="AE369" s="133"/>
      <c r="AF369" s="133" t="str">
        <f>IFERROR(VLOOKUP($Z369,'Lookup 2024'!$A$2:$R$9,8,FALSE),"")</f>
        <v/>
      </c>
      <c r="AG369" s="133" t="str">
        <f>IFERROR(VLOOKUP($Z369,'Lookup 2024'!$A$2:$R$9,9,FALSE),"")</f>
        <v/>
      </c>
      <c r="AH369" s="133"/>
      <c r="AI369" s="133" t="str">
        <f>IFERROR(VLOOKUP($Z369,'Lookup 2024'!$A$2:$R$9,10,FALSE),"")</f>
        <v/>
      </c>
      <c r="AJ369" s="133" t="str">
        <f>IFERROR(VLOOKUP($Z369,Lookup!$A$1:$P$20,11,FALSE),"")</f>
        <v/>
      </c>
      <c r="AK369" s="133"/>
      <c r="AL369" s="133" t="str">
        <f>IFERROR(VLOOKUP($Z369,Lookup!$A$1:$P$20,13,FALSE),"")</f>
        <v/>
      </c>
      <c r="AM369" s="133" t="str">
        <f>IFERROR(VLOOKUP($Z369,Lookup!$A$1:$P$20,14,FALSE),"")</f>
        <v/>
      </c>
      <c r="AN369" s="133" t="str">
        <f>IFERROR(VLOOKUP($Z369,Lookup!$A$1:$P$20,15,FALSE),"")</f>
        <v/>
      </c>
      <c r="AO369" s="133" t="str">
        <f>IFERROR(VLOOKUP($Z369,Lookup!$A$1:$P$20,16,FALSE),"")</f>
        <v/>
      </c>
      <c r="AP369" s="133" t="str">
        <f>IFERROR(VLOOKUP($Z369,'Lookup 2024'!$A$2:$R$9,17,FALSE),"")</f>
        <v/>
      </c>
      <c r="AQ369" s="129"/>
      <c r="AR369" s="129"/>
      <c r="AS369" s="135"/>
      <c r="AT369" s="135"/>
      <c r="AU369" s="135"/>
      <c r="AV369" s="137"/>
      <c r="AW369" s="138"/>
      <c r="AX369" s="135"/>
      <c r="AY369" s="135"/>
      <c r="AZ369" s="135"/>
      <c r="BA369" s="135"/>
      <c r="BB369" s="135"/>
      <c r="BC369" s="135"/>
      <c r="BD369" s="135"/>
      <c r="BE369" s="135"/>
      <c r="BF369" s="135"/>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row>
    <row r="370" spans="1:78" ht="39.75" customHeight="1">
      <c r="A370" s="126"/>
      <c r="B370" s="128"/>
      <c r="C370" s="128"/>
      <c r="D370" s="128"/>
      <c r="E370" s="129"/>
      <c r="F370" s="129"/>
      <c r="G370" s="129"/>
      <c r="H370" s="148"/>
      <c r="I370" s="148"/>
      <c r="J370" s="148"/>
      <c r="K370" s="148"/>
      <c r="L370" s="94"/>
      <c r="M370" s="94"/>
      <c r="N370" s="94"/>
      <c r="O370" s="94"/>
      <c r="P370" s="94"/>
      <c r="Q370" s="94"/>
      <c r="R370" s="94"/>
      <c r="S370" s="94"/>
      <c r="T370" s="98">
        <f t="shared" si="38"/>
        <v>0</v>
      </c>
      <c r="U370" s="129" t="str">
        <f t="shared" si="48"/>
        <v/>
      </c>
      <c r="V370" s="98"/>
      <c r="W370" s="129" t="str">
        <f t="shared" si="49"/>
        <v/>
      </c>
      <c r="X370" s="129"/>
      <c r="Y370" s="184"/>
      <c r="Z370" s="133" t="str">
        <f t="shared" si="50"/>
        <v/>
      </c>
      <c r="AA370" s="133" t="str">
        <f>IFERROR(VLOOKUP($Z370,'Lookup 2024'!$A$2:$R$9,2,FALSE),"")</f>
        <v/>
      </c>
      <c r="AB370" s="133"/>
      <c r="AC370" s="133"/>
      <c r="AD370" s="133" t="str">
        <f>IFERROR(VLOOKUP($Z370,'Lookup 2024'!$A$2:$R$9,7,FALSE),"")</f>
        <v/>
      </c>
      <c r="AE370" s="133"/>
      <c r="AF370" s="133" t="str">
        <f>IFERROR(VLOOKUP($Z370,'Lookup 2024'!$A$2:$R$9,8,FALSE),"")</f>
        <v/>
      </c>
      <c r="AG370" s="133" t="str">
        <f>IFERROR(VLOOKUP($Z370,'Lookup 2024'!$A$2:$R$9,9,FALSE),"")</f>
        <v/>
      </c>
      <c r="AH370" s="133"/>
      <c r="AI370" s="133" t="str">
        <f>IFERROR(VLOOKUP($Z370,'Lookup 2024'!$A$2:$R$9,10,FALSE),"")</f>
        <v/>
      </c>
      <c r="AJ370" s="133" t="str">
        <f>IFERROR(VLOOKUP($Z370,Lookup!$A$1:$P$20,11,FALSE),"")</f>
        <v/>
      </c>
      <c r="AK370" s="133"/>
      <c r="AL370" s="133" t="str">
        <f>IFERROR(VLOOKUP($Z370,Lookup!$A$1:$P$20,13,FALSE),"")</f>
        <v/>
      </c>
      <c r="AM370" s="133" t="str">
        <f>IFERROR(VLOOKUP($Z370,Lookup!$A$1:$P$20,14,FALSE),"")</f>
        <v/>
      </c>
      <c r="AN370" s="133" t="str">
        <f>IFERROR(VLOOKUP($Z370,Lookup!$A$1:$P$20,15,FALSE),"")</f>
        <v/>
      </c>
      <c r="AO370" s="133" t="str">
        <f>IFERROR(VLOOKUP($Z370,Lookup!$A$1:$P$20,16,FALSE),"")</f>
        <v/>
      </c>
      <c r="AP370" s="133" t="str">
        <f>IFERROR(VLOOKUP($Z370,'Lookup 2024'!$A$2:$R$9,17,FALSE),"")</f>
        <v/>
      </c>
      <c r="AQ370" s="129"/>
      <c r="AR370" s="129"/>
      <c r="AS370" s="135"/>
      <c r="AT370" s="135"/>
      <c r="AU370" s="135"/>
      <c r="AV370" s="137"/>
      <c r="AW370" s="138"/>
      <c r="AX370" s="135"/>
      <c r="AY370" s="135"/>
      <c r="AZ370" s="135"/>
      <c r="BA370" s="135"/>
      <c r="BB370" s="135"/>
      <c r="BC370" s="135"/>
      <c r="BD370" s="135"/>
      <c r="BE370" s="135"/>
      <c r="BF370" s="135"/>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row>
    <row r="371" spans="1:78" ht="39.75" customHeight="1">
      <c r="A371" s="126"/>
      <c r="B371" s="128"/>
      <c r="C371" s="128"/>
      <c r="D371" s="128"/>
      <c r="E371" s="129"/>
      <c r="F371" s="129"/>
      <c r="G371" s="129"/>
      <c r="H371" s="130"/>
      <c r="I371" s="130"/>
      <c r="J371" s="130"/>
      <c r="K371" s="130"/>
      <c r="L371" s="94"/>
      <c r="M371" s="94"/>
      <c r="N371" s="94"/>
      <c r="O371" s="94"/>
      <c r="P371" s="94"/>
      <c r="Q371" s="94"/>
      <c r="R371" s="94"/>
      <c r="S371" s="94"/>
      <c r="T371" s="98">
        <f t="shared" si="38"/>
        <v>0</v>
      </c>
      <c r="U371" s="129" t="str">
        <f t="shared" si="48"/>
        <v/>
      </c>
      <c r="V371" s="98"/>
      <c r="W371" s="129" t="str">
        <f t="shared" si="49"/>
        <v/>
      </c>
      <c r="X371" s="129"/>
      <c r="Y371" s="132"/>
      <c r="Z371" s="133" t="str">
        <f t="shared" si="50"/>
        <v/>
      </c>
      <c r="AA371" s="133" t="str">
        <f>IFERROR(VLOOKUP($Z371,'Lookup 2024'!$A$2:$R$9,2,FALSE),"")</f>
        <v/>
      </c>
      <c r="AB371" s="133"/>
      <c r="AC371" s="133"/>
      <c r="AD371" s="133" t="str">
        <f>IFERROR(VLOOKUP($Z371,'Lookup 2024'!$A$2:$R$9,7,FALSE),"")</f>
        <v/>
      </c>
      <c r="AE371" s="133"/>
      <c r="AF371" s="133" t="str">
        <f>IFERROR(VLOOKUP($Z371,'Lookup 2024'!$A$2:$R$9,8,FALSE),"")</f>
        <v/>
      </c>
      <c r="AG371" s="133" t="str">
        <f>IFERROR(VLOOKUP($Z371,'Lookup 2024'!$A$2:$R$9,9,FALSE),"")</f>
        <v/>
      </c>
      <c r="AH371" s="133"/>
      <c r="AI371" s="133" t="str">
        <f>IFERROR(VLOOKUP($Z371,'Lookup 2024'!$A$2:$R$9,10,FALSE),"")</f>
        <v/>
      </c>
      <c r="AJ371" s="133" t="str">
        <f>IFERROR(VLOOKUP($Z371,Lookup!$A$1:$P$20,11,FALSE),"")</f>
        <v/>
      </c>
      <c r="AK371" s="133"/>
      <c r="AL371" s="133" t="str">
        <f>IFERROR(VLOOKUP($Z371,Lookup!$A$1:$P$20,13,FALSE),"")</f>
        <v/>
      </c>
      <c r="AM371" s="133" t="str">
        <f>IFERROR(VLOOKUP($Z371,Lookup!$A$1:$P$20,14,FALSE),"")</f>
        <v/>
      </c>
      <c r="AN371" s="133" t="str">
        <f>IFERROR(VLOOKUP($Z371,Lookup!$A$1:$P$20,15,FALSE),"")</f>
        <v/>
      </c>
      <c r="AO371" s="133" t="str">
        <f>IFERROR(VLOOKUP($Z371,Lookup!$A$1:$P$20,16,FALSE),"")</f>
        <v/>
      </c>
      <c r="AP371" s="133" t="str">
        <f>IFERROR(VLOOKUP($Z371,'Lookup 2024'!$A$2:$R$9,17,FALSE),"")</f>
        <v/>
      </c>
      <c r="AQ371" s="129"/>
      <c r="AR371" s="129"/>
      <c r="AS371" s="135"/>
      <c r="AT371" s="135"/>
      <c r="AU371" s="135"/>
      <c r="AV371" s="137"/>
      <c r="AW371" s="138"/>
      <c r="AX371" s="135"/>
      <c r="AY371" s="135"/>
      <c r="AZ371" s="135"/>
      <c r="BA371" s="135"/>
      <c r="BB371" s="135"/>
      <c r="BC371" s="135"/>
      <c r="BD371" s="135"/>
      <c r="BE371" s="135"/>
      <c r="BF371" s="135"/>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row>
    <row r="372" spans="1:78" ht="39.75" customHeight="1">
      <c r="A372" s="126"/>
      <c r="B372" s="128"/>
      <c r="C372" s="128"/>
      <c r="D372" s="128"/>
      <c r="E372" s="129"/>
      <c r="F372" s="129"/>
      <c r="G372" s="129"/>
      <c r="H372" s="129"/>
      <c r="I372" s="129"/>
      <c r="J372" s="129"/>
      <c r="K372" s="129"/>
      <c r="L372" s="94"/>
      <c r="M372" s="94"/>
      <c r="N372" s="94"/>
      <c r="O372" s="94"/>
      <c r="P372" s="94"/>
      <c r="Q372" s="94"/>
      <c r="R372" s="94"/>
      <c r="S372" s="94"/>
      <c r="T372" s="98">
        <f t="shared" si="38"/>
        <v>0</v>
      </c>
      <c r="U372" s="129" t="str">
        <f t="shared" si="48"/>
        <v/>
      </c>
      <c r="V372" s="98"/>
      <c r="W372" s="129" t="str">
        <f t="shared" si="49"/>
        <v/>
      </c>
      <c r="X372" s="129"/>
      <c r="Y372" s="132"/>
      <c r="Z372" s="133" t="str">
        <f t="shared" si="50"/>
        <v/>
      </c>
      <c r="AA372" s="133" t="str">
        <f>IFERROR(VLOOKUP($Z372,'Lookup 2024'!$A$2:$R$9,2,FALSE),"")</f>
        <v/>
      </c>
      <c r="AB372" s="133"/>
      <c r="AC372" s="133"/>
      <c r="AD372" s="133" t="str">
        <f>IFERROR(VLOOKUP($Z372,'Lookup 2024'!$A$2:$R$9,7,FALSE),"")</f>
        <v/>
      </c>
      <c r="AE372" s="133"/>
      <c r="AF372" s="133" t="str">
        <f>IFERROR(VLOOKUP($Z372,'Lookup 2024'!$A$2:$R$9,8,FALSE),"")</f>
        <v/>
      </c>
      <c r="AG372" s="133" t="str">
        <f>IFERROR(VLOOKUP($Z372,'Lookup 2024'!$A$2:$R$9,9,FALSE),"")</f>
        <v/>
      </c>
      <c r="AH372" s="133"/>
      <c r="AI372" s="133" t="str">
        <f>IFERROR(VLOOKUP($Z372,'Lookup 2024'!$A$2:$R$9,10,FALSE),"")</f>
        <v/>
      </c>
      <c r="AJ372" s="133" t="str">
        <f>IFERROR(VLOOKUP($Z372,Lookup!$A$1:$P$20,11,FALSE),"")</f>
        <v/>
      </c>
      <c r="AK372" s="133"/>
      <c r="AL372" s="133" t="str">
        <f>IFERROR(VLOOKUP($Z372,Lookup!$A$1:$P$20,13,FALSE),"")</f>
        <v/>
      </c>
      <c r="AM372" s="133" t="str">
        <f>IFERROR(VLOOKUP($Z372,Lookup!$A$1:$P$20,14,FALSE),"")</f>
        <v/>
      </c>
      <c r="AN372" s="133" t="str">
        <f>IFERROR(VLOOKUP($Z372,Lookup!$A$1:$P$20,15,FALSE),"")</f>
        <v/>
      </c>
      <c r="AO372" s="133" t="str">
        <f>IFERROR(VLOOKUP($Z372,Lookup!$A$1:$P$20,16,FALSE),"")</f>
        <v/>
      </c>
      <c r="AP372" s="133" t="str">
        <f>IFERROR(VLOOKUP($Z372,'Lookup 2024'!$A$2:$R$9,17,FALSE),"")</f>
        <v/>
      </c>
      <c r="AQ372" s="129"/>
      <c r="AR372" s="129"/>
      <c r="AS372" s="135"/>
      <c r="AT372" s="135"/>
      <c r="AU372" s="135"/>
      <c r="AV372" s="137"/>
      <c r="AW372" s="138"/>
      <c r="AX372" s="135"/>
      <c r="AY372" s="135"/>
      <c r="AZ372" s="135"/>
      <c r="BA372" s="135"/>
      <c r="BB372" s="135"/>
      <c r="BC372" s="135"/>
      <c r="BD372" s="135"/>
      <c r="BE372" s="135"/>
      <c r="BF372" s="135"/>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row>
    <row r="373" spans="1:78" ht="39.75" customHeight="1">
      <c r="A373" s="126"/>
      <c r="B373" s="128"/>
      <c r="C373" s="128"/>
      <c r="D373" s="128"/>
      <c r="E373" s="129"/>
      <c r="F373" s="129"/>
      <c r="G373" s="129"/>
      <c r="H373" s="129"/>
      <c r="I373" s="129"/>
      <c r="J373" s="129"/>
      <c r="K373" s="129"/>
      <c r="L373" s="94"/>
      <c r="M373" s="94"/>
      <c r="N373" s="94"/>
      <c r="O373" s="94"/>
      <c r="P373" s="94"/>
      <c r="Q373" s="94"/>
      <c r="R373" s="94"/>
      <c r="S373" s="94"/>
      <c r="T373" s="98">
        <f t="shared" si="38"/>
        <v>0</v>
      </c>
      <c r="U373" s="129" t="str">
        <f t="shared" si="48"/>
        <v/>
      </c>
      <c r="V373" s="98"/>
      <c r="W373" s="129" t="str">
        <f t="shared" si="49"/>
        <v/>
      </c>
      <c r="X373" s="129"/>
      <c r="Y373" s="132"/>
      <c r="Z373" s="133" t="str">
        <f t="shared" si="50"/>
        <v/>
      </c>
      <c r="AA373" s="133" t="str">
        <f>IFERROR(VLOOKUP($Z373,'Lookup 2024'!$A$2:$R$9,2,FALSE),"")</f>
        <v/>
      </c>
      <c r="AB373" s="133"/>
      <c r="AC373" s="133"/>
      <c r="AD373" s="133" t="str">
        <f>IFERROR(VLOOKUP($Z373,'Lookup 2024'!$A$2:$R$9,7,FALSE),"")</f>
        <v/>
      </c>
      <c r="AE373" s="133"/>
      <c r="AF373" s="133" t="str">
        <f>IFERROR(VLOOKUP($Z373,'Lookup 2024'!$A$2:$R$9,8,FALSE),"")</f>
        <v/>
      </c>
      <c r="AG373" s="133" t="str">
        <f>IFERROR(VLOOKUP($Z373,'Lookup 2024'!$A$2:$R$9,9,FALSE),"")</f>
        <v/>
      </c>
      <c r="AH373" s="133"/>
      <c r="AI373" s="133" t="str">
        <f>IFERROR(VLOOKUP($Z373,'Lookup 2024'!$A$2:$R$9,10,FALSE),"")</f>
        <v/>
      </c>
      <c r="AJ373" s="133" t="str">
        <f>IFERROR(VLOOKUP($Z373,Lookup!$A$1:$P$20,11,FALSE),"")</f>
        <v/>
      </c>
      <c r="AK373" s="133"/>
      <c r="AL373" s="133" t="str">
        <f>IFERROR(VLOOKUP($Z373,Lookup!$A$1:$P$20,13,FALSE),"")</f>
        <v/>
      </c>
      <c r="AM373" s="133" t="str">
        <f>IFERROR(VLOOKUP($Z373,Lookup!$A$1:$P$20,14,FALSE),"")</f>
        <v/>
      </c>
      <c r="AN373" s="133" t="str">
        <f>IFERROR(VLOOKUP($Z373,Lookup!$A$1:$P$20,15,FALSE),"")</f>
        <v/>
      </c>
      <c r="AO373" s="133" t="str">
        <f>IFERROR(VLOOKUP($Z373,Lookup!$A$1:$P$20,16,FALSE),"")</f>
        <v/>
      </c>
      <c r="AP373" s="133" t="str">
        <f>IFERROR(VLOOKUP($Z373,'Lookup 2024'!$A$2:$R$9,17,FALSE),"")</f>
        <v/>
      </c>
      <c r="AQ373" s="129"/>
      <c r="AR373" s="129"/>
      <c r="AS373" s="135"/>
      <c r="AT373" s="135"/>
      <c r="AU373" s="135"/>
      <c r="AV373" s="137"/>
      <c r="AW373" s="138"/>
      <c r="AX373" s="135"/>
      <c r="AY373" s="135"/>
      <c r="AZ373" s="135"/>
      <c r="BA373" s="135"/>
      <c r="BB373" s="135"/>
      <c r="BC373" s="135"/>
      <c r="BD373" s="135"/>
      <c r="BE373" s="135"/>
      <c r="BF373" s="135"/>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row>
    <row r="374" spans="1:78" ht="39.75" customHeight="1">
      <c r="A374" s="126"/>
      <c r="B374" s="128"/>
      <c r="C374" s="128"/>
      <c r="D374" s="128"/>
      <c r="E374" s="129"/>
      <c r="F374" s="129"/>
      <c r="G374" s="129"/>
      <c r="H374" s="172"/>
      <c r="I374" s="172"/>
      <c r="J374" s="172"/>
      <c r="K374" s="172"/>
      <c r="L374" s="94"/>
      <c r="M374" s="94"/>
      <c r="N374" s="94"/>
      <c r="O374" s="94"/>
      <c r="P374" s="94"/>
      <c r="Q374" s="94"/>
      <c r="R374" s="94"/>
      <c r="S374" s="94"/>
      <c r="T374" s="98">
        <f t="shared" si="38"/>
        <v>0</v>
      </c>
      <c r="U374" s="129" t="str">
        <f t="shared" si="48"/>
        <v/>
      </c>
      <c r="V374" s="98"/>
      <c r="W374" s="129" t="str">
        <f t="shared" si="49"/>
        <v/>
      </c>
      <c r="X374" s="129"/>
      <c r="Y374" s="132"/>
      <c r="Z374" s="133" t="str">
        <f t="shared" si="50"/>
        <v/>
      </c>
      <c r="AA374" s="133" t="str">
        <f>IFERROR(VLOOKUP($Z374,'Lookup 2024'!$A$2:$R$9,2,FALSE),"")</f>
        <v/>
      </c>
      <c r="AB374" s="133"/>
      <c r="AC374" s="133"/>
      <c r="AD374" s="133" t="str">
        <f>IFERROR(VLOOKUP($Z374,'Lookup 2024'!$A$2:$R$9,7,FALSE),"")</f>
        <v/>
      </c>
      <c r="AE374" s="133"/>
      <c r="AF374" s="133" t="str">
        <f>IFERROR(VLOOKUP($Z374,'Lookup 2024'!$A$2:$R$9,8,FALSE),"")</f>
        <v/>
      </c>
      <c r="AG374" s="133" t="str">
        <f>IFERROR(VLOOKUP($Z374,'Lookup 2024'!$A$2:$R$9,9,FALSE),"")</f>
        <v/>
      </c>
      <c r="AH374" s="133"/>
      <c r="AI374" s="133" t="str">
        <f>IFERROR(VLOOKUP($Z374,'Lookup 2024'!$A$2:$R$9,10,FALSE),"")</f>
        <v/>
      </c>
      <c r="AJ374" s="133" t="str">
        <f>IFERROR(VLOOKUP($Z374,Lookup!$A$1:$P$20,11,FALSE),"")</f>
        <v/>
      </c>
      <c r="AK374" s="133"/>
      <c r="AL374" s="133" t="str">
        <f>IFERROR(VLOOKUP($Z374,Lookup!$A$1:$P$20,13,FALSE),"")</f>
        <v/>
      </c>
      <c r="AM374" s="133" t="str">
        <f>IFERROR(VLOOKUP($Z374,Lookup!$A$1:$P$20,14,FALSE),"")</f>
        <v/>
      </c>
      <c r="AN374" s="133" t="str">
        <f>IFERROR(VLOOKUP($Z374,Lookup!$A$1:$P$20,15,FALSE),"")</f>
        <v/>
      </c>
      <c r="AO374" s="133" t="str">
        <f>IFERROR(VLOOKUP($Z374,Lookup!$A$1:$P$20,16,FALSE),"")</f>
        <v/>
      </c>
      <c r="AP374" s="133" t="str">
        <f>IFERROR(VLOOKUP($Z374,'Lookup 2024'!$A$2:$R$9,17,FALSE),"")</f>
        <v/>
      </c>
      <c r="AQ374" s="129"/>
      <c r="AR374" s="129"/>
      <c r="AS374" s="135"/>
      <c r="AT374" s="135"/>
      <c r="AU374" s="135"/>
      <c r="AV374" s="137"/>
      <c r="AW374" s="138"/>
      <c r="AX374" s="135"/>
      <c r="AY374" s="135"/>
      <c r="AZ374" s="135"/>
      <c r="BA374" s="135"/>
      <c r="BB374" s="135"/>
      <c r="BC374" s="135"/>
      <c r="BD374" s="135"/>
      <c r="BE374" s="135"/>
      <c r="BF374" s="135"/>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row>
    <row r="375" spans="1:78" ht="39.75" customHeight="1">
      <c r="A375" s="126"/>
      <c r="B375" s="128"/>
      <c r="C375" s="128"/>
      <c r="D375" s="128"/>
      <c r="E375" s="129"/>
      <c r="F375" s="129"/>
      <c r="G375" s="129"/>
      <c r="H375" s="129"/>
      <c r="I375" s="129"/>
      <c r="J375" s="129"/>
      <c r="K375" s="129"/>
      <c r="L375" s="94"/>
      <c r="M375" s="94"/>
      <c r="N375" s="94"/>
      <c r="O375" s="94"/>
      <c r="P375" s="94"/>
      <c r="Q375" s="94"/>
      <c r="R375" s="94"/>
      <c r="S375" s="94"/>
      <c r="T375" s="98">
        <f t="shared" si="38"/>
        <v>0</v>
      </c>
      <c r="U375" s="129" t="str">
        <f t="shared" si="48"/>
        <v/>
      </c>
      <c r="V375" s="98"/>
      <c r="W375" s="129" t="str">
        <f t="shared" si="49"/>
        <v/>
      </c>
      <c r="X375" s="129"/>
      <c r="Y375" s="132"/>
      <c r="Z375" s="133" t="str">
        <f t="shared" si="50"/>
        <v/>
      </c>
      <c r="AA375" s="133" t="str">
        <f>IFERROR(VLOOKUP($Z375,'Lookup 2024'!$A$2:$R$9,2,FALSE),"")</f>
        <v/>
      </c>
      <c r="AB375" s="133"/>
      <c r="AC375" s="133"/>
      <c r="AD375" s="133" t="str">
        <f>IFERROR(VLOOKUP($Z375,'Lookup 2024'!$A$2:$R$9,7,FALSE),"")</f>
        <v/>
      </c>
      <c r="AE375" s="133"/>
      <c r="AF375" s="133" t="str">
        <f>IFERROR(VLOOKUP($Z375,'Lookup 2024'!$A$2:$R$9,8,FALSE),"")</f>
        <v/>
      </c>
      <c r="AG375" s="133" t="str">
        <f>IFERROR(VLOOKUP($Z375,'Lookup 2024'!$A$2:$R$9,9,FALSE),"")</f>
        <v/>
      </c>
      <c r="AH375" s="133"/>
      <c r="AI375" s="133" t="str">
        <f>IFERROR(VLOOKUP($Z375,'Lookup 2024'!$A$2:$R$9,10,FALSE),"")</f>
        <v/>
      </c>
      <c r="AJ375" s="133" t="str">
        <f>IFERROR(VLOOKUP($Z375,Lookup!$A$1:$P$20,11,FALSE),"")</f>
        <v/>
      </c>
      <c r="AK375" s="133"/>
      <c r="AL375" s="133" t="str">
        <f>IFERROR(VLOOKUP($Z375,Lookup!$A$1:$P$20,13,FALSE),"")</f>
        <v/>
      </c>
      <c r="AM375" s="133" t="str">
        <f>IFERROR(VLOOKUP($Z375,Lookup!$A$1:$P$20,14,FALSE),"")</f>
        <v/>
      </c>
      <c r="AN375" s="133" t="str">
        <f>IFERROR(VLOOKUP($Z375,Lookup!$A$1:$P$20,15,FALSE),"")</f>
        <v/>
      </c>
      <c r="AO375" s="133" t="str">
        <f>IFERROR(VLOOKUP($Z375,Lookup!$A$1:$P$20,16,FALSE),"")</f>
        <v/>
      </c>
      <c r="AP375" s="133" t="str">
        <f>IFERROR(VLOOKUP($Z375,'Lookup 2024'!$A$2:$R$9,17,FALSE),"")</f>
        <v/>
      </c>
      <c r="AQ375" s="129"/>
      <c r="AR375" s="129"/>
      <c r="AS375" s="135"/>
      <c r="AT375" s="135"/>
      <c r="AU375" s="135"/>
      <c r="AV375" s="137"/>
      <c r="AW375" s="138"/>
      <c r="AX375" s="135"/>
      <c r="AY375" s="135"/>
      <c r="AZ375" s="135"/>
      <c r="BA375" s="135"/>
      <c r="BB375" s="135"/>
      <c r="BC375" s="135"/>
      <c r="BD375" s="135"/>
      <c r="BE375" s="135"/>
      <c r="BF375" s="135"/>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row>
    <row r="376" spans="1:78" ht="39.75" customHeight="1">
      <c r="A376" s="126"/>
      <c r="B376" s="128"/>
      <c r="C376" s="128"/>
      <c r="D376" s="128"/>
      <c r="E376" s="129"/>
      <c r="F376" s="129"/>
      <c r="G376" s="129"/>
      <c r="H376" s="130"/>
      <c r="I376" s="130"/>
      <c r="J376" s="130"/>
      <c r="K376" s="130"/>
      <c r="L376" s="94"/>
      <c r="M376" s="94"/>
      <c r="N376" s="94"/>
      <c r="O376" s="94"/>
      <c r="P376" s="94"/>
      <c r="Q376" s="94"/>
      <c r="R376" s="94"/>
      <c r="S376" s="94"/>
      <c r="T376" s="98">
        <f t="shared" si="38"/>
        <v>0</v>
      </c>
      <c r="U376" s="129" t="str">
        <f t="shared" si="48"/>
        <v/>
      </c>
      <c r="V376" s="98"/>
      <c r="W376" s="129" t="str">
        <f t="shared" si="49"/>
        <v/>
      </c>
      <c r="X376" s="129"/>
      <c r="Y376" s="128"/>
      <c r="Z376" s="133" t="str">
        <f t="shared" si="50"/>
        <v/>
      </c>
      <c r="AA376" s="133" t="str">
        <f>IFERROR(VLOOKUP($Z376,'Lookup 2024'!$A$2:$R$9,2,FALSE),"")</f>
        <v/>
      </c>
      <c r="AB376" s="133"/>
      <c r="AC376" s="133"/>
      <c r="AD376" s="133" t="str">
        <f>IFERROR(VLOOKUP($Z376,'Lookup 2024'!$A$2:$R$9,7,FALSE),"")</f>
        <v/>
      </c>
      <c r="AE376" s="133"/>
      <c r="AF376" s="133" t="str">
        <f>IFERROR(VLOOKUP($Z376,'Lookup 2024'!$A$2:$R$9,8,FALSE),"")</f>
        <v/>
      </c>
      <c r="AG376" s="133" t="str">
        <f>IFERROR(VLOOKUP($Z376,'Lookup 2024'!$A$2:$R$9,9,FALSE),"")</f>
        <v/>
      </c>
      <c r="AH376" s="133"/>
      <c r="AI376" s="133" t="str">
        <f>IFERROR(VLOOKUP($Z376,'Lookup 2024'!$A$2:$R$9,10,FALSE),"")</f>
        <v/>
      </c>
      <c r="AJ376" s="133" t="str">
        <f>IFERROR(VLOOKUP($Z376,Lookup!$A$1:$P$20,11,FALSE),"")</f>
        <v/>
      </c>
      <c r="AK376" s="133"/>
      <c r="AL376" s="133" t="str">
        <f>IFERROR(VLOOKUP($Z376,Lookup!$A$1:$P$20,13,FALSE),"")</f>
        <v/>
      </c>
      <c r="AM376" s="133" t="str">
        <f>IFERROR(VLOOKUP($Z376,Lookup!$A$1:$P$20,14,FALSE),"")</f>
        <v/>
      </c>
      <c r="AN376" s="133" t="str">
        <f>IFERROR(VLOOKUP($Z376,Lookup!$A$1:$P$20,15,FALSE),"")</f>
        <v/>
      </c>
      <c r="AO376" s="133" t="str">
        <f>IFERROR(VLOOKUP($Z376,Lookup!$A$1:$P$20,16,FALSE),"")</f>
        <v/>
      </c>
      <c r="AP376" s="133" t="str">
        <f>IFERROR(VLOOKUP($Z376,'Lookup 2024'!$A$2:$R$9,17,FALSE),"")</f>
        <v/>
      </c>
      <c r="AQ376" s="129"/>
      <c r="AR376" s="129"/>
      <c r="AS376" s="135"/>
      <c r="AT376" s="135"/>
      <c r="AU376" s="135"/>
      <c r="AV376" s="137"/>
      <c r="AW376" s="138"/>
      <c r="AX376" s="135"/>
      <c r="AY376" s="135"/>
      <c r="AZ376" s="135"/>
      <c r="BA376" s="135"/>
      <c r="BB376" s="135"/>
      <c r="BC376" s="135"/>
      <c r="BD376" s="135"/>
      <c r="BE376" s="135"/>
      <c r="BF376" s="135"/>
      <c r="BG376" s="143"/>
      <c r="BH376" s="143"/>
      <c r="BI376" s="143"/>
      <c r="BJ376" s="143"/>
      <c r="BK376" s="143"/>
      <c r="BL376" s="143"/>
      <c r="BM376" s="143"/>
      <c r="BN376" s="143"/>
      <c r="BO376" s="143"/>
      <c r="BP376" s="143"/>
      <c r="BQ376" s="143"/>
      <c r="BR376" s="143"/>
      <c r="BS376" s="143"/>
      <c r="BT376" s="143"/>
      <c r="BU376" s="143"/>
      <c r="BV376" s="143"/>
      <c r="BW376" s="143"/>
      <c r="BX376" s="143"/>
      <c r="BY376" s="143"/>
      <c r="BZ376" s="143"/>
    </row>
    <row r="377" spans="1:78" ht="39.75" customHeight="1">
      <c r="A377" s="126"/>
      <c r="B377" s="128"/>
      <c r="C377" s="128"/>
      <c r="D377" s="128"/>
      <c r="E377" s="129"/>
      <c r="F377" s="129"/>
      <c r="G377" s="129"/>
      <c r="H377" s="130"/>
      <c r="I377" s="130"/>
      <c r="J377" s="130"/>
      <c r="K377" s="130"/>
      <c r="L377" s="94"/>
      <c r="M377" s="94"/>
      <c r="N377" s="94"/>
      <c r="O377" s="94"/>
      <c r="P377" s="94"/>
      <c r="Q377" s="94"/>
      <c r="R377" s="94"/>
      <c r="S377" s="94"/>
      <c r="T377" s="98">
        <f t="shared" si="38"/>
        <v>0</v>
      </c>
      <c r="U377" s="129" t="str">
        <f t="shared" si="48"/>
        <v/>
      </c>
      <c r="V377" s="98"/>
      <c r="W377" s="129" t="str">
        <f t="shared" si="49"/>
        <v/>
      </c>
      <c r="X377" s="129"/>
      <c r="Y377" s="132"/>
      <c r="Z377" s="133" t="str">
        <f t="shared" si="50"/>
        <v/>
      </c>
      <c r="AA377" s="133" t="str">
        <f>IFERROR(VLOOKUP($Z377,'Lookup 2024'!$A$2:$R$9,2,FALSE),"")</f>
        <v/>
      </c>
      <c r="AB377" s="133"/>
      <c r="AC377" s="133"/>
      <c r="AD377" s="133" t="str">
        <f>IFERROR(VLOOKUP($Z377,'Lookup 2024'!$A$2:$R$9,7,FALSE),"")</f>
        <v/>
      </c>
      <c r="AE377" s="133"/>
      <c r="AF377" s="133" t="str">
        <f>IFERROR(VLOOKUP($Z377,'Lookup 2024'!$A$2:$R$9,8,FALSE),"")</f>
        <v/>
      </c>
      <c r="AG377" s="133" t="str">
        <f>IFERROR(VLOOKUP($Z377,'Lookup 2024'!$A$2:$R$9,9,FALSE),"")</f>
        <v/>
      </c>
      <c r="AH377" s="133"/>
      <c r="AI377" s="133" t="str">
        <f>IFERROR(VLOOKUP($Z377,'Lookup 2024'!$A$2:$R$9,10,FALSE),"")</f>
        <v/>
      </c>
      <c r="AJ377" s="133" t="str">
        <f>IFERROR(VLOOKUP($Z377,Lookup!$A$1:$P$20,11,FALSE),"")</f>
        <v/>
      </c>
      <c r="AK377" s="133"/>
      <c r="AL377" s="133" t="str">
        <f>IFERROR(VLOOKUP($Z377,Lookup!$A$1:$P$20,13,FALSE),"")</f>
        <v/>
      </c>
      <c r="AM377" s="133" t="str">
        <f>IFERROR(VLOOKUP($Z377,Lookup!$A$1:$P$20,14,FALSE),"")</f>
        <v/>
      </c>
      <c r="AN377" s="133" t="str">
        <f>IFERROR(VLOOKUP($Z377,Lookup!$A$1:$P$20,15,FALSE),"")</f>
        <v/>
      </c>
      <c r="AO377" s="133" t="str">
        <f>IFERROR(VLOOKUP($Z377,Lookup!$A$1:$P$20,16,FALSE),"")</f>
        <v/>
      </c>
      <c r="AP377" s="133" t="str">
        <f>IFERROR(VLOOKUP($Z377,'Lookup 2024'!$A$2:$R$9,17,FALSE),"")</f>
        <v/>
      </c>
      <c r="AQ377" s="129"/>
      <c r="AR377" s="129"/>
      <c r="AS377" s="135"/>
      <c r="AT377" s="135"/>
      <c r="AU377" s="135"/>
      <c r="AV377" s="137"/>
      <c r="AW377" s="138"/>
      <c r="AX377" s="135"/>
      <c r="AY377" s="135"/>
      <c r="AZ377" s="135"/>
      <c r="BA377" s="135"/>
      <c r="BB377" s="135"/>
      <c r="BC377" s="135"/>
      <c r="BD377" s="135"/>
      <c r="BE377" s="135"/>
      <c r="BF377" s="135"/>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row>
    <row r="378" spans="1:78" ht="39.75" customHeight="1">
      <c r="A378" s="126"/>
      <c r="B378" s="128"/>
      <c r="C378" s="128"/>
      <c r="D378" s="128"/>
      <c r="E378" s="129"/>
      <c r="F378" s="129"/>
      <c r="G378" s="129"/>
      <c r="H378" s="130"/>
      <c r="I378" s="130"/>
      <c r="J378" s="130"/>
      <c r="K378" s="130"/>
      <c r="L378" s="94"/>
      <c r="M378" s="94"/>
      <c r="N378" s="94"/>
      <c r="O378" s="94"/>
      <c r="P378" s="94"/>
      <c r="Q378" s="94"/>
      <c r="R378" s="94"/>
      <c r="S378" s="94"/>
      <c r="T378" s="98">
        <f t="shared" si="38"/>
        <v>0</v>
      </c>
      <c r="U378" s="129" t="str">
        <f t="shared" si="48"/>
        <v/>
      </c>
      <c r="V378" s="98"/>
      <c r="W378" s="129" t="str">
        <f t="shared" si="49"/>
        <v/>
      </c>
      <c r="X378" s="129"/>
      <c r="Y378" s="132"/>
      <c r="Z378" s="133" t="str">
        <f t="shared" si="50"/>
        <v/>
      </c>
      <c r="AA378" s="133" t="str">
        <f>IFERROR(VLOOKUP($Z378,'Lookup 2024'!$A$2:$R$9,2,FALSE),"")</f>
        <v/>
      </c>
      <c r="AB378" s="133"/>
      <c r="AC378" s="133"/>
      <c r="AD378" s="133" t="str">
        <f>IFERROR(VLOOKUP($Z378,'Lookup 2024'!$A$2:$R$9,7,FALSE),"")</f>
        <v/>
      </c>
      <c r="AE378" s="133"/>
      <c r="AF378" s="133" t="str">
        <f>IFERROR(VLOOKUP($Z378,'Lookup 2024'!$A$2:$R$9,8,FALSE),"")</f>
        <v/>
      </c>
      <c r="AG378" s="133" t="str">
        <f>IFERROR(VLOOKUP($Z378,'Lookup 2024'!$A$2:$R$9,9,FALSE),"")</f>
        <v/>
      </c>
      <c r="AH378" s="133"/>
      <c r="AI378" s="133" t="str">
        <f>IFERROR(VLOOKUP($Z378,'Lookup 2024'!$A$2:$R$9,10,FALSE),"")</f>
        <v/>
      </c>
      <c r="AJ378" s="133" t="str">
        <f>IFERROR(VLOOKUP($Z378,Lookup!$A$1:$P$20,11,FALSE),"")</f>
        <v/>
      </c>
      <c r="AK378" s="133"/>
      <c r="AL378" s="133" t="str">
        <f>IFERROR(VLOOKUP($Z378,Lookup!$A$1:$P$20,13,FALSE),"")</f>
        <v/>
      </c>
      <c r="AM378" s="133" t="str">
        <f>IFERROR(VLOOKUP($Z378,Lookup!$A$1:$P$20,14,FALSE),"")</f>
        <v/>
      </c>
      <c r="AN378" s="133" t="str">
        <f>IFERROR(VLOOKUP($Z378,Lookup!$A$1:$P$20,15,FALSE),"")</f>
        <v/>
      </c>
      <c r="AO378" s="133" t="str">
        <f>IFERROR(VLOOKUP($Z378,Lookup!$A$1:$P$20,16,FALSE),"")</f>
        <v/>
      </c>
      <c r="AP378" s="133" t="str">
        <f>IFERROR(VLOOKUP($Z378,'Lookup 2024'!$A$2:$R$9,17,FALSE),"")</f>
        <v/>
      </c>
      <c r="AQ378" s="129"/>
      <c r="AR378" s="129"/>
      <c r="AS378" s="135"/>
      <c r="AT378" s="135"/>
      <c r="AU378" s="135"/>
      <c r="AV378" s="137"/>
      <c r="AW378" s="138"/>
      <c r="AX378" s="135"/>
      <c r="AY378" s="135"/>
      <c r="AZ378" s="135"/>
      <c r="BA378" s="135"/>
      <c r="BB378" s="135"/>
      <c r="BC378" s="135"/>
      <c r="BD378" s="135"/>
      <c r="BE378" s="135"/>
      <c r="BF378" s="135"/>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row>
    <row r="379" spans="1:78" ht="39.75" customHeight="1">
      <c r="A379" s="126"/>
      <c r="B379" s="128"/>
      <c r="C379" s="128"/>
      <c r="D379" s="128"/>
      <c r="E379" s="129"/>
      <c r="F379" s="129"/>
      <c r="G379" s="129"/>
      <c r="H379" s="130"/>
      <c r="I379" s="130"/>
      <c r="J379" s="130"/>
      <c r="K379" s="130"/>
      <c r="L379" s="94"/>
      <c r="M379" s="94"/>
      <c r="N379" s="94"/>
      <c r="O379" s="94"/>
      <c r="P379" s="94"/>
      <c r="Q379" s="94"/>
      <c r="R379" s="94"/>
      <c r="S379" s="94"/>
      <c r="T379" s="98">
        <f t="shared" si="38"/>
        <v>0</v>
      </c>
      <c r="U379" s="129" t="str">
        <f t="shared" si="48"/>
        <v/>
      </c>
      <c r="V379" s="98"/>
      <c r="W379" s="129" t="str">
        <f t="shared" si="49"/>
        <v/>
      </c>
      <c r="X379" s="129"/>
      <c r="Y379" s="132"/>
      <c r="Z379" s="133" t="str">
        <f t="shared" si="50"/>
        <v/>
      </c>
      <c r="AA379" s="133" t="str">
        <f>IFERROR(VLOOKUP($Z379,'Lookup 2024'!$A$2:$R$9,2,FALSE),"")</f>
        <v/>
      </c>
      <c r="AB379" s="133"/>
      <c r="AC379" s="133"/>
      <c r="AD379" s="133" t="str">
        <f>IFERROR(VLOOKUP($Z379,'Lookup 2024'!$A$2:$R$9,7,FALSE),"")</f>
        <v/>
      </c>
      <c r="AE379" s="133"/>
      <c r="AF379" s="133" t="str">
        <f>IFERROR(VLOOKUP($Z379,'Lookup 2024'!$A$2:$R$9,8,FALSE),"")</f>
        <v/>
      </c>
      <c r="AG379" s="133" t="str">
        <f>IFERROR(VLOOKUP($Z379,'Lookup 2024'!$A$2:$R$9,9,FALSE),"")</f>
        <v/>
      </c>
      <c r="AH379" s="133"/>
      <c r="AI379" s="133" t="str">
        <f>IFERROR(VLOOKUP($Z379,'Lookup 2024'!$A$2:$R$9,10,FALSE),"")</f>
        <v/>
      </c>
      <c r="AJ379" s="133" t="str">
        <f>IFERROR(VLOOKUP($Z379,Lookup!$A$1:$P$20,11,FALSE),"")</f>
        <v/>
      </c>
      <c r="AK379" s="133"/>
      <c r="AL379" s="133" t="str">
        <f>IFERROR(VLOOKUP($Z379,Lookup!$A$1:$P$20,13,FALSE),"")</f>
        <v/>
      </c>
      <c r="AM379" s="133" t="str">
        <f>IFERROR(VLOOKUP($Z379,Lookup!$A$1:$P$20,14,FALSE),"")</f>
        <v/>
      </c>
      <c r="AN379" s="133" t="str">
        <f>IFERROR(VLOOKUP($Z379,Lookup!$A$1:$P$20,15,FALSE),"")</f>
        <v/>
      </c>
      <c r="AO379" s="133" t="str">
        <f>IFERROR(VLOOKUP($Z379,Lookup!$A$1:$P$20,16,FALSE),"")</f>
        <v/>
      </c>
      <c r="AP379" s="133" t="str">
        <f>IFERROR(VLOOKUP($Z379,'Lookup 2024'!$A$2:$R$9,17,FALSE),"")</f>
        <v/>
      </c>
      <c r="AQ379" s="129"/>
      <c r="AR379" s="129"/>
      <c r="AS379" s="135"/>
      <c r="AT379" s="135"/>
      <c r="AU379" s="135"/>
      <c r="AV379" s="137"/>
      <c r="AW379" s="138"/>
      <c r="AX379" s="135"/>
      <c r="AY379" s="135"/>
      <c r="AZ379" s="135"/>
      <c r="BA379" s="135"/>
      <c r="BB379" s="135"/>
      <c r="BC379" s="135"/>
      <c r="BD379" s="135"/>
      <c r="BE379" s="135"/>
      <c r="BF379" s="135"/>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row>
    <row r="380" spans="1:78" ht="39.75" customHeight="1">
      <c r="A380" s="126"/>
      <c r="B380" s="128"/>
      <c r="C380" s="128"/>
      <c r="D380" s="128"/>
      <c r="E380" s="129"/>
      <c r="F380" s="129"/>
      <c r="G380" s="129"/>
      <c r="H380" s="129"/>
      <c r="I380" s="129"/>
      <c r="J380" s="129"/>
      <c r="K380" s="129"/>
      <c r="L380" s="94"/>
      <c r="M380" s="94"/>
      <c r="N380" s="94"/>
      <c r="O380" s="94"/>
      <c r="P380" s="94"/>
      <c r="Q380" s="94"/>
      <c r="R380" s="94"/>
      <c r="S380" s="94"/>
      <c r="T380" s="98">
        <f t="shared" si="38"/>
        <v>0</v>
      </c>
      <c r="U380" s="129" t="str">
        <f t="shared" si="48"/>
        <v/>
      </c>
      <c r="V380" s="98"/>
      <c r="W380" s="129" t="str">
        <f t="shared" si="49"/>
        <v/>
      </c>
      <c r="X380" s="129"/>
      <c r="Y380" s="132"/>
      <c r="Z380" s="133" t="str">
        <f t="shared" si="50"/>
        <v/>
      </c>
      <c r="AA380" s="133" t="str">
        <f>IFERROR(VLOOKUP($Z380,'Lookup 2024'!$A$2:$R$9,2,FALSE),"")</f>
        <v/>
      </c>
      <c r="AB380" s="133"/>
      <c r="AC380" s="133"/>
      <c r="AD380" s="133" t="str">
        <f>IFERROR(VLOOKUP($Z380,'Lookup 2024'!$A$2:$R$9,7,FALSE),"")</f>
        <v/>
      </c>
      <c r="AE380" s="133"/>
      <c r="AF380" s="133" t="str">
        <f>IFERROR(VLOOKUP($Z380,'Lookup 2024'!$A$2:$R$9,8,FALSE),"")</f>
        <v/>
      </c>
      <c r="AG380" s="133" t="str">
        <f>IFERROR(VLOOKUP($Z380,'Lookup 2024'!$A$2:$R$9,9,FALSE),"")</f>
        <v/>
      </c>
      <c r="AH380" s="133"/>
      <c r="AI380" s="133" t="str">
        <f>IFERROR(VLOOKUP($Z380,'Lookup 2024'!$A$2:$R$9,10,FALSE),"")</f>
        <v/>
      </c>
      <c r="AJ380" s="133" t="str">
        <f>IFERROR(VLOOKUP($Z380,Lookup!$A$1:$P$20,11,FALSE),"")</f>
        <v/>
      </c>
      <c r="AK380" s="133"/>
      <c r="AL380" s="133" t="str">
        <f>IFERROR(VLOOKUP($Z380,Lookup!$A$1:$P$20,13,FALSE),"")</f>
        <v/>
      </c>
      <c r="AM380" s="133" t="str">
        <f>IFERROR(VLOOKUP($Z380,Lookup!$A$1:$P$20,14,FALSE),"")</f>
        <v/>
      </c>
      <c r="AN380" s="133" t="str">
        <f>IFERROR(VLOOKUP($Z380,Lookup!$A$1:$P$20,15,FALSE),"")</f>
        <v/>
      </c>
      <c r="AO380" s="133" t="str">
        <f>IFERROR(VLOOKUP($Z380,Lookup!$A$1:$P$20,16,FALSE),"")</f>
        <v/>
      </c>
      <c r="AP380" s="133" t="str">
        <f>IFERROR(VLOOKUP($Z380,'Lookup 2024'!$A$2:$R$9,17,FALSE),"")</f>
        <v/>
      </c>
      <c r="AQ380" s="129"/>
      <c r="AR380" s="129"/>
      <c r="AS380" s="135"/>
      <c r="AT380" s="135"/>
      <c r="AU380" s="135"/>
      <c r="AV380" s="137"/>
      <c r="AW380" s="138"/>
      <c r="AX380" s="135"/>
      <c r="AY380" s="135"/>
      <c r="AZ380" s="135"/>
      <c r="BA380" s="135"/>
      <c r="BB380" s="135"/>
      <c r="BC380" s="135"/>
      <c r="BD380" s="135"/>
      <c r="BE380" s="135"/>
      <c r="BF380" s="135"/>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row>
    <row r="381" spans="1:78" ht="39.75" customHeight="1">
      <c r="A381" s="126"/>
      <c r="B381" s="128"/>
      <c r="C381" s="128"/>
      <c r="D381" s="128"/>
      <c r="E381" s="129"/>
      <c r="F381" s="129"/>
      <c r="G381" s="129"/>
      <c r="H381" s="129"/>
      <c r="I381" s="129"/>
      <c r="J381" s="129"/>
      <c r="K381" s="129"/>
      <c r="L381" s="94"/>
      <c r="M381" s="94"/>
      <c r="N381" s="94"/>
      <c r="O381" s="94"/>
      <c r="P381" s="94"/>
      <c r="Q381" s="94"/>
      <c r="R381" s="94"/>
      <c r="S381" s="94"/>
      <c r="T381" s="98">
        <f t="shared" si="38"/>
        <v>0</v>
      </c>
      <c r="U381" s="129" t="str">
        <f t="shared" si="48"/>
        <v/>
      </c>
      <c r="V381" s="98"/>
      <c r="W381" s="129" t="str">
        <f t="shared" si="49"/>
        <v/>
      </c>
      <c r="X381" s="129"/>
      <c r="Y381" s="132"/>
      <c r="Z381" s="133" t="str">
        <f t="shared" si="50"/>
        <v/>
      </c>
      <c r="AA381" s="133" t="str">
        <f>IFERROR(VLOOKUP($Z381,'Lookup 2024'!$A$2:$R$9,2,FALSE),"")</f>
        <v/>
      </c>
      <c r="AB381" s="133"/>
      <c r="AC381" s="133"/>
      <c r="AD381" s="133" t="str">
        <f>IFERROR(VLOOKUP($Z381,'Lookup 2024'!$A$2:$R$9,7,FALSE),"")</f>
        <v/>
      </c>
      <c r="AE381" s="133"/>
      <c r="AF381" s="133" t="str">
        <f>IFERROR(VLOOKUP($Z381,'Lookup 2024'!$A$2:$R$9,8,FALSE),"")</f>
        <v/>
      </c>
      <c r="AG381" s="133" t="str">
        <f>IFERROR(VLOOKUP($Z381,'Lookup 2024'!$A$2:$R$9,9,FALSE),"")</f>
        <v/>
      </c>
      <c r="AH381" s="133"/>
      <c r="AI381" s="133" t="str">
        <f>IFERROR(VLOOKUP($Z381,'Lookup 2024'!$A$2:$R$9,10,FALSE),"")</f>
        <v/>
      </c>
      <c r="AJ381" s="133" t="str">
        <f>IFERROR(VLOOKUP($Z381,Lookup!$A$1:$P$20,11,FALSE),"")</f>
        <v/>
      </c>
      <c r="AK381" s="133"/>
      <c r="AL381" s="133" t="str">
        <f>IFERROR(VLOOKUP($Z381,Lookup!$A$1:$P$20,13,FALSE),"")</f>
        <v/>
      </c>
      <c r="AM381" s="133" t="str">
        <f>IFERROR(VLOOKUP($Z381,Lookup!$A$1:$P$20,14,FALSE),"")</f>
        <v/>
      </c>
      <c r="AN381" s="133" t="str">
        <f>IFERROR(VLOOKUP($Z381,Lookup!$A$1:$P$20,15,FALSE),"")</f>
        <v/>
      </c>
      <c r="AO381" s="133" t="str">
        <f>IFERROR(VLOOKUP($Z381,Lookup!$A$1:$P$20,16,FALSE),"")</f>
        <v/>
      </c>
      <c r="AP381" s="133" t="str">
        <f>IFERROR(VLOOKUP($Z381,'Lookup 2024'!$A$2:$R$9,17,FALSE),"")</f>
        <v/>
      </c>
      <c r="AQ381" s="129"/>
      <c r="AR381" s="129"/>
      <c r="AS381" s="135"/>
      <c r="AT381" s="135"/>
      <c r="AU381" s="135"/>
      <c r="AV381" s="137"/>
      <c r="AW381" s="138"/>
      <c r="AX381" s="135"/>
      <c r="AY381" s="135"/>
      <c r="AZ381" s="135"/>
      <c r="BA381" s="135"/>
      <c r="BB381" s="135"/>
      <c r="BC381" s="135"/>
      <c r="BD381" s="135"/>
      <c r="BE381" s="135"/>
      <c r="BF381" s="135"/>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row>
    <row r="382" spans="1:78" ht="39.75" customHeight="1">
      <c r="A382" s="126"/>
      <c r="B382" s="128"/>
      <c r="C382" s="128"/>
      <c r="D382" s="128"/>
      <c r="E382" s="129"/>
      <c r="F382" s="129"/>
      <c r="G382" s="129"/>
      <c r="H382" s="129"/>
      <c r="I382" s="129"/>
      <c r="J382" s="129"/>
      <c r="K382" s="129"/>
      <c r="L382" s="94"/>
      <c r="M382" s="94"/>
      <c r="N382" s="94"/>
      <c r="O382" s="94"/>
      <c r="P382" s="94"/>
      <c r="Q382" s="94"/>
      <c r="R382" s="94"/>
      <c r="S382" s="94"/>
      <c r="T382" s="98">
        <f t="shared" si="38"/>
        <v>0</v>
      </c>
      <c r="U382" s="129" t="str">
        <f t="shared" si="48"/>
        <v/>
      </c>
      <c r="V382" s="98"/>
      <c r="W382" s="129" t="str">
        <f t="shared" si="49"/>
        <v/>
      </c>
      <c r="X382" s="129"/>
      <c r="Y382" s="132"/>
      <c r="Z382" s="133" t="str">
        <f t="shared" si="50"/>
        <v/>
      </c>
      <c r="AA382" s="133" t="str">
        <f>IFERROR(VLOOKUP($Z382,'Lookup 2024'!$A$2:$R$9,2,FALSE),"")</f>
        <v/>
      </c>
      <c r="AB382" s="133"/>
      <c r="AC382" s="133"/>
      <c r="AD382" s="133" t="str">
        <f>IFERROR(VLOOKUP($Z382,'Lookup 2024'!$A$2:$R$9,7,FALSE),"")</f>
        <v/>
      </c>
      <c r="AE382" s="133"/>
      <c r="AF382" s="133" t="str">
        <f>IFERROR(VLOOKUP($Z382,'Lookup 2024'!$A$2:$R$9,8,FALSE),"")</f>
        <v/>
      </c>
      <c r="AG382" s="133" t="str">
        <f>IFERROR(VLOOKUP($Z382,'Lookup 2024'!$A$2:$R$9,9,FALSE),"")</f>
        <v/>
      </c>
      <c r="AH382" s="133"/>
      <c r="AI382" s="133" t="str">
        <f>IFERROR(VLOOKUP($Z382,'Lookup 2024'!$A$2:$R$9,10,FALSE),"")</f>
        <v/>
      </c>
      <c r="AJ382" s="133" t="str">
        <f>IFERROR(VLOOKUP($Z382,Lookup!$A$1:$P$20,11,FALSE),"")</f>
        <v/>
      </c>
      <c r="AK382" s="133"/>
      <c r="AL382" s="133" t="str">
        <f>IFERROR(VLOOKUP($Z382,Lookup!$A$1:$P$20,13,FALSE),"")</f>
        <v/>
      </c>
      <c r="AM382" s="133" t="str">
        <f>IFERROR(VLOOKUP($Z382,Lookup!$A$1:$P$20,14,FALSE),"")</f>
        <v/>
      </c>
      <c r="AN382" s="133" t="str">
        <f>IFERROR(VLOOKUP($Z382,Lookup!$A$1:$P$20,15,FALSE),"")</f>
        <v/>
      </c>
      <c r="AO382" s="133" t="str">
        <f>IFERROR(VLOOKUP($Z382,Lookup!$A$1:$P$20,16,FALSE),"")</f>
        <v/>
      </c>
      <c r="AP382" s="133" t="str">
        <f>IFERROR(VLOOKUP($Z382,'Lookup 2024'!$A$2:$R$9,17,FALSE),"")</f>
        <v/>
      </c>
      <c r="AQ382" s="129"/>
      <c r="AR382" s="129"/>
      <c r="AS382" s="135"/>
      <c r="AT382" s="135"/>
      <c r="AU382" s="135"/>
      <c r="AV382" s="137"/>
      <c r="AW382" s="138"/>
      <c r="AX382" s="135"/>
      <c r="AY382" s="135"/>
      <c r="AZ382" s="135"/>
      <c r="BA382" s="135"/>
      <c r="BB382" s="135"/>
      <c r="BC382" s="135"/>
      <c r="BD382" s="135"/>
      <c r="BE382" s="135"/>
      <c r="BF382" s="135"/>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row>
    <row r="383" spans="1:78" ht="18" customHeight="1">
      <c r="A383" s="126"/>
      <c r="B383" s="128"/>
      <c r="C383" s="128"/>
      <c r="D383" s="128"/>
      <c r="E383" s="129"/>
      <c r="F383" s="129"/>
      <c r="G383" s="129"/>
      <c r="H383" s="129"/>
      <c r="I383" s="129"/>
      <c r="J383" s="129"/>
      <c r="K383" s="129"/>
      <c r="L383" s="94"/>
      <c r="M383" s="94"/>
      <c r="N383" s="94"/>
      <c r="O383" s="94"/>
      <c r="P383" s="94"/>
      <c r="Q383" s="94"/>
      <c r="R383" s="94"/>
      <c r="S383" s="94"/>
      <c r="T383" s="98">
        <f t="shared" si="38"/>
        <v>0</v>
      </c>
      <c r="U383" s="129" t="str">
        <f t="shared" si="48"/>
        <v/>
      </c>
      <c r="V383" s="98"/>
      <c r="W383" s="129" t="str">
        <f t="shared" si="49"/>
        <v/>
      </c>
      <c r="X383" s="129"/>
      <c r="Y383" s="132"/>
      <c r="Z383" s="133" t="str">
        <f t="shared" si="50"/>
        <v/>
      </c>
      <c r="AA383" s="133" t="str">
        <f>IFERROR(VLOOKUP($Z383,'Lookup 2024'!$A$2:$R$9,2,FALSE),"")</f>
        <v/>
      </c>
      <c r="AB383" s="133"/>
      <c r="AC383" s="133"/>
      <c r="AD383" s="133" t="str">
        <f>IFERROR(VLOOKUP($Z383,'Lookup 2024'!$A$2:$R$9,7,FALSE),"")</f>
        <v/>
      </c>
      <c r="AE383" s="133"/>
      <c r="AF383" s="133" t="str">
        <f>IFERROR(VLOOKUP($Z383,'Lookup 2024'!$A$2:$R$9,8,FALSE),"")</f>
        <v/>
      </c>
      <c r="AG383" s="133" t="str">
        <f>IFERROR(VLOOKUP($Z383,'Lookup 2024'!$A$2:$R$9,9,FALSE),"")</f>
        <v/>
      </c>
      <c r="AH383" s="133"/>
      <c r="AI383" s="133" t="str">
        <f>IFERROR(VLOOKUP($Z383,'Lookup 2024'!$A$2:$R$9,10,FALSE),"")</f>
        <v/>
      </c>
      <c r="AJ383" s="133" t="str">
        <f>IFERROR(VLOOKUP($Z383,Lookup!$A$1:$P$20,11,FALSE),"")</f>
        <v/>
      </c>
      <c r="AK383" s="133"/>
      <c r="AL383" s="133" t="str">
        <f>IFERROR(VLOOKUP($Z383,Lookup!$A$1:$P$20,13,FALSE),"")</f>
        <v/>
      </c>
      <c r="AM383" s="133" t="str">
        <f>IFERROR(VLOOKUP($Z383,Lookup!$A$1:$P$20,14,FALSE),"")</f>
        <v/>
      </c>
      <c r="AN383" s="133" t="str">
        <f>IFERROR(VLOOKUP($Z383,Lookup!$A$1:$P$20,15,FALSE),"")</f>
        <v/>
      </c>
      <c r="AO383" s="133" t="str">
        <f>IFERROR(VLOOKUP($Z383,Lookup!$A$1:$P$20,16,FALSE),"")</f>
        <v/>
      </c>
      <c r="AP383" s="133" t="str">
        <f>IFERROR(VLOOKUP($Z383,'Lookup 2024'!$A$2:$R$9,17,FALSE),"")</f>
        <v/>
      </c>
      <c r="AQ383" s="129"/>
      <c r="AR383" s="129"/>
      <c r="AS383" s="135"/>
      <c r="AT383" s="135"/>
      <c r="AU383" s="135"/>
      <c r="AV383" s="137"/>
      <c r="AW383" s="138"/>
      <c r="AX383" s="135"/>
      <c r="AY383" s="135"/>
      <c r="AZ383" s="135"/>
      <c r="BA383" s="135"/>
      <c r="BB383" s="135"/>
      <c r="BC383" s="135"/>
      <c r="BD383" s="135"/>
      <c r="BE383" s="135"/>
      <c r="BF383" s="135"/>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row>
    <row r="384" spans="1:78" ht="39.75" customHeight="1">
      <c r="A384" s="126"/>
      <c r="B384" s="128"/>
      <c r="C384" s="128"/>
      <c r="D384" s="128"/>
      <c r="E384" s="129"/>
      <c r="F384" s="129"/>
      <c r="G384" s="129"/>
      <c r="H384" s="129"/>
      <c r="I384" s="129"/>
      <c r="J384" s="129"/>
      <c r="K384" s="129"/>
      <c r="L384" s="94"/>
      <c r="M384" s="94"/>
      <c r="N384" s="94"/>
      <c r="O384" s="94"/>
      <c r="P384" s="94"/>
      <c r="Q384" s="94"/>
      <c r="R384" s="94"/>
      <c r="S384" s="94"/>
      <c r="T384" s="98">
        <f t="shared" si="38"/>
        <v>0</v>
      </c>
      <c r="U384" s="129" t="str">
        <f t="shared" si="48"/>
        <v/>
      </c>
      <c r="V384" s="98"/>
      <c r="W384" s="129" t="str">
        <f t="shared" si="49"/>
        <v/>
      </c>
      <c r="X384" s="129"/>
      <c r="Y384" s="132"/>
      <c r="Z384" s="133" t="str">
        <f t="shared" si="50"/>
        <v/>
      </c>
      <c r="AA384" s="133" t="str">
        <f>IFERROR(VLOOKUP($Z384,'Lookup 2024'!$A$2:$R$9,2,FALSE),"")</f>
        <v/>
      </c>
      <c r="AB384" s="133"/>
      <c r="AC384" s="133"/>
      <c r="AD384" s="133" t="str">
        <f>IFERROR(VLOOKUP($Z384,'Lookup 2024'!$A$2:$R$9,7,FALSE),"")</f>
        <v/>
      </c>
      <c r="AE384" s="133"/>
      <c r="AF384" s="133" t="str">
        <f>IFERROR(VLOOKUP($Z384,'Lookup 2024'!$A$2:$R$9,8,FALSE),"")</f>
        <v/>
      </c>
      <c r="AG384" s="133" t="str">
        <f>IFERROR(VLOOKUP($Z384,'Lookup 2024'!$A$2:$R$9,9,FALSE),"")</f>
        <v/>
      </c>
      <c r="AH384" s="133"/>
      <c r="AI384" s="133" t="str">
        <f>IFERROR(VLOOKUP($Z384,'Lookup 2024'!$A$2:$R$9,10,FALSE),"")</f>
        <v/>
      </c>
      <c r="AJ384" s="133" t="str">
        <f>IFERROR(VLOOKUP($Z384,Lookup!$A$1:$P$20,11,FALSE),"")</f>
        <v/>
      </c>
      <c r="AK384" s="133"/>
      <c r="AL384" s="133" t="str">
        <f>IFERROR(VLOOKUP($Z384,Lookup!$A$1:$P$20,13,FALSE),"")</f>
        <v/>
      </c>
      <c r="AM384" s="133" t="str">
        <f>IFERROR(VLOOKUP($Z384,Lookup!$A$1:$P$20,14,FALSE),"")</f>
        <v/>
      </c>
      <c r="AN384" s="133" t="str">
        <f>IFERROR(VLOOKUP($Z384,Lookup!$A$1:$P$20,15,FALSE),"")</f>
        <v/>
      </c>
      <c r="AO384" s="133" t="str">
        <f>IFERROR(VLOOKUP($Z384,Lookup!$A$1:$P$20,16,FALSE),"")</f>
        <v/>
      </c>
      <c r="AP384" s="133" t="str">
        <f>IFERROR(VLOOKUP($Z384,'Lookup 2024'!$A$2:$R$9,17,FALSE),"")</f>
        <v/>
      </c>
      <c r="AQ384" s="129"/>
      <c r="AR384" s="129"/>
      <c r="AS384" s="135"/>
      <c r="AT384" s="135"/>
      <c r="AU384" s="135"/>
      <c r="AV384" s="137"/>
      <c r="AW384" s="138"/>
      <c r="AX384" s="135"/>
      <c r="AY384" s="135"/>
      <c r="AZ384" s="135"/>
      <c r="BA384" s="135"/>
      <c r="BB384" s="135"/>
      <c r="BC384" s="135"/>
      <c r="BD384" s="135"/>
      <c r="BE384" s="135"/>
      <c r="BF384" s="135"/>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row>
    <row r="385" spans="1:78" ht="39.75" customHeight="1">
      <c r="A385" s="126"/>
      <c r="B385" s="128"/>
      <c r="C385" s="128"/>
      <c r="D385" s="128"/>
      <c r="E385" s="129"/>
      <c r="F385" s="129"/>
      <c r="G385" s="129"/>
      <c r="H385" s="129"/>
      <c r="I385" s="129"/>
      <c r="J385" s="129"/>
      <c r="K385" s="129"/>
      <c r="L385" s="94"/>
      <c r="M385" s="94"/>
      <c r="N385" s="94"/>
      <c r="O385" s="94"/>
      <c r="P385" s="94"/>
      <c r="Q385" s="94"/>
      <c r="R385" s="94"/>
      <c r="S385" s="94"/>
      <c r="T385" s="98">
        <f t="shared" si="38"/>
        <v>0</v>
      </c>
      <c r="U385" s="129" t="str">
        <f t="shared" si="48"/>
        <v/>
      </c>
      <c r="V385" s="98"/>
      <c r="W385" s="129" t="str">
        <f t="shared" si="49"/>
        <v/>
      </c>
      <c r="X385" s="129"/>
      <c r="Y385" s="132"/>
      <c r="Z385" s="133" t="str">
        <f t="shared" si="50"/>
        <v/>
      </c>
      <c r="AA385" s="133" t="str">
        <f>IFERROR(VLOOKUP($Z385,'Lookup 2024'!$A$2:$R$9,2,FALSE),"")</f>
        <v/>
      </c>
      <c r="AB385" s="133"/>
      <c r="AC385" s="133"/>
      <c r="AD385" s="133" t="str">
        <f>IFERROR(VLOOKUP($Z385,'Lookup 2024'!$A$2:$R$9,7,FALSE),"")</f>
        <v/>
      </c>
      <c r="AE385" s="133"/>
      <c r="AF385" s="133" t="str">
        <f>IFERROR(VLOOKUP($Z385,'Lookup 2024'!$A$2:$R$9,8,FALSE),"")</f>
        <v/>
      </c>
      <c r="AG385" s="133" t="str">
        <f>IFERROR(VLOOKUP($Z385,'Lookup 2024'!$A$2:$R$9,9,FALSE),"")</f>
        <v/>
      </c>
      <c r="AH385" s="133"/>
      <c r="AI385" s="133" t="str">
        <f>IFERROR(VLOOKUP($Z385,'Lookup 2024'!$A$2:$R$9,10,FALSE),"")</f>
        <v/>
      </c>
      <c r="AJ385" s="133" t="str">
        <f>IFERROR(VLOOKUP($Z385,Lookup!$A$1:$P$20,11,FALSE),"")</f>
        <v/>
      </c>
      <c r="AK385" s="133"/>
      <c r="AL385" s="133" t="str">
        <f>IFERROR(VLOOKUP($Z385,Lookup!$A$1:$P$20,13,FALSE),"")</f>
        <v/>
      </c>
      <c r="AM385" s="133" t="str">
        <f>IFERROR(VLOOKUP($Z385,Lookup!$A$1:$P$20,14,FALSE),"")</f>
        <v/>
      </c>
      <c r="AN385" s="133" t="str">
        <f>IFERROR(VLOOKUP($Z385,Lookup!$A$1:$P$20,15,FALSE),"")</f>
        <v/>
      </c>
      <c r="AO385" s="133" t="str">
        <f>IFERROR(VLOOKUP($Z385,Lookup!$A$1:$P$20,16,FALSE),"")</f>
        <v/>
      </c>
      <c r="AP385" s="133" t="str">
        <f>IFERROR(VLOOKUP($Z385,'Lookup 2024'!$A$2:$R$9,17,FALSE),"")</f>
        <v/>
      </c>
      <c r="AQ385" s="129"/>
      <c r="AR385" s="129"/>
      <c r="AS385" s="135"/>
      <c r="AT385" s="135"/>
      <c r="AU385" s="135"/>
      <c r="AV385" s="137"/>
      <c r="AW385" s="138"/>
      <c r="AX385" s="135"/>
      <c r="AY385" s="135"/>
      <c r="AZ385" s="135"/>
      <c r="BA385" s="135"/>
      <c r="BB385" s="135"/>
      <c r="BC385" s="135"/>
      <c r="BD385" s="135"/>
      <c r="BE385" s="135"/>
      <c r="BF385" s="135"/>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row>
    <row r="386" spans="1:78" ht="39.75" customHeight="1">
      <c r="A386" s="126"/>
      <c r="B386" s="128"/>
      <c r="C386" s="128"/>
      <c r="D386" s="128"/>
      <c r="E386" s="129"/>
      <c r="F386" s="129"/>
      <c r="G386" s="129"/>
      <c r="H386" s="129"/>
      <c r="I386" s="129"/>
      <c r="J386" s="129"/>
      <c r="K386" s="129"/>
      <c r="L386" s="94"/>
      <c r="M386" s="94"/>
      <c r="N386" s="94"/>
      <c r="O386" s="94"/>
      <c r="P386" s="94"/>
      <c r="Q386" s="94"/>
      <c r="R386" s="94"/>
      <c r="S386" s="94"/>
      <c r="T386" s="98">
        <f t="shared" si="38"/>
        <v>0</v>
      </c>
      <c r="U386" s="129" t="str">
        <f t="shared" si="48"/>
        <v/>
      </c>
      <c r="V386" s="98"/>
      <c r="W386" s="129" t="str">
        <f t="shared" si="49"/>
        <v/>
      </c>
      <c r="X386" s="129"/>
      <c r="Y386" s="132"/>
      <c r="Z386" s="133" t="str">
        <f t="shared" si="50"/>
        <v/>
      </c>
      <c r="AA386" s="133" t="str">
        <f>IFERROR(VLOOKUP($Z386,'Lookup 2024'!$A$2:$R$9,2,FALSE),"")</f>
        <v/>
      </c>
      <c r="AB386" s="133"/>
      <c r="AC386" s="133"/>
      <c r="AD386" s="133" t="str">
        <f>IFERROR(VLOOKUP($Z386,'Lookup 2024'!$A$2:$R$9,7,FALSE),"")</f>
        <v/>
      </c>
      <c r="AE386" s="133"/>
      <c r="AF386" s="133" t="str">
        <f>IFERROR(VLOOKUP($Z386,'Lookup 2024'!$A$2:$R$9,8,FALSE),"")</f>
        <v/>
      </c>
      <c r="AG386" s="133" t="str">
        <f>IFERROR(VLOOKUP($Z386,'Lookup 2024'!$A$2:$R$9,9,FALSE),"")</f>
        <v/>
      </c>
      <c r="AH386" s="133"/>
      <c r="AI386" s="133" t="str">
        <f>IFERROR(VLOOKUP($Z386,'Lookup 2024'!$A$2:$R$9,10,FALSE),"")</f>
        <v/>
      </c>
      <c r="AJ386" s="133" t="str">
        <f>IFERROR(VLOOKUP($Z386,Lookup!$A$1:$P$20,11,FALSE),"")</f>
        <v/>
      </c>
      <c r="AK386" s="133"/>
      <c r="AL386" s="133" t="str">
        <f>IFERROR(VLOOKUP($Z386,Lookup!$A$1:$P$20,13,FALSE),"")</f>
        <v/>
      </c>
      <c r="AM386" s="133" t="str">
        <f>IFERROR(VLOOKUP($Z386,Lookup!$A$1:$P$20,14,FALSE),"")</f>
        <v/>
      </c>
      <c r="AN386" s="133" t="str">
        <f>IFERROR(VLOOKUP($Z386,Lookup!$A$1:$P$20,15,FALSE),"")</f>
        <v/>
      </c>
      <c r="AO386" s="133" t="str">
        <f>IFERROR(VLOOKUP($Z386,Lookup!$A$1:$P$20,16,FALSE),"")</f>
        <v/>
      </c>
      <c r="AP386" s="133" t="str">
        <f>IFERROR(VLOOKUP($Z386,'Lookup 2024'!$A$2:$R$9,17,FALSE),"")</f>
        <v/>
      </c>
      <c r="AQ386" s="129"/>
      <c r="AR386" s="129"/>
      <c r="AS386" s="135"/>
      <c r="AT386" s="135"/>
      <c r="AU386" s="135"/>
      <c r="AV386" s="137"/>
      <c r="AW386" s="138"/>
      <c r="AX386" s="135"/>
      <c r="AY386" s="135"/>
      <c r="AZ386" s="135"/>
      <c r="BA386" s="135"/>
      <c r="BB386" s="135"/>
      <c r="BC386" s="135"/>
      <c r="BD386" s="135"/>
      <c r="BE386" s="135"/>
      <c r="BF386" s="135"/>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row>
    <row r="387" spans="1:78" ht="39.75" customHeight="1">
      <c r="A387" s="126"/>
      <c r="B387" s="128"/>
      <c r="C387" s="128"/>
      <c r="D387" s="128"/>
      <c r="E387" s="129"/>
      <c r="F387" s="129"/>
      <c r="G387" s="129"/>
      <c r="H387" s="129"/>
      <c r="I387" s="129"/>
      <c r="J387" s="129"/>
      <c r="K387" s="129"/>
      <c r="L387" s="94"/>
      <c r="M387" s="94"/>
      <c r="N387" s="94"/>
      <c r="O387" s="94"/>
      <c r="P387" s="94"/>
      <c r="Q387" s="94"/>
      <c r="R387" s="94"/>
      <c r="S387" s="94"/>
      <c r="T387" s="98">
        <f t="shared" si="38"/>
        <v>0</v>
      </c>
      <c r="U387" s="129" t="str">
        <f t="shared" si="48"/>
        <v/>
      </c>
      <c r="V387" s="98"/>
      <c r="W387" s="129" t="str">
        <f t="shared" si="49"/>
        <v/>
      </c>
      <c r="X387" s="129"/>
      <c r="Y387" s="132"/>
      <c r="Z387" s="133" t="str">
        <f t="shared" si="50"/>
        <v/>
      </c>
      <c r="AA387" s="133" t="str">
        <f>IFERROR(VLOOKUP($Z387,'Lookup 2024'!$A$2:$R$9,2,FALSE),"")</f>
        <v/>
      </c>
      <c r="AB387" s="133"/>
      <c r="AC387" s="133"/>
      <c r="AD387" s="133" t="str">
        <f>IFERROR(VLOOKUP($Z387,'Lookup 2024'!$A$2:$R$9,7,FALSE),"")</f>
        <v/>
      </c>
      <c r="AE387" s="133"/>
      <c r="AF387" s="133" t="str">
        <f>IFERROR(VLOOKUP($Z387,'Lookup 2024'!$A$2:$R$9,8,FALSE),"")</f>
        <v/>
      </c>
      <c r="AG387" s="133" t="str">
        <f>IFERROR(VLOOKUP($Z387,'Lookup 2024'!$A$2:$R$9,9,FALSE),"")</f>
        <v/>
      </c>
      <c r="AH387" s="133"/>
      <c r="AI387" s="133" t="str">
        <f>IFERROR(VLOOKUP($Z387,'Lookup 2024'!$A$2:$R$9,10,FALSE),"")</f>
        <v/>
      </c>
      <c r="AJ387" s="133" t="str">
        <f>IFERROR(VLOOKUP($Z387,Lookup!$A$1:$P$20,11,FALSE),"")</f>
        <v/>
      </c>
      <c r="AK387" s="133"/>
      <c r="AL387" s="133" t="str">
        <f>IFERROR(VLOOKUP($Z387,Lookup!$A$1:$P$20,13,FALSE),"")</f>
        <v/>
      </c>
      <c r="AM387" s="133" t="str">
        <f>IFERROR(VLOOKUP($Z387,Lookup!$A$1:$P$20,14,FALSE),"")</f>
        <v/>
      </c>
      <c r="AN387" s="133" t="str">
        <f>IFERROR(VLOOKUP($Z387,Lookup!$A$1:$P$20,15,FALSE),"")</f>
        <v/>
      </c>
      <c r="AO387" s="133" t="str">
        <f>IFERROR(VLOOKUP($Z387,Lookup!$A$1:$P$20,16,FALSE),"")</f>
        <v/>
      </c>
      <c r="AP387" s="133" t="str">
        <f>IFERROR(VLOOKUP($Z387,'Lookup 2024'!$A$2:$R$9,17,FALSE),"")</f>
        <v/>
      </c>
      <c r="AQ387" s="129"/>
      <c r="AR387" s="129"/>
      <c r="AS387" s="135"/>
      <c r="AT387" s="135"/>
      <c r="AU387" s="135"/>
      <c r="AV387" s="137"/>
      <c r="AW387" s="138"/>
      <c r="AX387" s="135"/>
      <c r="AY387" s="135"/>
      <c r="AZ387" s="135"/>
      <c r="BA387" s="135"/>
      <c r="BB387" s="135"/>
      <c r="BC387" s="135"/>
      <c r="BD387" s="135"/>
      <c r="BE387" s="135"/>
      <c r="BF387" s="135"/>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row>
    <row r="388" spans="1:78" ht="39.75" customHeight="1">
      <c r="A388" s="126"/>
      <c r="B388" s="128"/>
      <c r="C388" s="128"/>
      <c r="D388" s="128"/>
      <c r="E388" s="129"/>
      <c r="F388" s="129"/>
      <c r="G388" s="129"/>
      <c r="H388" s="129"/>
      <c r="I388" s="129"/>
      <c r="J388" s="129"/>
      <c r="K388" s="129"/>
      <c r="L388" s="94"/>
      <c r="M388" s="94"/>
      <c r="N388" s="94"/>
      <c r="O388" s="94"/>
      <c r="P388" s="94"/>
      <c r="Q388" s="94"/>
      <c r="R388" s="94"/>
      <c r="S388" s="94"/>
      <c r="T388" s="98">
        <f t="shared" si="38"/>
        <v>0</v>
      </c>
      <c r="U388" s="129" t="str">
        <f t="shared" si="48"/>
        <v/>
      </c>
      <c r="V388" s="98"/>
      <c r="W388" s="129" t="str">
        <f t="shared" si="49"/>
        <v/>
      </c>
      <c r="X388" s="129"/>
      <c r="Y388" s="132"/>
      <c r="Z388" s="133" t="str">
        <f t="shared" si="50"/>
        <v/>
      </c>
      <c r="AA388" s="133" t="str">
        <f>IFERROR(VLOOKUP($Z388,'Lookup 2024'!$A$2:$R$9,2,FALSE),"")</f>
        <v/>
      </c>
      <c r="AB388" s="133"/>
      <c r="AC388" s="133"/>
      <c r="AD388" s="133" t="str">
        <f>IFERROR(VLOOKUP($Z388,'Lookup 2024'!$A$2:$R$9,7,FALSE),"")</f>
        <v/>
      </c>
      <c r="AE388" s="133"/>
      <c r="AF388" s="133" t="str">
        <f>IFERROR(VLOOKUP($Z388,'Lookup 2024'!$A$2:$R$9,8,FALSE),"")</f>
        <v/>
      </c>
      <c r="AG388" s="133" t="str">
        <f>IFERROR(VLOOKUP($Z388,'Lookup 2024'!$A$2:$R$9,9,FALSE),"")</f>
        <v/>
      </c>
      <c r="AH388" s="133"/>
      <c r="AI388" s="133" t="str">
        <f>IFERROR(VLOOKUP($Z388,'Lookup 2024'!$A$2:$R$9,10,FALSE),"")</f>
        <v/>
      </c>
      <c r="AJ388" s="133" t="str">
        <f>IFERROR(VLOOKUP($Z388,Lookup!$A$1:$P$20,11,FALSE),"")</f>
        <v/>
      </c>
      <c r="AK388" s="133"/>
      <c r="AL388" s="133" t="str">
        <f>IFERROR(VLOOKUP($Z388,Lookup!$A$1:$P$20,13,FALSE),"")</f>
        <v/>
      </c>
      <c r="AM388" s="133" t="str">
        <f>IFERROR(VLOOKUP($Z388,Lookup!$A$1:$P$20,14,FALSE),"")</f>
        <v/>
      </c>
      <c r="AN388" s="133" t="str">
        <f>IFERROR(VLOOKUP($Z388,Lookup!$A$1:$P$20,15,FALSE),"")</f>
        <v/>
      </c>
      <c r="AO388" s="133" t="str">
        <f>IFERROR(VLOOKUP($Z388,Lookup!$A$1:$P$20,16,FALSE),"")</f>
        <v/>
      </c>
      <c r="AP388" s="133" t="str">
        <f>IFERROR(VLOOKUP($Z388,'Lookup 2024'!$A$2:$R$9,17,FALSE),"")</f>
        <v/>
      </c>
      <c r="AQ388" s="129"/>
      <c r="AR388" s="129"/>
      <c r="AS388" s="135"/>
      <c r="AT388" s="135"/>
      <c r="AU388" s="135"/>
      <c r="AV388" s="137"/>
      <c r="AW388" s="138"/>
      <c r="AX388" s="135"/>
      <c r="AY388" s="135"/>
      <c r="AZ388" s="135"/>
      <c r="BA388" s="135"/>
      <c r="BB388" s="135"/>
      <c r="BC388" s="135"/>
      <c r="BD388" s="135"/>
      <c r="BE388" s="135"/>
      <c r="BF388" s="135"/>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row>
    <row r="389" spans="1:78" ht="39.75" customHeight="1">
      <c r="A389" s="126"/>
      <c r="B389" s="128"/>
      <c r="C389" s="128"/>
      <c r="D389" s="128"/>
      <c r="E389" s="129"/>
      <c r="F389" s="129"/>
      <c r="G389" s="129"/>
      <c r="H389" s="129"/>
      <c r="I389" s="129"/>
      <c r="J389" s="129"/>
      <c r="K389" s="129"/>
      <c r="L389" s="94"/>
      <c r="M389" s="94"/>
      <c r="N389" s="94"/>
      <c r="O389" s="94"/>
      <c r="P389" s="94"/>
      <c r="Q389" s="94"/>
      <c r="R389" s="94"/>
      <c r="S389" s="94"/>
      <c r="T389" s="98">
        <f t="shared" si="38"/>
        <v>0</v>
      </c>
      <c r="U389" s="129" t="str">
        <f t="shared" si="48"/>
        <v/>
      </c>
      <c r="V389" s="98"/>
      <c r="W389" s="129" t="str">
        <f t="shared" si="49"/>
        <v/>
      </c>
      <c r="X389" s="129"/>
      <c r="Y389" s="132"/>
      <c r="Z389" s="133" t="str">
        <f t="shared" si="50"/>
        <v/>
      </c>
      <c r="AA389" s="133" t="str">
        <f>IFERROR(VLOOKUP($Z389,'Lookup 2024'!$A$2:$R$9,2,FALSE),"")</f>
        <v/>
      </c>
      <c r="AB389" s="133"/>
      <c r="AC389" s="133"/>
      <c r="AD389" s="133" t="str">
        <f>IFERROR(VLOOKUP($Z389,'Lookup 2024'!$A$2:$R$9,7,FALSE),"")</f>
        <v/>
      </c>
      <c r="AE389" s="133"/>
      <c r="AF389" s="133" t="str">
        <f>IFERROR(VLOOKUP($Z389,'Lookup 2024'!$A$2:$R$9,8,FALSE),"")</f>
        <v/>
      </c>
      <c r="AG389" s="133" t="str">
        <f>IFERROR(VLOOKUP($Z389,'Lookup 2024'!$A$2:$R$9,9,FALSE),"")</f>
        <v/>
      </c>
      <c r="AH389" s="133"/>
      <c r="AI389" s="133" t="str">
        <f>IFERROR(VLOOKUP($Z389,'Lookup 2024'!$A$2:$R$9,10,FALSE),"")</f>
        <v/>
      </c>
      <c r="AJ389" s="133" t="str">
        <f>IFERROR(VLOOKUP($Z389,Lookup!$A$1:$P$20,11,FALSE),"")</f>
        <v/>
      </c>
      <c r="AK389" s="133"/>
      <c r="AL389" s="133" t="str">
        <f>IFERROR(VLOOKUP($Z389,Lookup!$A$1:$P$20,13,FALSE),"")</f>
        <v/>
      </c>
      <c r="AM389" s="133" t="str">
        <f>IFERROR(VLOOKUP($Z389,Lookup!$A$1:$P$20,14,FALSE),"")</f>
        <v/>
      </c>
      <c r="AN389" s="133" t="str">
        <f>IFERROR(VLOOKUP($Z389,Lookup!$A$1:$P$20,15,FALSE),"")</f>
        <v/>
      </c>
      <c r="AO389" s="133" t="str">
        <f>IFERROR(VLOOKUP($Z389,Lookup!$A$1:$P$20,16,FALSE),"")</f>
        <v/>
      </c>
      <c r="AP389" s="133" t="str">
        <f>IFERROR(VLOOKUP($Z389,'Lookup 2024'!$A$2:$R$9,17,FALSE),"")</f>
        <v/>
      </c>
      <c r="AQ389" s="129"/>
      <c r="AR389" s="129"/>
      <c r="AS389" s="135"/>
      <c r="AT389" s="135"/>
      <c r="AU389" s="135"/>
      <c r="AV389" s="137"/>
      <c r="AW389" s="138"/>
      <c r="AX389" s="135"/>
      <c r="AY389" s="135"/>
      <c r="AZ389" s="135"/>
      <c r="BA389" s="135"/>
      <c r="BB389" s="135"/>
      <c r="BC389" s="135"/>
      <c r="BD389" s="135"/>
      <c r="BE389" s="135"/>
      <c r="BF389" s="135"/>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row>
    <row r="390" spans="1:78" ht="39.75" customHeight="1">
      <c r="A390" s="126"/>
      <c r="B390" s="128"/>
      <c r="C390" s="128"/>
      <c r="D390" s="128"/>
      <c r="E390" s="129"/>
      <c r="F390" s="129"/>
      <c r="G390" s="129"/>
      <c r="H390" s="129"/>
      <c r="I390" s="129"/>
      <c r="J390" s="129"/>
      <c r="K390" s="129"/>
      <c r="L390" s="94"/>
      <c r="M390" s="94"/>
      <c r="N390" s="94"/>
      <c r="O390" s="94"/>
      <c r="P390" s="94"/>
      <c r="Q390" s="94"/>
      <c r="R390" s="94"/>
      <c r="S390" s="94"/>
      <c r="T390" s="98">
        <f t="shared" si="38"/>
        <v>0</v>
      </c>
      <c r="U390" s="129" t="str">
        <f t="shared" si="48"/>
        <v/>
      </c>
      <c r="V390" s="98"/>
      <c r="W390" s="129" t="str">
        <f t="shared" si="49"/>
        <v/>
      </c>
      <c r="X390" s="129"/>
      <c r="Y390" s="132"/>
      <c r="Z390" s="133" t="str">
        <f t="shared" si="50"/>
        <v/>
      </c>
      <c r="AA390" s="133" t="str">
        <f>IFERROR(VLOOKUP($Z390,'Lookup 2024'!$A$2:$R$9,2,FALSE),"")</f>
        <v/>
      </c>
      <c r="AB390" s="133"/>
      <c r="AC390" s="133"/>
      <c r="AD390" s="133" t="str">
        <f>IFERROR(VLOOKUP($Z390,'Lookup 2024'!$A$2:$R$9,7,FALSE),"")</f>
        <v/>
      </c>
      <c r="AE390" s="133"/>
      <c r="AF390" s="133" t="str">
        <f>IFERROR(VLOOKUP($Z390,'Lookup 2024'!$A$2:$R$9,8,FALSE),"")</f>
        <v/>
      </c>
      <c r="AG390" s="133" t="str">
        <f>IFERROR(VLOOKUP($Z390,'Lookup 2024'!$A$2:$R$9,9,FALSE),"")</f>
        <v/>
      </c>
      <c r="AH390" s="133"/>
      <c r="AI390" s="133" t="str">
        <f>IFERROR(VLOOKUP($Z390,'Lookup 2024'!$A$2:$R$9,10,FALSE),"")</f>
        <v/>
      </c>
      <c r="AJ390" s="133" t="str">
        <f>IFERROR(VLOOKUP($Z390,Lookup!$A$1:$P$20,11,FALSE),"")</f>
        <v/>
      </c>
      <c r="AK390" s="133"/>
      <c r="AL390" s="133" t="str">
        <f>IFERROR(VLOOKUP($Z390,Lookup!$A$1:$P$20,13,FALSE),"")</f>
        <v/>
      </c>
      <c r="AM390" s="133" t="str">
        <f>IFERROR(VLOOKUP($Z390,Lookup!$A$1:$P$20,14,FALSE),"")</f>
        <v/>
      </c>
      <c r="AN390" s="133" t="str">
        <f>IFERROR(VLOOKUP($Z390,Lookup!$A$1:$P$20,15,FALSE),"")</f>
        <v/>
      </c>
      <c r="AO390" s="133" t="str">
        <f>IFERROR(VLOOKUP($Z390,Lookup!$A$1:$P$20,16,FALSE),"")</f>
        <v/>
      </c>
      <c r="AP390" s="133" t="str">
        <f>IFERROR(VLOOKUP($Z390,'Lookup 2024'!$A$2:$R$9,17,FALSE),"")</f>
        <v/>
      </c>
      <c r="AQ390" s="129"/>
      <c r="AR390" s="129"/>
      <c r="AS390" s="135"/>
      <c r="AT390" s="135"/>
      <c r="AU390" s="135"/>
      <c r="AV390" s="137"/>
      <c r="AW390" s="138"/>
      <c r="AX390" s="135"/>
      <c r="AY390" s="135"/>
      <c r="AZ390" s="135"/>
      <c r="BA390" s="135"/>
      <c r="BB390" s="135"/>
      <c r="BC390" s="135"/>
      <c r="BD390" s="135"/>
      <c r="BE390" s="135"/>
      <c r="BF390" s="135"/>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row>
    <row r="391" spans="1:78" ht="39.75" customHeight="1">
      <c r="A391" s="126"/>
      <c r="B391" s="128"/>
      <c r="C391" s="128"/>
      <c r="D391" s="128"/>
      <c r="E391" s="129"/>
      <c r="F391" s="129"/>
      <c r="G391" s="129"/>
      <c r="H391" s="129"/>
      <c r="I391" s="129"/>
      <c r="J391" s="129"/>
      <c r="K391" s="129"/>
      <c r="L391" s="94"/>
      <c r="M391" s="94"/>
      <c r="N391" s="94"/>
      <c r="O391" s="94"/>
      <c r="P391" s="94"/>
      <c r="Q391" s="94"/>
      <c r="R391" s="94"/>
      <c r="S391" s="94"/>
      <c r="T391" s="98">
        <f t="shared" si="38"/>
        <v>0</v>
      </c>
      <c r="U391" s="129" t="str">
        <f t="shared" si="48"/>
        <v/>
      </c>
      <c r="V391" s="98"/>
      <c r="W391" s="129" t="str">
        <f t="shared" si="49"/>
        <v/>
      </c>
      <c r="X391" s="129"/>
      <c r="Y391" s="132"/>
      <c r="Z391" s="133" t="str">
        <f t="shared" si="50"/>
        <v/>
      </c>
      <c r="AA391" s="133" t="str">
        <f>IFERROR(VLOOKUP($Z391,'Lookup 2024'!$A$2:$R$9,2,FALSE),"")</f>
        <v/>
      </c>
      <c r="AB391" s="133"/>
      <c r="AC391" s="133"/>
      <c r="AD391" s="133" t="str">
        <f>IFERROR(VLOOKUP($Z391,'Lookup 2024'!$A$2:$R$9,7,FALSE),"")</f>
        <v/>
      </c>
      <c r="AE391" s="133"/>
      <c r="AF391" s="133" t="str">
        <f>IFERROR(VLOOKUP($Z391,'Lookup 2024'!$A$2:$R$9,8,FALSE),"")</f>
        <v/>
      </c>
      <c r="AG391" s="133" t="str">
        <f>IFERROR(VLOOKUP($Z391,'Lookup 2024'!$A$2:$R$9,9,FALSE),"")</f>
        <v/>
      </c>
      <c r="AH391" s="133"/>
      <c r="AI391" s="133" t="str">
        <f>IFERROR(VLOOKUP($Z391,'Lookup 2024'!$A$2:$R$9,10,FALSE),"")</f>
        <v/>
      </c>
      <c r="AJ391" s="133" t="str">
        <f>IFERROR(VLOOKUP($Z391,Lookup!$A$1:$P$20,11,FALSE),"")</f>
        <v/>
      </c>
      <c r="AK391" s="133"/>
      <c r="AL391" s="133" t="str">
        <f>IFERROR(VLOOKUP($Z391,Lookup!$A$1:$P$20,13,FALSE),"")</f>
        <v/>
      </c>
      <c r="AM391" s="133" t="str">
        <f>IFERROR(VLOOKUP($Z391,Lookup!$A$1:$P$20,14,FALSE),"")</f>
        <v/>
      </c>
      <c r="AN391" s="133" t="str">
        <f>IFERROR(VLOOKUP($Z391,Lookup!$A$1:$P$20,15,FALSE),"")</f>
        <v/>
      </c>
      <c r="AO391" s="133" t="str">
        <f>IFERROR(VLOOKUP($Z391,Lookup!$A$1:$P$20,16,FALSE),"")</f>
        <v/>
      </c>
      <c r="AP391" s="133" t="str">
        <f>IFERROR(VLOOKUP($Z391,'Lookup 2024'!$A$2:$R$9,17,FALSE),"")</f>
        <v/>
      </c>
      <c r="AQ391" s="129"/>
      <c r="AR391" s="129"/>
      <c r="AS391" s="135"/>
      <c r="AT391" s="135"/>
      <c r="AU391" s="135"/>
      <c r="AV391" s="137"/>
      <c r="AW391" s="138"/>
      <c r="AX391" s="135"/>
      <c r="AY391" s="135"/>
      <c r="AZ391" s="135"/>
      <c r="BA391" s="135"/>
      <c r="BB391" s="135"/>
      <c r="BC391" s="135"/>
      <c r="BD391" s="135"/>
      <c r="BE391" s="135"/>
      <c r="BF391" s="135"/>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row>
    <row r="392" spans="1:78" ht="39.75" customHeight="1">
      <c r="A392" s="126"/>
      <c r="B392" s="128"/>
      <c r="C392" s="128"/>
      <c r="D392" s="128"/>
      <c r="E392" s="129"/>
      <c r="F392" s="129"/>
      <c r="G392" s="129"/>
      <c r="H392" s="129"/>
      <c r="I392" s="129"/>
      <c r="J392" s="129"/>
      <c r="K392" s="129"/>
      <c r="L392" s="94"/>
      <c r="M392" s="94"/>
      <c r="N392" s="94"/>
      <c r="O392" s="94"/>
      <c r="P392" s="94"/>
      <c r="Q392" s="94"/>
      <c r="R392" s="94"/>
      <c r="S392" s="94"/>
      <c r="T392" s="98">
        <f t="shared" si="38"/>
        <v>0</v>
      </c>
      <c r="U392" s="129" t="str">
        <f t="shared" si="48"/>
        <v/>
      </c>
      <c r="V392" s="98"/>
      <c r="W392" s="129" t="str">
        <f t="shared" si="49"/>
        <v/>
      </c>
      <c r="X392" s="129"/>
      <c r="Y392" s="132"/>
      <c r="Z392" s="133" t="str">
        <f t="shared" si="50"/>
        <v/>
      </c>
      <c r="AA392" s="133" t="str">
        <f>IFERROR(VLOOKUP($Z392,'Lookup 2024'!$A$2:$R$9,2,FALSE),"")</f>
        <v/>
      </c>
      <c r="AB392" s="133"/>
      <c r="AC392" s="133"/>
      <c r="AD392" s="133" t="str">
        <f>IFERROR(VLOOKUP($Z392,'Lookup 2024'!$A$2:$R$9,7,FALSE),"")</f>
        <v/>
      </c>
      <c r="AE392" s="133"/>
      <c r="AF392" s="133" t="str">
        <f>IFERROR(VLOOKUP($Z392,'Lookup 2024'!$A$2:$R$9,8,FALSE),"")</f>
        <v/>
      </c>
      <c r="AG392" s="133" t="str">
        <f>IFERROR(VLOOKUP($Z392,'Lookup 2024'!$A$2:$R$9,9,FALSE),"")</f>
        <v/>
      </c>
      <c r="AH392" s="133"/>
      <c r="AI392" s="133" t="str">
        <f>IFERROR(VLOOKUP($Z392,'Lookup 2024'!$A$2:$R$9,10,FALSE),"")</f>
        <v/>
      </c>
      <c r="AJ392" s="133" t="str">
        <f>IFERROR(VLOOKUP($Z392,Lookup!$A$1:$P$20,11,FALSE),"")</f>
        <v/>
      </c>
      <c r="AK392" s="133"/>
      <c r="AL392" s="133" t="str">
        <f>IFERROR(VLOOKUP($Z392,Lookup!$A$1:$P$20,13,FALSE),"")</f>
        <v/>
      </c>
      <c r="AM392" s="133" t="str">
        <f>IFERROR(VLOOKUP($Z392,Lookup!$A$1:$P$20,14,FALSE),"")</f>
        <v/>
      </c>
      <c r="AN392" s="133" t="str">
        <f>IFERROR(VLOOKUP($Z392,Lookup!$A$1:$P$20,15,FALSE),"")</f>
        <v/>
      </c>
      <c r="AO392" s="133" t="str">
        <f>IFERROR(VLOOKUP($Z392,Lookup!$A$1:$P$20,16,FALSE),"")</f>
        <v/>
      </c>
      <c r="AP392" s="133" t="str">
        <f>IFERROR(VLOOKUP($Z392,'Lookup 2024'!$A$2:$R$9,17,FALSE),"")</f>
        <v/>
      </c>
      <c r="AQ392" s="129"/>
      <c r="AR392" s="129"/>
      <c r="AS392" s="135"/>
      <c r="AT392" s="135"/>
      <c r="AU392" s="135"/>
      <c r="AV392" s="137"/>
      <c r="AW392" s="138"/>
      <c r="AX392" s="135"/>
      <c r="AY392" s="135"/>
      <c r="AZ392" s="135"/>
      <c r="BA392" s="135"/>
      <c r="BB392" s="135"/>
      <c r="BC392" s="135"/>
      <c r="BD392" s="135"/>
      <c r="BE392" s="135"/>
      <c r="BF392" s="135"/>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row>
    <row r="393" spans="1:78" ht="39.75" customHeight="1">
      <c r="A393" s="126"/>
      <c r="B393" s="128"/>
      <c r="C393" s="128"/>
      <c r="D393" s="128"/>
      <c r="E393" s="129"/>
      <c r="F393" s="129"/>
      <c r="G393" s="129"/>
      <c r="H393" s="129"/>
      <c r="I393" s="129"/>
      <c r="J393" s="129"/>
      <c r="K393" s="129"/>
      <c r="L393" s="94"/>
      <c r="M393" s="94"/>
      <c r="N393" s="94"/>
      <c r="O393" s="94"/>
      <c r="P393" s="94"/>
      <c r="Q393" s="94"/>
      <c r="R393" s="94"/>
      <c r="S393" s="94"/>
      <c r="T393" s="98">
        <f t="shared" si="38"/>
        <v>0</v>
      </c>
      <c r="U393" s="129" t="str">
        <f t="shared" si="48"/>
        <v/>
      </c>
      <c r="V393" s="98"/>
      <c r="W393" s="129" t="str">
        <f t="shared" si="49"/>
        <v/>
      </c>
      <c r="X393" s="129"/>
      <c r="Y393" s="132"/>
      <c r="Z393" s="133" t="str">
        <f t="shared" si="50"/>
        <v/>
      </c>
      <c r="AA393" s="133" t="str">
        <f>IFERROR(VLOOKUP($Z393,'Lookup 2024'!$A$2:$R$9,2,FALSE),"")</f>
        <v/>
      </c>
      <c r="AB393" s="133"/>
      <c r="AC393" s="133"/>
      <c r="AD393" s="133" t="str">
        <f>IFERROR(VLOOKUP($Z393,'Lookup 2024'!$A$2:$R$9,7,FALSE),"")</f>
        <v/>
      </c>
      <c r="AE393" s="133"/>
      <c r="AF393" s="133" t="str">
        <f>IFERROR(VLOOKUP($Z393,'Lookup 2024'!$A$2:$R$9,8,FALSE),"")</f>
        <v/>
      </c>
      <c r="AG393" s="133" t="str">
        <f>IFERROR(VLOOKUP($Z393,'Lookup 2024'!$A$2:$R$9,9,FALSE),"")</f>
        <v/>
      </c>
      <c r="AH393" s="133"/>
      <c r="AI393" s="133" t="str">
        <f>IFERROR(VLOOKUP($Z393,'Lookup 2024'!$A$2:$R$9,10,FALSE),"")</f>
        <v/>
      </c>
      <c r="AJ393" s="133" t="str">
        <f>IFERROR(VLOOKUP($Z393,Lookup!$A$1:$P$20,11,FALSE),"")</f>
        <v/>
      </c>
      <c r="AK393" s="133"/>
      <c r="AL393" s="133" t="str">
        <f>IFERROR(VLOOKUP($Z393,Lookup!$A$1:$P$20,13,FALSE),"")</f>
        <v/>
      </c>
      <c r="AM393" s="133" t="str">
        <f>IFERROR(VLOOKUP($Z393,Lookup!$A$1:$P$20,14,FALSE),"")</f>
        <v/>
      </c>
      <c r="AN393" s="133" t="str">
        <f>IFERROR(VLOOKUP($Z393,Lookup!$A$1:$P$20,15,FALSE),"")</f>
        <v/>
      </c>
      <c r="AO393" s="133" t="str">
        <f>IFERROR(VLOOKUP($Z393,Lookup!$A$1:$P$20,16,FALSE),"")</f>
        <v/>
      </c>
      <c r="AP393" s="133" t="str">
        <f>IFERROR(VLOOKUP($Z393,'Lookup 2024'!$A$2:$R$9,17,FALSE),"")</f>
        <v/>
      </c>
      <c r="AQ393" s="129"/>
      <c r="AR393" s="129"/>
      <c r="AS393" s="135"/>
      <c r="AT393" s="135"/>
      <c r="AU393" s="135"/>
      <c r="AV393" s="137"/>
      <c r="AW393" s="138"/>
      <c r="AX393" s="135"/>
      <c r="AY393" s="135"/>
      <c r="AZ393" s="135"/>
      <c r="BA393" s="135"/>
      <c r="BB393" s="135"/>
      <c r="BC393" s="135"/>
      <c r="BD393" s="135"/>
      <c r="BE393" s="135"/>
      <c r="BF393" s="135"/>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row>
    <row r="394" spans="1:78" ht="39.75" customHeight="1">
      <c r="A394" s="126"/>
      <c r="B394" s="128"/>
      <c r="C394" s="128"/>
      <c r="D394" s="128"/>
      <c r="E394" s="129"/>
      <c r="F394" s="129"/>
      <c r="G394" s="129"/>
      <c r="H394" s="129"/>
      <c r="I394" s="129"/>
      <c r="J394" s="129"/>
      <c r="K394" s="129"/>
      <c r="L394" s="94"/>
      <c r="M394" s="94"/>
      <c r="N394" s="94"/>
      <c r="O394" s="94"/>
      <c r="P394" s="94"/>
      <c r="Q394" s="94"/>
      <c r="R394" s="94"/>
      <c r="S394" s="94"/>
      <c r="T394" s="98">
        <f t="shared" si="38"/>
        <v>0</v>
      </c>
      <c r="U394" s="129" t="str">
        <f t="shared" si="48"/>
        <v/>
      </c>
      <c r="V394" s="98"/>
      <c r="W394" s="129" t="str">
        <f t="shared" si="49"/>
        <v/>
      </c>
      <c r="X394" s="129"/>
      <c r="Y394" s="132"/>
      <c r="Z394" s="133" t="str">
        <f t="shared" si="50"/>
        <v/>
      </c>
      <c r="AA394" s="133" t="str">
        <f>IFERROR(VLOOKUP($Z394,'Lookup 2024'!$A$2:$R$9,2,FALSE),"")</f>
        <v/>
      </c>
      <c r="AB394" s="133"/>
      <c r="AC394" s="133"/>
      <c r="AD394" s="133" t="str">
        <f>IFERROR(VLOOKUP($Z394,'Lookup 2024'!$A$2:$R$9,7,FALSE),"")</f>
        <v/>
      </c>
      <c r="AE394" s="133"/>
      <c r="AF394" s="133" t="str">
        <f>IFERROR(VLOOKUP($Z394,'Lookup 2024'!$A$2:$R$9,8,FALSE),"")</f>
        <v/>
      </c>
      <c r="AG394" s="133" t="str">
        <f>IFERROR(VLOOKUP($Z394,'Lookup 2024'!$A$2:$R$9,9,FALSE),"")</f>
        <v/>
      </c>
      <c r="AH394" s="133"/>
      <c r="AI394" s="133" t="str">
        <f>IFERROR(VLOOKUP($Z394,'Lookup 2024'!$A$2:$R$9,10,FALSE),"")</f>
        <v/>
      </c>
      <c r="AJ394" s="133" t="str">
        <f>IFERROR(VLOOKUP($Z394,Lookup!$A$1:$P$20,11,FALSE),"")</f>
        <v/>
      </c>
      <c r="AK394" s="133"/>
      <c r="AL394" s="133" t="str">
        <f>IFERROR(VLOOKUP($Z394,Lookup!$A$1:$P$20,13,FALSE),"")</f>
        <v/>
      </c>
      <c r="AM394" s="133" t="str">
        <f>IFERROR(VLOOKUP($Z394,Lookup!$A$1:$P$20,14,FALSE),"")</f>
        <v/>
      </c>
      <c r="AN394" s="133" t="str">
        <f>IFERROR(VLOOKUP($Z394,Lookup!$A$1:$P$20,15,FALSE),"")</f>
        <v/>
      </c>
      <c r="AO394" s="133" t="str">
        <f>IFERROR(VLOOKUP($Z394,Lookup!$A$1:$P$20,16,FALSE),"")</f>
        <v/>
      </c>
      <c r="AP394" s="133" t="str">
        <f>IFERROR(VLOOKUP($Z394,'Lookup 2024'!$A$2:$R$9,17,FALSE),"")</f>
        <v/>
      </c>
      <c r="AQ394" s="129"/>
      <c r="AR394" s="129"/>
      <c r="AS394" s="135"/>
      <c r="AT394" s="135"/>
      <c r="AU394" s="135"/>
      <c r="AV394" s="137"/>
      <c r="AW394" s="138"/>
      <c r="AX394" s="135"/>
      <c r="AY394" s="135"/>
      <c r="AZ394" s="135"/>
      <c r="BA394" s="135"/>
      <c r="BB394" s="135"/>
      <c r="BC394" s="135"/>
      <c r="BD394" s="135"/>
      <c r="BE394" s="135"/>
      <c r="BF394" s="135"/>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row>
    <row r="395" spans="1:78" ht="39.75" customHeight="1">
      <c r="A395" s="126"/>
      <c r="B395" s="128"/>
      <c r="C395" s="128"/>
      <c r="D395" s="128"/>
      <c r="E395" s="129"/>
      <c r="F395" s="129"/>
      <c r="G395" s="129"/>
      <c r="H395" s="129"/>
      <c r="I395" s="129"/>
      <c r="J395" s="129"/>
      <c r="K395" s="129"/>
      <c r="L395" s="94"/>
      <c r="M395" s="94"/>
      <c r="N395" s="94"/>
      <c r="O395" s="94"/>
      <c r="P395" s="94"/>
      <c r="Q395" s="94"/>
      <c r="R395" s="94"/>
      <c r="S395" s="94"/>
      <c r="T395" s="98">
        <f t="shared" si="38"/>
        <v>0</v>
      </c>
      <c r="U395" s="129" t="str">
        <f t="shared" si="48"/>
        <v/>
      </c>
      <c r="V395" s="98"/>
      <c r="W395" s="129" t="str">
        <f t="shared" si="49"/>
        <v/>
      </c>
      <c r="X395" s="129"/>
      <c r="Y395" s="132"/>
      <c r="Z395" s="133" t="str">
        <f t="shared" si="50"/>
        <v/>
      </c>
      <c r="AA395" s="133" t="str">
        <f>IFERROR(VLOOKUP($Z395,'Lookup 2024'!$A$2:$R$9,2,FALSE),"")</f>
        <v/>
      </c>
      <c r="AB395" s="133"/>
      <c r="AC395" s="133"/>
      <c r="AD395" s="133" t="str">
        <f>IFERROR(VLOOKUP($Z395,'Lookup 2024'!$A$2:$R$9,7,FALSE),"")</f>
        <v/>
      </c>
      <c r="AE395" s="133"/>
      <c r="AF395" s="133" t="str">
        <f>IFERROR(VLOOKUP($Z395,'Lookup 2024'!$A$2:$R$9,8,FALSE),"")</f>
        <v/>
      </c>
      <c r="AG395" s="133" t="str">
        <f>IFERROR(VLOOKUP($Z395,'Lookup 2024'!$A$2:$R$9,9,FALSE),"")</f>
        <v/>
      </c>
      <c r="AH395" s="133"/>
      <c r="AI395" s="133" t="str">
        <f>IFERROR(VLOOKUP($Z395,'Lookup 2024'!$A$2:$R$9,10,FALSE),"")</f>
        <v/>
      </c>
      <c r="AJ395" s="133" t="str">
        <f>IFERROR(VLOOKUP($Z395,Lookup!$A$1:$P$20,11,FALSE),"")</f>
        <v/>
      </c>
      <c r="AK395" s="133"/>
      <c r="AL395" s="133" t="str">
        <f>IFERROR(VLOOKUP($Z395,Lookup!$A$1:$P$20,13,FALSE),"")</f>
        <v/>
      </c>
      <c r="AM395" s="133" t="str">
        <f>IFERROR(VLOOKUP($Z395,Lookup!$A$1:$P$20,14,FALSE),"")</f>
        <v/>
      </c>
      <c r="AN395" s="133" t="str">
        <f>IFERROR(VLOOKUP($Z395,Lookup!$A$1:$P$20,15,FALSE),"")</f>
        <v/>
      </c>
      <c r="AO395" s="133" t="str">
        <f>IFERROR(VLOOKUP($Z395,Lookup!$A$1:$P$20,16,FALSE),"")</f>
        <v/>
      </c>
      <c r="AP395" s="133" t="str">
        <f>IFERROR(VLOOKUP($Z395,'Lookup 2024'!$A$2:$R$9,17,FALSE),"")</f>
        <v/>
      </c>
      <c r="AQ395" s="129"/>
      <c r="AR395" s="129"/>
      <c r="AS395" s="135"/>
      <c r="AT395" s="135"/>
      <c r="AU395" s="135"/>
      <c r="AV395" s="137"/>
      <c r="AW395" s="138"/>
      <c r="AX395" s="135"/>
      <c r="AY395" s="135"/>
      <c r="AZ395" s="135"/>
      <c r="BA395" s="135"/>
      <c r="BB395" s="135"/>
      <c r="BC395" s="135"/>
      <c r="BD395" s="135"/>
      <c r="BE395" s="135"/>
      <c r="BF395" s="135"/>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row>
    <row r="396" spans="1:78" ht="39.75" customHeight="1">
      <c r="A396" s="126"/>
      <c r="B396" s="128"/>
      <c r="C396" s="128"/>
      <c r="D396" s="128"/>
      <c r="E396" s="129"/>
      <c r="F396" s="129"/>
      <c r="G396" s="129"/>
      <c r="H396" s="129"/>
      <c r="I396" s="129"/>
      <c r="J396" s="129"/>
      <c r="K396" s="129"/>
      <c r="L396" s="94"/>
      <c r="M396" s="94"/>
      <c r="N396" s="94"/>
      <c r="O396" s="94"/>
      <c r="P396" s="94"/>
      <c r="Q396" s="94"/>
      <c r="R396" s="94"/>
      <c r="S396" s="94"/>
      <c r="T396" s="98">
        <f t="shared" si="38"/>
        <v>0</v>
      </c>
      <c r="U396" s="129" t="str">
        <f t="shared" si="48"/>
        <v/>
      </c>
      <c r="V396" s="98"/>
      <c r="W396" s="129" t="str">
        <f t="shared" si="49"/>
        <v/>
      </c>
      <c r="X396" s="129"/>
      <c r="Y396" s="132"/>
      <c r="Z396" s="133" t="str">
        <f t="shared" si="50"/>
        <v/>
      </c>
      <c r="AA396" s="133" t="str">
        <f>IFERROR(VLOOKUP($Z396,'Lookup 2024'!$A$2:$R$9,2,FALSE),"")</f>
        <v/>
      </c>
      <c r="AB396" s="133"/>
      <c r="AC396" s="133"/>
      <c r="AD396" s="133" t="str">
        <f>IFERROR(VLOOKUP($Z396,'Lookup 2024'!$A$2:$R$9,7,FALSE),"")</f>
        <v/>
      </c>
      <c r="AE396" s="133"/>
      <c r="AF396" s="133" t="str">
        <f>IFERROR(VLOOKUP($Z396,'Lookup 2024'!$A$2:$R$9,8,FALSE),"")</f>
        <v/>
      </c>
      <c r="AG396" s="133" t="str">
        <f>IFERROR(VLOOKUP($Z396,'Lookup 2024'!$A$2:$R$9,9,FALSE),"")</f>
        <v/>
      </c>
      <c r="AH396" s="133"/>
      <c r="AI396" s="133" t="str">
        <f>IFERROR(VLOOKUP($Z396,'Lookup 2024'!$A$2:$R$9,10,FALSE),"")</f>
        <v/>
      </c>
      <c r="AJ396" s="133" t="str">
        <f>IFERROR(VLOOKUP($Z396,Lookup!$A$1:$P$20,11,FALSE),"")</f>
        <v/>
      </c>
      <c r="AK396" s="133"/>
      <c r="AL396" s="133" t="str">
        <f>IFERROR(VLOOKUP($Z396,Lookup!$A$1:$P$20,13,FALSE),"")</f>
        <v/>
      </c>
      <c r="AM396" s="133" t="str">
        <f>IFERROR(VLOOKUP($Z396,Lookup!$A$1:$P$20,14,FALSE),"")</f>
        <v/>
      </c>
      <c r="AN396" s="133" t="str">
        <f>IFERROR(VLOOKUP($Z396,Lookup!$A$1:$P$20,15,FALSE),"")</f>
        <v/>
      </c>
      <c r="AO396" s="133" t="str">
        <f>IFERROR(VLOOKUP($Z396,Lookup!$A$1:$P$20,16,FALSE),"")</f>
        <v/>
      </c>
      <c r="AP396" s="133" t="str">
        <f>IFERROR(VLOOKUP($Z396,'Lookup 2024'!$A$2:$R$9,17,FALSE),"")</f>
        <v/>
      </c>
      <c r="AQ396" s="129"/>
      <c r="AR396" s="129"/>
      <c r="AS396" s="135"/>
      <c r="AT396" s="135"/>
      <c r="AU396" s="135"/>
      <c r="AV396" s="137"/>
      <c r="AW396" s="138"/>
      <c r="AX396" s="135"/>
      <c r="AY396" s="135"/>
      <c r="AZ396" s="135"/>
      <c r="BA396" s="135"/>
      <c r="BB396" s="135"/>
      <c r="BC396" s="135"/>
      <c r="BD396" s="135"/>
      <c r="BE396" s="135"/>
      <c r="BF396" s="135"/>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row>
    <row r="397" spans="1:78" ht="39.75" customHeight="1">
      <c r="A397" s="126"/>
      <c r="B397" s="128"/>
      <c r="C397" s="128"/>
      <c r="D397" s="128"/>
      <c r="E397" s="129"/>
      <c r="F397" s="129"/>
      <c r="G397" s="129"/>
      <c r="H397" s="129"/>
      <c r="I397" s="129"/>
      <c r="J397" s="129"/>
      <c r="K397" s="129"/>
      <c r="L397" s="94"/>
      <c r="M397" s="94"/>
      <c r="N397" s="94"/>
      <c r="O397" s="94"/>
      <c r="P397" s="94"/>
      <c r="Q397" s="94"/>
      <c r="R397" s="94"/>
      <c r="S397" s="94"/>
      <c r="T397" s="98">
        <f t="shared" si="38"/>
        <v>0</v>
      </c>
      <c r="U397" s="129" t="str">
        <f t="shared" si="48"/>
        <v/>
      </c>
      <c r="V397" s="98"/>
      <c r="W397" s="129" t="str">
        <f t="shared" si="49"/>
        <v/>
      </c>
      <c r="X397" s="129"/>
      <c r="Y397" s="132"/>
      <c r="Z397" s="133" t="str">
        <f t="shared" si="50"/>
        <v/>
      </c>
      <c r="AA397" s="133" t="str">
        <f>IFERROR(VLOOKUP($Z397,'Lookup 2024'!$A$2:$R$9,2,FALSE),"")</f>
        <v/>
      </c>
      <c r="AB397" s="133"/>
      <c r="AC397" s="133"/>
      <c r="AD397" s="133" t="str">
        <f>IFERROR(VLOOKUP($Z397,'Lookup 2024'!$A$2:$R$9,7,FALSE),"")</f>
        <v/>
      </c>
      <c r="AE397" s="133"/>
      <c r="AF397" s="133" t="str">
        <f>IFERROR(VLOOKUP($Z397,'Lookup 2024'!$A$2:$R$9,8,FALSE),"")</f>
        <v/>
      </c>
      <c r="AG397" s="133" t="str">
        <f>IFERROR(VLOOKUP($Z397,'Lookup 2024'!$A$2:$R$9,9,FALSE),"")</f>
        <v/>
      </c>
      <c r="AH397" s="133"/>
      <c r="AI397" s="133" t="str">
        <f>IFERROR(VLOOKUP($Z397,'Lookup 2024'!$A$2:$R$9,10,FALSE),"")</f>
        <v/>
      </c>
      <c r="AJ397" s="133" t="str">
        <f>IFERROR(VLOOKUP($Z397,Lookup!$A$1:$P$20,11,FALSE),"")</f>
        <v/>
      </c>
      <c r="AK397" s="133"/>
      <c r="AL397" s="133" t="str">
        <f>IFERROR(VLOOKUP($Z397,Lookup!$A$1:$P$20,13,FALSE),"")</f>
        <v/>
      </c>
      <c r="AM397" s="133" t="str">
        <f>IFERROR(VLOOKUP($Z397,Lookup!$A$1:$P$20,14,FALSE),"")</f>
        <v/>
      </c>
      <c r="AN397" s="133" t="str">
        <f>IFERROR(VLOOKUP($Z397,Lookup!$A$1:$P$20,15,FALSE),"")</f>
        <v/>
      </c>
      <c r="AO397" s="133" t="str">
        <f>IFERROR(VLOOKUP($Z397,Lookup!$A$1:$P$20,16,FALSE),"")</f>
        <v/>
      </c>
      <c r="AP397" s="133" t="str">
        <f>IFERROR(VLOOKUP($Z397,'Lookup 2024'!$A$2:$R$9,17,FALSE),"")</f>
        <v/>
      </c>
      <c r="AQ397" s="129"/>
      <c r="AR397" s="129"/>
      <c r="AS397" s="135"/>
      <c r="AT397" s="135"/>
      <c r="AU397" s="135"/>
      <c r="AV397" s="137"/>
      <c r="AW397" s="138"/>
      <c r="AX397" s="135"/>
      <c r="AY397" s="135"/>
      <c r="AZ397" s="135"/>
      <c r="BA397" s="135"/>
      <c r="BB397" s="135"/>
      <c r="BC397" s="135"/>
      <c r="BD397" s="135"/>
      <c r="BE397" s="135"/>
      <c r="BF397" s="135"/>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row>
    <row r="398" spans="1:78" ht="39.75" customHeight="1">
      <c r="A398" s="126"/>
      <c r="B398" s="128"/>
      <c r="C398" s="128"/>
      <c r="D398" s="128"/>
      <c r="E398" s="129"/>
      <c r="F398" s="129"/>
      <c r="G398" s="129"/>
      <c r="H398" s="129"/>
      <c r="I398" s="129"/>
      <c r="J398" s="129"/>
      <c r="K398" s="129"/>
      <c r="L398" s="94"/>
      <c r="M398" s="94"/>
      <c r="N398" s="94"/>
      <c r="O398" s="94"/>
      <c r="P398" s="94"/>
      <c r="Q398" s="94"/>
      <c r="R398" s="94"/>
      <c r="S398" s="94"/>
      <c r="T398" s="98">
        <f t="shared" si="38"/>
        <v>0</v>
      </c>
      <c r="U398" s="129" t="str">
        <f t="shared" si="48"/>
        <v/>
      </c>
      <c r="V398" s="98"/>
      <c r="W398" s="129" t="str">
        <f t="shared" si="49"/>
        <v/>
      </c>
      <c r="X398" s="129"/>
      <c r="Y398" s="132"/>
      <c r="Z398" s="133" t="str">
        <f t="shared" si="50"/>
        <v/>
      </c>
      <c r="AA398" s="133" t="str">
        <f>IFERROR(VLOOKUP($Z398,'Lookup 2024'!$A$2:$R$9,2,FALSE),"")</f>
        <v/>
      </c>
      <c r="AB398" s="133"/>
      <c r="AC398" s="133"/>
      <c r="AD398" s="133" t="str">
        <f>IFERROR(VLOOKUP($Z398,'Lookup 2024'!$A$2:$R$9,7,FALSE),"")</f>
        <v/>
      </c>
      <c r="AE398" s="133"/>
      <c r="AF398" s="133" t="str">
        <f>IFERROR(VLOOKUP($Z398,'Lookup 2024'!$A$2:$R$9,8,FALSE),"")</f>
        <v/>
      </c>
      <c r="AG398" s="133" t="str">
        <f>IFERROR(VLOOKUP($Z398,'Lookup 2024'!$A$2:$R$9,9,FALSE),"")</f>
        <v/>
      </c>
      <c r="AH398" s="133"/>
      <c r="AI398" s="133" t="str">
        <f>IFERROR(VLOOKUP($Z398,'Lookup 2024'!$A$2:$R$9,10,FALSE),"")</f>
        <v/>
      </c>
      <c r="AJ398" s="133" t="str">
        <f>IFERROR(VLOOKUP($Z398,Lookup!$A$1:$P$20,11,FALSE),"")</f>
        <v/>
      </c>
      <c r="AK398" s="133"/>
      <c r="AL398" s="133" t="str">
        <f>IFERROR(VLOOKUP($Z398,Lookup!$A$1:$P$20,13,FALSE),"")</f>
        <v/>
      </c>
      <c r="AM398" s="133" t="str">
        <f>IFERROR(VLOOKUP($Z398,Lookup!$A$1:$P$20,14,FALSE),"")</f>
        <v/>
      </c>
      <c r="AN398" s="133" t="str">
        <f>IFERROR(VLOOKUP($Z398,Lookup!$A$1:$P$20,15,FALSE),"")</f>
        <v/>
      </c>
      <c r="AO398" s="133" t="str">
        <f>IFERROR(VLOOKUP($Z398,Lookup!$A$1:$P$20,16,FALSE),"")</f>
        <v/>
      </c>
      <c r="AP398" s="133" t="str">
        <f>IFERROR(VLOOKUP($Z398,'Lookup 2024'!$A$2:$R$9,17,FALSE),"")</f>
        <v/>
      </c>
      <c r="AQ398" s="129"/>
      <c r="AR398" s="129"/>
      <c r="AS398" s="135"/>
      <c r="AT398" s="135"/>
      <c r="AU398" s="135"/>
      <c r="AV398" s="137"/>
      <c r="AW398" s="138"/>
      <c r="AX398" s="135"/>
      <c r="AY398" s="135"/>
      <c r="AZ398" s="135"/>
      <c r="BA398" s="135"/>
      <c r="BB398" s="135"/>
      <c r="BC398" s="135"/>
      <c r="BD398" s="135"/>
      <c r="BE398" s="135"/>
      <c r="BF398" s="135"/>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row>
    <row r="399" spans="1:78" ht="39.75" customHeight="1">
      <c r="A399" s="126"/>
      <c r="B399" s="128"/>
      <c r="C399" s="128"/>
      <c r="D399" s="128"/>
      <c r="E399" s="129"/>
      <c r="F399" s="129"/>
      <c r="G399" s="129"/>
      <c r="H399" s="129"/>
      <c r="I399" s="129"/>
      <c r="J399" s="129"/>
      <c r="K399" s="129"/>
      <c r="L399" s="94"/>
      <c r="M399" s="94"/>
      <c r="N399" s="94"/>
      <c r="O399" s="94"/>
      <c r="P399" s="94"/>
      <c r="Q399" s="94"/>
      <c r="R399" s="94"/>
      <c r="S399" s="94"/>
      <c r="T399" s="98">
        <f t="shared" si="38"/>
        <v>0</v>
      </c>
      <c r="U399" s="129" t="str">
        <f t="shared" si="48"/>
        <v/>
      </c>
      <c r="V399" s="98"/>
      <c r="W399" s="129" t="str">
        <f t="shared" si="49"/>
        <v/>
      </c>
      <c r="X399" s="129"/>
      <c r="Y399" s="132"/>
      <c r="Z399" s="133" t="str">
        <f t="shared" si="50"/>
        <v/>
      </c>
      <c r="AA399" s="133" t="str">
        <f>IFERROR(VLOOKUP($Z399,'Lookup 2024'!$A$2:$R$9,2,FALSE),"")</f>
        <v/>
      </c>
      <c r="AB399" s="133"/>
      <c r="AC399" s="133"/>
      <c r="AD399" s="133" t="str">
        <f>IFERROR(VLOOKUP($Z399,'Lookup 2024'!$A$2:$R$9,7,FALSE),"")</f>
        <v/>
      </c>
      <c r="AE399" s="133"/>
      <c r="AF399" s="133" t="str">
        <f>IFERROR(VLOOKUP($Z399,'Lookup 2024'!$A$2:$R$9,8,FALSE),"")</f>
        <v/>
      </c>
      <c r="AG399" s="133" t="str">
        <f>IFERROR(VLOOKUP($Z399,'Lookup 2024'!$A$2:$R$9,9,FALSE),"")</f>
        <v/>
      </c>
      <c r="AH399" s="133"/>
      <c r="AI399" s="133" t="str">
        <f>IFERROR(VLOOKUP($Z399,'Lookup 2024'!$A$2:$R$9,10,FALSE),"")</f>
        <v/>
      </c>
      <c r="AJ399" s="133" t="str">
        <f>IFERROR(VLOOKUP($Z399,Lookup!$A$1:$P$20,11,FALSE),"")</f>
        <v/>
      </c>
      <c r="AK399" s="133"/>
      <c r="AL399" s="133" t="str">
        <f>IFERROR(VLOOKUP($Z399,Lookup!$A$1:$P$20,13,FALSE),"")</f>
        <v/>
      </c>
      <c r="AM399" s="133" t="str">
        <f>IFERROR(VLOOKUP($Z399,Lookup!$A$1:$P$20,14,FALSE),"")</f>
        <v/>
      </c>
      <c r="AN399" s="133" t="str">
        <f>IFERROR(VLOOKUP($Z399,Lookup!$A$1:$P$20,15,FALSE),"")</f>
        <v/>
      </c>
      <c r="AO399" s="133" t="str">
        <f>IFERROR(VLOOKUP($Z399,Lookup!$A$1:$P$20,16,FALSE),"")</f>
        <v/>
      </c>
      <c r="AP399" s="133" t="str">
        <f>IFERROR(VLOOKUP($Z399,'Lookup 2024'!$A$2:$R$9,17,FALSE),"")</f>
        <v/>
      </c>
      <c r="AQ399" s="129"/>
      <c r="AR399" s="129"/>
      <c r="AS399" s="135"/>
      <c r="AT399" s="135"/>
      <c r="AU399" s="135"/>
      <c r="AV399" s="137"/>
      <c r="AW399" s="138"/>
      <c r="AX399" s="135"/>
      <c r="AY399" s="135"/>
      <c r="AZ399" s="135"/>
      <c r="BA399" s="135"/>
      <c r="BB399" s="135"/>
      <c r="BC399" s="135"/>
      <c r="BD399" s="135"/>
      <c r="BE399" s="135"/>
      <c r="BF399" s="135"/>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row>
    <row r="400" spans="1:78" ht="39.75" customHeight="1">
      <c r="A400" s="126"/>
      <c r="B400" s="128"/>
      <c r="C400" s="128"/>
      <c r="D400" s="128"/>
      <c r="E400" s="129"/>
      <c r="F400" s="129"/>
      <c r="G400" s="129"/>
      <c r="H400" s="129"/>
      <c r="I400" s="129"/>
      <c r="J400" s="129"/>
      <c r="K400" s="129"/>
      <c r="L400" s="94"/>
      <c r="M400" s="94"/>
      <c r="N400" s="94"/>
      <c r="O400" s="94"/>
      <c r="P400" s="94"/>
      <c r="Q400" s="94"/>
      <c r="R400" s="94"/>
      <c r="S400" s="94"/>
      <c r="T400" s="98">
        <f t="shared" si="38"/>
        <v>0</v>
      </c>
      <c r="U400" s="129" t="str">
        <f t="shared" si="48"/>
        <v/>
      </c>
      <c r="V400" s="98"/>
      <c r="W400" s="129" t="str">
        <f t="shared" si="49"/>
        <v/>
      </c>
      <c r="X400" s="129"/>
      <c r="Y400" s="132"/>
      <c r="Z400" s="133" t="str">
        <f t="shared" si="50"/>
        <v/>
      </c>
      <c r="AA400" s="133" t="str">
        <f>IFERROR(VLOOKUP($Z400,'Lookup 2024'!$A$2:$R$9,2,FALSE),"")</f>
        <v/>
      </c>
      <c r="AB400" s="133"/>
      <c r="AC400" s="133"/>
      <c r="AD400" s="133" t="str">
        <f>IFERROR(VLOOKUP($Z400,'Lookup 2024'!$A$2:$R$9,7,FALSE),"")</f>
        <v/>
      </c>
      <c r="AE400" s="133"/>
      <c r="AF400" s="133" t="str">
        <f>IFERROR(VLOOKUP($Z400,'Lookup 2024'!$A$2:$R$9,8,FALSE),"")</f>
        <v/>
      </c>
      <c r="AG400" s="133" t="str">
        <f>IFERROR(VLOOKUP($Z400,'Lookup 2024'!$A$2:$R$9,9,FALSE),"")</f>
        <v/>
      </c>
      <c r="AH400" s="133"/>
      <c r="AI400" s="133" t="str">
        <f>IFERROR(VLOOKUP($Z400,'Lookup 2024'!$A$2:$R$9,10,FALSE),"")</f>
        <v/>
      </c>
      <c r="AJ400" s="133" t="str">
        <f>IFERROR(VLOOKUP($Z400,Lookup!$A$1:$P$20,11,FALSE),"")</f>
        <v/>
      </c>
      <c r="AK400" s="133"/>
      <c r="AL400" s="133" t="str">
        <f>IFERROR(VLOOKUP($Z400,Lookup!$A$1:$P$20,13,FALSE),"")</f>
        <v/>
      </c>
      <c r="AM400" s="133" t="str">
        <f>IFERROR(VLOOKUP($Z400,Lookup!$A$1:$P$20,14,FALSE),"")</f>
        <v/>
      </c>
      <c r="AN400" s="133" t="str">
        <f>IFERROR(VLOOKUP($Z400,Lookup!$A$1:$P$20,15,FALSE),"")</f>
        <v/>
      </c>
      <c r="AO400" s="133" t="str">
        <f>IFERROR(VLOOKUP($Z400,Lookup!$A$1:$P$20,16,FALSE),"")</f>
        <v/>
      </c>
      <c r="AP400" s="133" t="str">
        <f>IFERROR(VLOOKUP($Z400,'Lookup 2024'!$A$2:$R$9,17,FALSE),"")</f>
        <v/>
      </c>
      <c r="AQ400" s="129"/>
      <c r="AR400" s="129"/>
      <c r="AS400" s="135"/>
      <c r="AT400" s="135"/>
      <c r="AU400" s="135"/>
      <c r="AV400" s="137"/>
      <c r="AW400" s="138"/>
      <c r="AX400" s="135"/>
      <c r="AY400" s="135"/>
      <c r="AZ400" s="135"/>
      <c r="BA400" s="135"/>
      <c r="BB400" s="135"/>
      <c r="BC400" s="135"/>
      <c r="BD400" s="135"/>
      <c r="BE400" s="135"/>
      <c r="BF400" s="135"/>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row>
    <row r="401" spans="1:78" ht="39.75" customHeight="1">
      <c r="A401" s="126"/>
      <c r="B401" s="128"/>
      <c r="C401" s="128"/>
      <c r="D401" s="128"/>
      <c r="E401" s="129"/>
      <c r="F401" s="129"/>
      <c r="G401" s="129"/>
      <c r="H401" s="129"/>
      <c r="I401" s="129"/>
      <c r="J401" s="129"/>
      <c r="K401" s="129"/>
      <c r="L401" s="94"/>
      <c r="M401" s="94"/>
      <c r="N401" s="94"/>
      <c r="O401" s="94"/>
      <c r="P401" s="94"/>
      <c r="Q401" s="94"/>
      <c r="R401" s="94"/>
      <c r="S401" s="94"/>
      <c r="T401" s="98">
        <f t="shared" si="38"/>
        <v>0</v>
      </c>
      <c r="U401" s="129" t="str">
        <f t="shared" si="48"/>
        <v/>
      </c>
      <c r="V401" s="98"/>
      <c r="W401" s="129" t="str">
        <f t="shared" si="49"/>
        <v/>
      </c>
      <c r="X401" s="129"/>
      <c r="Y401" s="132"/>
      <c r="Z401" s="133" t="str">
        <f t="shared" si="50"/>
        <v/>
      </c>
      <c r="AA401" s="133" t="str">
        <f>IFERROR(VLOOKUP($Z401,'Lookup 2024'!$A$2:$R$9,2,FALSE),"")</f>
        <v/>
      </c>
      <c r="AB401" s="133"/>
      <c r="AC401" s="133"/>
      <c r="AD401" s="133" t="str">
        <f>IFERROR(VLOOKUP($Z401,'Lookup 2024'!$A$2:$R$9,7,FALSE),"")</f>
        <v/>
      </c>
      <c r="AE401" s="133"/>
      <c r="AF401" s="133" t="str">
        <f>IFERROR(VLOOKUP($Z401,'Lookup 2024'!$A$2:$R$9,8,FALSE),"")</f>
        <v/>
      </c>
      <c r="AG401" s="133" t="str">
        <f>IFERROR(VLOOKUP($Z401,'Lookup 2024'!$A$2:$R$9,9,FALSE),"")</f>
        <v/>
      </c>
      <c r="AH401" s="133"/>
      <c r="AI401" s="133" t="str">
        <f>IFERROR(VLOOKUP($Z401,'Lookup 2024'!$A$2:$R$9,10,FALSE),"")</f>
        <v/>
      </c>
      <c r="AJ401" s="133" t="str">
        <f>IFERROR(VLOOKUP($Z401,Lookup!$A$1:$P$20,11,FALSE),"")</f>
        <v/>
      </c>
      <c r="AK401" s="133"/>
      <c r="AL401" s="133" t="str">
        <f>IFERROR(VLOOKUP($Z401,Lookup!$A$1:$P$20,13,FALSE),"")</f>
        <v/>
      </c>
      <c r="AM401" s="133" t="str">
        <f>IFERROR(VLOOKUP($Z401,Lookup!$A$1:$P$20,14,FALSE),"")</f>
        <v/>
      </c>
      <c r="AN401" s="133" t="str">
        <f>IFERROR(VLOOKUP($Z401,Lookup!$A$1:$P$20,15,FALSE),"")</f>
        <v/>
      </c>
      <c r="AO401" s="133" t="str">
        <f>IFERROR(VLOOKUP($Z401,Lookup!$A$1:$P$20,16,FALSE),"")</f>
        <v/>
      </c>
      <c r="AP401" s="133" t="str">
        <f>IFERROR(VLOOKUP($Z401,'Lookup 2024'!$A$2:$R$9,17,FALSE),"")</f>
        <v/>
      </c>
      <c r="AQ401" s="129"/>
      <c r="AR401" s="129"/>
      <c r="AS401" s="135"/>
      <c r="AT401" s="135"/>
      <c r="AU401" s="135"/>
      <c r="AV401" s="137"/>
      <c r="AW401" s="138"/>
      <c r="AX401" s="135"/>
      <c r="AY401" s="135"/>
      <c r="AZ401" s="135"/>
      <c r="BA401" s="135"/>
      <c r="BB401" s="135"/>
      <c r="BC401" s="135"/>
      <c r="BD401" s="135"/>
      <c r="BE401" s="135"/>
      <c r="BF401" s="135"/>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row>
    <row r="402" spans="1:78" ht="39.75" customHeight="1">
      <c r="A402" s="126"/>
      <c r="B402" s="128"/>
      <c r="C402" s="128"/>
      <c r="D402" s="128"/>
      <c r="E402" s="129"/>
      <c r="F402" s="129"/>
      <c r="G402" s="129"/>
      <c r="H402" s="129"/>
      <c r="I402" s="129"/>
      <c r="J402" s="129"/>
      <c r="K402" s="129"/>
      <c r="L402" s="94"/>
      <c r="M402" s="94"/>
      <c r="N402" s="94"/>
      <c r="O402" s="94"/>
      <c r="P402" s="94"/>
      <c r="Q402" s="94"/>
      <c r="R402" s="94"/>
      <c r="S402" s="94"/>
      <c r="T402" s="98">
        <f t="shared" si="38"/>
        <v>0</v>
      </c>
      <c r="U402" s="129" t="str">
        <f t="shared" si="48"/>
        <v/>
      </c>
      <c r="V402" s="98"/>
      <c r="W402" s="129" t="str">
        <f t="shared" si="49"/>
        <v/>
      </c>
      <c r="X402" s="129"/>
      <c r="Y402" s="132"/>
      <c r="Z402" s="133" t="str">
        <f t="shared" si="50"/>
        <v/>
      </c>
      <c r="AA402" s="133" t="str">
        <f>IFERROR(VLOOKUP($Z402,'Lookup 2024'!$A$2:$R$9,2,FALSE),"")</f>
        <v/>
      </c>
      <c r="AB402" s="133"/>
      <c r="AC402" s="133"/>
      <c r="AD402" s="133" t="str">
        <f>IFERROR(VLOOKUP($Z402,'Lookup 2024'!$A$2:$R$9,7,FALSE),"")</f>
        <v/>
      </c>
      <c r="AE402" s="133"/>
      <c r="AF402" s="133" t="str">
        <f>IFERROR(VLOOKUP($Z402,'Lookup 2024'!$A$2:$R$9,8,FALSE),"")</f>
        <v/>
      </c>
      <c r="AG402" s="133" t="str">
        <f>IFERROR(VLOOKUP($Z402,'Lookup 2024'!$A$2:$R$9,9,FALSE),"")</f>
        <v/>
      </c>
      <c r="AH402" s="133"/>
      <c r="AI402" s="133" t="str">
        <f>IFERROR(VLOOKUP($Z402,'Lookup 2024'!$A$2:$R$9,10,FALSE),"")</f>
        <v/>
      </c>
      <c r="AJ402" s="133" t="str">
        <f>IFERROR(VLOOKUP($Z402,Lookup!$A$1:$P$20,11,FALSE),"")</f>
        <v/>
      </c>
      <c r="AK402" s="133"/>
      <c r="AL402" s="133" t="str">
        <f>IFERROR(VLOOKUP($Z402,Lookup!$A$1:$P$20,13,FALSE),"")</f>
        <v/>
      </c>
      <c r="AM402" s="133" t="str">
        <f>IFERROR(VLOOKUP($Z402,Lookup!$A$1:$P$20,14,FALSE),"")</f>
        <v/>
      </c>
      <c r="AN402" s="133" t="str">
        <f>IFERROR(VLOOKUP($Z402,Lookup!$A$1:$P$20,15,FALSE),"")</f>
        <v/>
      </c>
      <c r="AO402" s="133" t="str">
        <f>IFERROR(VLOOKUP($Z402,Lookup!$A$1:$P$20,16,FALSE),"")</f>
        <v/>
      </c>
      <c r="AP402" s="133" t="str">
        <f>IFERROR(VLOOKUP($Z402,'Lookup 2024'!$A$2:$R$9,17,FALSE),"")</f>
        <v/>
      </c>
      <c r="AQ402" s="129"/>
      <c r="AR402" s="129"/>
      <c r="AS402" s="135"/>
      <c r="AT402" s="135"/>
      <c r="AU402" s="135"/>
      <c r="AV402" s="137"/>
      <c r="AW402" s="138"/>
      <c r="AX402" s="135"/>
      <c r="AY402" s="135"/>
      <c r="AZ402" s="135"/>
      <c r="BA402" s="135"/>
      <c r="BB402" s="135"/>
      <c r="BC402" s="135"/>
      <c r="BD402" s="135"/>
      <c r="BE402" s="135"/>
      <c r="BF402" s="135"/>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row>
    <row r="403" spans="1:78" ht="39.75" customHeight="1">
      <c r="A403" s="126"/>
      <c r="B403" s="128"/>
      <c r="C403" s="128"/>
      <c r="D403" s="128"/>
      <c r="E403" s="129"/>
      <c r="F403" s="129"/>
      <c r="G403" s="129"/>
      <c r="H403" s="129"/>
      <c r="I403" s="129"/>
      <c r="J403" s="129"/>
      <c r="K403" s="129"/>
      <c r="L403" s="94"/>
      <c r="M403" s="94"/>
      <c r="N403" s="94"/>
      <c r="O403" s="94"/>
      <c r="P403" s="94"/>
      <c r="Q403" s="94"/>
      <c r="R403" s="94"/>
      <c r="S403" s="94"/>
      <c r="T403" s="98">
        <f t="shared" si="38"/>
        <v>0</v>
      </c>
      <c r="U403" s="129" t="str">
        <f t="shared" si="48"/>
        <v/>
      </c>
      <c r="V403" s="98"/>
      <c r="W403" s="129" t="str">
        <f t="shared" si="49"/>
        <v/>
      </c>
      <c r="X403" s="129"/>
      <c r="Y403" s="132"/>
      <c r="Z403" s="133" t="str">
        <f t="shared" si="50"/>
        <v/>
      </c>
      <c r="AA403" s="133" t="str">
        <f>IFERROR(VLOOKUP($Z403,'Lookup 2024'!$A$2:$R$9,2,FALSE),"")</f>
        <v/>
      </c>
      <c r="AB403" s="133"/>
      <c r="AC403" s="133"/>
      <c r="AD403" s="133" t="str">
        <f>IFERROR(VLOOKUP($Z403,'Lookup 2024'!$A$2:$R$9,7,FALSE),"")</f>
        <v/>
      </c>
      <c r="AE403" s="133"/>
      <c r="AF403" s="133" t="str">
        <f>IFERROR(VLOOKUP($Z403,'Lookup 2024'!$A$2:$R$9,8,FALSE),"")</f>
        <v/>
      </c>
      <c r="AG403" s="133" t="str">
        <f>IFERROR(VLOOKUP($Z403,'Lookup 2024'!$A$2:$R$9,9,FALSE),"")</f>
        <v/>
      </c>
      <c r="AH403" s="133"/>
      <c r="AI403" s="133" t="str">
        <f>IFERROR(VLOOKUP($Z403,'Lookup 2024'!$A$2:$R$9,10,FALSE),"")</f>
        <v/>
      </c>
      <c r="AJ403" s="133" t="str">
        <f>IFERROR(VLOOKUP($Z403,Lookup!$A$1:$P$20,11,FALSE),"")</f>
        <v/>
      </c>
      <c r="AK403" s="133"/>
      <c r="AL403" s="133" t="str">
        <f>IFERROR(VLOOKUP($Z403,Lookup!$A$1:$P$20,13,FALSE),"")</f>
        <v/>
      </c>
      <c r="AM403" s="133" t="str">
        <f>IFERROR(VLOOKUP($Z403,Lookup!$A$1:$P$20,14,FALSE),"")</f>
        <v/>
      </c>
      <c r="AN403" s="133" t="str">
        <f>IFERROR(VLOOKUP($Z403,Lookup!$A$1:$P$20,15,FALSE),"")</f>
        <v/>
      </c>
      <c r="AO403" s="133" t="str">
        <f>IFERROR(VLOOKUP($Z403,Lookup!$A$1:$P$20,16,FALSE),"")</f>
        <v/>
      </c>
      <c r="AP403" s="133" t="str">
        <f>IFERROR(VLOOKUP($Z403,'Lookup 2024'!$A$2:$R$9,17,FALSE),"")</f>
        <v/>
      </c>
      <c r="AQ403" s="129"/>
      <c r="AR403" s="129"/>
      <c r="AS403" s="135"/>
      <c r="AT403" s="135"/>
      <c r="AU403" s="135"/>
      <c r="AV403" s="137"/>
      <c r="AW403" s="138"/>
      <c r="AX403" s="135"/>
      <c r="AY403" s="135"/>
      <c r="AZ403" s="135"/>
      <c r="BA403" s="135"/>
      <c r="BB403" s="135"/>
      <c r="BC403" s="135"/>
      <c r="BD403" s="135"/>
      <c r="BE403" s="135"/>
      <c r="BF403" s="135"/>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row>
    <row r="404" spans="1:78" ht="39.75" customHeight="1">
      <c r="A404" s="126"/>
      <c r="B404" s="128"/>
      <c r="C404" s="128"/>
      <c r="D404" s="128"/>
      <c r="E404" s="129"/>
      <c r="F404" s="129"/>
      <c r="G404" s="129"/>
      <c r="H404" s="129"/>
      <c r="I404" s="129"/>
      <c r="J404" s="129"/>
      <c r="K404" s="129"/>
      <c r="L404" s="94"/>
      <c r="M404" s="94"/>
      <c r="N404" s="94"/>
      <c r="O404" s="94"/>
      <c r="P404" s="94"/>
      <c r="Q404" s="94"/>
      <c r="R404" s="94"/>
      <c r="S404" s="94"/>
      <c r="T404" s="98">
        <f t="shared" si="38"/>
        <v>0</v>
      </c>
      <c r="U404" s="129" t="str">
        <f t="shared" si="48"/>
        <v/>
      </c>
      <c r="V404" s="98"/>
      <c r="W404" s="129" t="str">
        <f t="shared" si="49"/>
        <v/>
      </c>
      <c r="X404" s="129"/>
      <c r="Y404" s="132"/>
      <c r="Z404" s="133" t="str">
        <f t="shared" si="50"/>
        <v/>
      </c>
      <c r="AA404" s="133" t="str">
        <f>IFERROR(VLOOKUP($Z404,'Lookup 2024'!$A$2:$R$9,2,FALSE),"")</f>
        <v/>
      </c>
      <c r="AB404" s="133"/>
      <c r="AC404" s="133"/>
      <c r="AD404" s="133" t="str">
        <f>IFERROR(VLOOKUP($Z404,'Lookup 2024'!$A$2:$R$9,7,FALSE),"")</f>
        <v/>
      </c>
      <c r="AE404" s="133"/>
      <c r="AF404" s="133" t="str">
        <f>IFERROR(VLOOKUP($Z404,'Lookup 2024'!$A$2:$R$9,8,FALSE),"")</f>
        <v/>
      </c>
      <c r="AG404" s="133" t="str">
        <f>IFERROR(VLOOKUP($Z404,'Lookup 2024'!$A$2:$R$9,9,FALSE),"")</f>
        <v/>
      </c>
      <c r="AH404" s="133"/>
      <c r="AI404" s="133" t="str">
        <f>IFERROR(VLOOKUP($Z404,'Lookup 2024'!$A$2:$R$9,10,FALSE),"")</f>
        <v/>
      </c>
      <c r="AJ404" s="133" t="str">
        <f>IFERROR(VLOOKUP($Z404,Lookup!$A$1:$P$20,11,FALSE),"")</f>
        <v/>
      </c>
      <c r="AK404" s="133"/>
      <c r="AL404" s="133" t="str">
        <f>IFERROR(VLOOKUP($Z404,Lookup!$A$1:$P$20,13,FALSE),"")</f>
        <v/>
      </c>
      <c r="AM404" s="133" t="str">
        <f>IFERROR(VLOOKUP($Z404,Lookup!$A$1:$P$20,14,FALSE),"")</f>
        <v/>
      </c>
      <c r="AN404" s="133" t="str">
        <f>IFERROR(VLOOKUP($Z404,Lookup!$A$1:$P$20,15,FALSE),"")</f>
        <v/>
      </c>
      <c r="AO404" s="133" t="str">
        <f>IFERROR(VLOOKUP($Z404,Lookup!$A$1:$P$20,16,FALSE),"")</f>
        <v/>
      </c>
      <c r="AP404" s="133" t="str">
        <f>IFERROR(VLOOKUP($Z404,'Lookup 2024'!$A$2:$R$9,17,FALSE),"")</f>
        <v/>
      </c>
      <c r="AQ404" s="129"/>
      <c r="AR404" s="129"/>
      <c r="AS404" s="135"/>
      <c r="AT404" s="135"/>
      <c r="AU404" s="135"/>
      <c r="AV404" s="137"/>
      <c r="AW404" s="138"/>
      <c r="AX404" s="135"/>
      <c r="AY404" s="135"/>
      <c r="AZ404" s="135"/>
      <c r="BA404" s="135"/>
      <c r="BB404" s="135"/>
      <c r="BC404" s="135"/>
      <c r="BD404" s="135"/>
      <c r="BE404" s="135"/>
      <c r="BF404" s="135"/>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row>
    <row r="405" spans="1:78" ht="39.75" customHeight="1">
      <c r="A405" s="126"/>
      <c r="B405" s="128"/>
      <c r="C405" s="128"/>
      <c r="D405" s="128"/>
      <c r="E405" s="129"/>
      <c r="F405" s="129"/>
      <c r="G405" s="129"/>
      <c r="H405" s="129"/>
      <c r="I405" s="129"/>
      <c r="J405" s="129"/>
      <c r="K405" s="129"/>
      <c r="L405" s="94"/>
      <c r="M405" s="94"/>
      <c r="N405" s="94"/>
      <c r="O405" s="94"/>
      <c r="P405" s="94"/>
      <c r="Q405" s="94"/>
      <c r="R405" s="94"/>
      <c r="S405" s="94"/>
      <c r="T405" s="98">
        <f t="shared" si="38"/>
        <v>0</v>
      </c>
      <c r="U405" s="129" t="str">
        <f t="shared" si="48"/>
        <v/>
      </c>
      <c r="V405" s="98"/>
      <c r="W405" s="129" t="str">
        <f t="shared" si="49"/>
        <v/>
      </c>
      <c r="X405" s="129"/>
      <c r="Y405" s="132"/>
      <c r="Z405" s="133" t="str">
        <f t="shared" si="50"/>
        <v/>
      </c>
      <c r="AA405" s="133" t="str">
        <f>IFERROR(VLOOKUP($Z405,'Lookup 2024'!$A$2:$R$9,2,FALSE),"")</f>
        <v/>
      </c>
      <c r="AB405" s="133"/>
      <c r="AC405" s="133"/>
      <c r="AD405" s="133" t="str">
        <f>IFERROR(VLOOKUP($Z405,'Lookup 2024'!$A$2:$R$9,7,FALSE),"")</f>
        <v/>
      </c>
      <c r="AE405" s="133"/>
      <c r="AF405" s="133" t="str">
        <f>IFERROR(VLOOKUP($Z405,'Lookup 2024'!$A$2:$R$9,8,FALSE),"")</f>
        <v/>
      </c>
      <c r="AG405" s="133" t="str">
        <f>IFERROR(VLOOKUP($Z405,'Lookup 2024'!$A$2:$R$9,9,FALSE),"")</f>
        <v/>
      </c>
      <c r="AH405" s="133"/>
      <c r="AI405" s="133" t="str">
        <f>IFERROR(VLOOKUP($Z405,'Lookup 2024'!$A$2:$R$9,10,FALSE),"")</f>
        <v/>
      </c>
      <c r="AJ405" s="133" t="str">
        <f>IFERROR(VLOOKUP($Z405,Lookup!$A$1:$P$20,11,FALSE),"")</f>
        <v/>
      </c>
      <c r="AK405" s="133"/>
      <c r="AL405" s="133" t="str">
        <f>IFERROR(VLOOKUP($Z405,Lookup!$A$1:$P$20,13,FALSE),"")</f>
        <v/>
      </c>
      <c r="AM405" s="133" t="str">
        <f>IFERROR(VLOOKUP($Z405,Lookup!$A$1:$P$20,14,FALSE),"")</f>
        <v/>
      </c>
      <c r="AN405" s="133" t="str">
        <f>IFERROR(VLOOKUP($Z405,Lookup!$A$1:$P$20,15,FALSE),"")</f>
        <v/>
      </c>
      <c r="AO405" s="133" t="str">
        <f>IFERROR(VLOOKUP($Z405,Lookup!$A$1:$P$20,16,FALSE),"")</f>
        <v/>
      </c>
      <c r="AP405" s="133" t="str">
        <f>IFERROR(VLOOKUP($Z405,'Lookup 2024'!$A$2:$R$9,17,FALSE),"")</f>
        <v/>
      </c>
      <c r="AQ405" s="129"/>
      <c r="AR405" s="129"/>
      <c r="AS405" s="135"/>
      <c r="AT405" s="135"/>
      <c r="AU405" s="135"/>
      <c r="AV405" s="137"/>
      <c r="AW405" s="138"/>
      <c r="AX405" s="135"/>
      <c r="AY405" s="135"/>
      <c r="AZ405" s="135"/>
      <c r="BA405" s="135"/>
      <c r="BB405" s="135"/>
      <c r="BC405" s="135"/>
      <c r="BD405" s="135"/>
      <c r="BE405" s="135"/>
      <c r="BF405" s="135"/>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row>
    <row r="406" spans="1:78" ht="39.75" customHeight="1">
      <c r="A406" s="126"/>
      <c r="B406" s="128"/>
      <c r="C406" s="128"/>
      <c r="D406" s="128"/>
      <c r="E406" s="129"/>
      <c r="F406" s="129"/>
      <c r="G406" s="129"/>
      <c r="H406" s="129"/>
      <c r="I406" s="129"/>
      <c r="J406" s="129"/>
      <c r="K406" s="129"/>
      <c r="L406" s="94"/>
      <c r="M406" s="94"/>
      <c r="N406" s="94"/>
      <c r="O406" s="94"/>
      <c r="P406" s="94"/>
      <c r="Q406" s="94"/>
      <c r="R406" s="94"/>
      <c r="S406" s="94"/>
      <c r="T406" s="98">
        <f t="shared" si="38"/>
        <v>0</v>
      </c>
      <c r="U406" s="129" t="str">
        <f t="shared" si="48"/>
        <v/>
      </c>
      <c r="V406" s="98"/>
      <c r="W406" s="129" t="str">
        <f t="shared" si="49"/>
        <v/>
      </c>
      <c r="X406" s="129"/>
      <c r="Y406" s="132"/>
      <c r="Z406" s="133" t="str">
        <f t="shared" si="50"/>
        <v/>
      </c>
      <c r="AA406" s="133" t="str">
        <f>IFERROR(VLOOKUP($Z406,'Lookup 2024'!$A$2:$R$9,2,FALSE),"")</f>
        <v/>
      </c>
      <c r="AB406" s="133"/>
      <c r="AC406" s="133"/>
      <c r="AD406" s="133" t="str">
        <f>IFERROR(VLOOKUP($Z406,'Lookup 2024'!$A$2:$R$9,7,FALSE),"")</f>
        <v/>
      </c>
      <c r="AE406" s="133"/>
      <c r="AF406" s="133" t="str">
        <f>IFERROR(VLOOKUP($Z406,'Lookup 2024'!$A$2:$R$9,8,FALSE),"")</f>
        <v/>
      </c>
      <c r="AG406" s="133" t="str">
        <f>IFERROR(VLOOKUP($Z406,'Lookup 2024'!$A$2:$R$9,9,FALSE),"")</f>
        <v/>
      </c>
      <c r="AH406" s="133"/>
      <c r="AI406" s="133" t="str">
        <f>IFERROR(VLOOKUP($Z406,'Lookup 2024'!$A$2:$R$9,10,FALSE),"")</f>
        <v/>
      </c>
      <c r="AJ406" s="133" t="str">
        <f>IFERROR(VLOOKUP($Z406,Lookup!$A$1:$P$20,11,FALSE),"")</f>
        <v/>
      </c>
      <c r="AK406" s="133"/>
      <c r="AL406" s="133" t="str">
        <f>IFERROR(VLOOKUP($Z406,Lookup!$A$1:$P$20,13,FALSE),"")</f>
        <v/>
      </c>
      <c r="AM406" s="133" t="str">
        <f>IFERROR(VLOOKUP($Z406,Lookup!$A$1:$P$20,14,FALSE),"")</f>
        <v/>
      </c>
      <c r="AN406" s="133" t="str">
        <f>IFERROR(VLOOKUP($Z406,Lookup!$A$1:$P$20,15,FALSE),"")</f>
        <v/>
      </c>
      <c r="AO406" s="133" t="str">
        <f>IFERROR(VLOOKUP($Z406,Lookup!$A$1:$P$20,16,FALSE),"")</f>
        <v/>
      </c>
      <c r="AP406" s="133" t="str">
        <f>IFERROR(VLOOKUP($Z406,'Lookup 2024'!$A$2:$R$9,17,FALSE),"")</f>
        <v/>
      </c>
      <c r="AQ406" s="129"/>
      <c r="AR406" s="129"/>
      <c r="AS406" s="135"/>
      <c r="AT406" s="135"/>
      <c r="AU406" s="135"/>
      <c r="AV406" s="137"/>
      <c r="AW406" s="138"/>
      <c r="AX406" s="135"/>
      <c r="AY406" s="135"/>
      <c r="AZ406" s="135"/>
      <c r="BA406" s="135"/>
      <c r="BB406" s="135"/>
      <c r="BC406" s="135"/>
      <c r="BD406" s="135"/>
      <c r="BE406" s="135"/>
      <c r="BF406" s="135"/>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row>
    <row r="407" spans="1:78" ht="39.75" customHeight="1">
      <c r="A407" s="126"/>
      <c r="B407" s="128"/>
      <c r="C407" s="128"/>
      <c r="D407" s="128"/>
      <c r="E407" s="129"/>
      <c r="F407" s="129"/>
      <c r="G407" s="129"/>
      <c r="H407" s="129"/>
      <c r="I407" s="129"/>
      <c r="J407" s="129"/>
      <c r="K407" s="129"/>
      <c r="L407" s="94"/>
      <c r="M407" s="94"/>
      <c r="N407" s="94"/>
      <c r="O407" s="94"/>
      <c r="P407" s="94"/>
      <c r="Q407" s="94"/>
      <c r="R407" s="94"/>
      <c r="S407" s="94"/>
      <c r="T407" s="98">
        <f t="shared" si="38"/>
        <v>0</v>
      </c>
      <c r="U407" s="129" t="str">
        <f t="shared" si="48"/>
        <v/>
      </c>
      <c r="V407" s="98"/>
      <c r="W407" s="129" t="str">
        <f t="shared" si="49"/>
        <v/>
      </c>
      <c r="X407" s="129"/>
      <c r="Y407" s="132"/>
      <c r="Z407" s="133" t="str">
        <f t="shared" si="50"/>
        <v/>
      </c>
      <c r="AA407" s="133" t="str">
        <f>IFERROR(VLOOKUP($Z407,'Lookup 2024'!$A$2:$R$9,2,FALSE),"")</f>
        <v/>
      </c>
      <c r="AB407" s="133"/>
      <c r="AC407" s="133"/>
      <c r="AD407" s="133" t="str">
        <f>IFERROR(VLOOKUP($Z407,'Lookup 2024'!$A$2:$R$9,7,FALSE),"")</f>
        <v/>
      </c>
      <c r="AE407" s="133"/>
      <c r="AF407" s="133" t="str">
        <f>IFERROR(VLOOKUP($Z407,'Lookup 2024'!$A$2:$R$9,8,FALSE),"")</f>
        <v/>
      </c>
      <c r="AG407" s="133" t="str">
        <f>IFERROR(VLOOKUP($Z407,'Lookup 2024'!$A$2:$R$9,9,FALSE),"")</f>
        <v/>
      </c>
      <c r="AH407" s="133"/>
      <c r="AI407" s="133" t="str">
        <f>IFERROR(VLOOKUP($Z407,'Lookup 2024'!$A$2:$R$9,10,FALSE),"")</f>
        <v/>
      </c>
      <c r="AJ407" s="133" t="str">
        <f>IFERROR(VLOOKUP($Z407,Lookup!$A$1:$P$20,11,FALSE),"")</f>
        <v/>
      </c>
      <c r="AK407" s="133"/>
      <c r="AL407" s="133" t="str">
        <f>IFERROR(VLOOKUP($Z407,Lookup!$A$1:$P$20,13,FALSE),"")</f>
        <v/>
      </c>
      <c r="AM407" s="133" t="str">
        <f>IFERROR(VLOOKUP($Z407,Lookup!$A$1:$P$20,14,FALSE),"")</f>
        <v/>
      </c>
      <c r="AN407" s="133" t="str">
        <f>IFERROR(VLOOKUP($Z407,Lookup!$A$1:$P$20,15,FALSE),"")</f>
        <v/>
      </c>
      <c r="AO407" s="133" t="str">
        <f>IFERROR(VLOOKUP($Z407,Lookup!$A$1:$P$20,16,FALSE),"")</f>
        <v/>
      </c>
      <c r="AP407" s="133" t="str">
        <f>IFERROR(VLOOKUP($Z407,'Lookup 2024'!$A$2:$R$9,17,FALSE),"")</f>
        <v/>
      </c>
      <c r="AQ407" s="129"/>
      <c r="AR407" s="129"/>
      <c r="AS407" s="135"/>
      <c r="AT407" s="135"/>
      <c r="AU407" s="135"/>
      <c r="AV407" s="137"/>
      <c r="AW407" s="138"/>
      <c r="AX407" s="135"/>
      <c r="AY407" s="135"/>
      <c r="AZ407" s="135"/>
      <c r="BA407" s="135"/>
      <c r="BB407" s="135"/>
      <c r="BC407" s="135"/>
      <c r="BD407" s="135"/>
      <c r="BE407" s="135"/>
      <c r="BF407" s="135"/>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row>
    <row r="408" spans="1:78" ht="39.75" customHeight="1">
      <c r="A408" s="126"/>
      <c r="B408" s="128"/>
      <c r="C408" s="128"/>
      <c r="D408" s="128"/>
      <c r="E408" s="129"/>
      <c r="F408" s="129"/>
      <c r="G408" s="129"/>
      <c r="H408" s="129"/>
      <c r="I408" s="129"/>
      <c r="J408" s="129"/>
      <c r="K408" s="129"/>
      <c r="L408" s="94"/>
      <c r="M408" s="94"/>
      <c r="N408" s="94"/>
      <c r="O408" s="94"/>
      <c r="P408" s="94"/>
      <c r="Q408" s="94"/>
      <c r="R408" s="94"/>
      <c r="S408" s="94"/>
      <c r="T408" s="98">
        <f t="shared" si="38"/>
        <v>0</v>
      </c>
      <c r="U408" s="129" t="str">
        <f t="shared" si="48"/>
        <v/>
      </c>
      <c r="V408" s="98"/>
      <c r="W408" s="129" t="str">
        <f t="shared" si="49"/>
        <v/>
      </c>
      <c r="X408" s="129"/>
      <c r="Y408" s="132"/>
      <c r="Z408" s="133" t="str">
        <f t="shared" si="50"/>
        <v/>
      </c>
      <c r="AA408" s="133" t="str">
        <f>IFERROR(VLOOKUP($Z408,'Lookup 2024'!$A$2:$R$9,2,FALSE),"")</f>
        <v/>
      </c>
      <c r="AB408" s="133"/>
      <c r="AC408" s="133"/>
      <c r="AD408" s="133" t="str">
        <f>IFERROR(VLOOKUP($Z408,'Lookup 2024'!$A$2:$R$9,7,FALSE),"")</f>
        <v/>
      </c>
      <c r="AE408" s="133"/>
      <c r="AF408" s="133" t="str">
        <f>IFERROR(VLOOKUP($Z408,'Lookup 2024'!$A$2:$R$9,8,FALSE),"")</f>
        <v/>
      </c>
      <c r="AG408" s="133" t="str">
        <f>IFERROR(VLOOKUP($Z408,'Lookup 2024'!$A$2:$R$9,9,FALSE),"")</f>
        <v/>
      </c>
      <c r="AH408" s="133"/>
      <c r="AI408" s="133" t="str">
        <f>IFERROR(VLOOKUP($Z408,'Lookup 2024'!$A$2:$R$9,10,FALSE),"")</f>
        <v/>
      </c>
      <c r="AJ408" s="133" t="str">
        <f>IFERROR(VLOOKUP($Z408,Lookup!$A$1:$P$20,11,FALSE),"")</f>
        <v/>
      </c>
      <c r="AK408" s="133"/>
      <c r="AL408" s="133" t="str">
        <f>IFERROR(VLOOKUP($Z408,Lookup!$A$1:$P$20,13,FALSE),"")</f>
        <v/>
      </c>
      <c r="AM408" s="133" t="str">
        <f>IFERROR(VLOOKUP($Z408,Lookup!$A$1:$P$20,14,FALSE),"")</f>
        <v/>
      </c>
      <c r="AN408" s="133" t="str">
        <f>IFERROR(VLOOKUP($Z408,Lookup!$A$1:$P$20,15,FALSE),"")</f>
        <v/>
      </c>
      <c r="AO408" s="133" t="str">
        <f>IFERROR(VLOOKUP($Z408,Lookup!$A$1:$P$20,16,FALSE),"")</f>
        <v/>
      </c>
      <c r="AP408" s="133" t="str">
        <f>IFERROR(VLOOKUP($Z408,'Lookup 2024'!$A$2:$R$9,17,FALSE),"")</f>
        <v/>
      </c>
      <c r="AQ408" s="129"/>
      <c r="AR408" s="129"/>
      <c r="AS408" s="135"/>
      <c r="AT408" s="135"/>
      <c r="AU408" s="135"/>
      <c r="AV408" s="137"/>
      <c r="AW408" s="138"/>
      <c r="AX408" s="135"/>
      <c r="AY408" s="135"/>
      <c r="AZ408" s="135"/>
      <c r="BA408" s="135"/>
      <c r="BB408" s="135"/>
      <c r="BC408" s="135"/>
      <c r="BD408" s="135"/>
      <c r="BE408" s="135"/>
      <c r="BF408" s="135"/>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row>
    <row r="409" spans="1:78" ht="39.75" customHeight="1">
      <c r="A409" s="126"/>
      <c r="B409" s="128"/>
      <c r="C409" s="128"/>
      <c r="D409" s="128"/>
      <c r="E409" s="129"/>
      <c r="F409" s="129"/>
      <c r="G409" s="129"/>
      <c r="H409" s="129"/>
      <c r="I409" s="129"/>
      <c r="J409" s="129"/>
      <c r="K409" s="129"/>
      <c r="L409" s="94"/>
      <c r="M409" s="94"/>
      <c r="N409" s="94"/>
      <c r="O409" s="94"/>
      <c r="P409" s="94"/>
      <c r="Q409" s="94"/>
      <c r="R409" s="94"/>
      <c r="S409" s="94"/>
      <c r="T409" s="98">
        <f t="shared" si="38"/>
        <v>0</v>
      </c>
      <c r="U409" s="129" t="str">
        <f t="shared" si="48"/>
        <v/>
      </c>
      <c r="V409" s="98"/>
      <c r="W409" s="129" t="str">
        <f t="shared" si="49"/>
        <v/>
      </c>
      <c r="X409" s="129"/>
      <c r="Y409" s="132"/>
      <c r="Z409" s="133" t="str">
        <f t="shared" si="50"/>
        <v/>
      </c>
      <c r="AA409" s="133" t="str">
        <f>IFERROR(VLOOKUP($Z409,'Lookup 2024'!$A$2:$R$9,2,FALSE),"")</f>
        <v/>
      </c>
      <c r="AB409" s="133"/>
      <c r="AC409" s="133"/>
      <c r="AD409" s="133" t="str">
        <f>IFERROR(VLOOKUP($Z409,'Lookup 2024'!$A$2:$R$9,7,FALSE),"")</f>
        <v/>
      </c>
      <c r="AE409" s="133"/>
      <c r="AF409" s="133" t="str">
        <f>IFERROR(VLOOKUP($Z409,'Lookup 2024'!$A$2:$R$9,8,FALSE),"")</f>
        <v/>
      </c>
      <c r="AG409" s="133" t="str">
        <f>IFERROR(VLOOKUP($Z409,'Lookup 2024'!$A$2:$R$9,9,FALSE),"")</f>
        <v/>
      </c>
      <c r="AH409" s="133"/>
      <c r="AI409" s="133" t="str">
        <f>IFERROR(VLOOKUP($Z409,'Lookup 2024'!$A$2:$R$9,10,FALSE),"")</f>
        <v/>
      </c>
      <c r="AJ409" s="133" t="str">
        <f>IFERROR(VLOOKUP($Z409,Lookup!$A$1:$P$20,11,FALSE),"")</f>
        <v/>
      </c>
      <c r="AK409" s="133"/>
      <c r="AL409" s="133" t="str">
        <f>IFERROR(VLOOKUP($Z409,Lookup!$A$1:$P$20,13,FALSE),"")</f>
        <v/>
      </c>
      <c r="AM409" s="133" t="str">
        <f>IFERROR(VLOOKUP($Z409,Lookup!$A$1:$P$20,14,FALSE),"")</f>
        <v/>
      </c>
      <c r="AN409" s="133" t="str">
        <f>IFERROR(VLOOKUP($Z409,Lookup!$A$1:$P$20,15,FALSE),"")</f>
        <v/>
      </c>
      <c r="AO409" s="133" t="str">
        <f>IFERROR(VLOOKUP($Z409,Lookup!$A$1:$P$20,16,FALSE),"")</f>
        <v/>
      </c>
      <c r="AP409" s="133" t="str">
        <f>IFERROR(VLOOKUP($Z409,'Lookup 2024'!$A$2:$R$9,17,FALSE),"")</f>
        <v/>
      </c>
      <c r="AQ409" s="129"/>
      <c r="AR409" s="129"/>
      <c r="AS409" s="135"/>
      <c r="AT409" s="135"/>
      <c r="AU409" s="135"/>
      <c r="AV409" s="137"/>
      <c r="AW409" s="138"/>
      <c r="AX409" s="135"/>
      <c r="AY409" s="135"/>
      <c r="AZ409" s="135"/>
      <c r="BA409" s="135"/>
      <c r="BB409" s="135"/>
      <c r="BC409" s="135"/>
      <c r="BD409" s="135"/>
      <c r="BE409" s="135"/>
      <c r="BF409" s="135"/>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row>
    <row r="410" spans="1:78" ht="39.75" customHeight="1">
      <c r="A410" s="126"/>
      <c r="B410" s="128"/>
      <c r="C410" s="128"/>
      <c r="D410" s="128"/>
      <c r="E410" s="129"/>
      <c r="F410" s="129"/>
      <c r="G410" s="129"/>
      <c r="H410" s="129"/>
      <c r="I410" s="129"/>
      <c r="J410" s="129"/>
      <c r="K410" s="129"/>
      <c r="L410" s="94"/>
      <c r="M410" s="94"/>
      <c r="N410" s="94"/>
      <c r="O410" s="94"/>
      <c r="P410" s="94"/>
      <c r="Q410" s="94"/>
      <c r="R410" s="94"/>
      <c r="S410" s="94"/>
      <c r="T410" s="98">
        <f t="shared" si="38"/>
        <v>0</v>
      </c>
      <c r="U410" s="129" t="str">
        <f t="shared" si="48"/>
        <v/>
      </c>
      <c r="V410" s="98"/>
      <c r="W410" s="129" t="str">
        <f t="shared" si="49"/>
        <v/>
      </c>
      <c r="X410" s="129"/>
      <c r="Y410" s="132"/>
      <c r="Z410" s="133" t="str">
        <f t="shared" si="50"/>
        <v/>
      </c>
      <c r="AA410" s="133" t="str">
        <f>IFERROR(VLOOKUP($Z410,'Lookup 2024'!$A$2:$R$9,2,FALSE),"")</f>
        <v/>
      </c>
      <c r="AB410" s="133"/>
      <c r="AC410" s="133"/>
      <c r="AD410" s="133" t="str">
        <f>IFERROR(VLOOKUP($Z410,'Lookup 2024'!$A$2:$R$9,7,FALSE),"")</f>
        <v/>
      </c>
      <c r="AE410" s="133"/>
      <c r="AF410" s="133" t="str">
        <f>IFERROR(VLOOKUP($Z410,'Lookup 2024'!$A$2:$R$9,8,FALSE),"")</f>
        <v/>
      </c>
      <c r="AG410" s="133" t="str">
        <f>IFERROR(VLOOKUP($Z410,'Lookup 2024'!$A$2:$R$9,9,FALSE),"")</f>
        <v/>
      </c>
      <c r="AH410" s="133"/>
      <c r="AI410" s="133" t="str">
        <f>IFERROR(VLOOKUP($Z410,'Lookup 2024'!$A$2:$R$9,10,FALSE),"")</f>
        <v/>
      </c>
      <c r="AJ410" s="133" t="str">
        <f>IFERROR(VLOOKUP($Z410,Lookup!$A$1:$P$20,11,FALSE),"")</f>
        <v/>
      </c>
      <c r="AK410" s="133"/>
      <c r="AL410" s="133" t="str">
        <f>IFERROR(VLOOKUP($Z410,Lookup!$A$1:$P$20,13,FALSE),"")</f>
        <v/>
      </c>
      <c r="AM410" s="133" t="str">
        <f>IFERROR(VLOOKUP($Z410,Lookup!$A$1:$P$20,14,FALSE),"")</f>
        <v/>
      </c>
      <c r="AN410" s="133" t="str">
        <f>IFERROR(VLOOKUP($Z410,Lookup!$A$1:$P$20,15,FALSE),"")</f>
        <v/>
      </c>
      <c r="AO410" s="133" t="str">
        <f>IFERROR(VLOOKUP($Z410,Lookup!$A$1:$P$20,16,FALSE),"")</f>
        <v/>
      </c>
      <c r="AP410" s="133" t="str">
        <f>IFERROR(VLOOKUP($Z410,'Lookup 2024'!$A$2:$R$9,17,FALSE),"")</f>
        <v/>
      </c>
      <c r="AQ410" s="129"/>
      <c r="AR410" s="129"/>
      <c r="AS410" s="135"/>
      <c r="AT410" s="135"/>
      <c r="AU410" s="135"/>
      <c r="AV410" s="137"/>
      <c r="AW410" s="138"/>
      <c r="AX410" s="135"/>
      <c r="AY410" s="135"/>
      <c r="AZ410" s="135"/>
      <c r="BA410" s="135"/>
      <c r="BB410" s="135"/>
      <c r="BC410" s="135"/>
      <c r="BD410" s="135"/>
      <c r="BE410" s="135"/>
      <c r="BF410" s="135"/>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row>
    <row r="411" spans="1:78" ht="39.75" customHeight="1">
      <c r="A411" s="126"/>
      <c r="B411" s="128"/>
      <c r="C411" s="128"/>
      <c r="D411" s="128"/>
      <c r="E411" s="129"/>
      <c r="F411" s="129"/>
      <c r="G411" s="129"/>
      <c r="H411" s="129"/>
      <c r="I411" s="129"/>
      <c r="J411" s="129"/>
      <c r="K411" s="129"/>
      <c r="L411" s="94"/>
      <c r="M411" s="94"/>
      <c r="N411" s="94"/>
      <c r="O411" s="94"/>
      <c r="P411" s="94"/>
      <c r="Q411" s="94"/>
      <c r="R411" s="94"/>
      <c r="S411" s="94"/>
      <c r="T411" s="98">
        <f t="shared" si="38"/>
        <v>0</v>
      </c>
      <c r="U411" s="129" t="str">
        <f t="shared" si="48"/>
        <v/>
      </c>
      <c r="V411" s="98"/>
      <c r="W411" s="129" t="str">
        <f t="shared" si="49"/>
        <v/>
      </c>
      <c r="X411" s="129"/>
      <c r="Y411" s="132"/>
      <c r="Z411" s="133" t="str">
        <f t="shared" si="50"/>
        <v/>
      </c>
      <c r="AA411" s="133" t="str">
        <f>IFERROR(VLOOKUP($Z411,'Lookup 2024'!$A$2:$R$9,2,FALSE),"")</f>
        <v/>
      </c>
      <c r="AB411" s="133"/>
      <c r="AC411" s="133"/>
      <c r="AD411" s="133" t="str">
        <f>IFERROR(VLOOKUP($Z411,'Lookup 2024'!$A$2:$R$9,7,FALSE),"")</f>
        <v/>
      </c>
      <c r="AE411" s="133"/>
      <c r="AF411" s="133" t="str">
        <f>IFERROR(VLOOKUP($Z411,'Lookup 2024'!$A$2:$R$9,8,FALSE),"")</f>
        <v/>
      </c>
      <c r="AG411" s="133" t="str">
        <f>IFERROR(VLOOKUP($Z411,'Lookup 2024'!$A$2:$R$9,9,FALSE),"")</f>
        <v/>
      </c>
      <c r="AH411" s="133"/>
      <c r="AI411" s="133" t="str">
        <f>IFERROR(VLOOKUP($Z411,'Lookup 2024'!$A$2:$R$9,10,FALSE),"")</f>
        <v/>
      </c>
      <c r="AJ411" s="133" t="str">
        <f>IFERROR(VLOOKUP($Z411,Lookup!$A$1:$P$20,11,FALSE),"")</f>
        <v/>
      </c>
      <c r="AK411" s="133"/>
      <c r="AL411" s="133" t="str">
        <f>IFERROR(VLOOKUP($Z411,Lookup!$A$1:$P$20,13,FALSE),"")</f>
        <v/>
      </c>
      <c r="AM411" s="133" t="str">
        <f>IFERROR(VLOOKUP($Z411,Lookup!$A$1:$P$20,14,FALSE),"")</f>
        <v/>
      </c>
      <c r="AN411" s="133" t="str">
        <f>IFERROR(VLOOKUP($Z411,Lookup!$A$1:$P$20,15,FALSE),"")</f>
        <v/>
      </c>
      <c r="AO411" s="133" t="str">
        <f>IFERROR(VLOOKUP($Z411,Lookup!$A$1:$P$20,16,FALSE),"")</f>
        <v/>
      </c>
      <c r="AP411" s="133" t="str">
        <f>IFERROR(VLOOKUP($Z411,'Lookup 2024'!$A$2:$R$9,17,FALSE),"")</f>
        <v/>
      </c>
      <c r="AQ411" s="129"/>
      <c r="AR411" s="129"/>
      <c r="AS411" s="135"/>
      <c r="AT411" s="135"/>
      <c r="AU411" s="135"/>
      <c r="AV411" s="137"/>
      <c r="AW411" s="138"/>
      <c r="AX411" s="135"/>
      <c r="AY411" s="135"/>
      <c r="AZ411" s="135"/>
      <c r="BA411" s="135"/>
      <c r="BB411" s="135"/>
      <c r="BC411" s="135"/>
      <c r="BD411" s="135"/>
      <c r="BE411" s="135"/>
      <c r="BF411" s="135"/>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row>
    <row r="412" spans="1:78" ht="39.75" customHeight="1">
      <c r="A412" s="126"/>
      <c r="B412" s="128"/>
      <c r="C412" s="128"/>
      <c r="D412" s="128"/>
      <c r="E412" s="129"/>
      <c r="F412" s="129"/>
      <c r="G412" s="129"/>
      <c r="H412" s="129"/>
      <c r="I412" s="129"/>
      <c r="J412" s="129"/>
      <c r="K412" s="129"/>
      <c r="L412" s="94"/>
      <c r="M412" s="94"/>
      <c r="N412" s="94"/>
      <c r="O412" s="94"/>
      <c r="P412" s="94"/>
      <c r="Q412" s="94"/>
      <c r="R412" s="94"/>
      <c r="S412" s="94"/>
      <c r="T412" s="98">
        <f t="shared" si="38"/>
        <v>0</v>
      </c>
      <c r="U412" s="129" t="str">
        <f t="shared" si="48"/>
        <v/>
      </c>
      <c r="V412" s="98"/>
      <c r="W412" s="129" t="str">
        <f t="shared" si="49"/>
        <v/>
      </c>
      <c r="X412" s="129"/>
      <c r="Y412" s="132"/>
      <c r="Z412" s="133" t="str">
        <f t="shared" si="50"/>
        <v/>
      </c>
      <c r="AA412" s="133" t="str">
        <f>IFERROR(VLOOKUP($Z412,'Lookup 2024'!$A$2:$R$9,2,FALSE),"")</f>
        <v/>
      </c>
      <c r="AB412" s="133"/>
      <c r="AC412" s="133"/>
      <c r="AD412" s="133" t="str">
        <f>IFERROR(VLOOKUP($Z412,'Lookup 2024'!$A$2:$R$9,7,FALSE),"")</f>
        <v/>
      </c>
      <c r="AE412" s="133"/>
      <c r="AF412" s="133" t="str">
        <f>IFERROR(VLOOKUP($Z412,'Lookup 2024'!$A$2:$R$9,8,FALSE),"")</f>
        <v/>
      </c>
      <c r="AG412" s="133" t="str">
        <f>IFERROR(VLOOKUP($Z412,'Lookup 2024'!$A$2:$R$9,9,FALSE),"")</f>
        <v/>
      </c>
      <c r="AH412" s="133"/>
      <c r="AI412" s="133" t="str">
        <f>IFERROR(VLOOKUP($Z412,'Lookup 2024'!$A$2:$R$9,10,FALSE),"")</f>
        <v/>
      </c>
      <c r="AJ412" s="133" t="str">
        <f>IFERROR(VLOOKUP($Z412,Lookup!$A$1:$P$20,11,FALSE),"")</f>
        <v/>
      </c>
      <c r="AK412" s="133"/>
      <c r="AL412" s="133" t="str">
        <f>IFERROR(VLOOKUP($Z412,Lookup!$A$1:$P$20,13,FALSE),"")</f>
        <v/>
      </c>
      <c r="AM412" s="133" t="str">
        <f>IFERROR(VLOOKUP($Z412,Lookup!$A$1:$P$20,14,FALSE),"")</f>
        <v/>
      </c>
      <c r="AN412" s="133" t="str">
        <f>IFERROR(VLOOKUP($Z412,Lookup!$A$1:$P$20,15,FALSE),"")</f>
        <v/>
      </c>
      <c r="AO412" s="133" t="str">
        <f>IFERROR(VLOOKUP($Z412,Lookup!$A$1:$P$20,16,FALSE),"")</f>
        <v/>
      </c>
      <c r="AP412" s="133" t="str">
        <f>IFERROR(VLOOKUP($Z412,'Lookup 2024'!$A$2:$R$9,17,FALSE),"")</f>
        <v/>
      </c>
      <c r="AQ412" s="129"/>
      <c r="AR412" s="129"/>
      <c r="AS412" s="135"/>
      <c r="AT412" s="135"/>
      <c r="AU412" s="135"/>
      <c r="AV412" s="137"/>
      <c r="AW412" s="138"/>
      <c r="AX412" s="135"/>
      <c r="AY412" s="135"/>
      <c r="AZ412" s="135"/>
      <c r="BA412" s="135"/>
      <c r="BB412" s="135"/>
      <c r="BC412" s="135"/>
      <c r="BD412" s="135"/>
      <c r="BE412" s="135"/>
      <c r="BF412" s="135"/>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row>
    <row r="413" spans="1:78" ht="39.75" customHeight="1">
      <c r="A413" s="126"/>
      <c r="B413" s="128"/>
      <c r="C413" s="128"/>
      <c r="D413" s="128"/>
      <c r="E413" s="129"/>
      <c r="F413" s="129"/>
      <c r="G413" s="129"/>
      <c r="H413" s="129"/>
      <c r="I413" s="129"/>
      <c r="J413" s="129"/>
      <c r="K413" s="129"/>
      <c r="L413" s="94"/>
      <c r="M413" s="94"/>
      <c r="N413" s="94"/>
      <c r="O413" s="94"/>
      <c r="P413" s="94"/>
      <c r="Q413" s="94"/>
      <c r="R413" s="94"/>
      <c r="S413" s="94"/>
      <c r="T413" s="98">
        <f t="shared" si="38"/>
        <v>0</v>
      </c>
      <c r="U413" s="129" t="str">
        <f t="shared" si="48"/>
        <v/>
      </c>
      <c r="V413" s="98"/>
      <c r="W413" s="129" t="str">
        <f t="shared" si="49"/>
        <v/>
      </c>
      <c r="X413" s="129"/>
      <c r="Y413" s="132"/>
      <c r="Z413" s="133" t="str">
        <f t="shared" si="50"/>
        <v/>
      </c>
      <c r="AA413" s="133" t="str">
        <f>IFERROR(VLOOKUP($Z413,'Lookup 2024'!$A$2:$R$9,2,FALSE),"")</f>
        <v/>
      </c>
      <c r="AB413" s="133"/>
      <c r="AC413" s="133"/>
      <c r="AD413" s="133" t="str">
        <f>IFERROR(VLOOKUP($Z413,'Lookup 2024'!$A$2:$R$9,7,FALSE),"")</f>
        <v/>
      </c>
      <c r="AE413" s="133"/>
      <c r="AF413" s="133" t="str">
        <f>IFERROR(VLOOKUP($Z413,'Lookup 2024'!$A$2:$R$9,8,FALSE),"")</f>
        <v/>
      </c>
      <c r="AG413" s="133" t="str">
        <f>IFERROR(VLOOKUP($Z413,'Lookup 2024'!$A$2:$R$9,9,FALSE),"")</f>
        <v/>
      </c>
      <c r="AH413" s="133"/>
      <c r="AI413" s="133" t="str">
        <f>IFERROR(VLOOKUP($Z413,'Lookup 2024'!$A$2:$R$9,10,FALSE),"")</f>
        <v/>
      </c>
      <c r="AJ413" s="133" t="str">
        <f>IFERROR(VLOOKUP($Z413,Lookup!$A$1:$P$20,11,FALSE),"")</f>
        <v/>
      </c>
      <c r="AK413" s="133"/>
      <c r="AL413" s="133" t="str">
        <f>IFERROR(VLOOKUP($Z413,Lookup!$A$1:$P$20,13,FALSE),"")</f>
        <v/>
      </c>
      <c r="AM413" s="133" t="str">
        <f>IFERROR(VLOOKUP($Z413,Lookup!$A$1:$P$20,14,FALSE),"")</f>
        <v/>
      </c>
      <c r="AN413" s="133" t="str">
        <f>IFERROR(VLOOKUP($Z413,Lookup!$A$1:$P$20,15,FALSE),"")</f>
        <v/>
      </c>
      <c r="AO413" s="133" t="str">
        <f>IFERROR(VLOOKUP($Z413,Lookup!$A$1:$P$20,16,FALSE),"")</f>
        <v/>
      </c>
      <c r="AP413" s="133" t="str">
        <f>IFERROR(VLOOKUP($Z413,'Lookup 2024'!$A$2:$R$9,17,FALSE),"")</f>
        <v/>
      </c>
      <c r="AQ413" s="129"/>
      <c r="AR413" s="129"/>
      <c r="AS413" s="135"/>
      <c r="AT413" s="135"/>
      <c r="AU413" s="135"/>
      <c r="AV413" s="137"/>
      <c r="AW413" s="138"/>
      <c r="AX413" s="135"/>
      <c r="AY413" s="135"/>
      <c r="AZ413" s="135"/>
      <c r="BA413" s="135"/>
      <c r="BB413" s="135"/>
      <c r="BC413" s="135"/>
      <c r="BD413" s="135"/>
      <c r="BE413" s="135"/>
      <c r="BF413" s="135"/>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row>
    <row r="414" spans="1:78" ht="39.75" customHeight="1">
      <c r="A414" s="126"/>
      <c r="B414" s="128"/>
      <c r="C414" s="128"/>
      <c r="D414" s="128"/>
      <c r="E414" s="129"/>
      <c r="F414" s="129"/>
      <c r="G414" s="129"/>
      <c r="H414" s="129"/>
      <c r="I414" s="129"/>
      <c r="J414" s="129"/>
      <c r="K414" s="129"/>
      <c r="L414" s="94"/>
      <c r="M414" s="94"/>
      <c r="N414" s="94"/>
      <c r="O414" s="94"/>
      <c r="P414" s="94"/>
      <c r="Q414" s="94"/>
      <c r="R414" s="94"/>
      <c r="S414" s="94"/>
      <c r="T414" s="98">
        <f t="shared" si="38"/>
        <v>0</v>
      </c>
      <c r="U414" s="129" t="str">
        <f t="shared" si="48"/>
        <v/>
      </c>
      <c r="V414" s="98"/>
      <c r="W414" s="129" t="str">
        <f t="shared" si="49"/>
        <v/>
      </c>
      <c r="X414" s="129"/>
      <c r="Y414" s="132"/>
      <c r="Z414" s="133" t="str">
        <f t="shared" si="50"/>
        <v/>
      </c>
      <c r="AA414" s="133" t="str">
        <f>IFERROR(VLOOKUP($Z414,'Lookup 2024'!$A$2:$R$9,2,FALSE),"")</f>
        <v/>
      </c>
      <c r="AB414" s="133"/>
      <c r="AC414" s="133"/>
      <c r="AD414" s="133" t="str">
        <f>IFERROR(VLOOKUP($Z414,'Lookup 2024'!$A$2:$R$9,7,FALSE),"")</f>
        <v/>
      </c>
      <c r="AE414" s="133"/>
      <c r="AF414" s="133" t="str">
        <f>IFERROR(VLOOKUP($Z414,'Lookup 2024'!$A$2:$R$9,8,FALSE),"")</f>
        <v/>
      </c>
      <c r="AG414" s="133" t="str">
        <f>IFERROR(VLOOKUP($Z414,'Lookup 2024'!$A$2:$R$9,9,FALSE),"")</f>
        <v/>
      </c>
      <c r="AH414" s="133"/>
      <c r="AI414" s="133" t="str">
        <f>IFERROR(VLOOKUP($Z414,'Lookup 2024'!$A$2:$R$9,10,FALSE),"")</f>
        <v/>
      </c>
      <c r="AJ414" s="133" t="str">
        <f>IFERROR(VLOOKUP($Z414,Lookup!$A$1:$P$20,11,FALSE),"")</f>
        <v/>
      </c>
      <c r="AK414" s="133"/>
      <c r="AL414" s="133" t="str">
        <f>IFERROR(VLOOKUP($Z414,Lookup!$A$1:$P$20,13,FALSE),"")</f>
        <v/>
      </c>
      <c r="AM414" s="133" t="str">
        <f>IFERROR(VLOOKUP($Z414,Lookup!$A$1:$P$20,14,FALSE),"")</f>
        <v/>
      </c>
      <c r="AN414" s="133" t="str">
        <f>IFERROR(VLOOKUP($Z414,Lookup!$A$1:$P$20,15,FALSE),"")</f>
        <v/>
      </c>
      <c r="AO414" s="133" t="str">
        <f>IFERROR(VLOOKUP($Z414,Lookup!$A$1:$P$20,16,FALSE),"")</f>
        <v/>
      </c>
      <c r="AP414" s="133" t="str">
        <f>IFERROR(VLOOKUP($Z414,'Lookup 2024'!$A$2:$R$9,17,FALSE),"")</f>
        <v/>
      </c>
      <c r="AQ414" s="129"/>
      <c r="AR414" s="129"/>
      <c r="AS414" s="135"/>
      <c r="AT414" s="135"/>
      <c r="AU414" s="135"/>
      <c r="AV414" s="137"/>
      <c r="AW414" s="138"/>
      <c r="AX414" s="135"/>
      <c r="AY414" s="135"/>
      <c r="AZ414" s="135"/>
      <c r="BA414" s="135"/>
      <c r="BB414" s="135"/>
      <c r="BC414" s="135"/>
      <c r="BD414" s="135"/>
      <c r="BE414" s="135"/>
      <c r="BF414" s="135"/>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row>
    <row r="415" spans="1:78" ht="18" customHeight="1">
      <c r="A415" s="126"/>
      <c r="B415" s="128"/>
      <c r="C415" s="128"/>
      <c r="D415" s="128"/>
      <c r="E415" s="129"/>
      <c r="F415" s="129"/>
      <c r="G415" s="129"/>
      <c r="H415" s="129"/>
      <c r="I415" s="129"/>
      <c r="J415" s="129"/>
      <c r="K415" s="129"/>
      <c r="L415" s="94"/>
      <c r="M415" s="94"/>
      <c r="N415" s="94"/>
      <c r="O415" s="94"/>
      <c r="P415" s="94"/>
      <c r="Q415" s="94"/>
      <c r="R415" s="94"/>
      <c r="S415" s="94"/>
      <c r="T415" s="98">
        <f t="shared" si="38"/>
        <v>0</v>
      </c>
      <c r="U415" s="129" t="str">
        <f t="shared" si="48"/>
        <v/>
      </c>
      <c r="V415" s="98"/>
      <c r="W415" s="129" t="str">
        <f t="shared" si="49"/>
        <v/>
      </c>
      <c r="X415" s="129"/>
      <c r="Y415" s="132"/>
      <c r="Z415" s="133" t="str">
        <f t="shared" si="50"/>
        <v/>
      </c>
      <c r="AA415" s="133" t="str">
        <f>IFERROR(VLOOKUP($Z415,'Lookup 2024'!$A$2:$R$9,2,FALSE),"")</f>
        <v/>
      </c>
      <c r="AB415" s="133"/>
      <c r="AC415" s="133"/>
      <c r="AD415" s="133" t="str">
        <f>IFERROR(VLOOKUP($Z415,'Lookup 2024'!$A$2:$R$9,7,FALSE),"")</f>
        <v/>
      </c>
      <c r="AE415" s="133"/>
      <c r="AF415" s="133" t="str">
        <f>IFERROR(VLOOKUP($Z415,'Lookup 2024'!$A$2:$R$9,8,FALSE),"")</f>
        <v/>
      </c>
      <c r="AG415" s="133" t="str">
        <f>IFERROR(VLOOKUP($Z415,'Lookup 2024'!$A$2:$R$9,9,FALSE),"")</f>
        <v/>
      </c>
      <c r="AH415" s="133"/>
      <c r="AI415" s="133" t="str">
        <f>IFERROR(VLOOKUP($Z415,'Lookup 2024'!$A$2:$R$9,10,FALSE),"")</f>
        <v/>
      </c>
      <c r="AJ415" s="133" t="str">
        <f>IFERROR(VLOOKUP($Z415,Lookup!$A$1:$P$20,11,FALSE),"")</f>
        <v/>
      </c>
      <c r="AK415" s="133"/>
      <c r="AL415" s="133" t="str">
        <f>IFERROR(VLOOKUP($Z415,Lookup!$A$1:$P$20,13,FALSE),"")</f>
        <v/>
      </c>
      <c r="AM415" s="133" t="str">
        <f>IFERROR(VLOOKUP($Z415,Lookup!$A$1:$P$20,14,FALSE),"")</f>
        <v/>
      </c>
      <c r="AN415" s="133" t="str">
        <f>IFERROR(VLOOKUP($Z415,Lookup!$A$1:$P$20,15,FALSE),"")</f>
        <v/>
      </c>
      <c r="AO415" s="133" t="str">
        <f>IFERROR(VLOOKUP($Z415,Lookup!$A$1:$P$20,16,FALSE),"")</f>
        <v/>
      </c>
      <c r="AP415" s="133" t="str">
        <f>IFERROR(VLOOKUP($Z415,'Lookup 2024'!$A$2:$R$9,17,FALSE),"")</f>
        <v/>
      </c>
      <c r="AQ415" s="129"/>
      <c r="AR415" s="129"/>
      <c r="AS415" s="135"/>
      <c r="AT415" s="135"/>
      <c r="AU415" s="135"/>
      <c r="AV415" s="137"/>
      <c r="AW415" s="138"/>
      <c r="AX415" s="135"/>
      <c r="AY415" s="135"/>
      <c r="AZ415" s="135"/>
      <c r="BA415" s="135"/>
      <c r="BB415" s="135"/>
      <c r="BC415" s="135"/>
      <c r="BD415" s="135"/>
      <c r="BE415" s="135"/>
      <c r="BF415" s="135"/>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row>
    <row r="416" spans="1:78" ht="57.75" customHeight="1">
      <c r="A416" s="126"/>
      <c r="B416" s="128"/>
      <c r="C416" s="128"/>
      <c r="D416" s="128"/>
      <c r="E416" s="129"/>
      <c r="F416" s="129"/>
      <c r="G416" s="129"/>
      <c r="H416" s="129"/>
      <c r="I416" s="129"/>
      <c r="J416" s="129"/>
      <c r="K416" s="129"/>
      <c r="L416" s="94"/>
      <c r="M416" s="94"/>
      <c r="N416" s="94"/>
      <c r="O416" s="94"/>
      <c r="P416" s="94"/>
      <c r="Q416" s="94"/>
      <c r="R416" s="94"/>
      <c r="S416" s="94"/>
      <c r="T416" s="98">
        <f t="shared" si="38"/>
        <v>0</v>
      </c>
      <c r="U416" s="129" t="str">
        <f t="shared" si="48"/>
        <v/>
      </c>
      <c r="V416" s="98"/>
      <c r="W416" s="129" t="str">
        <f t="shared" si="49"/>
        <v/>
      </c>
      <c r="X416" s="129"/>
      <c r="Y416" s="132"/>
      <c r="Z416" s="133" t="str">
        <f t="shared" si="50"/>
        <v/>
      </c>
      <c r="AA416" s="133" t="str">
        <f>IFERROR(VLOOKUP($Z416,'Lookup 2024'!$A$2:$R$9,2,FALSE),"")</f>
        <v/>
      </c>
      <c r="AB416" s="133"/>
      <c r="AC416" s="133"/>
      <c r="AD416" s="133" t="str">
        <f>IFERROR(VLOOKUP($Z416,'Lookup 2024'!$A$2:$R$9,7,FALSE),"")</f>
        <v/>
      </c>
      <c r="AE416" s="133"/>
      <c r="AF416" s="133" t="str">
        <f>IFERROR(VLOOKUP($Z416,'Lookup 2024'!$A$2:$R$9,8,FALSE),"")</f>
        <v/>
      </c>
      <c r="AG416" s="133" t="str">
        <f>IFERROR(VLOOKUP($Z416,'Lookup 2024'!$A$2:$R$9,9,FALSE),"")</f>
        <v/>
      </c>
      <c r="AH416" s="133"/>
      <c r="AI416" s="133" t="str">
        <f>IFERROR(VLOOKUP($Z416,'Lookup 2024'!$A$2:$R$9,10,FALSE),"")</f>
        <v/>
      </c>
      <c r="AJ416" s="133" t="str">
        <f>IFERROR(VLOOKUP($Z416,Lookup!$A$1:$P$20,11,FALSE),"")</f>
        <v/>
      </c>
      <c r="AK416" s="133"/>
      <c r="AL416" s="133" t="str">
        <f>IFERROR(VLOOKUP($Z416,Lookup!$A$1:$P$20,13,FALSE),"")</f>
        <v/>
      </c>
      <c r="AM416" s="133" t="str">
        <f>IFERROR(VLOOKUP($Z416,Lookup!$A$1:$P$20,14,FALSE),"")</f>
        <v/>
      </c>
      <c r="AN416" s="133" t="str">
        <f>IFERROR(VLOOKUP($Z416,Lookup!$A$1:$P$20,15,FALSE),"")</f>
        <v/>
      </c>
      <c r="AO416" s="133" t="str">
        <f>IFERROR(VLOOKUP($Z416,Lookup!$A$1:$P$20,16,FALSE),"")</f>
        <v/>
      </c>
      <c r="AP416" s="133" t="str">
        <f>IFERROR(VLOOKUP($Z416,'Lookup 2024'!$A$2:$R$9,17,FALSE),"")</f>
        <v/>
      </c>
      <c r="AQ416" s="129"/>
      <c r="AR416" s="129"/>
      <c r="AS416" s="135"/>
      <c r="AT416" s="135"/>
      <c r="AU416" s="135"/>
      <c r="AV416" s="137"/>
      <c r="AW416" s="138"/>
      <c r="AX416" s="135"/>
      <c r="AY416" s="135"/>
      <c r="AZ416" s="135"/>
      <c r="BA416" s="135"/>
      <c r="BB416" s="135"/>
      <c r="BC416" s="135"/>
      <c r="BD416" s="135"/>
      <c r="BE416" s="135"/>
      <c r="BF416" s="135"/>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row>
    <row r="417" spans="1:78" ht="18" customHeight="1">
      <c r="A417" s="126"/>
      <c r="B417" s="128"/>
      <c r="C417" s="128"/>
      <c r="D417" s="128"/>
      <c r="E417" s="129"/>
      <c r="F417" s="129"/>
      <c r="G417" s="129"/>
      <c r="H417" s="129"/>
      <c r="I417" s="129"/>
      <c r="J417" s="129"/>
      <c r="K417" s="129"/>
      <c r="L417" s="94"/>
      <c r="M417" s="94"/>
      <c r="N417" s="94"/>
      <c r="O417" s="94"/>
      <c r="P417" s="94"/>
      <c r="Q417" s="94"/>
      <c r="R417" s="94"/>
      <c r="S417" s="94"/>
      <c r="T417" s="98">
        <f t="shared" si="38"/>
        <v>0</v>
      </c>
      <c r="U417" s="129" t="str">
        <f t="shared" si="48"/>
        <v/>
      </c>
      <c r="V417" s="98"/>
      <c r="W417" s="129" t="str">
        <f t="shared" si="49"/>
        <v/>
      </c>
      <c r="X417" s="129"/>
      <c r="Y417" s="132"/>
      <c r="Z417" s="133" t="str">
        <f t="shared" si="50"/>
        <v/>
      </c>
      <c r="AA417" s="133" t="str">
        <f>IFERROR(VLOOKUP($Z417,'Lookup 2024'!$A$2:$R$9,2,FALSE),"")</f>
        <v/>
      </c>
      <c r="AB417" s="133"/>
      <c r="AC417" s="133"/>
      <c r="AD417" s="133" t="str">
        <f>IFERROR(VLOOKUP($Z417,'Lookup 2024'!$A$2:$R$9,7,FALSE),"")</f>
        <v/>
      </c>
      <c r="AE417" s="133"/>
      <c r="AF417" s="133" t="str">
        <f>IFERROR(VLOOKUP($Z417,'Lookup 2024'!$A$2:$R$9,8,FALSE),"")</f>
        <v/>
      </c>
      <c r="AG417" s="133" t="str">
        <f>IFERROR(VLOOKUP($Z417,'Lookup 2024'!$A$2:$R$9,9,FALSE),"")</f>
        <v/>
      </c>
      <c r="AH417" s="133"/>
      <c r="AI417" s="133" t="str">
        <f>IFERROR(VLOOKUP($Z417,'Lookup 2024'!$A$2:$R$9,10,FALSE),"")</f>
        <v/>
      </c>
      <c r="AJ417" s="133" t="str">
        <f>IFERROR(VLOOKUP($Z417,Lookup!$A$1:$P$20,11,FALSE),"")</f>
        <v/>
      </c>
      <c r="AK417" s="133"/>
      <c r="AL417" s="133" t="str">
        <f>IFERROR(VLOOKUP($Z417,Lookup!$A$1:$P$20,13,FALSE),"")</f>
        <v/>
      </c>
      <c r="AM417" s="133" t="str">
        <f>IFERROR(VLOOKUP($Z417,Lookup!$A$1:$P$20,14,FALSE),"")</f>
        <v/>
      </c>
      <c r="AN417" s="133" t="str">
        <f>IFERROR(VLOOKUP($Z417,Lookup!$A$1:$P$20,15,FALSE),"")</f>
        <v/>
      </c>
      <c r="AO417" s="133" t="str">
        <f>IFERROR(VLOOKUP($Z417,Lookup!$A$1:$P$20,16,FALSE),"")</f>
        <v/>
      </c>
      <c r="AP417" s="133" t="str">
        <f>IFERROR(VLOOKUP($Z417,'Lookup 2024'!$A$2:$R$9,17,FALSE),"")</f>
        <v/>
      </c>
      <c r="AQ417" s="129"/>
      <c r="AR417" s="129"/>
      <c r="AS417" s="135"/>
      <c r="AT417" s="135"/>
      <c r="AU417" s="135"/>
      <c r="AV417" s="137"/>
      <c r="AW417" s="138"/>
      <c r="AX417" s="135"/>
      <c r="AY417" s="135"/>
      <c r="AZ417" s="135"/>
      <c r="BA417" s="135"/>
      <c r="BB417" s="135"/>
      <c r="BC417" s="135"/>
      <c r="BD417" s="135"/>
      <c r="BE417" s="135"/>
      <c r="BF417" s="135"/>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row>
    <row r="418" spans="1:78" ht="39.75" customHeight="1">
      <c r="A418" s="126"/>
      <c r="B418" s="128"/>
      <c r="C418" s="128"/>
      <c r="D418" s="128"/>
      <c r="E418" s="129"/>
      <c r="F418" s="129"/>
      <c r="G418" s="129"/>
      <c r="H418" s="129"/>
      <c r="I418" s="129"/>
      <c r="J418" s="129"/>
      <c r="K418" s="129"/>
      <c r="L418" s="94"/>
      <c r="M418" s="94"/>
      <c r="N418" s="94"/>
      <c r="O418" s="94"/>
      <c r="P418" s="94"/>
      <c r="Q418" s="94"/>
      <c r="R418" s="94"/>
      <c r="S418" s="94"/>
      <c r="T418" s="98">
        <f t="shared" si="38"/>
        <v>0</v>
      </c>
      <c r="U418" s="129" t="str">
        <f t="shared" si="48"/>
        <v/>
      </c>
      <c r="V418" s="98"/>
      <c r="W418" s="129" t="str">
        <f t="shared" si="49"/>
        <v/>
      </c>
      <c r="X418" s="129"/>
      <c r="Y418" s="132"/>
      <c r="Z418" s="133" t="str">
        <f t="shared" si="50"/>
        <v/>
      </c>
      <c r="AA418" s="133" t="str">
        <f>IFERROR(VLOOKUP($Z418,'Lookup 2024'!$A$2:$R$9,2,FALSE),"")</f>
        <v/>
      </c>
      <c r="AB418" s="133"/>
      <c r="AC418" s="133"/>
      <c r="AD418" s="133" t="str">
        <f>IFERROR(VLOOKUP($Z418,'Lookup 2024'!$A$2:$R$9,7,FALSE),"")</f>
        <v/>
      </c>
      <c r="AE418" s="133"/>
      <c r="AF418" s="133" t="str">
        <f>IFERROR(VLOOKUP($Z418,'Lookup 2024'!$A$2:$R$9,8,FALSE),"")</f>
        <v/>
      </c>
      <c r="AG418" s="133" t="str">
        <f>IFERROR(VLOOKUP($Z418,'Lookup 2024'!$A$2:$R$9,9,FALSE),"")</f>
        <v/>
      </c>
      <c r="AH418" s="133"/>
      <c r="AI418" s="133" t="str">
        <f>IFERROR(VLOOKUP($Z418,'Lookup 2024'!$A$2:$R$9,10,FALSE),"")</f>
        <v/>
      </c>
      <c r="AJ418" s="133" t="str">
        <f>IFERROR(VLOOKUP($Z418,Lookup!$A$1:$P$20,11,FALSE),"")</f>
        <v/>
      </c>
      <c r="AK418" s="133"/>
      <c r="AL418" s="133" t="str">
        <f>IFERROR(VLOOKUP($Z418,Lookup!$A$1:$P$20,13,FALSE),"")</f>
        <v/>
      </c>
      <c r="AM418" s="133" t="str">
        <f>IFERROR(VLOOKUP($Z418,Lookup!$A$1:$P$20,14,FALSE),"")</f>
        <v/>
      </c>
      <c r="AN418" s="133" t="str">
        <f>IFERROR(VLOOKUP($Z418,Lookup!$A$1:$P$20,15,FALSE),"")</f>
        <v/>
      </c>
      <c r="AO418" s="133" t="str">
        <f>IFERROR(VLOOKUP($Z418,Lookup!$A$1:$P$20,16,FALSE),"")</f>
        <v/>
      </c>
      <c r="AP418" s="133" t="str">
        <f>IFERROR(VLOOKUP($Z418,'Lookup 2024'!$A$2:$R$9,17,FALSE),"")</f>
        <v/>
      </c>
      <c r="AQ418" s="129"/>
      <c r="AR418" s="129"/>
      <c r="AS418" s="135"/>
      <c r="AT418" s="135"/>
      <c r="AU418" s="135"/>
      <c r="AV418" s="137"/>
      <c r="AW418" s="138"/>
      <c r="AX418" s="135"/>
      <c r="AY418" s="135"/>
      <c r="AZ418" s="135"/>
      <c r="BA418" s="135"/>
      <c r="BB418" s="135"/>
      <c r="BC418" s="135"/>
      <c r="BD418" s="135"/>
      <c r="BE418" s="135"/>
      <c r="BF418" s="135"/>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row>
    <row r="419" spans="1:78" ht="39.75" customHeight="1">
      <c r="A419" s="126"/>
      <c r="B419" s="128"/>
      <c r="C419" s="128"/>
      <c r="D419" s="128"/>
      <c r="E419" s="129"/>
      <c r="F419" s="129"/>
      <c r="G419" s="129"/>
      <c r="H419" s="130"/>
      <c r="I419" s="130"/>
      <c r="J419" s="130"/>
      <c r="K419" s="130"/>
      <c r="L419" s="94"/>
      <c r="M419" s="94"/>
      <c r="N419" s="94"/>
      <c r="O419" s="94"/>
      <c r="P419" s="94"/>
      <c r="Q419" s="94"/>
      <c r="R419" s="94"/>
      <c r="S419" s="94"/>
      <c r="T419" s="98">
        <f t="shared" si="38"/>
        <v>0</v>
      </c>
      <c r="U419" s="129" t="str">
        <f t="shared" si="48"/>
        <v/>
      </c>
      <c r="V419" s="98"/>
      <c r="W419" s="129" t="str">
        <f t="shared" si="49"/>
        <v/>
      </c>
      <c r="X419" s="129"/>
      <c r="Y419" s="132"/>
      <c r="Z419" s="133" t="str">
        <f t="shared" si="50"/>
        <v/>
      </c>
      <c r="AA419" s="133" t="str">
        <f>IFERROR(VLOOKUP($Z419,'Lookup 2024'!$A$2:$R$9,2,FALSE),"")</f>
        <v/>
      </c>
      <c r="AB419" s="133"/>
      <c r="AC419" s="133"/>
      <c r="AD419" s="133" t="str">
        <f>IFERROR(VLOOKUP($Z419,'Lookup 2024'!$A$2:$R$9,7,FALSE),"")</f>
        <v/>
      </c>
      <c r="AE419" s="133"/>
      <c r="AF419" s="133" t="str">
        <f>IFERROR(VLOOKUP($Z419,'Lookup 2024'!$A$2:$R$9,8,FALSE),"")</f>
        <v/>
      </c>
      <c r="AG419" s="133" t="str">
        <f>IFERROR(VLOOKUP($Z419,'Lookup 2024'!$A$2:$R$9,9,FALSE),"")</f>
        <v/>
      </c>
      <c r="AH419" s="133"/>
      <c r="AI419" s="133" t="str">
        <f>IFERROR(VLOOKUP($Z419,'Lookup 2024'!$A$2:$R$9,10,FALSE),"")</f>
        <v/>
      </c>
      <c r="AJ419" s="133" t="str">
        <f>IFERROR(VLOOKUP($Z419,Lookup!$A$1:$P$20,11,FALSE),"")</f>
        <v/>
      </c>
      <c r="AK419" s="133"/>
      <c r="AL419" s="133" t="str">
        <f>IFERROR(VLOOKUP($Z419,Lookup!$A$1:$P$20,13,FALSE),"")</f>
        <v/>
      </c>
      <c r="AM419" s="133" t="str">
        <f>IFERROR(VLOOKUP($Z419,Lookup!$A$1:$P$20,14,FALSE),"")</f>
        <v/>
      </c>
      <c r="AN419" s="133" t="str">
        <f>IFERROR(VLOOKUP($Z419,Lookup!$A$1:$P$20,15,FALSE),"")</f>
        <v/>
      </c>
      <c r="AO419" s="133" t="str">
        <f>IFERROR(VLOOKUP($Z419,Lookup!$A$1:$P$20,16,FALSE),"")</f>
        <v/>
      </c>
      <c r="AP419" s="133" t="str">
        <f>IFERROR(VLOOKUP($Z419,'Lookup 2024'!$A$2:$R$9,17,FALSE),"")</f>
        <v/>
      </c>
      <c r="AQ419" s="129"/>
      <c r="AR419" s="129"/>
      <c r="AS419" s="135"/>
      <c r="AT419" s="135"/>
      <c r="AU419" s="135"/>
      <c r="AV419" s="137"/>
      <c r="AW419" s="138"/>
      <c r="AX419" s="135"/>
      <c r="AY419" s="135"/>
      <c r="AZ419" s="135"/>
      <c r="BA419" s="135"/>
      <c r="BB419" s="135"/>
      <c r="BC419" s="135"/>
      <c r="BD419" s="135"/>
      <c r="BE419" s="135"/>
      <c r="BF419" s="135"/>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row>
    <row r="420" spans="1:78" ht="39.75" customHeight="1">
      <c r="A420" s="126"/>
      <c r="B420" s="128"/>
      <c r="C420" s="128"/>
      <c r="D420" s="128"/>
      <c r="E420" s="129"/>
      <c r="F420" s="129"/>
      <c r="G420" s="129"/>
      <c r="H420" s="130"/>
      <c r="I420" s="130"/>
      <c r="J420" s="130"/>
      <c r="K420" s="130"/>
      <c r="L420" s="94"/>
      <c r="M420" s="94"/>
      <c r="N420" s="94"/>
      <c r="O420" s="94"/>
      <c r="P420" s="94"/>
      <c r="Q420" s="94"/>
      <c r="R420" s="94"/>
      <c r="S420" s="94"/>
      <c r="T420" s="98">
        <f t="shared" si="38"/>
        <v>0</v>
      </c>
      <c r="U420" s="129" t="str">
        <f t="shared" si="48"/>
        <v/>
      </c>
      <c r="V420" s="98"/>
      <c r="W420" s="129" t="str">
        <f t="shared" si="49"/>
        <v/>
      </c>
      <c r="X420" s="129"/>
      <c r="Y420" s="132"/>
      <c r="Z420" s="133" t="str">
        <f t="shared" si="50"/>
        <v/>
      </c>
      <c r="AA420" s="133" t="str">
        <f>IFERROR(VLOOKUP($Z420,'Lookup 2024'!$A$2:$R$9,2,FALSE),"")</f>
        <v/>
      </c>
      <c r="AB420" s="133"/>
      <c r="AC420" s="133"/>
      <c r="AD420" s="133" t="str">
        <f>IFERROR(VLOOKUP($Z420,'Lookup 2024'!$A$2:$R$9,7,FALSE),"")</f>
        <v/>
      </c>
      <c r="AE420" s="133"/>
      <c r="AF420" s="133" t="str">
        <f>IFERROR(VLOOKUP($Z420,'Lookup 2024'!$A$2:$R$9,8,FALSE),"")</f>
        <v/>
      </c>
      <c r="AG420" s="133" t="str">
        <f>IFERROR(VLOOKUP($Z420,'Lookup 2024'!$A$2:$R$9,9,FALSE),"")</f>
        <v/>
      </c>
      <c r="AH420" s="133"/>
      <c r="AI420" s="133" t="str">
        <f>IFERROR(VLOOKUP($Z420,'Lookup 2024'!$A$2:$R$9,10,FALSE),"")</f>
        <v/>
      </c>
      <c r="AJ420" s="133" t="str">
        <f>IFERROR(VLOOKUP($Z420,Lookup!$A$1:$P$20,11,FALSE),"")</f>
        <v/>
      </c>
      <c r="AK420" s="133"/>
      <c r="AL420" s="133" t="str">
        <f>IFERROR(VLOOKUP($Z420,Lookup!$A$1:$P$20,13,FALSE),"")</f>
        <v/>
      </c>
      <c r="AM420" s="133" t="str">
        <f>IFERROR(VLOOKUP($Z420,Lookup!$A$1:$P$20,14,FALSE),"")</f>
        <v/>
      </c>
      <c r="AN420" s="133" t="str">
        <f>IFERROR(VLOOKUP($Z420,Lookup!$A$1:$P$20,15,FALSE),"")</f>
        <v/>
      </c>
      <c r="AO420" s="133" t="str">
        <f>IFERROR(VLOOKUP($Z420,Lookup!$A$1:$P$20,16,FALSE),"")</f>
        <v/>
      </c>
      <c r="AP420" s="133" t="str">
        <f>IFERROR(VLOOKUP($Z420,'Lookup 2024'!$A$2:$R$9,17,FALSE),"")</f>
        <v/>
      </c>
      <c r="AQ420" s="129"/>
      <c r="AR420" s="129"/>
      <c r="AS420" s="135"/>
      <c r="AT420" s="135"/>
      <c r="AU420" s="135"/>
      <c r="AV420" s="137"/>
      <c r="AW420" s="138"/>
      <c r="AX420" s="135"/>
      <c r="AY420" s="135"/>
      <c r="AZ420" s="135"/>
      <c r="BA420" s="135"/>
      <c r="BB420" s="135"/>
      <c r="BC420" s="135"/>
      <c r="BD420" s="135"/>
      <c r="BE420" s="135"/>
      <c r="BF420" s="135"/>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row>
    <row r="421" spans="1:78" ht="39.75" customHeight="1">
      <c r="A421" s="126"/>
      <c r="B421" s="128"/>
      <c r="C421" s="128"/>
      <c r="D421" s="128"/>
      <c r="E421" s="129"/>
      <c r="F421" s="129"/>
      <c r="G421" s="129"/>
      <c r="H421" s="129"/>
      <c r="I421" s="129"/>
      <c r="J421" s="129"/>
      <c r="K421" s="129"/>
      <c r="L421" s="94"/>
      <c r="M421" s="94"/>
      <c r="N421" s="94"/>
      <c r="O421" s="94"/>
      <c r="P421" s="94"/>
      <c r="Q421" s="94"/>
      <c r="R421" s="94"/>
      <c r="S421" s="94"/>
      <c r="T421" s="98">
        <f t="shared" si="38"/>
        <v>0</v>
      </c>
      <c r="U421" s="129" t="str">
        <f t="shared" si="48"/>
        <v/>
      </c>
      <c r="V421" s="98"/>
      <c r="W421" s="129" t="str">
        <f t="shared" si="49"/>
        <v/>
      </c>
      <c r="X421" s="129"/>
      <c r="Y421" s="132"/>
      <c r="Z421" s="133" t="str">
        <f t="shared" si="50"/>
        <v/>
      </c>
      <c r="AA421" s="133" t="str">
        <f>IFERROR(VLOOKUP($Z421,'Lookup 2024'!$A$2:$R$9,2,FALSE),"")</f>
        <v/>
      </c>
      <c r="AB421" s="133"/>
      <c r="AC421" s="133"/>
      <c r="AD421" s="133" t="str">
        <f>IFERROR(VLOOKUP($Z421,'Lookup 2024'!$A$2:$R$9,7,FALSE),"")</f>
        <v/>
      </c>
      <c r="AE421" s="133"/>
      <c r="AF421" s="133" t="str">
        <f>IFERROR(VLOOKUP($Z421,'Lookup 2024'!$A$2:$R$9,8,FALSE),"")</f>
        <v/>
      </c>
      <c r="AG421" s="133" t="str">
        <f>IFERROR(VLOOKUP($Z421,'Lookup 2024'!$A$2:$R$9,9,FALSE),"")</f>
        <v/>
      </c>
      <c r="AH421" s="133"/>
      <c r="AI421" s="133" t="str">
        <f>IFERROR(VLOOKUP($Z421,'Lookup 2024'!$A$2:$R$9,10,FALSE),"")</f>
        <v/>
      </c>
      <c r="AJ421" s="133" t="str">
        <f>IFERROR(VLOOKUP($Z421,Lookup!$A$1:$P$20,11,FALSE),"")</f>
        <v/>
      </c>
      <c r="AK421" s="133"/>
      <c r="AL421" s="133" t="str">
        <f>IFERROR(VLOOKUP($Z421,Lookup!$A$1:$P$20,13,FALSE),"")</f>
        <v/>
      </c>
      <c r="AM421" s="133" t="str">
        <f>IFERROR(VLOOKUP($Z421,Lookup!$A$1:$P$20,14,FALSE),"")</f>
        <v/>
      </c>
      <c r="AN421" s="133" t="str">
        <f>IFERROR(VLOOKUP($Z421,Lookup!$A$1:$P$20,15,FALSE),"")</f>
        <v/>
      </c>
      <c r="AO421" s="133" t="str">
        <f>IFERROR(VLOOKUP($Z421,Lookup!$A$1:$P$20,16,FALSE),"")</f>
        <v/>
      </c>
      <c r="AP421" s="133" t="str">
        <f>IFERROR(VLOOKUP($Z421,'Lookup 2024'!$A$2:$R$9,17,FALSE),"")</f>
        <v/>
      </c>
      <c r="AQ421" s="129"/>
      <c r="AR421" s="129"/>
      <c r="AS421" s="135"/>
      <c r="AT421" s="135"/>
      <c r="AU421" s="135"/>
      <c r="AV421" s="137"/>
      <c r="AW421" s="138"/>
      <c r="AX421" s="135"/>
      <c r="AY421" s="135"/>
      <c r="AZ421" s="135"/>
      <c r="BA421" s="135"/>
      <c r="BB421" s="135"/>
      <c r="BC421" s="135"/>
      <c r="BD421" s="135"/>
      <c r="BE421" s="135"/>
      <c r="BF421" s="135"/>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row>
    <row r="422" spans="1:78" ht="39.75" customHeight="1">
      <c r="A422" s="126"/>
      <c r="B422" s="128"/>
      <c r="C422" s="128"/>
      <c r="D422" s="128"/>
      <c r="E422" s="129"/>
      <c r="F422" s="129"/>
      <c r="G422" s="129"/>
      <c r="H422" s="130"/>
      <c r="I422" s="130"/>
      <c r="J422" s="130"/>
      <c r="K422" s="130"/>
      <c r="L422" s="94"/>
      <c r="M422" s="94"/>
      <c r="N422" s="94"/>
      <c r="O422" s="94"/>
      <c r="P422" s="94"/>
      <c r="Q422" s="94"/>
      <c r="R422" s="94"/>
      <c r="S422" s="94"/>
      <c r="T422" s="98">
        <f t="shared" si="38"/>
        <v>0</v>
      </c>
      <c r="U422" s="129" t="str">
        <f t="shared" si="48"/>
        <v/>
      </c>
      <c r="V422" s="98"/>
      <c r="W422" s="129" t="str">
        <f t="shared" si="49"/>
        <v/>
      </c>
      <c r="X422" s="129"/>
      <c r="Y422" s="132"/>
      <c r="Z422" s="133" t="str">
        <f t="shared" si="50"/>
        <v/>
      </c>
      <c r="AA422" s="133" t="str">
        <f>IFERROR(VLOOKUP($Z422,'Lookup 2024'!$A$2:$R$9,2,FALSE),"")</f>
        <v/>
      </c>
      <c r="AB422" s="133"/>
      <c r="AC422" s="133"/>
      <c r="AD422" s="133" t="str">
        <f>IFERROR(VLOOKUP($Z422,'Lookup 2024'!$A$2:$R$9,7,FALSE),"")</f>
        <v/>
      </c>
      <c r="AE422" s="133"/>
      <c r="AF422" s="133" t="str">
        <f>IFERROR(VLOOKUP($Z422,'Lookup 2024'!$A$2:$R$9,8,FALSE),"")</f>
        <v/>
      </c>
      <c r="AG422" s="133" t="str">
        <f>IFERROR(VLOOKUP($Z422,'Lookup 2024'!$A$2:$R$9,9,FALSE),"")</f>
        <v/>
      </c>
      <c r="AH422" s="133"/>
      <c r="AI422" s="133" t="str">
        <f>IFERROR(VLOOKUP($Z422,'Lookup 2024'!$A$2:$R$9,10,FALSE),"")</f>
        <v/>
      </c>
      <c r="AJ422" s="133" t="str">
        <f>IFERROR(VLOOKUP($Z422,Lookup!$A$1:$P$20,11,FALSE),"")</f>
        <v/>
      </c>
      <c r="AK422" s="133"/>
      <c r="AL422" s="133" t="str">
        <f>IFERROR(VLOOKUP($Z422,Lookup!$A$1:$P$20,13,FALSE),"")</f>
        <v/>
      </c>
      <c r="AM422" s="133" t="str">
        <f>IFERROR(VLOOKUP($Z422,Lookup!$A$1:$P$20,14,FALSE),"")</f>
        <v/>
      </c>
      <c r="AN422" s="133" t="str">
        <f>IFERROR(VLOOKUP($Z422,Lookup!$A$1:$P$20,15,FALSE),"")</f>
        <v/>
      </c>
      <c r="AO422" s="133" t="str">
        <f>IFERROR(VLOOKUP($Z422,Lookup!$A$1:$P$20,16,FALSE),"")</f>
        <v/>
      </c>
      <c r="AP422" s="133" t="str">
        <f>IFERROR(VLOOKUP($Z422,'Lookup 2024'!$A$2:$R$9,17,FALSE),"")</f>
        <v/>
      </c>
      <c r="AQ422" s="129"/>
      <c r="AR422" s="129"/>
      <c r="AS422" s="135"/>
      <c r="AT422" s="135"/>
      <c r="AU422" s="135"/>
      <c r="AV422" s="137"/>
      <c r="AW422" s="138"/>
      <c r="AX422" s="135"/>
      <c r="AY422" s="135"/>
      <c r="AZ422" s="135"/>
      <c r="BA422" s="135"/>
      <c r="BB422" s="135"/>
      <c r="BC422" s="135"/>
      <c r="BD422" s="135"/>
      <c r="BE422" s="135"/>
      <c r="BF422" s="135"/>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row>
    <row r="423" spans="1:78" ht="39.75" customHeight="1">
      <c r="A423" s="126"/>
      <c r="B423" s="128"/>
      <c r="C423" s="128"/>
      <c r="D423" s="128"/>
      <c r="E423" s="129"/>
      <c r="F423" s="129"/>
      <c r="G423" s="129"/>
      <c r="H423" s="129"/>
      <c r="I423" s="129"/>
      <c r="J423" s="129"/>
      <c r="K423" s="129"/>
      <c r="L423" s="94"/>
      <c r="M423" s="94"/>
      <c r="N423" s="94"/>
      <c r="O423" s="94"/>
      <c r="P423" s="94"/>
      <c r="Q423" s="94"/>
      <c r="R423" s="94"/>
      <c r="S423" s="94"/>
      <c r="T423" s="98">
        <f t="shared" si="38"/>
        <v>0</v>
      </c>
      <c r="U423" s="129" t="str">
        <f t="shared" si="48"/>
        <v/>
      </c>
      <c r="V423" s="98"/>
      <c r="W423" s="129" t="str">
        <f t="shared" si="49"/>
        <v/>
      </c>
      <c r="X423" s="129"/>
      <c r="Y423" s="132"/>
      <c r="Z423" s="133" t="str">
        <f t="shared" si="50"/>
        <v/>
      </c>
      <c r="AA423" s="133" t="str">
        <f>IFERROR(VLOOKUP($Z423,'Lookup 2024'!$A$2:$R$9,2,FALSE),"")</f>
        <v/>
      </c>
      <c r="AB423" s="133"/>
      <c r="AC423" s="133"/>
      <c r="AD423" s="133" t="str">
        <f>IFERROR(VLOOKUP($Z423,'Lookup 2024'!$A$2:$R$9,7,FALSE),"")</f>
        <v/>
      </c>
      <c r="AE423" s="133"/>
      <c r="AF423" s="133" t="str">
        <f>IFERROR(VLOOKUP($Z423,'Lookup 2024'!$A$2:$R$9,8,FALSE),"")</f>
        <v/>
      </c>
      <c r="AG423" s="133" t="str">
        <f>IFERROR(VLOOKUP($Z423,'Lookup 2024'!$A$2:$R$9,9,FALSE),"")</f>
        <v/>
      </c>
      <c r="AH423" s="133"/>
      <c r="AI423" s="133" t="str">
        <f>IFERROR(VLOOKUP($Z423,'Lookup 2024'!$A$2:$R$9,10,FALSE),"")</f>
        <v/>
      </c>
      <c r="AJ423" s="133" t="str">
        <f>IFERROR(VLOOKUP($Z423,Lookup!$A$1:$P$20,11,FALSE),"")</f>
        <v/>
      </c>
      <c r="AK423" s="133"/>
      <c r="AL423" s="133" t="str">
        <f>IFERROR(VLOOKUP($Z423,Lookup!$A$1:$P$20,13,FALSE),"")</f>
        <v/>
      </c>
      <c r="AM423" s="133" t="str">
        <f>IFERROR(VLOOKUP($Z423,Lookup!$A$1:$P$20,14,FALSE),"")</f>
        <v/>
      </c>
      <c r="AN423" s="133" t="str">
        <f>IFERROR(VLOOKUP($Z423,Lookup!$A$1:$P$20,15,FALSE),"")</f>
        <v/>
      </c>
      <c r="AO423" s="133" t="str">
        <f>IFERROR(VLOOKUP($Z423,Lookup!$A$1:$P$20,16,FALSE),"")</f>
        <v/>
      </c>
      <c r="AP423" s="133" t="str">
        <f>IFERROR(VLOOKUP($Z423,'Lookup 2024'!$A$2:$R$9,17,FALSE),"")</f>
        <v/>
      </c>
      <c r="AQ423" s="129"/>
      <c r="AR423" s="129"/>
      <c r="AS423" s="135"/>
      <c r="AT423" s="135"/>
      <c r="AU423" s="135"/>
      <c r="AV423" s="137"/>
      <c r="AW423" s="138"/>
      <c r="AX423" s="135"/>
      <c r="AY423" s="135"/>
      <c r="AZ423" s="135"/>
      <c r="BA423" s="135"/>
      <c r="BB423" s="135"/>
      <c r="BC423" s="135"/>
      <c r="BD423" s="135"/>
      <c r="BE423" s="135"/>
      <c r="BF423" s="135"/>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row>
    <row r="424" spans="1:78" ht="39.75" customHeight="1">
      <c r="A424" s="126"/>
      <c r="B424" s="128"/>
      <c r="C424" s="128"/>
      <c r="D424" s="128"/>
      <c r="E424" s="129"/>
      <c r="F424" s="129"/>
      <c r="G424" s="129"/>
      <c r="H424" s="130"/>
      <c r="I424" s="130"/>
      <c r="J424" s="130"/>
      <c r="K424" s="130"/>
      <c r="L424" s="94"/>
      <c r="M424" s="94"/>
      <c r="N424" s="94"/>
      <c r="O424" s="94"/>
      <c r="P424" s="94"/>
      <c r="Q424" s="94"/>
      <c r="R424" s="94"/>
      <c r="S424" s="94"/>
      <c r="T424" s="98">
        <f t="shared" si="38"/>
        <v>0</v>
      </c>
      <c r="U424" s="129" t="str">
        <f t="shared" si="48"/>
        <v/>
      </c>
      <c r="V424" s="98"/>
      <c r="W424" s="129" t="str">
        <f t="shared" si="49"/>
        <v/>
      </c>
      <c r="X424" s="129"/>
      <c r="Y424" s="132"/>
      <c r="Z424" s="133" t="str">
        <f t="shared" si="50"/>
        <v/>
      </c>
      <c r="AA424" s="133" t="str">
        <f>IFERROR(VLOOKUP($Z424,'Lookup 2024'!$A$2:$R$9,2,FALSE),"")</f>
        <v/>
      </c>
      <c r="AB424" s="133"/>
      <c r="AC424" s="133"/>
      <c r="AD424" s="133" t="str">
        <f>IFERROR(VLOOKUP($Z424,'Lookup 2024'!$A$2:$R$9,7,FALSE),"")</f>
        <v/>
      </c>
      <c r="AE424" s="133"/>
      <c r="AF424" s="133" t="str">
        <f>IFERROR(VLOOKUP($Z424,'Lookup 2024'!$A$2:$R$9,8,FALSE),"")</f>
        <v/>
      </c>
      <c r="AG424" s="133" t="str">
        <f>IFERROR(VLOOKUP($Z424,'Lookup 2024'!$A$2:$R$9,9,FALSE),"")</f>
        <v/>
      </c>
      <c r="AH424" s="133"/>
      <c r="AI424" s="133" t="str">
        <f>IFERROR(VLOOKUP($Z424,'Lookup 2024'!$A$2:$R$9,10,FALSE),"")</f>
        <v/>
      </c>
      <c r="AJ424" s="133" t="str">
        <f>IFERROR(VLOOKUP($Z424,Lookup!$A$1:$P$20,11,FALSE),"")</f>
        <v/>
      </c>
      <c r="AK424" s="133"/>
      <c r="AL424" s="133" t="str">
        <f>IFERROR(VLOOKUP($Z424,Lookup!$A$1:$P$20,13,FALSE),"")</f>
        <v/>
      </c>
      <c r="AM424" s="133" t="str">
        <f>IFERROR(VLOOKUP($Z424,Lookup!$A$1:$P$20,14,FALSE),"")</f>
        <v/>
      </c>
      <c r="AN424" s="133" t="str">
        <f>IFERROR(VLOOKUP($Z424,Lookup!$A$1:$P$20,15,FALSE),"")</f>
        <v/>
      </c>
      <c r="AO424" s="133" t="str">
        <f>IFERROR(VLOOKUP($Z424,Lookup!$A$1:$P$20,16,FALSE),"")</f>
        <v/>
      </c>
      <c r="AP424" s="133" t="str">
        <f>IFERROR(VLOOKUP($Z424,'Lookup 2024'!$A$2:$R$9,17,FALSE),"")</f>
        <v/>
      </c>
      <c r="AQ424" s="129"/>
      <c r="AR424" s="129"/>
      <c r="AS424" s="135"/>
      <c r="AT424" s="135"/>
      <c r="AU424" s="135"/>
      <c r="AV424" s="137"/>
      <c r="AW424" s="138"/>
      <c r="AX424" s="135"/>
      <c r="AY424" s="135"/>
      <c r="AZ424" s="135"/>
      <c r="BA424" s="135"/>
      <c r="BB424" s="135"/>
      <c r="BC424" s="135"/>
      <c r="BD424" s="135"/>
      <c r="BE424" s="135"/>
      <c r="BF424" s="135"/>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row>
    <row r="425" spans="1:78" ht="39.75" customHeight="1">
      <c r="A425" s="126"/>
      <c r="B425" s="128"/>
      <c r="C425" s="128"/>
      <c r="D425" s="128"/>
      <c r="E425" s="129"/>
      <c r="F425" s="129"/>
      <c r="G425" s="129"/>
      <c r="H425" s="129"/>
      <c r="I425" s="129"/>
      <c r="J425" s="129"/>
      <c r="K425" s="129"/>
      <c r="L425" s="94"/>
      <c r="M425" s="94"/>
      <c r="N425" s="94"/>
      <c r="O425" s="94"/>
      <c r="P425" s="94"/>
      <c r="Q425" s="94"/>
      <c r="R425" s="94"/>
      <c r="S425" s="94"/>
      <c r="T425" s="98">
        <f t="shared" si="38"/>
        <v>0</v>
      </c>
      <c r="U425" s="129" t="str">
        <f t="shared" si="48"/>
        <v/>
      </c>
      <c r="V425" s="98"/>
      <c r="W425" s="129" t="str">
        <f t="shared" si="49"/>
        <v/>
      </c>
      <c r="X425" s="129"/>
      <c r="Y425" s="132"/>
      <c r="Z425" s="133" t="str">
        <f t="shared" si="50"/>
        <v/>
      </c>
      <c r="AA425" s="133" t="str">
        <f>IFERROR(VLOOKUP($Z425,'Lookup 2024'!$A$2:$R$9,2,FALSE),"")</f>
        <v/>
      </c>
      <c r="AB425" s="133"/>
      <c r="AC425" s="133"/>
      <c r="AD425" s="133" t="str">
        <f>IFERROR(VLOOKUP($Z425,'Lookup 2024'!$A$2:$R$9,7,FALSE),"")</f>
        <v/>
      </c>
      <c r="AE425" s="133"/>
      <c r="AF425" s="133" t="str">
        <f>IFERROR(VLOOKUP($Z425,'Lookup 2024'!$A$2:$R$9,8,FALSE),"")</f>
        <v/>
      </c>
      <c r="AG425" s="133" t="str">
        <f>IFERROR(VLOOKUP($Z425,'Lookup 2024'!$A$2:$R$9,9,FALSE),"")</f>
        <v/>
      </c>
      <c r="AH425" s="133"/>
      <c r="AI425" s="133" t="str">
        <f>IFERROR(VLOOKUP($Z425,'Lookup 2024'!$A$2:$R$9,10,FALSE),"")</f>
        <v/>
      </c>
      <c r="AJ425" s="133" t="str">
        <f>IFERROR(VLOOKUP($Z425,Lookup!$A$1:$P$20,11,FALSE),"")</f>
        <v/>
      </c>
      <c r="AK425" s="133"/>
      <c r="AL425" s="133" t="str">
        <f>IFERROR(VLOOKUP($Z425,Lookup!$A$1:$P$20,13,FALSE),"")</f>
        <v/>
      </c>
      <c r="AM425" s="133" t="str">
        <f>IFERROR(VLOOKUP($Z425,Lookup!$A$1:$P$20,14,FALSE),"")</f>
        <v/>
      </c>
      <c r="AN425" s="133" t="str">
        <f>IFERROR(VLOOKUP($Z425,Lookup!$A$1:$P$20,15,FALSE),"")</f>
        <v/>
      </c>
      <c r="AO425" s="133" t="str">
        <f>IFERROR(VLOOKUP($Z425,Lookup!$A$1:$P$20,16,FALSE),"")</f>
        <v/>
      </c>
      <c r="AP425" s="133" t="str">
        <f>IFERROR(VLOOKUP($Z425,'Lookup 2024'!$A$2:$R$9,17,FALSE),"")</f>
        <v/>
      </c>
      <c r="AQ425" s="129"/>
      <c r="AR425" s="129"/>
      <c r="AS425" s="135"/>
      <c r="AT425" s="135"/>
      <c r="AU425" s="135"/>
      <c r="AV425" s="137"/>
      <c r="AW425" s="138"/>
      <c r="AX425" s="135"/>
      <c r="AY425" s="135"/>
      <c r="AZ425" s="135"/>
      <c r="BA425" s="135"/>
      <c r="BB425" s="135"/>
      <c r="BC425" s="135"/>
      <c r="BD425" s="135"/>
      <c r="BE425" s="135"/>
      <c r="BF425" s="135"/>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row>
    <row r="426" spans="1:78" ht="39.75" customHeight="1">
      <c r="A426" s="126"/>
      <c r="B426" s="128"/>
      <c r="C426" s="128"/>
      <c r="D426" s="128"/>
      <c r="E426" s="129"/>
      <c r="F426" s="129"/>
      <c r="G426" s="129"/>
      <c r="H426" s="129"/>
      <c r="I426" s="129"/>
      <c r="J426" s="129"/>
      <c r="K426" s="129"/>
      <c r="L426" s="94"/>
      <c r="M426" s="94"/>
      <c r="N426" s="94"/>
      <c r="O426" s="94"/>
      <c r="P426" s="94"/>
      <c r="Q426" s="94"/>
      <c r="R426" s="94"/>
      <c r="S426" s="94"/>
      <c r="T426" s="98">
        <f t="shared" si="38"/>
        <v>0</v>
      </c>
      <c r="U426" s="129" t="str">
        <f t="shared" si="48"/>
        <v/>
      </c>
      <c r="V426" s="98"/>
      <c r="W426" s="129" t="str">
        <f t="shared" si="49"/>
        <v/>
      </c>
      <c r="X426" s="129"/>
      <c r="Y426" s="132"/>
      <c r="Z426" s="133" t="str">
        <f t="shared" si="50"/>
        <v/>
      </c>
      <c r="AA426" s="133" t="str">
        <f>IFERROR(VLOOKUP($Z426,'Lookup 2024'!$A$2:$R$9,2,FALSE),"")</f>
        <v/>
      </c>
      <c r="AB426" s="133"/>
      <c r="AC426" s="133"/>
      <c r="AD426" s="133" t="str">
        <f>IFERROR(VLOOKUP($Z426,'Lookup 2024'!$A$2:$R$9,7,FALSE),"")</f>
        <v/>
      </c>
      <c r="AE426" s="133"/>
      <c r="AF426" s="133" t="str">
        <f>IFERROR(VLOOKUP($Z426,'Lookup 2024'!$A$2:$R$9,8,FALSE),"")</f>
        <v/>
      </c>
      <c r="AG426" s="133" t="str">
        <f>IFERROR(VLOOKUP($Z426,'Lookup 2024'!$A$2:$R$9,9,FALSE),"")</f>
        <v/>
      </c>
      <c r="AH426" s="133"/>
      <c r="AI426" s="133" t="str">
        <f>IFERROR(VLOOKUP($Z426,'Lookup 2024'!$A$2:$R$9,10,FALSE),"")</f>
        <v/>
      </c>
      <c r="AJ426" s="133" t="str">
        <f>IFERROR(VLOOKUP($Z426,Lookup!$A$1:$P$20,11,FALSE),"")</f>
        <v/>
      </c>
      <c r="AK426" s="133"/>
      <c r="AL426" s="133" t="str">
        <f>IFERROR(VLOOKUP($Z426,Lookup!$A$1:$P$20,13,FALSE),"")</f>
        <v/>
      </c>
      <c r="AM426" s="133" t="str">
        <f>IFERROR(VLOOKUP($Z426,Lookup!$A$1:$P$20,14,FALSE),"")</f>
        <v/>
      </c>
      <c r="AN426" s="133" t="str">
        <f>IFERROR(VLOOKUP($Z426,Lookup!$A$1:$P$20,15,FALSE),"")</f>
        <v/>
      </c>
      <c r="AO426" s="133" t="str">
        <f>IFERROR(VLOOKUP($Z426,Lookup!$A$1:$P$20,16,FALSE),"")</f>
        <v/>
      </c>
      <c r="AP426" s="133" t="str">
        <f>IFERROR(VLOOKUP($Z426,'Lookup 2024'!$A$2:$R$9,17,FALSE),"")</f>
        <v/>
      </c>
      <c r="AQ426" s="129"/>
      <c r="AR426" s="129"/>
      <c r="AS426" s="135"/>
      <c r="AT426" s="135"/>
      <c r="AU426" s="135"/>
      <c r="AV426" s="137"/>
      <c r="AW426" s="138"/>
      <c r="AX426" s="135"/>
      <c r="AY426" s="135"/>
      <c r="AZ426" s="135"/>
      <c r="BA426" s="135"/>
      <c r="BB426" s="135"/>
      <c r="BC426" s="135"/>
      <c r="BD426" s="135"/>
      <c r="BE426" s="135"/>
      <c r="BF426" s="135"/>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row>
    <row r="427" spans="1:78" ht="39.75" customHeight="1">
      <c r="A427" s="126"/>
      <c r="B427" s="128"/>
      <c r="C427" s="128"/>
      <c r="D427" s="128"/>
      <c r="E427" s="129"/>
      <c r="F427" s="129"/>
      <c r="G427" s="129"/>
      <c r="H427" s="129"/>
      <c r="I427" s="129"/>
      <c r="J427" s="129"/>
      <c r="K427" s="129"/>
      <c r="L427" s="94"/>
      <c r="M427" s="94"/>
      <c r="N427" s="94"/>
      <c r="O427" s="94"/>
      <c r="P427" s="94"/>
      <c r="Q427" s="94"/>
      <c r="R427" s="94"/>
      <c r="S427" s="94"/>
      <c r="T427" s="98">
        <f t="shared" si="38"/>
        <v>0</v>
      </c>
      <c r="U427" s="129" t="str">
        <f t="shared" si="48"/>
        <v/>
      </c>
      <c r="V427" s="98"/>
      <c r="W427" s="129" t="str">
        <f t="shared" si="49"/>
        <v/>
      </c>
      <c r="X427" s="129"/>
      <c r="Y427" s="132"/>
      <c r="Z427" s="133" t="str">
        <f t="shared" si="50"/>
        <v/>
      </c>
      <c r="AA427" s="133" t="str">
        <f>IFERROR(VLOOKUP($Z427,'Lookup 2024'!$A$2:$R$9,2,FALSE),"")</f>
        <v/>
      </c>
      <c r="AB427" s="133"/>
      <c r="AC427" s="133"/>
      <c r="AD427" s="133" t="str">
        <f>IFERROR(VLOOKUP($Z427,'Lookup 2024'!$A$2:$R$9,7,FALSE),"")</f>
        <v/>
      </c>
      <c r="AE427" s="133"/>
      <c r="AF427" s="133" t="str">
        <f>IFERROR(VLOOKUP($Z427,'Lookup 2024'!$A$2:$R$9,8,FALSE),"")</f>
        <v/>
      </c>
      <c r="AG427" s="133" t="str">
        <f>IFERROR(VLOOKUP($Z427,'Lookup 2024'!$A$2:$R$9,9,FALSE),"")</f>
        <v/>
      </c>
      <c r="AH427" s="133"/>
      <c r="AI427" s="133" t="str">
        <f>IFERROR(VLOOKUP($Z427,'Lookup 2024'!$A$2:$R$9,10,FALSE),"")</f>
        <v/>
      </c>
      <c r="AJ427" s="133" t="str">
        <f>IFERROR(VLOOKUP($Z427,Lookup!$A$1:$P$20,11,FALSE),"")</f>
        <v/>
      </c>
      <c r="AK427" s="133"/>
      <c r="AL427" s="133" t="str">
        <f>IFERROR(VLOOKUP($Z427,Lookup!$A$1:$P$20,13,FALSE),"")</f>
        <v/>
      </c>
      <c r="AM427" s="133" t="str">
        <f>IFERROR(VLOOKUP($Z427,Lookup!$A$1:$P$20,14,FALSE),"")</f>
        <v/>
      </c>
      <c r="AN427" s="133" t="str">
        <f>IFERROR(VLOOKUP($Z427,Lookup!$A$1:$P$20,15,FALSE),"")</f>
        <v/>
      </c>
      <c r="AO427" s="133" t="str">
        <f>IFERROR(VLOOKUP($Z427,Lookup!$A$1:$P$20,16,FALSE),"")</f>
        <v/>
      </c>
      <c r="AP427" s="133" t="str">
        <f>IFERROR(VLOOKUP($Z427,'Lookup 2024'!$A$2:$R$9,17,FALSE),"")</f>
        <v/>
      </c>
      <c r="AQ427" s="129"/>
      <c r="AR427" s="129"/>
      <c r="AS427" s="135"/>
      <c r="AT427" s="135"/>
      <c r="AU427" s="135"/>
      <c r="AV427" s="137"/>
      <c r="AW427" s="138"/>
      <c r="AX427" s="135"/>
      <c r="AY427" s="135"/>
      <c r="AZ427" s="135"/>
      <c r="BA427" s="135"/>
      <c r="BB427" s="135"/>
      <c r="BC427" s="135"/>
      <c r="BD427" s="135"/>
      <c r="BE427" s="135"/>
      <c r="BF427" s="135"/>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row>
    <row r="428" spans="1:78" ht="39.75" customHeight="1">
      <c r="A428" s="126"/>
      <c r="B428" s="128"/>
      <c r="C428" s="128"/>
      <c r="D428" s="128"/>
      <c r="E428" s="129"/>
      <c r="F428" s="129"/>
      <c r="G428" s="129"/>
      <c r="H428" s="129"/>
      <c r="I428" s="129"/>
      <c r="J428" s="129"/>
      <c r="K428" s="129"/>
      <c r="L428" s="94"/>
      <c r="M428" s="94"/>
      <c r="N428" s="94"/>
      <c r="O428" s="94"/>
      <c r="P428" s="94"/>
      <c r="Q428" s="94"/>
      <c r="R428" s="94"/>
      <c r="S428" s="94"/>
      <c r="T428" s="98">
        <f t="shared" si="38"/>
        <v>0</v>
      </c>
      <c r="U428" s="129" t="str">
        <f t="shared" si="48"/>
        <v/>
      </c>
      <c r="V428" s="98"/>
      <c r="W428" s="129" t="str">
        <f t="shared" si="49"/>
        <v/>
      </c>
      <c r="X428" s="129"/>
      <c r="Y428" s="132"/>
      <c r="Z428" s="133" t="str">
        <f t="shared" si="50"/>
        <v/>
      </c>
      <c r="AA428" s="133" t="str">
        <f>IFERROR(VLOOKUP($Z428,'Lookup 2024'!$A$2:$R$9,2,FALSE),"")</f>
        <v/>
      </c>
      <c r="AB428" s="133"/>
      <c r="AC428" s="133"/>
      <c r="AD428" s="133" t="str">
        <f>IFERROR(VLOOKUP($Z428,'Lookup 2024'!$A$2:$R$9,7,FALSE),"")</f>
        <v/>
      </c>
      <c r="AE428" s="133"/>
      <c r="AF428" s="133" t="str">
        <f>IFERROR(VLOOKUP($Z428,'Lookup 2024'!$A$2:$R$9,8,FALSE),"")</f>
        <v/>
      </c>
      <c r="AG428" s="133" t="str">
        <f>IFERROR(VLOOKUP($Z428,'Lookup 2024'!$A$2:$R$9,9,FALSE),"")</f>
        <v/>
      </c>
      <c r="AH428" s="133"/>
      <c r="AI428" s="133" t="str">
        <f>IFERROR(VLOOKUP($Z428,'Lookup 2024'!$A$2:$R$9,10,FALSE),"")</f>
        <v/>
      </c>
      <c r="AJ428" s="133" t="str">
        <f>IFERROR(VLOOKUP($Z428,Lookup!$A$1:$P$20,11,FALSE),"")</f>
        <v/>
      </c>
      <c r="AK428" s="133"/>
      <c r="AL428" s="133" t="str">
        <f>IFERROR(VLOOKUP($Z428,Lookup!$A$1:$P$20,13,FALSE),"")</f>
        <v/>
      </c>
      <c r="AM428" s="133" t="str">
        <f>IFERROR(VLOOKUP($Z428,Lookup!$A$1:$P$20,14,FALSE),"")</f>
        <v/>
      </c>
      <c r="AN428" s="133" t="str">
        <f>IFERROR(VLOOKUP($Z428,Lookup!$A$1:$P$20,15,FALSE),"")</f>
        <v/>
      </c>
      <c r="AO428" s="133" t="str">
        <f>IFERROR(VLOOKUP($Z428,Lookup!$A$1:$P$20,16,FALSE),"")</f>
        <v/>
      </c>
      <c r="AP428" s="133" t="str">
        <f>IFERROR(VLOOKUP($Z428,'Lookup 2024'!$A$2:$R$9,17,FALSE),"")</f>
        <v/>
      </c>
      <c r="AQ428" s="129"/>
      <c r="AR428" s="129"/>
      <c r="AS428" s="135"/>
      <c r="AT428" s="135"/>
      <c r="AU428" s="135"/>
      <c r="AV428" s="137"/>
      <c r="AW428" s="138"/>
      <c r="AX428" s="135"/>
      <c r="AY428" s="135"/>
      <c r="AZ428" s="135"/>
      <c r="BA428" s="135"/>
      <c r="BB428" s="135"/>
      <c r="BC428" s="135"/>
      <c r="BD428" s="135"/>
      <c r="BE428" s="135"/>
      <c r="BF428" s="135"/>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row>
    <row r="429" spans="1:78" ht="39.75" customHeight="1">
      <c r="A429" s="126"/>
      <c r="B429" s="128"/>
      <c r="C429" s="128"/>
      <c r="D429" s="128"/>
      <c r="E429" s="129"/>
      <c r="F429" s="129"/>
      <c r="G429" s="129"/>
      <c r="H429" s="129"/>
      <c r="I429" s="129"/>
      <c r="J429" s="129"/>
      <c r="K429" s="129"/>
      <c r="L429" s="94"/>
      <c r="M429" s="94"/>
      <c r="N429" s="94"/>
      <c r="O429" s="94"/>
      <c r="P429" s="94"/>
      <c r="Q429" s="94"/>
      <c r="R429" s="94"/>
      <c r="S429" s="94"/>
      <c r="T429" s="98">
        <f t="shared" si="38"/>
        <v>0</v>
      </c>
      <c r="U429" s="129" t="str">
        <f t="shared" si="48"/>
        <v/>
      </c>
      <c r="V429" s="98"/>
      <c r="W429" s="129" t="str">
        <f t="shared" si="49"/>
        <v/>
      </c>
      <c r="X429" s="129"/>
      <c r="Y429" s="132"/>
      <c r="Z429" s="133" t="str">
        <f t="shared" si="50"/>
        <v/>
      </c>
      <c r="AA429" s="133" t="str">
        <f>IFERROR(VLOOKUP($Z429,'Lookup 2024'!$A$2:$R$9,2,FALSE),"")</f>
        <v/>
      </c>
      <c r="AB429" s="133"/>
      <c r="AC429" s="133"/>
      <c r="AD429" s="133" t="str">
        <f>IFERROR(VLOOKUP($Z429,'Lookup 2024'!$A$2:$R$9,7,FALSE),"")</f>
        <v/>
      </c>
      <c r="AE429" s="133"/>
      <c r="AF429" s="133" t="str">
        <f>IFERROR(VLOOKUP($Z429,'Lookup 2024'!$A$2:$R$9,8,FALSE),"")</f>
        <v/>
      </c>
      <c r="AG429" s="133" t="str">
        <f>IFERROR(VLOOKUP($Z429,'Lookup 2024'!$A$2:$R$9,9,FALSE),"")</f>
        <v/>
      </c>
      <c r="AH429" s="133"/>
      <c r="AI429" s="133" t="str">
        <f>IFERROR(VLOOKUP($Z429,'Lookup 2024'!$A$2:$R$9,10,FALSE),"")</f>
        <v/>
      </c>
      <c r="AJ429" s="133" t="str">
        <f>IFERROR(VLOOKUP($Z429,Lookup!$A$1:$P$20,11,FALSE),"")</f>
        <v/>
      </c>
      <c r="AK429" s="133"/>
      <c r="AL429" s="133" t="str">
        <f>IFERROR(VLOOKUP($Z429,Lookup!$A$1:$P$20,13,FALSE),"")</f>
        <v/>
      </c>
      <c r="AM429" s="133" t="str">
        <f>IFERROR(VLOOKUP($Z429,Lookup!$A$1:$P$20,14,FALSE),"")</f>
        <v/>
      </c>
      <c r="AN429" s="133" t="str">
        <f>IFERROR(VLOOKUP($Z429,Lookup!$A$1:$P$20,15,FALSE),"")</f>
        <v/>
      </c>
      <c r="AO429" s="133" t="str">
        <f>IFERROR(VLOOKUP($Z429,Lookup!$A$1:$P$20,16,FALSE),"")</f>
        <v/>
      </c>
      <c r="AP429" s="133" t="str">
        <f>IFERROR(VLOOKUP($Z429,'Lookup 2024'!$A$2:$R$9,17,FALSE),"")</f>
        <v/>
      </c>
      <c r="AQ429" s="129"/>
      <c r="AR429" s="129"/>
      <c r="AS429" s="135"/>
      <c r="AT429" s="135"/>
      <c r="AU429" s="135"/>
      <c r="AV429" s="137"/>
      <c r="AW429" s="138"/>
      <c r="AX429" s="135"/>
      <c r="AY429" s="135"/>
      <c r="AZ429" s="135"/>
      <c r="BA429" s="135"/>
      <c r="BB429" s="135"/>
      <c r="BC429" s="135"/>
      <c r="BD429" s="135"/>
      <c r="BE429" s="135"/>
      <c r="BF429" s="135"/>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row>
    <row r="430" spans="1:78" ht="39.75" customHeight="1">
      <c r="A430" s="126"/>
      <c r="B430" s="128"/>
      <c r="C430" s="128"/>
      <c r="D430" s="128"/>
      <c r="E430" s="129"/>
      <c r="F430" s="129"/>
      <c r="G430" s="129"/>
      <c r="H430" s="129"/>
      <c r="I430" s="129"/>
      <c r="J430" s="129"/>
      <c r="K430" s="129"/>
      <c r="L430" s="94"/>
      <c r="M430" s="94"/>
      <c r="N430" s="94"/>
      <c r="O430" s="94"/>
      <c r="P430" s="94"/>
      <c r="Q430" s="94"/>
      <c r="R430" s="94"/>
      <c r="S430" s="94"/>
      <c r="T430" s="98">
        <f t="shared" si="38"/>
        <v>0</v>
      </c>
      <c r="U430" s="129" t="str">
        <f t="shared" si="48"/>
        <v/>
      </c>
      <c r="V430" s="98"/>
      <c r="W430" s="129" t="str">
        <f t="shared" si="49"/>
        <v/>
      </c>
      <c r="X430" s="129"/>
      <c r="Y430" s="132"/>
      <c r="Z430" s="133" t="str">
        <f t="shared" si="50"/>
        <v/>
      </c>
      <c r="AA430" s="133" t="str">
        <f>IFERROR(VLOOKUP($Z430,'Lookup 2024'!$A$2:$R$9,2,FALSE),"")</f>
        <v/>
      </c>
      <c r="AB430" s="133"/>
      <c r="AC430" s="133"/>
      <c r="AD430" s="133" t="str">
        <f>IFERROR(VLOOKUP($Z430,'Lookup 2024'!$A$2:$R$9,7,FALSE),"")</f>
        <v/>
      </c>
      <c r="AE430" s="133"/>
      <c r="AF430" s="133" t="str">
        <f>IFERROR(VLOOKUP($Z430,'Lookup 2024'!$A$2:$R$9,8,FALSE),"")</f>
        <v/>
      </c>
      <c r="AG430" s="133" t="str">
        <f>IFERROR(VLOOKUP($Z430,'Lookup 2024'!$A$2:$R$9,9,FALSE),"")</f>
        <v/>
      </c>
      <c r="AH430" s="133"/>
      <c r="AI430" s="133" t="str">
        <f>IFERROR(VLOOKUP($Z430,'Lookup 2024'!$A$2:$R$9,10,FALSE),"")</f>
        <v/>
      </c>
      <c r="AJ430" s="133" t="str">
        <f>IFERROR(VLOOKUP($Z430,Lookup!$A$1:$P$20,11,FALSE),"")</f>
        <v/>
      </c>
      <c r="AK430" s="133"/>
      <c r="AL430" s="133" t="str">
        <f>IFERROR(VLOOKUP($Z430,Lookup!$A$1:$P$20,13,FALSE),"")</f>
        <v/>
      </c>
      <c r="AM430" s="133" t="str">
        <f>IFERROR(VLOOKUP($Z430,Lookup!$A$1:$P$20,14,FALSE),"")</f>
        <v/>
      </c>
      <c r="AN430" s="133" t="str">
        <f>IFERROR(VLOOKUP($Z430,Lookup!$A$1:$P$20,15,FALSE),"")</f>
        <v/>
      </c>
      <c r="AO430" s="133" t="str">
        <f>IFERROR(VLOOKUP($Z430,Lookup!$A$1:$P$20,16,FALSE),"")</f>
        <v/>
      </c>
      <c r="AP430" s="133" t="str">
        <f>IFERROR(VLOOKUP($Z430,'Lookup 2024'!$A$2:$R$9,17,FALSE),"")</f>
        <v/>
      </c>
      <c r="AQ430" s="129"/>
      <c r="AR430" s="129"/>
      <c r="AS430" s="135"/>
      <c r="AT430" s="135"/>
      <c r="AU430" s="135"/>
      <c r="AV430" s="137"/>
      <c r="AW430" s="138"/>
      <c r="AX430" s="135"/>
      <c r="AY430" s="135"/>
      <c r="AZ430" s="135"/>
      <c r="BA430" s="135"/>
      <c r="BB430" s="135"/>
      <c r="BC430" s="135"/>
      <c r="BD430" s="135"/>
      <c r="BE430" s="135"/>
      <c r="BF430" s="135"/>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row>
    <row r="431" spans="1:78" ht="39.75" customHeight="1">
      <c r="A431" s="126"/>
      <c r="B431" s="128"/>
      <c r="C431" s="128"/>
      <c r="D431" s="128"/>
      <c r="E431" s="129"/>
      <c r="F431" s="129"/>
      <c r="G431" s="129"/>
      <c r="H431" s="129"/>
      <c r="I431" s="129"/>
      <c r="J431" s="129"/>
      <c r="K431" s="129"/>
      <c r="L431" s="94"/>
      <c r="M431" s="94"/>
      <c r="N431" s="94"/>
      <c r="O431" s="94"/>
      <c r="P431" s="94"/>
      <c r="Q431" s="94"/>
      <c r="R431" s="94"/>
      <c r="S431" s="94"/>
      <c r="T431" s="98">
        <f t="shared" si="38"/>
        <v>0</v>
      </c>
      <c r="U431" s="129" t="str">
        <f t="shared" si="48"/>
        <v/>
      </c>
      <c r="V431" s="98"/>
      <c r="W431" s="129" t="str">
        <f t="shared" si="49"/>
        <v/>
      </c>
      <c r="X431" s="129"/>
      <c r="Y431" s="132"/>
      <c r="Z431" s="133" t="str">
        <f t="shared" si="50"/>
        <v/>
      </c>
      <c r="AA431" s="133" t="str">
        <f>IFERROR(VLOOKUP($Z431,'Lookup 2024'!$A$2:$R$9,2,FALSE),"")</f>
        <v/>
      </c>
      <c r="AB431" s="133"/>
      <c r="AC431" s="133"/>
      <c r="AD431" s="133" t="str">
        <f>IFERROR(VLOOKUP($Z431,'Lookup 2024'!$A$2:$R$9,7,FALSE),"")</f>
        <v/>
      </c>
      <c r="AE431" s="133"/>
      <c r="AF431" s="133" t="str">
        <f>IFERROR(VLOOKUP($Z431,'Lookup 2024'!$A$2:$R$9,8,FALSE),"")</f>
        <v/>
      </c>
      <c r="AG431" s="133" t="str">
        <f>IFERROR(VLOOKUP($Z431,'Lookup 2024'!$A$2:$R$9,9,FALSE),"")</f>
        <v/>
      </c>
      <c r="AH431" s="133"/>
      <c r="AI431" s="133" t="str">
        <f>IFERROR(VLOOKUP($Z431,'Lookup 2024'!$A$2:$R$9,10,FALSE),"")</f>
        <v/>
      </c>
      <c r="AJ431" s="133" t="str">
        <f>IFERROR(VLOOKUP($Z431,Lookup!$A$1:$P$20,11,FALSE),"")</f>
        <v/>
      </c>
      <c r="AK431" s="133"/>
      <c r="AL431" s="133" t="str">
        <f>IFERROR(VLOOKUP($Z431,Lookup!$A$1:$P$20,13,FALSE),"")</f>
        <v/>
      </c>
      <c r="AM431" s="133" t="str">
        <f>IFERROR(VLOOKUP($Z431,Lookup!$A$1:$P$20,14,FALSE),"")</f>
        <v/>
      </c>
      <c r="AN431" s="133" t="str">
        <f>IFERROR(VLOOKUP($Z431,Lookup!$A$1:$P$20,15,FALSE),"")</f>
        <v/>
      </c>
      <c r="AO431" s="133" t="str">
        <f>IFERROR(VLOOKUP($Z431,Lookup!$A$1:$P$20,16,FALSE),"")</f>
        <v/>
      </c>
      <c r="AP431" s="133" t="str">
        <f>IFERROR(VLOOKUP($Z431,'Lookup 2024'!$A$2:$R$9,17,FALSE),"")</f>
        <v/>
      </c>
      <c r="AQ431" s="129"/>
      <c r="AR431" s="129"/>
      <c r="AS431" s="135"/>
      <c r="AT431" s="135"/>
      <c r="AU431" s="135"/>
      <c r="AV431" s="137"/>
      <c r="AW431" s="138"/>
      <c r="AX431" s="135"/>
      <c r="AY431" s="135"/>
      <c r="AZ431" s="135"/>
      <c r="BA431" s="135"/>
      <c r="BB431" s="135"/>
      <c r="BC431" s="135"/>
      <c r="BD431" s="135"/>
      <c r="BE431" s="135"/>
      <c r="BF431" s="135"/>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row>
    <row r="432" spans="1:78" ht="39.75" customHeight="1">
      <c r="A432" s="126"/>
      <c r="B432" s="128"/>
      <c r="C432" s="128"/>
      <c r="D432" s="128"/>
      <c r="E432" s="129"/>
      <c r="F432" s="129"/>
      <c r="G432" s="129"/>
      <c r="H432" s="130"/>
      <c r="I432" s="130"/>
      <c r="J432" s="130"/>
      <c r="K432" s="130"/>
      <c r="L432" s="94"/>
      <c r="M432" s="94"/>
      <c r="N432" s="94"/>
      <c r="O432" s="94"/>
      <c r="P432" s="94"/>
      <c r="Q432" s="94"/>
      <c r="R432" s="94"/>
      <c r="S432" s="94"/>
      <c r="T432" s="98">
        <f t="shared" si="38"/>
        <v>0</v>
      </c>
      <c r="U432" s="129" t="str">
        <f t="shared" si="48"/>
        <v/>
      </c>
      <c r="V432" s="98"/>
      <c r="W432" s="129" t="str">
        <f t="shared" si="49"/>
        <v/>
      </c>
      <c r="X432" s="129"/>
      <c r="Y432" s="132"/>
      <c r="Z432" s="133" t="str">
        <f t="shared" si="50"/>
        <v/>
      </c>
      <c r="AA432" s="133" t="str">
        <f>IFERROR(VLOOKUP($Z432,'Lookup 2024'!$A$2:$R$9,2,FALSE),"")</f>
        <v/>
      </c>
      <c r="AB432" s="133"/>
      <c r="AC432" s="133"/>
      <c r="AD432" s="133" t="str">
        <f>IFERROR(VLOOKUP($Z432,'Lookup 2024'!$A$2:$R$9,7,FALSE),"")</f>
        <v/>
      </c>
      <c r="AE432" s="133"/>
      <c r="AF432" s="133" t="str">
        <f>IFERROR(VLOOKUP($Z432,'Lookup 2024'!$A$2:$R$9,8,FALSE),"")</f>
        <v/>
      </c>
      <c r="AG432" s="133" t="str">
        <f>IFERROR(VLOOKUP($Z432,'Lookup 2024'!$A$2:$R$9,9,FALSE),"")</f>
        <v/>
      </c>
      <c r="AH432" s="133"/>
      <c r="AI432" s="133" t="str">
        <f>IFERROR(VLOOKUP($Z432,'Lookup 2024'!$A$2:$R$9,10,FALSE),"")</f>
        <v/>
      </c>
      <c r="AJ432" s="133" t="str">
        <f>IFERROR(VLOOKUP($Z432,Lookup!$A$1:$P$20,11,FALSE),"")</f>
        <v/>
      </c>
      <c r="AK432" s="133"/>
      <c r="AL432" s="133" t="str">
        <f>IFERROR(VLOOKUP($Z432,Lookup!$A$1:$P$20,13,FALSE),"")</f>
        <v/>
      </c>
      <c r="AM432" s="133" t="str">
        <f>IFERROR(VLOOKUP($Z432,Lookup!$A$1:$P$20,14,FALSE),"")</f>
        <v/>
      </c>
      <c r="AN432" s="133" t="str">
        <f>IFERROR(VLOOKUP($Z432,Lookup!$A$1:$P$20,15,FALSE),"")</f>
        <v/>
      </c>
      <c r="AO432" s="133" t="str">
        <f>IFERROR(VLOOKUP($Z432,Lookup!$A$1:$P$20,16,FALSE),"")</f>
        <v/>
      </c>
      <c r="AP432" s="133" t="str">
        <f>IFERROR(VLOOKUP($Z432,'Lookup 2024'!$A$2:$R$9,17,FALSE),"")</f>
        <v/>
      </c>
      <c r="AQ432" s="129"/>
      <c r="AR432" s="129"/>
      <c r="AS432" s="135"/>
      <c r="AT432" s="135"/>
      <c r="AU432" s="135"/>
      <c r="AV432" s="137"/>
      <c r="AW432" s="138"/>
      <c r="AX432" s="135"/>
      <c r="AY432" s="135"/>
      <c r="AZ432" s="135"/>
      <c r="BA432" s="135"/>
      <c r="BB432" s="135"/>
      <c r="BC432" s="135"/>
      <c r="BD432" s="135"/>
      <c r="BE432" s="135"/>
      <c r="BF432" s="135"/>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row>
    <row r="433" spans="1:78" ht="39.75" customHeight="1">
      <c r="A433" s="126"/>
      <c r="B433" s="128"/>
      <c r="C433" s="128"/>
      <c r="D433" s="128"/>
      <c r="E433" s="129"/>
      <c r="F433" s="129"/>
      <c r="G433" s="129"/>
      <c r="H433" s="129"/>
      <c r="I433" s="129"/>
      <c r="J433" s="129"/>
      <c r="K433" s="129"/>
      <c r="L433" s="94"/>
      <c r="M433" s="94"/>
      <c r="N433" s="94"/>
      <c r="O433" s="94"/>
      <c r="P433" s="94"/>
      <c r="Q433" s="94"/>
      <c r="R433" s="94"/>
      <c r="S433" s="94"/>
      <c r="T433" s="98">
        <f t="shared" si="38"/>
        <v>0</v>
      </c>
      <c r="U433" s="129" t="str">
        <f t="shared" si="48"/>
        <v/>
      </c>
      <c r="V433" s="98"/>
      <c r="W433" s="129" t="str">
        <f t="shared" si="49"/>
        <v/>
      </c>
      <c r="X433" s="129"/>
      <c r="Y433" s="132"/>
      <c r="Z433" s="133" t="str">
        <f t="shared" si="50"/>
        <v/>
      </c>
      <c r="AA433" s="133" t="str">
        <f>IFERROR(VLOOKUP($Z433,'Lookup 2024'!$A$2:$R$9,2,FALSE),"")</f>
        <v/>
      </c>
      <c r="AB433" s="133"/>
      <c r="AC433" s="133"/>
      <c r="AD433" s="133" t="str">
        <f>IFERROR(VLOOKUP($Z433,'Lookup 2024'!$A$2:$R$9,7,FALSE),"")</f>
        <v/>
      </c>
      <c r="AE433" s="133"/>
      <c r="AF433" s="133" t="str">
        <f>IFERROR(VLOOKUP($Z433,'Lookup 2024'!$A$2:$R$9,8,FALSE),"")</f>
        <v/>
      </c>
      <c r="AG433" s="133" t="str">
        <f>IFERROR(VLOOKUP($Z433,'Lookup 2024'!$A$2:$R$9,9,FALSE),"")</f>
        <v/>
      </c>
      <c r="AH433" s="133"/>
      <c r="AI433" s="133" t="str">
        <f>IFERROR(VLOOKUP($Z433,'Lookup 2024'!$A$2:$R$9,10,FALSE),"")</f>
        <v/>
      </c>
      <c r="AJ433" s="133" t="str">
        <f>IFERROR(VLOOKUP($Z433,Lookup!$A$1:$P$20,11,FALSE),"")</f>
        <v/>
      </c>
      <c r="AK433" s="133"/>
      <c r="AL433" s="133" t="str">
        <f>IFERROR(VLOOKUP($Z433,Lookup!$A$1:$P$20,13,FALSE),"")</f>
        <v/>
      </c>
      <c r="AM433" s="133" t="str">
        <f>IFERROR(VLOOKUP($Z433,Lookup!$A$1:$P$20,14,FALSE),"")</f>
        <v/>
      </c>
      <c r="AN433" s="133" t="str">
        <f>IFERROR(VLOOKUP($Z433,Lookup!$A$1:$P$20,15,FALSE),"")</f>
        <v/>
      </c>
      <c r="AO433" s="133" t="str">
        <f>IFERROR(VLOOKUP($Z433,Lookup!$A$1:$P$20,16,FALSE),"")</f>
        <v/>
      </c>
      <c r="AP433" s="133" t="str">
        <f>IFERROR(VLOOKUP($Z433,'Lookup 2024'!$A$2:$R$9,17,FALSE),"")</f>
        <v/>
      </c>
      <c r="AQ433" s="129"/>
      <c r="AR433" s="129"/>
      <c r="AS433" s="135"/>
      <c r="AT433" s="135"/>
      <c r="AU433" s="135"/>
      <c r="AV433" s="137"/>
      <c r="AW433" s="138"/>
      <c r="AX433" s="135"/>
      <c r="AY433" s="135"/>
      <c r="AZ433" s="135"/>
      <c r="BA433" s="135"/>
      <c r="BB433" s="135"/>
      <c r="BC433" s="135"/>
      <c r="BD433" s="135"/>
      <c r="BE433" s="135"/>
      <c r="BF433" s="135"/>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row>
    <row r="434" spans="1:78" ht="39.75" customHeight="1">
      <c r="A434" s="126"/>
      <c r="B434" s="128"/>
      <c r="C434" s="128"/>
      <c r="D434" s="128"/>
      <c r="E434" s="129"/>
      <c r="F434" s="129"/>
      <c r="G434" s="129"/>
      <c r="H434" s="129"/>
      <c r="I434" s="129"/>
      <c r="J434" s="129"/>
      <c r="K434" s="129"/>
      <c r="L434" s="94"/>
      <c r="M434" s="94"/>
      <c r="N434" s="94"/>
      <c r="O434" s="94"/>
      <c r="P434" s="94"/>
      <c r="Q434" s="94"/>
      <c r="R434" s="94"/>
      <c r="S434" s="94"/>
      <c r="T434" s="98">
        <f t="shared" si="38"/>
        <v>0</v>
      </c>
      <c r="U434" s="129" t="str">
        <f t="shared" si="48"/>
        <v/>
      </c>
      <c r="V434" s="98"/>
      <c r="W434" s="129" t="str">
        <f t="shared" si="49"/>
        <v/>
      </c>
      <c r="X434" s="129"/>
      <c r="Y434" s="132"/>
      <c r="Z434" s="133" t="str">
        <f t="shared" si="50"/>
        <v/>
      </c>
      <c r="AA434" s="133" t="str">
        <f>IFERROR(VLOOKUP($Z434,'Lookup 2024'!$A$2:$R$9,2,FALSE),"")</f>
        <v/>
      </c>
      <c r="AB434" s="133"/>
      <c r="AC434" s="133"/>
      <c r="AD434" s="133" t="str">
        <f>IFERROR(VLOOKUP($Z434,'Lookup 2024'!$A$2:$R$9,7,FALSE),"")</f>
        <v/>
      </c>
      <c r="AE434" s="133"/>
      <c r="AF434" s="133" t="str">
        <f>IFERROR(VLOOKUP($Z434,'Lookup 2024'!$A$2:$R$9,8,FALSE),"")</f>
        <v/>
      </c>
      <c r="AG434" s="133" t="str">
        <f>IFERROR(VLOOKUP($Z434,'Lookup 2024'!$A$2:$R$9,9,FALSE),"")</f>
        <v/>
      </c>
      <c r="AH434" s="133"/>
      <c r="AI434" s="133" t="str">
        <f>IFERROR(VLOOKUP($Z434,'Lookup 2024'!$A$2:$R$9,10,FALSE),"")</f>
        <v/>
      </c>
      <c r="AJ434" s="133" t="str">
        <f>IFERROR(VLOOKUP($Z434,Lookup!$A$1:$P$20,11,FALSE),"")</f>
        <v/>
      </c>
      <c r="AK434" s="133"/>
      <c r="AL434" s="133" t="str">
        <f>IFERROR(VLOOKUP($Z434,Lookup!$A$1:$P$20,13,FALSE),"")</f>
        <v/>
      </c>
      <c r="AM434" s="133" t="str">
        <f>IFERROR(VLOOKUP($Z434,Lookup!$A$1:$P$20,14,FALSE),"")</f>
        <v/>
      </c>
      <c r="AN434" s="133" t="str">
        <f>IFERROR(VLOOKUP($Z434,Lookup!$A$1:$P$20,15,FALSE),"")</f>
        <v/>
      </c>
      <c r="AO434" s="133" t="str">
        <f>IFERROR(VLOOKUP($Z434,Lookup!$A$1:$P$20,16,FALSE),"")</f>
        <v/>
      </c>
      <c r="AP434" s="133" t="str">
        <f>IFERROR(VLOOKUP($Z434,'Lookup 2024'!$A$2:$R$9,17,FALSE),"")</f>
        <v/>
      </c>
      <c r="AQ434" s="129"/>
      <c r="AR434" s="129"/>
      <c r="AS434" s="135"/>
      <c r="AT434" s="135"/>
      <c r="AU434" s="135"/>
      <c r="AV434" s="137"/>
      <c r="AW434" s="138"/>
      <c r="AX434" s="135"/>
      <c r="AY434" s="135"/>
      <c r="AZ434" s="135"/>
      <c r="BA434" s="135"/>
      <c r="BB434" s="135"/>
      <c r="BC434" s="135"/>
      <c r="BD434" s="135"/>
      <c r="BE434" s="135"/>
      <c r="BF434" s="135"/>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row>
    <row r="435" spans="1:78" ht="39.75" customHeight="1">
      <c r="A435" s="126"/>
      <c r="B435" s="128"/>
      <c r="C435" s="128"/>
      <c r="D435" s="128"/>
      <c r="E435" s="129"/>
      <c r="F435" s="129"/>
      <c r="G435" s="129"/>
      <c r="H435" s="129"/>
      <c r="I435" s="129"/>
      <c r="J435" s="129"/>
      <c r="K435" s="129"/>
      <c r="L435" s="94"/>
      <c r="M435" s="94"/>
      <c r="N435" s="94"/>
      <c r="O435" s="94"/>
      <c r="P435" s="94"/>
      <c r="Q435" s="94"/>
      <c r="R435" s="94"/>
      <c r="S435" s="94"/>
      <c r="T435" s="98">
        <f t="shared" si="38"/>
        <v>0</v>
      </c>
      <c r="U435" s="129" t="str">
        <f t="shared" si="48"/>
        <v/>
      </c>
      <c r="V435" s="98"/>
      <c r="W435" s="129" t="str">
        <f t="shared" si="49"/>
        <v/>
      </c>
      <c r="X435" s="129"/>
      <c r="Y435" s="132"/>
      <c r="Z435" s="133" t="str">
        <f t="shared" si="50"/>
        <v/>
      </c>
      <c r="AA435" s="133" t="str">
        <f>IFERROR(VLOOKUP($Z435,'Lookup 2024'!$A$2:$R$9,2,FALSE),"")</f>
        <v/>
      </c>
      <c r="AB435" s="133"/>
      <c r="AC435" s="133"/>
      <c r="AD435" s="133" t="str">
        <f>IFERROR(VLOOKUP($Z435,'Lookup 2024'!$A$2:$R$9,7,FALSE),"")</f>
        <v/>
      </c>
      <c r="AE435" s="133"/>
      <c r="AF435" s="133" t="str">
        <f>IFERROR(VLOOKUP($Z435,'Lookup 2024'!$A$2:$R$9,8,FALSE),"")</f>
        <v/>
      </c>
      <c r="AG435" s="133" t="str">
        <f>IFERROR(VLOOKUP($Z435,'Lookup 2024'!$A$2:$R$9,9,FALSE),"")</f>
        <v/>
      </c>
      <c r="AH435" s="133"/>
      <c r="AI435" s="133" t="str">
        <f>IFERROR(VLOOKUP($Z435,'Lookup 2024'!$A$2:$R$9,10,FALSE),"")</f>
        <v/>
      </c>
      <c r="AJ435" s="133" t="str">
        <f>IFERROR(VLOOKUP($Z435,Lookup!$A$1:$P$20,11,FALSE),"")</f>
        <v/>
      </c>
      <c r="AK435" s="133"/>
      <c r="AL435" s="133" t="str">
        <f>IFERROR(VLOOKUP($Z435,Lookup!$A$1:$P$20,13,FALSE),"")</f>
        <v/>
      </c>
      <c r="AM435" s="133" t="str">
        <f>IFERROR(VLOOKUP($Z435,Lookup!$A$1:$P$20,14,FALSE),"")</f>
        <v/>
      </c>
      <c r="AN435" s="133" t="str">
        <f>IFERROR(VLOOKUP($Z435,Lookup!$A$1:$P$20,15,FALSE),"")</f>
        <v/>
      </c>
      <c r="AO435" s="133" t="str">
        <f>IFERROR(VLOOKUP($Z435,Lookup!$A$1:$P$20,16,FALSE),"")</f>
        <v/>
      </c>
      <c r="AP435" s="133" t="str">
        <f>IFERROR(VLOOKUP($Z435,'Lookup 2024'!$A$2:$R$9,17,FALSE),"")</f>
        <v/>
      </c>
      <c r="AQ435" s="129"/>
      <c r="AR435" s="129"/>
      <c r="AS435" s="135"/>
      <c r="AT435" s="135"/>
      <c r="AU435" s="135"/>
      <c r="AV435" s="137"/>
      <c r="AW435" s="138"/>
      <c r="AX435" s="135"/>
      <c r="AY435" s="135"/>
      <c r="AZ435" s="135"/>
      <c r="BA435" s="135"/>
      <c r="BB435" s="135"/>
      <c r="BC435" s="135"/>
      <c r="BD435" s="135"/>
      <c r="BE435" s="135"/>
      <c r="BF435" s="135"/>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row>
    <row r="436" spans="1:78" ht="46.5" customHeight="1">
      <c r="A436" s="126"/>
      <c r="B436" s="128"/>
      <c r="C436" s="128"/>
      <c r="D436" s="128"/>
      <c r="E436" s="129"/>
      <c r="F436" s="129"/>
      <c r="G436" s="129"/>
      <c r="H436" s="129"/>
      <c r="I436" s="129"/>
      <c r="J436" s="129"/>
      <c r="K436" s="129"/>
      <c r="L436" s="94"/>
      <c r="M436" s="94"/>
      <c r="N436" s="94"/>
      <c r="O436" s="94"/>
      <c r="P436" s="94"/>
      <c r="Q436" s="94"/>
      <c r="R436" s="94"/>
      <c r="S436" s="94"/>
      <c r="T436" s="98">
        <f t="shared" si="38"/>
        <v>0</v>
      </c>
      <c r="U436" s="129" t="str">
        <f t="shared" si="48"/>
        <v/>
      </c>
      <c r="V436" s="98"/>
      <c r="W436" s="129" t="str">
        <f t="shared" si="49"/>
        <v/>
      </c>
      <c r="X436" s="129"/>
      <c r="Y436" s="132"/>
      <c r="Z436" s="133" t="str">
        <f t="shared" si="50"/>
        <v/>
      </c>
      <c r="AA436" s="133" t="str">
        <f>IFERROR(VLOOKUP($Z436,'Lookup 2024'!$A$2:$R$9,2,FALSE),"")</f>
        <v/>
      </c>
      <c r="AB436" s="133"/>
      <c r="AC436" s="133"/>
      <c r="AD436" s="133" t="str">
        <f>IFERROR(VLOOKUP($Z436,'Lookup 2024'!$A$2:$R$9,7,FALSE),"")</f>
        <v/>
      </c>
      <c r="AE436" s="133"/>
      <c r="AF436" s="133" t="str">
        <f>IFERROR(VLOOKUP($Z436,'Lookup 2024'!$A$2:$R$9,8,FALSE),"")</f>
        <v/>
      </c>
      <c r="AG436" s="133" t="str">
        <f>IFERROR(VLOOKUP($Z436,'Lookup 2024'!$A$2:$R$9,9,FALSE),"")</f>
        <v/>
      </c>
      <c r="AH436" s="133"/>
      <c r="AI436" s="133" t="str">
        <f>IFERROR(VLOOKUP($Z436,'Lookup 2024'!$A$2:$R$9,10,FALSE),"")</f>
        <v/>
      </c>
      <c r="AJ436" s="133" t="str">
        <f>IFERROR(VLOOKUP($Z436,Lookup!$A$1:$P$20,11,FALSE),"")</f>
        <v/>
      </c>
      <c r="AK436" s="133"/>
      <c r="AL436" s="133" t="str">
        <f>IFERROR(VLOOKUP($Z436,Lookup!$A$1:$P$20,13,FALSE),"")</f>
        <v/>
      </c>
      <c r="AM436" s="133" t="str">
        <f>IFERROR(VLOOKUP($Z436,Lookup!$A$1:$P$20,14,FALSE),"")</f>
        <v/>
      </c>
      <c r="AN436" s="133" t="str">
        <f>IFERROR(VLOOKUP($Z436,Lookup!$A$1:$P$20,15,FALSE),"")</f>
        <v/>
      </c>
      <c r="AO436" s="133" t="str">
        <f>IFERROR(VLOOKUP($Z436,Lookup!$A$1:$P$20,16,FALSE),"")</f>
        <v/>
      </c>
      <c r="AP436" s="133" t="str">
        <f>IFERROR(VLOOKUP($Z436,'Lookup 2024'!$A$2:$R$9,17,FALSE),"")</f>
        <v/>
      </c>
      <c r="AQ436" s="129"/>
      <c r="AR436" s="129"/>
      <c r="AS436" s="135"/>
      <c r="AT436" s="135"/>
      <c r="AU436" s="135"/>
      <c r="AV436" s="137"/>
      <c r="AW436" s="138"/>
      <c r="AX436" s="135"/>
      <c r="AY436" s="135"/>
      <c r="AZ436" s="135"/>
      <c r="BA436" s="135"/>
      <c r="BB436" s="135"/>
      <c r="BC436" s="135"/>
      <c r="BD436" s="135"/>
      <c r="BE436" s="135"/>
      <c r="BF436" s="135"/>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row>
    <row r="437" spans="1:78" ht="39.75" customHeight="1">
      <c r="A437" s="126"/>
      <c r="B437" s="128"/>
      <c r="C437" s="128"/>
      <c r="D437" s="128"/>
      <c r="E437" s="129"/>
      <c r="F437" s="129"/>
      <c r="G437" s="129"/>
      <c r="H437" s="129"/>
      <c r="I437" s="129"/>
      <c r="J437" s="129"/>
      <c r="K437" s="129"/>
      <c r="L437" s="94"/>
      <c r="M437" s="94"/>
      <c r="N437" s="94"/>
      <c r="O437" s="94"/>
      <c r="P437" s="94"/>
      <c r="Q437" s="94"/>
      <c r="R437" s="94"/>
      <c r="S437" s="94"/>
      <c r="T437" s="98">
        <f t="shared" si="38"/>
        <v>0</v>
      </c>
      <c r="U437" s="129" t="str">
        <f t="shared" si="48"/>
        <v/>
      </c>
      <c r="V437" s="98"/>
      <c r="W437" s="129" t="str">
        <f t="shared" si="49"/>
        <v/>
      </c>
      <c r="X437" s="129"/>
      <c r="Y437" s="132"/>
      <c r="Z437" s="133" t="str">
        <f t="shared" si="50"/>
        <v/>
      </c>
      <c r="AA437" s="133" t="str">
        <f>IFERROR(VLOOKUP($Z437,'Lookup 2024'!$A$2:$R$9,2,FALSE),"")</f>
        <v/>
      </c>
      <c r="AB437" s="133"/>
      <c r="AC437" s="133"/>
      <c r="AD437" s="133" t="str">
        <f>IFERROR(VLOOKUP($Z437,'Lookup 2024'!$A$2:$R$9,7,FALSE),"")</f>
        <v/>
      </c>
      <c r="AE437" s="133"/>
      <c r="AF437" s="133" t="str">
        <f>IFERROR(VLOOKUP($Z437,'Lookup 2024'!$A$2:$R$9,8,FALSE),"")</f>
        <v/>
      </c>
      <c r="AG437" s="133" t="str">
        <f>IFERROR(VLOOKUP($Z437,'Lookup 2024'!$A$2:$R$9,9,FALSE),"")</f>
        <v/>
      </c>
      <c r="AH437" s="133"/>
      <c r="AI437" s="133" t="str">
        <f>IFERROR(VLOOKUP($Z437,'Lookup 2024'!$A$2:$R$9,10,FALSE),"")</f>
        <v/>
      </c>
      <c r="AJ437" s="133" t="str">
        <f>IFERROR(VLOOKUP($Z437,Lookup!$A$1:$P$20,11,FALSE),"")</f>
        <v/>
      </c>
      <c r="AK437" s="133"/>
      <c r="AL437" s="133" t="str">
        <f>IFERROR(VLOOKUP($Z437,Lookup!$A$1:$P$20,13,FALSE),"")</f>
        <v/>
      </c>
      <c r="AM437" s="133" t="str">
        <f>IFERROR(VLOOKUP($Z437,Lookup!$A$1:$P$20,14,FALSE),"")</f>
        <v/>
      </c>
      <c r="AN437" s="133" t="str">
        <f>IFERROR(VLOOKUP($Z437,Lookup!$A$1:$P$20,15,FALSE),"")</f>
        <v/>
      </c>
      <c r="AO437" s="133" t="str">
        <f>IFERROR(VLOOKUP($Z437,Lookup!$A$1:$P$20,16,FALSE),"")</f>
        <v/>
      </c>
      <c r="AP437" s="133" t="str">
        <f>IFERROR(VLOOKUP($Z437,'Lookup 2024'!$A$2:$R$9,17,FALSE),"")</f>
        <v/>
      </c>
      <c r="AQ437" s="129"/>
      <c r="AR437" s="129"/>
      <c r="AS437" s="135"/>
      <c r="AT437" s="135"/>
      <c r="AU437" s="135"/>
      <c r="AV437" s="137"/>
      <c r="AW437" s="138"/>
      <c r="AX437" s="135"/>
      <c r="AY437" s="135"/>
      <c r="AZ437" s="135"/>
      <c r="BA437" s="135"/>
      <c r="BB437" s="135"/>
      <c r="BC437" s="135"/>
      <c r="BD437" s="135"/>
      <c r="BE437" s="135"/>
      <c r="BF437" s="135"/>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row>
    <row r="438" spans="1:78" ht="39.75" customHeight="1">
      <c r="A438" s="126"/>
      <c r="B438" s="128"/>
      <c r="C438" s="128"/>
      <c r="D438" s="128"/>
      <c r="E438" s="129"/>
      <c r="F438" s="129"/>
      <c r="G438" s="129"/>
      <c r="H438" s="129"/>
      <c r="I438" s="129"/>
      <c r="J438" s="129"/>
      <c r="K438" s="129"/>
      <c r="L438" s="94"/>
      <c r="M438" s="94"/>
      <c r="N438" s="94"/>
      <c r="O438" s="94"/>
      <c r="P438" s="94"/>
      <c r="Q438" s="94"/>
      <c r="R438" s="94"/>
      <c r="S438" s="94"/>
      <c r="T438" s="98">
        <f t="shared" si="38"/>
        <v>0</v>
      </c>
      <c r="U438" s="129" t="str">
        <f t="shared" si="48"/>
        <v/>
      </c>
      <c r="V438" s="98"/>
      <c r="W438" s="129" t="str">
        <f t="shared" si="49"/>
        <v/>
      </c>
      <c r="X438" s="129"/>
      <c r="Y438" s="132"/>
      <c r="Z438" s="133" t="str">
        <f t="shared" si="50"/>
        <v/>
      </c>
      <c r="AA438" s="133" t="str">
        <f>IFERROR(VLOOKUP($Z438,'Lookup 2024'!$A$2:$R$9,2,FALSE),"")</f>
        <v/>
      </c>
      <c r="AB438" s="133"/>
      <c r="AC438" s="133"/>
      <c r="AD438" s="133" t="str">
        <f>IFERROR(VLOOKUP($Z438,'Lookup 2024'!$A$2:$R$9,7,FALSE),"")</f>
        <v/>
      </c>
      <c r="AE438" s="133"/>
      <c r="AF438" s="133" t="str">
        <f>IFERROR(VLOOKUP($Z438,'Lookup 2024'!$A$2:$R$9,8,FALSE),"")</f>
        <v/>
      </c>
      <c r="AG438" s="133" t="str">
        <f>IFERROR(VLOOKUP($Z438,'Lookup 2024'!$A$2:$R$9,9,FALSE),"")</f>
        <v/>
      </c>
      <c r="AH438" s="133"/>
      <c r="AI438" s="133" t="str">
        <f>IFERROR(VLOOKUP($Z438,'Lookup 2024'!$A$2:$R$9,10,FALSE),"")</f>
        <v/>
      </c>
      <c r="AJ438" s="133" t="str">
        <f>IFERROR(VLOOKUP($Z438,Lookup!$A$1:$P$20,11,FALSE),"")</f>
        <v/>
      </c>
      <c r="AK438" s="133"/>
      <c r="AL438" s="133" t="str">
        <f>IFERROR(VLOOKUP($Z438,Lookup!$A$1:$P$20,13,FALSE),"")</f>
        <v/>
      </c>
      <c r="AM438" s="133" t="str">
        <f>IFERROR(VLOOKUP($Z438,Lookup!$A$1:$P$20,14,FALSE),"")</f>
        <v/>
      </c>
      <c r="AN438" s="133" t="str">
        <f>IFERROR(VLOOKUP($Z438,Lookup!$A$1:$P$20,15,FALSE),"")</f>
        <v/>
      </c>
      <c r="AO438" s="133" t="str">
        <f>IFERROR(VLOOKUP($Z438,Lookup!$A$1:$P$20,16,FALSE),"")</f>
        <v/>
      </c>
      <c r="AP438" s="133" t="str">
        <f>IFERROR(VLOOKUP($Z438,'Lookup 2024'!$A$2:$R$9,17,FALSE),"")</f>
        <v/>
      </c>
      <c r="AQ438" s="129"/>
      <c r="AR438" s="129"/>
      <c r="AS438" s="135"/>
      <c r="AT438" s="135"/>
      <c r="AU438" s="135"/>
      <c r="AV438" s="137"/>
      <c r="AW438" s="138"/>
      <c r="AX438" s="135"/>
      <c r="AY438" s="135"/>
      <c r="AZ438" s="135"/>
      <c r="BA438" s="135"/>
      <c r="BB438" s="135"/>
      <c r="BC438" s="135"/>
      <c r="BD438" s="135"/>
      <c r="BE438" s="135"/>
      <c r="BF438" s="135"/>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row>
    <row r="439" spans="1:78" ht="39.75" customHeight="1">
      <c r="A439" s="126"/>
      <c r="B439" s="128"/>
      <c r="C439" s="128"/>
      <c r="D439" s="128"/>
      <c r="E439" s="129"/>
      <c r="F439" s="129"/>
      <c r="G439" s="129"/>
      <c r="H439" s="129"/>
      <c r="I439" s="129"/>
      <c r="J439" s="129"/>
      <c r="K439" s="129"/>
      <c r="L439" s="94"/>
      <c r="M439" s="94"/>
      <c r="N439" s="94"/>
      <c r="O439" s="94"/>
      <c r="P439" s="94"/>
      <c r="Q439" s="94"/>
      <c r="R439" s="94"/>
      <c r="S439" s="94"/>
      <c r="T439" s="98">
        <f t="shared" si="38"/>
        <v>0</v>
      </c>
      <c r="U439" s="129" t="str">
        <f t="shared" si="48"/>
        <v/>
      </c>
      <c r="V439" s="98"/>
      <c r="W439" s="129" t="str">
        <f t="shared" si="49"/>
        <v/>
      </c>
      <c r="X439" s="129"/>
      <c r="Y439" s="132"/>
      <c r="Z439" s="133" t="str">
        <f t="shared" si="50"/>
        <v/>
      </c>
      <c r="AA439" s="133" t="str">
        <f>IFERROR(VLOOKUP($Z439,'Lookup 2024'!$A$2:$R$9,2,FALSE),"")</f>
        <v/>
      </c>
      <c r="AB439" s="133"/>
      <c r="AC439" s="133"/>
      <c r="AD439" s="133" t="str">
        <f>IFERROR(VLOOKUP($Z439,'Lookup 2024'!$A$2:$R$9,7,FALSE),"")</f>
        <v/>
      </c>
      <c r="AE439" s="133"/>
      <c r="AF439" s="133" t="str">
        <f>IFERROR(VLOOKUP($Z439,'Lookup 2024'!$A$2:$R$9,8,FALSE),"")</f>
        <v/>
      </c>
      <c r="AG439" s="133" t="str">
        <f>IFERROR(VLOOKUP($Z439,'Lookup 2024'!$A$2:$R$9,9,FALSE),"")</f>
        <v/>
      </c>
      <c r="AH439" s="133"/>
      <c r="AI439" s="133" t="str">
        <f>IFERROR(VLOOKUP($Z439,'Lookup 2024'!$A$2:$R$9,10,FALSE),"")</f>
        <v/>
      </c>
      <c r="AJ439" s="133" t="str">
        <f>IFERROR(VLOOKUP($Z439,Lookup!$A$1:$P$20,11,FALSE),"")</f>
        <v/>
      </c>
      <c r="AK439" s="133"/>
      <c r="AL439" s="133" t="str">
        <f>IFERROR(VLOOKUP($Z439,Lookup!$A$1:$P$20,13,FALSE),"")</f>
        <v/>
      </c>
      <c r="AM439" s="133" t="str">
        <f>IFERROR(VLOOKUP($Z439,Lookup!$A$1:$P$20,14,FALSE),"")</f>
        <v/>
      </c>
      <c r="AN439" s="133" t="str">
        <f>IFERROR(VLOOKUP($Z439,Lookup!$A$1:$P$20,15,FALSE),"")</f>
        <v/>
      </c>
      <c r="AO439" s="133" t="str">
        <f>IFERROR(VLOOKUP($Z439,Lookup!$A$1:$P$20,16,FALSE),"")</f>
        <v/>
      </c>
      <c r="AP439" s="133" t="str">
        <f>IFERROR(VLOOKUP($Z439,'Lookup 2024'!$A$2:$R$9,17,FALSE),"")</f>
        <v/>
      </c>
      <c r="AQ439" s="129"/>
      <c r="AR439" s="129"/>
      <c r="AS439" s="135"/>
      <c r="AT439" s="135"/>
      <c r="AU439" s="135"/>
      <c r="AV439" s="137"/>
      <c r="AW439" s="138"/>
      <c r="AX439" s="135"/>
      <c r="AY439" s="135"/>
      <c r="AZ439" s="135"/>
      <c r="BA439" s="135"/>
      <c r="BB439" s="135"/>
      <c r="BC439" s="135"/>
      <c r="BD439" s="135"/>
      <c r="BE439" s="135"/>
      <c r="BF439" s="135"/>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row>
    <row r="440" spans="1:78" ht="39.75" customHeight="1">
      <c r="A440" s="126"/>
      <c r="B440" s="128"/>
      <c r="C440" s="128"/>
      <c r="D440" s="128"/>
      <c r="E440" s="129"/>
      <c r="F440" s="129"/>
      <c r="G440" s="129"/>
      <c r="H440" s="129"/>
      <c r="I440" s="129"/>
      <c r="J440" s="129"/>
      <c r="K440" s="129"/>
      <c r="L440" s="94"/>
      <c r="M440" s="94"/>
      <c r="N440" s="94"/>
      <c r="O440" s="94"/>
      <c r="P440" s="94"/>
      <c r="Q440" s="94"/>
      <c r="R440" s="94"/>
      <c r="S440" s="94"/>
      <c r="T440" s="98">
        <f t="shared" si="38"/>
        <v>0</v>
      </c>
      <c r="U440" s="129" t="str">
        <f t="shared" si="48"/>
        <v/>
      </c>
      <c r="V440" s="98"/>
      <c r="W440" s="129" t="str">
        <f t="shared" si="49"/>
        <v/>
      </c>
      <c r="X440" s="129"/>
      <c r="Y440" s="132"/>
      <c r="Z440" s="133" t="str">
        <f t="shared" si="50"/>
        <v/>
      </c>
      <c r="AA440" s="133" t="str">
        <f>IFERROR(VLOOKUP($Z440,'Lookup 2024'!$A$2:$R$9,2,FALSE),"")</f>
        <v/>
      </c>
      <c r="AB440" s="133"/>
      <c r="AC440" s="133"/>
      <c r="AD440" s="133" t="str">
        <f>IFERROR(VLOOKUP($Z440,'Lookup 2024'!$A$2:$R$9,7,FALSE),"")</f>
        <v/>
      </c>
      <c r="AE440" s="133"/>
      <c r="AF440" s="133" t="str">
        <f>IFERROR(VLOOKUP($Z440,'Lookup 2024'!$A$2:$R$9,8,FALSE),"")</f>
        <v/>
      </c>
      <c r="AG440" s="133" t="str">
        <f>IFERROR(VLOOKUP($Z440,'Lookup 2024'!$A$2:$R$9,9,FALSE),"")</f>
        <v/>
      </c>
      <c r="AH440" s="133"/>
      <c r="AI440" s="133" t="str">
        <f>IFERROR(VLOOKUP($Z440,'Lookup 2024'!$A$2:$R$9,10,FALSE),"")</f>
        <v/>
      </c>
      <c r="AJ440" s="133" t="str">
        <f>IFERROR(VLOOKUP($Z440,Lookup!$A$1:$P$20,11,FALSE),"")</f>
        <v/>
      </c>
      <c r="AK440" s="133"/>
      <c r="AL440" s="133" t="str">
        <f>IFERROR(VLOOKUP($Z440,Lookup!$A$1:$P$20,13,FALSE),"")</f>
        <v/>
      </c>
      <c r="AM440" s="133" t="str">
        <f>IFERROR(VLOOKUP($Z440,Lookup!$A$1:$P$20,14,FALSE),"")</f>
        <v/>
      </c>
      <c r="AN440" s="133" t="str">
        <f>IFERROR(VLOOKUP($Z440,Lookup!$A$1:$P$20,15,FALSE),"")</f>
        <v/>
      </c>
      <c r="AO440" s="133" t="str">
        <f>IFERROR(VLOOKUP($Z440,Lookup!$A$1:$P$20,16,FALSE),"")</f>
        <v/>
      </c>
      <c r="AP440" s="133" t="str">
        <f>IFERROR(VLOOKUP($Z440,'Lookup 2024'!$A$2:$R$9,17,FALSE),"")</f>
        <v/>
      </c>
      <c r="AQ440" s="129"/>
      <c r="AR440" s="129"/>
      <c r="AS440" s="135"/>
      <c r="AT440" s="135"/>
      <c r="AU440" s="135"/>
      <c r="AV440" s="137"/>
      <c r="AW440" s="138"/>
      <c r="AX440" s="135"/>
      <c r="AY440" s="135"/>
      <c r="AZ440" s="135"/>
      <c r="BA440" s="135"/>
      <c r="BB440" s="135"/>
      <c r="BC440" s="135"/>
      <c r="BD440" s="135"/>
      <c r="BE440" s="135"/>
      <c r="BF440" s="135"/>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row>
    <row r="441" spans="1:78" ht="39.75" customHeight="1">
      <c r="A441" s="126"/>
      <c r="B441" s="128"/>
      <c r="C441" s="128"/>
      <c r="D441" s="128"/>
      <c r="E441" s="129"/>
      <c r="F441" s="129"/>
      <c r="G441" s="129"/>
      <c r="H441" s="129"/>
      <c r="I441" s="129"/>
      <c r="J441" s="129"/>
      <c r="K441" s="129"/>
      <c r="L441" s="94"/>
      <c r="M441" s="94"/>
      <c r="N441" s="94"/>
      <c r="O441" s="94"/>
      <c r="P441" s="94"/>
      <c r="Q441" s="94"/>
      <c r="R441" s="94"/>
      <c r="S441" s="94"/>
      <c r="T441" s="98">
        <f t="shared" si="38"/>
        <v>0</v>
      </c>
      <c r="U441" s="129" t="str">
        <f t="shared" si="48"/>
        <v/>
      </c>
      <c r="V441" s="98"/>
      <c r="W441" s="129" t="str">
        <f t="shared" si="49"/>
        <v/>
      </c>
      <c r="X441" s="129"/>
      <c r="Y441" s="132"/>
      <c r="Z441" s="133" t="str">
        <f t="shared" si="50"/>
        <v/>
      </c>
      <c r="AA441" s="133" t="str">
        <f>IFERROR(VLOOKUP($Z441,'Lookup 2024'!$A$2:$R$9,2,FALSE),"")</f>
        <v/>
      </c>
      <c r="AB441" s="133"/>
      <c r="AC441" s="133"/>
      <c r="AD441" s="133" t="str">
        <f>IFERROR(VLOOKUP($Z441,'Lookup 2024'!$A$2:$R$9,7,FALSE),"")</f>
        <v/>
      </c>
      <c r="AE441" s="133"/>
      <c r="AF441" s="133" t="str">
        <f>IFERROR(VLOOKUP($Z441,'Lookup 2024'!$A$2:$R$9,8,FALSE),"")</f>
        <v/>
      </c>
      <c r="AG441" s="133" t="str">
        <f>IFERROR(VLOOKUP($Z441,'Lookup 2024'!$A$2:$R$9,9,FALSE),"")</f>
        <v/>
      </c>
      <c r="AH441" s="133"/>
      <c r="AI441" s="133" t="str">
        <f>IFERROR(VLOOKUP($Z441,'Lookup 2024'!$A$2:$R$9,10,FALSE),"")</f>
        <v/>
      </c>
      <c r="AJ441" s="133" t="str">
        <f>IFERROR(VLOOKUP($Z441,Lookup!$A$1:$P$20,11,FALSE),"")</f>
        <v/>
      </c>
      <c r="AK441" s="133"/>
      <c r="AL441" s="133" t="str">
        <f>IFERROR(VLOOKUP($Z441,Lookup!$A$1:$P$20,13,FALSE),"")</f>
        <v/>
      </c>
      <c r="AM441" s="133" t="str">
        <f>IFERROR(VLOOKUP($Z441,Lookup!$A$1:$P$20,14,FALSE),"")</f>
        <v/>
      </c>
      <c r="AN441" s="133" t="str">
        <f>IFERROR(VLOOKUP($Z441,Lookup!$A$1:$P$20,15,FALSE),"")</f>
        <v/>
      </c>
      <c r="AO441" s="133" t="str">
        <f>IFERROR(VLOOKUP($Z441,Lookup!$A$1:$P$20,16,FALSE),"")</f>
        <v/>
      </c>
      <c r="AP441" s="133" t="str">
        <f>IFERROR(VLOOKUP($Z441,'Lookup 2024'!$A$2:$R$9,17,FALSE),"")</f>
        <v/>
      </c>
      <c r="AQ441" s="129"/>
      <c r="AR441" s="129"/>
      <c r="AS441" s="135"/>
      <c r="AT441" s="135"/>
      <c r="AU441" s="135"/>
      <c r="AV441" s="137"/>
      <c r="AW441" s="138"/>
      <c r="AX441" s="135"/>
      <c r="AY441" s="135"/>
      <c r="AZ441" s="135"/>
      <c r="BA441" s="135"/>
      <c r="BB441" s="135"/>
      <c r="BC441" s="135"/>
      <c r="BD441" s="135"/>
      <c r="BE441" s="135"/>
      <c r="BF441" s="135"/>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row>
    <row r="442" spans="1:78" ht="39.75" customHeight="1">
      <c r="A442" s="126"/>
      <c r="B442" s="128"/>
      <c r="C442" s="128"/>
      <c r="D442" s="128"/>
      <c r="E442" s="129"/>
      <c r="F442" s="129"/>
      <c r="G442" s="129"/>
      <c r="H442" s="129"/>
      <c r="I442" s="129"/>
      <c r="J442" s="129"/>
      <c r="K442" s="129"/>
      <c r="L442" s="94"/>
      <c r="M442" s="94"/>
      <c r="N442" s="94"/>
      <c r="O442" s="94"/>
      <c r="P442" s="94"/>
      <c r="Q442" s="94"/>
      <c r="R442" s="94"/>
      <c r="S442" s="94"/>
      <c r="T442" s="98">
        <f t="shared" si="38"/>
        <v>0</v>
      </c>
      <c r="U442" s="129" t="str">
        <f t="shared" si="48"/>
        <v/>
      </c>
      <c r="V442" s="98"/>
      <c r="W442" s="129" t="str">
        <f t="shared" si="49"/>
        <v/>
      </c>
      <c r="X442" s="129"/>
      <c r="Y442" s="132"/>
      <c r="Z442" s="133" t="str">
        <f t="shared" si="50"/>
        <v/>
      </c>
      <c r="AA442" s="133" t="str">
        <f>IFERROR(VLOOKUP($Z442,'Lookup 2024'!$A$2:$R$9,2,FALSE),"")</f>
        <v/>
      </c>
      <c r="AB442" s="133"/>
      <c r="AC442" s="133"/>
      <c r="AD442" s="133" t="str">
        <f>IFERROR(VLOOKUP($Z442,'Lookup 2024'!$A$2:$R$9,7,FALSE),"")</f>
        <v/>
      </c>
      <c r="AE442" s="133"/>
      <c r="AF442" s="133" t="str">
        <f>IFERROR(VLOOKUP($Z442,'Lookup 2024'!$A$2:$R$9,8,FALSE),"")</f>
        <v/>
      </c>
      <c r="AG442" s="133" t="str">
        <f>IFERROR(VLOOKUP($Z442,'Lookup 2024'!$A$2:$R$9,9,FALSE),"")</f>
        <v/>
      </c>
      <c r="AH442" s="133"/>
      <c r="AI442" s="133" t="str">
        <f>IFERROR(VLOOKUP($Z442,'Lookup 2024'!$A$2:$R$9,10,FALSE),"")</f>
        <v/>
      </c>
      <c r="AJ442" s="133" t="str">
        <f>IFERROR(VLOOKUP($Z442,Lookup!$A$1:$P$20,11,FALSE),"")</f>
        <v/>
      </c>
      <c r="AK442" s="133"/>
      <c r="AL442" s="133" t="str">
        <f>IFERROR(VLOOKUP($Z442,Lookup!$A$1:$P$20,13,FALSE),"")</f>
        <v/>
      </c>
      <c r="AM442" s="133" t="str">
        <f>IFERROR(VLOOKUP($Z442,Lookup!$A$1:$P$20,14,FALSE),"")</f>
        <v/>
      </c>
      <c r="AN442" s="133" t="str">
        <f>IFERROR(VLOOKUP($Z442,Lookup!$A$1:$P$20,15,FALSE),"")</f>
        <v/>
      </c>
      <c r="AO442" s="133" t="str">
        <f>IFERROR(VLOOKUP($Z442,Lookup!$A$1:$P$20,16,FALSE),"")</f>
        <v/>
      </c>
      <c r="AP442" s="133" t="str">
        <f>IFERROR(VLOOKUP($Z442,'Lookup 2024'!$A$2:$R$9,17,FALSE),"")</f>
        <v/>
      </c>
      <c r="AQ442" s="129"/>
      <c r="AR442" s="129"/>
      <c r="AS442" s="135"/>
      <c r="AT442" s="135"/>
      <c r="AU442" s="135"/>
      <c r="AV442" s="137"/>
      <c r="AW442" s="138"/>
      <c r="AX442" s="135"/>
      <c r="AY442" s="135"/>
      <c r="AZ442" s="135"/>
      <c r="BA442" s="135"/>
      <c r="BB442" s="135"/>
      <c r="BC442" s="135"/>
      <c r="BD442" s="135"/>
      <c r="BE442" s="135"/>
      <c r="BF442" s="135"/>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row>
    <row r="443" spans="1:78" ht="39.75" customHeight="1">
      <c r="A443" s="126"/>
      <c r="B443" s="128"/>
      <c r="C443" s="128"/>
      <c r="D443" s="128"/>
      <c r="E443" s="129"/>
      <c r="F443" s="129"/>
      <c r="G443" s="129"/>
      <c r="H443" s="130"/>
      <c r="I443" s="130"/>
      <c r="J443" s="130"/>
      <c r="K443" s="130"/>
      <c r="L443" s="94"/>
      <c r="M443" s="94"/>
      <c r="N443" s="94"/>
      <c r="O443" s="94"/>
      <c r="P443" s="94"/>
      <c r="Q443" s="94"/>
      <c r="R443" s="94"/>
      <c r="S443" s="94"/>
      <c r="T443" s="98">
        <f t="shared" si="38"/>
        <v>0</v>
      </c>
      <c r="U443" s="129" t="str">
        <f t="shared" si="48"/>
        <v/>
      </c>
      <c r="V443" s="98"/>
      <c r="W443" s="129" t="str">
        <f t="shared" si="49"/>
        <v/>
      </c>
      <c r="X443" s="129"/>
      <c r="Y443" s="132"/>
      <c r="Z443" s="133" t="str">
        <f t="shared" si="50"/>
        <v/>
      </c>
      <c r="AA443" s="133" t="str">
        <f>IFERROR(VLOOKUP($Z443,'Lookup 2024'!$A$2:$R$9,2,FALSE),"")</f>
        <v/>
      </c>
      <c r="AB443" s="133"/>
      <c r="AC443" s="133"/>
      <c r="AD443" s="133" t="str">
        <f>IFERROR(VLOOKUP($Z443,'Lookup 2024'!$A$2:$R$9,7,FALSE),"")</f>
        <v/>
      </c>
      <c r="AE443" s="133"/>
      <c r="AF443" s="133" t="str">
        <f>IFERROR(VLOOKUP($Z443,'Lookup 2024'!$A$2:$R$9,8,FALSE),"")</f>
        <v/>
      </c>
      <c r="AG443" s="133" t="str">
        <f>IFERROR(VLOOKUP($Z443,'Lookup 2024'!$A$2:$R$9,9,FALSE),"")</f>
        <v/>
      </c>
      <c r="AH443" s="133"/>
      <c r="AI443" s="133" t="str">
        <f>IFERROR(VLOOKUP($Z443,'Lookup 2024'!$A$2:$R$9,10,FALSE),"")</f>
        <v/>
      </c>
      <c r="AJ443" s="133" t="str">
        <f>IFERROR(VLOOKUP($Z443,Lookup!$A$1:$P$20,11,FALSE),"")</f>
        <v/>
      </c>
      <c r="AK443" s="133"/>
      <c r="AL443" s="133" t="str">
        <f>IFERROR(VLOOKUP($Z443,Lookup!$A$1:$P$20,13,FALSE),"")</f>
        <v/>
      </c>
      <c r="AM443" s="133" t="str">
        <f>IFERROR(VLOOKUP($Z443,Lookup!$A$1:$P$20,14,FALSE),"")</f>
        <v/>
      </c>
      <c r="AN443" s="133" t="str">
        <f>IFERROR(VLOOKUP($Z443,Lookup!$A$1:$P$20,15,FALSE),"")</f>
        <v/>
      </c>
      <c r="AO443" s="133" t="str">
        <f>IFERROR(VLOOKUP($Z443,Lookup!$A$1:$P$20,16,FALSE),"")</f>
        <v/>
      </c>
      <c r="AP443" s="133" t="str">
        <f>IFERROR(VLOOKUP($Z443,'Lookup 2024'!$A$2:$R$9,17,FALSE),"")</f>
        <v/>
      </c>
      <c r="AQ443" s="129"/>
      <c r="AR443" s="129"/>
      <c r="AS443" s="135"/>
      <c r="AT443" s="135"/>
      <c r="AU443" s="135"/>
      <c r="AV443" s="137"/>
      <c r="AW443" s="138"/>
      <c r="AX443" s="135"/>
      <c r="AY443" s="135"/>
      <c r="AZ443" s="135"/>
      <c r="BA443" s="135"/>
      <c r="BB443" s="135"/>
      <c r="BC443" s="135"/>
      <c r="BD443" s="135"/>
      <c r="BE443" s="135"/>
      <c r="BF443" s="135"/>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row>
    <row r="444" spans="1:78" ht="39.75" customHeight="1">
      <c r="A444" s="126"/>
      <c r="B444" s="128"/>
      <c r="C444" s="128"/>
      <c r="D444" s="128"/>
      <c r="E444" s="129"/>
      <c r="F444" s="129"/>
      <c r="G444" s="129"/>
      <c r="H444" s="129"/>
      <c r="I444" s="129"/>
      <c r="J444" s="129"/>
      <c r="K444" s="129"/>
      <c r="L444" s="94"/>
      <c r="M444" s="94"/>
      <c r="N444" s="94"/>
      <c r="O444" s="94"/>
      <c r="P444" s="94"/>
      <c r="Q444" s="94"/>
      <c r="R444" s="94"/>
      <c r="S444" s="94"/>
      <c r="T444" s="98">
        <f t="shared" si="38"/>
        <v>0</v>
      </c>
      <c r="U444" s="129" t="str">
        <f t="shared" si="48"/>
        <v/>
      </c>
      <c r="V444" s="98"/>
      <c r="W444" s="129" t="str">
        <f t="shared" si="49"/>
        <v/>
      </c>
      <c r="X444" s="129"/>
      <c r="Y444" s="132"/>
      <c r="Z444" s="133" t="str">
        <f t="shared" si="50"/>
        <v/>
      </c>
      <c r="AA444" s="133" t="str">
        <f>IFERROR(VLOOKUP($Z444,'Lookup 2024'!$A$2:$R$9,2,FALSE),"")</f>
        <v/>
      </c>
      <c r="AB444" s="133"/>
      <c r="AC444" s="133"/>
      <c r="AD444" s="133" t="str">
        <f>IFERROR(VLOOKUP($Z444,'Lookup 2024'!$A$2:$R$9,7,FALSE),"")</f>
        <v/>
      </c>
      <c r="AE444" s="133"/>
      <c r="AF444" s="133" t="str">
        <f>IFERROR(VLOOKUP($Z444,'Lookup 2024'!$A$2:$R$9,8,FALSE),"")</f>
        <v/>
      </c>
      <c r="AG444" s="133" t="str">
        <f>IFERROR(VLOOKUP($Z444,'Lookup 2024'!$A$2:$R$9,9,FALSE),"")</f>
        <v/>
      </c>
      <c r="AH444" s="133"/>
      <c r="AI444" s="133" t="str">
        <f>IFERROR(VLOOKUP($Z444,'Lookup 2024'!$A$2:$R$9,10,FALSE),"")</f>
        <v/>
      </c>
      <c r="AJ444" s="133" t="str">
        <f>IFERROR(VLOOKUP($Z444,Lookup!$A$1:$P$20,11,FALSE),"")</f>
        <v/>
      </c>
      <c r="AK444" s="133"/>
      <c r="AL444" s="133" t="str">
        <f>IFERROR(VLOOKUP($Z444,Lookup!$A$1:$P$20,13,FALSE),"")</f>
        <v/>
      </c>
      <c r="AM444" s="133" t="str">
        <f>IFERROR(VLOOKUP($Z444,Lookup!$A$1:$P$20,14,FALSE),"")</f>
        <v/>
      </c>
      <c r="AN444" s="133" t="str">
        <f>IFERROR(VLOOKUP($Z444,Lookup!$A$1:$P$20,15,FALSE),"")</f>
        <v/>
      </c>
      <c r="AO444" s="133" t="str">
        <f>IFERROR(VLOOKUP($Z444,Lookup!$A$1:$P$20,16,FALSE),"")</f>
        <v/>
      </c>
      <c r="AP444" s="133" t="str">
        <f>IFERROR(VLOOKUP($Z444,'Lookup 2024'!$A$2:$R$9,17,FALSE),"")</f>
        <v/>
      </c>
      <c r="AQ444" s="129"/>
      <c r="AR444" s="129"/>
      <c r="AS444" s="135"/>
      <c r="AT444" s="135"/>
      <c r="AU444" s="135"/>
      <c r="AV444" s="137"/>
      <c r="AW444" s="138"/>
      <c r="AX444" s="135"/>
      <c r="AY444" s="135"/>
      <c r="AZ444" s="135"/>
      <c r="BA444" s="135"/>
      <c r="BB444" s="135"/>
      <c r="BC444" s="135"/>
      <c r="BD444" s="135"/>
      <c r="BE444" s="135"/>
      <c r="BF444" s="135"/>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row>
    <row r="445" spans="1:78" ht="39.75" customHeight="1">
      <c r="A445" s="126"/>
      <c r="B445" s="128"/>
      <c r="C445" s="128"/>
      <c r="D445" s="128"/>
      <c r="E445" s="129"/>
      <c r="F445" s="129"/>
      <c r="G445" s="129"/>
      <c r="H445" s="129"/>
      <c r="I445" s="129"/>
      <c r="J445" s="129"/>
      <c r="K445" s="129"/>
      <c r="L445" s="94"/>
      <c r="M445" s="94"/>
      <c r="N445" s="94"/>
      <c r="O445" s="94"/>
      <c r="P445" s="94"/>
      <c r="Q445" s="94"/>
      <c r="R445" s="94"/>
      <c r="S445" s="94"/>
      <c r="T445" s="98">
        <f t="shared" si="38"/>
        <v>0</v>
      </c>
      <c r="U445" s="129" t="str">
        <f t="shared" si="48"/>
        <v/>
      </c>
      <c r="V445" s="98"/>
      <c r="W445" s="129" t="str">
        <f t="shared" si="49"/>
        <v/>
      </c>
      <c r="X445" s="129"/>
      <c r="Y445" s="132"/>
      <c r="Z445" s="133" t="str">
        <f t="shared" si="50"/>
        <v/>
      </c>
      <c r="AA445" s="133" t="str">
        <f>IFERROR(VLOOKUP($Z445,'Lookup 2024'!$A$2:$R$9,2,FALSE),"")</f>
        <v/>
      </c>
      <c r="AB445" s="133"/>
      <c r="AC445" s="133"/>
      <c r="AD445" s="133" t="str">
        <f>IFERROR(VLOOKUP($Z445,'Lookup 2024'!$A$2:$R$9,7,FALSE),"")</f>
        <v/>
      </c>
      <c r="AE445" s="133"/>
      <c r="AF445" s="133" t="str">
        <f>IFERROR(VLOOKUP($Z445,'Lookup 2024'!$A$2:$R$9,8,FALSE),"")</f>
        <v/>
      </c>
      <c r="AG445" s="133" t="str">
        <f>IFERROR(VLOOKUP($Z445,'Lookup 2024'!$A$2:$R$9,9,FALSE),"")</f>
        <v/>
      </c>
      <c r="AH445" s="133"/>
      <c r="AI445" s="133" t="str">
        <f>IFERROR(VLOOKUP($Z445,'Lookup 2024'!$A$2:$R$9,10,FALSE),"")</f>
        <v/>
      </c>
      <c r="AJ445" s="133" t="str">
        <f>IFERROR(VLOOKUP($Z445,Lookup!$A$1:$P$20,11,FALSE),"")</f>
        <v/>
      </c>
      <c r="AK445" s="133"/>
      <c r="AL445" s="133" t="str">
        <f>IFERROR(VLOOKUP($Z445,Lookup!$A$1:$P$20,13,FALSE),"")</f>
        <v/>
      </c>
      <c r="AM445" s="133" t="str">
        <f>IFERROR(VLOOKUP($Z445,Lookup!$A$1:$P$20,14,FALSE),"")</f>
        <v/>
      </c>
      <c r="AN445" s="133" t="str">
        <f>IFERROR(VLOOKUP($Z445,Lookup!$A$1:$P$20,15,FALSE),"")</f>
        <v/>
      </c>
      <c r="AO445" s="133" t="str">
        <f>IFERROR(VLOOKUP($Z445,Lookup!$A$1:$P$20,16,FALSE),"")</f>
        <v/>
      </c>
      <c r="AP445" s="133" t="str">
        <f>IFERROR(VLOOKUP($Z445,'Lookup 2024'!$A$2:$R$9,17,FALSE),"")</f>
        <v/>
      </c>
      <c r="AQ445" s="129"/>
      <c r="AR445" s="129"/>
      <c r="AS445" s="135"/>
      <c r="AT445" s="135"/>
      <c r="AU445" s="135"/>
      <c r="AV445" s="137"/>
      <c r="AW445" s="138"/>
      <c r="AX445" s="135"/>
      <c r="AY445" s="135"/>
      <c r="AZ445" s="135"/>
      <c r="BA445" s="135"/>
      <c r="BB445" s="135"/>
      <c r="BC445" s="135"/>
      <c r="BD445" s="135"/>
      <c r="BE445" s="135"/>
      <c r="BF445" s="135"/>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row>
    <row r="446" spans="1:78" ht="39.75" customHeight="1">
      <c r="A446" s="126"/>
      <c r="B446" s="128"/>
      <c r="C446" s="128"/>
      <c r="D446" s="128"/>
      <c r="E446" s="129"/>
      <c r="F446" s="129"/>
      <c r="G446" s="129"/>
      <c r="H446" s="129"/>
      <c r="I446" s="129"/>
      <c r="J446" s="129"/>
      <c r="K446" s="129"/>
      <c r="L446" s="94"/>
      <c r="M446" s="94"/>
      <c r="N446" s="94"/>
      <c r="O446" s="94"/>
      <c r="P446" s="94"/>
      <c r="Q446" s="94"/>
      <c r="R446" s="94"/>
      <c r="S446" s="94"/>
      <c r="T446" s="98">
        <f t="shared" si="38"/>
        <v>0</v>
      </c>
      <c r="U446" s="129" t="str">
        <f t="shared" si="48"/>
        <v/>
      </c>
      <c r="V446" s="98"/>
      <c r="W446" s="129" t="str">
        <f t="shared" si="49"/>
        <v/>
      </c>
      <c r="X446" s="129"/>
      <c r="Y446" s="132"/>
      <c r="Z446" s="133" t="str">
        <f t="shared" si="50"/>
        <v/>
      </c>
      <c r="AA446" s="133" t="str">
        <f>IFERROR(VLOOKUP($Z446,'Lookup 2024'!$A$2:$R$9,2,FALSE),"")</f>
        <v/>
      </c>
      <c r="AB446" s="133"/>
      <c r="AC446" s="133"/>
      <c r="AD446" s="133" t="str">
        <f>IFERROR(VLOOKUP($Z446,'Lookup 2024'!$A$2:$R$9,7,FALSE),"")</f>
        <v/>
      </c>
      <c r="AE446" s="133"/>
      <c r="AF446" s="133" t="str">
        <f>IFERROR(VLOOKUP($Z446,'Lookup 2024'!$A$2:$R$9,8,FALSE),"")</f>
        <v/>
      </c>
      <c r="AG446" s="133" t="str">
        <f>IFERROR(VLOOKUP($Z446,'Lookup 2024'!$A$2:$R$9,9,FALSE),"")</f>
        <v/>
      </c>
      <c r="AH446" s="133"/>
      <c r="AI446" s="133" t="str">
        <f>IFERROR(VLOOKUP($Z446,'Lookup 2024'!$A$2:$R$9,10,FALSE),"")</f>
        <v/>
      </c>
      <c r="AJ446" s="133" t="str">
        <f>IFERROR(VLOOKUP($Z446,Lookup!$A$1:$P$20,11,FALSE),"")</f>
        <v/>
      </c>
      <c r="AK446" s="133"/>
      <c r="AL446" s="133" t="str">
        <f>IFERROR(VLOOKUP($Z446,Lookup!$A$1:$P$20,13,FALSE),"")</f>
        <v/>
      </c>
      <c r="AM446" s="133" t="str">
        <f>IFERROR(VLOOKUP($Z446,Lookup!$A$1:$P$20,14,FALSE),"")</f>
        <v/>
      </c>
      <c r="AN446" s="133" t="str">
        <f>IFERROR(VLOOKUP($Z446,Lookup!$A$1:$P$20,15,FALSE),"")</f>
        <v/>
      </c>
      <c r="AO446" s="133" t="str">
        <f>IFERROR(VLOOKUP($Z446,Lookup!$A$1:$P$20,16,FALSE),"")</f>
        <v/>
      </c>
      <c r="AP446" s="133" t="str">
        <f>IFERROR(VLOOKUP($Z446,'Lookup 2024'!$A$2:$R$9,17,FALSE),"")</f>
        <v/>
      </c>
      <c r="AQ446" s="129"/>
      <c r="AR446" s="129"/>
      <c r="AS446" s="135"/>
      <c r="AT446" s="135"/>
      <c r="AU446" s="135"/>
      <c r="AV446" s="137"/>
      <c r="AW446" s="138"/>
      <c r="AX446" s="135"/>
      <c r="AY446" s="135"/>
      <c r="AZ446" s="135"/>
      <c r="BA446" s="135"/>
      <c r="BB446" s="135"/>
      <c r="BC446" s="135"/>
      <c r="BD446" s="135"/>
      <c r="BE446" s="135"/>
      <c r="BF446" s="135"/>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row>
    <row r="447" spans="1:78" ht="39.75" customHeight="1">
      <c r="A447" s="126"/>
      <c r="B447" s="128"/>
      <c r="C447" s="128"/>
      <c r="D447" s="128"/>
      <c r="E447" s="129"/>
      <c r="F447" s="129"/>
      <c r="G447" s="129"/>
      <c r="H447" s="129"/>
      <c r="I447" s="129"/>
      <c r="J447" s="129"/>
      <c r="K447" s="129"/>
      <c r="L447" s="94"/>
      <c r="M447" s="94"/>
      <c r="N447" s="94"/>
      <c r="O447" s="94"/>
      <c r="P447" s="94"/>
      <c r="Q447" s="94"/>
      <c r="R447" s="94"/>
      <c r="S447" s="94"/>
      <c r="T447" s="98">
        <f t="shared" si="38"/>
        <v>0</v>
      </c>
      <c r="U447" s="129" t="str">
        <f t="shared" si="48"/>
        <v/>
      </c>
      <c r="V447" s="98"/>
      <c r="W447" s="129" t="str">
        <f t="shared" si="49"/>
        <v/>
      </c>
      <c r="X447" s="129"/>
      <c r="Y447" s="132"/>
      <c r="Z447" s="133" t="str">
        <f t="shared" si="50"/>
        <v/>
      </c>
      <c r="AA447" s="133" t="str">
        <f>IFERROR(VLOOKUP($Z447,'Lookup 2024'!$A$2:$R$9,2,FALSE),"")</f>
        <v/>
      </c>
      <c r="AB447" s="133"/>
      <c r="AC447" s="133"/>
      <c r="AD447" s="133" t="str">
        <f>IFERROR(VLOOKUP($Z447,'Lookup 2024'!$A$2:$R$9,7,FALSE),"")</f>
        <v/>
      </c>
      <c r="AE447" s="133"/>
      <c r="AF447" s="133" t="str">
        <f>IFERROR(VLOOKUP($Z447,'Lookup 2024'!$A$2:$R$9,8,FALSE),"")</f>
        <v/>
      </c>
      <c r="AG447" s="133" t="str">
        <f>IFERROR(VLOOKUP($Z447,'Lookup 2024'!$A$2:$R$9,9,FALSE),"")</f>
        <v/>
      </c>
      <c r="AH447" s="133"/>
      <c r="AI447" s="133" t="str">
        <f>IFERROR(VLOOKUP($Z447,'Lookup 2024'!$A$2:$R$9,10,FALSE),"")</f>
        <v/>
      </c>
      <c r="AJ447" s="133" t="str">
        <f>IFERROR(VLOOKUP($Z447,Lookup!$A$1:$P$20,11,FALSE),"")</f>
        <v/>
      </c>
      <c r="AK447" s="133"/>
      <c r="AL447" s="133" t="str">
        <f>IFERROR(VLOOKUP($Z447,Lookup!$A$1:$P$20,13,FALSE),"")</f>
        <v/>
      </c>
      <c r="AM447" s="133" t="str">
        <f>IFERROR(VLOOKUP($Z447,Lookup!$A$1:$P$20,14,FALSE),"")</f>
        <v/>
      </c>
      <c r="AN447" s="133" t="str">
        <f>IFERROR(VLOOKUP($Z447,Lookup!$A$1:$P$20,15,FALSE),"")</f>
        <v/>
      </c>
      <c r="AO447" s="133" t="str">
        <f>IFERROR(VLOOKUP($Z447,Lookup!$A$1:$P$20,16,FALSE),"")</f>
        <v/>
      </c>
      <c r="AP447" s="133" t="str">
        <f>IFERROR(VLOOKUP($Z447,'Lookup 2024'!$A$2:$R$9,17,FALSE),"")</f>
        <v/>
      </c>
      <c r="AQ447" s="129"/>
      <c r="AR447" s="129"/>
      <c r="AS447" s="135"/>
      <c r="AT447" s="135"/>
      <c r="AU447" s="135"/>
      <c r="AV447" s="137"/>
      <c r="AW447" s="138"/>
      <c r="AX447" s="135"/>
      <c r="AY447" s="135"/>
      <c r="AZ447" s="135"/>
      <c r="BA447" s="135"/>
      <c r="BB447" s="135"/>
      <c r="BC447" s="135"/>
      <c r="BD447" s="135"/>
      <c r="BE447" s="135"/>
      <c r="BF447" s="135"/>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row>
    <row r="448" spans="1:78" ht="39.75" customHeight="1">
      <c r="A448" s="126"/>
      <c r="B448" s="128"/>
      <c r="C448" s="128"/>
      <c r="D448" s="128"/>
      <c r="E448" s="129"/>
      <c r="F448" s="129"/>
      <c r="G448" s="129"/>
      <c r="H448" s="129"/>
      <c r="I448" s="129"/>
      <c r="J448" s="129"/>
      <c r="K448" s="129"/>
      <c r="L448" s="94"/>
      <c r="M448" s="94"/>
      <c r="N448" s="94"/>
      <c r="O448" s="94"/>
      <c r="P448" s="94"/>
      <c r="Q448" s="94"/>
      <c r="R448" s="94"/>
      <c r="S448" s="94"/>
      <c r="T448" s="98">
        <f t="shared" si="38"/>
        <v>0</v>
      </c>
      <c r="U448" s="129" t="str">
        <f t="shared" si="48"/>
        <v/>
      </c>
      <c r="V448" s="98"/>
      <c r="W448" s="129" t="str">
        <f t="shared" si="49"/>
        <v/>
      </c>
      <c r="X448" s="129"/>
      <c r="Y448" s="132"/>
      <c r="Z448" s="133" t="str">
        <f t="shared" si="50"/>
        <v/>
      </c>
      <c r="AA448" s="133" t="str">
        <f>IFERROR(VLOOKUP($Z448,'Lookup 2024'!$A$2:$R$9,2,FALSE),"")</f>
        <v/>
      </c>
      <c r="AB448" s="133"/>
      <c r="AC448" s="133"/>
      <c r="AD448" s="133" t="str">
        <f>IFERROR(VLOOKUP($Z448,'Lookup 2024'!$A$2:$R$9,7,FALSE),"")</f>
        <v/>
      </c>
      <c r="AE448" s="133"/>
      <c r="AF448" s="133" t="str">
        <f>IFERROR(VLOOKUP($Z448,'Lookup 2024'!$A$2:$R$9,8,FALSE),"")</f>
        <v/>
      </c>
      <c r="AG448" s="133" t="str">
        <f>IFERROR(VLOOKUP($Z448,'Lookup 2024'!$A$2:$R$9,9,FALSE),"")</f>
        <v/>
      </c>
      <c r="AH448" s="133"/>
      <c r="AI448" s="133" t="str">
        <f>IFERROR(VLOOKUP($Z448,'Lookup 2024'!$A$2:$R$9,10,FALSE),"")</f>
        <v/>
      </c>
      <c r="AJ448" s="133" t="str">
        <f>IFERROR(VLOOKUP($Z448,Lookup!$A$1:$P$20,11,FALSE),"")</f>
        <v/>
      </c>
      <c r="AK448" s="133"/>
      <c r="AL448" s="133" t="str">
        <f>IFERROR(VLOOKUP($Z448,Lookup!$A$1:$P$20,13,FALSE),"")</f>
        <v/>
      </c>
      <c r="AM448" s="133" t="str">
        <f>IFERROR(VLOOKUP($Z448,Lookup!$A$1:$P$20,14,FALSE),"")</f>
        <v/>
      </c>
      <c r="AN448" s="133" t="str">
        <f>IFERROR(VLOOKUP($Z448,Lookup!$A$1:$P$20,15,FALSE),"")</f>
        <v/>
      </c>
      <c r="AO448" s="133" t="str">
        <f>IFERROR(VLOOKUP($Z448,Lookup!$A$1:$P$20,16,FALSE),"")</f>
        <v/>
      </c>
      <c r="AP448" s="133" t="str">
        <f>IFERROR(VLOOKUP($Z448,'Lookup 2024'!$A$2:$R$9,17,FALSE),"")</f>
        <v/>
      </c>
      <c r="AQ448" s="129"/>
      <c r="AR448" s="129"/>
      <c r="AS448" s="135"/>
      <c r="AT448" s="135"/>
      <c r="AU448" s="135"/>
      <c r="AV448" s="137"/>
      <c r="AW448" s="138"/>
      <c r="AX448" s="135"/>
      <c r="AY448" s="135"/>
      <c r="AZ448" s="135"/>
      <c r="BA448" s="135"/>
      <c r="BB448" s="135"/>
      <c r="BC448" s="135"/>
      <c r="BD448" s="135"/>
      <c r="BE448" s="135"/>
      <c r="BF448" s="135"/>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row>
    <row r="449" spans="1:78" ht="39.75" customHeight="1">
      <c r="A449" s="126"/>
      <c r="B449" s="128"/>
      <c r="C449" s="128"/>
      <c r="D449" s="128"/>
      <c r="E449" s="129"/>
      <c r="F449" s="129"/>
      <c r="G449" s="129"/>
      <c r="H449" s="129"/>
      <c r="I449" s="129"/>
      <c r="J449" s="129"/>
      <c r="K449" s="129"/>
      <c r="L449" s="94"/>
      <c r="M449" s="94"/>
      <c r="N449" s="94"/>
      <c r="O449" s="94"/>
      <c r="P449" s="94"/>
      <c r="Q449" s="94"/>
      <c r="R449" s="94"/>
      <c r="S449" s="94"/>
      <c r="T449" s="98">
        <f t="shared" si="38"/>
        <v>0</v>
      </c>
      <c r="U449" s="129" t="str">
        <f t="shared" si="48"/>
        <v/>
      </c>
      <c r="V449" s="98"/>
      <c r="W449" s="129" t="str">
        <f t="shared" si="49"/>
        <v/>
      </c>
      <c r="X449" s="129"/>
      <c r="Y449" s="132"/>
      <c r="Z449" s="133" t="str">
        <f t="shared" si="50"/>
        <v/>
      </c>
      <c r="AA449" s="133" t="str">
        <f>IFERROR(VLOOKUP($Z449,'Lookup 2024'!$A$2:$R$9,2,FALSE),"")</f>
        <v/>
      </c>
      <c r="AB449" s="133"/>
      <c r="AC449" s="133"/>
      <c r="AD449" s="133" t="str">
        <f>IFERROR(VLOOKUP($Z449,'Lookup 2024'!$A$2:$R$9,7,FALSE),"")</f>
        <v/>
      </c>
      <c r="AE449" s="133"/>
      <c r="AF449" s="133" t="str">
        <f>IFERROR(VLOOKUP($Z449,'Lookup 2024'!$A$2:$R$9,8,FALSE),"")</f>
        <v/>
      </c>
      <c r="AG449" s="133" t="str">
        <f>IFERROR(VLOOKUP($Z449,'Lookup 2024'!$A$2:$R$9,9,FALSE),"")</f>
        <v/>
      </c>
      <c r="AH449" s="133"/>
      <c r="AI449" s="133" t="str">
        <f>IFERROR(VLOOKUP($Z449,'Lookup 2024'!$A$2:$R$9,10,FALSE),"")</f>
        <v/>
      </c>
      <c r="AJ449" s="133" t="str">
        <f>IFERROR(VLOOKUP($Z449,Lookup!$A$1:$P$20,11,FALSE),"")</f>
        <v/>
      </c>
      <c r="AK449" s="133"/>
      <c r="AL449" s="133" t="str">
        <f>IFERROR(VLOOKUP($Z449,Lookup!$A$1:$P$20,13,FALSE),"")</f>
        <v/>
      </c>
      <c r="AM449" s="133" t="str">
        <f>IFERROR(VLOOKUP($Z449,Lookup!$A$1:$P$20,14,FALSE),"")</f>
        <v/>
      </c>
      <c r="AN449" s="133" t="str">
        <f>IFERROR(VLOOKUP($Z449,Lookup!$A$1:$P$20,15,FALSE),"")</f>
        <v/>
      </c>
      <c r="AO449" s="133" t="str">
        <f>IFERROR(VLOOKUP($Z449,Lookup!$A$1:$P$20,16,FALSE),"")</f>
        <v/>
      </c>
      <c r="AP449" s="133" t="str">
        <f>IFERROR(VLOOKUP($Z449,'Lookup 2024'!$A$2:$R$9,17,FALSE),"")</f>
        <v/>
      </c>
      <c r="AQ449" s="129"/>
      <c r="AR449" s="129"/>
      <c r="AS449" s="135"/>
      <c r="AT449" s="135"/>
      <c r="AU449" s="135"/>
      <c r="AV449" s="137"/>
      <c r="AW449" s="138"/>
      <c r="AX449" s="135"/>
      <c r="AY449" s="135"/>
      <c r="AZ449" s="135"/>
      <c r="BA449" s="135"/>
      <c r="BB449" s="135"/>
      <c r="BC449" s="135"/>
      <c r="BD449" s="135"/>
      <c r="BE449" s="135"/>
      <c r="BF449" s="135"/>
      <c r="BG449" s="143"/>
      <c r="BH449" s="143"/>
      <c r="BI449" s="143"/>
      <c r="BJ449" s="143"/>
      <c r="BK449" s="143"/>
      <c r="BL449" s="143"/>
      <c r="BM449" s="143"/>
      <c r="BN449" s="143"/>
      <c r="BO449" s="143"/>
      <c r="BP449" s="143"/>
      <c r="BQ449" s="143"/>
      <c r="BR449" s="143"/>
      <c r="BS449" s="143"/>
      <c r="BT449" s="143"/>
      <c r="BU449" s="143"/>
      <c r="BV449" s="143"/>
      <c r="BW449" s="143"/>
      <c r="BX449" s="143"/>
      <c r="BY449" s="143"/>
      <c r="BZ449" s="143"/>
    </row>
    <row r="450" spans="1:78" ht="39.75" customHeight="1">
      <c r="A450" s="126"/>
      <c r="B450" s="128"/>
      <c r="C450" s="128"/>
      <c r="D450" s="128"/>
      <c r="E450" s="129"/>
      <c r="F450" s="129"/>
      <c r="G450" s="129"/>
      <c r="H450" s="129"/>
      <c r="I450" s="129"/>
      <c r="J450" s="129"/>
      <c r="K450" s="129"/>
      <c r="L450" s="94"/>
      <c r="M450" s="94"/>
      <c r="N450" s="94"/>
      <c r="O450" s="94"/>
      <c r="P450" s="94"/>
      <c r="Q450" s="94"/>
      <c r="R450" s="94"/>
      <c r="S450" s="94"/>
      <c r="T450" s="98">
        <f t="shared" si="38"/>
        <v>0</v>
      </c>
      <c r="U450" s="129" t="str">
        <f t="shared" si="48"/>
        <v/>
      </c>
      <c r="V450" s="98"/>
      <c r="W450" s="129" t="str">
        <f t="shared" si="49"/>
        <v/>
      </c>
      <c r="X450" s="129"/>
      <c r="Y450" s="128"/>
      <c r="Z450" s="133" t="str">
        <f t="shared" si="50"/>
        <v/>
      </c>
      <c r="AA450" s="133" t="str">
        <f>IFERROR(VLOOKUP($Z450,'Lookup 2024'!$A$2:$R$9,2,FALSE),"")</f>
        <v/>
      </c>
      <c r="AB450" s="133"/>
      <c r="AC450" s="133"/>
      <c r="AD450" s="133" t="str">
        <f>IFERROR(VLOOKUP($Z450,'Lookup 2024'!$A$2:$R$9,7,FALSE),"")</f>
        <v/>
      </c>
      <c r="AE450" s="133"/>
      <c r="AF450" s="133" t="str">
        <f>IFERROR(VLOOKUP($Z450,'Lookup 2024'!$A$2:$R$9,8,FALSE),"")</f>
        <v/>
      </c>
      <c r="AG450" s="133" t="str">
        <f>IFERROR(VLOOKUP($Z450,'Lookup 2024'!$A$2:$R$9,9,FALSE),"")</f>
        <v/>
      </c>
      <c r="AH450" s="133"/>
      <c r="AI450" s="133" t="str">
        <f>IFERROR(VLOOKUP($Z450,'Lookup 2024'!$A$2:$R$9,10,FALSE),"")</f>
        <v/>
      </c>
      <c r="AJ450" s="133" t="str">
        <f>IFERROR(VLOOKUP($Z450,Lookup!$A$1:$P$20,11,FALSE),"")</f>
        <v/>
      </c>
      <c r="AK450" s="133"/>
      <c r="AL450" s="133" t="str">
        <f>IFERROR(VLOOKUP($Z450,Lookup!$A$1:$P$20,13,FALSE),"")</f>
        <v/>
      </c>
      <c r="AM450" s="133" t="str">
        <f>IFERROR(VLOOKUP($Z450,Lookup!$A$1:$P$20,14,FALSE),"")</f>
        <v/>
      </c>
      <c r="AN450" s="133" t="str">
        <f>IFERROR(VLOOKUP($Z450,Lookup!$A$1:$P$20,15,FALSE),"")</f>
        <v/>
      </c>
      <c r="AO450" s="133" t="str">
        <f>IFERROR(VLOOKUP($Z450,Lookup!$A$1:$P$20,16,FALSE),"")</f>
        <v/>
      </c>
      <c r="AP450" s="133" t="str">
        <f>IFERROR(VLOOKUP($Z450,'Lookup 2024'!$A$2:$R$9,17,FALSE),"")</f>
        <v/>
      </c>
      <c r="AQ450" s="129"/>
      <c r="AR450" s="129"/>
      <c r="AS450" s="135"/>
      <c r="AT450" s="135"/>
      <c r="AU450" s="135"/>
      <c r="AV450" s="137"/>
      <c r="AW450" s="138"/>
      <c r="AX450" s="135"/>
      <c r="AY450" s="135"/>
      <c r="AZ450" s="135"/>
      <c r="BA450" s="135"/>
      <c r="BB450" s="135"/>
      <c r="BC450" s="135"/>
      <c r="BD450" s="135"/>
      <c r="BE450" s="135"/>
      <c r="BF450" s="135"/>
      <c r="BG450" s="143"/>
      <c r="BH450" s="143"/>
      <c r="BI450" s="143"/>
      <c r="BJ450" s="143"/>
      <c r="BK450" s="143"/>
      <c r="BL450" s="143"/>
      <c r="BM450" s="143"/>
      <c r="BN450" s="143"/>
      <c r="BO450" s="143"/>
      <c r="BP450" s="143"/>
      <c r="BQ450" s="143"/>
      <c r="BR450" s="143"/>
      <c r="BS450" s="143"/>
      <c r="BT450" s="143"/>
      <c r="BU450" s="143"/>
      <c r="BV450" s="143"/>
      <c r="BW450" s="143"/>
      <c r="BX450" s="143"/>
      <c r="BY450" s="143"/>
      <c r="BZ450" s="143"/>
    </row>
    <row r="451" spans="1:78" ht="39.75" customHeight="1">
      <c r="A451" s="126"/>
      <c r="B451" s="128"/>
      <c r="C451" s="128"/>
      <c r="D451" s="128"/>
      <c r="E451" s="129"/>
      <c r="F451" s="129"/>
      <c r="G451" s="129"/>
      <c r="H451" s="129"/>
      <c r="I451" s="129"/>
      <c r="J451" s="129"/>
      <c r="K451" s="129"/>
      <c r="L451" s="94"/>
      <c r="M451" s="94"/>
      <c r="N451" s="94"/>
      <c r="O451" s="94"/>
      <c r="P451" s="94"/>
      <c r="Q451" s="94"/>
      <c r="R451" s="94"/>
      <c r="S451" s="94"/>
      <c r="T451" s="98">
        <f t="shared" si="38"/>
        <v>0</v>
      </c>
      <c r="U451" s="129" t="str">
        <f t="shared" si="48"/>
        <v/>
      </c>
      <c r="V451" s="98"/>
      <c r="W451" s="129" t="str">
        <f t="shared" si="49"/>
        <v/>
      </c>
      <c r="X451" s="129"/>
      <c r="Y451" s="128"/>
      <c r="Z451" s="133" t="str">
        <f t="shared" si="50"/>
        <v/>
      </c>
      <c r="AA451" s="133" t="str">
        <f>IFERROR(VLOOKUP($Z451,'Lookup 2024'!$A$2:$R$9,2,FALSE),"")</f>
        <v/>
      </c>
      <c r="AB451" s="133"/>
      <c r="AC451" s="133"/>
      <c r="AD451" s="133" t="str">
        <f>IFERROR(VLOOKUP($Z451,'Lookup 2024'!$A$2:$R$9,7,FALSE),"")</f>
        <v/>
      </c>
      <c r="AE451" s="133"/>
      <c r="AF451" s="133" t="str">
        <f>IFERROR(VLOOKUP($Z451,'Lookup 2024'!$A$2:$R$9,8,FALSE),"")</f>
        <v/>
      </c>
      <c r="AG451" s="133" t="str">
        <f>IFERROR(VLOOKUP($Z451,'Lookup 2024'!$A$2:$R$9,9,FALSE),"")</f>
        <v/>
      </c>
      <c r="AH451" s="133"/>
      <c r="AI451" s="133" t="str">
        <f>IFERROR(VLOOKUP($Z451,'Lookup 2024'!$A$2:$R$9,10,FALSE),"")</f>
        <v/>
      </c>
      <c r="AJ451" s="133" t="str">
        <f>IFERROR(VLOOKUP($Z451,Lookup!$A$1:$P$20,11,FALSE),"")</f>
        <v/>
      </c>
      <c r="AK451" s="133"/>
      <c r="AL451" s="133" t="str">
        <f>IFERROR(VLOOKUP($Z451,Lookup!$A$1:$P$20,13,FALSE),"")</f>
        <v/>
      </c>
      <c r="AM451" s="133" t="str">
        <f>IFERROR(VLOOKUP($Z451,Lookup!$A$1:$P$20,14,FALSE),"")</f>
        <v/>
      </c>
      <c r="AN451" s="133" t="str">
        <f>IFERROR(VLOOKUP($Z451,Lookup!$A$1:$P$20,15,FALSE),"")</f>
        <v/>
      </c>
      <c r="AO451" s="133" t="str">
        <f>IFERROR(VLOOKUP($Z451,Lookup!$A$1:$P$20,16,FALSE),"")</f>
        <v/>
      </c>
      <c r="AP451" s="133" t="str">
        <f>IFERROR(VLOOKUP($Z451,'Lookup 2024'!$A$2:$R$9,17,FALSE),"")</f>
        <v/>
      </c>
      <c r="AQ451" s="129"/>
      <c r="AR451" s="129"/>
      <c r="AS451" s="135"/>
      <c r="AT451" s="135"/>
      <c r="AU451" s="135"/>
      <c r="AV451" s="137"/>
      <c r="AW451" s="138"/>
      <c r="AX451" s="135"/>
      <c r="AY451" s="135"/>
      <c r="AZ451" s="135"/>
      <c r="BA451" s="135"/>
      <c r="BB451" s="135"/>
      <c r="BC451" s="135"/>
      <c r="BD451" s="135"/>
      <c r="BE451" s="135"/>
      <c r="BF451" s="135"/>
      <c r="BG451" s="143"/>
      <c r="BH451" s="143"/>
      <c r="BI451" s="143"/>
      <c r="BJ451" s="143"/>
      <c r="BK451" s="143"/>
      <c r="BL451" s="143"/>
      <c r="BM451" s="143"/>
      <c r="BN451" s="143"/>
      <c r="BO451" s="143"/>
      <c r="BP451" s="143"/>
      <c r="BQ451" s="143"/>
      <c r="BR451" s="143"/>
      <c r="BS451" s="143"/>
      <c r="BT451" s="143"/>
      <c r="BU451" s="143"/>
      <c r="BV451" s="143"/>
      <c r="BW451" s="143"/>
      <c r="BX451" s="143"/>
      <c r="BY451" s="143"/>
      <c r="BZ451" s="143"/>
    </row>
    <row r="452" spans="1:78" ht="39.75" customHeight="1">
      <c r="A452" s="126"/>
      <c r="B452" s="128"/>
      <c r="C452" s="128"/>
      <c r="D452" s="128"/>
      <c r="E452" s="129"/>
      <c r="F452" s="129"/>
      <c r="G452" s="129"/>
      <c r="H452" s="129"/>
      <c r="I452" s="129"/>
      <c r="J452" s="129"/>
      <c r="K452" s="129"/>
      <c r="L452" s="94"/>
      <c r="M452" s="94"/>
      <c r="N452" s="94"/>
      <c r="O452" s="94"/>
      <c r="P452" s="94"/>
      <c r="Q452" s="94"/>
      <c r="R452" s="94"/>
      <c r="S452" s="94"/>
      <c r="T452" s="98">
        <f t="shared" si="38"/>
        <v>0</v>
      </c>
      <c r="U452" s="129" t="str">
        <f t="shared" si="48"/>
        <v/>
      </c>
      <c r="V452" s="98"/>
      <c r="W452" s="129" t="str">
        <f t="shared" si="49"/>
        <v/>
      </c>
      <c r="X452" s="129"/>
      <c r="Y452" s="128"/>
      <c r="Z452" s="133" t="str">
        <f t="shared" si="50"/>
        <v/>
      </c>
      <c r="AA452" s="133" t="str">
        <f>IFERROR(VLOOKUP($Z452,'Lookup 2024'!$A$2:$R$9,2,FALSE),"")</f>
        <v/>
      </c>
      <c r="AB452" s="133"/>
      <c r="AC452" s="133"/>
      <c r="AD452" s="133" t="str">
        <f>IFERROR(VLOOKUP($Z452,'Lookup 2024'!$A$2:$R$9,7,FALSE),"")</f>
        <v/>
      </c>
      <c r="AE452" s="133"/>
      <c r="AF452" s="133" t="str">
        <f>IFERROR(VLOOKUP($Z452,'Lookup 2024'!$A$2:$R$9,8,FALSE),"")</f>
        <v/>
      </c>
      <c r="AG452" s="133" t="str">
        <f>IFERROR(VLOOKUP($Z452,'Lookup 2024'!$A$2:$R$9,9,FALSE),"")</f>
        <v/>
      </c>
      <c r="AH452" s="133"/>
      <c r="AI452" s="133" t="str">
        <f>IFERROR(VLOOKUP($Z452,'Lookup 2024'!$A$2:$R$9,10,FALSE),"")</f>
        <v/>
      </c>
      <c r="AJ452" s="133" t="str">
        <f>IFERROR(VLOOKUP($Z452,Lookup!$A$1:$P$20,11,FALSE),"")</f>
        <v/>
      </c>
      <c r="AK452" s="133"/>
      <c r="AL452" s="133" t="str">
        <f>IFERROR(VLOOKUP($Z452,Lookup!$A$1:$P$20,13,FALSE),"")</f>
        <v/>
      </c>
      <c r="AM452" s="133" t="str">
        <f>IFERROR(VLOOKUP($Z452,Lookup!$A$1:$P$20,14,FALSE),"")</f>
        <v/>
      </c>
      <c r="AN452" s="133" t="str">
        <f>IFERROR(VLOOKUP($Z452,Lookup!$A$1:$P$20,15,FALSE),"")</f>
        <v/>
      </c>
      <c r="AO452" s="133" t="str">
        <f>IFERROR(VLOOKUP($Z452,Lookup!$A$1:$P$20,16,FALSE),"")</f>
        <v/>
      </c>
      <c r="AP452" s="133" t="str">
        <f>IFERROR(VLOOKUP($Z452,'Lookup 2024'!$A$2:$R$9,17,FALSE),"")</f>
        <v/>
      </c>
      <c r="AQ452" s="129"/>
      <c r="AR452" s="129"/>
      <c r="AS452" s="135"/>
      <c r="AT452" s="135"/>
      <c r="AU452" s="135"/>
      <c r="AV452" s="137"/>
      <c r="AW452" s="138"/>
      <c r="AX452" s="135"/>
      <c r="AY452" s="135"/>
      <c r="AZ452" s="135"/>
      <c r="BA452" s="135"/>
      <c r="BB452" s="135"/>
      <c r="BC452" s="135"/>
      <c r="BD452" s="135"/>
      <c r="BE452" s="135"/>
      <c r="BF452" s="135"/>
      <c r="BG452" s="143"/>
      <c r="BH452" s="143"/>
      <c r="BI452" s="143"/>
      <c r="BJ452" s="143"/>
      <c r="BK452" s="143"/>
      <c r="BL452" s="143"/>
      <c r="BM452" s="143"/>
      <c r="BN452" s="143"/>
      <c r="BO452" s="143"/>
      <c r="BP452" s="143"/>
      <c r="BQ452" s="143"/>
      <c r="BR452" s="143"/>
      <c r="BS452" s="143"/>
      <c r="BT452" s="143"/>
      <c r="BU452" s="143"/>
      <c r="BV452" s="143"/>
      <c r="BW452" s="143"/>
      <c r="BX452" s="143"/>
      <c r="BY452" s="143"/>
      <c r="BZ452" s="143"/>
    </row>
    <row r="453" spans="1:78" ht="39.75" customHeight="1">
      <c r="A453" s="126"/>
      <c r="B453" s="128"/>
      <c r="C453" s="128"/>
      <c r="D453" s="128"/>
      <c r="E453" s="129"/>
      <c r="F453" s="129"/>
      <c r="G453" s="129"/>
      <c r="H453" s="129"/>
      <c r="I453" s="129"/>
      <c r="J453" s="129"/>
      <c r="K453" s="129"/>
      <c r="L453" s="94"/>
      <c r="M453" s="94"/>
      <c r="N453" s="94"/>
      <c r="O453" s="94"/>
      <c r="P453" s="94"/>
      <c r="Q453" s="94"/>
      <c r="R453" s="94"/>
      <c r="S453" s="94"/>
      <c r="T453" s="98">
        <f t="shared" si="38"/>
        <v>0</v>
      </c>
      <c r="U453" s="129" t="str">
        <f t="shared" si="48"/>
        <v/>
      </c>
      <c r="V453" s="98"/>
      <c r="W453" s="129" t="str">
        <f t="shared" si="49"/>
        <v/>
      </c>
      <c r="X453" s="129"/>
      <c r="Y453" s="128"/>
      <c r="Z453" s="133" t="str">
        <f t="shared" si="50"/>
        <v/>
      </c>
      <c r="AA453" s="133" t="str">
        <f>IFERROR(VLOOKUP($Z453,'Lookup 2024'!$A$2:$R$9,2,FALSE),"")</f>
        <v/>
      </c>
      <c r="AB453" s="133"/>
      <c r="AC453" s="133"/>
      <c r="AD453" s="133" t="str">
        <f>IFERROR(VLOOKUP($Z453,'Lookup 2024'!$A$2:$R$9,7,FALSE),"")</f>
        <v/>
      </c>
      <c r="AE453" s="133"/>
      <c r="AF453" s="133" t="str">
        <f>IFERROR(VLOOKUP($Z453,'Lookup 2024'!$A$2:$R$9,8,FALSE),"")</f>
        <v/>
      </c>
      <c r="AG453" s="133" t="str">
        <f>IFERROR(VLOOKUP($Z453,'Lookup 2024'!$A$2:$R$9,9,FALSE),"")</f>
        <v/>
      </c>
      <c r="AH453" s="133"/>
      <c r="AI453" s="133" t="str">
        <f>IFERROR(VLOOKUP($Z453,'Lookup 2024'!$A$2:$R$9,10,FALSE),"")</f>
        <v/>
      </c>
      <c r="AJ453" s="133" t="str">
        <f>IFERROR(VLOOKUP($Z453,Lookup!$A$1:$P$20,11,FALSE),"")</f>
        <v/>
      </c>
      <c r="AK453" s="133"/>
      <c r="AL453" s="133" t="str">
        <f>IFERROR(VLOOKUP($Z453,Lookup!$A$1:$P$20,13,FALSE),"")</f>
        <v/>
      </c>
      <c r="AM453" s="133" t="str">
        <f>IFERROR(VLOOKUP($Z453,Lookup!$A$1:$P$20,14,FALSE),"")</f>
        <v/>
      </c>
      <c r="AN453" s="133" t="str">
        <f>IFERROR(VLOOKUP($Z453,Lookup!$A$1:$P$20,15,FALSE),"")</f>
        <v/>
      </c>
      <c r="AO453" s="133" t="str">
        <f>IFERROR(VLOOKUP($Z453,Lookup!$A$1:$P$20,16,FALSE),"")</f>
        <v/>
      </c>
      <c r="AP453" s="133" t="str">
        <f>IFERROR(VLOOKUP($Z453,'Lookup 2024'!$A$2:$R$9,17,FALSE),"")</f>
        <v/>
      </c>
      <c r="AQ453" s="129"/>
      <c r="AR453" s="129"/>
      <c r="AS453" s="135"/>
      <c r="AT453" s="135"/>
      <c r="AU453" s="135"/>
      <c r="AV453" s="137"/>
      <c r="AW453" s="138"/>
      <c r="AX453" s="135"/>
      <c r="AY453" s="135"/>
      <c r="AZ453" s="135"/>
      <c r="BA453" s="135"/>
      <c r="BB453" s="135"/>
      <c r="BC453" s="135"/>
      <c r="BD453" s="135"/>
      <c r="BE453" s="135"/>
      <c r="BF453" s="135"/>
      <c r="BG453" s="143"/>
      <c r="BH453" s="143"/>
      <c r="BI453" s="143"/>
      <c r="BJ453" s="143"/>
      <c r="BK453" s="143"/>
      <c r="BL453" s="143"/>
      <c r="BM453" s="143"/>
      <c r="BN453" s="143"/>
      <c r="BO453" s="143"/>
      <c r="BP453" s="143"/>
      <c r="BQ453" s="143"/>
      <c r="BR453" s="143"/>
      <c r="BS453" s="143"/>
      <c r="BT453" s="143"/>
      <c r="BU453" s="143"/>
      <c r="BV453" s="143"/>
      <c r="BW453" s="143"/>
      <c r="BX453" s="143"/>
      <c r="BY453" s="143"/>
      <c r="BZ453" s="143"/>
    </row>
    <row r="454" spans="1:78" ht="39.75" customHeight="1">
      <c r="A454" s="126"/>
      <c r="B454" s="173"/>
      <c r="C454" s="173"/>
      <c r="D454" s="173"/>
      <c r="E454" s="173"/>
      <c r="F454" s="185"/>
      <c r="G454" s="129"/>
      <c r="H454" s="129"/>
      <c r="I454" s="129"/>
      <c r="J454" s="129"/>
      <c r="K454" s="129"/>
      <c r="L454" s="186"/>
      <c r="M454" s="186"/>
      <c r="N454" s="186"/>
      <c r="O454" s="186"/>
      <c r="P454" s="186"/>
      <c r="Q454" s="186"/>
      <c r="R454" s="186"/>
      <c r="S454" s="186"/>
      <c r="T454" s="98">
        <f t="shared" si="38"/>
        <v>0</v>
      </c>
      <c r="U454" s="129" t="str">
        <f t="shared" si="48"/>
        <v/>
      </c>
      <c r="V454" s="173"/>
      <c r="W454" s="129" t="str">
        <f t="shared" si="49"/>
        <v/>
      </c>
      <c r="X454" s="173"/>
      <c r="Y454" s="187"/>
      <c r="Z454" s="133" t="str">
        <f t="shared" si="50"/>
        <v/>
      </c>
      <c r="AA454" s="133" t="str">
        <f>IFERROR(VLOOKUP($Z454,'Lookup 2024'!$A$2:$R$9,2,FALSE),"")</f>
        <v/>
      </c>
      <c r="AB454" s="133"/>
      <c r="AC454" s="133"/>
      <c r="AD454" s="133" t="str">
        <f>IFERROR(VLOOKUP($Z454,'Lookup 2024'!$A$2:$R$9,7,FALSE),"")</f>
        <v/>
      </c>
      <c r="AE454" s="133"/>
      <c r="AF454" s="133" t="str">
        <f>IFERROR(VLOOKUP($Z454,'Lookup 2024'!$A$2:$R$9,8,FALSE),"")</f>
        <v/>
      </c>
      <c r="AG454" s="133" t="str">
        <f>IFERROR(VLOOKUP($Z454,'Lookup 2024'!$A$2:$R$9,9,FALSE),"")</f>
        <v/>
      </c>
      <c r="AH454" s="133"/>
      <c r="AI454" s="133" t="str">
        <f>IFERROR(VLOOKUP($Z454,'Lookup 2024'!$A$2:$R$9,10,FALSE),"")</f>
        <v/>
      </c>
      <c r="AJ454" s="133" t="str">
        <f>IFERROR(VLOOKUP($Z454,Lookup!$A$1:$P$20,11,FALSE),"")</f>
        <v/>
      </c>
      <c r="AK454" s="133"/>
      <c r="AL454" s="133" t="str">
        <f>IFERROR(VLOOKUP($Z454,Lookup!$A$1:$P$20,13,FALSE),"")</f>
        <v/>
      </c>
      <c r="AM454" s="133" t="str">
        <f>IFERROR(VLOOKUP($Z454,Lookup!$A$1:$P$20,14,FALSE),"")</f>
        <v/>
      </c>
      <c r="AN454" s="133" t="str">
        <f>IFERROR(VLOOKUP($Z454,Lookup!$A$1:$P$20,15,FALSE),"")</f>
        <v/>
      </c>
      <c r="AO454" s="133" t="str">
        <f>IFERROR(VLOOKUP($Z454,Lookup!$A$1:$P$20,16,FALSE),"")</f>
        <v/>
      </c>
      <c r="AP454" s="133" t="str">
        <f>IFERROR(VLOOKUP($Z454,'Lookup 2024'!$A$2:$R$9,17,FALSE),"")</f>
        <v/>
      </c>
      <c r="AQ454" s="129"/>
      <c r="AR454" s="129"/>
      <c r="AS454" s="135"/>
      <c r="AT454" s="135"/>
      <c r="AU454" s="135"/>
      <c r="AV454" s="137"/>
      <c r="AW454" s="138"/>
      <c r="AX454" s="135"/>
      <c r="AY454" s="135"/>
      <c r="AZ454" s="135"/>
      <c r="BA454" s="135"/>
      <c r="BB454" s="135"/>
      <c r="BC454" s="135"/>
      <c r="BD454" s="135"/>
      <c r="BE454" s="135"/>
      <c r="BF454" s="135"/>
      <c r="BG454" s="143"/>
      <c r="BH454" s="143"/>
      <c r="BI454" s="143"/>
      <c r="BJ454" s="143"/>
      <c r="BK454" s="143"/>
      <c r="BL454" s="143"/>
      <c r="BM454" s="143"/>
      <c r="BN454" s="143"/>
      <c r="BO454" s="143"/>
      <c r="BP454" s="143"/>
      <c r="BQ454" s="143"/>
      <c r="BR454" s="143"/>
      <c r="BS454" s="143"/>
      <c r="BT454" s="143"/>
      <c r="BU454" s="143"/>
      <c r="BV454" s="143"/>
      <c r="BW454" s="143"/>
      <c r="BX454" s="143"/>
      <c r="BY454" s="143"/>
      <c r="BZ454" s="143"/>
    </row>
    <row r="455" spans="1:78" ht="39.75" customHeight="1">
      <c r="A455" s="126"/>
      <c r="B455" s="128"/>
      <c r="C455" s="128"/>
      <c r="D455" s="128"/>
      <c r="E455" s="129"/>
      <c r="F455" s="129"/>
      <c r="G455" s="129"/>
      <c r="H455" s="129"/>
      <c r="I455" s="129"/>
      <c r="J455" s="129"/>
      <c r="K455" s="129"/>
      <c r="L455" s="94"/>
      <c r="M455" s="94"/>
      <c r="N455" s="94"/>
      <c r="O455" s="94"/>
      <c r="P455" s="94"/>
      <c r="Q455" s="94"/>
      <c r="R455" s="94"/>
      <c r="S455" s="94"/>
      <c r="T455" s="98">
        <f t="shared" si="38"/>
        <v>0</v>
      </c>
      <c r="U455" s="129" t="str">
        <f t="shared" si="48"/>
        <v/>
      </c>
      <c r="V455" s="98"/>
      <c r="W455" s="129" t="str">
        <f t="shared" si="49"/>
        <v/>
      </c>
      <c r="X455" s="129"/>
      <c r="Y455" s="132"/>
      <c r="Z455" s="133" t="str">
        <f t="shared" si="50"/>
        <v/>
      </c>
      <c r="AA455" s="133" t="str">
        <f>IFERROR(VLOOKUP($Z455,'Lookup 2024'!$A$2:$R$9,2,FALSE),"")</f>
        <v/>
      </c>
      <c r="AB455" s="133"/>
      <c r="AC455" s="133"/>
      <c r="AD455" s="133" t="str">
        <f>IFERROR(VLOOKUP($Z455,'Lookup 2024'!$A$2:$R$9,7,FALSE),"")</f>
        <v/>
      </c>
      <c r="AE455" s="133"/>
      <c r="AF455" s="133" t="str">
        <f>IFERROR(VLOOKUP($Z455,'Lookup 2024'!$A$2:$R$9,8,FALSE),"")</f>
        <v/>
      </c>
      <c r="AG455" s="133" t="str">
        <f>IFERROR(VLOOKUP($Z455,'Lookup 2024'!$A$2:$R$9,9,FALSE),"")</f>
        <v/>
      </c>
      <c r="AH455" s="133"/>
      <c r="AI455" s="133" t="str">
        <f>IFERROR(VLOOKUP($Z455,'Lookup 2024'!$A$2:$R$9,10,FALSE),"")</f>
        <v/>
      </c>
      <c r="AJ455" s="133" t="str">
        <f>IFERROR(VLOOKUP($Z455,Lookup!$A$1:$P$20,11,FALSE),"")</f>
        <v/>
      </c>
      <c r="AK455" s="133"/>
      <c r="AL455" s="133" t="str">
        <f>IFERROR(VLOOKUP($Z455,Lookup!$A$1:$P$20,13,FALSE),"")</f>
        <v/>
      </c>
      <c r="AM455" s="133" t="str">
        <f>IFERROR(VLOOKUP($Z455,Lookup!$A$1:$P$20,14,FALSE),"")</f>
        <v/>
      </c>
      <c r="AN455" s="133" t="str">
        <f>IFERROR(VLOOKUP($Z455,Lookup!$A$1:$P$20,15,FALSE),"")</f>
        <v/>
      </c>
      <c r="AO455" s="133" t="str">
        <f>IFERROR(VLOOKUP($Z455,Lookup!$A$1:$P$20,16,FALSE),"")</f>
        <v/>
      </c>
      <c r="AP455" s="133" t="str">
        <f>IFERROR(VLOOKUP($Z455,'Lookup 2024'!$A$2:$R$9,17,FALSE),"")</f>
        <v/>
      </c>
      <c r="AQ455" s="129"/>
      <c r="AR455" s="129"/>
      <c r="AS455" s="135"/>
      <c r="AT455" s="135"/>
      <c r="AU455" s="135"/>
      <c r="AV455" s="137"/>
      <c r="AW455" s="138"/>
      <c r="AX455" s="135"/>
      <c r="AY455" s="135"/>
      <c r="AZ455" s="135"/>
      <c r="BA455" s="135"/>
      <c r="BB455" s="135"/>
      <c r="BC455" s="135"/>
      <c r="BD455" s="135"/>
      <c r="BE455" s="135"/>
      <c r="BF455" s="135"/>
      <c r="BG455" s="143"/>
      <c r="BH455" s="143"/>
      <c r="BI455" s="143"/>
      <c r="BJ455" s="143"/>
      <c r="BK455" s="143"/>
      <c r="BL455" s="143"/>
      <c r="BM455" s="143"/>
      <c r="BN455" s="143"/>
      <c r="BO455" s="143"/>
      <c r="BP455" s="143"/>
      <c r="BQ455" s="143"/>
      <c r="BR455" s="143"/>
      <c r="BS455" s="143"/>
      <c r="BT455" s="143"/>
      <c r="BU455" s="143"/>
      <c r="BV455" s="143"/>
      <c r="BW455" s="143"/>
      <c r="BX455" s="143"/>
      <c r="BY455" s="143"/>
      <c r="BZ455" s="143"/>
    </row>
    <row r="456" spans="1:78" ht="39.75" customHeight="1">
      <c r="A456" s="126"/>
      <c r="B456" s="128"/>
      <c r="C456" s="128"/>
      <c r="D456" s="128"/>
      <c r="E456" s="129"/>
      <c r="F456" s="129"/>
      <c r="G456" s="129"/>
      <c r="H456" s="129"/>
      <c r="I456" s="129"/>
      <c r="J456" s="129"/>
      <c r="K456" s="129"/>
      <c r="L456" s="94"/>
      <c r="M456" s="94"/>
      <c r="N456" s="94"/>
      <c r="O456" s="94"/>
      <c r="P456" s="94"/>
      <c r="Q456" s="94"/>
      <c r="R456" s="94"/>
      <c r="S456" s="94"/>
      <c r="T456" s="98">
        <f t="shared" si="38"/>
        <v>0</v>
      </c>
      <c r="U456" s="129" t="str">
        <f t="shared" si="48"/>
        <v/>
      </c>
      <c r="V456" s="98"/>
      <c r="W456" s="129" t="str">
        <f t="shared" si="49"/>
        <v/>
      </c>
      <c r="X456" s="129"/>
      <c r="Y456" s="128"/>
      <c r="Z456" s="133" t="str">
        <f t="shared" si="50"/>
        <v/>
      </c>
      <c r="AA456" s="133" t="str">
        <f>IFERROR(VLOOKUP($Z456,'Lookup 2024'!$A$2:$R$9,2,FALSE),"")</f>
        <v/>
      </c>
      <c r="AB456" s="133"/>
      <c r="AC456" s="133"/>
      <c r="AD456" s="133" t="str">
        <f>IFERROR(VLOOKUP($Z456,'Lookup 2024'!$A$2:$R$9,7,FALSE),"")</f>
        <v/>
      </c>
      <c r="AE456" s="133"/>
      <c r="AF456" s="133" t="str">
        <f>IFERROR(VLOOKUP($Z456,'Lookup 2024'!$A$2:$R$9,8,FALSE),"")</f>
        <v/>
      </c>
      <c r="AG456" s="133" t="str">
        <f>IFERROR(VLOOKUP($Z456,'Lookup 2024'!$A$2:$R$9,9,FALSE),"")</f>
        <v/>
      </c>
      <c r="AH456" s="133"/>
      <c r="AI456" s="133" t="str">
        <f>IFERROR(VLOOKUP($Z456,'Lookup 2024'!$A$2:$R$9,10,FALSE),"")</f>
        <v/>
      </c>
      <c r="AJ456" s="133" t="str">
        <f>IFERROR(VLOOKUP($Z456,Lookup!$A$1:$P$20,11,FALSE),"")</f>
        <v/>
      </c>
      <c r="AK456" s="133"/>
      <c r="AL456" s="133" t="str">
        <f>IFERROR(VLOOKUP($Z456,Lookup!$A$1:$P$20,13,FALSE),"")</f>
        <v/>
      </c>
      <c r="AM456" s="133" t="str">
        <f>IFERROR(VLOOKUP($Z456,Lookup!$A$1:$P$20,14,FALSE),"")</f>
        <v/>
      </c>
      <c r="AN456" s="133" t="str">
        <f>IFERROR(VLOOKUP($Z456,Lookup!$A$1:$P$20,15,FALSE),"")</f>
        <v/>
      </c>
      <c r="AO456" s="133" t="str">
        <f>IFERROR(VLOOKUP($Z456,Lookup!$A$1:$P$20,16,FALSE),"")</f>
        <v/>
      </c>
      <c r="AP456" s="133" t="str">
        <f>IFERROR(VLOOKUP($Z456,'Lookup 2024'!$A$2:$R$9,17,FALSE),"")</f>
        <v/>
      </c>
      <c r="AQ456" s="129"/>
      <c r="AR456" s="129"/>
      <c r="AS456" s="135"/>
      <c r="AT456" s="135"/>
      <c r="AU456" s="135"/>
      <c r="AV456" s="137"/>
      <c r="AW456" s="138"/>
      <c r="AX456" s="135"/>
      <c r="AY456" s="135"/>
      <c r="AZ456" s="135"/>
      <c r="BA456" s="135"/>
      <c r="BB456" s="135"/>
      <c r="BC456" s="135"/>
      <c r="BD456" s="135"/>
      <c r="BE456" s="135"/>
      <c r="BF456" s="135"/>
      <c r="BG456" s="143"/>
      <c r="BH456" s="143"/>
      <c r="BI456" s="143"/>
      <c r="BJ456" s="143"/>
      <c r="BK456" s="143"/>
      <c r="BL456" s="143"/>
      <c r="BM456" s="143"/>
      <c r="BN456" s="143"/>
      <c r="BO456" s="143"/>
      <c r="BP456" s="143"/>
      <c r="BQ456" s="143"/>
      <c r="BR456" s="143"/>
      <c r="BS456" s="143"/>
      <c r="BT456" s="143"/>
      <c r="BU456" s="143"/>
      <c r="BV456" s="143"/>
      <c r="BW456" s="143"/>
      <c r="BX456" s="143"/>
      <c r="BY456" s="143"/>
      <c r="BZ456" s="143"/>
    </row>
    <row r="457" spans="1:78" ht="39.75" customHeight="1">
      <c r="A457" s="126"/>
      <c r="B457" s="128"/>
      <c r="C457" s="128"/>
      <c r="D457" s="128"/>
      <c r="E457" s="129"/>
      <c r="F457" s="129"/>
      <c r="G457" s="129"/>
      <c r="H457" s="129"/>
      <c r="I457" s="129"/>
      <c r="J457" s="129"/>
      <c r="K457" s="129"/>
      <c r="L457" s="94"/>
      <c r="M457" s="94"/>
      <c r="N457" s="94"/>
      <c r="O457" s="94"/>
      <c r="P457" s="94"/>
      <c r="Q457" s="94"/>
      <c r="R457" s="94"/>
      <c r="S457" s="94"/>
      <c r="T457" s="98">
        <f t="shared" si="38"/>
        <v>0</v>
      </c>
      <c r="U457" s="129" t="str">
        <f t="shared" si="48"/>
        <v/>
      </c>
      <c r="V457" s="98"/>
      <c r="W457" s="129" t="str">
        <f t="shared" si="49"/>
        <v/>
      </c>
      <c r="X457" s="129"/>
      <c r="Y457" s="128"/>
      <c r="Z457" s="133" t="str">
        <f t="shared" si="50"/>
        <v/>
      </c>
      <c r="AA457" s="133" t="str">
        <f>IFERROR(VLOOKUP($Z457,'Lookup 2024'!$A$2:$R$9,2,FALSE),"")</f>
        <v/>
      </c>
      <c r="AB457" s="133"/>
      <c r="AC457" s="133"/>
      <c r="AD457" s="133" t="str">
        <f>IFERROR(VLOOKUP($Z457,'Lookup 2024'!$A$2:$R$9,7,FALSE),"")</f>
        <v/>
      </c>
      <c r="AE457" s="133"/>
      <c r="AF457" s="133" t="str">
        <f>IFERROR(VLOOKUP($Z457,'Lookup 2024'!$A$2:$R$9,8,FALSE),"")</f>
        <v/>
      </c>
      <c r="AG457" s="133" t="str">
        <f>IFERROR(VLOOKUP($Z457,'Lookup 2024'!$A$2:$R$9,9,FALSE),"")</f>
        <v/>
      </c>
      <c r="AH457" s="133"/>
      <c r="AI457" s="133" t="str">
        <f>IFERROR(VLOOKUP($Z457,'Lookup 2024'!$A$2:$R$9,10,FALSE),"")</f>
        <v/>
      </c>
      <c r="AJ457" s="133" t="str">
        <f>IFERROR(VLOOKUP($Z457,Lookup!$A$1:$P$20,11,FALSE),"")</f>
        <v/>
      </c>
      <c r="AK457" s="133"/>
      <c r="AL457" s="133" t="str">
        <f>IFERROR(VLOOKUP($Z457,Lookup!$A$1:$P$20,13,FALSE),"")</f>
        <v/>
      </c>
      <c r="AM457" s="133" t="str">
        <f>IFERROR(VLOOKUP($Z457,Lookup!$A$1:$P$20,14,FALSE),"")</f>
        <v/>
      </c>
      <c r="AN457" s="133" t="str">
        <f>IFERROR(VLOOKUP($Z457,Lookup!$A$1:$P$20,15,FALSE),"")</f>
        <v/>
      </c>
      <c r="AO457" s="133" t="str">
        <f>IFERROR(VLOOKUP($Z457,Lookup!$A$1:$P$20,16,FALSE),"")</f>
        <v/>
      </c>
      <c r="AP457" s="133" t="str">
        <f>IFERROR(VLOOKUP($Z457,'Lookup 2024'!$A$2:$R$9,17,FALSE),"")</f>
        <v/>
      </c>
      <c r="AQ457" s="129"/>
      <c r="AR457" s="129"/>
      <c r="AS457" s="135"/>
      <c r="AT457" s="135"/>
      <c r="AU457" s="135"/>
      <c r="AV457" s="137"/>
      <c r="AW457" s="138"/>
      <c r="AX457" s="135"/>
      <c r="AY457" s="135"/>
      <c r="AZ457" s="135"/>
      <c r="BA457" s="135"/>
      <c r="BB457" s="135"/>
      <c r="BC457" s="135"/>
      <c r="BD457" s="135"/>
      <c r="BE457" s="135"/>
      <c r="BF457" s="135"/>
      <c r="BG457" s="143"/>
      <c r="BH457" s="143"/>
      <c r="BI457" s="143"/>
      <c r="BJ457" s="143"/>
      <c r="BK457" s="143"/>
      <c r="BL457" s="143"/>
      <c r="BM457" s="143"/>
      <c r="BN457" s="143"/>
      <c r="BO457" s="143"/>
      <c r="BP457" s="143"/>
      <c r="BQ457" s="143"/>
      <c r="BR457" s="143"/>
      <c r="BS457" s="143"/>
      <c r="BT457" s="143"/>
      <c r="BU457" s="143"/>
      <c r="BV457" s="143"/>
      <c r="BW457" s="143"/>
      <c r="BX457" s="143"/>
      <c r="BY457" s="143"/>
      <c r="BZ457" s="143"/>
    </row>
    <row r="458" spans="1:78" ht="39.75" customHeight="1">
      <c r="A458" s="126"/>
      <c r="B458" s="128"/>
      <c r="C458" s="128"/>
      <c r="D458" s="128"/>
      <c r="E458" s="129"/>
      <c r="F458" s="129"/>
      <c r="G458" s="129"/>
      <c r="H458" s="129"/>
      <c r="I458" s="129"/>
      <c r="J458" s="129"/>
      <c r="K458" s="129"/>
      <c r="L458" s="94"/>
      <c r="M458" s="94"/>
      <c r="N458" s="94"/>
      <c r="O458" s="94"/>
      <c r="P458" s="94"/>
      <c r="Q458" s="94"/>
      <c r="R458" s="94"/>
      <c r="S458" s="94"/>
      <c r="T458" s="98">
        <f t="shared" si="38"/>
        <v>0</v>
      </c>
      <c r="U458" s="129" t="str">
        <f t="shared" si="48"/>
        <v/>
      </c>
      <c r="V458" s="98"/>
      <c r="W458" s="129" t="str">
        <f t="shared" si="49"/>
        <v/>
      </c>
      <c r="X458" s="129"/>
      <c r="Y458" s="128"/>
      <c r="Z458" s="133" t="str">
        <f t="shared" si="50"/>
        <v/>
      </c>
      <c r="AA458" s="133" t="str">
        <f>IFERROR(VLOOKUP($Z458,'Lookup 2024'!$A$2:$R$9,2,FALSE),"")</f>
        <v/>
      </c>
      <c r="AB458" s="133"/>
      <c r="AC458" s="133"/>
      <c r="AD458" s="133" t="str">
        <f>IFERROR(VLOOKUP($Z458,'Lookup 2024'!$A$2:$R$9,7,FALSE),"")</f>
        <v/>
      </c>
      <c r="AE458" s="133"/>
      <c r="AF458" s="133" t="str">
        <f>IFERROR(VLOOKUP($Z458,'Lookup 2024'!$A$2:$R$9,8,FALSE),"")</f>
        <v/>
      </c>
      <c r="AG458" s="133" t="str">
        <f>IFERROR(VLOOKUP($Z458,'Lookup 2024'!$A$2:$R$9,9,FALSE),"")</f>
        <v/>
      </c>
      <c r="AH458" s="133"/>
      <c r="AI458" s="133" t="str">
        <f>IFERROR(VLOOKUP($Z458,'Lookup 2024'!$A$2:$R$9,10,FALSE),"")</f>
        <v/>
      </c>
      <c r="AJ458" s="133" t="str">
        <f>IFERROR(VLOOKUP($Z458,Lookup!$A$1:$P$20,11,FALSE),"")</f>
        <v/>
      </c>
      <c r="AK458" s="133"/>
      <c r="AL458" s="133" t="str">
        <f>IFERROR(VLOOKUP($Z458,Lookup!$A$1:$P$20,13,FALSE),"")</f>
        <v/>
      </c>
      <c r="AM458" s="133" t="str">
        <f>IFERROR(VLOOKUP($Z458,Lookup!$A$1:$P$20,14,FALSE),"")</f>
        <v/>
      </c>
      <c r="AN458" s="133" t="str">
        <f>IFERROR(VLOOKUP($Z458,Lookup!$A$1:$P$20,15,FALSE),"")</f>
        <v/>
      </c>
      <c r="AO458" s="133" t="str">
        <f>IFERROR(VLOOKUP($Z458,Lookup!$A$1:$P$20,16,FALSE),"")</f>
        <v/>
      </c>
      <c r="AP458" s="133" t="str">
        <f>IFERROR(VLOOKUP($Z458,'Lookup 2024'!$A$2:$R$9,17,FALSE),"")</f>
        <v/>
      </c>
      <c r="AQ458" s="129"/>
      <c r="AR458" s="129"/>
      <c r="AS458" s="135"/>
      <c r="AT458" s="135"/>
      <c r="AU458" s="135"/>
      <c r="AV458" s="137"/>
      <c r="AW458" s="138"/>
      <c r="AX458" s="135"/>
      <c r="AY458" s="135"/>
      <c r="AZ458" s="135"/>
      <c r="BA458" s="135"/>
      <c r="BB458" s="135"/>
      <c r="BC458" s="135"/>
      <c r="BD458" s="135"/>
      <c r="BE458" s="135"/>
      <c r="BF458" s="135"/>
      <c r="BG458" s="143"/>
      <c r="BH458" s="143"/>
      <c r="BI458" s="143"/>
      <c r="BJ458" s="143"/>
      <c r="BK458" s="143"/>
      <c r="BL458" s="143"/>
      <c r="BM458" s="143"/>
      <c r="BN458" s="143"/>
      <c r="BO458" s="143"/>
      <c r="BP458" s="143"/>
      <c r="BQ458" s="143"/>
      <c r="BR458" s="143"/>
      <c r="BS458" s="143"/>
      <c r="BT458" s="143"/>
      <c r="BU458" s="143"/>
      <c r="BV458" s="143"/>
      <c r="BW458" s="143"/>
      <c r="BX458" s="143"/>
      <c r="BY458" s="143"/>
      <c r="BZ458" s="143"/>
    </row>
    <row r="459" spans="1:78" ht="39.75" customHeight="1">
      <c r="A459" s="126"/>
      <c r="B459" s="128"/>
      <c r="C459" s="128"/>
      <c r="D459" s="128"/>
      <c r="E459" s="129"/>
      <c r="F459" s="129"/>
      <c r="G459" s="129"/>
      <c r="H459" s="188"/>
      <c r="I459" s="188"/>
      <c r="J459" s="188"/>
      <c r="K459" s="188"/>
      <c r="L459" s="94"/>
      <c r="M459" s="94"/>
      <c r="N459" s="94"/>
      <c r="O459" s="94"/>
      <c r="P459" s="94"/>
      <c r="Q459" s="94"/>
      <c r="R459" s="94"/>
      <c r="S459" s="94"/>
      <c r="T459" s="98">
        <f t="shared" si="38"/>
        <v>0</v>
      </c>
      <c r="U459" s="129" t="str">
        <f t="shared" si="48"/>
        <v/>
      </c>
      <c r="V459" s="98"/>
      <c r="W459" s="129" t="str">
        <f t="shared" si="49"/>
        <v/>
      </c>
      <c r="X459" s="129"/>
      <c r="Y459" s="128"/>
      <c r="Z459" s="133" t="str">
        <f t="shared" si="50"/>
        <v/>
      </c>
      <c r="AA459" s="133" t="str">
        <f>IFERROR(VLOOKUP($Z459,'Lookup 2024'!$A$2:$R$9,2,FALSE),"")</f>
        <v/>
      </c>
      <c r="AB459" s="133"/>
      <c r="AC459" s="133"/>
      <c r="AD459" s="133" t="str">
        <f>IFERROR(VLOOKUP($Z459,'Lookup 2024'!$A$2:$R$9,7,FALSE),"")</f>
        <v/>
      </c>
      <c r="AE459" s="133"/>
      <c r="AF459" s="133" t="str">
        <f>IFERROR(VLOOKUP($Z459,'Lookup 2024'!$A$2:$R$9,8,FALSE),"")</f>
        <v/>
      </c>
      <c r="AG459" s="133" t="str">
        <f>IFERROR(VLOOKUP($Z459,'Lookup 2024'!$A$2:$R$9,9,FALSE),"")</f>
        <v/>
      </c>
      <c r="AH459" s="133"/>
      <c r="AI459" s="133" t="str">
        <f>IFERROR(VLOOKUP($Z459,'Lookup 2024'!$A$2:$R$9,10,FALSE),"")</f>
        <v/>
      </c>
      <c r="AJ459" s="133" t="str">
        <f>IFERROR(VLOOKUP($Z459,Lookup!$A$1:$P$20,11,FALSE),"")</f>
        <v/>
      </c>
      <c r="AK459" s="133"/>
      <c r="AL459" s="133" t="str">
        <f>IFERROR(VLOOKUP($Z459,Lookup!$A$1:$P$20,13,FALSE),"")</f>
        <v/>
      </c>
      <c r="AM459" s="133" t="str">
        <f>IFERROR(VLOOKUP($Z459,Lookup!$A$1:$P$20,14,FALSE),"")</f>
        <v/>
      </c>
      <c r="AN459" s="133" t="str">
        <f>IFERROR(VLOOKUP($Z459,Lookup!$A$1:$P$20,15,FALSE),"")</f>
        <v/>
      </c>
      <c r="AO459" s="133" t="str">
        <f>IFERROR(VLOOKUP($Z459,Lookup!$A$1:$P$20,16,FALSE),"")</f>
        <v/>
      </c>
      <c r="AP459" s="133" t="str">
        <f>IFERROR(VLOOKUP($Z459,'Lookup 2024'!$A$2:$R$9,17,FALSE),"")</f>
        <v/>
      </c>
      <c r="AQ459" s="129"/>
      <c r="AR459" s="129"/>
      <c r="AS459" s="135"/>
      <c r="AT459" s="135"/>
      <c r="AU459" s="135"/>
      <c r="AV459" s="137"/>
      <c r="AW459" s="138"/>
      <c r="AX459" s="135"/>
      <c r="AY459" s="135"/>
      <c r="AZ459" s="135"/>
      <c r="BA459" s="135"/>
      <c r="BB459" s="135"/>
      <c r="BC459" s="135"/>
      <c r="BD459" s="135"/>
      <c r="BE459" s="135"/>
      <c r="BF459" s="135"/>
      <c r="BG459" s="143"/>
      <c r="BH459" s="143"/>
      <c r="BI459" s="143"/>
      <c r="BJ459" s="143"/>
      <c r="BK459" s="143"/>
      <c r="BL459" s="143"/>
      <c r="BM459" s="143"/>
      <c r="BN459" s="143"/>
      <c r="BO459" s="143"/>
      <c r="BP459" s="143"/>
      <c r="BQ459" s="143"/>
      <c r="BR459" s="143"/>
      <c r="BS459" s="143"/>
      <c r="BT459" s="143"/>
      <c r="BU459" s="143"/>
      <c r="BV459" s="143"/>
      <c r="BW459" s="143"/>
      <c r="BX459" s="143"/>
      <c r="BY459" s="143"/>
      <c r="BZ459" s="143"/>
    </row>
    <row r="460" spans="1:78" ht="39.75" customHeight="1">
      <c r="A460" s="126"/>
      <c r="B460" s="128"/>
      <c r="C460" s="128"/>
      <c r="D460" s="128"/>
      <c r="E460" s="129"/>
      <c r="F460" s="129"/>
      <c r="G460" s="129"/>
      <c r="H460" s="130"/>
      <c r="I460" s="130"/>
      <c r="J460" s="130"/>
      <c r="K460" s="130"/>
      <c r="L460" s="94"/>
      <c r="M460" s="94"/>
      <c r="N460" s="94"/>
      <c r="O460" s="94"/>
      <c r="P460" s="94"/>
      <c r="Q460" s="94"/>
      <c r="R460" s="94"/>
      <c r="S460" s="94"/>
      <c r="T460" s="98">
        <f t="shared" si="38"/>
        <v>0</v>
      </c>
      <c r="U460" s="129" t="str">
        <f t="shared" si="48"/>
        <v/>
      </c>
      <c r="V460" s="98"/>
      <c r="W460" s="129" t="str">
        <f t="shared" si="49"/>
        <v/>
      </c>
      <c r="X460" s="129"/>
      <c r="Y460" s="128"/>
      <c r="Z460" s="133" t="str">
        <f t="shared" si="50"/>
        <v/>
      </c>
      <c r="AA460" s="133" t="str">
        <f>IFERROR(VLOOKUP($Z460,'Lookup 2024'!$A$2:$R$9,2,FALSE),"")</f>
        <v/>
      </c>
      <c r="AB460" s="133"/>
      <c r="AC460" s="133"/>
      <c r="AD460" s="133" t="str">
        <f>IFERROR(VLOOKUP($Z460,'Lookup 2024'!$A$2:$R$9,7,FALSE),"")</f>
        <v/>
      </c>
      <c r="AE460" s="133"/>
      <c r="AF460" s="133" t="str">
        <f>IFERROR(VLOOKUP($Z460,'Lookup 2024'!$A$2:$R$9,8,FALSE),"")</f>
        <v/>
      </c>
      <c r="AG460" s="133" t="str">
        <f>IFERROR(VLOOKUP($Z460,'Lookup 2024'!$A$2:$R$9,9,FALSE),"")</f>
        <v/>
      </c>
      <c r="AH460" s="133"/>
      <c r="AI460" s="133" t="str">
        <f>IFERROR(VLOOKUP($Z460,'Lookup 2024'!$A$2:$R$9,10,FALSE),"")</f>
        <v/>
      </c>
      <c r="AJ460" s="133" t="str">
        <f>IFERROR(VLOOKUP($Z460,Lookup!$A$1:$P$20,11,FALSE),"")</f>
        <v/>
      </c>
      <c r="AK460" s="133"/>
      <c r="AL460" s="133" t="str">
        <f>IFERROR(VLOOKUP($Z460,Lookup!$A$1:$P$20,13,FALSE),"")</f>
        <v/>
      </c>
      <c r="AM460" s="133" t="str">
        <f>IFERROR(VLOOKUP($Z460,Lookup!$A$1:$P$20,14,FALSE),"")</f>
        <v/>
      </c>
      <c r="AN460" s="133" t="str">
        <f>IFERROR(VLOOKUP($Z460,Lookup!$A$1:$P$20,15,FALSE),"")</f>
        <v/>
      </c>
      <c r="AO460" s="133" t="str">
        <f>IFERROR(VLOOKUP($Z460,Lookup!$A$1:$P$20,16,FALSE),"")</f>
        <v/>
      </c>
      <c r="AP460" s="133" t="str">
        <f>IFERROR(VLOOKUP($Z460,'Lookup 2024'!$A$2:$R$9,17,FALSE),"")</f>
        <v/>
      </c>
      <c r="AQ460" s="129"/>
      <c r="AR460" s="129"/>
      <c r="AS460" s="135"/>
      <c r="AT460" s="135"/>
      <c r="AU460" s="135"/>
      <c r="AV460" s="137"/>
      <c r="AW460" s="138"/>
      <c r="AX460" s="135"/>
      <c r="AY460" s="135"/>
      <c r="AZ460" s="135"/>
      <c r="BA460" s="135"/>
      <c r="BB460" s="135"/>
      <c r="BC460" s="135"/>
      <c r="BD460" s="135"/>
      <c r="BE460" s="135"/>
      <c r="BF460" s="135"/>
      <c r="BG460" s="143"/>
      <c r="BH460" s="143"/>
      <c r="BI460" s="143"/>
      <c r="BJ460" s="143"/>
      <c r="BK460" s="143"/>
      <c r="BL460" s="143"/>
      <c r="BM460" s="143"/>
      <c r="BN460" s="143"/>
      <c r="BO460" s="143"/>
      <c r="BP460" s="143"/>
      <c r="BQ460" s="143"/>
      <c r="BR460" s="143"/>
      <c r="BS460" s="143"/>
      <c r="BT460" s="143"/>
      <c r="BU460" s="143"/>
      <c r="BV460" s="143"/>
      <c r="BW460" s="143"/>
      <c r="BX460" s="143"/>
      <c r="BY460" s="143"/>
      <c r="BZ460" s="143"/>
    </row>
    <row r="461" spans="1:78" ht="39.75" customHeight="1">
      <c r="A461" s="126"/>
      <c r="B461" s="128"/>
      <c r="C461" s="128"/>
      <c r="D461" s="128"/>
      <c r="E461" s="129"/>
      <c r="F461" s="129"/>
      <c r="G461" s="129"/>
      <c r="H461" s="130"/>
      <c r="I461" s="130"/>
      <c r="J461" s="130"/>
      <c r="K461" s="130"/>
      <c r="L461" s="94"/>
      <c r="M461" s="94"/>
      <c r="N461" s="94"/>
      <c r="O461" s="94"/>
      <c r="P461" s="94"/>
      <c r="Q461" s="94"/>
      <c r="R461" s="94"/>
      <c r="S461" s="94"/>
      <c r="T461" s="98">
        <f t="shared" si="38"/>
        <v>0</v>
      </c>
      <c r="U461" s="129" t="str">
        <f t="shared" si="48"/>
        <v/>
      </c>
      <c r="V461" s="98"/>
      <c r="W461" s="129" t="str">
        <f t="shared" si="49"/>
        <v/>
      </c>
      <c r="X461" s="129"/>
      <c r="Y461" s="128"/>
      <c r="Z461" s="133" t="str">
        <f t="shared" si="50"/>
        <v/>
      </c>
      <c r="AA461" s="133" t="str">
        <f>IFERROR(VLOOKUP($Z461,'Lookup 2024'!$A$2:$R$9,2,FALSE),"")</f>
        <v/>
      </c>
      <c r="AB461" s="133"/>
      <c r="AC461" s="133"/>
      <c r="AD461" s="133" t="str">
        <f>IFERROR(VLOOKUP($Z461,'Lookup 2024'!$A$2:$R$9,7,FALSE),"")</f>
        <v/>
      </c>
      <c r="AE461" s="133"/>
      <c r="AF461" s="133" t="str">
        <f>IFERROR(VLOOKUP($Z461,'Lookup 2024'!$A$2:$R$9,8,FALSE),"")</f>
        <v/>
      </c>
      <c r="AG461" s="133" t="str">
        <f>IFERROR(VLOOKUP($Z461,'Lookup 2024'!$A$2:$R$9,9,FALSE),"")</f>
        <v/>
      </c>
      <c r="AH461" s="133"/>
      <c r="AI461" s="133" t="str">
        <f>IFERROR(VLOOKUP($Z461,'Lookup 2024'!$A$2:$R$9,10,FALSE),"")</f>
        <v/>
      </c>
      <c r="AJ461" s="133" t="str">
        <f>IFERROR(VLOOKUP($Z461,Lookup!$A$1:$P$20,11,FALSE),"")</f>
        <v/>
      </c>
      <c r="AK461" s="133"/>
      <c r="AL461" s="133" t="str">
        <f>IFERROR(VLOOKUP($Z461,Lookup!$A$1:$P$20,13,FALSE),"")</f>
        <v/>
      </c>
      <c r="AM461" s="133" t="str">
        <f>IFERROR(VLOOKUP($Z461,Lookup!$A$1:$P$20,14,FALSE),"")</f>
        <v/>
      </c>
      <c r="AN461" s="133" t="str">
        <f>IFERROR(VLOOKUP($Z461,Lookup!$A$1:$P$20,15,FALSE),"")</f>
        <v/>
      </c>
      <c r="AO461" s="133" t="str">
        <f>IFERROR(VLOOKUP($Z461,Lookup!$A$1:$P$20,16,FALSE),"")</f>
        <v/>
      </c>
      <c r="AP461" s="133" t="str">
        <f>IFERROR(VLOOKUP($Z461,'Lookup 2024'!$A$2:$R$9,17,FALSE),"")</f>
        <v/>
      </c>
      <c r="AQ461" s="129"/>
      <c r="AR461" s="129"/>
      <c r="AS461" s="135"/>
      <c r="AT461" s="135"/>
      <c r="AU461" s="135"/>
      <c r="AV461" s="137"/>
      <c r="AW461" s="138"/>
      <c r="AX461" s="135"/>
      <c r="AY461" s="135"/>
      <c r="AZ461" s="135"/>
      <c r="BA461" s="135"/>
      <c r="BB461" s="135"/>
      <c r="BC461" s="135"/>
      <c r="BD461" s="135"/>
      <c r="BE461" s="135"/>
      <c r="BF461" s="135"/>
      <c r="BG461" s="143"/>
      <c r="BH461" s="143"/>
      <c r="BI461" s="143"/>
      <c r="BJ461" s="143"/>
      <c r="BK461" s="143"/>
      <c r="BL461" s="143"/>
      <c r="BM461" s="143"/>
      <c r="BN461" s="143"/>
      <c r="BO461" s="143"/>
      <c r="BP461" s="143"/>
      <c r="BQ461" s="143"/>
      <c r="BR461" s="143"/>
      <c r="BS461" s="143"/>
      <c r="BT461" s="143"/>
      <c r="BU461" s="143"/>
      <c r="BV461" s="143"/>
      <c r="BW461" s="143"/>
      <c r="BX461" s="143"/>
      <c r="BY461" s="143"/>
      <c r="BZ461" s="143"/>
    </row>
    <row r="462" spans="1:78" ht="39.75" customHeight="1">
      <c r="A462" s="126"/>
      <c r="B462" s="128"/>
      <c r="C462" s="128"/>
      <c r="D462" s="128"/>
      <c r="E462" s="129"/>
      <c r="F462" s="129"/>
      <c r="G462" s="129"/>
      <c r="H462" s="130"/>
      <c r="I462" s="130"/>
      <c r="J462" s="130"/>
      <c r="K462" s="130"/>
      <c r="L462" s="94"/>
      <c r="M462" s="94"/>
      <c r="N462" s="94"/>
      <c r="O462" s="94"/>
      <c r="P462" s="94"/>
      <c r="Q462" s="94"/>
      <c r="R462" s="94"/>
      <c r="S462" s="94"/>
      <c r="T462" s="98">
        <f t="shared" si="38"/>
        <v>0</v>
      </c>
      <c r="U462" s="129" t="str">
        <f t="shared" si="48"/>
        <v/>
      </c>
      <c r="V462" s="98"/>
      <c r="W462" s="129" t="str">
        <f t="shared" si="49"/>
        <v/>
      </c>
      <c r="X462" s="129"/>
      <c r="Y462" s="128"/>
      <c r="Z462" s="133" t="str">
        <f t="shared" si="50"/>
        <v/>
      </c>
      <c r="AA462" s="133" t="str">
        <f>IFERROR(VLOOKUP($Z462,'Lookup 2024'!$A$2:$R$9,2,FALSE),"")</f>
        <v/>
      </c>
      <c r="AB462" s="133"/>
      <c r="AC462" s="133"/>
      <c r="AD462" s="133" t="str">
        <f>IFERROR(VLOOKUP($Z462,'Lookup 2024'!$A$2:$R$9,7,FALSE),"")</f>
        <v/>
      </c>
      <c r="AE462" s="133"/>
      <c r="AF462" s="133" t="str">
        <f>IFERROR(VLOOKUP($Z462,'Lookup 2024'!$A$2:$R$9,8,FALSE),"")</f>
        <v/>
      </c>
      <c r="AG462" s="133" t="str">
        <f>IFERROR(VLOOKUP($Z462,'Lookup 2024'!$A$2:$R$9,9,FALSE),"")</f>
        <v/>
      </c>
      <c r="AH462" s="133"/>
      <c r="AI462" s="133" t="str">
        <f>IFERROR(VLOOKUP($Z462,'Lookup 2024'!$A$2:$R$9,10,FALSE),"")</f>
        <v/>
      </c>
      <c r="AJ462" s="133" t="str">
        <f>IFERROR(VLOOKUP($Z462,Lookup!$A$1:$P$20,11,FALSE),"")</f>
        <v/>
      </c>
      <c r="AK462" s="133"/>
      <c r="AL462" s="133" t="str">
        <f>IFERROR(VLOOKUP($Z462,Lookup!$A$1:$P$20,13,FALSE),"")</f>
        <v/>
      </c>
      <c r="AM462" s="133" t="str">
        <f>IFERROR(VLOOKUP($Z462,Lookup!$A$1:$P$20,14,FALSE),"")</f>
        <v/>
      </c>
      <c r="AN462" s="133" t="str">
        <f>IFERROR(VLOOKUP($Z462,Lookup!$A$1:$P$20,15,FALSE),"")</f>
        <v/>
      </c>
      <c r="AO462" s="133" t="str">
        <f>IFERROR(VLOOKUP($Z462,Lookup!$A$1:$P$20,16,FALSE),"")</f>
        <v/>
      </c>
      <c r="AP462" s="133" t="str">
        <f>IFERROR(VLOOKUP($Z462,'Lookup 2024'!$A$2:$R$9,17,FALSE),"")</f>
        <v/>
      </c>
      <c r="AQ462" s="129"/>
      <c r="AR462" s="129"/>
      <c r="AS462" s="135"/>
      <c r="AT462" s="135"/>
      <c r="AU462" s="135"/>
      <c r="AV462" s="137"/>
      <c r="AW462" s="138"/>
      <c r="AX462" s="135"/>
      <c r="AY462" s="135"/>
      <c r="AZ462" s="135"/>
      <c r="BA462" s="135"/>
      <c r="BB462" s="135"/>
      <c r="BC462" s="135"/>
      <c r="BD462" s="135"/>
      <c r="BE462" s="135"/>
      <c r="BF462" s="135"/>
      <c r="BG462" s="143"/>
      <c r="BH462" s="143"/>
      <c r="BI462" s="143"/>
      <c r="BJ462" s="143"/>
      <c r="BK462" s="143"/>
      <c r="BL462" s="143"/>
      <c r="BM462" s="143"/>
      <c r="BN462" s="143"/>
      <c r="BO462" s="143"/>
      <c r="BP462" s="143"/>
      <c r="BQ462" s="143"/>
      <c r="BR462" s="143"/>
      <c r="BS462" s="143"/>
      <c r="BT462" s="143"/>
      <c r="BU462" s="143"/>
      <c r="BV462" s="143"/>
      <c r="BW462" s="143"/>
      <c r="BX462" s="143"/>
      <c r="BY462" s="143"/>
      <c r="BZ462" s="143"/>
    </row>
    <row r="463" spans="1:78" ht="39.75" customHeight="1">
      <c r="A463" s="126"/>
      <c r="B463" s="128"/>
      <c r="C463" s="128"/>
      <c r="D463" s="128"/>
      <c r="E463" s="129"/>
      <c r="F463" s="129"/>
      <c r="G463" s="129"/>
      <c r="H463" s="129"/>
      <c r="I463" s="129"/>
      <c r="J463" s="129"/>
      <c r="K463" s="129"/>
      <c r="L463" s="94"/>
      <c r="M463" s="94"/>
      <c r="N463" s="94"/>
      <c r="O463" s="94"/>
      <c r="P463" s="94"/>
      <c r="Q463" s="94"/>
      <c r="R463" s="94"/>
      <c r="S463" s="94"/>
      <c r="T463" s="98">
        <f t="shared" si="38"/>
        <v>0</v>
      </c>
      <c r="U463" s="129" t="str">
        <f t="shared" si="48"/>
        <v/>
      </c>
      <c r="V463" s="98"/>
      <c r="W463" s="129" t="str">
        <f t="shared" si="49"/>
        <v/>
      </c>
      <c r="X463" s="129"/>
      <c r="Y463" s="128"/>
      <c r="Z463" s="133" t="str">
        <f t="shared" si="50"/>
        <v/>
      </c>
      <c r="AA463" s="133" t="str">
        <f>IFERROR(VLOOKUP($Z463,'Lookup 2024'!$A$2:$R$9,2,FALSE),"")</f>
        <v/>
      </c>
      <c r="AB463" s="133"/>
      <c r="AC463" s="133"/>
      <c r="AD463" s="133" t="str">
        <f>IFERROR(VLOOKUP($Z463,'Lookup 2024'!$A$2:$R$9,7,FALSE),"")</f>
        <v/>
      </c>
      <c r="AE463" s="133"/>
      <c r="AF463" s="133" t="str">
        <f>IFERROR(VLOOKUP($Z463,'Lookup 2024'!$A$2:$R$9,8,FALSE),"")</f>
        <v/>
      </c>
      <c r="AG463" s="133" t="str">
        <f>IFERROR(VLOOKUP($Z463,'Lookup 2024'!$A$2:$R$9,9,FALSE),"")</f>
        <v/>
      </c>
      <c r="AH463" s="133"/>
      <c r="AI463" s="133" t="str">
        <f>IFERROR(VLOOKUP($Z463,'Lookup 2024'!$A$2:$R$9,10,FALSE),"")</f>
        <v/>
      </c>
      <c r="AJ463" s="133" t="str">
        <f>IFERROR(VLOOKUP($Z463,Lookup!$A$1:$P$20,11,FALSE),"")</f>
        <v/>
      </c>
      <c r="AK463" s="133"/>
      <c r="AL463" s="133" t="str">
        <f>IFERROR(VLOOKUP($Z463,Lookup!$A$1:$P$20,13,FALSE),"")</f>
        <v/>
      </c>
      <c r="AM463" s="133" t="str">
        <f>IFERROR(VLOOKUP($Z463,Lookup!$A$1:$P$20,14,FALSE),"")</f>
        <v/>
      </c>
      <c r="AN463" s="133" t="str">
        <f>IFERROR(VLOOKUP($Z463,Lookup!$A$1:$P$20,15,FALSE),"")</f>
        <v/>
      </c>
      <c r="AO463" s="133" t="str">
        <f>IFERROR(VLOOKUP($Z463,Lookup!$A$1:$P$20,16,FALSE),"")</f>
        <v/>
      </c>
      <c r="AP463" s="133" t="str">
        <f>IFERROR(VLOOKUP($Z463,'Lookup 2024'!$A$2:$R$9,17,FALSE),"")</f>
        <v/>
      </c>
      <c r="AQ463" s="129"/>
      <c r="AR463" s="129"/>
      <c r="AS463" s="135"/>
      <c r="AT463" s="135"/>
      <c r="AU463" s="135"/>
      <c r="AV463" s="137"/>
      <c r="AW463" s="138"/>
      <c r="AX463" s="135"/>
      <c r="AY463" s="135"/>
      <c r="AZ463" s="135"/>
      <c r="BA463" s="135"/>
      <c r="BB463" s="135"/>
      <c r="BC463" s="135"/>
      <c r="BD463" s="135"/>
      <c r="BE463" s="135"/>
      <c r="BF463" s="135"/>
      <c r="BG463" s="143"/>
      <c r="BH463" s="143"/>
      <c r="BI463" s="143"/>
      <c r="BJ463" s="143"/>
      <c r="BK463" s="143"/>
      <c r="BL463" s="143"/>
      <c r="BM463" s="143"/>
      <c r="BN463" s="143"/>
      <c r="BO463" s="143"/>
      <c r="BP463" s="143"/>
      <c r="BQ463" s="143"/>
      <c r="BR463" s="143"/>
      <c r="BS463" s="143"/>
      <c r="BT463" s="143"/>
      <c r="BU463" s="143"/>
      <c r="BV463" s="143"/>
      <c r="BW463" s="143"/>
      <c r="BX463" s="143"/>
      <c r="BY463" s="143"/>
      <c r="BZ463" s="143"/>
    </row>
    <row r="464" spans="1:78" ht="39.75" customHeight="1">
      <c r="A464" s="126"/>
      <c r="B464" s="128"/>
      <c r="C464" s="128"/>
      <c r="D464" s="128"/>
      <c r="E464" s="129"/>
      <c r="F464" s="129"/>
      <c r="G464" s="129"/>
      <c r="H464" s="129"/>
      <c r="I464" s="129"/>
      <c r="J464" s="129"/>
      <c r="K464" s="129"/>
      <c r="L464" s="94"/>
      <c r="M464" s="94"/>
      <c r="N464" s="94"/>
      <c r="O464" s="94"/>
      <c r="P464" s="94"/>
      <c r="Q464" s="94"/>
      <c r="R464" s="94"/>
      <c r="S464" s="94"/>
      <c r="T464" s="98">
        <f t="shared" si="38"/>
        <v>0</v>
      </c>
      <c r="U464" s="129" t="str">
        <f t="shared" si="48"/>
        <v/>
      </c>
      <c r="V464" s="98"/>
      <c r="W464" s="129" t="str">
        <f t="shared" si="49"/>
        <v/>
      </c>
      <c r="X464" s="129"/>
      <c r="Y464" s="128"/>
      <c r="Z464" s="133" t="str">
        <f t="shared" si="50"/>
        <v/>
      </c>
      <c r="AA464" s="133" t="str">
        <f>IFERROR(VLOOKUP($Z464,'Lookup 2024'!$A$2:$R$9,2,FALSE),"")</f>
        <v/>
      </c>
      <c r="AB464" s="133"/>
      <c r="AC464" s="133"/>
      <c r="AD464" s="133" t="str">
        <f>IFERROR(VLOOKUP($Z464,'Lookup 2024'!$A$2:$R$9,7,FALSE),"")</f>
        <v/>
      </c>
      <c r="AE464" s="133"/>
      <c r="AF464" s="133" t="str">
        <f>IFERROR(VLOOKUP($Z464,'Lookup 2024'!$A$2:$R$9,8,FALSE),"")</f>
        <v/>
      </c>
      <c r="AG464" s="133" t="str">
        <f>IFERROR(VLOOKUP($Z464,'Lookup 2024'!$A$2:$R$9,9,FALSE),"")</f>
        <v/>
      </c>
      <c r="AH464" s="133"/>
      <c r="AI464" s="133" t="str">
        <f>IFERROR(VLOOKUP($Z464,'Lookup 2024'!$A$2:$R$9,10,FALSE),"")</f>
        <v/>
      </c>
      <c r="AJ464" s="133" t="str">
        <f>IFERROR(VLOOKUP($Z464,Lookup!$A$1:$P$20,11,FALSE),"")</f>
        <v/>
      </c>
      <c r="AK464" s="133"/>
      <c r="AL464" s="133" t="str">
        <f>IFERROR(VLOOKUP($Z464,Lookup!$A$1:$P$20,13,FALSE),"")</f>
        <v/>
      </c>
      <c r="AM464" s="133" t="str">
        <f>IFERROR(VLOOKUP($Z464,Lookup!$A$1:$P$20,14,FALSE),"")</f>
        <v/>
      </c>
      <c r="AN464" s="133" t="str">
        <f>IFERROR(VLOOKUP($Z464,Lookup!$A$1:$P$20,15,FALSE),"")</f>
        <v/>
      </c>
      <c r="AO464" s="133" t="str">
        <f>IFERROR(VLOOKUP($Z464,Lookup!$A$1:$P$20,16,FALSE),"")</f>
        <v/>
      </c>
      <c r="AP464" s="133" t="str">
        <f>IFERROR(VLOOKUP($Z464,'Lookup 2024'!$A$2:$R$9,17,FALSE),"")</f>
        <v/>
      </c>
      <c r="AQ464" s="129"/>
      <c r="AR464" s="129"/>
      <c r="AS464" s="135"/>
      <c r="AT464" s="135"/>
      <c r="AU464" s="135"/>
      <c r="AV464" s="137"/>
      <c r="AW464" s="138"/>
      <c r="AX464" s="135"/>
      <c r="AY464" s="135"/>
      <c r="AZ464" s="135"/>
      <c r="BA464" s="135"/>
      <c r="BB464" s="135"/>
      <c r="BC464" s="135"/>
      <c r="BD464" s="135"/>
      <c r="BE464" s="135"/>
      <c r="BF464" s="135"/>
      <c r="BG464" s="143"/>
      <c r="BH464" s="143"/>
      <c r="BI464" s="143"/>
      <c r="BJ464" s="143"/>
      <c r="BK464" s="143"/>
      <c r="BL464" s="143"/>
      <c r="BM464" s="143"/>
      <c r="BN464" s="143"/>
      <c r="BO464" s="143"/>
      <c r="BP464" s="143"/>
      <c r="BQ464" s="143"/>
      <c r="BR464" s="143"/>
      <c r="BS464" s="143"/>
      <c r="BT464" s="143"/>
      <c r="BU464" s="143"/>
      <c r="BV464" s="143"/>
      <c r="BW464" s="143"/>
      <c r="BX464" s="143"/>
      <c r="BY464" s="143"/>
      <c r="BZ464" s="143"/>
    </row>
    <row r="465" spans="1:78" ht="39.75" customHeight="1">
      <c r="A465" s="126"/>
      <c r="B465" s="128"/>
      <c r="C465" s="128"/>
      <c r="D465" s="128"/>
      <c r="E465" s="129"/>
      <c r="F465" s="129"/>
      <c r="G465" s="129"/>
      <c r="H465" s="129"/>
      <c r="I465" s="129"/>
      <c r="J465" s="129"/>
      <c r="K465" s="129"/>
      <c r="L465" s="94"/>
      <c r="M465" s="94"/>
      <c r="N465" s="94"/>
      <c r="O465" s="94"/>
      <c r="P465" s="94"/>
      <c r="Q465" s="94"/>
      <c r="R465" s="94"/>
      <c r="S465" s="94"/>
      <c r="T465" s="98">
        <f t="shared" si="38"/>
        <v>0</v>
      </c>
      <c r="U465" s="129" t="str">
        <f t="shared" si="48"/>
        <v/>
      </c>
      <c r="V465" s="98"/>
      <c r="W465" s="129" t="str">
        <f t="shared" si="49"/>
        <v/>
      </c>
      <c r="X465" s="129"/>
      <c r="Y465" s="132"/>
      <c r="Z465" s="133" t="str">
        <f t="shared" si="50"/>
        <v/>
      </c>
      <c r="AA465" s="133" t="str">
        <f>IFERROR(VLOOKUP($Z465,'Lookup 2024'!$A$2:$R$9,2,FALSE),"")</f>
        <v/>
      </c>
      <c r="AB465" s="133"/>
      <c r="AC465" s="133"/>
      <c r="AD465" s="133" t="str">
        <f>IFERROR(VLOOKUP($Z465,'Lookup 2024'!$A$2:$R$9,7,FALSE),"")</f>
        <v/>
      </c>
      <c r="AE465" s="133"/>
      <c r="AF465" s="133" t="str">
        <f>IFERROR(VLOOKUP($Z465,'Lookup 2024'!$A$2:$R$9,8,FALSE),"")</f>
        <v/>
      </c>
      <c r="AG465" s="133" t="str">
        <f>IFERROR(VLOOKUP($Z465,'Lookup 2024'!$A$2:$R$9,9,FALSE),"")</f>
        <v/>
      </c>
      <c r="AH465" s="133"/>
      <c r="AI465" s="133" t="str">
        <f>IFERROR(VLOOKUP($Z465,'Lookup 2024'!$A$2:$R$9,10,FALSE),"")</f>
        <v/>
      </c>
      <c r="AJ465" s="133" t="str">
        <f>IFERROR(VLOOKUP($Z465,Lookup!$A$1:$P$20,11,FALSE),"")</f>
        <v/>
      </c>
      <c r="AK465" s="133"/>
      <c r="AL465" s="133" t="str">
        <f>IFERROR(VLOOKUP($Z465,Lookup!$A$1:$P$20,13,FALSE),"")</f>
        <v/>
      </c>
      <c r="AM465" s="133" t="str">
        <f>IFERROR(VLOOKUP($Z465,Lookup!$A$1:$P$20,14,FALSE),"")</f>
        <v/>
      </c>
      <c r="AN465" s="133" t="str">
        <f>IFERROR(VLOOKUP($Z465,Lookup!$A$1:$P$20,15,FALSE),"")</f>
        <v/>
      </c>
      <c r="AO465" s="133" t="str">
        <f>IFERROR(VLOOKUP($Z465,Lookup!$A$1:$P$20,16,FALSE),"")</f>
        <v/>
      </c>
      <c r="AP465" s="133" t="str">
        <f>IFERROR(VLOOKUP($Z465,'Lookup 2024'!$A$2:$R$9,17,FALSE),"")</f>
        <v/>
      </c>
      <c r="AQ465" s="129"/>
      <c r="AR465" s="129"/>
      <c r="AS465" s="135"/>
      <c r="AT465" s="135"/>
      <c r="AU465" s="135"/>
      <c r="AV465" s="137"/>
      <c r="AW465" s="138"/>
      <c r="AX465" s="135"/>
      <c r="AY465" s="135"/>
      <c r="AZ465" s="135"/>
      <c r="BA465" s="135"/>
      <c r="BB465" s="135"/>
      <c r="BC465" s="135"/>
      <c r="BD465" s="135"/>
      <c r="BE465" s="135"/>
      <c r="BF465" s="135"/>
      <c r="BG465" s="143"/>
      <c r="BH465" s="143"/>
      <c r="BI465" s="143"/>
      <c r="BJ465" s="143"/>
      <c r="BK465" s="143"/>
      <c r="BL465" s="143"/>
      <c r="BM465" s="143"/>
      <c r="BN465" s="143"/>
      <c r="BO465" s="143"/>
      <c r="BP465" s="143"/>
      <c r="BQ465" s="143"/>
      <c r="BR465" s="143"/>
      <c r="BS465" s="143"/>
      <c r="BT465" s="143"/>
      <c r="BU465" s="143"/>
      <c r="BV465" s="143"/>
      <c r="BW465" s="143"/>
      <c r="BX465" s="143"/>
      <c r="BY465" s="143"/>
      <c r="BZ465" s="143"/>
    </row>
    <row r="466" spans="1:78" ht="39.75" customHeight="1">
      <c r="A466" s="126"/>
      <c r="B466" s="128"/>
      <c r="C466" s="128"/>
      <c r="D466" s="128"/>
      <c r="E466" s="129"/>
      <c r="F466" s="129"/>
      <c r="G466" s="129"/>
      <c r="H466" s="129"/>
      <c r="I466" s="129"/>
      <c r="J466" s="129"/>
      <c r="K466" s="129"/>
      <c r="L466" s="94"/>
      <c r="M466" s="94"/>
      <c r="N466" s="94"/>
      <c r="O466" s="94"/>
      <c r="P466" s="94"/>
      <c r="Q466" s="94"/>
      <c r="R466" s="94"/>
      <c r="S466" s="94"/>
      <c r="T466" s="98">
        <f t="shared" si="38"/>
        <v>0</v>
      </c>
      <c r="U466" s="129" t="str">
        <f t="shared" si="48"/>
        <v/>
      </c>
      <c r="V466" s="98"/>
      <c r="W466" s="129" t="str">
        <f t="shared" si="49"/>
        <v/>
      </c>
      <c r="X466" s="129"/>
      <c r="Y466" s="128"/>
      <c r="Z466" s="133" t="str">
        <f t="shared" si="50"/>
        <v/>
      </c>
      <c r="AA466" s="133" t="str">
        <f>IFERROR(VLOOKUP($Z466,'Lookup 2024'!$A$2:$R$9,2,FALSE),"")</f>
        <v/>
      </c>
      <c r="AB466" s="133"/>
      <c r="AC466" s="133"/>
      <c r="AD466" s="133" t="str">
        <f>IFERROR(VLOOKUP($Z466,'Lookup 2024'!$A$2:$R$9,7,FALSE),"")</f>
        <v/>
      </c>
      <c r="AE466" s="133"/>
      <c r="AF466" s="133" t="str">
        <f>IFERROR(VLOOKUP($Z466,'Lookup 2024'!$A$2:$R$9,8,FALSE),"")</f>
        <v/>
      </c>
      <c r="AG466" s="133" t="str">
        <f>IFERROR(VLOOKUP($Z466,'Lookup 2024'!$A$2:$R$9,9,FALSE),"")</f>
        <v/>
      </c>
      <c r="AH466" s="133"/>
      <c r="AI466" s="133" t="str">
        <f>IFERROR(VLOOKUP($Z466,'Lookup 2024'!$A$2:$R$9,10,FALSE),"")</f>
        <v/>
      </c>
      <c r="AJ466" s="133" t="str">
        <f>IFERROR(VLOOKUP($Z466,Lookup!$A$1:$P$20,11,FALSE),"")</f>
        <v/>
      </c>
      <c r="AK466" s="133"/>
      <c r="AL466" s="133" t="str">
        <f>IFERROR(VLOOKUP($Z466,Lookup!$A$1:$P$20,13,FALSE),"")</f>
        <v/>
      </c>
      <c r="AM466" s="133" t="str">
        <f>IFERROR(VLOOKUP($Z466,Lookup!$A$1:$P$20,14,FALSE),"")</f>
        <v/>
      </c>
      <c r="AN466" s="133" t="str">
        <f>IFERROR(VLOOKUP($Z466,Lookup!$A$1:$P$20,15,FALSE),"")</f>
        <v/>
      </c>
      <c r="AO466" s="133" t="str">
        <f>IFERROR(VLOOKUP($Z466,Lookup!$A$1:$P$20,16,FALSE),"")</f>
        <v/>
      </c>
      <c r="AP466" s="133" t="str">
        <f>IFERROR(VLOOKUP($Z466,'Lookup 2024'!$A$2:$R$9,17,FALSE),"")</f>
        <v/>
      </c>
      <c r="AQ466" s="129"/>
      <c r="AR466" s="129"/>
      <c r="AS466" s="135"/>
      <c r="AT466" s="135"/>
      <c r="AU466" s="135"/>
      <c r="AV466" s="137"/>
      <c r="AW466" s="138"/>
      <c r="AX466" s="135"/>
      <c r="AY466" s="135"/>
      <c r="AZ466" s="135"/>
      <c r="BA466" s="135"/>
      <c r="BB466" s="135"/>
      <c r="BC466" s="135"/>
      <c r="BD466" s="135"/>
      <c r="BE466" s="135"/>
      <c r="BF466" s="135"/>
      <c r="BG466" s="143"/>
      <c r="BH466" s="143"/>
      <c r="BI466" s="143"/>
      <c r="BJ466" s="143"/>
      <c r="BK466" s="143"/>
      <c r="BL466" s="143"/>
      <c r="BM466" s="143"/>
      <c r="BN466" s="143"/>
      <c r="BO466" s="143"/>
      <c r="BP466" s="143"/>
      <c r="BQ466" s="143"/>
      <c r="BR466" s="143"/>
      <c r="BS466" s="143"/>
      <c r="BT466" s="143"/>
      <c r="BU466" s="143"/>
      <c r="BV466" s="143"/>
      <c r="BW466" s="143"/>
      <c r="BX466" s="143"/>
      <c r="BY466" s="143"/>
      <c r="BZ466" s="143"/>
    </row>
    <row r="467" spans="1:78" ht="39.75" customHeight="1">
      <c r="A467" s="126"/>
      <c r="B467" s="128"/>
      <c r="C467" s="128"/>
      <c r="D467" s="128"/>
      <c r="E467" s="129"/>
      <c r="F467" s="129"/>
      <c r="G467" s="129"/>
      <c r="H467" s="129"/>
      <c r="I467" s="129"/>
      <c r="J467" s="129"/>
      <c r="K467" s="129"/>
      <c r="L467" s="94"/>
      <c r="M467" s="94"/>
      <c r="N467" s="94"/>
      <c r="O467" s="94"/>
      <c r="P467" s="94"/>
      <c r="Q467" s="94"/>
      <c r="R467" s="94"/>
      <c r="S467" s="94"/>
      <c r="T467" s="98">
        <f t="shared" si="38"/>
        <v>0</v>
      </c>
      <c r="U467" s="129" t="str">
        <f t="shared" si="48"/>
        <v/>
      </c>
      <c r="V467" s="98"/>
      <c r="W467" s="129" t="str">
        <f t="shared" si="49"/>
        <v/>
      </c>
      <c r="X467" s="129"/>
      <c r="Y467" s="128"/>
      <c r="Z467" s="133" t="str">
        <f t="shared" si="50"/>
        <v/>
      </c>
      <c r="AA467" s="133" t="str">
        <f>IFERROR(VLOOKUP($Z467,'Lookup 2024'!$A$2:$R$9,2,FALSE),"")</f>
        <v/>
      </c>
      <c r="AB467" s="133"/>
      <c r="AC467" s="133"/>
      <c r="AD467" s="133" t="str">
        <f>IFERROR(VLOOKUP($Z467,'Lookup 2024'!$A$2:$R$9,7,FALSE),"")</f>
        <v/>
      </c>
      <c r="AE467" s="133"/>
      <c r="AF467" s="133" t="str">
        <f>IFERROR(VLOOKUP($Z467,'Lookup 2024'!$A$2:$R$9,8,FALSE),"")</f>
        <v/>
      </c>
      <c r="AG467" s="133" t="str">
        <f>IFERROR(VLOOKUP($Z467,'Lookup 2024'!$A$2:$R$9,9,FALSE),"")</f>
        <v/>
      </c>
      <c r="AH467" s="133"/>
      <c r="AI467" s="133" t="str">
        <f>IFERROR(VLOOKUP($Z467,'Lookup 2024'!$A$2:$R$9,10,FALSE),"")</f>
        <v/>
      </c>
      <c r="AJ467" s="133" t="str">
        <f>IFERROR(VLOOKUP($Z467,Lookup!$A$1:$P$20,11,FALSE),"")</f>
        <v/>
      </c>
      <c r="AK467" s="133"/>
      <c r="AL467" s="133" t="str">
        <f>IFERROR(VLOOKUP($Z467,Lookup!$A$1:$P$20,13,FALSE),"")</f>
        <v/>
      </c>
      <c r="AM467" s="133" t="str">
        <f>IFERROR(VLOOKUP($Z467,Lookup!$A$1:$P$20,14,FALSE),"")</f>
        <v/>
      </c>
      <c r="AN467" s="133" t="str">
        <f>IFERROR(VLOOKUP($Z467,Lookup!$A$1:$P$20,15,FALSE),"")</f>
        <v/>
      </c>
      <c r="AO467" s="133" t="str">
        <f>IFERROR(VLOOKUP($Z467,Lookup!$A$1:$P$20,16,FALSE),"")</f>
        <v/>
      </c>
      <c r="AP467" s="133" t="str">
        <f>IFERROR(VLOOKUP($Z467,'Lookup 2024'!$A$2:$R$9,17,FALSE),"")</f>
        <v/>
      </c>
      <c r="AQ467" s="129"/>
      <c r="AR467" s="129"/>
      <c r="AS467" s="135"/>
      <c r="AT467" s="135"/>
      <c r="AU467" s="135"/>
      <c r="AV467" s="137"/>
      <c r="AW467" s="138"/>
      <c r="AX467" s="135"/>
      <c r="AY467" s="135"/>
      <c r="AZ467" s="135"/>
      <c r="BA467" s="135"/>
      <c r="BB467" s="135"/>
      <c r="BC467" s="135"/>
      <c r="BD467" s="135"/>
      <c r="BE467" s="135"/>
      <c r="BF467" s="135"/>
      <c r="BG467" s="143"/>
      <c r="BH467" s="143"/>
      <c r="BI467" s="143"/>
      <c r="BJ467" s="143"/>
      <c r="BK467" s="143"/>
      <c r="BL467" s="143"/>
      <c r="BM467" s="143"/>
      <c r="BN467" s="143"/>
      <c r="BO467" s="143"/>
      <c r="BP467" s="143"/>
      <c r="BQ467" s="143"/>
      <c r="BR467" s="143"/>
      <c r="BS467" s="143"/>
      <c r="BT467" s="143"/>
      <c r="BU467" s="143"/>
      <c r="BV467" s="143"/>
      <c r="BW467" s="143"/>
      <c r="BX467" s="143"/>
      <c r="BY467" s="143"/>
      <c r="BZ467" s="143"/>
    </row>
    <row r="468" spans="1:78" ht="39.75" customHeight="1">
      <c r="A468" s="126"/>
      <c r="B468" s="128"/>
      <c r="C468" s="128"/>
      <c r="D468" s="128"/>
      <c r="E468" s="129"/>
      <c r="F468" s="129"/>
      <c r="G468" s="129"/>
      <c r="H468" s="129"/>
      <c r="I468" s="129"/>
      <c r="J468" s="129"/>
      <c r="K468" s="129"/>
      <c r="L468" s="94"/>
      <c r="M468" s="94"/>
      <c r="N468" s="94"/>
      <c r="O468" s="94"/>
      <c r="P468" s="94"/>
      <c r="Q468" s="94"/>
      <c r="R468" s="94"/>
      <c r="S468" s="94"/>
      <c r="T468" s="98">
        <f t="shared" si="38"/>
        <v>0</v>
      </c>
      <c r="U468" s="129" t="str">
        <f t="shared" si="48"/>
        <v/>
      </c>
      <c r="V468" s="98"/>
      <c r="W468" s="129" t="str">
        <f t="shared" si="49"/>
        <v/>
      </c>
      <c r="X468" s="129"/>
      <c r="Y468" s="128"/>
      <c r="Z468" s="133" t="str">
        <f t="shared" si="50"/>
        <v/>
      </c>
      <c r="AA468" s="133" t="str">
        <f>IFERROR(VLOOKUP($Z468,'Lookup 2024'!$A$2:$R$9,2,FALSE),"")</f>
        <v/>
      </c>
      <c r="AB468" s="133"/>
      <c r="AC468" s="133"/>
      <c r="AD468" s="133" t="str">
        <f>IFERROR(VLOOKUP($Z468,'Lookup 2024'!$A$2:$R$9,7,FALSE),"")</f>
        <v/>
      </c>
      <c r="AE468" s="133"/>
      <c r="AF468" s="133" t="str">
        <f>IFERROR(VLOOKUP($Z468,'Lookup 2024'!$A$2:$R$9,8,FALSE),"")</f>
        <v/>
      </c>
      <c r="AG468" s="133" t="str">
        <f>IFERROR(VLOOKUP($Z468,'Lookup 2024'!$A$2:$R$9,9,FALSE),"")</f>
        <v/>
      </c>
      <c r="AH468" s="133"/>
      <c r="AI468" s="133" t="str">
        <f>IFERROR(VLOOKUP($Z468,'Lookup 2024'!$A$2:$R$9,10,FALSE),"")</f>
        <v/>
      </c>
      <c r="AJ468" s="133" t="str">
        <f>IFERROR(VLOOKUP($Z468,Lookup!$A$1:$P$20,11,FALSE),"")</f>
        <v/>
      </c>
      <c r="AK468" s="133"/>
      <c r="AL468" s="133" t="str">
        <f>IFERROR(VLOOKUP($Z468,Lookup!$A$1:$P$20,13,FALSE),"")</f>
        <v/>
      </c>
      <c r="AM468" s="133" t="str">
        <f>IFERROR(VLOOKUP($Z468,Lookup!$A$1:$P$20,14,FALSE),"")</f>
        <v/>
      </c>
      <c r="AN468" s="133" t="str">
        <f>IFERROR(VLOOKUP($Z468,Lookup!$A$1:$P$20,15,FALSE),"")</f>
        <v/>
      </c>
      <c r="AO468" s="133" t="str">
        <f>IFERROR(VLOOKUP($Z468,Lookup!$A$1:$P$20,16,FALSE),"")</f>
        <v/>
      </c>
      <c r="AP468" s="133" t="str">
        <f>IFERROR(VLOOKUP($Z468,'Lookup 2024'!$A$2:$R$9,17,FALSE),"")</f>
        <v/>
      </c>
      <c r="AQ468" s="129"/>
      <c r="AR468" s="129"/>
      <c r="AS468" s="135"/>
      <c r="AT468" s="135"/>
      <c r="AU468" s="135"/>
      <c r="AV468" s="137"/>
      <c r="AW468" s="138"/>
      <c r="AX468" s="135"/>
      <c r="AY468" s="135"/>
      <c r="AZ468" s="135"/>
      <c r="BA468" s="135"/>
      <c r="BB468" s="135"/>
      <c r="BC468" s="135"/>
      <c r="BD468" s="135"/>
      <c r="BE468" s="135"/>
      <c r="BF468" s="135"/>
      <c r="BG468" s="143"/>
      <c r="BH468" s="143"/>
      <c r="BI468" s="143"/>
      <c r="BJ468" s="143"/>
      <c r="BK468" s="143"/>
      <c r="BL468" s="143"/>
      <c r="BM468" s="143"/>
      <c r="BN468" s="143"/>
      <c r="BO468" s="143"/>
      <c r="BP468" s="143"/>
      <c r="BQ468" s="143"/>
      <c r="BR468" s="143"/>
      <c r="BS468" s="143"/>
      <c r="BT468" s="143"/>
      <c r="BU468" s="143"/>
      <c r="BV468" s="143"/>
      <c r="BW468" s="143"/>
      <c r="BX468" s="143"/>
      <c r="BY468" s="143"/>
      <c r="BZ468" s="143"/>
    </row>
    <row r="469" spans="1:78" ht="39.75" customHeight="1">
      <c r="A469" s="126"/>
      <c r="B469" s="128"/>
      <c r="C469" s="128"/>
      <c r="D469" s="128"/>
      <c r="E469" s="129"/>
      <c r="F469" s="129"/>
      <c r="G469" s="129"/>
      <c r="H469" s="129"/>
      <c r="I469" s="129"/>
      <c r="J469" s="129"/>
      <c r="K469" s="129"/>
      <c r="L469" s="94"/>
      <c r="M469" s="94"/>
      <c r="N469" s="94"/>
      <c r="O469" s="94"/>
      <c r="P469" s="94"/>
      <c r="Q469" s="94"/>
      <c r="R469" s="94"/>
      <c r="S469" s="94"/>
      <c r="T469" s="98">
        <f t="shared" si="38"/>
        <v>0</v>
      </c>
      <c r="U469" s="129" t="str">
        <f t="shared" si="48"/>
        <v/>
      </c>
      <c r="V469" s="98"/>
      <c r="W469" s="129" t="str">
        <f t="shared" si="49"/>
        <v/>
      </c>
      <c r="X469" s="129"/>
      <c r="Y469" s="128"/>
      <c r="Z469" s="133" t="str">
        <f t="shared" si="50"/>
        <v/>
      </c>
      <c r="AA469" s="133" t="str">
        <f>IFERROR(VLOOKUP($Z469,'Lookup 2024'!$A$2:$R$9,2,FALSE),"")</f>
        <v/>
      </c>
      <c r="AB469" s="133"/>
      <c r="AC469" s="133"/>
      <c r="AD469" s="133" t="str">
        <f>IFERROR(VLOOKUP($Z469,'Lookup 2024'!$A$2:$R$9,7,FALSE),"")</f>
        <v/>
      </c>
      <c r="AE469" s="133"/>
      <c r="AF469" s="133" t="str">
        <f>IFERROR(VLOOKUP($Z469,'Lookup 2024'!$A$2:$R$9,8,FALSE),"")</f>
        <v/>
      </c>
      <c r="AG469" s="133" t="str">
        <f>IFERROR(VLOOKUP($Z469,'Lookup 2024'!$A$2:$R$9,9,FALSE),"")</f>
        <v/>
      </c>
      <c r="AH469" s="133"/>
      <c r="AI469" s="133" t="str">
        <f>IFERROR(VLOOKUP($Z469,'Lookup 2024'!$A$2:$R$9,10,FALSE),"")</f>
        <v/>
      </c>
      <c r="AJ469" s="133" t="str">
        <f>IFERROR(VLOOKUP($Z469,Lookup!$A$1:$P$20,11,FALSE),"")</f>
        <v/>
      </c>
      <c r="AK469" s="133"/>
      <c r="AL469" s="133" t="str">
        <f>IFERROR(VLOOKUP($Z469,Lookup!$A$1:$P$20,13,FALSE),"")</f>
        <v/>
      </c>
      <c r="AM469" s="133" t="str">
        <f>IFERROR(VLOOKUP($Z469,Lookup!$A$1:$P$20,14,FALSE),"")</f>
        <v/>
      </c>
      <c r="AN469" s="133" t="str">
        <f>IFERROR(VLOOKUP($Z469,Lookup!$A$1:$P$20,15,FALSE),"")</f>
        <v/>
      </c>
      <c r="AO469" s="133" t="str">
        <f>IFERROR(VLOOKUP($Z469,Lookup!$A$1:$P$20,16,FALSE),"")</f>
        <v/>
      </c>
      <c r="AP469" s="133" t="str">
        <f>IFERROR(VLOOKUP($Z469,'Lookup 2024'!$A$2:$R$9,17,FALSE),"")</f>
        <v/>
      </c>
      <c r="AQ469" s="129"/>
      <c r="AR469" s="129"/>
      <c r="AS469" s="135"/>
      <c r="AT469" s="135"/>
      <c r="AU469" s="135"/>
      <c r="AV469" s="137"/>
      <c r="AW469" s="138"/>
      <c r="AX469" s="135"/>
      <c r="AY469" s="135"/>
      <c r="AZ469" s="135"/>
      <c r="BA469" s="135"/>
      <c r="BB469" s="135"/>
      <c r="BC469" s="135"/>
      <c r="BD469" s="135"/>
      <c r="BE469" s="135"/>
      <c r="BF469" s="135"/>
      <c r="BG469" s="143"/>
      <c r="BH469" s="143"/>
      <c r="BI469" s="143"/>
      <c r="BJ469" s="143"/>
      <c r="BK469" s="143"/>
      <c r="BL469" s="143"/>
      <c r="BM469" s="143"/>
      <c r="BN469" s="143"/>
      <c r="BO469" s="143"/>
      <c r="BP469" s="143"/>
      <c r="BQ469" s="143"/>
      <c r="BR469" s="143"/>
      <c r="BS469" s="143"/>
      <c r="BT469" s="143"/>
      <c r="BU469" s="143"/>
      <c r="BV469" s="143"/>
      <c r="BW469" s="143"/>
      <c r="BX469" s="143"/>
      <c r="BY469" s="143"/>
      <c r="BZ469" s="143"/>
    </row>
    <row r="470" spans="1:78" ht="42" customHeight="1">
      <c r="A470" s="126"/>
      <c r="B470" s="128"/>
      <c r="C470" s="128"/>
      <c r="D470" s="128"/>
      <c r="E470" s="129"/>
      <c r="F470" s="129"/>
      <c r="G470" s="129"/>
      <c r="H470" s="129"/>
      <c r="I470" s="129"/>
      <c r="J470" s="129"/>
      <c r="K470" s="129"/>
      <c r="L470" s="94"/>
      <c r="M470" s="94"/>
      <c r="N470" s="94"/>
      <c r="O470" s="94"/>
      <c r="P470" s="94"/>
      <c r="Q470" s="94"/>
      <c r="R470" s="94"/>
      <c r="S470" s="94"/>
      <c r="T470" s="98">
        <f t="shared" si="38"/>
        <v>0</v>
      </c>
      <c r="U470" s="129" t="str">
        <f t="shared" si="48"/>
        <v/>
      </c>
      <c r="V470" s="98"/>
      <c r="W470" s="129" t="str">
        <f t="shared" si="49"/>
        <v/>
      </c>
      <c r="X470" s="129"/>
      <c r="Y470" s="189"/>
      <c r="Z470" s="133" t="str">
        <f t="shared" si="50"/>
        <v/>
      </c>
      <c r="AA470" s="133" t="str">
        <f>IFERROR(VLOOKUP($Z470,'Lookup 2024'!$A$2:$R$9,2,FALSE),"")</f>
        <v/>
      </c>
      <c r="AB470" s="133"/>
      <c r="AC470" s="133"/>
      <c r="AD470" s="133" t="str">
        <f>IFERROR(VLOOKUP($Z470,'Lookup 2024'!$A$2:$R$9,7,FALSE),"")</f>
        <v/>
      </c>
      <c r="AE470" s="133"/>
      <c r="AF470" s="133" t="str">
        <f>IFERROR(VLOOKUP($Z470,'Lookup 2024'!$A$2:$R$9,8,FALSE),"")</f>
        <v/>
      </c>
      <c r="AG470" s="133" t="str">
        <f>IFERROR(VLOOKUP($Z470,'Lookup 2024'!$A$2:$R$9,9,FALSE),"")</f>
        <v/>
      </c>
      <c r="AH470" s="133"/>
      <c r="AI470" s="133" t="str">
        <f>IFERROR(VLOOKUP($Z470,'Lookup 2024'!$A$2:$R$9,10,FALSE),"")</f>
        <v/>
      </c>
      <c r="AJ470" s="133" t="str">
        <f>IFERROR(VLOOKUP($Z470,Lookup!$A$1:$P$20,11,FALSE),"")</f>
        <v/>
      </c>
      <c r="AK470" s="133"/>
      <c r="AL470" s="133" t="str">
        <f>IFERROR(VLOOKUP($Z470,Lookup!$A$1:$P$20,13,FALSE),"")</f>
        <v/>
      </c>
      <c r="AM470" s="133" t="str">
        <f>IFERROR(VLOOKUP($Z470,Lookup!$A$1:$P$20,14,FALSE),"")</f>
        <v/>
      </c>
      <c r="AN470" s="133" t="str">
        <f>IFERROR(VLOOKUP($Z470,Lookup!$A$1:$P$20,15,FALSE),"")</f>
        <v/>
      </c>
      <c r="AO470" s="133" t="str">
        <f>IFERROR(VLOOKUP($Z470,Lookup!$A$1:$P$20,16,FALSE),"")</f>
        <v/>
      </c>
      <c r="AP470" s="133" t="str">
        <f>IFERROR(VLOOKUP($Z470,'Lookup 2024'!$A$2:$R$9,17,FALSE),"")</f>
        <v/>
      </c>
      <c r="AQ470" s="129"/>
      <c r="AR470" s="129"/>
      <c r="AS470" s="135"/>
      <c r="AT470" s="135"/>
      <c r="AU470" s="135"/>
      <c r="AV470" s="137"/>
      <c r="AW470" s="138"/>
      <c r="AX470" s="135"/>
      <c r="AY470" s="135"/>
      <c r="AZ470" s="135"/>
      <c r="BA470" s="135"/>
      <c r="BB470" s="135"/>
      <c r="BC470" s="135"/>
      <c r="BD470" s="135"/>
      <c r="BE470" s="135"/>
      <c r="BF470" s="135"/>
      <c r="BG470" s="143"/>
      <c r="BH470" s="143"/>
      <c r="BI470" s="143"/>
      <c r="BJ470" s="143"/>
      <c r="BK470" s="143"/>
      <c r="BL470" s="143"/>
      <c r="BM470" s="143"/>
      <c r="BN470" s="143"/>
      <c r="BO470" s="143"/>
      <c r="BP470" s="143"/>
      <c r="BQ470" s="143"/>
      <c r="BR470" s="143"/>
      <c r="BS470" s="143"/>
      <c r="BT470" s="143"/>
      <c r="BU470" s="143"/>
      <c r="BV470" s="143"/>
      <c r="BW470" s="143"/>
      <c r="BX470" s="143"/>
      <c r="BY470" s="143"/>
      <c r="BZ470" s="143"/>
    </row>
    <row r="471" spans="1:78" ht="42" customHeight="1">
      <c r="A471" s="126"/>
      <c r="B471" s="128"/>
      <c r="C471" s="128"/>
      <c r="D471" s="128"/>
      <c r="E471" s="129"/>
      <c r="F471" s="129"/>
      <c r="G471" s="129"/>
      <c r="H471" s="129"/>
      <c r="I471" s="129"/>
      <c r="J471" s="129"/>
      <c r="K471" s="129"/>
      <c r="L471" s="94"/>
      <c r="M471" s="94"/>
      <c r="N471" s="94"/>
      <c r="O471" s="94"/>
      <c r="P471" s="94"/>
      <c r="Q471" s="94"/>
      <c r="R471" s="94"/>
      <c r="S471" s="94"/>
      <c r="T471" s="98">
        <f t="shared" si="38"/>
        <v>0</v>
      </c>
      <c r="U471" s="129" t="str">
        <f t="shared" si="48"/>
        <v/>
      </c>
      <c r="V471" s="98"/>
      <c r="W471" s="129" t="str">
        <f t="shared" si="49"/>
        <v/>
      </c>
      <c r="X471" s="129"/>
      <c r="Y471" s="128"/>
      <c r="Z471" s="133" t="str">
        <f t="shared" si="50"/>
        <v/>
      </c>
      <c r="AA471" s="133" t="str">
        <f>IFERROR(VLOOKUP($Z471,'Lookup 2024'!$A$2:$R$9,2,FALSE),"")</f>
        <v/>
      </c>
      <c r="AB471" s="133"/>
      <c r="AC471" s="133"/>
      <c r="AD471" s="133" t="str">
        <f>IFERROR(VLOOKUP($Z471,'Lookup 2024'!$A$2:$R$9,7,FALSE),"")</f>
        <v/>
      </c>
      <c r="AE471" s="133"/>
      <c r="AF471" s="133" t="str">
        <f>IFERROR(VLOOKUP($Z471,'Lookup 2024'!$A$2:$R$9,8,FALSE),"")</f>
        <v/>
      </c>
      <c r="AG471" s="133" t="str">
        <f>IFERROR(VLOOKUP($Z471,'Lookup 2024'!$A$2:$R$9,9,FALSE),"")</f>
        <v/>
      </c>
      <c r="AH471" s="133"/>
      <c r="AI471" s="133" t="str">
        <f>IFERROR(VLOOKUP($Z471,'Lookup 2024'!$A$2:$R$9,10,FALSE),"")</f>
        <v/>
      </c>
      <c r="AJ471" s="133" t="str">
        <f>IFERROR(VLOOKUP($Z471,Lookup!$A$1:$P$20,11,FALSE),"")</f>
        <v/>
      </c>
      <c r="AK471" s="133"/>
      <c r="AL471" s="133" t="str">
        <f>IFERROR(VLOOKUP($Z471,Lookup!$A$1:$P$20,13,FALSE),"")</f>
        <v/>
      </c>
      <c r="AM471" s="133" t="str">
        <f>IFERROR(VLOOKUP($Z471,Lookup!$A$1:$P$20,14,FALSE),"")</f>
        <v/>
      </c>
      <c r="AN471" s="133" t="str">
        <f>IFERROR(VLOOKUP($Z471,Lookup!$A$1:$P$20,15,FALSE),"")</f>
        <v/>
      </c>
      <c r="AO471" s="133" t="str">
        <f>IFERROR(VLOOKUP($Z471,Lookup!$A$1:$P$20,16,FALSE),"")</f>
        <v/>
      </c>
      <c r="AP471" s="133" t="str">
        <f>IFERROR(VLOOKUP($Z471,'Lookup 2024'!$A$2:$R$9,17,FALSE),"")</f>
        <v/>
      </c>
      <c r="AQ471" s="129"/>
      <c r="AR471" s="129"/>
      <c r="AS471" s="135"/>
      <c r="AT471" s="135"/>
      <c r="AU471" s="135"/>
      <c r="AV471" s="137"/>
      <c r="AW471" s="138"/>
      <c r="AX471" s="135"/>
      <c r="AY471" s="135"/>
      <c r="AZ471" s="135"/>
      <c r="BA471" s="135"/>
      <c r="BB471" s="135"/>
      <c r="BC471" s="135"/>
      <c r="BD471" s="135"/>
      <c r="BE471" s="135"/>
      <c r="BF471" s="135"/>
      <c r="BG471" s="143"/>
      <c r="BH471" s="143"/>
      <c r="BI471" s="143"/>
      <c r="BJ471" s="143"/>
      <c r="BK471" s="143"/>
      <c r="BL471" s="143"/>
      <c r="BM471" s="143"/>
      <c r="BN471" s="143"/>
      <c r="BO471" s="143"/>
      <c r="BP471" s="143"/>
      <c r="BQ471" s="143"/>
      <c r="BR471" s="143"/>
      <c r="BS471" s="143"/>
      <c r="BT471" s="143"/>
      <c r="BU471" s="143"/>
      <c r="BV471" s="143"/>
      <c r="BW471" s="143"/>
      <c r="BX471" s="143"/>
      <c r="BY471" s="143"/>
      <c r="BZ471" s="143"/>
    </row>
    <row r="472" spans="1:78" ht="42" customHeight="1">
      <c r="A472" s="126"/>
      <c r="B472" s="128"/>
      <c r="C472" s="128"/>
      <c r="D472" s="128"/>
      <c r="E472" s="129"/>
      <c r="F472" s="129"/>
      <c r="G472" s="129"/>
      <c r="H472" s="130"/>
      <c r="I472" s="130"/>
      <c r="J472" s="130"/>
      <c r="K472" s="130"/>
      <c r="L472" s="94"/>
      <c r="M472" s="94"/>
      <c r="N472" s="94"/>
      <c r="O472" s="94"/>
      <c r="P472" s="94"/>
      <c r="Q472" s="94"/>
      <c r="R472" s="94"/>
      <c r="S472" s="94"/>
      <c r="T472" s="98">
        <f t="shared" si="38"/>
        <v>0</v>
      </c>
      <c r="U472" s="129" t="str">
        <f t="shared" si="48"/>
        <v/>
      </c>
      <c r="V472" s="98"/>
      <c r="W472" s="129" t="str">
        <f t="shared" si="49"/>
        <v/>
      </c>
      <c r="X472" s="129"/>
      <c r="Y472" s="189"/>
      <c r="Z472" s="133" t="str">
        <f t="shared" si="50"/>
        <v/>
      </c>
      <c r="AA472" s="133" t="str">
        <f>IFERROR(VLOOKUP($Z472,'Lookup 2024'!$A$2:$R$9,2,FALSE),"")</f>
        <v/>
      </c>
      <c r="AB472" s="133"/>
      <c r="AC472" s="133"/>
      <c r="AD472" s="133" t="str">
        <f>IFERROR(VLOOKUP($Z472,'Lookup 2024'!$A$2:$R$9,7,FALSE),"")</f>
        <v/>
      </c>
      <c r="AE472" s="133"/>
      <c r="AF472" s="133" t="str">
        <f>IFERROR(VLOOKUP($Z472,'Lookup 2024'!$A$2:$R$9,8,FALSE),"")</f>
        <v/>
      </c>
      <c r="AG472" s="133" t="str">
        <f>IFERROR(VLOOKUP($Z472,'Lookup 2024'!$A$2:$R$9,9,FALSE),"")</f>
        <v/>
      </c>
      <c r="AH472" s="133"/>
      <c r="AI472" s="133" t="str">
        <f>IFERROR(VLOOKUP($Z472,'Lookup 2024'!$A$2:$R$9,10,FALSE),"")</f>
        <v/>
      </c>
      <c r="AJ472" s="133" t="str">
        <f>IFERROR(VLOOKUP($Z472,Lookup!$A$1:$P$20,11,FALSE),"")</f>
        <v/>
      </c>
      <c r="AK472" s="133"/>
      <c r="AL472" s="133" t="str">
        <f>IFERROR(VLOOKUP($Z472,Lookup!$A$1:$P$20,13,FALSE),"")</f>
        <v/>
      </c>
      <c r="AM472" s="133" t="str">
        <f>IFERROR(VLOOKUP($Z472,Lookup!$A$1:$P$20,14,FALSE),"")</f>
        <v/>
      </c>
      <c r="AN472" s="133" t="str">
        <f>IFERROR(VLOOKUP($Z472,Lookup!$A$1:$P$20,15,FALSE),"")</f>
        <v/>
      </c>
      <c r="AO472" s="133" t="str">
        <f>IFERROR(VLOOKUP($Z472,Lookup!$A$1:$P$20,16,FALSE),"")</f>
        <v/>
      </c>
      <c r="AP472" s="133" t="str">
        <f>IFERROR(VLOOKUP($Z472,'Lookup 2024'!$A$2:$R$9,17,FALSE),"")</f>
        <v/>
      </c>
      <c r="AQ472" s="129"/>
      <c r="AR472" s="129"/>
      <c r="AS472" s="135"/>
      <c r="AT472" s="135"/>
      <c r="AU472" s="135"/>
      <c r="AV472" s="137"/>
      <c r="AW472" s="138"/>
      <c r="AX472" s="135"/>
      <c r="AY472" s="135"/>
      <c r="AZ472" s="135"/>
      <c r="BA472" s="135"/>
      <c r="BB472" s="135"/>
      <c r="BC472" s="135"/>
      <c r="BD472" s="135"/>
      <c r="BE472" s="135"/>
      <c r="BF472" s="135"/>
      <c r="BG472" s="143"/>
      <c r="BH472" s="143"/>
      <c r="BI472" s="143"/>
      <c r="BJ472" s="143"/>
      <c r="BK472" s="143"/>
      <c r="BL472" s="143"/>
      <c r="BM472" s="143"/>
      <c r="BN472" s="143"/>
      <c r="BO472" s="143"/>
      <c r="BP472" s="143"/>
      <c r="BQ472" s="143"/>
      <c r="BR472" s="143"/>
      <c r="BS472" s="143"/>
      <c r="BT472" s="143"/>
      <c r="BU472" s="143"/>
      <c r="BV472" s="143"/>
      <c r="BW472" s="143"/>
      <c r="BX472" s="143"/>
      <c r="BY472" s="143"/>
      <c r="BZ472" s="143"/>
    </row>
    <row r="473" spans="1:78" ht="42" customHeight="1">
      <c r="A473" s="126"/>
      <c r="B473" s="128"/>
      <c r="C473" s="128"/>
      <c r="D473" s="128"/>
      <c r="E473" s="129"/>
      <c r="F473" s="129"/>
      <c r="G473" s="129"/>
      <c r="H473" s="129"/>
      <c r="I473" s="129"/>
      <c r="J473" s="129"/>
      <c r="K473" s="129"/>
      <c r="L473" s="94"/>
      <c r="M473" s="94"/>
      <c r="N473" s="94"/>
      <c r="O473" s="94"/>
      <c r="P473" s="94"/>
      <c r="Q473" s="94"/>
      <c r="R473" s="94"/>
      <c r="S473" s="94"/>
      <c r="T473" s="98">
        <f t="shared" si="38"/>
        <v>0</v>
      </c>
      <c r="U473" s="129" t="str">
        <f t="shared" si="48"/>
        <v/>
      </c>
      <c r="V473" s="98"/>
      <c r="W473" s="129" t="str">
        <f t="shared" si="49"/>
        <v/>
      </c>
      <c r="X473" s="129"/>
      <c r="Y473" s="128"/>
      <c r="Z473" s="133" t="str">
        <f t="shared" si="50"/>
        <v/>
      </c>
      <c r="AA473" s="133" t="str">
        <f>IFERROR(VLOOKUP($Z473,'Lookup 2024'!$A$2:$R$9,2,FALSE),"")</f>
        <v/>
      </c>
      <c r="AB473" s="133"/>
      <c r="AC473" s="133"/>
      <c r="AD473" s="133" t="str">
        <f>IFERROR(VLOOKUP($Z473,'Lookup 2024'!$A$2:$R$9,7,FALSE),"")</f>
        <v/>
      </c>
      <c r="AE473" s="133"/>
      <c r="AF473" s="133" t="str">
        <f>IFERROR(VLOOKUP($Z473,'Lookup 2024'!$A$2:$R$9,8,FALSE),"")</f>
        <v/>
      </c>
      <c r="AG473" s="133" t="str">
        <f>IFERROR(VLOOKUP($Z473,'Lookup 2024'!$A$2:$R$9,9,FALSE),"")</f>
        <v/>
      </c>
      <c r="AH473" s="133"/>
      <c r="AI473" s="133" t="str">
        <f>IFERROR(VLOOKUP($Z473,'Lookup 2024'!$A$2:$R$9,10,FALSE),"")</f>
        <v/>
      </c>
      <c r="AJ473" s="133" t="str">
        <f>IFERROR(VLOOKUP($Z473,Lookup!$A$1:$P$20,11,FALSE),"")</f>
        <v/>
      </c>
      <c r="AK473" s="133"/>
      <c r="AL473" s="133" t="str">
        <f>IFERROR(VLOOKUP($Z473,Lookup!$A$1:$P$20,13,FALSE),"")</f>
        <v/>
      </c>
      <c r="AM473" s="133" t="str">
        <f>IFERROR(VLOOKUP($Z473,Lookup!$A$1:$P$20,14,FALSE),"")</f>
        <v/>
      </c>
      <c r="AN473" s="133" t="str">
        <f>IFERROR(VLOOKUP($Z473,Lookup!$A$1:$P$20,15,FALSE),"")</f>
        <v/>
      </c>
      <c r="AO473" s="133" t="str">
        <f>IFERROR(VLOOKUP($Z473,Lookup!$A$1:$P$20,16,FALSE),"")</f>
        <v/>
      </c>
      <c r="AP473" s="133" t="str">
        <f>IFERROR(VLOOKUP($Z473,'Lookup 2024'!$A$2:$R$9,17,FALSE),"")</f>
        <v/>
      </c>
      <c r="AQ473" s="129"/>
      <c r="AR473" s="129"/>
      <c r="AS473" s="135"/>
      <c r="AT473" s="135"/>
      <c r="AU473" s="135"/>
      <c r="AV473" s="137"/>
      <c r="AW473" s="138"/>
      <c r="AX473" s="135"/>
      <c r="AY473" s="135"/>
      <c r="AZ473" s="135"/>
      <c r="BA473" s="135"/>
      <c r="BB473" s="135"/>
      <c r="BC473" s="135"/>
      <c r="BD473" s="135"/>
      <c r="BE473" s="135"/>
      <c r="BF473" s="135"/>
      <c r="BG473" s="143"/>
      <c r="BH473" s="143"/>
      <c r="BI473" s="143"/>
      <c r="BJ473" s="143"/>
      <c r="BK473" s="143"/>
      <c r="BL473" s="143"/>
      <c r="BM473" s="143"/>
      <c r="BN473" s="143"/>
      <c r="BO473" s="143"/>
      <c r="BP473" s="143"/>
      <c r="BQ473" s="143"/>
      <c r="BR473" s="143"/>
      <c r="BS473" s="143"/>
      <c r="BT473" s="143"/>
      <c r="BU473" s="143"/>
      <c r="BV473" s="143"/>
      <c r="BW473" s="143"/>
      <c r="BX473" s="143"/>
      <c r="BY473" s="143"/>
      <c r="BZ473" s="143"/>
    </row>
    <row r="474" spans="1:78" ht="42" customHeight="1">
      <c r="A474" s="126"/>
      <c r="B474" s="128"/>
      <c r="C474" s="128"/>
      <c r="D474" s="128"/>
      <c r="E474" s="129"/>
      <c r="F474" s="129"/>
      <c r="G474" s="129"/>
      <c r="H474" s="129"/>
      <c r="I474" s="129"/>
      <c r="J474" s="129"/>
      <c r="K474" s="129"/>
      <c r="L474" s="94"/>
      <c r="M474" s="94"/>
      <c r="N474" s="94"/>
      <c r="O474" s="94"/>
      <c r="P474" s="94"/>
      <c r="Q474" s="94"/>
      <c r="R474" s="94"/>
      <c r="S474" s="94"/>
      <c r="T474" s="98">
        <f t="shared" si="38"/>
        <v>0</v>
      </c>
      <c r="U474" s="129" t="str">
        <f t="shared" si="48"/>
        <v/>
      </c>
      <c r="V474" s="98"/>
      <c r="W474" s="129" t="str">
        <f t="shared" si="49"/>
        <v/>
      </c>
      <c r="X474" s="129"/>
      <c r="Y474" s="128"/>
      <c r="Z474" s="133" t="str">
        <f t="shared" si="50"/>
        <v/>
      </c>
      <c r="AA474" s="133" t="str">
        <f>IFERROR(VLOOKUP($Z474,'Lookup 2024'!$A$2:$R$9,2,FALSE),"")</f>
        <v/>
      </c>
      <c r="AB474" s="133"/>
      <c r="AC474" s="133"/>
      <c r="AD474" s="133" t="str">
        <f>IFERROR(VLOOKUP($Z474,'Lookup 2024'!$A$2:$R$9,7,FALSE),"")</f>
        <v/>
      </c>
      <c r="AE474" s="133"/>
      <c r="AF474" s="133" t="str">
        <f>IFERROR(VLOOKUP($Z474,'Lookup 2024'!$A$2:$R$9,8,FALSE),"")</f>
        <v/>
      </c>
      <c r="AG474" s="133" t="str">
        <f>IFERROR(VLOOKUP($Z474,'Lookup 2024'!$A$2:$R$9,9,FALSE),"")</f>
        <v/>
      </c>
      <c r="AH474" s="133"/>
      <c r="AI474" s="133" t="str">
        <f>IFERROR(VLOOKUP($Z474,'Lookup 2024'!$A$2:$R$9,10,FALSE),"")</f>
        <v/>
      </c>
      <c r="AJ474" s="133" t="str">
        <f>IFERROR(VLOOKUP($Z474,Lookup!$A$1:$P$20,11,FALSE),"")</f>
        <v/>
      </c>
      <c r="AK474" s="133"/>
      <c r="AL474" s="133" t="str">
        <f>IFERROR(VLOOKUP($Z474,Lookup!$A$1:$P$20,13,FALSE),"")</f>
        <v/>
      </c>
      <c r="AM474" s="133" t="str">
        <f>IFERROR(VLOOKUP($Z474,Lookup!$A$1:$P$20,14,FALSE),"")</f>
        <v/>
      </c>
      <c r="AN474" s="133" t="str">
        <f>IFERROR(VLOOKUP($Z474,Lookup!$A$1:$P$20,15,FALSE),"")</f>
        <v/>
      </c>
      <c r="AO474" s="133" t="str">
        <f>IFERROR(VLOOKUP($Z474,Lookup!$A$1:$P$20,16,FALSE),"")</f>
        <v/>
      </c>
      <c r="AP474" s="133" t="str">
        <f>IFERROR(VLOOKUP($Z474,'Lookup 2024'!$A$2:$R$9,17,FALSE),"")</f>
        <v/>
      </c>
      <c r="AQ474" s="129"/>
      <c r="AR474" s="129"/>
      <c r="AS474" s="135"/>
      <c r="AT474" s="135"/>
      <c r="AU474" s="135"/>
      <c r="AV474" s="137"/>
      <c r="AW474" s="138"/>
      <c r="AX474" s="135"/>
      <c r="AY474" s="135"/>
      <c r="AZ474" s="135"/>
      <c r="BA474" s="135"/>
      <c r="BB474" s="135"/>
      <c r="BC474" s="135"/>
      <c r="BD474" s="135"/>
      <c r="BE474" s="135"/>
      <c r="BF474" s="135"/>
      <c r="BG474" s="143"/>
      <c r="BH474" s="143"/>
      <c r="BI474" s="143"/>
      <c r="BJ474" s="143"/>
      <c r="BK474" s="143"/>
      <c r="BL474" s="143"/>
      <c r="BM474" s="143"/>
      <c r="BN474" s="143"/>
      <c r="BO474" s="143"/>
      <c r="BP474" s="143"/>
      <c r="BQ474" s="143"/>
      <c r="BR474" s="143"/>
      <c r="BS474" s="143"/>
      <c r="BT474" s="143"/>
      <c r="BU474" s="143"/>
      <c r="BV474" s="143"/>
      <c r="BW474" s="143"/>
      <c r="BX474" s="143"/>
      <c r="BY474" s="143"/>
      <c r="BZ474" s="143"/>
    </row>
    <row r="475" spans="1:78" ht="42" customHeight="1">
      <c r="A475" s="126"/>
      <c r="B475" s="128"/>
      <c r="C475" s="128"/>
      <c r="D475" s="128"/>
      <c r="E475" s="129"/>
      <c r="F475" s="129"/>
      <c r="G475" s="129"/>
      <c r="H475" s="129"/>
      <c r="I475" s="129"/>
      <c r="J475" s="129"/>
      <c r="K475" s="129"/>
      <c r="L475" s="94"/>
      <c r="M475" s="94"/>
      <c r="N475" s="94"/>
      <c r="O475" s="94"/>
      <c r="P475" s="94"/>
      <c r="Q475" s="94"/>
      <c r="R475" s="94"/>
      <c r="S475" s="94"/>
      <c r="T475" s="98">
        <f t="shared" si="38"/>
        <v>0</v>
      </c>
      <c r="U475" s="129" t="str">
        <f t="shared" si="48"/>
        <v/>
      </c>
      <c r="V475" s="98"/>
      <c r="W475" s="129" t="str">
        <f t="shared" si="49"/>
        <v/>
      </c>
      <c r="X475" s="129"/>
      <c r="Y475" s="128"/>
      <c r="Z475" s="133" t="str">
        <f t="shared" si="50"/>
        <v/>
      </c>
      <c r="AA475" s="133" t="str">
        <f>IFERROR(VLOOKUP($Z475,'Lookup 2024'!$A$2:$R$9,2,FALSE),"")</f>
        <v/>
      </c>
      <c r="AB475" s="133"/>
      <c r="AC475" s="133"/>
      <c r="AD475" s="133" t="str">
        <f>IFERROR(VLOOKUP($Z475,'Lookup 2024'!$A$2:$R$9,7,FALSE),"")</f>
        <v/>
      </c>
      <c r="AE475" s="133"/>
      <c r="AF475" s="133" t="str">
        <f>IFERROR(VLOOKUP($Z475,'Lookup 2024'!$A$2:$R$9,8,FALSE),"")</f>
        <v/>
      </c>
      <c r="AG475" s="133" t="str">
        <f>IFERROR(VLOOKUP($Z475,'Lookup 2024'!$A$2:$R$9,9,FALSE),"")</f>
        <v/>
      </c>
      <c r="AH475" s="133"/>
      <c r="AI475" s="133" t="str">
        <f>IFERROR(VLOOKUP($Z475,'Lookup 2024'!$A$2:$R$9,10,FALSE),"")</f>
        <v/>
      </c>
      <c r="AJ475" s="133" t="str">
        <f>IFERROR(VLOOKUP($Z475,Lookup!$A$1:$P$20,11,FALSE),"")</f>
        <v/>
      </c>
      <c r="AK475" s="133"/>
      <c r="AL475" s="133" t="str">
        <f>IFERROR(VLOOKUP($Z475,Lookup!$A$1:$P$20,13,FALSE),"")</f>
        <v/>
      </c>
      <c r="AM475" s="133" t="str">
        <f>IFERROR(VLOOKUP($Z475,Lookup!$A$1:$P$20,14,FALSE),"")</f>
        <v/>
      </c>
      <c r="AN475" s="133" t="str">
        <f>IFERROR(VLOOKUP($Z475,Lookup!$A$1:$P$20,15,FALSE),"")</f>
        <v/>
      </c>
      <c r="AO475" s="133" t="str">
        <f>IFERROR(VLOOKUP($Z475,Lookup!$A$1:$P$20,16,FALSE),"")</f>
        <v/>
      </c>
      <c r="AP475" s="133" t="str">
        <f>IFERROR(VLOOKUP($Z475,'Lookup 2024'!$A$2:$R$9,17,FALSE),"")</f>
        <v/>
      </c>
      <c r="AQ475" s="129"/>
      <c r="AR475" s="129"/>
      <c r="AS475" s="135"/>
      <c r="AT475" s="135"/>
      <c r="AU475" s="135"/>
      <c r="AV475" s="137"/>
      <c r="AW475" s="138"/>
      <c r="AX475" s="135"/>
      <c r="AY475" s="135"/>
      <c r="AZ475" s="135"/>
      <c r="BA475" s="135"/>
      <c r="BB475" s="135"/>
      <c r="BC475" s="135"/>
      <c r="BD475" s="135"/>
      <c r="BE475" s="135"/>
      <c r="BF475" s="135"/>
      <c r="BG475" s="143"/>
      <c r="BH475" s="143"/>
      <c r="BI475" s="143"/>
      <c r="BJ475" s="143"/>
      <c r="BK475" s="143"/>
      <c r="BL475" s="143"/>
      <c r="BM475" s="143"/>
      <c r="BN475" s="143"/>
      <c r="BO475" s="143"/>
      <c r="BP475" s="143"/>
      <c r="BQ475" s="143"/>
      <c r="BR475" s="143"/>
      <c r="BS475" s="143"/>
      <c r="BT475" s="143"/>
      <c r="BU475" s="143"/>
      <c r="BV475" s="143"/>
      <c r="BW475" s="143"/>
      <c r="BX475" s="143"/>
      <c r="BY475" s="143"/>
      <c r="BZ475" s="143"/>
    </row>
    <row r="476" spans="1:78" ht="42" customHeight="1">
      <c r="A476" s="126"/>
      <c r="B476" s="128"/>
      <c r="C476" s="128"/>
      <c r="D476" s="128"/>
      <c r="E476" s="129"/>
      <c r="F476" s="129"/>
      <c r="G476" s="129"/>
      <c r="H476" s="130"/>
      <c r="I476" s="130"/>
      <c r="J476" s="130"/>
      <c r="K476" s="130"/>
      <c r="L476" s="94"/>
      <c r="M476" s="94"/>
      <c r="N476" s="94"/>
      <c r="O476" s="94"/>
      <c r="P476" s="94"/>
      <c r="Q476" s="94"/>
      <c r="R476" s="94"/>
      <c r="S476" s="94"/>
      <c r="T476" s="98">
        <f t="shared" si="38"/>
        <v>0</v>
      </c>
      <c r="U476" s="129" t="str">
        <f t="shared" si="48"/>
        <v/>
      </c>
      <c r="V476" s="98"/>
      <c r="W476" s="129" t="str">
        <f t="shared" si="49"/>
        <v/>
      </c>
      <c r="X476" s="129"/>
      <c r="Y476" s="128"/>
      <c r="Z476" s="133" t="str">
        <f t="shared" si="50"/>
        <v/>
      </c>
      <c r="AA476" s="133" t="str">
        <f>IFERROR(VLOOKUP($Z476,'Lookup 2024'!$A$2:$R$9,2,FALSE),"")</f>
        <v/>
      </c>
      <c r="AB476" s="133"/>
      <c r="AC476" s="133"/>
      <c r="AD476" s="133" t="str">
        <f>IFERROR(VLOOKUP($Z476,'Lookup 2024'!$A$2:$R$9,7,FALSE),"")</f>
        <v/>
      </c>
      <c r="AE476" s="133"/>
      <c r="AF476" s="133" t="str">
        <f>IFERROR(VLOOKUP($Z476,'Lookup 2024'!$A$2:$R$9,8,FALSE),"")</f>
        <v/>
      </c>
      <c r="AG476" s="133" t="str">
        <f>IFERROR(VLOOKUP($Z476,'Lookup 2024'!$A$2:$R$9,9,FALSE),"")</f>
        <v/>
      </c>
      <c r="AH476" s="133"/>
      <c r="AI476" s="133" t="str">
        <f>IFERROR(VLOOKUP($Z476,'Lookup 2024'!$A$2:$R$9,10,FALSE),"")</f>
        <v/>
      </c>
      <c r="AJ476" s="133" t="str">
        <f>IFERROR(VLOOKUP($Z476,Lookup!$A$1:$P$20,11,FALSE),"")</f>
        <v/>
      </c>
      <c r="AK476" s="133"/>
      <c r="AL476" s="133" t="str">
        <f>IFERROR(VLOOKUP($Z476,Lookup!$A$1:$P$20,13,FALSE),"")</f>
        <v/>
      </c>
      <c r="AM476" s="133" t="str">
        <f>IFERROR(VLOOKUP($Z476,Lookup!$A$1:$P$20,14,FALSE),"")</f>
        <v/>
      </c>
      <c r="AN476" s="133" t="str">
        <f>IFERROR(VLOOKUP($Z476,Lookup!$A$1:$P$20,15,FALSE),"")</f>
        <v/>
      </c>
      <c r="AO476" s="133" t="str">
        <f>IFERROR(VLOOKUP($Z476,Lookup!$A$1:$P$20,16,FALSE),"")</f>
        <v/>
      </c>
      <c r="AP476" s="133" t="str">
        <f>IFERROR(VLOOKUP($Z476,'Lookup 2024'!$A$2:$R$9,17,FALSE),"")</f>
        <v/>
      </c>
      <c r="AQ476" s="129"/>
      <c r="AR476" s="129"/>
      <c r="AS476" s="135"/>
      <c r="AT476" s="135"/>
      <c r="AU476" s="135"/>
      <c r="AV476" s="137"/>
      <c r="AW476" s="138"/>
      <c r="AX476" s="135"/>
      <c r="AY476" s="135"/>
      <c r="AZ476" s="135"/>
      <c r="BA476" s="135"/>
      <c r="BB476" s="135"/>
      <c r="BC476" s="135"/>
      <c r="BD476" s="135"/>
      <c r="BE476" s="135"/>
      <c r="BF476" s="135"/>
      <c r="BG476" s="143"/>
      <c r="BH476" s="143"/>
      <c r="BI476" s="143"/>
      <c r="BJ476" s="143"/>
      <c r="BK476" s="143"/>
      <c r="BL476" s="143"/>
      <c r="BM476" s="143"/>
      <c r="BN476" s="143"/>
      <c r="BO476" s="143"/>
      <c r="BP476" s="143"/>
      <c r="BQ476" s="143"/>
      <c r="BR476" s="143"/>
      <c r="BS476" s="143"/>
      <c r="BT476" s="143"/>
      <c r="BU476" s="143"/>
      <c r="BV476" s="143"/>
      <c r="BW476" s="143"/>
      <c r="BX476" s="143"/>
      <c r="BY476" s="143"/>
      <c r="BZ476" s="143"/>
    </row>
    <row r="477" spans="1:78" ht="42" customHeight="1">
      <c r="A477" s="126"/>
      <c r="B477" s="128"/>
      <c r="C477" s="128"/>
      <c r="D477" s="128"/>
      <c r="E477" s="129"/>
      <c r="F477" s="129"/>
      <c r="G477" s="129"/>
      <c r="H477" s="190"/>
      <c r="I477" s="190"/>
      <c r="J477" s="190"/>
      <c r="K477" s="190"/>
      <c r="L477" s="94"/>
      <c r="M477" s="94"/>
      <c r="N477" s="94"/>
      <c r="O477" s="94"/>
      <c r="P477" s="94"/>
      <c r="Q477" s="94"/>
      <c r="R477" s="94"/>
      <c r="S477" s="94"/>
      <c r="T477" s="98">
        <f t="shared" si="38"/>
        <v>0</v>
      </c>
      <c r="U477" s="129" t="str">
        <f t="shared" si="48"/>
        <v/>
      </c>
      <c r="V477" s="98"/>
      <c r="W477" s="129" t="str">
        <f t="shared" si="49"/>
        <v/>
      </c>
      <c r="X477" s="129"/>
      <c r="Y477" s="128"/>
      <c r="Z477" s="133" t="str">
        <f t="shared" si="50"/>
        <v/>
      </c>
      <c r="AA477" s="133" t="str">
        <f>IFERROR(VLOOKUP($Z477,'Lookup 2024'!$A$2:$R$9,2,FALSE),"")</f>
        <v/>
      </c>
      <c r="AB477" s="133"/>
      <c r="AC477" s="133"/>
      <c r="AD477" s="133" t="str">
        <f>IFERROR(VLOOKUP($Z477,'Lookup 2024'!$A$2:$R$9,7,FALSE),"")</f>
        <v/>
      </c>
      <c r="AE477" s="133"/>
      <c r="AF477" s="133" t="str">
        <f>IFERROR(VLOOKUP($Z477,'Lookup 2024'!$A$2:$R$9,8,FALSE),"")</f>
        <v/>
      </c>
      <c r="AG477" s="133" t="str">
        <f>IFERROR(VLOOKUP($Z477,'Lookup 2024'!$A$2:$R$9,9,FALSE),"")</f>
        <v/>
      </c>
      <c r="AH477" s="133"/>
      <c r="AI477" s="133" t="str">
        <f>IFERROR(VLOOKUP($Z477,'Lookup 2024'!$A$2:$R$9,10,FALSE),"")</f>
        <v/>
      </c>
      <c r="AJ477" s="133" t="str">
        <f>IFERROR(VLOOKUP($Z477,Lookup!$A$1:$P$20,11,FALSE),"")</f>
        <v/>
      </c>
      <c r="AK477" s="133"/>
      <c r="AL477" s="133" t="str">
        <f>IFERROR(VLOOKUP($Z477,Lookup!$A$1:$P$20,13,FALSE),"")</f>
        <v/>
      </c>
      <c r="AM477" s="133" t="str">
        <f>IFERROR(VLOOKUP($Z477,Lookup!$A$1:$P$20,14,FALSE),"")</f>
        <v/>
      </c>
      <c r="AN477" s="133" t="str">
        <f>IFERROR(VLOOKUP($Z477,Lookup!$A$1:$P$20,15,FALSE),"")</f>
        <v/>
      </c>
      <c r="AO477" s="133" t="str">
        <f>IFERROR(VLOOKUP($Z477,Lookup!$A$1:$P$20,16,FALSE),"")</f>
        <v/>
      </c>
      <c r="AP477" s="133" t="str">
        <f>IFERROR(VLOOKUP($Z477,'Lookup 2024'!$A$2:$R$9,17,FALSE),"")</f>
        <v/>
      </c>
      <c r="AQ477" s="129"/>
      <c r="AR477" s="129"/>
      <c r="AS477" s="135"/>
      <c r="AT477" s="135"/>
      <c r="AU477" s="135"/>
      <c r="AV477" s="137"/>
      <c r="AW477" s="138"/>
      <c r="AX477" s="135"/>
      <c r="AY477" s="135"/>
      <c r="AZ477" s="135"/>
      <c r="BA477" s="135"/>
      <c r="BB477" s="135"/>
      <c r="BC477" s="135"/>
      <c r="BD477" s="135"/>
      <c r="BE477" s="135"/>
      <c r="BF477" s="135"/>
      <c r="BG477" s="143"/>
      <c r="BH477" s="143"/>
      <c r="BI477" s="143"/>
      <c r="BJ477" s="143"/>
      <c r="BK477" s="143"/>
      <c r="BL477" s="143"/>
      <c r="BM477" s="143"/>
      <c r="BN477" s="143"/>
      <c r="BO477" s="143"/>
      <c r="BP477" s="143"/>
      <c r="BQ477" s="143"/>
      <c r="BR477" s="143"/>
      <c r="BS477" s="143"/>
      <c r="BT477" s="143"/>
      <c r="BU477" s="143"/>
      <c r="BV477" s="143"/>
      <c r="BW477" s="143"/>
      <c r="BX477" s="143"/>
      <c r="BY477" s="143"/>
      <c r="BZ477" s="143"/>
    </row>
    <row r="478" spans="1:78" ht="42" customHeight="1">
      <c r="A478" s="126"/>
      <c r="B478" s="128"/>
      <c r="C478" s="128"/>
      <c r="D478" s="128"/>
      <c r="E478" s="129"/>
      <c r="F478" s="129"/>
      <c r="G478" s="129"/>
      <c r="H478" s="129"/>
      <c r="I478" s="129"/>
      <c r="J478" s="129"/>
      <c r="K478" s="129"/>
      <c r="L478" s="94"/>
      <c r="M478" s="94"/>
      <c r="N478" s="94"/>
      <c r="O478" s="94"/>
      <c r="P478" s="94"/>
      <c r="Q478" s="94"/>
      <c r="R478" s="94"/>
      <c r="S478" s="94"/>
      <c r="T478" s="98">
        <f t="shared" si="38"/>
        <v>0</v>
      </c>
      <c r="U478" s="129" t="str">
        <f t="shared" si="48"/>
        <v/>
      </c>
      <c r="V478" s="98"/>
      <c r="W478" s="129" t="str">
        <f t="shared" si="49"/>
        <v/>
      </c>
      <c r="X478" s="129"/>
      <c r="Y478" s="128"/>
      <c r="Z478" s="133" t="str">
        <f t="shared" si="50"/>
        <v/>
      </c>
      <c r="AA478" s="133" t="str">
        <f>IFERROR(VLOOKUP($Z478,'Lookup 2024'!$A$2:$R$9,2,FALSE),"")</f>
        <v/>
      </c>
      <c r="AB478" s="133"/>
      <c r="AC478" s="133"/>
      <c r="AD478" s="133" t="str">
        <f>IFERROR(VLOOKUP($Z478,'Lookup 2024'!$A$2:$R$9,7,FALSE),"")</f>
        <v/>
      </c>
      <c r="AE478" s="133"/>
      <c r="AF478" s="133" t="str">
        <f>IFERROR(VLOOKUP($Z478,'Lookup 2024'!$A$2:$R$9,8,FALSE),"")</f>
        <v/>
      </c>
      <c r="AG478" s="133" t="str">
        <f>IFERROR(VLOOKUP($Z478,'Lookup 2024'!$A$2:$R$9,9,FALSE),"")</f>
        <v/>
      </c>
      <c r="AH478" s="133"/>
      <c r="AI478" s="133" t="str">
        <f>IFERROR(VLOOKUP($Z478,'Lookup 2024'!$A$2:$R$9,10,FALSE),"")</f>
        <v/>
      </c>
      <c r="AJ478" s="133" t="str">
        <f>IFERROR(VLOOKUP($Z478,Lookup!$A$1:$P$20,11,FALSE),"")</f>
        <v/>
      </c>
      <c r="AK478" s="133"/>
      <c r="AL478" s="133" t="str">
        <f>IFERROR(VLOOKUP($Z478,Lookup!$A$1:$P$20,13,FALSE),"")</f>
        <v/>
      </c>
      <c r="AM478" s="133" t="str">
        <f>IFERROR(VLOOKUP($Z478,Lookup!$A$1:$P$20,14,FALSE),"")</f>
        <v/>
      </c>
      <c r="AN478" s="133" t="str">
        <f>IFERROR(VLOOKUP($Z478,Lookup!$A$1:$P$20,15,FALSE),"")</f>
        <v/>
      </c>
      <c r="AO478" s="133" t="str">
        <f>IFERROR(VLOOKUP($Z478,Lookup!$A$1:$P$20,16,FALSE),"")</f>
        <v/>
      </c>
      <c r="AP478" s="133" t="str">
        <f>IFERROR(VLOOKUP($Z478,'Lookup 2024'!$A$2:$R$9,17,FALSE),"")</f>
        <v/>
      </c>
      <c r="AQ478" s="129"/>
      <c r="AR478" s="129"/>
      <c r="AS478" s="135"/>
      <c r="AT478" s="135"/>
      <c r="AU478" s="135"/>
      <c r="AV478" s="137"/>
      <c r="AW478" s="138"/>
      <c r="AX478" s="135"/>
      <c r="AY478" s="135"/>
      <c r="AZ478" s="135"/>
      <c r="BA478" s="135"/>
      <c r="BB478" s="135"/>
      <c r="BC478" s="135"/>
      <c r="BD478" s="135"/>
      <c r="BE478" s="135"/>
      <c r="BF478" s="135"/>
      <c r="BG478" s="143"/>
      <c r="BH478" s="143"/>
      <c r="BI478" s="143"/>
      <c r="BJ478" s="143"/>
      <c r="BK478" s="143"/>
      <c r="BL478" s="143"/>
      <c r="BM478" s="143"/>
      <c r="BN478" s="143"/>
      <c r="BO478" s="143"/>
      <c r="BP478" s="143"/>
      <c r="BQ478" s="143"/>
      <c r="BR478" s="143"/>
      <c r="BS478" s="143"/>
      <c r="BT478" s="143"/>
      <c r="BU478" s="143"/>
      <c r="BV478" s="143"/>
      <c r="BW478" s="143"/>
      <c r="BX478" s="143"/>
      <c r="BY478" s="143"/>
      <c r="BZ478" s="143"/>
    </row>
    <row r="479" spans="1:78" ht="42" customHeight="1">
      <c r="A479" s="126"/>
      <c r="B479" s="128"/>
      <c r="C479" s="128"/>
      <c r="D479" s="128"/>
      <c r="E479" s="129"/>
      <c r="F479" s="129"/>
      <c r="G479" s="129"/>
      <c r="H479" s="129"/>
      <c r="I479" s="129"/>
      <c r="J479" s="129"/>
      <c r="K479" s="129"/>
      <c r="L479" s="94"/>
      <c r="M479" s="94"/>
      <c r="N479" s="94"/>
      <c r="O479" s="94"/>
      <c r="P479" s="94"/>
      <c r="Q479" s="94"/>
      <c r="R479" s="94"/>
      <c r="S479" s="94"/>
      <c r="T479" s="98">
        <f t="shared" si="38"/>
        <v>0</v>
      </c>
      <c r="U479" s="129" t="str">
        <f t="shared" si="48"/>
        <v/>
      </c>
      <c r="V479" s="98"/>
      <c r="W479" s="129" t="str">
        <f t="shared" si="49"/>
        <v/>
      </c>
      <c r="X479" s="129"/>
      <c r="Y479" s="128"/>
      <c r="Z479" s="133" t="str">
        <f t="shared" si="50"/>
        <v/>
      </c>
      <c r="AA479" s="133" t="str">
        <f>IFERROR(VLOOKUP($Z479,'Lookup 2024'!$A$2:$R$9,2,FALSE),"")</f>
        <v/>
      </c>
      <c r="AB479" s="133"/>
      <c r="AC479" s="133"/>
      <c r="AD479" s="133" t="str">
        <f>IFERROR(VLOOKUP($Z479,'Lookup 2024'!$A$2:$R$9,7,FALSE),"")</f>
        <v/>
      </c>
      <c r="AE479" s="133"/>
      <c r="AF479" s="133" t="str">
        <f>IFERROR(VLOOKUP($Z479,'Lookup 2024'!$A$2:$R$9,8,FALSE),"")</f>
        <v/>
      </c>
      <c r="AG479" s="133" t="str">
        <f>IFERROR(VLOOKUP($Z479,'Lookup 2024'!$A$2:$R$9,9,FALSE),"")</f>
        <v/>
      </c>
      <c r="AH479" s="133"/>
      <c r="AI479" s="133" t="str">
        <f>IFERROR(VLOOKUP($Z479,'Lookup 2024'!$A$2:$R$9,10,FALSE),"")</f>
        <v/>
      </c>
      <c r="AJ479" s="133" t="str">
        <f>IFERROR(VLOOKUP($Z479,Lookup!$A$1:$P$20,11,FALSE),"")</f>
        <v/>
      </c>
      <c r="AK479" s="133"/>
      <c r="AL479" s="133" t="str">
        <f>IFERROR(VLOOKUP($Z479,Lookup!$A$1:$P$20,13,FALSE),"")</f>
        <v/>
      </c>
      <c r="AM479" s="133" t="str">
        <f>IFERROR(VLOOKUP($Z479,Lookup!$A$1:$P$20,14,FALSE),"")</f>
        <v/>
      </c>
      <c r="AN479" s="133" t="str">
        <f>IFERROR(VLOOKUP($Z479,Lookup!$A$1:$P$20,15,FALSE),"")</f>
        <v/>
      </c>
      <c r="AO479" s="133" t="str">
        <f>IFERROR(VLOOKUP($Z479,Lookup!$A$1:$P$20,16,FALSE),"")</f>
        <v/>
      </c>
      <c r="AP479" s="133" t="str">
        <f>IFERROR(VLOOKUP($Z479,'Lookup 2024'!$A$2:$R$9,17,FALSE),"")</f>
        <v/>
      </c>
      <c r="AQ479" s="129"/>
      <c r="AR479" s="129"/>
      <c r="AS479" s="135"/>
      <c r="AT479" s="135"/>
      <c r="AU479" s="135"/>
      <c r="AV479" s="137"/>
      <c r="AW479" s="138"/>
      <c r="AX479" s="135"/>
      <c r="AY479" s="135"/>
      <c r="AZ479" s="135"/>
      <c r="BA479" s="135"/>
      <c r="BB479" s="135"/>
      <c r="BC479" s="135"/>
      <c r="BD479" s="135"/>
      <c r="BE479" s="135"/>
      <c r="BF479" s="135"/>
      <c r="BG479" s="143"/>
      <c r="BH479" s="143"/>
      <c r="BI479" s="143"/>
      <c r="BJ479" s="143"/>
      <c r="BK479" s="143"/>
      <c r="BL479" s="143"/>
      <c r="BM479" s="143"/>
      <c r="BN479" s="143"/>
      <c r="BO479" s="143"/>
      <c r="BP479" s="143"/>
      <c r="BQ479" s="143"/>
      <c r="BR479" s="143"/>
      <c r="BS479" s="143"/>
      <c r="BT479" s="143"/>
      <c r="BU479" s="143"/>
      <c r="BV479" s="143"/>
      <c r="BW479" s="143"/>
      <c r="BX479" s="143"/>
      <c r="BY479" s="143"/>
      <c r="BZ479" s="143"/>
    </row>
    <row r="480" spans="1:78" ht="42" customHeight="1">
      <c r="A480" s="126"/>
      <c r="B480" s="128"/>
      <c r="C480" s="128"/>
      <c r="D480" s="128"/>
      <c r="E480" s="129"/>
      <c r="F480" s="129"/>
      <c r="G480" s="129"/>
      <c r="H480" s="129"/>
      <c r="I480" s="129"/>
      <c r="J480" s="129"/>
      <c r="K480" s="129"/>
      <c r="L480" s="94"/>
      <c r="M480" s="94"/>
      <c r="N480" s="94"/>
      <c r="O480" s="94"/>
      <c r="P480" s="94"/>
      <c r="Q480" s="94"/>
      <c r="R480" s="94"/>
      <c r="S480" s="94"/>
      <c r="T480" s="98">
        <f t="shared" si="38"/>
        <v>0</v>
      </c>
      <c r="U480" s="129" t="str">
        <f t="shared" si="48"/>
        <v/>
      </c>
      <c r="V480" s="98"/>
      <c r="W480" s="129" t="str">
        <f t="shared" si="49"/>
        <v/>
      </c>
      <c r="X480" s="129"/>
      <c r="Y480" s="128"/>
      <c r="Z480" s="133" t="str">
        <f t="shared" si="50"/>
        <v/>
      </c>
      <c r="AA480" s="133" t="str">
        <f>IFERROR(VLOOKUP($Z480,'Lookup 2024'!$A$2:$R$9,2,FALSE),"")</f>
        <v/>
      </c>
      <c r="AB480" s="133"/>
      <c r="AC480" s="133"/>
      <c r="AD480" s="133" t="str">
        <f>IFERROR(VLOOKUP($Z480,'Lookup 2024'!$A$2:$R$9,7,FALSE),"")</f>
        <v/>
      </c>
      <c r="AE480" s="133"/>
      <c r="AF480" s="133" t="str">
        <f>IFERROR(VLOOKUP($Z480,'Lookup 2024'!$A$2:$R$9,8,FALSE),"")</f>
        <v/>
      </c>
      <c r="AG480" s="133" t="str">
        <f>IFERROR(VLOOKUP($Z480,'Lookup 2024'!$A$2:$R$9,9,FALSE),"")</f>
        <v/>
      </c>
      <c r="AH480" s="133"/>
      <c r="AI480" s="133" t="str">
        <f>IFERROR(VLOOKUP($Z480,'Lookup 2024'!$A$2:$R$9,10,FALSE),"")</f>
        <v/>
      </c>
      <c r="AJ480" s="133" t="str">
        <f>IFERROR(VLOOKUP($Z480,Lookup!$A$1:$P$20,11,FALSE),"")</f>
        <v/>
      </c>
      <c r="AK480" s="133"/>
      <c r="AL480" s="133" t="str">
        <f>IFERROR(VLOOKUP($Z480,Lookup!$A$1:$P$20,13,FALSE),"")</f>
        <v/>
      </c>
      <c r="AM480" s="133" t="str">
        <f>IFERROR(VLOOKUP($Z480,Lookup!$A$1:$P$20,14,FALSE),"")</f>
        <v/>
      </c>
      <c r="AN480" s="133" t="str">
        <f>IFERROR(VLOOKUP($Z480,Lookup!$A$1:$P$20,15,FALSE),"")</f>
        <v/>
      </c>
      <c r="AO480" s="133" t="str">
        <f>IFERROR(VLOOKUP($Z480,Lookup!$A$1:$P$20,16,FALSE),"")</f>
        <v/>
      </c>
      <c r="AP480" s="133" t="str">
        <f>IFERROR(VLOOKUP($Z480,'Lookup 2024'!$A$2:$R$9,17,FALSE),"")</f>
        <v/>
      </c>
      <c r="AQ480" s="129"/>
      <c r="AR480" s="129"/>
      <c r="AS480" s="135"/>
      <c r="AT480" s="135"/>
      <c r="AU480" s="135"/>
      <c r="AV480" s="137"/>
      <c r="AW480" s="138"/>
      <c r="AX480" s="135"/>
      <c r="AY480" s="135"/>
      <c r="AZ480" s="135"/>
      <c r="BA480" s="135"/>
      <c r="BB480" s="135"/>
      <c r="BC480" s="135"/>
      <c r="BD480" s="135"/>
      <c r="BE480" s="135"/>
      <c r="BF480" s="135"/>
      <c r="BG480" s="143"/>
      <c r="BH480" s="143"/>
      <c r="BI480" s="143"/>
      <c r="BJ480" s="143"/>
      <c r="BK480" s="143"/>
      <c r="BL480" s="143"/>
      <c r="BM480" s="143"/>
      <c r="BN480" s="143"/>
      <c r="BO480" s="143"/>
      <c r="BP480" s="143"/>
      <c r="BQ480" s="143"/>
      <c r="BR480" s="143"/>
      <c r="BS480" s="143"/>
      <c r="BT480" s="143"/>
      <c r="BU480" s="143"/>
      <c r="BV480" s="143"/>
      <c r="BW480" s="143"/>
      <c r="BX480" s="143"/>
      <c r="BY480" s="143"/>
      <c r="BZ480" s="143"/>
    </row>
    <row r="481" spans="1:78" ht="33" customHeight="1">
      <c r="A481" s="126"/>
      <c r="B481" s="128"/>
      <c r="C481" s="128"/>
      <c r="D481" s="128"/>
      <c r="E481" s="129"/>
      <c r="F481" s="129"/>
      <c r="G481" s="129"/>
      <c r="H481" s="130"/>
      <c r="I481" s="130"/>
      <c r="J481" s="130"/>
      <c r="K481" s="130"/>
      <c r="L481" s="94"/>
      <c r="M481" s="94"/>
      <c r="N481" s="94"/>
      <c r="O481" s="94"/>
      <c r="P481" s="94"/>
      <c r="Q481" s="94"/>
      <c r="R481" s="94"/>
      <c r="S481" s="94"/>
      <c r="T481" s="98">
        <f t="shared" si="38"/>
        <v>0</v>
      </c>
      <c r="U481" s="129" t="str">
        <f t="shared" si="48"/>
        <v/>
      </c>
      <c r="V481" s="98"/>
      <c r="W481" s="129" t="str">
        <f t="shared" si="49"/>
        <v/>
      </c>
      <c r="X481" s="129"/>
      <c r="Y481" s="128"/>
      <c r="Z481" s="133" t="str">
        <f t="shared" si="50"/>
        <v/>
      </c>
      <c r="AA481" s="133" t="str">
        <f>IFERROR(VLOOKUP($Z481,'Lookup 2024'!$A$2:$R$9,2,FALSE),"")</f>
        <v/>
      </c>
      <c r="AB481" s="133"/>
      <c r="AC481" s="133"/>
      <c r="AD481" s="133" t="str">
        <f>IFERROR(VLOOKUP($Z481,'Lookup 2024'!$A$2:$R$9,7,FALSE),"")</f>
        <v/>
      </c>
      <c r="AE481" s="133"/>
      <c r="AF481" s="133" t="str">
        <f>IFERROR(VLOOKUP($Z481,'Lookup 2024'!$A$2:$R$9,8,FALSE),"")</f>
        <v/>
      </c>
      <c r="AG481" s="133" t="str">
        <f>IFERROR(VLOOKUP($Z481,'Lookup 2024'!$A$2:$R$9,9,FALSE),"")</f>
        <v/>
      </c>
      <c r="AH481" s="133"/>
      <c r="AI481" s="133" t="str">
        <f>IFERROR(VLOOKUP($Z481,'Lookup 2024'!$A$2:$R$9,10,FALSE),"")</f>
        <v/>
      </c>
      <c r="AJ481" s="133" t="str">
        <f>IFERROR(VLOOKUP($Z481,Lookup!$A$1:$P$20,11,FALSE),"")</f>
        <v/>
      </c>
      <c r="AK481" s="133"/>
      <c r="AL481" s="133" t="str">
        <f>IFERROR(VLOOKUP($Z481,Lookup!$A$1:$P$20,13,FALSE),"")</f>
        <v/>
      </c>
      <c r="AM481" s="133" t="str">
        <f>IFERROR(VLOOKUP($Z481,Lookup!$A$1:$P$20,14,FALSE),"")</f>
        <v/>
      </c>
      <c r="AN481" s="133" t="str">
        <f>IFERROR(VLOOKUP($Z481,Lookup!$A$1:$P$20,15,FALSE),"")</f>
        <v/>
      </c>
      <c r="AO481" s="133" t="str">
        <f>IFERROR(VLOOKUP($Z481,Lookup!$A$1:$P$20,16,FALSE),"")</f>
        <v/>
      </c>
      <c r="AP481" s="133" t="str">
        <f>IFERROR(VLOOKUP($Z481,'Lookup 2024'!$A$2:$R$9,17,FALSE),"")</f>
        <v/>
      </c>
      <c r="AQ481" s="129"/>
      <c r="AR481" s="129"/>
      <c r="AS481" s="135"/>
      <c r="AT481" s="135"/>
      <c r="AU481" s="135"/>
      <c r="AV481" s="137"/>
      <c r="AW481" s="138"/>
      <c r="AX481" s="135"/>
      <c r="AY481" s="135"/>
      <c r="AZ481" s="135"/>
      <c r="BA481" s="135"/>
      <c r="BB481" s="135"/>
      <c r="BC481" s="135"/>
      <c r="BD481" s="135"/>
      <c r="BE481" s="135"/>
      <c r="BF481" s="135"/>
      <c r="BG481" s="143"/>
      <c r="BH481" s="143"/>
      <c r="BI481" s="143"/>
      <c r="BJ481" s="143"/>
      <c r="BK481" s="143"/>
      <c r="BL481" s="143"/>
      <c r="BM481" s="143"/>
      <c r="BN481" s="143"/>
      <c r="BO481" s="143"/>
      <c r="BP481" s="143"/>
      <c r="BQ481" s="143"/>
      <c r="BR481" s="143"/>
      <c r="BS481" s="143"/>
      <c r="BT481" s="143"/>
      <c r="BU481" s="143"/>
      <c r="BV481" s="143"/>
      <c r="BW481" s="143"/>
      <c r="BX481" s="143"/>
      <c r="BY481" s="143"/>
      <c r="BZ481" s="143"/>
    </row>
    <row r="482" spans="1:78" ht="42" customHeight="1">
      <c r="A482" s="126"/>
      <c r="B482" s="128"/>
      <c r="C482" s="128"/>
      <c r="D482" s="128"/>
      <c r="E482" s="129"/>
      <c r="F482" s="129"/>
      <c r="G482" s="129"/>
      <c r="H482" s="129"/>
      <c r="I482" s="129"/>
      <c r="J482" s="129"/>
      <c r="K482" s="129"/>
      <c r="L482" s="94"/>
      <c r="M482" s="94"/>
      <c r="N482" s="94"/>
      <c r="O482" s="94"/>
      <c r="P482" s="94"/>
      <c r="Q482" s="94"/>
      <c r="R482" s="94"/>
      <c r="S482" s="94"/>
      <c r="T482" s="98">
        <f t="shared" si="38"/>
        <v>0</v>
      </c>
      <c r="U482" s="129" t="str">
        <f t="shared" si="48"/>
        <v/>
      </c>
      <c r="V482" s="98"/>
      <c r="W482" s="129" t="str">
        <f t="shared" si="49"/>
        <v/>
      </c>
      <c r="X482" s="129"/>
      <c r="Y482" s="128"/>
      <c r="Z482" s="133" t="str">
        <f t="shared" si="50"/>
        <v/>
      </c>
      <c r="AA482" s="133" t="str">
        <f>IFERROR(VLOOKUP($Z482,'Lookup 2024'!$A$2:$R$9,2,FALSE),"")</f>
        <v/>
      </c>
      <c r="AB482" s="133"/>
      <c r="AC482" s="133"/>
      <c r="AD482" s="133" t="str">
        <f>IFERROR(VLOOKUP($Z482,'Lookup 2024'!$A$2:$R$9,7,FALSE),"")</f>
        <v/>
      </c>
      <c r="AE482" s="133"/>
      <c r="AF482" s="133" t="str">
        <f>IFERROR(VLOOKUP($Z482,'Lookup 2024'!$A$2:$R$9,8,FALSE),"")</f>
        <v/>
      </c>
      <c r="AG482" s="133" t="str">
        <f>IFERROR(VLOOKUP($Z482,'Lookup 2024'!$A$2:$R$9,9,FALSE),"")</f>
        <v/>
      </c>
      <c r="AH482" s="133"/>
      <c r="AI482" s="133" t="str">
        <f>IFERROR(VLOOKUP($Z482,'Lookup 2024'!$A$2:$R$9,10,FALSE),"")</f>
        <v/>
      </c>
      <c r="AJ482" s="133" t="str">
        <f>IFERROR(VLOOKUP($Z482,Lookup!$A$1:$P$20,11,FALSE),"")</f>
        <v/>
      </c>
      <c r="AK482" s="133"/>
      <c r="AL482" s="133" t="str">
        <f>IFERROR(VLOOKUP($Z482,Lookup!$A$1:$P$20,13,FALSE),"")</f>
        <v/>
      </c>
      <c r="AM482" s="133" t="str">
        <f>IFERROR(VLOOKUP($Z482,Lookup!$A$1:$P$20,14,FALSE),"")</f>
        <v/>
      </c>
      <c r="AN482" s="133" t="str">
        <f>IFERROR(VLOOKUP($Z482,Lookup!$A$1:$P$20,15,FALSE),"")</f>
        <v/>
      </c>
      <c r="AO482" s="133" t="str">
        <f>IFERROR(VLOOKUP($Z482,Lookup!$A$1:$P$20,16,FALSE),"")</f>
        <v/>
      </c>
      <c r="AP482" s="133" t="str">
        <f>IFERROR(VLOOKUP($Z482,'Lookup 2024'!$A$2:$R$9,17,FALSE),"")</f>
        <v/>
      </c>
      <c r="AQ482" s="129"/>
      <c r="AR482" s="129"/>
      <c r="AS482" s="135"/>
      <c r="AT482" s="135"/>
      <c r="AU482" s="135"/>
      <c r="AV482" s="137"/>
      <c r="AW482" s="138"/>
      <c r="AX482" s="135"/>
      <c r="AY482" s="135"/>
      <c r="AZ482" s="135"/>
      <c r="BA482" s="135"/>
      <c r="BB482" s="135"/>
      <c r="BC482" s="135"/>
      <c r="BD482" s="135"/>
      <c r="BE482" s="135"/>
      <c r="BF482" s="135"/>
      <c r="BG482" s="143"/>
      <c r="BH482" s="143"/>
      <c r="BI482" s="143"/>
      <c r="BJ482" s="143"/>
      <c r="BK482" s="143"/>
      <c r="BL482" s="143"/>
      <c r="BM482" s="143"/>
      <c r="BN482" s="143"/>
      <c r="BO482" s="143"/>
      <c r="BP482" s="143"/>
      <c r="BQ482" s="143"/>
      <c r="BR482" s="143"/>
      <c r="BS482" s="143"/>
      <c r="BT482" s="143"/>
      <c r="BU482" s="143"/>
      <c r="BV482" s="143"/>
      <c r="BW482" s="143"/>
      <c r="BX482" s="143"/>
      <c r="BY482" s="143"/>
      <c r="BZ482" s="143"/>
    </row>
    <row r="483" spans="1:78" ht="42" customHeight="1">
      <c r="A483" s="126"/>
      <c r="B483" s="128"/>
      <c r="C483" s="128"/>
      <c r="D483" s="128"/>
      <c r="E483" s="129"/>
      <c r="F483" s="129"/>
      <c r="G483" s="129"/>
      <c r="H483" s="130"/>
      <c r="I483" s="130"/>
      <c r="J483" s="130"/>
      <c r="K483" s="130"/>
      <c r="L483" s="94"/>
      <c r="M483" s="94"/>
      <c r="N483" s="94"/>
      <c r="O483" s="94"/>
      <c r="P483" s="94"/>
      <c r="Q483" s="94"/>
      <c r="R483" s="94"/>
      <c r="S483" s="94"/>
      <c r="T483" s="98">
        <f t="shared" si="38"/>
        <v>0</v>
      </c>
      <c r="U483" s="129" t="str">
        <f t="shared" si="48"/>
        <v/>
      </c>
      <c r="V483" s="98"/>
      <c r="W483" s="129" t="str">
        <f t="shared" si="49"/>
        <v/>
      </c>
      <c r="X483" s="129"/>
      <c r="Y483" s="128"/>
      <c r="Z483" s="133" t="str">
        <f t="shared" si="50"/>
        <v/>
      </c>
      <c r="AA483" s="133" t="str">
        <f>IFERROR(VLOOKUP($Z483,'Lookup 2024'!$A$2:$R$9,2,FALSE),"")</f>
        <v/>
      </c>
      <c r="AB483" s="133"/>
      <c r="AC483" s="133"/>
      <c r="AD483" s="133" t="str">
        <f>IFERROR(VLOOKUP($Z483,'Lookup 2024'!$A$2:$R$9,7,FALSE),"")</f>
        <v/>
      </c>
      <c r="AE483" s="133"/>
      <c r="AF483" s="133" t="str">
        <f>IFERROR(VLOOKUP($Z483,'Lookup 2024'!$A$2:$R$9,8,FALSE),"")</f>
        <v/>
      </c>
      <c r="AG483" s="133" t="str">
        <f>IFERROR(VLOOKUP($Z483,'Lookup 2024'!$A$2:$R$9,9,FALSE),"")</f>
        <v/>
      </c>
      <c r="AH483" s="133"/>
      <c r="AI483" s="133" t="str">
        <f>IFERROR(VLOOKUP($Z483,'Lookup 2024'!$A$2:$R$9,10,FALSE),"")</f>
        <v/>
      </c>
      <c r="AJ483" s="133" t="str">
        <f>IFERROR(VLOOKUP($Z483,Lookup!$A$1:$P$20,11,FALSE),"")</f>
        <v/>
      </c>
      <c r="AK483" s="133"/>
      <c r="AL483" s="133" t="str">
        <f>IFERROR(VLOOKUP($Z483,Lookup!$A$1:$P$20,13,FALSE),"")</f>
        <v/>
      </c>
      <c r="AM483" s="133" t="str">
        <f>IFERROR(VLOOKUP($Z483,Lookup!$A$1:$P$20,14,FALSE),"")</f>
        <v/>
      </c>
      <c r="AN483" s="133" t="str">
        <f>IFERROR(VLOOKUP($Z483,Lookup!$A$1:$P$20,15,FALSE),"")</f>
        <v/>
      </c>
      <c r="AO483" s="133" t="str">
        <f>IFERROR(VLOOKUP($Z483,Lookup!$A$1:$P$20,16,FALSE),"")</f>
        <v/>
      </c>
      <c r="AP483" s="133" t="str">
        <f>IFERROR(VLOOKUP($Z483,'Lookup 2024'!$A$2:$R$9,17,FALSE),"")</f>
        <v/>
      </c>
      <c r="AQ483" s="129"/>
      <c r="AR483" s="129"/>
      <c r="AS483" s="135"/>
      <c r="AT483" s="135"/>
      <c r="AU483" s="135"/>
      <c r="AV483" s="137"/>
      <c r="AW483" s="138"/>
      <c r="AX483" s="135"/>
      <c r="AY483" s="135"/>
      <c r="AZ483" s="135"/>
      <c r="BA483" s="135"/>
      <c r="BB483" s="135"/>
      <c r="BC483" s="135"/>
      <c r="BD483" s="135"/>
      <c r="BE483" s="135"/>
      <c r="BF483" s="135"/>
      <c r="BG483" s="143"/>
      <c r="BH483" s="143"/>
      <c r="BI483" s="143"/>
      <c r="BJ483" s="143"/>
      <c r="BK483" s="143"/>
      <c r="BL483" s="143"/>
      <c r="BM483" s="143"/>
      <c r="BN483" s="143"/>
      <c r="BO483" s="143"/>
      <c r="BP483" s="143"/>
      <c r="BQ483" s="143"/>
      <c r="BR483" s="143"/>
      <c r="BS483" s="143"/>
      <c r="BT483" s="143"/>
      <c r="BU483" s="143"/>
      <c r="BV483" s="143"/>
      <c r="BW483" s="143"/>
      <c r="BX483" s="143"/>
      <c r="BY483" s="143"/>
      <c r="BZ483" s="143"/>
    </row>
    <row r="484" spans="1:78" ht="42" customHeight="1">
      <c r="A484" s="126"/>
      <c r="B484" s="128"/>
      <c r="C484" s="128"/>
      <c r="D484" s="128"/>
      <c r="E484" s="129"/>
      <c r="F484" s="129"/>
      <c r="G484" s="129"/>
      <c r="H484" s="130"/>
      <c r="I484" s="130"/>
      <c r="J484" s="130"/>
      <c r="K484" s="130"/>
      <c r="L484" s="94"/>
      <c r="M484" s="94"/>
      <c r="N484" s="94"/>
      <c r="O484" s="94"/>
      <c r="P484" s="94"/>
      <c r="Q484" s="94"/>
      <c r="R484" s="94"/>
      <c r="S484" s="94"/>
      <c r="T484" s="98">
        <f t="shared" si="38"/>
        <v>0</v>
      </c>
      <c r="U484" s="129" t="str">
        <f t="shared" si="48"/>
        <v/>
      </c>
      <c r="V484" s="98"/>
      <c r="W484" s="129" t="str">
        <f t="shared" si="49"/>
        <v/>
      </c>
      <c r="X484" s="129"/>
      <c r="Y484" s="128"/>
      <c r="Z484" s="133" t="str">
        <f t="shared" si="50"/>
        <v/>
      </c>
      <c r="AA484" s="133" t="str">
        <f>IFERROR(VLOOKUP($Z484,'Lookup 2024'!$A$2:$R$9,2,FALSE),"")</f>
        <v/>
      </c>
      <c r="AB484" s="133"/>
      <c r="AC484" s="133"/>
      <c r="AD484" s="133" t="str">
        <f>IFERROR(VLOOKUP($Z484,'Lookup 2024'!$A$2:$R$9,7,FALSE),"")</f>
        <v/>
      </c>
      <c r="AE484" s="133"/>
      <c r="AF484" s="133" t="str">
        <f>IFERROR(VLOOKUP($Z484,'Lookup 2024'!$A$2:$R$9,8,FALSE),"")</f>
        <v/>
      </c>
      <c r="AG484" s="133" t="str">
        <f>IFERROR(VLOOKUP($Z484,'Lookup 2024'!$A$2:$R$9,9,FALSE),"")</f>
        <v/>
      </c>
      <c r="AH484" s="133"/>
      <c r="AI484" s="133" t="str">
        <f>IFERROR(VLOOKUP($Z484,'Lookup 2024'!$A$2:$R$9,10,FALSE),"")</f>
        <v/>
      </c>
      <c r="AJ484" s="133" t="str">
        <f>IFERROR(VLOOKUP($Z484,Lookup!$A$1:$P$20,11,FALSE),"")</f>
        <v/>
      </c>
      <c r="AK484" s="133"/>
      <c r="AL484" s="133" t="str">
        <f>IFERROR(VLOOKUP($Z484,Lookup!$A$1:$P$20,13,FALSE),"")</f>
        <v/>
      </c>
      <c r="AM484" s="133" t="str">
        <f>IFERROR(VLOOKUP($Z484,Lookup!$A$1:$P$20,14,FALSE),"")</f>
        <v/>
      </c>
      <c r="AN484" s="133" t="str">
        <f>IFERROR(VLOOKUP($Z484,Lookup!$A$1:$P$20,15,FALSE),"")</f>
        <v/>
      </c>
      <c r="AO484" s="133" t="str">
        <f>IFERROR(VLOOKUP($Z484,Lookup!$A$1:$P$20,16,FALSE),"")</f>
        <v/>
      </c>
      <c r="AP484" s="133" t="str">
        <f>IFERROR(VLOOKUP($Z484,'Lookup 2024'!$A$2:$R$9,17,FALSE),"")</f>
        <v/>
      </c>
      <c r="AQ484" s="129"/>
      <c r="AR484" s="129"/>
      <c r="AS484" s="135"/>
      <c r="AT484" s="135"/>
      <c r="AU484" s="135"/>
      <c r="AV484" s="137"/>
      <c r="AW484" s="138"/>
      <c r="AX484" s="135"/>
      <c r="AY484" s="135"/>
      <c r="AZ484" s="135"/>
      <c r="BA484" s="135"/>
      <c r="BB484" s="135"/>
      <c r="BC484" s="135"/>
      <c r="BD484" s="135"/>
      <c r="BE484" s="135"/>
      <c r="BF484" s="135"/>
      <c r="BG484" s="143"/>
      <c r="BH484" s="143"/>
      <c r="BI484" s="143"/>
      <c r="BJ484" s="143"/>
      <c r="BK484" s="143"/>
      <c r="BL484" s="143"/>
      <c r="BM484" s="143"/>
      <c r="BN484" s="143"/>
      <c r="BO484" s="143"/>
      <c r="BP484" s="143"/>
      <c r="BQ484" s="143"/>
      <c r="BR484" s="143"/>
      <c r="BS484" s="143"/>
      <c r="BT484" s="143"/>
      <c r="BU484" s="143"/>
      <c r="BV484" s="143"/>
      <c r="BW484" s="143"/>
      <c r="BX484" s="143"/>
      <c r="BY484" s="143"/>
      <c r="BZ484" s="143"/>
    </row>
    <row r="485" spans="1:78" ht="42" customHeight="1">
      <c r="A485" s="126"/>
      <c r="B485" s="128"/>
      <c r="C485" s="128"/>
      <c r="D485" s="128"/>
      <c r="E485" s="129"/>
      <c r="F485" s="129"/>
      <c r="G485" s="129"/>
      <c r="H485" s="129"/>
      <c r="I485" s="129"/>
      <c r="J485" s="129"/>
      <c r="K485" s="129"/>
      <c r="L485" s="94"/>
      <c r="M485" s="94"/>
      <c r="N485" s="94"/>
      <c r="O485" s="94"/>
      <c r="P485" s="94"/>
      <c r="Q485" s="94"/>
      <c r="R485" s="94"/>
      <c r="S485" s="94"/>
      <c r="T485" s="98">
        <f t="shared" si="38"/>
        <v>0</v>
      </c>
      <c r="U485" s="129" t="str">
        <f t="shared" si="48"/>
        <v/>
      </c>
      <c r="V485" s="98"/>
      <c r="W485" s="129" t="str">
        <f t="shared" si="49"/>
        <v/>
      </c>
      <c r="X485" s="129"/>
      <c r="Y485" s="128"/>
      <c r="Z485" s="133" t="str">
        <f t="shared" si="50"/>
        <v/>
      </c>
      <c r="AA485" s="133" t="str">
        <f>IFERROR(VLOOKUP($Z485,'Lookup 2024'!$A$2:$R$9,2,FALSE),"")</f>
        <v/>
      </c>
      <c r="AB485" s="133"/>
      <c r="AC485" s="133"/>
      <c r="AD485" s="133" t="str">
        <f>IFERROR(VLOOKUP($Z485,'Lookup 2024'!$A$2:$R$9,7,FALSE),"")</f>
        <v/>
      </c>
      <c r="AE485" s="133"/>
      <c r="AF485" s="133" t="str">
        <f>IFERROR(VLOOKUP($Z485,'Lookup 2024'!$A$2:$R$9,8,FALSE),"")</f>
        <v/>
      </c>
      <c r="AG485" s="133" t="str">
        <f>IFERROR(VLOOKUP($Z485,'Lookup 2024'!$A$2:$R$9,9,FALSE),"")</f>
        <v/>
      </c>
      <c r="AH485" s="133"/>
      <c r="AI485" s="133" t="str">
        <f>IFERROR(VLOOKUP($Z485,'Lookup 2024'!$A$2:$R$9,10,FALSE),"")</f>
        <v/>
      </c>
      <c r="AJ485" s="133" t="str">
        <f>IFERROR(VLOOKUP($Z485,Lookup!$A$1:$P$20,11,FALSE),"")</f>
        <v/>
      </c>
      <c r="AK485" s="133"/>
      <c r="AL485" s="133" t="str">
        <f>IFERROR(VLOOKUP($Z485,Lookup!$A$1:$P$20,13,FALSE),"")</f>
        <v/>
      </c>
      <c r="AM485" s="133" t="str">
        <f>IFERROR(VLOOKUP($Z485,Lookup!$A$1:$P$20,14,FALSE),"")</f>
        <v/>
      </c>
      <c r="AN485" s="133" t="str">
        <f>IFERROR(VLOOKUP($Z485,Lookup!$A$1:$P$20,15,FALSE),"")</f>
        <v/>
      </c>
      <c r="AO485" s="133" t="str">
        <f>IFERROR(VLOOKUP($Z485,Lookup!$A$1:$P$20,16,FALSE),"")</f>
        <v/>
      </c>
      <c r="AP485" s="133" t="str">
        <f>IFERROR(VLOOKUP($Z485,'Lookup 2024'!$A$2:$R$9,17,FALSE),"")</f>
        <v/>
      </c>
      <c r="AQ485" s="129"/>
      <c r="AR485" s="129"/>
      <c r="AS485" s="135"/>
      <c r="AT485" s="135"/>
      <c r="AU485" s="135"/>
      <c r="AV485" s="137"/>
      <c r="AW485" s="138"/>
      <c r="AX485" s="135"/>
      <c r="AY485" s="135"/>
      <c r="AZ485" s="135"/>
      <c r="BA485" s="135"/>
      <c r="BB485" s="135"/>
      <c r="BC485" s="135"/>
      <c r="BD485" s="135"/>
      <c r="BE485" s="135"/>
      <c r="BF485" s="135"/>
      <c r="BG485" s="143"/>
      <c r="BH485" s="143"/>
      <c r="BI485" s="143"/>
      <c r="BJ485" s="143"/>
      <c r="BK485" s="143"/>
      <c r="BL485" s="143"/>
      <c r="BM485" s="143"/>
      <c r="BN485" s="143"/>
      <c r="BO485" s="143"/>
      <c r="BP485" s="143"/>
      <c r="BQ485" s="143"/>
      <c r="BR485" s="143"/>
      <c r="BS485" s="143"/>
      <c r="BT485" s="143"/>
      <c r="BU485" s="143"/>
      <c r="BV485" s="143"/>
      <c r="BW485" s="143"/>
      <c r="BX485" s="143"/>
      <c r="BY485" s="143"/>
      <c r="BZ485" s="143"/>
    </row>
    <row r="486" spans="1:78" ht="42" customHeight="1">
      <c r="A486" s="126"/>
      <c r="B486" s="128"/>
      <c r="C486" s="128"/>
      <c r="D486" s="128"/>
      <c r="E486" s="129"/>
      <c r="F486" s="129"/>
      <c r="G486" s="129"/>
      <c r="H486" s="129"/>
      <c r="I486" s="129"/>
      <c r="J486" s="129"/>
      <c r="K486" s="129"/>
      <c r="L486" s="94"/>
      <c r="M486" s="94"/>
      <c r="N486" s="94"/>
      <c r="O486" s="94"/>
      <c r="P486" s="94"/>
      <c r="Q486" s="94"/>
      <c r="R486" s="94"/>
      <c r="S486" s="94"/>
      <c r="T486" s="98">
        <f t="shared" si="38"/>
        <v>0</v>
      </c>
      <c r="U486" s="129" t="str">
        <f t="shared" si="48"/>
        <v/>
      </c>
      <c r="V486" s="98"/>
      <c r="W486" s="129" t="str">
        <f t="shared" si="49"/>
        <v/>
      </c>
      <c r="X486" s="129"/>
      <c r="Y486" s="128"/>
      <c r="Z486" s="133" t="str">
        <f t="shared" si="50"/>
        <v/>
      </c>
      <c r="AA486" s="133" t="str">
        <f>IFERROR(VLOOKUP($Z486,'Lookup 2024'!$A$2:$R$9,2,FALSE),"")</f>
        <v/>
      </c>
      <c r="AB486" s="133"/>
      <c r="AC486" s="133"/>
      <c r="AD486" s="133" t="str">
        <f>IFERROR(VLOOKUP($Z486,'Lookup 2024'!$A$2:$R$9,7,FALSE),"")</f>
        <v/>
      </c>
      <c r="AE486" s="133"/>
      <c r="AF486" s="133" t="str">
        <f>IFERROR(VLOOKUP($Z486,'Lookup 2024'!$A$2:$R$9,8,FALSE),"")</f>
        <v/>
      </c>
      <c r="AG486" s="133" t="str">
        <f>IFERROR(VLOOKUP($Z486,'Lookup 2024'!$A$2:$R$9,9,FALSE),"")</f>
        <v/>
      </c>
      <c r="AH486" s="133"/>
      <c r="AI486" s="133" t="str">
        <f>IFERROR(VLOOKUP($Z486,'Lookup 2024'!$A$2:$R$9,10,FALSE),"")</f>
        <v/>
      </c>
      <c r="AJ486" s="133" t="str">
        <f>IFERROR(VLOOKUP($Z486,Lookup!$A$1:$P$20,11,FALSE),"")</f>
        <v/>
      </c>
      <c r="AK486" s="133"/>
      <c r="AL486" s="133" t="str">
        <f>IFERROR(VLOOKUP($Z486,Lookup!$A$1:$P$20,13,FALSE),"")</f>
        <v/>
      </c>
      <c r="AM486" s="133" t="str">
        <f>IFERROR(VLOOKUP($Z486,Lookup!$A$1:$P$20,14,FALSE),"")</f>
        <v/>
      </c>
      <c r="AN486" s="133" t="str">
        <f>IFERROR(VLOOKUP($Z486,Lookup!$A$1:$P$20,15,FALSE),"")</f>
        <v/>
      </c>
      <c r="AO486" s="133" t="str">
        <f>IFERROR(VLOOKUP($Z486,Lookup!$A$1:$P$20,16,FALSE),"")</f>
        <v/>
      </c>
      <c r="AP486" s="133" t="str">
        <f>IFERROR(VLOOKUP($Z486,'Lookup 2024'!$A$2:$R$9,17,FALSE),"")</f>
        <v/>
      </c>
      <c r="AQ486" s="129"/>
      <c r="AR486" s="129"/>
      <c r="AS486" s="135"/>
      <c r="AT486" s="135"/>
      <c r="AU486" s="135"/>
      <c r="AV486" s="137"/>
      <c r="AW486" s="138"/>
      <c r="AX486" s="135"/>
      <c r="AY486" s="135"/>
      <c r="AZ486" s="135"/>
      <c r="BA486" s="135"/>
      <c r="BB486" s="135"/>
      <c r="BC486" s="135"/>
      <c r="BD486" s="135"/>
      <c r="BE486" s="135"/>
      <c r="BF486" s="135"/>
      <c r="BG486" s="143"/>
      <c r="BH486" s="143"/>
      <c r="BI486" s="143"/>
      <c r="BJ486" s="143"/>
      <c r="BK486" s="143"/>
      <c r="BL486" s="143"/>
      <c r="BM486" s="143"/>
      <c r="BN486" s="143"/>
      <c r="BO486" s="143"/>
      <c r="BP486" s="143"/>
      <c r="BQ486" s="143"/>
      <c r="BR486" s="143"/>
      <c r="BS486" s="143"/>
      <c r="BT486" s="143"/>
      <c r="BU486" s="143"/>
      <c r="BV486" s="143"/>
      <c r="BW486" s="143"/>
      <c r="BX486" s="143"/>
      <c r="BY486" s="143"/>
      <c r="BZ486" s="143"/>
    </row>
    <row r="487" spans="1:78" ht="42" customHeight="1">
      <c r="A487" s="126"/>
      <c r="B487" s="128"/>
      <c r="C487" s="128"/>
      <c r="D487" s="128"/>
      <c r="E487" s="129"/>
      <c r="F487" s="129"/>
      <c r="G487" s="129"/>
      <c r="H487" s="129"/>
      <c r="I487" s="129"/>
      <c r="J487" s="129"/>
      <c r="K487" s="129"/>
      <c r="L487" s="94"/>
      <c r="M487" s="94"/>
      <c r="N487" s="94"/>
      <c r="O487" s="94"/>
      <c r="P487" s="94"/>
      <c r="Q487" s="94"/>
      <c r="R487" s="94"/>
      <c r="S487" s="94"/>
      <c r="T487" s="98">
        <f t="shared" si="38"/>
        <v>0</v>
      </c>
      <c r="U487" s="129" t="str">
        <f t="shared" si="48"/>
        <v/>
      </c>
      <c r="V487" s="98"/>
      <c r="W487" s="129" t="str">
        <f t="shared" si="49"/>
        <v/>
      </c>
      <c r="X487" s="129"/>
      <c r="Y487" s="128"/>
      <c r="Z487" s="133" t="str">
        <f t="shared" si="50"/>
        <v/>
      </c>
      <c r="AA487" s="133" t="str">
        <f>IFERROR(VLOOKUP($Z487,'Lookup 2024'!$A$2:$R$9,2,FALSE),"")</f>
        <v/>
      </c>
      <c r="AB487" s="133"/>
      <c r="AC487" s="133"/>
      <c r="AD487" s="133" t="str">
        <f>IFERROR(VLOOKUP($Z487,'Lookup 2024'!$A$2:$R$9,7,FALSE),"")</f>
        <v/>
      </c>
      <c r="AE487" s="133"/>
      <c r="AF487" s="133" t="str">
        <f>IFERROR(VLOOKUP($Z487,'Lookup 2024'!$A$2:$R$9,8,FALSE),"")</f>
        <v/>
      </c>
      <c r="AG487" s="133" t="str">
        <f>IFERROR(VLOOKUP($Z487,'Lookup 2024'!$A$2:$R$9,9,FALSE),"")</f>
        <v/>
      </c>
      <c r="AH487" s="133"/>
      <c r="AI487" s="133" t="str">
        <f>IFERROR(VLOOKUP($Z487,'Lookup 2024'!$A$2:$R$9,10,FALSE),"")</f>
        <v/>
      </c>
      <c r="AJ487" s="133" t="str">
        <f>IFERROR(VLOOKUP($Z487,Lookup!$A$1:$P$20,11,FALSE),"")</f>
        <v/>
      </c>
      <c r="AK487" s="133"/>
      <c r="AL487" s="133" t="str">
        <f>IFERROR(VLOOKUP($Z487,Lookup!$A$1:$P$20,13,FALSE),"")</f>
        <v/>
      </c>
      <c r="AM487" s="133" t="str">
        <f>IFERROR(VLOOKUP($Z487,Lookup!$A$1:$P$20,14,FALSE),"")</f>
        <v/>
      </c>
      <c r="AN487" s="133" t="str">
        <f>IFERROR(VLOOKUP($Z487,Lookup!$A$1:$P$20,15,FALSE),"")</f>
        <v/>
      </c>
      <c r="AO487" s="133" t="str">
        <f>IFERROR(VLOOKUP($Z487,Lookup!$A$1:$P$20,16,FALSE),"")</f>
        <v/>
      </c>
      <c r="AP487" s="133" t="str">
        <f>IFERROR(VLOOKUP($Z487,'Lookup 2024'!$A$2:$R$9,17,FALSE),"")</f>
        <v/>
      </c>
      <c r="AQ487" s="129"/>
      <c r="AR487" s="129"/>
      <c r="AS487" s="135"/>
      <c r="AT487" s="135"/>
      <c r="AU487" s="135"/>
      <c r="AV487" s="137"/>
      <c r="AW487" s="138"/>
      <c r="AX487" s="135"/>
      <c r="AY487" s="135"/>
      <c r="AZ487" s="135"/>
      <c r="BA487" s="135"/>
      <c r="BB487" s="135"/>
      <c r="BC487" s="135"/>
      <c r="BD487" s="135"/>
      <c r="BE487" s="135"/>
      <c r="BF487" s="135"/>
      <c r="BG487" s="143"/>
      <c r="BH487" s="143"/>
      <c r="BI487" s="143"/>
      <c r="BJ487" s="143"/>
      <c r="BK487" s="143"/>
      <c r="BL487" s="143"/>
      <c r="BM487" s="143"/>
      <c r="BN487" s="143"/>
      <c r="BO487" s="143"/>
      <c r="BP487" s="143"/>
      <c r="BQ487" s="143"/>
      <c r="BR487" s="143"/>
      <c r="BS487" s="143"/>
      <c r="BT487" s="143"/>
      <c r="BU487" s="143"/>
      <c r="BV487" s="143"/>
      <c r="BW487" s="143"/>
      <c r="BX487" s="143"/>
      <c r="BY487" s="143"/>
      <c r="BZ487" s="143"/>
    </row>
    <row r="488" spans="1:78" ht="42" customHeight="1">
      <c r="A488" s="126"/>
      <c r="B488" s="128"/>
      <c r="C488" s="128"/>
      <c r="D488" s="128"/>
      <c r="E488" s="129"/>
      <c r="F488" s="129"/>
      <c r="G488" s="129"/>
      <c r="H488" s="130"/>
      <c r="I488" s="130"/>
      <c r="J488" s="130"/>
      <c r="K488" s="130"/>
      <c r="L488" s="94"/>
      <c r="M488" s="94"/>
      <c r="N488" s="94"/>
      <c r="O488" s="94"/>
      <c r="P488" s="94"/>
      <c r="Q488" s="94"/>
      <c r="R488" s="94"/>
      <c r="S488" s="94"/>
      <c r="T488" s="98">
        <f t="shared" si="38"/>
        <v>0</v>
      </c>
      <c r="U488" s="129" t="str">
        <f t="shared" si="48"/>
        <v/>
      </c>
      <c r="V488" s="98"/>
      <c r="W488" s="129" t="str">
        <f t="shared" si="49"/>
        <v/>
      </c>
      <c r="X488" s="129"/>
      <c r="Y488" s="128"/>
      <c r="Z488" s="133" t="str">
        <f t="shared" si="50"/>
        <v/>
      </c>
      <c r="AA488" s="133" t="str">
        <f>IFERROR(VLOOKUP($Z488,'Lookup 2024'!$A$2:$R$9,2,FALSE),"")</f>
        <v/>
      </c>
      <c r="AB488" s="133"/>
      <c r="AC488" s="133"/>
      <c r="AD488" s="133" t="str">
        <f>IFERROR(VLOOKUP($Z488,'Lookup 2024'!$A$2:$R$9,7,FALSE),"")</f>
        <v/>
      </c>
      <c r="AE488" s="133"/>
      <c r="AF488" s="133" t="str">
        <f>IFERROR(VLOOKUP($Z488,'Lookup 2024'!$A$2:$R$9,8,FALSE),"")</f>
        <v/>
      </c>
      <c r="AG488" s="133" t="str">
        <f>IFERROR(VLOOKUP($Z488,'Lookup 2024'!$A$2:$R$9,9,FALSE),"")</f>
        <v/>
      </c>
      <c r="AH488" s="133"/>
      <c r="AI488" s="133" t="str">
        <f>IFERROR(VLOOKUP($Z488,'Lookup 2024'!$A$2:$R$9,10,FALSE),"")</f>
        <v/>
      </c>
      <c r="AJ488" s="133" t="str">
        <f>IFERROR(VLOOKUP($Z488,Lookup!$A$1:$P$20,11,FALSE),"")</f>
        <v/>
      </c>
      <c r="AK488" s="133"/>
      <c r="AL488" s="133" t="str">
        <f>IFERROR(VLOOKUP($Z488,Lookup!$A$1:$P$20,13,FALSE),"")</f>
        <v/>
      </c>
      <c r="AM488" s="133" t="str">
        <f>IFERROR(VLOOKUP($Z488,Lookup!$A$1:$P$20,14,FALSE),"")</f>
        <v/>
      </c>
      <c r="AN488" s="133" t="str">
        <f>IFERROR(VLOOKUP($Z488,Lookup!$A$1:$P$20,15,FALSE),"")</f>
        <v/>
      </c>
      <c r="AO488" s="133" t="str">
        <f>IFERROR(VLOOKUP($Z488,Lookup!$A$1:$P$20,16,FALSE),"")</f>
        <v/>
      </c>
      <c r="AP488" s="133" t="str">
        <f>IFERROR(VLOOKUP($Z488,'Lookup 2024'!$A$2:$R$9,17,FALSE),"")</f>
        <v/>
      </c>
      <c r="AQ488" s="129"/>
      <c r="AR488" s="129"/>
      <c r="AS488" s="135"/>
      <c r="AT488" s="135"/>
      <c r="AU488" s="135"/>
      <c r="AV488" s="137"/>
      <c r="AW488" s="138"/>
      <c r="AX488" s="135"/>
      <c r="AY488" s="135"/>
      <c r="AZ488" s="135"/>
      <c r="BA488" s="135"/>
      <c r="BB488" s="135"/>
      <c r="BC488" s="135"/>
      <c r="BD488" s="135"/>
      <c r="BE488" s="135"/>
      <c r="BF488" s="135"/>
      <c r="BG488" s="143"/>
      <c r="BH488" s="143"/>
      <c r="BI488" s="143"/>
      <c r="BJ488" s="143"/>
      <c r="BK488" s="143"/>
      <c r="BL488" s="143"/>
      <c r="BM488" s="143"/>
      <c r="BN488" s="143"/>
      <c r="BO488" s="143"/>
      <c r="BP488" s="143"/>
      <c r="BQ488" s="143"/>
      <c r="BR488" s="143"/>
      <c r="BS488" s="143"/>
      <c r="BT488" s="143"/>
      <c r="BU488" s="143"/>
      <c r="BV488" s="143"/>
      <c r="BW488" s="143"/>
      <c r="BX488" s="143"/>
      <c r="BY488" s="143"/>
      <c r="BZ488" s="143"/>
    </row>
    <row r="489" spans="1:78" ht="42" customHeight="1">
      <c r="A489" s="126"/>
      <c r="B489" s="128"/>
      <c r="C489" s="128"/>
      <c r="D489" s="128"/>
      <c r="E489" s="129"/>
      <c r="F489" s="129"/>
      <c r="G489" s="129"/>
      <c r="H489" s="129"/>
      <c r="I489" s="129"/>
      <c r="J489" s="129"/>
      <c r="K489" s="129"/>
      <c r="L489" s="94"/>
      <c r="M489" s="94"/>
      <c r="N489" s="94"/>
      <c r="O489" s="94"/>
      <c r="P489" s="94"/>
      <c r="Q489" s="94"/>
      <c r="R489" s="94"/>
      <c r="S489" s="94"/>
      <c r="T489" s="98">
        <f t="shared" si="38"/>
        <v>0</v>
      </c>
      <c r="U489" s="129" t="str">
        <f t="shared" si="48"/>
        <v/>
      </c>
      <c r="V489" s="98"/>
      <c r="W489" s="129" t="str">
        <f t="shared" si="49"/>
        <v/>
      </c>
      <c r="X489" s="129"/>
      <c r="Y489" s="128"/>
      <c r="Z489" s="133" t="str">
        <f t="shared" si="50"/>
        <v/>
      </c>
      <c r="AA489" s="133" t="str">
        <f>IFERROR(VLOOKUP($Z489,'Lookup 2024'!$A$2:$R$9,2,FALSE),"")</f>
        <v/>
      </c>
      <c r="AB489" s="133"/>
      <c r="AC489" s="133"/>
      <c r="AD489" s="133" t="str">
        <f>IFERROR(VLOOKUP($Z489,'Lookup 2024'!$A$2:$R$9,7,FALSE),"")</f>
        <v/>
      </c>
      <c r="AE489" s="133"/>
      <c r="AF489" s="133" t="str">
        <f>IFERROR(VLOOKUP($Z489,'Lookup 2024'!$A$2:$R$9,8,FALSE),"")</f>
        <v/>
      </c>
      <c r="AG489" s="133" t="str">
        <f>IFERROR(VLOOKUP($Z489,'Lookup 2024'!$A$2:$R$9,9,FALSE),"")</f>
        <v/>
      </c>
      <c r="AH489" s="133"/>
      <c r="AI489" s="133" t="str">
        <f>IFERROR(VLOOKUP($Z489,'Lookup 2024'!$A$2:$R$9,10,FALSE),"")</f>
        <v/>
      </c>
      <c r="AJ489" s="133" t="str">
        <f>IFERROR(VLOOKUP($Z489,Lookup!$A$1:$P$20,11,FALSE),"")</f>
        <v/>
      </c>
      <c r="AK489" s="133"/>
      <c r="AL489" s="133" t="str">
        <f>IFERROR(VLOOKUP($Z489,Lookup!$A$1:$P$20,13,FALSE),"")</f>
        <v/>
      </c>
      <c r="AM489" s="133" t="str">
        <f>IFERROR(VLOOKUP($Z489,Lookup!$A$1:$P$20,14,FALSE),"")</f>
        <v/>
      </c>
      <c r="AN489" s="133" t="str">
        <f>IFERROR(VLOOKUP($Z489,Lookup!$A$1:$P$20,15,FALSE),"")</f>
        <v/>
      </c>
      <c r="AO489" s="133" t="str">
        <f>IFERROR(VLOOKUP($Z489,Lookup!$A$1:$P$20,16,FALSE),"")</f>
        <v/>
      </c>
      <c r="AP489" s="133" t="str">
        <f>IFERROR(VLOOKUP($Z489,'Lookup 2024'!$A$2:$R$9,17,FALSE),"")</f>
        <v/>
      </c>
      <c r="AQ489" s="129"/>
      <c r="AR489" s="129"/>
      <c r="AS489" s="135"/>
      <c r="AT489" s="135"/>
      <c r="AU489" s="135"/>
      <c r="AV489" s="137"/>
      <c r="AW489" s="138"/>
      <c r="AX489" s="135"/>
      <c r="AY489" s="135"/>
      <c r="AZ489" s="135"/>
      <c r="BA489" s="135"/>
      <c r="BB489" s="135"/>
      <c r="BC489" s="135"/>
      <c r="BD489" s="135"/>
      <c r="BE489" s="135"/>
      <c r="BF489" s="135"/>
      <c r="BG489" s="143"/>
      <c r="BH489" s="143"/>
      <c r="BI489" s="143"/>
      <c r="BJ489" s="143"/>
      <c r="BK489" s="143"/>
      <c r="BL489" s="143"/>
      <c r="BM489" s="143"/>
      <c r="BN489" s="143"/>
      <c r="BO489" s="143"/>
      <c r="BP489" s="143"/>
      <c r="BQ489" s="143"/>
      <c r="BR489" s="143"/>
      <c r="BS489" s="143"/>
      <c r="BT489" s="143"/>
      <c r="BU489" s="143"/>
      <c r="BV489" s="143"/>
      <c r="BW489" s="143"/>
      <c r="BX489" s="143"/>
      <c r="BY489" s="143"/>
      <c r="BZ489" s="143"/>
    </row>
    <row r="490" spans="1:78" ht="42" customHeight="1">
      <c r="A490" s="126"/>
      <c r="B490" s="128"/>
      <c r="C490" s="128"/>
      <c r="D490" s="128"/>
      <c r="E490" s="129"/>
      <c r="F490" s="129"/>
      <c r="G490" s="129"/>
      <c r="H490" s="130"/>
      <c r="I490" s="130"/>
      <c r="J490" s="130"/>
      <c r="K490" s="130"/>
      <c r="L490" s="94"/>
      <c r="M490" s="94"/>
      <c r="N490" s="94"/>
      <c r="O490" s="94"/>
      <c r="P490" s="94"/>
      <c r="Q490" s="94"/>
      <c r="R490" s="94"/>
      <c r="S490" s="94"/>
      <c r="T490" s="98">
        <f t="shared" si="38"/>
        <v>0</v>
      </c>
      <c r="U490" s="129" t="str">
        <f t="shared" si="48"/>
        <v/>
      </c>
      <c r="V490" s="98"/>
      <c r="W490" s="129" t="str">
        <f t="shared" si="49"/>
        <v/>
      </c>
      <c r="X490" s="129"/>
      <c r="Y490" s="128"/>
      <c r="Z490" s="133" t="str">
        <f t="shared" si="50"/>
        <v/>
      </c>
      <c r="AA490" s="133" t="str">
        <f>IFERROR(VLOOKUP($Z490,'Lookup 2024'!$A$2:$R$9,2,FALSE),"")</f>
        <v/>
      </c>
      <c r="AB490" s="133"/>
      <c r="AC490" s="133"/>
      <c r="AD490" s="133" t="str">
        <f>IFERROR(VLOOKUP($Z490,'Lookup 2024'!$A$2:$R$9,7,FALSE),"")</f>
        <v/>
      </c>
      <c r="AE490" s="133"/>
      <c r="AF490" s="133" t="str">
        <f>IFERROR(VLOOKUP($Z490,'Lookup 2024'!$A$2:$R$9,8,FALSE),"")</f>
        <v/>
      </c>
      <c r="AG490" s="133" t="str">
        <f>IFERROR(VLOOKUP($Z490,'Lookup 2024'!$A$2:$R$9,9,FALSE),"")</f>
        <v/>
      </c>
      <c r="AH490" s="133"/>
      <c r="AI490" s="133" t="str">
        <f>IFERROR(VLOOKUP($Z490,'Lookup 2024'!$A$2:$R$9,10,FALSE),"")</f>
        <v/>
      </c>
      <c r="AJ490" s="133" t="str">
        <f>IFERROR(VLOOKUP($Z490,Lookup!$A$1:$P$20,11,FALSE),"")</f>
        <v/>
      </c>
      <c r="AK490" s="133"/>
      <c r="AL490" s="133" t="str">
        <f>IFERROR(VLOOKUP($Z490,Lookup!$A$1:$P$20,13,FALSE),"")</f>
        <v/>
      </c>
      <c r="AM490" s="133" t="str">
        <f>IFERROR(VLOOKUP($Z490,Lookup!$A$1:$P$20,14,FALSE),"")</f>
        <v/>
      </c>
      <c r="AN490" s="133" t="str">
        <f>IFERROR(VLOOKUP($Z490,Lookup!$A$1:$P$20,15,FALSE),"")</f>
        <v/>
      </c>
      <c r="AO490" s="133" t="str">
        <f>IFERROR(VLOOKUP($Z490,Lookup!$A$1:$P$20,16,FALSE),"")</f>
        <v/>
      </c>
      <c r="AP490" s="133" t="str">
        <f>IFERROR(VLOOKUP($Z490,'Lookup 2024'!$A$2:$R$9,17,FALSE),"")</f>
        <v/>
      </c>
      <c r="AQ490" s="129"/>
      <c r="AR490" s="129"/>
      <c r="AS490" s="135"/>
      <c r="AT490" s="135"/>
      <c r="AU490" s="135"/>
      <c r="AV490" s="137"/>
      <c r="AW490" s="138"/>
      <c r="AX490" s="135"/>
      <c r="AY490" s="135"/>
      <c r="AZ490" s="135"/>
      <c r="BA490" s="135"/>
      <c r="BB490" s="135"/>
      <c r="BC490" s="135"/>
      <c r="BD490" s="135"/>
      <c r="BE490" s="135"/>
      <c r="BF490" s="135"/>
      <c r="BG490" s="143"/>
      <c r="BH490" s="143"/>
      <c r="BI490" s="143"/>
      <c r="BJ490" s="143"/>
      <c r="BK490" s="143"/>
      <c r="BL490" s="143"/>
      <c r="BM490" s="143"/>
      <c r="BN490" s="143"/>
      <c r="BO490" s="143"/>
      <c r="BP490" s="143"/>
      <c r="BQ490" s="143"/>
      <c r="BR490" s="143"/>
      <c r="BS490" s="143"/>
      <c r="BT490" s="143"/>
      <c r="BU490" s="143"/>
      <c r="BV490" s="143"/>
      <c r="BW490" s="143"/>
      <c r="BX490" s="143"/>
      <c r="BY490" s="143"/>
      <c r="BZ490" s="143"/>
    </row>
    <row r="491" spans="1:78" ht="42" customHeight="1">
      <c r="A491" s="126"/>
      <c r="B491" s="128"/>
      <c r="C491" s="128"/>
      <c r="D491" s="128"/>
      <c r="E491" s="129"/>
      <c r="F491" s="129"/>
      <c r="G491" s="129"/>
      <c r="H491" s="129"/>
      <c r="I491" s="129"/>
      <c r="J491" s="129"/>
      <c r="K491" s="129"/>
      <c r="L491" s="94"/>
      <c r="M491" s="94"/>
      <c r="N491" s="94"/>
      <c r="O491" s="94"/>
      <c r="P491" s="94"/>
      <c r="Q491" s="94"/>
      <c r="R491" s="94"/>
      <c r="S491" s="94"/>
      <c r="T491" s="98">
        <f t="shared" si="38"/>
        <v>0</v>
      </c>
      <c r="U491" s="129" t="str">
        <f t="shared" si="48"/>
        <v/>
      </c>
      <c r="V491" s="98"/>
      <c r="W491" s="129" t="str">
        <f t="shared" si="49"/>
        <v/>
      </c>
      <c r="X491" s="129"/>
      <c r="Y491" s="128"/>
      <c r="Z491" s="133" t="str">
        <f t="shared" si="50"/>
        <v/>
      </c>
      <c r="AA491" s="133" t="str">
        <f>IFERROR(VLOOKUP($Z491,'Lookup 2024'!$A$2:$R$9,2,FALSE),"")</f>
        <v/>
      </c>
      <c r="AB491" s="133"/>
      <c r="AC491" s="133"/>
      <c r="AD491" s="133" t="str">
        <f>IFERROR(VLOOKUP($Z491,'Lookup 2024'!$A$2:$R$9,7,FALSE),"")</f>
        <v/>
      </c>
      <c r="AE491" s="133"/>
      <c r="AF491" s="133" t="str">
        <f>IFERROR(VLOOKUP($Z491,'Lookup 2024'!$A$2:$R$9,8,FALSE),"")</f>
        <v/>
      </c>
      <c r="AG491" s="133" t="str">
        <f>IFERROR(VLOOKUP($Z491,'Lookup 2024'!$A$2:$R$9,9,FALSE),"")</f>
        <v/>
      </c>
      <c r="AH491" s="133"/>
      <c r="AI491" s="133" t="str">
        <f>IFERROR(VLOOKUP($Z491,'Lookup 2024'!$A$2:$R$9,10,FALSE),"")</f>
        <v/>
      </c>
      <c r="AJ491" s="133" t="str">
        <f>IFERROR(VLOOKUP($Z491,Lookup!$A$1:$P$20,11,FALSE),"")</f>
        <v/>
      </c>
      <c r="AK491" s="133"/>
      <c r="AL491" s="133" t="str">
        <f>IFERROR(VLOOKUP($Z491,Lookup!$A$1:$P$20,13,FALSE),"")</f>
        <v/>
      </c>
      <c r="AM491" s="133" t="str">
        <f>IFERROR(VLOOKUP($Z491,Lookup!$A$1:$P$20,14,FALSE),"")</f>
        <v/>
      </c>
      <c r="AN491" s="133" t="str">
        <f>IFERROR(VLOOKUP($Z491,Lookup!$A$1:$P$20,15,FALSE),"")</f>
        <v/>
      </c>
      <c r="AO491" s="133" t="str">
        <f>IFERROR(VLOOKUP($Z491,Lookup!$A$1:$P$20,16,FALSE),"")</f>
        <v/>
      </c>
      <c r="AP491" s="133" t="str">
        <f>IFERROR(VLOOKUP($Z491,'Lookup 2024'!$A$2:$R$9,17,FALSE),"")</f>
        <v/>
      </c>
      <c r="AQ491" s="129"/>
      <c r="AR491" s="129"/>
      <c r="AS491" s="135"/>
      <c r="AT491" s="135"/>
      <c r="AU491" s="135"/>
      <c r="AV491" s="137"/>
      <c r="AW491" s="138"/>
      <c r="AX491" s="135"/>
      <c r="AY491" s="135"/>
      <c r="AZ491" s="135"/>
      <c r="BA491" s="135"/>
      <c r="BB491" s="135"/>
      <c r="BC491" s="135"/>
      <c r="BD491" s="135"/>
      <c r="BE491" s="135"/>
      <c r="BF491" s="135"/>
      <c r="BG491" s="143"/>
      <c r="BH491" s="143"/>
      <c r="BI491" s="143"/>
      <c r="BJ491" s="143"/>
      <c r="BK491" s="143"/>
      <c r="BL491" s="143"/>
      <c r="BM491" s="143"/>
      <c r="BN491" s="143"/>
      <c r="BO491" s="143"/>
      <c r="BP491" s="143"/>
      <c r="BQ491" s="143"/>
      <c r="BR491" s="143"/>
      <c r="BS491" s="143"/>
      <c r="BT491" s="143"/>
      <c r="BU491" s="143"/>
      <c r="BV491" s="143"/>
      <c r="BW491" s="143"/>
      <c r="BX491" s="143"/>
      <c r="BY491" s="143"/>
      <c r="BZ491" s="143"/>
    </row>
    <row r="492" spans="1:78" ht="42" customHeight="1">
      <c r="A492" s="126"/>
      <c r="B492" s="128"/>
      <c r="C492" s="128"/>
      <c r="D492" s="128"/>
      <c r="E492" s="129"/>
      <c r="F492" s="129"/>
      <c r="G492" s="129"/>
      <c r="H492" s="129"/>
      <c r="I492" s="129"/>
      <c r="J492" s="129"/>
      <c r="K492" s="129"/>
      <c r="L492" s="94"/>
      <c r="M492" s="94"/>
      <c r="N492" s="94"/>
      <c r="O492" s="94"/>
      <c r="P492" s="94"/>
      <c r="Q492" s="94"/>
      <c r="R492" s="94"/>
      <c r="S492" s="94"/>
      <c r="T492" s="98">
        <f t="shared" si="38"/>
        <v>0</v>
      </c>
      <c r="U492" s="129" t="str">
        <f t="shared" si="48"/>
        <v/>
      </c>
      <c r="V492" s="98"/>
      <c r="W492" s="129" t="str">
        <f t="shared" si="49"/>
        <v/>
      </c>
      <c r="X492" s="129"/>
      <c r="Y492" s="128"/>
      <c r="Z492" s="133" t="str">
        <f t="shared" si="50"/>
        <v/>
      </c>
      <c r="AA492" s="133" t="str">
        <f>IFERROR(VLOOKUP($Z492,'Lookup 2024'!$A$2:$R$9,2,FALSE),"")</f>
        <v/>
      </c>
      <c r="AB492" s="133"/>
      <c r="AC492" s="133"/>
      <c r="AD492" s="133" t="str">
        <f>IFERROR(VLOOKUP($Z492,'Lookup 2024'!$A$2:$R$9,7,FALSE),"")</f>
        <v/>
      </c>
      <c r="AE492" s="133"/>
      <c r="AF492" s="133" t="str">
        <f>IFERROR(VLOOKUP($Z492,'Lookup 2024'!$A$2:$R$9,8,FALSE),"")</f>
        <v/>
      </c>
      <c r="AG492" s="133" t="str">
        <f>IFERROR(VLOOKUP($Z492,'Lookup 2024'!$A$2:$R$9,9,FALSE),"")</f>
        <v/>
      </c>
      <c r="AH492" s="133"/>
      <c r="AI492" s="133" t="str">
        <f>IFERROR(VLOOKUP($Z492,'Lookup 2024'!$A$2:$R$9,10,FALSE),"")</f>
        <v/>
      </c>
      <c r="AJ492" s="133" t="str">
        <f>IFERROR(VLOOKUP($Z492,Lookup!$A$1:$P$20,11,FALSE),"")</f>
        <v/>
      </c>
      <c r="AK492" s="133"/>
      <c r="AL492" s="133" t="str">
        <f>IFERROR(VLOOKUP($Z492,Lookup!$A$1:$P$20,13,FALSE),"")</f>
        <v/>
      </c>
      <c r="AM492" s="133" t="str">
        <f>IFERROR(VLOOKUP($Z492,Lookup!$A$1:$P$20,14,FALSE),"")</f>
        <v/>
      </c>
      <c r="AN492" s="133" t="str">
        <f>IFERROR(VLOOKUP($Z492,Lookup!$A$1:$P$20,15,FALSE),"")</f>
        <v/>
      </c>
      <c r="AO492" s="133" t="str">
        <f>IFERROR(VLOOKUP($Z492,Lookup!$A$1:$P$20,16,FALSE),"")</f>
        <v/>
      </c>
      <c r="AP492" s="133" t="str">
        <f>IFERROR(VLOOKUP($Z492,'Lookup 2024'!$A$2:$R$9,17,FALSE),"")</f>
        <v/>
      </c>
      <c r="AQ492" s="129"/>
      <c r="AR492" s="129"/>
      <c r="AS492" s="135"/>
      <c r="AT492" s="135"/>
      <c r="AU492" s="135"/>
      <c r="AV492" s="137"/>
      <c r="AW492" s="138"/>
      <c r="AX492" s="135"/>
      <c r="AY492" s="135"/>
      <c r="AZ492" s="135"/>
      <c r="BA492" s="135"/>
      <c r="BB492" s="135"/>
      <c r="BC492" s="135"/>
      <c r="BD492" s="135"/>
      <c r="BE492" s="135"/>
      <c r="BF492" s="135"/>
      <c r="BG492" s="143"/>
      <c r="BH492" s="143"/>
      <c r="BI492" s="143"/>
      <c r="BJ492" s="143"/>
      <c r="BK492" s="143"/>
      <c r="BL492" s="143"/>
      <c r="BM492" s="143"/>
      <c r="BN492" s="143"/>
      <c r="BO492" s="143"/>
      <c r="BP492" s="143"/>
      <c r="BQ492" s="143"/>
      <c r="BR492" s="143"/>
      <c r="BS492" s="143"/>
      <c r="BT492" s="143"/>
      <c r="BU492" s="143"/>
      <c r="BV492" s="143"/>
      <c r="BW492" s="143"/>
      <c r="BX492" s="143"/>
      <c r="BY492" s="143"/>
      <c r="BZ492" s="143"/>
    </row>
    <row r="493" spans="1:78" ht="42" customHeight="1">
      <c r="A493" s="126"/>
      <c r="B493" s="128"/>
      <c r="C493" s="128"/>
      <c r="D493" s="128"/>
      <c r="E493" s="129"/>
      <c r="F493" s="129"/>
      <c r="G493" s="129"/>
      <c r="H493" s="129"/>
      <c r="I493" s="129"/>
      <c r="J493" s="129"/>
      <c r="K493" s="129"/>
      <c r="L493" s="94"/>
      <c r="M493" s="94"/>
      <c r="N493" s="94"/>
      <c r="O493" s="94"/>
      <c r="P493" s="94"/>
      <c r="Q493" s="94"/>
      <c r="R493" s="94"/>
      <c r="S493" s="94"/>
      <c r="T493" s="98">
        <f t="shared" si="38"/>
        <v>0</v>
      </c>
      <c r="U493" s="129" t="str">
        <f t="shared" si="48"/>
        <v/>
      </c>
      <c r="V493" s="98"/>
      <c r="W493" s="129" t="str">
        <f t="shared" si="49"/>
        <v/>
      </c>
      <c r="X493" s="129"/>
      <c r="Y493" s="128"/>
      <c r="Z493" s="133" t="str">
        <f t="shared" si="50"/>
        <v/>
      </c>
      <c r="AA493" s="133" t="str">
        <f>IFERROR(VLOOKUP($Z493,'Lookup 2024'!$A$2:$R$9,2,FALSE),"")</f>
        <v/>
      </c>
      <c r="AB493" s="133"/>
      <c r="AC493" s="133"/>
      <c r="AD493" s="133" t="str">
        <f>IFERROR(VLOOKUP($Z493,'Lookup 2024'!$A$2:$R$9,7,FALSE),"")</f>
        <v/>
      </c>
      <c r="AE493" s="133"/>
      <c r="AF493" s="133" t="str">
        <f>IFERROR(VLOOKUP($Z493,'Lookup 2024'!$A$2:$R$9,8,FALSE),"")</f>
        <v/>
      </c>
      <c r="AG493" s="133" t="str">
        <f>IFERROR(VLOOKUP($Z493,'Lookup 2024'!$A$2:$R$9,9,FALSE),"")</f>
        <v/>
      </c>
      <c r="AH493" s="133"/>
      <c r="AI493" s="133" t="str">
        <f>IFERROR(VLOOKUP($Z493,'Lookup 2024'!$A$2:$R$9,10,FALSE),"")</f>
        <v/>
      </c>
      <c r="AJ493" s="133" t="str">
        <f>IFERROR(VLOOKUP($Z493,Lookup!$A$1:$P$20,11,FALSE),"")</f>
        <v/>
      </c>
      <c r="AK493" s="133"/>
      <c r="AL493" s="133" t="str">
        <f>IFERROR(VLOOKUP($Z493,Lookup!$A$1:$P$20,13,FALSE),"")</f>
        <v/>
      </c>
      <c r="AM493" s="133" t="str">
        <f>IFERROR(VLOOKUP($Z493,Lookup!$A$1:$P$20,14,FALSE),"")</f>
        <v/>
      </c>
      <c r="AN493" s="133" t="str">
        <f>IFERROR(VLOOKUP($Z493,Lookup!$A$1:$P$20,15,FALSE),"")</f>
        <v/>
      </c>
      <c r="AO493" s="133" t="str">
        <f>IFERROR(VLOOKUP($Z493,Lookup!$A$1:$P$20,16,FALSE),"")</f>
        <v/>
      </c>
      <c r="AP493" s="133" t="str">
        <f>IFERROR(VLOOKUP($Z493,'Lookup 2024'!$A$2:$R$9,17,FALSE),"")</f>
        <v/>
      </c>
      <c r="AQ493" s="129"/>
      <c r="AR493" s="129"/>
      <c r="AS493" s="135"/>
      <c r="AT493" s="135"/>
      <c r="AU493" s="135"/>
      <c r="AV493" s="137"/>
      <c r="AW493" s="138"/>
      <c r="AX493" s="135"/>
      <c r="AY493" s="135"/>
      <c r="AZ493" s="135"/>
      <c r="BA493" s="135"/>
      <c r="BB493" s="135"/>
      <c r="BC493" s="135"/>
      <c r="BD493" s="135"/>
      <c r="BE493" s="135"/>
      <c r="BF493" s="135"/>
      <c r="BG493" s="143"/>
      <c r="BH493" s="143"/>
      <c r="BI493" s="143"/>
      <c r="BJ493" s="143"/>
      <c r="BK493" s="143"/>
      <c r="BL493" s="143"/>
      <c r="BM493" s="143"/>
      <c r="BN493" s="143"/>
      <c r="BO493" s="143"/>
      <c r="BP493" s="143"/>
      <c r="BQ493" s="143"/>
      <c r="BR493" s="143"/>
      <c r="BS493" s="143"/>
      <c r="BT493" s="143"/>
      <c r="BU493" s="143"/>
      <c r="BV493" s="143"/>
      <c r="BW493" s="143"/>
      <c r="BX493" s="143"/>
      <c r="BY493" s="143"/>
      <c r="BZ493" s="143"/>
    </row>
    <row r="494" spans="1:78" ht="42" customHeight="1">
      <c r="A494" s="126"/>
      <c r="B494" s="128"/>
      <c r="C494" s="128"/>
      <c r="D494" s="128"/>
      <c r="E494" s="129"/>
      <c r="F494" s="129"/>
      <c r="G494" s="129"/>
      <c r="H494" s="129"/>
      <c r="I494" s="129"/>
      <c r="J494" s="129"/>
      <c r="K494" s="129"/>
      <c r="L494" s="94"/>
      <c r="M494" s="94"/>
      <c r="N494" s="94"/>
      <c r="O494" s="94"/>
      <c r="P494" s="94"/>
      <c r="Q494" s="94"/>
      <c r="R494" s="94"/>
      <c r="S494" s="94"/>
      <c r="T494" s="98">
        <f t="shared" si="38"/>
        <v>0</v>
      </c>
      <c r="U494" s="129" t="str">
        <f t="shared" si="48"/>
        <v/>
      </c>
      <c r="V494" s="98"/>
      <c r="W494" s="129" t="str">
        <f t="shared" si="49"/>
        <v/>
      </c>
      <c r="X494" s="129"/>
      <c r="Y494" s="128"/>
      <c r="Z494" s="133" t="str">
        <f t="shared" si="50"/>
        <v/>
      </c>
      <c r="AA494" s="133" t="str">
        <f>IFERROR(VLOOKUP($Z494,'Lookup 2024'!$A$2:$R$9,2,FALSE),"")</f>
        <v/>
      </c>
      <c r="AB494" s="133"/>
      <c r="AC494" s="133"/>
      <c r="AD494" s="133" t="str">
        <f>IFERROR(VLOOKUP($Z494,'Lookup 2024'!$A$2:$R$9,7,FALSE),"")</f>
        <v/>
      </c>
      <c r="AE494" s="133"/>
      <c r="AF494" s="133" t="str">
        <f>IFERROR(VLOOKUP($Z494,'Lookup 2024'!$A$2:$R$9,8,FALSE),"")</f>
        <v/>
      </c>
      <c r="AG494" s="133" t="str">
        <f>IFERROR(VLOOKUP($Z494,'Lookup 2024'!$A$2:$R$9,9,FALSE),"")</f>
        <v/>
      </c>
      <c r="AH494" s="133"/>
      <c r="AI494" s="133" t="str">
        <f>IFERROR(VLOOKUP($Z494,'Lookup 2024'!$A$2:$R$9,10,FALSE),"")</f>
        <v/>
      </c>
      <c r="AJ494" s="133" t="str">
        <f>IFERROR(VLOOKUP($Z494,Lookup!$A$1:$P$20,11,FALSE),"")</f>
        <v/>
      </c>
      <c r="AK494" s="133"/>
      <c r="AL494" s="133" t="str">
        <f>IFERROR(VLOOKUP($Z494,Lookup!$A$1:$P$20,13,FALSE),"")</f>
        <v/>
      </c>
      <c r="AM494" s="133" t="str">
        <f>IFERROR(VLOOKUP($Z494,Lookup!$A$1:$P$20,14,FALSE),"")</f>
        <v/>
      </c>
      <c r="AN494" s="133" t="str">
        <f>IFERROR(VLOOKUP($Z494,Lookup!$A$1:$P$20,15,FALSE),"")</f>
        <v/>
      </c>
      <c r="AO494" s="133" t="str">
        <f>IFERROR(VLOOKUP($Z494,Lookup!$A$1:$P$20,16,FALSE),"")</f>
        <v/>
      </c>
      <c r="AP494" s="133" t="str">
        <f>IFERROR(VLOOKUP($Z494,'Lookup 2024'!$A$2:$R$9,17,FALSE),"")</f>
        <v/>
      </c>
      <c r="AQ494" s="129"/>
      <c r="AR494" s="129"/>
      <c r="AS494" s="135"/>
      <c r="AT494" s="135"/>
      <c r="AU494" s="135"/>
      <c r="AV494" s="137"/>
      <c r="AW494" s="138"/>
      <c r="AX494" s="135"/>
      <c r="AY494" s="135"/>
      <c r="AZ494" s="135"/>
      <c r="BA494" s="135"/>
      <c r="BB494" s="135"/>
      <c r="BC494" s="135"/>
      <c r="BD494" s="135"/>
      <c r="BE494" s="135"/>
      <c r="BF494" s="135"/>
      <c r="BG494" s="143"/>
      <c r="BH494" s="143"/>
      <c r="BI494" s="143"/>
      <c r="BJ494" s="143"/>
      <c r="BK494" s="143"/>
      <c r="BL494" s="143"/>
      <c r="BM494" s="143"/>
      <c r="BN494" s="143"/>
      <c r="BO494" s="143"/>
      <c r="BP494" s="143"/>
      <c r="BQ494" s="143"/>
      <c r="BR494" s="143"/>
      <c r="BS494" s="143"/>
      <c r="BT494" s="143"/>
      <c r="BU494" s="143"/>
      <c r="BV494" s="143"/>
      <c r="BW494" s="143"/>
      <c r="BX494" s="143"/>
      <c r="BY494" s="143"/>
      <c r="BZ494" s="143"/>
    </row>
    <row r="495" spans="1:78" ht="42" customHeight="1">
      <c r="A495" s="126"/>
      <c r="B495" s="128"/>
      <c r="C495" s="128"/>
      <c r="D495" s="128"/>
      <c r="E495" s="129"/>
      <c r="F495" s="129"/>
      <c r="G495" s="129"/>
      <c r="H495" s="129"/>
      <c r="I495" s="129"/>
      <c r="J495" s="129"/>
      <c r="K495" s="129"/>
      <c r="L495" s="94"/>
      <c r="M495" s="94"/>
      <c r="N495" s="94"/>
      <c r="O495" s="94"/>
      <c r="P495" s="94"/>
      <c r="Q495" s="94"/>
      <c r="R495" s="94"/>
      <c r="S495" s="94"/>
      <c r="T495" s="98">
        <f t="shared" si="38"/>
        <v>0</v>
      </c>
      <c r="U495" s="129" t="str">
        <f t="shared" si="48"/>
        <v/>
      </c>
      <c r="V495" s="98"/>
      <c r="W495" s="129" t="str">
        <f t="shared" si="49"/>
        <v/>
      </c>
      <c r="X495" s="129"/>
      <c r="Y495" s="128"/>
      <c r="Z495" s="133" t="str">
        <f t="shared" si="50"/>
        <v/>
      </c>
      <c r="AA495" s="133" t="str">
        <f>IFERROR(VLOOKUP($Z495,'Lookup 2024'!$A$2:$R$9,2,FALSE),"")</f>
        <v/>
      </c>
      <c r="AB495" s="133"/>
      <c r="AC495" s="133"/>
      <c r="AD495" s="133" t="str">
        <f>IFERROR(VLOOKUP($Z495,'Lookup 2024'!$A$2:$R$9,7,FALSE),"")</f>
        <v/>
      </c>
      <c r="AE495" s="133"/>
      <c r="AF495" s="133" t="str">
        <f>IFERROR(VLOOKUP($Z495,'Lookup 2024'!$A$2:$R$9,8,FALSE),"")</f>
        <v/>
      </c>
      <c r="AG495" s="133" t="str">
        <f>IFERROR(VLOOKUP($Z495,'Lookup 2024'!$A$2:$R$9,9,FALSE),"")</f>
        <v/>
      </c>
      <c r="AH495" s="133"/>
      <c r="AI495" s="133" t="str">
        <f>IFERROR(VLOOKUP($Z495,'Lookup 2024'!$A$2:$R$9,10,FALSE),"")</f>
        <v/>
      </c>
      <c r="AJ495" s="133" t="str">
        <f>IFERROR(VLOOKUP($Z495,Lookup!$A$1:$P$20,11,FALSE),"")</f>
        <v/>
      </c>
      <c r="AK495" s="133"/>
      <c r="AL495" s="133" t="str">
        <f>IFERROR(VLOOKUP($Z495,Lookup!$A$1:$P$20,13,FALSE),"")</f>
        <v/>
      </c>
      <c r="AM495" s="133" t="str">
        <f>IFERROR(VLOOKUP($Z495,Lookup!$A$1:$P$20,14,FALSE),"")</f>
        <v/>
      </c>
      <c r="AN495" s="133" t="str">
        <f>IFERROR(VLOOKUP($Z495,Lookup!$A$1:$P$20,15,FALSE),"")</f>
        <v/>
      </c>
      <c r="AO495" s="133" t="str">
        <f>IFERROR(VLOOKUP($Z495,Lookup!$A$1:$P$20,16,FALSE),"")</f>
        <v/>
      </c>
      <c r="AP495" s="133" t="str">
        <f>IFERROR(VLOOKUP($Z495,'Lookup 2024'!$A$2:$R$9,17,FALSE),"")</f>
        <v/>
      </c>
      <c r="AQ495" s="129"/>
      <c r="AR495" s="129"/>
      <c r="AS495" s="135"/>
      <c r="AT495" s="135"/>
      <c r="AU495" s="135"/>
      <c r="AV495" s="137"/>
      <c r="AW495" s="138"/>
      <c r="AX495" s="135"/>
      <c r="AY495" s="135"/>
      <c r="AZ495" s="135"/>
      <c r="BA495" s="135"/>
      <c r="BB495" s="135"/>
      <c r="BC495" s="135"/>
      <c r="BD495" s="135"/>
      <c r="BE495" s="135"/>
      <c r="BF495" s="135"/>
      <c r="BG495" s="143"/>
      <c r="BH495" s="143"/>
      <c r="BI495" s="143"/>
      <c r="BJ495" s="143"/>
      <c r="BK495" s="143"/>
      <c r="BL495" s="143"/>
      <c r="BM495" s="143"/>
      <c r="BN495" s="143"/>
      <c r="BO495" s="143"/>
      <c r="BP495" s="143"/>
      <c r="BQ495" s="143"/>
      <c r="BR495" s="143"/>
      <c r="BS495" s="143"/>
      <c r="BT495" s="143"/>
      <c r="BU495" s="143"/>
      <c r="BV495" s="143"/>
      <c r="BW495" s="143"/>
      <c r="BX495" s="143"/>
      <c r="BY495" s="143"/>
      <c r="BZ495" s="143"/>
    </row>
    <row r="496" spans="1:78" ht="42" customHeight="1">
      <c r="A496" s="126"/>
      <c r="B496" s="128"/>
      <c r="C496" s="128"/>
      <c r="D496" s="128"/>
      <c r="E496" s="129"/>
      <c r="F496" s="129"/>
      <c r="G496" s="129"/>
      <c r="H496" s="130"/>
      <c r="I496" s="130"/>
      <c r="J496" s="130"/>
      <c r="K496" s="130"/>
      <c r="L496" s="94"/>
      <c r="M496" s="94"/>
      <c r="N496" s="94"/>
      <c r="O496" s="94"/>
      <c r="P496" s="94"/>
      <c r="Q496" s="94"/>
      <c r="R496" s="94"/>
      <c r="S496" s="94"/>
      <c r="T496" s="98">
        <f t="shared" si="38"/>
        <v>0</v>
      </c>
      <c r="U496" s="129" t="str">
        <f t="shared" si="48"/>
        <v/>
      </c>
      <c r="V496" s="98"/>
      <c r="W496" s="129" t="str">
        <f t="shared" si="49"/>
        <v/>
      </c>
      <c r="X496" s="129"/>
      <c r="Y496" s="128"/>
      <c r="Z496" s="133" t="str">
        <f t="shared" si="50"/>
        <v/>
      </c>
      <c r="AA496" s="133" t="str">
        <f>IFERROR(VLOOKUP($Z496,'Lookup 2024'!$A$2:$R$9,2,FALSE),"")</f>
        <v/>
      </c>
      <c r="AB496" s="133"/>
      <c r="AC496" s="133"/>
      <c r="AD496" s="133" t="str">
        <f>IFERROR(VLOOKUP($Z496,'Lookup 2024'!$A$2:$R$9,7,FALSE),"")</f>
        <v/>
      </c>
      <c r="AE496" s="133"/>
      <c r="AF496" s="133" t="str">
        <f>IFERROR(VLOOKUP($Z496,'Lookup 2024'!$A$2:$R$9,8,FALSE),"")</f>
        <v/>
      </c>
      <c r="AG496" s="133" t="str">
        <f>IFERROR(VLOOKUP($Z496,'Lookup 2024'!$A$2:$R$9,9,FALSE),"")</f>
        <v/>
      </c>
      <c r="AH496" s="133"/>
      <c r="AI496" s="133" t="str">
        <f>IFERROR(VLOOKUP($Z496,'Lookup 2024'!$A$2:$R$9,10,FALSE),"")</f>
        <v/>
      </c>
      <c r="AJ496" s="133" t="str">
        <f>IFERROR(VLOOKUP($Z496,Lookup!$A$1:$P$20,11,FALSE),"")</f>
        <v/>
      </c>
      <c r="AK496" s="133"/>
      <c r="AL496" s="133" t="str">
        <f>IFERROR(VLOOKUP($Z496,Lookup!$A$1:$P$20,13,FALSE),"")</f>
        <v/>
      </c>
      <c r="AM496" s="133" t="str">
        <f>IFERROR(VLOOKUP($Z496,Lookup!$A$1:$P$20,14,FALSE),"")</f>
        <v/>
      </c>
      <c r="AN496" s="133" t="str">
        <f>IFERROR(VLOOKUP($Z496,Lookup!$A$1:$P$20,15,FALSE),"")</f>
        <v/>
      </c>
      <c r="AO496" s="133" t="str">
        <f>IFERROR(VLOOKUP($Z496,Lookup!$A$1:$P$20,16,FALSE),"")</f>
        <v/>
      </c>
      <c r="AP496" s="133" t="str">
        <f>IFERROR(VLOOKUP($Z496,'Lookup 2024'!$A$2:$R$9,17,FALSE),"")</f>
        <v/>
      </c>
      <c r="AQ496" s="129"/>
      <c r="AR496" s="129"/>
      <c r="AS496" s="135"/>
      <c r="AT496" s="135"/>
      <c r="AU496" s="135"/>
      <c r="AV496" s="137"/>
      <c r="AW496" s="138"/>
      <c r="AX496" s="135"/>
      <c r="AY496" s="135"/>
      <c r="AZ496" s="135"/>
      <c r="BA496" s="135"/>
      <c r="BB496" s="135"/>
      <c r="BC496" s="135"/>
      <c r="BD496" s="135"/>
      <c r="BE496" s="135"/>
      <c r="BF496" s="135"/>
      <c r="BG496" s="143"/>
      <c r="BH496" s="143"/>
      <c r="BI496" s="143"/>
      <c r="BJ496" s="143"/>
      <c r="BK496" s="143"/>
      <c r="BL496" s="143"/>
      <c r="BM496" s="143"/>
      <c r="BN496" s="143"/>
      <c r="BO496" s="143"/>
      <c r="BP496" s="143"/>
      <c r="BQ496" s="143"/>
      <c r="BR496" s="143"/>
      <c r="BS496" s="143"/>
      <c r="BT496" s="143"/>
      <c r="BU496" s="143"/>
      <c r="BV496" s="143"/>
      <c r="BW496" s="143"/>
      <c r="BX496" s="143"/>
      <c r="BY496" s="143"/>
      <c r="BZ496" s="143"/>
    </row>
    <row r="497" spans="1:78" ht="42" customHeight="1">
      <c r="A497" s="126"/>
      <c r="B497" s="128"/>
      <c r="C497" s="128"/>
      <c r="D497" s="128"/>
      <c r="E497" s="129"/>
      <c r="F497" s="129"/>
      <c r="G497" s="129"/>
      <c r="H497" s="129"/>
      <c r="I497" s="129"/>
      <c r="J497" s="129"/>
      <c r="K497" s="129"/>
      <c r="L497" s="94"/>
      <c r="M497" s="94"/>
      <c r="N497" s="94"/>
      <c r="O497" s="94"/>
      <c r="P497" s="94"/>
      <c r="Q497" s="94"/>
      <c r="R497" s="94"/>
      <c r="S497" s="94"/>
      <c r="T497" s="98">
        <f t="shared" si="38"/>
        <v>0</v>
      </c>
      <c r="U497" s="129" t="str">
        <f t="shared" si="48"/>
        <v/>
      </c>
      <c r="V497" s="98"/>
      <c r="W497" s="129" t="str">
        <f t="shared" si="49"/>
        <v/>
      </c>
      <c r="X497" s="129"/>
      <c r="Y497" s="128"/>
      <c r="Z497" s="133" t="str">
        <f t="shared" si="50"/>
        <v/>
      </c>
      <c r="AA497" s="133" t="str">
        <f>IFERROR(VLOOKUP($Z497,'Lookup 2024'!$A$2:$R$9,2,FALSE),"")</f>
        <v/>
      </c>
      <c r="AB497" s="133"/>
      <c r="AC497" s="133"/>
      <c r="AD497" s="133" t="str">
        <f>IFERROR(VLOOKUP($Z497,'Lookup 2024'!$A$2:$R$9,7,FALSE),"")</f>
        <v/>
      </c>
      <c r="AE497" s="133"/>
      <c r="AF497" s="133" t="str">
        <f>IFERROR(VLOOKUP($Z497,'Lookup 2024'!$A$2:$R$9,8,FALSE),"")</f>
        <v/>
      </c>
      <c r="AG497" s="133" t="str">
        <f>IFERROR(VLOOKUP($Z497,'Lookup 2024'!$A$2:$R$9,9,FALSE),"")</f>
        <v/>
      </c>
      <c r="AH497" s="133"/>
      <c r="AI497" s="133" t="str">
        <f>IFERROR(VLOOKUP($Z497,'Lookup 2024'!$A$2:$R$9,10,FALSE),"")</f>
        <v/>
      </c>
      <c r="AJ497" s="133" t="str">
        <f>IFERROR(VLOOKUP($Z497,Lookup!$A$1:$P$20,11,FALSE),"")</f>
        <v/>
      </c>
      <c r="AK497" s="133"/>
      <c r="AL497" s="133" t="str">
        <f>IFERROR(VLOOKUP($Z497,Lookup!$A$1:$P$20,13,FALSE),"")</f>
        <v/>
      </c>
      <c r="AM497" s="133" t="str">
        <f>IFERROR(VLOOKUP($Z497,Lookup!$A$1:$P$20,14,FALSE),"")</f>
        <v/>
      </c>
      <c r="AN497" s="133" t="str">
        <f>IFERROR(VLOOKUP($Z497,Lookup!$A$1:$P$20,15,FALSE),"")</f>
        <v/>
      </c>
      <c r="AO497" s="133" t="str">
        <f>IFERROR(VLOOKUP($Z497,Lookup!$A$1:$P$20,16,FALSE),"")</f>
        <v/>
      </c>
      <c r="AP497" s="133" t="str">
        <f>IFERROR(VLOOKUP($Z497,'Lookup 2024'!$A$2:$R$9,17,FALSE),"")</f>
        <v/>
      </c>
      <c r="AQ497" s="129"/>
      <c r="AR497" s="129"/>
      <c r="AS497" s="135"/>
      <c r="AT497" s="135"/>
      <c r="AU497" s="135"/>
      <c r="AV497" s="137"/>
      <c r="AW497" s="138"/>
      <c r="AX497" s="135"/>
      <c r="AY497" s="135"/>
      <c r="AZ497" s="135"/>
      <c r="BA497" s="135"/>
      <c r="BB497" s="135"/>
      <c r="BC497" s="135"/>
      <c r="BD497" s="135"/>
      <c r="BE497" s="135"/>
      <c r="BF497" s="135"/>
      <c r="BG497" s="143"/>
      <c r="BH497" s="143"/>
      <c r="BI497" s="143"/>
      <c r="BJ497" s="143"/>
      <c r="BK497" s="143"/>
      <c r="BL497" s="143"/>
      <c r="BM497" s="143"/>
      <c r="BN497" s="143"/>
      <c r="BO497" s="143"/>
      <c r="BP497" s="143"/>
      <c r="BQ497" s="143"/>
      <c r="BR497" s="143"/>
      <c r="BS497" s="143"/>
      <c r="BT497" s="143"/>
      <c r="BU497" s="143"/>
      <c r="BV497" s="143"/>
      <c r="BW497" s="143"/>
      <c r="BX497" s="143"/>
      <c r="BY497" s="143"/>
      <c r="BZ497" s="143"/>
    </row>
    <row r="498" spans="1:78" ht="42" customHeight="1">
      <c r="A498" s="126"/>
      <c r="B498" s="128"/>
      <c r="C498" s="128"/>
      <c r="D498" s="128"/>
      <c r="E498" s="129"/>
      <c r="F498" s="129"/>
      <c r="G498" s="129"/>
      <c r="H498" s="129"/>
      <c r="I498" s="129"/>
      <c r="J498" s="129"/>
      <c r="K498" s="129"/>
      <c r="L498" s="94"/>
      <c r="M498" s="94"/>
      <c r="N498" s="94"/>
      <c r="O498" s="94"/>
      <c r="P498" s="94"/>
      <c r="Q498" s="94"/>
      <c r="R498" s="94"/>
      <c r="S498" s="94"/>
      <c r="T498" s="98">
        <f t="shared" si="38"/>
        <v>0</v>
      </c>
      <c r="U498" s="129" t="str">
        <f t="shared" si="48"/>
        <v/>
      </c>
      <c r="V498" s="98"/>
      <c r="W498" s="129" t="str">
        <f t="shared" si="49"/>
        <v/>
      </c>
      <c r="X498" s="129"/>
      <c r="Y498" s="128"/>
      <c r="Z498" s="133" t="str">
        <f t="shared" si="50"/>
        <v/>
      </c>
      <c r="AA498" s="133" t="str">
        <f>IFERROR(VLOOKUP($Z498,'Lookup 2024'!$A$2:$R$9,2,FALSE),"")</f>
        <v/>
      </c>
      <c r="AB498" s="133"/>
      <c r="AC498" s="133"/>
      <c r="AD498" s="133" t="str">
        <f>IFERROR(VLOOKUP($Z498,'Lookup 2024'!$A$2:$R$9,7,FALSE),"")</f>
        <v/>
      </c>
      <c r="AE498" s="133"/>
      <c r="AF498" s="133" t="str">
        <f>IFERROR(VLOOKUP($Z498,'Lookup 2024'!$A$2:$R$9,8,FALSE),"")</f>
        <v/>
      </c>
      <c r="AG498" s="133" t="str">
        <f>IFERROR(VLOOKUP($Z498,'Lookup 2024'!$A$2:$R$9,9,FALSE),"")</f>
        <v/>
      </c>
      <c r="AH498" s="133"/>
      <c r="AI498" s="133" t="str">
        <f>IFERROR(VLOOKUP($Z498,'Lookup 2024'!$A$2:$R$9,10,FALSE),"")</f>
        <v/>
      </c>
      <c r="AJ498" s="133" t="str">
        <f>IFERROR(VLOOKUP($Z498,Lookup!$A$1:$P$20,11,FALSE),"")</f>
        <v/>
      </c>
      <c r="AK498" s="133"/>
      <c r="AL498" s="133" t="str">
        <f>IFERROR(VLOOKUP($Z498,Lookup!$A$1:$P$20,13,FALSE),"")</f>
        <v/>
      </c>
      <c r="AM498" s="133" t="str">
        <f>IFERROR(VLOOKUP($Z498,Lookup!$A$1:$P$20,14,FALSE),"")</f>
        <v/>
      </c>
      <c r="AN498" s="133" t="str">
        <f>IFERROR(VLOOKUP($Z498,Lookup!$A$1:$P$20,15,FALSE),"")</f>
        <v/>
      </c>
      <c r="AO498" s="133" t="str">
        <f>IFERROR(VLOOKUP($Z498,Lookup!$A$1:$P$20,16,FALSE),"")</f>
        <v/>
      </c>
      <c r="AP498" s="133" t="str">
        <f>IFERROR(VLOOKUP($Z498,'Lookup 2024'!$A$2:$R$9,17,FALSE),"")</f>
        <v/>
      </c>
      <c r="AQ498" s="129"/>
      <c r="AR498" s="129"/>
      <c r="AS498" s="135"/>
      <c r="AT498" s="135"/>
      <c r="AU498" s="135"/>
      <c r="AV498" s="137"/>
      <c r="AW498" s="138"/>
      <c r="AX498" s="135"/>
      <c r="AY498" s="135"/>
      <c r="AZ498" s="135"/>
      <c r="BA498" s="135"/>
      <c r="BB498" s="135"/>
      <c r="BC498" s="135"/>
      <c r="BD498" s="135"/>
      <c r="BE498" s="135"/>
      <c r="BF498" s="135"/>
      <c r="BG498" s="143"/>
      <c r="BH498" s="143"/>
      <c r="BI498" s="143"/>
      <c r="BJ498" s="143"/>
      <c r="BK498" s="143"/>
      <c r="BL498" s="143"/>
      <c r="BM498" s="143"/>
      <c r="BN498" s="143"/>
      <c r="BO498" s="143"/>
      <c r="BP498" s="143"/>
      <c r="BQ498" s="143"/>
      <c r="BR498" s="143"/>
      <c r="BS498" s="143"/>
      <c r="BT498" s="143"/>
      <c r="BU498" s="143"/>
      <c r="BV498" s="143"/>
      <c r="BW498" s="143"/>
      <c r="BX498" s="143"/>
      <c r="BY498" s="143"/>
      <c r="BZ498" s="143"/>
    </row>
    <row r="499" spans="1:78" ht="45.75" customHeight="1">
      <c r="A499" s="126"/>
      <c r="B499" s="128"/>
      <c r="C499" s="128"/>
      <c r="D499" s="128"/>
      <c r="E499" s="129"/>
      <c r="F499" s="129"/>
      <c r="G499" s="129"/>
      <c r="H499" s="130"/>
      <c r="I499" s="130"/>
      <c r="J499" s="130"/>
      <c r="K499" s="130"/>
      <c r="L499" s="94"/>
      <c r="M499" s="94"/>
      <c r="N499" s="94"/>
      <c r="O499" s="94"/>
      <c r="P499" s="94"/>
      <c r="Q499" s="94"/>
      <c r="R499" s="94"/>
      <c r="S499" s="94"/>
      <c r="T499" s="98">
        <f t="shared" si="38"/>
        <v>0</v>
      </c>
      <c r="U499" s="129" t="str">
        <f t="shared" si="48"/>
        <v/>
      </c>
      <c r="V499" s="98"/>
      <c r="W499" s="129" t="str">
        <f t="shared" si="49"/>
        <v/>
      </c>
      <c r="X499" s="129"/>
      <c r="Y499" s="128"/>
      <c r="Z499" s="133" t="str">
        <f t="shared" si="50"/>
        <v/>
      </c>
      <c r="AA499" s="133" t="str">
        <f>IFERROR(VLOOKUP($Z499,'Lookup 2024'!$A$2:$R$9,2,FALSE),"")</f>
        <v/>
      </c>
      <c r="AB499" s="133"/>
      <c r="AC499" s="133"/>
      <c r="AD499" s="133" t="str">
        <f>IFERROR(VLOOKUP($Z499,'Lookup 2024'!$A$2:$R$9,7,FALSE),"")</f>
        <v/>
      </c>
      <c r="AE499" s="133"/>
      <c r="AF499" s="133" t="str">
        <f>IFERROR(VLOOKUP($Z499,'Lookup 2024'!$A$2:$R$9,8,FALSE),"")</f>
        <v/>
      </c>
      <c r="AG499" s="133" t="str">
        <f>IFERROR(VLOOKUP($Z499,'Lookup 2024'!$A$2:$R$9,9,FALSE),"")</f>
        <v/>
      </c>
      <c r="AH499" s="133"/>
      <c r="AI499" s="133" t="str">
        <f>IFERROR(VLOOKUP($Z499,'Lookup 2024'!$A$2:$R$9,10,FALSE),"")</f>
        <v/>
      </c>
      <c r="AJ499" s="133" t="str">
        <f>IFERROR(VLOOKUP($Z499,Lookup!$A$1:$P$20,11,FALSE),"")</f>
        <v/>
      </c>
      <c r="AK499" s="133"/>
      <c r="AL499" s="133" t="str">
        <f>IFERROR(VLOOKUP($Z499,Lookup!$A$1:$P$20,13,FALSE),"")</f>
        <v/>
      </c>
      <c r="AM499" s="133" t="str">
        <f>IFERROR(VLOOKUP($Z499,Lookup!$A$1:$P$20,14,FALSE),"")</f>
        <v/>
      </c>
      <c r="AN499" s="133" t="str">
        <f>IFERROR(VLOOKUP($Z499,Lookup!$A$1:$P$20,15,FALSE),"")</f>
        <v/>
      </c>
      <c r="AO499" s="133" t="str">
        <f>IFERROR(VLOOKUP($Z499,Lookup!$A$1:$P$20,16,FALSE),"")</f>
        <v/>
      </c>
      <c r="AP499" s="133" t="str">
        <f>IFERROR(VLOOKUP($Z499,'Lookup 2024'!$A$2:$R$9,17,FALSE),"")</f>
        <v/>
      </c>
      <c r="AQ499" s="129"/>
      <c r="AR499" s="129"/>
      <c r="AS499" s="135"/>
      <c r="AT499" s="135"/>
      <c r="AU499" s="135"/>
      <c r="AV499" s="137"/>
      <c r="AW499" s="138"/>
      <c r="AX499" s="135"/>
      <c r="AY499" s="135"/>
      <c r="AZ499" s="135"/>
      <c r="BA499" s="135"/>
      <c r="BB499" s="135"/>
      <c r="BC499" s="135"/>
      <c r="BD499" s="135"/>
      <c r="BE499" s="135"/>
      <c r="BF499" s="135"/>
      <c r="BG499" s="143"/>
      <c r="BH499" s="143"/>
      <c r="BI499" s="143"/>
      <c r="BJ499" s="143"/>
      <c r="BK499" s="143"/>
      <c r="BL499" s="143"/>
      <c r="BM499" s="143"/>
      <c r="BN499" s="143"/>
      <c r="BO499" s="143"/>
      <c r="BP499" s="143"/>
      <c r="BQ499" s="143"/>
      <c r="BR499" s="143"/>
      <c r="BS499" s="143"/>
      <c r="BT499" s="143"/>
      <c r="BU499" s="143"/>
      <c r="BV499" s="143"/>
      <c r="BW499" s="143"/>
      <c r="BX499" s="143"/>
      <c r="BY499" s="143"/>
      <c r="BZ499" s="143"/>
    </row>
    <row r="500" spans="1:78" ht="45.75" customHeight="1">
      <c r="A500" s="126"/>
      <c r="B500" s="128"/>
      <c r="C500" s="128"/>
      <c r="D500" s="128"/>
      <c r="E500" s="129"/>
      <c r="F500" s="129"/>
      <c r="G500" s="129"/>
      <c r="H500" s="130"/>
      <c r="I500" s="130"/>
      <c r="J500" s="130"/>
      <c r="K500" s="130"/>
      <c r="L500" s="94"/>
      <c r="M500" s="94"/>
      <c r="N500" s="94"/>
      <c r="O500" s="94"/>
      <c r="P500" s="94"/>
      <c r="Q500" s="94"/>
      <c r="R500" s="94"/>
      <c r="S500" s="94"/>
      <c r="T500" s="98">
        <f t="shared" si="38"/>
        <v>0</v>
      </c>
      <c r="U500" s="129" t="str">
        <f t="shared" si="48"/>
        <v/>
      </c>
      <c r="V500" s="98"/>
      <c r="W500" s="129" t="str">
        <f t="shared" si="49"/>
        <v/>
      </c>
      <c r="X500" s="129"/>
      <c r="Y500" s="128"/>
      <c r="Z500" s="133" t="str">
        <f t="shared" si="50"/>
        <v/>
      </c>
      <c r="AA500" s="133" t="str">
        <f>IFERROR(VLOOKUP($Z500,'Lookup 2024'!$A$2:$R$9,2,FALSE),"")</f>
        <v/>
      </c>
      <c r="AB500" s="133"/>
      <c r="AC500" s="133"/>
      <c r="AD500" s="133" t="str">
        <f>IFERROR(VLOOKUP($Z500,'Lookup 2024'!$A$2:$R$9,7,FALSE),"")</f>
        <v/>
      </c>
      <c r="AE500" s="133"/>
      <c r="AF500" s="133" t="str">
        <f>IFERROR(VLOOKUP($Z500,'Lookup 2024'!$A$2:$R$9,8,FALSE),"")</f>
        <v/>
      </c>
      <c r="AG500" s="133" t="str">
        <f>IFERROR(VLOOKUP($Z500,'Lookup 2024'!$A$2:$R$9,9,FALSE),"")</f>
        <v/>
      </c>
      <c r="AH500" s="133"/>
      <c r="AI500" s="133" t="str">
        <f>IFERROR(VLOOKUP($Z500,'Lookup 2024'!$A$2:$R$9,10,FALSE),"")</f>
        <v/>
      </c>
      <c r="AJ500" s="133" t="str">
        <f>IFERROR(VLOOKUP($Z500,Lookup!$A$1:$P$20,11,FALSE),"")</f>
        <v/>
      </c>
      <c r="AK500" s="133"/>
      <c r="AL500" s="133" t="str">
        <f>IFERROR(VLOOKUP($Z500,Lookup!$A$1:$P$20,13,FALSE),"")</f>
        <v/>
      </c>
      <c r="AM500" s="133" t="str">
        <f>IFERROR(VLOOKUP($Z500,Lookup!$A$1:$P$20,14,FALSE),"")</f>
        <v/>
      </c>
      <c r="AN500" s="133" t="str">
        <f>IFERROR(VLOOKUP($Z500,Lookup!$A$1:$P$20,15,FALSE),"")</f>
        <v/>
      </c>
      <c r="AO500" s="133" t="str">
        <f>IFERROR(VLOOKUP($Z500,Lookup!$A$1:$P$20,16,FALSE),"")</f>
        <v/>
      </c>
      <c r="AP500" s="133" t="str">
        <f>IFERROR(VLOOKUP($Z500,'Lookup 2024'!$A$2:$R$9,17,FALSE),"")</f>
        <v/>
      </c>
      <c r="AQ500" s="129"/>
      <c r="AR500" s="129"/>
      <c r="AS500" s="135"/>
      <c r="AT500" s="135"/>
      <c r="AU500" s="135"/>
      <c r="AV500" s="137"/>
      <c r="AW500" s="138"/>
      <c r="AX500" s="135"/>
      <c r="AY500" s="135"/>
      <c r="AZ500" s="135"/>
      <c r="BA500" s="135"/>
      <c r="BB500" s="135"/>
      <c r="BC500" s="135"/>
      <c r="BD500" s="135"/>
      <c r="BE500" s="135"/>
      <c r="BF500" s="135"/>
      <c r="BG500" s="143"/>
      <c r="BH500" s="143"/>
      <c r="BI500" s="143"/>
      <c r="BJ500" s="143"/>
      <c r="BK500" s="143"/>
      <c r="BL500" s="143"/>
      <c r="BM500" s="143"/>
      <c r="BN500" s="143"/>
      <c r="BO500" s="143"/>
      <c r="BP500" s="143"/>
      <c r="BQ500" s="143"/>
      <c r="BR500" s="143"/>
      <c r="BS500" s="143"/>
      <c r="BT500" s="143"/>
      <c r="BU500" s="143"/>
      <c r="BV500" s="143"/>
      <c r="BW500" s="143"/>
      <c r="BX500" s="143"/>
      <c r="BY500" s="143"/>
      <c r="BZ500" s="143"/>
    </row>
    <row r="501" spans="1:78" ht="45.75" customHeight="1">
      <c r="A501" s="126"/>
      <c r="B501" s="128"/>
      <c r="C501" s="128"/>
      <c r="D501" s="128"/>
      <c r="E501" s="129"/>
      <c r="F501" s="129"/>
      <c r="G501" s="129"/>
      <c r="H501" s="130"/>
      <c r="I501" s="130"/>
      <c r="J501" s="130"/>
      <c r="K501" s="130"/>
      <c r="L501" s="94"/>
      <c r="M501" s="94"/>
      <c r="N501" s="94"/>
      <c r="O501" s="94"/>
      <c r="P501" s="94"/>
      <c r="Q501" s="94"/>
      <c r="R501" s="94"/>
      <c r="S501" s="94"/>
      <c r="T501" s="98">
        <f t="shared" si="38"/>
        <v>0</v>
      </c>
      <c r="U501" s="129" t="str">
        <f t="shared" si="48"/>
        <v/>
      </c>
      <c r="V501" s="98"/>
      <c r="W501" s="129" t="str">
        <f t="shared" si="49"/>
        <v/>
      </c>
      <c r="X501" s="129"/>
      <c r="Y501" s="128"/>
      <c r="Z501" s="133" t="str">
        <f t="shared" si="50"/>
        <v/>
      </c>
      <c r="AA501" s="133" t="str">
        <f>IFERROR(VLOOKUP($Z501,'Lookup 2024'!$A$2:$R$9,2,FALSE),"")</f>
        <v/>
      </c>
      <c r="AB501" s="133"/>
      <c r="AC501" s="133"/>
      <c r="AD501" s="133" t="str">
        <f>IFERROR(VLOOKUP($Z501,'Lookup 2024'!$A$2:$R$9,7,FALSE),"")</f>
        <v/>
      </c>
      <c r="AE501" s="133"/>
      <c r="AF501" s="133" t="str">
        <f>IFERROR(VLOOKUP($Z501,'Lookup 2024'!$A$2:$R$9,8,FALSE),"")</f>
        <v/>
      </c>
      <c r="AG501" s="133" t="str">
        <f>IFERROR(VLOOKUP($Z501,'Lookup 2024'!$A$2:$R$9,9,FALSE),"")</f>
        <v/>
      </c>
      <c r="AH501" s="133"/>
      <c r="AI501" s="133" t="str">
        <f>IFERROR(VLOOKUP($Z501,'Lookup 2024'!$A$2:$R$9,10,FALSE),"")</f>
        <v/>
      </c>
      <c r="AJ501" s="133" t="str">
        <f>IFERROR(VLOOKUP($Z501,Lookup!$A$1:$P$20,11,FALSE),"")</f>
        <v/>
      </c>
      <c r="AK501" s="133"/>
      <c r="AL501" s="133" t="str">
        <f>IFERROR(VLOOKUP($Z501,Lookup!$A$1:$P$20,13,FALSE),"")</f>
        <v/>
      </c>
      <c r="AM501" s="133" t="str">
        <f>IFERROR(VLOOKUP($Z501,Lookup!$A$1:$P$20,14,FALSE),"")</f>
        <v/>
      </c>
      <c r="AN501" s="133" t="str">
        <f>IFERROR(VLOOKUP($Z501,Lookup!$A$1:$P$20,15,FALSE),"")</f>
        <v/>
      </c>
      <c r="AO501" s="133" t="str">
        <f>IFERROR(VLOOKUP($Z501,Lookup!$A$1:$P$20,16,FALSE),"")</f>
        <v/>
      </c>
      <c r="AP501" s="133" t="str">
        <f>IFERROR(VLOOKUP($Z501,'Lookup 2024'!$A$2:$R$9,17,FALSE),"")</f>
        <v/>
      </c>
      <c r="AQ501" s="129"/>
      <c r="AR501" s="129"/>
      <c r="AS501" s="135"/>
      <c r="AT501" s="135"/>
      <c r="AU501" s="135"/>
      <c r="AV501" s="137"/>
      <c r="AW501" s="138"/>
      <c r="AX501" s="135"/>
      <c r="AY501" s="135"/>
      <c r="AZ501" s="135"/>
      <c r="BA501" s="135"/>
      <c r="BB501" s="135"/>
      <c r="BC501" s="135"/>
      <c r="BD501" s="135"/>
      <c r="BE501" s="135"/>
      <c r="BF501" s="135"/>
      <c r="BG501" s="143"/>
      <c r="BH501" s="143"/>
      <c r="BI501" s="143"/>
      <c r="BJ501" s="143"/>
      <c r="BK501" s="143"/>
      <c r="BL501" s="143"/>
      <c r="BM501" s="143"/>
      <c r="BN501" s="143"/>
      <c r="BO501" s="143"/>
      <c r="BP501" s="143"/>
      <c r="BQ501" s="143"/>
      <c r="BR501" s="143"/>
      <c r="BS501" s="143"/>
      <c r="BT501" s="143"/>
      <c r="BU501" s="143"/>
      <c r="BV501" s="143"/>
      <c r="BW501" s="143"/>
      <c r="BX501" s="143"/>
      <c r="BY501" s="143"/>
      <c r="BZ501" s="143"/>
    </row>
    <row r="502" spans="1:78" ht="18" customHeight="1">
      <c r="A502" s="125"/>
      <c r="B502" s="191"/>
      <c r="C502" s="191"/>
      <c r="D502" s="191"/>
      <c r="E502" s="192"/>
      <c r="F502" s="192"/>
      <c r="G502" s="87"/>
      <c r="H502" s="87"/>
      <c r="I502" s="87"/>
      <c r="J502" s="87"/>
      <c r="K502" s="87"/>
      <c r="L502" s="192"/>
      <c r="M502" s="192"/>
      <c r="N502" s="192"/>
      <c r="O502" s="192"/>
      <c r="P502" s="192"/>
      <c r="Q502" s="192"/>
      <c r="R502" s="192"/>
      <c r="S502" s="192"/>
      <c r="T502" s="193"/>
      <c r="U502" s="194"/>
      <c r="V502" s="193"/>
      <c r="W502" s="192"/>
      <c r="X502" s="192"/>
      <c r="Y502" s="191"/>
      <c r="Z502" s="195"/>
      <c r="AA502" s="195"/>
      <c r="AB502" s="195"/>
      <c r="AC502" s="195"/>
      <c r="AD502" s="195"/>
      <c r="AE502" s="196"/>
      <c r="AF502" s="195"/>
      <c r="AG502" s="195"/>
      <c r="AH502" s="195"/>
      <c r="AI502" s="197"/>
      <c r="AJ502" s="125"/>
      <c r="AK502" s="125"/>
      <c r="AL502" s="125"/>
      <c r="AM502" s="125"/>
      <c r="AN502" s="125"/>
      <c r="AO502" s="125"/>
      <c r="AP502" s="125"/>
      <c r="AQ502" s="125"/>
      <c r="AR502" s="125"/>
      <c r="AS502" s="125"/>
      <c r="AT502" s="125"/>
      <c r="AU502" s="85"/>
      <c r="AV502" s="86"/>
      <c r="AW502" s="85"/>
      <c r="AX502" s="85"/>
      <c r="AY502" s="85"/>
      <c r="AZ502" s="85"/>
      <c r="BA502" s="85"/>
      <c r="BB502" s="85"/>
      <c r="BC502" s="85"/>
      <c r="BD502" s="85"/>
      <c r="BE502" s="85"/>
      <c r="BF502" s="85"/>
      <c r="BG502" s="87"/>
      <c r="BH502" s="87"/>
      <c r="BI502" s="87"/>
      <c r="BJ502" s="87"/>
      <c r="BK502" s="87"/>
      <c r="BL502" s="87"/>
      <c r="BM502" s="87"/>
      <c r="BN502" s="87"/>
      <c r="BO502" s="87"/>
      <c r="BP502" s="87"/>
      <c r="BQ502" s="87"/>
      <c r="BR502" s="87"/>
      <c r="BS502" s="87"/>
      <c r="BT502" s="87"/>
      <c r="BU502" s="87"/>
      <c r="BV502" s="87"/>
      <c r="BW502" s="87"/>
      <c r="BX502" s="87"/>
      <c r="BY502" s="87"/>
      <c r="BZ502" s="87"/>
    </row>
    <row r="503" spans="1:78" ht="18" customHeight="1">
      <c r="A503" s="125"/>
      <c r="B503" s="191"/>
      <c r="C503" s="191"/>
      <c r="D503" s="191"/>
      <c r="E503" s="192"/>
      <c r="F503" s="192"/>
      <c r="G503" s="87"/>
      <c r="H503" s="87"/>
      <c r="I503" s="87"/>
      <c r="J503" s="87"/>
      <c r="K503" s="87"/>
      <c r="L503" s="192"/>
      <c r="M503" s="192"/>
      <c r="N503" s="192"/>
      <c r="O503" s="192"/>
      <c r="P503" s="192"/>
      <c r="Q503" s="192"/>
      <c r="R503" s="192"/>
      <c r="S503" s="192"/>
      <c r="T503" s="193"/>
      <c r="U503" s="194"/>
      <c r="V503" s="193"/>
      <c r="W503" s="192"/>
      <c r="X503" s="192"/>
      <c r="Y503" s="191"/>
      <c r="Z503" s="195"/>
      <c r="AA503" s="195"/>
      <c r="AB503" s="195"/>
      <c r="AC503" s="195"/>
      <c r="AD503" s="195"/>
      <c r="AE503" s="196"/>
      <c r="AF503" s="195"/>
      <c r="AG503" s="195"/>
      <c r="AH503" s="195"/>
      <c r="AI503" s="197"/>
      <c r="AJ503" s="125"/>
      <c r="AK503" s="125"/>
      <c r="AL503" s="125"/>
      <c r="AM503" s="125"/>
      <c r="AN503" s="125"/>
      <c r="AO503" s="125"/>
      <c r="AP503" s="125"/>
      <c r="AQ503" s="125"/>
      <c r="AR503" s="125"/>
      <c r="AS503" s="125"/>
      <c r="AT503" s="125"/>
      <c r="AU503" s="85"/>
      <c r="AV503" s="86"/>
      <c r="AW503" s="85"/>
      <c r="AX503" s="85"/>
      <c r="AY503" s="85"/>
      <c r="AZ503" s="85"/>
      <c r="BA503" s="85"/>
      <c r="BB503" s="85"/>
      <c r="BC503" s="85"/>
      <c r="BD503" s="85"/>
      <c r="BE503" s="85"/>
      <c r="BF503" s="85"/>
      <c r="BG503" s="87"/>
      <c r="BH503" s="87"/>
      <c r="BI503" s="87"/>
      <c r="BJ503" s="87"/>
      <c r="BK503" s="87"/>
      <c r="BL503" s="87"/>
      <c r="BM503" s="87"/>
      <c r="BN503" s="87"/>
      <c r="BO503" s="87"/>
      <c r="BP503" s="87"/>
      <c r="BQ503" s="87"/>
      <c r="BR503" s="87"/>
      <c r="BS503" s="87"/>
      <c r="BT503" s="87"/>
      <c r="BU503" s="87"/>
      <c r="BV503" s="87"/>
      <c r="BW503" s="87"/>
      <c r="BX503" s="87"/>
      <c r="BY503" s="87"/>
      <c r="BZ503" s="87"/>
    </row>
    <row r="504" spans="1:78" ht="18" customHeight="1">
      <c r="A504" s="125"/>
      <c r="B504" s="191"/>
      <c r="C504" s="191"/>
      <c r="D504" s="191"/>
      <c r="E504" s="192"/>
      <c r="F504" s="192"/>
      <c r="G504" s="87"/>
      <c r="H504" s="87"/>
      <c r="I504" s="87"/>
      <c r="J504" s="87"/>
      <c r="K504" s="87"/>
      <c r="L504" s="192"/>
      <c r="M504" s="192"/>
      <c r="N504" s="192"/>
      <c r="O504" s="192"/>
      <c r="P504" s="192"/>
      <c r="Q504" s="192"/>
      <c r="R504" s="192"/>
      <c r="S504" s="192"/>
      <c r="T504" s="193"/>
      <c r="U504" s="194"/>
      <c r="V504" s="193"/>
      <c r="W504" s="192"/>
      <c r="X504" s="192"/>
      <c r="Y504" s="191"/>
      <c r="Z504" s="192"/>
      <c r="AA504" s="192"/>
      <c r="AB504" s="192"/>
      <c r="AC504" s="192"/>
      <c r="AD504" s="192"/>
      <c r="AE504" s="198"/>
      <c r="AF504" s="192"/>
      <c r="AG504" s="192"/>
      <c r="AH504" s="192"/>
      <c r="AI504" s="192"/>
      <c r="AJ504" s="125"/>
      <c r="AK504" s="125"/>
      <c r="AL504" s="125"/>
      <c r="AM504" s="125"/>
      <c r="AN504" s="125"/>
      <c r="AO504" s="125"/>
      <c r="AP504" s="125"/>
      <c r="AQ504" s="125"/>
      <c r="AR504" s="125"/>
      <c r="AS504" s="125"/>
      <c r="AT504" s="125"/>
      <c r="AU504" s="85"/>
      <c r="AV504" s="86"/>
      <c r="AW504" s="85"/>
      <c r="AX504" s="85"/>
      <c r="AY504" s="85"/>
      <c r="AZ504" s="85"/>
      <c r="BA504" s="85"/>
      <c r="BB504" s="85"/>
      <c r="BC504" s="85"/>
      <c r="BD504" s="85"/>
      <c r="BE504" s="85"/>
      <c r="BF504" s="85"/>
      <c r="BG504" s="87"/>
      <c r="BH504" s="87"/>
      <c r="BI504" s="87"/>
      <c r="BJ504" s="87"/>
      <c r="BK504" s="87"/>
      <c r="BL504" s="87"/>
      <c r="BM504" s="87"/>
      <c r="BN504" s="87"/>
      <c r="BO504" s="87"/>
      <c r="BP504" s="87"/>
      <c r="BQ504" s="87"/>
      <c r="BR504" s="87"/>
      <c r="BS504" s="87"/>
      <c r="BT504" s="87"/>
      <c r="BU504" s="87"/>
      <c r="BV504" s="87"/>
      <c r="BW504" s="87"/>
      <c r="BX504" s="87"/>
      <c r="BY504" s="87"/>
      <c r="BZ504" s="87"/>
    </row>
    <row r="505" spans="1:78" ht="18" customHeight="1">
      <c r="A505" s="125"/>
      <c r="B505" s="191"/>
      <c r="C505" s="191"/>
      <c r="D505" s="191"/>
      <c r="E505" s="192"/>
      <c r="F505" s="192"/>
      <c r="G505" s="87"/>
      <c r="H505" s="87"/>
      <c r="I505" s="87"/>
      <c r="J505" s="87"/>
      <c r="K505" s="87"/>
      <c r="L505" s="192"/>
      <c r="M505" s="192"/>
      <c r="N505" s="192"/>
      <c r="O505" s="192"/>
      <c r="P505" s="192"/>
      <c r="Q505" s="192"/>
      <c r="R505" s="192"/>
      <c r="S505" s="192"/>
      <c r="T505" s="193"/>
      <c r="U505" s="194"/>
      <c r="V505" s="193"/>
      <c r="W505" s="192"/>
      <c r="X505" s="192"/>
      <c r="Y505" s="191"/>
      <c r="Z505" s="192"/>
      <c r="AA505" s="192"/>
      <c r="AB505" s="192"/>
      <c r="AC505" s="192"/>
      <c r="AD505" s="192"/>
      <c r="AE505" s="198"/>
      <c r="AF505" s="192"/>
      <c r="AG505" s="192"/>
      <c r="AH505" s="192"/>
      <c r="AI505" s="192"/>
      <c r="AJ505" s="125"/>
      <c r="AK505" s="125"/>
      <c r="AL505" s="125"/>
      <c r="AM505" s="125"/>
      <c r="AN505" s="125"/>
      <c r="AO505" s="125"/>
      <c r="AP505" s="125"/>
      <c r="AQ505" s="125"/>
      <c r="AR505" s="125"/>
      <c r="AS505" s="125"/>
      <c r="AT505" s="125"/>
      <c r="AU505" s="85"/>
      <c r="AV505" s="86"/>
      <c r="AW505" s="85"/>
      <c r="AX505" s="85"/>
      <c r="AY505" s="85"/>
      <c r="AZ505" s="85"/>
      <c r="BA505" s="85"/>
      <c r="BB505" s="85"/>
      <c r="BC505" s="85"/>
      <c r="BD505" s="85"/>
      <c r="BE505" s="85"/>
      <c r="BF505" s="85"/>
      <c r="BG505" s="87"/>
      <c r="BH505" s="87"/>
      <c r="BI505" s="87"/>
      <c r="BJ505" s="87"/>
      <c r="BK505" s="87"/>
      <c r="BL505" s="87"/>
      <c r="BM505" s="87"/>
      <c r="BN505" s="87"/>
      <c r="BO505" s="87"/>
      <c r="BP505" s="87"/>
      <c r="BQ505" s="87"/>
      <c r="BR505" s="87"/>
      <c r="BS505" s="87"/>
      <c r="BT505" s="87"/>
      <c r="BU505" s="87"/>
      <c r="BV505" s="87"/>
      <c r="BW505" s="87"/>
      <c r="BX505" s="87"/>
      <c r="BY505" s="87"/>
      <c r="BZ505" s="87"/>
    </row>
    <row r="506" spans="1:78" ht="18" customHeight="1">
      <c r="A506" s="125"/>
      <c r="B506" s="191"/>
      <c r="C506" s="191"/>
      <c r="D506" s="191"/>
      <c r="E506" s="192"/>
      <c r="F506" s="192"/>
      <c r="G506" s="87"/>
      <c r="H506" s="87"/>
      <c r="I506" s="87"/>
      <c r="J506" s="87"/>
      <c r="K506" s="87"/>
      <c r="L506" s="192"/>
      <c r="M506" s="192"/>
      <c r="N506" s="192"/>
      <c r="O506" s="192"/>
      <c r="P506" s="192"/>
      <c r="Q506" s="192"/>
      <c r="R506" s="192"/>
      <c r="S506" s="192"/>
      <c r="T506" s="193"/>
      <c r="U506" s="194"/>
      <c r="V506" s="193"/>
      <c r="W506" s="192"/>
      <c r="X506" s="192"/>
      <c r="Y506" s="191"/>
      <c r="Z506" s="192"/>
      <c r="AA506" s="192"/>
      <c r="AB506" s="192"/>
      <c r="AC506" s="192"/>
      <c r="AD506" s="192"/>
      <c r="AE506" s="198"/>
      <c r="AF506" s="192"/>
      <c r="AG506" s="192"/>
      <c r="AH506" s="192"/>
      <c r="AI506" s="192"/>
      <c r="AJ506" s="125"/>
      <c r="AK506" s="125"/>
      <c r="AL506" s="125"/>
      <c r="AM506" s="125"/>
      <c r="AN506" s="125"/>
      <c r="AO506" s="125"/>
      <c r="AP506" s="125"/>
      <c r="AQ506" s="125"/>
      <c r="AR506" s="125"/>
      <c r="AS506" s="125"/>
      <c r="AT506" s="125"/>
      <c r="AU506" s="85"/>
      <c r="AV506" s="86"/>
      <c r="AW506" s="85"/>
      <c r="AX506" s="85"/>
      <c r="AY506" s="85"/>
      <c r="AZ506" s="85"/>
      <c r="BA506" s="85"/>
      <c r="BB506" s="85"/>
      <c r="BC506" s="85"/>
      <c r="BD506" s="85"/>
      <c r="BE506" s="85"/>
      <c r="BF506" s="85"/>
      <c r="BG506" s="87"/>
      <c r="BH506" s="87"/>
      <c r="BI506" s="87"/>
      <c r="BJ506" s="87"/>
      <c r="BK506" s="87"/>
      <c r="BL506" s="87"/>
      <c r="BM506" s="87"/>
      <c r="BN506" s="87"/>
      <c r="BO506" s="87"/>
      <c r="BP506" s="87"/>
      <c r="BQ506" s="87"/>
      <c r="BR506" s="87"/>
      <c r="BS506" s="87"/>
      <c r="BT506" s="87"/>
      <c r="BU506" s="87"/>
      <c r="BV506" s="87"/>
      <c r="BW506" s="87"/>
      <c r="BX506" s="87"/>
      <c r="BY506" s="87"/>
      <c r="BZ506" s="87"/>
    </row>
    <row r="507" spans="1:78" ht="18" customHeight="1">
      <c r="A507" s="125"/>
      <c r="B507" s="191"/>
      <c r="C507" s="191"/>
      <c r="D507" s="191"/>
      <c r="E507" s="192"/>
      <c r="F507" s="192"/>
      <c r="G507" s="87"/>
      <c r="H507" s="87"/>
      <c r="I507" s="87"/>
      <c r="J507" s="87"/>
      <c r="K507" s="87"/>
      <c r="L507" s="192"/>
      <c r="M507" s="192"/>
      <c r="N507" s="192"/>
      <c r="O507" s="192"/>
      <c r="P507" s="192"/>
      <c r="Q507" s="192"/>
      <c r="R507" s="192"/>
      <c r="S507" s="192"/>
      <c r="T507" s="193"/>
      <c r="U507" s="194"/>
      <c r="V507" s="193"/>
      <c r="W507" s="192"/>
      <c r="X507" s="192"/>
      <c r="Y507" s="191"/>
      <c r="Z507" s="192"/>
      <c r="AA507" s="192"/>
      <c r="AB507" s="192"/>
      <c r="AC507" s="192"/>
      <c r="AD507" s="192"/>
      <c r="AE507" s="198"/>
      <c r="AF507" s="192"/>
      <c r="AG507" s="192"/>
      <c r="AH507" s="192"/>
      <c r="AI507" s="192"/>
      <c r="AJ507" s="125"/>
      <c r="AK507" s="125"/>
      <c r="AL507" s="125"/>
      <c r="AM507" s="125"/>
      <c r="AN507" s="125"/>
      <c r="AO507" s="125"/>
      <c r="AP507" s="125"/>
      <c r="AQ507" s="125"/>
      <c r="AR507" s="125"/>
      <c r="AS507" s="125"/>
      <c r="AT507" s="125"/>
      <c r="AU507" s="85"/>
      <c r="AV507" s="86"/>
      <c r="AW507" s="85"/>
      <c r="AX507" s="85"/>
      <c r="AY507" s="85"/>
      <c r="AZ507" s="85"/>
      <c r="BA507" s="85"/>
      <c r="BB507" s="85"/>
      <c r="BC507" s="85"/>
      <c r="BD507" s="85"/>
      <c r="BE507" s="85"/>
      <c r="BF507" s="85"/>
      <c r="BG507" s="87"/>
      <c r="BH507" s="87"/>
      <c r="BI507" s="87"/>
      <c r="BJ507" s="87"/>
      <c r="BK507" s="87"/>
      <c r="BL507" s="87"/>
      <c r="BM507" s="87"/>
      <c r="BN507" s="87"/>
      <c r="BO507" s="87"/>
      <c r="BP507" s="87"/>
      <c r="BQ507" s="87"/>
      <c r="BR507" s="87"/>
      <c r="BS507" s="87"/>
      <c r="BT507" s="87"/>
      <c r="BU507" s="87"/>
      <c r="BV507" s="87"/>
      <c r="BW507" s="87"/>
      <c r="BX507" s="87"/>
      <c r="BY507" s="87"/>
      <c r="BZ507" s="87"/>
    </row>
    <row r="508" spans="1:78" ht="18" customHeight="1">
      <c r="A508" s="125"/>
      <c r="B508" s="191"/>
      <c r="C508" s="191"/>
      <c r="D508" s="191"/>
      <c r="E508" s="192"/>
      <c r="F508" s="192"/>
      <c r="G508" s="87"/>
      <c r="H508" s="87"/>
      <c r="I508" s="87"/>
      <c r="J508" s="87"/>
      <c r="K508" s="87"/>
      <c r="L508" s="192"/>
      <c r="M508" s="192"/>
      <c r="N508" s="192"/>
      <c r="O508" s="192"/>
      <c r="P508" s="192"/>
      <c r="Q508" s="192"/>
      <c r="R508" s="192"/>
      <c r="S508" s="192"/>
      <c r="T508" s="193"/>
      <c r="U508" s="194"/>
      <c r="V508" s="193"/>
      <c r="W508" s="192"/>
      <c r="X508" s="192"/>
      <c r="Y508" s="191"/>
      <c r="Z508" s="192"/>
      <c r="AA508" s="192"/>
      <c r="AB508" s="192"/>
      <c r="AC508" s="192"/>
      <c r="AD508" s="192"/>
      <c r="AE508" s="198"/>
      <c r="AF508" s="192"/>
      <c r="AG508" s="192"/>
      <c r="AH508" s="192"/>
      <c r="AI508" s="192"/>
      <c r="AJ508" s="125"/>
      <c r="AK508" s="125"/>
      <c r="AL508" s="125"/>
      <c r="AM508" s="125"/>
      <c r="AN508" s="125"/>
      <c r="AO508" s="125"/>
      <c r="AP508" s="125"/>
      <c r="AQ508" s="125"/>
      <c r="AR508" s="125"/>
      <c r="AS508" s="125"/>
      <c r="AT508" s="125"/>
      <c r="AU508" s="85"/>
      <c r="AV508" s="86"/>
      <c r="AW508" s="85"/>
      <c r="AX508" s="85"/>
      <c r="AY508" s="85"/>
      <c r="AZ508" s="85"/>
      <c r="BA508" s="85"/>
      <c r="BB508" s="85"/>
      <c r="BC508" s="85"/>
      <c r="BD508" s="85"/>
      <c r="BE508" s="85"/>
      <c r="BF508" s="85"/>
      <c r="BG508" s="87"/>
      <c r="BH508" s="87"/>
      <c r="BI508" s="87"/>
      <c r="BJ508" s="87"/>
      <c r="BK508" s="87"/>
      <c r="BL508" s="87"/>
      <c r="BM508" s="87"/>
      <c r="BN508" s="87"/>
      <c r="BO508" s="87"/>
      <c r="BP508" s="87"/>
      <c r="BQ508" s="87"/>
      <c r="BR508" s="87"/>
      <c r="BS508" s="87"/>
      <c r="BT508" s="87"/>
      <c r="BU508" s="87"/>
      <c r="BV508" s="87"/>
      <c r="BW508" s="87"/>
      <c r="BX508" s="87"/>
      <c r="BY508" s="87"/>
      <c r="BZ508" s="87"/>
    </row>
    <row r="509" spans="1:78" ht="18" customHeight="1">
      <c r="A509" s="125"/>
      <c r="B509" s="191"/>
      <c r="C509" s="191"/>
      <c r="D509" s="191"/>
      <c r="E509" s="192"/>
      <c r="F509" s="192"/>
      <c r="G509" s="87"/>
      <c r="H509" s="87"/>
      <c r="I509" s="87"/>
      <c r="J509" s="87"/>
      <c r="K509" s="87"/>
      <c r="L509" s="192"/>
      <c r="M509" s="192"/>
      <c r="N509" s="192"/>
      <c r="O509" s="192"/>
      <c r="P509" s="192"/>
      <c r="Q509" s="192"/>
      <c r="R509" s="192"/>
      <c r="S509" s="192"/>
      <c r="T509" s="193"/>
      <c r="U509" s="194"/>
      <c r="V509" s="193"/>
      <c r="W509" s="192"/>
      <c r="X509" s="192"/>
      <c r="Y509" s="191"/>
      <c r="Z509" s="192"/>
      <c r="AA509" s="192"/>
      <c r="AB509" s="192"/>
      <c r="AC509" s="192"/>
      <c r="AD509" s="192"/>
      <c r="AE509" s="198"/>
      <c r="AF509" s="192"/>
      <c r="AG509" s="192"/>
      <c r="AH509" s="192"/>
      <c r="AI509" s="192"/>
      <c r="AJ509" s="125"/>
      <c r="AK509" s="125"/>
      <c r="AL509" s="125"/>
      <c r="AM509" s="125"/>
      <c r="AN509" s="125"/>
      <c r="AO509" s="125"/>
      <c r="AP509" s="125"/>
      <c r="AQ509" s="125"/>
      <c r="AR509" s="125"/>
      <c r="AS509" s="125"/>
      <c r="AT509" s="125"/>
      <c r="AU509" s="85"/>
      <c r="AV509" s="86"/>
      <c r="AW509" s="85"/>
      <c r="AX509" s="85"/>
      <c r="AY509" s="85"/>
      <c r="AZ509" s="85"/>
      <c r="BA509" s="85"/>
      <c r="BB509" s="85"/>
      <c r="BC509" s="85"/>
      <c r="BD509" s="85"/>
      <c r="BE509" s="85"/>
      <c r="BF509" s="85"/>
      <c r="BG509" s="87"/>
      <c r="BH509" s="87"/>
      <c r="BI509" s="87"/>
      <c r="BJ509" s="87"/>
      <c r="BK509" s="87"/>
      <c r="BL509" s="87"/>
      <c r="BM509" s="87"/>
      <c r="BN509" s="87"/>
      <c r="BO509" s="87"/>
      <c r="BP509" s="87"/>
      <c r="BQ509" s="87"/>
      <c r="BR509" s="87"/>
      <c r="BS509" s="87"/>
      <c r="BT509" s="87"/>
      <c r="BU509" s="87"/>
      <c r="BV509" s="87"/>
      <c r="BW509" s="87"/>
      <c r="BX509" s="87"/>
      <c r="BY509" s="87"/>
      <c r="BZ509" s="87"/>
    </row>
    <row r="510" spans="1:78" ht="18" customHeight="1">
      <c r="A510" s="125"/>
      <c r="B510" s="191"/>
      <c r="C510" s="191"/>
      <c r="D510" s="191"/>
      <c r="E510" s="192"/>
      <c r="F510" s="192"/>
      <c r="G510" s="87"/>
      <c r="H510" s="87"/>
      <c r="I510" s="87"/>
      <c r="J510" s="87"/>
      <c r="K510" s="87"/>
      <c r="L510" s="192"/>
      <c r="M510" s="192"/>
      <c r="N510" s="192"/>
      <c r="O510" s="192"/>
      <c r="P510" s="192"/>
      <c r="Q510" s="192"/>
      <c r="R510" s="192"/>
      <c r="S510" s="192"/>
      <c r="T510" s="193"/>
      <c r="U510" s="194"/>
      <c r="V510" s="193"/>
      <c r="W510" s="192"/>
      <c r="X510" s="192"/>
      <c r="Y510" s="191"/>
      <c r="Z510" s="192"/>
      <c r="AA510" s="192"/>
      <c r="AB510" s="192"/>
      <c r="AC510" s="192"/>
      <c r="AD510" s="192"/>
      <c r="AE510" s="198"/>
      <c r="AF510" s="192"/>
      <c r="AG510" s="192"/>
      <c r="AH510" s="192"/>
      <c r="AI510" s="192"/>
      <c r="AJ510" s="125"/>
      <c r="AK510" s="125"/>
      <c r="AL510" s="125"/>
      <c r="AM510" s="125"/>
      <c r="AN510" s="125"/>
      <c r="AO510" s="125"/>
      <c r="AP510" s="125"/>
      <c r="AQ510" s="125"/>
      <c r="AR510" s="125"/>
      <c r="AS510" s="125"/>
      <c r="AT510" s="125"/>
      <c r="AU510" s="85"/>
      <c r="AV510" s="86"/>
      <c r="AW510" s="85"/>
      <c r="AX510" s="85"/>
      <c r="AY510" s="85"/>
      <c r="AZ510" s="85"/>
      <c r="BA510" s="85"/>
      <c r="BB510" s="85"/>
      <c r="BC510" s="85"/>
      <c r="BD510" s="85"/>
      <c r="BE510" s="85"/>
      <c r="BF510" s="85"/>
      <c r="BG510" s="87"/>
      <c r="BH510" s="87"/>
      <c r="BI510" s="87"/>
      <c r="BJ510" s="87"/>
      <c r="BK510" s="87"/>
      <c r="BL510" s="87"/>
      <c r="BM510" s="87"/>
      <c r="BN510" s="87"/>
      <c r="BO510" s="87"/>
      <c r="BP510" s="87"/>
      <c r="BQ510" s="87"/>
      <c r="BR510" s="87"/>
      <c r="BS510" s="87"/>
      <c r="BT510" s="87"/>
      <c r="BU510" s="87"/>
      <c r="BV510" s="87"/>
      <c r="BW510" s="87"/>
      <c r="BX510" s="87"/>
      <c r="BY510" s="87"/>
      <c r="BZ510" s="87"/>
    </row>
    <row r="511" spans="1:78" ht="18" customHeight="1">
      <c r="A511" s="125"/>
      <c r="B511" s="191"/>
      <c r="C511" s="191"/>
      <c r="D511" s="191"/>
      <c r="E511" s="192"/>
      <c r="F511" s="192"/>
      <c r="G511" s="87"/>
      <c r="H511" s="87"/>
      <c r="I511" s="87"/>
      <c r="J511" s="87"/>
      <c r="K511" s="87"/>
      <c r="L511" s="192"/>
      <c r="M511" s="192"/>
      <c r="N511" s="192"/>
      <c r="O511" s="192"/>
      <c r="P511" s="192"/>
      <c r="Q511" s="192"/>
      <c r="R511" s="192"/>
      <c r="S511" s="192"/>
      <c r="T511" s="193"/>
      <c r="U511" s="194"/>
      <c r="V511" s="193"/>
      <c r="W511" s="192"/>
      <c r="X511" s="192"/>
      <c r="Y511" s="191"/>
      <c r="Z511" s="192"/>
      <c r="AA511" s="192"/>
      <c r="AB511" s="192"/>
      <c r="AC511" s="192"/>
      <c r="AD511" s="192"/>
      <c r="AE511" s="198"/>
      <c r="AF511" s="192"/>
      <c r="AG511" s="192"/>
      <c r="AH511" s="192"/>
      <c r="AI511" s="192"/>
      <c r="AJ511" s="125"/>
      <c r="AK511" s="125"/>
      <c r="AL511" s="125"/>
      <c r="AM511" s="125"/>
      <c r="AN511" s="125"/>
      <c r="AO511" s="125"/>
      <c r="AP511" s="125"/>
      <c r="AQ511" s="125"/>
      <c r="AR511" s="125"/>
      <c r="AS511" s="125"/>
      <c r="AT511" s="125"/>
      <c r="AU511" s="85"/>
      <c r="AV511" s="86"/>
      <c r="AW511" s="85"/>
      <c r="AX511" s="85"/>
      <c r="AY511" s="85"/>
      <c r="AZ511" s="85"/>
      <c r="BA511" s="85"/>
      <c r="BB511" s="85"/>
      <c r="BC511" s="85"/>
      <c r="BD511" s="85"/>
      <c r="BE511" s="85"/>
      <c r="BF511" s="85"/>
      <c r="BG511" s="87"/>
      <c r="BH511" s="87"/>
      <c r="BI511" s="87"/>
      <c r="BJ511" s="87"/>
      <c r="BK511" s="87"/>
      <c r="BL511" s="87"/>
      <c r="BM511" s="87"/>
      <c r="BN511" s="87"/>
      <c r="BO511" s="87"/>
      <c r="BP511" s="87"/>
      <c r="BQ511" s="87"/>
      <c r="BR511" s="87"/>
      <c r="BS511" s="87"/>
      <c r="BT511" s="87"/>
      <c r="BU511" s="87"/>
      <c r="BV511" s="87"/>
      <c r="BW511" s="87"/>
      <c r="BX511" s="87"/>
      <c r="BY511" s="87"/>
      <c r="BZ511" s="87"/>
    </row>
    <row r="512" spans="1:78" ht="18" customHeight="1">
      <c r="A512" s="125"/>
      <c r="B512" s="191"/>
      <c r="C512" s="191"/>
      <c r="D512" s="191"/>
      <c r="E512" s="192"/>
      <c r="F512" s="192"/>
      <c r="G512" s="87"/>
      <c r="H512" s="87"/>
      <c r="I512" s="87"/>
      <c r="J512" s="87"/>
      <c r="K512" s="87"/>
      <c r="L512" s="192"/>
      <c r="M512" s="192"/>
      <c r="N512" s="192"/>
      <c r="O512" s="192"/>
      <c r="P512" s="192"/>
      <c r="Q512" s="192"/>
      <c r="R512" s="192"/>
      <c r="S512" s="192"/>
      <c r="T512" s="193"/>
      <c r="U512" s="194"/>
      <c r="V512" s="193"/>
      <c r="W512" s="192"/>
      <c r="X512" s="192"/>
      <c r="Y512" s="191"/>
      <c r="Z512" s="192"/>
      <c r="AA512" s="192"/>
      <c r="AB512" s="192"/>
      <c r="AC512" s="192"/>
      <c r="AD512" s="192"/>
      <c r="AE512" s="198"/>
      <c r="AF512" s="192"/>
      <c r="AG512" s="192"/>
      <c r="AH512" s="192"/>
      <c r="AI512" s="192"/>
      <c r="AJ512" s="125"/>
      <c r="AK512" s="125"/>
      <c r="AL512" s="125"/>
      <c r="AM512" s="125"/>
      <c r="AN512" s="125"/>
      <c r="AO512" s="125"/>
      <c r="AP512" s="125"/>
      <c r="AQ512" s="125"/>
      <c r="AR512" s="125"/>
      <c r="AS512" s="125"/>
      <c r="AT512" s="125"/>
      <c r="AU512" s="85"/>
      <c r="AV512" s="86"/>
      <c r="AW512" s="85"/>
      <c r="AX512" s="85"/>
      <c r="AY512" s="85"/>
      <c r="AZ512" s="85"/>
      <c r="BA512" s="85"/>
      <c r="BB512" s="85"/>
      <c r="BC512" s="85"/>
      <c r="BD512" s="85"/>
      <c r="BE512" s="85"/>
      <c r="BF512" s="85"/>
      <c r="BG512" s="192"/>
      <c r="BH512" s="192"/>
      <c r="BI512" s="192"/>
      <c r="BJ512" s="192"/>
      <c r="BK512" s="192"/>
      <c r="BL512" s="192"/>
      <c r="BM512" s="192"/>
      <c r="BN512" s="192"/>
      <c r="BO512" s="192"/>
      <c r="BP512" s="192"/>
      <c r="BQ512" s="192"/>
      <c r="BR512" s="192"/>
      <c r="BS512" s="192"/>
      <c r="BT512" s="192"/>
      <c r="BU512" s="192"/>
      <c r="BV512" s="192"/>
      <c r="BW512" s="192"/>
      <c r="BX512" s="192"/>
      <c r="BY512" s="192"/>
      <c r="BZ512" s="192"/>
    </row>
    <row r="513" spans="1:78" ht="22.5" customHeight="1">
      <c r="A513" s="125"/>
      <c r="B513" s="191"/>
      <c r="C513" s="191"/>
      <c r="D513" s="191"/>
      <c r="E513" s="192"/>
      <c r="F513" s="192"/>
      <c r="G513" s="87"/>
      <c r="H513" s="87"/>
      <c r="I513" s="87"/>
      <c r="J513" s="87"/>
      <c r="K513" s="87"/>
      <c r="L513" s="192"/>
      <c r="M513" s="192"/>
      <c r="N513" s="192"/>
      <c r="O513" s="192"/>
      <c r="P513" s="192"/>
      <c r="Q513" s="192"/>
      <c r="R513" s="192"/>
      <c r="S513" s="192"/>
      <c r="T513" s="193"/>
      <c r="U513" s="194"/>
      <c r="V513" s="193"/>
      <c r="W513" s="192"/>
      <c r="X513" s="192"/>
      <c r="Y513" s="191"/>
      <c r="Z513" s="192"/>
      <c r="AA513" s="192"/>
      <c r="AB513" s="192"/>
      <c r="AC513" s="192"/>
      <c r="AD513" s="192"/>
      <c r="AE513" s="198"/>
      <c r="AF513" s="192"/>
      <c r="AG513" s="192"/>
      <c r="AH513" s="192"/>
      <c r="AI513" s="192"/>
      <c r="AJ513" s="125"/>
      <c r="AK513" s="125"/>
      <c r="AL513" s="125"/>
      <c r="AM513" s="125"/>
      <c r="AN513" s="125"/>
      <c r="AO513" s="125"/>
      <c r="AP513" s="125"/>
      <c r="AQ513" s="125"/>
      <c r="AR513" s="125"/>
      <c r="AS513" s="125"/>
      <c r="AT513" s="125"/>
      <c r="AU513" s="85"/>
      <c r="AV513" s="86"/>
      <c r="AW513" s="85"/>
      <c r="AX513" s="85"/>
      <c r="AY513" s="85"/>
      <c r="AZ513" s="85"/>
      <c r="BA513" s="85"/>
      <c r="BB513" s="85"/>
      <c r="BC513" s="85"/>
      <c r="BD513" s="85"/>
      <c r="BE513" s="85"/>
      <c r="BF513" s="85"/>
      <c r="BG513" s="192"/>
      <c r="BH513" s="192"/>
      <c r="BI513" s="192"/>
      <c r="BJ513" s="192"/>
      <c r="BK513" s="192"/>
      <c r="BL513" s="192"/>
      <c r="BM513" s="192"/>
      <c r="BN513" s="192"/>
      <c r="BO513" s="192"/>
      <c r="BP513" s="192"/>
      <c r="BQ513" s="192"/>
      <c r="BR513" s="192"/>
      <c r="BS513" s="192"/>
      <c r="BT513" s="192"/>
      <c r="BU513" s="192"/>
      <c r="BV513" s="192"/>
      <c r="BW513" s="192"/>
      <c r="BX513" s="192"/>
      <c r="BY513" s="192"/>
      <c r="BZ513" s="192"/>
    </row>
    <row r="514" spans="1:78" ht="18" customHeight="1">
      <c r="A514" s="125"/>
      <c r="B514" s="191"/>
      <c r="C514" s="191"/>
      <c r="D514" s="191"/>
      <c r="E514" s="192"/>
      <c r="F514" s="192"/>
      <c r="G514" s="87"/>
      <c r="H514" s="87"/>
      <c r="I514" s="87"/>
      <c r="J514" s="87"/>
      <c r="K514" s="87"/>
      <c r="L514" s="192"/>
      <c r="M514" s="192"/>
      <c r="N514" s="192"/>
      <c r="O514" s="192"/>
      <c r="P514" s="192"/>
      <c r="Q514" s="192"/>
      <c r="R514" s="192"/>
      <c r="S514" s="192"/>
      <c r="T514" s="193"/>
      <c r="U514" s="194"/>
      <c r="V514" s="193"/>
      <c r="W514" s="192"/>
      <c r="X514" s="192"/>
      <c r="Y514" s="191"/>
      <c r="Z514" s="192"/>
      <c r="AA514" s="192"/>
      <c r="AB514" s="192"/>
      <c r="AC514" s="192"/>
      <c r="AD514" s="192"/>
      <c r="AE514" s="198"/>
      <c r="AF514" s="192"/>
      <c r="AG514" s="192"/>
      <c r="AH514" s="192"/>
      <c r="AI514" s="192"/>
      <c r="AJ514" s="125"/>
      <c r="AK514" s="125"/>
      <c r="AL514" s="125"/>
      <c r="AM514" s="125"/>
      <c r="AN514" s="125"/>
      <c r="AO514" s="125"/>
      <c r="AP514" s="125"/>
      <c r="AQ514" s="125"/>
      <c r="AR514" s="125"/>
      <c r="AS514" s="125"/>
      <c r="AT514" s="125"/>
      <c r="AU514" s="85"/>
      <c r="AV514" s="86"/>
      <c r="AW514" s="85"/>
      <c r="AX514" s="85"/>
      <c r="AY514" s="85"/>
      <c r="AZ514" s="85"/>
      <c r="BA514" s="85"/>
      <c r="BB514" s="85"/>
      <c r="BC514" s="85"/>
      <c r="BD514" s="85"/>
      <c r="BE514" s="85"/>
      <c r="BF514" s="85"/>
      <c r="BG514" s="192"/>
      <c r="BH514" s="192"/>
      <c r="BI514" s="192"/>
      <c r="BJ514" s="192"/>
      <c r="BK514" s="192"/>
      <c r="BL514" s="192"/>
      <c r="BM514" s="192"/>
      <c r="BN514" s="192"/>
      <c r="BO514" s="192"/>
      <c r="BP514" s="192"/>
      <c r="BQ514" s="192"/>
      <c r="BR514" s="192"/>
      <c r="BS514" s="192"/>
      <c r="BT514" s="192"/>
      <c r="BU514" s="192"/>
      <c r="BV514" s="192"/>
      <c r="BW514" s="192"/>
      <c r="BX514" s="192"/>
      <c r="BY514" s="192"/>
      <c r="BZ514" s="192"/>
    </row>
    <row r="515" spans="1:78" ht="18" customHeight="1">
      <c r="A515" s="125"/>
      <c r="B515" s="191"/>
      <c r="C515" s="191"/>
      <c r="D515" s="191"/>
      <c r="E515" s="192"/>
      <c r="F515" s="192"/>
      <c r="G515" s="87"/>
      <c r="H515" s="87"/>
      <c r="I515" s="87"/>
      <c r="J515" s="87"/>
      <c r="K515" s="87"/>
      <c r="L515" s="192"/>
      <c r="M515" s="192"/>
      <c r="N515" s="192"/>
      <c r="O515" s="192"/>
      <c r="P515" s="192"/>
      <c r="Q515" s="192"/>
      <c r="R515" s="192"/>
      <c r="S515" s="192"/>
      <c r="T515" s="193"/>
      <c r="U515" s="194"/>
      <c r="V515" s="193"/>
      <c r="W515" s="192"/>
      <c r="X515" s="192"/>
      <c r="Y515" s="191"/>
      <c r="Z515" s="192"/>
      <c r="AA515" s="192"/>
      <c r="AB515" s="192"/>
      <c r="AC515" s="192"/>
      <c r="AD515" s="192"/>
      <c r="AE515" s="198"/>
      <c r="AF515" s="192"/>
      <c r="AG515" s="192"/>
      <c r="AH515" s="192"/>
      <c r="AI515" s="192"/>
      <c r="AJ515" s="125"/>
      <c r="AK515" s="125"/>
      <c r="AL515" s="125"/>
      <c r="AM515" s="125"/>
      <c r="AN515" s="125"/>
      <c r="AO515" s="125"/>
      <c r="AP515" s="125"/>
      <c r="AQ515" s="125"/>
      <c r="AR515" s="125"/>
      <c r="AS515" s="125"/>
      <c r="AT515" s="125"/>
      <c r="AU515" s="85"/>
      <c r="AV515" s="86"/>
      <c r="AW515" s="85"/>
      <c r="AX515" s="85"/>
      <c r="AY515" s="85"/>
      <c r="AZ515" s="85"/>
      <c r="BA515" s="85"/>
      <c r="BB515" s="85"/>
      <c r="BC515" s="85"/>
      <c r="BD515" s="85"/>
      <c r="BE515" s="85"/>
      <c r="BF515" s="85"/>
      <c r="BG515" s="87"/>
      <c r="BH515" s="87"/>
      <c r="BI515" s="87"/>
      <c r="BJ515" s="87"/>
      <c r="BK515" s="87"/>
      <c r="BL515" s="87"/>
      <c r="BM515" s="87"/>
      <c r="BN515" s="87"/>
      <c r="BO515" s="87"/>
      <c r="BP515" s="87"/>
      <c r="BQ515" s="87"/>
      <c r="BR515" s="87"/>
      <c r="BS515" s="87"/>
      <c r="BT515" s="87"/>
      <c r="BU515" s="87"/>
      <c r="BV515" s="87"/>
      <c r="BW515" s="87"/>
      <c r="BX515" s="87"/>
      <c r="BY515" s="87"/>
      <c r="BZ515" s="87"/>
    </row>
    <row r="516" spans="1:78" ht="18" customHeight="1">
      <c r="A516" s="125"/>
      <c r="B516" s="191"/>
      <c r="C516" s="191"/>
      <c r="D516" s="191"/>
      <c r="E516" s="192"/>
      <c r="F516" s="192"/>
      <c r="G516" s="87"/>
      <c r="H516" s="87"/>
      <c r="I516" s="87"/>
      <c r="J516" s="87"/>
      <c r="K516" s="87"/>
      <c r="L516" s="192"/>
      <c r="M516" s="192"/>
      <c r="N516" s="192"/>
      <c r="O516" s="192"/>
      <c r="P516" s="192"/>
      <c r="Q516" s="192"/>
      <c r="R516" s="192"/>
      <c r="S516" s="192"/>
      <c r="T516" s="193"/>
      <c r="U516" s="194"/>
      <c r="V516" s="193"/>
      <c r="W516" s="192"/>
      <c r="X516" s="192"/>
      <c r="Y516" s="191"/>
      <c r="Z516" s="192"/>
      <c r="AA516" s="192"/>
      <c r="AB516" s="192"/>
      <c r="AC516" s="192"/>
      <c r="AD516" s="192"/>
      <c r="AE516" s="198"/>
      <c r="AF516" s="192"/>
      <c r="AG516" s="192"/>
      <c r="AH516" s="192"/>
      <c r="AI516" s="192"/>
      <c r="AJ516" s="125"/>
      <c r="AK516" s="125"/>
      <c r="AL516" s="125"/>
      <c r="AM516" s="125"/>
      <c r="AN516" s="125"/>
      <c r="AO516" s="125"/>
      <c r="AP516" s="125"/>
      <c r="AQ516" s="125"/>
      <c r="AR516" s="125"/>
      <c r="AS516" s="125"/>
      <c r="AT516" s="125"/>
      <c r="AU516" s="85"/>
      <c r="AV516" s="86"/>
      <c r="AW516" s="85"/>
      <c r="AX516" s="85"/>
      <c r="AY516" s="85"/>
      <c r="AZ516" s="85"/>
      <c r="BA516" s="85"/>
      <c r="BB516" s="85"/>
      <c r="BC516" s="85"/>
      <c r="BD516" s="85"/>
      <c r="BE516" s="85"/>
      <c r="BF516" s="85"/>
      <c r="BG516" s="87"/>
      <c r="BH516" s="87"/>
      <c r="BI516" s="87"/>
      <c r="BJ516" s="87"/>
      <c r="BK516" s="87"/>
      <c r="BL516" s="87"/>
      <c r="BM516" s="87"/>
      <c r="BN516" s="87"/>
      <c r="BO516" s="87"/>
      <c r="BP516" s="87"/>
      <c r="BQ516" s="87"/>
      <c r="BR516" s="87"/>
      <c r="BS516" s="87"/>
      <c r="BT516" s="87"/>
      <c r="BU516" s="87"/>
      <c r="BV516" s="87"/>
      <c r="BW516" s="87"/>
      <c r="BX516" s="87"/>
      <c r="BY516" s="87"/>
      <c r="BZ516" s="87"/>
    </row>
    <row r="517" spans="1:78" ht="18" customHeight="1">
      <c r="A517" s="125"/>
      <c r="B517" s="191"/>
      <c r="C517" s="191"/>
      <c r="D517" s="191"/>
      <c r="E517" s="192"/>
      <c r="F517" s="192"/>
      <c r="G517" s="87"/>
      <c r="H517" s="87"/>
      <c r="I517" s="87"/>
      <c r="J517" s="87"/>
      <c r="K517" s="87"/>
      <c r="L517" s="192"/>
      <c r="M517" s="192"/>
      <c r="N517" s="192"/>
      <c r="O517" s="192"/>
      <c r="P517" s="192"/>
      <c r="Q517" s="192"/>
      <c r="R517" s="192"/>
      <c r="S517" s="192"/>
      <c r="T517" s="193"/>
      <c r="U517" s="194"/>
      <c r="V517" s="193"/>
      <c r="W517" s="192"/>
      <c r="X517" s="192"/>
      <c r="Y517" s="191"/>
      <c r="Z517" s="192"/>
      <c r="AA517" s="192"/>
      <c r="AB517" s="192"/>
      <c r="AC517" s="192"/>
      <c r="AD517" s="192"/>
      <c r="AE517" s="198"/>
      <c r="AF517" s="192"/>
      <c r="AG517" s="192"/>
      <c r="AH517" s="192"/>
      <c r="AI517" s="192"/>
      <c r="AJ517" s="125"/>
      <c r="AK517" s="125"/>
      <c r="AL517" s="125"/>
      <c r="AM517" s="125"/>
      <c r="AN517" s="125"/>
      <c r="AO517" s="125"/>
      <c r="AP517" s="125"/>
      <c r="AQ517" s="125"/>
      <c r="AR517" s="125"/>
      <c r="AS517" s="125"/>
      <c r="AT517" s="125"/>
      <c r="AU517" s="85"/>
      <c r="AV517" s="86"/>
      <c r="AW517" s="85"/>
      <c r="AX517" s="85"/>
      <c r="AY517" s="85"/>
      <c r="AZ517" s="85"/>
      <c r="BA517" s="85"/>
      <c r="BB517" s="85"/>
      <c r="BC517" s="85"/>
      <c r="BD517" s="85"/>
      <c r="BE517" s="85"/>
      <c r="BF517" s="85"/>
      <c r="BG517" s="87"/>
      <c r="BH517" s="87"/>
      <c r="BI517" s="87"/>
      <c r="BJ517" s="87"/>
      <c r="BK517" s="87"/>
      <c r="BL517" s="87"/>
      <c r="BM517" s="87"/>
      <c r="BN517" s="87"/>
      <c r="BO517" s="87"/>
      <c r="BP517" s="87"/>
      <c r="BQ517" s="87"/>
      <c r="BR517" s="87"/>
      <c r="BS517" s="87"/>
      <c r="BT517" s="87"/>
      <c r="BU517" s="87"/>
      <c r="BV517" s="87"/>
      <c r="BW517" s="87"/>
      <c r="BX517" s="87"/>
      <c r="BY517" s="87"/>
      <c r="BZ517" s="87"/>
    </row>
    <row r="518" spans="1:78" ht="18" customHeight="1">
      <c r="A518" s="125"/>
      <c r="B518" s="191"/>
      <c r="C518" s="191"/>
      <c r="D518" s="191"/>
      <c r="E518" s="192"/>
      <c r="F518" s="192"/>
      <c r="G518" s="87"/>
      <c r="H518" s="87"/>
      <c r="I518" s="87"/>
      <c r="J518" s="87"/>
      <c r="K518" s="87"/>
      <c r="L518" s="192"/>
      <c r="M518" s="192"/>
      <c r="N518" s="192"/>
      <c r="O518" s="192"/>
      <c r="P518" s="192"/>
      <c r="Q518" s="192"/>
      <c r="R518" s="192"/>
      <c r="S518" s="192"/>
      <c r="T518" s="193"/>
      <c r="U518" s="194"/>
      <c r="V518" s="193"/>
      <c r="W518" s="192"/>
      <c r="X518" s="192"/>
      <c r="Y518" s="191"/>
      <c r="Z518" s="192"/>
      <c r="AA518" s="192"/>
      <c r="AB518" s="192"/>
      <c r="AC518" s="192"/>
      <c r="AD518" s="192"/>
      <c r="AE518" s="198"/>
      <c r="AF518" s="192"/>
      <c r="AG518" s="192"/>
      <c r="AH518" s="192"/>
      <c r="AI518" s="192"/>
      <c r="AJ518" s="125"/>
      <c r="AK518" s="125"/>
      <c r="AL518" s="125"/>
      <c r="AM518" s="125"/>
      <c r="AN518" s="125"/>
      <c r="AO518" s="125"/>
      <c r="AP518" s="125"/>
      <c r="AQ518" s="125"/>
      <c r="AR518" s="125"/>
      <c r="AS518" s="125"/>
      <c r="AT518" s="125"/>
      <c r="AU518" s="85"/>
      <c r="AV518" s="86"/>
      <c r="AW518" s="85"/>
      <c r="AX518" s="85"/>
      <c r="AY518" s="85"/>
      <c r="AZ518" s="85"/>
      <c r="BA518" s="85"/>
      <c r="BB518" s="85"/>
      <c r="BC518" s="85"/>
      <c r="BD518" s="85"/>
      <c r="BE518" s="85"/>
      <c r="BF518" s="85"/>
      <c r="BG518" s="87"/>
      <c r="BH518" s="87"/>
      <c r="BI518" s="87"/>
      <c r="BJ518" s="87"/>
      <c r="BK518" s="87"/>
      <c r="BL518" s="87"/>
      <c r="BM518" s="87"/>
      <c r="BN518" s="87"/>
      <c r="BO518" s="87"/>
      <c r="BP518" s="87"/>
      <c r="BQ518" s="87"/>
      <c r="BR518" s="87"/>
      <c r="BS518" s="87"/>
      <c r="BT518" s="87"/>
      <c r="BU518" s="87"/>
      <c r="BV518" s="87"/>
      <c r="BW518" s="87"/>
      <c r="BX518" s="87"/>
      <c r="BY518" s="87"/>
      <c r="BZ518" s="87"/>
    </row>
    <row r="519" spans="1:78" ht="18" customHeight="1">
      <c r="A519" s="125"/>
      <c r="B519" s="191"/>
      <c r="C519" s="191"/>
      <c r="D519" s="191"/>
      <c r="E519" s="192"/>
      <c r="F519" s="192"/>
      <c r="G519" s="87"/>
      <c r="H519" s="87"/>
      <c r="I519" s="87"/>
      <c r="J519" s="87"/>
      <c r="K519" s="87"/>
      <c r="L519" s="192"/>
      <c r="M519" s="192"/>
      <c r="N519" s="192"/>
      <c r="O519" s="192"/>
      <c r="P519" s="192"/>
      <c r="Q519" s="192"/>
      <c r="R519" s="192"/>
      <c r="S519" s="192"/>
      <c r="T519" s="193"/>
      <c r="U519" s="194"/>
      <c r="V519" s="193"/>
      <c r="W519" s="192"/>
      <c r="X519" s="192"/>
      <c r="Y519" s="191"/>
      <c r="Z519" s="192"/>
      <c r="AA519" s="192"/>
      <c r="AB519" s="192"/>
      <c r="AC519" s="192"/>
      <c r="AD519" s="192"/>
      <c r="AE519" s="198"/>
      <c r="AF519" s="192"/>
      <c r="AG519" s="192"/>
      <c r="AH519" s="192"/>
      <c r="AI519" s="192"/>
      <c r="AJ519" s="125"/>
      <c r="AK519" s="125"/>
      <c r="AL519" s="125"/>
      <c r="AM519" s="125"/>
      <c r="AN519" s="125"/>
      <c r="AO519" s="125"/>
      <c r="AP519" s="125"/>
      <c r="AQ519" s="125"/>
      <c r="AR519" s="125"/>
      <c r="AS519" s="125"/>
      <c r="AT519" s="125"/>
      <c r="AU519" s="85"/>
      <c r="AV519" s="86"/>
      <c r="AW519" s="85"/>
      <c r="AX519" s="85"/>
      <c r="AY519" s="85"/>
      <c r="AZ519" s="85"/>
      <c r="BA519" s="85"/>
      <c r="BB519" s="85"/>
      <c r="BC519" s="85"/>
      <c r="BD519" s="85"/>
      <c r="BE519" s="85"/>
      <c r="BF519" s="85"/>
      <c r="BG519" s="87"/>
      <c r="BH519" s="87"/>
      <c r="BI519" s="87"/>
      <c r="BJ519" s="87"/>
      <c r="BK519" s="87"/>
      <c r="BL519" s="87"/>
      <c r="BM519" s="87"/>
      <c r="BN519" s="87"/>
      <c r="BO519" s="87"/>
      <c r="BP519" s="87"/>
      <c r="BQ519" s="87"/>
      <c r="BR519" s="87"/>
      <c r="BS519" s="87"/>
      <c r="BT519" s="87"/>
      <c r="BU519" s="87"/>
      <c r="BV519" s="87"/>
      <c r="BW519" s="87"/>
      <c r="BX519" s="87"/>
      <c r="BY519" s="87"/>
      <c r="BZ519" s="87"/>
    </row>
    <row r="520" spans="1:78" ht="18" customHeight="1">
      <c r="A520" s="125"/>
      <c r="B520" s="191"/>
      <c r="C520" s="191"/>
      <c r="D520" s="191"/>
      <c r="E520" s="192"/>
      <c r="F520" s="192"/>
      <c r="G520" s="87"/>
      <c r="H520" s="87"/>
      <c r="I520" s="87"/>
      <c r="J520" s="87"/>
      <c r="K520" s="87"/>
      <c r="L520" s="192"/>
      <c r="M520" s="192"/>
      <c r="N520" s="192"/>
      <c r="O520" s="192"/>
      <c r="P520" s="192"/>
      <c r="Q520" s="192"/>
      <c r="R520" s="192"/>
      <c r="S520" s="192"/>
      <c r="T520" s="193"/>
      <c r="U520" s="194"/>
      <c r="V520" s="193"/>
      <c r="W520" s="192"/>
      <c r="X520" s="192"/>
      <c r="Y520" s="191"/>
      <c r="Z520" s="192"/>
      <c r="AA520" s="192"/>
      <c r="AB520" s="192"/>
      <c r="AC520" s="192"/>
      <c r="AD520" s="192"/>
      <c r="AE520" s="198"/>
      <c r="AF520" s="192"/>
      <c r="AG520" s="192"/>
      <c r="AH520" s="192"/>
      <c r="AI520" s="192"/>
      <c r="AJ520" s="125"/>
      <c r="AK520" s="125"/>
      <c r="AL520" s="125"/>
      <c r="AM520" s="125"/>
      <c r="AN520" s="125"/>
      <c r="AO520" s="125"/>
      <c r="AP520" s="125"/>
      <c r="AQ520" s="125"/>
      <c r="AR520" s="125"/>
      <c r="AS520" s="125"/>
      <c r="AT520" s="125"/>
      <c r="AU520" s="85"/>
      <c r="AV520" s="86"/>
      <c r="AW520" s="85"/>
      <c r="AX520" s="85"/>
      <c r="AY520" s="85"/>
      <c r="AZ520" s="85"/>
      <c r="BA520" s="85"/>
      <c r="BB520" s="85"/>
      <c r="BC520" s="85"/>
      <c r="BD520" s="85"/>
      <c r="BE520" s="85"/>
      <c r="BF520" s="85"/>
      <c r="BG520" s="87"/>
      <c r="BH520" s="87"/>
      <c r="BI520" s="87"/>
      <c r="BJ520" s="87"/>
      <c r="BK520" s="87"/>
      <c r="BL520" s="87"/>
      <c r="BM520" s="87"/>
      <c r="BN520" s="87"/>
      <c r="BO520" s="87"/>
      <c r="BP520" s="87"/>
      <c r="BQ520" s="87"/>
      <c r="BR520" s="87"/>
      <c r="BS520" s="87"/>
      <c r="BT520" s="87"/>
      <c r="BU520" s="87"/>
      <c r="BV520" s="87"/>
      <c r="BW520" s="87"/>
      <c r="BX520" s="87"/>
      <c r="BY520" s="87"/>
      <c r="BZ520" s="87"/>
    </row>
    <row r="521" spans="1:78" ht="18" customHeight="1">
      <c r="A521" s="125"/>
      <c r="B521" s="191"/>
      <c r="C521" s="191"/>
      <c r="D521" s="191"/>
      <c r="E521" s="192"/>
      <c r="F521" s="192"/>
      <c r="G521" s="87"/>
      <c r="H521" s="87"/>
      <c r="I521" s="87"/>
      <c r="J521" s="87"/>
      <c r="K521" s="87"/>
      <c r="L521" s="192"/>
      <c r="M521" s="192"/>
      <c r="N521" s="192"/>
      <c r="O521" s="192"/>
      <c r="P521" s="192"/>
      <c r="Q521" s="192"/>
      <c r="R521" s="192"/>
      <c r="S521" s="192"/>
      <c r="T521" s="193"/>
      <c r="U521" s="194"/>
      <c r="V521" s="193"/>
      <c r="W521" s="192"/>
      <c r="X521" s="192"/>
      <c r="Y521" s="191"/>
      <c r="Z521" s="192"/>
      <c r="AA521" s="192"/>
      <c r="AB521" s="192"/>
      <c r="AC521" s="192"/>
      <c r="AD521" s="192"/>
      <c r="AE521" s="198"/>
      <c r="AF521" s="192"/>
      <c r="AG521" s="192"/>
      <c r="AH521" s="192"/>
      <c r="AI521" s="192"/>
      <c r="AJ521" s="125"/>
      <c r="AK521" s="125"/>
      <c r="AL521" s="125"/>
      <c r="AM521" s="125"/>
      <c r="AN521" s="125"/>
      <c r="AO521" s="125"/>
      <c r="AP521" s="125"/>
      <c r="AQ521" s="125"/>
      <c r="AR521" s="125"/>
      <c r="AS521" s="125"/>
      <c r="AT521" s="125"/>
      <c r="AU521" s="85"/>
      <c r="AV521" s="86"/>
      <c r="AW521" s="85"/>
      <c r="AX521" s="85"/>
      <c r="AY521" s="85"/>
      <c r="AZ521" s="85"/>
      <c r="BA521" s="85"/>
      <c r="BB521" s="85"/>
      <c r="BC521" s="85"/>
      <c r="BD521" s="85"/>
      <c r="BE521" s="85"/>
      <c r="BF521" s="85"/>
      <c r="BG521" s="87"/>
      <c r="BH521" s="87"/>
      <c r="BI521" s="87"/>
      <c r="BJ521" s="87"/>
      <c r="BK521" s="87"/>
      <c r="BL521" s="87"/>
      <c r="BM521" s="87"/>
      <c r="BN521" s="87"/>
      <c r="BO521" s="87"/>
      <c r="BP521" s="87"/>
      <c r="BQ521" s="87"/>
      <c r="BR521" s="87"/>
      <c r="BS521" s="87"/>
      <c r="BT521" s="87"/>
      <c r="BU521" s="87"/>
      <c r="BV521" s="87"/>
      <c r="BW521" s="87"/>
      <c r="BX521" s="87"/>
      <c r="BY521" s="87"/>
      <c r="BZ521" s="87"/>
    </row>
    <row r="522" spans="1:78" ht="18" customHeight="1">
      <c r="A522" s="125"/>
      <c r="B522" s="191"/>
      <c r="C522" s="191"/>
      <c r="D522" s="191"/>
      <c r="E522" s="192"/>
      <c r="F522" s="192"/>
      <c r="G522" s="87"/>
      <c r="H522" s="87"/>
      <c r="I522" s="87"/>
      <c r="J522" s="87"/>
      <c r="K522" s="87"/>
      <c r="L522" s="192"/>
      <c r="M522" s="192"/>
      <c r="N522" s="192"/>
      <c r="O522" s="192"/>
      <c r="P522" s="192"/>
      <c r="Q522" s="192"/>
      <c r="R522" s="192"/>
      <c r="S522" s="192"/>
      <c r="T522" s="193"/>
      <c r="U522" s="194"/>
      <c r="V522" s="193"/>
      <c r="W522" s="192"/>
      <c r="X522" s="192"/>
      <c r="Y522" s="191"/>
      <c r="Z522" s="192"/>
      <c r="AA522" s="192"/>
      <c r="AB522" s="192"/>
      <c r="AC522" s="192"/>
      <c r="AD522" s="192"/>
      <c r="AE522" s="198"/>
      <c r="AF522" s="192"/>
      <c r="AG522" s="192"/>
      <c r="AH522" s="192"/>
      <c r="AI522" s="192"/>
      <c r="AJ522" s="125"/>
      <c r="AK522" s="125"/>
      <c r="AL522" s="125"/>
      <c r="AM522" s="125"/>
      <c r="AN522" s="125"/>
      <c r="AO522" s="125"/>
      <c r="AP522" s="125"/>
      <c r="AQ522" s="125"/>
      <c r="AR522" s="125"/>
      <c r="AS522" s="125"/>
      <c r="AT522" s="125"/>
      <c r="AU522" s="85"/>
      <c r="AV522" s="86"/>
      <c r="AW522" s="85"/>
      <c r="AX522" s="85"/>
      <c r="AY522" s="85"/>
      <c r="AZ522" s="85"/>
      <c r="BA522" s="85"/>
      <c r="BB522" s="85"/>
      <c r="BC522" s="85"/>
      <c r="BD522" s="85"/>
      <c r="BE522" s="85"/>
      <c r="BF522" s="85"/>
      <c r="BG522" s="87"/>
      <c r="BH522" s="87"/>
      <c r="BI522" s="87"/>
      <c r="BJ522" s="87"/>
      <c r="BK522" s="87"/>
      <c r="BL522" s="87"/>
      <c r="BM522" s="87"/>
      <c r="BN522" s="87"/>
      <c r="BO522" s="87"/>
      <c r="BP522" s="87"/>
      <c r="BQ522" s="87"/>
      <c r="BR522" s="87"/>
      <c r="BS522" s="87"/>
      <c r="BT522" s="87"/>
      <c r="BU522" s="87"/>
      <c r="BV522" s="87"/>
      <c r="BW522" s="87"/>
      <c r="BX522" s="87"/>
      <c r="BY522" s="87"/>
      <c r="BZ522" s="87"/>
    </row>
    <row r="523" spans="1:78" ht="18" customHeight="1">
      <c r="A523" s="125"/>
      <c r="B523" s="191"/>
      <c r="C523" s="191"/>
      <c r="D523" s="191"/>
      <c r="E523" s="192"/>
      <c r="F523" s="192"/>
      <c r="G523" s="87"/>
      <c r="H523" s="87"/>
      <c r="I523" s="87"/>
      <c r="J523" s="87"/>
      <c r="K523" s="87"/>
      <c r="L523" s="192"/>
      <c r="M523" s="192"/>
      <c r="N523" s="192"/>
      <c r="O523" s="192"/>
      <c r="P523" s="192"/>
      <c r="Q523" s="192"/>
      <c r="R523" s="192"/>
      <c r="S523" s="192"/>
      <c r="T523" s="193"/>
      <c r="U523" s="194"/>
      <c r="V523" s="193"/>
      <c r="W523" s="192"/>
      <c r="X523" s="192"/>
      <c r="Y523" s="191"/>
      <c r="Z523" s="192"/>
      <c r="AA523" s="192"/>
      <c r="AB523" s="192"/>
      <c r="AC523" s="192"/>
      <c r="AD523" s="192"/>
      <c r="AE523" s="198"/>
      <c r="AF523" s="192"/>
      <c r="AG523" s="192"/>
      <c r="AH523" s="192"/>
      <c r="AI523" s="192"/>
      <c r="AJ523" s="125"/>
      <c r="AK523" s="125"/>
      <c r="AL523" s="125"/>
      <c r="AM523" s="125"/>
      <c r="AN523" s="125"/>
      <c r="AO523" s="125"/>
      <c r="AP523" s="125"/>
      <c r="AQ523" s="125"/>
      <c r="AR523" s="125"/>
      <c r="AS523" s="125"/>
      <c r="AT523" s="125"/>
      <c r="AU523" s="85"/>
      <c r="AV523" s="86"/>
      <c r="AW523" s="85"/>
      <c r="AX523" s="85"/>
      <c r="AY523" s="85"/>
      <c r="AZ523" s="85"/>
      <c r="BA523" s="85"/>
      <c r="BB523" s="85"/>
      <c r="BC523" s="85"/>
      <c r="BD523" s="85"/>
      <c r="BE523" s="85"/>
      <c r="BF523" s="85"/>
      <c r="BG523" s="87"/>
      <c r="BH523" s="87"/>
      <c r="BI523" s="87"/>
      <c r="BJ523" s="87"/>
      <c r="BK523" s="87"/>
      <c r="BL523" s="87"/>
      <c r="BM523" s="87"/>
      <c r="BN523" s="87"/>
      <c r="BO523" s="87"/>
      <c r="BP523" s="87"/>
      <c r="BQ523" s="87"/>
      <c r="BR523" s="87"/>
      <c r="BS523" s="87"/>
      <c r="BT523" s="87"/>
      <c r="BU523" s="87"/>
      <c r="BV523" s="87"/>
      <c r="BW523" s="87"/>
      <c r="BX523" s="87"/>
      <c r="BY523" s="87"/>
      <c r="BZ523" s="87"/>
    </row>
    <row r="524" spans="1:78" ht="18" customHeight="1">
      <c r="A524" s="125"/>
      <c r="B524" s="191"/>
      <c r="C524" s="191"/>
      <c r="D524" s="191"/>
      <c r="E524" s="192"/>
      <c r="F524" s="192"/>
      <c r="G524" s="87"/>
      <c r="H524" s="87"/>
      <c r="I524" s="87"/>
      <c r="J524" s="87"/>
      <c r="K524" s="87"/>
      <c r="L524" s="192"/>
      <c r="M524" s="192"/>
      <c r="N524" s="192"/>
      <c r="O524" s="192"/>
      <c r="P524" s="192"/>
      <c r="Q524" s="192"/>
      <c r="R524" s="192"/>
      <c r="S524" s="192"/>
      <c r="T524" s="193"/>
      <c r="U524" s="194"/>
      <c r="V524" s="193"/>
      <c r="W524" s="192"/>
      <c r="X524" s="192"/>
      <c r="Y524" s="191"/>
      <c r="Z524" s="192"/>
      <c r="AA524" s="192"/>
      <c r="AB524" s="192"/>
      <c r="AC524" s="192"/>
      <c r="AD524" s="192"/>
      <c r="AE524" s="198"/>
      <c r="AF524" s="192"/>
      <c r="AG524" s="192"/>
      <c r="AH524" s="192"/>
      <c r="AI524" s="192"/>
      <c r="AJ524" s="125"/>
      <c r="AK524" s="125"/>
      <c r="AL524" s="125"/>
      <c r="AM524" s="125"/>
      <c r="AN524" s="125"/>
      <c r="AO524" s="125"/>
      <c r="AP524" s="125"/>
      <c r="AQ524" s="125"/>
      <c r="AR524" s="125"/>
      <c r="AS524" s="125"/>
      <c r="AT524" s="125"/>
      <c r="AU524" s="85"/>
      <c r="AV524" s="86"/>
      <c r="AW524" s="85"/>
      <c r="AX524" s="85"/>
      <c r="AY524" s="85"/>
      <c r="AZ524" s="85"/>
      <c r="BA524" s="85"/>
      <c r="BB524" s="85"/>
      <c r="BC524" s="85"/>
      <c r="BD524" s="85"/>
      <c r="BE524" s="85"/>
      <c r="BF524" s="85"/>
      <c r="BG524" s="87"/>
      <c r="BH524" s="87"/>
      <c r="BI524" s="87"/>
      <c r="BJ524" s="87"/>
      <c r="BK524" s="87"/>
      <c r="BL524" s="87"/>
      <c r="BM524" s="87"/>
      <c r="BN524" s="87"/>
      <c r="BO524" s="87"/>
      <c r="BP524" s="87"/>
      <c r="BQ524" s="87"/>
      <c r="BR524" s="87"/>
      <c r="BS524" s="87"/>
      <c r="BT524" s="87"/>
      <c r="BU524" s="87"/>
      <c r="BV524" s="87"/>
      <c r="BW524" s="87"/>
      <c r="BX524" s="87"/>
      <c r="BY524" s="87"/>
      <c r="BZ524" s="87"/>
    </row>
    <row r="525" spans="1:78" ht="18" customHeight="1">
      <c r="A525" s="125"/>
      <c r="B525" s="191"/>
      <c r="C525" s="191"/>
      <c r="D525" s="191"/>
      <c r="E525" s="192"/>
      <c r="F525" s="192"/>
      <c r="G525" s="87"/>
      <c r="H525" s="87"/>
      <c r="I525" s="87"/>
      <c r="J525" s="87"/>
      <c r="K525" s="87"/>
      <c r="L525" s="192"/>
      <c r="M525" s="192"/>
      <c r="N525" s="192"/>
      <c r="O525" s="192"/>
      <c r="P525" s="192"/>
      <c r="Q525" s="192"/>
      <c r="R525" s="192"/>
      <c r="S525" s="192"/>
      <c r="T525" s="193"/>
      <c r="U525" s="194"/>
      <c r="V525" s="193"/>
      <c r="W525" s="192"/>
      <c r="X525" s="192"/>
      <c r="Y525" s="191"/>
      <c r="Z525" s="192"/>
      <c r="AA525" s="192"/>
      <c r="AB525" s="192"/>
      <c r="AC525" s="192"/>
      <c r="AD525" s="192"/>
      <c r="AE525" s="198"/>
      <c r="AF525" s="192"/>
      <c r="AG525" s="192"/>
      <c r="AH525" s="192"/>
      <c r="AI525" s="192"/>
      <c r="AJ525" s="125"/>
      <c r="AK525" s="125"/>
      <c r="AL525" s="125"/>
      <c r="AM525" s="125"/>
      <c r="AN525" s="125"/>
      <c r="AO525" s="125"/>
      <c r="AP525" s="125"/>
      <c r="AQ525" s="125"/>
      <c r="AR525" s="125"/>
      <c r="AS525" s="125"/>
      <c r="AT525" s="125"/>
      <c r="AU525" s="85"/>
      <c r="AV525" s="86"/>
      <c r="AW525" s="85"/>
      <c r="AX525" s="85"/>
      <c r="AY525" s="85"/>
      <c r="AZ525" s="85"/>
      <c r="BA525" s="85"/>
      <c r="BB525" s="85"/>
      <c r="BC525" s="85"/>
      <c r="BD525" s="85"/>
      <c r="BE525" s="85"/>
      <c r="BF525" s="85"/>
      <c r="BG525" s="87"/>
      <c r="BH525" s="87"/>
      <c r="BI525" s="87"/>
      <c r="BJ525" s="87"/>
      <c r="BK525" s="87"/>
      <c r="BL525" s="87"/>
      <c r="BM525" s="87"/>
      <c r="BN525" s="87"/>
      <c r="BO525" s="87"/>
      <c r="BP525" s="87"/>
      <c r="BQ525" s="87"/>
      <c r="BR525" s="87"/>
      <c r="BS525" s="87"/>
      <c r="BT525" s="87"/>
      <c r="BU525" s="87"/>
      <c r="BV525" s="87"/>
      <c r="BW525" s="87"/>
      <c r="BX525" s="87"/>
      <c r="BY525" s="87"/>
      <c r="BZ525" s="87"/>
    </row>
    <row r="526" spans="1:78" ht="18" customHeight="1">
      <c r="A526" s="125"/>
      <c r="B526" s="191"/>
      <c r="C526" s="191"/>
      <c r="D526" s="191"/>
      <c r="E526" s="192"/>
      <c r="F526" s="192"/>
      <c r="G526" s="87"/>
      <c r="H526" s="87"/>
      <c r="I526" s="87"/>
      <c r="J526" s="87"/>
      <c r="K526" s="87"/>
      <c r="L526" s="192"/>
      <c r="M526" s="192"/>
      <c r="N526" s="192"/>
      <c r="O526" s="192"/>
      <c r="P526" s="192"/>
      <c r="Q526" s="192"/>
      <c r="R526" s="192"/>
      <c r="S526" s="192"/>
      <c r="T526" s="193"/>
      <c r="U526" s="194"/>
      <c r="V526" s="193"/>
      <c r="W526" s="192"/>
      <c r="X526" s="192"/>
      <c r="Y526" s="191"/>
      <c r="Z526" s="192"/>
      <c r="AA526" s="192"/>
      <c r="AB526" s="192"/>
      <c r="AC526" s="192"/>
      <c r="AD526" s="192"/>
      <c r="AE526" s="198"/>
      <c r="AF526" s="192"/>
      <c r="AG526" s="192"/>
      <c r="AH526" s="192"/>
      <c r="AI526" s="192"/>
      <c r="AJ526" s="125"/>
      <c r="AK526" s="125"/>
      <c r="AL526" s="125"/>
      <c r="AM526" s="125"/>
      <c r="AN526" s="125"/>
      <c r="AO526" s="125"/>
      <c r="AP526" s="125"/>
      <c r="AQ526" s="125"/>
      <c r="AR526" s="125"/>
      <c r="AS526" s="125"/>
      <c r="AT526" s="125"/>
      <c r="AU526" s="85"/>
      <c r="AV526" s="86"/>
      <c r="AW526" s="85"/>
      <c r="AX526" s="85"/>
      <c r="AY526" s="85"/>
      <c r="AZ526" s="85"/>
      <c r="BA526" s="85"/>
      <c r="BB526" s="85"/>
      <c r="BC526" s="85"/>
      <c r="BD526" s="85"/>
      <c r="BE526" s="85"/>
      <c r="BF526" s="85"/>
      <c r="BG526" s="87"/>
      <c r="BH526" s="87"/>
      <c r="BI526" s="87"/>
      <c r="BJ526" s="87"/>
      <c r="BK526" s="87"/>
      <c r="BL526" s="87"/>
      <c r="BM526" s="87"/>
      <c r="BN526" s="87"/>
      <c r="BO526" s="87"/>
      <c r="BP526" s="87"/>
      <c r="BQ526" s="87"/>
      <c r="BR526" s="87"/>
      <c r="BS526" s="87"/>
      <c r="BT526" s="87"/>
      <c r="BU526" s="87"/>
      <c r="BV526" s="87"/>
      <c r="BW526" s="87"/>
      <c r="BX526" s="87"/>
      <c r="BY526" s="87"/>
      <c r="BZ526" s="87"/>
    </row>
    <row r="527" spans="1:78" ht="18" customHeight="1">
      <c r="A527" s="125"/>
      <c r="B527" s="191"/>
      <c r="C527" s="191"/>
      <c r="D527" s="191"/>
      <c r="E527" s="192"/>
      <c r="F527" s="192"/>
      <c r="G527" s="87"/>
      <c r="H527" s="87"/>
      <c r="I527" s="87"/>
      <c r="J527" s="87"/>
      <c r="K527" s="87"/>
      <c r="L527" s="192"/>
      <c r="M527" s="192"/>
      <c r="N527" s="192"/>
      <c r="O527" s="192"/>
      <c r="P527" s="192"/>
      <c r="Q527" s="192"/>
      <c r="R527" s="192"/>
      <c r="S527" s="192"/>
      <c r="T527" s="193"/>
      <c r="U527" s="194"/>
      <c r="V527" s="193"/>
      <c r="W527" s="192"/>
      <c r="X527" s="192"/>
      <c r="Y527" s="191"/>
      <c r="Z527" s="192"/>
      <c r="AA527" s="192"/>
      <c r="AB527" s="192"/>
      <c r="AC527" s="192"/>
      <c r="AD527" s="192"/>
      <c r="AE527" s="198"/>
      <c r="AF527" s="192"/>
      <c r="AG527" s="192"/>
      <c r="AH527" s="192"/>
      <c r="AI527" s="192"/>
      <c r="AJ527" s="125"/>
      <c r="AK527" s="125"/>
      <c r="AL527" s="125"/>
      <c r="AM527" s="125"/>
      <c r="AN527" s="125"/>
      <c r="AO527" s="125"/>
      <c r="AP527" s="125"/>
      <c r="AQ527" s="125"/>
      <c r="AR527" s="125"/>
      <c r="AS527" s="125"/>
      <c r="AT527" s="125"/>
      <c r="AU527" s="85"/>
      <c r="AV527" s="86"/>
      <c r="AW527" s="85"/>
      <c r="AX527" s="85"/>
      <c r="AY527" s="85"/>
      <c r="AZ527" s="85"/>
      <c r="BA527" s="85"/>
      <c r="BB527" s="85"/>
      <c r="BC527" s="85"/>
      <c r="BD527" s="85"/>
      <c r="BE527" s="85"/>
      <c r="BF527" s="85"/>
      <c r="BG527" s="87"/>
      <c r="BH527" s="87"/>
      <c r="BI527" s="87"/>
      <c r="BJ527" s="87"/>
      <c r="BK527" s="87"/>
      <c r="BL527" s="87"/>
      <c r="BM527" s="87"/>
      <c r="BN527" s="87"/>
      <c r="BO527" s="87"/>
      <c r="BP527" s="87"/>
      <c r="BQ527" s="87"/>
      <c r="BR527" s="87"/>
      <c r="BS527" s="87"/>
      <c r="BT527" s="87"/>
      <c r="BU527" s="87"/>
      <c r="BV527" s="87"/>
      <c r="BW527" s="87"/>
      <c r="BX527" s="87"/>
      <c r="BY527" s="87"/>
      <c r="BZ527" s="87"/>
    </row>
    <row r="528" spans="1:78" ht="18" customHeight="1">
      <c r="A528" s="125"/>
      <c r="B528" s="191"/>
      <c r="C528" s="191"/>
      <c r="D528" s="193">
        <f ca="1">SUM('Expenses 2017'!G4,'Expenses 2017'!I4)</f>
        <v>121110</v>
      </c>
      <c r="E528" s="192"/>
      <c r="F528" s="192"/>
      <c r="G528" s="87"/>
      <c r="H528" s="87"/>
      <c r="I528" s="87"/>
      <c r="J528" s="87"/>
      <c r="K528" s="87"/>
      <c r="L528" s="192"/>
      <c r="M528" s="192"/>
      <c r="N528" s="192"/>
      <c r="O528" s="192"/>
      <c r="P528" s="192"/>
      <c r="Q528" s="192"/>
      <c r="R528" s="192"/>
      <c r="S528" s="192"/>
      <c r="T528" s="193"/>
      <c r="U528" s="194"/>
      <c r="V528" s="193"/>
      <c r="W528" s="192"/>
      <c r="X528" s="192"/>
      <c r="Y528" s="191"/>
      <c r="Z528" s="192"/>
      <c r="AA528" s="192"/>
      <c r="AB528" s="192"/>
      <c r="AC528" s="192"/>
      <c r="AD528" s="192"/>
      <c r="AE528" s="198"/>
      <c r="AF528" s="192"/>
      <c r="AG528" s="192"/>
      <c r="AH528" s="192"/>
      <c r="AI528" s="192"/>
      <c r="AJ528" s="125"/>
      <c r="AK528" s="125"/>
      <c r="AL528" s="125"/>
      <c r="AM528" s="125"/>
      <c r="AN528" s="125"/>
      <c r="AO528" s="125"/>
      <c r="AP528" s="125"/>
      <c r="AQ528" s="125"/>
      <c r="AR528" s="125"/>
      <c r="AS528" s="125"/>
      <c r="AT528" s="125"/>
      <c r="AU528" s="85"/>
      <c r="AV528" s="86"/>
      <c r="AW528" s="85"/>
      <c r="AX528" s="85"/>
      <c r="AY528" s="85"/>
      <c r="AZ528" s="85"/>
      <c r="BA528" s="85"/>
      <c r="BB528" s="85"/>
      <c r="BC528" s="85"/>
      <c r="BD528" s="85"/>
      <c r="BE528" s="85"/>
      <c r="BF528" s="85"/>
      <c r="BG528" s="192"/>
      <c r="BH528" s="192"/>
      <c r="BI528" s="192"/>
      <c r="BJ528" s="192"/>
      <c r="BK528" s="192"/>
      <c r="BL528" s="192"/>
      <c r="BM528" s="192"/>
      <c r="BN528" s="192"/>
      <c r="BO528" s="192"/>
      <c r="BP528" s="192"/>
      <c r="BQ528" s="192"/>
      <c r="BR528" s="192"/>
      <c r="BS528" s="192"/>
      <c r="BT528" s="192"/>
      <c r="BU528" s="192"/>
      <c r="BV528" s="192"/>
      <c r="BW528" s="192"/>
      <c r="BX528" s="192"/>
      <c r="BY528" s="192"/>
      <c r="BZ528" s="192"/>
    </row>
  </sheetData>
  <autoFilter ref="A6:BU501" xr:uid="{00000000-0009-0000-0000-000008000000}">
    <sortState xmlns:xlrd2="http://schemas.microsoft.com/office/spreadsheetml/2017/richdata2" ref="A6:BU501">
      <sortCondition ref="A6:A501"/>
      <sortCondition ref="B6:B501"/>
    </sortState>
  </autoFilter>
  <mergeCells count="1">
    <mergeCell ref="B1:B2"/>
  </mergeCells>
  <conditionalFormatting sqref="A7:A368">
    <cfRule type="cellIs" dxfId="110" priority="2" operator="equal">
      <formula>"M"</formula>
    </cfRule>
    <cfRule type="cellIs" dxfId="109" priority="3" operator="equal">
      <formula>"I"</formula>
    </cfRule>
    <cfRule type="cellIs" dxfId="108" priority="4" operator="equal">
      <formula>"IK"</formula>
    </cfRule>
    <cfRule type="cellIs" dxfId="107" priority="5" operator="equal">
      <formula>"C"</formula>
    </cfRule>
    <cfRule type="cellIs" dxfId="106" priority="6" operator="equal">
      <formula>"P"</formula>
    </cfRule>
    <cfRule type="cellIs" dxfId="105" priority="7" operator="equal">
      <formula>"Y"</formula>
    </cfRule>
  </conditionalFormatting>
  <conditionalFormatting sqref="U7:U501">
    <cfRule type="cellIs" dxfId="104" priority="261" operator="equal">
      <formula>"Received"</formula>
    </cfRule>
    <cfRule type="cellIs" dxfId="103" priority="262" operator="equal">
      <formula>"Committed"</formula>
    </cfRule>
  </conditionalFormatting>
  <conditionalFormatting sqref="W7:W501">
    <cfRule type="cellIs" dxfId="102" priority="521" operator="equal">
      <formula>"Received"</formula>
    </cfRule>
  </conditionalFormatting>
  <conditionalFormatting sqref="Z4">
    <cfRule type="cellIs" dxfId="101" priority="260" operator="lessThan">
      <formula>0</formula>
    </cfRule>
    <cfRule type="cellIs" dxfId="100" priority="259" operator="greaterThan">
      <formula>0</formula>
    </cfRule>
  </conditionalFormatting>
  <conditionalFormatting sqref="AA8:AA501">
    <cfRule type="cellIs" dxfId="99" priority="522" operator="equal">
      <formula>0</formula>
    </cfRule>
  </conditionalFormatting>
  <conditionalFormatting sqref="AA7:AB7 AD7:AP7 AB8:AB22 AB15:AC15 AB23:AC501">
    <cfRule type="cellIs" dxfId="98" priority="1" operator="equal">
      <formula>0</formula>
    </cfRule>
  </conditionalFormatting>
  <conditionalFormatting sqref="AC7:AC22">
    <cfRule type="cellIs" dxfId="97" priority="306" operator="equal">
      <formula>0</formula>
    </cfRule>
  </conditionalFormatting>
  <conditionalFormatting sqref="AJ323">
    <cfRule type="cellIs" dxfId="96" priority="527" operator="equal">
      <formula>0</formula>
    </cfRule>
  </conditionalFormatting>
  <conditionalFormatting sqref="AJ8:AP322 AD8:AI501 AJ324:AP501">
    <cfRule type="cellIs" dxfId="95" priority="523" operator="equal">
      <formula>0</formula>
    </cfRule>
  </conditionalFormatting>
  <hyperlinks>
    <hyperlink ref="H8" r:id="rId1" xr:uid="{00000000-0004-0000-0800-000000000000}"/>
    <hyperlink ref="H9" r:id="rId2" xr:uid="{00000000-0004-0000-0800-000001000000}"/>
    <hyperlink ref="H16" r:id="rId3" xr:uid="{00000000-0004-0000-0800-000002000000}"/>
    <hyperlink ref="H17" r:id="rId4" xr:uid="{00000000-0004-0000-0800-000003000000}"/>
    <hyperlink ref="H20" r:id="rId5" xr:uid="{00000000-0004-0000-0800-000004000000}"/>
    <hyperlink ref="H29" r:id="rId6" xr:uid="{00000000-0004-0000-0800-000005000000}"/>
    <hyperlink ref="H31" r:id="rId7" xr:uid="{00000000-0004-0000-0800-000006000000}"/>
    <hyperlink ref="H33" r:id="rId8" xr:uid="{00000000-0004-0000-0800-000007000000}"/>
    <hyperlink ref="H38" r:id="rId9" xr:uid="{00000000-0004-0000-0800-000008000000}"/>
    <hyperlink ref="H39" r:id="rId10" xr:uid="{00000000-0004-0000-0800-000009000000}"/>
    <hyperlink ref="H48" r:id="rId11" xr:uid="{00000000-0004-0000-0800-00000A000000}"/>
    <hyperlink ref="H52" r:id="rId12" xr:uid="{00000000-0004-0000-0800-00000B000000}"/>
    <hyperlink ref="H54" r:id="rId13" xr:uid="{00000000-0004-0000-0800-00000C000000}"/>
    <hyperlink ref="H56" r:id="rId14" xr:uid="{00000000-0004-0000-0800-00000D000000}"/>
    <hyperlink ref="H61" r:id="rId15" xr:uid="{00000000-0004-0000-0800-00000E000000}"/>
    <hyperlink ref="H62" r:id="rId16" xr:uid="{00000000-0004-0000-0800-00000F000000}"/>
    <hyperlink ref="H63" r:id="rId17" xr:uid="{00000000-0004-0000-0800-000010000000}"/>
    <hyperlink ref="H64" r:id="rId18" xr:uid="{00000000-0004-0000-0800-000011000000}"/>
    <hyperlink ref="H67" r:id="rId19" xr:uid="{00000000-0004-0000-0800-000012000000}"/>
    <hyperlink ref="H68" r:id="rId20" xr:uid="{00000000-0004-0000-0800-000013000000}"/>
    <hyperlink ref="H74" r:id="rId21" xr:uid="{00000000-0004-0000-0800-000014000000}"/>
    <hyperlink ref="H77" r:id="rId22" xr:uid="{00000000-0004-0000-0800-000015000000}"/>
    <hyperlink ref="H79" r:id="rId23" xr:uid="{00000000-0004-0000-0800-000016000000}"/>
    <hyperlink ref="H81" r:id="rId24" xr:uid="{00000000-0004-0000-0800-000017000000}"/>
    <hyperlink ref="H85" r:id="rId25" xr:uid="{00000000-0004-0000-0800-000018000000}"/>
    <hyperlink ref="H87" r:id="rId26" xr:uid="{00000000-0004-0000-0800-000019000000}"/>
    <hyperlink ref="H88" r:id="rId27" xr:uid="{00000000-0004-0000-0800-00001A000000}"/>
    <hyperlink ref="H89" r:id="rId28" xr:uid="{00000000-0004-0000-0800-00001B000000}"/>
    <hyperlink ref="H95" r:id="rId29" xr:uid="{00000000-0004-0000-0800-00001C000000}"/>
    <hyperlink ref="H98" r:id="rId30" xr:uid="{00000000-0004-0000-0800-00001D000000}"/>
    <hyperlink ref="H103" r:id="rId31" xr:uid="{00000000-0004-0000-0800-00001E000000}"/>
    <hyperlink ref="H104" r:id="rId32" xr:uid="{00000000-0004-0000-0800-00001F000000}"/>
    <hyperlink ref="H105" r:id="rId33" xr:uid="{00000000-0004-0000-0800-000020000000}"/>
    <hyperlink ref="H106" r:id="rId34" xr:uid="{00000000-0004-0000-0800-000021000000}"/>
    <hyperlink ref="H107" r:id="rId35" xr:uid="{00000000-0004-0000-0800-000022000000}"/>
    <hyperlink ref="H113" r:id="rId36" xr:uid="{00000000-0004-0000-0800-000023000000}"/>
    <hyperlink ref="H119" r:id="rId37" xr:uid="{00000000-0004-0000-0800-000024000000}"/>
    <hyperlink ref="H122" r:id="rId38" xr:uid="{00000000-0004-0000-0800-000025000000}"/>
    <hyperlink ref="H123" r:id="rId39" xr:uid="{00000000-0004-0000-0800-000026000000}"/>
    <hyperlink ref="H125" r:id="rId40" xr:uid="{00000000-0004-0000-0800-000027000000}"/>
    <hyperlink ref="H126" r:id="rId41" xr:uid="{00000000-0004-0000-0800-000028000000}"/>
    <hyperlink ref="H127" r:id="rId42" xr:uid="{00000000-0004-0000-0800-000029000000}"/>
    <hyperlink ref="H128" r:id="rId43" xr:uid="{00000000-0004-0000-0800-00002A000000}"/>
    <hyperlink ref="H129" r:id="rId44" xr:uid="{00000000-0004-0000-0800-00002B000000}"/>
    <hyperlink ref="H138" r:id="rId45" xr:uid="{00000000-0004-0000-0800-00002C000000}"/>
    <hyperlink ref="H140" r:id="rId46" xr:uid="{00000000-0004-0000-0800-00002D000000}"/>
    <hyperlink ref="H146" r:id="rId47" xr:uid="{00000000-0004-0000-0800-00002E000000}"/>
    <hyperlink ref="H151" r:id="rId48" xr:uid="{00000000-0004-0000-0800-00002F000000}"/>
    <hyperlink ref="H160" r:id="rId49" xr:uid="{00000000-0004-0000-0800-000030000000}"/>
    <hyperlink ref="H172" r:id="rId50" xr:uid="{00000000-0004-0000-0800-000031000000}"/>
    <hyperlink ref="H176" r:id="rId51" xr:uid="{00000000-0004-0000-0800-000032000000}"/>
    <hyperlink ref="H181" r:id="rId52" xr:uid="{00000000-0004-0000-0800-000033000000}"/>
    <hyperlink ref="H191" r:id="rId53" xr:uid="{00000000-0004-0000-0800-000034000000}"/>
    <hyperlink ref="H200" r:id="rId54" xr:uid="{00000000-0004-0000-0800-000035000000}"/>
    <hyperlink ref="H205" r:id="rId55" xr:uid="{00000000-0004-0000-0800-000036000000}"/>
    <hyperlink ref="H208" r:id="rId56" xr:uid="{00000000-0004-0000-0800-000037000000}"/>
    <hyperlink ref="H211" r:id="rId57" xr:uid="{00000000-0004-0000-0800-000038000000}"/>
    <hyperlink ref="H213" r:id="rId58" xr:uid="{00000000-0004-0000-0800-000039000000}"/>
    <hyperlink ref="H221" r:id="rId59" xr:uid="{00000000-0004-0000-0800-00003A000000}"/>
    <hyperlink ref="H222" r:id="rId60" xr:uid="{00000000-0004-0000-0800-00003B000000}"/>
    <hyperlink ref="H232" r:id="rId61" xr:uid="{00000000-0004-0000-0800-00003C000000}"/>
    <hyperlink ref="H239" r:id="rId62" xr:uid="{00000000-0004-0000-0800-00003D000000}"/>
    <hyperlink ref="H241" r:id="rId63" xr:uid="{00000000-0004-0000-0800-00003E000000}"/>
    <hyperlink ref="H242" r:id="rId64" xr:uid="{00000000-0004-0000-0800-00003F000000}"/>
    <hyperlink ref="H244" r:id="rId65" xr:uid="{00000000-0004-0000-0800-000040000000}"/>
    <hyperlink ref="H246" r:id="rId66" xr:uid="{00000000-0004-0000-0800-000041000000}"/>
    <hyperlink ref="H247" r:id="rId67" xr:uid="{00000000-0004-0000-0800-000042000000}"/>
    <hyperlink ref="H250" r:id="rId68" xr:uid="{00000000-0004-0000-0800-000043000000}"/>
    <hyperlink ref="H252" r:id="rId69" xr:uid="{00000000-0004-0000-0800-000044000000}"/>
    <hyperlink ref="H253" r:id="rId70" xr:uid="{00000000-0004-0000-0800-000045000000}"/>
    <hyperlink ref="H264" r:id="rId71" xr:uid="{00000000-0004-0000-0800-000046000000}"/>
    <hyperlink ref="H267" r:id="rId72" xr:uid="{00000000-0004-0000-0800-000047000000}"/>
    <hyperlink ref="H271" r:id="rId73" xr:uid="{00000000-0004-0000-0800-000048000000}"/>
    <hyperlink ref="H274" r:id="rId74" xr:uid="{00000000-0004-0000-0800-000049000000}"/>
    <hyperlink ref="H276" r:id="rId75" xr:uid="{00000000-0004-0000-0800-00004A000000}"/>
    <hyperlink ref="H282" r:id="rId76" xr:uid="{00000000-0004-0000-0800-00004B000000}"/>
    <hyperlink ref="H286" r:id="rId77" xr:uid="{00000000-0004-0000-0800-00004C000000}"/>
    <hyperlink ref="H287" r:id="rId78" xr:uid="{00000000-0004-0000-0800-00004D000000}"/>
    <hyperlink ref="H288" r:id="rId79" xr:uid="{00000000-0004-0000-0800-00004E000000}"/>
    <hyperlink ref="H290" r:id="rId80" xr:uid="{00000000-0004-0000-0800-00004F000000}"/>
    <hyperlink ref="H293" r:id="rId81" xr:uid="{00000000-0004-0000-0800-000050000000}"/>
    <hyperlink ref="H295" r:id="rId82" xr:uid="{00000000-0004-0000-0800-000051000000}"/>
    <hyperlink ref="H297" r:id="rId83" xr:uid="{00000000-0004-0000-0800-000052000000}"/>
    <hyperlink ref="H308" r:id="rId84" xr:uid="{00000000-0004-0000-0800-000053000000}"/>
    <hyperlink ref="H310" r:id="rId85" xr:uid="{00000000-0004-0000-0800-000054000000}"/>
    <hyperlink ref="H313" r:id="rId86" xr:uid="{00000000-0004-0000-0800-000055000000}"/>
    <hyperlink ref="H317" r:id="rId87" xr:uid="{00000000-0004-0000-0800-000056000000}"/>
    <hyperlink ref="H319" r:id="rId88" xr:uid="{00000000-0004-0000-0800-000057000000}"/>
    <hyperlink ref="H323" r:id="rId89" xr:uid="{00000000-0004-0000-0800-000058000000}"/>
    <hyperlink ref="H326" r:id="rId90" xr:uid="{00000000-0004-0000-0800-000059000000}"/>
    <hyperlink ref="H329" r:id="rId91" xr:uid="{00000000-0004-0000-0800-00005A000000}"/>
    <hyperlink ref="H331" r:id="rId92" xr:uid="{00000000-0004-0000-0800-00005B000000}"/>
    <hyperlink ref="H332" r:id="rId93" xr:uid="{00000000-0004-0000-0800-00005C000000}"/>
    <hyperlink ref="H333" r:id="rId94" xr:uid="{00000000-0004-0000-0800-00005D000000}"/>
    <hyperlink ref="H336" r:id="rId95" xr:uid="{00000000-0004-0000-0800-00005E000000}"/>
    <hyperlink ref="H346" r:id="rId96" xr:uid="{00000000-0004-0000-0800-00005F000000}"/>
    <hyperlink ref="H351" r:id="rId97" xr:uid="{00000000-0004-0000-0800-000060000000}"/>
    <hyperlink ref="H352" r:id="rId98" xr:uid="{00000000-0004-0000-0800-000061000000}"/>
    <hyperlink ref="H366" r:id="rId99" xr:uid="{00000000-0004-0000-0800-000062000000}"/>
  </hyperlinks>
  <printOptions gridLines="1"/>
  <pageMargins left="0.25" right="0.25" top="0.75" bottom="0.75" header="0" footer="0"/>
  <pageSetup paperSize="3" fitToHeight="0"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Z1000"/>
  <sheetViews>
    <sheetView workbookViewId="0">
      <pane ySplit="6" topLeftCell="A7" activePane="bottomLeft" state="frozen"/>
      <selection pane="bottomLeft" activeCell="B8" sqref="B8"/>
    </sheetView>
  </sheetViews>
  <sheetFormatPr defaultColWidth="14.44140625" defaultRowHeight="15" customHeight="1"/>
  <cols>
    <col min="1" max="1" width="29.44140625" customWidth="1"/>
    <col min="2" max="2" width="31.44140625" customWidth="1"/>
    <col min="3" max="3" width="26.5546875" customWidth="1"/>
    <col min="4" max="4" width="16.5546875" customWidth="1"/>
    <col min="5" max="5" width="6.5546875" customWidth="1"/>
    <col min="6" max="6" width="15.109375" customWidth="1"/>
    <col min="7" max="7" width="26.44140625" customWidth="1"/>
    <col min="8" max="8" width="14.5546875" customWidth="1"/>
    <col min="9" max="9" width="21.109375" customWidth="1"/>
    <col min="10" max="10" width="18.88671875" customWidth="1"/>
    <col min="11" max="11" width="17.88671875" customWidth="1"/>
    <col min="12" max="12" width="16.88671875" customWidth="1"/>
    <col min="13" max="13" width="16.5546875" customWidth="1"/>
    <col min="14" max="14" width="57.109375" customWidth="1"/>
    <col min="15" max="15" width="8.88671875" customWidth="1"/>
    <col min="16" max="16" width="28.5546875" customWidth="1"/>
    <col min="17" max="17" width="19.88671875" customWidth="1"/>
    <col min="18" max="26" width="9.109375" customWidth="1"/>
  </cols>
  <sheetData>
    <row r="1" spans="1:26" ht="18" customHeight="1">
      <c r="A1" s="199"/>
      <c r="B1" s="75"/>
      <c r="C1" s="742" t="s">
        <v>2322</v>
      </c>
      <c r="D1" s="743"/>
      <c r="E1" s="744"/>
      <c r="F1" s="75"/>
      <c r="G1" s="76"/>
      <c r="H1" s="82"/>
      <c r="I1" s="82"/>
      <c r="J1" s="82"/>
      <c r="K1" s="82"/>
      <c r="L1" s="82"/>
      <c r="M1" s="82"/>
      <c r="N1" s="75"/>
      <c r="O1" s="82"/>
      <c r="P1" s="82"/>
      <c r="Q1" s="76"/>
      <c r="R1" s="87"/>
      <c r="S1" s="87"/>
      <c r="T1" s="87"/>
      <c r="U1" s="87"/>
      <c r="V1" s="87"/>
      <c r="W1" s="87"/>
      <c r="X1" s="87"/>
      <c r="Y1" s="87"/>
      <c r="Z1" s="87"/>
    </row>
    <row r="2" spans="1:26" ht="18" customHeight="1">
      <c r="A2" s="199"/>
      <c r="B2" s="75"/>
      <c r="C2" s="745"/>
      <c r="D2" s="746"/>
      <c r="E2" s="747"/>
      <c r="F2" s="75"/>
      <c r="G2" s="80" t="s">
        <v>2323</v>
      </c>
      <c r="H2" s="82"/>
      <c r="I2" s="82"/>
      <c r="J2" s="82"/>
      <c r="K2" s="82"/>
      <c r="L2" s="82"/>
      <c r="M2" s="82"/>
      <c r="N2" s="75"/>
      <c r="O2" s="82"/>
      <c r="P2" s="82"/>
      <c r="Q2" s="76"/>
      <c r="R2" s="87"/>
      <c r="S2" s="87"/>
      <c r="T2" s="87"/>
      <c r="U2" s="87"/>
      <c r="V2" s="87"/>
      <c r="W2" s="87"/>
      <c r="X2" s="87"/>
      <c r="Y2" s="87"/>
      <c r="Z2" s="87"/>
    </row>
    <row r="3" spans="1:26" ht="45" customHeight="1">
      <c r="A3" s="199"/>
      <c r="B3" s="75"/>
      <c r="C3" s="745"/>
      <c r="D3" s="746"/>
      <c r="E3" s="747"/>
      <c r="F3" s="91" t="s">
        <v>2324</v>
      </c>
      <c r="G3" s="98">
        <f>SUM(Q7:Q111)</f>
        <v>0</v>
      </c>
      <c r="H3" s="200" t="s">
        <v>2325</v>
      </c>
      <c r="I3" s="98">
        <f>SUMIF(H7:H1038,"Estimate",G7:G1038)</f>
        <v>175888.53</v>
      </c>
      <c r="J3" s="201" t="s">
        <v>934</v>
      </c>
      <c r="K3" s="98">
        <f>SUM(G4,I4,K4)-SUM(G3,I3)</f>
        <v>12061.470000000001</v>
      </c>
      <c r="L3" s="107"/>
      <c r="M3" s="751" t="s">
        <v>2326</v>
      </c>
      <c r="N3" s="82"/>
      <c r="O3" s="82"/>
      <c r="P3" s="75"/>
      <c r="Q3" s="82"/>
      <c r="R3" s="87"/>
      <c r="S3" s="87"/>
      <c r="T3" s="87"/>
      <c r="U3" s="87"/>
      <c r="V3" s="87"/>
      <c r="W3" s="87"/>
      <c r="X3" s="87"/>
      <c r="Y3" s="87"/>
      <c r="Z3" s="87"/>
    </row>
    <row r="4" spans="1:26" ht="34.5" customHeight="1">
      <c r="A4" s="199"/>
      <c r="B4" s="75"/>
      <c r="C4" s="745"/>
      <c r="D4" s="746"/>
      <c r="E4" s="747"/>
      <c r="F4" s="91" t="s">
        <v>2327</v>
      </c>
      <c r="G4" s="98">
        <f>'Donors 2024'!T3</f>
        <v>122950</v>
      </c>
      <c r="H4" s="202" t="s">
        <v>931</v>
      </c>
      <c r="I4" s="98">
        <f>'Donors 2024'!T4</f>
        <v>0</v>
      </c>
      <c r="J4" s="201" t="s">
        <v>926</v>
      </c>
      <c r="K4" s="98">
        <f>'Donors 2024'!Z2</f>
        <v>65000</v>
      </c>
      <c r="L4" s="82"/>
      <c r="M4" s="752"/>
      <c r="N4" s="75"/>
      <c r="O4" s="82"/>
      <c r="P4" s="82"/>
      <c r="Q4" s="76"/>
      <c r="R4" s="87"/>
      <c r="S4" s="87"/>
      <c r="T4" s="87"/>
      <c r="U4" s="87"/>
      <c r="V4" s="87"/>
      <c r="W4" s="87"/>
      <c r="X4" s="87"/>
      <c r="Y4" s="87"/>
      <c r="Z4" s="87"/>
    </row>
    <row r="5" spans="1:26" ht="18" customHeight="1">
      <c r="A5" s="199"/>
      <c r="B5" s="75"/>
      <c r="C5" s="748"/>
      <c r="D5" s="749"/>
      <c r="E5" s="750"/>
      <c r="F5" s="75"/>
      <c r="G5" s="203"/>
      <c r="H5" s="82"/>
      <c r="I5" s="82"/>
      <c r="J5" s="82"/>
      <c r="K5" s="82"/>
      <c r="L5" s="82"/>
      <c r="M5" s="82"/>
      <c r="N5" s="75"/>
      <c r="O5" s="82"/>
      <c r="P5" s="82"/>
      <c r="Q5" s="76"/>
      <c r="R5" s="87"/>
      <c r="S5" s="87"/>
      <c r="T5" s="87"/>
      <c r="U5" s="87"/>
      <c r="V5" s="87"/>
      <c r="W5" s="87"/>
      <c r="X5" s="87"/>
      <c r="Y5" s="87"/>
      <c r="Z5" s="87"/>
    </row>
    <row r="6" spans="1:26" ht="18" customHeight="1">
      <c r="A6" s="204" t="s">
        <v>2328</v>
      </c>
      <c r="B6" s="205" t="s">
        <v>30</v>
      </c>
      <c r="C6" s="205" t="s">
        <v>31</v>
      </c>
      <c r="D6" s="205" t="s">
        <v>32</v>
      </c>
      <c r="E6" s="205" t="s">
        <v>33</v>
      </c>
      <c r="F6" s="205" t="s">
        <v>34</v>
      </c>
      <c r="G6" s="206" t="s">
        <v>2329</v>
      </c>
      <c r="H6" s="205" t="s">
        <v>957</v>
      </c>
      <c r="I6" s="205" t="s">
        <v>2330</v>
      </c>
      <c r="J6" s="205" t="s">
        <v>2331</v>
      </c>
      <c r="K6" s="207" t="s">
        <v>2332</v>
      </c>
      <c r="L6" s="207" t="s">
        <v>2333</v>
      </c>
      <c r="M6" s="207" t="s">
        <v>2334</v>
      </c>
      <c r="N6" s="207" t="s">
        <v>959</v>
      </c>
      <c r="O6" s="122" t="s">
        <v>2335</v>
      </c>
      <c r="P6" s="122" t="s">
        <v>2336</v>
      </c>
      <c r="Q6" s="122" t="s">
        <v>2337</v>
      </c>
      <c r="R6" s="125"/>
      <c r="S6" s="125"/>
      <c r="T6" s="125"/>
      <c r="U6" s="125"/>
      <c r="V6" s="125"/>
      <c r="W6" s="125"/>
      <c r="X6" s="125"/>
      <c r="Y6" s="125"/>
      <c r="Z6" s="125"/>
    </row>
    <row r="7" spans="1:26" ht="18" customHeight="1">
      <c r="A7" s="135" t="s">
        <v>2338</v>
      </c>
      <c r="B7" s="128" t="s">
        <v>2339</v>
      </c>
      <c r="C7" s="128" t="s">
        <v>2340</v>
      </c>
      <c r="D7" s="128" t="s">
        <v>37</v>
      </c>
      <c r="E7" s="129" t="s">
        <v>40</v>
      </c>
      <c r="F7" s="129">
        <v>78218</v>
      </c>
      <c r="G7" s="98"/>
      <c r="H7" s="129"/>
      <c r="I7" s="129"/>
      <c r="J7" s="129"/>
      <c r="K7" s="133"/>
      <c r="L7" s="208"/>
      <c r="M7" s="208"/>
      <c r="N7" s="132"/>
      <c r="O7" s="209"/>
      <c r="P7" s="129"/>
      <c r="Q7" s="98"/>
      <c r="R7" s="143"/>
      <c r="S7" s="210">
        <v>0</v>
      </c>
      <c r="T7" s="125"/>
      <c r="U7" s="125"/>
      <c r="V7" s="125"/>
      <c r="W7" s="125"/>
      <c r="X7" s="125"/>
      <c r="Y7" s="125"/>
      <c r="Z7" s="125"/>
    </row>
    <row r="8" spans="1:26" ht="18" customHeight="1">
      <c r="A8" s="135" t="s">
        <v>2341</v>
      </c>
      <c r="B8" s="128" t="s">
        <v>2342</v>
      </c>
      <c r="C8" s="128" t="s">
        <v>52</v>
      </c>
      <c r="D8" s="128" t="s">
        <v>37</v>
      </c>
      <c r="E8" s="129" t="s">
        <v>40</v>
      </c>
      <c r="F8" s="129">
        <v>78218</v>
      </c>
      <c r="G8" s="98"/>
      <c r="H8" s="129"/>
      <c r="I8" s="129"/>
      <c r="J8" s="129"/>
      <c r="K8" s="133"/>
      <c r="L8" s="208"/>
      <c r="M8" s="208"/>
      <c r="N8" s="132" t="s">
        <v>2343</v>
      </c>
      <c r="O8" s="209"/>
      <c r="P8" s="129"/>
      <c r="Q8" s="98"/>
      <c r="R8" s="143"/>
      <c r="S8" s="210">
        <v>0</v>
      </c>
      <c r="T8" s="125"/>
      <c r="U8" s="125"/>
      <c r="V8" s="125"/>
      <c r="W8" s="125"/>
      <c r="X8" s="125"/>
      <c r="Y8" s="125"/>
      <c r="Z8" s="125"/>
    </row>
    <row r="9" spans="1:26" ht="18" customHeight="1">
      <c r="A9" s="135" t="s">
        <v>2341</v>
      </c>
      <c r="B9" s="128" t="s">
        <v>2342</v>
      </c>
      <c r="C9" s="128" t="s">
        <v>2344</v>
      </c>
      <c r="D9" s="128" t="s">
        <v>37</v>
      </c>
      <c r="E9" s="129" t="s">
        <v>40</v>
      </c>
      <c r="F9" s="129">
        <v>78218</v>
      </c>
      <c r="G9" s="98"/>
      <c r="H9" s="129"/>
      <c r="I9" s="129"/>
      <c r="J9" s="129"/>
      <c r="K9" s="133"/>
      <c r="L9" s="208"/>
      <c r="M9" s="208"/>
      <c r="N9" s="132" t="s">
        <v>2345</v>
      </c>
      <c r="O9" s="209"/>
      <c r="P9" s="129"/>
      <c r="Q9" s="98"/>
      <c r="R9" s="143"/>
      <c r="S9" s="210">
        <v>0</v>
      </c>
      <c r="T9" s="125"/>
      <c r="U9" s="125"/>
      <c r="V9" s="125"/>
      <c r="W9" s="125"/>
      <c r="X9" s="125"/>
      <c r="Y9" s="125"/>
      <c r="Z9" s="125"/>
    </row>
    <row r="10" spans="1:26" ht="18" customHeight="1">
      <c r="A10" s="135" t="s">
        <v>2341</v>
      </c>
      <c r="B10" s="128" t="s">
        <v>2342</v>
      </c>
      <c r="C10" s="128" t="s">
        <v>2346</v>
      </c>
      <c r="D10" s="128" t="s">
        <v>37</v>
      </c>
      <c r="E10" s="129" t="s">
        <v>40</v>
      </c>
      <c r="F10" s="129">
        <v>78218</v>
      </c>
      <c r="G10" s="98"/>
      <c r="H10" s="129"/>
      <c r="I10" s="129"/>
      <c r="J10" s="129"/>
      <c r="K10" s="133"/>
      <c r="L10" s="208"/>
      <c r="M10" s="208"/>
      <c r="N10" s="132" t="s">
        <v>2347</v>
      </c>
      <c r="O10" s="211"/>
      <c r="P10" s="129"/>
      <c r="Q10" s="98"/>
      <c r="R10" s="143"/>
      <c r="S10" s="210">
        <v>0</v>
      </c>
      <c r="T10" s="125"/>
      <c r="U10" s="125"/>
      <c r="V10" s="125"/>
      <c r="W10" s="125"/>
      <c r="X10" s="125"/>
      <c r="Y10" s="125"/>
      <c r="Z10" s="125"/>
    </row>
    <row r="11" spans="1:26" ht="18" customHeight="1">
      <c r="A11" s="135" t="s">
        <v>2341</v>
      </c>
      <c r="B11" s="128" t="s">
        <v>2342</v>
      </c>
      <c r="C11" s="128" t="s">
        <v>2346</v>
      </c>
      <c r="D11" s="128" t="s">
        <v>37</v>
      </c>
      <c r="E11" s="129" t="s">
        <v>40</v>
      </c>
      <c r="F11" s="129">
        <v>78218</v>
      </c>
      <c r="G11" s="98"/>
      <c r="H11" s="129"/>
      <c r="I11" s="129"/>
      <c r="J11" s="129"/>
      <c r="K11" s="133"/>
      <c r="L11" s="208"/>
      <c r="M11" s="208"/>
      <c r="N11" s="132" t="s">
        <v>2348</v>
      </c>
      <c r="O11" s="211"/>
      <c r="P11" s="129"/>
      <c r="Q11" s="98"/>
      <c r="R11" s="143"/>
      <c r="S11" s="210">
        <v>0</v>
      </c>
      <c r="T11" s="125"/>
      <c r="U11" s="125"/>
      <c r="V11" s="125"/>
      <c r="W11" s="125"/>
      <c r="X11" s="125"/>
      <c r="Y11" s="125"/>
      <c r="Z11" s="125"/>
    </row>
    <row r="12" spans="1:26" ht="18" customHeight="1">
      <c r="A12" s="135" t="s">
        <v>2341</v>
      </c>
      <c r="B12" s="128" t="s">
        <v>2342</v>
      </c>
      <c r="C12" s="128" t="s">
        <v>2346</v>
      </c>
      <c r="D12" s="128" t="s">
        <v>37</v>
      </c>
      <c r="E12" s="129" t="s">
        <v>40</v>
      </c>
      <c r="F12" s="129">
        <v>78218</v>
      </c>
      <c r="G12" s="98"/>
      <c r="H12" s="129"/>
      <c r="I12" s="129"/>
      <c r="J12" s="129"/>
      <c r="K12" s="133"/>
      <c r="L12" s="208"/>
      <c r="M12" s="208"/>
      <c r="N12" s="132"/>
      <c r="O12" s="211"/>
      <c r="P12" s="129"/>
      <c r="Q12" s="98"/>
      <c r="R12" s="143"/>
      <c r="S12" s="210">
        <v>0</v>
      </c>
      <c r="T12" s="125"/>
      <c r="U12" s="125"/>
      <c r="V12" s="125"/>
      <c r="W12" s="125"/>
      <c r="X12" s="125"/>
      <c r="Y12" s="125"/>
      <c r="Z12" s="125"/>
    </row>
    <row r="13" spans="1:26" ht="18" customHeight="1">
      <c r="A13" s="135" t="s">
        <v>2341</v>
      </c>
      <c r="B13" s="128" t="s">
        <v>2349</v>
      </c>
      <c r="C13" s="128"/>
      <c r="D13" s="128"/>
      <c r="E13" s="129"/>
      <c r="F13" s="129"/>
      <c r="G13" s="98"/>
      <c r="H13" s="129"/>
      <c r="I13" s="129"/>
      <c r="J13" s="129"/>
      <c r="K13" s="133"/>
      <c r="L13" s="208"/>
      <c r="M13" s="208"/>
      <c r="N13" s="132" t="s">
        <v>2350</v>
      </c>
      <c r="O13" s="211"/>
      <c r="P13" s="129"/>
      <c r="Q13" s="98"/>
      <c r="R13" s="143"/>
      <c r="S13" s="210">
        <v>0</v>
      </c>
      <c r="T13" s="125"/>
      <c r="U13" s="125"/>
      <c r="V13" s="125"/>
      <c r="W13" s="125"/>
      <c r="X13" s="125"/>
      <c r="Y13" s="125"/>
      <c r="Z13" s="125"/>
    </row>
    <row r="14" spans="1:26" ht="18" customHeight="1">
      <c r="A14" s="135" t="s">
        <v>2341</v>
      </c>
      <c r="B14" s="128" t="s">
        <v>2351</v>
      </c>
      <c r="C14" s="128"/>
      <c r="D14" s="128"/>
      <c r="E14" s="129"/>
      <c r="F14" s="129"/>
      <c r="G14" s="98"/>
      <c r="H14" s="129"/>
      <c r="I14" s="129"/>
      <c r="J14" s="129"/>
      <c r="K14" s="133"/>
      <c r="L14" s="208"/>
      <c r="M14" s="208"/>
      <c r="N14" s="132" t="s">
        <v>2352</v>
      </c>
      <c r="O14" s="211"/>
      <c r="P14" s="129"/>
      <c r="Q14" s="98"/>
      <c r="R14" s="143"/>
      <c r="S14" s="210">
        <v>0</v>
      </c>
      <c r="T14" s="125"/>
      <c r="U14" s="125"/>
      <c r="V14" s="125"/>
      <c r="W14" s="125"/>
      <c r="X14" s="125"/>
      <c r="Y14" s="125"/>
      <c r="Z14" s="125"/>
    </row>
    <row r="15" spans="1:26" ht="18" customHeight="1">
      <c r="A15" s="135" t="s">
        <v>2341</v>
      </c>
      <c r="B15" s="128" t="s">
        <v>2094</v>
      </c>
      <c r="C15" s="128"/>
      <c r="D15" s="128"/>
      <c r="E15" s="129"/>
      <c r="F15" s="129"/>
      <c r="G15" s="98"/>
      <c r="H15" s="129"/>
      <c r="I15" s="129"/>
      <c r="J15" s="129"/>
      <c r="K15" s="133"/>
      <c r="L15" s="208"/>
      <c r="M15" s="208"/>
      <c r="N15" s="132" t="s">
        <v>2353</v>
      </c>
      <c r="O15" s="211"/>
      <c r="P15" s="129"/>
      <c r="Q15" s="98"/>
      <c r="R15" s="143"/>
      <c r="S15" s="210">
        <v>0</v>
      </c>
      <c r="T15" s="125"/>
      <c r="U15" s="125"/>
      <c r="V15" s="125"/>
      <c r="W15" s="125"/>
      <c r="X15" s="125"/>
      <c r="Y15" s="125"/>
      <c r="Z15" s="125"/>
    </row>
    <row r="16" spans="1:26" ht="18" customHeight="1">
      <c r="A16" s="135" t="s">
        <v>2341</v>
      </c>
      <c r="B16" s="128" t="s">
        <v>2354</v>
      </c>
      <c r="C16" s="128" t="s">
        <v>2355</v>
      </c>
      <c r="D16" s="128" t="s">
        <v>37</v>
      </c>
      <c r="E16" s="129" t="s">
        <v>40</v>
      </c>
      <c r="F16" s="129">
        <v>78229</v>
      </c>
      <c r="G16" s="98"/>
      <c r="H16" s="129"/>
      <c r="I16" s="129"/>
      <c r="J16" s="129"/>
      <c r="K16" s="133"/>
      <c r="L16" s="208"/>
      <c r="M16" s="208"/>
      <c r="N16" s="132"/>
      <c r="O16" s="209"/>
      <c r="P16" s="129"/>
      <c r="Q16" s="98"/>
      <c r="R16" s="143"/>
      <c r="S16" s="210">
        <v>0</v>
      </c>
      <c r="T16" s="125"/>
      <c r="U16" s="125"/>
      <c r="V16" s="125"/>
      <c r="W16" s="125"/>
      <c r="X16" s="125"/>
      <c r="Y16" s="125"/>
      <c r="Z16" s="125"/>
    </row>
    <row r="17" spans="1:26" ht="18" customHeight="1">
      <c r="A17" s="135" t="s">
        <v>2341</v>
      </c>
      <c r="B17" s="128" t="s">
        <v>2356</v>
      </c>
      <c r="C17" s="128" t="s">
        <v>2357</v>
      </c>
      <c r="D17" s="128" t="s">
        <v>37</v>
      </c>
      <c r="E17" s="129" t="s">
        <v>40</v>
      </c>
      <c r="F17" s="129">
        <v>78249</v>
      </c>
      <c r="G17" s="98"/>
      <c r="H17" s="129"/>
      <c r="I17" s="129"/>
      <c r="J17" s="129"/>
      <c r="K17" s="133"/>
      <c r="L17" s="208"/>
      <c r="M17" s="208"/>
      <c r="N17" s="132"/>
      <c r="O17" s="209"/>
      <c r="P17" s="129"/>
      <c r="Q17" s="98"/>
      <c r="R17" s="143"/>
      <c r="S17" s="210">
        <v>0</v>
      </c>
      <c r="T17" s="125"/>
      <c r="U17" s="125"/>
      <c r="V17" s="125"/>
      <c r="W17" s="125"/>
      <c r="X17" s="125"/>
      <c r="Y17" s="125"/>
      <c r="Z17" s="125"/>
    </row>
    <row r="18" spans="1:26" ht="18" customHeight="1">
      <c r="A18" s="135" t="s">
        <v>2358</v>
      </c>
      <c r="B18" s="128" t="s">
        <v>2359</v>
      </c>
      <c r="C18" s="128" t="s">
        <v>2360</v>
      </c>
      <c r="D18" s="128" t="s">
        <v>37</v>
      </c>
      <c r="E18" s="129" t="s">
        <v>40</v>
      </c>
      <c r="F18" s="129" t="s">
        <v>2361</v>
      </c>
      <c r="G18" s="98">
        <v>17000</v>
      </c>
      <c r="H18" s="129" t="s">
        <v>2362</v>
      </c>
      <c r="I18" s="129"/>
      <c r="J18" s="129"/>
      <c r="K18" s="133">
        <v>1</v>
      </c>
      <c r="L18" s="208">
        <f t="shared" ref="L18:L26" si="0">G18</f>
        <v>17000</v>
      </c>
      <c r="M18" s="208">
        <f t="shared" ref="M18:M26" si="1">K18*L18</f>
        <v>17000</v>
      </c>
      <c r="N18" s="132" t="s">
        <v>2363</v>
      </c>
      <c r="O18" s="209"/>
      <c r="P18" s="129"/>
      <c r="Q18" s="98"/>
      <c r="R18" s="143"/>
      <c r="S18" s="210">
        <v>0</v>
      </c>
      <c r="T18" s="125"/>
      <c r="U18" s="125"/>
      <c r="V18" s="125"/>
      <c r="W18" s="125"/>
      <c r="X18" s="125"/>
      <c r="Y18" s="125"/>
      <c r="Z18" s="125"/>
    </row>
    <row r="19" spans="1:26" ht="18" customHeight="1">
      <c r="A19" s="135" t="s">
        <v>2358</v>
      </c>
      <c r="B19" s="128" t="s">
        <v>2364</v>
      </c>
      <c r="C19" s="128" t="s">
        <v>2365</v>
      </c>
      <c r="D19" s="128" t="s">
        <v>37</v>
      </c>
      <c r="E19" s="129" t="s">
        <v>40</v>
      </c>
      <c r="F19" s="129">
        <v>78222</v>
      </c>
      <c r="G19" s="98">
        <v>500</v>
      </c>
      <c r="H19" s="129" t="s">
        <v>2362</v>
      </c>
      <c r="I19" s="129"/>
      <c r="J19" s="129"/>
      <c r="K19" s="133">
        <v>1</v>
      </c>
      <c r="L19" s="208">
        <f t="shared" si="0"/>
        <v>500</v>
      </c>
      <c r="M19" s="208">
        <f t="shared" si="1"/>
        <v>500</v>
      </c>
      <c r="N19" s="132" t="s">
        <v>2366</v>
      </c>
      <c r="O19" s="209"/>
      <c r="P19" s="129"/>
      <c r="Q19" s="98"/>
      <c r="R19" s="143"/>
      <c r="S19" s="210">
        <v>0</v>
      </c>
      <c r="T19" s="125"/>
      <c r="U19" s="125"/>
      <c r="V19" s="125"/>
      <c r="W19" s="125"/>
      <c r="X19" s="125"/>
      <c r="Y19" s="125"/>
      <c r="Z19" s="125"/>
    </row>
    <row r="20" spans="1:26" ht="18" customHeight="1">
      <c r="A20" s="135" t="s">
        <v>2358</v>
      </c>
      <c r="B20" s="128" t="s">
        <v>2367</v>
      </c>
      <c r="C20" s="128" t="s">
        <v>2368</v>
      </c>
      <c r="D20" s="128" t="s">
        <v>129</v>
      </c>
      <c r="E20" s="129" t="s">
        <v>40</v>
      </c>
      <c r="F20" s="129">
        <v>78155</v>
      </c>
      <c r="G20" s="98">
        <v>4500</v>
      </c>
      <c r="H20" s="129" t="s">
        <v>2362</v>
      </c>
      <c r="I20" s="129"/>
      <c r="J20" s="129"/>
      <c r="K20" s="133">
        <v>1</v>
      </c>
      <c r="L20" s="208">
        <f t="shared" si="0"/>
        <v>4500</v>
      </c>
      <c r="M20" s="208">
        <f t="shared" si="1"/>
        <v>4500</v>
      </c>
      <c r="N20" s="132" t="s">
        <v>2366</v>
      </c>
      <c r="O20" s="209"/>
      <c r="P20" s="129"/>
      <c r="Q20" s="98"/>
      <c r="R20" s="143"/>
      <c r="S20" s="210">
        <v>0</v>
      </c>
      <c r="T20" s="125"/>
      <c r="U20" s="125"/>
      <c r="V20" s="125"/>
      <c r="W20" s="125"/>
      <c r="X20" s="125"/>
      <c r="Y20" s="125"/>
      <c r="Z20" s="125"/>
    </row>
    <row r="21" spans="1:26" ht="18" customHeight="1">
      <c r="A21" s="135" t="s">
        <v>2358</v>
      </c>
      <c r="B21" s="128" t="s">
        <v>2369</v>
      </c>
      <c r="C21" s="128"/>
      <c r="D21" s="128"/>
      <c r="E21" s="129"/>
      <c r="F21" s="129"/>
      <c r="G21" s="98">
        <v>500</v>
      </c>
      <c r="H21" s="129" t="s">
        <v>2362</v>
      </c>
      <c r="I21" s="129"/>
      <c r="J21" s="129"/>
      <c r="K21" s="133">
        <v>1</v>
      </c>
      <c r="L21" s="208">
        <f t="shared" si="0"/>
        <v>500</v>
      </c>
      <c r="M21" s="208">
        <f t="shared" si="1"/>
        <v>500</v>
      </c>
      <c r="N21" s="132" t="s">
        <v>2370</v>
      </c>
      <c r="O21" s="209"/>
      <c r="P21" s="129"/>
      <c r="Q21" s="98"/>
      <c r="R21" s="143"/>
      <c r="S21" s="210">
        <v>0</v>
      </c>
      <c r="T21" s="125"/>
      <c r="U21" s="125"/>
      <c r="V21" s="125"/>
      <c r="W21" s="125"/>
      <c r="X21" s="125"/>
      <c r="Y21" s="125"/>
      <c r="Z21" s="125"/>
    </row>
    <row r="22" spans="1:26" ht="18" customHeight="1">
      <c r="A22" s="135" t="s">
        <v>2371</v>
      </c>
      <c r="B22" s="128" t="s">
        <v>2372</v>
      </c>
      <c r="C22" s="128" t="s">
        <v>2373</v>
      </c>
      <c r="D22" s="128"/>
      <c r="E22" s="129"/>
      <c r="F22" s="129"/>
      <c r="G22" s="98">
        <v>2700</v>
      </c>
      <c r="H22" s="129" t="s">
        <v>2362</v>
      </c>
      <c r="I22" s="129"/>
      <c r="J22" s="131"/>
      <c r="K22" s="133">
        <v>1</v>
      </c>
      <c r="L22" s="208">
        <f t="shared" si="0"/>
        <v>2700</v>
      </c>
      <c r="M22" s="208">
        <f t="shared" si="1"/>
        <v>2700</v>
      </c>
      <c r="N22" s="132" t="s">
        <v>2374</v>
      </c>
      <c r="O22" s="211"/>
      <c r="P22" s="129"/>
      <c r="Q22" s="98"/>
      <c r="R22" s="143"/>
      <c r="S22" s="210">
        <f t="shared" ref="S22:S24" si="2">SUM(G22-M22)</f>
        <v>0</v>
      </c>
      <c r="T22" s="143"/>
      <c r="U22" s="143"/>
      <c r="V22" s="143"/>
      <c r="W22" s="143"/>
      <c r="X22" s="143"/>
      <c r="Y22" s="143"/>
      <c r="Z22" s="143"/>
    </row>
    <row r="23" spans="1:26" ht="18" customHeight="1">
      <c r="A23" s="212" t="s">
        <v>2371</v>
      </c>
      <c r="B23" s="213"/>
      <c r="C23" s="213"/>
      <c r="D23" s="213"/>
      <c r="E23" s="177"/>
      <c r="F23" s="177"/>
      <c r="G23" s="214">
        <v>700</v>
      </c>
      <c r="H23" s="177" t="s">
        <v>2362</v>
      </c>
      <c r="I23" s="177"/>
      <c r="J23" s="215"/>
      <c r="K23" s="216">
        <v>1</v>
      </c>
      <c r="L23" s="208">
        <f t="shared" si="0"/>
        <v>700</v>
      </c>
      <c r="M23" s="208">
        <f t="shared" si="1"/>
        <v>700</v>
      </c>
      <c r="N23" s="217" t="s">
        <v>2375</v>
      </c>
      <c r="O23" s="211"/>
      <c r="P23" s="129"/>
      <c r="Q23" s="98"/>
      <c r="R23" s="143"/>
      <c r="S23" s="210">
        <f t="shared" si="2"/>
        <v>0</v>
      </c>
      <c r="T23" s="143"/>
      <c r="U23" s="143"/>
      <c r="V23" s="143"/>
      <c r="W23" s="143"/>
      <c r="X23" s="143"/>
      <c r="Y23" s="143"/>
      <c r="Z23" s="143"/>
    </row>
    <row r="24" spans="1:26" ht="18" customHeight="1">
      <c r="A24" s="135" t="s">
        <v>2341</v>
      </c>
      <c r="B24" s="128" t="s">
        <v>2376</v>
      </c>
      <c r="C24" s="128" t="s">
        <v>2377</v>
      </c>
      <c r="D24" s="128" t="s">
        <v>68</v>
      </c>
      <c r="E24" s="129" t="s">
        <v>40</v>
      </c>
      <c r="F24" s="129">
        <v>77093</v>
      </c>
      <c r="G24" s="98">
        <v>8500</v>
      </c>
      <c r="H24" s="129" t="s">
        <v>2362</v>
      </c>
      <c r="I24" s="129"/>
      <c r="J24" s="129"/>
      <c r="K24" s="133">
        <v>1</v>
      </c>
      <c r="L24" s="208">
        <f t="shared" si="0"/>
        <v>8500</v>
      </c>
      <c r="M24" s="208">
        <f t="shared" si="1"/>
        <v>8500</v>
      </c>
      <c r="N24" s="132" t="s">
        <v>2378</v>
      </c>
      <c r="O24" s="209"/>
      <c r="P24" s="129"/>
      <c r="Q24" s="98"/>
      <c r="R24" s="143"/>
      <c r="S24" s="210">
        <f t="shared" si="2"/>
        <v>0</v>
      </c>
      <c r="T24" s="143"/>
      <c r="U24" s="143"/>
      <c r="V24" s="143"/>
      <c r="W24" s="143"/>
      <c r="X24" s="143"/>
      <c r="Y24" s="143"/>
      <c r="Z24" s="143"/>
    </row>
    <row r="25" spans="1:26" ht="39.75" customHeight="1">
      <c r="A25" s="135" t="s">
        <v>2358</v>
      </c>
      <c r="B25" s="128" t="s">
        <v>2379</v>
      </c>
      <c r="C25" s="128"/>
      <c r="D25" s="128"/>
      <c r="E25" s="129"/>
      <c r="F25" s="129"/>
      <c r="G25" s="98">
        <v>1000</v>
      </c>
      <c r="H25" s="129" t="s">
        <v>2362</v>
      </c>
      <c r="I25" s="129"/>
      <c r="J25" s="129"/>
      <c r="K25" s="133">
        <v>1</v>
      </c>
      <c r="L25" s="208">
        <f t="shared" si="0"/>
        <v>1000</v>
      </c>
      <c r="M25" s="208">
        <f t="shared" si="1"/>
        <v>1000</v>
      </c>
      <c r="N25" s="132" t="s">
        <v>2380</v>
      </c>
      <c r="O25" s="209"/>
      <c r="P25" s="129"/>
      <c r="Q25" s="98"/>
      <c r="R25" s="143"/>
      <c r="S25" s="210"/>
      <c r="T25" s="143"/>
      <c r="U25" s="143"/>
      <c r="V25" s="143"/>
      <c r="W25" s="143"/>
      <c r="X25" s="143"/>
      <c r="Y25" s="143"/>
      <c r="Z25" s="143"/>
    </row>
    <row r="26" spans="1:26" ht="39.75" customHeight="1">
      <c r="A26" s="135" t="s">
        <v>2358</v>
      </c>
      <c r="B26" s="128" t="s">
        <v>2381</v>
      </c>
      <c r="C26" s="128"/>
      <c r="D26" s="128"/>
      <c r="E26" s="129"/>
      <c r="F26" s="129"/>
      <c r="G26" s="98">
        <v>500</v>
      </c>
      <c r="H26" s="129" t="s">
        <v>2362</v>
      </c>
      <c r="I26" s="129"/>
      <c r="J26" s="129"/>
      <c r="K26" s="133">
        <v>1</v>
      </c>
      <c r="L26" s="208">
        <f t="shared" si="0"/>
        <v>500</v>
      </c>
      <c r="M26" s="208">
        <f t="shared" si="1"/>
        <v>500</v>
      </c>
      <c r="N26" s="132" t="s">
        <v>2382</v>
      </c>
      <c r="O26" s="209"/>
      <c r="P26" s="129"/>
      <c r="Q26" s="98"/>
      <c r="R26" s="143"/>
      <c r="S26" s="210"/>
      <c r="T26" s="143"/>
      <c r="U26" s="143"/>
      <c r="V26" s="143"/>
      <c r="W26" s="143"/>
      <c r="X26" s="143"/>
      <c r="Y26" s="143"/>
      <c r="Z26" s="143"/>
    </row>
    <row r="27" spans="1:26" ht="39.75" customHeight="1">
      <c r="A27" s="135"/>
      <c r="B27" s="128"/>
      <c r="C27" s="128"/>
      <c r="D27" s="128"/>
      <c r="E27" s="129"/>
      <c r="F27" s="129"/>
      <c r="G27" s="98"/>
      <c r="H27" s="129"/>
      <c r="I27" s="129"/>
      <c r="J27" s="129"/>
      <c r="K27" s="133"/>
      <c r="L27" s="208"/>
      <c r="M27" s="208"/>
      <c r="N27" s="132"/>
      <c r="O27" s="209"/>
      <c r="P27" s="129"/>
      <c r="Q27" s="98"/>
      <c r="R27" s="143"/>
      <c r="S27" s="210">
        <f>SUM(G27-M27)</f>
        <v>0</v>
      </c>
      <c r="T27" s="143"/>
      <c r="U27" s="143"/>
      <c r="V27" s="143"/>
      <c r="W27" s="143"/>
      <c r="X27" s="143"/>
      <c r="Y27" s="143"/>
      <c r="Z27" s="143"/>
    </row>
    <row r="28" spans="1:26" ht="39.75" customHeight="1">
      <c r="A28" s="135" t="s">
        <v>2338</v>
      </c>
      <c r="B28" s="128" t="s">
        <v>2383</v>
      </c>
      <c r="C28" s="128"/>
      <c r="D28" s="128"/>
      <c r="E28" s="129"/>
      <c r="F28" s="129"/>
      <c r="G28" s="98">
        <v>2000</v>
      </c>
      <c r="H28" s="129" t="s">
        <v>2362</v>
      </c>
      <c r="I28" s="129"/>
      <c r="J28" s="129"/>
      <c r="K28" s="133">
        <v>1</v>
      </c>
      <c r="L28" s="208">
        <f t="shared" ref="L28:L83" si="3">G28</f>
        <v>2000</v>
      </c>
      <c r="M28" s="208">
        <f t="shared" ref="M28:M82" si="4">K28*L28</f>
        <v>2000</v>
      </c>
      <c r="N28" s="132" t="s">
        <v>2384</v>
      </c>
      <c r="O28" s="209"/>
      <c r="P28" s="129"/>
      <c r="Q28" s="98"/>
      <c r="R28" s="143"/>
      <c r="S28" s="143"/>
      <c r="T28" s="143"/>
      <c r="U28" s="143"/>
      <c r="V28" s="143"/>
      <c r="W28" s="143"/>
      <c r="X28" s="143"/>
      <c r="Y28" s="143"/>
      <c r="Z28" s="143"/>
    </row>
    <row r="29" spans="1:26" ht="38.25" customHeight="1">
      <c r="A29" s="135" t="s">
        <v>2338</v>
      </c>
      <c r="B29" s="128" t="s">
        <v>2385</v>
      </c>
      <c r="C29" s="128"/>
      <c r="D29" s="128"/>
      <c r="E29" s="129"/>
      <c r="F29" s="129"/>
      <c r="G29" s="98">
        <v>450</v>
      </c>
      <c r="H29" s="129" t="s">
        <v>2362</v>
      </c>
      <c r="I29" s="129"/>
      <c r="J29" s="129"/>
      <c r="K29" s="133">
        <v>1</v>
      </c>
      <c r="L29" s="208">
        <f t="shared" si="3"/>
        <v>450</v>
      </c>
      <c r="M29" s="208">
        <f t="shared" si="4"/>
        <v>450</v>
      </c>
      <c r="N29" s="132" t="s">
        <v>2386</v>
      </c>
      <c r="O29" s="209"/>
      <c r="P29" s="129"/>
      <c r="Q29" s="98"/>
      <c r="R29" s="143"/>
      <c r="S29" s="210">
        <f t="shared" ref="S29:S33" si="5">SUM(G29-M29)</f>
        <v>0</v>
      </c>
      <c r="T29" s="143"/>
      <c r="U29" s="143"/>
      <c r="V29" s="143"/>
      <c r="W29" s="143"/>
      <c r="X29" s="143"/>
      <c r="Y29" s="143"/>
      <c r="Z29" s="143"/>
    </row>
    <row r="30" spans="1:26" ht="39.75" customHeight="1">
      <c r="A30" s="135" t="s">
        <v>2338</v>
      </c>
      <c r="B30" s="128" t="s">
        <v>2387</v>
      </c>
      <c r="C30" s="128"/>
      <c r="D30" s="128"/>
      <c r="E30" s="129"/>
      <c r="F30" s="129"/>
      <c r="G30" s="98">
        <v>400</v>
      </c>
      <c r="H30" s="129" t="s">
        <v>2362</v>
      </c>
      <c r="I30" s="129"/>
      <c r="J30" s="129"/>
      <c r="K30" s="133">
        <v>1</v>
      </c>
      <c r="L30" s="208">
        <f t="shared" si="3"/>
        <v>400</v>
      </c>
      <c r="M30" s="208">
        <f t="shared" si="4"/>
        <v>400</v>
      </c>
      <c r="N30" s="128" t="s">
        <v>2388</v>
      </c>
      <c r="O30" s="209"/>
      <c r="P30" s="129"/>
      <c r="Q30" s="98"/>
      <c r="R30" s="143"/>
      <c r="S30" s="210">
        <f t="shared" si="5"/>
        <v>0</v>
      </c>
      <c r="T30" s="143"/>
      <c r="U30" s="143"/>
      <c r="V30" s="143"/>
      <c r="W30" s="143"/>
      <c r="X30" s="143"/>
      <c r="Y30" s="143"/>
      <c r="Z30" s="143"/>
    </row>
    <row r="31" spans="1:26" ht="38.25" customHeight="1">
      <c r="A31" s="135" t="s">
        <v>2338</v>
      </c>
      <c r="B31" s="128" t="s">
        <v>469</v>
      </c>
      <c r="C31" s="128"/>
      <c r="D31" s="128"/>
      <c r="E31" s="129"/>
      <c r="F31" s="129"/>
      <c r="G31" s="98">
        <v>1500</v>
      </c>
      <c r="H31" s="129" t="s">
        <v>2362</v>
      </c>
      <c r="I31" s="129"/>
      <c r="J31" s="129"/>
      <c r="K31" s="133">
        <v>1</v>
      </c>
      <c r="L31" s="208">
        <f t="shared" si="3"/>
        <v>1500</v>
      </c>
      <c r="M31" s="208">
        <f t="shared" si="4"/>
        <v>1500</v>
      </c>
      <c r="N31" s="132" t="s">
        <v>2389</v>
      </c>
      <c r="O31" s="209"/>
      <c r="P31" s="129"/>
      <c r="Q31" s="98"/>
      <c r="R31" s="143"/>
      <c r="S31" s="210">
        <f t="shared" si="5"/>
        <v>0</v>
      </c>
      <c r="T31" s="143"/>
      <c r="U31" s="143"/>
      <c r="V31" s="143"/>
      <c r="W31" s="143"/>
      <c r="X31" s="143"/>
      <c r="Y31" s="143"/>
      <c r="Z31" s="143"/>
    </row>
    <row r="32" spans="1:26" ht="38.25" customHeight="1">
      <c r="A32" s="212" t="s">
        <v>2338</v>
      </c>
      <c r="B32" s="213" t="s">
        <v>2390</v>
      </c>
      <c r="C32" s="213"/>
      <c r="D32" s="213"/>
      <c r="E32" s="177"/>
      <c r="F32" s="177"/>
      <c r="G32" s="214">
        <v>2000</v>
      </c>
      <c r="H32" s="177" t="s">
        <v>2362</v>
      </c>
      <c r="I32" s="177"/>
      <c r="J32" s="177"/>
      <c r="K32" s="216">
        <v>1</v>
      </c>
      <c r="L32" s="208">
        <f t="shared" si="3"/>
        <v>2000</v>
      </c>
      <c r="M32" s="208">
        <f t="shared" si="4"/>
        <v>2000</v>
      </c>
      <c r="N32" s="217" t="s">
        <v>2391</v>
      </c>
      <c r="O32" s="209"/>
      <c r="P32" s="129"/>
      <c r="Q32" s="98"/>
      <c r="R32" s="143"/>
      <c r="S32" s="210">
        <f t="shared" si="5"/>
        <v>0</v>
      </c>
      <c r="T32" s="143"/>
      <c r="U32" s="143"/>
      <c r="V32" s="143"/>
      <c r="W32" s="143"/>
      <c r="X32" s="143"/>
      <c r="Y32" s="143"/>
      <c r="Z32" s="143"/>
    </row>
    <row r="33" spans="1:26" ht="39.75" customHeight="1">
      <c r="A33" s="135" t="s">
        <v>2358</v>
      </c>
      <c r="B33" s="128" t="s">
        <v>2392</v>
      </c>
      <c r="C33" s="128"/>
      <c r="D33" s="128"/>
      <c r="E33" s="129"/>
      <c r="F33" s="129"/>
      <c r="G33" s="98">
        <v>500</v>
      </c>
      <c r="H33" s="129" t="s">
        <v>2362</v>
      </c>
      <c r="I33" s="129"/>
      <c r="J33" s="129"/>
      <c r="K33" s="133">
        <v>1</v>
      </c>
      <c r="L33" s="208">
        <f t="shared" si="3"/>
        <v>500</v>
      </c>
      <c r="M33" s="208">
        <f t="shared" si="4"/>
        <v>500</v>
      </c>
      <c r="N33" s="132" t="s">
        <v>2382</v>
      </c>
      <c r="O33" s="209"/>
      <c r="P33" s="129"/>
      <c r="Q33" s="98"/>
      <c r="R33" s="143"/>
      <c r="S33" s="210">
        <f t="shared" si="5"/>
        <v>0</v>
      </c>
      <c r="T33" s="143"/>
      <c r="U33" s="143"/>
      <c r="V33" s="143"/>
      <c r="W33" s="143"/>
      <c r="X33" s="143"/>
      <c r="Y33" s="143"/>
      <c r="Z33" s="143"/>
    </row>
    <row r="34" spans="1:26" ht="39.75" customHeight="1">
      <c r="A34" s="135" t="s">
        <v>2393</v>
      </c>
      <c r="B34" s="128" t="s">
        <v>2394</v>
      </c>
      <c r="C34" s="128"/>
      <c r="D34" s="128"/>
      <c r="E34" s="129"/>
      <c r="F34" s="129"/>
      <c r="G34" s="98">
        <v>500</v>
      </c>
      <c r="H34" s="129" t="s">
        <v>2362</v>
      </c>
      <c r="I34" s="129"/>
      <c r="J34" s="129"/>
      <c r="K34" s="133">
        <v>1</v>
      </c>
      <c r="L34" s="208">
        <f t="shared" si="3"/>
        <v>500</v>
      </c>
      <c r="M34" s="208">
        <f t="shared" si="4"/>
        <v>500</v>
      </c>
      <c r="N34" s="132"/>
      <c r="O34" s="209"/>
      <c r="P34" s="129"/>
      <c r="Q34" s="98"/>
      <c r="R34" s="143"/>
      <c r="S34" s="143"/>
      <c r="T34" s="143"/>
      <c r="U34" s="143"/>
      <c r="V34" s="143"/>
      <c r="W34" s="143"/>
      <c r="X34" s="143"/>
      <c r="Y34" s="143"/>
      <c r="Z34" s="143"/>
    </row>
    <row r="35" spans="1:26" ht="39.75" customHeight="1">
      <c r="A35" s="135" t="s">
        <v>2395</v>
      </c>
      <c r="B35" s="128" t="s">
        <v>2396</v>
      </c>
      <c r="C35" s="128"/>
      <c r="D35" s="128"/>
      <c r="E35" s="129"/>
      <c r="F35" s="129"/>
      <c r="G35" s="98">
        <v>9500</v>
      </c>
      <c r="H35" s="129" t="s">
        <v>2362</v>
      </c>
      <c r="I35" s="129"/>
      <c r="J35" s="129"/>
      <c r="K35" s="133">
        <v>1</v>
      </c>
      <c r="L35" s="208">
        <f t="shared" si="3"/>
        <v>9500</v>
      </c>
      <c r="M35" s="208">
        <f t="shared" si="4"/>
        <v>9500</v>
      </c>
      <c r="N35" s="132"/>
      <c r="O35" s="209"/>
      <c r="P35" s="129"/>
      <c r="Q35" s="98"/>
      <c r="R35" s="143"/>
      <c r="S35" s="143"/>
      <c r="T35" s="143"/>
      <c r="U35" s="143"/>
      <c r="V35" s="143"/>
      <c r="W35" s="143"/>
      <c r="X35" s="143"/>
      <c r="Y35" s="143"/>
      <c r="Z35" s="143"/>
    </row>
    <row r="36" spans="1:26" ht="39.75" customHeight="1">
      <c r="A36" s="135" t="s">
        <v>2397</v>
      </c>
      <c r="B36" s="128" t="s">
        <v>2397</v>
      </c>
      <c r="C36" s="128"/>
      <c r="D36" s="128"/>
      <c r="E36" s="129"/>
      <c r="F36" s="129"/>
      <c r="G36" s="98">
        <v>3000</v>
      </c>
      <c r="H36" s="129" t="s">
        <v>2362</v>
      </c>
      <c r="I36" s="129"/>
      <c r="J36" s="129"/>
      <c r="K36" s="133">
        <v>1</v>
      </c>
      <c r="L36" s="208">
        <f t="shared" si="3"/>
        <v>3000</v>
      </c>
      <c r="M36" s="208">
        <f t="shared" si="4"/>
        <v>3000</v>
      </c>
      <c r="N36" s="132" t="s">
        <v>2382</v>
      </c>
      <c r="O36" s="209"/>
      <c r="P36" s="129"/>
      <c r="Q36" s="98"/>
      <c r="R36" s="143"/>
      <c r="S36" s="143"/>
      <c r="T36" s="143"/>
      <c r="U36" s="143"/>
      <c r="V36" s="143"/>
      <c r="W36" s="143"/>
      <c r="X36" s="143"/>
      <c r="Y36" s="143"/>
      <c r="Z36" s="143"/>
    </row>
    <row r="37" spans="1:26" ht="39.75" customHeight="1">
      <c r="A37" s="135" t="s">
        <v>2398</v>
      </c>
      <c r="B37" s="128" t="s">
        <v>2398</v>
      </c>
      <c r="C37" s="128"/>
      <c r="D37" s="128"/>
      <c r="E37" s="129"/>
      <c r="F37" s="129"/>
      <c r="G37" s="98">
        <v>6000</v>
      </c>
      <c r="H37" s="129" t="s">
        <v>2362</v>
      </c>
      <c r="I37" s="129"/>
      <c r="J37" s="129"/>
      <c r="K37" s="133">
        <v>1</v>
      </c>
      <c r="L37" s="208">
        <f t="shared" si="3"/>
        <v>6000</v>
      </c>
      <c r="M37" s="208">
        <f t="shared" si="4"/>
        <v>6000</v>
      </c>
      <c r="N37" s="132"/>
      <c r="O37" s="209"/>
      <c r="P37" s="129"/>
      <c r="Q37" s="98"/>
      <c r="R37" s="143"/>
      <c r="S37" s="143"/>
      <c r="T37" s="143"/>
      <c r="U37" s="143"/>
      <c r="V37" s="143"/>
      <c r="W37" s="143"/>
      <c r="X37" s="143"/>
      <c r="Y37" s="143"/>
      <c r="Z37" s="143"/>
    </row>
    <row r="38" spans="1:26" ht="39.75" customHeight="1">
      <c r="A38" s="135" t="s">
        <v>2399</v>
      </c>
      <c r="B38" s="128" t="s">
        <v>2399</v>
      </c>
      <c r="C38" s="128"/>
      <c r="D38" s="128"/>
      <c r="E38" s="129"/>
      <c r="F38" s="129"/>
      <c r="G38" s="98">
        <v>5000</v>
      </c>
      <c r="H38" s="129" t="s">
        <v>2362</v>
      </c>
      <c r="I38" s="129"/>
      <c r="J38" s="129"/>
      <c r="K38" s="133">
        <v>1</v>
      </c>
      <c r="L38" s="208">
        <f t="shared" si="3"/>
        <v>5000</v>
      </c>
      <c r="M38" s="208">
        <f t="shared" si="4"/>
        <v>5000</v>
      </c>
      <c r="N38" s="132"/>
      <c r="O38" s="209"/>
      <c r="P38" s="129"/>
      <c r="Q38" s="98"/>
      <c r="R38" s="143"/>
      <c r="S38" s="143"/>
      <c r="T38" s="143"/>
      <c r="U38" s="143"/>
      <c r="V38" s="143"/>
      <c r="W38" s="143"/>
      <c r="X38" s="143"/>
      <c r="Y38" s="143"/>
      <c r="Z38" s="143"/>
    </row>
    <row r="39" spans="1:26" ht="39.75" customHeight="1">
      <c r="A39" s="135" t="s">
        <v>2400</v>
      </c>
      <c r="B39" s="128" t="s">
        <v>2401</v>
      </c>
      <c r="C39" s="128"/>
      <c r="D39" s="128"/>
      <c r="E39" s="129"/>
      <c r="F39" s="129"/>
      <c r="G39" s="98">
        <v>4000</v>
      </c>
      <c r="H39" s="129" t="s">
        <v>2362</v>
      </c>
      <c r="I39" s="129"/>
      <c r="J39" s="129"/>
      <c r="K39" s="133">
        <v>1</v>
      </c>
      <c r="L39" s="208">
        <f t="shared" si="3"/>
        <v>4000</v>
      </c>
      <c r="M39" s="208">
        <f t="shared" si="4"/>
        <v>4000</v>
      </c>
      <c r="N39" s="132" t="s">
        <v>2382</v>
      </c>
      <c r="O39" s="209"/>
      <c r="P39" s="129"/>
      <c r="Q39" s="98"/>
      <c r="R39" s="143"/>
      <c r="S39" s="210">
        <f>SUM(G39-M39)</f>
        <v>0</v>
      </c>
      <c r="T39" s="143"/>
      <c r="U39" s="143"/>
      <c r="V39" s="143"/>
      <c r="W39" s="143"/>
      <c r="X39" s="143"/>
      <c r="Y39" s="143"/>
      <c r="Z39" s="143"/>
    </row>
    <row r="40" spans="1:26" ht="39.75" customHeight="1">
      <c r="A40" s="135" t="s">
        <v>2402</v>
      </c>
      <c r="B40" s="128" t="s">
        <v>2403</v>
      </c>
      <c r="C40" s="128"/>
      <c r="D40" s="128"/>
      <c r="E40" s="129"/>
      <c r="F40" s="129"/>
      <c r="G40" s="98">
        <v>6500</v>
      </c>
      <c r="H40" s="129" t="s">
        <v>2362</v>
      </c>
      <c r="I40" s="129"/>
      <c r="J40" s="129"/>
      <c r="K40" s="133">
        <v>1</v>
      </c>
      <c r="L40" s="208">
        <f t="shared" si="3"/>
        <v>6500</v>
      </c>
      <c r="M40" s="208">
        <f t="shared" si="4"/>
        <v>6500</v>
      </c>
      <c r="N40" s="132"/>
      <c r="O40" s="209"/>
      <c r="P40" s="129"/>
      <c r="Q40" s="98"/>
      <c r="R40" s="143"/>
      <c r="S40" s="143"/>
      <c r="T40" s="143"/>
      <c r="U40" s="143"/>
      <c r="V40" s="143"/>
      <c r="W40" s="143"/>
      <c r="X40" s="143"/>
      <c r="Y40" s="143"/>
      <c r="Z40" s="143"/>
    </row>
    <row r="41" spans="1:26" ht="39.75" customHeight="1">
      <c r="A41" s="135" t="s">
        <v>2404</v>
      </c>
      <c r="B41" s="128" t="s">
        <v>2404</v>
      </c>
      <c r="C41" s="128"/>
      <c r="D41" s="128"/>
      <c r="E41" s="129"/>
      <c r="F41" s="129"/>
      <c r="G41" s="98">
        <v>7500</v>
      </c>
      <c r="H41" s="129" t="s">
        <v>2362</v>
      </c>
      <c r="I41" s="129"/>
      <c r="J41" s="129"/>
      <c r="K41" s="133">
        <v>1</v>
      </c>
      <c r="L41" s="208">
        <f t="shared" si="3"/>
        <v>7500</v>
      </c>
      <c r="M41" s="208">
        <f t="shared" si="4"/>
        <v>7500</v>
      </c>
      <c r="N41" s="132"/>
      <c r="O41" s="209"/>
      <c r="P41" s="129"/>
      <c r="Q41" s="98"/>
      <c r="R41" s="143"/>
      <c r="S41" s="143"/>
      <c r="T41" s="143"/>
      <c r="U41" s="143"/>
      <c r="V41" s="143"/>
      <c r="W41" s="143"/>
      <c r="X41" s="143"/>
      <c r="Y41" s="143"/>
      <c r="Z41" s="143"/>
    </row>
    <row r="42" spans="1:26" ht="39.75" customHeight="1">
      <c r="A42" s="135" t="s">
        <v>2405</v>
      </c>
      <c r="B42" s="128" t="s">
        <v>2406</v>
      </c>
      <c r="C42" s="128"/>
      <c r="D42" s="128"/>
      <c r="E42" s="129"/>
      <c r="F42" s="129"/>
      <c r="G42" s="98">
        <v>4500</v>
      </c>
      <c r="H42" s="129" t="s">
        <v>2362</v>
      </c>
      <c r="I42" s="129"/>
      <c r="J42" s="129"/>
      <c r="K42" s="133">
        <v>1</v>
      </c>
      <c r="L42" s="208">
        <f t="shared" si="3"/>
        <v>4500</v>
      </c>
      <c r="M42" s="208">
        <f t="shared" si="4"/>
        <v>4500</v>
      </c>
      <c r="N42" s="132"/>
      <c r="O42" s="209"/>
      <c r="P42" s="129"/>
      <c r="Q42" s="98"/>
      <c r="R42" s="143"/>
      <c r="S42" s="143"/>
      <c r="T42" s="143"/>
      <c r="U42" s="143"/>
      <c r="V42" s="143"/>
      <c r="W42" s="143"/>
      <c r="X42" s="143"/>
      <c r="Y42" s="143"/>
      <c r="Z42" s="143"/>
    </row>
    <row r="43" spans="1:26" ht="39.75" customHeight="1">
      <c r="A43" s="135" t="s">
        <v>2407</v>
      </c>
      <c r="B43" s="128" t="s">
        <v>2407</v>
      </c>
      <c r="C43" s="128"/>
      <c r="D43" s="128"/>
      <c r="E43" s="129"/>
      <c r="F43" s="129"/>
      <c r="G43" s="98">
        <v>1600</v>
      </c>
      <c r="H43" s="129" t="s">
        <v>2362</v>
      </c>
      <c r="I43" s="129"/>
      <c r="J43" s="129"/>
      <c r="K43" s="133">
        <v>1</v>
      </c>
      <c r="L43" s="208">
        <f t="shared" si="3"/>
        <v>1600</v>
      </c>
      <c r="M43" s="208">
        <f t="shared" si="4"/>
        <v>1600</v>
      </c>
      <c r="N43" s="132" t="s">
        <v>2382</v>
      </c>
      <c r="O43" s="209"/>
      <c r="P43" s="129"/>
      <c r="Q43" s="98"/>
      <c r="R43" s="143"/>
      <c r="S43" s="143"/>
      <c r="T43" s="143"/>
      <c r="U43" s="143"/>
      <c r="V43" s="143"/>
      <c r="W43" s="143"/>
      <c r="X43" s="143"/>
      <c r="Y43" s="143"/>
      <c r="Z43" s="143"/>
    </row>
    <row r="44" spans="1:26" ht="39.75" customHeight="1">
      <c r="A44" s="135" t="s">
        <v>2408</v>
      </c>
      <c r="B44" s="128" t="s">
        <v>2408</v>
      </c>
      <c r="C44" s="128"/>
      <c r="D44" s="128"/>
      <c r="E44" s="129"/>
      <c r="F44" s="129"/>
      <c r="G44" s="98">
        <v>20000</v>
      </c>
      <c r="H44" s="129" t="s">
        <v>2362</v>
      </c>
      <c r="I44" s="129"/>
      <c r="J44" s="129"/>
      <c r="K44" s="133">
        <v>1</v>
      </c>
      <c r="L44" s="208">
        <f t="shared" si="3"/>
        <v>20000</v>
      </c>
      <c r="M44" s="208">
        <f t="shared" si="4"/>
        <v>20000</v>
      </c>
      <c r="N44" s="132"/>
      <c r="O44" s="209"/>
      <c r="P44" s="129"/>
      <c r="Q44" s="98"/>
      <c r="R44" s="143"/>
      <c r="S44" s="143"/>
      <c r="T44" s="143"/>
      <c r="U44" s="143"/>
      <c r="V44" s="143"/>
      <c r="W44" s="143"/>
      <c r="X44" s="143"/>
      <c r="Y44" s="143"/>
      <c r="Z44" s="143"/>
    </row>
    <row r="45" spans="1:26" ht="38.25" customHeight="1">
      <c r="A45" s="135" t="s">
        <v>2409</v>
      </c>
      <c r="B45" s="128" t="s">
        <v>2410</v>
      </c>
      <c r="C45" s="128"/>
      <c r="D45" s="128"/>
      <c r="E45" s="129"/>
      <c r="F45" s="129"/>
      <c r="G45" s="98">
        <v>6500</v>
      </c>
      <c r="H45" s="129" t="s">
        <v>2362</v>
      </c>
      <c r="I45" s="129"/>
      <c r="J45" s="129"/>
      <c r="K45" s="133">
        <v>1</v>
      </c>
      <c r="L45" s="208">
        <f t="shared" si="3"/>
        <v>6500</v>
      </c>
      <c r="M45" s="208">
        <f t="shared" si="4"/>
        <v>6500</v>
      </c>
      <c r="N45" s="132" t="s">
        <v>2411</v>
      </c>
      <c r="O45" s="209"/>
      <c r="P45" s="129"/>
      <c r="Q45" s="98"/>
      <c r="R45" s="143"/>
      <c r="S45" s="210">
        <f>SUM(G45-M45)</f>
        <v>0</v>
      </c>
      <c r="T45" s="143"/>
      <c r="U45" s="143"/>
      <c r="V45" s="143"/>
      <c r="W45" s="143"/>
      <c r="X45" s="143"/>
      <c r="Y45" s="143"/>
      <c r="Z45" s="143"/>
    </row>
    <row r="46" spans="1:26" ht="39.75" customHeight="1">
      <c r="A46" s="135" t="s">
        <v>2412</v>
      </c>
      <c r="B46" s="128" t="s">
        <v>2413</v>
      </c>
      <c r="C46" s="128"/>
      <c r="D46" s="128"/>
      <c r="E46" s="129"/>
      <c r="F46" s="129"/>
      <c r="G46" s="98">
        <v>1200</v>
      </c>
      <c r="H46" s="129" t="s">
        <v>2362</v>
      </c>
      <c r="I46" s="129"/>
      <c r="J46" s="129"/>
      <c r="K46" s="133">
        <v>1</v>
      </c>
      <c r="L46" s="208">
        <f t="shared" si="3"/>
        <v>1200</v>
      </c>
      <c r="M46" s="208">
        <f t="shared" si="4"/>
        <v>1200</v>
      </c>
      <c r="N46" s="132" t="s">
        <v>2382</v>
      </c>
      <c r="O46" s="209"/>
      <c r="P46" s="129"/>
      <c r="Q46" s="98"/>
      <c r="R46" s="143"/>
      <c r="S46" s="143"/>
      <c r="T46" s="143"/>
      <c r="U46" s="143"/>
      <c r="V46" s="143"/>
      <c r="W46" s="143"/>
      <c r="X46" s="143"/>
      <c r="Y46" s="143"/>
      <c r="Z46" s="143"/>
    </row>
    <row r="47" spans="1:26" ht="39.75" customHeight="1">
      <c r="A47" s="135" t="s">
        <v>2414</v>
      </c>
      <c r="B47" s="128" t="s">
        <v>2415</v>
      </c>
      <c r="C47" s="128"/>
      <c r="D47" s="128"/>
      <c r="E47" s="129"/>
      <c r="F47" s="129"/>
      <c r="G47" s="98">
        <v>5500</v>
      </c>
      <c r="H47" s="129" t="s">
        <v>2362</v>
      </c>
      <c r="I47" s="129"/>
      <c r="J47" s="129"/>
      <c r="K47" s="133">
        <v>1</v>
      </c>
      <c r="L47" s="208">
        <f t="shared" si="3"/>
        <v>5500</v>
      </c>
      <c r="M47" s="208">
        <f t="shared" si="4"/>
        <v>5500</v>
      </c>
      <c r="N47" s="132" t="s">
        <v>2382</v>
      </c>
      <c r="O47" s="209"/>
      <c r="P47" s="129"/>
      <c r="Q47" s="98"/>
      <c r="R47" s="143"/>
      <c r="S47" s="143"/>
      <c r="T47" s="143"/>
      <c r="U47" s="143"/>
      <c r="V47" s="143"/>
      <c r="W47" s="143"/>
      <c r="X47" s="143"/>
      <c r="Y47" s="143"/>
      <c r="Z47" s="143"/>
    </row>
    <row r="48" spans="1:26" ht="39.75" customHeight="1">
      <c r="A48" s="135" t="s">
        <v>2416</v>
      </c>
      <c r="B48" s="128" t="s">
        <v>2417</v>
      </c>
      <c r="C48" s="128"/>
      <c r="D48" s="128"/>
      <c r="E48" s="129"/>
      <c r="F48" s="129"/>
      <c r="G48" s="98">
        <v>10000</v>
      </c>
      <c r="H48" s="129" t="s">
        <v>2362</v>
      </c>
      <c r="I48" s="129"/>
      <c r="J48" s="129"/>
      <c r="K48" s="133">
        <v>1</v>
      </c>
      <c r="L48" s="208">
        <f t="shared" si="3"/>
        <v>10000</v>
      </c>
      <c r="M48" s="208">
        <f t="shared" si="4"/>
        <v>10000</v>
      </c>
      <c r="N48" s="132" t="s">
        <v>2382</v>
      </c>
      <c r="O48" s="209"/>
      <c r="P48" s="129"/>
      <c r="Q48" s="98"/>
      <c r="R48" s="143"/>
      <c r="S48" s="143"/>
      <c r="T48" s="143"/>
      <c r="U48" s="143"/>
      <c r="V48" s="143"/>
      <c r="W48" s="143"/>
      <c r="X48" s="143"/>
      <c r="Y48" s="143"/>
      <c r="Z48" s="143"/>
    </row>
    <row r="49" spans="1:26" ht="39.75" customHeight="1">
      <c r="A49" s="135" t="s">
        <v>2338</v>
      </c>
      <c r="B49" s="128" t="s">
        <v>2418</v>
      </c>
      <c r="C49" s="128"/>
      <c r="D49" s="128"/>
      <c r="E49" s="129"/>
      <c r="F49" s="129"/>
      <c r="G49" s="98">
        <v>6000</v>
      </c>
      <c r="H49" s="129" t="s">
        <v>2362</v>
      </c>
      <c r="I49" s="129"/>
      <c r="J49" s="129"/>
      <c r="K49" s="133">
        <v>1</v>
      </c>
      <c r="L49" s="208">
        <f t="shared" si="3"/>
        <v>6000</v>
      </c>
      <c r="M49" s="208">
        <f t="shared" si="4"/>
        <v>6000</v>
      </c>
      <c r="N49" s="132" t="s">
        <v>2419</v>
      </c>
      <c r="O49" s="209"/>
      <c r="P49" s="129"/>
      <c r="Q49" s="98"/>
      <c r="R49" s="143"/>
      <c r="S49" s="143"/>
      <c r="T49" s="143"/>
      <c r="U49" s="143"/>
      <c r="V49" s="143"/>
      <c r="W49" s="143"/>
      <c r="X49" s="143"/>
      <c r="Y49" s="143"/>
      <c r="Z49" s="143"/>
    </row>
    <row r="50" spans="1:26" ht="39.75" customHeight="1">
      <c r="A50" s="135" t="s">
        <v>2338</v>
      </c>
      <c r="B50" s="128" t="s">
        <v>2420</v>
      </c>
      <c r="C50" s="128"/>
      <c r="D50" s="128"/>
      <c r="E50" s="129"/>
      <c r="F50" s="129"/>
      <c r="G50" s="98">
        <v>3500</v>
      </c>
      <c r="H50" s="129" t="s">
        <v>2362</v>
      </c>
      <c r="I50" s="129" t="s">
        <v>2325</v>
      </c>
      <c r="J50" s="129"/>
      <c r="K50" s="133">
        <v>1</v>
      </c>
      <c r="L50" s="208">
        <f t="shared" si="3"/>
        <v>3500</v>
      </c>
      <c r="M50" s="208">
        <f t="shared" si="4"/>
        <v>3500</v>
      </c>
      <c r="N50" s="132" t="s">
        <v>2421</v>
      </c>
      <c r="O50" s="209"/>
      <c r="P50" s="129"/>
      <c r="Q50" s="98"/>
      <c r="R50" s="143"/>
      <c r="S50" s="143"/>
      <c r="T50" s="143"/>
      <c r="U50" s="143"/>
      <c r="V50" s="143"/>
      <c r="W50" s="143"/>
      <c r="X50" s="143"/>
      <c r="Y50" s="143"/>
      <c r="Z50" s="143"/>
    </row>
    <row r="51" spans="1:26" ht="45.75" customHeight="1">
      <c r="A51" s="135" t="s">
        <v>2395</v>
      </c>
      <c r="B51" s="128" t="s">
        <v>2422</v>
      </c>
      <c r="C51" s="128"/>
      <c r="D51" s="128"/>
      <c r="E51" s="129"/>
      <c r="F51" s="129"/>
      <c r="G51" s="98"/>
      <c r="H51" s="129"/>
      <c r="I51" s="129"/>
      <c r="J51" s="129"/>
      <c r="K51" s="133">
        <v>1</v>
      </c>
      <c r="L51" s="208">
        <f t="shared" si="3"/>
        <v>0</v>
      </c>
      <c r="M51" s="208">
        <f t="shared" si="4"/>
        <v>0</v>
      </c>
      <c r="N51" s="132"/>
      <c r="O51" s="209"/>
      <c r="P51" s="146"/>
      <c r="Q51" s="98"/>
      <c r="R51" s="143"/>
      <c r="S51" s="210">
        <f t="shared" ref="S51:S52" si="6">SUM(G51-M51)</f>
        <v>0</v>
      </c>
      <c r="T51" s="143"/>
      <c r="U51" s="143"/>
      <c r="V51" s="143"/>
      <c r="W51" s="143"/>
      <c r="X51" s="143"/>
      <c r="Y51" s="143"/>
      <c r="Z51" s="143"/>
    </row>
    <row r="52" spans="1:26" ht="45.75" customHeight="1">
      <c r="A52" s="135" t="s">
        <v>2395</v>
      </c>
      <c r="B52" s="128" t="s">
        <v>2423</v>
      </c>
      <c r="C52" s="128"/>
      <c r="D52" s="128"/>
      <c r="E52" s="129"/>
      <c r="F52" s="129"/>
      <c r="G52" s="98"/>
      <c r="H52" s="129"/>
      <c r="I52" s="129"/>
      <c r="J52" s="129"/>
      <c r="K52" s="133">
        <v>1</v>
      </c>
      <c r="L52" s="208">
        <f t="shared" si="3"/>
        <v>0</v>
      </c>
      <c r="M52" s="208">
        <f t="shared" si="4"/>
        <v>0</v>
      </c>
      <c r="N52" s="132"/>
      <c r="O52" s="209"/>
      <c r="P52" s="146"/>
      <c r="Q52" s="98"/>
      <c r="R52" s="143"/>
      <c r="S52" s="210">
        <f t="shared" si="6"/>
        <v>0</v>
      </c>
      <c r="T52" s="143"/>
      <c r="U52" s="143"/>
      <c r="V52" s="143"/>
      <c r="W52" s="143"/>
      <c r="X52" s="143"/>
      <c r="Y52" s="143"/>
      <c r="Z52" s="143"/>
    </row>
    <row r="53" spans="1:26" ht="39.75" customHeight="1">
      <c r="A53" s="135" t="s">
        <v>2424</v>
      </c>
      <c r="B53" s="128"/>
      <c r="C53" s="128"/>
      <c r="D53" s="128"/>
      <c r="E53" s="129"/>
      <c r="F53" s="129"/>
      <c r="G53" s="98">
        <v>900</v>
      </c>
      <c r="H53" s="129" t="s">
        <v>2362</v>
      </c>
      <c r="I53" s="129"/>
      <c r="J53" s="129"/>
      <c r="K53" s="129">
        <v>1</v>
      </c>
      <c r="L53" s="208">
        <f t="shared" si="3"/>
        <v>900</v>
      </c>
      <c r="M53" s="208">
        <f t="shared" si="4"/>
        <v>900</v>
      </c>
      <c r="N53" s="128" t="s">
        <v>2382</v>
      </c>
      <c r="O53" s="209"/>
      <c r="P53" s="146"/>
      <c r="Q53" s="98"/>
      <c r="R53" s="143"/>
      <c r="S53" s="143"/>
      <c r="T53" s="143"/>
      <c r="U53" s="143"/>
      <c r="V53" s="143"/>
      <c r="W53" s="143"/>
      <c r="X53" s="143"/>
      <c r="Y53" s="143"/>
      <c r="Z53" s="143"/>
    </row>
    <row r="54" spans="1:26" ht="39.75" customHeight="1">
      <c r="A54" s="135" t="s">
        <v>2338</v>
      </c>
      <c r="B54" s="128" t="s">
        <v>2425</v>
      </c>
      <c r="C54" s="128"/>
      <c r="D54" s="128"/>
      <c r="E54" s="129"/>
      <c r="F54" s="129"/>
      <c r="G54" s="98">
        <v>500</v>
      </c>
      <c r="H54" s="129" t="s">
        <v>2362</v>
      </c>
      <c r="I54" s="129"/>
      <c r="J54" s="129"/>
      <c r="K54" s="133">
        <v>1</v>
      </c>
      <c r="L54" s="208">
        <f t="shared" si="3"/>
        <v>500</v>
      </c>
      <c r="M54" s="208">
        <f t="shared" si="4"/>
        <v>500</v>
      </c>
      <c r="N54" s="132" t="s">
        <v>2382</v>
      </c>
      <c r="O54" s="209"/>
      <c r="P54" s="146"/>
      <c r="Q54" s="98"/>
      <c r="R54" s="143"/>
      <c r="S54" s="143"/>
      <c r="T54" s="143"/>
      <c r="U54" s="143"/>
      <c r="V54" s="143"/>
      <c r="W54" s="143"/>
      <c r="X54" s="143"/>
      <c r="Y54" s="143"/>
      <c r="Z54" s="143"/>
    </row>
    <row r="55" spans="1:26" ht="39.75" customHeight="1">
      <c r="A55" s="135" t="s">
        <v>2404</v>
      </c>
      <c r="B55" s="128" t="s">
        <v>2426</v>
      </c>
      <c r="C55" s="128"/>
      <c r="D55" s="128"/>
      <c r="E55" s="129"/>
      <c r="F55" s="129"/>
      <c r="G55" s="98">
        <v>9600</v>
      </c>
      <c r="H55" s="129" t="s">
        <v>2362</v>
      </c>
      <c r="I55" s="129"/>
      <c r="J55" s="129"/>
      <c r="K55" s="133"/>
      <c r="L55" s="208">
        <f t="shared" si="3"/>
        <v>9600</v>
      </c>
      <c r="M55" s="208">
        <f t="shared" si="4"/>
        <v>0</v>
      </c>
      <c r="N55" s="132" t="s">
        <v>2382</v>
      </c>
      <c r="O55" s="209"/>
      <c r="P55" s="129"/>
      <c r="Q55" s="98"/>
      <c r="R55" s="143"/>
      <c r="S55" s="143"/>
      <c r="T55" s="143"/>
      <c r="U55" s="143"/>
      <c r="V55" s="143"/>
      <c r="W55" s="143"/>
      <c r="X55" s="143"/>
      <c r="Y55" s="143"/>
      <c r="Z55" s="143"/>
    </row>
    <row r="56" spans="1:26" ht="39.75" customHeight="1">
      <c r="A56" s="135" t="s">
        <v>2404</v>
      </c>
      <c r="B56" s="128" t="s">
        <v>2427</v>
      </c>
      <c r="C56" s="128"/>
      <c r="D56" s="128"/>
      <c r="E56" s="129"/>
      <c r="F56" s="129"/>
      <c r="G56" s="98">
        <v>1950</v>
      </c>
      <c r="H56" s="129" t="s">
        <v>2362</v>
      </c>
      <c r="I56" s="129"/>
      <c r="J56" s="129"/>
      <c r="K56" s="133"/>
      <c r="L56" s="208">
        <f t="shared" si="3"/>
        <v>1950</v>
      </c>
      <c r="M56" s="208">
        <f t="shared" si="4"/>
        <v>0</v>
      </c>
      <c r="N56" s="132" t="s">
        <v>2382</v>
      </c>
      <c r="O56" s="209"/>
      <c r="P56" s="146"/>
      <c r="Q56" s="98"/>
      <c r="R56" s="143"/>
      <c r="S56" s="143"/>
      <c r="T56" s="143"/>
      <c r="U56" s="143"/>
      <c r="V56" s="143"/>
      <c r="W56" s="143"/>
      <c r="X56" s="143"/>
      <c r="Y56" s="143"/>
      <c r="Z56" s="143"/>
    </row>
    <row r="57" spans="1:26" ht="39.75" customHeight="1">
      <c r="A57" s="135" t="s">
        <v>2402</v>
      </c>
      <c r="B57" s="128" t="s">
        <v>2428</v>
      </c>
      <c r="C57" s="128"/>
      <c r="D57" s="128"/>
      <c r="E57" s="129"/>
      <c r="F57" s="129"/>
      <c r="G57" s="98">
        <v>13838.53</v>
      </c>
      <c r="H57" s="129" t="s">
        <v>2362</v>
      </c>
      <c r="I57" s="129"/>
      <c r="J57" s="129"/>
      <c r="K57" s="133"/>
      <c r="L57" s="208">
        <f t="shared" si="3"/>
        <v>13838.53</v>
      </c>
      <c r="M57" s="208">
        <f t="shared" si="4"/>
        <v>0</v>
      </c>
      <c r="N57" s="132" t="s">
        <v>2382</v>
      </c>
      <c r="O57" s="209"/>
      <c r="P57" s="146"/>
      <c r="Q57" s="98"/>
      <c r="R57" s="143"/>
      <c r="S57" s="143"/>
      <c r="T57" s="143"/>
      <c r="U57" s="143"/>
      <c r="V57" s="143"/>
      <c r="W57" s="143"/>
      <c r="X57" s="143"/>
      <c r="Y57" s="143"/>
      <c r="Z57" s="143"/>
    </row>
    <row r="58" spans="1:26" ht="39.75" customHeight="1">
      <c r="A58" s="135" t="s">
        <v>2358</v>
      </c>
      <c r="B58" s="128" t="s">
        <v>2429</v>
      </c>
      <c r="C58" s="128"/>
      <c r="D58" s="128"/>
      <c r="E58" s="129"/>
      <c r="F58" s="129"/>
      <c r="G58" s="98">
        <v>500</v>
      </c>
      <c r="H58" s="129" t="s">
        <v>2362</v>
      </c>
      <c r="I58" s="129"/>
      <c r="J58" s="129"/>
      <c r="K58" s="133"/>
      <c r="L58" s="208">
        <f t="shared" si="3"/>
        <v>500</v>
      </c>
      <c r="M58" s="208">
        <f t="shared" si="4"/>
        <v>0</v>
      </c>
      <c r="N58" s="132" t="s">
        <v>2382</v>
      </c>
      <c r="O58" s="209"/>
      <c r="P58" s="146"/>
      <c r="Q58" s="98"/>
      <c r="R58" s="143"/>
      <c r="S58" s="143"/>
      <c r="T58" s="143"/>
      <c r="U58" s="143"/>
      <c r="V58" s="143"/>
      <c r="W58" s="143"/>
      <c r="X58" s="143"/>
      <c r="Y58" s="143"/>
      <c r="Z58" s="143"/>
    </row>
    <row r="59" spans="1:26" ht="39.75" customHeight="1">
      <c r="A59" s="135" t="s">
        <v>2358</v>
      </c>
      <c r="B59" s="128" t="s">
        <v>2430</v>
      </c>
      <c r="C59" s="128"/>
      <c r="D59" s="128"/>
      <c r="E59" s="129"/>
      <c r="F59" s="129"/>
      <c r="G59" s="98">
        <v>2000</v>
      </c>
      <c r="H59" s="129" t="s">
        <v>2362</v>
      </c>
      <c r="I59" s="129"/>
      <c r="J59" s="129"/>
      <c r="K59" s="133"/>
      <c r="L59" s="208">
        <f t="shared" si="3"/>
        <v>2000</v>
      </c>
      <c r="M59" s="208">
        <f t="shared" si="4"/>
        <v>0</v>
      </c>
      <c r="N59" s="132" t="s">
        <v>2382</v>
      </c>
      <c r="O59" s="209"/>
      <c r="P59" s="129"/>
      <c r="Q59" s="98"/>
      <c r="R59" s="143"/>
      <c r="S59" s="143"/>
      <c r="T59" s="143"/>
      <c r="U59" s="143"/>
      <c r="V59" s="143"/>
      <c r="W59" s="143"/>
      <c r="X59" s="143"/>
      <c r="Y59" s="143"/>
      <c r="Z59" s="143"/>
    </row>
    <row r="60" spans="1:26" ht="18" customHeight="1">
      <c r="A60" s="135" t="s">
        <v>2358</v>
      </c>
      <c r="B60" s="128" t="s">
        <v>2430</v>
      </c>
      <c r="C60" s="128"/>
      <c r="D60" s="128"/>
      <c r="E60" s="129"/>
      <c r="F60" s="129"/>
      <c r="G60" s="98">
        <v>50</v>
      </c>
      <c r="H60" s="129" t="s">
        <v>2362</v>
      </c>
      <c r="I60" s="129"/>
      <c r="J60" s="129"/>
      <c r="K60" s="133"/>
      <c r="L60" s="208">
        <f t="shared" si="3"/>
        <v>50</v>
      </c>
      <c r="M60" s="208">
        <f t="shared" si="4"/>
        <v>0</v>
      </c>
      <c r="N60" s="132" t="s">
        <v>2382</v>
      </c>
      <c r="O60" s="209"/>
      <c r="P60" s="129"/>
      <c r="Q60" s="98"/>
      <c r="R60" s="143"/>
      <c r="S60" s="143"/>
      <c r="T60" s="143"/>
      <c r="U60" s="143"/>
      <c r="V60" s="143"/>
      <c r="W60" s="143"/>
      <c r="X60" s="143"/>
      <c r="Y60" s="143"/>
      <c r="Z60" s="143"/>
    </row>
    <row r="61" spans="1:26" ht="39.75" customHeight="1">
      <c r="A61" s="135" t="s">
        <v>2338</v>
      </c>
      <c r="B61" s="128" t="s">
        <v>2431</v>
      </c>
      <c r="C61" s="128"/>
      <c r="D61" s="128"/>
      <c r="E61" s="129"/>
      <c r="F61" s="129"/>
      <c r="G61" s="98">
        <v>3000</v>
      </c>
      <c r="H61" s="129" t="s">
        <v>2362</v>
      </c>
      <c r="I61" s="129"/>
      <c r="J61" s="129"/>
      <c r="K61" s="133">
        <v>1</v>
      </c>
      <c r="L61" s="208">
        <f t="shared" si="3"/>
        <v>3000</v>
      </c>
      <c r="M61" s="208">
        <f t="shared" si="4"/>
        <v>3000</v>
      </c>
      <c r="N61" s="132" t="s">
        <v>2432</v>
      </c>
      <c r="O61" s="209"/>
      <c r="P61" s="146"/>
      <c r="Q61" s="98"/>
      <c r="R61" s="143"/>
      <c r="S61" s="143"/>
      <c r="T61" s="143"/>
      <c r="U61" s="143"/>
      <c r="V61" s="143"/>
      <c r="W61" s="143"/>
      <c r="X61" s="143"/>
      <c r="Y61" s="143"/>
      <c r="Z61" s="143"/>
    </row>
    <row r="62" spans="1:26" ht="39.75" customHeight="1">
      <c r="A62" s="135"/>
      <c r="B62" s="128"/>
      <c r="C62" s="128"/>
      <c r="D62" s="128"/>
      <c r="E62" s="129"/>
      <c r="F62" s="129"/>
      <c r="G62" s="98"/>
      <c r="H62" s="129"/>
      <c r="I62" s="129"/>
      <c r="J62" s="129"/>
      <c r="K62" s="133"/>
      <c r="L62" s="208">
        <f t="shared" si="3"/>
        <v>0</v>
      </c>
      <c r="M62" s="208">
        <f t="shared" si="4"/>
        <v>0</v>
      </c>
      <c r="N62" s="218"/>
      <c r="O62" s="209"/>
      <c r="P62" s="129"/>
      <c r="Q62" s="150"/>
      <c r="R62" s="143"/>
      <c r="S62" s="143"/>
      <c r="T62" s="143"/>
      <c r="U62" s="143"/>
      <c r="V62" s="143"/>
      <c r="W62" s="143"/>
      <c r="X62" s="143"/>
      <c r="Y62" s="143"/>
      <c r="Z62" s="143"/>
    </row>
    <row r="63" spans="1:26" ht="45.75" customHeight="1">
      <c r="A63" s="135"/>
      <c r="B63" s="128"/>
      <c r="C63" s="128"/>
      <c r="D63" s="128"/>
      <c r="E63" s="129"/>
      <c r="F63" s="129"/>
      <c r="G63" s="98"/>
      <c r="H63" s="129"/>
      <c r="I63" s="129"/>
      <c r="J63" s="129"/>
      <c r="K63" s="133"/>
      <c r="L63" s="208">
        <f t="shared" si="3"/>
        <v>0</v>
      </c>
      <c r="M63" s="208">
        <f t="shared" si="4"/>
        <v>0</v>
      </c>
      <c r="N63" s="132"/>
      <c r="O63" s="209"/>
      <c r="P63" s="146"/>
      <c r="Q63" s="98"/>
      <c r="R63" s="143"/>
      <c r="S63" s="143"/>
      <c r="T63" s="143"/>
      <c r="U63" s="143"/>
      <c r="V63" s="143"/>
      <c r="W63" s="143"/>
      <c r="X63" s="143"/>
      <c r="Y63" s="143"/>
      <c r="Z63" s="143"/>
    </row>
    <row r="64" spans="1:26" ht="45.75" customHeight="1">
      <c r="A64" s="135"/>
      <c r="B64" s="128"/>
      <c r="C64" s="128"/>
      <c r="D64" s="128"/>
      <c r="E64" s="129"/>
      <c r="F64" s="129"/>
      <c r="G64" s="98"/>
      <c r="H64" s="129"/>
      <c r="I64" s="129"/>
      <c r="J64" s="129"/>
      <c r="K64" s="133"/>
      <c r="L64" s="208">
        <f t="shared" si="3"/>
        <v>0</v>
      </c>
      <c r="M64" s="208">
        <f t="shared" si="4"/>
        <v>0</v>
      </c>
      <c r="N64" s="132"/>
      <c r="O64" s="209"/>
      <c r="P64" s="146"/>
      <c r="Q64" s="150"/>
      <c r="R64" s="143"/>
      <c r="S64" s="143"/>
      <c r="T64" s="143"/>
      <c r="U64" s="143"/>
      <c r="V64" s="143"/>
      <c r="W64" s="143"/>
      <c r="X64" s="143"/>
      <c r="Y64" s="143"/>
      <c r="Z64" s="143"/>
    </row>
    <row r="65" spans="1:26" ht="45.75" customHeight="1">
      <c r="A65" s="135"/>
      <c r="B65" s="128"/>
      <c r="C65" s="128"/>
      <c r="D65" s="128"/>
      <c r="E65" s="129"/>
      <c r="F65" s="129"/>
      <c r="G65" s="98"/>
      <c r="H65" s="129"/>
      <c r="I65" s="129"/>
      <c r="J65" s="129"/>
      <c r="K65" s="133"/>
      <c r="L65" s="208">
        <f t="shared" si="3"/>
        <v>0</v>
      </c>
      <c r="M65" s="208">
        <f t="shared" si="4"/>
        <v>0</v>
      </c>
      <c r="N65" s="132"/>
      <c r="O65" s="209"/>
      <c r="P65" s="146"/>
      <c r="Q65" s="150"/>
      <c r="R65" s="143"/>
      <c r="S65" s="143"/>
      <c r="T65" s="143"/>
      <c r="U65" s="143"/>
      <c r="V65" s="143"/>
      <c r="W65" s="143"/>
      <c r="X65" s="143"/>
      <c r="Y65" s="143"/>
      <c r="Z65" s="143"/>
    </row>
    <row r="66" spans="1:26" ht="39.75" customHeight="1">
      <c r="A66" s="135"/>
      <c r="B66" s="128"/>
      <c r="C66" s="128"/>
      <c r="D66" s="128"/>
      <c r="E66" s="129"/>
      <c r="F66" s="129"/>
      <c r="G66" s="98"/>
      <c r="H66" s="129"/>
      <c r="I66" s="129"/>
      <c r="J66" s="129"/>
      <c r="K66" s="133"/>
      <c r="L66" s="208">
        <f t="shared" si="3"/>
        <v>0</v>
      </c>
      <c r="M66" s="208">
        <f t="shared" si="4"/>
        <v>0</v>
      </c>
      <c r="N66" s="132"/>
      <c r="O66" s="209"/>
      <c r="P66" s="146"/>
      <c r="Q66" s="150"/>
      <c r="R66" s="143"/>
      <c r="S66" s="143"/>
      <c r="T66" s="143"/>
      <c r="U66" s="143"/>
      <c r="V66" s="143"/>
      <c r="W66" s="143"/>
      <c r="X66" s="143"/>
      <c r="Y66" s="143"/>
      <c r="Z66" s="143"/>
    </row>
    <row r="67" spans="1:26" ht="39.75" customHeight="1">
      <c r="A67" s="135"/>
      <c r="B67" s="128"/>
      <c r="C67" s="128"/>
      <c r="D67" s="128"/>
      <c r="E67" s="129"/>
      <c r="F67" s="129"/>
      <c r="G67" s="98"/>
      <c r="H67" s="129"/>
      <c r="I67" s="129"/>
      <c r="J67" s="129"/>
      <c r="K67" s="133"/>
      <c r="L67" s="208">
        <f t="shared" si="3"/>
        <v>0</v>
      </c>
      <c r="M67" s="208">
        <f t="shared" si="4"/>
        <v>0</v>
      </c>
      <c r="N67" s="132"/>
      <c r="O67" s="209"/>
      <c r="P67" s="146"/>
      <c r="Q67" s="150"/>
      <c r="R67" s="143"/>
      <c r="S67" s="143"/>
      <c r="T67" s="143"/>
      <c r="U67" s="143"/>
      <c r="V67" s="143"/>
      <c r="W67" s="143"/>
      <c r="X67" s="143"/>
      <c r="Y67" s="143"/>
      <c r="Z67" s="143"/>
    </row>
    <row r="68" spans="1:26" ht="39.75" customHeight="1">
      <c r="A68" s="135"/>
      <c r="B68" s="128"/>
      <c r="C68" s="128"/>
      <c r="D68" s="128"/>
      <c r="E68" s="129"/>
      <c r="F68" s="129"/>
      <c r="G68" s="98"/>
      <c r="H68" s="129"/>
      <c r="I68" s="129"/>
      <c r="J68" s="129"/>
      <c r="K68" s="129"/>
      <c r="L68" s="208">
        <f t="shared" si="3"/>
        <v>0</v>
      </c>
      <c r="M68" s="208">
        <f t="shared" si="4"/>
        <v>0</v>
      </c>
      <c r="N68" s="128"/>
      <c r="O68" s="209"/>
      <c r="P68" s="146"/>
      <c r="Q68" s="150"/>
      <c r="R68" s="143"/>
      <c r="S68" s="143"/>
      <c r="T68" s="143"/>
      <c r="U68" s="143"/>
      <c r="V68" s="143"/>
      <c r="W68" s="143"/>
      <c r="X68" s="143"/>
      <c r="Y68" s="143"/>
      <c r="Z68" s="143"/>
    </row>
    <row r="69" spans="1:26" ht="39.75" customHeight="1">
      <c r="A69" s="135"/>
      <c r="B69" s="128"/>
      <c r="C69" s="128"/>
      <c r="D69" s="128"/>
      <c r="E69" s="129"/>
      <c r="F69" s="129"/>
      <c r="G69" s="98"/>
      <c r="H69" s="129"/>
      <c r="I69" s="129"/>
      <c r="J69" s="129"/>
      <c r="K69" s="133"/>
      <c r="L69" s="208">
        <f t="shared" si="3"/>
        <v>0</v>
      </c>
      <c r="M69" s="208">
        <f t="shared" si="4"/>
        <v>0</v>
      </c>
      <c r="N69" s="132"/>
      <c r="O69" s="209"/>
      <c r="P69" s="146"/>
      <c r="Q69" s="98"/>
      <c r="R69" s="143"/>
      <c r="S69" s="143"/>
      <c r="T69" s="143"/>
      <c r="U69" s="143"/>
      <c r="V69" s="143"/>
      <c r="W69" s="143"/>
      <c r="X69" s="143"/>
      <c r="Y69" s="143"/>
      <c r="Z69" s="143"/>
    </row>
    <row r="70" spans="1:26" ht="39.75" customHeight="1">
      <c r="A70" s="135"/>
      <c r="B70" s="128"/>
      <c r="C70" s="128"/>
      <c r="D70" s="128"/>
      <c r="E70" s="129"/>
      <c r="F70" s="129"/>
      <c r="G70" s="98"/>
      <c r="H70" s="129"/>
      <c r="I70" s="129"/>
      <c r="J70" s="129"/>
      <c r="K70" s="133"/>
      <c r="L70" s="208">
        <f t="shared" si="3"/>
        <v>0</v>
      </c>
      <c r="M70" s="208">
        <f t="shared" si="4"/>
        <v>0</v>
      </c>
      <c r="N70" s="132"/>
      <c r="O70" s="209"/>
      <c r="P70" s="146"/>
      <c r="Q70" s="98"/>
      <c r="R70" s="143"/>
      <c r="S70" s="143"/>
      <c r="T70" s="143"/>
      <c r="U70" s="143"/>
      <c r="V70" s="143"/>
      <c r="W70" s="143"/>
      <c r="X70" s="143"/>
      <c r="Y70" s="143"/>
      <c r="Z70" s="143"/>
    </row>
    <row r="71" spans="1:26" ht="39.75" customHeight="1">
      <c r="A71" s="135"/>
      <c r="B71" s="128"/>
      <c r="C71" s="128"/>
      <c r="D71" s="128"/>
      <c r="E71" s="129"/>
      <c r="F71" s="129"/>
      <c r="G71" s="98"/>
      <c r="H71" s="129"/>
      <c r="I71" s="129"/>
      <c r="J71" s="129"/>
      <c r="K71" s="133"/>
      <c r="L71" s="208">
        <f t="shared" si="3"/>
        <v>0</v>
      </c>
      <c r="M71" s="208">
        <f t="shared" si="4"/>
        <v>0</v>
      </c>
      <c r="N71" s="132"/>
      <c r="O71" s="209"/>
      <c r="P71" s="146"/>
      <c r="Q71" s="98"/>
      <c r="R71" s="143"/>
      <c r="S71" s="143"/>
      <c r="T71" s="143"/>
      <c r="U71" s="143"/>
      <c r="V71" s="143"/>
      <c r="W71" s="143"/>
      <c r="X71" s="143"/>
      <c r="Y71" s="143"/>
      <c r="Z71" s="143"/>
    </row>
    <row r="72" spans="1:26" ht="39.75" customHeight="1">
      <c r="A72" s="135"/>
      <c r="B72" s="128"/>
      <c r="C72" s="128"/>
      <c r="D72" s="128"/>
      <c r="E72" s="129"/>
      <c r="F72" s="129"/>
      <c r="G72" s="98"/>
      <c r="H72" s="129"/>
      <c r="I72" s="129"/>
      <c r="J72" s="129"/>
      <c r="K72" s="133"/>
      <c r="L72" s="208">
        <f t="shared" si="3"/>
        <v>0</v>
      </c>
      <c r="M72" s="208">
        <f t="shared" si="4"/>
        <v>0</v>
      </c>
      <c r="N72" s="132"/>
      <c r="O72" s="209"/>
      <c r="P72" s="146"/>
      <c r="Q72" s="98"/>
      <c r="R72" s="143"/>
      <c r="S72" s="143"/>
      <c r="T72" s="143"/>
      <c r="U72" s="143"/>
      <c r="V72" s="143"/>
      <c r="W72" s="143"/>
      <c r="X72" s="143"/>
      <c r="Y72" s="143"/>
      <c r="Z72" s="143"/>
    </row>
    <row r="73" spans="1:26" ht="39.75" customHeight="1">
      <c r="A73" s="135"/>
      <c r="B73" s="128"/>
      <c r="C73" s="128"/>
      <c r="D73" s="128"/>
      <c r="E73" s="129"/>
      <c r="F73" s="129"/>
      <c r="G73" s="98"/>
      <c r="H73" s="129"/>
      <c r="I73" s="131"/>
      <c r="J73" s="129"/>
      <c r="K73" s="133"/>
      <c r="L73" s="208">
        <f t="shared" si="3"/>
        <v>0</v>
      </c>
      <c r="M73" s="208">
        <f t="shared" si="4"/>
        <v>0</v>
      </c>
      <c r="N73" s="132"/>
      <c r="O73" s="209"/>
      <c r="P73" s="146"/>
      <c r="Q73" s="98"/>
      <c r="R73" s="143"/>
      <c r="S73" s="143"/>
      <c r="T73" s="143"/>
      <c r="U73" s="143"/>
      <c r="V73" s="143"/>
      <c r="W73" s="143"/>
      <c r="X73" s="143"/>
      <c r="Y73" s="143"/>
      <c r="Z73" s="143"/>
    </row>
    <row r="74" spans="1:26" ht="39.75" customHeight="1">
      <c r="A74" s="135"/>
      <c r="B74" s="128"/>
      <c r="C74" s="128"/>
      <c r="D74" s="128"/>
      <c r="E74" s="129"/>
      <c r="F74" s="129"/>
      <c r="G74" s="98"/>
      <c r="H74" s="129"/>
      <c r="I74" s="129"/>
      <c r="J74" s="129"/>
      <c r="K74" s="133"/>
      <c r="L74" s="208">
        <f t="shared" si="3"/>
        <v>0</v>
      </c>
      <c r="M74" s="208">
        <f t="shared" si="4"/>
        <v>0</v>
      </c>
      <c r="N74" s="132"/>
      <c r="O74" s="209"/>
      <c r="P74" s="146"/>
      <c r="Q74" s="150"/>
      <c r="R74" s="143"/>
      <c r="S74" s="143"/>
      <c r="T74" s="143"/>
      <c r="U74" s="143"/>
      <c r="V74" s="143"/>
      <c r="W74" s="143"/>
      <c r="X74" s="143"/>
      <c r="Y74" s="143"/>
      <c r="Z74" s="143"/>
    </row>
    <row r="75" spans="1:26" ht="39.75" customHeight="1">
      <c r="A75" s="135"/>
      <c r="B75" s="128"/>
      <c r="C75" s="128"/>
      <c r="D75" s="128"/>
      <c r="E75" s="129"/>
      <c r="F75" s="129"/>
      <c r="G75" s="98"/>
      <c r="H75" s="129"/>
      <c r="I75" s="129"/>
      <c r="J75" s="129"/>
      <c r="K75" s="133"/>
      <c r="L75" s="208">
        <f t="shared" si="3"/>
        <v>0</v>
      </c>
      <c r="M75" s="208">
        <f t="shared" si="4"/>
        <v>0</v>
      </c>
      <c r="N75" s="132"/>
      <c r="O75" s="209"/>
      <c r="P75" s="146"/>
      <c r="Q75" s="98"/>
      <c r="R75" s="143"/>
      <c r="S75" s="143"/>
      <c r="T75" s="143"/>
      <c r="U75" s="143"/>
      <c r="V75" s="143"/>
      <c r="W75" s="143"/>
      <c r="X75" s="143"/>
      <c r="Y75" s="143"/>
      <c r="Z75" s="143"/>
    </row>
    <row r="76" spans="1:26" ht="39.75" customHeight="1">
      <c r="A76" s="135"/>
      <c r="B76" s="128"/>
      <c r="C76" s="128"/>
      <c r="D76" s="128"/>
      <c r="E76" s="129"/>
      <c r="F76" s="129"/>
      <c r="G76" s="98"/>
      <c r="H76" s="129"/>
      <c r="I76" s="129"/>
      <c r="J76" s="129"/>
      <c r="K76" s="133"/>
      <c r="L76" s="208">
        <f t="shared" si="3"/>
        <v>0</v>
      </c>
      <c r="M76" s="208">
        <f t="shared" si="4"/>
        <v>0</v>
      </c>
      <c r="N76" s="132"/>
      <c r="O76" s="209"/>
      <c r="P76" s="146"/>
      <c r="Q76" s="150"/>
      <c r="R76" s="143"/>
      <c r="S76" s="143"/>
      <c r="T76" s="143"/>
      <c r="U76" s="143"/>
      <c r="V76" s="143"/>
      <c r="W76" s="143"/>
      <c r="X76" s="143"/>
      <c r="Y76" s="143"/>
      <c r="Z76" s="143"/>
    </row>
    <row r="77" spans="1:26" ht="39.75" customHeight="1">
      <c r="A77" s="135"/>
      <c r="B77" s="128"/>
      <c r="C77" s="128"/>
      <c r="D77" s="128"/>
      <c r="E77" s="129"/>
      <c r="F77" s="129"/>
      <c r="G77" s="98"/>
      <c r="H77" s="129"/>
      <c r="I77" s="129"/>
      <c r="J77" s="129"/>
      <c r="K77" s="133"/>
      <c r="L77" s="208">
        <f t="shared" si="3"/>
        <v>0</v>
      </c>
      <c r="M77" s="208">
        <f t="shared" si="4"/>
        <v>0</v>
      </c>
      <c r="N77" s="132"/>
      <c r="O77" s="209"/>
      <c r="P77" s="146"/>
      <c r="Q77" s="150"/>
      <c r="R77" s="143"/>
      <c r="S77" s="143"/>
      <c r="T77" s="143"/>
      <c r="U77" s="143"/>
      <c r="V77" s="143"/>
      <c r="W77" s="143"/>
      <c r="X77" s="143"/>
      <c r="Y77" s="143"/>
      <c r="Z77" s="143"/>
    </row>
    <row r="78" spans="1:26" ht="39.75" customHeight="1">
      <c r="A78" s="135"/>
      <c r="B78" s="128"/>
      <c r="C78" s="128"/>
      <c r="D78" s="128"/>
      <c r="E78" s="129"/>
      <c r="F78" s="129"/>
      <c r="G78" s="98"/>
      <c r="H78" s="129"/>
      <c r="I78" s="129"/>
      <c r="J78" s="129"/>
      <c r="K78" s="133"/>
      <c r="L78" s="208">
        <f t="shared" si="3"/>
        <v>0</v>
      </c>
      <c r="M78" s="208">
        <f t="shared" si="4"/>
        <v>0</v>
      </c>
      <c r="N78" s="132"/>
      <c r="O78" s="209"/>
      <c r="P78" s="146"/>
      <c r="Q78" s="98"/>
      <c r="R78" s="143"/>
      <c r="S78" s="143"/>
      <c r="T78" s="143"/>
      <c r="U78" s="143"/>
      <c r="V78" s="143"/>
      <c r="W78" s="143"/>
      <c r="X78" s="143"/>
      <c r="Y78" s="143"/>
      <c r="Z78" s="143"/>
    </row>
    <row r="79" spans="1:26" ht="39.75" customHeight="1">
      <c r="A79" s="135"/>
      <c r="B79" s="128"/>
      <c r="C79" s="128"/>
      <c r="D79" s="128"/>
      <c r="E79" s="129"/>
      <c r="F79" s="129"/>
      <c r="G79" s="98"/>
      <c r="H79" s="129"/>
      <c r="I79" s="129"/>
      <c r="J79" s="129"/>
      <c r="K79" s="133"/>
      <c r="L79" s="208">
        <f t="shared" si="3"/>
        <v>0</v>
      </c>
      <c r="M79" s="208">
        <f t="shared" si="4"/>
        <v>0</v>
      </c>
      <c r="N79" s="132"/>
      <c r="O79" s="209"/>
      <c r="P79" s="146"/>
      <c r="Q79" s="98"/>
      <c r="R79" s="143"/>
      <c r="S79" s="143"/>
      <c r="T79" s="143"/>
      <c r="U79" s="143"/>
      <c r="V79" s="143"/>
      <c r="W79" s="143"/>
      <c r="X79" s="143"/>
      <c r="Y79" s="143"/>
      <c r="Z79" s="143"/>
    </row>
    <row r="80" spans="1:26" ht="39.75" customHeight="1">
      <c r="A80" s="135"/>
      <c r="B80" s="128"/>
      <c r="C80" s="128"/>
      <c r="D80" s="128"/>
      <c r="E80" s="129"/>
      <c r="F80" s="129"/>
      <c r="G80" s="98"/>
      <c r="H80" s="129"/>
      <c r="I80" s="129"/>
      <c r="J80" s="129"/>
      <c r="K80" s="133"/>
      <c r="L80" s="208">
        <f t="shared" si="3"/>
        <v>0</v>
      </c>
      <c r="M80" s="208">
        <f t="shared" si="4"/>
        <v>0</v>
      </c>
      <c r="N80" s="132"/>
      <c r="O80" s="209"/>
      <c r="P80" s="146"/>
      <c r="Q80" s="150"/>
      <c r="R80" s="143"/>
      <c r="S80" s="143"/>
      <c r="T80" s="143"/>
      <c r="U80" s="143"/>
      <c r="V80" s="143"/>
      <c r="W80" s="143"/>
      <c r="X80" s="143"/>
      <c r="Y80" s="143"/>
      <c r="Z80" s="143"/>
    </row>
    <row r="81" spans="1:26" ht="39.75" customHeight="1">
      <c r="A81" s="135"/>
      <c r="B81" s="128"/>
      <c r="C81" s="128"/>
      <c r="D81" s="128"/>
      <c r="E81" s="129"/>
      <c r="F81" s="129"/>
      <c r="G81" s="98"/>
      <c r="H81" s="129"/>
      <c r="I81" s="129"/>
      <c r="J81" s="129"/>
      <c r="K81" s="133"/>
      <c r="L81" s="208">
        <f t="shared" si="3"/>
        <v>0</v>
      </c>
      <c r="M81" s="208">
        <f t="shared" si="4"/>
        <v>0</v>
      </c>
      <c r="N81" s="132"/>
      <c r="O81" s="209"/>
      <c r="P81" s="129"/>
      <c r="Q81" s="98"/>
      <c r="R81" s="143"/>
      <c r="S81" s="143"/>
      <c r="T81" s="143"/>
      <c r="U81" s="143"/>
      <c r="V81" s="143"/>
      <c r="W81" s="143"/>
      <c r="X81" s="143"/>
      <c r="Y81" s="143"/>
      <c r="Z81" s="143"/>
    </row>
    <row r="82" spans="1:26" ht="39.75" customHeight="1">
      <c r="A82" s="135"/>
      <c r="B82" s="128"/>
      <c r="C82" s="128"/>
      <c r="D82" s="128"/>
      <c r="E82" s="129"/>
      <c r="F82" s="129"/>
      <c r="G82" s="98"/>
      <c r="H82" s="129"/>
      <c r="I82" s="129"/>
      <c r="J82" s="129"/>
      <c r="K82" s="133"/>
      <c r="L82" s="208">
        <f t="shared" si="3"/>
        <v>0</v>
      </c>
      <c r="M82" s="208">
        <f t="shared" si="4"/>
        <v>0</v>
      </c>
      <c r="N82" s="132"/>
      <c r="O82" s="209"/>
      <c r="P82" s="146"/>
      <c r="Q82" s="150"/>
      <c r="R82" s="143"/>
      <c r="S82" s="143"/>
      <c r="T82" s="143"/>
      <c r="U82" s="143"/>
      <c r="V82" s="143"/>
      <c r="W82" s="143"/>
      <c r="X82" s="143"/>
      <c r="Y82" s="143"/>
      <c r="Z82" s="143"/>
    </row>
    <row r="83" spans="1:26" ht="39.75" customHeight="1">
      <c r="A83" s="135"/>
      <c r="B83" s="128"/>
      <c r="C83" s="128"/>
      <c r="D83" s="128"/>
      <c r="E83" s="129"/>
      <c r="F83" s="129"/>
      <c r="G83" s="98"/>
      <c r="H83" s="129"/>
      <c r="I83" s="129"/>
      <c r="J83" s="129"/>
      <c r="K83" s="133"/>
      <c r="L83" s="208">
        <f t="shared" si="3"/>
        <v>0</v>
      </c>
      <c r="M83" s="208"/>
      <c r="N83" s="132"/>
      <c r="O83" s="209"/>
      <c r="P83" s="146"/>
      <c r="Q83" s="98"/>
      <c r="R83" s="143"/>
      <c r="S83" s="143"/>
      <c r="T83" s="143"/>
      <c r="U83" s="143"/>
      <c r="V83" s="143"/>
      <c r="W83" s="143"/>
      <c r="X83" s="143"/>
      <c r="Y83" s="143"/>
      <c r="Z83" s="143"/>
    </row>
    <row r="84" spans="1:26" ht="39.75" customHeight="1">
      <c r="A84" s="135"/>
      <c r="B84" s="128"/>
      <c r="C84" s="128"/>
      <c r="D84" s="128"/>
      <c r="E84" s="129"/>
      <c r="F84" s="129"/>
      <c r="G84" s="98"/>
      <c r="H84" s="129"/>
      <c r="I84" s="129"/>
      <c r="J84" s="129"/>
      <c r="K84" s="133"/>
      <c r="L84" s="98"/>
      <c r="M84" s="208"/>
      <c r="N84" s="132"/>
      <c r="O84" s="209"/>
      <c r="P84" s="146"/>
      <c r="Q84" s="94"/>
      <c r="R84" s="143"/>
      <c r="S84" s="143"/>
      <c r="T84" s="143"/>
      <c r="U84" s="143"/>
      <c r="V84" s="143"/>
      <c r="W84" s="143"/>
      <c r="X84" s="143"/>
      <c r="Y84" s="143"/>
      <c r="Z84" s="143"/>
    </row>
    <row r="85" spans="1:26" ht="39.75" customHeight="1">
      <c r="A85" s="135"/>
      <c r="B85" s="128"/>
      <c r="C85" s="128"/>
      <c r="D85" s="128"/>
      <c r="E85" s="129"/>
      <c r="F85" s="129"/>
      <c r="G85" s="98"/>
      <c r="H85" s="129"/>
      <c r="I85" s="129"/>
      <c r="J85" s="129"/>
      <c r="K85" s="133"/>
      <c r="L85" s="98"/>
      <c r="M85" s="208"/>
      <c r="N85" s="132"/>
      <c r="O85" s="209"/>
      <c r="P85" s="146"/>
      <c r="Q85" s="98"/>
      <c r="R85" s="143"/>
      <c r="S85" s="143"/>
      <c r="T85" s="143"/>
      <c r="U85" s="143"/>
      <c r="V85" s="143"/>
      <c r="W85" s="143"/>
      <c r="X85" s="143"/>
      <c r="Y85" s="143"/>
      <c r="Z85" s="143"/>
    </row>
    <row r="86" spans="1:26" ht="39.75" customHeight="1">
      <c r="A86" s="135"/>
      <c r="B86" s="128"/>
      <c r="C86" s="128"/>
      <c r="D86" s="128"/>
      <c r="E86" s="129"/>
      <c r="F86" s="129"/>
      <c r="G86" s="98"/>
      <c r="H86" s="129"/>
      <c r="I86" s="129"/>
      <c r="J86" s="129"/>
      <c r="K86" s="133"/>
      <c r="L86" s="98"/>
      <c r="M86" s="208"/>
      <c r="N86" s="132"/>
      <c r="O86" s="209"/>
      <c r="P86" s="146"/>
      <c r="Q86" s="98"/>
      <c r="R86" s="143"/>
      <c r="S86" s="143"/>
      <c r="T86" s="143"/>
      <c r="U86" s="143"/>
      <c r="V86" s="143"/>
      <c r="W86" s="143"/>
      <c r="X86" s="143"/>
      <c r="Y86" s="143"/>
      <c r="Z86" s="143"/>
    </row>
    <row r="87" spans="1:26" ht="39.75" customHeight="1">
      <c r="A87" s="135"/>
      <c r="B87" s="128"/>
      <c r="C87" s="128"/>
      <c r="D87" s="128"/>
      <c r="E87" s="129"/>
      <c r="F87" s="129"/>
      <c r="G87" s="98"/>
      <c r="H87" s="129"/>
      <c r="I87" s="129"/>
      <c r="J87" s="129"/>
      <c r="K87" s="133"/>
      <c r="L87" s="98"/>
      <c r="M87" s="208"/>
      <c r="N87" s="132"/>
      <c r="O87" s="209"/>
      <c r="P87" s="146"/>
      <c r="Q87" s="98"/>
      <c r="R87" s="143"/>
      <c r="S87" s="143"/>
      <c r="T87" s="143"/>
      <c r="U87" s="143"/>
      <c r="V87" s="143"/>
      <c r="W87" s="143"/>
      <c r="X87" s="143"/>
      <c r="Y87" s="143"/>
      <c r="Z87" s="143"/>
    </row>
    <row r="88" spans="1:26" ht="39.75" customHeight="1">
      <c r="A88" s="135"/>
      <c r="B88" s="128"/>
      <c r="C88" s="128"/>
      <c r="D88" s="128"/>
      <c r="E88" s="129"/>
      <c r="F88" s="129"/>
      <c r="G88" s="98"/>
      <c r="H88" s="129"/>
      <c r="I88" s="129"/>
      <c r="J88" s="129"/>
      <c r="K88" s="133"/>
      <c r="L88" s="98"/>
      <c r="M88" s="208"/>
      <c r="N88" s="132"/>
      <c r="O88" s="209"/>
      <c r="P88" s="146"/>
      <c r="Q88" s="150"/>
      <c r="R88" s="143"/>
      <c r="S88" s="143"/>
      <c r="T88" s="143"/>
      <c r="U88" s="143"/>
      <c r="V88" s="143"/>
      <c r="W88" s="143"/>
      <c r="X88" s="143"/>
      <c r="Y88" s="143"/>
      <c r="Z88" s="143"/>
    </row>
    <row r="89" spans="1:26" ht="39.75" customHeight="1">
      <c r="A89" s="135"/>
      <c r="B89" s="128"/>
      <c r="C89" s="128"/>
      <c r="D89" s="128"/>
      <c r="E89" s="129"/>
      <c r="F89" s="129"/>
      <c r="G89" s="98"/>
      <c r="H89" s="129"/>
      <c r="I89" s="129"/>
      <c r="J89" s="129"/>
      <c r="K89" s="133"/>
      <c r="L89" s="98"/>
      <c r="M89" s="208"/>
      <c r="N89" s="132"/>
      <c r="O89" s="209"/>
      <c r="P89" s="129"/>
      <c r="Q89" s="98"/>
      <c r="R89" s="143"/>
      <c r="S89" s="143"/>
      <c r="T89" s="143"/>
      <c r="U89" s="143"/>
      <c r="V89" s="143"/>
      <c r="W89" s="143"/>
      <c r="X89" s="143"/>
      <c r="Y89" s="143"/>
      <c r="Z89" s="143"/>
    </row>
    <row r="90" spans="1:26" ht="39.75" customHeight="1">
      <c r="A90" s="135"/>
      <c r="B90" s="128"/>
      <c r="C90" s="128"/>
      <c r="D90" s="128"/>
      <c r="E90" s="129"/>
      <c r="F90" s="129"/>
      <c r="G90" s="98"/>
      <c r="H90" s="129"/>
      <c r="I90" s="129"/>
      <c r="J90" s="129"/>
      <c r="K90" s="133"/>
      <c r="L90" s="98"/>
      <c r="M90" s="208"/>
      <c r="N90" s="132"/>
      <c r="O90" s="209"/>
      <c r="P90" s="146"/>
      <c r="Q90" s="150"/>
      <c r="R90" s="143"/>
      <c r="S90" s="143"/>
      <c r="T90" s="143"/>
      <c r="U90" s="143"/>
      <c r="V90" s="143"/>
      <c r="W90" s="143"/>
      <c r="X90" s="143"/>
      <c r="Y90" s="143"/>
      <c r="Z90" s="143"/>
    </row>
    <row r="91" spans="1:26" ht="39.75" customHeight="1">
      <c r="A91" s="135"/>
      <c r="B91" s="128"/>
      <c r="C91" s="128"/>
      <c r="D91" s="128"/>
      <c r="E91" s="129"/>
      <c r="F91" s="129"/>
      <c r="G91" s="98"/>
      <c r="H91" s="129"/>
      <c r="I91" s="129"/>
      <c r="J91" s="129"/>
      <c r="K91" s="133"/>
      <c r="L91" s="208"/>
      <c r="M91" s="208"/>
      <c r="N91" s="219"/>
      <c r="O91" s="209"/>
      <c r="P91" s="129"/>
      <c r="Q91" s="150"/>
      <c r="R91" s="143"/>
      <c r="S91" s="143"/>
      <c r="T91" s="143"/>
      <c r="U91" s="143"/>
      <c r="V91" s="143"/>
      <c r="W91" s="143"/>
      <c r="X91" s="143"/>
      <c r="Y91" s="143"/>
      <c r="Z91" s="143"/>
    </row>
    <row r="92" spans="1:26" ht="39.75" customHeight="1">
      <c r="A92" s="135"/>
      <c r="B92" s="128"/>
      <c r="C92" s="128"/>
      <c r="D92" s="128"/>
      <c r="E92" s="129"/>
      <c r="F92" s="129"/>
      <c r="G92" s="98"/>
      <c r="H92" s="129"/>
      <c r="I92" s="129"/>
      <c r="J92" s="220"/>
      <c r="K92" s="133"/>
      <c r="L92" s="208"/>
      <c r="M92" s="208"/>
      <c r="N92" s="132"/>
      <c r="O92" s="209"/>
      <c r="P92" s="146"/>
      <c r="Q92" s="150"/>
      <c r="R92" s="143"/>
      <c r="S92" s="143"/>
      <c r="T92" s="143"/>
      <c r="U92" s="143"/>
      <c r="V92" s="143"/>
      <c r="W92" s="143"/>
      <c r="X92" s="143"/>
      <c r="Y92" s="143"/>
      <c r="Z92" s="143"/>
    </row>
    <row r="93" spans="1:26" ht="39.75" customHeight="1">
      <c r="A93" s="135"/>
      <c r="B93" s="128"/>
      <c r="C93" s="128"/>
      <c r="D93" s="128"/>
      <c r="E93" s="129"/>
      <c r="F93" s="129"/>
      <c r="G93" s="98"/>
      <c r="H93" s="129"/>
      <c r="I93" s="129"/>
      <c r="J93" s="129"/>
      <c r="K93" s="133"/>
      <c r="L93" s="208"/>
      <c r="M93" s="208"/>
      <c r="N93" s="132"/>
      <c r="O93" s="209"/>
      <c r="P93" s="129"/>
      <c r="Q93" s="98"/>
      <c r="R93" s="143"/>
      <c r="S93" s="143"/>
      <c r="T93" s="143"/>
      <c r="U93" s="143"/>
      <c r="V93" s="143"/>
      <c r="W93" s="143"/>
      <c r="X93" s="143"/>
      <c r="Y93" s="143"/>
      <c r="Z93" s="143"/>
    </row>
    <row r="94" spans="1:26" ht="39.75" customHeight="1">
      <c r="A94" s="135"/>
      <c r="B94" s="128"/>
      <c r="C94" s="128"/>
      <c r="D94" s="128"/>
      <c r="E94" s="129"/>
      <c r="F94" s="129"/>
      <c r="G94" s="98"/>
      <c r="H94" s="129"/>
      <c r="I94" s="129"/>
      <c r="J94" s="129"/>
      <c r="K94" s="133"/>
      <c r="L94" s="208"/>
      <c r="M94" s="208"/>
      <c r="N94" s="132"/>
      <c r="O94" s="209"/>
      <c r="P94" s="146"/>
      <c r="Q94" s="150"/>
      <c r="R94" s="143"/>
      <c r="S94" s="143"/>
      <c r="T94" s="143"/>
      <c r="U94" s="143"/>
      <c r="V94" s="143"/>
      <c r="W94" s="143"/>
      <c r="X94" s="143"/>
      <c r="Y94" s="143"/>
      <c r="Z94" s="143"/>
    </row>
    <row r="95" spans="1:26" ht="39.75" customHeight="1">
      <c r="A95" s="135"/>
      <c r="B95" s="128"/>
      <c r="C95" s="128"/>
      <c r="D95" s="128"/>
      <c r="E95" s="129"/>
      <c r="F95" s="129"/>
      <c r="G95" s="98"/>
      <c r="H95" s="129"/>
      <c r="I95" s="129"/>
      <c r="J95" s="129"/>
      <c r="K95" s="133"/>
      <c r="L95" s="208"/>
      <c r="M95" s="208"/>
      <c r="N95" s="132"/>
      <c r="O95" s="209"/>
      <c r="P95" s="146"/>
      <c r="Q95" s="150"/>
      <c r="R95" s="143"/>
      <c r="S95" s="143"/>
      <c r="T95" s="143"/>
      <c r="U95" s="143"/>
      <c r="V95" s="143"/>
      <c r="W95" s="143"/>
      <c r="X95" s="143"/>
      <c r="Y95" s="143"/>
      <c r="Z95" s="143"/>
    </row>
    <row r="96" spans="1:26" ht="39.75" customHeight="1">
      <c r="A96" s="135"/>
      <c r="B96" s="128"/>
      <c r="C96" s="128"/>
      <c r="D96" s="128"/>
      <c r="E96" s="129"/>
      <c r="F96" s="129"/>
      <c r="G96" s="98"/>
      <c r="H96" s="129"/>
      <c r="I96" s="129"/>
      <c r="J96" s="129"/>
      <c r="K96" s="133"/>
      <c r="L96" s="208"/>
      <c r="M96" s="208"/>
      <c r="N96" s="132"/>
      <c r="O96" s="209"/>
      <c r="P96" s="146"/>
      <c r="Q96" s="150"/>
      <c r="R96" s="143"/>
      <c r="S96" s="143"/>
      <c r="T96" s="143"/>
      <c r="U96" s="143"/>
      <c r="V96" s="143"/>
      <c r="W96" s="143"/>
      <c r="X96" s="143"/>
      <c r="Y96" s="143"/>
      <c r="Z96" s="143"/>
    </row>
    <row r="97" spans="1:26" ht="39.75" customHeight="1">
      <c r="A97" s="135"/>
      <c r="B97" s="128"/>
      <c r="C97" s="128"/>
      <c r="D97" s="128"/>
      <c r="E97" s="129"/>
      <c r="F97" s="129"/>
      <c r="G97" s="98"/>
      <c r="H97" s="129"/>
      <c r="I97" s="129"/>
      <c r="J97" s="129"/>
      <c r="K97" s="133"/>
      <c r="L97" s="208"/>
      <c r="M97" s="208"/>
      <c r="N97" s="132"/>
      <c r="O97" s="209"/>
      <c r="P97" s="146"/>
      <c r="Q97" s="150"/>
      <c r="R97" s="143"/>
      <c r="S97" s="143"/>
      <c r="T97" s="143"/>
      <c r="U97" s="143"/>
      <c r="V97" s="143"/>
      <c r="W97" s="143"/>
      <c r="X97" s="143"/>
      <c r="Y97" s="143"/>
      <c r="Z97" s="143"/>
    </row>
    <row r="98" spans="1:26" ht="39.75" customHeight="1">
      <c r="A98" s="135"/>
      <c r="B98" s="128"/>
      <c r="C98" s="128"/>
      <c r="D98" s="128"/>
      <c r="E98" s="129"/>
      <c r="F98" s="129"/>
      <c r="G98" s="98"/>
      <c r="H98" s="129"/>
      <c r="I98" s="129"/>
      <c r="J98" s="129"/>
      <c r="K98" s="133"/>
      <c r="L98" s="208"/>
      <c r="M98" s="208"/>
      <c r="N98" s="132"/>
      <c r="O98" s="209"/>
      <c r="P98" s="146"/>
      <c r="Q98" s="98"/>
      <c r="R98" s="143"/>
      <c r="S98" s="143"/>
      <c r="T98" s="143"/>
      <c r="U98" s="143"/>
      <c r="V98" s="143"/>
      <c r="W98" s="143"/>
      <c r="X98" s="143"/>
      <c r="Y98" s="143"/>
      <c r="Z98" s="143"/>
    </row>
    <row r="99" spans="1:26" ht="39.75" customHeight="1">
      <c r="A99" s="135"/>
      <c r="B99" s="128"/>
      <c r="C99" s="128"/>
      <c r="D99" s="128"/>
      <c r="E99" s="129"/>
      <c r="F99" s="129"/>
      <c r="G99" s="98"/>
      <c r="H99" s="129"/>
      <c r="I99" s="129"/>
      <c r="J99" s="129"/>
      <c r="K99" s="133"/>
      <c r="L99" s="208"/>
      <c r="M99" s="208"/>
      <c r="N99" s="132"/>
      <c r="O99" s="209"/>
      <c r="P99" s="146"/>
      <c r="Q99" s="98"/>
      <c r="R99" s="143"/>
      <c r="S99" s="143"/>
      <c r="T99" s="143"/>
      <c r="U99" s="143"/>
      <c r="V99" s="143"/>
      <c r="W99" s="143"/>
      <c r="X99" s="143"/>
      <c r="Y99" s="143"/>
      <c r="Z99" s="143"/>
    </row>
    <row r="100" spans="1:26" ht="39.75" customHeight="1">
      <c r="A100" s="135"/>
      <c r="B100" s="128"/>
      <c r="C100" s="128"/>
      <c r="D100" s="128"/>
      <c r="E100" s="129"/>
      <c r="F100" s="129"/>
      <c r="G100" s="98"/>
      <c r="H100" s="129"/>
      <c r="I100" s="129"/>
      <c r="J100" s="220"/>
      <c r="K100" s="133"/>
      <c r="L100" s="208"/>
      <c r="M100" s="208"/>
      <c r="N100" s="132"/>
      <c r="O100" s="209"/>
      <c r="P100" s="146"/>
      <c r="Q100" s="150"/>
      <c r="R100" s="143"/>
      <c r="S100" s="143"/>
      <c r="T100" s="143"/>
      <c r="U100" s="143"/>
      <c r="V100" s="143"/>
      <c r="W100" s="143"/>
      <c r="X100" s="143"/>
      <c r="Y100" s="143"/>
      <c r="Z100" s="143"/>
    </row>
    <row r="101" spans="1:26" ht="39.75" customHeight="1">
      <c r="A101" s="135"/>
      <c r="B101" s="128"/>
      <c r="C101" s="128"/>
      <c r="D101" s="128"/>
      <c r="E101" s="129"/>
      <c r="F101" s="129"/>
      <c r="G101" s="98"/>
      <c r="H101" s="129"/>
      <c r="I101" s="129"/>
      <c r="J101" s="129"/>
      <c r="K101" s="133"/>
      <c r="L101" s="208"/>
      <c r="M101" s="208"/>
      <c r="N101" s="132"/>
      <c r="O101" s="209"/>
      <c r="P101" s="146"/>
      <c r="Q101" s="98"/>
      <c r="R101" s="143"/>
      <c r="S101" s="143"/>
      <c r="T101" s="143"/>
      <c r="U101" s="143"/>
      <c r="V101" s="143"/>
      <c r="W101" s="143"/>
      <c r="X101" s="143"/>
      <c r="Y101" s="143"/>
      <c r="Z101" s="143"/>
    </row>
    <row r="102" spans="1:26" ht="39.75" customHeight="1">
      <c r="A102" s="135"/>
      <c r="B102" s="128"/>
      <c r="C102" s="128"/>
      <c r="D102" s="128"/>
      <c r="E102" s="129"/>
      <c r="F102" s="129"/>
      <c r="G102" s="98"/>
      <c r="H102" s="129"/>
      <c r="I102" s="129"/>
      <c r="J102" s="129"/>
      <c r="K102" s="133"/>
      <c r="L102" s="208"/>
      <c r="M102" s="208"/>
      <c r="N102" s="132"/>
      <c r="O102" s="209"/>
      <c r="P102" s="146"/>
      <c r="Q102" s="150"/>
      <c r="R102" s="143"/>
      <c r="S102" s="143"/>
      <c r="T102" s="143"/>
      <c r="U102" s="143"/>
      <c r="V102" s="143"/>
      <c r="W102" s="143"/>
      <c r="X102" s="143"/>
      <c r="Y102" s="143"/>
      <c r="Z102" s="143"/>
    </row>
    <row r="103" spans="1:26" ht="39.75" customHeight="1">
      <c r="A103" s="135"/>
      <c r="B103" s="128"/>
      <c r="C103" s="128"/>
      <c r="D103" s="128"/>
      <c r="E103" s="129"/>
      <c r="F103" s="129"/>
      <c r="G103" s="98"/>
      <c r="H103" s="129"/>
      <c r="I103" s="129"/>
      <c r="J103" s="129"/>
      <c r="K103" s="133"/>
      <c r="L103" s="208"/>
      <c r="M103" s="208"/>
      <c r="N103" s="132"/>
      <c r="O103" s="209"/>
      <c r="P103" s="146"/>
      <c r="Q103" s="98"/>
      <c r="R103" s="143"/>
      <c r="S103" s="143"/>
      <c r="T103" s="143"/>
      <c r="U103" s="143"/>
      <c r="V103" s="143"/>
      <c r="W103" s="143"/>
      <c r="X103" s="143"/>
      <c r="Y103" s="143"/>
      <c r="Z103" s="143"/>
    </row>
    <row r="104" spans="1:26" ht="39.75" customHeight="1">
      <c r="A104" s="135"/>
      <c r="B104" s="128"/>
      <c r="C104" s="128"/>
      <c r="D104" s="128"/>
      <c r="E104" s="129"/>
      <c r="F104" s="129"/>
      <c r="G104" s="98"/>
      <c r="H104" s="129"/>
      <c r="I104" s="129"/>
      <c r="J104" s="129"/>
      <c r="K104" s="133"/>
      <c r="L104" s="208"/>
      <c r="M104" s="208"/>
      <c r="N104" s="132"/>
      <c r="O104" s="209"/>
      <c r="P104" s="146"/>
      <c r="Q104" s="98"/>
      <c r="R104" s="143"/>
      <c r="S104" s="143"/>
      <c r="T104" s="143"/>
      <c r="U104" s="143"/>
      <c r="V104" s="143"/>
      <c r="W104" s="143"/>
      <c r="X104" s="143"/>
      <c r="Y104" s="143"/>
      <c r="Z104" s="143"/>
    </row>
    <row r="105" spans="1:26" ht="39.75" customHeight="1">
      <c r="A105" s="135"/>
      <c r="B105" s="128"/>
      <c r="C105" s="128"/>
      <c r="D105" s="128"/>
      <c r="E105" s="129"/>
      <c r="F105" s="129"/>
      <c r="G105" s="98"/>
      <c r="H105" s="129"/>
      <c r="I105" s="129"/>
      <c r="J105" s="129"/>
      <c r="K105" s="133"/>
      <c r="L105" s="208"/>
      <c r="M105" s="208"/>
      <c r="N105" s="219"/>
      <c r="O105" s="209"/>
      <c r="P105" s="129"/>
      <c r="Q105" s="150"/>
      <c r="R105" s="143"/>
      <c r="S105" s="143"/>
      <c r="T105" s="143"/>
      <c r="U105" s="143"/>
      <c r="V105" s="143"/>
      <c r="W105" s="143"/>
      <c r="X105" s="143"/>
      <c r="Y105" s="143"/>
      <c r="Z105" s="143"/>
    </row>
    <row r="106" spans="1:26" ht="39.75" customHeight="1">
      <c r="A106" s="135"/>
      <c r="B106" s="128"/>
      <c r="C106" s="128"/>
      <c r="D106" s="128"/>
      <c r="E106" s="129"/>
      <c r="F106" s="129"/>
      <c r="G106" s="98"/>
      <c r="H106" s="129"/>
      <c r="I106" s="129"/>
      <c r="J106" s="129"/>
      <c r="K106" s="133"/>
      <c r="L106" s="208"/>
      <c r="M106" s="208"/>
      <c r="N106" s="132"/>
      <c r="O106" s="209"/>
      <c r="P106" s="146"/>
      <c r="Q106" s="150"/>
      <c r="R106" s="143"/>
      <c r="S106" s="143"/>
      <c r="T106" s="143"/>
      <c r="U106" s="143"/>
      <c r="V106" s="143"/>
      <c r="W106" s="143"/>
      <c r="X106" s="143"/>
      <c r="Y106" s="143"/>
      <c r="Z106" s="143"/>
    </row>
    <row r="107" spans="1:26" ht="39.75" customHeight="1">
      <c r="A107" s="135"/>
      <c r="B107" s="128"/>
      <c r="C107" s="128"/>
      <c r="D107" s="128"/>
      <c r="E107" s="129"/>
      <c r="F107" s="129"/>
      <c r="G107" s="98"/>
      <c r="H107" s="129"/>
      <c r="I107" s="129"/>
      <c r="J107" s="129"/>
      <c r="K107" s="133"/>
      <c r="L107" s="208"/>
      <c r="M107" s="208"/>
      <c r="N107" s="132"/>
      <c r="O107" s="209"/>
      <c r="P107" s="146"/>
      <c r="Q107" s="98"/>
      <c r="R107" s="143"/>
      <c r="S107" s="143"/>
      <c r="T107" s="143"/>
      <c r="U107" s="143"/>
      <c r="V107" s="143"/>
      <c r="W107" s="143"/>
      <c r="X107" s="143"/>
      <c r="Y107" s="143"/>
      <c r="Z107" s="143"/>
    </row>
    <row r="108" spans="1:26" ht="39.75" customHeight="1">
      <c r="A108" s="135"/>
      <c r="B108" s="128"/>
      <c r="C108" s="128"/>
      <c r="D108" s="128"/>
      <c r="E108" s="129"/>
      <c r="F108" s="129"/>
      <c r="G108" s="98"/>
      <c r="H108" s="129"/>
      <c r="I108" s="129"/>
      <c r="J108" s="129"/>
      <c r="K108" s="133"/>
      <c r="L108" s="208"/>
      <c r="M108" s="208"/>
      <c r="N108" s="219"/>
      <c r="O108" s="209"/>
      <c r="P108" s="129"/>
      <c r="Q108" s="150"/>
      <c r="R108" s="143"/>
      <c r="S108" s="143"/>
      <c r="T108" s="143"/>
      <c r="U108" s="143"/>
      <c r="V108" s="143"/>
      <c r="W108" s="143"/>
      <c r="X108" s="143"/>
      <c r="Y108" s="143"/>
      <c r="Z108" s="143"/>
    </row>
    <row r="109" spans="1:26" ht="39.75" customHeight="1">
      <c r="A109" s="135"/>
      <c r="B109" s="128"/>
      <c r="C109" s="128"/>
      <c r="D109" s="128"/>
      <c r="E109" s="129"/>
      <c r="F109" s="129"/>
      <c r="G109" s="98"/>
      <c r="H109" s="129"/>
      <c r="I109" s="129"/>
      <c r="J109" s="129"/>
      <c r="K109" s="133"/>
      <c r="L109" s="208"/>
      <c r="M109" s="208"/>
      <c r="N109" s="132"/>
      <c r="O109" s="209"/>
      <c r="P109" s="146"/>
      <c r="Q109" s="94"/>
      <c r="R109" s="143"/>
      <c r="S109" s="143"/>
      <c r="T109" s="143"/>
      <c r="U109" s="143"/>
      <c r="V109" s="143"/>
      <c r="W109" s="143"/>
      <c r="X109" s="143"/>
      <c r="Y109" s="143"/>
      <c r="Z109" s="143"/>
    </row>
    <row r="110" spans="1:26" ht="39.75" customHeight="1">
      <c r="A110" s="135"/>
      <c r="B110" s="128"/>
      <c r="C110" s="128"/>
      <c r="D110" s="128"/>
      <c r="E110" s="129"/>
      <c r="F110" s="129"/>
      <c r="G110" s="98"/>
      <c r="H110" s="129"/>
      <c r="I110" s="129"/>
      <c r="J110" s="129"/>
      <c r="K110" s="133"/>
      <c r="L110" s="208"/>
      <c r="M110" s="208"/>
      <c r="N110" s="132"/>
      <c r="O110" s="209"/>
      <c r="P110" s="146"/>
      <c r="Q110" s="98"/>
      <c r="R110" s="143"/>
      <c r="S110" s="143"/>
      <c r="T110" s="143"/>
      <c r="U110" s="143"/>
      <c r="V110" s="143"/>
      <c r="W110" s="143"/>
      <c r="X110" s="143"/>
      <c r="Y110" s="143"/>
      <c r="Z110" s="143"/>
    </row>
    <row r="111" spans="1:26" ht="18" customHeight="1">
      <c r="A111" s="135"/>
      <c r="B111" s="128"/>
      <c r="C111" s="128"/>
      <c r="D111" s="128"/>
      <c r="E111" s="129"/>
      <c r="F111" s="129"/>
      <c r="G111" s="98"/>
      <c r="H111" s="129"/>
      <c r="I111" s="129"/>
      <c r="J111" s="129"/>
      <c r="K111" s="133"/>
      <c r="L111" s="208"/>
      <c r="M111" s="208"/>
      <c r="N111" s="132"/>
      <c r="O111" s="209"/>
      <c r="P111" s="146"/>
      <c r="Q111" s="98"/>
      <c r="R111" s="143"/>
      <c r="S111" s="143"/>
      <c r="T111" s="143"/>
      <c r="U111" s="143"/>
      <c r="V111" s="143"/>
      <c r="W111" s="143"/>
      <c r="X111" s="143"/>
      <c r="Y111" s="143"/>
      <c r="Z111" s="143"/>
    </row>
    <row r="112" spans="1:26" ht="18" customHeight="1">
      <c r="A112" s="151"/>
      <c r="B112" s="191"/>
      <c r="C112" s="191"/>
      <c r="D112" s="191"/>
      <c r="E112" s="192"/>
      <c r="F112" s="192"/>
      <c r="G112" s="193"/>
      <c r="H112" s="192"/>
      <c r="I112" s="192"/>
      <c r="J112" s="192"/>
      <c r="K112" s="192"/>
      <c r="L112" s="192"/>
      <c r="M112" s="192"/>
      <c r="N112" s="191"/>
      <c r="O112" s="192"/>
      <c r="P112" s="192"/>
      <c r="Q112" s="87"/>
      <c r="R112" s="87"/>
      <c r="S112" s="87"/>
      <c r="T112" s="87"/>
      <c r="U112" s="87"/>
      <c r="V112" s="87"/>
      <c r="W112" s="87"/>
      <c r="X112" s="87"/>
      <c r="Y112" s="87"/>
      <c r="Z112" s="87"/>
    </row>
    <row r="113" spans="1:26" ht="18" customHeight="1">
      <c r="A113" s="151"/>
      <c r="B113" s="191"/>
      <c r="C113" s="191"/>
      <c r="D113" s="191"/>
      <c r="E113" s="192"/>
      <c r="F113" s="192"/>
      <c r="G113" s="193"/>
      <c r="H113" s="192"/>
      <c r="I113" s="192"/>
      <c r="J113" s="192"/>
      <c r="K113" s="192"/>
      <c r="L113" s="192"/>
      <c r="M113" s="192"/>
      <c r="N113" s="191"/>
      <c r="O113" s="192"/>
      <c r="P113" s="192"/>
      <c r="Q113" s="87"/>
      <c r="R113" s="87"/>
      <c r="S113" s="87"/>
      <c r="T113" s="87"/>
      <c r="U113" s="87"/>
      <c r="V113" s="87"/>
      <c r="W113" s="87"/>
      <c r="X113" s="87"/>
      <c r="Y113" s="87"/>
      <c r="Z113" s="87"/>
    </row>
    <row r="114" spans="1:26" ht="18" customHeight="1">
      <c r="A114" s="151"/>
      <c r="B114" s="191"/>
      <c r="C114" s="191"/>
      <c r="D114" s="191"/>
      <c r="E114" s="192"/>
      <c r="F114" s="192"/>
      <c r="G114" s="193"/>
      <c r="H114" s="192"/>
      <c r="I114" s="192"/>
      <c r="J114" s="192"/>
      <c r="K114" s="192"/>
      <c r="L114" s="192"/>
      <c r="M114" s="192"/>
      <c r="N114" s="191"/>
      <c r="O114" s="192"/>
      <c r="P114" s="192"/>
      <c r="Q114" s="87"/>
      <c r="R114" s="87"/>
      <c r="S114" s="87"/>
      <c r="T114" s="87"/>
      <c r="U114" s="87"/>
      <c r="V114" s="87"/>
      <c r="W114" s="87"/>
      <c r="X114" s="87"/>
      <c r="Y114" s="87"/>
      <c r="Z114" s="87"/>
    </row>
    <row r="115" spans="1:26" ht="18" customHeight="1">
      <c r="A115" s="151"/>
      <c r="B115" s="191"/>
      <c r="C115" s="191"/>
      <c r="D115" s="191"/>
      <c r="E115" s="192"/>
      <c r="F115" s="192"/>
      <c r="G115" s="193"/>
      <c r="H115" s="192"/>
      <c r="I115" s="192"/>
      <c r="J115" s="192"/>
      <c r="K115" s="192"/>
      <c r="L115" s="192"/>
      <c r="M115" s="192"/>
      <c r="N115" s="191"/>
      <c r="O115" s="192"/>
      <c r="P115" s="192"/>
      <c r="Q115" s="87"/>
      <c r="R115" s="87"/>
      <c r="S115" s="87"/>
      <c r="T115" s="87"/>
      <c r="U115" s="87"/>
      <c r="V115" s="87"/>
      <c r="W115" s="87"/>
      <c r="X115" s="87"/>
      <c r="Y115" s="87"/>
      <c r="Z115" s="87"/>
    </row>
    <row r="116" spans="1:26" ht="18" customHeight="1">
      <c r="A116" s="151"/>
      <c r="B116" s="191"/>
      <c r="C116" s="191"/>
      <c r="D116" s="191"/>
      <c r="E116" s="192"/>
      <c r="F116" s="192"/>
      <c r="G116" s="193"/>
      <c r="H116" s="192"/>
      <c r="I116" s="192"/>
      <c r="J116" s="192"/>
      <c r="K116" s="192"/>
      <c r="L116" s="192"/>
      <c r="M116" s="192"/>
      <c r="N116" s="191"/>
      <c r="O116" s="192"/>
      <c r="P116" s="192"/>
      <c r="Q116" s="87"/>
      <c r="R116" s="87"/>
      <c r="S116" s="87"/>
      <c r="T116" s="87"/>
      <c r="U116" s="87"/>
      <c r="V116" s="87"/>
      <c r="W116" s="87"/>
      <c r="X116" s="87"/>
      <c r="Y116" s="87"/>
      <c r="Z116" s="87"/>
    </row>
    <row r="117" spans="1:26" ht="18" customHeight="1">
      <c r="A117" s="151"/>
      <c r="B117" s="191"/>
      <c r="C117" s="191"/>
      <c r="D117" s="191"/>
      <c r="E117" s="192"/>
      <c r="F117" s="192"/>
      <c r="G117" s="193"/>
      <c r="H117" s="192"/>
      <c r="I117" s="192"/>
      <c r="J117" s="192"/>
      <c r="K117" s="192"/>
      <c r="L117" s="192"/>
      <c r="M117" s="192"/>
      <c r="N117" s="191"/>
      <c r="O117" s="192"/>
      <c r="P117" s="192"/>
      <c r="Q117" s="87"/>
      <c r="R117" s="87"/>
      <c r="S117" s="87"/>
      <c r="T117" s="87"/>
      <c r="U117" s="87"/>
      <c r="V117" s="87"/>
      <c r="W117" s="87"/>
      <c r="X117" s="87"/>
      <c r="Y117" s="87"/>
      <c r="Z117" s="87"/>
    </row>
    <row r="118" spans="1:26" ht="18" customHeight="1">
      <c r="A118" s="151"/>
      <c r="B118" s="191"/>
      <c r="C118" s="191"/>
      <c r="D118" s="191"/>
      <c r="E118" s="192"/>
      <c r="F118" s="192"/>
      <c r="G118" s="193"/>
      <c r="H118" s="192"/>
      <c r="I118" s="192"/>
      <c r="J118" s="192"/>
      <c r="K118" s="192"/>
      <c r="L118" s="192"/>
      <c r="M118" s="192"/>
      <c r="N118" s="191"/>
      <c r="O118" s="192"/>
      <c r="P118" s="192"/>
      <c r="Q118" s="87"/>
      <c r="R118" s="87"/>
      <c r="S118" s="87"/>
      <c r="T118" s="87"/>
      <c r="U118" s="87"/>
      <c r="V118" s="87"/>
      <c r="W118" s="87"/>
      <c r="X118" s="87"/>
      <c r="Y118" s="87"/>
      <c r="Z118" s="87"/>
    </row>
    <row r="119" spans="1:26" ht="18" customHeight="1">
      <c r="A119" s="151"/>
      <c r="B119" s="191"/>
      <c r="C119" s="191"/>
      <c r="D119" s="191"/>
      <c r="E119" s="192"/>
      <c r="F119" s="192"/>
      <c r="G119" s="193"/>
      <c r="H119" s="192"/>
      <c r="I119" s="192"/>
      <c r="J119" s="192"/>
      <c r="K119" s="192"/>
      <c r="L119" s="192"/>
      <c r="M119" s="192"/>
      <c r="N119" s="191"/>
      <c r="O119" s="192"/>
      <c r="P119" s="192"/>
      <c r="Q119" s="87"/>
      <c r="R119" s="87"/>
      <c r="S119" s="87"/>
      <c r="T119" s="87"/>
      <c r="U119" s="87"/>
      <c r="V119" s="87"/>
      <c r="W119" s="87"/>
      <c r="X119" s="87"/>
      <c r="Y119" s="87"/>
      <c r="Z119" s="87"/>
    </row>
    <row r="120" spans="1:26" ht="18" customHeight="1">
      <c r="A120" s="151"/>
      <c r="B120" s="191"/>
      <c r="C120" s="191"/>
      <c r="D120" s="191"/>
      <c r="E120" s="192"/>
      <c r="F120" s="192"/>
      <c r="G120" s="193"/>
      <c r="H120" s="192"/>
      <c r="I120" s="192"/>
      <c r="J120" s="192"/>
      <c r="K120" s="192"/>
      <c r="L120" s="192"/>
      <c r="M120" s="192"/>
      <c r="N120" s="191"/>
      <c r="O120" s="195"/>
      <c r="P120" s="197"/>
      <c r="Q120" s="87"/>
      <c r="R120" s="87"/>
      <c r="S120" s="87"/>
      <c r="T120" s="87"/>
      <c r="U120" s="87"/>
      <c r="V120" s="87"/>
      <c r="W120" s="87"/>
      <c r="X120" s="87"/>
      <c r="Y120" s="87"/>
      <c r="Z120" s="87"/>
    </row>
    <row r="121" spans="1:26" ht="18" customHeight="1">
      <c r="A121" s="151"/>
      <c r="B121" s="191"/>
      <c r="C121" s="191"/>
      <c r="D121" s="191"/>
      <c r="E121" s="192"/>
      <c r="F121" s="192"/>
      <c r="G121" s="193"/>
      <c r="H121" s="192"/>
      <c r="I121" s="192"/>
      <c r="J121" s="192"/>
      <c r="K121" s="192"/>
      <c r="L121" s="192"/>
      <c r="M121" s="192"/>
      <c r="N121" s="191"/>
      <c r="O121" s="195"/>
      <c r="P121" s="197"/>
      <c r="Q121" s="87"/>
      <c r="R121" s="87"/>
      <c r="S121" s="87"/>
      <c r="T121" s="87"/>
      <c r="U121" s="87"/>
      <c r="V121" s="87"/>
      <c r="W121" s="87"/>
      <c r="X121" s="87"/>
      <c r="Y121" s="87"/>
      <c r="Z121" s="87"/>
    </row>
    <row r="122" spans="1:26" ht="18" customHeight="1">
      <c r="A122" s="151"/>
      <c r="B122" s="191"/>
      <c r="C122" s="191"/>
      <c r="D122" s="191"/>
      <c r="E122" s="192"/>
      <c r="F122" s="192"/>
      <c r="G122" s="193"/>
      <c r="H122" s="192"/>
      <c r="I122" s="192"/>
      <c r="J122" s="192"/>
      <c r="K122" s="192"/>
      <c r="L122" s="192"/>
      <c r="M122" s="192"/>
      <c r="N122" s="191"/>
      <c r="O122" s="195"/>
      <c r="P122" s="197"/>
      <c r="Q122" s="87"/>
      <c r="R122" s="87"/>
      <c r="S122" s="87"/>
      <c r="T122" s="87"/>
      <c r="U122" s="87"/>
      <c r="V122" s="87"/>
      <c r="W122" s="87"/>
      <c r="X122" s="87"/>
      <c r="Y122" s="87"/>
      <c r="Z122" s="87"/>
    </row>
    <row r="123" spans="1:26" ht="18" customHeight="1">
      <c r="A123" s="151"/>
      <c r="B123" s="191"/>
      <c r="C123" s="191"/>
      <c r="D123" s="191"/>
      <c r="E123" s="192"/>
      <c r="F123" s="192"/>
      <c r="G123" s="193"/>
      <c r="H123" s="192"/>
      <c r="I123" s="192"/>
      <c r="J123" s="192"/>
      <c r="K123" s="192"/>
      <c r="L123" s="192"/>
      <c r="M123" s="192"/>
      <c r="N123" s="191"/>
      <c r="O123" s="192"/>
      <c r="P123" s="192"/>
      <c r="Q123" s="87"/>
      <c r="R123" s="87"/>
      <c r="S123" s="87"/>
      <c r="T123" s="87"/>
      <c r="U123" s="87"/>
      <c r="V123" s="87"/>
      <c r="W123" s="87"/>
      <c r="X123" s="87"/>
      <c r="Y123" s="87"/>
      <c r="Z123" s="87"/>
    </row>
    <row r="124" spans="1:26" ht="18" customHeight="1">
      <c r="A124" s="151"/>
      <c r="B124" s="191"/>
      <c r="C124" s="191"/>
      <c r="D124" s="191"/>
      <c r="E124" s="192"/>
      <c r="F124" s="192"/>
      <c r="G124" s="193"/>
      <c r="H124" s="192"/>
      <c r="I124" s="192"/>
      <c r="J124" s="192"/>
      <c r="K124" s="192"/>
      <c r="L124" s="192"/>
      <c r="M124" s="192"/>
      <c r="N124" s="191"/>
      <c r="O124" s="192"/>
      <c r="P124" s="192"/>
      <c r="Q124" s="87"/>
      <c r="R124" s="87"/>
      <c r="S124" s="87"/>
      <c r="T124" s="87"/>
      <c r="U124" s="87"/>
      <c r="V124" s="87"/>
      <c r="W124" s="87"/>
      <c r="X124" s="87"/>
      <c r="Y124" s="87"/>
      <c r="Z124" s="87"/>
    </row>
    <row r="125" spans="1:26" ht="18" customHeight="1">
      <c r="A125" s="151"/>
      <c r="B125" s="191"/>
      <c r="C125" s="191"/>
      <c r="D125" s="191"/>
      <c r="E125" s="192"/>
      <c r="F125" s="192"/>
      <c r="G125" s="193"/>
      <c r="H125" s="192"/>
      <c r="I125" s="192"/>
      <c r="J125" s="192"/>
      <c r="K125" s="192"/>
      <c r="L125" s="192"/>
      <c r="M125" s="192"/>
      <c r="N125" s="191"/>
      <c r="O125" s="192"/>
      <c r="P125" s="192"/>
      <c r="Q125" s="87"/>
      <c r="R125" s="87"/>
      <c r="S125" s="87"/>
      <c r="T125" s="87"/>
      <c r="U125" s="87"/>
      <c r="V125" s="87"/>
      <c r="W125" s="87"/>
      <c r="X125" s="87"/>
      <c r="Y125" s="87"/>
      <c r="Z125" s="87"/>
    </row>
    <row r="126" spans="1:26" ht="18" customHeight="1">
      <c r="A126" s="151"/>
      <c r="B126" s="191"/>
      <c r="C126" s="191"/>
      <c r="D126" s="191"/>
      <c r="E126" s="192"/>
      <c r="F126" s="192"/>
      <c r="G126" s="193"/>
      <c r="H126" s="192"/>
      <c r="I126" s="192"/>
      <c r="J126" s="192"/>
      <c r="K126" s="192"/>
      <c r="L126" s="192"/>
      <c r="M126" s="192"/>
      <c r="N126" s="191"/>
      <c r="O126" s="192"/>
      <c r="P126" s="192"/>
      <c r="Q126" s="87"/>
      <c r="R126" s="87"/>
      <c r="S126" s="87"/>
      <c r="T126" s="87"/>
      <c r="U126" s="87"/>
      <c r="V126" s="87"/>
      <c r="W126" s="87"/>
      <c r="X126" s="87"/>
      <c r="Y126" s="87"/>
      <c r="Z126" s="87"/>
    </row>
    <row r="127" spans="1:26" ht="18" customHeight="1">
      <c r="A127" s="151"/>
      <c r="B127" s="191"/>
      <c r="C127" s="191"/>
      <c r="D127" s="191"/>
      <c r="E127" s="192"/>
      <c r="F127" s="192"/>
      <c r="G127" s="193"/>
      <c r="H127" s="192"/>
      <c r="I127" s="192"/>
      <c r="J127" s="192"/>
      <c r="K127" s="192"/>
      <c r="L127" s="192"/>
      <c r="M127" s="192"/>
      <c r="N127" s="191"/>
      <c r="O127" s="192"/>
      <c r="P127" s="192"/>
      <c r="Q127" s="87"/>
      <c r="R127" s="87"/>
      <c r="S127" s="87"/>
      <c r="T127" s="87"/>
      <c r="U127" s="87"/>
      <c r="V127" s="87"/>
      <c r="W127" s="87"/>
      <c r="X127" s="87"/>
      <c r="Y127" s="87"/>
      <c r="Z127" s="87"/>
    </row>
    <row r="128" spans="1:26" ht="18" customHeight="1">
      <c r="A128" s="151"/>
      <c r="B128" s="191"/>
      <c r="C128" s="191"/>
      <c r="D128" s="191"/>
      <c r="E128" s="192"/>
      <c r="F128" s="192"/>
      <c r="G128" s="193"/>
      <c r="H128" s="192"/>
      <c r="I128" s="192"/>
      <c r="J128" s="192"/>
      <c r="K128" s="192"/>
      <c r="L128" s="192"/>
      <c r="M128" s="192"/>
      <c r="N128" s="191"/>
      <c r="O128" s="192"/>
      <c r="P128" s="192"/>
      <c r="Q128" s="87"/>
      <c r="R128" s="87"/>
      <c r="S128" s="87"/>
      <c r="T128" s="87"/>
      <c r="U128" s="87"/>
      <c r="V128" s="87"/>
      <c r="W128" s="87"/>
      <c r="X128" s="87"/>
      <c r="Y128" s="87"/>
      <c r="Z128" s="87"/>
    </row>
    <row r="129" spans="1:26" ht="18" customHeight="1">
      <c r="A129" s="151"/>
      <c r="B129" s="191"/>
      <c r="C129" s="191"/>
      <c r="D129" s="191"/>
      <c r="E129" s="192"/>
      <c r="F129" s="192"/>
      <c r="G129" s="193"/>
      <c r="H129" s="192"/>
      <c r="I129" s="192"/>
      <c r="J129" s="192"/>
      <c r="K129" s="192"/>
      <c r="L129" s="192"/>
      <c r="M129" s="192"/>
      <c r="N129" s="191"/>
      <c r="O129" s="192"/>
      <c r="P129" s="192"/>
      <c r="Q129" s="87"/>
      <c r="R129" s="87"/>
      <c r="S129" s="87"/>
      <c r="T129" s="87"/>
      <c r="U129" s="87"/>
      <c r="V129" s="87"/>
      <c r="W129" s="87"/>
      <c r="X129" s="87"/>
      <c r="Y129" s="87"/>
      <c r="Z129" s="87"/>
    </row>
    <row r="130" spans="1:26" ht="18" customHeight="1">
      <c r="A130" s="151"/>
      <c r="B130" s="191"/>
      <c r="C130" s="191"/>
      <c r="D130" s="191"/>
      <c r="E130" s="192"/>
      <c r="F130" s="192"/>
      <c r="G130" s="193"/>
      <c r="H130" s="192"/>
      <c r="I130" s="192"/>
      <c r="J130" s="192"/>
      <c r="K130" s="192"/>
      <c r="L130" s="192"/>
      <c r="M130" s="192"/>
      <c r="N130" s="191"/>
      <c r="O130" s="192"/>
      <c r="P130" s="192"/>
      <c r="Q130" s="87"/>
      <c r="R130" s="87"/>
      <c r="S130" s="87"/>
      <c r="T130" s="87"/>
      <c r="U130" s="87"/>
      <c r="V130" s="87"/>
      <c r="W130" s="87"/>
      <c r="X130" s="87"/>
      <c r="Y130" s="87"/>
      <c r="Z130" s="87"/>
    </row>
    <row r="131" spans="1:26" ht="18" customHeight="1">
      <c r="A131" s="151"/>
      <c r="B131" s="191"/>
      <c r="C131" s="191"/>
      <c r="D131" s="191"/>
      <c r="E131" s="192"/>
      <c r="F131" s="192"/>
      <c r="G131" s="193"/>
      <c r="H131" s="192"/>
      <c r="I131" s="192"/>
      <c r="J131" s="192"/>
      <c r="K131" s="192"/>
      <c r="L131" s="192"/>
      <c r="M131" s="192"/>
      <c r="N131" s="191"/>
      <c r="O131" s="192"/>
      <c r="P131" s="192"/>
      <c r="Q131" s="87"/>
      <c r="R131" s="87"/>
      <c r="S131" s="87"/>
      <c r="T131" s="87"/>
      <c r="U131" s="87"/>
      <c r="V131" s="87"/>
      <c r="W131" s="87"/>
      <c r="X131" s="87"/>
      <c r="Y131" s="87"/>
      <c r="Z131" s="87"/>
    </row>
    <row r="132" spans="1:26" ht="18" customHeight="1">
      <c r="A132" s="151"/>
      <c r="B132" s="191"/>
      <c r="C132" s="191"/>
      <c r="D132" s="191"/>
      <c r="E132" s="192"/>
      <c r="F132" s="192"/>
      <c r="G132" s="193"/>
      <c r="H132" s="192"/>
      <c r="I132" s="192"/>
      <c r="J132" s="192"/>
      <c r="K132" s="192"/>
      <c r="L132" s="192"/>
      <c r="M132" s="192"/>
      <c r="N132" s="191"/>
      <c r="O132" s="192"/>
      <c r="P132" s="192"/>
      <c r="Q132" s="87"/>
      <c r="R132" s="87"/>
      <c r="S132" s="87"/>
      <c r="T132" s="87"/>
      <c r="U132" s="87"/>
      <c r="V132" s="87"/>
      <c r="W132" s="87"/>
      <c r="X132" s="87"/>
      <c r="Y132" s="87"/>
      <c r="Z132" s="87"/>
    </row>
    <row r="133" spans="1:26" ht="18" customHeight="1">
      <c r="A133" s="151"/>
      <c r="B133" s="191"/>
      <c r="C133" s="191"/>
      <c r="D133" s="191"/>
      <c r="E133" s="192"/>
      <c r="F133" s="192"/>
      <c r="G133" s="193"/>
      <c r="H133" s="192"/>
      <c r="I133" s="192"/>
      <c r="J133" s="192"/>
      <c r="K133" s="192"/>
      <c r="L133" s="192"/>
      <c r="M133" s="192"/>
      <c r="N133" s="191"/>
      <c r="O133" s="192"/>
      <c r="P133" s="192"/>
      <c r="Q133" s="87"/>
      <c r="R133" s="87"/>
      <c r="S133" s="87"/>
      <c r="T133" s="87"/>
      <c r="U133" s="87"/>
      <c r="V133" s="87"/>
      <c r="W133" s="87"/>
      <c r="X133" s="87"/>
      <c r="Y133" s="87"/>
      <c r="Z133" s="87"/>
    </row>
    <row r="134" spans="1:26" ht="18" customHeight="1">
      <c r="A134" s="151"/>
      <c r="B134" s="191"/>
      <c r="C134" s="191"/>
      <c r="D134" s="191"/>
      <c r="E134" s="192"/>
      <c r="F134" s="192"/>
      <c r="G134" s="193"/>
      <c r="H134" s="192"/>
      <c r="I134" s="192"/>
      <c r="J134" s="192"/>
      <c r="K134" s="192"/>
      <c r="L134" s="192"/>
      <c r="M134" s="192"/>
      <c r="N134" s="191"/>
      <c r="O134" s="192"/>
      <c r="P134" s="192"/>
      <c r="Q134" s="87"/>
      <c r="R134" s="87"/>
      <c r="S134" s="87"/>
      <c r="T134" s="87"/>
      <c r="U134" s="87"/>
      <c r="V134" s="87"/>
      <c r="W134" s="87"/>
      <c r="X134" s="87"/>
      <c r="Y134" s="87"/>
      <c r="Z134" s="87"/>
    </row>
    <row r="135" spans="1:26" ht="18" customHeight="1">
      <c r="A135" s="151"/>
      <c r="B135" s="191"/>
      <c r="C135" s="191"/>
      <c r="D135" s="191"/>
      <c r="E135" s="192"/>
      <c r="F135" s="192"/>
      <c r="G135" s="193"/>
      <c r="H135" s="192"/>
      <c r="I135" s="192"/>
      <c r="J135" s="192"/>
      <c r="K135" s="192"/>
      <c r="L135" s="192"/>
      <c r="M135" s="192"/>
      <c r="N135" s="191"/>
      <c r="O135" s="192"/>
      <c r="P135" s="192"/>
      <c r="Q135" s="87"/>
      <c r="R135" s="87"/>
      <c r="S135" s="87"/>
      <c r="T135" s="87"/>
      <c r="U135" s="87"/>
      <c r="V135" s="87"/>
      <c r="W135" s="87"/>
      <c r="X135" s="87"/>
      <c r="Y135" s="87"/>
      <c r="Z135" s="87"/>
    </row>
    <row r="136" spans="1:26" ht="18" customHeight="1">
      <c r="A136" s="151"/>
      <c r="B136" s="191"/>
      <c r="C136" s="191"/>
      <c r="D136" s="191"/>
      <c r="E136" s="192"/>
      <c r="F136" s="192"/>
      <c r="G136" s="193"/>
      <c r="H136" s="192"/>
      <c r="I136" s="192"/>
      <c r="J136" s="192"/>
      <c r="K136" s="192"/>
      <c r="L136" s="192"/>
      <c r="M136" s="192"/>
      <c r="N136" s="191"/>
      <c r="O136" s="192"/>
      <c r="P136" s="192"/>
      <c r="Q136" s="87"/>
      <c r="R136" s="87"/>
      <c r="S136" s="87"/>
      <c r="T136" s="87"/>
      <c r="U136" s="87"/>
      <c r="V136" s="87"/>
      <c r="W136" s="87"/>
      <c r="X136" s="87"/>
      <c r="Y136" s="87"/>
      <c r="Z136" s="87"/>
    </row>
    <row r="137" spans="1:26" ht="18" customHeight="1">
      <c r="A137" s="151"/>
      <c r="B137" s="191"/>
      <c r="C137" s="191"/>
      <c r="D137" s="191"/>
      <c r="E137" s="192"/>
      <c r="F137" s="192"/>
      <c r="G137" s="193"/>
      <c r="H137" s="192"/>
      <c r="I137" s="192"/>
      <c r="J137" s="192"/>
      <c r="K137" s="192"/>
      <c r="L137" s="192"/>
      <c r="M137" s="192"/>
      <c r="N137" s="191"/>
      <c r="O137" s="192"/>
      <c r="P137" s="192"/>
      <c r="Q137" s="87"/>
      <c r="R137" s="87"/>
      <c r="S137" s="87"/>
      <c r="T137" s="87"/>
      <c r="U137" s="87"/>
      <c r="V137" s="87"/>
      <c r="W137" s="87"/>
      <c r="X137" s="87"/>
      <c r="Y137" s="87"/>
      <c r="Z137" s="87"/>
    </row>
    <row r="138" spans="1:26" ht="18" customHeight="1">
      <c r="A138" s="151"/>
      <c r="B138" s="191"/>
      <c r="C138" s="191"/>
      <c r="D138" s="191"/>
      <c r="E138" s="192"/>
      <c r="F138" s="192"/>
      <c r="G138" s="193"/>
      <c r="H138" s="192"/>
      <c r="I138" s="192"/>
      <c r="J138" s="192"/>
      <c r="K138" s="192"/>
      <c r="L138" s="192"/>
      <c r="M138" s="192"/>
      <c r="N138" s="191"/>
      <c r="O138" s="192"/>
      <c r="P138" s="192"/>
      <c r="Q138" s="87"/>
      <c r="R138" s="87"/>
      <c r="S138" s="87"/>
      <c r="T138" s="87"/>
      <c r="U138" s="87"/>
      <c r="V138" s="87"/>
      <c r="W138" s="87"/>
      <c r="X138" s="87"/>
      <c r="Y138" s="87"/>
      <c r="Z138" s="87"/>
    </row>
    <row r="139" spans="1:26" ht="18" customHeight="1">
      <c r="A139" s="151"/>
      <c r="B139" s="191"/>
      <c r="C139" s="191"/>
      <c r="D139" s="191"/>
      <c r="E139" s="192"/>
      <c r="F139" s="192"/>
      <c r="G139" s="193"/>
      <c r="H139" s="192"/>
      <c r="I139" s="192"/>
      <c r="J139" s="192"/>
      <c r="K139" s="192"/>
      <c r="L139" s="192"/>
      <c r="M139" s="192"/>
      <c r="N139" s="191"/>
      <c r="O139" s="192"/>
      <c r="P139" s="192"/>
      <c r="Q139" s="87"/>
      <c r="R139" s="87"/>
      <c r="S139" s="87"/>
      <c r="T139" s="87"/>
      <c r="U139" s="87"/>
      <c r="V139" s="87"/>
      <c r="W139" s="87"/>
      <c r="X139" s="87"/>
      <c r="Y139" s="87"/>
      <c r="Z139" s="87"/>
    </row>
    <row r="140" spans="1:26" ht="18" customHeight="1">
      <c r="A140" s="151"/>
      <c r="B140" s="191"/>
      <c r="C140" s="191"/>
      <c r="D140" s="191"/>
      <c r="E140" s="192"/>
      <c r="F140" s="192"/>
      <c r="G140" s="193"/>
      <c r="H140" s="192"/>
      <c r="I140" s="192"/>
      <c r="J140" s="192"/>
      <c r="K140" s="192"/>
      <c r="L140" s="192"/>
      <c r="M140" s="192"/>
      <c r="N140" s="191"/>
      <c r="O140" s="192"/>
      <c r="P140" s="192"/>
      <c r="Q140" s="87"/>
      <c r="R140" s="87"/>
      <c r="S140" s="87"/>
      <c r="T140" s="87"/>
      <c r="U140" s="87"/>
      <c r="V140" s="87"/>
      <c r="W140" s="87"/>
      <c r="X140" s="87"/>
      <c r="Y140" s="87"/>
      <c r="Z140" s="87"/>
    </row>
    <row r="141" spans="1:26" ht="18" customHeight="1">
      <c r="A141" s="151"/>
      <c r="B141" s="191"/>
      <c r="C141" s="191"/>
      <c r="D141" s="191"/>
      <c r="E141" s="192"/>
      <c r="F141" s="192"/>
      <c r="G141" s="193"/>
      <c r="H141" s="192"/>
      <c r="I141" s="192"/>
      <c r="J141" s="192"/>
      <c r="K141" s="192"/>
      <c r="L141" s="192"/>
      <c r="M141" s="192"/>
      <c r="N141" s="191"/>
      <c r="O141" s="192"/>
      <c r="P141" s="192"/>
      <c r="Q141" s="87"/>
      <c r="R141" s="87"/>
      <c r="S141" s="87"/>
      <c r="T141" s="87"/>
      <c r="U141" s="87"/>
      <c r="V141" s="87"/>
      <c r="W141" s="87"/>
      <c r="X141" s="87"/>
      <c r="Y141" s="87"/>
      <c r="Z141" s="87"/>
    </row>
    <row r="142" spans="1:26" ht="18" customHeight="1">
      <c r="A142" s="151"/>
      <c r="B142" s="191"/>
      <c r="C142" s="191"/>
      <c r="D142" s="191"/>
      <c r="E142" s="192"/>
      <c r="F142" s="192"/>
      <c r="G142" s="193"/>
      <c r="H142" s="192"/>
      <c r="I142" s="192"/>
      <c r="J142" s="192"/>
      <c r="K142" s="192"/>
      <c r="L142" s="192"/>
      <c r="M142" s="192"/>
      <c r="N142" s="191"/>
      <c r="O142" s="192"/>
      <c r="P142" s="192"/>
      <c r="Q142" s="87"/>
      <c r="R142" s="87"/>
      <c r="S142" s="87"/>
      <c r="T142" s="87"/>
      <c r="U142" s="87"/>
      <c r="V142" s="87"/>
      <c r="W142" s="87"/>
      <c r="X142" s="87"/>
      <c r="Y142" s="87"/>
      <c r="Z142" s="87"/>
    </row>
    <row r="143" spans="1:26" ht="18" customHeight="1">
      <c r="A143" s="151"/>
      <c r="B143" s="191"/>
      <c r="C143" s="191"/>
      <c r="D143" s="191"/>
      <c r="E143" s="192"/>
      <c r="F143" s="192"/>
      <c r="G143" s="193"/>
      <c r="H143" s="192"/>
      <c r="I143" s="192"/>
      <c r="J143" s="192"/>
      <c r="K143" s="192"/>
      <c r="L143" s="192"/>
      <c r="M143" s="192"/>
      <c r="N143" s="191"/>
      <c r="O143" s="192"/>
      <c r="P143" s="192"/>
      <c r="Q143" s="87"/>
      <c r="R143" s="87"/>
      <c r="S143" s="87"/>
      <c r="T143" s="87"/>
      <c r="U143" s="87"/>
      <c r="V143" s="87"/>
      <c r="W143" s="87"/>
      <c r="X143" s="87"/>
      <c r="Y143" s="87"/>
      <c r="Z143" s="87"/>
    </row>
    <row r="144" spans="1:26" ht="18" customHeight="1">
      <c r="A144" s="151"/>
      <c r="B144" s="191"/>
      <c r="C144" s="191"/>
      <c r="D144" s="191"/>
      <c r="E144" s="192"/>
      <c r="F144" s="192"/>
      <c r="G144" s="193"/>
      <c r="H144" s="192"/>
      <c r="I144" s="192"/>
      <c r="J144" s="192"/>
      <c r="K144" s="192"/>
      <c r="L144" s="192"/>
      <c r="M144" s="192"/>
      <c r="N144" s="191"/>
      <c r="O144" s="192"/>
      <c r="P144" s="192"/>
      <c r="Q144" s="87"/>
      <c r="R144" s="87"/>
      <c r="S144" s="87"/>
      <c r="T144" s="87"/>
      <c r="U144" s="87"/>
      <c r="V144" s="87"/>
      <c r="W144" s="87"/>
      <c r="X144" s="87"/>
      <c r="Y144" s="87"/>
      <c r="Z144" s="87"/>
    </row>
    <row r="145" spans="1:26" ht="18" customHeight="1">
      <c r="A145" s="151"/>
      <c r="B145" s="191"/>
      <c r="C145" s="191"/>
      <c r="D145" s="191"/>
      <c r="E145" s="192"/>
      <c r="F145" s="192"/>
      <c r="G145" s="193"/>
      <c r="H145" s="192"/>
      <c r="I145" s="192"/>
      <c r="J145" s="192"/>
      <c r="K145" s="192"/>
      <c r="L145" s="192"/>
      <c r="M145" s="192"/>
      <c r="N145" s="191"/>
      <c r="O145" s="192"/>
      <c r="P145" s="192"/>
      <c r="Q145" s="87"/>
      <c r="R145" s="87"/>
      <c r="S145" s="87"/>
      <c r="T145" s="87"/>
      <c r="U145" s="87"/>
      <c r="V145" s="87"/>
      <c r="W145" s="87"/>
      <c r="X145" s="87"/>
      <c r="Y145" s="87"/>
      <c r="Z145" s="87"/>
    </row>
    <row r="146" spans="1:26" ht="18" customHeight="1">
      <c r="A146" s="151"/>
      <c r="B146" s="191"/>
      <c r="C146" s="191"/>
      <c r="D146" s="191"/>
      <c r="E146" s="192"/>
      <c r="F146" s="192"/>
      <c r="G146" s="193"/>
      <c r="H146" s="192"/>
      <c r="I146" s="192"/>
      <c r="J146" s="192"/>
      <c r="K146" s="192"/>
      <c r="L146" s="192"/>
      <c r="M146" s="192"/>
      <c r="N146" s="191"/>
      <c r="O146" s="192"/>
      <c r="P146" s="192"/>
      <c r="Q146" s="87"/>
      <c r="R146" s="87"/>
      <c r="S146" s="87"/>
      <c r="T146" s="87"/>
      <c r="U146" s="87"/>
      <c r="V146" s="87"/>
      <c r="W146" s="87"/>
      <c r="X146" s="87"/>
      <c r="Y146" s="87"/>
      <c r="Z146" s="87"/>
    </row>
    <row r="147" spans="1:26" ht="18" customHeight="1">
      <c r="A147" s="151"/>
      <c r="B147" s="191"/>
      <c r="C147" s="191"/>
      <c r="D147" s="191"/>
      <c r="E147" s="192"/>
      <c r="F147" s="192"/>
      <c r="G147" s="193"/>
      <c r="H147" s="192"/>
      <c r="I147" s="192"/>
      <c r="J147" s="192"/>
      <c r="K147" s="192"/>
      <c r="L147" s="192"/>
      <c r="M147" s="192"/>
      <c r="N147" s="191"/>
      <c r="O147" s="192"/>
      <c r="P147" s="192"/>
      <c r="Q147" s="87"/>
      <c r="R147" s="87"/>
      <c r="S147" s="87"/>
      <c r="T147" s="87"/>
      <c r="U147" s="87"/>
      <c r="V147" s="87"/>
      <c r="W147" s="87"/>
      <c r="X147" s="87"/>
      <c r="Y147" s="87"/>
      <c r="Z147" s="87"/>
    </row>
    <row r="148" spans="1:26" ht="18" customHeight="1">
      <c r="A148" s="151"/>
      <c r="B148" s="191"/>
      <c r="C148" s="191"/>
      <c r="D148" s="191"/>
      <c r="E148" s="192"/>
      <c r="F148" s="192"/>
      <c r="G148" s="193"/>
      <c r="H148" s="192"/>
      <c r="I148" s="192"/>
      <c r="J148" s="192"/>
      <c r="K148" s="192"/>
      <c r="L148" s="192"/>
      <c r="M148" s="192"/>
      <c r="N148" s="191"/>
      <c r="O148" s="192"/>
      <c r="P148" s="192"/>
      <c r="Q148" s="87"/>
      <c r="R148" s="87"/>
      <c r="S148" s="87"/>
      <c r="T148" s="87"/>
      <c r="U148" s="87"/>
      <c r="V148" s="87"/>
      <c r="W148" s="87"/>
      <c r="X148" s="87"/>
      <c r="Y148" s="87"/>
      <c r="Z148" s="87"/>
    </row>
    <row r="149" spans="1:26" ht="18" customHeight="1">
      <c r="A149" s="151"/>
      <c r="B149" s="191"/>
      <c r="C149" s="191"/>
      <c r="D149" s="191"/>
      <c r="E149" s="192"/>
      <c r="F149" s="192"/>
      <c r="G149" s="193"/>
      <c r="H149" s="192"/>
      <c r="I149" s="192"/>
      <c r="J149" s="192"/>
      <c r="K149" s="192"/>
      <c r="L149" s="192"/>
      <c r="M149" s="192"/>
      <c r="N149" s="191"/>
      <c r="O149" s="192"/>
      <c r="P149" s="192"/>
      <c r="Q149" s="87"/>
      <c r="R149" s="87"/>
      <c r="S149" s="87"/>
      <c r="T149" s="87"/>
      <c r="U149" s="87"/>
      <c r="V149" s="87"/>
      <c r="W149" s="87"/>
      <c r="X149" s="87"/>
      <c r="Y149" s="87"/>
      <c r="Z149" s="87"/>
    </row>
    <row r="150" spans="1:26" ht="18" customHeight="1">
      <c r="A150" s="151"/>
      <c r="B150" s="191"/>
      <c r="C150" s="191"/>
      <c r="D150" s="191"/>
      <c r="E150" s="192"/>
      <c r="F150" s="192"/>
      <c r="G150" s="193"/>
      <c r="H150" s="192"/>
      <c r="I150" s="192"/>
      <c r="J150" s="192"/>
      <c r="K150" s="192"/>
      <c r="L150" s="192"/>
      <c r="M150" s="192"/>
      <c r="N150" s="191"/>
      <c r="O150" s="192"/>
      <c r="P150" s="192"/>
      <c r="Q150" s="87"/>
      <c r="R150" s="87"/>
      <c r="S150" s="87"/>
      <c r="T150" s="87"/>
      <c r="U150" s="87"/>
      <c r="V150" s="87"/>
      <c r="W150" s="87"/>
      <c r="X150" s="87"/>
      <c r="Y150" s="87"/>
      <c r="Z150" s="87"/>
    </row>
    <row r="151" spans="1:26" ht="18" customHeight="1">
      <c r="A151" s="151"/>
      <c r="B151" s="191"/>
      <c r="C151" s="191"/>
      <c r="D151" s="191"/>
      <c r="E151" s="192"/>
      <c r="F151" s="192"/>
      <c r="G151" s="193"/>
      <c r="H151" s="192"/>
      <c r="I151" s="192"/>
      <c r="J151" s="192"/>
      <c r="K151" s="192"/>
      <c r="L151" s="192"/>
      <c r="M151" s="192"/>
      <c r="N151" s="191"/>
      <c r="O151" s="192"/>
      <c r="P151" s="192"/>
      <c r="Q151" s="87"/>
      <c r="R151" s="87"/>
      <c r="S151" s="87"/>
      <c r="T151" s="87"/>
      <c r="U151" s="87"/>
      <c r="V151" s="87"/>
      <c r="W151" s="87"/>
      <c r="X151" s="87"/>
      <c r="Y151" s="87"/>
      <c r="Z151" s="87"/>
    </row>
    <row r="152" spans="1:26" ht="18" customHeight="1">
      <c r="A152" s="151"/>
      <c r="B152" s="191"/>
      <c r="C152" s="191"/>
      <c r="D152" s="191"/>
      <c r="E152" s="192"/>
      <c r="F152" s="192"/>
      <c r="G152" s="193"/>
      <c r="H152" s="192"/>
      <c r="I152" s="192"/>
      <c r="J152" s="192"/>
      <c r="K152" s="192"/>
      <c r="L152" s="192"/>
      <c r="M152" s="192"/>
      <c r="N152" s="191"/>
      <c r="O152" s="192"/>
      <c r="P152" s="192"/>
      <c r="Q152" s="87"/>
      <c r="R152" s="87"/>
      <c r="S152" s="87"/>
      <c r="T152" s="87"/>
      <c r="U152" s="87"/>
      <c r="V152" s="87"/>
      <c r="W152" s="87"/>
      <c r="X152" s="87"/>
      <c r="Y152" s="87"/>
      <c r="Z152" s="87"/>
    </row>
    <row r="153" spans="1:26" ht="18" customHeight="1">
      <c r="A153" s="151"/>
      <c r="B153" s="191"/>
      <c r="C153" s="191"/>
      <c r="D153" s="191"/>
      <c r="E153" s="192"/>
      <c r="F153" s="192"/>
      <c r="G153" s="193"/>
      <c r="H153" s="192"/>
      <c r="I153" s="192"/>
      <c r="J153" s="192"/>
      <c r="K153" s="192"/>
      <c r="L153" s="192"/>
      <c r="M153" s="192"/>
      <c r="N153" s="191"/>
      <c r="O153" s="192"/>
      <c r="P153" s="192"/>
      <c r="Q153" s="87"/>
      <c r="R153" s="87"/>
      <c r="S153" s="87"/>
      <c r="T153" s="87"/>
      <c r="U153" s="87"/>
      <c r="V153" s="87"/>
      <c r="W153" s="87"/>
      <c r="X153" s="87"/>
      <c r="Y153" s="87"/>
      <c r="Z153" s="87"/>
    </row>
    <row r="154" spans="1:26" ht="18" customHeight="1">
      <c r="A154" s="151"/>
      <c r="B154" s="191"/>
      <c r="C154" s="191"/>
      <c r="D154" s="191"/>
      <c r="E154" s="192"/>
      <c r="F154" s="192"/>
      <c r="G154" s="193"/>
      <c r="H154" s="192"/>
      <c r="I154" s="192"/>
      <c r="J154" s="192"/>
      <c r="K154" s="192"/>
      <c r="L154" s="192"/>
      <c r="M154" s="192"/>
      <c r="N154" s="191"/>
      <c r="O154" s="192"/>
      <c r="P154" s="192"/>
      <c r="Q154" s="87"/>
      <c r="R154" s="87"/>
      <c r="S154" s="87"/>
      <c r="T154" s="87"/>
      <c r="U154" s="87"/>
      <c r="V154" s="87"/>
      <c r="W154" s="87"/>
      <c r="X154" s="87"/>
      <c r="Y154" s="87"/>
      <c r="Z154" s="87"/>
    </row>
    <row r="155" spans="1:26" ht="18" customHeight="1">
      <c r="A155" s="151"/>
      <c r="B155" s="191"/>
      <c r="C155" s="191"/>
      <c r="D155" s="191"/>
      <c r="E155" s="192"/>
      <c r="F155" s="192"/>
      <c r="G155" s="193"/>
      <c r="H155" s="192"/>
      <c r="I155" s="192"/>
      <c r="J155" s="192"/>
      <c r="K155" s="192"/>
      <c r="L155" s="192"/>
      <c r="M155" s="192"/>
      <c r="N155" s="191"/>
      <c r="O155" s="192"/>
      <c r="P155" s="192"/>
      <c r="Q155" s="87"/>
      <c r="R155" s="87"/>
      <c r="S155" s="87"/>
      <c r="T155" s="87"/>
      <c r="U155" s="87"/>
      <c r="V155" s="87"/>
      <c r="W155" s="87"/>
      <c r="X155" s="87"/>
      <c r="Y155" s="87"/>
      <c r="Z155" s="87"/>
    </row>
    <row r="156" spans="1:26" ht="18" customHeight="1">
      <c r="A156" s="151"/>
      <c r="B156" s="191"/>
      <c r="C156" s="191"/>
      <c r="D156" s="191"/>
      <c r="E156" s="192"/>
      <c r="F156" s="192"/>
      <c r="G156" s="193"/>
      <c r="H156" s="192"/>
      <c r="I156" s="192"/>
      <c r="J156" s="192"/>
      <c r="K156" s="192"/>
      <c r="L156" s="192"/>
      <c r="M156" s="192"/>
      <c r="N156" s="191"/>
      <c r="O156" s="192"/>
      <c r="P156" s="192"/>
      <c r="Q156" s="87"/>
      <c r="R156" s="87"/>
      <c r="S156" s="87"/>
      <c r="T156" s="87"/>
      <c r="U156" s="87"/>
      <c r="V156" s="87"/>
      <c r="W156" s="87"/>
      <c r="X156" s="87"/>
      <c r="Y156" s="87"/>
      <c r="Z156" s="87"/>
    </row>
    <row r="157" spans="1:26" ht="18" customHeight="1">
      <c r="A157" s="151"/>
      <c r="B157" s="191"/>
      <c r="C157" s="191"/>
      <c r="D157" s="191"/>
      <c r="E157" s="192"/>
      <c r="F157" s="192"/>
      <c r="G157" s="193"/>
      <c r="H157" s="192"/>
      <c r="I157" s="192"/>
      <c r="J157" s="192"/>
      <c r="K157" s="192"/>
      <c r="L157" s="192"/>
      <c r="M157" s="192"/>
      <c r="N157" s="191"/>
      <c r="O157" s="192"/>
      <c r="P157" s="192"/>
      <c r="Q157" s="87"/>
      <c r="R157" s="87"/>
      <c r="S157" s="87"/>
      <c r="T157" s="87"/>
      <c r="U157" s="87"/>
      <c r="V157" s="87"/>
      <c r="W157" s="87"/>
      <c r="X157" s="87"/>
      <c r="Y157" s="87"/>
      <c r="Z157" s="87"/>
    </row>
    <row r="158" spans="1:26" ht="18" customHeight="1">
      <c r="A158" s="151"/>
      <c r="B158" s="191"/>
      <c r="C158" s="191"/>
      <c r="D158" s="191"/>
      <c r="E158" s="192"/>
      <c r="F158" s="192"/>
      <c r="G158" s="193"/>
      <c r="H158" s="192"/>
      <c r="I158" s="192"/>
      <c r="J158" s="192"/>
      <c r="K158" s="192"/>
      <c r="L158" s="192"/>
      <c r="M158" s="192"/>
      <c r="N158" s="191"/>
      <c r="O158" s="192"/>
      <c r="P158" s="192"/>
      <c r="Q158" s="87"/>
      <c r="R158" s="87"/>
      <c r="S158" s="87"/>
      <c r="T158" s="87"/>
      <c r="U158" s="87"/>
      <c r="V158" s="87"/>
      <c r="W158" s="87"/>
      <c r="X158" s="87"/>
      <c r="Y158" s="87"/>
      <c r="Z158" s="87"/>
    </row>
    <row r="159" spans="1:26" ht="18" customHeight="1">
      <c r="A159" s="151"/>
      <c r="B159" s="191"/>
      <c r="C159" s="191"/>
      <c r="D159" s="191"/>
      <c r="E159" s="192"/>
      <c r="F159" s="192"/>
      <c r="G159" s="193"/>
      <c r="H159" s="192"/>
      <c r="I159" s="192"/>
      <c r="J159" s="192"/>
      <c r="K159" s="192"/>
      <c r="L159" s="192"/>
      <c r="M159" s="192"/>
      <c r="N159" s="191"/>
      <c r="O159" s="192"/>
      <c r="P159" s="192"/>
      <c r="Q159" s="87"/>
      <c r="R159" s="87"/>
      <c r="S159" s="87"/>
      <c r="T159" s="87"/>
      <c r="U159" s="87"/>
      <c r="V159" s="87"/>
      <c r="W159" s="87"/>
      <c r="X159" s="87"/>
      <c r="Y159" s="87"/>
      <c r="Z159" s="87"/>
    </row>
    <row r="160" spans="1:26" ht="18" customHeight="1">
      <c r="A160" s="151"/>
      <c r="B160" s="191"/>
      <c r="C160" s="191"/>
      <c r="D160" s="191"/>
      <c r="E160" s="192"/>
      <c r="F160" s="192"/>
      <c r="G160" s="193"/>
      <c r="H160" s="192"/>
      <c r="I160" s="192"/>
      <c r="J160" s="192"/>
      <c r="K160" s="192"/>
      <c r="L160" s="192"/>
      <c r="M160" s="192"/>
      <c r="N160" s="191"/>
      <c r="O160" s="192"/>
      <c r="P160" s="192"/>
      <c r="Q160" s="87"/>
      <c r="R160" s="87"/>
      <c r="S160" s="87"/>
      <c r="T160" s="87"/>
      <c r="U160" s="87"/>
      <c r="V160" s="87"/>
      <c r="W160" s="87"/>
      <c r="X160" s="87"/>
      <c r="Y160" s="87"/>
      <c r="Z160" s="87"/>
    </row>
    <row r="161" spans="1:26" ht="18" customHeight="1">
      <c r="A161" s="151"/>
      <c r="B161" s="191"/>
      <c r="C161" s="191"/>
      <c r="D161" s="191"/>
      <c r="E161" s="192"/>
      <c r="F161" s="192"/>
      <c r="G161" s="193"/>
      <c r="H161" s="192"/>
      <c r="I161" s="192"/>
      <c r="J161" s="192"/>
      <c r="K161" s="192"/>
      <c r="L161" s="192"/>
      <c r="M161" s="192"/>
      <c r="N161" s="191"/>
      <c r="O161" s="192"/>
      <c r="P161" s="192"/>
      <c r="Q161" s="87"/>
      <c r="R161" s="87"/>
      <c r="S161" s="87"/>
      <c r="T161" s="87"/>
      <c r="U161" s="87"/>
      <c r="V161" s="87"/>
      <c r="W161" s="87"/>
      <c r="X161" s="87"/>
      <c r="Y161" s="87"/>
      <c r="Z161" s="87"/>
    </row>
    <row r="162" spans="1:26" ht="18" customHeight="1">
      <c r="A162" s="151"/>
      <c r="B162" s="191"/>
      <c r="C162" s="191"/>
      <c r="D162" s="191"/>
      <c r="E162" s="192"/>
      <c r="F162" s="192"/>
      <c r="G162" s="193"/>
      <c r="H162" s="192"/>
      <c r="I162" s="192"/>
      <c r="J162" s="192"/>
      <c r="K162" s="192"/>
      <c r="L162" s="192"/>
      <c r="M162" s="192"/>
      <c r="N162" s="191"/>
      <c r="O162" s="192"/>
      <c r="P162" s="192"/>
      <c r="Q162" s="87"/>
      <c r="R162" s="87"/>
      <c r="S162" s="87"/>
      <c r="T162" s="87"/>
      <c r="U162" s="87"/>
      <c r="V162" s="87"/>
      <c r="W162" s="87"/>
      <c r="X162" s="87"/>
      <c r="Y162" s="87"/>
      <c r="Z162" s="87"/>
    </row>
    <row r="163" spans="1:26" ht="18" customHeight="1">
      <c r="A163" s="151"/>
      <c r="B163" s="191"/>
      <c r="C163" s="191"/>
      <c r="D163" s="191"/>
      <c r="E163" s="192"/>
      <c r="F163" s="192"/>
      <c r="G163" s="193"/>
      <c r="H163" s="192"/>
      <c r="I163" s="192"/>
      <c r="J163" s="192"/>
      <c r="K163" s="192"/>
      <c r="L163" s="192"/>
      <c r="M163" s="192"/>
      <c r="N163" s="191"/>
      <c r="O163" s="192"/>
      <c r="P163" s="192"/>
      <c r="Q163" s="87"/>
      <c r="R163" s="87"/>
      <c r="S163" s="87"/>
      <c r="T163" s="87"/>
      <c r="U163" s="87"/>
      <c r="V163" s="87"/>
      <c r="W163" s="87"/>
      <c r="X163" s="87"/>
      <c r="Y163" s="87"/>
      <c r="Z163" s="87"/>
    </row>
    <row r="164" spans="1:26" ht="18" customHeight="1">
      <c r="A164" s="151"/>
      <c r="B164" s="191"/>
      <c r="C164" s="191"/>
      <c r="D164" s="191"/>
      <c r="E164" s="192"/>
      <c r="F164" s="192"/>
      <c r="G164" s="193"/>
      <c r="H164" s="192"/>
      <c r="I164" s="192"/>
      <c r="J164" s="192"/>
      <c r="K164" s="192"/>
      <c r="L164" s="192"/>
      <c r="M164" s="192"/>
      <c r="N164" s="191"/>
      <c r="O164" s="192"/>
      <c r="P164" s="192"/>
      <c r="Q164" s="87"/>
      <c r="R164" s="87"/>
      <c r="S164" s="87"/>
      <c r="T164" s="87"/>
      <c r="U164" s="87"/>
      <c r="V164" s="87"/>
      <c r="W164" s="87"/>
      <c r="X164" s="87"/>
      <c r="Y164" s="87"/>
      <c r="Z164" s="87"/>
    </row>
    <row r="165" spans="1:26" ht="18" customHeight="1">
      <c r="A165" s="151"/>
      <c r="B165" s="191"/>
      <c r="C165" s="191"/>
      <c r="D165" s="191"/>
      <c r="E165" s="192"/>
      <c r="F165" s="192"/>
      <c r="G165" s="193"/>
      <c r="H165" s="192"/>
      <c r="I165" s="192"/>
      <c r="J165" s="192"/>
      <c r="K165" s="192"/>
      <c r="L165" s="192"/>
      <c r="M165" s="192"/>
      <c r="N165" s="191"/>
      <c r="O165" s="192"/>
      <c r="P165" s="192"/>
      <c r="Q165" s="87"/>
      <c r="R165" s="87"/>
      <c r="S165" s="87"/>
      <c r="T165" s="87"/>
      <c r="U165" s="87"/>
      <c r="V165" s="87"/>
      <c r="W165" s="87"/>
      <c r="X165" s="87"/>
      <c r="Y165" s="87"/>
      <c r="Z165" s="87"/>
    </row>
    <row r="166" spans="1:26" ht="18" customHeight="1">
      <c r="A166" s="151"/>
      <c r="B166" s="191"/>
      <c r="C166" s="191"/>
      <c r="D166" s="191"/>
      <c r="E166" s="192"/>
      <c r="F166" s="192"/>
      <c r="G166" s="193"/>
      <c r="H166" s="192"/>
      <c r="I166" s="192"/>
      <c r="J166" s="192"/>
      <c r="K166" s="192"/>
      <c r="L166" s="192"/>
      <c r="M166" s="192"/>
      <c r="N166" s="191"/>
      <c r="O166" s="192"/>
      <c r="P166" s="192"/>
      <c r="Q166" s="87"/>
      <c r="R166" s="87"/>
      <c r="S166" s="87"/>
      <c r="T166" s="87"/>
      <c r="U166" s="87"/>
      <c r="V166" s="87"/>
      <c r="W166" s="87"/>
      <c r="X166" s="87"/>
      <c r="Y166" s="87"/>
      <c r="Z166" s="87"/>
    </row>
    <row r="167" spans="1:26" ht="18" customHeight="1">
      <c r="A167" s="151"/>
      <c r="B167" s="191"/>
      <c r="C167" s="191"/>
      <c r="D167" s="191"/>
      <c r="E167" s="192"/>
      <c r="F167" s="192"/>
      <c r="G167" s="193"/>
      <c r="H167" s="192"/>
      <c r="I167" s="192"/>
      <c r="J167" s="192"/>
      <c r="K167" s="192"/>
      <c r="L167" s="192"/>
      <c r="M167" s="192"/>
      <c r="N167" s="191"/>
      <c r="O167" s="192"/>
      <c r="P167" s="192"/>
      <c r="Q167" s="87"/>
      <c r="R167" s="87"/>
      <c r="S167" s="87"/>
      <c r="T167" s="87"/>
      <c r="U167" s="87"/>
      <c r="V167" s="87"/>
      <c r="W167" s="87"/>
      <c r="X167" s="87"/>
      <c r="Y167" s="87"/>
      <c r="Z167" s="87"/>
    </row>
    <row r="168" spans="1:26" ht="18" customHeight="1">
      <c r="A168" s="151"/>
      <c r="B168" s="191"/>
      <c r="C168" s="191"/>
      <c r="D168" s="191"/>
      <c r="E168" s="192"/>
      <c r="F168" s="192"/>
      <c r="G168" s="193"/>
      <c r="H168" s="192"/>
      <c r="I168" s="192"/>
      <c r="J168" s="192"/>
      <c r="K168" s="192"/>
      <c r="L168" s="192"/>
      <c r="M168" s="192"/>
      <c r="N168" s="191"/>
      <c r="O168" s="192"/>
      <c r="P168" s="192"/>
      <c r="Q168" s="87"/>
      <c r="R168" s="87"/>
      <c r="S168" s="87"/>
      <c r="T168" s="87"/>
      <c r="U168" s="87"/>
      <c r="V168" s="87"/>
      <c r="W168" s="87"/>
      <c r="X168" s="87"/>
      <c r="Y168" s="87"/>
      <c r="Z168" s="87"/>
    </row>
    <row r="169" spans="1:26" ht="18" customHeight="1">
      <c r="A169" s="151"/>
      <c r="B169" s="191"/>
      <c r="C169" s="191"/>
      <c r="D169" s="191"/>
      <c r="E169" s="192"/>
      <c r="F169" s="192"/>
      <c r="G169" s="193"/>
      <c r="H169" s="192"/>
      <c r="I169" s="192"/>
      <c r="J169" s="192"/>
      <c r="K169" s="192"/>
      <c r="L169" s="192"/>
      <c r="M169" s="192"/>
      <c r="N169" s="191"/>
      <c r="O169" s="192"/>
      <c r="P169" s="192"/>
      <c r="Q169" s="87"/>
      <c r="R169" s="87"/>
      <c r="S169" s="87"/>
      <c r="T169" s="87"/>
      <c r="U169" s="87"/>
      <c r="V169" s="87"/>
      <c r="W169" s="87"/>
      <c r="X169" s="87"/>
      <c r="Y169" s="87"/>
      <c r="Z169" s="87"/>
    </row>
    <row r="170" spans="1:26" ht="18" customHeight="1">
      <c r="A170" s="151"/>
      <c r="B170" s="191"/>
      <c r="C170" s="191"/>
      <c r="D170" s="191"/>
      <c r="E170" s="192"/>
      <c r="F170" s="192"/>
      <c r="G170" s="193"/>
      <c r="H170" s="192"/>
      <c r="I170" s="192"/>
      <c r="J170" s="192"/>
      <c r="K170" s="192"/>
      <c r="L170" s="192"/>
      <c r="M170" s="192"/>
      <c r="N170" s="191"/>
      <c r="O170" s="192"/>
      <c r="P170" s="192"/>
      <c r="Q170" s="87"/>
      <c r="R170" s="87"/>
      <c r="S170" s="87"/>
      <c r="T170" s="87"/>
      <c r="U170" s="87"/>
      <c r="V170" s="87"/>
      <c r="W170" s="87"/>
      <c r="X170" s="87"/>
      <c r="Y170" s="87"/>
      <c r="Z170" s="87"/>
    </row>
    <row r="171" spans="1:26" ht="18" customHeight="1">
      <c r="A171" s="151"/>
      <c r="B171" s="191"/>
      <c r="C171" s="191"/>
      <c r="D171" s="191"/>
      <c r="E171" s="192"/>
      <c r="F171" s="192"/>
      <c r="G171" s="193"/>
      <c r="H171" s="192"/>
      <c r="I171" s="192"/>
      <c r="J171" s="192"/>
      <c r="K171" s="192"/>
      <c r="L171" s="192"/>
      <c r="M171" s="192"/>
      <c r="N171" s="191"/>
      <c r="O171" s="192"/>
      <c r="P171" s="192"/>
      <c r="Q171" s="87"/>
      <c r="R171" s="87"/>
      <c r="S171" s="87"/>
      <c r="T171" s="87"/>
      <c r="U171" s="87"/>
      <c r="V171" s="87"/>
      <c r="W171" s="87"/>
      <c r="X171" s="87"/>
      <c r="Y171" s="87"/>
      <c r="Z171" s="87"/>
    </row>
    <row r="172" spans="1:26" ht="18" customHeight="1">
      <c r="A172" s="151"/>
      <c r="B172" s="191"/>
      <c r="C172" s="191"/>
      <c r="D172" s="191"/>
      <c r="E172" s="192"/>
      <c r="F172" s="192"/>
      <c r="G172" s="193"/>
      <c r="H172" s="192"/>
      <c r="I172" s="192"/>
      <c r="J172" s="192"/>
      <c r="K172" s="192"/>
      <c r="L172" s="192"/>
      <c r="M172" s="192"/>
      <c r="N172" s="191"/>
      <c r="O172" s="192"/>
      <c r="P172" s="192"/>
      <c r="Q172" s="87"/>
      <c r="R172" s="87"/>
      <c r="S172" s="87"/>
      <c r="T172" s="87"/>
      <c r="U172" s="87"/>
      <c r="V172" s="87"/>
      <c r="W172" s="87"/>
      <c r="X172" s="87"/>
      <c r="Y172" s="87"/>
      <c r="Z172" s="87"/>
    </row>
    <row r="173" spans="1:26" ht="18" customHeight="1">
      <c r="A173" s="151"/>
      <c r="B173" s="191"/>
      <c r="C173" s="191"/>
      <c r="D173" s="191"/>
      <c r="E173" s="192"/>
      <c r="F173" s="192"/>
      <c r="G173" s="193"/>
      <c r="H173" s="192"/>
      <c r="I173" s="192"/>
      <c r="J173" s="192"/>
      <c r="K173" s="192"/>
      <c r="L173" s="192"/>
      <c r="M173" s="192"/>
      <c r="N173" s="191"/>
      <c r="O173" s="192"/>
      <c r="P173" s="192"/>
      <c r="Q173" s="87"/>
      <c r="R173" s="87"/>
      <c r="S173" s="87"/>
      <c r="T173" s="87"/>
      <c r="U173" s="87"/>
      <c r="V173" s="87"/>
      <c r="W173" s="87"/>
      <c r="X173" s="87"/>
      <c r="Y173" s="87"/>
      <c r="Z173" s="87"/>
    </row>
    <row r="174" spans="1:26" ht="18" customHeight="1">
      <c r="A174" s="151"/>
      <c r="B174" s="191"/>
      <c r="C174" s="191"/>
      <c r="D174" s="191"/>
      <c r="E174" s="192"/>
      <c r="F174" s="192"/>
      <c r="G174" s="193"/>
      <c r="H174" s="192"/>
      <c r="I174" s="192"/>
      <c r="J174" s="192"/>
      <c r="K174" s="192"/>
      <c r="L174" s="192"/>
      <c r="M174" s="192"/>
      <c r="N174" s="191"/>
      <c r="O174" s="192"/>
      <c r="P174" s="192"/>
      <c r="Q174" s="87"/>
      <c r="R174" s="87"/>
      <c r="S174" s="87"/>
      <c r="T174" s="87"/>
      <c r="U174" s="87"/>
      <c r="V174" s="87"/>
      <c r="W174" s="87"/>
      <c r="X174" s="87"/>
      <c r="Y174" s="87"/>
      <c r="Z174" s="87"/>
    </row>
    <row r="175" spans="1:26" ht="18" customHeight="1">
      <c r="A175" s="151"/>
      <c r="B175" s="191"/>
      <c r="C175" s="191"/>
      <c r="D175" s="191"/>
      <c r="E175" s="192"/>
      <c r="F175" s="192"/>
      <c r="G175" s="193"/>
      <c r="H175" s="192"/>
      <c r="I175" s="192"/>
      <c r="J175" s="192"/>
      <c r="K175" s="192"/>
      <c r="L175" s="192"/>
      <c r="M175" s="192"/>
      <c r="N175" s="191"/>
      <c r="O175" s="192"/>
      <c r="P175" s="192"/>
      <c r="Q175" s="87"/>
      <c r="R175" s="87"/>
      <c r="S175" s="87"/>
      <c r="T175" s="87"/>
      <c r="U175" s="87"/>
      <c r="V175" s="87"/>
      <c r="W175" s="87"/>
      <c r="X175" s="87"/>
      <c r="Y175" s="87"/>
      <c r="Z175" s="87"/>
    </row>
    <row r="176" spans="1:26" ht="18" customHeight="1">
      <c r="A176" s="151"/>
      <c r="B176" s="191"/>
      <c r="C176" s="191"/>
      <c r="D176" s="191"/>
      <c r="E176" s="192"/>
      <c r="F176" s="192"/>
      <c r="G176" s="193"/>
      <c r="H176" s="192"/>
      <c r="I176" s="192"/>
      <c r="J176" s="192"/>
      <c r="K176" s="192"/>
      <c r="L176" s="192"/>
      <c r="M176" s="192"/>
      <c r="N176" s="191"/>
      <c r="O176" s="192"/>
      <c r="P176" s="192"/>
      <c r="Q176" s="87"/>
      <c r="R176" s="87"/>
      <c r="S176" s="87"/>
      <c r="T176" s="87"/>
      <c r="U176" s="87"/>
      <c r="V176" s="87"/>
      <c r="W176" s="87"/>
      <c r="X176" s="87"/>
      <c r="Y176" s="87"/>
      <c r="Z176" s="87"/>
    </row>
    <row r="177" spans="1:26" ht="18" customHeight="1">
      <c r="A177" s="151"/>
      <c r="B177" s="191"/>
      <c r="C177" s="191"/>
      <c r="D177" s="191"/>
      <c r="E177" s="192"/>
      <c r="F177" s="192"/>
      <c r="G177" s="193"/>
      <c r="H177" s="192"/>
      <c r="I177" s="192"/>
      <c r="J177" s="192"/>
      <c r="K177" s="192"/>
      <c r="L177" s="192"/>
      <c r="M177" s="192"/>
      <c r="N177" s="191"/>
      <c r="O177" s="192"/>
      <c r="P177" s="192"/>
      <c r="Q177" s="87"/>
      <c r="R177" s="87"/>
      <c r="S177" s="87"/>
      <c r="T177" s="87"/>
      <c r="U177" s="87"/>
      <c r="V177" s="87"/>
      <c r="W177" s="87"/>
      <c r="X177" s="87"/>
      <c r="Y177" s="87"/>
      <c r="Z177" s="87"/>
    </row>
    <row r="178" spans="1:26" ht="18" customHeight="1">
      <c r="A178" s="151"/>
      <c r="B178" s="191"/>
      <c r="C178" s="191"/>
      <c r="D178" s="191"/>
      <c r="E178" s="192"/>
      <c r="F178" s="192"/>
      <c r="G178" s="193"/>
      <c r="H178" s="192"/>
      <c r="I178" s="192"/>
      <c r="J178" s="192"/>
      <c r="K178" s="192"/>
      <c r="L178" s="192"/>
      <c r="M178" s="192"/>
      <c r="N178" s="191"/>
      <c r="O178" s="192"/>
      <c r="P178" s="192"/>
      <c r="Q178" s="87"/>
      <c r="R178" s="87"/>
      <c r="S178" s="87"/>
      <c r="T178" s="87"/>
      <c r="U178" s="87"/>
      <c r="V178" s="87"/>
      <c r="W178" s="87"/>
      <c r="X178" s="87"/>
      <c r="Y178" s="87"/>
      <c r="Z178" s="87"/>
    </row>
    <row r="179" spans="1:26" ht="18" customHeight="1">
      <c r="A179" s="151"/>
      <c r="B179" s="191"/>
      <c r="C179" s="191"/>
      <c r="D179" s="191"/>
      <c r="E179" s="192"/>
      <c r="F179" s="192"/>
      <c r="G179" s="193"/>
      <c r="H179" s="192"/>
      <c r="I179" s="192"/>
      <c r="J179" s="192"/>
      <c r="K179" s="192"/>
      <c r="L179" s="192"/>
      <c r="M179" s="192"/>
      <c r="N179" s="191"/>
      <c r="O179" s="192"/>
      <c r="P179" s="192"/>
      <c r="Q179" s="87"/>
      <c r="R179" s="87"/>
      <c r="S179" s="87"/>
      <c r="T179" s="87"/>
      <c r="U179" s="87"/>
      <c r="V179" s="87"/>
      <c r="W179" s="87"/>
      <c r="X179" s="87"/>
      <c r="Y179" s="87"/>
      <c r="Z179" s="87"/>
    </row>
    <row r="180" spans="1:26" ht="18" customHeight="1">
      <c r="A180" s="151"/>
      <c r="B180" s="191"/>
      <c r="C180" s="191"/>
      <c r="D180" s="191"/>
      <c r="E180" s="192"/>
      <c r="F180" s="192"/>
      <c r="G180" s="193"/>
      <c r="H180" s="192"/>
      <c r="I180" s="192"/>
      <c r="J180" s="192"/>
      <c r="K180" s="192"/>
      <c r="L180" s="192"/>
      <c r="M180" s="192"/>
      <c r="N180" s="191"/>
      <c r="O180" s="192"/>
      <c r="P180" s="192"/>
      <c r="Q180" s="87"/>
      <c r="R180" s="87"/>
      <c r="S180" s="87"/>
      <c r="T180" s="87"/>
      <c r="U180" s="87"/>
      <c r="V180" s="87"/>
      <c r="W180" s="87"/>
      <c r="X180" s="87"/>
      <c r="Y180" s="87"/>
      <c r="Z180" s="87"/>
    </row>
    <row r="181" spans="1:26" ht="18" customHeight="1">
      <c r="A181" s="151"/>
      <c r="B181" s="191"/>
      <c r="C181" s="191"/>
      <c r="D181" s="191"/>
      <c r="E181" s="192"/>
      <c r="F181" s="192"/>
      <c r="G181" s="193"/>
      <c r="H181" s="192"/>
      <c r="I181" s="192"/>
      <c r="J181" s="192"/>
      <c r="K181" s="192"/>
      <c r="L181" s="192"/>
      <c r="M181" s="192"/>
      <c r="N181" s="191"/>
      <c r="O181" s="192"/>
      <c r="P181" s="192"/>
      <c r="Q181" s="87"/>
      <c r="R181" s="87"/>
      <c r="S181" s="87"/>
      <c r="T181" s="87"/>
      <c r="U181" s="87"/>
      <c r="V181" s="87"/>
      <c r="W181" s="87"/>
      <c r="X181" s="87"/>
      <c r="Y181" s="87"/>
      <c r="Z181" s="87"/>
    </row>
    <row r="182" spans="1:26" ht="18" customHeight="1">
      <c r="A182" s="151"/>
      <c r="B182" s="191"/>
      <c r="C182" s="191"/>
      <c r="D182" s="191"/>
      <c r="E182" s="192"/>
      <c r="F182" s="192"/>
      <c r="G182" s="193"/>
      <c r="H182" s="192"/>
      <c r="I182" s="192"/>
      <c r="J182" s="192"/>
      <c r="K182" s="192"/>
      <c r="L182" s="192"/>
      <c r="M182" s="192"/>
      <c r="N182" s="191"/>
      <c r="O182" s="192"/>
      <c r="P182" s="192"/>
      <c r="Q182" s="87"/>
      <c r="R182" s="87"/>
      <c r="S182" s="87"/>
      <c r="T182" s="87"/>
      <c r="U182" s="87"/>
      <c r="V182" s="87"/>
      <c r="W182" s="87"/>
      <c r="X182" s="87"/>
      <c r="Y182" s="87"/>
      <c r="Z182" s="87"/>
    </row>
    <row r="183" spans="1:26" ht="18" customHeight="1">
      <c r="A183" s="151"/>
      <c r="B183" s="191"/>
      <c r="C183" s="191"/>
      <c r="D183" s="191"/>
      <c r="E183" s="192"/>
      <c r="F183" s="192"/>
      <c r="G183" s="193"/>
      <c r="H183" s="192"/>
      <c r="I183" s="192"/>
      <c r="J183" s="192"/>
      <c r="K183" s="192"/>
      <c r="L183" s="192"/>
      <c r="M183" s="192"/>
      <c r="N183" s="191"/>
      <c r="O183" s="192"/>
      <c r="P183" s="192"/>
      <c r="Q183" s="87"/>
      <c r="R183" s="87"/>
      <c r="S183" s="87"/>
      <c r="T183" s="87"/>
      <c r="U183" s="87"/>
      <c r="V183" s="87"/>
      <c r="W183" s="87"/>
      <c r="X183" s="87"/>
      <c r="Y183" s="87"/>
      <c r="Z183" s="87"/>
    </row>
    <row r="184" spans="1:26" ht="18" customHeight="1">
      <c r="A184" s="151"/>
      <c r="B184" s="191"/>
      <c r="C184" s="191"/>
      <c r="D184" s="191"/>
      <c r="E184" s="192"/>
      <c r="F184" s="192"/>
      <c r="G184" s="193"/>
      <c r="H184" s="192"/>
      <c r="I184" s="192"/>
      <c r="J184" s="192"/>
      <c r="K184" s="192"/>
      <c r="L184" s="192"/>
      <c r="M184" s="192"/>
      <c r="N184" s="191"/>
      <c r="O184" s="192"/>
      <c r="P184" s="192"/>
      <c r="Q184" s="87"/>
      <c r="R184" s="87"/>
      <c r="S184" s="87"/>
      <c r="T184" s="87"/>
      <c r="U184" s="87"/>
      <c r="V184" s="87"/>
      <c r="W184" s="87"/>
      <c r="X184" s="87"/>
      <c r="Y184" s="87"/>
      <c r="Z184" s="87"/>
    </row>
    <row r="185" spans="1:26" ht="18" customHeight="1">
      <c r="A185" s="151"/>
      <c r="B185" s="191"/>
      <c r="C185" s="191"/>
      <c r="D185" s="191"/>
      <c r="E185" s="192"/>
      <c r="F185" s="192"/>
      <c r="G185" s="193"/>
      <c r="H185" s="192"/>
      <c r="I185" s="192"/>
      <c r="J185" s="192"/>
      <c r="K185" s="192"/>
      <c r="L185" s="192"/>
      <c r="M185" s="192"/>
      <c r="N185" s="191"/>
      <c r="O185" s="192"/>
      <c r="P185" s="192"/>
      <c r="Q185" s="87"/>
      <c r="R185" s="87"/>
      <c r="S185" s="87"/>
      <c r="T185" s="87"/>
      <c r="U185" s="87"/>
      <c r="V185" s="87"/>
      <c r="W185" s="87"/>
      <c r="X185" s="87"/>
      <c r="Y185" s="87"/>
      <c r="Z185" s="87"/>
    </row>
    <row r="186" spans="1:26" ht="18" customHeight="1">
      <c r="A186" s="151"/>
      <c r="B186" s="191"/>
      <c r="C186" s="191"/>
      <c r="D186" s="191"/>
      <c r="E186" s="192"/>
      <c r="F186" s="192"/>
      <c r="G186" s="193"/>
      <c r="H186" s="192"/>
      <c r="I186" s="192"/>
      <c r="J186" s="192"/>
      <c r="K186" s="192"/>
      <c r="L186" s="192"/>
      <c r="M186" s="192"/>
      <c r="N186" s="191"/>
      <c r="O186" s="192"/>
      <c r="P186" s="192"/>
      <c r="Q186" s="87"/>
      <c r="R186" s="87"/>
      <c r="S186" s="87"/>
      <c r="T186" s="87"/>
      <c r="U186" s="87"/>
      <c r="V186" s="87"/>
      <c r="W186" s="87"/>
      <c r="X186" s="87"/>
      <c r="Y186" s="87"/>
      <c r="Z186" s="87"/>
    </row>
    <row r="187" spans="1:26" ht="18" customHeight="1">
      <c r="A187" s="151"/>
      <c r="B187" s="191"/>
      <c r="C187" s="191"/>
      <c r="D187" s="191"/>
      <c r="E187" s="192"/>
      <c r="F187" s="192"/>
      <c r="G187" s="193"/>
      <c r="H187" s="192"/>
      <c r="I187" s="192"/>
      <c r="J187" s="192"/>
      <c r="K187" s="192"/>
      <c r="L187" s="192"/>
      <c r="M187" s="192"/>
      <c r="N187" s="191"/>
      <c r="O187" s="192"/>
      <c r="P187" s="192"/>
      <c r="Q187" s="87"/>
      <c r="R187" s="87"/>
      <c r="S187" s="87"/>
      <c r="T187" s="87"/>
      <c r="U187" s="87"/>
      <c r="V187" s="87"/>
      <c r="W187" s="87"/>
      <c r="X187" s="87"/>
      <c r="Y187" s="87"/>
      <c r="Z187" s="87"/>
    </row>
    <row r="188" spans="1:26" ht="18" customHeight="1">
      <c r="A188" s="151"/>
      <c r="B188" s="191"/>
      <c r="C188" s="191"/>
      <c r="D188" s="191"/>
      <c r="E188" s="192"/>
      <c r="F188" s="192"/>
      <c r="G188" s="193"/>
      <c r="H188" s="192"/>
      <c r="I188" s="192"/>
      <c r="J188" s="192"/>
      <c r="K188" s="192"/>
      <c r="L188" s="192"/>
      <c r="M188" s="192"/>
      <c r="N188" s="191"/>
      <c r="O188" s="192"/>
      <c r="P188" s="192"/>
      <c r="Q188" s="87"/>
      <c r="R188" s="87"/>
      <c r="S188" s="87"/>
      <c r="T188" s="87"/>
      <c r="U188" s="87"/>
      <c r="V188" s="87"/>
      <c r="W188" s="87"/>
      <c r="X188" s="87"/>
      <c r="Y188" s="87"/>
      <c r="Z188" s="87"/>
    </row>
    <row r="189" spans="1:26" ht="18" customHeight="1">
      <c r="A189" s="151"/>
      <c r="B189" s="191"/>
      <c r="C189" s="191"/>
      <c r="D189" s="191"/>
      <c r="E189" s="192"/>
      <c r="F189" s="192"/>
      <c r="G189" s="193"/>
      <c r="H189" s="192"/>
      <c r="I189" s="192"/>
      <c r="J189" s="192"/>
      <c r="K189" s="192"/>
      <c r="L189" s="192"/>
      <c r="M189" s="192"/>
      <c r="N189" s="191"/>
      <c r="O189" s="192"/>
      <c r="P189" s="192"/>
      <c r="Q189" s="87"/>
      <c r="R189" s="87"/>
      <c r="S189" s="87"/>
      <c r="T189" s="87"/>
      <c r="U189" s="87"/>
      <c r="V189" s="87"/>
      <c r="W189" s="87"/>
      <c r="X189" s="87"/>
      <c r="Y189" s="87"/>
      <c r="Z189" s="87"/>
    </row>
    <row r="190" spans="1:26" ht="18" customHeight="1">
      <c r="A190" s="151"/>
      <c r="B190" s="191"/>
      <c r="C190" s="191"/>
      <c r="D190" s="191"/>
      <c r="E190" s="192"/>
      <c r="F190" s="192"/>
      <c r="G190" s="193"/>
      <c r="H190" s="192"/>
      <c r="I190" s="192"/>
      <c r="J190" s="192"/>
      <c r="K190" s="192"/>
      <c r="L190" s="192"/>
      <c r="M190" s="192"/>
      <c r="N190" s="191"/>
      <c r="O190" s="192"/>
      <c r="P190" s="192"/>
      <c r="Q190" s="87"/>
      <c r="R190" s="87"/>
      <c r="S190" s="87"/>
      <c r="T190" s="87"/>
      <c r="U190" s="87"/>
      <c r="V190" s="87"/>
      <c r="W190" s="87"/>
      <c r="X190" s="87"/>
      <c r="Y190" s="87"/>
      <c r="Z190" s="87"/>
    </row>
    <row r="191" spans="1:26" ht="18" customHeight="1">
      <c r="A191" s="151"/>
      <c r="B191" s="191"/>
      <c r="C191" s="191"/>
      <c r="D191" s="191"/>
      <c r="E191" s="192"/>
      <c r="F191" s="192"/>
      <c r="G191" s="193"/>
      <c r="H191" s="192"/>
      <c r="I191" s="192"/>
      <c r="J191" s="192"/>
      <c r="K191" s="192"/>
      <c r="L191" s="192"/>
      <c r="M191" s="192"/>
      <c r="N191" s="191"/>
      <c r="O191" s="192"/>
      <c r="P191" s="192"/>
      <c r="Q191" s="87"/>
      <c r="R191" s="87"/>
      <c r="S191" s="87"/>
      <c r="T191" s="87"/>
      <c r="U191" s="87"/>
      <c r="V191" s="87"/>
      <c r="W191" s="87"/>
      <c r="X191" s="87"/>
      <c r="Y191" s="87"/>
      <c r="Z191" s="87"/>
    </row>
    <row r="192" spans="1:26" ht="18" customHeight="1">
      <c r="A192" s="151"/>
      <c r="B192" s="191"/>
      <c r="C192" s="191"/>
      <c r="D192" s="191"/>
      <c r="E192" s="192"/>
      <c r="F192" s="192"/>
      <c r="G192" s="193"/>
      <c r="H192" s="192"/>
      <c r="I192" s="192"/>
      <c r="J192" s="192"/>
      <c r="K192" s="192"/>
      <c r="L192" s="192"/>
      <c r="M192" s="192"/>
      <c r="N192" s="191"/>
      <c r="O192" s="192"/>
      <c r="P192" s="192"/>
      <c r="Q192" s="87"/>
      <c r="R192" s="87"/>
      <c r="S192" s="87"/>
      <c r="T192" s="87"/>
      <c r="U192" s="87"/>
      <c r="V192" s="87"/>
      <c r="W192" s="87"/>
      <c r="X192" s="87"/>
      <c r="Y192" s="87"/>
      <c r="Z192" s="87"/>
    </row>
    <row r="193" spans="1:26" ht="18" customHeight="1">
      <c r="A193" s="151"/>
      <c r="B193" s="191"/>
      <c r="C193" s="191"/>
      <c r="D193" s="191"/>
      <c r="E193" s="192"/>
      <c r="F193" s="192"/>
      <c r="G193" s="193"/>
      <c r="H193" s="192"/>
      <c r="I193" s="192"/>
      <c r="J193" s="192"/>
      <c r="K193" s="192"/>
      <c r="L193" s="192"/>
      <c r="M193" s="192"/>
      <c r="N193" s="191"/>
      <c r="O193" s="192"/>
      <c r="P193" s="192"/>
      <c r="Q193" s="87"/>
      <c r="R193" s="87"/>
      <c r="S193" s="87"/>
      <c r="T193" s="87"/>
      <c r="U193" s="87"/>
      <c r="V193" s="87"/>
      <c r="W193" s="87"/>
      <c r="X193" s="87"/>
      <c r="Y193" s="87"/>
      <c r="Z193" s="87"/>
    </row>
    <row r="194" spans="1:26" ht="18" customHeight="1">
      <c r="A194" s="151"/>
      <c r="B194" s="191"/>
      <c r="C194" s="191"/>
      <c r="D194" s="191"/>
      <c r="E194" s="192"/>
      <c r="F194" s="192"/>
      <c r="G194" s="193"/>
      <c r="H194" s="192"/>
      <c r="I194" s="192"/>
      <c r="J194" s="192"/>
      <c r="K194" s="192"/>
      <c r="L194" s="192"/>
      <c r="M194" s="192"/>
      <c r="N194" s="191"/>
      <c r="O194" s="192"/>
      <c r="P194" s="192"/>
      <c r="Q194" s="87"/>
      <c r="R194" s="87"/>
      <c r="S194" s="87"/>
      <c r="T194" s="87"/>
      <c r="U194" s="87"/>
      <c r="V194" s="87"/>
      <c r="W194" s="87"/>
      <c r="X194" s="87"/>
      <c r="Y194" s="87"/>
      <c r="Z194" s="87"/>
    </row>
    <row r="195" spans="1:26" ht="18" customHeight="1">
      <c r="A195" s="151"/>
      <c r="B195" s="191"/>
      <c r="C195" s="191"/>
      <c r="D195" s="191"/>
      <c r="E195" s="192"/>
      <c r="F195" s="192"/>
      <c r="G195" s="193"/>
      <c r="H195" s="192"/>
      <c r="I195" s="192"/>
      <c r="J195" s="192"/>
      <c r="K195" s="192"/>
      <c r="L195" s="192"/>
      <c r="M195" s="192"/>
      <c r="N195" s="191"/>
      <c r="O195" s="192"/>
      <c r="P195" s="192"/>
      <c r="Q195" s="87"/>
      <c r="R195" s="87"/>
      <c r="S195" s="87"/>
      <c r="T195" s="87"/>
      <c r="U195" s="87"/>
      <c r="V195" s="87"/>
      <c r="W195" s="87"/>
      <c r="X195" s="87"/>
      <c r="Y195" s="87"/>
      <c r="Z195" s="87"/>
    </row>
    <row r="196" spans="1:26" ht="18" customHeight="1">
      <c r="A196" s="151"/>
      <c r="B196" s="191"/>
      <c r="C196" s="191"/>
      <c r="D196" s="191"/>
      <c r="E196" s="192"/>
      <c r="F196" s="192"/>
      <c r="G196" s="193"/>
      <c r="H196" s="192"/>
      <c r="I196" s="192"/>
      <c r="J196" s="192"/>
      <c r="K196" s="192"/>
      <c r="L196" s="192"/>
      <c r="M196" s="192"/>
      <c r="N196" s="191"/>
      <c r="O196" s="192"/>
      <c r="P196" s="192"/>
      <c r="Q196" s="87"/>
      <c r="R196" s="87"/>
      <c r="S196" s="87"/>
      <c r="T196" s="87"/>
      <c r="U196" s="87"/>
      <c r="V196" s="87"/>
      <c r="W196" s="87"/>
      <c r="X196" s="87"/>
      <c r="Y196" s="87"/>
      <c r="Z196" s="87"/>
    </row>
    <row r="197" spans="1:26" ht="18" customHeight="1">
      <c r="A197" s="151"/>
      <c r="B197" s="191"/>
      <c r="C197" s="191"/>
      <c r="D197" s="191"/>
      <c r="E197" s="192"/>
      <c r="F197" s="192"/>
      <c r="G197" s="193"/>
      <c r="H197" s="192"/>
      <c r="I197" s="192"/>
      <c r="J197" s="192"/>
      <c r="K197" s="192"/>
      <c r="L197" s="192"/>
      <c r="M197" s="192"/>
      <c r="N197" s="191"/>
      <c r="O197" s="192"/>
      <c r="P197" s="192"/>
      <c r="Q197" s="87"/>
      <c r="R197" s="87"/>
      <c r="S197" s="87"/>
      <c r="T197" s="87"/>
      <c r="U197" s="87"/>
      <c r="V197" s="87"/>
      <c r="W197" s="87"/>
      <c r="X197" s="87"/>
      <c r="Y197" s="87"/>
      <c r="Z197" s="87"/>
    </row>
    <row r="198" spans="1:26" ht="18" customHeight="1">
      <c r="A198" s="151"/>
      <c r="B198" s="191"/>
      <c r="C198" s="191"/>
      <c r="D198" s="191"/>
      <c r="E198" s="192"/>
      <c r="F198" s="192"/>
      <c r="G198" s="193"/>
      <c r="H198" s="192"/>
      <c r="I198" s="192"/>
      <c r="J198" s="192"/>
      <c r="K198" s="192"/>
      <c r="L198" s="192"/>
      <c r="M198" s="192"/>
      <c r="N198" s="191"/>
      <c r="O198" s="192"/>
      <c r="P198" s="192"/>
      <c r="Q198" s="87"/>
      <c r="R198" s="87"/>
      <c r="S198" s="87"/>
      <c r="T198" s="87"/>
      <c r="U198" s="87"/>
      <c r="V198" s="87"/>
      <c r="W198" s="87"/>
      <c r="X198" s="87"/>
      <c r="Y198" s="87"/>
      <c r="Z198" s="87"/>
    </row>
    <row r="199" spans="1:26" ht="18" customHeight="1">
      <c r="A199" s="151"/>
      <c r="B199" s="191"/>
      <c r="C199" s="191"/>
      <c r="D199" s="191"/>
      <c r="E199" s="192"/>
      <c r="F199" s="192"/>
      <c r="G199" s="193"/>
      <c r="H199" s="192"/>
      <c r="I199" s="192"/>
      <c r="J199" s="192"/>
      <c r="K199" s="192"/>
      <c r="L199" s="192"/>
      <c r="M199" s="192"/>
      <c r="N199" s="191"/>
      <c r="O199" s="192"/>
      <c r="P199" s="192"/>
      <c r="Q199" s="87"/>
      <c r="R199" s="87"/>
      <c r="S199" s="87"/>
      <c r="T199" s="87"/>
      <c r="U199" s="87"/>
      <c r="V199" s="87"/>
      <c r="W199" s="87"/>
      <c r="X199" s="87"/>
      <c r="Y199" s="87"/>
      <c r="Z199" s="87"/>
    </row>
    <row r="200" spans="1:26" ht="18" customHeight="1">
      <c r="A200" s="151"/>
      <c r="B200" s="191"/>
      <c r="C200" s="191"/>
      <c r="D200" s="191"/>
      <c r="E200" s="192"/>
      <c r="F200" s="192"/>
      <c r="G200" s="193"/>
      <c r="H200" s="192"/>
      <c r="I200" s="192"/>
      <c r="J200" s="192"/>
      <c r="K200" s="192"/>
      <c r="L200" s="192"/>
      <c r="M200" s="192"/>
      <c r="N200" s="191"/>
      <c r="O200" s="192"/>
      <c r="P200" s="192"/>
      <c r="Q200" s="87"/>
      <c r="R200" s="87"/>
      <c r="S200" s="87"/>
      <c r="T200" s="87"/>
      <c r="U200" s="87"/>
      <c r="V200" s="87"/>
      <c r="W200" s="87"/>
      <c r="X200" s="87"/>
      <c r="Y200" s="87"/>
      <c r="Z200" s="87"/>
    </row>
    <row r="201" spans="1:26" ht="18" customHeight="1">
      <c r="A201" s="151"/>
      <c r="B201" s="191"/>
      <c r="C201" s="191"/>
      <c r="D201" s="191"/>
      <c r="E201" s="192"/>
      <c r="F201" s="192"/>
      <c r="G201" s="193"/>
      <c r="H201" s="192"/>
      <c r="I201" s="192"/>
      <c r="J201" s="192"/>
      <c r="K201" s="192"/>
      <c r="L201" s="192"/>
      <c r="M201" s="192"/>
      <c r="N201" s="191"/>
      <c r="O201" s="192"/>
      <c r="P201" s="192"/>
      <c r="Q201" s="87"/>
      <c r="R201" s="87"/>
      <c r="S201" s="87"/>
      <c r="T201" s="87"/>
      <c r="U201" s="87"/>
      <c r="V201" s="87"/>
      <c r="W201" s="87"/>
      <c r="X201" s="87"/>
      <c r="Y201" s="87"/>
      <c r="Z201" s="87"/>
    </row>
    <row r="202" spans="1:26" ht="18" customHeight="1">
      <c r="A202" s="151"/>
      <c r="B202" s="191"/>
      <c r="C202" s="191"/>
      <c r="D202" s="191"/>
      <c r="E202" s="192"/>
      <c r="F202" s="192"/>
      <c r="G202" s="193"/>
      <c r="H202" s="192"/>
      <c r="I202" s="192"/>
      <c r="J202" s="192"/>
      <c r="K202" s="192"/>
      <c r="L202" s="192"/>
      <c r="M202" s="192"/>
      <c r="N202" s="191"/>
      <c r="O202" s="192"/>
      <c r="P202" s="192"/>
      <c r="Q202" s="87"/>
      <c r="R202" s="87"/>
      <c r="S202" s="87"/>
      <c r="T202" s="87"/>
      <c r="U202" s="87"/>
      <c r="V202" s="87"/>
      <c r="W202" s="87"/>
      <c r="X202" s="87"/>
      <c r="Y202" s="87"/>
      <c r="Z202" s="87"/>
    </row>
    <row r="203" spans="1:26" ht="18" customHeight="1">
      <c r="A203" s="151"/>
      <c r="B203" s="191"/>
      <c r="C203" s="191"/>
      <c r="D203" s="191"/>
      <c r="E203" s="192"/>
      <c r="F203" s="192"/>
      <c r="G203" s="193"/>
      <c r="H203" s="192"/>
      <c r="I203" s="192"/>
      <c r="J203" s="192"/>
      <c r="K203" s="192"/>
      <c r="L203" s="192"/>
      <c r="M203" s="192"/>
      <c r="N203" s="191"/>
      <c r="O203" s="192"/>
      <c r="P203" s="192"/>
      <c r="Q203" s="87"/>
      <c r="R203" s="87"/>
      <c r="S203" s="87"/>
      <c r="T203" s="87"/>
      <c r="U203" s="87"/>
      <c r="V203" s="87"/>
      <c r="W203" s="87"/>
      <c r="X203" s="87"/>
      <c r="Y203" s="87"/>
      <c r="Z203" s="87"/>
    </row>
    <row r="204" spans="1:26" ht="18" customHeight="1">
      <c r="A204" s="151"/>
      <c r="B204" s="191"/>
      <c r="C204" s="191"/>
      <c r="D204" s="191"/>
      <c r="E204" s="192"/>
      <c r="F204" s="192"/>
      <c r="G204" s="193"/>
      <c r="H204" s="192"/>
      <c r="I204" s="192"/>
      <c r="J204" s="192"/>
      <c r="K204" s="192"/>
      <c r="L204" s="192"/>
      <c r="M204" s="192"/>
      <c r="N204" s="191"/>
      <c r="O204" s="192"/>
      <c r="P204" s="192"/>
      <c r="Q204" s="87"/>
      <c r="R204" s="87"/>
      <c r="S204" s="87"/>
      <c r="T204" s="87"/>
      <c r="U204" s="87"/>
      <c r="V204" s="87"/>
      <c r="W204" s="87"/>
      <c r="X204" s="87"/>
      <c r="Y204" s="87"/>
      <c r="Z204" s="87"/>
    </row>
    <row r="205" spans="1:26" ht="18" customHeight="1">
      <c r="A205" s="151"/>
      <c r="B205" s="191"/>
      <c r="C205" s="191"/>
      <c r="D205" s="191"/>
      <c r="E205" s="192"/>
      <c r="F205" s="192"/>
      <c r="G205" s="193"/>
      <c r="H205" s="192"/>
      <c r="I205" s="192"/>
      <c r="J205" s="192"/>
      <c r="K205" s="192"/>
      <c r="L205" s="192"/>
      <c r="M205" s="192"/>
      <c r="N205" s="191"/>
      <c r="O205" s="192"/>
      <c r="P205" s="192"/>
      <c r="Q205" s="87"/>
      <c r="R205" s="87"/>
      <c r="S205" s="87"/>
      <c r="T205" s="87"/>
      <c r="U205" s="87"/>
      <c r="V205" s="87"/>
      <c r="W205" s="87"/>
      <c r="X205" s="87"/>
      <c r="Y205" s="87"/>
      <c r="Z205" s="87"/>
    </row>
    <row r="206" spans="1:26" ht="18" customHeight="1">
      <c r="A206" s="151"/>
      <c r="B206" s="191"/>
      <c r="C206" s="191"/>
      <c r="D206" s="191"/>
      <c r="E206" s="192"/>
      <c r="F206" s="192"/>
      <c r="G206" s="193"/>
      <c r="H206" s="192"/>
      <c r="I206" s="192"/>
      <c r="J206" s="192"/>
      <c r="K206" s="192"/>
      <c r="L206" s="192"/>
      <c r="M206" s="192"/>
      <c r="N206" s="191"/>
      <c r="O206" s="192"/>
      <c r="P206" s="192"/>
      <c r="Q206" s="87"/>
      <c r="R206" s="87"/>
      <c r="S206" s="87"/>
      <c r="T206" s="87"/>
      <c r="U206" s="87"/>
      <c r="V206" s="87"/>
      <c r="W206" s="87"/>
      <c r="X206" s="87"/>
      <c r="Y206" s="87"/>
      <c r="Z206" s="87"/>
    </row>
    <row r="207" spans="1:26" ht="18" customHeight="1">
      <c r="A207" s="151"/>
      <c r="B207" s="191"/>
      <c r="C207" s="191"/>
      <c r="D207" s="191"/>
      <c r="E207" s="192"/>
      <c r="F207" s="192"/>
      <c r="G207" s="193"/>
      <c r="H207" s="192"/>
      <c r="I207" s="192"/>
      <c r="J207" s="192"/>
      <c r="K207" s="192"/>
      <c r="L207" s="192"/>
      <c r="M207" s="192"/>
      <c r="N207" s="191"/>
      <c r="O207" s="192"/>
      <c r="P207" s="192"/>
      <c r="Q207" s="87"/>
      <c r="R207" s="87"/>
      <c r="S207" s="87"/>
      <c r="T207" s="87"/>
      <c r="U207" s="87"/>
      <c r="V207" s="87"/>
      <c r="W207" s="87"/>
      <c r="X207" s="87"/>
      <c r="Y207" s="87"/>
      <c r="Z207" s="87"/>
    </row>
    <row r="208" spans="1:26" ht="18" customHeight="1">
      <c r="A208" s="151"/>
      <c r="B208" s="191"/>
      <c r="C208" s="191"/>
      <c r="D208" s="191"/>
      <c r="E208" s="192"/>
      <c r="F208" s="192"/>
      <c r="G208" s="193"/>
      <c r="H208" s="192"/>
      <c r="I208" s="192"/>
      <c r="J208" s="192"/>
      <c r="K208" s="192"/>
      <c r="L208" s="192"/>
      <c r="M208" s="192"/>
      <c r="N208" s="191"/>
      <c r="O208" s="192"/>
      <c r="P208" s="192"/>
      <c r="Q208" s="87"/>
      <c r="R208" s="87"/>
      <c r="S208" s="87"/>
      <c r="T208" s="87"/>
      <c r="U208" s="87"/>
      <c r="V208" s="87"/>
      <c r="W208" s="87"/>
      <c r="X208" s="87"/>
      <c r="Y208" s="87"/>
      <c r="Z208" s="87"/>
    </row>
    <row r="209" spans="1:26" ht="18" customHeight="1">
      <c r="A209" s="151"/>
      <c r="B209" s="191"/>
      <c r="C209" s="191"/>
      <c r="D209" s="191"/>
      <c r="E209" s="192"/>
      <c r="F209" s="192"/>
      <c r="G209" s="193"/>
      <c r="H209" s="192"/>
      <c r="I209" s="192"/>
      <c r="J209" s="192"/>
      <c r="K209" s="192"/>
      <c r="L209" s="192"/>
      <c r="M209" s="192"/>
      <c r="N209" s="191"/>
      <c r="O209" s="192"/>
      <c r="P209" s="192"/>
      <c r="Q209" s="87"/>
      <c r="R209" s="87"/>
      <c r="S209" s="87"/>
      <c r="T209" s="87"/>
      <c r="U209" s="87"/>
      <c r="V209" s="87"/>
      <c r="W209" s="87"/>
      <c r="X209" s="87"/>
      <c r="Y209" s="87"/>
      <c r="Z209" s="87"/>
    </row>
    <row r="210" spans="1:26" ht="18" customHeight="1">
      <c r="A210" s="151"/>
      <c r="B210" s="191"/>
      <c r="C210" s="191"/>
      <c r="D210" s="191"/>
      <c r="E210" s="192"/>
      <c r="F210" s="192"/>
      <c r="G210" s="193"/>
      <c r="H210" s="192"/>
      <c r="I210" s="192"/>
      <c r="J210" s="192"/>
      <c r="K210" s="192"/>
      <c r="L210" s="192"/>
      <c r="M210" s="192"/>
      <c r="N210" s="191"/>
      <c r="O210" s="192"/>
      <c r="P210" s="192"/>
      <c r="Q210" s="87"/>
      <c r="R210" s="87"/>
      <c r="S210" s="87"/>
      <c r="T210" s="87"/>
      <c r="U210" s="87"/>
      <c r="V210" s="87"/>
      <c r="W210" s="87"/>
      <c r="X210" s="87"/>
      <c r="Y210" s="87"/>
      <c r="Z210" s="87"/>
    </row>
    <row r="211" spans="1:26" ht="18" customHeight="1">
      <c r="A211" s="151"/>
      <c r="B211" s="191"/>
      <c r="C211" s="191"/>
      <c r="D211" s="191"/>
      <c r="E211" s="192"/>
      <c r="F211" s="192"/>
      <c r="G211" s="193"/>
      <c r="H211" s="192"/>
      <c r="I211" s="192"/>
      <c r="J211" s="192"/>
      <c r="K211" s="192"/>
      <c r="L211" s="192"/>
      <c r="M211" s="192"/>
      <c r="N211" s="191"/>
      <c r="O211" s="192"/>
      <c r="P211" s="192"/>
      <c r="Q211" s="87"/>
      <c r="R211" s="87"/>
      <c r="S211" s="87"/>
      <c r="T211" s="87"/>
      <c r="U211" s="87"/>
      <c r="V211" s="87"/>
      <c r="W211" s="87"/>
      <c r="X211" s="87"/>
      <c r="Y211" s="87"/>
      <c r="Z211" s="87"/>
    </row>
    <row r="212" spans="1:26" ht="18" customHeight="1">
      <c r="A212" s="151"/>
      <c r="B212" s="191"/>
      <c r="C212" s="191"/>
      <c r="D212" s="191"/>
      <c r="E212" s="192"/>
      <c r="F212" s="192"/>
      <c r="G212" s="193"/>
      <c r="H212" s="192"/>
      <c r="I212" s="192"/>
      <c r="J212" s="192"/>
      <c r="K212" s="192"/>
      <c r="L212" s="192"/>
      <c r="M212" s="192"/>
      <c r="N212" s="191"/>
      <c r="O212" s="192"/>
      <c r="P212" s="192"/>
      <c r="Q212" s="87"/>
      <c r="R212" s="87"/>
      <c r="S212" s="87"/>
      <c r="T212" s="87"/>
      <c r="U212" s="87"/>
      <c r="V212" s="87"/>
      <c r="W212" s="87"/>
      <c r="X212" s="87"/>
      <c r="Y212" s="87"/>
      <c r="Z212" s="87"/>
    </row>
    <row r="213" spans="1:26" ht="18" customHeight="1">
      <c r="A213" s="151"/>
      <c r="B213" s="191"/>
      <c r="C213" s="191"/>
      <c r="D213" s="191"/>
      <c r="E213" s="192"/>
      <c r="F213" s="192"/>
      <c r="G213" s="193"/>
      <c r="H213" s="192"/>
      <c r="I213" s="192"/>
      <c r="J213" s="192"/>
      <c r="K213" s="192"/>
      <c r="L213" s="192"/>
      <c r="M213" s="192"/>
      <c r="N213" s="191"/>
      <c r="O213" s="192"/>
      <c r="P213" s="192"/>
      <c r="Q213" s="87"/>
      <c r="R213" s="87"/>
      <c r="S213" s="87"/>
      <c r="T213" s="87"/>
      <c r="U213" s="87"/>
      <c r="V213" s="87"/>
      <c r="W213" s="87"/>
      <c r="X213" s="87"/>
      <c r="Y213" s="87"/>
      <c r="Z213" s="87"/>
    </row>
    <row r="214" spans="1:26" ht="18" customHeight="1">
      <c r="A214" s="151"/>
      <c r="B214" s="191"/>
      <c r="C214" s="191"/>
      <c r="D214" s="191"/>
      <c r="E214" s="192"/>
      <c r="F214" s="192"/>
      <c r="G214" s="193"/>
      <c r="H214" s="192"/>
      <c r="I214" s="192"/>
      <c r="J214" s="192"/>
      <c r="K214" s="192"/>
      <c r="L214" s="192"/>
      <c r="M214" s="192"/>
      <c r="N214" s="191"/>
      <c r="O214" s="192"/>
      <c r="P214" s="192"/>
      <c r="Q214" s="87"/>
      <c r="R214" s="87"/>
      <c r="S214" s="87"/>
      <c r="T214" s="87"/>
      <c r="U214" s="87"/>
      <c r="V214" s="87"/>
      <c r="W214" s="87"/>
      <c r="X214" s="87"/>
      <c r="Y214" s="87"/>
      <c r="Z214" s="87"/>
    </row>
    <row r="215" spans="1:26" ht="18" customHeight="1">
      <c r="A215" s="151"/>
      <c r="B215" s="191"/>
      <c r="C215" s="191"/>
      <c r="D215" s="191"/>
      <c r="E215" s="192"/>
      <c r="F215" s="192"/>
      <c r="G215" s="193"/>
      <c r="H215" s="192"/>
      <c r="I215" s="192"/>
      <c r="J215" s="192"/>
      <c r="K215" s="192"/>
      <c r="L215" s="192"/>
      <c r="M215" s="192"/>
      <c r="N215" s="191"/>
      <c r="O215" s="192"/>
      <c r="P215" s="192"/>
      <c r="Q215" s="87"/>
      <c r="R215" s="87"/>
      <c r="S215" s="87"/>
      <c r="T215" s="87"/>
      <c r="U215" s="87"/>
      <c r="V215" s="87"/>
      <c r="W215" s="87"/>
      <c r="X215" s="87"/>
      <c r="Y215" s="87"/>
      <c r="Z215" s="87"/>
    </row>
    <row r="216" spans="1:26" ht="18" customHeight="1">
      <c r="A216" s="151"/>
      <c r="B216" s="191"/>
      <c r="C216" s="191"/>
      <c r="D216" s="191"/>
      <c r="E216" s="192"/>
      <c r="F216" s="192"/>
      <c r="G216" s="193"/>
      <c r="H216" s="192"/>
      <c r="I216" s="192"/>
      <c r="J216" s="192"/>
      <c r="K216" s="192"/>
      <c r="L216" s="192"/>
      <c r="M216" s="192"/>
      <c r="N216" s="191"/>
      <c r="O216" s="192"/>
      <c r="P216" s="192"/>
      <c r="Q216" s="87"/>
      <c r="R216" s="87"/>
      <c r="S216" s="87"/>
      <c r="T216" s="87"/>
      <c r="U216" s="87"/>
      <c r="V216" s="87"/>
      <c r="W216" s="87"/>
      <c r="X216" s="87"/>
      <c r="Y216" s="87"/>
      <c r="Z216" s="87"/>
    </row>
    <row r="217" spans="1:26" ht="18" customHeight="1">
      <c r="A217" s="151"/>
      <c r="B217" s="191"/>
      <c r="C217" s="191"/>
      <c r="D217" s="191"/>
      <c r="E217" s="192"/>
      <c r="F217" s="192"/>
      <c r="G217" s="193"/>
      <c r="H217" s="192"/>
      <c r="I217" s="192"/>
      <c r="J217" s="192"/>
      <c r="K217" s="192"/>
      <c r="L217" s="192"/>
      <c r="M217" s="192"/>
      <c r="N217" s="191"/>
      <c r="O217" s="192"/>
      <c r="P217" s="192"/>
      <c r="Q217" s="87"/>
      <c r="R217" s="87"/>
      <c r="S217" s="87"/>
      <c r="T217" s="87"/>
      <c r="U217" s="87"/>
      <c r="V217" s="87"/>
      <c r="W217" s="87"/>
      <c r="X217" s="87"/>
      <c r="Y217" s="87"/>
      <c r="Z217" s="87"/>
    </row>
    <row r="218" spans="1:26" ht="18" customHeight="1">
      <c r="A218" s="151"/>
      <c r="B218" s="191"/>
      <c r="C218" s="191"/>
      <c r="D218" s="191"/>
      <c r="E218" s="192"/>
      <c r="F218" s="192"/>
      <c r="G218" s="193"/>
      <c r="H218" s="192"/>
      <c r="I218" s="192"/>
      <c r="J218" s="192"/>
      <c r="K218" s="192"/>
      <c r="L218" s="192"/>
      <c r="M218" s="192"/>
      <c r="N218" s="191"/>
      <c r="O218" s="192"/>
      <c r="P218" s="192"/>
      <c r="Q218" s="87"/>
      <c r="R218" s="87"/>
      <c r="S218" s="87"/>
      <c r="T218" s="87"/>
      <c r="U218" s="87"/>
      <c r="V218" s="87"/>
      <c r="W218" s="87"/>
      <c r="X218" s="87"/>
      <c r="Y218" s="87"/>
      <c r="Z218" s="87"/>
    </row>
    <row r="219" spans="1:26" ht="18" customHeight="1">
      <c r="A219" s="151"/>
      <c r="B219" s="191"/>
      <c r="C219" s="191"/>
      <c r="D219" s="191"/>
      <c r="E219" s="192"/>
      <c r="F219" s="192"/>
      <c r="G219" s="193"/>
      <c r="H219" s="192"/>
      <c r="I219" s="192"/>
      <c r="J219" s="192"/>
      <c r="K219" s="192"/>
      <c r="L219" s="192"/>
      <c r="M219" s="192"/>
      <c r="N219" s="191"/>
      <c r="O219" s="192"/>
      <c r="P219" s="192"/>
      <c r="Q219" s="87"/>
      <c r="R219" s="87"/>
      <c r="S219" s="87"/>
      <c r="T219" s="87"/>
      <c r="U219" s="87"/>
      <c r="V219" s="87"/>
      <c r="W219" s="87"/>
      <c r="X219" s="87"/>
      <c r="Y219" s="87"/>
      <c r="Z219" s="87"/>
    </row>
    <row r="220" spans="1:26" ht="18" customHeight="1">
      <c r="A220" s="151"/>
      <c r="B220" s="191"/>
      <c r="C220" s="191"/>
      <c r="D220" s="191"/>
      <c r="E220" s="192"/>
      <c r="F220" s="192"/>
      <c r="G220" s="193"/>
      <c r="H220" s="192"/>
      <c r="I220" s="192"/>
      <c r="J220" s="192"/>
      <c r="K220" s="192"/>
      <c r="L220" s="192"/>
      <c r="M220" s="192"/>
      <c r="N220" s="191"/>
      <c r="O220" s="192"/>
      <c r="P220" s="192"/>
      <c r="Q220" s="87"/>
      <c r="R220" s="87"/>
      <c r="S220" s="87"/>
      <c r="T220" s="87"/>
      <c r="U220" s="87"/>
      <c r="V220" s="87"/>
      <c r="W220" s="87"/>
      <c r="X220" s="87"/>
      <c r="Y220" s="87"/>
      <c r="Z220" s="87"/>
    </row>
    <row r="221" spans="1:26" ht="18" customHeight="1">
      <c r="A221" s="151"/>
      <c r="B221" s="191"/>
      <c r="C221" s="191"/>
      <c r="D221" s="191"/>
      <c r="E221" s="192"/>
      <c r="F221" s="192"/>
      <c r="G221" s="193"/>
      <c r="H221" s="192"/>
      <c r="I221" s="192"/>
      <c r="J221" s="192"/>
      <c r="K221" s="192"/>
      <c r="L221" s="192"/>
      <c r="M221" s="192"/>
      <c r="N221" s="191"/>
      <c r="O221" s="192"/>
      <c r="P221" s="192"/>
      <c r="Q221" s="87"/>
      <c r="R221" s="87"/>
      <c r="S221" s="87"/>
      <c r="T221" s="87"/>
      <c r="U221" s="87"/>
      <c r="V221" s="87"/>
      <c r="W221" s="87"/>
      <c r="X221" s="87"/>
      <c r="Y221" s="87"/>
      <c r="Z221" s="87"/>
    </row>
    <row r="222" spans="1:26" ht="18" customHeight="1">
      <c r="A222" s="151"/>
      <c r="B222" s="191"/>
      <c r="C222" s="191"/>
      <c r="D222" s="191"/>
      <c r="E222" s="192"/>
      <c r="F222" s="192"/>
      <c r="G222" s="193"/>
      <c r="H222" s="192"/>
      <c r="I222" s="192"/>
      <c r="J222" s="192"/>
      <c r="K222" s="192"/>
      <c r="L222" s="192"/>
      <c r="M222" s="192"/>
      <c r="N222" s="191"/>
      <c r="O222" s="192"/>
      <c r="P222" s="192"/>
      <c r="Q222" s="87"/>
      <c r="R222" s="87"/>
      <c r="S222" s="87"/>
      <c r="T222" s="87"/>
      <c r="U222" s="87"/>
      <c r="V222" s="87"/>
      <c r="W222" s="87"/>
      <c r="X222" s="87"/>
      <c r="Y222" s="87"/>
      <c r="Z222" s="87"/>
    </row>
    <row r="223" spans="1:26" ht="18" customHeight="1">
      <c r="A223" s="151"/>
      <c r="B223" s="191"/>
      <c r="C223" s="191"/>
      <c r="D223" s="191"/>
      <c r="E223" s="192"/>
      <c r="F223" s="192"/>
      <c r="G223" s="193"/>
      <c r="H223" s="192"/>
      <c r="I223" s="192"/>
      <c r="J223" s="192"/>
      <c r="K223" s="192"/>
      <c r="L223" s="192"/>
      <c r="M223" s="192"/>
      <c r="N223" s="191"/>
      <c r="O223" s="192"/>
      <c r="P223" s="192"/>
      <c r="Q223" s="87"/>
      <c r="R223" s="87"/>
      <c r="S223" s="87"/>
      <c r="T223" s="87"/>
      <c r="U223" s="87"/>
      <c r="V223" s="87"/>
      <c r="W223" s="87"/>
      <c r="X223" s="87"/>
      <c r="Y223" s="87"/>
      <c r="Z223" s="87"/>
    </row>
    <row r="224" spans="1:26" ht="18" customHeight="1">
      <c r="A224" s="151"/>
      <c r="B224" s="191"/>
      <c r="C224" s="191"/>
      <c r="D224" s="191"/>
      <c r="E224" s="192"/>
      <c r="F224" s="192"/>
      <c r="G224" s="193"/>
      <c r="H224" s="192"/>
      <c r="I224" s="192"/>
      <c r="J224" s="192"/>
      <c r="K224" s="192"/>
      <c r="L224" s="192"/>
      <c r="M224" s="192"/>
      <c r="N224" s="191"/>
      <c r="O224" s="192"/>
      <c r="P224" s="192"/>
      <c r="Q224" s="87"/>
      <c r="R224" s="87"/>
      <c r="S224" s="87"/>
      <c r="T224" s="87"/>
      <c r="U224" s="87"/>
      <c r="V224" s="87"/>
      <c r="W224" s="87"/>
      <c r="X224" s="87"/>
      <c r="Y224" s="87"/>
      <c r="Z224" s="87"/>
    </row>
    <row r="225" spans="1:26" ht="18" customHeight="1">
      <c r="A225" s="151"/>
      <c r="B225" s="191"/>
      <c r="C225" s="191"/>
      <c r="D225" s="191"/>
      <c r="E225" s="192"/>
      <c r="F225" s="192"/>
      <c r="G225" s="193"/>
      <c r="H225" s="192"/>
      <c r="I225" s="192"/>
      <c r="J225" s="192"/>
      <c r="K225" s="192"/>
      <c r="L225" s="192"/>
      <c r="M225" s="192"/>
      <c r="N225" s="191"/>
      <c r="O225" s="192"/>
      <c r="P225" s="192"/>
      <c r="Q225" s="87"/>
      <c r="R225" s="87"/>
      <c r="S225" s="87"/>
      <c r="T225" s="87"/>
      <c r="U225" s="87"/>
      <c r="V225" s="87"/>
      <c r="W225" s="87"/>
      <c r="X225" s="87"/>
      <c r="Y225" s="87"/>
      <c r="Z225" s="87"/>
    </row>
    <row r="226" spans="1:26" ht="18" customHeight="1">
      <c r="A226" s="151"/>
      <c r="B226" s="191"/>
      <c r="C226" s="191"/>
      <c r="D226" s="191"/>
      <c r="E226" s="192"/>
      <c r="F226" s="192"/>
      <c r="G226" s="193"/>
      <c r="H226" s="192"/>
      <c r="I226" s="192"/>
      <c r="J226" s="192"/>
      <c r="K226" s="192"/>
      <c r="L226" s="192"/>
      <c r="M226" s="192"/>
      <c r="N226" s="191"/>
      <c r="O226" s="192"/>
      <c r="P226" s="192"/>
      <c r="Q226" s="87"/>
      <c r="R226" s="87"/>
      <c r="S226" s="87"/>
      <c r="T226" s="87"/>
      <c r="U226" s="87"/>
      <c r="V226" s="87"/>
      <c r="W226" s="87"/>
      <c r="X226" s="87"/>
      <c r="Y226" s="87"/>
      <c r="Z226" s="87"/>
    </row>
    <row r="227" spans="1:26" ht="18" customHeight="1">
      <c r="A227" s="151"/>
      <c r="B227" s="191"/>
      <c r="C227" s="191"/>
      <c r="D227" s="191"/>
      <c r="E227" s="192"/>
      <c r="F227" s="192"/>
      <c r="G227" s="193"/>
      <c r="H227" s="192"/>
      <c r="I227" s="192"/>
      <c r="J227" s="192"/>
      <c r="K227" s="192"/>
      <c r="L227" s="192"/>
      <c r="M227" s="192"/>
      <c r="N227" s="191"/>
      <c r="O227" s="192"/>
      <c r="P227" s="192"/>
      <c r="Q227" s="87"/>
      <c r="R227" s="87"/>
      <c r="S227" s="87"/>
      <c r="T227" s="87"/>
      <c r="U227" s="87"/>
      <c r="V227" s="87"/>
      <c r="W227" s="87"/>
      <c r="X227" s="87"/>
      <c r="Y227" s="87"/>
      <c r="Z227" s="87"/>
    </row>
    <row r="228" spans="1:26" ht="18" customHeight="1">
      <c r="A228" s="151"/>
      <c r="B228" s="191"/>
      <c r="C228" s="191"/>
      <c r="D228" s="191"/>
      <c r="E228" s="192"/>
      <c r="F228" s="192"/>
      <c r="G228" s="193"/>
      <c r="H228" s="192"/>
      <c r="I228" s="192"/>
      <c r="J228" s="192"/>
      <c r="K228" s="192"/>
      <c r="L228" s="192"/>
      <c r="M228" s="192"/>
      <c r="N228" s="191"/>
      <c r="O228" s="192"/>
      <c r="P228" s="192"/>
      <c r="Q228" s="87"/>
      <c r="R228" s="87"/>
      <c r="S228" s="87"/>
      <c r="T228" s="87"/>
      <c r="U228" s="87"/>
      <c r="V228" s="87"/>
      <c r="W228" s="87"/>
      <c r="X228" s="87"/>
      <c r="Y228" s="87"/>
      <c r="Z228" s="87"/>
    </row>
    <row r="229" spans="1:26" ht="18" customHeight="1">
      <c r="A229" s="151"/>
      <c r="B229" s="191"/>
      <c r="C229" s="191"/>
      <c r="D229" s="191"/>
      <c r="E229" s="192"/>
      <c r="F229" s="192"/>
      <c r="G229" s="193"/>
      <c r="H229" s="192"/>
      <c r="I229" s="192"/>
      <c r="J229" s="192"/>
      <c r="K229" s="192"/>
      <c r="L229" s="192"/>
      <c r="M229" s="192"/>
      <c r="N229" s="191"/>
      <c r="O229" s="192"/>
      <c r="P229" s="192"/>
      <c r="Q229" s="87"/>
      <c r="R229" s="87"/>
      <c r="S229" s="87"/>
      <c r="T229" s="87"/>
      <c r="U229" s="87"/>
      <c r="V229" s="87"/>
      <c r="W229" s="87"/>
      <c r="X229" s="87"/>
      <c r="Y229" s="87"/>
      <c r="Z229" s="87"/>
    </row>
    <row r="230" spans="1:26" ht="18" customHeight="1">
      <c r="A230" s="151"/>
      <c r="B230" s="191"/>
      <c r="C230" s="191"/>
      <c r="D230" s="191"/>
      <c r="E230" s="192"/>
      <c r="F230" s="192"/>
      <c r="G230" s="193"/>
      <c r="H230" s="192"/>
      <c r="I230" s="192"/>
      <c r="J230" s="192"/>
      <c r="K230" s="192"/>
      <c r="L230" s="192"/>
      <c r="M230" s="192"/>
      <c r="N230" s="191"/>
      <c r="O230" s="192"/>
      <c r="P230" s="192"/>
      <c r="Q230" s="87"/>
      <c r="R230" s="87"/>
      <c r="S230" s="87"/>
      <c r="T230" s="87"/>
      <c r="U230" s="87"/>
      <c r="V230" s="87"/>
      <c r="W230" s="87"/>
      <c r="X230" s="87"/>
      <c r="Y230" s="87"/>
      <c r="Z230" s="87"/>
    </row>
    <row r="231" spans="1:26" ht="18" customHeight="1">
      <c r="A231" s="151"/>
      <c r="B231" s="191"/>
      <c r="C231" s="191"/>
      <c r="D231" s="191"/>
      <c r="E231" s="192"/>
      <c r="F231" s="192"/>
      <c r="G231" s="193"/>
      <c r="H231" s="192"/>
      <c r="I231" s="192"/>
      <c r="J231" s="192"/>
      <c r="K231" s="192"/>
      <c r="L231" s="192"/>
      <c r="M231" s="192"/>
      <c r="N231" s="191"/>
      <c r="O231" s="192"/>
      <c r="P231" s="192"/>
      <c r="Q231" s="87"/>
      <c r="R231" s="87"/>
      <c r="S231" s="87"/>
      <c r="T231" s="87"/>
      <c r="U231" s="87"/>
      <c r="V231" s="87"/>
      <c r="W231" s="87"/>
      <c r="X231" s="87"/>
      <c r="Y231" s="87"/>
      <c r="Z231" s="87"/>
    </row>
    <row r="232" spans="1:26" ht="18" customHeight="1">
      <c r="A232" s="151"/>
      <c r="B232" s="191"/>
      <c r="C232" s="191"/>
      <c r="D232" s="191"/>
      <c r="E232" s="192"/>
      <c r="F232" s="192"/>
      <c r="G232" s="193"/>
      <c r="H232" s="192"/>
      <c r="I232" s="192"/>
      <c r="J232" s="192"/>
      <c r="K232" s="192"/>
      <c r="L232" s="192"/>
      <c r="M232" s="192"/>
      <c r="N232" s="191"/>
      <c r="O232" s="192"/>
      <c r="P232" s="192"/>
      <c r="Q232" s="87"/>
      <c r="R232" s="87"/>
      <c r="S232" s="87"/>
      <c r="T232" s="87"/>
      <c r="U232" s="87"/>
      <c r="V232" s="87"/>
      <c r="W232" s="87"/>
      <c r="X232" s="87"/>
      <c r="Y232" s="87"/>
      <c r="Z232" s="87"/>
    </row>
    <row r="233" spans="1:26" ht="18" customHeight="1">
      <c r="A233" s="151"/>
      <c r="B233" s="191"/>
      <c r="C233" s="191"/>
      <c r="D233" s="191"/>
      <c r="E233" s="192"/>
      <c r="F233" s="192"/>
      <c r="G233" s="193"/>
      <c r="H233" s="192"/>
      <c r="I233" s="192"/>
      <c r="J233" s="192"/>
      <c r="K233" s="192"/>
      <c r="L233" s="192"/>
      <c r="M233" s="192"/>
      <c r="N233" s="191"/>
      <c r="O233" s="192"/>
      <c r="P233" s="192"/>
      <c r="Q233" s="87"/>
      <c r="R233" s="87"/>
      <c r="S233" s="87"/>
      <c r="T233" s="87"/>
      <c r="U233" s="87"/>
      <c r="V233" s="87"/>
      <c r="W233" s="87"/>
      <c r="X233" s="87"/>
      <c r="Y233" s="87"/>
      <c r="Z233" s="87"/>
    </row>
    <row r="234" spans="1:26" ht="18" customHeight="1">
      <c r="A234" s="151"/>
      <c r="B234" s="191"/>
      <c r="C234" s="191"/>
      <c r="D234" s="191"/>
      <c r="E234" s="192"/>
      <c r="F234" s="192"/>
      <c r="G234" s="193"/>
      <c r="H234" s="192"/>
      <c r="I234" s="192"/>
      <c r="J234" s="192"/>
      <c r="K234" s="192"/>
      <c r="L234" s="192"/>
      <c r="M234" s="192"/>
      <c r="N234" s="191"/>
      <c r="O234" s="192"/>
      <c r="P234" s="192"/>
      <c r="Q234" s="87"/>
      <c r="R234" s="87"/>
      <c r="S234" s="87"/>
      <c r="T234" s="87"/>
      <c r="U234" s="87"/>
      <c r="V234" s="87"/>
      <c r="W234" s="87"/>
      <c r="X234" s="87"/>
      <c r="Y234" s="87"/>
      <c r="Z234" s="87"/>
    </row>
    <row r="235" spans="1:26" ht="18" customHeight="1">
      <c r="A235" s="151"/>
      <c r="B235" s="191"/>
      <c r="C235" s="191"/>
      <c r="D235" s="191"/>
      <c r="E235" s="192"/>
      <c r="F235" s="192"/>
      <c r="G235" s="193"/>
      <c r="H235" s="192"/>
      <c r="I235" s="192"/>
      <c r="J235" s="192"/>
      <c r="K235" s="192"/>
      <c r="L235" s="192"/>
      <c r="M235" s="192"/>
      <c r="N235" s="191"/>
      <c r="O235" s="192"/>
      <c r="P235" s="192"/>
      <c r="Q235" s="87"/>
      <c r="R235" s="87"/>
      <c r="S235" s="87"/>
      <c r="T235" s="87"/>
      <c r="U235" s="87"/>
      <c r="V235" s="87"/>
      <c r="W235" s="87"/>
      <c r="X235" s="87"/>
      <c r="Y235" s="87"/>
      <c r="Z235" s="87"/>
    </row>
    <row r="236" spans="1:26" ht="18" customHeight="1">
      <c r="A236" s="151"/>
      <c r="B236" s="191"/>
      <c r="C236" s="191"/>
      <c r="D236" s="191"/>
      <c r="E236" s="192"/>
      <c r="F236" s="192"/>
      <c r="G236" s="193"/>
      <c r="H236" s="192"/>
      <c r="I236" s="192"/>
      <c r="J236" s="192"/>
      <c r="K236" s="192"/>
      <c r="L236" s="192"/>
      <c r="M236" s="192"/>
      <c r="N236" s="191"/>
      <c r="O236" s="192"/>
      <c r="P236" s="192"/>
      <c r="Q236" s="87"/>
      <c r="R236" s="87"/>
      <c r="S236" s="87"/>
      <c r="T236" s="87"/>
      <c r="U236" s="87"/>
      <c r="V236" s="87"/>
      <c r="W236" s="87"/>
      <c r="X236" s="87"/>
      <c r="Y236" s="87"/>
      <c r="Z236" s="87"/>
    </row>
    <row r="237" spans="1:26" ht="18" customHeight="1">
      <c r="A237" s="151"/>
      <c r="B237" s="191"/>
      <c r="C237" s="191"/>
      <c r="D237" s="191"/>
      <c r="E237" s="192"/>
      <c r="F237" s="192"/>
      <c r="G237" s="193"/>
      <c r="H237" s="192"/>
      <c r="I237" s="192"/>
      <c r="J237" s="192"/>
      <c r="K237" s="192"/>
      <c r="L237" s="192"/>
      <c r="M237" s="192"/>
      <c r="N237" s="191"/>
      <c r="O237" s="192"/>
      <c r="P237" s="192"/>
      <c r="Q237" s="87"/>
      <c r="R237" s="87"/>
      <c r="S237" s="87"/>
      <c r="T237" s="87"/>
      <c r="U237" s="87"/>
      <c r="V237" s="87"/>
      <c r="W237" s="87"/>
      <c r="X237" s="87"/>
      <c r="Y237" s="87"/>
      <c r="Z237" s="87"/>
    </row>
    <row r="238" spans="1:26" ht="18" customHeight="1">
      <c r="A238" s="151"/>
      <c r="B238" s="191"/>
      <c r="C238" s="191"/>
      <c r="D238" s="191"/>
      <c r="E238" s="192"/>
      <c r="F238" s="192"/>
      <c r="G238" s="193"/>
      <c r="H238" s="192"/>
      <c r="I238" s="192"/>
      <c r="J238" s="192"/>
      <c r="K238" s="192"/>
      <c r="L238" s="192"/>
      <c r="M238" s="192"/>
      <c r="N238" s="191"/>
      <c r="O238" s="192"/>
      <c r="P238" s="192"/>
      <c r="Q238" s="87"/>
      <c r="R238" s="87"/>
      <c r="S238" s="87"/>
      <c r="T238" s="87"/>
      <c r="U238" s="87"/>
      <c r="V238" s="87"/>
      <c r="W238" s="87"/>
      <c r="X238" s="87"/>
      <c r="Y238" s="87"/>
      <c r="Z238" s="87"/>
    </row>
    <row r="239" spans="1:26" ht="18" customHeight="1">
      <c r="A239" s="151"/>
      <c r="B239" s="191"/>
      <c r="C239" s="191"/>
      <c r="D239" s="191"/>
      <c r="E239" s="192"/>
      <c r="F239" s="192"/>
      <c r="G239" s="193"/>
      <c r="H239" s="192"/>
      <c r="I239" s="192"/>
      <c r="J239" s="192"/>
      <c r="K239" s="192"/>
      <c r="L239" s="192"/>
      <c r="M239" s="192"/>
      <c r="N239" s="191"/>
      <c r="O239" s="192"/>
      <c r="P239" s="192"/>
      <c r="Q239" s="87"/>
      <c r="R239" s="87"/>
      <c r="S239" s="87"/>
      <c r="T239" s="87"/>
      <c r="U239" s="87"/>
      <c r="V239" s="87"/>
      <c r="W239" s="87"/>
      <c r="X239" s="87"/>
      <c r="Y239" s="87"/>
      <c r="Z239" s="87"/>
    </row>
    <row r="240" spans="1:26" ht="18" customHeight="1">
      <c r="A240" s="151"/>
      <c r="B240" s="191"/>
      <c r="C240" s="191"/>
      <c r="D240" s="191"/>
      <c r="E240" s="192"/>
      <c r="F240" s="192"/>
      <c r="G240" s="193"/>
      <c r="H240" s="192"/>
      <c r="I240" s="192"/>
      <c r="J240" s="192"/>
      <c r="K240" s="192"/>
      <c r="L240" s="192"/>
      <c r="M240" s="192"/>
      <c r="N240" s="191"/>
      <c r="O240" s="192"/>
      <c r="P240" s="192"/>
      <c r="Q240" s="87"/>
      <c r="R240" s="87"/>
      <c r="S240" s="87"/>
      <c r="T240" s="87"/>
      <c r="U240" s="87"/>
      <c r="V240" s="87"/>
      <c r="W240" s="87"/>
      <c r="X240" s="87"/>
      <c r="Y240" s="87"/>
      <c r="Z240" s="87"/>
    </row>
    <row r="241" spans="1:26" ht="18" customHeight="1">
      <c r="A241" s="151"/>
      <c r="B241" s="191"/>
      <c r="C241" s="191"/>
      <c r="D241" s="191"/>
      <c r="E241" s="192"/>
      <c r="F241" s="192"/>
      <c r="G241" s="193"/>
      <c r="H241" s="192"/>
      <c r="I241" s="192"/>
      <c r="J241" s="192"/>
      <c r="K241" s="192"/>
      <c r="L241" s="192"/>
      <c r="M241" s="192"/>
      <c r="N241" s="191"/>
      <c r="O241" s="192"/>
      <c r="P241" s="192"/>
      <c r="Q241" s="87"/>
      <c r="R241" s="87"/>
      <c r="S241" s="87"/>
      <c r="T241" s="87"/>
      <c r="U241" s="87"/>
      <c r="V241" s="87"/>
      <c r="W241" s="87"/>
      <c r="X241" s="87"/>
      <c r="Y241" s="87"/>
      <c r="Z241" s="87"/>
    </row>
    <row r="242" spans="1:26" ht="18" customHeight="1">
      <c r="A242" s="151"/>
      <c r="B242" s="191"/>
      <c r="C242" s="191"/>
      <c r="D242" s="191"/>
      <c r="E242" s="192"/>
      <c r="F242" s="192"/>
      <c r="G242" s="193"/>
      <c r="H242" s="192"/>
      <c r="I242" s="192"/>
      <c r="J242" s="192"/>
      <c r="K242" s="192"/>
      <c r="L242" s="192"/>
      <c r="M242" s="192"/>
      <c r="N242" s="191"/>
      <c r="O242" s="192"/>
      <c r="P242" s="192"/>
      <c r="Q242" s="87"/>
      <c r="R242" s="87"/>
      <c r="S242" s="87"/>
      <c r="T242" s="87"/>
      <c r="U242" s="87"/>
      <c r="V242" s="87"/>
      <c r="W242" s="87"/>
      <c r="X242" s="87"/>
      <c r="Y242" s="87"/>
      <c r="Z242" s="87"/>
    </row>
    <row r="243" spans="1:26" ht="18" customHeight="1">
      <c r="A243" s="151"/>
      <c r="B243" s="191"/>
      <c r="C243" s="191"/>
      <c r="D243" s="191"/>
      <c r="E243" s="192"/>
      <c r="F243" s="192"/>
      <c r="G243" s="193"/>
      <c r="H243" s="192"/>
      <c r="I243" s="192"/>
      <c r="J243" s="192"/>
      <c r="K243" s="192"/>
      <c r="L243" s="192"/>
      <c r="M243" s="192"/>
      <c r="N243" s="191"/>
      <c r="O243" s="192"/>
      <c r="P243" s="192"/>
      <c r="Q243" s="87"/>
      <c r="R243" s="87"/>
      <c r="S243" s="87"/>
      <c r="T243" s="87"/>
      <c r="U243" s="87"/>
      <c r="V243" s="87"/>
      <c r="W243" s="87"/>
      <c r="X243" s="87"/>
      <c r="Y243" s="87"/>
      <c r="Z243" s="87"/>
    </row>
    <row r="244" spans="1:26" ht="18" customHeight="1">
      <c r="A244" s="151"/>
      <c r="B244" s="191"/>
      <c r="C244" s="191"/>
      <c r="D244" s="191"/>
      <c r="E244" s="192"/>
      <c r="F244" s="192"/>
      <c r="G244" s="193"/>
      <c r="H244" s="192"/>
      <c r="I244" s="192"/>
      <c r="J244" s="192"/>
      <c r="K244" s="192"/>
      <c r="L244" s="192"/>
      <c r="M244" s="192"/>
      <c r="N244" s="191"/>
      <c r="O244" s="192"/>
      <c r="P244" s="192"/>
      <c r="Q244" s="87"/>
      <c r="R244" s="87"/>
      <c r="S244" s="87"/>
      <c r="T244" s="87"/>
      <c r="U244" s="87"/>
      <c r="V244" s="87"/>
      <c r="W244" s="87"/>
      <c r="X244" s="87"/>
      <c r="Y244" s="87"/>
      <c r="Z244" s="87"/>
    </row>
    <row r="245" spans="1:26" ht="18" customHeight="1">
      <c r="A245" s="151"/>
      <c r="B245" s="191"/>
      <c r="C245" s="191"/>
      <c r="D245" s="191"/>
      <c r="E245" s="192"/>
      <c r="F245" s="192"/>
      <c r="G245" s="193"/>
      <c r="H245" s="192"/>
      <c r="I245" s="192"/>
      <c r="J245" s="192"/>
      <c r="K245" s="192"/>
      <c r="L245" s="192"/>
      <c r="M245" s="192"/>
      <c r="N245" s="191"/>
      <c r="O245" s="192"/>
      <c r="P245" s="192"/>
      <c r="Q245" s="87"/>
      <c r="R245" s="87"/>
      <c r="S245" s="87"/>
      <c r="T245" s="87"/>
      <c r="U245" s="87"/>
      <c r="V245" s="87"/>
      <c r="W245" s="87"/>
      <c r="X245" s="87"/>
      <c r="Y245" s="87"/>
      <c r="Z245" s="87"/>
    </row>
    <row r="246" spans="1:26" ht="18" customHeight="1">
      <c r="A246" s="151"/>
      <c r="B246" s="191"/>
      <c r="C246" s="191"/>
      <c r="D246" s="191"/>
      <c r="E246" s="192"/>
      <c r="F246" s="192"/>
      <c r="G246" s="193"/>
      <c r="H246" s="192"/>
      <c r="I246" s="192"/>
      <c r="J246" s="192"/>
      <c r="K246" s="192"/>
      <c r="L246" s="192"/>
      <c r="M246" s="192"/>
      <c r="N246" s="191"/>
      <c r="O246" s="192"/>
      <c r="P246" s="192"/>
      <c r="Q246" s="87"/>
      <c r="R246" s="87"/>
      <c r="S246" s="87"/>
      <c r="T246" s="87"/>
      <c r="U246" s="87"/>
      <c r="V246" s="87"/>
      <c r="W246" s="87"/>
      <c r="X246" s="87"/>
      <c r="Y246" s="87"/>
      <c r="Z246" s="87"/>
    </row>
    <row r="247" spans="1:26" ht="18" customHeight="1">
      <c r="A247" s="151"/>
      <c r="B247" s="191"/>
      <c r="C247" s="191"/>
      <c r="D247" s="191"/>
      <c r="E247" s="192"/>
      <c r="F247" s="192"/>
      <c r="G247" s="193"/>
      <c r="H247" s="192"/>
      <c r="I247" s="192"/>
      <c r="J247" s="192"/>
      <c r="K247" s="192"/>
      <c r="L247" s="192"/>
      <c r="M247" s="192"/>
      <c r="N247" s="191"/>
      <c r="O247" s="192"/>
      <c r="P247" s="192"/>
      <c r="Q247" s="87"/>
      <c r="R247" s="87"/>
      <c r="S247" s="87"/>
      <c r="T247" s="87"/>
      <c r="U247" s="87"/>
      <c r="V247" s="87"/>
      <c r="W247" s="87"/>
      <c r="X247" s="87"/>
      <c r="Y247" s="87"/>
      <c r="Z247" s="87"/>
    </row>
    <row r="248" spans="1:26" ht="18" customHeight="1">
      <c r="A248" s="151"/>
      <c r="B248" s="191"/>
      <c r="C248" s="191"/>
      <c r="D248" s="191"/>
      <c r="E248" s="192"/>
      <c r="F248" s="192"/>
      <c r="G248" s="193"/>
      <c r="H248" s="192"/>
      <c r="I248" s="192"/>
      <c r="J248" s="192"/>
      <c r="K248" s="192"/>
      <c r="L248" s="192"/>
      <c r="M248" s="192"/>
      <c r="N248" s="191"/>
      <c r="O248" s="192"/>
      <c r="P248" s="192"/>
      <c r="Q248" s="87"/>
      <c r="R248" s="87"/>
      <c r="S248" s="87"/>
      <c r="T248" s="87"/>
      <c r="U248" s="87"/>
      <c r="V248" s="87"/>
      <c r="W248" s="87"/>
      <c r="X248" s="87"/>
      <c r="Y248" s="87"/>
      <c r="Z248" s="87"/>
    </row>
    <row r="249" spans="1:26" ht="18" customHeight="1">
      <c r="A249" s="151"/>
      <c r="B249" s="191"/>
      <c r="C249" s="191"/>
      <c r="D249" s="191"/>
      <c r="E249" s="192"/>
      <c r="F249" s="192"/>
      <c r="G249" s="193"/>
      <c r="H249" s="192"/>
      <c r="I249" s="192"/>
      <c r="J249" s="192"/>
      <c r="K249" s="192"/>
      <c r="L249" s="192"/>
      <c r="M249" s="192"/>
      <c r="N249" s="191"/>
      <c r="O249" s="192"/>
      <c r="P249" s="192"/>
      <c r="Q249" s="87"/>
      <c r="R249" s="87"/>
      <c r="S249" s="87"/>
      <c r="T249" s="87"/>
      <c r="U249" s="87"/>
      <c r="V249" s="87"/>
      <c r="W249" s="87"/>
      <c r="X249" s="87"/>
      <c r="Y249" s="87"/>
      <c r="Z249" s="87"/>
    </row>
    <row r="250" spans="1:26" ht="18" customHeight="1">
      <c r="A250" s="151"/>
      <c r="B250" s="191"/>
      <c r="C250" s="191"/>
      <c r="D250" s="191"/>
      <c r="E250" s="192"/>
      <c r="F250" s="192"/>
      <c r="G250" s="193"/>
      <c r="H250" s="192"/>
      <c r="I250" s="192"/>
      <c r="J250" s="192"/>
      <c r="K250" s="192"/>
      <c r="L250" s="192"/>
      <c r="M250" s="192"/>
      <c r="N250" s="191"/>
      <c r="O250" s="192"/>
      <c r="P250" s="192"/>
      <c r="Q250" s="87"/>
      <c r="R250" s="87"/>
      <c r="S250" s="87"/>
      <c r="T250" s="87"/>
      <c r="U250" s="87"/>
      <c r="V250" s="87"/>
      <c r="W250" s="87"/>
      <c r="X250" s="87"/>
      <c r="Y250" s="87"/>
      <c r="Z250" s="87"/>
    </row>
    <row r="251" spans="1:26" ht="18" customHeight="1">
      <c r="A251" s="151"/>
      <c r="B251" s="191"/>
      <c r="C251" s="191"/>
      <c r="D251" s="191"/>
      <c r="E251" s="192"/>
      <c r="F251" s="192"/>
      <c r="G251" s="193"/>
      <c r="H251" s="192"/>
      <c r="I251" s="192"/>
      <c r="J251" s="192"/>
      <c r="K251" s="192"/>
      <c r="L251" s="192"/>
      <c r="M251" s="192"/>
      <c r="N251" s="191"/>
      <c r="O251" s="192"/>
      <c r="P251" s="192"/>
      <c r="Q251" s="87"/>
      <c r="R251" s="87"/>
      <c r="S251" s="87"/>
      <c r="T251" s="87"/>
      <c r="U251" s="87"/>
      <c r="V251" s="87"/>
      <c r="W251" s="87"/>
      <c r="X251" s="87"/>
      <c r="Y251" s="87"/>
      <c r="Z251" s="87"/>
    </row>
    <row r="252" spans="1:26" ht="18" customHeight="1">
      <c r="A252" s="151"/>
      <c r="B252" s="191"/>
      <c r="C252" s="191"/>
      <c r="D252" s="191"/>
      <c r="E252" s="192"/>
      <c r="F252" s="192"/>
      <c r="G252" s="193"/>
      <c r="H252" s="192"/>
      <c r="I252" s="192"/>
      <c r="J252" s="192"/>
      <c r="K252" s="192"/>
      <c r="L252" s="192"/>
      <c r="M252" s="192"/>
      <c r="N252" s="191"/>
      <c r="O252" s="192"/>
      <c r="P252" s="192"/>
      <c r="Q252" s="87"/>
      <c r="R252" s="87"/>
      <c r="S252" s="87"/>
      <c r="T252" s="87"/>
      <c r="U252" s="87"/>
      <c r="V252" s="87"/>
      <c r="W252" s="87"/>
      <c r="X252" s="87"/>
      <c r="Y252" s="87"/>
      <c r="Z252" s="87"/>
    </row>
    <row r="253" spans="1:26" ht="18" customHeight="1">
      <c r="A253" s="151"/>
      <c r="B253" s="191"/>
      <c r="C253" s="191"/>
      <c r="D253" s="191"/>
      <c r="E253" s="192"/>
      <c r="F253" s="192"/>
      <c r="G253" s="193"/>
      <c r="H253" s="192"/>
      <c r="I253" s="192"/>
      <c r="J253" s="192"/>
      <c r="K253" s="192"/>
      <c r="L253" s="192"/>
      <c r="M253" s="192"/>
      <c r="N253" s="191"/>
      <c r="O253" s="192"/>
      <c r="P253" s="192"/>
      <c r="Q253" s="87"/>
      <c r="R253" s="87"/>
      <c r="S253" s="87"/>
      <c r="T253" s="87"/>
      <c r="U253" s="87"/>
      <c r="V253" s="87"/>
      <c r="W253" s="87"/>
      <c r="X253" s="87"/>
      <c r="Y253" s="87"/>
      <c r="Z253" s="87"/>
    </row>
    <row r="254" spans="1:26" ht="18" customHeight="1">
      <c r="A254" s="151"/>
      <c r="B254" s="191"/>
      <c r="C254" s="191"/>
      <c r="D254" s="191"/>
      <c r="E254" s="192"/>
      <c r="F254" s="192"/>
      <c r="G254" s="193"/>
      <c r="H254" s="192"/>
      <c r="I254" s="192"/>
      <c r="J254" s="192"/>
      <c r="K254" s="192"/>
      <c r="L254" s="192"/>
      <c r="M254" s="192"/>
      <c r="N254" s="191"/>
      <c r="O254" s="192"/>
      <c r="P254" s="192"/>
      <c r="Q254" s="87"/>
      <c r="R254" s="87"/>
      <c r="S254" s="87"/>
      <c r="T254" s="87"/>
      <c r="U254" s="87"/>
      <c r="V254" s="87"/>
      <c r="W254" s="87"/>
      <c r="X254" s="87"/>
      <c r="Y254" s="87"/>
      <c r="Z254" s="87"/>
    </row>
    <row r="255" spans="1:26" ht="18" customHeight="1">
      <c r="A255" s="151"/>
      <c r="B255" s="191"/>
      <c r="C255" s="191"/>
      <c r="D255" s="191"/>
      <c r="E255" s="192"/>
      <c r="F255" s="192"/>
      <c r="G255" s="193"/>
      <c r="H255" s="192"/>
      <c r="I255" s="192"/>
      <c r="J255" s="192"/>
      <c r="K255" s="192"/>
      <c r="L255" s="192"/>
      <c r="M255" s="192"/>
      <c r="N255" s="191"/>
      <c r="O255" s="192"/>
      <c r="P255" s="192"/>
      <c r="Q255" s="87"/>
      <c r="R255" s="87"/>
      <c r="S255" s="87"/>
      <c r="T255" s="87"/>
      <c r="U255" s="87"/>
      <c r="V255" s="87"/>
      <c r="W255" s="87"/>
      <c r="X255" s="87"/>
      <c r="Y255" s="87"/>
      <c r="Z255" s="87"/>
    </row>
    <row r="256" spans="1:26" ht="18" customHeight="1">
      <c r="A256" s="151"/>
      <c r="B256" s="191"/>
      <c r="C256" s="191"/>
      <c r="D256" s="191"/>
      <c r="E256" s="192"/>
      <c r="F256" s="192"/>
      <c r="G256" s="193"/>
      <c r="H256" s="192"/>
      <c r="I256" s="192"/>
      <c r="J256" s="192"/>
      <c r="K256" s="192"/>
      <c r="L256" s="192"/>
      <c r="M256" s="192"/>
      <c r="N256" s="191"/>
      <c r="O256" s="192"/>
      <c r="P256" s="192"/>
      <c r="Q256" s="87"/>
      <c r="R256" s="87"/>
      <c r="S256" s="87"/>
      <c r="T256" s="87"/>
      <c r="U256" s="87"/>
      <c r="V256" s="87"/>
      <c r="W256" s="87"/>
      <c r="X256" s="87"/>
      <c r="Y256" s="87"/>
      <c r="Z256" s="87"/>
    </row>
    <row r="257" spans="1:26" ht="18" customHeight="1">
      <c r="A257" s="151"/>
      <c r="B257" s="191"/>
      <c r="C257" s="191"/>
      <c r="D257" s="191"/>
      <c r="E257" s="192"/>
      <c r="F257" s="192"/>
      <c r="G257" s="193"/>
      <c r="H257" s="192"/>
      <c r="I257" s="192"/>
      <c r="J257" s="192"/>
      <c r="K257" s="192"/>
      <c r="L257" s="192"/>
      <c r="M257" s="192"/>
      <c r="N257" s="191"/>
      <c r="O257" s="192"/>
      <c r="P257" s="192"/>
      <c r="Q257" s="87"/>
      <c r="R257" s="87"/>
      <c r="S257" s="87"/>
      <c r="T257" s="87"/>
      <c r="U257" s="87"/>
      <c r="V257" s="87"/>
      <c r="W257" s="87"/>
      <c r="X257" s="87"/>
      <c r="Y257" s="87"/>
      <c r="Z257" s="87"/>
    </row>
    <row r="258" spans="1:26" ht="18" customHeight="1">
      <c r="A258" s="151"/>
      <c r="B258" s="191"/>
      <c r="C258" s="191"/>
      <c r="D258" s="191"/>
      <c r="E258" s="192"/>
      <c r="F258" s="192"/>
      <c r="G258" s="193"/>
      <c r="H258" s="192"/>
      <c r="I258" s="192"/>
      <c r="J258" s="192"/>
      <c r="K258" s="192"/>
      <c r="L258" s="192"/>
      <c r="M258" s="192"/>
      <c r="N258" s="191"/>
      <c r="O258" s="192"/>
      <c r="P258" s="192"/>
      <c r="Q258" s="87"/>
      <c r="R258" s="87"/>
      <c r="S258" s="87"/>
      <c r="T258" s="87"/>
      <c r="U258" s="87"/>
      <c r="V258" s="87"/>
      <c r="W258" s="87"/>
      <c r="X258" s="87"/>
      <c r="Y258" s="87"/>
      <c r="Z258" s="87"/>
    </row>
    <row r="259" spans="1:26" ht="18" customHeight="1">
      <c r="A259" s="151"/>
      <c r="B259" s="191"/>
      <c r="C259" s="191"/>
      <c r="D259" s="191"/>
      <c r="E259" s="192"/>
      <c r="F259" s="192"/>
      <c r="G259" s="193"/>
      <c r="H259" s="192"/>
      <c r="I259" s="192"/>
      <c r="J259" s="192"/>
      <c r="K259" s="192"/>
      <c r="L259" s="192"/>
      <c r="M259" s="192"/>
      <c r="N259" s="191"/>
      <c r="O259" s="192"/>
      <c r="P259" s="192"/>
      <c r="Q259" s="87"/>
      <c r="R259" s="87"/>
      <c r="S259" s="87"/>
      <c r="T259" s="87"/>
      <c r="U259" s="87"/>
      <c r="V259" s="87"/>
      <c r="W259" s="87"/>
      <c r="X259" s="87"/>
      <c r="Y259" s="87"/>
      <c r="Z259" s="87"/>
    </row>
    <row r="260" spans="1:26" ht="18" customHeight="1">
      <c r="A260" s="151"/>
      <c r="B260" s="191"/>
      <c r="C260" s="191"/>
      <c r="D260" s="191"/>
      <c r="E260" s="192"/>
      <c r="F260" s="192"/>
      <c r="G260" s="193"/>
      <c r="H260" s="192"/>
      <c r="I260" s="192"/>
      <c r="J260" s="192"/>
      <c r="K260" s="192"/>
      <c r="L260" s="192"/>
      <c r="M260" s="192"/>
      <c r="N260" s="191"/>
      <c r="O260" s="192"/>
      <c r="P260" s="192"/>
      <c r="Q260" s="87"/>
      <c r="R260" s="87"/>
      <c r="S260" s="87"/>
      <c r="T260" s="87"/>
      <c r="U260" s="87"/>
      <c r="V260" s="87"/>
      <c r="W260" s="87"/>
      <c r="X260" s="87"/>
      <c r="Y260" s="87"/>
      <c r="Z260" s="87"/>
    </row>
    <row r="261" spans="1:26" ht="18" customHeight="1">
      <c r="A261" s="151"/>
      <c r="B261" s="191"/>
      <c r="C261" s="191"/>
      <c r="D261" s="191"/>
      <c r="E261" s="192"/>
      <c r="F261" s="192"/>
      <c r="G261" s="193"/>
      <c r="H261" s="192"/>
      <c r="I261" s="192"/>
      <c r="J261" s="192"/>
      <c r="K261" s="192"/>
      <c r="L261" s="192"/>
      <c r="M261" s="192"/>
      <c r="N261" s="191"/>
      <c r="O261" s="192"/>
      <c r="P261" s="192"/>
      <c r="Q261" s="87"/>
      <c r="R261" s="87"/>
      <c r="S261" s="87"/>
      <c r="T261" s="87"/>
      <c r="U261" s="87"/>
      <c r="V261" s="87"/>
      <c r="W261" s="87"/>
      <c r="X261" s="87"/>
      <c r="Y261" s="87"/>
      <c r="Z261" s="87"/>
    </row>
    <row r="262" spans="1:26" ht="18" customHeight="1">
      <c r="A262" s="151"/>
      <c r="B262" s="191"/>
      <c r="C262" s="191"/>
      <c r="D262" s="191"/>
      <c r="E262" s="192"/>
      <c r="F262" s="192"/>
      <c r="G262" s="193"/>
      <c r="H262" s="192"/>
      <c r="I262" s="192"/>
      <c r="J262" s="192"/>
      <c r="K262" s="192"/>
      <c r="L262" s="192"/>
      <c r="M262" s="192"/>
      <c r="N262" s="191"/>
      <c r="O262" s="192"/>
      <c r="P262" s="192"/>
      <c r="Q262" s="87"/>
      <c r="R262" s="87"/>
      <c r="S262" s="87"/>
      <c r="T262" s="87"/>
      <c r="U262" s="87"/>
      <c r="V262" s="87"/>
      <c r="W262" s="87"/>
      <c r="X262" s="87"/>
      <c r="Y262" s="87"/>
      <c r="Z262" s="87"/>
    </row>
    <row r="263" spans="1:26" ht="18" customHeight="1">
      <c r="A263" s="151"/>
      <c r="B263" s="191"/>
      <c r="C263" s="191"/>
      <c r="D263" s="191"/>
      <c r="E263" s="192"/>
      <c r="F263" s="192"/>
      <c r="G263" s="193"/>
      <c r="H263" s="192"/>
      <c r="I263" s="192"/>
      <c r="J263" s="192"/>
      <c r="K263" s="192"/>
      <c r="L263" s="192"/>
      <c r="M263" s="192"/>
      <c r="N263" s="191"/>
      <c r="O263" s="192"/>
      <c r="P263" s="192"/>
      <c r="Q263" s="87"/>
      <c r="R263" s="87"/>
      <c r="S263" s="87"/>
      <c r="T263" s="87"/>
      <c r="U263" s="87"/>
      <c r="V263" s="87"/>
      <c r="W263" s="87"/>
      <c r="X263" s="87"/>
      <c r="Y263" s="87"/>
      <c r="Z263" s="87"/>
    </row>
    <row r="264" spans="1:26" ht="18" customHeight="1">
      <c r="A264" s="151"/>
      <c r="B264" s="191"/>
      <c r="C264" s="191"/>
      <c r="D264" s="191"/>
      <c r="E264" s="192"/>
      <c r="F264" s="192"/>
      <c r="G264" s="193"/>
      <c r="H264" s="192"/>
      <c r="I264" s="192"/>
      <c r="J264" s="192"/>
      <c r="K264" s="192"/>
      <c r="L264" s="192"/>
      <c r="M264" s="192"/>
      <c r="N264" s="191"/>
      <c r="O264" s="192"/>
      <c r="P264" s="192"/>
      <c r="Q264" s="87"/>
      <c r="R264" s="87"/>
      <c r="S264" s="87"/>
      <c r="T264" s="87"/>
      <c r="U264" s="87"/>
      <c r="V264" s="87"/>
      <c r="W264" s="87"/>
      <c r="X264" s="87"/>
      <c r="Y264" s="87"/>
      <c r="Z264" s="87"/>
    </row>
    <row r="265" spans="1:26" ht="18" customHeight="1">
      <c r="A265" s="151"/>
      <c r="B265" s="191"/>
      <c r="C265" s="191"/>
      <c r="D265" s="191"/>
      <c r="E265" s="192"/>
      <c r="F265" s="192"/>
      <c r="G265" s="193"/>
      <c r="H265" s="192"/>
      <c r="I265" s="192"/>
      <c r="J265" s="192"/>
      <c r="K265" s="192"/>
      <c r="L265" s="192"/>
      <c r="M265" s="192"/>
      <c r="N265" s="191"/>
      <c r="O265" s="192"/>
      <c r="P265" s="192"/>
      <c r="Q265" s="87"/>
      <c r="R265" s="87"/>
      <c r="S265" s="87"/>
      <c r="T265" s="87"/>
      <c r="U265" s="87"/>
      <c r="V265" s="87"/>
      <c r="W265" s="87"/>
      <c r="X265" s="87"/>
      <c r="Y265" s="87"/>
      <c r="Z265" s="87"/>
    </row>
    <row r="266" spans="1:26" ht="18" customHeight="1">
      <c r="A266" s="151"/>
      <c r="B266" s="191"/>
      <c r="C266" s="191"/>
      <c r="D266" s="191"/>
      <c r="E266" s="192"/>
      <c r="F266" s="192"/>
      <c r="G266" s="193"/>
      <c r="H266" s="192"/>
      <c r="I266" s="192"/>
      <c r="J266" s="192"/>
      <c r="K266" s="192"/>
      <c r="L266" s="192"/>
      <c r="M266" s="192"/>
      <c r="N266" s="191"/>
      <c r="O266" s="192"/>
      <c r="P266" s="192"/>
      <c r="Q266" s="87"/>
      <c r="R266" s="87"/>
      <c r="S266" s="87"/>
      <c r="T266" s="87"/>
      <c r="U266" s="87"/>
      <c r="V266" s="87"/>
      <c r="W266" s="87"/>
      <c r="X266" s="87"/>
      <c r="Y266" s="87"/>
      <c r="Z266" s="87"/>
    </row>
    <row r="267" spans="1:26" ht="18" customHeight="1">
      <c r="A267" s="151"/>
      <c r="B267" s="191"/>
      <c r="C267" s="191"/>
      <c r="D267" s="191"/>
      <c r="E267" s="192"/>
      <c r="F267" s="192"/>
      <c r="G267" s="193"/>
      <c r="H267" s="192"/>
      <c r="I267" s="192"/>
      <c r="J267" s="192"/>
      <c r="K267" s="192"/>
      <c r="L267" s="192"/>
      <c r="M267" s="192"/>
      <c r="N267" s="191"/>
      <c r="O267" s="192"/>
      <c r="P267" s="192"/>
      <c r="Q267" s="87"/>
      <c r="R267" s="87"/>
      <c r="S267" s="87"/>
      <c r="T267" s="87"/>
      <c r="U267" s="87"/>
      <c r="V267" s="87"/>
      <c r="W267" s="87"/>
      <c r="X267" s="87"/>
      <c r="Y267" s="87"/>
      <c r="Z267" s="87"/>
    </row>
    <row r="268" spans="1:26" ht="18" customHeight="1">
      <c r="A268" s="151"/>
      <c r="B268" s="191"/>
      <c r="C268" s="191"/>
      <c r="D268" s="191"/>
      <c r="E268" s="192"/>
      <c r="F268" s="192"/>
      <c r="G268" s="193"/>
      <c r="H268" s="192"/>
      <c r="I268" s="192"/>
      <c r="J268" s="192"/>
      <c r="K268" s="192"/>
      <c r="L268" s="192"/>
      <c r="M268" s="192"/>
      <c r="N268" s="191"/>
      <c r="O268" s="192"/>
      <c r="P268" s="192"/>
      <c r="Q268" s="87"/>
      <c r="R268" s="87"/>
      <c r="S268" s="87"/>
      <c r="T268" s="87"/>
      <c r="U268" s="87"/>
      <c r="V268" s="87"/>
      <c r="W268" s="87"/>
      <c r="X268" s="87"/>
      <c r="Y268" s="87"/>
      <c r="Z268" s="87"/>
    </row>
    <row r="269" spans="1:26" ht="18" customHeight="1">
      <c r="A269" s="151"/>
      <c r="B269" s="191"/>
      <c r="C269" s="191"/>
      <c r="D269" s="191"/>
      <c r="E269" s="192"/>
      <c r="F269" s="192"/>
      <c r="G269" s="193"/>
      <c r="H269" s="192"/>
      <c r="I269" s="192"/>
      <c r="J269" s="192"/>
      <c r="K269" s="192"/>
      <c r="L269" s="192"/>
      <c r="M269" s="192"/>
      <c r="N269" s="191"/>
      <c r="O269" s="192"/>
      <c r="P269" s="192"/>
      <c r="Q269" s="87"/>
      <c r="R269" s="87"/>
      <c r="S269" s="87"/>
      <c r="T269" s="87"/>
      <c r="U269" s="87"/>
      <c r="V269" s="87"/>
      <c r="W269" s="87"/>
      <c r="X269" s="87"/>
      <c r="Y269" s="87"/>
      <c r="Z269" s="87"/>
    </row>
    <row r="270" spans="1:26" ht="18" customHeight="1">
      <c r="A270" s="151"/>
      <c r="B270" s="191"/>
      <c r="C270" s="191"/>
      <c r="D270" s="191"/>
      <c r="E270" s="192"/>
      <c r="F270" s="192"/>
      <c r="G270" s="193"/>
      <c r="H270" s="192"/>
      <c r="I270" s="192"/>
      <c r="J270" s="192"/>
      <c r="K270" s="192"/>
      <c r="L270" s="192"/>
      <c r="M270" s="192"/>
      <c r="N270" s="191"/>
      <c r="O270" s="192"/>
      <c r="P270" s="192"/>
      <c r="Q270" s="87"/>
      <c r="R270" s="87"/>
      <c r="S270" s="87"/>
      <c r="T270" s="87"/>
      <c r="U270" s="87"/>
      <c r="V270" s="87"/>
      <c r="W270" s="87"/>
      <c r="X270" s="87"/>
      <c r="Y270" s="87"/>
      <c r="Z270" s="87"/>
    </row>
    <row r="271" spans="1:26" ht="18" customHeight="1">
      <c r="A271" s="151"/>
      <c r="B271" s="191"/>
      <c r="C271" s="191"/>
      <c r="D271" s="191"/>
      <c r="E271" s="192"/>
      <c r="F271" s="192"/>
      <c r="G271" s="193"/>
      <c r="H271" s="192"/>
      <c r="I271" s="192"/>
      <c r="J271" s="192"/>
      <c r="K271" s="192"/>
      <c r="L271" s="192"/>
      <c r="M271" s="192"/>
      <c r="N271" s="191"/>
      <c r="O271" s="192"/>
      <c r="P271" s="192"/>
      <c r="Q271" s="87"/>
      <c r="R271" s="87"/>
      <c r="S271" s="87"/>
      <c r="T271" s="87"/>
      <c r="U271" s="87"/>
      <c r="V271" s="87"/>
      <c r="W271" s="87"/>
      <c r="X271" s="87"/>
      <c r="Y271" s="87"/>
      <c r="Z271" s="87"/>
    </row>
    <row r="272" spans="1:26" ht="18" customHeight="1">
      <c r="A272" s="151"/>
      <c r="B272" s="191"/>
      <c r="C272" s="191"/>
      <c r="D272" s="191"/>
      <c r="E272" s="192"/>
      <c r="F272" s="192"/>
      <c r="G272" s="193"/>
      <c r="H272" s="192"/>
      <c r="I272" s="192"/>
      <c r="J272" s="192"/>
      <c r="K272" s="192"/>
      <c r="L272" s="192"/>
      <c r="M272" s="192"/>
      <c r="N272" s="191"/>
      <c r="O272" s="192"/>
      <c r="P272" s="192"/>
      <c r="Q272" s="87"/>
      <c r="R272" s="87"/>
      <c r="S272" s="87"/>
      <c r="T272" s="87"/>
      <c r="U272" s="87"/>
      <c r="V272" s="87"/>
      <c r="W272" s="87"/>
      <c r="X272" s="87"/>
      <c r="Y272" s="87"/>
      <c r="Z272" s="87"/>
    </row>
    <row r="273" spans="1:26" ht="18" customHeight="1">
      <c r="A273" s="151"/>
      <c r="B273" s="191"/>
      <c r="C273" s="191"/>
      <c r="D273" s="191"/>
      <c r="E273" s="192"/>
      <c r="F273" s="192"/>
      <c r="G273" s="193"/>
      <c r="H273" s="192"/>
      <c r="I273" s="192"/>
      <c r="J273" s="192"/>
      <c r="K273" s="192"/>
      <c r="L273" s="192"/>
      <c r="M273" s="192"/>
      <c r="N273" s="191"/>
      <c r="O273" s="192"/>
      <c r="P273" s="192"/>
      <c r="Q273" s="87"/>
      <c r="R273" s="87"/>
      <c r="S273" s="87"/>
      <c r="T273" s="87"/>
      <c r="U273" s="87"/>
      <c r="V273" s="87"/>
      <c r="W273" s="87"/>
      <c r="X273" s="87"/>
      <c r="Y273" s="87"/>
      <c r="Z273" s="87"/>
    </row>
    <row r="274" spans="1:26" ht="18" customHeight="1">
      <c r="A274" s="151"/>
      <c r="B274" s="191"/>
      <c r="C274" s="191"/>
      <c r="D274" s="191"/>
      <c r="E274" s="192"/>
      <c r="F274" s="192"/>
      <c r="G274" s="193"/>
      <c r="H274" s="192"/>
      <c r="I274" s="192"/>
      <c r="J274" s="192"/>
      <c r="K274" s="192"/>
      <c r="L274" s="192"/>
      <c r="M274" s="192"/>
      <c r="N274" s="191"/>
      <c r="O274" s="192"/>
      <c r="P274" s="192"/>
      <c r="Q274" s="87"/>
      <c r="R274" s="87"/>
      <c r="S274" s="87"/>
      <c r="T274" s="87"/>
      <c r="U274" s="87"/>
      <c r="V274" s="87"/>
      <c r="W274" s="87"/>
      <c r="X274" s="87"/>
      <c r="Y274" s="87"/>
      <c r="Z274" s="87"/>
    </row>
    <row r="275" spans="1:26" ht="18" customHeight="1">
      <c r="A275" s="151"/>
      <c r="B275" s="191"/>
      <c r="C275" s="191"/>
      <c r="D275" s="191"/>
      <c r="E275" s="192"/>
      <c r="F275" s="192"/>
      <c r="G275" s="193"/>
      <c r="H275" s="192"/>
      <c r="I275" s="192"/>
      <c r="J275" s="192"/>
      <c r="K275" s="192"/>
      <c r="L275" s="192"/>
      <c r="M275" s="192"/>
      <c r="N275" s="191"/>
      <c r="O275" s="192"/>
      <c r="P275" s="192"/>
      <c r="Q275" s="87"/>
      <c r="R275" s="87"/>
      <c r="S275" s="87"/>
      <c r="T275" s="87"/>
      <c r="U275" s="87"/>
      <c r="V275" s="87"/>
      <c r="W275" s="87"/>
      <c r="X275" s="87"/>
      <c r="Y275" s="87"/>
      <c r="Z275" s="87"/>
    </row>
    <row r="276" spans="1:26" ht="18" customHeight="1">
      <c r="A276" s="151"/>
      <c r="B276" s="191"/>
      <c r="C276" s="191"/>
      <c r="D276" s="191"/>
      <c r="E276" s="192"/>
      <c r="F276" s="192"/>
      <c r="G276" s="193"/>
      <c r="H276" s="192"/>
      <c r="I276" s="192"/>
      <c r="J276" s="192"/>
      <c r="K276" s="192"/>
      <c r="L276" s="192"/>
      <c r="M276" s="192"/>
      <c r="N276" s="191"/>
      <c r="O276" s="192"/>
      <c r="P276" s="192"/>
      <c r="Q276" s="87"/>
      <c r="R276" s="87"/>
      <c r="S276" s="87"/>
      <c r="T276" s="87"/>
      <c r="U276" s="87"/>
      <c r="V276" s="87"/>
      <c r="W276" s="87"/>
      <c r="X276" s="87"/>
      <c r="Y276" s="87"/>
      <c r="Z276" s="87"/>
    </row>
    <row r="277" spans="1:26" ht="18" customHeight="1">
      <c r="A277" s="151"/>
      <c r="B277" s="191"/>
      <c r="C277" s="191"/>
      <c r="D277" s="191"/>
      <c r="E277" s="192"/>
      <c r="F277" s="192"/>
      <c r="G277" s="193"/>
      <c r="H277" s="192"/>
      <c r="I277" s="192"/>
      <c r="J277" s="192"/>
      <c r="K277" s="192"/>
      <c r="L277" s="192"/>
      <c r="M277" s="192"/>
      <c r="N277" s="191"/>
      <c r="O277" s="192"/>
      <c r="P277" s="192"/>
      <c r="Q277" s="87"/>
      <c r="R277" s="87"/>
      <c r="S277" s="87"/>
      <c r="T277" s="87"/>
      <c r="U277" s="87"/>
      <c r="V277" s="87"/>
      <c r="W277" s="87"/>
      <c r="X277" s="87"/>
      <c r="Y277" s="87"/>
      <c r="Z277" s="87"/>
    </row>
    <row r="278" spans="1:26" ht="18" customHeight="1">
      <c r="A278" s="151"/>
      <c r="B278" s="191"/>
      <c r="C278" s="191"/>
      <c r="D278" s="191"/>
      <c r="E278" s="192"/>
      <c r="F278" s="192"/>
      <c r="G278" s="193"/>
      <c r="H278" s="192"/>
      <c r="I278" s="192"/>
      <c r="J278" s="192"/>
      <c r="K278" s="192"/>
      <c r="L278" s="192"/>
      <c r="M278" s="192"/>
      <c r="N278" s="191"/>
      <c r="O278" s="192"/>
      <c r="P278" s="192"/>
      <c r="Q278" s="87"/>
      <c r="R278" s="87"/>
      <c r="S278" s="87"/>
      <c r="T278" s="87"/>
      <c r="U278" s="87"/>
      <c r="V278" s="87"/>
      <c r="W278" s="87"/>
      <c r="X278" s="87"/>
      <c r="Y278" s="87"/>
      <c r="Z278" s="87"/>
    </row>
    <row r="279" spans="1:26" ht="18" customHeight="1">
      <c r="A279" s="151"/>
      <c r="B279" s="191"/>
      <c r="C279" s="191"/>
      <c r="D279" s="191"/>
      <c r="E279" s="192"/>
      <c r="F279" s="192"/>
      <c r="G279" s="193"/>
      <c r="H279" s="192"/>
      <c r="I279" s="192"/>
      <c r="J279" s="192"/>
      <c r="K279" s="192"/>
      <c r="L279" s="192"/>
      <c r="M279" s="192"/>
      <c r="N279" s="191"/>
      <c r="O279" s="192"/>
      <c r="P279" s="192"/>
      <c r="Q279" s="87"/>
      <c r="R279" s="87"/>
      <c r="S279" s="87"/>
      <c r="T279" s="87"/>
      <c r="U279" s="87"/>
      <c r="V279" s="87"/>
      <c r="W279" s="87"/>
      <c r="X279" s="87"/>
      <c r="Y279" s="87"/>
      <c r="Z279" s="87"/>
    </row>
    <row r="280" spans="1:26" ht="18" customHeight="1">
      <c r="A280" s="151"/>
      <c r="B280" s="191"/>
      <c r="C280" s="191"/>
      <c r="D280" s="191"/>
      <c r="E280" s="192"/>
      <c r="F280" s="192"/>
      <c r="G280" s="193"/>
      <c r="H280" s="192"/>
      <c r="I280" s="192"/>
      <c r="J280" s="192"/>
      <c r="K280" s="192"/>
      <c r="L280" s="192"/>
      <c r="M280" s="192"/>
      <c r="N280" s="191"/>
      <c r="O280" s="192"/>
      <c r="P280" s="192"/>
      <c r="Q280" s="87"/>
      <c r="R280" s="87"/>
      <c r="S280" s="87"/>
      <c r="T280" s="87"/>
      <c r="U280" s="87"/>
      <c r="V280" s="87"/>
      <c r="W280" s="87"/>
      <c r="X280" s="87"/>
      <c r="Y280" s="87"/>
      <c r="Z280" s="87"/>
    </row>
    <row r="281" spans="1:26" ht="18" customHeight="1">
      <c r="A281" s="151"/>
      <c r="B281" s="191"/>
      <c r="C281" s="191"/>
      <c r="D281" s="191"/>
      <c r="E281" s="192"/>
      <c r="F281" s="192"/>
      <c r="G281" s="193"/>
      <c r="H281" s="192"/>
      <c r="I281" s="192"/>
      <c r="J281" s="192"/>
      <c r="K281" s="192"/>
      <c r="L281" s="192"/>
      <c r="M281" s="192"/>
      <c r="N281" s="191"/>
      <c r="O281" s="192"/>
      <c r="P281" s="192"/>
      <c r="Q281" s="87"/>
      <c r="R281" s="87"/>
      <c r="S281" s="87"/>
      <c r="T281" s="87"/>
      <c r="U281" s="87"/>
      <c r="V281" s="87"/>
      <c r="W281" s="87"/>
      <c r="X281" s="87"/>
      <c r="Y281" s="87"/>
      <c r="Z281" s="87"/>
    </row>
    <row r="282" spans="1:26" ht="18" customHeight="1">
      <c r="A282" s="151"/>
      <c r="B282" s="191"/>
      <c r="C282" s="191"/>
      <c r="D282" s="191"/>
      <c r="E282" s="192"/>
      <c r="F282" s="192"/>
      <c r="G282" s="193"/>
      <c r="H282" s="192"/>
      <c r="I282" s="192"/>
      <c r="J282" s="192"/>
      <c r="K282" s="192"/>
      <c r="L282" s="192"/>
      <c r="M282" s="192"/>
      <c r="N282" s="191"/>
      <c r="O282" s="192"/>
      <c r="P282" s="192"/>
      <c r="Q282" s="87"/>
      <c r="R282" s="87"/>
      <c r="S282" s="87"/>
      <c r="T282" s="87"/>
      <c r="U282" s="87"/>
      <c r="V282" s="87"/>
      <c r="W282" s="87"/>
      <c r="X282" s="87"/>
      <c r="Y282" s="87"/>
      <c r="Z282" s="87"/>
    </row>
    <row r="283" spans="1:26" ht="18" customHeight="1">
      <c r="A283" s="151"/>
      <c r="B283" s="191"/>
      <c r="C283" s="191"/>
      <c r="D283" s="191"/>
      <c r="E283" s="192"/>
      <c r="F283" s="192"/>
      <c r="G283" s="193"/>
      <c r="H283" s="192"/>
      <c r="I283" s="192"/>
      <c r="J283" s="192"/>
      <c r="K283" s="192"/>
      <c r="L283" s="192"/>
      <c r="M283" s="192"/>
      <c r="N283" s="191"/>
      <c r="O283" s="192"/>
      <c r="P283" s="192"/>
      <c r="Q283" s="87"/>
      <c r="R283" s="87"/>
      <c r="S283" s="87"/>
      <c r="T283" s="87"/>
      <c r="U283" s="87"/>
      <c r="V283" s="87"/>
      <c r="W283" s="87"/>
      <c r="X283" s="87"/>
      <c r="Y283" s="87"/>
      <c r="Z283" s="87"/>
    </row>
    <row r="284" spans="1:26" ht="18" customHeight="1">
      <c r="A284" s="151"/>
      <c r="B284" s="191"/>
      <c r="C284" s="191"/>
      <c r="D284" s="191"/>
      <c r="E284" s="192"/>
      <c r="F284" s="192"/>
      <c r="G284" s="193"/>
      <c r="H284" s="192"/>
      <c r="I284" s="192"/>
      <c r="J284" s="192"/>
      <c r="K284" s="192"/>
      <c r="L284" s="192"/>
      <c r="M284" s="192"/>
      <c r="N284" s="191"/>
      <c r="O284" s="192"/>
      <c r="P284" s="192"/>
      <c r="Q284" s="87"/>
      <c r="R284" s="87"/>
      <c r="S284" s="87"/>
      <c r="T284" s="87"/>
      <c r="U284" s="87"/>
      <c r="V284" s="87"/>
      <c r="W284" s="87"/>
      <c r="X284" s="87"/>
      <c r="Y284" s="87"/>
      <c r="Z284" s="87"/>
    </row>
    <row r="285" spans="1:26" ht="18" customHeight="1">
      <c r="A285" s="151"/>
      <c r="B285" s="191"/>
      <c r="C285" s="191"/>
      <c r="D285" s="191"/>
      <c r="E285" s="192"/>
      <c r="F285" s="192"/>
      <c r="G285" s="193"/>
      <c r="H285" s="192"/>
      <c r="I285" s="192"/>
      <c r="J285" s="192"/>
      <c r="K285" s="192"/>
      <c r="L285" s="192"/>
      <c r="M285" s="192"/>
      <c r="N285" s="191"/>
      <c r="O285" s="192"/>
      <c r="P285" s="192"/>
      <c r="Q285" s="87"/>
      <c r="R285" s="87"/>
      <c r="S285" s="87"/>
      <c r="T285" s="87"/>
      <c r="U285" s="87"/>
      <c r="V285" s="87"/>
      <c r="W285" s="87"/>
      <c r="X285" s="87"/>
      <c r="Y285" s="87"/>
      <c r="Z285" s="87"/>
    </row>
    <row r="286" spans="1:26" ht="18" customHeight="1">
      <c r="A286" s="151"/>
      <c r="B286" s="191"/>
      <c r="C286" s="191"/>
      <c r="D286" s="191"/>
      <c r="E286" s="192"/>
      <c r="F286" s="192"/>
      <c r="G286" s="193"/>
      <c r="H286" s="192"/>
      <c r="I286" s="192"/>
      <c r="J286" s="192"/>
      <c r="K286" s="192"/>
      <c r="L286" s="192"/>
      <c r="M286" s="192"/>
      <c r="N286" s="191"/>
      <c r="O286" s="192"/>
      <c r="P286" s="192"/>
      <c r="Q286" s="87"/>
      <c r="R286" s="87"/>
      <c r="S286" s="87"/>
      <c r="T286" s="87"/>
      <c r="U286" s="87"/>
      <c r="V286" s="87"/>
      <c r="W286" s="87"/>
      <c r="X286" s="87"/>
      <c r="Y286" s="87"/>
      <c r="Z286" s="87"/>
    </row>
    <row r="287" spans="1:26" ht="18" customHeight="1">
      <c r="A287" s="151"/>
      <c r="B287" s="191"/>
      <c r="C287" s="191"/>
      <c r="D287" s="191"/>
      <c r="E287" s="192"/>
      <c r="F287" s="192"/>
      <c r="G287" s="193"/>
      <c r="H287" s="192"/>
      <c r="I287" s="192"/>
      <c r="J287" s="192"/>
      <c r="K287" s="192"/>
      <c r="L287" s="192"/>
      <c r="M287" s="192"/>
      <c r="N287" s="191"/>
      <c r="O287" s="192"/>
      <c r="P287" s="192"/>
      <c r="Q287" s="87"/>
      <c r="R287" s="87"/>
      <c r="S287" s="87"/>
      <c r="T287" s="87"/>
      <c r="U287" s="87"/>
      <c r="V287" s="87"/>
      <c r="W287" s="87"/>
      <c r="X287" s="87"/>
      <c r="Y287" s="87"/>
      <c r="Z287" s="87"/>
    </row>
    <row r="288" spans="1:26" ht="18" customHeight="1">
      <c r="A288" s="151"/>
      <c r="B288" s="191"/>
      <c r="C288" s="191"/>
      <c r="D288" s="191"/>
      <c r="E288" s="192"/>
      <c r="F288" s="192"/>
      <c r="G288" s="193"/>
      <c r="H288" s="192"/>
      <c r="I288" s="192"/>
      <c r="J288" s="192"/>
      <c r="K288" s="192"/>
      <c r="L288" s="192"/>
      <c r="M288" s="192"/>
      <c r="N288" s="191"/>
      <c r="O288" s="192"/>
      <c r="P288" s="192"/>
      <c r="Q288" s="87"/>
      <c r="R288" s="87"/>
      <c r="S288" s="87"/>
      <c r="T288" s="87"/>
      <c r="U288" s="87"/>
      <c r="V288" s="87"/>
      <c r="W288" s="87"/>
      <c r="X288" s="87"/>
      <c r="Y288" s="87"/>
      <c r="Z288" s="87"/>
    </row>
    <row r="289" spans="1:26" ht="18" customHeight="1">
      <c r="A289" s="151"/>
      <c r="B289" s="191"/>
      <c r="C289" s="191"/>
      <c r="D289" s="191"/>
      <c r="E289" s="192"/>
      <c r="F289" s="192"/>
      <c r="G289" s="193"/>
      <c r="H289" s="192"/>
      <c r="I289" s="192"/>
      <c r="J289" s="192"/>
      <c r="K289" s="192"/>
      <c r="L289" s="192"/>
      <c r="M289" s="192"/>
      <c r="N289" s="191"/>
      <c r="O289" s="192"/>
      <c r="P289" s="192"/>
      <c r="Q289" s="87"/>
      <c r="R289" s="87"/>
      <c r="S289" s="87"/>
      <c r="T289" s="87"/>
      <c r="U289" s="87"/>
      <c r="V289" s="87"/>
      <c r="W289" s="87"/>
      <c r="X289" s="87"/>
      <c r="Y289" s="87"/>
      <c r="Z289" s="87"/>
    </row>
    <row r="290" spans="1:26" ht="18" customHeight="1">
      <c r="A290" s="151"/>
      <c r="B290" s="191"/>
      <c r="C290" s="191"/>
      <c r="D290" s="191"/>
      <c r="E290" s="192"/>
      <c r="F290" s="192"/>
      <c r="G290" s="193"/>
      <c r="H290" s="192"/>
      <c r="I290" s="192"/>
      <c r="J290" s="192"/>
      <c r="K290" s="192"/>
      <c r="L290" s="192"/>
      <c r="M290" s="192"/>
      <c r="N290" s="191"/>
      <c r="O290" s="192"/>
      <c r="P290" s="192"/>
      <c r="Q290" s="87"/>
      <c r="R290" s="87"/>
      <c r="S290" s="87"/>
      <c r="T290" s="87"/>
      <c r="U290" s="87"/>
      <c r="V290" s="87"/>
      <c r="W290" s="87"/>
      <c r="X290" s="87"/>
      <c r="Y290" s="87"/>
      <c r="Z290" s="87"/>
    </row>
    <row r="291" spans="1:26" ht="18" customHeight="1">
      <c r="A291" s="151"/>
      <c r="B291" s="191"/>
      <c r="C291" s="191"/>
      <c r="D291" s="191"/>
      <c r="E291" s="192"/>
      <c r="F291" s="192"/>
      <c r="G291" s="193"/>
      <c r="H291" s="192"/>
      <c r="I291" s="192"/>
      <c r="J291" s="192"/>
      <c r="K291" s="192"/>
      <c r="L291" s="192"/>
      <c r="M291" s="192"/>
      <c r="N291" s="191"/>
      <c r="O291" s="192"/>
      <c r="P291" s="192"/>
      <c r="Q291" s="87"/>
      <c r="R291" s="87"/>
      <c r="S291" s="87"/>
      <c r="T291" s="87"/>
      <c r="U291" s="87"/>
      <c r="V291" s="87"/>
      <c r="W291" s="87"/>
      <c r="X291" s="87"/>
      <c r="Y291" s="87"/>
      <c r="Z291" s="87"/>
    </row>
    <row r="292" spans="1:26" ht="18" customHeight="1">
      <c r="A292" s="151"/>
      <c r="B292" s="191"/>
      <c r="C292" s="191"/>
      <c r="D292" s="191"/>
      <c r="E292" s="192"/>
      <c r="F292" s="192"/>
      <c r="G292" s="193"/>
      <c r="H292" s="192"/>
      <c r="I292" s="192"/>
      <c r="J292" s="192"/>
      <c r="K292" s="192"/>
      <c r="L292" s="192"/>
      <c r="M292" s="192"/>
      <c r="N292" s="191"/>
      <c r="O292" s="192"/>
      <c r="P292" s="192"/>
      <c r="Q292" s="87"/>
      <c r="R292" s="87"/>
      <c r="S292" s="87"/>
      <c r="T292" s="87"/>
      <c r="U292" s="87"/>
      <c r="V292" s="87"/>
      <c r="W292" s="87"/>
      <c r="X292" s="87"/>
      <c r="Y292" s="87"/>
      <c r="Z292" s="87"/>
    </row>
    <row r="293" spans="1:26" ht="18" customHeight="1">
      <c r="A293" s="151"/>
      <c r="B293" s="191"/>
      <c r="C293" s="191"/>
      <c r="D293" s="191"/>
      <c r="E293" s="192"/>
      <c r="F293" s="192"/>
      <c r="G293" s="193"/>
      <c r="H293" s="192"/>
      <c r="I293" s="192"/>
      <c r="J293" s="192"/>
      <c r="K293" s="192"/>
      <c r="L293" s="192"/>
      <c r="M293" s="192"/>
      <c r="N293" s="191"/>
      <c r="O293" s="192"/>
      <c r="P293" s="192"/>
      <c r="Q293" s="87"/>
      <c r="R293" s="87"/>
      <c r="S293" s="87"/>
      <c r="T293" s="87"/>
      <c r="U293" s="87"/>
      <c r="V293" s="87"/>
      <c r="W293" s="87"/>
      <c r="X293" s="87"/>
      <c r="Y293" s="87"/>
      <c r="Z293" s="87"/>
    </row>
    <row r="294" spans="1:26" ht="18" customHeight="1">
      <c r="A294" s="151"/>
      <c r="B294" s="191"/>
      <c r="C294" s="191"/>
      <c r="D294" s="191"/>
      <c r="E294" s="192"/>
      <c r="F294" s="192"/>
      <c r="G294" s="193"/>
      <c r="H294" s="192"/>
      <c r="I294" s="192"/>
      <c r="J294" s="192"/>
      <c r="K294" s="192"/>
      <c r="L294" s="192"/>
      <c r="M294" s="192"/>
      <c r="N294" s="191"/>
      <c r="O294" s="192"/>
      <c r="P294" s="192"/>
      <c r="Q294" s="87"/>
      <c r="R294" s="87"/>
      <c r="S294" s="87"/>
      <c r="T294" s="87"/>
      <c r="U294" s="87"/>
      <c r="V294" s="87"/>
      <c r="W294" s="87"/>
      <c r="X294" s="87"/>
      <c r="Y294" s="87"/>
      <c r="Z294" s="87"/>
    </row>
    <row r="295" spans="1:26" ht="18" customHeight="1">
      <c r="A295" s="151"/>
      <c r="B295" s="191"/>
      <c r="C295" s="191"/>
      <c r="D295" s="191"/>
      <c r="E295" s="192"/>
      <c r="F295" s="192"/>
      <c r="G295" s="193"/>
      <c r="H295" s="192"/>
      <c r="I295" s="192"/>
      <c r="J295" s="192"/>
      <c r="K295" s="192"/>
      <c r="L295" s="192"/>
      <c r="M295" s="192"/>
      <c r="N295" s="191"/>
      <c r="O295" s="192"/>
      <c r="P295" s="192"/>
      <c r="Q295" s="87"/>
      <c r="R295" s="87"/>
      <c r="S295" s="87"/>
      <c r="T295" s="87"/>
      <c r="U295" s="87"/>
      <c r="V295" s="87"/>
      <c r="W295" s="87"/>
      <c r="X295" s="87"/>
      <c r="Y295" s="87"/>
      <c r="Z295" s="87"/>
    </row>
    <row r="296" spans="1:26" ht="18" customHeight="1">
      <c r="A296" s="151"/>
      <c r="B296" s="191"/>
      <c r="C296" s="191"/>
      <c r="D296" s="191"/>
      <c r="E296" s="192"/>
      <c r="F296" s="192"/>
      <c r="G296" s="193"/>
      <c r="H296" s="192"/>
      <c r="I296" s="192"/>
      <c r="J296" s="192"/>
      <c r="K296" s="192"/>
      <c r="L296" s="192"/>
      <c r="M296" s="192"/>
      <c r="N296" s="191"/>
      <c r="O296" s="192"/>
      <c r="P296" s="192"/>
      <c r="Q296" s="87"/>
      <c r="R296" s="87"/>
      <c r="S296" s="87"/>
      <c r="T296" s="87"/>
      <c r="U296" s="87"/>
      <c r="V296" s="87"/>
      <c r="W296" s="87"/>
      <c r="X296" s="87"/>
      <c r="Y296" s="87"/>
      <c r="Z296" s="87"/>
    </row>
    <row r="297" spans="1:26" ht="18" customHeight="1">
      <c r="A297" s="151"/>
      <c r="B297" s="191"/>
      <c r="C297" s="191"/>
      <c r="D297" s="191"/>
      <c r="E297" s="192"/>
      <c r="F297" s="192"/>
      <c r="G297" s="193"/>
      <c r="H297" s="192"/>
      <c r="I297" s="192"/>
      <c r="J297" s="192"/>
      <c r="K297" s="192"/>
      <c r="L297" s="192"/>
      <c r="M297" s="192"/>
      <c r="N297" s="191"/>
      <c r="O297" s="192"/>
      <c r="P297" s="192"/>
      <c r="Q297" s="87"/>
      <c r="R297" s="87"/>
      <c r="S297" s="87"/>
      <c r="T297" s="87"/>
      <c r="U297" s="87"/>
      <c r="V297" s="87"/>
      <c r="W297" s="87"/>
      <c r="X297" s="87"/>
      <c r="Y297" s="87"/>
      <c r="Z297" s="87"/>
    </row>
    <row r="298" spans="1:26" ht="18" customHeight="1">
      <c r="A298" s="151"/>
      <c r="B298" s="191"/>
      <c r="C298" s="191"/>
      <c r="D298" s="191"/>
      <c r="E298" s="192"/>
      <c r="F298" s="192"/>
      <c r="G298" s="193"/>
      <c r="H298" s="192"/>
      <c r="I298" s="192"/>
      <c r="J298" s="192"/>
      <c r="K298" s="192"/>
      <c r="L298" s="192"/>
      <c r="M298" s="192"/>
      <c r="N298" s="191"/>
      <c r="O298" s="192"/>
      <c r="P298" s="192"/>
      <c r="Q298" s="87"/>
      <c r="R298" s="87"/>
      <c r="S298" s="87"/>
      <c r="T298" s="87"/>
      <c r="U298" s="87"/>
      <c r="V298" s="87"/>
      <c r="W298" s="87"/>
      <c r="X298" s="87"/>
      <c r="Y298" s="87"/>
      <c r="Z298" s="87"/>
    </row>
    <row r="299" spans="1:26" ht="18" customHeight="1">
      <c r="A299" s="151"/>
      <c r="B299" s="191"/>
      <c r="C299" s="191"/>
      <c r="D299" s="191"/>
      <c r="E299" s="192"/>
      <c r="F299" s="192"/>
      <c r="G299" s="193"/>
      <c r="H299" s="192"/>
      <c r="I299" s="192"/>
      <c r="J299" s="192"/>
      <c r="K299" s="192"/>
      <c r="L299" s="192"/>
      <c r="M299" s="192"/>
      <c r="N299" s="191"/>
      <c r="O299" s="192"/>
      <c r="P299" s="192"/>
      <c r="Q299" s="87"/>
      <c r="R299" s="87"/>
      <c r="S299" s="87"/>
      <c r="T299" s="87"/>
      <c r="U299" s="87"/>
      <c r="V299" s="87"/>
      <c r="W299" s="87"/>
      <c r="X299" s="87"/>
      <c r="Y299" s="87"/>
      <c r="Z299" s="87"/>
    </row>
    <row r="300" spans="1:26" ht="18" customHeight="1">
      <c r="A300" s="151"/>
      <c r="B300" s="191"/>
      <c r="C300" s="191"/>
      <c r="D300" s="191"/>
      <c r="E300" s="192"/>
      <c r="F300" s="192"/>
      <c r="G300" s="193"/>
      <c r="H300" s="192"/>
      <c r="I300" s="192"/>
      <c r="J300" s="192"/>
      <c r="K300" s="192"/>
      <c r="L300" s="192"/>
      <c r="M300" s="192"/>
      <c r="N300" s="191"/>
      <c r="O300" s="192"/>
      <c r="P300" s="192"/>
      <c r="Q300" s="87"/>
      <c r="R300" s="87"/>
      <c r="S300" s="87"/>
      <c r="T300" s="87"/>
      <c r="U300" s="87"/>
      <c r="V300" s="87"/>
      <c r="W300" s="87"/>
      <c r="X300" s="87"/>
      <c r="Y300" s="87"/>
      <c r="Z300" s="87"/>
    </row>
    <row r="301" spans="1:26" ht="18" customHeight="1">
      <c r="A301" s="151"/>
      <c r="B301" s="191"/>
      <c r="C301" s="191"/>
      <c r="D301" s="191"/>
      <c r="E301" s="192"/>
      <c r="F301" s="192"/>
      <c r="G301" s="193"/>
      <c r="H301" s="192"/>
      <c r="I301" s="192"/>
      <c r="J301" s="192"/>
      <c r="K301" s="192"/>
      <c r="L301" s="192"/>
      <c r="M301" s="192"/>
      <c r="N301" s="191"/>
      <c r="O301" s="192"/>
      <c r="P301" s="192"/>
      <c r="Q301" s="87"/>
      <c r="R301" s="87"/>
      <c r="S301" s="87"/>
      <c r="T301" s="87"/>
      <c r="U301" s="87"/>
      <c r="V301" s="87"/>
      <c r="W301" s="87"/>
      <c r="X301" s="87"/>
      <c r="Y301" s="87"/>
      <c r="Z301" s="87"/>
    </row>
    <row r="302" spans="1:26" ht="18" customHeight="1">
      <c r="A302" s="151"/>
      <c r="B302" s="191"/>
      <c r="C302" s="191"/>
      <c r="D302" s="191"/>
      <c r="E302" s="192"/>
      <c r="F302" s="192"/>
      <c r="G302" s="193"/>
      <c r="H302" s="192"/>
      <c r="I302" s="192"/>
      <c r="J302" s="192"/>
      <c r="K302" s="192"/>
      <c r="L302" s="192"/>
      <c r="M302" s="192"/>
      <c r="N302" s="191"/>
      <c r="O302" s="192"/>
      <c r="P302" s="192"/>
      <c r="Q302" s="87"/>
      <c r="R302" s="87"/>
      <c r="S302" s="87"/>
      <c r="T302" s="87"/>
      <c r="U302" s="87"/>
      <c r="V302" s="87"/>
      <c r="W302" s="87"/>
      <c r="X302" s="87"/>
      <c r="Y302" s="87"/>
      <c r="Z302" s="87"/>
    </row>
    <row r="303" spans="1:26" ht="18" customHeight="1">
      <c r="A303" s="151"/>
      <c r="B303" s="191"/>
      <c r="C303" s="191"/>
      <c r="D303" s="191"/>
      <c r="E303" s="192"/>
      <c r="F303" s="192"/>
      <c r="G303" s="193"/>
      <c r="H303" s="192"/>
      <c r="I303" s="192"/>
      <c r="J303" s="192"/>
      <c r="K303" s="192"/>
      <c r="L303" s="192"/>
      <c r="M303" s="192"/>
      <c r="N303" s="191"/>
      <c r="O303" s="192"/>
      <c r="P303" s="192"/>
      <c r="Q303" s="87"/>
      <c r="R303" s="87"/>
      <c r="S303" s="87"/>
      <c r="T303" s="87"/>
      <c r="U303" s="87"/>
      <c r="V303" s="87"/>
      <c r="W303" s="87"/>
      <c r="X303" s="87"/>
      <c r="Y303" s="87"/>
      <c r="Z303" s="87"/>
    </row>
    <row r="304" spans="1:26" ht="18" customHeight="1">
      <c r="A304" s="151"/>
      <c r="B304" s="191"/>
      <c r="C304" s="191"/>
      <c r="D304" s="191"/>
      <c r="E304" s="192"/>
      <c r="F304" s="192"/>
      <c r="G304" s="193"/>
      <c r="H304" s="192"/>
      <c r="I304" s="192"/>
      <c r="J304" s="192"/>
      <c r="K304" s="192"/>
      <c r="L304" s="192"/>
      <c r="M304" s="192"/>
      <c r="N304" s="191"/>
      <c r="O304" s="192"/>
      <c r="P304" s="192"/>
      <c r="Q304" s="87"/>
      <c r="R304" s="87"/>
      <c r="S304" s="87"/>
      <c r="T304" s="87"/>
      <c r="U304" s="87"/>
      <c r="V304" s="87"/>
      <c r="W304" s="87"/>
      <c r="X304" s="87"/>
      <c r="Y304" s="87"/>
      <c r="Z304" s="87"/>
    </row>
    <row r="305" spans="1:26" ht="18" customHeight="1">
      <c r="A305" s="151"/>
      <c r="B305" s="191"/>
      <c r="C305" s="191"/>
      <c r="D305" s="191"/>
      <c r="E305" s="192"/>
      <c r="F305" s="192"/>
      <c r="G305" s="193"/>
      <c r="H305" s="192"/>
      <c r="I305" s="192"/>
      <c r="J305" s="192"/>
      <c r="K305" s="192"/>
      <c r="L305" s="192"/>
      <c r="M305" s="192"/>
      <c r="N305" s="191"/>
      <c r="O305" s="192"/>
      <c r="P305" s="192"/>
      <c r="Q305" s="87"/>
      <c r="R305" s="87"/>
      <c r="S305" s="87"/>
      <c r="T305" s="87"/>
      <c r="U305" s="87"/>
      <c r="V305" s="87"/>
      <c r="W305" s="87"/>
      <c r="X305" s="87"/>
      <c r="Y305" s="87"/>
      <c r="Z305" s="87"/>
    </row>
    <row r="306" spans="1:26" ht="18" customHeight="1">
      <c r="A306" s="151"/>
      <c r="B306" s="191"/>
      <c r="C306" s="191"/>
      <c r="D306" s="191"/>
      <c r="E306" s="192"/>
      <c r="F306" s="192"/>
      <c r="G306" s="193"/>
      <c r="H306" s="192"/>
      <c r="I306" s="192"/>
      <c r="J306" s="192"/>
      <c r="K306" s="192"/>
      <c r="L306" s="192"/>
      <c r="M306" s="192"/>
      <c r="N306" s="191"/>
      <c r="O306" s="192"/>
      <c r="P306" s="192"/>
      <c r="Q306" s="87"/>
      <c r="R306" s="87"/>
      <c r="S306" s="87"/>
      <c r="T306" s="87"/>
      <c r="U306" s="87"/>
      <c r="V306" s="87"/>
      <c r="W306" s="87"/>
      <c r="X306" s="87"/>
      <c r="Y306" s="87"/>
      <c r="Z306" s="87"/>
    </row>
    <row r="307" spans="1:26" ht="18" customHeight="1">
      <c r="A307" s="151"/>
      <c r="B307" s="191"/>
      <c r="C307" s="191"/>
      <c r="D307" s="191"/>
      <c r="E307" s="192"/>
      <c r="F307" s="192"/>
      <c r="G307" s="193"/>
      <c r="H307" s="192"/>
      <c r="I307" s="192"/>
      <c r="J307" s="192"/>
      <c r="K307" s="192"/>
      <c r="L307" s="192"/>
      <c r="M307" s="192"/>
      <c r="N307" s="191"/>
      <c r="O307" s="192"/>
      <c r="P307" s="192"/>
      <c r="Q307" s="87"/>
      <c r="R307" s="87"/>
      <c r="S307" s="87"/>
      <c r="T307" s="87"/>
      <c r="U307" s="87"/>
      <c r="V307" s="87"/>
      <c r="W307" s="87"/>
      <c r="X307" s="87"/>
      <c r="Y307" s="87"/>
      <c r="Z307" s="87"/>
    </row>
    <row r="308" spans="1:26" ht="18" customHeight="1">
      <c r="A308" s="151"/>
      <c r="B308" s="191"/>
      <c r="C308" s="191"/>
      <c r="D308" s="191"/>
      <c r="E308" s="192"/>
      <c r="F308" s="192"/>
      <c r="G308" s="193"/>
      <c r="H308" s="192"/>
      <c r="I308" s="192"/>
      <c r="J308" s="192"/>
      <c r="K308" s="192"/>
      <c r="L308" s="192"/>
      <c r="M308" s="192"/>
      <c r="N308" s="191"/>
      <c r="O308" s="192"/>
      <c r="P308" s="192"/>
      <c r="Q308" s="87"/>
      <c r="R308" s="87"/>
      <c r="S308" s="87"/>
      <c r="T308" s="87"/>
      <c r="U308" s="87"/>
      <c r="V308" s="87"/>
      <c r="W308" s="87"/>
      <c r="X308" s="87"/>
      <c r="Y308" s="87"/>
      <c r="Z308" s="87"/>
    </row>
    <row r="309" spans="1:26" ht="18" customHeight="1">
      <c r="A309" s="151"/>
      <c r="B309" s="191"/>
      <c r="C309" s="191"/>
      <c r="D309" s="191"/>
      <c r="E309" s="192"/>
      <c r="F309" s="192"/>
      <c r="G309" s="193"/>
      <c r="H309" s="192"/>
      <c r="I309" s="192"/>
      <c r="J309" s="192"/>
      <c r="K309" s="192"/>
      <c r="L309" s="192"/>
      <c r="M309" s="192"/>
      <c r="N309" s="191"/>
      <c r="O309" s="192"/>
      <c r="P309" s="192"/>
      <c r="Q309" s="87"/>
      <c r="R309" s="87"/>
      <c r="S309" s="87"/>
      <c r="T309" s="87"/>
      <c r="U309" s="87"/>
      <c r="V309" s="87"/>
      <c r="W309" s="87"/>
      <c r="X309" s="87"/>
      <c r="Y309" s="87"/>
      <c r="Z309" s="87"/>
    </row>
    <row r="310" spans="1:26" ht="18" customHeight="1">
      <c r="A310" s="151"/>
      <c r="B310" s="191"/>
      <c r="C310" s="191"/>
      <c r="D310" s="191"/>
      <c r="E310" s="192"/>
      <c r="F310" s="192"/>
      <c r="G310" s="193"/>
      <c r="H310" s="192"/>
      <c r="I310" s="192"/>
      <c r="J310" s="192"/>
      <c r="K310" s="192"/>
      <c r="L310" s="192"/>
      <c r="M310" s="192"/>
      <c r="N310" s="191"/>
      <c r="O310" s="192"/>
      <c r="P310" s="192"/>
      <c r="Q310" s="87"/>
      <c r="R310" s="87"/>
      <c r="S310" s="87"/>
      <c r="T310" s="87"/>
      <c r="U310" s="87"/>
      <c r="V310" s="87"/>
      <c r="W310" s="87"/>
      <c r="X310" s="87"/>
      <c r="Y310" s="87"/>
      <c r="Z310" s="87"/>
    </row>
    <row r="311" spans="1:26" ht="18" customHeight="1">
      <c r="A311" s="151"/>
      <c r="B311" s="191"/>
      <c r="C311" s="191"/>
      <c r="D311" s="191"/>
      <c r="E311" s="192"/>
      <c r="F311" s="192"/>
      <c r="G311" s="193"/>
      <c r="H311" s="192"/>
      <c r="I311" s="192"/>
      <c r="J311" s="192"/>
      <c r="K311" s="192"/>
      <c r="L311" s="192"/>
      <c r="M311" s="192"/>
      <c r="N311" s="191"/>
      <c r="O311" s="192"/>
      <c r="P311" s="192"/>
      <c r="Q311" s="87"/>
      <c r="R311" s="87"/>
      <c r="S311" s="87"/>
      <c r="T311" s="87"/>
      <c r="U311" s="87"/>
      <c r="V311" s="87"/>
      <c r="W311" s="87"/>
      <c r="X311" s="87"/>
      <c r="Y311" s="87"/>
      <c r="Z311" s="87"/>
    </row>
    <row r="312" spans="1:26" ht="18" customHeight="1">
      <c r="A312" s="151"/>
      <c r="B312" s="191"/>
      <c r="C312" s="191"/>
      <c r="D312" s="191"/>
      <c r="E312" s="192"/>
      <c r="F312" s="192"/>
      <c r="G312" s="193"/>
      <c r="H312" s="192"/>
      <c r="I312" s="192"/>
      <c r="J312" s="192"/>
      <c r="K312" s="192"/>
      <c r="L312" s="192"/>
      <c r="M312" s="192"/>
      <c r="N312" s="191"/>
      <c r="O312" s="192"/>
      <c r="P312" s="192"/>
      <c r="Q312" s="87"/>
      <c r="R312" s="87"/>
      <c r="S312" s="87"/>
      <c r="T312" s="87"/>
      <c r="U312" s="87"/>
      <c r="V312" s="87"/>
      <c r="W312" s="87"/>
      <c r="X312" s="87"/>
      <c r="Y312" s="87"/>
      <c r="Z312" s="87"/>
    </row>
    <row r="313" spans="1:26" ht="18" customHeight="1">
      <c r="A313" s="151"/>
      <c r="B313" s="191"/>
      <c r="C313" s="191"/>
      <c r="D313" s="191"/>
      <c r="E313" s="192"/>
      <c r="F313" s="192"/>
      <c r="G313" s="193"/>
      <c r="H313" s="192"/>
      <c r="I313" s="192"/>
      <c r="J313" s="192"/>
      <c r="K313" s="192"/>
      <c r="L313" s="192"/>
      <c r="M313" s="192"/>
      <c r="N313" s="191"/>
      <c r="O313" s="192"/>
      <c r="P313" s="192"/>
      <c r="Q313" s="87"/>
      <c r="R313" s="87"/>
      <c r="S313" s="87"/>
      <c r="T313" s="87"/>
      <c r="U313" s="87"/>
      <c r="V313" s="87"/>
      <c r="W313" s="87"/>
      <c r="X313" s="87"/>
      <c r="Y313" s="87"/>
      <c r="Z313" s="87"/>
    </row>
    <row r="314" spans="1:26" ht="18" customHeight="1">
      <c r="A314" s="151"/>
      <c r="B314" s="191"/>
      <c r="C314" s="191"/>
      <c r="D314" s="191"/>
      <c r="E314" s="192"/>
      <c r="F314" s="192"/>
      <c r="G314" s="193"/>
      <c r="H314" s="192"/>
      <c r="I314" s="192"/>
      <c r="J314" s="192"/>
      <c r="K314" s="192"/>
      <c r="L314" s="192"/>
      <c r="M314" s="192"/>
      <c r="N314" s="191"/>
      <c r="O314" s="192"/>
      <c r="P314" s="192"/>
      <c r="Q314" s="87"/>
      <c r="R314" s="87"/>
      <c r="S314" s="87"/>
      <c r="T314" s="87"/>
      <c r="U314" s="87"/>
      <c r="V314" s="87"/>
      <c r="W314" s="87"/>
      <c r="X314" s="87"/>
      <c r="Y314" s="87"/>
      <c r="Z314" s="87"/>
    </row>
    <row r="315" spans="1:26" ht="18" customHeight="1">
      <c r="A315" s="151"/>
      <c r="B315" s="191"/>
      <c r="C315" s="191"/>
      <c r="D315" s="191"/>
      <c r="E315" s="192"/>
      <c r="F315" s="192"/>
      <c r="G315" s="193"/>
      <c r="H315" s="192"/>
      <c r="I315" s="192"/>
      <c r="J315" s="192"/>
      <c r="K315" s="192"/>
      <c r="L315" s="192"/>
      <c r="M315" s="192"/>
      <c r="N315" s="191"/>
      <c r="O315" s="192"/>
      <c r="P315" s="192"/>
      <c r="Q315" s="87"/>
      <c r="R315" s="87"/>
      <c r="S315" s="87"/>
      <c r="T315" s="87"/>
      <c r="U315" s="87"/>
      <c r="V315" s="87"/>
      <c r="W315" s="87"/>
      <c r="X315" s="87"/>
      <c r="Y315" s="87"/>
      <c r="Z315" s="87"/>
    </row>
    <row r="316" spans="1:26" ht="18" customHeight="1">
      <c r="A316" s="151"/>
      <c r="B316" s="191"/>
      <c r="C316" s="191"/>
      <c r="D316" s="191"/>
      <c r="E316" s="192"/>
      <c r="F316" s="192"/>
      <c r="G316" s="193"/>
      <c r="H316" s="192"/>
      <c r="I316" s="192"/>
      <c r="J316" s="192"/>
      <c r="K316" s="192"/>
      <c r="L316" s="192"/>
      <c r="M316" s="192"/>
      <c r="N316" s="191"/>
      <c r="O316" s="192"/>
      <c r="P316" s="192"/>
      <c r="Q316" s="87"/>
      <c r="R316" s="87"/>
      <c r="S316" s="87"/>
      <c r="T316" s="87"/>
      <c r="U316" s="87"/>
      <c r="V316" s="87"/>
      <c r="W316" s="87"/>
      <c r="X316" s="87"/>
      <c r="Y316" s="87"/>
      <c r="Z316" s="87"/>
    </row>
    <row r="317" spans="1:26" ht="18" customHeight="1">
      <c r="A317" s="151"/>
      <c r="B317" s="191"/>
      <c r="C317" s="191"/>
      <c r="D317" s="191"/>
      <c r="E317" s="192"/>
      <c r="F317" s="192"/>
      <c r="G317" s="193"/>
      <c r="H317" s="192"/>
      <c r="I317" s="192"/>
      <c r="J317" s="192"/>
      <c r="K317" s="192"/>
      <c r="L317" s="192"/>
      <c r="M317" s="192"/>
      <c r="N317" s="191"/>
      <c r="O317" s="192"/>
      <c r="P317" s="192"/>
      <c r="Q317" s="87"/>
      <c r="R317" s="87"/>
      <c r="S317" s="87"/>
      <c r="T317" s="87"/>
      <c r="U317" s="87"/>
      <c r="V317" s="87"/>
      <c r="W317" s="87"/>
      <c r="X317" s="87"/>
      <c r="Y317" s="87"/>
      <c r="Z317" s="87"/>
    </row>
    <row r="318" spans="1:26" ht="18" customHeight="1">
      <c r="A318" s="151"/>
      <c r="B318" s="191"/>
      <c r="C318" s="191"/>
      <c r="D318" s="191"/>
      <c r="E318" s="192"/>
      <c r="F318" s="192"/>
      <c r="G318" s="193"/>
      <c r="H318" s="192"/>
      <c r="I318" s="192"/>
      <c r="J318" s="192"/>
      <c r="K318" s="192"/>
      <c r="L318" s="192"/>
      <c r="M318" s="192"/>
      <c r="N318" s="191"/>
      <c r="O318" s="192"/>
      <c r="P318" s="192"/>
      <c r="Q318" s="87"/>
      <c r="R318" s="87"/>
      <c r="S318" s="87"/>
      <c r="T318" s="87"/>
      <c r="U318" s="87"/>
      <c r="V318" s="87"/>
      <c r="W318" s="87"/>
      <c r="X318" s="87"/>
      <c r="Y318" s="87"/>
      <c r="Z318" s="87"/>
    </row>
    <row r="319" spans="1:26" ht="18" customHeight="1">
      <c r="A319" s="151"/>
      <c r="B319" s="191"/>
      <c r="C319" s="191"/>
      <c r="D319" s="191"/>
      <c r="E319" s="192"/>
      <c r="F319" s="192"/>
      <c r="G319" s="193"/>
      <c r="H319" s="192"/>
      <c r="I319" s="192"/>
      <c r="J319" s="192"/>
      <c r="K319" s="192"/>
      <c r="L319" s="192"/>
      <c r="M319" s="192"/>
      <c r="N319" s="191"/>
      <c r="O319" s="192"/>
      <c r="P319" s="192"/>
      <c r="Q319" s="87"/>
      <c r="R319" s="87"/>
      <c r="S319" s="87"/>
      <c r="T319" s="87"/>
      <c r="U319" s="87"/>
      <c r="V319" s="87"/>
      <c r="W319" s="87"/>
      <c r="X319" s="87"/>
      <c r="Y319" s="87"/>
      <c r="Z319" s="87"/>
    </row>
    <row r="320" spans="1:26" ht="18" customHeight="1">
      <c r="A320" s="151"/>
      <c r="B320" s="191"/>
      <c r="C320" s="191"/>
      <c r="D320" s="191"/>
      <c r="E320" s="192"/>
      <c r="F320" s="192"/>
      <c r="G320" s="193"/>
      <c r="H320" s="192"/>
      <c r="I320" s="192"/>
      <c r="J320" s="192"/>
      <c r="K320" s="192"/>
      <c r="L320" s="192"/>
      <c r="M320" s="192"/>
      <c r="N320" s="191"/>
      <c r="O320" s="192"/>
      <c r="P320" s="192"/>
      <c r="Q320" s="87"/>
      <c r="R320" s="87"/>
      <c r="S320" s="87"/>
      <c r="T320" s="87"/>
      <c r="U320" s="87"/>
      <c r="V320" s="87"/>
      <c r="W320" s="87"/>
      <c r="X320" s="87"/>
      <c r="Y320" s="87"/>
      <c r="Z320" s="87"/>
    </row>
    <row r="321" spans="1:26" ht="18" customHeight="1">
      <c r="A321" s="151"/>
      <c r="B321" s="191"/>
      <c r="C321" s="191"/>
      <c r="D321" s="191"/>
      <c r="E321" s="192"/>
      <c r="F321" s="192"/>
      <c r="G321" s="193"/>
      <c r="H321" s="192"/>
      <c r="I321" s="192"/>
      <c r="J321" s="192"/>
      <c r="K321" s="192"/>
      <c r="L321" s="192"/>
      <c r="M321" s="192"/>
      <c r="N321" s="191"/>
      <c r="O321" s="192"/>
      <c r="P321" s="192"/>
      <c r="Q321" s="87"/>
      <c r="R321" s="87"/>
      <c r="S321" s="87"/>
      <c r="T321" s="87"/>
      <c r="U321" s="87"/>
      <c r="V321" s="87"/>
      <c r="W321" s="87"/>
      <c r="X321" s="87"/>
      <c r="Y321" s="87"/>
      <c r="Z321" s="87"/>
    </row>
    <row r="322" spans="1:26" ht="18" customHeight="1">
      <c r="A322" s="151"/>
      <c r="B322" s="191"/>
      <c r="C322" s="191"/>
      <c r="D322" s="191"/>
      <c r="E322" s="192"/>
      <c r="F322" s="192"/>
      <c r="G322" s="193"/>
      <c r="H322" s="192"/>
      <c r="I322" s="192"/>
      <c r="J322" s="192"/>
      <c r="K322" s="192"/>
      <c r="L322" s="192"/>
      <c r="M322" s="192"/>
      <c r="N322" s="191"/>
      <c r="O322" s="192"/>
      <c r="P322" s="192"/>
      <c r="Q322" s="87"/>
      <c r="R322" s="87"/>
      <c r="S322" s="87"/>
      <c r="T322" s="87"/>
      <c r="U322" s="87"/>
      <c r="V322" s="87"/>
      <c r="W322" s="87"/>
      <c r="X322" s="87"/>
      <c r="Y322" s="87"/>
      <c r="Z322" s="87"/>
    </row>
    <row r="323" spans="1:26" ht="18" customHeight="1">
      <c r="A323" s="151"/>
      <c r="B323" s="191"/>
      <c r="C323" s="191"/>
      <c r="D323" s="191"/>
      <c r="E323" s="192"/>
      <c r="F323" s="192"/>
      <c r="G323" s="193"/>
      <c r="H323" s="192"/>
      <c r="I323" s="192"/>
      <c r="J323" s="192"/>
      <c r="K323" s="192"/>
      <c r="L323" s="192"/>
      <c r="M323" s="192"/>
      <c r="N323" s="191"/>
      <c r="O323" s="192"/>
      <c r="P323" s="192"/>
      <c r="Q323" s="87"/>
      <c r="R323" s="87"/>
      <c r="S323" s="87"/>
      <c r="T323" s="87"/>
      <c r="U323" s="87"/>
      <c r="V323" s="87"/>
      <c r="W323" s="87"/>
      <c r="X323" s="87"/>
      <c r="Y323" s="87"/>
      <c r="Z323" s="87"/>
    </row>
    <row r="324" spans="1:26" ht="18" customHeight="1">
      <c r="A324" s="151"/>
      <c r="B324" s="191"/>
      <c r="C324" s="191"/>
      <c r="D324" s="191"/>
      <c r="E324" s="192"/>
      <c r="F324" s="192"/>
      <c r="G324" s="193"/>
      <c r="H324" s="192"/>
      <c r="I324" s="192"/>
      <c r="J324" s="192"/>
      <c r="K324" s="192"/>
      <c r="L324" s="192"/>
      <c r="M324" s="192"/>
      <c r="N324" s="191"/>
      <c r="O324" s="192"/>
      <c r="P324" s="192"/>
      <c r="Q324" s="87"/>
      <c r="R324" s="87"/>
      <c r="S324" s="87"/>
      <c r="T324" s="87"/>
      <c r="U324" s="87"/>
      <c r="V324" s="87"/>
      <c r="W324" s="87"/>
      <c r="X324" s="87"/>
      <c r="Y324" s="87"/>
      <c r="Z324" s="87"/>
    </row>
    <row r="325" spans="1:26" ht="18" customHeight="1">
      <c r="A325" s="151"/>
      <c r="B325" s="191"/>
      <c r="C325" s="191"/>
      <c r="D325" s="191"/>
      <c r="E325" s="192"/>
      <c r="F325" s="192"/>
      <c r="G325" s="193"/>
      <c r="H325" s="192"/>
      <c r="I325" s="192"/>
      <c r="J325" s="192"/>
      <c r="K325" s="192"/>
      <c r="L325" s="192"/>
      <c r="M325" s="192"/>
      <c r="N325" s="191"/>
      <c r="O325" s="192"/>
      <c r="P325" s="192"/>
      <c r="Q325" s="87"/>
      <c r="R325" s="87"/>
      <c r="S325" s="87"/>
      <c r="T325" s="87"/>
      <c r="U325" s="87"/>
      <c r="V325" s="87"/>
      <c r="W325" s="87"/>
      <c r="X325" s="87"/>
      <c r="Y325" s="87"/>
      <c r="Z325" s="87"/>
    </row>
    <row r="326" spans="1:26" ht="18" customHeight="1">
      <c r="A326" s="151"/>
      <c r="B326" s="191"/>
      <c r="C326" s="191"/>
      <c r="D326" s="191"/>
      <c r="E326" s="192"/>
      <c r="F326" s="192"/>
      <c r="G326" s="193"/>
      <c r="H326" s="192"/>
      <c r="I326" s="192"/>
      <c r="J326" s="192"/>
      <c r="K326" s="192"/>
      <c r="L326" s="192"/>
      <c r="M326" s="192"/>
      <c r="N326" s="191"/>
      <c r="O326" s="192"/>
      <c r="P326" s="192"/>
      <c r="Q326" s="87"/>
      <c r="R326" s="87"/>
      <c r="S326" s="87"/>
      <c r="T326" s="87"/>
      <c r="U326" s="87"/>
      <c r="V326" s="87"/>
      <c r="W326" s="87"/>
      <c r="X326" s="87"/>
      <c r="Y326" s="87"/>
      <c r="Z326" s="87"/>
    </row>
    <row r="327" spans="1:26" ht="18" customHeight="1">
      <c r="A327" s="151"/>
      <c r="B327" s="191"/>
      <c r="C327" s="191"/>
      <c r="D327" s="191"/>
      <c r="E327" s="192"/>
      <c r="F327" s="192"/>
      <c r="G327" s="193"/>
      <c r="H327" s="192"/>
      <c r="I327" s="192"/>
      <c r="J327" s="192"/>
      <c r="K327" s="192"/>
      <c r="L327" s="192"/>
      <c r="M327" s="192"/>
      <c r="N327" s="191"/>
      <c r="O327" s="192"/>
      <c r="P327" s="192"/>
      <c r="Q327" s="87"/>
      <c r="R327" s="87"/>
      <c r="S327" s="87"/>
      <c r="T327" s="87"/>
      <c r="U327" s="87"/>
      <c r="V327" s="87"/>
      <c r="W327" s="87"/>
      <c r="X327" s="87"/>
      <c r="Y327" s="87"/>
      <c r="Z327" s="87"/>
    </row>
    <row r="328" spans="1:26" ht="18" customHeight="1">
      <c r="A328" s="151"/>
      <c r="B328" s="191"/>
      <c r="C328" s="191"/>
      <c r="D328" s="191"/>
      <c r="E328" s="192"/>
      <c r="F328" s="192"/>
      <c r="G328" s="193"/>
      <c r="H328" s="192"/>
      <c r="I328" s="192"/>
      <c r="J328" s="192"/>
      <c r="K328" s="192"/>
      <c r="L328" s="192"/>
      <c r="M328" s="192"/>
      <c r="N328" s="191"/>
      <c r="O328" s="192"/>
      <c r="P328" s="192"/>
      <c r="Q328" s="87"/>
      <c r="R328" s="87"/>
      <c r="S328" s="87"/>
      <c r="T328" s="87"/>
      <c r="U328" s="87"/>
      <c r="V328" s="87"/>
      <c r="W328" s="87"/>
      <c r="X328" s="87"/>
      <c r="Y328" s="87"/>
      <c r="Z328" s="87"/>
    </row>
    <row r="329" spans="1:26" ht="18" customHeight="1">
      <c r="A329" s="151"/>
      <c r="B329" s="191"/>
      <c r="C329" s="191"/>
      <c r="D329" s="191"/>
      <c r="E329" s="192"/>
      <c r="F329" s="192"/>
      <c r="G329" s="193"/>
      <c r="H329" s="192"/>
      <c r="I329" s="192"/>
      <c r="J329" s="192"/>
      <c r="K329" s="192"/>
      <c r="L329" s="192"/>
      <c r="M329" s="192"/>
      <c r="N329" s="191"/>
      <c r="O329" s="192"/>
      <c r="P329" s="192"/>
      <c r="Q329" s="87"/>
      <c r="R329" s="87"/>
      <c r="S329" s="87"/>
      <c r="T329" s="87"/>
      <c r="U329" s="87"/>
      <c r="V329" s="87"/>
      <c r="W329" s="87"/>
      <c r="X329" s="87"/>
      <c r="Y329" s="87"/>
      <c r="Z329" s="87"/>
    </row>
    <row r="330" spans="1:26" ht="18" customHeight="1">
      <c r="A330" s="151"/>
      <c r="B330" s="191"/>
      <c r="C330" s="191"/>
      <c r="D330" s="191"/>
      <c r="E330" s="192"/>
      <c r="F330" s="192"/>
      <c r="G330" s="193"/>
      <c r="H330" s="192"/>
      <c r="I330" s="192"/>
      <c r="J330" s="192"/>
      <c r="K330" s="192"/>
      <c r="L330" s="192"/>
      <c r="M330" s="192"/>
      <c r="N330" s="191"/>
      <c r="O330" s="192"/>
      <c r="P330" s="192"/>
      <c r="Q330" s="87"/>
      <c r="R330" s="87"/>
      <c r="S330" s="87"/>
      <c r="T330" s="87"/>
      <c r="U330" s="87"/>
      <c r="V330" s="87"/>
      <c r="W330" s="87"/>
      <c r="X330" s="87"/>
      <c r="Y330" s="87"/>
      <c r="Z330" s="87"/>
    </row>
    <row r="331" spans="1:26" ht="18" customHeight="1">
      <c r="A331" s="151"/>
      <c r="B331" s="191"/>
      <c r="C331" s="191"/>
      <c r="D331" s="191"/>
      <c r="E331" s="192"/>
      <c r="F331" s="192"/>
      <c r="G331" s="193"/>
      <c r="H331" s="192"/>
      <c r="I331" s="192"/>
      <c r="J331" s="192"/>
      <c r="K331" s="192"/>
      <c r="L331" s="192"/>
      <c r="M331" s="192"/>
      <c r="N331" s="191"/>
      <c r="O331" s="192"/>
      <c r="P331" s="192"/>
      <c r="Q331" s="87"/>
      <c r="R331" s="87"/>
      <c r="S331" s="87"/>
      <c r="T331" s="87"/>
      <c r="U331" s="87"/>
      <c r="V331" s="87"/>
      <c r="W331" s="87"/>
      <c r="X331" s="87"/>
      <c r="Y331" s="87"/>
      <c r="Z331" s="87"/>
    </row>
    <row r="332" spans="1:26" ht="18" customHeight="1">
      <c r="A332" s="151"/>
      <c r="B332" s="191"/>
      <c r="C332" s="191"/>
      <c r="D332" s="191"/>
      <c r="E332" s="192"/>
      <c r="F332" s="192"/>
      <c r="G332" s="193"/>
      <c r="H332" s="192"/>
      <c r="I332" s="192"/>
      <c r="J332" s="192"/>
      <c r="K332" s="192"/>
      <c r="L332" s="192"/>
      <c r="M332" s="192"/>
      <c r="N332" s="191"/>
      <c r="O332" s="192"/>
      <c r="P332" s="192"/>
      <c r="Q332" s="87"/>
      <c r="R332" s="87"/>
      <c r="S332" s="87"/>
      <c r="T332" s="87"/>
      <c r="U332" s="87"/>
      <c r="V332" s="87"/>
      <c r="W332" s="87"/>
      <c r="X332" s="87"/>
      <c r="Y332" s="87"/>
      <c r="Z332" s="87"/>
    </row>
    <row r="333" spans="1:26" ht="18" customHeight="1">
      <c r="A333" s="151"/>
      <c r="B333" s="191"/>
      <c r="C333" s="191"/>
      <c r="D333" s="191"/>
      <c r="E333" s="192"/>
      <c r="F333" s="192"/>
      <c r="G333" s="193"/>
      <c r="H333" s="192"/>
      <c r="I333" s="192"/>
      <c r="J333" s="192"/>
      <c r="K333" s="192"/>
      <c r="L333" s="192"/>
      <c r="M333" s="192"/>
      <c r="N333" s="191"/>
      <c r="O333" s="192"/>
      <c r="P333" s="192"/>
      <c r="Q333" s="87"/>
      <c r="R333" s="87"/>
      <c r="S333" s="87"/>
      <c r="T333" s="87"/>
      <c r="U333" s="87"/>
      <c r="V333" s="87"/>
      <c r="W333" s="87"/>
      <c r="X333" s="87"/>
      <c r="Y333" s="87"/>
      <c r="Z333" s="87"/>
    </row>
    <row r="334" spans="1:26" ht="18" customHeight="1">
      <c r="A334" s="151"/>
      <c r="B334" s="191"/>
      <c r="C334" s="191"/>
      <c r="D334" s="191"/>
      <c r="E334" s="192"/>
      <c r="F334" s="192"/>
      <c r="G334" s="193"/>
      <c r="H334" s="192"/>
      <c r="I334" s="192"/>
      <c r="J334" s="192"/>
      <c r="K334" s="192"/>
      <c r="L334" s="192"/>
      <c r="M334" s="192"/>
      <c r="N334" s="191"/>
      <c r="O334" s="192"/>
      <c r="P334" s="192"/>
      <c r="Q334" s="87"/>
      <c r="R334" s="87"/>
      <c r="S334" s="87"/>
      <c r="T334" s="87"/>
      <c r="U334" s="87"/>
      <c r="V334" s="87"/>
      <c r="W334" s="87"/>
      <c r="X334" s="87"/>
      <c r="Y334" s="87"/>
      <c r="Z334" s="87"/>
    </row>
    <row r="335" spans="1:26" ht="18" customHeight="1">
      <c r="A335" s="151"/>
      <c r="B335" s="191"/>
      <c r="C335" s="191"/>
      <c r="D335" s="191"/>
      <c r="E335" s="192"/>
      <c r="F335" s="192"/>
      <c r="G335" s="193"/>
      <c r="H335" s="192"/>
      <c r="I335" s="192"/>
      <c r="J335" s="192"/>
      <c r="K335" s="192"/>
      <c r="L335" s="192"/>
      <c r="M335" s="192"/>
      <c r="N335" s="191"/>
      <c r="O335" s="192"/>
      <c r="P335" s="192"/>
      <c r="Q335" s="87"/>
      <c r="R335" s="87"/>
      <c r="S335" s="87"/>
      <c r="T335" s="87"/>
      <c r="U335" s="87"/>
      <c r="V335" s="87"/>
      <c r="W335" s="87"/>
      <c r="X335" s="87"/>
      <c r="Y335" s="87"/>
      <c r="Z335" s="87"/>
    </row>
    <row r="336" spans="1:26" ht="18" customHeight="1">
      <c r="A336" s="151"/>
      <c r="B336" s="191"/>
      <c r="C336" s="191"/>
      <c r="D336" s="191"/>
      <c r="E336" s="192"/>
      <c r="F336" s="192"/>
      <c r="G336" s="193"/>
      <c r="H336" s="192"/>
      <c r="I336" s="192"/>
      <c r="J336" s="192"/>
      <c r="K336" s="192"/>
      <c r="L336" s="192"/>
      <c r="M336" s="192"/>
      <c r="N336" s="191"/>
      <c r="O336" s="192"/>
      <c r="P336" s="192"/>
      <c r="Q336" s="87"/>
      <c r="R336" s="87"/>
      <c r="S336" s="87"/>
      <c r="T336" s="87"/>
      <c r="U336" s="87"/>
      <c r="V336" s="87"/>
      <c r="W336" s="87"/>
      <c r="X336" s="87"/>
      <c r="Y336" s="87"/>
      <c r="Z336" s="87"/>
    </row>
    <row r="337" spans="1:26" ht="18" customHeight="1">
      <c r="A337" s="151"/>
      <c r="B337" s="191"/>
      <c r="C337" s="191"/>
      <c r="D337" s="191"/>
      <c r="E337" s="192"/>
      <c r="F337" s="192"/>
      <c r="G337" s="193"/>
      <c r="H337" s="192"/>
      <c r="I337" s="192"/>
      <c r="J337" s="192"/>
      <c r="K337" s="192"/>
      <c r="L337" s="192"/>
      <c r="M337" s="192"/>
      <c r="N337" s="191"/>
      <c r="O337" s="192"/>
      <c r="P337" s="192"/>
      <c r="Q337" s="87"/>
      <c r="R337" s="87"/>
      <c r="S337" s="87"/>
      <c r="T337" s="87"/>
      <c r="U337" s="87"/>
      <c r="V337" s="87"/>
      <c r="W337" s="87"/>
      <c r="X337" s="87"/>
      <c r="Y337" s="87"/>
      <c r="Z337" s="87"/>
    </row>
    <row r="338" spans="1:26" ht="18" customHeight="1">
      <c r="A338" s="151"/>
      <c r="B338" s="191"/>
      <c r="C338" s="191"/>
      <c r="D338" s="191"/>
      <c r="E338" s="192"/>
      <c r="F338" s="192"/>
      <c r="G338" s="193"/>
      <c r="H338" s="192"/>
      <c r="I338" s="192"/>
      <c r="J338" s="192"/>
      <c r="K338" s="192"/>
      <c r="L338" s="192"/>
      <c r="M338" s="192"/>
      <c r="N338" s="191"/>
      <c r="O338" s="192"/>
      <c r="P338" s="192"/>
      <c r="Q338" s="87"/>
      <c r="R338" s="87"/>
      <c r="S338" s="87"/>
      <c r="T338" s="87"/>
      <c r="U338" s="87"/>
      <c r="V338" s="87"/>
      <c r="W338" s="87"/>
      <c r="X338" s="87"/>
      <c r="Y338" s="87"/>
      <c r="Z338" s="87"/>
    </row>
    <row r="339" spans="1:26" ht="18" customHeight="1">
      <c r="A339" s="151"/>
      <c r="B339" s="191"/>
      <c r="C339" s="191"/>
      <c r="D339" s="191"/>
      <c r="E339" s="192"/>
      <c r="F339" s="192"/>
      <c r="G339" s="193"/>
      <c r="H339" s="192"/>
      <c r="I339" s="192"/>
      <c r="J339" s="192"/>
      <c r="K339" s="192"/>
      <c r="L339" s="192"/>
      <c r="M339" s="192"/>
      <c r="N339" s="191"/>
      <c r="O339" s="192"/>
      <c r="P339" s="192"/>
      <c r="Q339" s="87"/>
      <c r="R339" s="87"/>
      <c r="S339" s="87"/>
      <c r="T339" s="87"/>
      <c r="U339" s="87"/>
      <c r="V339" s="87"/>
      <c r="W339" s="87"/>
      <c r="X339" s="87"/>
      <c r="Y339" s="87"/>
      <c r="Z339" s="87"/>
    </row>
    <row r="340" spans="1:26" ht="18" customHeight="1">
      <c r="A340" s="151"/>
      <c r="B340" s="191"/>
      <c r="C340" s="191"/>
      <c r="D340" s="191"/>
      <c r="E340" s="192"/>
      <c r="F340" s="192"/>
      <c r="G340" s="193"/>
      <c r="H340" s="192"/>
      <c r="I340" s="192"/>
      <c r="J340" s="192"/>
      <c r="K340" s="192"/>
      <c r="L340" s="192"/>
      <c r="M340" s="192"/>
      <c r="N340" s="191"/>
      <c r="O340" s="192"/>
      <c r="P340" s="192"/>
      <c r="Q340" s="87"/>
      <c r="R340" s="87"/>
      <c r="S340" s="87"/>
      <c r="T340" s="87"/>
      <c r="U340" s="87"/>
      <c r="V340" s="87"/>
      <c r="W340" s="87"/>
      <c r="X340" s="87"/>
      <c r="Y340" s="87"/>
      <c r="Z340" s="87"/>
    </row>
    <row r="341" spans="1:26" ht="18" customHeight="1">
      <c r="A341" s="151"/>
      <c r="B341" s="191"/>
      <c r="C341" s="191"/>
      <c r="D341" s="191"/>
      <c r="E341" s="192"/>
      <c r="F341" s="192"/>
      <c r="G341" s="193"/>
      <c r="H341" s="192"/>
      <c r="I341" s="192"/>
      <c r="J341" s="192"/>
      <c r="K341" s="192"/>
      <c r="L341" s="192"/>
      <c r="M341" s="192"/>
      <c r="N341" s="191"/>
      <c r="O341" s="192"/>
      <c r="P341" s="192"/>
      <c r="Q341" s="87"/>
      <c r="R341" s="87"/>
      <c r="S341" s="87"/>
      <c r="T341" s="87"/>
      <c r="U341" s="87"/>
      <c r="V341" s="87"/>
      <c r="W341" s="87"/>
      <c r="X341" s="87"/>
      <c r="Y341" s="87"/>
      <c r="Z341" s="87"/>
    </row>
    <row r="342" spans="1:26" ht="18" customHeight="1">
      <c r="A342" s="151"/>
      <c r="B342" s="191"/>
      <c r="C342" s="191"/>
      <c r="D342" s="191"/>
      <c r="E342" s="192"/>
      <c r="F342" s="192"/>
      <c r="G342" s="193"/>
      <c r="H342" s="192"/>
      <c r="I342" s="192"/>
      <c r="J342" s="192"/>
      <c r="K342" s="192"/>
      <c r="L342" s="192"/>
      <c r="M342" s="192"/>
      <c r="N342" s="191"/>
      <c r="O342" s="192"/>
      <c r="P342" s="192"/>
      <c r="Q342" s="87"/>
      <c r="R342" s="87"/>
      <c r="S342" s="87"/>
      <c r="T342" s="87"/>
      <c r="U342" s="87"/>
      <c r="V342" s="87"/>
      <c r="W342" s="87"/>
      <c r="X342" s="87"/>
      <c r="Y342" s="87"/>
      <c r="Z342" s="87"/>
    </row>
    <row r="343" spans="1:26" ht="18" customHeight="1">
      <c r="A343" s="151"/>
      <c r="B343" s="191"/>
      <c r="C343" s="191"/>
      <c r="D343" s="191"/>
      <c r="E343" s="192"/>
      <c r="F343" s="192"/>
      <c r="G343" s="193"/>
      <c r="H343" s="192"/>
      <c r="I343" s="192"/>
      <c r="J343" s="192"/>
      <c r="K343" s="192"/>
      <c r="L343" s="192"/>
      <c r="M343" s="192"/>
      <c r="N343" s="191"/>
      <c r="O343" s="192"/>
      <c r="P343" s="192"/>
      <c r="Q343" s="87"/>
      <c r="R343" s="87"/>
      <c r="S343" s="87"/>
      <c r="T343" s="87"/>
      <c r="U343" s="87"/>
      <c r="V343" s="87"/>
      <c r="W343" s="87"/>
      <c r="X343" s="87"/>
      <c r="Y343" s="87"/>
      <c r="Z343" s="87"/>
    </row>
    <row r="344" spans="1:26" ht="18" customHeight="1">
      <c r="A344" s="151"/>
      <c r="B344" s="191"/>
      <c r="C344" s="191"/>
      <c r="D344" s="191"/>
      <c r="E344" s="192"/>
      <c r="F344" s="192"/>
      <c r="G344" s="193"/>
      <c r="H344" s="192"/>
      <c r="I344" s="192"/>
      <c r="J344" s="192"/>
      <c r="K344" s="192"/>
      <c r="L344" s="192"/>
      <c r="M344" s="192"/>
      <c r="N344" s="191"/>
      <c r="O344" s="192"/>
      <c r="P344" s="192"/>
      <c r="Q344" s="87"/>
      <c r="R344" s="87"/>
      <c r="S344" s="87"/>
      <c r="T344" s="87"/>
      <c r="U344" s="87"/>
      <c r="V344" s="87"/>
      <c r="W344" s="87"/>
      <c r="X344" s="87"/>
      <c r="Y344" s="87"/>
      <c r="Z344" s="87"/>
    </row>
    <row r="345" spans="1:26" ht="18" customHeight="1">
      <c r="A345" s="151"/>
      <c r="B345" s="191"/>
      <c r="C345" s="191"/>
      <c r="D345" s="191"/>
      <c r="E345" s="192"/>
      <c r="F345" s="192"/>
      <c r="G345" s="193"/>
      <c r="H345" s="192"/>
      <c r="I345" s="192"/>
      <c r="J345" s="192"/>
      <c r="K345" s="192"/>
      <c r="L345" s="192"/>
      <c r="M345" s="192"/>
      <c r="N345" s="191"/>
      <c r="O345" s="192"/>
      <c r="P345" s="192"/>
      <c r="Q345" s="87"/>
      <c r="R345" s="87"/>
      <c r="S345" s="87"/>
      <c r="T345" s="87"/>
      <c r="U345" s="87"/>
      <c r="V345" s="87"/>
      <c r="W345" s="87"/>
      <c r="X345" s="87"/>
      <c r="Y345" s="87"/>
      <c r="Z345" s="87"/>
    </row>
    <row r="346" spans="1:26" ht="18" customHeight="1">
      <c r="A346" s="151"/>
      <c r="B346" s="191"/>
      <c r="C346" s="191"/>
      <c r="D346" s="191"/>
      <c r="E346" s="192"/>
      <c r="F346" s="192"/>
      <c r="G346" s="193"/>
      <c r="H346" s="192"/>
      <c r="I346" s="192"/>
      <c r="J346" s="192"/>
      <c r="K346" s="192"/>
      <c r="L346" s="192"/>
      <c r="M346" s="192"/>
      <c r="N346" s="191"/>
      <c r="O346" s="192"/>
      <c r="P346" s="192"/>
      <c r="Q346" s="87"/>
      <c r="R346" s="87"/>
      <c r="S346" s="87"/>
      <c r="T346" s="87"/>
      <c r="U346" s="87"/>
      <c r="V346" s="87"/>
      <c r="W346" s="87"/>
      <c r="X346" s="87"/>
      <c r="Y346" s="87"/>
      <c r="Z346" s="87"/>
    </row>
    <row r="347" spans="1:26" ht="18" customHeight="1">
      <c r="A347" s="151"/>
      <c r="B347" s="191"/>
      <c r="C347" s="191"/>
      <c r="D347" s="191"/>
      <c r="E347" s="192"/>
      <c r="F347" s="192"/>
      <c r="G347" s="193"/>
      <c r="H347" s="192"/>
      <c r="I347" s="192"/>
      <c r="J347" s="192"/>
      <c r="K347" s="192"/>
      <c r="L347" s="192"/>
      <c r="M347" s="192"/>
      <c r="N347" s="191"/>
      <c r="O347" s="192"/>
      <c r="P347" s="192"/>
      <c r="Q347" s="87"/>
      <c r="R347" s="87"/>
      <c r="S347" s="87"/>
      <c r="T347" s="87"/>
      <c r="U347" s="87"/>
      <c r="V347" s="87"/>
      <c r="W347" s="87"/>
      <c r="X347" s="87"/>
      <c r="Y347" s="87"/>
      <c r="Z347" s="87"/>
    </row>
    <row r="348" spans="1:26" ht="18" customHeight="1">
      <c r="A348" s="151"/>
      <c r="B348" s="191"/>
      <c r="C348" s="191"/>
      <c r="D348" s="191"/>
      <c r="E348" s="192"/>
      <c r="F348" s="192"/>
      <c r="G348" s="193"/>
      <c r="H348" s="192"/>
      <c r="I348" s="192"/>
      <c r="J348" s="192"/>
      <c r="K348" s="192"/>
      <c r="L348" s="192"/>
      <c r="M348" s="192"/>
      <c r="N348" s="191"/>
      <c r="O348" s="192"/>
      <c r="P348" s="192"/>
      <c r="Q348" s="87"/>
      <c r="R348" s="87"/>
      <c r="S348" s="87"/>
      <c r="T348" s="87"/>
      <c r="U348" s="87"/>
      <c r="V348" s="87"/>
      <c r="W348" s="87"/>
      <c r="X348" s="87"/>
      <c r="Y348" s="87"/>
      <c r="Z348" s="87"/>
    </row>
    <row r="349" spans="1:26" ht="18" customHeight="1">
      <c r="A349" s="151"/>
      <c r="B349" s="191"/>
      <c r="C349" s="191"/>
      <c r="D349" s="191"/>
      <c r="E349" s="192"/>
      <c r="F349" s="192"/>
      <c r="G349" s="193"/>
      <c r="H349" s="192"/>
      <c r="I349" s="192"/>
      <c r="J349" s="192"/>
      <c r="K349" s="192"/>
      <c r="L349" s="192"/>
      <c r="M349" s="192"/>
      <c r="N349" s="191"/>
      <c r="O349" s="192"/>
      <c r="P349" s="192"/>
      <c r="Q349" s="87"/>
      <c r="R349" s="87"/>
      <c r="S349" s="87"/>
      <c r="T349" s="87"/>
      <c r="U349" s="87"/>
      <c r="V349" s="87"/>
      <c r="W349" s="87"/>
      <c r="X349" s="87"/>
      <c r="Y349" s="87"/>
      <c r="Z349" s="87"/>
    </row>
    <row r="350" spans="1:26" ht="18" customHeight="1">
      <c r="A350" s="151"/>
      <c r="B350" s="191"/>
      <c r="C350" s="191"/>
      <c r="D350" s="191"/>
      <c r="E350" s="192"/>
      <c r="F350" s="192"/>
      <c r="G350" s="193"/>
      <c r="H350" s="192"/>
      <c r="I350" s="192"/>
      <c r="J350" s="192"/>
      <c r="K350" s="192"/>
      <c r="L350" s="192"/>
      <c r="M350" s="192"/>
      <c r="N350" s="191"/>
      <c r="O350" s="192"/>
      <c r="P350" s="192"/>
      <c r="Q350" s="87"/>
      <c r="R350" s="87"/>
      <c r="S350" s="87"/>
      <c r="T350" s="87"/>
      <c r="U350" s="87"/>
      <c r="V350" s="87"/>
      <c r="W350" s="87"/>
      <c r="X350" s="87"/>
      <c r="Y350" s="87"/>
      <c r="Z350" s="87"/>
    </row>
    <row r="351" spans="1:26" ht="18" customHeight="1">
      <c r="A351" s="151"/>
      <c r="B351" s="191"/>
      <c r="C351" s="191"/>
      <c r="D351" s="191"/>
      <c r="E351" s="192"/>
      <c r="F351" s="192"/>
      <c r="G351" s="193"/>
      <c r="H351" s="192"/>
      <c r="I351" s="192"/>
      <c r="J351" s="192"/>
      <c r="K351" s="192"/>
      <c r="L351" s="192"/>
      <c r="M351" s="192"/>
      <c r="N351" s="191"/>
      <c r="O351" s="192"/>
      <c r="P351" s="192"/>
      <c r="Q351" s="87"/>
      <c r="R351" s="87"/>
      <c r="S351" s="87"/>
      <c r="T351" s="87"/>
      <c r="U351" s="87"/>
      <c r="V351" s="87"/>
      <c r="W351" s="87"/>
      <c r="X351" s="87"/>
      <c r="Y351" s="87"/>
      <c r="Z351" s="87"/>
    </row>
    <row r="352" spans="1:26" ht="18" customHeight="1">
      <c r="A352" s="151"/>
      <c r="B352" s="191"/>
      <c r="C352" s="191"/>
      <c r="D352" s="191"/>
      <c r="E352" s="192"/>
      <c r="F352" s="192"/>
      <c r="G352" s="193"/>
      <c r="H352" s="192"/>
      <c r="I352" s="192"/>
      <c r="J352" s="192"/>
      <c r="K352" s="192"/>
      <c r="L352" s="192"/>
      <c r="M352" s="192"/>
      <c r="N352" s="191"/>
      <c r="O352" s="192"/>
      <c r="P352" s="192"/>
      <c r="Q352" s="87"/>
      <c r="R352" s="87"/>
      <c r="S352" s="87"/>
      <c r="T352" s="87"/>
      <c r="U352" s="87"/>
      <c r="V352" s="87"/>
      <c r="W352" s="87"/>
      <c r="X352" s="87"/>
      <c r="Y352" s="87"/>
      <c r="Z352" s="87"/>
    </row>
    <row r="353" spans="1:26" ht="18" customHeight="1">
      <c r="A353" s="151"/>
      <c r="B353" s="191"/>
      <c r="C353" s="191"/>
      <c r="D353" s="191"/>
      <c r="E353" s="192"/>
      <c r="F353" s="192"/>
      <c r="G353" s="193"/>
      <c r="H353" s="192"/>
      <c r="I353" s="192"/>
      <c r="J353" s="192"/>
      <c r="K353" s="192"/>
      <c r="L353" s="192"/>
      <c r="M353" s="192"/>
      <c r="N353" s="191"/>
      <c r="O353" s="192"/>
      <c r="P353" s="192"/>
      <c r="Q353" s="87"/>
      <c r="R353" s="87"/>
      <c r="S353" s="87"/>
      <c r="T353" s="87"/>
      <c r="U353" s="87"/>
      <c r="V353" s="87"/>
      <c r="W353" s="87"/>
      <c r="X353" s="87"/>
      <c r="Y353" s="87"/>
      <c r="Z353" s="87"/>
    </row>
    <row r="354" spans="1:26" ht="18" customHeight="1">
      <c r="A354" s="151"/>
      <c r="B354" s="191"/>
      <c r="C354" s="191"/>
      <c r="D354" s="191"/>
      <c r="E354" s="192"/>
      <c r="F354" s="192"/>
      <c r="G354" s="193"/>
      <c r="H354" s="192"/>
      <c r="I354" s="192"/>
      <c r="J354" s="192"/>
      <c r="K354" s="192"/>
      <c r="L354" s="192"/>
      <c r="M354" s="192"/>
      <c r="N354" s="191"/>
      <c r="O354" s="192"/>
      <c r="P354" s="192"/>
      <c r="Q354" s="87"/>
      <c r="R354" s="87"/>
      <c r="S354" s="87"/>
      <c r="T354" s="87"/>
      <c r="U354" s="87"/>
      <c r="V354" s="87"/>
      <c r="W354" s="87"/>
      <c r="X354" s="87"/>
      <c r="Y354" s="87"/>
      <c r="Z354" s="87"/>
    </row>
    <row r="355" spans="1:26" ht="18" customHeight="1">
      <c r="A355" s="151"/>
      <c r="B355" s="191"/>
      <c r="C355" s="191"/>
      <c r="D355" s="191"/>
      <c r="E355" s="192"/>
      <c r="F355" s="192"/>
      <c r="G355" s="193"/>
      <c r="H355" s="192"/>
      <c r="I355" s="192"/>
      <c r="J355" s="192"/>
      <c r="K355" s="192"/>
      <c r="L355" s="192"/>
      <c r="M355" s="192"/>
      <c r="N355" s="191"/>
      <c r="O355" s="192"/>
      <c r="P355" s="192"/>
      <c r="Q355" s="87"/>
      <c r="R355" s="87"/>
      <c r="S355" s="87"/>
      <c r="T355" s="87"/>
      <c r="U355" s="87"/>
      <c r="V355" s="87"/>
      <c r="W355" s="87"/>
      <c r="X355" s="87"/>
      <c r="Y355" s="87"/>
      <c r="Z355" s="87"/>
    </row>
    <row r="356" spans="1:26" ht="18" customHeight="1">
      <c r="A356" s="151"/>
      <c r="B356" s="191"/>
      <c r="C356" s="191"/>
      <c r="D356" s="191"/>
      <c r="E356" s="192"/>
      <c r="F356" s="192"/>
      <c r="G356" s="193"/>
      <c r="H356" s="192"/>
      <c r="I356" s="192"/>
      <c r="J356" s="192"/>
      <c r="K356" s="192"/>
      <c r="L356" s="192"/>
      <c r="M356" s="192"/>
      <c r="N356" s="191"/>
      <c r="O356" s="192"/>
      <c r="P356" s="192"/>
      <c r="Q356" s="87"/>
      <c r="R356" s="87"/>
      <c r="S356" s="87"/>
      <c r="T356" s="87"/>
      <c r="U356" s="87"/>
      <c r="V356" s="87"/>
      <c r="W356" s="87"/>
      <c r="X356" s="87"/>
      <c r="Y356" s="87"/>
      <c r="Z356" s="87"/>
    </row>
    <row r="357" spans="1:26" ht="18" customHeight="1">
      <c r="A357" s="151"/>
      <c r="B357" s="191"/>
      <c r="C357" s="191"/>
      <c r="D357" s="191"/>
      <c r="E357" s="192"/>
      <c r="F357" s="192"/>
      <c r="G357" s="193"/>
      <c r="H357" s="192"/>
      <c r="I357" s="192"/>
      <c r="J357" s="192"/>
      <c r="K357" s="192"/>
      <c r="L357" s="192"/>
      <c r="M357" s="192"/>
      <c r="N357" s="191"/>
      <c r="O357" s="192"/>
      <c r="P357" s="192"/>
      <c r="Q357" s="87"/>
      <c r="R357" s="87"/>
      <c r="S357" s="87"/>
      <c r="T357" s="87"/>
      <c r="U357" s="87"/>
      <c r="V357" s="87"/>
      <c r="W357" s="87"/>
      <c r="X357" s="87"/>
      <c r="Y357" s="87"/>
      <c r="Z357" s="87"/>
    </row>
    <row r="358" spans="1:26" ht="18" customHeight="1">
      <c r="A358" s="151"/>
      <c r="B358" s="191"/>
      <c r="C358" s="191"/>
      <c r="D358" s="191"/>
      <c r="E358" s="192"/>
      <c r="F358" s="192"/>
      <c r="G358" s="193"/>
      <c r="H358" s="192"/>
      <c r="I358" s="192"/>
      <c r="J358" s="192"/>
      <c r="K358" s="192"/>
      <c r="L358" s="192"/>
      <c r="M358" s="192"/>
      <c r="N358" s="191"/>
      <c r="O358" s="192"/>
      <c r="P358" s="192"/>
      <c r="Q358" s="87"/>
      <c r="R358" s="87"/>
      <c r="S358" s="87"/>
      <c r="T358" s="87"/>
      <c r="U358" s="87"/>
      <c r="V358" s="87"/>
      <c r="W358" s="87"/>
      <c r="X358" s="87"/>
      <c r="Y358" s="87"/>
      <c r="Z358" s="87"/>
    </row>
    <row r="359" spans="1:26" ht="18" customHeight="1">
      <c r="A359" s="151"/>
      <c r="B359" s="191"/>
      <c r="C359" s="191"/>
      <c r="D359" s="191"/>
      <c r="E359" s="192"/>
      <c r="F359" s="192"/>
      <c r="G359" s="193"/>
      <c r="H359" s="192"/>
      <c r="I359" s="192"/>
      <c r="J359" s="192"/>
      <c r="K359" s="192"/>
      <c r="L359" s="192"/>
      <c r="M359" s="192"/>
      <c r="N359" s="191"/>
      <c r="O359" s="192"/>
      <c r="P359" s="192"/>
      <c r="Q359" s="87"/>
      <c r="R359" s="87"/>
      <c r="S359" s="87"/>
      <c r="T359" s="87"/>
      <c r="U359" s="87"/>
      <c r="V359" s="87"/>
      <c r="W359" s="87"/>
      <c r="X359" s="87"/>
      <c r="Y359" s="87"/>
      <c r="Z359" s="87"/>
    </row>
    <row r="360" spans="1:26" ht="18" customHeight="1">
      <c r="A360" s="151"/>
      <c r="B360" s="191"/>
      <c r="C360" s="191"/>
      <c r="D360" s="191"/>
      <c r="E360" s="192"/>
      <c r="F360" s="192"/>
      <c r="G360" s="193"/>
      <c r="H360" s="192"/>
      <c r="I360" s="192"/>
      <c r="J360" s="192"/>
      <c r="K360" s="192"/>
      <c r="L360" s="192"/>
      <c r="M360" s="192"/>
      <c r="N360" s="191"/>
      <c r="O360" s="192"/>
      <c r="P360" s="192"/>
      <c r="Q360" s="87"/>
      <c r="R360" s="87"/>
      <c r="S360" s="87"/>
      <c r="T360" s="87"/>
      <c r="U360" s="87"/>
      <c r="V360" s="87"/>
      <c r="W360" s="87"/>
      <c r="X360" s="87"/>
      <c r="Y360" s="87"/>
      <c r="Z360" s="87"/>
    </row>
    <row r="361" spans="1:26" ht="18" customHeight="1">
      <c r="A361" s="151"/>
      <c r="B361" s="191"/>
      <c r="C361" s="191"/>
      <c r="D361" s="191"/>
      <c r="E361" s="192"/>
      <c r="F361" s="192"/>
      <c r="G361" s="193"/>
      <c r="H361" s="192"/>
      <c r="I361" s="192"/>
      <c r="J361" s="192"/>
      <c r="K361" s="192"/>
      <c r="L361" s="192"/>
      <c r="M361" s="192"/>
      <c r="N361" s="191"/>
      <c r="O361" s="192"/>
      <c r="P361" s="192"/>
      <c r="Q361" s="87"/>
      <c r="R361" s="87"/>
      <c r="S361" s="87"/>
      <c r="T361" s="87"/>
      <c r="U361" s="87"/>
      <c r="V361" s="87"/>
      <c r="W361" s="87"/>
      <c r="X361" s="87"/>
      <c r="Y361" s="87"/>
      <c r="Z361" s="87"/>
    </row>
    <row r="362" spans="1:26" ht="18" customHeight="1">
      <c r="A362" s="151"/>
      <c r="B362" s="191"/>
      <c r="C362" s="191"/>
      <c r="D362" s="191"/>
      <c r="E362" s="192"/>
      <c r="F362" s="192"/>
      <c r="G362" s="193"/>
      <c r="H362" s="192"/>
      <c r="I362" s="192"/>
      <c r="J362" s="192"/>
      <c r="K362" s="192"/>
      <c r="L362" s="192"/>
      <c r="M362" s="192"/>
      <c r="N362" s="191"/>
      <c r="O362" s="192"/>
      <c r="P362" s="192"/>
      <c r="Q362" s="87"/>
      <c r="R362" s="87"/>
      <c r="S362" s="87"/>
      <c r="T362" s="87"/>
      <c r="U362" s="87"/>
      <c r="V362" s="87"/>
      <c r="W362" s="87"/>
      <c r="X362" s="87"/>
      <c r="Y362" s="87"/>
      <c r="Z362" s="87"/>
    </row>
    <row r="363" spans="1:26" ht="18" customHeight="1">
      <c r="A363" s="151"/>
      <c r="B363" s="191"/>
      <c r="C363" s="191"/>
      <c r="D363" s="191"/>
      <c r="E363" s="192"/>
      <c r="F363" s="192"/>
      <c r="G363" s="193"/>
      <c r="H363" s="192"/>
      <c r="I363" s="192"/>
      <c r="J363" s="192"/>
      <c r="K363" s="192"/>
      <c r="L363" s="192"/>
      <c r="M363" s="192"/>
      <c r="N363" s="191"/>
      <c r="O363" s="192"/>
      <c r="P363" s="192"/>
      <c r="Q363" s="87"/>
      <c r="R363" s="87"/>
      <c r="S363" s="87"/>
      <c r="T363" s="87"/>
      <c r="U363" s="87"/>
      <c r="V363" s="87"/>
      <c r="W363" s="87"/>
      <c r="X363" s="87"/>
      <c r="Y363" s="87"/>
      <c r="Z363" s="87"/>
    </row>
    <row r="364" spans="1:26" ht="18" customHeight="1">
      <c r="A364" s="151"/>
      <c r="B364" s="191"/>
      <c r="C364" s="191"/>
      <c r="D364" s="191"/>
      <c r="E364" s="192"/>
      <c r="F364" s="192"/>
      <c r="G364" s="193"/>
      <c r="H364" s="192"/>
      <c r="I364" s="192"/>
      <c r="J364" s="192"/>
      <c r="K364" s="192"/>
      <c r="L364" s="192"/>
      <c r="M364" s="192"/>
      <c r="N364" s="191"/>
      <c r="O364" s="192"/>
      <c r="P364" s="192"/>
      <c r="Q364" s="87"/>
      <c r="R364" s="87"/>
      <c r="S364" s="87"/>
      <c r="T364" s="87"/>
      <c r="U364" s="87"/>
      <c r="V364" s="87"/>
      <c r="W364" s="87"/>
      <c r="X364" s="87"/>
      <c r="Y364" s="87"/>
      <c r="Z364" s="87"/>
    </row>
    <row r="365" spans="1:26" ht="18" customHeight="1">
      <c r="A365" s="151"/>
      <c r="B365" s="191"/>
      <c r="C365" s="191"/>
      <c r="D365" s="191"/>
      <c r="E365" s="192"/>
      <c r="F365" s="192"/>
      <c r="G365" s="193"/>
      <c r="H365" s="192"/>
      <c r="I365" s="192"/>
      <c r="J365" s="192"/>
      <c r="K365" s="192"/>
      <c r="L365" s="192"/>
      <c r="M365" s="192"/>
      <c r="N365" s="191"/>
      <c r="O365" s="192"/>
      <c r="P365" s="192"/>
      <c r="Q365" s="87"/>
      <c r="R365" s="87"/>
      <c r="S365" s="87"/>
      <c r="T365" s="87"/>
      <c r="U365" s="87"/>
      <c r="V365" s="87"/>
      <c r="W365" s="87"/>
      <c r="X365" s="87"/>
      <c r="Y365" s="87"/>
      <c r="Z365" s="87"/>
    </row>
    <row r="366" spans="1:26" ht="18" customHeight="1">
      <c r="A366" s="151"/>
      <c r="B366" s="191"/>
      <c r="C366" s="191"/>
      <c r="D366" s="191"/>
      <c r="E366" s="192"/>
      <c r="F366" s="192"/>
      <c r="G366" s="193"/>
      <c r="H366" s="192"/>
      <c r="I366" s="192"/>
      <c r="J366" s="192"/>
      <c r="K366" s="192"/>
      <c r="L366" s="192"/>
      <c r="M366" s="192"/>
      <c r="N366" s="191"/>
      <c r="O366" s="192"/>
      <c r="P366" s="192"/>
      <c r="Q366" s="87"/>
      <c r="R366" s="87"/>
      <c r="S366" s="87"/>
      <c r="T366" s="87"/>
      <c r="U366" s="87"/>
      <c r="V366" s="87"/>
      <c r="W366" s="87"/>
      <c r="X366" s="87"/>
      <c r="Y366" s="87"/>
      <c r="Z366" s="87"/>
    </row>
    <row r="367" spans="1:26" ht="18" customHeight="1">
      <c r="A367" s="151"/>
      <c r="B367" s="191"/>
      <c r="C367" s="191"/>
      <c r="D367" s="191"/>
      <c r="E367" s="192"/>
      <c r="F367" s="192"/>
      <c r="G367" s="193"/>
      <c r="H367" s="192"/>
      <c r="I367" s="192"/>
      <c r="J367" s="192"/>
      <c r="K367" s="192"/>
      <c r="L367" s="192"/>
      <c r="M367" s="192"/>
      <c r="N367" s="191"/>
      <c r="O367" s="192"/>
      <c r="P367" s="192"/>
      <c r="Q367" s="87"/>
      <c r="R367" s="87"/>
      <c r="S367" s="87"/>
      <c r="T367" s="87"/>
      <c r="U367" s="87"/>
      <c r="V367" s="87"/>
      <c r="W367" s="87"/>
      <c r="X367" s="87"/>
      <c r="Y367" s="87"/>
      <c r="Z367" s="87"/>
    </row>
    <row r="368" spans="1:26" ht="18" customHeight="1">
      <c r="A368" s="151"/>
      <c r="B368" s="191"/>
      <c r="C368" s="191"/>
      <c r="D368" s="191"/>
      <c r="E368" s="192"/>
      <c r="F368" s="192"/>
      <c r="G368" s="193"/>
      <c r="H368" s="192"/>
      <c r="I368" s="192"/>
      <c r="J368" s="192"/>
      <c r="K368" s="192"/>
      <c r="L368" s="192"/>
      <c r="M368" s="192"/>
      <c r="N368" s="191"/>
      <c r="O368" s="192"/>
      <c r="P368" s="192"/>
      <c r="Q368" s="87"/>
      <c r="R368" s="87"/>
      <c r="S368" s="87"/>
      <c r="T368" s="87"/>
      <c r="U368" s="87"/>
      <c r="V368" s="87"/>
      <c r="W368" s="87"/>
      <c r="X368" s="87"/>
      <c r="Y368" s="87"/>
      <c r="Z368" s="87"/>
    </row>
    <row r="369" spans="1:26" ht="18" customHeight="1">
      <c r="A369" s="151"/>
      <c r="B369" s="191"/>
      <c r="C369" s="191"/>
      <c r="D369" s="191"/>
      <c r="E369" s="192"/>
      <c r="F369" s="192"/>
      <c r="G369" s="193"/>
      <c r="H369" s="192"/>
      <c r="I369" s="192"/>
      <c r="J369" s="192"/>
      <c r="K369" s="192"/>
      <c r="L369" s="192"/>
      <c r="M369" s="192"/>
      <c r="N369" s="191"/>
      <c r="O369" s="192"/>
      <c r="P369" s="192"/>
      <c r="Q369" s="87"/>
      <c r="R369" s="87"/>
      <c r="S369" s="87"/>
      <c r="T369" s="87"/>
      <c r="U369" s="87"/>
      <c r="V369" s="87"/>
      <c r="W369" s="87"/>
      <c r="X369" s="87"/>
      <c r="Y369" s="87"/>
      <c r="Z369" s="87"/>
    </row>
    <row r="370" spans="1:26" ht="18" customHeight="1">
      <c r="A370" s="151"/>
      <c r="B370" s="191"/>
      <c r="C370" s="191"/>
      <c r="D370" s="191"/>
      <c r="E370" s="192"/>
      <c r="F370" s="192"/>
      <c r="G370" s="193"/>
      <c r="H370" s="192"/>
      <c r="I370" s="192"/>
      <c r="J370" s="192"/>
      <c r="K370" s="192"/>
      <c r="L370" s="192"/>
      <c r="M370" s="192"/>
      <c r="N370" s="191"/>
      <c r="O370" s="192"/>
      <c r="P370" s="192"/>
      <c r="Q370" s="87"/>
      <c r="R370" s="87"/>
      <c r="S370" s="87"/>
      <c r="T370" s="87"/>
      <c r="U370" s="87"/>
      <c r="V370" s="87"/>
      <c r="W370" s="87"/>
      <c r="X370" s="87"/>
      <c r="Y370" s="87"/>
      <c r="Z370" s="87"/>
    </row>
    <row r="371" spans="1:26" ht="18" customHeight="1">
      <c r="A371" s="151"/>
      <c r="B371" s="191"/>
      <c r="C371" s="191"/>
      <c r="D371" s="191"/>
      <c r="E371" s="192"/>
      <c r="F371" s="192"/>
      <c r="G371" s="193"/>
      <c r="H371" s="192"/>
      <c r="I371" s="192"/>
      <c r="J371" s="192"/>
      <c r="K371" s="192"/>
      <c r="L371" s="192"/>
      <c r="M371" s="192"/>
      <c r="N371" s="191"/>
      <c r="O371" s="192"/>
      <c r="P371" s="192"/>
      <c r="Q371" s="87"/>
      <c r="R371" s="87"/>
      <c r="S371" s="87"/>
      <c r="T371" s="87"/>
      <c r="U371" s="87"/>
      <c r="V371" s="87"/>
      <c r="W371" s="87"/>
      <c r="X371" s="87"/>
      <c r="Y371" s="87"/>
      <c r="Z371" s="87"/>
    </row>
    <row r="372" spans="1:26" ht="18" customHeight="1">
      <c r="A372" s="151"/>
      <c r="B372" s="191"/>
      <c r="C372" s="191"/>
      <c r="D372" s="191"/>
      <c r="E372" s="192"/>
      <c r="F372" s="192"/>
      <c r="G372" s="193"/>
      <c r="H372" s="192"/>
      <c r="I372" s="192"/>
      <c r="J372" s="192"/>
      <c r="K372" s="192"/>
      <c r="L372" s="192"/>
      <c r="M372" s="192"/>
      <c r="N372" s="191"/>
      <c r="O372" s="192"/>
      <c r="P372" s="192"/>
      <c r="Q372" s="87"/>
      <c r="R372" s="87"/>
      <c r="S372" s="87"/>
      <c r="T372" s="87"/>
      <c r="U372" s="87"/>
      <c r="V372" s="87"/>
      <c r="W372" s="87"/>
      <c r="X372" s="87"/>
      <c r="Y372" s="87"/>
      <c r="Z372" s="87"/>
    </row>
    <row r="373" spans="1:26" ht="18" customHeight="1">
      <c r="A373" s="151"/>
      <c r="B373" s="191"/>
      <c r="C373" s="191"/>
      <c r="D373" s="191"/>
      <c r="E373" s="192"/>
      <c r="F373" s="192"/>
      <c r="G373" s="193"/>
      <c r="H373" s="192"/>
      <c r="I373" s="192"/>
      <c r="J373" s="192"/>
      <c r="K373" s="192"/>
      <c r="L373" s="192"/>
      <c r="M373" s="192"/>
      <c r="N373" s="191"/>
      <c r="O373" s="192"/>
      <c r="P373" s="192"/>
      <c r="Q373" s="87"/>
      <c r="R373" s="87"/>
      <c r="S373" s="87"/>
      <c r="T373" s="87"/>
      <c r="U373" s="87"/>
      <c r="V373" s="87"/>
      <c r="W373" s="87"/>
      <c r="X373" s="87"/>
      <c r="Y373" s="87"/>
      <c r="Z373" s="87"/>
    </row>
    <row r="374" spans="1:26" ht="18" customHeight="1">
      <c r="A374" s="151"/>
      <c r="B374" s="191"/>
      <c r="C374" s="191"/>
      <c r="D374" s="191"/>
      <c r="E374" s="192"/>
      <c r="F374" s="192"/>
      <c r="G374" s="193"/>
      <c r="H374" s="192"/>
      <c r="I374" s="192"/>
      <c r="J374" s="192"/>
      <c r="K374" s="192"/>
      <c r="L374" s="192"/>
      <c r="M374" s="192"/>
      <c r="N374" s="191"/>
      <c r="O374" s="192"/>
      <c r="P374" s="192"/>
      <c r="Q374" s="87"/>
      <c r="R374" s="87"/>
      <c r="S374" s="87"/>
      <c r="T374" s="87"/>
      <c r="U374" s="87"/>
      <c r="V374" s="87"/>
      <c r="W374" s="87"/>
      <c r="X374" s="87"/>
      <c r="Y374" s="87"/>
      <c r="Z374" s="87"/>
    </row>
    <row r="375" spans="1:26" ht="18" customHeight="1">
      <c r="A375" s="151"/>
      <c r="B375" s="191"/>
      <c r="C375" s="191"/>
      <c r="D375" s="191"/>
      <c r="E375" s="192"/>
      <c r="F375" s="192"/>
      <c r="G375" s="193"/>
      <c r="H375" s="192"/>
      <c r="I375" s="192"/>
      <c r="J375" s="192"/>
      <c r="K375" s="192"/>
      <c r="L375" s="192"/>
      <c r="M375" s="192"/>
      <c r="N375" s="191"/>
      <c r="O375" s="192"/>
      <c r="P375" s="192"/>
      <c r="Q375" s="87"/>
      <c r="R375" s="87"/>
      <c r="S375" s="87"/>
      <c r="T375" s="87"/>
      <c r="U375" s="87"/>
      <c r="V375" s="87"/>
      <c r="W375" s="87"/>
      <c r="X375" s="87"/>
      <c r="Y375" s="87"/>
      <c r="Z375" s="87"/>
    </row>
    <row r="376" spans="1:26" ht="18" customHeight="1">
      <c r="A376" s="151"/>
      <c r="B376" s="191"/>
      <c r="C376" s="191"/>
      <c r="D376" s="191"/>
      <c r="E376" s="192"/>
      <c r="F376" s="192"/>
      <c r="G376" s="193"/>
      <c r="H376" s="192"/>
      <c r="I376" s="192"/>
      <c r="J376" s="192"/>
      <c r="K376" s="192"/>
      <c r="L376" s="192"/>
      <c r="M376" s="192"/>
      <c r="N376" s="191"/>
      <c r="O376" s="192"/>
      <c r="P376" s="192"/>
      <c r="Q376" s="87"/>
      <c r="R376" s="87"/>
      <c r="S376" s="87"/>
      <c r="T376" s="87"/>
      <c r="U376" s="87"/>
      <c r="V376" s="87"/>
      <c r="W376" s="87"/>
      <c r="X376" s="87"/>
      <c r="Y376" s="87"/>
      <c r="Z376" s="87"/>
    </row>
    <row r="377" spans="1:26" ht="18" customHeight="1">
      <c r="A377" s="151"/>
      <c r="B377" s="191"/>
      <c r="C377" s="191"/>
      <c r="D377" s="191"/>
      <c r="E377" s="192"/>
      <c r="F377" s="192"/>
      <c r="G377" s="193"/>
      <c r="H377" s="192"/>
      <c r="I377" s="192"/>
      <c r="J377" s="192"/>
      <c r="K377" s="192"/>
      <c r="L377" s="192"/>
      <c r="M377" s="192"/>
      <c r="N377" s="191"/>
      <c r="O377" s="192"/>
      <c r="P377" s="192"/>
      <c r="Q377" s="87"/>
      <c r="R377" s="87"/>
      <c r="S377" s="87"/>
      <c r="T377" s="87"/>
      <c r="U377" s="87"/>
      <c r="V377" s="87"/>
      <c r="W377" s="87"/>
      <c r="X377" s="87"/>
      <c r="Y377" s="87"/>
      <c r="Z377" s="87"/>
    </row>
    <row r="378" spans="1:26" ht="18" customHeight="1">
      <c r="A378" s="151"/>
      <c r="B378" s="191"/>
      <c r="C378" s="191"/>
      <c r="D378" s="191"/>
      <c r="E378" s="192"/>
      <c r="F378" s="192"/>
      <c r="G378" s="193"/>
      <c r="H378" s="192"/>
      <c r="I378" s="192"/>
      <c r="J378" s="192"/>
      <c r="K378" s="192"/>
      <c r="L378" s="192"/>
      <c r="M378" s="192"/>
      <c r="N378" s="191"/>
      <c r="O378" s="192"/>
      <c r="P378" s="192"/>
      <c r="Q378" s="87"/>
      <c r="R378" s="87"/>
      <c r="S378" s="87"/>
      <c r="T378" s="87"/>
      <c r="U378" s="87"/>
      <c r="V378" s="87"/>
      <c r="W378" s="87"/>
      <c r="X378" s="87"/>
      <c r="Y378" s="87"/>
      <c r="Z378" s="87"/>
    </row>
    <row r="379" spans="1:26" ht="18" customHeight="1">
      <c r="A379" s="151"/>
      <c r="B379" s="191"/>
      <c r="C379" s="191"/>
      <c r="D379" s="191"/>
      <c r="E379" s="192"/>
      <c r="F379" s="192"/>
      <c r="G379" s="193"/>
      <c r="H379" s="192"/>
      <c r="I379" s="192"/>
      <c r="J379" s="192"/>
      <c r="K379" s="192"/>
      <c r="L379" s="192"/>
      <c r="M379" s="192"/>
      <c r="N379" s="191"/>
      <c r="O379" s="192"/>
      <c r="P379" s="192"/>
      <c r="Q379" s="87"/>
      <c r="R379" s="87"/>
      <c r="S379" s="87"/>
      <c r="T379" s="87"/>
      <c r="U379" s="87"/>
      <c r="V379" s="87"/>
      <c r="W379" s="87"/>
      <c r="X379" s="87"/>
      <c r="Y379" s="87"/>
      <c r="Z379" s="87"/>
    </row>
    <row r="380" spans="1:26" ht="18" customHeight="1">
      <c r="A380" s="151"/>
      <c r="B380" s="191"/>
      <c r="C380" s="191"/>
      <c r="D380" s="191"/>
      <c r="E380" s="192"/>
      <c r="F380" s="192"/>
      <c r="G380" s="193"/>
      <c r="H380" s="192"/>
      <c r="I380" s="192"/>
      <c r="J380" s="192"/>
      <c r="K380" s="192"/>
      <c r="L380" s="192"/>
      <c r="M380" s="192"/>
      <c r="N380" s="191"/>
      <c r="O380" s="192"/>
      <c r="P380" s="192"/>
      <c r="Q380" s="87"/>
      <c r="R380" s="87"/>
      <c r="S380" s="87"/>
      <c r="T380" s="87"/>
      <c r="U380" s="87"/>
      <c r="V380" s="87"/>
      <c r="W380" s="87"/>
      <c r="X380" s="87"/>
      <c r="Y380" s="87"/>
      <c r="Z380" s="87"/>
    </row>
    <row r="381" spans="1:26" ht="18" customHeight="1">
      <c r="A381" s="151"/>
      <c r="B381" s="191"/>
      <c r="C381" s="191"/>
      <c r="D381" s="191"/>
      <c r="E381" s="192"/>
      <c r="F381" s="192"/>
      <c r="G381" s="193"/>
      <c r="H381" s="192"/>
      <c r="I381" s="192"/>
      <c r="J381" s="192"/>
      <c r="K381" s="192"/>
      <c r="L381" s="192"/>
      <c r="M381" s="192"/>
      <c r="N381" s="191"/>
      <c r="O381" s="192"/>
      <c r="P381" s="192"/>
      <c r="Q381" s="87"/>
      <c r="R381" s="87"/>
      <c r="S381" s="87"/>
      <c r="T381" s="87"/>
      <c r="U381" s="87"/>
      <c r="V381" s="87"/>
      <c r="W381" s="87"/>
      <c r="X381" s="87"/>
      <c r="Y381" s="87"/>
      <c r="Z381" s="87"/>
    </row>
    <row r="382" spans="1:26" ht="18" customHeight="1">
      <c r="A382" s="151"/>
      <c r="B382" s="191"/>
      <c r="C382" s="191"/>
      <c r="D382" s="191"/>
      <c r="E382" s="192"/>
      <c r="F382" s="192"/>
      <c r="G382" s="193"/>
      <c r="H382" s="192"/>
      <c r="I382" s="192"/>
      <c r="J382" s="192"/>
      <c r="K382" s="192"/>
      <c r="L382" s="192"/>
      <c r="M382" s="192"/>
      <c r="N382" s="191"/>
      <c r="O382" s="192"/>
      <c r="P382" s="192"/>
      <c r="Q382" s="87"/>
      <c r="R382" s="87"/>
      <c r="S382" s="87"/>
      <c r="T382" s="87"/>
      <c r="U382" s="87"/>
      <c r="V382" s="87"/>
      <c r="W382" s="87"/>
      <c r="X382" s="87"/>
      <c r="Y382" s="87"/>
      <c r="Z382" s="87"/>
    </row>
    <row r="383" spans="1:26" ht="18" customHeight="1">
      <c r="A383" s="151"/>
      <c r="B383" s="191"/>
      <c r="C383" s="191"/>
      <c r="D383" s="191"/>
      <c r="E383" s="192"/>
      <c r="F383" s="192"/>
      <c r="G383" s="193"/>
      <c r="H383" s="192"/>
      <c r="I383" s="192"/>
      <c r="J383" s="192"/>
      <c r="K383" s="192"/>
      <c r="L383" s="192"/>
      <c r="M383" s="192"/>
      <c r="N383" s="191"/>
      <c r="O383" s="192"/>
      <c r="P383" s="192"/>
      <c r="Q383" s="87"/>
      <c r="R383" s="87"/>
      <c r="S383" s="87"/>
      <c r="T383" s="87"/>
      <c r="U383" s="87"/>
      <c r="V383" s="87"/>
      <c r="W383" s="87"/>
      <c r="X383" s="87"/>
      <c r="Y383" s="87"/>
      <c r="Z383" s="87"/>
    </row>
    <row r="384" spans="1:26" ht="18" customHeight="1">
      <c r="A384" s="151"/>
      <c r="B384" s="191"/>
      <c r="C384" s="191"/>
      <c r="D384" s="191"/>
      <c r="E384" s="192"/>
      <c r="F384" s="192"/>
      <c r="G384" s="193"/>
      <c r="H384" s="192"/>
      <c r="I384" s="192"/>
      <c r="J384" s="192"/>
      <c r="K384" s="192"/>
      <c r="L384" s="192"/>
      <c r="M384" s="192"/>
      <c r="N384" s="191"/>
      <c r="O384" s="192"/>
      <c r="P384" s="192"/>
      <c r="Q384" s="87"/>
      <c r="R384" s="87"/>
      <c r="S384" s="87"/>
      <c r="T384" s="87"/>
      <c r="U384" s="87"/>
      <c r="V384" s="87"/>
      <c r="W384" s="87"/>
      <c r="X384" s="87"/>
      <c r="Y384" s="87"/>
      <c r="Z384" s="87"/>
    </row>
    <row r="385" spans="1:26" ht="18" customHeight="1">
      <c r="A385" s="151"/>
      <c r="B385" s="191"/>
      <c r="C385" s="191"/>
      <c r="D385" s="191"/>
      <c r="E385" s="192"/>
      <c r="F385" s="192"/>
      <c r="G385" s="193"/>
      <c r="H385" s="192"/>
      <c r="I385" s="192"/>
      <c r="J385" s="192"/>
      <c r="K385" s="192"/>
      <c r="L385" s="192"/>
      <c r="M385" s="192"/>
      <c r="N385" s="191"/>
      <c r="O385" s="192"/>
      <c r="P385" s="192"/>
      <c r="Q385" s="87"/>
      <c r="R385" s="87"/>
      <c r="S385" s="87"/>
      <c r="T385" s="87"/>
      <c r="U385" s="87"/>
      <c r="V385" s="87"/>
      <c r="W385" s="87"/>
      <c r="X385" s="87"/>
      <c r="Y385" s="87"/>
      <c r="Z385" s="87"/>
    </row>
    <row r="386" spans="1:26" ht="18" customHeight="1">
      <c r="A386" s="151"/>
      <c r="B386" s="191"/>
      <c r="C386" s="191"/>
      <c r="D386" s="191"/>
      <c r="E386" s="192"/>
      <c r="F386" s="192"/>
      <c r="G386" s="193"/>
      <c r="H386" s="192"/>
      <c r="I386" s="192"/>
      <c r="J386" s="192"/>
      <c r="K386" s="192"/>
      <c r="L386" s="192"/>
      <c r="M386" s="192"/>
      <c r="N386" s="191"/>
      <c r="O386" s="192"/>
      <c r="P386" s="192"/>
      <c r="Q386" s="87"/>
      <c r="R386" s="87"/>
      <c r="S386" s="87"/>
      <c r="T386" s="87"/>
      <c r="U386" s="87"/>
      <c r="V386" s="87"/>
      <c r="W386" s="87"/>
      <c r="X386" s="87"/>
      <c r="Y386" s="87"/>
      <c r="Z386" s="87"/>
    </row>
    <row r="387" spans="1:26" ht="18" customHeight="1">
      <c r="A387" s="151"/>
      <c r="B387" s="191"/>
      <c r="C387" s="191"/>
      <c r="D387" s="191"/>
      <c r="E387" s="192"/>
      <c r="F387" s="192"/>
      <c r="G387" s="193"/>
      <c r="H387" s="192"/>
      <c r="I387" s="192"/>
      <c r="J387" s="192"/>
      <c r="K387" s="192"/>
      <c r="L387" s="192"/>
      <c r="M387" s="192"/>
      <c r="N387" s="191"/>
      <c r="O387" s="192"/>
      <c r="P387" s="192"/>
      <c r="Q387" s="87"/>
      <c r="R387" s="87"/>
      <c r="S387" s="87"/>
      <c r="T387" s="87"/>
      <c r="U387" s="87"/>
      <c r="V387" s="87"/>
      <c r="W387" s="87"/>
      <c r="X387" s="87"/>
      <c r="Y387" s="87"/>
      <c r="Z387" s="87"/>
    </row>
    <row r="388" spans="1:26" ht="18" customHeight="1">
      <c r="A388" s="151"/>
      <c r="B388" s="191"/>
      <c r="C388" s="191"/>
      <c r="D388" s="191"/>
      <c r="E388" s="192"/>
      <c r="F388" s="192"/>
      <c r="G388" s="193"/>
      <c r="H388" s="192"/>
      <c r="I388" s="192"/>
      <c r="J388" s="192"/>
      <c r="K388" s="192"/>
      <c r="L388" s="192"/>
      <c r="M388" s="192"/>
      <c r="N388" s="191"/>
      <c r="O388" s="192"/>
      <c r="P388" s="192"/>
      <c r="Q388" s="87"/>
      <c r="R388" s="87"/>
      <c r="S388" s="87"/>
      <c r="T388" s="87"/>
      <c r="U388" s="87"/>
      <c r="V388" s="87"/>
      <c r="W388" s="87"/>
      <c r="X388" s="87"/>
      <c r="Y388" s="87"/>
      <c r="Z388" s="87"/>
    </row>
    <row r="389" spans="1:26" ht="18" customHeight="1">
      <c r="A389" s="151"/>
      <c r="B389" s="191"/>
      <c r="C389" s="191"/>
      <c r="D389" s="191"/>
      <c r="E389" s="192"/>
      <c r="F389" s="192"/>
      <c r="G389" s="193"/>
      <c r="H389" s="192"/>
      <c r="I389" s="192"/>
      <c r="J389" s="192"/>
      <c r="K389" s="192"/>
      <c r="L389" s="192"/>
      <c r="M389" s="192"/>
      <c r="N389" s="191"/>
      <c r="O389" s="192"/>
      <c r="P389" s="192"/>
      <c r="Q389" s="87"/>
      <c r="R389" s="87"/>
      <c r="S389" s="87"/>
      <c r="T389" s="87"/>
      <c r="U389" s="87"/>
      <c r="V389" s="87"/>
      <c r="W389" s="87"/>
      <c r="X389" s="87"/>
      <c r="Y389" s="87"/>
      <c r="Z389" s="87"/>
    </row>
    <row r="390" spans="1:26" ht="18" customHeight="1">
      <c r="A390" s="151"/>
      <c r="B390" s="191"/>
      <c r="C390" s="191"/>
      <c r="D390" s="191"/>
      <c r="E390" s="192"/>
      <c r="F390" s="192"/>
      <c r="G390" s="193"/>
      <c r="H390" s="192"/>
      <c r="I390" s="192"/>
      <c r="J390" s="192"/>
      <c r="K390" s="192"/>
      <c r="L390" s="192"/>
      <c r="M390" s="192"/>
      <c r="N390" s="191"/>
      <c r="O390" s="192"/>
      <c r="P390" s="192"/>
      <c r="Q390" s="87"/>
      <c r="R390" s="87"/>
      <c r="S390" s="87"/>
      <c r="T390" s="87"/>
      <c r="U390" s="87"/>
      <c r="V390" s="87"/>
      <c r="W390" s="87"/>
      <c r="X390" s="87"/>
      <c r="Y390" s="87"/>
      <c r="Z390" s="87"/>
    </row>
    <row r="391" spans="1:26" ht="18" customHeight="1">
      <c r="A391" s="151"/>
      <c r="B391" s="191"/>
      <c r="C391" s="191"/>
      <c r="D391" s="191"/>
      <c r="E391" s="192"/>
      <c r="F391" s="192"/>
      <c r="G391" s="193"/>
      <c r="H391" s="192"/>
      <c r="I391" s="192"/>
      <c r="J391" s="192"/>
      <c r="K391" s="192"/>
      <c r="L391" s="192"/>
      <c r="M391" s="192"/>
      <c r="N391" s="191"/>
      <c r="O391" s="192"/>
      <c r="P391" s="192"/>
      <c r="Q391" s="87"/>
      <c r="R391" s="87"/>
      <c r="S391" s="87"/>
      <c r="T391" s="87"/>
      <c r="U391" s="87"/>
      <c r="V391" s="87"/>
      <c r="W391" s="87"/>
      <c r="X391" s="87"/>
      <c r="Y391" s="87"/>
      <c r="Z391" s="87"/>
    </row>
    <row r="392" spans="1:26" ht="18" customHeight="1">
      <c r="A392" s="151"/>
      <c r="B392" s="191"/>
      <c r="C392" s="191"/>
      <c r="D392" s="191"/>
      <c r="E392" s="192"/>
      <c r="F392" s="192"/>
      <c r="G392" s="193"/>
      <c r="H392" s="192"/>
      <c r="I392" s="192"/>
      <c r="J392" s="192"/>
      <c r="K392" s="192"/>
      <c r="L392" s="192"/>
      <c r="M392" s="192"/>
      <c r="N392" s="191"/>
      <c r="O392" s="192"/>
      <c r="P392" s="192"/>
      <c r="Q392" s="87"/>
      <c r="R392" s="87"/>
      <c r="S392" s="87"/>
      <c r="T392" s="87"/>
      <c r="U392" s="87"/>
      <c r="V392" s="87"/>
      <c r="W392" s="87"/>
      <c r="X392" s="87"/>
      <c r="Y392" s="87"/>
      <c r="Z392" s="87"/>
    </row>
    <row r="393" spans="1:26" ht="18" customHeight="1">
      <c r="A393" s="151"/>
      <c r="B393" s="191"/>
      <c r="C393" s="191"/>
      <c r="D393" s="191"/>
      <c r="E393" s="192"/>
      <c r="F393" s="192"/>
      <c r="G393" s="193"/>
      <c r="H393" s="192"/>
      <c r="I393" s="192"/>
      <c r="J393" s="192"/>
      <c r="K393" s="192"/>
      <c r="L393" s="192"/>
      <c r="M393" s="192"/>
      <c r="N393" s="191"/>
      <c r="O393" s="192"/>
      <c r="P393" s="192"/>
      <c r="Q393" s="87"/>
      <c r="R393" s="87"/>
      <c r="S393" s="87"/>
      <c r="T393" s="87"/>
      <c r="U393" s="87"/>
      <c r="V393" s="87"/>
      <c r="W393" s="87"/>
      <c r="X393" s="87"/>
      <c r="Y393" s="87"/>
      <c r="Z393" s="87"/>
    </row>
    <row r="394" spans="1:26" ht="18" customHeight="1">
      <c r="A394" s="151"/>
      <c r="B394" s="191"/>
      <c r="C394" s="191"/>
      <c r="D394" s="191"/>
      <c r="E394" s="192"/>
      <c r="F394" s="192"/>
      <c r="G394" s="193"/>
      <c r="H394" s="192"/>
      <c r="I394" s="192"/>
      <c r="J394" s="192"/>
      <c r="K394" s="192"/>
      <c r="L394" s="192"/>
      <c r="M394" s="192"/>
      <c r="N394" s="191"/>
      <c r="O394" s="192"/>
      <c r="P394" s="192"/>
      <c r="Q394" s="87"/>
      <c r="R394" s="87"/>
      <c r="S394" s="87"/>
      <c r="T394" s="87"/>
      <c r="U394" s="87"/>
      <c r="V394" s="87"/>
      <c r="W394" s="87"/>
      <c r="X394" s="87"/>
      <c r="Y394" s="87"/>
      <c r="Z394" s="87"/>
    </row>
    <row r="395" spans="1:26" ht="18" customHeight="1">
      <c r="A395" s="151"/>
      <c r="B395" s="191"/>
      <c r="C395" s="191"/>
      <c r="D395" s="191"/>
      <c r="E395" s="192"/>
      <c r="F395" s="192"/>
      <c r="G395" s="193"/>
      <c r="H395" s="192"/>
      <c r="I395" s="192"/>
      <c r="J395" s="192"/>
      <c r="K395" s="192"/>
      <c r="L395" s="192"/>
      <c r="M395" s="192"/>
      <c r="N395" s="191"/>
      <c r="O395" s="192"/>
      <c r="P395" s="192"/>
      <c r="Q395" s="87"/>
      <c r="R395" s="87"/>
      <c r="S395" s="87"/>
      <c r="T395" s="87"/>
      <c r="U395" s="87"/>
      <c r="V395" s="87"/>
      <c r="W395" s="87"/>
      <c r="X395" s="87"/>
      <c r="Y395" s="87"/>
      <c r="Z395" s="87"/>
    </row>
    <row r="396" spans="1:26" ht="18" customHeight="1">
      <c r="A396" s="151"/>
      <c r="B396" s="191"/>
      <c r="C396" s="191"/>
      <c r="D396" s="191"/>
      <c r="E396" s="192"/>
      <c r="F396" s="192"/>
      <c r="G396" s="193"/>
      <c r="H396" s="192"/>
      <c r="I396" s="192"/>
      <c r="J396" s="192"/>
      <c r="K396" s="192"/>
      <c r="L396" s="192"/>
      <c r="M396" s="192"/>
      <c r="N396" s="191"/>
      <c r="O396" s="192"/>
      <c r="P396" s="192"/>
      <c r="Q396" s="87"/>
      <c r="R396" s="87"/>
      <c r="S396" s="87"/>
      <c r="T396" s="87"/>
      <c r="U396" s="87"/>
      <c r="V396" s="87"/>
      <c r="W396" s="87"/>
      <c r="X396" s="87"/>
      <c r="Y396" s="87"/>
      <c r="Z396" s="87"/>
    </row>
    <row r="397" spans="1:26" ht="18" customHeight="1">
      <c r="A397" s="151"/>
      <c r="B397" s="191"/>
      <c r="C397" s="191"/>
      <c r="D397" s="191"/>
      <c r="E397" s="192"/>
      <c r="F397" s="192"/>
      <c r="G397" s="193"/>
      <c r="H397" s="192"/>
      <c r="I397" s="192"/>
      <c r="J397" s="192"/>
      <c r="K397" s="192"/>
      <c r="L397" s="192"/>
      <c r="M397" s="192"/>
      <c r="N397" s="191"/>
      <c r="O397" s="192"/>
      <c r="P397" s="192"/>
      <c r="Q397" s="87"/>
      <c r="R397" s="87"/>
      <c r="S397" s="87"/>
      <c r="T397" s="87"/>
      <c r="U397" s="87"/>
      <c r="V397" s="87"/>
      <c r="W397" s="87"/>
      <c r="X397" s="87"/>
      <c r="Y397" s="87"/>
      <c r="Z397" s="87"/>
    </row>
    <row r="398" spans="1:26" ht="18" customHeight="1">
      <c r="A398" s="151"/>
      <c r="B398" s="191"/>
      <c r="C398" s="191"/>
      <c r="D398" s="191"/>
      <c r="E398" s="192"/>
      <c r="F398" s="192"/>
      <c r="G398" s="193"/>
      <c r="H398" s="192"/>
      <c r="I398" s="192"/>
      <c r="J398" s="192"/>
      <c r="K398" s="192"/>
      <c r="L398" s="192"/>
      <c r="M398" s="192"/>
      <c r="N398" s="191"/>
      <c r="O398" s="192"/>
      <c r="P398" s="192"/>
      <c r="Q398" s="87"/>
      <c r="R398" s="87"/>
      <c r="S398" s="87"/>
      <c r="T398" s="87"/>
      <c r="U398" s="87"/>
      <c r="V398" s="87"/>
      <c r="W398" s="87"/>
      <c r="X398" s="87"/>
      <c r="Y398" s="87"/>
      <c r="Z398" s="87"/>
    </row>
    <row r="399" spans="1:26" ht="18" customHeight="1">
      <c r="A399" s="151"/>
      <c r="B399" s="191"/>
      <c r="C399" s="191"/>
      <c r="D399" s="191"/>
      <c r="E399" s="192"/>
      <c r="F399" s="192"/>
      <c r="G399" s="193"/>
      <c r="H399" s="192"/>
      <c r="I399" s="192"/>
      <c r="J399" s="192"/>
      <c r="K399" s="192"/>
      <c r="L399" s="192"/>
      <c r="M399" s="192"/>
      <c r="N399" s="191"/>
      <c r="O399" s="192"/>
      <c r="P399" s="192"/>
      <c r="Q399" s="87"/>
      <c r="R399" s="87"/>
      <c r="S399" s="87"/>
      <c r="T399" s="87"/>
      <c r="U399" s="87"/>
      <c r="V399" s="87"/>
      <c r="W399" s="87"/>
      <c r="X399" s="87"/>
      <c r="Y399" s="87"/>
      <c r="Z399" s="87"/>
    </row>
    <row r="400" spans="1:26" ht="18" customHeight="1">
      <c r="A400" s="151"/>
      <c r="B400" s="191"/>
      <c r="C400" s="191"/>
      <c r="D400" s="191"/>
      <c r="E400" s="192"/>
      <c r="F400" s="192"/>
      <c r="G400" s="193"/>
      <c r="H400" s="192"/>
      <c r="I400" s="192"/>
      <c r="J400" s="192"/>
      <c r="K400" s="192"/>
      <c r="L400" s="192"/>
      <c r="M400" s="192"/>
      <c r="N400" s="191"/>
      <c r="O400" s="192"/>
      <c r="P400" s="192"/>
      <c r="Q400" s="87"/>
      <c r="R400" s="87"/>
      <c r="S400" s="87"/>
      <c r="T400" s="87"/>
      <c r="U400" s="87"/>
      <c r="V400" s="87"/>
      <c r="W400" s="87"/>
      <c r="X400" s="87"/>
      <c r="Y400" s="87"/>
      <c r="Z400" s="87"/>
    </row>
    <row r="401" spans="1:26" ht="18" customHeight="1">
      <c r="A401" s="151"/>
      <c r="B401" s="191"/>
      <c r="C401" s="191"/>
      <c r="D401" s="191"/>
      <c r="E401" s="192"/>
      <c r="F401" s="192"/>
      <c r="G401" s="193"/>
      <c r="H401" s="192"/>
      <c r="I401" s="192"/>
      <c r="J401" s="192"/>
      <c r="K401" s="192"/>
      <c r="L401" s="192"/>
      <c r="M401" s="192"/>
      <c r="N401" s="191"/>
      <c r="O401" s="192"/>
      <c r="P401" s="192"/>
      <c r="Q401" s="87"/>
      <c r="R401" s="87"/>
      <c r="S401" s="87"/>
      <c r="T401" s="87"/>
      <c r="U401" s="87"/>
      <c r="V401" s="87"/>
      <c r="W401" s="87"/>
      <c r="X401" s="87"/>
      <c r="Y401" s="87"/>
      <c r="Z401" s="87"/>
    </row>
    <row r="402" spans="1:26" ht="18" customHeight="1">
      <c r="A402" s="151"/>
      <c r="B402" s="191"/>
      <c r="C402" s="191"/>
      <c r="D402" s="191"/>
      <c r="E402" s="192"/>
      <c r="F402" s="192"/>
      <c r="G402" s="193"/>
      <c r="H402" s="192"/>
      <c r="I402" s="192"/>
      <c r="J402" s="192"/>
      <c r="K402" s="192"/>
      <c r="L402" s="192"/>
      <c r="M402" s="192"/>
      <c r="N402" s="191"/>
      <c r="O402" s="192"/>
      <c r="P402" s="192"/>
      <c r="Q402" s="87"/>
      <c r="R402" s="87"/>
      <c r="S402" s="87"/>
      <c r="T402" s="87"/>
      <c r="U402" s="87"/>
      <c r="V402" s="87"/>
      <c r="W402" s="87"/>
      <c r="X402" s="87"/>
      <c r="Y402" s="87"/>
      <c r="Z402" s="87"/>
    </row>
    <row r="403" spans="1:26" ht="18" customHeight="1">
      <c r="A403" s="151"/>
      <c r="B403" s="191"/>
      <c r="C403" s="191"/>
      <c r="D403" s="191"/>
      <c r="E403" s="192"/>
      <c r="F403" s="192"/>
      <c r="G403" s="193"/>
      <c r="H403" s="192"/>
      <c r="I403" s="192"/>
      <c r="J403" s="192"/>
      <c r="K403" s="192"/>
      <c r="L403" s="192"/>
      <c r="M403" s="192"/>
      <c r="N403" s="191"/>
      <c r="O403" s="192"/>
      <c r="P403" s="192"/>
      <c r="Q403" s="87"/>
      <c r="R403" s="87"/>
      <c r="S403" s="87"/>
      <c r="T403" s="87"/>
      <c r="U403" s="87"/>
      <c r="V403" s="87"/>
      <c r="W403" s="87"/>
      <c r="X403" s="87"/>
      <c r="Y403" s="87"/>
      <c r="Z403" s="87"/>
    </row>
    <row r="404" spans="1:26" ht="18" customHeight="1">
      <c r="A404" s="151"/>
      <c r="B404" s="191"/>
      <c r="C404" s="191"/>
      <c r="D404" s="191"/>
      <c r="E404" s="192"/>
      <c r="F404" s="192"/>
      <c r="G404" s="193"/>
      <c r="H404" s="192"/>
      <c r="I404" s="192"/>
      <c r="J404" s="192"/>
      <c r="K404" s="192"/>
      <c r="L404" s="192"/>
      <c r="M404" s="192"/>
      <c r="N404" s="191"/>
      <c r="O404" s="192"/>
      <c r="P404" s="192"/>
      <c r="Q404" s="87"/>
      <c r="R404" s="87"/>
      <c r="S404" s="87"/>
      <c r="T404" s="87"/>
      <c r="U404" s="87"/>
      <c r="V404" s="87"/>
      <c r="W404" s="87"/>
      <c r="X404" s="87"/>
      <c r="Y404" s="87"/>
      <c r="Z404" s="87"/>
    </row>
    <row r="405" spans="1:26" ht="18" customHeight="1">
      <c r="A405" s="151"/>
      <c r="B405" s="191"/>
      <c r="C405" s="191"/>
      <c r="D405" s="191"/>
      <c r="E405" s="192"/>
      <c r="F405" s="192"/>
      <c r="G405" s="193"/>
      <c r="H405" s="192"/>
      <c r="I405" s="192"/>
      <c r="J405" s="192"/>
      <c r="K405" s="192"/>
      <c r="L405" s="192"/>
      <c r="M405" s="192"/>
      <c r="N405" s="191"/>
      <c r="O405" s="192"/>
      <c r="P405" s="192"/>
      <c r="Q405" s="87"/>
      <c r="R405" s="87"/>
      <c r="S405" s="87"/>
      <c r="T405" s="87"/>
      <c r="U405" s="87"/>
      <c r="V405" s="87"/>
      <c r="W405" s="87"/>
      <c r="X405" s="87"/>
      <c r="Y405" s="87"/>
      <c r="Z405" s="87"/>
    </row>
    <row r="406" spans="1:26" ht="18" customHeight="1">
      <c r="A406" s="151"/>
      <c r="B406" s="191"/>
      <c r="C406" s="191"/>
      <c r="D406" s="191"/>
      <c r="E406" s="192"/>
      <c r="F406" s="192"/>
      <c r="G406" s="193"/>
      <c r="H406" s="192"/>
      <c r="I406" s="192"/>
      <c r="J406" s="192"/>
      <c r="K406" s="192"/>
      <c r="L406" s="192"/>
      <c r="M406" s="192"/>
      <c r="N406" s="191"/>
      <c r="O406" s="192"/>
      <c r="P406" s="192"/>
      <c r="Q406" s="87"/>
      <c r="R406" s="87"/>
      <c r="S406" s="87"/>
      <c r="T406" s="87"/>
      <c r="U406" s="87"/>
      <c r="V406" s="87"/>
      <c r="W406" s="87"/>
      <c r="X406" s="87"/>
      <c r="Y406" s="87"/>
      <c r="Z406" s="87"/>
    </row>
    <row r="407" spans="1:26" ht="18" customHeight="1">
      <c r="A407" s="151"/>
      <c r="B407" s="191"/>
      <c r="C407" s="191"/>
      <c r="D407" s="191"/>
      <c r="E407" s="192"/>
      <c r="F407" s="192"/>
      <c r="G407" s="193"/>
      <c r="H407" s="192"/>
      <c r="I407" s="192"/>
      <c r="J407" s="192"/>
      <c r="K407" s="192"/>
      <c r="L407" s="192"/>
      <c r="M407" s="192"/>
      <c r="N407" s="191"/>
      <c r="O407" s="192"/>
      <c r="P407" s="192"/>
      <c r="Q407" s="87"/>
      <c r="R407" s="87"/>
      <c r="S407" s="87"/>
      <c r="T407" s="87"/>
      <c r="U407" s="87"/>
      <c r="V407" s="87"/>
      <c r="W407" s="87"/>
      <c r="X407" s="87"/>
      <c r="Y407" s="87"/>
      <c r="Z407" s="87"/>
    </row>
    <row r="408" spans="1:26" ht="18" customHeight="1">
      <c r="A408" s="151"/>
      <c r="B408" s="191"/>
      <c r="C408" s="191"/>
      <c r="D408" s="191"/>
      <c r="E408" s="192"/>
      <c r="F408" s="192"/>
      <c r="G408" s="193"/>
      <c r="H408" s="192"/>
      <c r="I408" s="192"/>
      <c r="J408" s="192"/>
      <c r="K408" s="192"/>
      <c r="L408" s="192"/>
      <c r="M408" s="192"/>
      <c r="N408" s="191"/>
      <c r="O408" s="192"/>
      <c r="P408" s="192"/>
      <c r="Q408" s="87"/>
      <c r="R408" s="87"/>
      <c r="S408" s="87"/>
      <c r="T408" s="87"/>
      <c r="U408" s="87"/>
      <c r="V408" s="87"/>
      <c r="W408" s="87"/>
      <c r="X408" s="87"/>
      <c r="Y408" s="87"/>
      <c r="Z408" s="87"/>
    </row>
    <row r="409" spans="1:26" ht="18" customHeight="1">
      <c r="A409" s="151"/>
      <c r="B409" s="191"/>
      <c r="C409" s="191"/>
      <c r="D409" s="191"/>
      <c r="E409" s="192"/>
      <c r="F409" s="192"/>
      <c r="G409" s="193"/>
      <c r="H409" s="192"/>
      <c r="I409" s="192"/>
      <c r="J409" s="192"/>
      <c r="K409" s="192"/>
      <c r="L409" s="192"/>
      <c r="M409" s="192"/>
      <c r="N409" s="191"/>
      <c r="O409" s="192"/>
      <c r="P409" s="192"/>
      <c r="Q409" s="87"/>
      <c r="R409" s="87"/>
      <c r="S409" s="87"/>
      <c r="T409" s="87"/>
      <c r="U409" s="87"/>
      <c r="V409" s="87"/>
      <c r="W409" s="87"/>
      <c r="X409" s="87"/>
      <c r="Y409" s="87"/>
      <c r="Z409" s="87"/>
    </row>
    <row r="410" spans="1:26" ht="18" customHeight="1">
      <c r="A410" s="151"/>
      <c r="B410" s="191"/>
      <c r="C410" s="191"/>
      <c r="D410" s="191"/>
      <c r="E410" s="192"/>
      <c r="F410" s="192"/>
      <c r="G410" s="193"/>
      <c r="H410" s="192"/>
      <c r="I410" s="192"/>
      <c r="J410" s="192"/>
      <c r="K410" s="192"/>
      <c r="L410" s="192"/>
      <c r="M410" s="192"/>
      <c r="N410" s="191"/>
      <c r="O410" s="192"/>
      <c r="P410" s="192"/>
      <c r="Q410" s="87"/>
      <c r="R410" s="87"/>
      <c r="S410" s="87"/>
      <c r="T410" s="87"/>
      <c r="U410" s="87"/>
      <c r="V410" s="87"/>
      <c r="W410" s="87"/>
      <c r="X410" s="87"/>
      <c r="Y410" s="87"/>
      <c r="Z410" s="87"/>
    </row>
    <row r="411" spans="1:26" ht="18" customHeight="1">
      <c r="A411" s="151"/>
      <c r="B411" s="191"/>
      <c r="C411" s="191"/>
      <c r="D411" s="191"/>
      <c r="E411" s="192"/>
      <c r="F411" s="192"/>
      <c r="G411" s="193"/>
      <c r="H411" s="192"/>
      <c r="I411" s="192"/>
      <c r="J411" s="192"/>
      <c r="K411" s="192"/>
      <c r="L411" s="192"/>
      <c r="M411" s="192"/>
      <c r="N411" s="191"/>
      <c r="O411" s="192"/>
      <c r="P411" s="192"/>
      <c r="Q411" s="87"/>
      <c r="R411" s="87"/>
      <c r="S411" s="87"/>
      <c r="T411" s="87"/>
      <c r="U411" s="87"/>
      <c r="V411" s="87"/>
      <c r="W411" s="87"/>
      <c r="X411" s="87"/>
      <c r="Y411" s="87"/>
      <c r="Z411" s="87"/>
    </row>
    <row r="412" spans="1:26" ht="18" customHeight="1">
      <c r="A412" s="151"/>
      <c r="B412" s="191"/>
      <c r="C412" s="191"/>
      <c r="D412" s="191"/>
      <c r="E412" s="192"/>
      <c r="F412" s="192"/>
      <c r="G412" s="193"/>
      <c r="H412" s="192"/>
      <c r="I412" s="192"/>
      <c r="J412" s="192"/>
      <c r="K412" s="192"/>
      <c r="L412" s="192"/>
      <c r="M412" s="192"/>
      <c r="N412" s="191"/>
      <c r="O412" s="192"/>
      <c r="P412" s="192"/>
      <c r="Q412" s="87"/>
      <c r="R412" s="87"/>
      <c r="S412" s="87"/>
      <c r="T412" s="87"/>
      <c r="U412" s="87"/>
      <c r="V412" s="87"/>
      <c r="W412" s="87"/>
      <c r="X412" s="87"/>
      <c r="Y412" s="87"/>
      <c r="Z412" s="87"/>
    </row>
    <row r="413" spans="1:26" ht="18" customHeight="1">
      <c r="A413" s="151"/>
      <c r="B413" s="191"/>
      <c r="C413" s="191"/>
      <c r="D413" s="191"/>
      <c r="E413" s="192"/>
      <c r="F413" s="192"/>
      <c r="G413" s="193"/>
      <c r="H413" s="192"/>
      <c r="I413" s="192"/>
      <c r="J413" s="192"/>
      <c r="K413" s="192"/>
      <c r="L413" s="192"/>
      <c r="M413" s="192"/>
      <c r="N413" s="191"/>
      <c r="O413" s="192"/>
      <c r="P413" s="192"/>
      <c r="Q413" s="87"/>
      <c r="R413" s="87"/>
      <c r="S413" s="87"/>
      <c r="T413" s="87"/>
      <c r="U413" s="87"/>
      <c r="V413" s="87"/>
      <c r="W413" s="87"/>
      <c r="X413" s="87"/>
      <c r="Y413" s="87"/>
      <c r="Z413" s="87"/>
    </row>
    <row r="414" spans="1:26" ht="18" customHeight="1">
      <c r="A414" s="151"/>
      <c r="B414" s="191"/>
      <c r="C414" s="191"/>
      <c r="D414" s="191"/>
      <c r="E414" s="192"/>
      <c r="F414" s="192"/>
      <c r="G414" s="193"/>
      <c r="H414" s="192"/>
      <c r="I414" s="192"/>
      <c r="J414" s="192"/>
      <c r="K414" s="192"/>
      <c r="L414" s="192"/>
      <c r="M414" s="192"/>
      <c r="N414" s="191"/>
      <c r="O414" s="192"/>
      <c r="P414" s="192"/>
      <c r="Q414" s="87"/>
      <c r="R414" s="87"/>
      <c r="S414" s="87"/>
      <c r="T414" s="87"/>
      <c r="U414" s="87"/>
      <c r="V414" s="87"/>
      <c r="W414" s="87"/>
      <c r="X414" s="87"/>
      <c r="Y414" s="87"/>
      <c r="Z414" s="87"/>
    </row>
    <row r="415" spans="1:26" ht="18" customHeight="1">
      <c r="A415" s="151"/>
      <c r="B415" s="191"/>
      <c r="C415" s="191"/>
      <c r="D415" s="191"/>
      <c r="E415" s="192"/>
      <c r="F415" s="192"/>
      <c r="G415" s="193"/>
      <c r="H415" s="192"/>
      <c r="I415" s="192"/>
      <c r="J415" s="192"/>
      <c r="K415" s="192"/>
      <c r="L415" s="192"/>
      <c r="M415" s="192"/>
      <c r="N415" s="191"/>
      <c r="O415" s="192"/>
      <c r="P415" s="192"/>
      <c r="Q415" s="87"/>
      <c r="R415" s="87"/>
      <c r="S415" s="87"/>
      <c r="T415" s="87"/>
      <c r="U415" s="87"/>
      <c r="V415" s="87"/>
      <c r="W415" s="87"/>
      <c r="X415" s="87"/>
      <c r="Y415" s="87"/>
      <c r="Z415" s="87"/>
    </row>
    <row r="416" spans="1:26" ht="18" customHeight="1">
      <c r="A416" s="151"/>
      <c r="B416" s="191"/>
      <c r="C416" s="191"/>
      <c r="D416" s="191"/>
      <c r="E416" s="192"/>
      <c r="F416" s="192"/>
      <c r="G416" s="193"/>
      <c r="H416" s="192"/>
      <c r="I416" s="192"/>
      <c r="J416" s="192"/>
      <c r="K416" s="192"/>
      <c r="L416" s="192"/>
      <c r="M416" s="192"/>
      <c r="N416" s="191"/>
      <c r="O416" s="192"/>
      <c r="P416" s="192"/>
      <c r="Q416" s="87"/>
      <c r="R416" s="87"/>
      <c r="S416" s="87"/>
      <c r="T416" s="87"/>
      <c r="U416" s="87"/>
      <c r="V416" s="87"/>
      <c r="W416" s="87"/>
      <c r="X416" s="87"/>
      <c r="Y416" s="87"/>
      <c r="Z416" s="87"/>
    </row>
    <row r="417" spans="1:26" ht="18" customHeight="1">
      <c r="A417" s="151"/>
      <c r="B417" s="191"/>
      <c r="C417" s="191"/>
      <c r="D417" s="191"/>
      <c r="E417" s="192"/>
      <c r="F417" s="192"/>
      <c r="G417" s="193"/>
      <c r="H417" s="192"/>
      <c r="I417" s="192"/>
      <c r="J417" s="192"/>
      <c r="K417" s="192"/>
      <c r="L417" s="192"/>
      <c r="M417" s="192"/>
      <c r="N417" s="191"/>
      <c r="O417" s="192"/>
      <c r="P417" s="192"/>
      <c r="Q417" s="87"/>
      <c r="R417" s="87"/>
      <c r="S417" s="87"/>
      <c r="T417" s="87"/>
      <c r="U417" s="87"/>
      <c r="V417" s="87"/>
      <c r="W417" s="87"/>
      <c r="X417" s="87"/>
      <c r="Y417" s="87"/>
      <c r="Z417" s="87"/>
    </row>
    <row r="418" spans="1:26" ht="18" customHeight="1">
      <c r="A418" s="151"/>
      <c r="B418" s="191"/>
      <c r="C418" s="191"/>
      <c r="D418" s="191"/>
      <c r="E418" s="192"/>
      <c r="F418" s="192"/>
      <c r="G418" s="193"/>
      <c r="H418" s="192"/>
      <c r="I418" s="192"/>
      <c r="J418" s="192"/>
      <c r="K418" s="192"/>
      <c r="L418" s="192"/>
      <c r="M418" s="192"/>
      <c r="N418" s="191"/>
      <c r="O418" s="192"/>
      <c r="P418" s="192"/>
      <c r="Q418" s="87"/>
      <c r="R418" s="87"/>
      <c r="S418" s="87"/>
      <c r="T418" s="87"/>
      <c r="U418" s="87"/>
      <c r="V418" s="87"/>
      <c r="W418" s="87"/>
      <c r="X418" s="87"/>
      <c r="Y418" s="87"/>
      <c r="Z418" s="87"/>
    </row>
    <row r="419" spans="1:26" ht="18" customHeight="1">
      <c r="A419" s="151"/>
      <c r="B419" s="191"/>
      <c r="C419" s="191"/>
      <c r="D419" s="191"/>
      <c r="E419" s="192"/>
      <c r="F419" s="192"/>
      <c r="G419" s="193"/>
      <c r="H419" s="192"/>
      <c r="I419" s="192"/>
      <c r="J419" s="192"/>
      <c r="K419" s="192"/>
      <c r="L419" s="192"/>
      <c r="M419" s="192"/>
      <c r="N419" s="191"/>
      <c r="O419" s="192"/>
      <c r="P419" s="192"/>
      <c r="Q419" s="87"/>
      <c r="R419" s="87"/>
      <c r="S419" s="87"/>
      <c r="T419" s="87"/>
      <c r="U419" s="87"/>
      <c r="V419" s="87"/>
      <c r="W419" s="87"/>
      <c r="X419" s="87"/>
      <c r="Y419" s="87"/>
      <c r="Z419" s="87"/>
    </row>
    <row r="420" spans="1:26" ht="18" customHeight="1">
      <c r="A420" s="151"/>
      <c r="B420" s="191"/>
      <c r="C420" s="191"/>
      <c r="D420" s="191"/>
      <c r="E420" s="192"/>
      <c r="F420" s="192"/>
      <c r="G420" s="193"/>
      <c r="H420" s="192"/>
      <c r="I420" s="192"/>
      <c r="J420" s="192"/>
      <c r="K420" s="192"/>
      <c r="L420" s="192"/>
      <c r="M420" s="192"/>
      <c r="N420" s="191"/>
      <c r="O420" s="192"/>
      <c r="P420" s="192"/>
      <c r="Q420" s="87"/>
      <c r="R420" s="87"/>
      <c r="S420" s="87"/>
      <c r="T420" s="87"/>
      <c r="U420" s="87"/>
      <c r="V420" s="87"/>
      <c r="W420" s="87"/>
      <c r="X420" s="87"/>
      <c r="Y420" s="87"/>
      <c r="Z420" s="87"/>
    </row>
    <row r="421" spans="1:26" ht="18" customHeight="1">
      <c r="A421" s="151"/>
      <c r="B421" s="191"/>
      <c r="C421" s="191"/>
      <c r="D421" s="191"/>
      <c r="E421" s="192"/>
      <c r="F421" s="192"/>
      <c r="G421" s="193"/>
      <c r="H421" s="192"/>
      <c r="I421" s="192"/>
      <c r="J421" s="192"/>
      <c r="K421" s="192"/>
      <c r="L421" s="192"/>
      <c r="M421" s="192"/>
      <c r="N421" s="191"/>
      <c r="O421" s="192"/>
      <c r="P421" s="192"/>
      <c r="Q421" s="87"/>
      <c r="R421" s="87"/>
      <c r="S421" s="87"/>
      <c r="T421" s="87"/>
      <c r="U421" s="87"/>
      <c r="V421" s="87"/>
      <c r="W421" s="87"/>
      <c r="X421" s="87"/>
      <c r="Y421" s="87"/>
      <c r="Z421" s="87"/>
    </row>
    <row r="422" spans="1:26" ht="18" customHeight="1">
      <c r="A422" s="151"/>
      <c r="B422" s="191"/>
      <c r="C422" s="191"/>
      <c r="D422" s="191"/>
      <c r="E422" s="192"/>
      <c r="F422" s="192"/>
      <c r="G422" s="193"/>
      <c r="H422" s="192"/>
      <c r="I422" s="192"/>
      <c r="J422" s="192"/>
      <c r="K422" s="192"/>
      <c r="L422" s="192"/>
      <c r="M422" s="192"/>
      <c r="N422" s="191"/>
      <c r="O422" s="192"/>
      <c r="P422" s="192"/>
      <c r="Q422" s="87"/>
      <c r="R422" s="87"/>
      <c r="S422" s="87"/>
      <c r="T422" s="87"/>
      <c r="U422" s="87"/>
      <c r="V422" s="87"/>
      <c r="W422" s="87"/>
      <c r="X422" s="87"/>
      <c r="Y422" s="87"/>
      <c r="Z422" s="87"/>
    </row>
    <row r="423" spans="1:26" ht="18" customHeight="1">
      <c r="A423" s="151"/>
      <c r="B423" s="191"/>
      <c r="C423" s="191"/>
      <c r="D423" s="191"/>
      <c r="E423" s="192"/>
      <c r="F423" s="192"/>
      <c r="G423" s="193"/>
      <c r="H423" s="192"/>
      <c r="I423" s="192"/>
      <c r="J423" s="192"/>
      <c r="K423" s="192"/>
      <c r="L423" s="192"/>
      <c r="M423" s="192"/>
      <c r="N423" s="191"/>
      <c r="O423" s="192"/>
      <c r="P423" s="192"/>
      <c r="Q423" s="87"/>
      <c r="R423" s="87"/>
      <c r="S423" s="87"/>
      <c r="T423" s="87"/>
      <c r="U423" s="87"/>
      <c r="V423" s="87"/>
      <c r="W423" s="87"/>
      <c r="X423" s="87"/>
      <c r="Y423" s="87"/>
      <c r="Z423" s="87"/>
    </row>
    <row r="424" spans="1:26" ht="18" customHeight="1">
      <c r="A424" s="151"/>
      <c r="B424" s="191"/>
      <c r="C424" s="191"/>
      <c r="D424" s="191"/>
      <c r="E424" s="192"/>
      <c r="F424" s="192"/>
      <c r="G424" s="193"/>
      <c r="H424" s="192"/>
      <c r="I424" s="192"/>
      <c r="J424" s="192"/>
      <c r="K424" s="192"/>
      <c r="L424" s="192"/>
      <c r="M424" s="192"/>
      <c r="N424" s="191"/>
      <c r="O424" s="192"/>
      <c r="P424" s="192"/>
      <c r="Q424" s="87"/>
      <c r="R424" s="87"/>
      <c r="S424" s="87"/>
      <c r="T424" s="87"/>
      <c r="U424" s="87"/>
      <c r="V424" s="87"/>
      <c r="W424" s="87"/>
      <c r="X424" s="87"/>
      <c r="Y424" s="87"/>
      <c r="Z424" s="87"/>
    </row>
    <row r="425" spans="1:26" ht="18" customHeight="1">
      <c r="A425" s="151"/>
      <c r="B425" s="191"/>
      <c r="C425" s="191"/>
      <c r="D425" s="191"/>
      <c r="E425" s="192"/>
      <c r="F425" s="192"/>
      <c r="G425" s="193"/>
      <c r="H425" s="192"/>
      <c r="I425" s="192"/>
      <c r="J425" s="192"/>
      <c r="K425" s="192"/>
      <c r="L425" s="192"/>
      <c r="M425" s="192"/>
      <c r="N425" s="191"/>
      <c r="O425" s="192"/>
      <c r="P425" s="192"/>
      <c r="Q425" s="87"/>
      <c r="R425" s="87"/>
      <c r="S425" s="87"/>
      <c r="T425" s="87"/>
      <c r="U425" s="87"/>
      <c r="V425" s="87"/>
      <c r="W425" s="87"/>
      <c r="X425" s="87"/>
      <c r="Y425" s="87"/>
      <c r="Z425" s="87"/>
    </row>
    <row r="426" spans="1:26" ht="18" customHeight="1">
      <c r="A426" s="151"/>
      <c r="B426" s="191"/>
      <c r="C426" s="191"/>
      <c r="D426" s="191"/>
      <c r="E426" s="192"/>
      <c r="F426" s="192"/>
      <c r="G426" s="193"/>
      <c r="H426" s="192"/>
      <c r="I426" s="192"/>
      <c r="J426" s="192"/>
      <c r="K426" s="192"/>
      <c r="L426" s="192"/>
      <c r="M426" s="192"/>
      <c r="N426" s="191"/>
      <c r="O426" s="192"/>
      <c r="P426" s="192"/>
      <c r="Q426" s="87"/>
      <c r="R426" s="87"/>
      <c r="S426" s="87"/>
      <c r="T426" s="87"/>
      <c r="U426" s="87"/>
      <c r="V426" s="87"/>
      <c r="W426" s="87"/>
      <c r="X426" s="87"/>
      <c r="Y426" s="87"/>
      <c r="Z426" s="87"/>
    </row>
    <row r="427" spans="1:26" ht="18" customHeight="1">
      <c r="A427" s="151"/>
      <c r="B427" s="191"/>
      <c r="C427" s="191"/>
      <c r="D427" s="191"/>
      <c r="E427" s="192"/>
      <c r="F427" s="192"/>
      <c r="G427" s="193"/>
      <c r="H427" s="192"/>
      <c r="I427" s="192"/>
      <c r="J427" s="192"/>
      <c r="K427" s="192"/>
      <c r="L427" s="192"/>
      <c r="M427" s="192"/>
      <c r="N427" s="191"/>
      <c r="O427" s="192"/>
      <c r="P427" s="192"/>
      <c r="Q427" s="87"/>
      <c r="R427" s="87"/>
      <c r="S427" s="87"/>
      <c r="T427" s="87"/>
      <c r="U427" s="87"/>
      <c r="V427" s="87"/>
      <c r="W427" s="87"/>
      <c r="X427" s="87"/>
      <c r="Y427" s="87"/>
      <c r="Z427" s="87"/>
    </row>
    <row r="428" spans="1:26" ht="18" customHeight="1">
      <c r="A428" s="151"/>
      <c r="B428" s="191"/>
      <c r="C428" s="191"/>
      <c r="D428" s="191"/>
      <c r="E428" s="192"/>
      <c r="F428" s="192"/>
      <c r="G428" s="193"/>
      <c r="H428" s="192"/>
      <c r="I428" s="192"/>
      <c r="J428" s="192"/>
      <c r="K428" s="192"/>
      <c r="L428" s="192"/>
      <c r="M428" s="192"/>
      <c r="N428" s="191"/>
      <c r="O428" s="192"/>
      <c r="P428" s="192"/>
      <c r="Q428" s="87"/>
      <c r="R428" s="87"/>
      <c r="S428" s="87"/>
      <c r="T428" s="87"/>
      <c r="U428" s="87"/>
      <c r="V428" s="87"/>
      <c r="W428" s="87"/>
      <c r="X428" s="87"/>
      <c r="Y428" s="87"/>
      <c r="Z428" s="87"/>
    </row>
    <row r="429" spans="1:26" ht="18" customHeight="1">
      <c r="A429" s="151"/>
      <c r="B429" s="191"/>
      <c r="C429" s="191"/>
      <c r="D429" s="191"/>
      <c r="E429" s="192"/>
      <c r="F429" s="192"/>
      <c r="G429" s="193"/>
      <c r="H429" s="192"/>
      <c r="I429" s="192"/>
      <c r="J429" s="192"/>
      <c r="K429" s="192"/>
      <c r="L429" s="192"/>
      <c r="M429" s="192"/>
      <c r="N429" s="191"/>
      <c r="O429" s="192"/>
      <c r="P429" s="192"/>
      <c r="Q429" s="87"/>
      <c r="R429" s="87"/>
      <c r="S429" s="87"/>
      <c r="T429" s="87"/>
      <c r="U429" s="87"/>
      <c r="V429" s="87"/>
      <c r="W429" s="87"/>
      <c r="X429" s="87"/>
      <c r="Y429" s="87"/>
      <c r="Z429" s="87"/>
    </row>
    <row r="430" spans="1:26" ht="18" customHeight="1">
      <c r="A430" s="151"/>
      <c r="B430" s="191"/>
      <c r="C430" s="191"/>
      <c r="D430" s="191"/>
      <c r="E430" s="192"/>
      <c r="F430" s="192"/>
      <c r="G430" s="193"/>
      <c r="H430" s="192"/>
      <c r="I430" s="192"/>
      <c r="J430" s="192"/>
      <c r="K430" s="192"/>
      <c r="L430" s="192"/>
      <c r="M430" s="192"/>
      <c r="N430" s="191"/>
      <c r="O430" s="192"/>
      <c r="P430" s="192"/>
      <c r="Q430" s="87"/>
      <c r="R430" s="87"/>
      <c r="S430" s="87"/>
      <c r="T430" s="87"/>
      <c r="U430" s="87"/>
      <c r="V430" s="87"/>
      <c r="W430" s="87"/>
      <c r="X430" s="87"/>
      <c r="Y430" s="87"/>
      <c r="Z430" s="87"/>
    </row>
    <row r="431" spans="1:26" ht="18" customHeight="1">
      <c r="A431" s="151"/>
      <c r="B431" s="191"/>
      <c r="C431" s="191"/>
      <c r="D431" s="191"/>
      <c r="E431" s="192"/>
      <c r="F431" s="192"/>
      <c r="G431" s="193"/>
      <c r="H431" s="192"/>
      <c r="I431" s="192"/>
      <c r="J431" s="192"/>
      <c r="K431" s="192"/>
      <c r="L431" s="192"/>
      <c r="M431" s="192"/>
      <c r="N431" s="191"/>
      <c r="O431" s="192"/>
      <c r="P431" s="192"/>
      <c r="Q431" s="87"/>
      <c r="R431" s="87"/>
      <c r="S431" s="87"/>
      <c r="T431" s="87"/>
      <c r="U431" s="87"/>
      <c r="V431" s="87"/>
      <c r="W431" s="87"/>
      <c r="X431" s="87"/>
      <c r="Y431" s="87"/>
      <c r="Z431" s="87"/>
    </row>
    <row r="432" spans="1:26" ht="18" customHeight="1">
      <c r="A432" s="151"/>
      <c r="B432" s="191"/>
      <c r="C432" s="191"/>
      <c r="D432" s="191"/>
      <c r="E432" s="192"/>
      <c r="F432" s="192"/>
      <c r="G432" s="193"/>
      <c r="H432" s="192"/>
      <c r="I432" s="192"/>
      <c r="J432" s="192"/>
      <c r="K432" s="192"/>
      <c r="L432" s="192"/>
      <c r="M432" s="192"/>
      <c r="N432" s="191"/>
      <c r="O432" s="192"/>
      <c r="P432" s="192"/>
      <c r="Q432" s="87"/>
      <c r="R432" s="87"/>
      <c r="S432" s="87"/>
      <c r="T432" s="87"/>
      <c r="U432" s="87"/>
      <c r="V432" s="87"/>
      <c r="W432" s="87"/>
      <c r="X432" s="87"/>
      <c r="Y432" s="87"/>
      <c r="Z432" s="87"/>
    </row>
    <row r="433" spans="1:26" ht="18" customHeight="1">
      <c r="A433" s="151"/>
      <c r="B433" s="191"/>
      <c r="C433" s="191"/>
      <c r="D433" s="191"/>
      <c r="E433" s="192"/>
      <c r="F433" s="192"/>
      <c r="G433" s="193"/>
      <c r="H433" s="192"/>
      <c r="I433" s="192"/>
      <c r="J433" s="192"/>
      <c r="K433" s="192"/>
      <c r="L433" s="192"/>
      <c r="M433" s="192"/>
      <c r="N433" s="191"/>
      <c r="O433" s="192"/>
      <c r="P433" s="192"/>
      <c r="Q433" s="87"/>
      <c r="R433" s="87"/>
      <c r="S433" s="87"/>
      <c r="T433" s="87"/>
      <c r="U433" s="87"/>
      <c r="V433" s="87"/>
      <c r="W433" s="87"/>
      <c r="X433" s="87"/>
      <c r="Y433" s="87"/>
      <c r="Z433" s="87"/>
    </row>
    <row r="434" spans="1:26" ht="18" customHeight="1">
      <c r="A434" s="151"/>
      <c r="B434" s="191"/>
      <c r="C434" s="191"/>
      <c r="D434" s="191"/>
      <c r="E434" s="192"/>
      <c r="F434" s="192"/>
      <c r="G434" s="193"/>
      <c r="H434" s="192"/>
      <c r="I434" s="192"/>
      <c r="J434" s="192"/>
      <c r="K434" s="192"/>
      <c r="L434" s="192"/>
      <c r="M434" s="192"/>
      <c r="N434" s="191"/>
      <c r="O434" s="192"/>
      <c r="P434" s="192"/>
      <c r="Q434" s="87"/>
      <c r="R434" s="87"/>
      <c r="S434" s="87"/>
      <c r="T434" s="87"/>
      <c r="U434" s="87"/>
      <c r="V434" s="87"/>
      <c r="W434" s="87"/>
      <c r="X434" s="87"/>
      <c r="Y434" s="87"/>
      <c r="Z434" s="87"/>
    </row>
    <row r="435" spans="1:26" ht="18" customHeight="1">
      <c r="A435" s="151"/>
      <c r="B435" s="191"/>
      <c r="C435" s="191"/>
      <c r="D435" s="191"/>
      <c r="E435" s="192"/>
      <c r="F435" s="192"/>
      <c r="G435" s="193"/>
      <c r="H435" s="192"/>
      <c r="I435" s="192"/>
      <c r="J435" s="192"/>
      <c r="K435" s="192"/>
      <c r="L435" s="192"/>
      <c r="M435" s="192"/>
      <c r="N435" s="191"/>
      <c r="O435" s="192"/>
      <c r="P435" s="192"/>
      <c r="Q435" s="87"/>
      <c r="R435" s="87"/>
      <c r="S435" s="87"/>
      <c r="T435" s="87"/>
      <c r="U435" s="87"/>
      <c r="V435" s="87"/>
      <c r="W435" s="87"/>
      <c r="X435" s="87"/>
      <c r="Y435" s="87"/>
      <c r="Z435" s="87"/>
    </row>
    <row r="436" spans="1:26" ht="18" customHeight="1">
      <c r="A436" s="151"/>
      <c r="B436" s="191"/>
      <c r="C436" s="191"/>
      <c r="D436" s="191"/>
      <c r="E436" s="192"/>
      <c r="F436" s="192"/>
      <c r="G436" s="193"/>
      <c r="H436" s="192"/>
      <c r="I436" s="192"/>
      <c r="J436" s="192"/>
      <c r="K436" s="192"/>
      <c r="L436" s="192"/>
      <c r="M436" s="192"/>
      <c r="N436" s="191"/>
      <c r="O436" s="192"/>
      <c r="P436" s="192"/>
      <c r="Q436" s="87"/>
      <c r="R436" s="87"/>
      <c r="S436" s="87"/>
      <c r="T436" s="87"/>
      <c r="U436" s="87"/>
      <c r="V436" s="87"/>
      <c r="W436" s="87"/>
      <c r="X436" s="87"/>
      <c r="Y436" s="87"/>
      <c r="Z436" s="87"/>
    </row>
    <row r="437" spans="1:26" ht="18" customHeight="1">
      <c r="A437" s="151"/>
      <c r="B437" s="191"/>
      <c r="C437" s="191"/>
      <c r="D437" s="191"/>
      <c r="E437" s="192"/>
      <c r="F437" s="192"/>
      <c r="G437" s="193"/>
      <c r="H437" s="192"/>
      <c r="I437" s="192"/>
      <c r="J437" s="192"/>
      <c r="K437" s="192"/>
      <c r="L437" s="192"/>
      <c r="M437" s="192"/>
      <c r="N437" s="191"/>
      <c r="O437" s="192"/>
      <c r="P437" s="192"/>
      <c r="Q437" s="87"/>
      <c r="R437" s="87"/>
      <c r="S437" s="87"/>
      <c r="T437" s="87"/>
      <c r="U437" s="87"/>
      <c r="V437" s="87"/>
      <c r="W437" s="87"/>
      <c r="X437" s="87"/>
      <c r="Y437" s="87"/>
      <c r="Z437" s="87"/>
    </row>
    <row r="438" spans="1:26" ht="18" customHeight="1">
      <c r="A438" s="151"/>
      <c r="B438" s="191"/>
      <c r="C438" s="191"/>
      <c r="D438" s="191"/>
      <c r="E438" s="192"/>
      <c r="F438" s="192"/>
      <c r="G438" s="193"/>
      <c r="H438" s="192"/>
      <c r="I438" s="192"/>
      <c r="J438" s="192"/>
      <c r="K438" s="192"/>
      <c r="L438" s="192"/>
      <c r="M438" s="192"/>
      <c r="N438" s="191"/>
      <c r="O438" s="192"/>
      <c r="P438" s="192"/>
      <c r="Q438" s="87"/>
      <c r="R438" s="87"/>
      <c r="S438" s="87"/>
      <c r="T438" s="87"/>
      <c r="U438" s="87"/>
      <c r="V438" s="87"/>
      <c r="W438" s="87"/>
      <c r="X438" s="87"/>
      <c r="Y438" s="87"/>
      <c r="Z438" s="87"/>
    </row>
    <row r="439" spans="1:26" ht="18" customHeight="1">
      <c r="A439" s="151"/>
      <c r="B439" s="191"/>
      <c r="C439" s="191"/>
      <c r="D439" s="191"/>
      <c r="E439" s="192"/>
      <c r="F439" s="192"/>
      <c r="G439" s="193"/>
      <c r="H439" s="192"/>
      <c r="I439" s="192"/>
      <c r="J439" s="192"/>
      <c r="K439" s="192"/>
      <c r="L439" s="192"/>
      <c r="M439" s="192"/>
      <c r="N439" s="191"/>
      <c r="O439" s="192"/>
      <c r="P439" s="192"/>
      <c r="Q439" s="87"/>
      <c r="R439" s="87"/>
      <c r="S439" s="87"/>
      <c r="T439" s="87"/>
      <c r="U439" s="87"/>
      <c r="V439" s="87"/>
      <c r="W439" s="87"/>
      <c r="X439" s="87"/>
      <c r="Y439" s="87"/>
      <c r="Z439" s="87"/>
    </row>
    <row r="440" spans="1:26" ht="18" customHeight="1">
      <c r="A440" s="151"/>
      <c r="B440" s="191"/>
      <c r="C440" s="191"/>
      <c r="D440" s="191"/>
      <c r="E440" s="192"/>
      <c r="F440" s="192"/>
      <c r="G440" s="193"/>
      <c r="H440" s="192"/>
      <c r="I440" s="192"/>
      <c r="J440" s="192"/>
      <c r="K440" s="192"/>
      <c r="L440" s="192"/>
      <c r="M440" s="192"/>
      <c r="N440" s="191"/>
      <c r="O440" s="192"/>
      <c r="P440" s="192"/>
      <c r="Q440" s="87"/>
      <c r="R440" s="87"/>
      <c r="S440" s="87"/>
      <c r="T440" s="87"/>
      <c r="U440" s="87"/>
      <c r="V440" s="87"/>
      <c r="W440" s="87"/>
      <c r="X440" s="87"/>
      <c r="Y440" s="87"/>
      <c r="Z440" s="87"/>
    </row>
    <row r="441" spans="1:26" ht="18" customHeight="1">
      <c r="A441" s="151"/>
      <c r="B441" s="191"/>
      <c r="C441" s="191"/>
      <c r="D441" s="191"/>
      <c r="E441" s="192"/>
      <c r="F441" s="192"/>
      <c r="G441" s="193"/>
      <c r="H441" s="192"/>
      <c r="I441" s="192"/>
      <c r="J441" s="192"/>
      <c r="K441" s="192"/>
      <c r="L441" s="192"/>
      <c r="M441" s="192"/>
      <c r="N441" s="191"/>
      <c r="O441" s="192"/>
      <c r="P441" s="192"/>
      <c r="Q441" s="87"/>
      <c r="R441" s="87"/>
      <c r="S441" s="87"/>
      <c r="T441" s="87"/>
      <c r="U441" s="87"/>
      <c r="V441" s="87"/>
      <c r="W441" s="87"/>
      <c r="X441" s="87"/>
      <c r="Y441" s="87"/>
      <c r="Z441" s="87"/>
    </row>
    <row r="442" spans="1:26" ht="18" customHeight="1">
      <c r="A442" s="151"/>
      <c r="B442" s="191"/>
      <c r="C442" s="191"/>
      <c r="D442" s="191"/>
      <c r="E442" s="192"/>
      <c r="F442" s="192"/>
      <c r="G442" s="193"/>
      <c r="H442" s="192"/>
      <c r="I442" s="192"/>
      <c r="J442" s="192"/>
      <c r="K442" s="192"/>
      <c r="L442" s="192"/>
      <c r="M442" s="192"/>
      <c r="N442" s="191"/>
      <c r="O442" s="192"/>
      <c r="P442" s="192"/>
      <c r="Q442" s="87"/>
      <c r="R442" s="87"/>
      <c r="S442" s="87"/>
      <c r="T442" s="87"/>
      <c r="U442" s="87"/>
      <c r="V442" s="87"/>
      <c r="W442" s="87"/>
      <c r="X442" s="87"/>
      <c r="Y442" s="87"/>
      <c r="Z442" s="87"/>
    </row>
    <row r="443" spans="1:26" ht="18" customHeight="1">
      <c r="A443" s="151"/>
      <c r="B443" s="191"/>
      <c r="C443" s="191"/>
      <c r="D443" s="191"/>
      <c r="E443" s="192"/>
      <c r="F443" s="192"/>
      <c r="G443" s="193"/>
      <c r="H443" s="192"/>
      <c r="I443" s="192"/>
      <c r="J443" s="192"/>
      <c r="K443" s="192"/>
      <c r="L443" s="192"/>
      <c r="M443" s="192"/>
      <c r="N443" s="191"/>
      <c r="O443" s="192"/>
      <c r="P443" s="192"/>
      <c r="Q443" s="87"/>
      <c r="R443" s="87"/>
      <c r="S443" s="87"/>
      <c r="T443" s="87"/>
      <c r="U443" s="87"/>
      <c r="V443" s="87"/>
      <c r="W443" s="87"/>
      <c r="X443" s="87"/>
      <c r="Y443" s="87"/>
      <c r="Z443" s="87"/>
    </row>
    <row r="444" spans="1:26" ht="18" customHeight="1">
      <c r="A444" s="151"/>
      <c r="B444" s="191"/>
      <c r="C444" s="191"/>
      <c r="D444" s="191"/>
      <c r="E444" s="192"/>
      <c r="F444" s="192"/>
      <c r="G444" s="193"/>
      <c r="H444" s="192"/>
      <c r="I444" s="192"/>
      <c r="J444" s="192"/>
      <c r="K444" s="192"/>
      <c r="L444" s="192"/>
      <c r="M444" s="192"/>
      <c r="N444" s="191"/>
      <c r="O444" s="192"/>
      <c r="P444" s="192"/>
      <c r="Q444" s="87"/>
      <c r="R444" s="87"/>
      <c r="S444" s="87"/>
      <c r="T444" s="87"/>
      <c r="U444" s="87"/>
      <c r="V444" s="87"/>
      <c r="W444" s="87"/>
      <c r="X444" s="87"/>
      <c r="Y444" s="87"/>
      <c r="Z444" s="87"/>
    </row>
    <row r="445" spans="1:26" ht="18" customHeight="1">
      <c r="A445" s="151"/>
      <c r="B445" s="191"/>
      <c r="C445" s="191"/>
      <c r="D445" s="191"/>
      <c r="E445" s="192"/>
      <c r="F445" s="192"/>
      <c r="G445" s="193"/>
      <c r="H445" s="192"/>
      <c r="I445" s="192"/>
      <c r="J445" s="192"/>
      <c r="K445" s="192"/>
      <c r="L445" s="192"/>
      <c r="M445" s="192"/>
      <c r="N445" s="191"/>
      <c r="O445" s="192"/>
      <c r="P445" s="192"/>
      <c r="Q445" s="87"/>
      <c r="R445" s="87"/>
      <c r="S445" s="87"/>
      <c r="T445" s="87"/>
      <c r="U445" s="87"/>
      <c r="V445" s="87"/>
      <c r="W445" s="87"/>
      <c r="X445" s="87"/>
      <c r="Y445" s="87"/>
      <c r="Z445" s="87"/>
    </row>
    <row r="446" spans="1:26" ht="18" customHeight="1">
      <c r="A446" s="151"/>
      <c r="B446" s="191"/>
      <c r="C446" s="191"/>
      <c r="D446" s="191"/>
      <c r="E446" s="192"/>
      <c r="F446" s="192"/>
      <c r="G446" s="193"/>
      <c r="H446" s="192"/>
      <c r="I446" s="192"/>
      <c r="J446" s="192"/>
      <c r="K446" s="192"/>
      <c r="L446" s="192"/>
      <c r="M446" s="192"/>
      <c r="N446" s="191"/>
      <c r="O446" s="192"/>
      <c r="P446" s="192"/>
      <c r="Q446" s="87"/>
      <c r="R446" s="87"/>
      <c r="S446" s="87"/>
      <c r="T446" s="87"/>
      <c r="U446" s="87"/>
      <c r="V446" s="87"/>
      <c r="W446" s="87"/>
      <c r="X446" s="87"/>
      <c r="Y446" s="87"/>
      <c r="Z446" s="87"/>
    </row>
    <row r="447" spans="1:26" ht="18" customHeight="1">
      <c r="A447" s="151"/>
      <c r="B447" s="191"/>
      <c r="C447" s="191"/>
      <c r="D447" s="191"/>
      <c r="E447" s="192"/>
      <c r="F447" s="192"/>
      <c r="G447" s="193"/>
      <c r="H447" s="192"/>
      <c r="I447" s="192"/>
      <c r="J447" s="192"/>
      <c r="K447" s="192"/>
      <c r="L447" s="192"/>
      <c r="M447" s="192"/>
      <c r="N447" s="191"/>
      <c r="O447" s="192"/>
      <c r="P447" s="192"/>
      <c r="Q447" s="87"/>
      <c r="R447" s="87"/>
      <c r="S447" s="87"/>
      <c r="T447" s="87"/>
      <c r="U447" s="87"/>
      <c r="V447" s="87"/>
      <c r="W447" s="87"/>
      <c r="X447" s="87"/>
      <c r="Y447" s="87"/>
      <c r="Z447" s="87"/>
    </row>
    <row r="448" spans="1:26" ht="18" customHeight="1">
      <c r="A448" s="151"/>
      <c r="B448" s="191"/>
      <c r="C448" s="191"/>
      <c r="D448" s="191"/>
      <c r="E448" s="192"/>
      <c r="F448" s="192"/>
      <c r="G448" s="193"/>
      <c r="H448" s="192"/>
      <c r="I448" s="192"/>
      <c r="J448" s="192"/>
      <c r="K448" s="192"/>
      <c r="L448" s="192"/>
      <c r="M448" s="192"/>
      <c r="N448" s="191"/>
      <c r="O448" s="192"/>
      <c r="P448" s="192"/>
      <c r="Q448" s="87"/>
      <c r="R448" s="87"/>
      <c r="S448" s="87"/>
      <c r="T448" s="87"/>
      <c r="U448" s="87"/>
      <c r="V448" s="87"/>
      <c r="W448" s="87"/>
      <c r="X448" s="87"/>
      <c r="Y448" s="87"/>
      <c r="Z448" s="87"/>
    </row>
    <row r="449" spans="1:26" ht="18" customHeight="1">
      <c r="A449" s="151"/>
      <c r="B449" s="191"/>
      <c r="C449" s="191"/>
      <c r="D449" s="191"/>
      <c r="E449" s="192"/>
      <c r="F449" s="192"/>
      <c r="G449" s="193"/>
      <c r="H449" s="192"/>
      <c r="I449" s="192"/>
      <c r="J449" s="192"/>
      <c r="K449" s="192"/>
      <c r="L449" s="192"/>
      <c r="M449" s="192"/>
      <c r="N449" s="191"/>
      <c r="O449" s="192"/>
      <c r="P449" s="192"/>
      <c r="Q449" s="87"/>
      <c r="R449" s="87"/>
      <c r="S449" s="87"/>
      <c r="T449" s="87"/>
      <c r="U449" s="87"/>
      <c r="V449" s="87"/>
      <c r="W449" s="87"/>
      <c r="X449" s="87"/>
      <c r="Y449" s="87"/>
      <c r="Z449" s="87"/>
    </row>
    <row r="450" spans="1:26" ht="18" customHeight="1">
      <c r="A450" s="151"/>
      <c r="B450" s="191"/>
      <c r="C450" s="191"/>
      <c r="D450" s="191"/>
      <c r="E450" s="192"/>
      <c r="F450" s="192"/>
      <c r="G450" s="193"/>
      <c r="H450" s="192"/>
      <c r="I450" s="192"/>
      <c r="J450" s="192"/>
      <c r="K450" s="192"/>
      <c r="L450" s="192"/>
      <c r="M450" s="192"/>
      <c r="N450" s="191"/>
      <c r="O450" s="192"/>
      <c r="P450" s="192"/>
      <c r="Q450" s="87"/>
      <c r="R450" s="87"/>
      <c r="S450" s="87"/>
      <c r="T450" s="87"/>
      <c r="U450" s="87"/>
      <c r="V450" s="87"/>
      <c r="W450" s="87"/>
      <c r="X450" s="87"/>
      <c r="Y450" s="87"/>
      <c r="Z450" s="87"/>
    </row>
    <row r="451" spans="1:26" ht="18" customHeight="1">
      <c r="A451" s="151"/>
      <c r="B451" s="191"/>
      <c r="C451" s="191"/>
      <c r="D451" s="191"/>
      <c r="E451" s="192"/>
      <c r="F451" s="192"/>
      <c r="G451" s="193"/>
      <c r="H451" s="192"/>
      <c r="I451" s="192"/>
      <c r="J451" s="192"/>
      <c r="K451" s="192"/>
      <c r="L451" s="192"/>
      <c r="M451" s="192"/>
      <c r="N451" s="191"/>
      <c r="O451" s="192"/>
      <c r="P451" s="192"/>
      <c r="Q451" s="87"/>
      <c r="R451" s="87"/>
      <c r="S451" s="87"/>
      <c r="T451" s="87"/>
      <c r="U451" s="87"/>
      <c r="V451" s="87"/>
      <c r="W451" s="87"/>
      <c r="X451" s="87"/>
      <c r="Y451" s="87"/>
      <c r="Z451" s="87"/>
    </row>
    <row r="452" spans="1:26" ht="18" customHeight="1">
      <c r="A452" s="151"/>
      <c r="B452" s="191"/>
      <c r="C452" s="191"/>
      <c r="D452" s="191"/>
      <c r="E452" s="192"/>
      <c r="F452" s="192"/>
      <c r="G452" s="193"/>
      <c r="H452" s="192"/>
      <c r="I452" s="192"/>
      <c r="J452" s="192"/>
      <c r="K452" s="192"/>
      <c r="L452" s="192"/>
      <c r="M452" s="192"/>
      <c r="N452" s="191"/>
      <c r="O452" s="192"/>
      <c r="P452" s="192"/>
      <c r="Q452" s="87"/>
      <c r="R452" s="87"/>
      <c r="S452" s="87"/>
      <c r="T452" s="87"/>
      <c r="U452" s="87"/>
      <c r="V452" s="87"/>
      <c r="W452" s="87"/>
      <c r="X452" s="87"/>
      <c r="Y452" s="87"/>
      <c r="Z452" s="87"/>
    </row>
    <row r="453" spans="1:26" ht="18" customHeight="1">
      <c r="A453" s="151"/>
      <c r="B453" s="191"/>
      <c r="C453" s="191"/>
      <c r="D453" s="191"/>
      <c r="E453" s="192"/>
      <c r="F453" s="192"/>
      <c r="G453" s="193"/>
      <c r="H453" s="192"/>
      <c r="I453" s="192"/>
      <c r="J453" s="192"/>
      <c r="K453" s="192"/>
      <c r="L453" s="192"/>
      <c r="M453" s="192"/>
      <c r="N453" s="191"/>
      <c r="O453" s="192"/>
      <c r="P453" s="192"/>
      <c r="Q453" s="87"/>
      <c r="R453" s="87"/>
      <c r="S453" s="87"/>
      <c r="T453" s="87"/>
      <c r="U453" s="87"/>
      <c r="V453" s="87"/>
      <c r="W453" s="87"/>
      <c r="X453" s="87"/>
      <c r="Y453" s="87"/>
      <c r="Z453" s="87"/>
    </row>
    <row r="454" spans="1:26" ht="18" customHeight="1">
      <c r="A454" s="151"/>
      <c r="B454" s="191"/>
      <c r="C454" s="191"/>
      <c r="D454" s="191"/>
      <c r="E454" s="192"/>
      <c r="F454" s="192"/>
      <c r="G454" s="193"/>
      <c r="H454" s="192"/>
      <c r="I454" s="192"/>
      <c r="J454" s="192"/>
      <c r="K454" s="192"/>
      <c r="L454" s="192"/>
      <c r="M454" s="192"/>
      <c r="N454" s="191"/>
      <c r="O454" s="192"/>
      <c r="P454" s="192"/>
      <c r="Q454" s="87"/>
      <c r="R454" s="87"/>
      <c r="S454" s="87"/>
      <c r="T454" s="87"/>
      <c r="U454" s="87"/>
      <c r="V454" s="87"/>
      <c r="W454" s="87"/>
      <c r="X454" s="87"/>
      <c r="Y454" s="87"/>
      <c r="Z454" s="87"/>
    </row>
    <row r="455" spans="1:26" ht="18" customHeight="1">
      <c r="A455" s="151"/>
      <c r="B455" s="191"/>
      <c r="C455" s="191"/>
      <c r="D455" s="191"/>
      <c r="E455" s="192"/>
      <c r="F455" s="192"/>
      <c r="G455" s="193"/>
      <c r="H455" s="192"/>
      <c r="I455" s="192"/>
      <c r="J455" s="192"/>
      <c r="K455" s="192"/>
      <c r="L455" s="192"/>
      <c r="M455" s="192"/>
      <c r="N455" s="191"/>
      <c r="O455" s="192"/>
      <c r="P455" s="192"/>
      <c r="Q455" s="87"/>
      <c r="R455" s="87"/>
      <c r="S455" s="87"/>
      <c r="T455" s="87"/>
      <c r="U455" s="87"/>
      <c r="V455" s="87"/>
      <c r="W455" s="87"/>
      <c r="X455" s="87"/>
      <c r="Y455" s="87"/>
      <c r="Z455" s="87"/>
    </row>
    <row r="456" spans="1:26" ht="18" customHeight="1">
      <c r="A456" s="151"/>
      <c r="B456" s="191"/>
      <c r="C456" s="191"/>
      <c r="D456" s="191"/>
      <c r="E456" s="192"/>
      <c r="F456" s="192"/>
      <c r="G456" s="193"/>
      <c r="H456" s="192"/>
      <c r="I456" s="192"/>
      <c r="J456" s="192"/>
      <c r="K456" s="192"/>
      <c r="L456" s="192"/>
      <c r="M456" s="192"/>
      <c r="N456" s="191"/>
      <c r="O456" s="192"/>
      <c r="P456" s="192"/>
      <c r="Q456" s="87"/>
      <c r="R456" s="87"/>
      <c r="S456" s="87"/>
      <c r="T456" s="87"/>
      <c r="U456" s="87"/>
      <c r="V456" s="87"/>
      <c r="W456" s="87"/>
      <c r="X456" s="87"/>
      <c r="Y456" s="87"/>
      <c r="Z456" s="87"/>
    </row>
    <row r="457" spans="1:26" ht="18" customHeight="1">
      <c r="A457" s="151"/>
      <c r="B457" s="191"/>
      <c r="C457" s="191"/>
      <c r="D457" s="191"/>
      <c r="E457" s="192"/>
      <c r="F457" s="192"/>
      <c r="G457" s="193"/>
      <c r="H457" s="192"/>
      <c r="I457" s="192"/>
      <c r="J457" s="192"/>
      <c r="K457" s="192"/>
      <c r="L457" s="192"/>
      <c r="M457" s="192"/>
      <c r="N457" s="191"/>
      <c r="O457" s="192"/>
      <c r="P457" s="192"/>
      <c r="Q457" s="87"/>
      <c r="R457" s="87"/>
      <c r="S457" s="87"/>
      <c r="T457" s="87"/>
      <c r="U457" s="87"/>
      <c r="V457" s="87"/>
      <c r="W457" s="87"/>
      <c r="X457" s="87"/>
      <c r="Y457" s="87"/>
      <c r="Z457" s="87"/>
    </row>
    <row r="458" spans="1:26" ht="18" customHeight="1">
      <c r="A458" s="151"/>
      <c r="B458" s="191"/>
      <c r="C458" s="191"/>
      <c r="D458" s="191"/>
      <c r="E458" s="192"/>
      <c r="F458" s="192"/>
      <c r="G458" s="193"/>
      <c r="H458" s="192"/>
      <c r="I458" s="192"/>
      <c r="J458" s="192"/>
      <c r="K458" s="192"/>
      <c r="L458" s="192"/>
      <c r="M458" s="192"/>
      <c r="N458" s="191"/>
      <c r="O458" s="192"/>
      <c r="P458" s="192"/>
      <c r="Q458" s="87"/>
      <c r="R458" s="87"/>
      <c r="S458" s="87"/>
      <c r="T458" s="87"/>
      <c r="U458" s="87"/>
      <c r="V458" s="87"/>
      <c r="W458" s="87"/>
      <c r="X458" s="87"/>
      <c r="Y458" s="87"/>
      <c r="Z458" s="87"/>
    </row>
    <row r="459" spans="1:26" ht="18" customHeight="1">
      <c r="A459" s="151"/>
      <c r="B459" s="191"/>
      <c r="C459" s="191"/>
      <c r="D459" s="191"/>
      <c r="E459" s="192"/>
      <c r="F459" s="192"/>
      <c r="G459" s="193"/>
      <c r="H459" s="192"/>
      <c r="I459" s="192"/>
      <c r="J459" s="192"/>
      <c r="K459" s="192"/>
      <c r="L459" s="192"/>
      <c r="M459" s="192"/>
      <c r="N459" s="191"/>
      <c r="O459" s="192"/>
      <c r="P459" s="192"/>
      <c r="Q459" s="87"/>
      <c r="R459" s="87"/>
      <c r="S459" s="87"/>
      <c r="T459" s="87"/>
      <c r="U459" s="87"/>
      <c r="V459" s="87"/>
      <c r="W459" s="87"/>
      <c r="X459" s="87"/>
      <c r="Y459" s="87"/>
      <c r="Z459" s="87"/>
    </row>
    <row r="460" spans="1:26" ht="18" customHeight="1">
      <c r="A460" s="151"/>
      <c r="B460" s="191"/>
      <c r="C460" s="191"/>
      <c r="D460" s="191"/>
      <c r="E460" s="192"/>
      <c r="F460" s="192"/>
      <c r="G460" s="193"/>
      <c r="H460" s="192"/>
      <c r="I460" s="192"/>
      <c r="J460" s="192"/>
      <c r="K460" s="192"/>
      <c r="L460" s="192"/>
      <c r="M460" s="192"/>
      <c r="N460" s="191"/>
      <c r="O460" s="192"/>
      <c r="P460" s="192"/>
      <c r="Q460" s="87"/>
      <c r="R460" s="87"/>
      <c r="S460" s="87"/>
      <c r="T460" s="87"/>
      <c r="U460" s="87"/>
      <c r="V460" s="87"/>
      <c r="W460" s="87"/>
      <c r="X460" s="87"/>
      <c r="Y460" s="87"/>
      <c r="Z460" s="87"/>
    </row>
    <row r="461" spans="1:26" ht="18" customHeight="1">
      <c r="A461" s="151"/>
      <c r="B461" s="191"/>
      <c r="C461" s="191"/>
      <c r="D461" s="191"/>
      <c r="E461" s="192"/>
      <c r="F461" s="192"/>
      <c r="G461" s="193"/>
      <c r="H461" s="192"/>
      <c r="I461" s="192"/>
      <c r="J461" s="192"/>
      <c r="K461" s="192"/>
      <c r="L461" s="192"/>
      <c r="M461" s="192"/>
      <c r="N461" s="191"/>
      <c r="O461" s="192"/>
      <c r="P461" s="192"/>
      <c r="Q461" s="87"/>
      <c r="R461" s="87"/>
      <c r="S461" s="87"/>
      <c r="T461" s="87"/>
      <c r="U461" s="87"/>
      <c r="V461" s="87"/>
      <c r="W461" s="87"/>
      <c r="X461" s="87"/>
      <c r="Y461" s="87"/>
      <c r="Z461" s="87"/>
    </row>
    <row r="462" spans="1:26" ht="18" customHeight="1">
      <c r="A462" s="151"/>
      <c r="B462" s="191"/>
      <c r="C462" s="191"/>
      <c r="D462" s="191"/>
      <c r="E462" s="192"/>
      <c r="F462" s="192"/>
      <c r="G462" s="193"/>
      <c r="H462" s="192"/>
      <c r="I462" s="192"/>
      <c r="J462" s="192"/>
      <c r="K462" s="192"/>
      <c r="L462" s="192"/>
      <c r="M462" s="192"/>
      <c r="N462" s="191"/>
      <c r="O462" s="192"/>
      <c r="P462" s="192"/>
      <c r="Q462" s="87"/>
      <c r="R462" s="87"/>
      <c r="S462" s="87"/>
      <c r="T462" s="87"/>
      <c r="U462" s="87"/>
      <c r="V462" s="87"/>
      <c r="W462" s="87"/>
      <c r="X462" s="87"/>
      <c r="Y462" s="87"/>
      <c r="Z462" s="87"/>
    </row>
    <row r="463" spans="1:26" ht="18" customHeight="1">
      <c r="A463" s="151"/>
      <c r="B463" s="191"/>
      <c r="C463" s="191"/>
      <c r="D463" s="191"/>
      <c r="E463" s="192"/>
      <c r="F463" s="192"/>
      <c r="G463" s="193"/>
      <c r="H463" s="192"/>
      <c r="I463" s="192"/>
      <c r="J463" s="192"/>
      <c r="K463" s="192"/>
      <c r="L463" s="192"/>
      <c r="M463" s="192"/>
      <c r="N463" s="191"/>
      <c r="O463" s="192"/>
      <c r="P463" s="192"/>
      <c r="Q463" s="87"/>
      <c r="R463" s="87"/>
      <c r="S463" s="87"/>
      <c r="T463" s="87"/>
      <c r="U463" s="87"/>
      <c r="V463" s="87"/>
      <c r="W463" s="87"/>
      <c r="X463" s="87"/>
      <c r="Y463" s="87"/>
      <c r="Z463" s="87"/>
    </row>
    <row r="464" spans="1:26" ht="18" customHeight="1">
      <c r="A464" s="151"/>
      <c r="B464" s="191"/>
      <c r="C464" s="191"/>
      <c r="D464" s="191"/>
      <c r="E464" s="192"/>
      <c r="F464" s="192"/>
      <c r="G464" s="193"/>
      <c r="H464" s="192"/>
      <c r="I464" s="192"/>
      <c r="J464" s="192"/>
      <c r="K464" s="192"/>
      <c r="L464" s="192"/>
      <c r="M464" s="192"/>
      <c r="N464" s="191"/>
      <c r="O464" s="192"/>
      <c r="P464" s="192"/>
      <c r="Q464" s="87"/>
      <c r="R464" s="87"/>
      <c r="S464" s="87"/>
      <c r="T464" s="87"/>
      <c r="U464" s="87"/>
      <c r="V464" s="87"/>
      <c r="W464" s="87"/>
      <c r="X464" s="87"/>
      <c r="Y464" s="87"/>
      <c r="Z464" s="87"/>
    </row>
    <row r="465" spans="1:26" ht="18" customHeight="1">
      <c r="A465" s="151"/>
      <c r="B465" s="191"/>
      <c r="C465" s="191"/>
      <c r="D465" s="191"/>
      <c r="E465" s="192"/>
      <c r="F465" s="192"/>
      <c r="G465" s="193"/>
      <c r="H465" s="192"/>
      <c r="I465" s="192"/>
      <c r="J465" s="192"/>
      <c r="K465" s="192"/>
      <c r="L465" s="192"/>
      <c r="M465" s="192"/>
      <c r="N465" s="191"/>
      <c r="O465" s="192"/>
      <c r="P465" s="192"/>
      <c r="Q465" s="87"/>
      <c r="R465" s="87"/>
      <c r="S465" s="87"/>
      <c r="T465" s="87"/>
      <c r="U465" s="87"/>
      <c r="V465" s="87"/>
      <c r="W465" s="87"/>
      <c r="X465" s="87"/>
      <c r="Y465" s="87"/>
      <c r="Z465" s="87"/>
    </row>
    <row r="466" spans="1:26" ht="18" customHeight="1">
      <c r="A466" s="151"/>
      <c r="B466" s="191"/>
      <c r="C466" s="191"/>
      <c r="D466" s="191"/>
      <c r="E466" s="192"/>
      <c r="F466" s="192"/>
      <c r="G466" s="193"/>
      <c r="H466" s="192"/>
      <c r="I466" s="192"/>
      <c r="J466" s="192"/>
      <c r="K466" s="192"/>
      <c r="L466" s="192"/>
      <c r="M466" s="192"/>
      <c r="N466" s="191"/>
      <c r="O466" s="192"/>
      <c r="P466" s="192"/>
      <c r="Q466" s="87"/>
      <c r="R466" s="87"/>
      <c r="S466" s="87"/>
      <c r="T466" s="87"/>
      <c r="U466" s="87"/>
      <c r="V466" s="87"/>
      <c r="W466" s="87"/>
      <c r="X466" s="87"/>
      <c r="Y466" s="87"/>
      <c r="Z466" s="87"/>
    </row>
    <row r="467" spans="1:26" ht="18" customHeight="1">
      <c r="A467" s="151"/>
      <c r="B467" s="191"/>
      <c r="C467" s="191"/>
      <c r="D467" s="191"/>
      <c r="E467" s="192"/>
      <c r="F467" s="192"/>
      <c r="G467" s="193"/>
      <c r="H467" s="192"/>
      <c r="I467" s="192"/>
      <c r="J467" s="192"/>
      <c r="K467" s="192"/>
      <c r="L467" s="192"/>
      <c r="M467" s="192"/>
      <c r="N467" s="191"/>
      <c r="O467" s="192"/>
      <c r="P467" s="192"/>
      <c r="Q467" s="87"/>
      <c r="R467" s="87"/>
      <c r="S467" s="87"/>
      <c r="T467" s="87"/>
      <c r="U467" s="87"/>
      <c r="V467" s="87"/>
      <c r="W467" s="87"/>
      <c r="X467" s="87"/>
      <c r="Y467" s="87"/>
      <c r="Z467" s="87"/>
    </row>
    <row r="468" spans="1:26" ht="18" customHeight="1">
      <c r="A468" s="151"/>
      <c r="B468" s="191"/>
      <c r="C468" s="191"/>
      <c r="D468" s="191"/>
      <c r="E468" s="192"/>
      <c r="F468" s="192"/>
      <c r="G468" s="193"/>
      <c r="H468" s="192"/>
      <c r="I468" s="192"/>
      <c r="J468" s="192"/>
      <c r="K468" s="192"/>
      <c r="L468" s="192"/>
      <c r="M468" s="192"/>
      <c r="N468" s="191"/>
      <c r="O468" s="192"/>
      <c r="P468" s="192"/>
      <c r="Q468" s="87"/>
      <c r="R468" s="87"/>
      <c r="S468" s="87"/>
      <c r="T468" s="87"/>
      <c r="U468" s="87"/>
      <c r="V468" s="87"/>
      <c r="W468" s="87"/>
      <c r="X468" s="87"/>
      <c r="Y468" s="87"/>
      <c r="Z468" s="87"/>
    </row>
    <row r="469" spans="1:26" ht="18" customHeight="1">
      <c r="A469" s="151"/>
      <c r="B469" s="191"/>
      <c r="C469" s="191"/>
      <c r="D469" s="191"/>
      <c r="E469" s="192"/>
      <c r="F469" s="192"/>
      <c r="G469" s="193"/>
      <c r="H469" s="192"/>
      <c r="I469" s="192"/>
      <c r="J469" s="192"/>
      <c r="K469" s="192"/>
      <c r="L469" s="192"/>
      <c r="M469" s="192"/>
      <c r="N469" s="191"/>
      <c r="O469" s="192"/>
      <c r="P469" s="192"/>
      <c r="Q469" s="87"/>
      <c r="R469" s="87"/>
      <c r="S469" s="87"/>
      <c r="T469" s="87"/>
      <c r="U469" s="87"/>
      <c r="V469" s="87"/>
      <c r="W469" s="87"/>
      <c r="X469" s="87"/>
      <c r="Y469" s="87"/>
      <c r="Z469" s="87"/>
    </row>
    <row r="470" spans="1:26" ht="18" customHeight="1">
      <c r="A470" s="151"/>
      <c r="B470" s="191"/>
      <c r="C470" s="191"/>
      <c r="D470" s="191"/>
      <c r="E470" s="192"/>
      <c r="F470" s="192"/>
      <c r="G470" s="193"/>
      <c r="H470" s="192"/>
      <c r="I470" s="192"/>
      <c r="J470" s="192"/>
      <c r="K470" s="192"/>
      <c r="L470" s="192"/>
      <c r="M470" s="192"/>
      <c r="N470" s="191"/>
      <c r="O470" s="192"/>
      <c r="P470" s="192"/>
      <c r="Q470" s="87"/>
      <c r="R470" s="87"/>
      <c r="S470" s="87"/>
      <c r="T470" s="87"/>
      <c r="U470" s="87"/>
      <c r="V470" s="87"/>
      <c r="W470" s="87"/>
      <c r="X470" s="87"/>
      <c r="Y470" s="87"/>
      <c r="Z470" s="87"/>
    </row>
    <row r="471" spans="1:26" ht="18" customHeight="1">
      <c r="A471" s="151"/>
      <c r="B471" s="191"/>
      <c r="C471" s="191"/>
      <c r="D471" s="191"/>
      <c r="E471" s="192"/>
      <c r="F471" s="192"/>
      <c r="G471" s="193"/>
      <c r="H471" s="192"/>
      <c r="I471" s="192"/>
      <c r="J471" s="192"/>
      <c r="K471" s="192"/>
      <c r="L471" s="192"/>
      <c r="M471" s="192"/>
      <c r="N471" s="191"/>
      <c r="O471" s="192"/>
      <c r="P471" s="192"/>
      <c r="Q471" s="87"/>
      <c r="R471" s="87"/>
      <c r="S471" s="87"/>
      <c r="T471" s="87"/>
      <c r="U471" s="87"/>
      <c r="V471" s="87"/>
      <c r="W471" s="87"/>
      <c r="X471" s="87"/>
      <c r="Y471" s="87"/>
      <c r="Z471" s="87"/>
    </row>
    <row r="472" spans="1:26" ht="18" customHeight="1">
      <c r="A472" s="151"/>
      <c r="B472" s="191"/>
      <c r="C472" s="191"/>
      <c r="D472" s="191"/>
      <c r="E472" s="192"/>
      <c r="F472" s="192"/>
      <c r="G472" s="193"/>
      <c r="H472" s="192"/>
      <c r="I472" s="192"/>
      <c r="J472" s="192"/>
      <c r="K472" s="192"/>
      <c r="L472" s="192"/>
      <c r="M472" s="192"/>
      <c r="N472" s="191"/>
      <c r="O472" s="192"/>
      <c r="P472" s="192"/>
      <c r="Q472" s="87"/>
      <c r="R472" s="87"/>
      <c r="S472" s="87"/>
      <c r="T472" s="87"/>
      <c r="U472" s="87"/>
      <c r="V472" s="87"/>
      <c r="W472" s="87"/>
      <c r="X472" s="87"/>
      <c r="Y472" s="87"/>
      <c r="Z472" s="87"/>
    </row>
    <row r="473" spans="1:26" ht="18" customHeight="1">
      <c r="A473" s="151"/>
      <c r="B473" s="191"/>
      <c r="C473" s="191"/>
      <c r="D473" s="191"/>
      <c r="E473" s="192"/>
      <c r="F473" s="192"/>
      <c r="G473" s="193"/>
      <c r="H473" s="192"/>
      <c r="I473" s="192"/>
      <c r="J473" s="192"/>
      <c r="K473" s="192"/>
      <c r="L473" s="192"/>
      <c r="M473" s="192"/>
      <c r="N473" s="191"/>
      <c r="O473" s="192"/>
      <c r="P473" s="192"/>
      <c r="Q473" s="87"/>
      <c r="R473" s="87"/>
      <c r="S473" s="87"/>
      <c r="T473" s="87"/>
      <c r="U473" s="87"/>
      <c r="V473" s="87"/>
      <c r="W473" s="87"/>
      <c r="X473" s="87"/>
      <c r="Y473" s="87"/>
      <c r="Z473" s="87"/>
    </row>
    <row r="474" spans="1:26" ht="18" customHeight="1">
      <c r="A474" s="151"/>
      <c r="B474" s="191"/>
      <c r="C474" s="191"/>
      <c r="D474" s="191"/>
      <c r="E474" s="192"/>
      <c r="F474" s="192"/>
      <c r="G474" s="193"/>
      <c r="H474" s="192"/>
      <c r="I474" s="192"/>
      <c r="J474" s="192"/>
      <c r="K474" s="192"/>
      <c r="L474" s="192"/>
      <c r="M474" s="192"/>
      <c r="N474" s="191"/>
      <c r="O474" s="192"/>
      <c r="P474" s="192"/>
      <c r="Q474" s="87"/>
      <c r="R474" s="87"/>
      <c r="S474" s="87"/>
      <c r="T474" s="87"/>
      <c r="U474" s="87"/>
      <c r="V474" s="87"/>
      <c r="W474" s="87"/>
      <c r="X474" s="87"/>
      <c r="Y474" s="87"/>
      <c r="Z474" s="87"/>
    </row>
    <row r="475" spans="1:26" ht="18" customHeight="1">
      <c r="A475" s="151"/>
      <c r="B475" s="191"/>
      <c r="C475" s="191"/>
      <c r="D475" s="191"/>
      <c r="E475" s="192"/>
      <c r="F475" s="192"/>
      <c r="G475" s="193"/>
      <c r="H475" s="192"/>
      <c r="I475" s="192"/>
      <c r="J475" s="192"/>
      <c r="K475" s="192"/>
      <c r="L475" s="192"/>
      <c r="M475" s="192"/>
      <c r="N475" s="191"/>
      <c r="O475" s="192"/>
      <c r="P475" s="192"/>
      <c r="Q475" s="87"/>
      <c r="R475" s="87"/>
      <c r="S475" s="87"/>
      <c r="T475" s="87"/>
      <c r="U475" s="87"/>
      <c r="V475" s="87"/>
      <c r="W475" s="87"/>
      <c r="X475" s="87"/>
      <c r="Y475" s="87"/>
      <c r="Z475" s="87"/>
    </row>
    <row r="476" spans="1:26" ht="18" customHeight="1">
      <c r="A476" s="151"/>
      <c r="B476" s="191"/>
      <c r="C476" s="191"/>
      <c r="D476" s="191"/>
      <c r="E476" s="192"/>
      <c r="F476" s="192"/>
      <c r="G476" s="193"/>
      <c r="H476" s="192"/>
      <c r="I476" s="192"/>
      <c r="J476" s="192"/>
      <c r="K476" s="192"/>
      <c r="L476" s="192"/>
      <c r="M476" s="192"/>
      <c r="N476" s="191"/>
      <c r="O476" s="192"/>
      <c r="P476" s="192"/>
      <c r="Q476" s="87"/>
      <c r="R476" s="87"/>
      <c r="S476" s="87"/>
      <c r="T476" s="87"/>
      <c r="U476" s="87"/>
      <c r="V476" s="87"/>
      <c r="W476" s="87"/>
      <c r="X476" s="87"/>
      <c r="Y476" s="87"/>
      <c r="Z476" s="87"/>
    </row>
    <row r="477" spans="1:26" ht="18" customHeight="1">
      <c r="A477" s="151"/>
      <c r="B477" s="191"/>
      <c r="C477" s="191"/>
      <c r="D477" s="191"/>
      <c r="E477" s="192"/>
      <c r="F477" s="192"/>
      <c r="G477" s="193"/>
      <c r="H477" s="192"/>
      <c r="I477" s="192"/>
      <c r="J477" s="192"/>
      <c r="K477" s="192"/>
      <c r="L477" s="192"/>
      <c r="M477" s="192"/>
      <c r="N477" s="191"/>
      <c r="O477" s="192"/>
      <c r="P477" s="192"/>
      <c r="Q477" s="87"/>
      <c r="R477" s="87"/>
      <c r="S477" s="87"/>
      <c r="T477" s="87"/>
      <c r="U477" s="87"/>
      <c r="V477" s="87"/>
      <c r="W477" s="87"/>
      <c r="X477" s="87"/>
      <c r="Y477" s="87"/>
      <c r="Z477" s="87"/>
    </row>
    <row r="478" spans="1:26" ht="18" customHeight="1">
      <c r="A478" s="151"/>
      <c r="B478" s="191"/>
      <c r="C478" s="191"/>
      <c r="D478" s="191"/>
      <c r="E478" s="192"/>
      <c r="F478" s="192"/>
      <c r="G478" s="193"/>
      <c r="H478" s="192"/>
      <c r="I478" s="192"/>
      <c r="J478" s="192"/>
      <c r="K478" s="192"/>
      <c r="L478" s="192"/>
      <c r="M478" s="192"/>
      <c r="N478" s="191"/>
      <c r="O478" s="192"/>
      <c r="P478" s="192"/>
      <c r="Q478" s="87"/>
      <c r="R478" s="87"/>
      <c r="S478" s="87"/>
      <c r="T478" s="87"/>
      <c r="U478" s="87"/>
      <c r="V478" s="87"/>
      <c r="W478" s="87"/>
      <c r="X478" s="87"/>
      <c r="Y478" s="87"/>
      <c r="Z478" s="87"/>
    </row>
    <row r="479" spans="1:26" ht="18" customHeight="1">
      <c r="A479" s="151"/>
      <c r="B479" s="191"/>
      <c r="C479" s="191"/>
      <c r="D479" s="191"/>
      <c r="E479" s="192"/>
      <c r="F479" s="192"/>
      <c r="G479" s="193"/>
      <c r="H479" s="192"/>
      <c r="I479" s="192"/>
      <c r="J479" s="192"/>
      <c r="K479" s="192"/>
      <c r="L479" s="192"/>
      <c r="M479" s="192"/>
      <c r="N479" s="191"/>
      <c r="O479" s="192"/>
      <c r="P479" s="192"/>
      <c r="Q479" s="87"/>
      <c r="R479" s="87"/>
      <c r="S479" s="87"/>
      <c r="T479" s="87"/>
      <c r="U479" s="87"/>
      <c r="V479" s="87"/>
      <c r="W479" s="87"/>
      <c r="X479" s="87"/>
      <c r="Y479" s="87"/>
      <c r="Z479" s="87"/>
    </row>
    <row r="480" spans="1:26" ht="18" customHeight="1">
      <c r="A480" s="151"/>
      <c r="B480" s="191"/>
      <c r="C480" s="191"/>
      <c r="D480" s="191"/>
      <c r="E480" s="192"/>
      <c r="F480" s="192"/>
      <c r="G480" s="193"/>
      <c r="H480" s="192"/>
      <c r="I480" s="192"/>
      <c r="J480" s="192"/>
      <c r="K480" s="192"/>
      <c r="L480" s="192"/>
      <c r="M480" s="192"/>
      <c r="N480" s="191"/>
      <c r="O480" s="192"/>
      <c r="P480" s="192"/>
      <c r="Q480" s="87"/>
      <c r="R480" s="87"/>
      <c r="S480" s="87"/>
      <c r="T480" s="87"/>
      <c r="U480" s="87"/>
      <c r="V480" s="87"/>
      <c r="W480" s="87"/>
      <c r="X480" s="87"/>
      <c r="Y480" s="87"/>
      <c r="Z480" s="87"/>
    </row>
    <row r="481" spans="1:26" ht="18" customHeight="1">
      <c r="A481" s="151"/>
      <c r="B481" s="191"/>
      <c r="C481" s="191"/>
      <c r="D481" s="191"/>
      <c r="E481" s="192"/>
      <c r="F481" s="192"/>
      <c r="G481" s="193"/>
      <c r="H481" s="192"/>
      <c r="I481" s="192"/>
      <c r="J481" s="192"/>
      <c r="K481" s="192"/>
      <c r="L481" s="192"/>
      <c r="M481" s="192"/>
      <c r="N481" s="191"/>
      <c r="O481" s="192"/>
      <c r="P481" s="192"/>
      <c r="Q481" s="87"/>
      <c r="R481" s="87"/>
      <c r="S481" s="87"/>
      <c r="T481" s="87"/>
      <c r="U481" s="87"/>
      <c r="V481" s="87"/>
      <c r="W481" s="87"/>
      <c r="X481" s="87"/>
      <c r="Y481" s="87"/>
      <c r="Z481" s="87"/>
    </row>
    <row r="482" spans="1:26" ht="18" customHeight="1">
      <c r="A482" s="151"/>
      <c r="B482" s="191"/>
      <c r="C482" s="191"/>
      <c r="D482" s="191"/>
      <c r="E482" s="192"/>
      <c r="F482" s="192"/>
      <c r="G482" s="193"/>
      <c r="H482" s="192"/>
      <c r="I482" s="192"/>
      <c r="J482" s="192"/>
      <c r="K482" s="192"/>
      <c r="L482" s="192"/>
      <c r="M482" s="192"/>
      <c r="N482" s="191"/>
      <c r="O482" s="192"/>
      <c r="P482" s="192"/>
      <c r="Q482" s="87"/>
      <c r="R482" s="87"/>
      <c r="S482" s="87"/>
      <c r="T482" s="87"/>
      <c r="U482" s="87"/>
      <c r="V482" s="87"/>
      <c r="W482" s="87"/>
      <c r="X482" s="87"/>
      <c r="Y482" s="87"/>
      <c r="Z482" s="87"/>
    </row>
    <row r="483" spans="1:26" ht="18" customHeight="1">
      <c r="A483" s="151"/>
      <c r="B483" s="191"/>
      <c r="C483" s="191"/>
      <c r="D483" s="191"/>
      <c r="E483" s="192"/>
      <c r="F483" s="192"/>
      <c r="G483" s="193"/>
      <c r="H483" s="192"/>
      <c r="I483" s="192"/>
      <c r="J483" s="192"/>
      <c r="K483" s="192"/>
      <c r="L483" s="192"/>
      <c r="M483" s="192"/>
      <c r="N483" s="191"/>
      <c r="O483" s="192"/>
      <c r="P483" s="192"/>
      <c r="Q483" s="87"/>
      <c r="R483" s="87"/>
      <c r="S483" s="87"/>
      <c r="T483" s="87"/>
      <c r="U483" s="87"/>
      <c r="V483" s="87"/>
      <c r="W483" s="87"/>
      <c r="X483" s="87"/>
      <c r="Y483" s="87"/>
      <c r="Z483" s="87"/>
    </row>
    <row r="484" spans="1:26" ht="18" customHeight="1">
      <c r="A484" s="151"/>
      <c r="B484" s="191"/>
      <c r="C484" s="191"/>
      <c r="D484" s="191"/>
      <c r="E484" s="192"/>
      <c r="F484" s="192"/>
      <c r="G484" s="193"/>
      <c r="H484" s="192"/>
      <c r="I484" s="192"/>
      <c r="J484" s="192"/>
      <c r="K484" s="192"/>
      <c r="L484" s="192"/>
      <c r="M484" s="192"/>
      <c r="N484" s="191"/>
      <c r="O484" s="192"/>
      <c r="P484" s="192"/>
      <c r="Q484" s="87"/>
      <c r="R484" s="87"/>
      <c r="S484" s="87"/>
      <c r="T484" s="87"/>
      <c r="U484" s="87"/>
      <c r="V484" s="87"/>
      <c r="W484" s="87"/>
      <c r="X484" s="87"/>
      <c r="Y484" s="87"/>
      <c r="Z484" s="87"/>
    </row>
    <row r="485" spans="1:26" ht="18" customHeight="1">
      <c r="A485" s="151"/>
      <c r="B485" s="191"/>
      <c r="C485" s="191"/>
      <c r="D485" s="191"/>
      <c r="E485" s="192"/>
      <c r="F485" s="192"/>
      <c r="G485" s="193"/>
      <c r="H485" s="192"/>
      <c r="I485" s="192"/>
      <c r="J485" s="192"/>
      <c r="K485" s="192"/>
      <c r="L485" s="192"/>
      <c r="M485" s="192"/>
      <c r="N485" s="191"/>
      <c r="O485" s="192"/>
      <c r="P485" s="192"/>
      <c r="Q485" s="87"/>
      <c r="R485" s="87"/>
      <c r="S485" s="87"/>
      <c r="T485" s="87"/>
      <c r="U485" s="87"/>
      <c r="V485" s="87"/>
      <c r="W485" s="87"/>
      <c r="X485" s="87"/>
      <c r="Y485" s="87"/>
      <c r="Z485" s="87"/>
    </row>
    <row r="486" spans="1:26" ht="18" customHeight="1">
      <c r="A486" s="151"/>
      <c r="B486" s="191"/>
      <c r="C486" s="191"/>
      <c r="D486" s="191"/>
      <c r="E486" s="192"/>
      <c r="F486" s="192"/>
      <c r="G486" s="193"/>
      <c r="H486" s="192"/>
      <c r="I486" s="192"/>
      <c r="J486" s="192"/>
      <c r="K486" s="192"/>
      <c r="L486" s="192"/>
      <c r="M486" s="192"/>
      <c r="N486" s="191"/>
      <c r="O486" s="192"/>
      <c r="P486" s="192"/>
      <c r="Q486" s="87"/>
      <c r="R486" s="87"/>
      <c r="S486" s="87"/>
      <c r="T486" s="87"/>
      <c r="U486" s="87"/>
      <c r="V486" s="87"/>
      <c r="W486" s="87"/>
      <c r="X486" s="87"/>
      <c r="Y486" s="87"/>
      <c r="Z486" s="87"/>
    </row>
    <row r="487" spans="1:26" ht="18" customHeight="1">
      <c r="A487" s="151"/>
      <c r="B487" s="191"/>
      <c r="C487" s="191"/>
      <c r="D487" s="191"/>
      <c r="E487" s="192"/>
      <c r="F487" s="192"/>
      <c r="G487" s="193"/>
      <c r="H487" s="192"/>
      <c r="I487" s="192"/>
      <c r="J487" s="192"/>
      <c r="K487" s="192"/>
      <c r="L487" s="192"/>
      <c r="M487" s="192"/>
      <c r="N487" s="191"/>
      <c r="O487" s="192"/>
      <c r="P487" s="192"/>
      <c r="Q487" s="87"/>
      <c r="R487" s="87"/>
      <c r="S487" s="87"/>
      <c r="T487" s="87"/>
      <c r="U487" s="87"/>
      <c r="V487" s="87"/>
      <c r="W487" s="87"/>
      <c r="X487" s="87"/>
      <c r="Y487" s="87"/>
      <c r="Z487" s="87"/>
    </row>
    <row r="488" spans="1:26" ht="18" customHeight="1">
      <c r="A488" s="151"/>
      <c r="B488" s="191"/>
      <c r="C488" s="191"/>
      <c r="D488" s="191"/>
      <c r="E488" s="192"/>
      <c r="F488" s="192"/>
      <c r="G488" s="193"/>
      <c r="H488" s="192"/>
      <c r="I488" s="192"/>
      <c r="J488" s="192"/>
      <c r="K488" s="192"/>
      <c r="L488" s="192"/>
      <c r="M488" s="192"/>
      <c r="N488" s="191"/>
      <c r="O488" s="192"/>
      <c r="P488" s="192"/>
      <c r="Q488" s="87"/>
      <c r="R488" s="87"/>
      <c r="S488" s="87"/>
      <c r="T488" s="87"/>
      <c r="U488" s="87"/>
      <c r="V488" s="87"/>
      <c r="W488" s="87"/>
      <c r="X488" s="87"/>
      <c r="Y488" s="87"/>
      <c r="Z488" s="87"/>
    </row>
    <row r="489" spans="1:26" ht="18" customHeight="1">
      <c r="A489" s="151"/>
      <c r="B489" s="191"/>
      <c r="C489" s="191"/>
      <c r="D489" s="191"/>
      <c r="E489" s="192"/>
      <c r="F489" s="192"/>
      <c r="G489" s="193"/>
      <c r="H489" s="192"/>
      <c r="I489" s="192"/>
      <c r="J489" s="192"/>
      <c r="K489" s="192"/>
      <c r="L489" s="192"/>
      <c r="M489" s="192"/>
      <c r="N489" s="191"/>
      <c r="O489" s="192"/>
      <c r="P489" s="192"/>
      <c r="Q489" s="87"/>
      <c r="R489" s="87"/>
      <c r="S489" s="87"/>
      <c r="T489" s="87"/>
      <c r="U489" s="87"/>
      <c r="V489" s="87"/>
      <c r="W489" s="87"/>
      <c r="X489" s="87"/>
      <c r="Y489" s="87"/>
      <c r="Z489" s="87"/>
    </row>
    <row r="490" spans="1:26" ht="18" customHeight="1">
      <c r="A490" s="151"/>
      <c r="B490" s="191"/>
      <c r="C490" s="191"/>
      <c r="D490" s="191"/>
      <c r="E490" s="192"/>
      <c r="F490" s="192"/>
      <c r="G490" s="193"/>
      <c r="H490" s="192"/>
      <c r="I490" s="192"/>
      <c r="J490" s="192"/>
      <c r="K490" s="192"/>
      <c r="L490" s="192"/>
      <c r="M490" s="192"/>
      <c r="N490" s="191"/>
      <c r="O490" s="192"/>
      <c r="P490" s="192"/>
      <c r="Q490" s="87"/>
      <c r="R490" s="87"/>
      <c r="S490" s="87"/>
      <c r="T490" s="87"/>
      <c r="U490" s="87"/>
      <c r="V490" s="87"/>
      <c r="W490" s="87"/>
      <c r="X490" s="87"/>
      <c r="Y490" s="87"/>
      <c r="Z490" s="87"/>
    </row>
    <row r="491" spans="1:26" ht="18" customHeight="1">
      <c r="A491" s="151"/>
      <c r="B491" s="191"/>
      <c r="C491" s="191"/>
      <c r="D491" s="191"/>
      <c r="E491" s="192"/>
      <c r="F491" s="192"/>
      <c r="G491" s="193"/>
      <c r="H491" s="192"/>
      <c r="I491" s="192"/>
      <c r="J491" s="192"/>
      <c r="K491" s="192"/>
      <c r="L491" s="192"/>
      <c r="M491" s="192"/>
      <c r="N491" s="191"/>
      <c r="O491" s="192"/>
      <c r="P491" s="192"/>
      <c r="Q491" s="87"/>
      <c r="R491" s="87"/>
      <c r="S491" s="87"/>
      <c r="T491" s="87"/>
      <c r="U491" s="87"/>
      <c r="V491" s="87"/>
      <c r="W491" s="87"/>
      <c r="X491" s="87"/>
      <c r="Y491" s="87"/>
      <c r="Z491" s="87"/>
    </row>
    <row r="492" spans="1:26" ht="18" customHeight="1">
      <c r="A492" s="151"/>
      <c r="B492" s="191"/>
      <c r="C492" s="191"/>
      <c r="D492" s="191"/>
      <c r="E492" s="192"/>
      <c r="F492" s="192"/>
      <c r="G492" s="193"/>
      <c r="H492" s="192"/>
      <c r="I492" s="192"/>
      <c r="J492" s="192"/>
      <c r="K492" s="192"/>
      <c r="L492" s="192"/>
      <c r="M492" s="192"/>
      <c r="N492" s="191"/>
      <c r="O492" s="192"/>
      <c r="P492" s="192"/>
      <c r="Q492" s="87"/>
      <c r="R492" s="87"/>
      <c r="S492" s="87"/>
      <c r="T492" s="87"/>
      <c r="U492" s="87"/>
      <c r="V492" s="87"/>
      <c r="W492" s="87"/>
      <c r="X492" s="87"/>
      <c r="Y492" s="87"/>
      <c r="Z492" s="87"/>
    </row>
    <row r="493" spans="1:26" ht="18" customHeight="1">
      <c r="A493" s="151"/>
      <c r="B493" s="191"/>
      <c r="C493" s="191"/>
      <c r="D493" s="191"/>
      <c r="E493" s="192"/>
      <c r="F493" s="192"/>
      <c r="G493" s="193"/>
      <c r="H493" s="192"/>
      <c r="I493" s="192"/>
      <c r="J493" s="192"/>
      <c r="K493" s="192"/>
      <c r="L493" s="192"/>
      <c r="M493" s="192"/>
      <c r="N493" s="191"/>
      <c r="O493" s="192"/>
      <c r="P493" s="192"/>
      <c r="Q493" s="87"/>
      <c r="R493" s="87"/>
      <c r="S493" s="87"/>
      <c r="T493" s="87"/>
      <c r="U493" s="87"/>
      <c r="V493" s="87"/>
      <c r="W493" s="87"/>
      <c r="X493" s="87"/>
      <c r="Y493" s="87"/>
      <c r="Z493" s="87"/>
    </row>
    <row r="494" spans="1:26" ht="18" customHeight="1">
      <c r="A494" s="151"/>
      <c r="B494" s="191"/>
      <c r="C494" s="191"/>
      <c r="D494" s="191"/>
      <c r="E494" s="192"/>
      <c r="F494" s="192"/>
      <c r="G494" s="193"/>
      <c r="H494" s="192"/>
      <c r="I494" s="192"/>
      <c r="J494" s="192"/>
      <c r="K494" s="192"/>
      <c r="L494" s="192"/>
      <c r="M494" s="192"/>
      <c r="N494" s="191"/>
      <c r="O494" s="192"/>
      <c r="P494" s="192"/>
      <c r="Q494" s="87"/>
      <c r="R494" s="87"/>
      <c r="S494" s="87"/>
      <c r="T494" s="87"/>
      <c r="U494" s="87"/>
      <c r="V494" s="87"/>
      <c r="W494" s="87"/>
      <c r="X494" s="87"/>
      <c r="Y494" s="87"/>
      <c r="Z494" s="87"/>
    </row>
    <row r="495" spans="1:26" ht="18" customHeight="1">
      <c r="A495" s="151"/>
      <c r="B495" s="191"/>
      <c r="C495" s="191"/>
      <c r="D495" s="191"/>
      <c r="E495" s="192"/>
      <c r="F495" s="192"/>
      <c r="G495" s="193"/>
      <c r="H495" s="192"/>
      <c r="I495" s="192"/>
      <c r="J495" s="192"/>
      <c r="K495" s="192"/>
      <c r="L495" s="192"/>
      <c r="M495" s="192"/>
      <c r="N495" s="191"/>
      <c r="O495" s="192"/>
      <c r="P495" s="192"/>
      <c r="Q495" s="87"/>
      <c r="R495" s="87"/>
      <c r="S495" s="87"/>
      <c r="T495" s="87"/>
      <c r="U495" s="87"/>
      <c r="V495" s="87"/>
      <c r="W495" s="87"/>
      <c r="X495" s="87"/>
      <c r="Y495" s="87"/>
      <c r="Z495" s="87"/>
    </row>
    <row r="496" spans="1:26" ht="18" customHeight="1">
      <c r="A496" s="151"/>
      <c r="B496" s="191"/>
      <c r="C496" s="191"/>
      <c r="D496" s="191"/>
      <c r="E496" s="192"/>
      <c r="F496" s="192"/>
      <c r="G496" s="193"/>
      <c r="H496" s="192"/>
      <c r="I496" s="192"/>
      <c r="J496" s="192"/>
      <c r="K496" s="192"/>
      <c r="L496" s="192"/>
      <c r="M496" s="192"/>
      <c r="N496" s="191"/>
      <c r="O496" s="192"/>
      <c r="P496" s="192"/>
      <c r="Q496" s="87"/>
      <c r="R496" s="87"/>
      <c r="S496" s="87"/>
      <c r="T496" s="87"/>
      <c r="U496" s="87"/>
      <c r="V496" s="87"/>
      <c r="W496" s="87"/>
      <c r="X496" s="87"/>
      <c r="Y496" s="87"/>
      <c r="Z496" s="87"/>
    </row>
    <row r="497" spans="1:26" ht="18" customHeight="1">
      <c r="A497" s="151"/>
      <c r="B497" s="191"/>
      <c r="C497" s="191"/>
      <c r="D497" s="191"/>
      <c r="E497" s="192"/>
      <c r="F497" s="192"/>
      <c r="G497" s="193"/>
      <c r="H497" s="192"/>
      <c r="I497" s="192"/>
      <c r="J497" s="192"/>
      <c r="K497" s="192"/>
      <c r="L497" s="192"/>
      <c r="M497" s="192"/>
      <c r="N497" s="191"/>
      <c r="O497" s="192"/>
      <c r="P497" s="192"/>
      <c r="Q497" s="87"/>
      <c r="R497" s="87"/>
      <c r="S497" s="87"/>
      <c r="T497" s="87"/>
      <c r="U497" s="87"/>
      <c r="V497" s="87"/>
      <c r="W497" s="87"/>
      <c r="X497" s="87"/>
      <c r="Y497" s="87"/>
      <c r="Z497" s="87"/>
    </row>
    <row r="498" spans="1:26" ht="18" customHeight="1">
      <c r="A498" s="151"/>
      <c r="B498" s="191"/>
      <c r="C498" s="191"/>
      <c r="D498" s="191"/>
      <c r="E498" s="192"/>
      <c r="F498" s="192"/>
      <c r="G498" s="193"/>
      <c r="H498" s="192"/>
      <c r="I498" s="192"/>
      <c r="J498" s="192"/>
      <c r="K498" s="192"/>
      <c r="L498" s="192"/>
      <c r="M498" s="192"/>
      <c r="N498" s="191"/>
      <c r="O498" s="192"/>
      <c r="P498" s="192"/>
      <c r="Q498" s="87"/>
      <c r="R498" s="87"/>
      <c r="S498" s="87"/>
      <c r="T498" s="87"/>
      <c r="U498" s="87"/>
      <c r="V498" s="87"/>
      <c r="W498" s="87"/>
      <c r="X498" s="87"/>
      <c r="Y498" s="87"/>
      <c r="Z498" s="87"/>
    </row>
    <row r="499" spans="1:26" ht="18" customHeight="1">
      <c r="A499" s="151"/>
      <c r="B499" s="191"/>
      <c r="C499" s="191"/>
      <c r="D499" s="191"/>
      <c r="E499" s="192"/>
      <c r="F499" s="192"/>
      <c r="G499" s="193"/>
      <c r="H499" s="192"/>
      <c r="I499" s="192"/>
      <c r="J499" s="192"/>
      <c r="K499" s="192"/>
      <c r="L499" s="192"/>
      <c r="M499" s="192"/>
      <c r="N499" s="191"/>
      <c r="O499" s="192"/>
      <c r="P499" s="192"/>
      <c r="Q499" s="87"/>
      <c r="R499" s="87"/>
      <c r="S499" s="87"/>
      <c r="T499" s="87"/>
      <c r="U499" s="87"/>
      <c r="V499" s="87"/>
      <c r="W499" s="87"/>
      <c r="X499" s="87"/>
      <c r="Y499" s="87"/>
      <c r="Z499" s="87"/>
    </row>
    <row r="500" spans="1:26" ht="18" customHeight="1">
      <c r="A500" s="151"/>
      <c r="B500" s="191"/>
      <c r="C500" s="191"/>
      <c r="D500" s="191"/>
      <c r="E500" s="192"/>
      <c r="F500" s="192"/>
      <c r="G500" s="193"/>
      <c r="H500" s="192"/>
      <c r="I500" s="192"/>
      <c r="J500" s="192"/>
      <c r="K500" s="192"/>
      <c r="L500" s="192"/>
      <c r="M500" s="192"/>
      <c r="N500" s="191"/>
      <c r="O500" s="192"/>
      <c r="P500" s="192"/>
      <c r="Q500" s="87"/>
      <c r="R500" s="87"/>
      <c r="S500" s="87"/>
      <c r="T500" s="87"/>
      <c r="U500" s="87"/>
      <c r="V500" s="87"/>
      <c r="W500" s="87"/>
      <c r="X500" s="87"/>
      <c r="Y500" s="87"/>
      <c r="Z500" s="87"/>
    </row>
    <row r="501" spans="1:26" ht="18" customHeight="1">
      <c r="A501" s="151"/>
      <c r="B501" s="191"/>
      <c r="C501" s="191"/>
      <c r="D501" s="191"/>
      <c r="E501" s="192"/>
      <c r="F501" s="192"/>
      <c r="G501" s="193"/>
      <c r="H501" s="192"/>
      <c r="I501" s="192"/>
      <c r="J501" s="192"/>
      <c r="K501" s="192"/>
      <c r="L501" s="192"/>
      <c r="M501" s="192"/>
      <c r="N501" s="191"/>
      <c r="O501" s="192"/>
      <c r="P501" s="192"/>
      <c r="Q501" s="87"/>
      <c r="R501" s="87"/>
      <c r="S501" s="87"/>
      <c r="T501" s="87"/>
      <c r="U501" s="87"/>
      <c r="V501" s="87"/>
      <c r="W501" s="87"/>
      <c r="X501" s="87"/>
      <c r="Y501" s="87"/>
      <c r="Z501" s="87"/>
    </row>
    <row r="502" spans="1:26" ht="18" customHeight="1">
      <c r="A502" s="151"/>
      <c r="B502" s="191"/>
      <c r="C502" s="191"/>
      <c r="D502" s="191"/>
      <c r="E502" s="192"/>
      <c r="F502" s="192"/>
      <c r="G502" s="193"/>
      <c r="H502" s="192"/>
      <c r="I502" s="192"/>
      <c r="J502" s="192"/>
      <c r="K502" s="192"/>
      <c r="L502" s="192"/>
      <c r="M502" s="192"/>
      <c r="N502" s="191"/>
      <c r="O502" s="192"/>
      <c r="P502" s="192"/>
      <c r="Q502" s="87"/>
      <c r="R502" s="87"/>
      <c r="S502" s="87"/>
      <c r="T502" s="87"/>
      <c r="U502" s="87"/>
      <c r="V502" s="87"/>
      <c r="W502" s="87"/>
      <c r="X502" s="87"/>
      <c r="Y502" s="87"/>
      <c r="Z502" s="87"/>
    </row>
    <row r="503" spans="1:26" ht="18" customHeight="1">
      <c r="A503" s="151"/>
      <c r="B503" s="191"/>
      <c r="C503" s="191"/>
      <c r="D503" s="191"/>
      <c r="E503" s="192"/>
      <c r="F503" s="192"/>
      <c r="G503" s="193"/>
      <c r="H503" s="192"/>
      <c r="I503" s="192"/>
      <c r="J503" s="192"/>
      <c r="K503" s="192"/>
      <c r="L503" s="192"/>
      <c r="M503" s="192"/>
      <c r="N503" s="191"/>
      <c r="O503" s="192"/>
      <c r="P503" s="192"/>
      <c r="Q503" s="87"/>
      <c r="R503" s="87"/>
      <c r="S503" s="87"/>
      <c r="T503" s="87"/>
      <c r="U503" s="87"/>
      <c r="V503" s="87"/>
      <c r="W503" s="87"/>
      <c r="X503" s="87"/>
      <c r="Y503" s="87"/>
      <c r="Z503" s="87"/>
    </row>
    <row r="504" spans="1:26" ht="18" customHeight="1">
      <c r="A504" s="151"/>
      <c r="B504" s="191"/>
      <c r="C504" s="191"/>
      <c r="D504" s="191"/>
      <c r="E504" s="192"/>
      <c r="F504" s="192"/>
      <c r="G504" s="193"/>
      <c r="H504" s="192"/>
      <c r="I504" s="192"/>
      <c r="J504" s="192"/>
      <c r="K504" s="192"/>
      <c r="L504" s="192"/>
      <c r="M504" s="192"/>
      <c r="N504" s="191"/>
      <c r="O504" s="192"/>
      <c r="P504" s="192"/>
      <c r="Q504" s="87"/>
      <c r="R504" s="87"/>
      <c r="S504" s="87"/>
      <c r="T504" s="87"/>
      <c r="U504" s="87"/>
      <c r="V504" s="87"/>
      <c r="W504" s="87"/>
      <c r="X504" s="87"/>
      <c r="Y504" s="87"/>
      <c r="Z504" s="87"/>
    </row>
    <row r="505" spans="1:26" ht="18" customHeight="1">
      <c r="A505" s="151"/>
      <c r="B505" s="191"/>
      <c r="C505" s="191"/>
      <c r="D505" s="191"/>
      <c r="E505" s="192"/>
      <c r="F505" s="192"/>
      <c r="G505" s="193"/>
      <c r="H505" s="192"/>
      <c r="I505" s="192"/>
      <c r="J505" s="192"/>
      <c r="K505" s="192"/>
      <c r="L505" s="192"/>
      <c r="M505" s="192"/>
      <c r="N505" s="191"/>
      <c r="O505" s="192"/>
      <c r="P505" s="192"/>
      <c r="Q505" s="87"/>
      <c r="R505" s="87"/>
      <c r="S505" s="87"/>
      <c r="T505" s="87"/>
      <c r="U505" s="87"/>
      <c r="V505" s="87"/>
      <c r="W505" s="87"/>
      <c r="X505" s="87"/>
      <c r="Y505" s="87"/>
      <c r="Z505" s="87"/>
    </row>
    <row r="506" spans="1:26" ht="18" customHeight="1">
      <c r="A506" s="151"/>
      <c r="B506" s="191"/>
      <c r="C506" s="191"/>
      <c r="D506" s="191"/>
      <c r="E506" s="192"/>
      <c r="F506" s="192"/>
      <c r="G506" s="193"/>
      <c r="H506" s="192"/>
      <c r="I506" s="192"/>
      <c r="J506" s="192"/>
      <c r="K506" s="192"/>
      <c r="L506" s="192"/>
      <c r="M506" s="192"/>
      <c r="N506" s="191"/>
      <c r="O506" s="192"/>
      <c r="P506" s="192"/>
      <c r="Q506" s="87"/>
      <c r="R506" s="87"/>
      <c r="S506" s="87"/>
      <c r="T506" s="87"/>
      <c r="U506" s="87"/>
      <c r="V506" s="87"/>
      <c r="W506" s="87"/>
      <c r="X506" s="87"/>
      <c r="Y506" s="87"/>
      <c r="Z506" s="87"/>
    </row>
    <row r="507" spans="1:26" ht="18" customHeight="1">
      <c r="A507" s="151"/>
      <c r="B507" s="191"/>
      <c r="C507" s="191"/>
      <c r="D507" s="191"/>
      <c r="E507" s="192"/>
      <c r="F507" s="192"/>
      <c r="G507" s="193"/>
      <c r="H507" s="192"/>
      <c r="I507" s="192"/>
      <c r="J507" s="192"/>
      <c r="K507" s="192"/>
      <c r="L507" s="192"/>
      <c r="M507" s="192"/>
      <c r="N507" s="191"/>
      <c r="O507" s="192"/>
      <c r="P507" s="192"/>
      <c r="Q507" s="87"/>
      <c r="R507" s="87"/>
      <c r="S507" s="87"/>
      <c r="T507" s="87"/>
      <c r="U507" s="87"/>
      <c r="V507" s="87"/>
      <c r="W507" s="87"/>
      <c r="X507" s="87"/>
      <c r="Y507" s="87"/>
      <c r="Z507" s="87"/>
    </row>
    <row r="508" spans="1:26" ht="18" customHeight="1">
      <c r="A508" s="151"/>
      <c r="B508" s="191"/>
      <c r="C508" s="191"/>
      <c r="D508" s="191"/>
      <c r="E508" s="192"/>
      <c r="F508" s="192"/>
      <c r="G508" s="193"/>
      <c r="H508" s="192"/>
      <c r="I508" s="192"/>
      <c r="J508" s="192"/>
      <c r="K508" s="192"/>
      <c r="L508" s="192"/>
      <c r="M508" s="192"/>
      <c r="N508" s="191"/>
      <c r="O508" s="192"/>
      <c r="P508" s="192"/>
      <c r="Q508" s="87"/>
      <c r="R508" s="87"/>
      <c r="S508" s="87"/>
      <c r="T508" s="87"/>
      <c r="U508" s="87"/>
      <c r="V508" s="87"/>
      <c r="W508" s="87"/>
      <c r="X508" s="87"/>
      <c r="Y508" s="87"/>
      <c r="Z508" s="87"/>
    </row>
    <row r="509" spans="1:26" ht="18" customHeight="1">
      <c r="A509" s="151"/>
      <c r="B509" s="191"/>
      <c r="C509" s="191"/>
      <c r="D509" s="191"/>
      <c r="E509" s="192"/>
      <c r="F509" s="192"/>
      <c r="G509" s="193"/>
      <c r="H509" s="192"/>
      <c r="I509" s="192"/>
      <c r="J509" s="192"/>
      <c r="K509" s="192"/>
      <c r="L509" s="192"/>
      <c r="M509" s="192"/>
      <c r="N509" s="191"/>
      <c r="O509" s="192"/>
      <c r="P509" s="192"/>
      <c r="Q509" s="87"/>
      <c r="R509" s="87"/>
      <c r="S509" s="87"/>
      <c r="T509" s="87"/>
      <c r="U509" s="87"/>
      <c r="V509" s="87"/>
      <c r="W509" s="87"/>
      <c r="X509" s="87"/>
      <c r="Y509" s="87"/>
      <c r="Z509" s="87"/>
    </row>
    <row r="510" spans="1:26" ht="18" customHeight="1">
      <c r="A510" s="151"/>
      <c r="B510" s="191"/>
      <c r="C510" s="191"/>
      <c r="D510" s="191"/>
      <c r="E510" s="192"/>
      <c r="F510" s="192"/>
      <c r="G510" s="193"/>
      <c r="H510" s="192"/>
      <c r="I510" s="192"/>
      <c r="J510" s="192"/>
      <c r="K510" s="192"/>
      <c r="L510" s="192"/>
      <c r="M510" s="192"/>
      <c r="N510" s="191"/>
      <c r="O510" s="192"/>
      <c r="P510" s="192"/>
      <c r="Q510" s="87"/>
      <c r="R510" s="87"/>
      <c r="S510" s="87"/>
      <c r="T510" s="87"/>
      <c r="U510" s="87"/>
      <c r="V510" s="87"/>
      <c r="W510" s="87"/>
      <c r="X510" s="87"/>
      <c r="Y510" s="87"/>
      <c r="Z510" s="87"/>
    </row>
    <row r="511" spans="1:26" ht="18" customHeight="1">
      <c r="A511" s="151"/>
      <c r="B511" s="191"/>
      <c r="C511" s="191"/>
      <c r="D511" s="191"/>
      <c r="E511" s="192"/>
      <c r="F511" s="192"/>
      <c r="G511" s="193"/>
      <c r="H511" s="192"/>
      <c r="I511" s="192"/>
      <c r="J511" s="192"/>
      <c r="K511" s="192"/>
      <c r="L511" s="192"/>
      <c r="M511" s="192"/>
      <c r="N511" s="191"/>
      <c r="O511" s="192"/>
      <c r="P511" s="192"/>
      <c r="Q511" s="87"/>
      <c r="R511" s="87"/>
      <c r="S511" s="87"/>
      <c r="T511" s="87"/>
      <c r="U511" s="87"/>
      <c r="V511" s="87"/>
      <c r="W511" s="87"/>
      <c r="X511" s="87"/>
      <c r="Y511" s="87"/>
      <c r="Z511" s="87"/>
    </row>
    <row r="512" spans="1:26" ht="18" customHeight="1">
      <c r="A512" s="151"/>
      <c r="B512" s="191"/>
      <c r="C512" s="191"/>
      <c r="D512" s="191"/>
      <c r="E512" s="192"/>
      <c r="F512" s="192"/>
      <c r="G512" s="193"/>
      <c r="H512" s="192"/>
      <c r="I512" s="192"/>
      <c r="J512" s="192"/>
      <c r="K512" s="192"/>
      <c r="L512" s="192"/>
      <c r="M512" s="192"/>
      <c r="N512" s="191"/>
      <c r="O512" s="192"/>
      <c r="P512" s="192"/>
      <c r="Q512" s="87"/>
      <c r="R512" s="87"/>
      <c r="S512" s="87"/>
      <c r="T512" s="87"/>
      <c r="U512" s="87"/>
      <c r="V512" s="87"/>
      <c r="W512" s="87"/>
      <c r="X512" s="87"/>
      <c r="Y512" s="87"/>
      <c r="Z512" s="87"/>
    </row>
    <row r="513" spans="1:26" ht="18" customHeight="1">
      <c r="A513" s="151"/>
      <c r="B513" s="191"/>
      <c r="C513" s="191"/>
      <c r="D513" s="191"/>
      <c r="E513" s="192"/>
      <c r="F513" s="192"/>
      <c r="G513" s="193"/>
      <c r="H513" s="192"/>
      <c r="I513" s="192"/>
      <c r="J513" s="192"/>
      <c r="K513" s="192"/>
      <c r="L513" s="192"/>
      <c r="M513" s="192"/>
      <c r="N513" s="191"/>
      <c r="O513" s="192"/>
      <c r="P513" s="192"/>
      <c r="Q513" s="87"/>
      <c r="R513" s="87"/>
      <c r="S513" s="87"/>
      <c r="T513" s="87"/>
      <c r="U513" s="87"/>
      <c r="V513" s="87"/>
      <c r="W513" s="87"/>
      <c r="X513" s="87"/>
      <c r="Y513" s="87"/>
      <c r="Z513" s="87"/>
    </row>
    <row r="514" spans="1:26" ht="18" customHeight="1">
      <c r="A514" s="151"/>
      <c r="B514" s="191"/>
      <c r="C514" s="191"/>
      <c r="D514" s="191"/>
      <c r="E514" s="192"/>
      <c r="F514" s="192"/>
      <c r="G514" s="193"/>
      <c r="H514" s="192"/>
      <c r="I514" s="192"/>
      <c r="J514" s="192"/>
      <c r="K514" s="192"/>
      <c r="L514" s="192"/>
      <c r="M514" s="192"/>
      <c r="N514" s="191"/>
      <c r="O514" s="192"/>
      <c r="P514" s="192"/>
      <c r="Q514" s="87"/>
      <c r="R514" s="87"/>
      <c r="S514" s="87"/>
      <c r="T514" s="87"/>
      <c r="U514" s="87"/>
      <c r="V514" s="87"/>
      <c r="W514" s="87"/>
      <c r="X514" s="87"/>
      <c r="Y514" s="87"/>
      <c r="Z514" s="87"/>
    </row>
    <row r="515" spans="1:26" ht="18" customHeight="1">
      <c r="A515" s="151"/>
      <c r="B515" s="191"/>
      <c r="C515" s="191"/>
      <c r="D515" s="191"/>
      <c r="E515" s="192"/>
      <c r="F515" s="192"/>
      <c r="G515" s="193"/>
      <c r="H515" s="192"/>
      <c r="I515" s="192"/>
      <c r="J515" s="192"/>
      <c r="K515" s="192"/>
      <c r="L515" s="192"/>
      <c r="M515" s="192"/>
      <c r="N515" s="191"/>
      <c r="O515" s="192"/>
      <c r="P515" s="192"/>
      <c r="Q515" s="87"/>
      <c r="R515" s="87"/>
      <c r="S515" s="87"/>
      <c r="T515" s="87"/>
      <c r="U515" s="87"/>
      <c r="V515" s="87"/>
      <c r="W515" s="87"/>
      <c r="X515" s="87"/>
      <c r="Y515" s="87"/>
      <c r="Z515" s="87"/>
    </row>
    <row r="516" spans="1:26" ht="18" customHeight="1">
      <c r="A516" s="151"/>
      <c r="B516" s="191"/>
      <c r="C516" s="191"/>
      <c r="D516" s="191"/>
      <c r="E516" s="192"/>
      <c r="F516" s="192"/>
      <c r="G516" s="193"/>
      <c r="H516" s="192"/>
      <c r="I516" s="192"/>
      <c r="J516" s="192"/>
      <c r="K516" s="192"/>
      <c r="L516" s="192"/>
      <c r="M516" s="192"/>
      <c r="N516" s="191"/>
      <c r="O516" s="192"/>
      <c r="P516" s="192"/>
      <c r="Q516" s="87"/>
      <c r="R516" s="87"/>
      <c r="S516" s="87"/>
      <c r="T516" s="87"/>
      <c r="U516" s="87"/>
      <c r="V516" s="87"/>
      <c r="W516" s="87"/>
      <c r="X516" s="87"/>
      <c r="Y516" s="87"/>
      <c r="Z516" s="87"/>
    </row>
    <row r="517" spans="1:26" ht="18" customHeight="1">
      <c r="A517" s="151"/>
      <c r="B517" s="191"/>
      <c r="C517" s="191"/>
      <c r="D517" s="191"/>
      <c r="E517" s="192"/>
      <c r="F517" s="192"/>
      <c r="G517" s="193"/>
      <c r="H517" s="192"/>
      <c r="I517" s="192"/>
      <c r="J517" s="192"/>
      <c r="K517" s="192"/>
      <c r="L517" s="192"/>
      <c r="M517" s="192"/>
      <c r="N517" s="191"/>
      <c r="O517" s="192"/>
      <c r="P517" s="192"/>
      <c r="Q517" s="87"/>
      <c r="R517" s="87"/>
      <c r="S517" s="87"/>
      <c r="T517" s="87"/>
      <c r="U517" s="87"/>
      <c r="V517" s="87"/>
      <c r="W517" s="87"/>
      <c r="X517" s="87"/>
      <c r="Y517" s="87"/>
      <c r="Z517" s="87"/>
    </row>
    <row r="518" spans="1:26" ht="18" customHeight="1">
      <c r="A518" s="151"/>
      <c r="B518" s="191"/>
      <c r="C518" s="191"/>
      <c r="D518" s="191"/>
      <c r="E518" s="192"/>
      <c r="F518" s="192"/>
      <c r="G518" s="193"/>
      <c r="H518" s="192"/>
      <c r="I518" s="192"/>
      <c r="J518" s="192"/>
      <c r="K518" s="192"/>
      <c r="L518" s="192"/>
      <c r="M518" s="192"/>
      <c r="N518" s="191"/>
      <c r="O518" s="192"/>
      <c r="P518" s="192"/>
      <c r="Q518" s="87"/>
      <c r="R518" s="87"/>
      <c r="S518" s="87"/>
      <c r="T518" s="87"/>
      <c r="U518" s="87"/>
      <c r="V518" s="87"/>
      <c r="W518" s="87"/>
      <c r="X518" s="87"/>
      <c r="Y518" s="87"/>
      <c r="Z518" s="87"/>
    </row>
    <row r="519" spans="1:26" ht="18" customHeight="1">
      <c r="A519" s="151"/>
      <c r="B519" s="191"/>
      <c r="C519" s="191"/>
      <c r="D519" s="191"/>
      <c r="E519" s="192"/>
      <c r="F519" s="192"/>
      <c r="G519" s="193"/>
      <c r="H519" s="192"/>
      <c r="I519" s="192"/>
      <c r="J519" s="192"/>
      <c r="K519" s="192"/>
      <c r="L519" s="192"/>
      <c r="M519" s="192"/>
      <c r="N519" s="191"/>
      <c r="O519" s="192"/>
      <c r="P519" s="192"/>
      <c r="Q519" s="87"/>
      <c r="R519" s="87"/>
      <c r="S519" s="87"/>
      <c r="T519" s="87"/>
      <c r="U519" s="87"/>
      <c r="V519" s="87"/>
      <c r="W519" s="87"/>
      <c r="X519" s="87"/>
      <c r="Y519" s="87"/>
      <c r="Z519" s="87"/>
    </row>
    <row r="520" spans="1:26" ht="18" customHeight="1">
      <c r="A520" s="151"/>
      <c r="B520" s="191"/>
      <c r="C520" s="191"/>
      <c r="D520" s="191"/>
      <c r="E520" s="192"/>
      <c r="F520" s="192"/>
      <c r="G520" s="193"/>
      <c r="H520" s="192"/>
      <c r="I520" s="192"/>
      <c r="J520" s="192"/>
      <c r="K520" s="192"/>
      <c r="L520" s="192"/>
      <c r="M520" s="192"/>
      <c r="N520" s="191"/>
      <c r="O520" s="192"/>
      <c r="P520" s="192"/>
      <c r="Q520" s="87"/>
      <c r="R520" s="87"/>
      <c r="S520" s="87"/>
      <c r="T520" s="87"/>
      <c r="U520" s="87"/>
      <c r="V520" s="87"/>
      <c r="W520" s="87"/>
      <c r="X520" s="87"/>
      <c r="Y520" s="87"/>
      <c r="Z520" s="87"/>
    </row>
    <row r="521" spans="1:26" ht="18" customHeight="1">
      <c r="A521" s="151"/>
      <c r="B521" s="191"/>
      <c r="C521" s="191"/>
      <c r="D521" s="191"/>
      <c r="E521" s="192"/>
      <c r="F521" s="192"/>
      <c r="G521" s="193"/>
      <c r="H521" s="192"/>
      <c r="I521" s="192"/>
      <c r="J521" s="192"/>
      <c r="K521" s="192"/>
      <c r="L521" s="192"/>
      <c r="M521" s="192"/>
      <c r="N521" s="191"/>
      <c r="O521" s="192"/>
      <c r="P521" s="192"/>
      <c r="Q521" s="87"/>
      <c r="R521" s="87"/>
      <c r="S521" s="87"/>
      <c r="T521" s="87"/>
      <c r="U521" s="87"/>
      <c r="V521" s="87"/>
      <c r="W521" s="87"/>
      <c r="X521" s="87"/>
      <c r="Y521" s="87"/>
      <c r="Z521" s="87"/>
    </row>
    <row r="522" spans="1:26" ht="18" customHeight="1">
      <c r="A522" s="151"/>
      <c r="B522" s="191"/>
      <c r="C522" s="191"/>
      <c r="D522" s="191"/>
      <c r="E522" s="192"/>
      <c r="F522" s="192"/>
      <c r="G522" s="193"/>
      <c r="H522" s="192"/>
      <c r="I522" s="192"/>
      <c r="J522" s="192"/>
      <c r="K522" s="192"/>
      <c r="L522" s="192"/>
      <c r="M522" s="192"/>
      <c r="N522" s="191"/>
      <c r="O522" s="192"/>
      <c r="P522" s="192"/>
      <c r="Q522" s="87"/>
      <c r="R522" s="87"/>
      <c r="S522" s="87"/>
      <c r="T522" s="87"/>
      <c r="U522" s="87"/>
      <c r="V522" s="87"/>
      <c r="W522" s="87"/>
      <c r="X522" s="87"/>
      <c r="Y522" s="87"/>
      <c r="Z522" s="87"/>
    </row>
    <row r="523" spans="1:26" ht="18" customHeight="1">
      <c r="A523" s="151"/>
      <c r="B523" s="191"/>
      <c r="C523" s="191"/>
      <c r="D523" s="191"/>
      <c r="E523" s="192"/>
      <c r="F523" s="192"/>
      <c r="G523" s="193"/>
      <c r="H523" s="192"/>
      <c r="I523" s="192"/>
      <c r="J523" s="192"/>
      <c r="K523" s="192"/>
      <c r="L523" s="192"/>
      <c r="M523" s="192"/>
      <c r="N523" s="191"/>
      <c r="O523" s="192"/>
      <c r="P523" s="192"/>
      <c r="Q523" s="87"/>
      <c r="R523" s="87"/>
      <c r="S523" s="87"/>
      <c r="T523" s="87"/>
      <c r="U523" s="87"/>
      <c r="V523" s="87"/>
      <c r="W523" s="87"/>
      <c r="X523" s="87"/>
      <c r="Y523" s="87"/>
      <c r="Z523" s="87"/>
    </row>
    <row r="524" spans="1:26" ht="18" customHeight="1">
      <c r="A524" s="151"/>
      <c r="B524" s="191"/>
      <c r="C524" s="191"/>
      <c r="D524" s="191"/>
      <c r="E524" s="192"/>
      <c r="F524" s="192"/>
      <c r="G524" s="193"/>
      <c r="H524" s="192"/>
      <c r="I524" s="192"/>
      <c r="J524" s="192"/>
      <c r="K524" s="192"/>
      <c r="L524" s="192"/>
      <c r="M524" s="192"/>
      <c r="N524" s="191"/>
      <c r="O524" s="192"/>
      <c r="P524" s="192"/>
      <c r="Q524" s="87"/>
      <c r="R524" s="87"/>
      <c r="S524" s="87"/>
      <c r="T524" s="87"/>
      <c r="U524" s="87"/>
      <c r="V524" s="87"/>
      <c r="W524" s="87"/>
      <c r="X524" s="87"/>
      <c r="Y524" s="87"/>
      <c r="Z524" s="87"/>
    </row>
    <row r="525" spans="1:26" ht="18" customHeight="1">
      <c r="A525" s="151"/>
      <c r="B525" s="191"/>
      <c r="C525" s="191"/>
      <c r="D525" s="191"/>
      <c r="E525" s="192"/>
      <c r="F525" s="192"/>
      <c r="G525" s="193"/>
      <c r="H525" s="192"/>
      <c r="I525" s="192"/>
      <c r="J525" s="192"/>
      <c r="K525" s="192"/>
      <c r="L525" s="192"/>
      <c r="M525" s="192"/>
      <c r="N525" s="191"/>
      <c r="O525" s="192"/>
      <c r="P525" s="192"/>
      <c r="Q525" s="87"/>
      <c r="R525" s="87"/>
      <c r="S525" s="87"/>
      <c r="T525" s="87"/>
      <c r="U525" s="87"/>
      <c r="V525" s="87"/>
      <c r="W525" s="87"/>
      <c r="X525" s="87"/>
      <c r="Y525" s="87"/>
      <c r="Z525" s="87"/>
    </row>
    <row r="526" spans="1:26" ht="18" customHeight="1">
      <c r="A526" s="151"/>
      <c r="B526" s="191"/>
      <c r="C526" s="191"/>
      <c r="D526" s="191"/>
      <c r="E526" s="192"/>
      <c r="F526" s="192"/>
      <c r="G526" s="193"/>
      <c r="H526" s="192"/>
      <c r="I526" s="192"/>
      <c r="J526" s="192"/>
      <c r="K526" s="192"/>
      <c r="L526" s="192"/>
      <c r="M526" s="192"/>
      <c r="N526" s="191"/>
      <c r="O526" s="192"/>
      <c r="P526" s="192"/>
      <c r="Q526" s="87"/>
      <c r="R526" s="87"/>
      <c r="S526" s="87"/>
      <c r="T526" s="87"/>
      <c r="U526" s="87"/>
      <c r="V526" s="87"/>
      <c r="W526" s="87"/>
      <c r="X526" s="87"/>
      <c r="Y526" s="87"/>
      <c r="Z526" s="87"/>
    </row>
    <row r="527" spans="1:26" ht="18" customHeight="1">
      <c r="A527" s="151"/>
      <c r="B527" s="191"/>
      <c r="C527" s="191"/>
      <c r="D527" s="191"/>
      <c r="E527" s="192"/>
      <c r="F527" s="192"/>
      <c r="G527" s="193"/>
      <c r="H527" s="192"/>
      <c r="I527" s="192"/>
      <c r="J527" s="192"/>
      <c r="K527" s="192"/>
      <c r="L527" s="192"/>
      <c r="M527" s="192"/>
      <c r="N527" s="191"/>
      <c r="O527" s="192"/>
      <c r="P527" s="192"/>
      <c r="Q527" s="87"/>
      <c r="R527" s="87"/>
      <c r="S527" s="87"/>
      <c r="T527" s="87"/>
      <c r="U527" s="87"/>
      <c r="V527" s="87"/>
      <c r="W527" s="87"/>
      <c r="X527" s="87"/>
      <c r="Y527" s="87"/>
      <c r="Z527" s="87"/>
    </row>
    <row r="528" spans="1:26" ht="18" customHeight="1">
      <c r="A528" s="151"/>
      <c r="B528" s="191"/>
      <c r="C528" s="191"/>
      <c r="D528" s="191"/>
      <c r="E528" s="192"/>
      <c r="F528" s="192"/>
      <c r="G528" s="193"/>
      <c r="H528" s="192"/>
      <c r="I528" s="192"/>
      <c r="J528" s="192"/>
      <c r="K528" s="192"/>
      <c r="L528" s="192"/>
      <c r="M528" s="192"/>
      <c r="N528" s="191"/>
      <c r="O528" s="192"/>
      <c r="P528" s="192"/>
      <c r="Q528" s="87"/>
      <c r="R528" s="87"/>
      <c r="S528" s="87"/>
      <c r="T528" s="87"/>
      <c r="U528" s="87"/>
      <c r="V528" s="87"/>
      <c r="W528" s="87"/>
      <c r="X528" s="87"/>
      <c r="Y528" s="87"/>
      <c r="Z528" s="87"/>
    </row>
    <row r="529" spans="1:26" ht="18" customHeight="1">
      <c r="A529" s="151"/>
      <c r="B529" s="191"/>
      <c r="C529" s="191"/>
      <c r="D529" s="191"/>
      <c r="E529" s="192"/>
      <c r="F529" s="192"/>
      <c r="G529" s="193"/>
      <c r="H529" s="192"/>
      <c r="I529" s="192"/>
      <c r="J529" s="192"/>
      <c r="K529" s="192"/>
      <c r="L529" s="192"/>
      <c r="M529" s="192"/>
      <c r="N529" s="191"/>
      <c r="O529" s="192"/>
      <c r="P529" s="192"/>
      <c r="Q529" s="87"/>
      <c r="R529" s="87"/>
      <c r="S529" s="87"/>
      <c r="T529" s="87"/>
      <c r="U529" s="87"/>
      <c r="V529" s="87"/>
      <c r="W529" s="87"/>
      <c r="X529" s="87"/>
      <c r="Y529" s="87"/>
      <c r="Z529" s="87"/>
    </row>
    <row r="530" spans="1:26" ht="18" customHeight="1">
      <c r="A530" s="151"/>
      <c r="B530" s="191"/>
      <c r="C530" s="191"/>
      <c r="D530" s="191"/>
      <c r="E530" s="192"/>
      <c r="F530" s="192"/>
      <c r="G530" s="193"/>
      <c r="H530" s="192"/>
      <c r="I530" s="192"/>
      <c r="J530" s="192"/>
      <c r="K530" s="192"/>
      <c r="L530" s="192"/>
      <c r="M530" s="192"/>
      <c r="N530" s="191"/>
      <c r="O530" s="192"/>
      <c r="P530" s="192"/>
      <c r="Q530" s="87"/>
      <c r="R530" s="87"/>
      <c r="S530" s="87"/>
      <c r="T530" s="87"/>
      <c r="U530" s="87"/>
      <c r="V530" s="87"/>
      <c r="W530" s="87"/>
      <c r="X530" s="87"/>
      <c r="Y530" s="87"/>
      <c r="Z530" s="87"/>
    </row>
    <row r="531" spans="1:26" ht="18" customHeight="1">
      <c r="A531" s="151"/>
      <c r="B531" s="191"/>
      <c r="C531" s="191"/>
      <c r="D531" s="191"/>
      <c r="E531" s="192"/>
      <c r="F531" s="192"/>
      <c r="G531" s="193"/>
      <c r="H531" s="192"/>
      <c r="I531" s="192"/>
      <c r="J531" s="192"/>
      <c r="K531" s="192"/>
      <c r="L531" s="192"/>
      <c r="M531" s="192"/>
      <c r="N531" s="191"/>
      <c r="O531" s="192"/>
      <c r="P531" s="192"/>
      <c r="Q531" s="87"/>
      <c r="R531" s="87"/>
      <c r="S531" s="87"/>
      <c r="T531" s="87"/>
      <c r="U531" s="87"/>
      <c r="V531" s="87"/>
      <c r="W531" s="87"/>
      <c r="X531" s="87"/>
      <c r="Y531" s="87"/>
      <c r="Z531" s="87"/>
    </row>
    <row r="532" spans="1:26" ht="18" customHeight="1">
      <c r="A532" s="151"/>
      <c r="B532" s="191"/>
      <c r="C532" s="191"/>
      <c r="D532" s="191"/>
      <c r="E532" s="192"/>
      <c r="F532" s="192"/>
      <c r="G532" s="193"/>
      <c r="H532" s="192"/>
      <c r="I532" s="192"/>
      <c r="J532" s="192"/>
      <c r="K532" s="192"/>
      <c r="L532" s="192"/>
      <c r="M532" s="192"/>
      <c r="N532" s="191"/>
      <c r="O532" s="192"/>
      <c r="P532" s="192"/>
      <c r="Q532" s="87"/>
      <c r="R532" s="87"/>
      <c r="S532" s="87"/>
      <c r="T532" s="87"/>
      <c r="U532" s="87"/>
      <c r="V532" s="87"/>
      <c r="W532" s="87"/>
      <c r="X532" s="87"/>
      <c r="Y532" s="87"/>
      <c r="Z532" s="87"/>
    </row>
    <row r="533" spans="1:26" ht="18" customHeight="1">
      <c r="A533" s="151"/>
      <c r="B533" s="191"/>
      <c r="C533" s="191"/>
      <c r="D533" s="191"/>
      <c r="E533" s="192"/>
      <c r="F533" s="192"/>
      <c r="G533" s="193"/>
      <c r="H533" s="192"/>
      <c r="I533" s="192"/>
      <c r="J533" s="192"/>
      <c r="K533" s="192"/>
      <c r="L533" s="192"/>
      <c r="M533" s="192"/>
      <c r="N533" s="191"/>
      <c r="O533" s="192"/>
      <c r="P533" s="192"/>
      <c r="Q533" s="87"/>
      <c r="R533" s="87"/>
      <c r="S533" s="87"/>
      <c r="T533" s="87"/>
      <c r="U533" s="87"/>
      <c r="V533" s="87"/>
      <c r="W533" s="87"/>
      <c r="X533" s="87"/>
      <c r="Y533" s="87"/>
      <c r="Z533" s="87"/>
    </row>
    <row r="534" spans="1:26" ht="18" customHeight="1">
      <c r="A534" s="151"/>
      <c r="B534" s="191"/>
      <c r="C534" s="191"/>
      <c r="D534" s="191"/>
      <c r="E534" s="192"/>
      <c r="F534" s="192"/>
      <c r="G534" s="193"/>
      <c r="H534" s="192"/>
      <c r="I534" s="192"/>
      <c r="J534" s="192"/>
      <c r="K534" s="192"/>
      <c r="L534" s="192"/>
      <c r="M534" s="192"/>
      <c r="N534" s="191"/>
      <c r="O534" s="192"/>
      <c r="P534" s="192"/>
      <c r="Q534" s="87"/>
      <c r="R534" s="87"/>
      <c r="S534" s="87"/>
      <c r="T534" s="87"/>
      <c r="U534" s="87"/>
      <c r="V534" s="87"/>
      <c r="W534" s="87"/>
      <c r="X534" s="87"/>
      <c r="Y534" s="87"/>
      <c r="Z534" s="87"/>
    </row>
    <row r="535" spans="1:26" ht="18" customHeight="1">
      <c r="A535" s="151"/>
      <c r="B535" s="191"/>
      <c r="C535" s="191"/>
      <c r="D535" s="191"/>
      <c r="E535" s="192"/>
      <c r="F535" s="192"/>
      <c r="G535" s="193"/>
      <c r="H535" s="192"/>
      <c r="I535" s="192"/>
      <c r="J535" s="192"/>
      <c r="K535" s="192"/>
      <c r="L535" s="192"/>
      <c r="M535" s="192"/>
      <c r="N535" s="191"/>
      <c r="O535" s="192"/>
      <c r="P535" s="192"/>
      <c r="Q535" s="87"/>
      <c r="R535" s="87"/>
      <c r="S535" s="87"/>
      <c r="T535" s="87"/>
      <c r="U535" s="87"/>
      <c r="V535" s="87"/>
      <c r="W535" s="87"/>
      <c r="X535" s="87"/>
      <c r="Y535" s="87"/>
      <c r="Z535" s="87"/>
    </row>
    <row r="536" spans="1:26" ht="18" customHeight="1">
      <c r="A536" s="151"/>
      <c r="B536" s="191"/>
      <c r="C536" s="191"/>
      <c r="D536" s="191"/>
      <c r="E536" s="192"/>
      <c r="F536" s="192"/>
      <c r="G536" s="193"/>
      <c r="H536" s="192"/>
      <c r="I536" s="192"/>
      <c r="J536" s="192"/>
      <c r="K536" s="192"/>
      <c r="L536" s="192"/>
      <c r="M536" s="192"/>
      <c r="N536" s="191"/>
      <c r="O536" s="192"/>
      <c r="P536" s="192"/>
      <c r="Q536" s="87"/>
      <c r="R536" s="87"/>
      <c r="S536" s="87"/>
      <c r="T536" s="87"/>
      <c r="U536" s="87"/>
      <c r="V536" s="87"/>
      <c r="W536" s="87"/>
      <c r="X536" s="87"/>
      <c r="Y536" s="87"/>
      <c r="Z536" s="87"/>
    </row>
    <row r="537" spans="1:26" ht="18" customHeight="1">
      <c r="A537" s="151"/>
      <c r="B537" s="191"/>
      <c r="C537" s="191"/>
      <c r="D537" s="191"/>
      <c r="E537" s="192"/>
      <c r="F537" s="192"/>
      <c r="G537" s="193"/>
      <c r="H537" s="192"/>
      <c r="I537" s="192"/>
      <c r="J537" s="192"/>
      <c r="K537" s="192"/>
      <c r="L537" s="192"/>
      <c r="M537" s="192"/>
      <c r="N537" s="191"/>
      <c r="O537" s="192"/>
      <c r="P537" s="192"/>
      <c r="Q537" s="87"/>
      <c r="R537" s="87"/>
      <c r="S537" s="87"/>
      <c r="T537" s="87"/>
      <c r="U537" s="87"/>
      <c r="V537" s="87"/>
      <c r="W537" s="87"/>
      <c r="X537" s="87"/>
      <c r="Y537" s="87"/>
      <c r="Z537" s="87"/>
    </row>
    <row r="538" spans="1:26" ht="18" customHeight="1">
      <c r="A538" s="151"/>
      <c r="B538" s="191"/>
      <c r="C538" s="191"/>
      <c r="D538" s="191"/>
      <c r="E538" s="192"/>
      <c r="F538" s="192"/>
      <c r="G538" s="193"/>
      <c r="H538" s="192"/>
      <c r="I538" s="192"/>
      <c r="J538" s="192"/>
      <c r="K538" s="192"/>
      <c r="L538" s="192"/>
      <c r="M538" s="192"/>
      <c r="N538" s="191"/>
      <c r="O538" s="192"/>
      <c r="P538" s="192"/>
      <c r="Q538" s="87"/>
      <c r="R538" s="87"/>
      <c r="S538" s="87"/>
      <c r="T538" s="87"/>
      <c r="U538" s="87"/>
      <c r="V538" s="87"/>
      <c r="W538" s="87"/>
      <c r="X538" s="87"/>
      <c r="Y538" s="87"/>
      <c r="Z538" s="87"/>
    </row>
    <row r="539" spans="1:26" ht="18" customHeight="1">
      <c r="A539" s="151"/>
      <c r="B539" s="191"/>
      <c r="C539" s="191"/>
      <c r="D539" s="191"/>
      <c r="E539" s="192"/>
      <c r="F539" s="192"/>
      <c r="G539" s="193"/>
      <c r="H539" s="192"/>
      <c r="I539" s="192"/>
      <c r="J539" s="192"/>
      <c r="K539" s="192"/>
      <c r="L539" s="192"/>
      <c r="M539" s="192"/>
      <c r="N539" s="191"/>
      <c r="O539" s="192"/>
      <c r="P539" s="192"/>
      <c r="Q539" s="87"/>
      <c r="R539" s="87"/>
      <c r="S539" s="87"/>
      <c r="T539" s="87"/>
      <c r="U539" s="87"/>
      <c r="V539" s="87"/>
      <c r="W539" s="87"/>
      <c r="X539" s="87"/>
      <c r="Y539" s="87"/>
      <c r="Z539" s="87"/>
    </row>
    <row r="540" spans="1:26" ht="18" customHeight="1">
      <c r="A540" s="151"/>
      <c r="B540" s="191"/>
      <c r="C540" s="191"/>
      <c r="D540" s="191"/>
      <c r="E540" s="192"/>
      <c r="F540" s="192"/>
      <c r="G540" s="193"/>
      <c r="H540" s="192"/>
      <c r="I540" s="192"/>
      <c r="J540" s="192"/>
      <c r="K540" s="192"/>
      <c r="L540" s="192"/>
      <c r="M540" s="192"/>
      <c r="N540" s="191"/>
      <c r="O540" s="192"/>
      <c r="P540" s="192"/>
      <c r="Q540" s="87"/>
      <c r="R540" s="87"/>
      <c r="S540" s="87"/>
      <c r="T540" s="87"/>
      <c r="U540" s="87"/>
      <c r="V540" s="87"/>
      <c r="W540" s="87"/>
      <c r="X540" s="87"/>
      <c r="Y540" s="87"/>
      <c r="Z540" s="87"/>
    </row>
    <row r="541" spans="1:26" ht="18" customHeight="1">
      <c r="A541" s="151"/>
      <c r="B541" s="191"/>
      <c r="C541" s="191"/>
      <c r="D541" s="191"/>
      <c r="E541" s="192"/>
      <c r="F541" s="192"/>
      <c r="G541" s="193"/>
      <c r="H541" s="192"/>
      <c r="I541" s="192"/>
      <c r="J541" s="192"/>
      <c r="K541" s="192"/>
      <c r="L541" s="192"/>
      <c r="M541" s="192"/>
      <c r="N541" s="191"/>
      <c r="O541" s="192"/>
      <c r="P541" s="192"/>
      <c r="Q541" s="87"/>
      <c r="R541" s="87"/>
      <c r="S541" s="87"/>
      <c r="T541" s="87"/>
      <c r="U541" s="87"/>
      <c r="V541" s="87"/>
      <c r="W541" s="87"/>
      <c r="X541" s="87"/>
      <c r="Y541" s="87"/>
      <c r="Z541" s="87"/>
    </row>
    <row r="542" spans="1:26" ht="18" customHeight="1">
      <c r="A542" s="151"/>
      <c r="B542" s="191"/>
      <c r="C542" s="191"/>
      <c r="D542" s="191"/>
      <c r="E542" s="192"/>
      <c r="F542" s="192"/>
      <c r="G542" s="193"/>
      <c r="H542" s="192"/>
      <c r="I542" s="192"/>
      <c r="J542" s="192"/>
      <c r="K542" s="192"/>
      <c r="L542" s="192"/>
      <c r="M542" s="192"/>
      <c r="N542" s="191"/>
      <c r="O542" s="192"/>
      <c r="P542" s="192"/>
      <c r="Q542" s="87"/>
      <c r="R542" s="87"/>
      <c r="S542" s="87"/>
      <c r="T542" s="87"/>
      <c r="U542" s="87"/>
      <c r="V542" s="87"/>
      <c r="W542" s="87"/>
      <c r="X542" s="87"/>
      <c r="Y542" s="87"/>
      <c r="Z542" s="87"/>
    </row>
    <row r="543" spans="1:26" ht="18" customHeight="1">
      <c r="A543" s="151"/>
      <c r="B543" s="191"/>
      <c r="C543" s="191"/>
      <c r="D543" s="191"/>
      <c r="E543" s="192"/>
      <c r="F543" s="192"/>
      <c r="G543" s="193"/>
      <c r="H543" s="192"/>
      <c r="I543" s="192"/>
      <c r="J543" s="192"/>
      <c r="K543" s="192"/>
      <c r="L543" s="192"/>
      <c r="M543" s="192"/>
      <c r="N543" s="191"/>
      <c r="O543" s="192"/>
      <c r="P543" s="192"/>
      <c r="Q543" s="87"/>
      <c r="R543" s="87"/>
      <c r="S543" s="87"/>
      <c r="T543" s="87"/>
      <c r="U543" s="87"/>
      <c r="V543" s="87"/>
      <c r="W543" s="87"/>
      <c r="X543" s="87"/>
      <c r="Y543" s="87"/>
      <c r="Z543" s="87"/>
    </row>
    <row r="544" spans="1:26" ht="18" customHeight="1">
      <c r="A544" s="151"/>
      <c r="B544" s="191"/>
      <c r="C544" s="191"/>
      <c r="D544" s="191"/>
      <c r="E544" s="192"/>
      <c r="F544" s="192"/>
      <c r="G544" s="193"/>
      <c r="H544" s="192"/>
      <c r="I544" s="192"/>
      <c r="J544" s="192"/>
      <c r="K544" s="192"/>
      <c r="L544" s="192"/>
      <c r="M544" s="192"/>
      <c r="N544" s="191"/>
      <c r="O544" s="192"/>
      <c r="P544" s="192"/>
      <c r="Q544" s="87"/>
      <c r="R544" s="87"/>
      <c r="S544" s="87"/>
      <c r="T544" s="87"/>
      <c r="U544" s="87"/>
      <c r="V544" s="87"/>
      <c r="W544" s="87"/>
      <c r="X544" s="87"/>
      <c r="Y544" s="87"/>
      <c r="Z544" s="87"/>
    </row>
    <row r="545" spans="1:26" ht="18" customHeight="1">
      <c r="A545" s="151"/>
      <c r="B545" s="191"/>
      <c r="C545" s="191"/>
      <c r="D545" s="191"/>
      <c r="E545" s="192"/>
      <c r="F545" s="192"/>
      <c r="G545" s="193"/>
      <c r="H545" s="192"/>
      <c r="I545" s="192"/>
      <c r="J545" s="192"/>
      <c r="K545" s="192"/>
      <c r="L545" s="192"/>
      <c r="M545" s="192"/>
      <c r="N545" s="191"/>
      <c r="O545" s="192"/>
      <c r="P545" s="192"/>
      <c r="Q545" s="87"/>
      <c r="R545" s="87"/>
      <c r="S545" s="87"/>
      <c r="T545" s="87"/>
      <c r="U545" s="87"/>
      <c r="V545" s="87"/>
      <c r="W545" s="87"/>
      <c r="X545" s="87"/>
      <c r="Y545" s="87"/>
      <c r="Z545" s="87"/>
    </row>
    <row r="546" spans="1:26" ht="18" customHeight="1">
      <c r="A546" s="151"/>
      <c r="B546" s="191"/>
      <c r="C546" s="191"/>
      <c r="D546" s="191"/>
      <c r="E546" s="192"/>
      <c r="F546" s="192"/>
      <c r="G546" s="193"/>
      <c r="H546" s="192"/>
      <c r="I546" s="192"/>
      <c r="J546" s="192"/>
      <c r="K546" s="192"/>
      <c r="L546" s="192"/>
      <c r="M546" s="192"/>
      <c r="N546" s="191"/>
      <c r="O546" s="192"/>
      <c r="P546" s="192"/>
      <c r="Q546" s="87"/>
      <c r="R546" s="87"/>
      <c r="S546" s="87"/>
      <c r="T546" s="87"/>
      <c r="U546" s="87"/>
      <c r="V546" s="87"/>
      <c r="W546" s="87"/>
      <c r="X546" s="87"/>
      <c r="Y546" s="87"/>
      <c r="Z546" s="87"/>
    </row>
    <row r="547" spans="1:26" ht="18" customHeight="1">
      <c r="A547" s="151"/>
      <c r="B547" s="191"/>
      <c r="C547" s="191"/>
      <c r="D547" s="191"/>
      <c r="E547" s="192"/>
      <c r="F547" s="192"/>
      <c r="G547" s="193"/>
      <c r="H547" s="192"/>
      <c r="I547" s="192"/>
      <c r="J547" s="192"/>
      <c r="K547" s="192"/>
      <c r="L547" s="192"/>
      <c r="M547" s="192"/>
      <c r="N547" s="191"/>
      <c r="O547" s="192"/>
      <c r="P547" s="192"/>
      <c r="Q547" s="87"/>
      <c r="R547" s="87"/>
      <c r="S547" s="87"/>
      <c r="T547" s="87"/>
      <c r="U547" s="87"/>
      <c r="V547" s="87"/>
      <c r="W547" s="87"/>
      <c r="X547" s="87"/>
      <c r="Y547" s="87"/>
      <c r="Z547" s="87"/>
    </row>
    <row r="548" spans="1:26" ht="18" customHeight="1">
      <c r="A548" s="151"/>
      <c r="B548" s="191"/>
      <c r="C548" s="191"/>
      <c r="D548" s="191"/>
      <c r="E548" s="192"/>
      <c r="F548" s="192"/>
      <c r="G548" s="193"/>
      <c r="H548" s="192"/>
      <c r="I548" s="192"/>
      <c r="J548" s="192"/>
      <c r="K548" s="192"/>
      <c r="L548" s="192"/>
      <c r="M548" s="192"/>
      <c r="N548" s="191"/>
      <c r="O548" s="192"/>
      <c r="P548" s="192"/>
      <c r="Q548" s="87"/>
      <c r="R548" s="87"/>
      <c r="S548" s="87"/>
      <c r="T548" s="87"/>
      <c r="U548" s="87"/>
      <c r="V548" s="87"/>
      <c r="W548" s="87"/>
      <c r="X548" s="87"/>
      <c r="Y548" s="87"/>
      <c r="Z548" s="87"/>
    </row>
    <row r="549" spans="1:26" ht="18" customHeight="1">
      <c r="A549" s="151"/>
      <c r="B549" s="191"/>
      <c r="C549" s="191"/>
      <c r="D549" s="191"/>
      <c r="E549" s="192"/>
      <c r="F549" s="192"/>
      <c r="G549" s="193"/>
      <c r="H549" s="192"/>
      <c r="I549" s="192"/>
      <c r="J549" s="192"/>
      <c r="K549" s="192"/>
      <c r="L549" s="192"/>
      <c r="M549" s="192"/>
      <c r="N549" s="191"/>
      <c r="O549" s="192"/>
      <c r="P549" s="192"/>
      <c r="Q549" s="87"/>
      <c r="R549" s="87"/>
      <c r="S549" s="87"/>
      <c r="T549" s="87"/>
      <c r="U549" s="87"/>
      <c r="V549" s="87"/>
      <c r="W549" s="87"/>
      <c r="X549" s="87"/>
      <c r="Y549" s="87"/>
      <c r="Z549" s="87"/>
    </row>
    <row r="550" spans="1:26" ht="18" customHeight="1">
      <c r="A550" s="151"/>
      <c r="B550" s="191"/>
      <c r="C550" s="191"/>
      <c r="D550" s="191"/>
      <c r="E550" s="192"/>
      <c r="F550" s="192"/>
      <c r="G550" s="193"/>
      <c r="H550" s="192"/>
      <c r="I550" s="192"/>
      <c r="J550" s="192"/>
      <c r="K550" s="192"/>
      <c r="L550" s="192"/>
      <c r="M550" s="192"/>
      <c r="N550" s="191"/>
      <c r="O550" s="192"/>
      <c r="P550" s="192"/>
      <c r="Q550" s="87"/>
      <c r="R550" s="87"/>
      <c r="S550" s="87"/>
      <c r="T550" s="87"/>
      <c r="U550" s="87"/>
      <c r="V550" s="87"/>
      <c r="W550" s="87"/>
      <c r="X550" s="87"/>
      <c r="Y550" s="87"/>
      <c r="Z550" s="87"/>
    </row>
    <row r="551" spans="1:26" ht="18" customHeight="1">
      <c r="A551" s="151"/>
      <c r="B551" s="191"/>
      <c r="C551" s="191"/>
      <c r="D551" s="191"/>
      <c r="E551" s="192"/>
      <c r="F551" s="192"/>
      <c r="G551" s="193"/>
      <c r="H551" s="192"/>
      <c r="I551" s="192"/>
      <c r="J551" s="192"/>
      <c r="K551" s="192"/>
      <c r="L551" s="192"/>
      <c r="M551" s="192"/>
      <c r="N551" s="191"/>
      <c r="O551" s="192"/>
      <c r="P551" s="192"/>
      <c r="Q551" s="87"/>
      <c r="R551" s="87"/>
      <c r="S551" s="87"/>
      <c r="T551" s="87"/>
      <c r="U551" s="87"/>
      <c r="V551" s="87"/>
      <c r="W551" s="87"/>
      <c r="X551" s="87"/>
      <c r="Y551" s="87"/>
      <c r="Z551" s="87"/>
    </row>
    <row r="552" spans="1:26" ht="18" customHeight="1">
      <c r="A552" s="151"/>
      <c r="B552" s="191"/>
      <c r="C552" s="191"/>
      <c r="D552" s="191"/>
      <c r="E552" s="192"/>
      <c r="F552" s="192"/>
      <c r="G552" s="193"/>
      <c r="H552" s="192"/>
      <c r="I552" s="192"/>
      <c r="J552" s="192"/>
      <c r="K552" s="192"/>
      <c r="L552" s="192"/>
      <c r="M552" s="192"/>
      <c r="N552" s="191"/>
      <c r="O552" s="192"/>
      <c r="P552" s="192"/>
      <c r="Q552" s="87"/>
      <c r="R552" s="87"/>
      <c r="S552" s="87"/>
      <c r="T552" s="87"/>
      <c r="U552" s="87"/>
      <c r="V552" s="87"/>
      <c r="W552" s="87"/>
      <c r="X552" s="87"/>
      <c r="Y552" s="87"/>
      <c r="Z552" s="87"/>
    </row>
    <row r="553" spans="1:26" ht="18" customHeight="1">
      <c r="A553" s="151"/>
      <c r="B553" s="191"/>
      <c r="C553" s="191"/>
      <c r="D553" s="191"/>
      <c r="E553" s="192"/>
      <c r="F553" s="192"/>
      <c r="G553" s="193"/>
      <c r="H553" s="192"/>
      <c r="I553" s="192"/>
      <c r="J553" s="192"/>
      <c r="K553" s="192"/>
      <c r="L553" s="192"/>
      <c r="M553" s="192"/>
      <c r="N553" s="191"/>
      <c r="O553" s="192"/>
      <c r="P553" s="192"/>
      <c r="Q553" s="87"/>
      <c r="R553" s="87"/>
      <c r="S553" s="87"/>
      <c r="T553" s="87"/>
      <c r="U553" s="87"/>
      <c r="V553" s="87"/>
      <c r="W553" s="87"/>
      <c r="X553" s="87"/>
      <c r="Y553" s="87"/>
      <c r="Z553" s="87"/>
    </row>
    <row r="554" spans="1:26" ht="18" customHeight="1">
      <c r="A554" s="151"/>
      <c r="B554" s="191"/>
      <c r="C554" s="191"/>
      <c r="D554" s="191"/>
      <c r="E554" s="192"/>
      <c r="F554" s="192"/>
      <c r="G554" s="193"/>
      <c r="H554" s="192"/>
      <c r="I554" s="192"/>
      <c r="J554" s="192"/>
      <c r="K554" s="192"/>
      <c r="L554" s="192"/>
      <c r="M554" s="192"/>
      <c r="N554" s="191"/>
      <c r="O554" s="192"/>
      <c r="P554" s="192"/>
      <c r="Q554" s="87"/>
      <c r="R554" s="87"/>
      <c r="S554" s="87"/>
      <c r="T554" s="87"/>
      <c r="U554" s="87"/>
      <c r="V554" s="87"/>
      <c r="W554" s="87"/>
      <c r="X554" s="87"/>
      <c r="Y554" s="87"/>
      <c r="Z554" s="87"/>
    </row>
    <row r="555" spans="1:26" ht="18" customHeight="1">
      <c r="A555" s="151"/>
      <c r="B555" s="191"/>
      <c r="C555" s="191"/>
      <c r="D555" s="191"/>
      <c r="E555" s="192"/>
      <c r="F555" s="192"/>
      <c r="G555" s="193"/>
      <c r="H555" s="192"/>
      <c r="I555" s="192"/>
      <c r="J555" s="192"/>
      <c r="K555" s="192"/>
      <c r="L555" s="192"/>
      <c r="M555" s="192"/>
      <c r="N555" s="191"/>
      <c r="O555" s="192"/>
      <c r="P555" s="192"/>
      <c r="Q555" s="87"/>
      <c r="R555" s="87"/>
      <c r="S555" s="87"/>
      <c r="T555" s="87"/>
      <c r="U555" s="87"/>
      <c r="V555" s="87"/>
      <c r="W555" s="87"/>
      <c r="X555" s="87"/>
      <c r="Y555" s="87"/>
      <c r="Z555" s="87"/>
    </row>
    <row r="556" spans="1:26" ht="18" customHeight="1">
      <c r="A556" s="151"/>
      <c r="B556" s="191"/>
      <c r="C556" s="191"/>
      <c r="D556" s="191"/>
      <c r="E556" s="192"/>
      <c r="F556" s="192"/>
      <c r="G556" s="193"/>
      <c r="H556" s="192"/>
      <c r="I556" s="192"/>
      <c r="J556" s="192"/>
      <c r="K556" s="192"/>
      <c r="L556" s="192"/>
      <c r="M556" s="192"/>
      <c r="N556" s="191"/>
      <c r="O556" s="192"/>
      <c r="P556" s="192"/>
      <c r="Q556" s="87"/>
      <c r="R556" s="87"/>
      <c r="S556" s="87"/>
      <c r="T556" s="87"/>
      <c r="U556" s="87"/>
      <c r="V556" s="87"/>
      <c r="W556" s="87"/>
      <c r="X556" s="87"/>
      <c r="Y556" s="87"/>
      <c r="Z556" s="87"/>
    </row>
    <row r="557" spans="1:26" ht="18" customHeight="1">
      <c r="A557" s="151"/>
      <c r="B557" s="191"/>
      <c r="C557" s="191"/>
      <c r="D557" s="191"/>
      <c r="E557" s="192"/>
      <c r="F557" s="192"/>
      <c r="G557" s="193"/>
      <c r="H557" s="192"/>
      <c r="I557" s="192"/>
      <c r="J557" s="192"/>
      <c r="K557" s="192"/>
      <c r="L557" s="192"/>
      <c r="M557" s="192"/>
      <c r="N557" s="191"/>
      <c r="O557" s="192"/>
      <c r="P557" s="192"/>
      <c r="Q557" s="87"/>
      <c r="R557" s="87"/>
      <c r="S557" s="87"/>
      <c r="T557" s="87"/>
      <c r="U557" s="87"/>
      <c r="V557" s="87"/>
      <c r="W557" s="87"/>
      <c r="X557" s="87"/>
      <c r="Y557" s="87"/>
      <c r="Z557" s="87"/>
    </row>
    <row r="558" spans="1:26" ht="18" customHeight="1">
      <c r="A558" s="151"/>
      <c r="B558" s="191"/>
      <c r="C558" s="191"/>
      <c r="D558" s="191"/>
      <c r="E558" s="192"/>
      <c r="F558" s="192"/>
      <c r="G558" s="193"/>
      <c r="H558" s="192"/>
      <c r="I558" s="192"/>
      <c r="J558" s="192"/>
      <c r="K558" s="192"/>
      <c r="L558" s="192"/>
      <c r="M558" s="192"/>
      <c r="N558" s="191"/>
      <c r="O558" s="192"/>
      <c r="P558" s="192"/>
      <c r="Q558" s="87"/>
      <c r="R558" s="87"/>
      <c r="S558" s="87"/>
      <c r="T558" s="87"/>
      <c r="U558" s="87"/>
      <c r="V558" s="87"/>
      <c r="W558" s="87"/>
      <c r="X558" s="87"/>
      <c r="Y558" s="87"/>
      <c r="Z558" s="87"/>
    </row>
    <row r="559" spans="1:26" ht="18" customHeight="1">
      <c r="A559" s="151"/>
      <c r="B559" s="191"/>
      <c r="C559" s="191"/>
      <c r="D559" s="191"/>
      <c r="E559" s="192"/>
      <c r="F559" s="192"/>
      <c r="G559" s="193"/>
      <c r="H559" s="192"/>
      <c r="I559" s="192"/>
      <c r="J559" s="192"/>
      <c r="K559" s="192"/>
      <c r="L559" s="192"/>
      <c r="M559" s="192"/>
      <c r="N559" s="191"/>
      <c r="O559" s="192"/>
      <c r="P559" s="192"/>
      <c r="Q559" s="87"/>
      <c r="R559" s="87"/>
      <c r="S559" s="87"/>
      <c r="T559" s="87"/>
      <c r="U559" s="87"/>
      <c r="V559" s="87"/>
      <c r="W559" s="87"/>
      <c r="X559" s="87"/>
      <c r="Y559" s="87"/>
      <c r="Z559" s="87"/>
    </row>
    <row r="560" spans="1:26" ht="18" customHeight="1">
      <c r="A560" s="151"/>
      <c r="B560" s="191"/>
      <c r="C560" s="191"/>
      <c r="D560" s="191"/>
      <c r="E560" s="192"/>
      <c r="F560" s="192"/>
      <c r="G560" s="193"/>
      <c r="H560" s="192"/>
      <c r="I560" s="192"/>
      <c r="J560" s="192"/>
      <c r="K560" s="192"/>
      <c r="L560" s="192"/>
      <c r="M560" s="192"/>
      <c r="N560" s="191"/>
      <c r="O560" s="192"/>
      <c r="P560" s="192"/>
      <c r="Q560" s="87"/>
      <c r="R560" s="87"/>
      <c r="S560" s="87"/>
      <c r="T560" s="87"/>
      <c r="U560" s="87"/>
      <c r="V560" s="87"/>
      <c r="W560" s="87"/>
      <c r="X560" s="87"/>
      <c r="Y560" s="87"/>
      <c r="Z560" s="87"/>
    </row>
    <row r="561" spans="1:26" ht="18" customHeight="1">
      <c r="A561" s="151"/>
      <c r="B561" s="191"/>
      <c r="C561" s="191"/>
      <c r="D561" s="191"/>
      <c r="E561" s="192"/>
      <c r="F561" s="192"/>
      <c r="G561" s="193"/>
      <c r="H561" s="192"/>
      <c r="I561" s="192"/>
      <c r="J561" s="192"/>
      <c r="K561" s="192"/>
      <c r="L561" s="192"/>
      <c r="M561" s="192"/>
      <c r="N561" s="191"/>
      <c r="O561" s="192"/>
      <c r="P561" s="192"/>
      <c r="Q561" s="87"/>
      <c r="R561" s="87"/>
      <c r="S561" s="87"/>
      <c r="T561" s="87"/>
      <c r="U561" s="87"/>
      <c r="V561" s="87"/>
      <c r="W561" s="87"/>
      <c r="X561" s="87"/>
      <c r="Y561" s="87"/>
      <c r="Z561" s="87"/>
    </row>
    <row r="562" spans="1:26" ht="18" customHeight="1">
      <c r="A562" s="151"/>
      <c r="B562" s="191"/>
      <c r="C562" s="191"/>
      <c r="D562" s="191"/>
      <c r="E562" s="192"/>
      <c r="F562" s="192"/>
      <c r="G562" s="193"/>
      <c r="H562" s="192"/>
      <c r="I562" s="192"/>
      <c r="J562" s="192"/>
      <c r="K562" s="192"/>
      <c r="L562" s="192"/>
      <c r="M562" s="192"/>
      <c r="N562" s="191"/>
      <c r="O562" s="192"/>
      <c r="P562" s="192"/>
      <c r="Q562" s="87"/>
      <c r="R562" s="87"/>
      <c r="S562" s="87"/>
      <c r="T562" s="87"/>
      <c r="U562" s="87"/>
      <c r="V562" s="87"/>
      <c r="W562" s="87"/>
      <c r="X562" s="87"/>
      <c r="Y562" s="87"/>
      <c r="Z562" s="87"/>
    </row>
    <row r="563" spans="1:26" ht="18" customHeight="1">
      <c r="A563" s="151"/>
      <c r="B563" s="191"/>
      <c r="C563" s="191"/>
      <c r="D563" s="191"/>
      <c r="E563" s="192"/>
      <c r="F563" s="192"/>
      <c r="G563" s="193"/>
      <c r="H563" s="192"/>
      <c r="I563" s="192"/>
      <c r="J563" s="192"/>
      <c r="K563" s="192"/>
      <c r="L563" s="192"/>
      <c r="M563" s="192"/>
      <c r="N563" s="191"/>
      <c r="O563" s="192"/>
      <c r="P563" s="192"/>
      <c r="Q563" s="87"/>
      <c r="R563" s="87"/>
      <c r="S563" s="87"/>
      <c r="T563" s="87"/>
      <c r="U563" s="87"/>
      <c r="V563" s="87"/>
      <c r="W563" s="87"/>
      <c r="X563" s="87"/>
      <c r="Y563" s="87"/>
      <c r="Z563" s="87"/>
    </row>
    <row r="564" spans="1:26" ht="18" customHeight="1">
      <c r="A564" s="151"/>
      <c r="B564" s="191"/>
      <c r="C564" s="191"/>
      <c r="D564" s="191"/>
      <c r="E564" s="192"/>
      <c r="F564" s="192"/>
      <c r="G564" s="193"/>
      <c r="H564" s="192"/>
      <c r="I564" s="192"/>
      <c r="J564" s="192"/>
      <c r="K564" s="192"/>
      <c r="L564" s="192"/>
      <c r="M564" s="192"/>
      <c r="N564" s="191"/>
      <c r="O564" s="192"/>
      <c r="P564" s="192"/>
      <c r="Q564" s="87"/>
      <c r="R564" s="87"/>
      <c r="S564" s="87"/>
      <c r="T564" s="87"/>
      <c r="U564" s="87"/>
      <c r="V564" s="87"/>
      <c r="W564" s="87"/>
      <c r="X564" s="87"/>
      <c r="Y564" s="87"/>
      <c r="Z564" s="87"/>
    </row>
    <row r="565" spans="1:26" ht="18" customHeight="1">
      <c r="A565" s="151"/>
      <c r="B565" s="191"/>
      <c r="C565" s="191"/>
      <c r="D565" s="191"/>
      <c r="E565" s="192"/>
      <c r="F565" s="192"/>
      <c r="G565" s="193"/>
      <c r="H565" s="192"/>
      <c r="I565" s="192"/>
      <c r="J565" s="192"/>
      <c r="K565" s="192"/>
      <c r="L565" s="192"/>
      <c r="M565" s="192"/>
      <c r="N565" s="191"/>
      <c r="O565" s="192"/>
      <c r="P565" s="192"/>
      <c r="Q565" s="87"/>
      <c r="R565" s="87"/>
      <c r="S565" s="87"/>
      <c r="T565" s="87"/>
      <c r="U565" s="87"/>
      <c r="V565" s="87"/>
      <c r="W565" s="87"/>
      <c r="X565" s="87"/>
      <c r="Y565" s="87"/>
      <c r="Z565" s="87"/>
    </row>
    <row r="566" spans="1:26" ht="18" customHeight="1">
      <c r="A566" s="151"/>
      <c r="B566" s="191"/>
      <c r="C566" s="191"/>
      <c r="D566" s="191"/>
      <c r="E566" s="192"/>
      <c r="F566" s="192"/>
      <c r="G566" s="193"/>
      <c r="H566" s="192"/>
      <c r="I566" s="192"/>
      <c r="J566" s="192"/>
      <c r="K566" s="192"/>
      <c r="L566" s="192"/>
      <c r="M566" s="192"/>
      <c r="N566" s="191"/>
      <c r="O566" s="192"/>
      <c r="P566" s="192"/>
      <c r="Q566" s="87"/>
      <c r="R566" s="87"/>
      <c r="S566" s="87"/>
      <c r="T566" s="87"/>
      <c r="U566" s="87"/>
      <c r="V566" s="87"/>
      <c r="W566" s="87"/>
      <c r="X566" s="87"/>
      <c r="Y566" s="87"/>
      <c r="Z566" s="87"/>
    </row>
    <row r="567" spans="1:26" ht="18" customHeight="1">
      <c r="A567" s="151"/>
      <c r="B567" s="191"/>
      <c r="C567" s="191"/>
      <c r="D567" s="191"/>
      <c r="E567" s="192"/>
      <c r="F567" s="192"/>
      <c r="G567" s="193"/>
      <c r="H567" s="192"/>
      <c r="I567" s="192"/>
      <c r="J567" s="192"/>
      <c r="K567" s="192"/>
      <c r="L567" s="192"/>
      <c r="M567" s="192"/>
      <c r="N567" s="191"/>
      <c r="O567" s="192"/>
      <c r="P567" s="192"/>
      <c r="Q567" s="87"/>
      <c r="R567" s="87"/>
      <c r="S567" s="87"/>
      <c r="T567" s="87"/>
      <c r="U567" s="87"/>
      <c r="V567" s="87"/>
      <c r="W567" s="87"/>
      <c r="X567" s="87"/>
      <c r="Y567" s="87"/>
      <c r="Z567" s="87"/>
    </row>
    <row r="568" spans="1:26" ht="18" customHeight="1">
      <c r="A568" s="151"/>
      <c r="B568" s="191"/>
      <c r="C568" s="191"/>
      <c r="D568" s="191"/>
      <c r="E568" s="192"/>
      <c r="F568" s="192"/>
      <c r="G568" s="193"/>
      <c r="H568" s="192"/>
      <c r="I568" s="192"/>
      <c r="J568" s="192"/>
      <c r="K568" s="192"/>
      <c r="L568" s="192"/>
      <c r="M568" s="192"/>
      <c r="N568" s="191"/>
      <c r="O568" s="192"/>
      <c r="P568" s="192"/>
      <c r="Q568" s="87"/>
      <c r="R568" s="87"/>
      <c r="S568" s="87"/>
      <c r="T568" s="87"/>
      <c r="U568" s="87"/>
      <c r="V568" s="87"/>
      <c r="W568" s="87"/>
      <c r="X568" s="87"/>
      <c r="Y568" s="87"/>
      <c r="Z568" s="87"/>
    </row>
    <row r="569" spans="1:26" ht="18" customHeight="1">
      <c r="A569" s="151"/>
      <c r="B569" s="191"/>
      <c r="C569" s="191"/>
      <c r="D569" s="191"/>
      <c r="E569" s="192"/>
      <c r="F569" s="192"/>
      <c r="G569" s="193"/>
      <c r="H569" s="192"/>
      <c r="I569" s="192"/>
      <c r="J569" s="192"/>
      <c r="K569" s="192"/>
      <c r="L569" s="192"/>
      <c r="M569" s="192"/>
      <c r="N569" s="191"/>
      <c r="O569" s="192"/>
      <c r="P569" s="192"/>
      <c r="Q569" s="87"/>
      <c r="R569" s="87"/>
      <c r="S569" s="87"/>
      <c r="T569" s="87"/>
      <c r="U569" s="87"/>
      <c r="V569" s="87"/>
      <c r="W569" s="87"/>
      <c r="X569" s="87"/>
      <c r="Y569" s="87"/>
      <c r="Z569" s="87"/>
    </row>
    <row r="570" spans="1:26" ht="18" customHeight="1">
      <c r="A570" s="151"/>
      <c r="B570" s="191"/>
      <c r="C570" s="191"/>
      <c r="D570" s="191"/>
      <c r="E570" s="192"/>
      <c r="F570" s="192"/>
      <c r="G570" s="193"/>
      <c r="H570" s="192"/>
      <c r="I570" s="192"/>
      <c r="J570" s="192"/>
      <c r="K570" s="192"/>
      <c r="L570" s="192"/>
      <c r="M570" s="192"/>
      <c r="N570" s="191"/>
      <c r="O570" s="192"/>
      <c r="P570" s="192"/>
      <c r="Q570" s="87"/>
      <c r="R570" s="87"/>
      <c r="S570" s="87"/>
      <c r="T570" s="87"/>
      <c r="U570" s="87"/>
      <c r="V570" s="87"/>
      <c r="W570" s="87"/>
      <c r="X570" s="87"/>
      <c r="Y570" s="87"/>
      <c r="Z570" s="87"/>
    </row>
    <row r="571" spans="1:26" ht="18" customHeight="1">
      <c r="A571" s="151"/>
      <c r="B571" s="191"/>
      <c r="C571" s="191"/>
      <c r="D571" s="191"/>
      <c r="E571" s="192"/>
      <c r="F571" s="192"/>
      <c r="G571" s="193"/>
      <c r="H571" s="192"/>
      <c r="I571" s="192"/>
      <c r="J571" s="192"/>
      <c r="K571" s="192"/>
      <c r="L571" s="192"/>
      <c r="M571" s="192"/>
      <c r="N571" s="191"/>
      <c r="O571" s="192"/>
      <c r="P571" s="192"/>
      <c r="Q571" s="87"/>
      <c r="R571" s="87"/>
      <c r="S571" s="87"/>
      <c r="T571" s="87"/>
      <c r="U571" s="87"/>
      <c r="V571" s="87"/>
      <c r="W571" s="87"/>
      <c r="X571" s="87"/>
      <c r="Y571" s="87"/>
      <c r="Z571" s="87"/>
    </row>
    <row r="572" spans="1:26" ht="18" customHeight="1">
      <c r="A572" s="151"/>
      <c r="B572" s="191"/>
      <c r="C572" s="191"/>
      <c r="D572" s="191"/>
      <c r="E572" s="192"/>
      <c r="F572" s="192"/>
      <c r="G572" s="193"/>
      <c r="H572" s="192"/>
      <c r="I572" s="192"/>
      <c r="J572" s="192"/>
      <c r="K572" s="192"/>
      <c r="L572" s="192"/>
      <c r="M572" s="192"/>
      <c r="N572" s="191"/>
      <c r="O572" s="192"/>
      <c r="P572" s="192"/>
      <c r="Q572" s="87"/>
      <c r="R572" s="87"/>
      <c r="S572" s="87"/>
      <c r="T572" s="87"/>
      <c r="U572" s="87"/>
      <c r="V572" s="87"/>
      <c r="W572" s="87"/>
      <c r="X572" s="87"/>
      <c r="Y572" s="87"/>
      <c r="Z572" s="87"/>
    </row>
    <row r="573" spans="1:26" ht="18" customHeight="1">
      <c r="A573" s="151"/>
      <c r="B573" s="191"/>
      <c r="C573" s="191"/>
      <c r="D573" s="191"/>
      <c r="E573" s="192"/>
      <c r="F573" s="192"/>
      <c r="G573" s="193"/>
      <c r="H573" s="192"/>
      <c r="I573" s="192"/>
      <c r="J573" s="192"/>
      <c r="K573" s="192"/>
      <c r="L573" s="192"/>
      <c r="M573" s="192"/>
      <c r="N573" s="191"/>
      <c r="O573" s="192"/>
      <c r="P573" s="192"/>
      <c r="Q573" s="87"/>
      <c r="R573" s="87"/>
      <c r="S573" s="87"/>
      <c r="T573" s="87"/>
      <c r="U573" s="87"/>
      <c r="V573" s="87"/>
      <c r="W573" s="87"/>
      <c r="X573" s="87"/>
      <c r="Y573" s="87"/>
      <c r="Z573" s="87"/>
    </row>
    <row r="574" spans="1:26" ht="18" customHeight="1">
      <c r="A574" s="151"/>
      <c r="B574" s="191"/>
      <c r="C574" s="191"/>
      <c r="D574" s="191"/>
      <c r="E574" s="192"/>
      <c r="F574" s="192"/>
      <c r="G574" s="193"/>
      <c r="H574" s="192"/>
      <c r="I574" s="192"/>
      <c r="J574" s="192"/>
      <c r="K574" s="192"/>
      <c r="L574" s="192"/>
      <c r="M574" s="192"/>
      <c r="N574" s="191"/>
      <c r="O574" s="192"/>
      <c r="P574" s="192"/>
      <c r="Q574" s="87"/>
      <c r="R574" s="87"/>
      <c r="S574" s="87"/>
      <c r="T574" s="87"/>
      <c r="U574" s="87"/>
      <c r="V574" s="87"/>
      <c r="W574" s="87"/>
      <c r="X574" s="87"/>
      <c r="Y574" s="87"/>
      <c r="Z574" s="87"/>
    </row>
    <row r="575" spans="1:26" ht="18" customHeight="1">
      <c r="A575" s="151"/>
      <c r="B575" s="191"/>
      <c r="C575" s="191"/>
      <c r="D575" s="191"/>
      <c r="E575" s="192"/>
      <c r="F575" s="192"/>
      <c r="G575" s="193"/>
      <c r="H575" s="192"/>
      <c r="I575" s="192"/>
      <c r="J575" s="192"/>
      <c r="K575" s="192"/>
      <c r="L575" s="192"/>
      <c r="M575" s="192"/>
      <c r="N575" s="191"/>
      <c r="O575" s="192"/>
      <c r="P575" s="192"/>
      <c r="Q575" s="87"/>
      <c r="R575" s="87"/>
      <c r="S575" s="87"/>
      <c r="T575" s="87"/>
      <c r="U575" s="87"/>
      <c r="V575" s="87"/>
      <c r="W575" s="87"/>
      <c r="X575" s="87"/>
      <c r="Y575" s="87"/>
      <c r="Z575" s="87"/>
    </row>
    <row r="576" spans="1:26" ht="18" customHeight="1">
      <c r="A576" s="151"/>
      <c r="B576" s="191"/>
      <c r="C576" s="191"/>
      <c r="D576" s="191"/>
      <c r="E576" s="192"/>
      <c r="F576" s="192"/>
      <c r="G576" s="193"/>
      <c r="H576" s="192"/>
      <c r="I576" s="192"/>
      <c r="J576" s="192"/>
      <c r="K576" s="192"/>
      <c r="L576" s="192"/>
      <c r="M576" s="192"/>
      <c r="N576" s="191"/>
      <c r="O576" s="192"/>
      <c r="P576" s="192"/>
      <c r="Q576" s="87"/>
      <c r="R576" s="87"/>
      <c r="S576" s="87"/>
      <c r="T576" s="87"/>
      <c r="U576" s="87"/>
      <c r="V576" s="87"/>
      <c r="W576" s="87"/>
      <c r="X576" s="87"/>
      <c r="Y576" s="87"/>
      <c r="Z576" s="87"/>
    </row>
    <row r="577" spans="1:26" ht="18" customHeight="1">
      <c r="A577" s="151"/>
      <c r="B577" s="191"/>
      <c r="C577" s="191"/>
      <c r="D577" s="191"/>
      <c r="E577" s="192"/>
      <c r="F577" s="192"/>
      <c r="G577" s="193"/>
      <c r="H577" s="192"/>
      <c r="I577" s="192"/>
      <c r="J577" s="192"/>
      <c r="K577" s="192"/>
      <c r="L577" s="192"/>
      <c r="M577" s="192"/>
      <c r="N577" s="191"/>
      <c r="O577" s="192"/>
      <c r="P577" s="192"/>
      <c r="Q577" s="87"/>
      <c r="R577" s="87"/>
      <c r="S577" s="87"/>
      <c r="T577" s="87"/>
      <c r="U577" s="87"/>
      <c r="V577" s="87"/>
      <c r="W577" s="87"/>
      <c r="X577" s="87"/>
      <c r="Y577" s="87"/>
      <c r="Z577" s="87"/>
    </row>
    <row r="578" spans="1:26" ht="18" customHeight="1">
      <c r="A578" s="151"/>
      <c r="B578" s="191"/>
      <c r="C578" s="191"/>
      <c r="D578" s="191"/>
      <c r="E578" s="192"/>
      <c r="F578" s="192"/>
      <c r="G578" s="193"/>
      <c r="H578" s="192"/>
      <c r="I578" s="192"/>
      <c r="J578" s="192"/>
      <c r="K578" s="192"/>
      <c r="L578" s="192"/>
      <c r="M578" s="192"/>
      <c r="N578" s="191"/>
      <c r="O578" s="192"/>
      <c r="P578" s="192"/>
      <c r="Q578" s="87"/>
      <c r="R578" s="87"/>
      <c r="S578" s="87"/>
      <c r="T578" s="87"/>
      <c r="U578" s="87"/>
      <c r="V578" s="87"/>
      <c r="W578" s="87"/>
      <c r="X578" s="87"/>
      <c r="Y578" s="87"/>
      <c r="Z578" s="87"/>
    </row>
    <row r="579" spans="1:26" ht="18" customHeight="1">
      <c r="A579" s="151"/>
      <c r="B579" s="191"/>
      <c r="C579" s="191"/>
      <c r="D579" s="191"/>
      <c r="E579" s="192"/>
      <c r="F579" s="192"/>
      <c r="G579" s="193"/>
      <c r="H579" s="192"/>
      <c r="I579" s="192"/>
      <c r="J579" s="192"/>
      <c r="K579" s="192"/>
      <c r="L579" s="192"/>
      <c r="M579" s="192"/>
      <c r="N579" s="191"/>
      <c r="O579" s="192"/>
      <c r="P579" s="192"/>
      <c r="Q579" s="87"/>
      <c r="R579" s="87"/>
      <c r="S579" s="87"/>
      <c r="T579" s="87"/>
      <c r="U579" s="87"/>
      <c r="V579" s="87"/>
      <c r="W579" s="87"/>
      <c r="X579" s="87"/>
      <c r="Y579" s="87"/>
      <c r="Z579" s="87"/>
    </row>
    <row r="580" spans="1:26" ht="18" customHeight="1">
      <c r="A580" s="151"/>
      <c r="B580" s="191"/>
      <c r="C580" s="191"/>
      <c r="D580" s="191"/>
      <c r="E580" s="192"/>
      <c r="F580" s="192"/>
      <c r="G580" s="193"/>
      <c r="H580" s="192"/>
      <c r="I580" s="192"/>
      <c r="J580" s="192"/>
      <c r="K580" s="192"/>
      <c r="L580" s="192"/>
      <c r="M580" s="192"/>
      <c r="N580" s="191"/>
      <c r="O580" s="192"/>
      <c r="P580" s="192"/>
      <c r="Q580" s="87"/>
      <c r="R580" s="87"/>
      <c r="S580" s="87"/>
      <c r="T580" s="87"/>
      <c r="U580" s="87"/>
      <c r="V580" s="87"/>
      <c r="W580" s="87"/>
      <c r="X580" s="87"/>
      <c r="Y580" s="87"/>
      <c r="Z580" s="87"/>
    </row>
    <row r="581" spans="1:26" ht="18" customHeight="1">
      <c r="A581" s="151"/>
      <c r="B581" s="191"/>
      <c r="C581" s="191"/>
      <c r="D581" s="191"/>
      <c r="E581" s="192"/>
      <c r="F581" s="192"/>
      <c r="G581" s="193"/>
      <c r="H581" s="192"/>
      <c r="I581" s="192"/>
      <c r="J581" s="192"/>
      <c r="K581" s="192"/>
      <c r="L581" s="192"/>
      <c r="M581" s="192"/>
      <c r="N581" s="191"/>
      <c r="O581" s="192"/>
      <c r="P581" s="192"/>
      <c r="Q581" s="87"/>
      <c r="R581" s="87"/>
      <c r="S581" s="87"/>
      <c r="T581" s="87"/>
      <c r="U581" s="87"/>
      <c r="V581" s="87"/>
      <c r="W581" s="87"/>
      <c r="X581" s="87"/>
      <c r="Y581" s="87"/>
      <c r="Z581" s="87"/>
    </row>
    <row r="582" spans="1:26" ht="18" customHeight="1">
      <c r="A582" s="151"/>
      <c r="B582" s="191"/>
      <c r="C582" s="191"/>
      <c r="D582" s="191"/>
      <c r="E582" s="192"/>
      <c r="F582" s="192"/>
      <c r="G582" s="193"/>
      <c r="H582" s="192"/>
      <c r="I582" s="192"/>
      <c r="J582" s="192"/>
      <c r="K582" s="192"/>
      <c r="L582" s="192"/>
      <c r="M582" s="192"/>
      <c r="N582" s="191"/>
      <c r="O582" s="192"/>
      <c r="P582" s="192"/>
      <c r="Q582" s="87"/>
      <c r="R582" s="87"/>
      <c r="S582" s="87"/>
      <c r="T582" s="87"/>
      <c r="U582" s="87"/>
      <c r="V582" s="87"/>
      <c r="W582" s="87"/>
      <c r="X582" s="87"/>
      <c r="Y582" s="87"/>
      <c r="Z582" s="87"/>
    </row>
    <row r="583" spans="1:26" ht="18" customHeight="1">
      <c r="A583" s="151"/>
      <c r="B583" s="191"/>
      <c r="C583" s="191"/>
      <c r="D583" s="191"/>
      <c r="E583" s="192"/>
      <c r="F583" s="192"/>
      <c r="G583" s="193"/>
      <c r="H583" s="192"/>
      <c r="I583" s="192"/>
      <c r="J583" s="192"/>
      <c r="K583" s="192"/>
      <c r="L583" s="192"/>
      <c r="M583" s="192"/>
      <c r="N583" s="191"/>
      <c r="O583" s="192"/>
      <c r="P583" s="192"/>
      <c r="Q583" s="87"/>
      <c r="R583" s="87"/>
      <c r="S583" s="87"/>
      <c r="T583" s="87"/>
      <c r="U583" s="87"/>
      <c r="V583" s="87"/>
      <c r="W583" s="87"/>
      <c r="X583" s="87"/>
      <c r="Y583" s="87"/>
      <c r="Z583" s="87"/>
    </row>
    <row r="584" spans="1:26" ht="18" customHeight="1">
      <c r="A584" s="151"/>
      <c r="B584" s="191"/>
      <c r="C584" s="191"/>
      <c r="D584" s="191"/>
      <c r="E584" s="192"/>
      <c r="F584" s="192"/>
      <c r="G584" s="193"/>
      <c r="H584" s="192"/>
      <c r="I584" s="192"/>
      <c r="J584" s="192"/>
      <c r="K584" s="192"/>
      <c r="L584" s="192"/>
      <c r="M584" s="192"/>
      <c r="N584" s="191"/>
      <c r="O584" s="192"/>
      <c r="P584" s="192"/>
      <c r="Q584" s="87"/>
      <c r="R584" s="87"/>
      <c r="S584" s="87"/>
      <c r="T584" s="87"/>
      <c r="U584" s="87"/>
      <c r="V584" s="87"/>
      <c r="W584" s="87"/>
      <c r="X584" s="87"/>
      <c r="Y584" s="87"/>
      <c r="Z584" s="87"/>
    </row>
    <row r="585" spans="1:26" ht="18" customHeight="1">
      <c r="A585" s="151"/>
      <c r="B585" s="191"/>
      <c r="C585" s="191"/>
      <c r="D585" s="191"/>
      <c r="E585" s="192"/>
      <c r="F585" s="192"/>
      <c r="G585" s="193"/>
      <c r="H585" s="192"/>
      <c r="I585" s="192"/>
      <c r="J585" s="192"/>
      <c r="K585" s="192"/>
      <c r="L585" s="192"/>
      <c r="M585" s="192"/>
      <c r="N585" s="191"/>
      <c r="O585" s="192"/>
      <c r="P585" s="192"/>
      <c r="Q585" s="87"/>
      <c r="R585" s="87"/>
      <c r="S585" s="87"/>
      <c r="T585" s="87"/>
      <c r="U585" s="87"/>
      <c r="V585" s="87"/>
      <c r="W585" s="87"/>
      <c r="X585" s="87"/>
      <c r="Y585" s="87"/>
      <c r="Z585" s="87"/>
    </row>
    <row r="586" spans="1:26" ht="18" customHeight="1">
      <c r="A586" s="151"/>
      <c r="B586" s="191"/>
      <c r="C586" s="191"/>
      <c r="D586" s="191"/>
      <c r="E586" s="192"/>
      <c r="F586" s="192"/>
      <c r="G586" s="193"/>
      <c r="H586" s="192"/>
      <c r="I586" s="192"/>
      <c r="J586" s="192"/>
      <c r="K586" s="192"/>
      <c r="L586" s="192"/>
      <c r="M586" s="192"/>
      <c r="N586" s="191"/>
      <c r="O586" s="192"/>
      <c r="P586" s="192"/>
      <c r="Q586" s="87"/>
      <c r="R586" s="87"/>
      <c r="S586" s="87"/>
      <c r="T586" s="87"/>
      <c r="U586" s="87"/>
      <c r="V586" s="87"/>
      <c r="W586" s="87"/>
      <c r="X586" s="87"/>
      <c r="Y586" s="87"/>
      <c r="Z586" s="87"/>
    </row>
    <row r="587" spans="1:26" ht="18" customHeight="1">
      <c r="A587" s="151"/>
      <c r="B587" s="191"/>
      <c r="C587" s="191"/>
      <c r="D587" s="191"/>
      <c r="E587" s="192"/>
      <c r="F587" s="192"/>
      <c r="G587" s="193"/>
      <c r="H587" s="192"/>
      <c r="I587" s="192"/>
      <c r="J587" s="192"/>
      <c r="K587" s="192"/>
      <c r="L587" s="192"/>
      <c r="M587" s="192"/>
      <c r="N587" s="191"/>
      <c r="O587" s="192"/>
      <c r="P587" s="192"/>
      <c r="Q587" s="87"/>
      <c r="R587" s="87"/>
      <c r="S587" s="87"/>
      <c r="T587" s="87"/>
      <c r="U587" s="87"/>
      <c r="V587" s="87"/>
      <c r="W587" s="87"/>
      <c r="X587" s="87"/>
      <c r="Y587" s="87"/>
      <c r="Z587" s="87"/>
    </row>
    <row r="588" spans="1:26" ht="18" customHeight="1">
      <c r="A588" s="151"/>
      <c r="B588" s="191"/>
      <c r="C588" s="191"/>
      <c r="D588" s="191"/>
      <c r="E588" s="192"/>
      <c r="F588" s="192"/>
      <c r="G588" s="193"/>
      <c r="H588" s="192"/>
      <c r="I588" s="192"/>
      <c r="J588" s="192"/>
      <c r="K588" s="192"/>
      <c r="L588" s="192"/>
      <c r="M588" s="192"/>
      <c r="N588" s="191"/>
      <c r="O588" s="192"/>
      <c r="P588" s="192"/>
      <c r="Q588" s="87"/>
      <c r="R588" s="87"/>
      <c r="S588" s="87"/>
      <c r="T588" s="87"/>
      <c r="U588" s="87"/>
      <c r="V588" s="87"/>
      <c r="W588" s="87"/>
      <c r="X588" s="87"/>
      <c r="Y588" s="87"/>
      <c r="Z588" s="87"/>
    </row>
    <row r="589" spans="1:26" ht="18" customHeight="1">
      <c r="A589" s="151"/>
      <c r="B589" s="191"/>
      <c r="C589" s="191"/>
      <c r="D589" s="191"/>
      <c r="E589" s="192"/>
      <c r="F589" s="192"/>
      <c r="G589" s="193"/>
      <c r="H589" s="192"/>
      <c r="I589" s="192"/>
      <c r="J589" s="192"/>
      <c r="K589" s="192"/>
      <c r="L589" s="192"/>
      <c r="M589" s="192"/>
      <c r="N589" s="191"/>
      <c r="O589" s="192"/>
      <c r="P589" s="192"/>
      <c r="Q589" s="87"/>
      <c r="R589" s="87"/>
      <c r="S589" s="87"/>
      <c r="T589" s="87"/>
      <c r="U589" s="87"/>
      <c r="V589" s="87"/>
      <c r="W589" s="87"/>
      <c r="X589" s="87"/>
      <c r="Y589" s="87"/>
      <c r="Z589" s="87"/>
    </row>
    <row r="590" spans="1:26" ht="18" customHeight="1">
      <c r="A590" s="151"/>
      <c r="B590" s="191"/>
      <c r="C590" s="191"/>
      <c r="D590" s="191"/>
      <c r="E590" s="192"/>
      <c r="F590" s="192"/>
      <c r="G590" s="193"/>
      <c r="H590" s="192"/>
      <c r="I590" s="192"/>
      <c r="J590" s="192"/>
      <c r="K590" s="192"/>
      <c r="L590" s="192"/>
      <c r="M590" s="192"/>
      <c r="N590" s="191"/>
      <c r="O590" s="192"/>
      <c r="P590" s="192"/>
      <c r="Q590" s="87"/>
      <c r="R590" s="87"/>
      <c r="S590" s="87"/>
      <c r="T590" s="87"/>
      <c r="U590" s="87"/>
      <c r="V590" s="87"/>
      <c r="W590" s="87"/>
      <c r="X590" s="87"/>
      <c r="Y590" s="87"/>
      <c r="Z590" s="87"/>
    </row>
    <row r="591" spans="1:26" ht="18" customHeight="1">
      <c r="A591" s="151"/>
      <c r="B591" s="191"/>
      <c r="C591" s="191"/>
      <c r="D591" s="191"/>
      <c r="E591" s="192"/>
      <c r="F591" s="192"/>
      <c r="G591" s="193"/>
      <c r="H591" s="192"/>
      <c r="I591" s="192"/>
      <c r="J591" s="192"/>
      <c r="K591" s="192"/>
      <c r="L591" s="192"/>
      <c r="M591" s="192"/>
      <c r="N591" s="191"/>
      <c r="O591" s="192"/>
      <c r="P591" s="192"/>
      <c r="Q591" s="87"/>
      <c r="R591" s="87"/>
      <c r="S591" s="87"/>
      <c r="T591" s="87"/>
      <c r="U591" s="87"/>
      <c r="V591" s="87"/>
      <c r="W591" s="87"/>
      <c r="X591" s="87"/>
      <c r="Y591" s="87"/>
      <c r="Z591" s="87"/>
    </row>
    <row r="592" spans="1:26" ht="18" customHeight="1">
      <c r="A592" s="151"/>
      <c r="B592" s="191"/>
      <c r="C592" s="191"/>
      <c r="D592" s="191"/>
      <c r="E592" s="192"/>
      <c r="F592" s="192"/>
      <c r="G592" s="193"/>
      <c r="H592" s="192"/>
      <c r="I592" s="192"/>
      <c r="J592" s="192"/>
      <c r="K592" s="192"/>
      <c r="L592" s="192"/>
      <c r="M592" s="192"/>
      <c r="N592" s="191"/>
      <c r="O592" s="192"/>
      <c r="P592" s="192"/>
      <c r="Q592" s="87"/>
      <c r="R592" s="87"/>
      <c r="S592" s="87"/>
      <c r="T592" s="87"/>
      <c r="U592" s="87"/>
      <c r="V592" s="87"/>
      <c r="W592" s="87"/>
      <c r="X592" s="87"/>
      <c r="Y592" s="87"/>
      <c r="Z592" s="87"/>
    </row>
    <row r="593" spans="1:26" ht="18" customHeight="1">
      <c r="A593" s="151"/>
      <c r="B593" s="191"/>
      <c r="C593" s="191"/>
      <c r="D593" s="191"/>
      <c r="E593" s="192"/>
      <c r="F593" s="192"/>
      <c r="G593" s="193"/>
      <c r="H593" s="192"/>
      <c r="I593" s="192"/>
      <c r="J593" s="192"/>
      <c r="K593" s="192"/>
      <c r="L593" s="192"/>
      <c r="M593" s="192"/>
      <c r="N593" s="191"/>
      <c r="O593" s="192"/>
      <c r="P593" s="192"/>
      <c r="Q593" s="87"/>
      <c r="R593" s="87"/>
      <c r="S593" s="87"/>
      <c r="T593" s="87"/>
      <c r="U593" s="87"/>
      <c r="V593" s="87"/>
      <c r="W593" s="87"/>
      <c r="X593" s="87"/>
      <c r="Y593" s="87"/>
      <c r="Z593" s="87"/>
    </row>
    <row r="594" spans="1:26" ht="18" customHeight="1">
      <c r="A594" s="151"/>
      <c r="B594" s="191"/>
      <c r="C594" s="191"/>
      <c r="D594" s="191"/>
      <c r="E594" s="192"/>
      <c r="F594" s="192"/>
      <c r="G594" s="193"/>
      <c r="H594" s="192"/>
      <c r="I594" s="192"/>
      <c r="J594" s="192"/>
      <c r="K594" s="192"/>
      <c r="L594" s="192"/>
      <c r="M594" s="192"/>
      <c r="N594" s="191"/>
      <c r="O594" s="192"/>
      <c r="P594" s="192"/>
      <c r="Q594" s="87"/>
      <c r="R594" s="87"/>
      <c r="S594" s="87"/>
      <c r="T594" s="87"/>
      <c r="U594" s="87"/>
      <c r="V594" s="87"/>
      <c r="W594" s="87"/>
      <c r="X594" s="87"/>
      <c r="Y594" s="87"/>
      <c r="Z594" s="87"/>
    </row>
    <row r="595" spans="1:26" ht="18" customHeight="1">
      <c r="A595" s="151"/>
      <c r="B595" s="191"/>
      <c r="C595" s="191"/>
      <c r="D595" s="191"/>
      <c r="E595" s="192"/>
      <c r="F595" s="192"/>
      <c r="G595" s="193"/>
      <c r="H595" s="192"/>
      <c r="I595" s="192"/>
      <c r="J595" s="192"/>
      <c r="K595" s="192"/>
      <c r="L595" s="192"/>
      <c r="M595" s="192"/>
      <c r="N595" s="191"/>
      <c r="O595" s="192"/>
      <c r="P595" s="192"/>
      <c r="Q595" s="87"/>
      <c r="R595" s="87"/>
      <c r="S595" s="87"/>
      <c r="T595" s="87"/>
      <c r="U595" s="87"/>
      <c r="V595" s="87"/>
      <c r="W595" s="87"/>
      <c r="X595" s="87"/>
      <c r="Y595" s="87"/>
      <c r="Z595" s="87"/>
    </row>
    <row r="596" spans="1:26" ht="18" customHeight="1">
      <c r="A596" s="151"/>
      <c r="B596" s="191"/>
      <c r="C596" s="191"/>
      <c r="D596" s="191"/>
      <c r="E596" s="192"/>
      <c r="F596" s="192"/>
      <c r="G596" s="193"/>
      <c r="H596" s="192"/>
      <c r="I596" s="192"/>
      <c r="J596" s="192"/>
      <c r="K596" s="192"/>
      <c r="L596" s="192"/>
      <c r="M596" s="192"/>
      <c r="N596" s="191"/>
      <c r="O596" s="192"/>
      <c r="P596" s="192"/>
      <c r="Q596" s="87"/>
      <c r="R596" s="87"/>
      <c r="S596" s="87"/>
      <c r="T596" s="87"/>
      <c r="U596" s="87"/>
      <c r="V596" s="87"/>
      <c r="W596" s="87"/>
      <c r="X596" s="87"/>
      <c r="Y596" s="87"/>
      <c r="Z596" s="87"/>
    </row>
    <row r="597" spans="1:26" ht="18" customHeight="1">
      <c r="A597" s="151"/>
      <c r="B597" s="191"/>
      <c r="C597" s="191"/>
      <c r="D597" s="191"/>
      <c r="E597" s="192"/>
      <c r="F597" s="192"/>
      <c r="G597" s="193"/>
      <c r="H597" s="192"/>
      <c r="I597" s="192"/>
      <c r="J597" s="192"/>
      <c r="K597" s="192"/>
      <c r="L597" s="192"/>
      <c r="M597" s="192"/>
      <c r="N597" s="191"/>
      <c r="O597" s="192"/>
      <c r="P597" s="192"/>
      <c r="Q597" s="87"/>
      <c r="R597" s="87"/>
      <c r="S597" s="87"/>
      <c r="T597" s="87"/>
      <c r="U597" s="87"/>
      <c r="V597" s="87"/>
      <c r="W597" s="87"/>
      <c r="X597" s="87"/>
      <c r="Y597" s="87"/>
      <c r="Z597" s="87"/>
    </row>
    <row r="598" spans="1:26" ht="18" customHeight="1">
      <c r="A598" s="151"/>
      <c r="B598" s="191"/>
      <c r="C598" s="191"/>
      <c r="D598" s="191"/>
      <c r="E598" s="192"/>
      <c r="F598" s="192"/>
      <c r="G598" s="193"/>
      <c r="H598" s="192"/>
      <c r="I598" s="192"/>
      <c r="J598" s="192"/>
      <c r="K598" s="192"/>
      <c r="L598" s="192"/>
      <c r="M598" s="192"/>
      <c r="N598" s="191"/>
      <c r="O598" s="192"/>
      <c r="P598" s="192"/>
      <c r="Q598" s="87"/>
      <c r="R598" s="87"/>
      <c r="S598" s="87"/>
      <c r="T598" s="87"/>
      <c r="U598" s="87"/>
      <c r="V598" s="87"/>
      <c r="W598" s="87"/>
      <c r="X598" s="87"/>
      <c r="Y598" s="87"/>
      <c r="Z598" s="87"/>
    </row>
    <row r="599" spans="1:26" ht="18" customHeight="1">
      <c r="A599" s="151"/>
      <c r="B599" s="191"/>
      <c r="C599" s="191"/>
      <c r="D599" s="191"/>
      <c r="E599" s="192"/>
      <c r="F599" s="192"/>
      <c r="G599" s="193"/>
      <c r="H599" s="192"/>
      <c r="I599" s="192"/>
      <c r="J599" s="192"/>
      <c r="K599" s="192"/>
      <c r="L599" s="192"/>
      <c r="M599" s="192"/>
      <c r="N599" s="191"/>
      <c r="O599" s="192"/>
      <c r="P599" s="192"/>
      <c r="Q599" s="87"/>
      <c r="R599" s="87"/>
      <c r="S599" s="87"/>
      <c r="T599" s="87"/>
      <c r="U599" s="87"/>
      <c r="V599" s="87"/>
      <c r="W599" s="87"/>
      <c r="X599" s="87"/>
      <c r="Y599" s="87"/>
      <c r="Z599" s="87"/>
    </row>
    <row r="600" spans="1:26" ht="18" customHeight="1">
      <c r="A600" s="151"/>
      <c r="B600" s="191"/>
      <c r="C600" s="191"/>
      <c r="D600" s="191"/>
      <c r="E600" s="192"/>
      <c r="F600" s="192"/>
      <c r="G600" s="193"/>
      <c r="H600" s="192"/>
      <c r="I600" s="192"/>
      <c r="J600" s="192"/>
      <c r="K600" s="192"/>
      <c r="L600" s="192"/>
      <c r="M600" s="192"/>
      <c r="N600" s="191"/>
      <c r="O600" s="192"/>
      <c r="P600" s="192"/>
      <c r="Q600" s="87"/>
      <c r="R600" s="87"/>
      <c r="S600" s="87"/>
      <c r="T600" s="87"/>
      <c r="U600" s="87"/>
      <c r="V600" s="87"/>
      <c r="W600" s="87"/>
      <c r="X600" s="87"/>
      <c r="Y600" s="87"/>
      <c r="Z600" s="87"/>
    </row>
    <row r="601" spans="1:26" ht="18" customHeight="1">
      <c r="A601" s="151"/>
      <c r="B601" s="191"/>
      <c r="C601" s="191"/>
      <c r="D601" s="191"/>
      <c r="E601" s="192"/>
      <c r="F601" s="192"/>
      <c r="G601" s="193"/>
      <c r="H601" s="192"/>
      <c r="I601" s="192"/>
      <c r="J601" s="192"/>
      <c r="K601" s="192"/>
      <c r="L601" s="192"/>
      <c r="M601" s="192"/>
      <c r="N601" s="191"/>
      <c r="O601" s="192"/>
      <c r="P601" s="192"/>
      <c r="Q601" s="87"/>
      <c r="R601" s="87"/>
      <c r="S601" s="87"/>
      <c r="T601" s="87"/>
      <c r="U601" s="87"/>
      <c r="V601" s="87"/>
      <c r="W601" s="87"/>
      <c r="X601" s="87"/>
      <c r="Y601" s="87"/>
      <c r="Z601" s="87"/>
    </row>
    <row r="602" spans="1:26" ht="18" customHeight="1">
      <c r="A602" s="151"/>
      <c r="B602" s="191"/>
      <c r="C602" s="191"/>
      <c r="D602" s="191"/>
      <c r="E602" s="192"/>
      <c r="F602" s="192"/>
      <c r="G602" s="193"/>
      <c r="H602" s="192"/>
      <c r="I602" s="192"/>
      <c r="J602" s="192"/>
      <c r="K602" s="192"/>
      <c r="L602" s="192"/>
      <c r="M602" s="192"/>
      <c r="N602" s="191"/>
      <c r="O602" s="192"/>
      <c r="P602" s="192"/>
      <c r="Q602" s="87"/>
      <c r="R602" s="87"/>
      <c r="S602" s="87"/>
      <c r="T602" s="87"/>
      <c r="U602" s="87"/>
      <c r="V602" s="87"/>
      <c r="W602" s="87"/>
      <c r="X602" s="87"/>
      <c r="Y602" s="87"/>
      <c r="Z602" s="87"/>
    </row>
    <row r="603" spans="1:26" ht="18" customHeight="1">
      <c r="A603" s="151"/>
      <c r="B603" s="191"/>
      <c r="C603" s="191"/>
      <c r="D603" s="191"/>
      <c r="E603" s="192"/>
      <c r="F603" s="192"/>
      <c r="G603" s="193"/>
      <c r="H603" s="192"/>
      <c r="I603" s="192"/>
      <c r="J603" s="192"/>
      <c r="K603" s="192"/>
      <c r="L603" s="192"/>
      <c r="M603" s="192"/>
      <c r="N603" s="191"/>
      <c r="O603" s="192"/>
      <c r="P603" s="192"/>
      <c r="Q603" s="87"/>
      <c r="R603" s="87"/>
      <c r="S603" s="87"/>
      <c r="T603" s="87"/>
      <c r="U603" s="87"/>
      <c r="V603" s="87"/>
      <c r="W603" s="87"/>
      <c r="X603" s="87"/>
      <c r="Y603" s="87"/>
      <c r="Z603" s="87"/>
    </row>
    <row r="604" spans="1:26" ht="18" customHeight="1">
      <c r="A604" s="151"/>
      <c r="B604" s="191"/>
      <c r="C604" s="191"/>
      <c r="D604" s="191"/>
      <c r="E604" s="192"/>
      <c r="F604" s="192"/>
      <c r="G604" s="193"/>
      <c r="H604" s="192"/>
      <c r="I604" s="192"/>
      <c r="J604" s="192"/>
      <c r="K604" s="192"/>
      <c r="L604" s="192"/>
      <c r="M604" s="192"/>
      <c r="N604" s="191"/>
      <c r="O604" s="192"/>
      <c r="P604" s="192"/>
      <c r="Q604" s="87"/>
      <c r="R604" s="87"/>
      <c r="S604" s="87"/>
      <c r="T604" s="87"/>
      <c r="U604" s="87"/>
      <c r="V604" s="87"/>
      <c r="W604" s="87"/>
      <c r="X604" s="87"/>
      <c r="Y604" s="87"/>
      <c r="Z604" s="87"/>
    </row>
    <row r="605" spans="1:26" ht="18" customHeight="1">
      <c r="A605" s="151"/>
      <c r="B605" s="191"/>
      <c r="C605" s="191"/>
      <c r="D605" s="191"/>
      <c r="E605" s="192"/>
      <c r="F605" s="192"/>
      <c r="G605" s="193"/>
      <c r="H605" s="192"/>
      <c r="I605" s="192"/>
      <c r="J605" s="192"/>
      <c r="K605" s="192"/>
      <c r="L605" s="192"/>
      <c r="M605" s="192"/>
      <c r="N605" s="191"/>
      <c r="O605" s="192"/>
      <c r="P605" s="192"/>
      <c r="Q605" s="87"/>
      <c r="R605" s="87"/>
      <c r="S605" s="87"/>
      <c r="T605" s="87"/>
      <c r="U605" s="87"/>
      <c r="V605" s="87"/>
      <c r="W605" s="87"/>
      <c r="X605" s="87"/>
      <c r="Y605" s="87"/>
      <c r="Z605" s="87"/>
    </row>
    <row r="606" spans="1:26" ht="18" customHeight="1">
      <c r="A606" s="151"/>
      <c r="B606" s="191"/>
      <c r="C606" s="191"/>
      <c r="D606" s="191"/>
      <c r="E606" s="192"/>
      <c r="F606" s="192"/>
      <c r="G606" s="193"/>
      <c r="H606" s="192"/>
      <c r="I606" s="192"/>
      <c r="J606" s="192"/>
      <c r="K606" s="192"/>
      <c r="L606" s="192"/>
      <c r="M606" s="192"/>
      <c r="N606" s="191"/>
      <c r="O606" s="192"/>
      <c r="P606" s="192"/>
      <c r="Q606" s="87"/>
      <c r="R606" s="87"/>
      <c r="S606" s="87"/>
      <c r="T606" s="87"/>
      <c r="U606" s="87"/>
      <c r="V606" s="87"/>
      <c r="W606" s="87"/>
      <c r="X606" s="87"/>
      <c r="Y606" s="87"/>
      <c r="Z606" s="87"/>
    </row>
    <row r="607" spans="1:26" ht="18" customHeight="1">
      <c r="A607" s="151"/>
      <c r="B607" s="191"/>
      <c r="C607" s="191"/>
      <c r="D607" s="191"/>
      <c r="E607" s="192"/>
      <c r="F607" s="192"/>
      <c r="G607" s="193"/>
      <c r="H607" s="192"/>
      <c r="I607" s="192"/>
      <c r="J607" s="192"/>
      <c r="K607" s="192"/>
      <c r="L607" s="192"/>
      <c r="M607" s="192"/>
      <c r="N607" s="191"/>
      <c r="O607" s="192"/>
      <c r="P607" s="192"/>
      <c r="Q607" s="87"/>
      <c r="R607" s="87"/>
      <c r="S607" s="87"/>
      <c r="T607" s="87"/>
      <c r="U607" s="87"/>
      <c r="V607" s="87"/>
      <c r="W607" s="87"/>
      <c r="X607" s="87"/>
      <c r="Y607" s="87"/>
      <c r="Z607" s="87"/>
    </row>
    <row r="608" spans="1:26" ht="18" customHeight="1">
      <c r="A608" s="151"/>
      <c r="B608" s="191"/>
      <c r="C608" s="191"/>
      <c r="D608" s="191"/>
      <c r="E608" s="192"/>
      <c r="F608" s="192"/>
      <c r="G608" s="193"/>
      <c r="H608" s="192"/>
      <c r="I608" s="192"/>
      <c r="J608" s="192"/>
      <c r="K608" s="192"/>
      <c r="L608" s="192"/>
      <c r="M608" s="192"/>
      <c r="N608" s="191"/>
      <c r="O608" s="192"/>
      <c r="P608" s="192"/>
      <c r="Q608" s="87"/>
      <c r="R608" s="87"/>
      <c r="S608" s="87"/>
      <c r="T608" s="87"/>
      <c r="U608" s="87"/>
      <c r="V608" s="87"/>
      <c r="W608" s="87"/>
      <c r="X608" s="87"/>
      <c r="Y608" s="87"/>
      <c r="Z608" s="87"/>
    </row>
    <row r="609" spans="1:26" ht="18" customHeight="1">
      <c r="A609" s="151"/>
      <c r="B609" s="191"/>
      <c r="C609" s="191"/>
      <c r="D609" s="191"/>
      <c r="E609" s="192"/>
      <c r="F609" s="192"/>
      <c r="G609" s="193"/>
      <c r="H609" s="192"/>
      <c r="I609" s="192"/>
      <c r="J609" s="192"/>
      <c r="K609" s="192"/>
      <c r="L609" s="192"/>
      <c r="M609" s="192"/>
      <c r="N609" s="191"/>
      <c r="O609" s="192"/>
      <c r="P609" s="192"/>
      <c r="Q609" s="87"/>
      <c r="R609" s="87"/>
      <c r="S609" s="87"/>
      <c r="T609" s="87"/>
      <c r="U609" s="87"/>
      <c r="V609" s="87"/>
      <c r="W609" s="87"/>
      <c r="X609" s="87"/>
      <c r="Y609" s="87"/>
      <c r="Z609" s="87"/>
    </row>
    <row r="610" spans="1:26" ht="18" customHeight="1">
      <c r="A610" s="151"/>
      <c r="B610" s="191"/>
      <c r="C610" s="191"/>
      <c r="D610" s="191"/>
      <c r="E610" s="192"/>
      <c r="F610" s="192"/>
      <c r="G610" s="193"/>
      <c r="H610" s="192"/>
      <c r="I610" s="192"/>
      <c r="J610" s="192"/>
      <c r="K610" s="192"/>
      <c r="L610" s="192"/>
      <c r="M610" s="192"/>
      <c r="N610" s="191"/>
      <c r="O610" s="192"/>
      <c r="P610" s="192"/>
      <c r="Q610" s="87"/>
      <c r="R610" s="87"/>
      <c r="S610" s="87"/>
      <c r="T610" s="87"/>
      <c r="U610" s="87"/>
      <c r="V610" s="87"/>
      <c r="W610" s="87"/>
      <c r="X610" s="87"/>
      <c r="Y610" s="87"/>
      <c r="Z610" s="87"/>
    </row>
    <row r="611" spans="1:26" ht="18" customHeight="1">
      <c r="A611" s="151"/>
      <c r="B611" s="191"/>
      <c r="C611" s="191"/>
      <c r="D611" s="191"/>
      <c r="E611" s="192"/>
      <c r="F611" s="192"/>
      <c r="G611" s="193"/>
      <c r="H611" s="192"/>
      <c r="I611" s="192"/>
      <c r="J611" s="192"/>
      <c r="K611" s="192"/>
      <c r="L611" s="192"/>
      <c r="M611" s="192"/>
      <c r="N611" s="191"/>
      <c r="O611" s="192"/>
      <c r="P611" s="192"/>
      <c r="Q611" s="87"/>
      <c r="R611" s="87"/>
      <c r="S611" s="87"/>
      <c r="T611" s="87"/>
      <c r="U611" s="87"/>
      <c r="V611" s="87"/>
      <c r="W611" s="87"/>
      <c r="X611" s="87"/>
      <c r="Y611" s="87"/>
      <c r="Z611" s="87"/>
    </row>
    <row r="612" spans="1:26" ht="18" customHeight="1">
      <c r="A612" s="151"/>
      <c r="B612" s="191"/>
      <c r="C612" s="191"/>
      <c r="D612" s="191"/>
      <c r="E612" s="192"/>
      <c r="F612" s="192"/>
      <c r="G612" s="193"/>
      <c r="H612" s="192"/>
      <c r="I612" s="192"/>
      <c r="J612" s="192"/>
      <c r="K612" s="192"/>
      <c r="L612" s="192"/>
      <c r="M612" s="192"/>
      <c r="N612" s="191"/>
      <c r="O612" s="192"/>
      <c r="P612" s="192"/>
      <c r="Q612" s="87"/>
      <c r="R612" s="87"/>
      <c r="S612" s="87"/>
      <c r="T612" s="87"/>
      <c r="U612" s="87"/>
      <c r="V612" s="87"/>
      <c r="W612" s="87"/>
      <c r="X612" s="87"/>
      <c r="Y612" s="87"/>
      <c r="Z612" s="87"/>
    </row>
    <row r="613" spans="1:26" ht="18" customHeight="1">
      <c r="A613" s="151"/>
      <c r="B613" s="191"/>
      <c r="C613" s="191"/>
      <c r="D613" s="191"/>
      <c r="E613" s="192"/>
      <c r="F613" s="192"/>
      <c r="G613" s="193"/>
      <c r="H613" s="192"/>
      <c r="I613" s="192"/>
      <c r="J613" s="192"/>
      <c r="K613" s="192"/>
      <c r="L613" s="192"/>
      <c r="M613" s="192"/>
      <c r="N613" s="191"/>
      <c r="O613" s="192"/>
      <c r="P613" s="192"/>
      <c r="Q613" s="87"/>
      <c r="R613" s="87"/>
      <c r="S613" s="87"/>
      <c r="T613" s="87"/>
      <c r="U613" s="87"/>
      <c r="V613" s="87"/>
      <c r="W613" s="87"/>
      <c r="X613" s="87"/>
      <c r="Y613" s="87"/>
      <c r="Z613" s="87"/>
    </row>
    <row r="614" spans="1:26" ht="18" customHeight="1">
      <c r="A614" s="151"/>
      <c r="B614" s="191"/>
      <c r="C614" s="191"/>
      <c r="D614" s="191"/>
      <c r="E614" s="192"/>
      <c r="F614" s="192"/>
      <c r="G614" s="193"/>
      <c r="H614" s="192"/>
      <c r="I614" s="192"/>
      <c r="J614" s="192"/>
      <c r="K614" s="192"/>
      <c r="L614" s="192"/>
      <c r="M614" s="192"/>
      <c r="N614" s="191"/>
      <c r="O614" s="192"/>
      <c r="P614" s="192"/>
      <c r="Q614" s="87"/>
      <c r="R614" s="87"/>
      <c r="S614" s="87"/>
      <c r="T614" s="87"/>
      <c r="U614" s="87"/>
      <c r="V614" s="87"/>
      <c r="W614" s="87"/>
      <c r="X614" s="87"/>
      <c r="Y614" s="87"/>
      <c r="Z614" s="87"/>
    </row>
    <row r="615" spans="1:26" ht="18" customHeight="1">
      <c r="A615" s="151"/>
      <c r="B615" s="191"/>
      <c r="C615" s="191"/>
      <c r="D615" s="191"/>
      <c r="E615" s="192"/>
      <c r="F615" s="192"/>
      <c r="G615" s="193"/>
      <c r="H615" s="192"/>
      <c r="I615" s="192"/>
      <c r="J615" s="192"/>
      <c r="K615" s="192"/>
      <c r="L615" s="192"/>
      <c r="M615" s="192"/>
      <c r="N615" s="191"/>
      <c r="O615" s="192"/>
      <c r="P615" s="192"/>
      <c r="Q615" s="87"/>
      <c r="R615" s="87"/>
      <c r="S615" s="87"/>
      <c r="T615" s="87"/>
      <c r="U615" s="87"/>
      <c r="V615" s="87"/>
      <c r="W615" s="87"/>
      <c r="X615" s="87"/>
      <c r="Y615" s="87"/>
      <c r="Z615" s="87"/>
    </row>
    <row r="616" spans="1:26" ht="18" customHeight="1">
      <c r="A616" s="151"/>
      <c r="B616" s="191"/>
      <c r="C616" s="191"/>
      <c r="D616" s="191"/>
      <c r="E616" s="192"/>
      <c r="F616" s="192"/>
      <c r="G616" s="193"/>
      <c r="H616" s="192"/>
      <c r="I616" s="192"/>
      <c r="J616" s="192"/>
      <c r="K616" s="192"/>
      <c r="L616" s="192"/>
      <c r="M616" s="192"/>
      <c r="N616" s="191"/>
      <c r="O616" s="192"/>
      <c r="P616" s="192"/>
      <c r="Q616" s="87"/>
      <c r="R616" s="87"/>
      <c r="S616" s="87"/>
      <c r="T616" s="87"/>
      <c r="U616" s="87"/>
      <c r="V616" s="87"/>
      <c r="W616" s="87"/>
      <c r="X616" s="87"/>
      <c r="Y616" s="87"/>
      <c r="Z616" s="87"/>
    </row>
    <row r="617" spans="1:26" ht="18" customHeight="1">
      <c r="A617" s="151"/>
      <c r="B617" s="191"/>
      <c r="C617" s="191"/>
      <c r="D617" s="191"/>
      <c r="E617" s="192"/>
      <c r="F617" s="192"/>
      <c r="G617" s="193"/>
      <c r="H617" s="192"/>
      <c r="I617" s="192"/>
      <c r="J617" s="192"/>
      <c r="K617" s="192"/>
      <c r="L617" s="192"/>
      <c r="M617" s="192"/>
      <c r="N617" s="191"/>
      <c r="O617" s="192"/>
      <c r="P617" s="192"/>
      <c r="Q617" s="87"/>
      <c r="R617" s="87"/>
      <c r="S617" s="87"/>
      <c r="T617" s="87"/>
      <c r="U617" s="87"/>
      <c r="V617" s="87"/>
      <c r="W617" s="87"/>
      <c r="X617" s="87"/>
      <c r="Y617" s="87"/>
      <c r="Z617" s="87"/>
    </row>
    <row r="618" spans="1:26" ht="18" customHeight="1">
      <c r="A618" s="151"/>
      <c r="B618" s="191"/>
      <c r="C618" s="191"/>
      <c r="D618" s="191"/>
      <c r="E618" s="192"/>
      <c r="F618" s="192"/>
      <c r="G618" s="193"/>
      <c r="H618" s="192"/>
      <c r="I618" s="192"/>
      <c r="J618" s="192"/>
      <c r="K618" s="192"/>
      <c r="L618" s="192"/>
      <c r="M618" s="192"/>
      <c r="N618" s="191"/>
      <c r="O618" s="192"/>
      <c r="P618" s="192"/>
      <c r="Q618" s="87"/>
      <c r="R618" s="87"/>
      <c r="S618" s="87"/>
      <c r="T618" s="87"/>
      <c r="U618" s="87"/>
      <c r="V618" s="87"/>
      <c r="W618" s="87"/>
      <c r="X618" s="87"/>
      <c r="Y618" s="87"/>
      <c r="Z618" s="87"/>
    </row>
    <row r="619" spans="1:26" ht="18" customHeight="1">
      <c r="A619" s="151"/>
      <c r="B619" s="191"/>
      <c r="C619" s="191"/>
      <c r="D619" s="191"/>
      <c r="E619" s="192"/>
      <c r="F619" s="192"/>
      <c r="G619" s="193"/>
      <c r="H619" s="192"/>
      <c r="I619" s="192"/>
      <c r="J619" s="192"/>
      <c r="K619" s="192"/>
      <c r="L619" s="192"/>
      <c r="M619" s="192"/>
      <c r="N619" s="191"/>
      <c r="O619" s="192"/>
      <c r="P619" s="192"/>
      <c r="Q619" s="87"/>
      <c r="R619" s="87"/>
      <c r="S619" s="87"/>
      <c r="T619" s="87"/>
      <c r="U619" s="87"/>
      <c r="V619" s="87"/>
      <c r="W619" s="87"/>
      <c r="X619" s="87"/>
      <c r="Y619" s="87"/>
      <c r="Z619" s="87"/>
    </row>
    <row r="620" spans="1:26" ht="18" customHeight="1">
      <c r="A620" s="151"/>
      <c r="B620" s="191"/>
      <c r="C620" s="191"/>
      <c r="D620" s="191"/>
      <c r="E620" s="192"/>
      <c r="F620" s="192"/>
      <c r="G620" s="193"/>
      <c r="H620" s="192"/>
      <c r="I620" s="192"/>
      <c r="J620" s="192"/>
      <c r="K620" s="192"/>
      <c r="L620" s="192"/>
      <c r="M620" s="192"/>
      <c r="N620" s="191"/>
      <c r="O620" s="192"/>
      <c r="P620" s="192"/>
      <c r="Q620" s="87"/>
      <c r="R620" s="87"/>
      <c r="S620" s="87"/>
      <c r="T620" s="87"/>
      <c r="U620" s="87"/>
      <c r="V620" s="87"/>
      <c r="W620" s="87"/>
      <c r="X620" s="87"/>
      <c r="Y620" s="87"/>
      <c r="Z620" s="87"/>
    </row>
    <row r="621" spans="1:26" ht="18" customHeight="1">
      <c r="A621" s="151"/>
      <c r="B621" s="191"/>
      <c r="C621" s="191"/>
      <c r="D621" s="191"/>
      <c r="E621" s="192"/>
      <c r="F621" s="192"/>
      <c r="G621" s="193"/>
      <c r="H621" s="192"/>
      <c r="I621" s="192"/>
      <c r="J621" s="192"/>
      <c r="K621" s="192"/>
      <c r="L621" s="192"/>
      <c r="M621" s="192"/>
      <c r="N621" s="191"/>
      <c r="O621" s="192"/>
      <c r="P621" s="192"/>
      <c r="Q621" s="87"/>
      <c r="R621" s="87"/>
      <c r="S621" s="87"/>
      <c r="T621" s="87"/>
      <c r="U621" s="87"/>
      <c r="V621" s="87"/>
      <c r="W621" s="87"/>
      <c r="X621" s="87"/>
      <c r="Y621" s="87"/>
      <c r="Z621" s="87"/>
    </row>
    <row r="622" spans="1:26" ht="18" customHeight="1">
      <c r="A622" s="151"/>
      <c r="B622" s="191"/>
      <c r="C622" s="191"/>
      <c r="D622" s="191"/>
      <c r="E622" s="192"/>
      <c r="F622" s="192"/>
      <c r="G622" s="193"/>
      <c r="H622" s="192"/>
      <c r="I622" s="192"/>
      <c r="J622" s="192"/>
      <c r="K622" s="192"/>
      <c r="L622" s="192"/>
      <c r="M622" s="192"/>
      <c r="N622" s="191"/>
      <c r="O622" s="192"/>
      <c r="P622" s="192"/>
      <c r="Q622" s="87"/>
      <c r="R622" s="87"/>
      <c r="S622" s="87"/>
      <c r="T622" s="87"/>
      <c r="U622" s="87"/>
      <c r="V622" s="87"/>
      <c r="W622" s="87"/>
      <c r="X622" s="87"/>
      <c r="Y622" s="87"/>
      <c r="Z622" s="87"/>
    </row>
    <row r="623" spans="1:26" ht="18" customHeight="1">
      <c r="A623" s="151"/>
      <c r="B623" s="191"/>
      <c r="C623" s="191"/>
      <c r="D623" s="191"/>
      <c r="E623" s="192"/>
      <c r="F623" s="192"/>
      <c r="G623" s="193"/>
      <c r="H623" s="192"/>
      <c r="I623" s="192"/>
      <c r="J623" s="192"/>
      <c r="K623" s="192"/>
      <c r="L623" s="192"/>
      <c r="M623" s="192"/>
      <c r="N623" s="191"/>
      <c r="O623" s="192"/>
      <c r="P623" s="192"/>
      <c r="Q623" s="87"/>
      <c r="R623" s="87"/>
      <c r="S623" s="87"/>
      <c r="T623" s="87"/>
      <c r="U623" s="87"/>
      <c r="V623" s="87"/>
      <c r="W623" s="87"/>
      <c r="X623" s="87"/>
      <c r="Y623" s="87"/>
      <c r="Z623" s="87"/>
    </row>
    <row r="624" spans="1:26" ht="18" customHeight="1">
      <c r="A624" s="151"/>
      <c r="B624" s="191"/>
      <c r="C624" s="191"/>
      <c r="D624" s="191"/>
      <c r="E624" s="192"/>
      <c r="F624" s="192"/>
      <c r="G624" s="193"/>
      <c r="H624" s="192"/>
      <c r="I624" s="192"/>
      <c r="J624" s="192"/>
      <c r="K624" s="192"/>
      <c r="L624" s="192"/>
      <c r="M624" s="192"/>
      <c r="N624" s="191"/>
      <c r="O624" s="192"/>
      <c r="P624" s="192"/>
      <c r="Q624" s="87"/>
      <c r="R624" s="87"/>
      <c r="S624" s="87"/>
      <c r="T624" s="87"/>
      <c r="U624" s="87"/>
      <c r="V624" s="87"/>
      <c r="W624" s="87"/>
      <c r="X624" s="87"/>
      <c r="Y624" s="87"/>
      <c r="Z624" s="87"/>
    </row>
    <row r="625" spans="1:26" ht="18" customHeight="1">
      <c r="A625" s="151"/>
      <c r="B625" s="191"/>
      <c r="C625" s="191"/>
      <c r="D625" s="191"/>
      <c r="E625" s="192"/>
      <c r="F625" s="192"/>
      <c r="G625" s="193"/>
      <c r="H625" s="192"/>
      <c r="I625" s="192"/>
      <c r="J625" s="192"/>
      <c r="K625" s="192"/>
      <c r="L625" s="192"/>
      <c r="M625" s="192"/>
      <c r="N625" s="191"/>
      <c r="O625" s="192"/>
      <c r="P625" s="192"/>
      <c r="Q625" s="87"/>
      <c r="R625" s="87"/>
      <c r="S625" s="87"/>
      <c r="T625" s="87"/>
      <c r="U625" s="87"/>
      <c r="V625" s="87"/>
      <c r="W625" s="87"/>
      <c r="X625" s="87"/>
      <c r="Y625" s="87"/>
      <c r="Z625" s="87"/>
    </row>
    <row r="626" spans="1:26" ht="18" customHeight="1">
      <c r="A626" s="151"/>
      <c r="B626" s="191"/>
      <c r="C626" s="191"/>
      <c r="D626" s="191"/>
      <c r="E626" s="192"/>
      <c r="F626" s="192"/>
      <c r="G626" s="193"/>
      <c r="H626" s="192"/>
      <c r="I626" s="192"/>
      <c r="J626" s="192"/>
      <c r="K626" s="192"/>
      <c r="L626" s="192"/>
      <c r="M626" s="192"/>
      <c r="N626" s="191"/>
      <c r="O626" s="192"/>
      <c r="P626" s="192"/>
      <c r="Q626" s="87"/>
      <c r="R626" s="87"/>
      <c r="S626" s="87"/>
      <c r="T626" s="87"/>
      <c r="U626" s="87"/>
      <c r="V626" s="87"/>
      <c r="W626" s="87"/>
      <c r="X626" s="87"/>
      <c r="Y626" s="87"/>
      <c r="Z626" s="87"/>
    </row>
    <row r="627" spans="1:26" ht="18" customHeight="1">
      <c r="A627" s="151"/>
      <c r="B627" s="191"/>
      <c r="C627" s="191"/>
      <c r="D627" s="191"/>
      <c r="E627" s="192"/>
      <c r="F627" s="192"/>
      <c r="G627" s="193"/>
      <c r="H627" s="192"/>
      <c r="I627" s="192"/>
      <c r="J627" s="192"/>
      <c r="K627" s="192"/>
      <c r="L627" s="192"/>
      <c r="M627" s="192"/>
      <c r="N627" s="191"/>
      <c r="O627" s="192"/>
      <c r="P627" s="192"/>
      <c r="Q627" s="87"/>
      <c r="R627" s="87"/>
      <c r="S627" s="87"/>
      <c r="T627" s="87"/>
      <c r="U627" s="87"/>
      <c r="V627" s="87"/>
      <c r="W627" s="87"/>
      <c r="X627" s="87"/>
      <c r="Y627" s="87"/>
      <c r="Z627" s="87"/>
    </row>
    <row r="628" spans="1:26" ht="18" customHeight="1">
      <c r="A628" s="151"/>
      <c r="B628" s="191"/>
      <c r="C628" s="191"/>
      <c r="D628" s="191"/>
      <c r="E628" s="192"/>
      <c r="F628" s="192"/>
      <c r="G628" s="193"/>
      <c r="H628" s="192"/>
      <c r="I628" s="192"/>
      <c r="J628" s="192"/>
      <c r="K628" s="192"/>
      <c r="L628" s="192"/>
      <c r="M628" s="192"/>
      <c r="N628" s="191"/>
      <c r="O628" s="192"/>
      <c r="P628" s="192"/>
      <c r="Q628" s="87"/>
      <c r="R628" s="87"/>
      <c r="S628" s="87"/>
      <c r="T628" s="87"/>
      <c r="U628" s="87"/>
      <c r="V628" s="87"/>
      <c r="W628" s="87"/>
      <c r="X628" s="87"/>
      <c r="Y628" s="87"/>
      <c r="Z628" s="87"/>
    </row>
    <row r="629" spans="1:26" ht="18" customHeight="1">
      <c r="A629" s="151"/>
      <c r="B629" s="191"/>
      <c r="C629" s="191"/>
      <c r="D629" s="191"/>
      <c r="E629" s="192"/>
      <c r="F629" s="192"/>
      <c r="G629" s="193"/>
      <c r="H629" s="192"/>
      <c r="I629" s="192"/>
      <c r="J629" s="192"/>
      <c r="K629" s="192"/>
      <c r="L629" s="192"/>
      <c r="M629" s="192"/>
      <c r="N629" s="191"/>
      <c r="O629" s="192"/>
      <c r="P629" s="192"/>
      <c r="Q629" s="87"/>
      <c r="R629" s="87"/>
      <c r="S629" s="87"/>
      <c r="T629" s="87"/>
      <c r="U629" s="87"/>
      <c r="V629" s="87"/>
      <c r="W629" s="87"/>
      <c r="X629" s="87"/>
      <c r="Y629" s="87"/>
      <c r="Z629" s="87"/>
    </row>
    <row r="630" spans="1:26" ht="18" customHeight="1">
      <c r="A630" s="151"/>
      <c r="B630" s="191"/>
      <c r="C630" s="191"/>
      <c r="D630" s="191"/>
      <c r="E630" s="192"/>
      <c r="F630" s="192"/>
      <c r="G630" s="193"/>
      <c r="H630" s="192"/>
      <c r="I630" s="192"/>
      <c r="J630" s="192"/>
      <c r="K630" s="192"/>
      <c r="L630" s="192"/>
      <c r="M630" s="192"/>
      <c r="N630" s="191"/>
      <c r="O630" s="192"/>
      <c r="P630" s="192"/>
      <c r="Q630" s="87"/>
      <c r="R630" s="87"/>
      <c r="S630" s="87"/>
      <c r="T630" s="87"/>
      <c r="U630" s="87"/>
      <c r="V630" s="87"/>
      <c r="W630" s="87"/>
      <c r="X630" s="87"/>
      <c r="Y630" s="87"/>
      <c r="Z630" s="87"/>
    </row>
    <row r="631" spans="1:26" ht="18" customHeight="1">
      <c r="A631" s="151"/>
      <c r="B631" s="191"/>
      <c r="C631" s="191"/>
      <c r="D631" s="191"/>
      <c r="E631" s="192"/>
      <c r="F631" s="192"/>
      <c r="G631" s="193"/>
      <c r="H631" s="192"/>
      <c r="I631" s="192"/>
      <c r="J631" s="192"/>
      <c r="K631" s="192"/>
      <c r="L631" s="192"/>
      <c r="M631" s="192"/>
      <c r="N631" s="191"/>
      <c r="O631" s="192"/>
      <c r="P631" s="192"/>
      <c r="Q631" s="87"/>
      <c r="R631" s="87"/>
      <c r="S631" s="87"/>
      <c r="T631" s="87"/>
      <c r="U631" s="87"/>
      <c r="V631" s="87"/>
      <c r="W631" s="87"/>
      <c r="X631" s="87"/>
      <c r="Y631" s="87"/>
      <c r="Z631" s="87"/>
    </row>
    <row r="632" spans="1:26" ht="18" customHeight="1">
      <c r="A632" s="151"/>
      <c r="B632" s="191"/>
      <c r="C632" s="191"/>
      <c r="D632" s="191"/>
      <c r="E632" s="192"/>
      <c r="F632" s="192"/>
      <c r="G632" s="193"/>
      <c r="H632" s="192"/>
      <c r="I632" s="192"/>
      <c r="J632" s="192"/>
      <c r="K632" s="192"/>
      <c r="L632" s="192"/>
      <c r="M632" s="192"/>
      <c r="N632" s="191"/>
      <c r="O632" s="192"/>
      <c r="P632" s="192"/>
      <c r="Q632" s="87"/>
      <c r="R632" s="87"/>
      <c r="S632" s="87"/>
      <c r="T632" s="87"/>
      <c r="U632" s="87"/>
      <c r="V632" s="87"/>
      <c r="W632" s="87"/>
      <c r="X632" s="87"/>
      <c r="Y632" s="87"/>
      <c r="Z632" s="87"/>
    </row>
    <row r="633" spans="1:26" ht="18" customHeight="1">
      <c r="A633" s="151"/>
      <c r="B633" s="191"/>
      <c r="C633" s="191"/>
      <c r="D633" s="191"/>
      <c r="E633" s="192"/>
      <c r="F633" s="192"/>
      <c r="G633" s="193"/>
      <c r="H633" s="192"/>
      <c r="I633" s="192"/>
      <c r="J633" s="192"/>
      <c r="K633" s="192"/>
      <c r="L633" s="192"/>
      <c r="M633" s="192"/>
      <c r="N633" s="191"/>
      <c r="O633" s="192"/>
      <c r="P633" s="192"/>
      <c r="Q633" s="87"/>
      <c r="R633" s="87"/>
      <c r="S633" s="87"/>
      <c r="T633" s="87"/>
      <c r="U633" s="87"/>
      <c r="V633" s="87"/>
      <c r="W633" s="87"/>
      <c r="X633" s="87"/>
      <c r="Y633" s="87"/>
      <c r="Z633" s="87"/>
    </row>
    <row r="634" spans="1:26" ht="18" customHeight="1">
      <c r="A634" s="151"/>
      <c r="B634" s="191"/>
      <c r="C634" s="191"/>
      <c r="D634" s="191"/>
      <c r="E634" s="192"/>
      <c r="F634" s="192"/>
      <c r="G634" s="193"/>
      <c r="H634" s="192"/>
      <c r="I634" s="192"/>
      <c r="J634" s="192"/>
      <c r="K634" s="192"/>
      <c r="L634" s="192"/>
      <c r="M634" s="192"/>
      <c r="N634" s="191"/>
      <c r="O634" s="192"/>
      <c r="P634" s="192"/>
      <c r="Q634" s="87"/>
      <c r="R634" s="87"/>
      <c r="S634" s="87"/>
      <c r="T634" s="87"/>
      <c r="U634" s="87"/>
      <c r="V634" s="87"/>
      <c r="W634" s="87"/>
      <c r="X634" s="87"/>
      <c r="Y634" s="87"/>
      <c r="Z634" s="87"/>
    </row>
    <row r="635" spans="1:26" ht="18" customHeight="1">
      <c r="A635" s="151"/>
      <c r="B635" s="191"/>
      <c r="C635" s="191"/>
      <c r="D635" s="191"/>
      <c r="E635" s="192"/>
      <c r="F635" s="192"/>
      <c r="G635" s="193"/>
      <c r="H635" s="192"/>
      <c r="I635" s="192"/>
      <c r="J635" s="192"/>
      <c r="K635" s="192"/>
      <c r="L635" s="192"/>
      <c r="M635" s="192"/>
      <c r="N635" s="191"/>
      <c r="O635" s="192"/>
      <c r="P635" s="192"/>
      <c r="Q635" s="87"/>
      <c r="R635" s="87"/>
      <c r="S635" s="87"/>
      <c r="T635" s="87"/>
      <c r="U635" s="87"/>
      <c r="V635" s="87"/>
      <c r="W635" s="87"/>
      <c r="X635" s="87"/>
      <c r="Y635" s="87"/>
      <c r="Z635" s="87"/>
    </row>
    <row r="636" spans="1:26" ht="18" customHeight="1">
      <c r="A636" s="151"/>
      <c r="B636" s="191"/>
      <c r="C636" s="191"/>
      <c r="D636" s="191"/>
      <c r="E636" s="192"/>
      <c r="F636" s="192"/>
      <c r="G636" s="193"/>
      <c r="H636" s="192"/>
      <c r="I636" s="192"/>
      <c r="J636" s="192"/>
      <c r="K636" s="192"/>
      <c r="L636" s="192"/>
      <c r="M636" s="192"/>
      <c r="N636" s="191"/>
      <c r="O636" s="192"/>
      <c r="P636" s="192"/>
      <c r="Q636" s="87"/>
      <c r="R636" s="87"/>
      <c r="S636" s="87"/>
      <c r="T636" s="87"/>
      <c r="U636" s="87"/>
      <c r="V636" s="87"/>
      <c r="W636" s="87"/>
      <c r="X636" s="87"/>
      <c r="Y636" s="87"/>
      <c r="Z636" s="87"/>
    </row>
    <row r="637" spans="1:26" ht="18" customHeight="1">
      <c r="A637" s="151"/>
      <c r="B637" s="191"/>
      <c r="C637" s="191"/>
      <c r="D637" s="191"/>
      <c r="E637" s="192"/>
      <c r="F637" s="192"/>
      <c r="G637" s="193"/>
      <c r="H637" s="192"/>
      <c r="I637" s="192"/>
      <c r="J637" s="192"/>
      <c r="K637" s="192"/>
      <c r="L637" s="192"/>
      <c r="M637" s="192"/>
      <c r="N637" s="191"/>
      <c r="O637" s="192"/>
      <c r="P637" s="192"/>
      <c r="Q637" s="87"/>
      <c r="R637" s="87"/>
      <c r="S637" s="87"/>
      <c r="T637" s="87"/>
      <c r="U637" s="87"/>
      <c r="V637" s="87"/>
      <c r="W637" s="87"/>
      <c r="X637" s="87"/>
      <c r="Y637" s="87"/>
      <c r="Z637" s="87"/>
    </row>
    <row r="638" spans="1:26" ht="18" customHeight="1">
      <c r="A638" s="151"/>
      <c r="B638" s="191"/>
      <c r="C638" s="191"/>
      <c r="D638" s="191"/>
      <c r="E638" s="192"/>
      <c r="F638" s="192"/>
      <c r="G638" s="193"/>
      <c r="H638" s="192"/>
      <c r="I638" s="192"/>
      <c r="J638" s="192"/>
      <c r="K638" s="192"/>
      <c r="L638" s="192"/>
      <c r="M638" s="192"/>
      <c r="N638" s="191"/>
      <c r="O638" s="192"/>
      <c r="P638" s="192"/>
      <c r="Q638" s="87"/>
      <c r="R638" s="87"/>
      <c r="S638" s="87"/>
      <c r="T638" s="87"/>
      <c r="U638" s="87"/>
      <c r="V638" s="87"/>
      <c r="W638" s="87"/>
      <c r="X638" s="87"/>
      <c r="Y638" s="87"/>
      <c r="Z638" s="87"/>
    </row>
    <row r="639" spans="1:26" ht="18" customHeight="1">
      <c r="A639" s="151"/>
      <c r="B639" s="191"/>
      <c r="C639" s="191"/>
      <c r="D639" s="191"/>
      <c r="E639" s="192"/>
      <c r="F639" s="192"/>
      <c r="G639" s="193"/>
      <c r="H639" s="192"/>
      <c r="I639" s="192"/>
      <c r="J639" s="192"/>
      <c r="K639" s="192"/>
      <c r="L639" s="192"/>
      <c r="M639" s="192"/>
      <c r="N639" s="191"/>
      <c r="O639" s="192"/>
      <c r="P639" s="192"/>
      <c r="Q639" s="87"/>
      <c r="R639" s="87"/>
      <c r="S639" s="87"/>
      <c r="T639" s="87"/>
      <c r="U639" s="87"/>
      <c r="V639" s="87"/>
      <c r="W639" s="87"/>
      <c r="X639" s="87"/>
      <c r="Y639" s="87"/>
      <c r="Z639" s="87"/>
    </row>
    <row r="640" spans="1:26" ht="18" customHeight="1">
      <c r="A640" s="151"/>
      <c r="B640" s="191"/>
      <c r="C640" s="191"/>
      <c r="D640" s="191"/>
      <c r="E640" s="192"/>
      <c r="F640" s="192"/>
      <c r="G640" s="193"/>
      <c r="H640" s="192"/>
      <c r="I640" s="192"/>
      <c r="J640" s="192"/>
      <c r="K640" s="192"/>
      <c r="L640" s="192"/>
      <c r="M640" s="192"/>
      <c r="N640" s="191"/>
      <c r="O640" s="192"/>
      <c r="P640" s="192"/>
      <c r="Q640" s="87"/>
      <c r="R640" s="87"/>
      <c r="S640" s="87"/>
      <c r="T640" s="87"/>
      <c r="U640" s="87"/>
      <c r="V640" s="87"/>
      <c r="W640" s="87"/>
      <c r="X640" s="87"/>
      <c r="Y640" s="87"/>
      <c r="Z640" s="87"/>
    </row>
    <row r="641" spans="1:26" ht="18" customHeight="1">
      <c r="A641" s="151"/>
      <c r="B641" s="191"/>
      <c r="C641" s="191"/>
      <c r="D641" s="191"/>
      <c r="E641" s="192"/>
      <c r="F641" s="192"/>
      <c r="G641" s="193"/>
      <c r="H641" s="192"/>
      <c r="I641" s="192"/>
      <c r="J641" s="192"/>
      <c r="K641" s="192"/>
      <c r="L641" s="192"/>
      <c r="M641" s="192"/>
      <c r="N641" s="191"/>
      <c r="O641" s="192"/>
      <c r="P641" s="192"/>
      <c r="Q641" s="87"/>
      <c r="R641" s="87"/>
      <c r="S641" s="87"/>
      <c r="T641" s="87"/>
      <c r="U641" s="87"/>
      <c r="V641" s="87"/>
      <c r="W641" s="87"/>
      <c r="X641" s="87"/>
      <c r="Y641" s="87"/>
      <c r="Z641" s="87"/>
    </row>
    <row r="642" spans="1:26" ht="18" customHeight="1">
      <c r="A642" s="151"/>
      <c r="B642" s="191"/>
      <c r="C642" s="191"/>
      <c r="D642" s="191"/>
      <c r="E642" s="192"/>
      <c r="F642" s="192"/>
      <c r="G642" s="193"/>
      <c r="H642" s="192"/>
      <c r="I642" s="192"/>
      <c r="J642" s="192"/>
      <c r="K642" s="192"/>
      <c r="L642" s="192"/>
      <c r="M642" s="192"/>
      <c r="N642" s="191"/>
      <c r="O642" s="192"/>
      <c r="P642" s="192"/>
      <c r="Q642" s="87"/>
      <c r="R642" s="87"/>
      <c r="S642" s="87"/>
      <c r="T642" s="87"/>
      <c r="U642" s="87"/>
      <c r="V642" s="87"/>
      <c r="W642" s="87"/>
      <c r="X642" s="87"/>
      <c r="Y642" s="87"/>
      <c r="Z642" s="87"/>
    </row>
    <row r="643" spans="1:26" ht="18" customHeight="1">
      <c r="A643" s="151"/>
      <c r="B643" s="191"/>
      <c r="C643" s="191"/>
      <c r="D643" s="191"/>
      <c r="E643" s="192"/>
      <c r="F643" s="192"/>
      <c r="G643" s="193"/>
      <c r="H643" s="192"/>
      <c r="I643" s="192"/>
      <c r="J643" s="192"/>
      <c r="K643" s="192"/>
      <c r="L643" s="192"/>
      <c r="M643" s="192"/>
      <c r="N643" s="191"/>
      <c r="O643" s="192"/>
      <c r="P643" s="192"/>
      <c r="Q643" s="87"/>
      <c r="R643" s="87"/>
      <c r="S643" s="87"/>
      <c r="T643" s="87"/>
      <c r="U643" s="87"/>
      <c r="V643" s="87"/>
      <c r="W643" s="87"/>
      <c r="X643" s="87"/>
      <c r="Y643" s="87"/>
      <c r="Z643" s="87"/>
    </row>
    <row r="644" spans="1:26" ht="18" customHeight="1">
      <c r="A644" s="151"/>
      <c r="B644" s="191"/>
      <c r="C644" s="191"/>
      <c r="D644" s="191"/>
      <c r="E644" s="192"/>
      <c r="F644" s="192"/>
      <c r="G644" s="193"/>
      <c r="H644" s="192"/>
      <c r="I644" s="192"/>
      <c r="J644" s="192"/>
      <c r="K644" s="192"/>
      <c r="L644" s="192"/>
      <c r="M644" s="192"/>
      <c r="N644" s="191"/>
      <c r="O644" s="192"/>
      <c r="P644" s="192"/>
      <c r="Q644" s="87"/>
      <c r="R644" s="87"/>
      <c r="S644" s="87"/>
      <c r="T644" s="87"/>
      <c r="U644" s="87"/>
      <c r="V644" s="87"/>
      <c r="W644" s="87"/>
      <c r="X644" s="87"/>
      <c r="Y644" s="87"/>
      <c r="Z644" s="87"/>
    </row>
    <row r="645" spans="1:26" ht="18" customHeight="1">
      <c r="A645" s="151"/>
      <c r="B645" s="191"/>
      <c r="C645" s="191"/>
      <c r="D645" s="191"/>
      <c r="E645" s="192"/>
      <c r="F645" s="192"/>
      <c r="G645" s="193"/>
      <c r="H645" s="192"/>
      <c r="I645" s="192"/>
      <c r="J645" s="192"/>
      <c r="K645" s="192"/>
      <c r="L645" s="192"/>
      <c r="M645" s="192"/>
      <c r="N645" s="191"/>
      <c r="O645" s="192"/>
      <c r="P645" s="192"/>
      <c r="Q645" s="87"/>
      <c r="R645" s="87"/>
      <c r="S645" s="87"/>
      <c r="T645" s="87"/>
      <c r="U645" s="87"/>
      <c r="V645" s="87"/>
      <c r="W645" s="87"/>
      <c r="X645" s="87"/>
      <c r="Y645" s="87"/>
      <c r="Z645" s="87"/>
    </row>
    <row r="646" spans="1:26" ht="18" customHeight="1">
      <c r="A646" s="151"/>
      <c r="B646" s="191"/>
      <c r="C646" s="191"/>
      <c r="D646" s="191"/>
      <c r="E646" s="192"/>
      <c r="F646" s="192"/>
      <c r="G646" s="193"/>
      <c r="H646" s="192"/>
      <c r="I646" s="192"/>
      <c r="J646" s="192"/>
      <c r="K646" s="192"/>
      <c r="L646" s="192"/>
      <c r="M646" s="192"/>
      <c r="N646" s="191"/>
      <c r="O646" s="192"/>
      <c r="P646" s="192"/>
      <c r="Q646" s="87"/>
      <c r="R646" s="87"/>
      <c r="S646" s="87"/>
      <c r="T646" s="87"/>
      <c r="U646" s="87"/>
      <c r="V646" s="87"/>
      <c r="W646" s="87"/>
      <c r="X646" s="87"/>
      <c r="Y646" s="87"/>
      <c r="Z646" s="87"/>
    </row>
    <row r="647" spans="1:26" ht="18" customHeight="1">
      <c r="A647" s="151"/>
      <c r="B647" s="191"/>
      <c r="C647" s="191"/>
      <c r="D647" s="191"/>
      <c r="E647" s="192"/>
      <c r="F647" s="192"/>
      <c r="G647" s="193"/>
      <c r="H647" s="192"/>
      <c r="I647" s="192"/>
      <c r="J647" s="192"/>
      <c r="K647" s="192"/>
      <c r="L647" s="192"/>
      <c r="M647" s="192"/>
      <c r="N647" s="191"/>
      <c r="O647" s="192"/>
      <c r="P647" s="192"/>
      <c r="Q647" s="87"/>
      <c r="R647" s="87"/>
      <c r="S647" s="87"/>
      <c r="T647" s="87"/>
      <c r="U647" s="87"/>
      <c r="V647" s="87"/>
      <c r="W647" s="87"/>
      <c r="X647" s="87"/>
      <c r="Y647" s="87"/>
      <c r="Z647" s="87"/>
    </row>
    <row r="648" spans="1:26" ht="18" customHeight="1">
      <c r="A648" s="151"/>
      <c r="B648" s="191"/>
      <c r="C648" s="191"/>
      <c r="D648" s="191"/>
      <c r="E648" s="192"/>
      <c r="F648" s="192"/>
      <c r="G648" s="193"/>
      <c r="H648" s="192"/>
      <c r="I648" s="192"/>
      <c r="J648" s="192"/>
      <c r="K648" s="192"/>
      <c r="L648" s="192"/>
      <c r="M648" s="192"/>
      <c r="N648" s="191"/>
      <c r="O648" s="192"/>
      <c r="P648" s="192"/>
      <c r="Q648" s="87"/>
      <c r="R648" s="87"/>
      <c r="S648" s="87"/>
      <c r="T648" s="87"/>
      <c r="U648" s="87"/>
      <c r="V648" s="87"/>
      <c r="W648" s="87"/>
      <c r="X648" s="87"/>
      <c r="Y648" s="87"/>
      <c r="Z648" s="87"/>
    </row>
    <row r="649" spans="1:26" ht="18" customHeight="1">
      <c r="A649" s="151"/>
      <c r="B649" s="191"/>
      <c r="C649" s="191"/>
      <c r="D649" s="191"/>
      <c r="E649" s="192"/>
      <c r="F649" s="192"/>
      <c r="G649" s="193"/>
      <c r="H649" s="192"/>
      <c r="I649" s="192"/>
      <c r="J649" s="192"/>
      <c r="K649" s="192"/>
      <c r="L649" s="192"/>
      <c r="M649" s="192"/>
      <c r="N649" s="191"/>
      <c r="O649" s="192"/>
      <c r="P649" s="192"/>
      <c r="Q649" s="87"/>
      <c r="R649" s="87"/>
      <c r="S649" s="87"/>
      <c r="T649" s="87"/>
      <c r="U649" s="87"/>
      <c r="V649" s="87"/>
      <c r="W649" s="87"/>
      <c r="X649" s="87"/>
      <c r="Y649" s="87"/>
      <c r="Z649" s="87"/>
    </row>
    <row r="650" spans="1:26" ht="18" customHeight="1">
      <c r="A650" s="151"/>
      <c r="B650" s="191"/>
      <c r="C650" s="191"/>
      <c r="D650" s="191"/>
      <c r="E650" s="192"/>
      <c r="F650" s="192"/>
      <c r="G650" s="193"/>
      <c r="H650" s="192"/>
      <c r="I650" s="192"/>
      <c r="J650" s="192"/>
      <c r="K650" s="192"/>
      <c r="L650" s="192"/>
      <c r="M650" s="192"/>
      <c r="N650" s="191"/>
      <c r="O650" s="192"/>
      <c r="P650" s="192"/>
      <c r="Q650" s="87"/>
      <c r="R650" s="87"/>
      <c r="S650" s="87"/>
      <c r="T650" s="87"/>
      <c r="U650" s="87"/>
      <c r="V650" s="87"/>
      <c r="W650" s="87"/>
      <c r="X650" s="87"/>
      <c r="Y650" s="87"/>
      <c r="Z650" s="87"/>
    </row>
    <row r="651" spans="1:26" ht="18" customHeight="1">
      <c r="A651" s="151"/>
      <c r="B651" s="191"/>
      <c r="C651" s="191"/>
      <c r="D651" s="191"/>
      <c r="E651" s="192"/>
      <c r="F651" s="192"/>
      <c r="G651" s="193"/>
      <c r="H651" s="192"/>
      <c r="I651" s="192"/>
      <c r="J651" s="192"/>
      <c r="K651" s="192"/>
      <c r="L651" s="192"/>
      <c r="M651" s="192"/>
      <c r="N651" s="191"/>
      <c r="O651" s="192"/>
      <c r="P651" s="192"/>
      <c r="Q651" s="87"/>
      <c r="R651" s="87"/>
      <c r="S651" s="87"/>
      <c r="T651" s="87"/>
      <c r="U651" s="87"/>
      <c r="V651" s="87"/>
      <c r="W651" s="87"/>
      <c r="X651" s="87"/>
      <c r="Y651" s="87"/>
      <c r="Z651" s="87"/>
    </row>
    <row r="652" spans="1:26" ht="18" customHeight="1">
      <c r="A652" s="151"/>
      <c r="B652" s="191"/>
      <c r="C652" s="191"/>
      <c r="D652" s="191"/>
      <c r="E652" s="192"/>
      <c r="F652" s="192"/>
      <c r="G652" s="193"/>
      <c r="H652" s="192"/>
      <c r="I652" s="192"/>
      <c r="J652" s="192"/>
      <c r="K652" s="192"/>
      <c r="L652" s="192"/>
      <c r="M652" s="192"/>
      <c r="N652" s="191"/>
      <c r="O652" s="192"/>
      <c r="P652" s="192"/>
      <c r="Q652" s="87"/>
      <c r="R652" s="87"/>
      <c r="S652" s="87"/>
      <c r="T652" s="87"/>
      <c r="U652" s="87"/>
      <c r="V652" s="87"/>
      <c r="W652" s="87"/>
      <c r="X652" s="87"/>
      <c r="Y652" s="87"/>
      <c r="Z652" s="87"/>
    </row>
    <row r="653" spans="1:26" ht="18" customHeight="1">
      <c r="A653" s="151"/>
      <c r="B653" s="191"/>
      <c r="C653" s="191"/>
      <c r="D653" s="191"/>
      <c r="E653" s="192"/>
      <c r="F653" s="192"/>
      <c r="G653" s="193"/>
      <c r="H653" s="192"/>
      <c r="I653" s="192"/>
      <c r="J653" s="192"/>
      <c r="K653" s="192"/>
      <c r="L653" s="192"/>
      <c r="M653" s="192"/>
      <c r="N653" s="191"/>
      <c r="O653" s="192"/>
      <c r="P653" s="192"/>
      <c r="Q653" s="87"/>
      <c r="R653" s="87"/>
      <c r="S653" s="87"/>
      <c r="T653" s="87"/>
      <c r="U653" s="87"/>
      <c r="V653" s="87"/>
      <c r="W653" s="87"/>
      <c r="X653" s="87"/>
      <c r="Y653" s="87"/>
      <c r="Z653" s="87"/>
    </row>
    <row r="654" spans="1:26" ht="18" customHeight="1">
      <c r="A654" s="151"/>
      <c r="B654" s="191"/>
      <c r="C654" s="191"/>
      <c r="D654" s="191"/>
      <c r="E654" s="192"/>
      <c r="F654" s="192"/>
      <c r="G654" s="193"/>
      <c r="H654" s="192"/>
      <c r="I654" s="192"/>
      <c r="J654" s="192"/>
      <c r="K654" s="192"/>
      <c r="L654" s="192"/>
      <c r="M654" s="192"/>
      <c r="N654" s="191"/>
      <c r="O654" s="192"/>
      <c r="P654" s="192"/>
      <c r="Q654" s="87"/>
      <c r="R654" s="87"/>
      <c r="S654" s="87"/>
      <c r="T654" s="87"/>
      <c r="U654" s="87"/>
      <c r="V654" s="87"/>
      <c r="W654" s="87"/>
      <c r="X654" s="87"/>
      <c r="Y654" s="87"/>
      <c r="Z654" s="87"/>
    </row>
    <row r="655" spans="1:26" ht="18" customHeight="1">
      <c r="A655" s="151"/>
      <c r="B655" s="191"/>
      <c r="C655" s="191"/>
      <c r="D655" s="191"/>
      <c r="E655" s="192"/>
      <c r="F655" s="192"/>
      <c r="G655" s="193"/>
      <c r="H655" s="192"/>
      <c r="I655" s="192"/>
      <c r="J655" s="192"/>
      <c r="K655" s="192"/>
      <c r="L655" s="192"/>
      <c r="M655" s="192"/>
      <c r="N655" s="191"/>
      <c r="O655" s="192"/>
      <c r="P655" s="192"/>
      <c r="Q655" s="87"/>
      <c r="R655" s="87"/>
      <c r="S655" s="87"/>
      <c r="T655" s="87"/>
      <c r="U655" s="87"/>
      <c r="V655" s="87"/>
      <c r="W655" s="87"/>
      <c r="X655" s="87"/>
      <c r="Y655" s="87"/>
      <c r="Z655" s="87"/>
    </row>
    <row r="656" spans="1:26" ht="18" customHeight="1">
      <c r="A656" s="151"/>
      <c r="B656" s="191"/>
      <c r="C656" s="191"/>
      <c r="D656" s="191"/>
      <c r="E656" s="192"/>
      <c r="F656" s="192"/>
      <c r="G656" s="193"/>
      <c r="H656" s="192"/>
      <c r="I656" s="192"/>
      <c r="J656" s="192"/>
      <c r="K656" s="192"/>
      <c r="L656" s="192"/>
      <c r="M656" s="192"/>
      <c r="N656" s="191"/>
      <c r="O656" s="192"/>
      <c r="P656" s="192"/>
      <c r="Q656" s="87"/>
      <c r="R656" s="87"/>
      <c r="S656" s="87"/>
      <c r="T656" s="87"/>
      <c r="U656" s="87"/>
      <c r="V656" s="87"/>
      <c r="W656" s="87"/>
      <c r="X656" s="87"/>
      <c r="Y656" s="87"/>
      <c r="Z656" s="87"/>
    </row>
    <row r="657" spans="1:26" ht="18" customHeight="1">
      <c r="A657" s="151"/>
      <c r="B657" s="191"/>
      <c r="C657" s="191"/>
      <c r="D657" s="191"/>
      <c r="E657" s="192"/>
      <c r="F657" s="192"/>
      <c r="G657" s="193"/>
      <c r="H657" s="192"/>
      <c r="I657" s="192"/>
      <c r="J657" s="192"/>
      <c r="K657" s="192"/>
      <c r="L657" s="192"/>
      <c r="M657" s="192"/>
      <c r="N657" s="191"/>
      <c r="O657" s="192"/>
      <c r="P657" s="192"/>
      <c r="Q657" s="87"/>
      <c r="R657" s="87"/>
      <c r="S657" s="87"/>
      <c r="T657" s="87"/>
      <c r="U657" s="87"/>
      <c r="V657" s="87"/>
      <c r="W657" s="87"/>
      <c r="X657" s="87"/>
      <c r="Y657" s="87"/>
      <c r="Z657" s="87"/>
    </row>
    <row r="658" spans="1:26" ht="18" customHeight="1">
      <c r="A658" s="151"/>
      <c r="B658" s="191"/>
      <c r="C658" s="191"/>
      <c r="D658" s="191"/>
      <c r="E658" s="192"/>
      <c r="F658" s="192"/>
      <c r="G658" s="193"/>
      <c r="H658" s="192"/>
      <c r="I658" s="192"/>
      <c r="J658" s="192"/>
      <c r="K658" s="192"/>
      <c r="L658" s="192"/>
      <c r="M658" s="192"/>
      <c r="N658" s="191"/>
      <c r="O658" s="192"/>
      <c r="P658" s="192"/>
      <c r="Q658" s="87"/>
      <c r="R658" s="87"/>
      <c r="S658" s="87"/>
      <c r="T658" s="87"/>
      <c r="U658" s="87"/>
      <c r="V658" s="87"/>
      <c r="W658" s="87"/>
      <c r="X658" s="87"/>
      <c r="Y658" s="87"/>
      <c r="Z658" s="87"/>
    </row>
    <row r="659" spans="1:26" ht="18" customHeight="1">
      <c r="A659" s="151"/>
      <c r="B659" s="191"/>
      <c r="C659" s="191"/>
      <c r="D659" s="191"/>
      <c r="E659" s="192"/>
      <c r="F659" s="192"/>
      <c r="G659" s="193"/>
      <c r="H659" s="192"/>
      <c r="I659" s="192"/>
      <c r="J659" s="192"/>
      <c r="K659" s="192"/>
      <c r="L659" s="192"/>
      <c r="M659" s="192"/>
      <c r="N659" s="191"/>
      <c r="O659" s="192"/>
      <c r="P659" s="192"/>
      <c r="Q659" s="87"/>
      <c r="R659" s="87"/>
      <c r="S659" s="87"/>
      <c r="T659" s="87"/>
      <c r="U659" s="87"/>
      <c r="V659" s="87"/>
      <c r="W659" s="87"/>
      <c r="X659" s="87"/>
      <c r="Y659" s="87"/>
      <c r="Z659" s="87"/>
    </row>
    <row r="660" spans="1:26" ht="18" customHeight="1">
      <c r="A660" s="151"/>
      <c r="B660" s="191"/>
      <c r="C660" s="191"/>
      <c r="D660" s="191"/>
      <c r="E660" s="192"/>
      <c r="F660" s="192"/>
      <c r="G660" s="193"/>
      <c r="H660" s="192"/>
      <c r="I660" s="192"/>
      <c r="J660" s="192"/>
      <c r="K660" s="192"/>
      <c r="L660" s="192"/>
      <c r="M660" s="192"/>
      <c r="N660" s="191"/>
      <c r="O660" s="192"/>
      <c r="P660" s="192"/>
      <c r="Q660" s="87"/>
      <c r="R660" s="87"/>
      <c r="S660" s="87"/>
      <c r="T660" s="87"/>
      <c r="U660" s="87"/>
      <c r="V660" s="87"/>
      <c r="W660" s="87"/>
      <c r="X660" s="87"/>
      <c r="Y660" s="87"/>
      <c r="Z660" s="87"/>
    </row>
    <row r="661" spans="1:26" ht="18" customHeight="1">
      <c r="A661" s="151"/>
      <c r="B661" s="191"/>
      <c r="C661" s="191"/>
      <c r="D661" s="191"/>
      <c r="E661" s="192"/>
      <c r="F661" s="192"/>
      <c r="G661" s="193"/>
      <c r="H661" s="192"/>
      <c r="I661" s="192"/>
      <c r="J661" s="192"/>
      <c r="K661" s="192"/>
      <c r="L661" s="192"/>
      <c r="M661" s="192"/>
      <c r="N661" s="191"/>
      <c r="O661" s="192"/>
      <c r="P661" s="192"/>
      <c r="Q661" s="87"/>
      <c r="R661" s="87"/>
      <c r="S661" s="87"/>
      <c r="T661" s="87"/>
      <c r="U661" s="87"/>
      <c r="V661" s="87"/>
      <c r="W661" s="87"/>
      <c r="X661" s="87"/>
      <c r="Y661" s="87"/>
      <c r="Z661" s="87"/>
    </row>
    <row r="662" spans="1:26" ht="18" customHeight="1">
      <c r="A662" s="151"/>
      <c r="B662" s="191"/>
      <c r="C662" s="191"/>
      <c r="D662" s="191"/>
      <c r="E662" s="192"/>
      <c r="F662" s="192"/>
      <c r="G662" s="193"/>
      <c r="H662" s="192"/>
      <c r="I662" s="192"/>
      <c r="J662" s="192"/>
      <c r="K662" s="192"/>
      <c r="L662" s="192"/>
      <c r="M662" s="192"/>
      <c r="N662" s="191"/>
      <c r="O662" s="192"/>
      <c r="P662" s="192"/>
      <c r="Q662" s="87"/>
      <c r="R662" s="87"/>
      <c r="S662" s="87"/>
      <c r="T662" s="87"/>
      <c r="U662" s="87"/>
      <c r="V662" s="87"/>
      <c r="W662" s="87"/>
      <c r="X662" s="87"/>
      <c r="Y662" s="87"/>
      <c r="Z662" s="87"/>
    </row>
    <row r="663" spans="1:26" ht="18" customHeight="1">
      <c r="A663" s="151"/>
      <c r="B663" s="191"/>
      <c r="C663" s="191"/>
      <c r="D663" s="191"/>
      <c r="E663" s="192"/>
      <c r="F663" s="192"/>
      <c r="G663" s="193"/>
      <c r="H663" s="192"/>
      <c r="I663" s="192"/>
      <c r="J663" s="192"/>
      <c r="K663" s="192"/>
      <c r="L663" s="192"/>
      <c r="M663" s="192"/>
      <c r="N663" s="191"/>
      <c r="O663" s="192"/>
      <c r="P663" s="192"/>
      <c r="Q663" s="87"/>
      <c r="R663" s="87"/>
      <c r="S663" s="87"/>
      <c r="T663" s="87"/>
      <c r="U663" s="87"/>
      <c r="V663" s="87"/>
      <c r="W663" s="87"/>
      <c r="X663" s="87"/>
      <c r="Y663" s="87"/>
      <c r="Z663" s="87"/>
    </row>
    <row r="664" spans="1:26" ht="18" customHeight="1">
      <c r="A664" s="151"/>
      <c r="B664" s="191"/>
      <c r="C664" s="191"/>
      <c r="D664" s="191"/>
      <c r="E664" s="192"/>
      <c r="F664" s="192"/>
      <c r="G664" s="193"/>
      <c r="H664" s="192"/>
      <c r="I664" s="192"/>
      <c r="J664" s="192"/>
      <c r="K664" s="192"/>
      <c r="L664" s="192"/>
      <c r="M664" s="192"/>
      <c r="N664" s="191"/>
      <c r="O664" s="192"/>
      <c r="P664" s="192"/>
      <c r="Q664" s="87"/>
      <c r="R664" s="87"/>
      <c r="S664" s="87"/>
      <c r="T664" s="87"/>
      <c r="U664" s="87"/>
      <c r="V664" s="87"/>
      <c r="W664" s="87"/>
      <c r="X664" s="87"/>
      <c r="Y664" s="87"/>
      <c r="Z664" s="87"/>
    </row>
    <row r="665" spans="1:26" ht="18" customHeight="1">
      <c r="A665" s="151"/>
      <c r="B665" s="191"/>
      <c r="C665" s="191"/>
      <c r="D665" s="191"/>
      <c r="E665" s="192"/>
      <c r="F665" s="192"/>
      <c r="G665" s="193"/>
      <c r="H665" s="192"/>
      <c r="I665" s="192"/>
      <c r="J665" s="192"/>
      <c r="K665" s="192"/>
      <c r="L665" s="192"/>
      <c r="M665" s="192"/>
      <c r="N665" s="191"/>
      <c r="O665" s="192"/>
      <c r="P665" s="192"/>
      <c r="Q665" s="87"/>
      <c r="R665" s="87"/>
      <c r="S665" s="87"/>
      <c r="T665" s="87"/>
      <c r="U665" s="87"/>
      <c r="V665" s="87"/>
      <c r="W665" s="87"/>
      <c r="X665" s="87"/>
      <c r="Y665" s="87"/>
      <c r="Z665" s="87"/>
    </row>
    <row r="666" spans="1:26" ht="18" customHeight="1">
      <c r="A666" s="151"/>
      <c r="B666" s="191"/>
      <c r="C666" s="191"/>
      <c r="D666" s="191"/>
      <c r="E666" s="192"/>
      <c r="F666" s="192"/>
      <c r="G666" s="193"/>
      <c r="H666" s="192"/>
      <c r="I666" s="192"/>
      <c r="J666" s="192"/>
      <c r="K666" s="192"/>
      <c r="L666" s="192"/>
      <c r="M666" s="192"/>
      <c r="N666" s="191"/>
      <c r="O666" s="192"/>
      <c r="P666" s="192"/>
      <c r="Q666" s="87"/>
      <c r="R666" s="87"/>
      <c r="S666" s="87"/>
      <c r="T666" s="87"/>
      <c r="U666" s="87"/>
      <c r="V666" s="87"/>
      <c r="W666" s="87"/>
      <c r="X666" s="87"/>
      <c r="Y666" s="87"/>
      <c r="Z666" s="87"/>
    </row>
    <row r="667" spans="1:26" ht="18" customHeight="1">
      <c r="A667" s="151"/>
      <c r="B667" s="191"/>
      <c r="C667" s="191"/>
      <c r="D667" s="191"/>
      <c r="E667" s="192"/>
      <c r="F667" s="192"/>
      <c r="G667" s="193"/>
      <c r="H667" s="192"/>
      <c r="I667" s="192"/>
      <c r="J667" s="192"/>
      <c r="K667" s="192"/>
      <c r="L667" s="192"/>
      <c r="M667" s="192"/>
      <c r="N667" s="191"/>
      <c r="O667" s="192"/>
      <c r="P667" s="192"/>
      <c r="Q667" s="87"/>
      <c r="R667" s="87"/>
      <c r="S667" s="87"/>
      <c r="T667" s="87"/>
      <c r="U667" s="87"/>
      <c r="V667" s="87"/>
      <c r="W667" s="87"/>
      <c r="X667" s="87"/>
      <c r="Y667" s="87"/>
      <c r="Z667" s="87"/>
    </row>
    <row r="668" spans="1:26" ht="18" customHeight="1">
      <c r="A668" s="151"/>
      <c r="B668" s="191"/>
      <c r="C668" s="191"/>
      <c r="D668" s="191"/>
      <c r="E668" s="192"/>
      <c r="F668" s="192"/>
      <c r="G668" s="193"/>
      <c r="H668" s="192"/>
      <c r="I668" s="192"/>
      <c r="J668" s="192"/>
      <c r="K668" s="192"/>
      <c r="L668" s="192"/>
      <c r="M668" s="192"/>
      <c r="N668" s="191"/>
      <c r="O668" s="192"/>
      <c r="P668" s="192"/>
      <c r="Q668" s="87"/>
      <c r="R668" s="87"/>
      <c r="S668" s="87"/>
      <c r="T668" s="87"/>
      <c r="U668" s="87"/>
      <c r="V668" s="87"/>
      <c r="W668" s="87"/>
      <c r="X668" s="87"/>
      <c r="Y668" s="87"/>
      <c r="Z668" s="87"/>
    </row>
    <row r="669" spans="1:26" ht="18" customHeight="1">
      <c r="A669" s="151"/>
      <c r="B669" s="191"/>
      <c r="C669" s="191"/>
      <c r="D669" s="191"/>
      <c r="E669" s="192"/>
      <c r="F669" s="192"/>
      <c r="G669" s="193"/>
      <c r="H669" s="192"/>
      <c r="I669" s="192"/>
      <c r="J669" s="192"/>
      <c r="K669" s="192"/>
      <c r="L669" s="192"/>
      <c r="M669" s="192"/>
      <c r="N669" s="191"/>
      <c r="O669" s="192"/>
      <c r="P669" s="192"/>
      <c r="Q669" s="87"/>
      <c r="R669" s="87"/>
      <c r="S669" s="87"/>
      <c r="T669" s="87"/>
      <c r="U669" s="87"/>
      <c r="V669" s="87"/>
      <c r="W669" s="87"/>
      <c r="X669" s="87"/>
      <c r="Y669" s="87"/>
      <c r="Z669" s="87"/>
    </row>
    <row r="670" spans="1:26" ht="18" customHeight="1">
      <c r="A670" s="151"/>
      <c r="B670" s="191"/>
      <c r="C670" s="191"/>
      <c r="D670" s="191"/>
      <c r="E670" s="192"/>
      <c r="F670" s="192"/>
      <c r="G670" s="193"/>
      <c r="H670" s="192"/>
      <c r="I670" s="192"/>
      <c r="J670" s="192"/>
      <c r="K670" s="192"/>
      <c r="L670" s="192"/>
      <c r="M670" s="192"/>
      <c r="N670" s="191"/>
      <c r="O670" s="192"/>
      <c r="P670" s="192"/>
      <c r="Q670" s="87"/>
      <c r="R670" s="87"/>
      <c r="S670" s="87"/>
      <c r="T670" s="87"/>
      <c r="U670" s="87"/>
      <c r="V670" s="87"/>
      <c r="W670" s="87"/>
      <c r="X670" s="87"/>
      <c r="Y670" s="87"/>
      <c r="Z670" s="87"/>
    </row>
    <row r="671" spans="1:26" ht="18" customHeight="1">
      <c r="A671" s="151"/>
      <c r="B671" s="191"/>
      <c r="C671" s="191"/>
      <c r="D671" s="191"/>
      <c r="E671" s="192"/>
      <c r="F671" s="192"/>
      <c r="G671" s="193"/>
      <c r="H671" s="192"/>
      <c r="I671" s="192"/>
      <c r="J671" s="192"/>
      <c r="K671" s="192"/>
      <c r="L671" s="192"/>
      <c r="M671" s="192"/>
      <c r="N671" s="191"/>
      <c r="O671" s="192"/>
      <c r="P671" s="192"/>
      <c r="Q671" s="87"/>
      <c r="R671" s="87"/>
      <c r="S671" s="87"/>
      <c r="T671" s="87"/>
      <c r="U671" s="87"/>
      <c r="V671" s="87"/>
      <c r="W671" s="87"/>
      <c r="X671" s="87"/>
      <c r="Y671" s="87"/>
      <c r="Z671" s="87"/>
    </row>
    <row r="672" spans="1:26" ht="18" customHeight="1">
      <c r="A672" s="151"/>
      <c r="B672" s="191"/>
      <c r="C672" s="191"/>
      <c r="D672" s="191"/>
      <c r="E672" s="192"/>
      <c r="F672" s="192"/>
      <c r="G672" s="193"/>
      <c r="H672" s="192"/>
      <c r="I672" s="192"/>
      <c r="J672" s="192"/>
      <c r="K672" s="192"/>
      <c r="L672" s="192"/>
      <c r="M672" s="192"/>
      <c r="N672" s="191"/>
      <c r="O672" s="192"/>
      <c r="P672" s="192"/>
      <c r="Q672" s="87"/>
      <c r="R672" s="87"/>
      <c r="S672" s="87"/>
      <c r="T672" s="87"/>
      <c r="U672" s="87"/>
      <c r="V672" s="87"/>
      <c r="W672" s="87"/>
      <c r="X672" s="87"/>
      <c r="Y672" s="87"/>
      <c r="Z672" s="87"/>
    </row>
    <row r="673" spans="1:26" ht="18" customHeight="1">
      <c r="A673" s="151"/>
      <c r="B673" s="191"/>
      <c r="C673" s="191"/>
      <c r="D673" s="191"/>
      <c r="E673" s="192"/>
      <c r="F673" s="192"/>
      <c r="G673" s="193"/>
      <c r="H673" s="192"/>
      <c r="I673" s="192"/>
      <c r="J673" s="192"/>
      <c r="K673" s="192"/>
      <c r="L673" s="192"/>
      <c r="M673" s="192"/>
      <c r="N673" s="191"/>
      <c r="O673" s="192"/>
      <c r="P673" s="192"/>
      <c r="Q673" s="87"/>
      <c r="R673" s="87"/>
      <c r="S673" s="87"/>
      <c r="T673" s="87"/>
      <c r="U673" s="87"/>
      <c r="V673" s="87"/>
      <c r="W673" s="87"/>
      <c r="X673" s="87"/>
      <c r="Y673" s="87"/>
      <c r="Z673" s="87"/>
    </row>
    <row r="674" spans="1:26" ht="18" customHeight="1">
      <c r="A674" s="151"/>
      <c r="B674" s="191"/>
      <c r="C674" s="191"/>
      <c r="D674" s="191"/>
      <c r="E674" s="192"/>
      <c r="F674" s="192"/>
      <c r="G674" s="193"/>
      <c r="H674" s="192"/>
      <c r="I674" s="192"/>
      <c r="J674" s="192"/>
      <c r="K674" s="192"/>
      <c r="L674" s="192"/>
      <c r="M674" s="192"/>
      <c r="N674" s="191"/>
      <c r="O674" s="192"/>
      <c r="P674" s="192"/>
      <c r="Q674" s="87"/>
      <c r="R674" s="87"/>
      <c r="S674" s="87"/>
      <c r="T674" s="87"/>
      <c r="U674" s="87"/>
      <c r="V674" s="87"/>
      <c r="W674" s="87"/>
      <c r="X674" s="87"/>
      <c r="Y674" s="87"/>
      <c r="Z674" s="87"/>
    </row>
    <row r="675" spans="1:26" ht="18" customHeight="1">
      <c r="A675" s="151"/>
      <c r="B675" s="191"/>
      <c r="C675" s="191"/>
      <c r="D675" s="191"/>
      <c r="E675" s="192"/>
      <c r="F675" s="192"/>
      <c r="G675" s="193"/>
      <c r="H675" s="192"/>
      <c r="I675" s="192"/>
      <c r="J675" s="192"/>
      <c r="K675" s="192"/>
      <c r="L675" s="192"/>
      <c r="M675" s="192"/>
      <c r="N675" s="191"/>
      <c r="O675" s="192"/>
      <c r="P675" s="192"/>
      <c r="Q675" s="87"/>
      <c r="R675" s="87"/>
      <c r="S675" s="87"/>
      <c r="T675" s="87"/>
      <c r="U675" s="87"/>
      <c r="V675" s="87"/>
      <c r="W675" s="87"/>
      <c r="X675" s="87"/>
      <c r="Y675" s="87"/>
      <c r="Z675" s="87"/>
    </row>
    <row r="676" spans="1:26" ht="18" customHeight="1">
      <c r="A676" s="151"/>
      <c r="B676" s="191"/>
      <c r="C676" s="191"/>
      <c r="D676" s="191"/>
      <c r="E676" s="192"/>
      <c r="F676" s="192"/>
      <c r="G676" s="193"/>
      <c r="H676" s="192"/>
      <c r="I676" s="192"/>
      <c r="J676" s="192"/>
      <c r="K676" s="192"/>
      <c r="L676" s="192"/>
      <c r="M676" s="192"/>
      <c r="N676" s="191"/>
      <c r="O676" s="192"/>
      <c r="P676" s="192"/>
      <c r="Q676" s="87"/>
      <c r="R676" s="87"/>
      <c r="S676" s="87"/>
      <c r="T676" s="87"/>
      <c r="U676" s="87"/>
      <c r="V676" s="87"/>
      <c r="W676" s="87"/>
      <c r="X676" s="87"/>
      <c r="Y676" s="87"/>
      <c r="Z676" s="87"/>
    </row>
    <row r="677" spans="1:26" ht="18" customHeight="1">
      <c r="A677" s="151"/>
      <c r="B677" s="191"/>
      <c r="C677" s="191"/>
      <c r="D677" s="191"/>
      <c r="E677" s="192"/>
      <c r="F677" s="192"/>
      <c r="G677" s="193"/>
      <c r="H677" s="192"/>
      <c r="I677" s="192"/>
      <c r="J677" s="192"/>
      <c r="K677" s="192"/>
      <c r="L677" s="192"/>
      <c r="M677" s="192"/>
      <c r="N677" s="191"/>
      <c r="O677" s="192"/>
      <c r="P677" s="192"/>
      <c r="Q677" s="87"/>
      <c r="R677" s="87"/>
      <c r="S677" s="87"/>
      <c r="T677" s="87"/>
      <c r="U677" s="87"/>
      <c r="V677" s="87"/>
      <c r="W677" s="87"/>
      <c r="X677" s="87"/>
      <c r="Y677" s="87"/>
      <c r="Z677" s="87"/>
    </row>
    <row r="678" spans="1:26" ht="18" customHeight="1">
      <c r="A678" s="151"/>
      <c r="B678" s="191"/>
      <c r="C678" s="191"/>
      <c r="D678" s="191"/>
      <c r="E678" s="192"/>
      <c r="F678" s="192"/>
      <c r="G678" s="193"/>
      <c r="H678" s="192"/>
      <c r="I678" s="192"/>
      <c r="J678" s="192"/>
      <c r="K678" s="192"/>
      <c r="L678" s="192"/>
      <c r="M678" s="192"/>
      <c r="N678" s="191"/>
      <c r="O678" s="192"/>
      <c r="P678" s="192"/>
      <c r="Q678" s="87"/>
      <c r="R678" s="87"/>
      <c r="S678" s="87"/>
      <c r="T678" s="87"/>
      <c r="U678" s="87"/>
      <c r="V678" s="87"/>
      <c r="W678" s="87"/>
      <c r="X678" s="87"/>
      <c r="Y678" s="87"/>
      <c r="Z678" s="87"/>
    </row>
    <row r="679" spans="1:26" ht="18" customHeight="1">
      <c r="A679" s="151"/>
      <c r="B679" s="191"/>
      <c r="C679" s="191"/>
      <c r="D679" s="191"/>
      <c r="E679" s="192"/>
      <c r="F679" s="192"/>
      <c r="G679" s="193"/>
      <c r="H679" s="192"/>
      <c r="I679" s="192"/>
      <c r="J679" s="192"/>
      <c r="K679" s="192"/>
      <c r="L679" s="192"/>
      <c r="M679" s="192"/>
      <c r="N679" s="191"/>
      <c r="O679" s="192"/>
      <c r="P679" s="192"/>
      <c r="Q679" s="87"/>
      <c r="R679" s="87"/>
      <c r="S679" s="87"/>
      <c r="T679" s="87"/>
      <c r="U679" s="87"/>
      <c r="V679" s="87"/>
      <c r="W679" s="87"/>
      <c r="X679" s="87"/>
      <c r="Y679" s="87"/>
      <c r="Z679" s="87"/>
    </row>
    <row r="680" spans="1:26" ht="18" customHeight="1">
      <c r="A680" s="151"/>
      <c r="B680" s="191"/>
      <c r="C680" s="191"/>
      <c r="D680" s="191"/>
      <c r="E680" s="192"/>
      <c r="F680" s="192"/>
      <c r="G680" s="193"/>
      <c r="H680" s="192"/>
      <c r="I680" s="192"/>
      <c r="J680" s="192"/>
      <c r="K680" s="192"/>
      <c r="L680" s="192"/>
      <c r="M680" s="192"/>
      <c r="N680" s="191"/>
      <c r="O680" s="192"/>
      <c r="P680" s="192"/>
      <c r="Q680" s="87"/>
      <c r="R680" s="87"/>
      <c r="S680" s="87"/>
      <c r="T680" s="87"/>
      <c r="U680" s="87"/>
      <c r="V680" s="87"/>
      <c r="W680" s="87"/>
      <c r="X680" s="87"/>
      <c r="Y680" s="87"/>
      <c r="Z680" s="87"/>
    </row>
    <row r="681" spans="1:26" ht="18" customHeight="1">
      <c r="A681" s="151"/>
      <c r="B681" s="191"/>
      <c r="C681" s="191"/>
      <c r="D681" s="191"/>
      <c r="E681" s="192"/>
      <c r="F681" s="192"/>
      <c r="G681" s="193"/>
      <c r="H681" s="192"/>
      <c r="I681" s="192"/>
      <c r="J681" s="192"/>
      <c r="K681" s="192"/>
      <c r="L681" s="192"/>
      <c r="M681" s="192"/>
      <c r="N681" s="191"/>
      <c r="O681" s="192"/>
      <c r="P681" s="192"/>
      <c r="Q681" s="87"/>
      <c r="R681" s="87"/>
      <c r="S681" s="87"/>
      <c r="T681" s="87"/>
      <c r="U681" s="87"/>
      <c r="V681" s="87"/>
      <c r="W681" s="87"/>
      <c r="X681" s="87"/>
      <c r="Y681" s="87"/>
      <c r="Z681" s="87"/>
    </row>
    <row r="682" spans="1:26" ht="18" customHeight="1">
      <c r="A682" s="151"/>
      <c r="B682" s="191"/>
      <c r="C682" s="191"/>
      <c r="D682" s="191"/>
      <c r="E682" s="192"/>
      <c r="F682" s="192"/>
      <c r="G682" s="193"/>
      <c r="H682" s="192"/>
      <c r="I682" s="192"/>
      <c r="J682" s="192"/>
      <c r="K682" s="192"/>
      <c r="L682" s="192"/>
      <c r="M682" s="192"/>
      <c r="N682" s="191"/>
      <c r="O682" s="192"/>
      <c r="P682" s="192"/>
      <c r="Q682" s="87"/>
      <c r="R682" s="87"/>
      <c r="S682" s="87"/>
      <c r="T682" s="87"/>
      <c r="U682" s="87"/>
      <c r="V682" s="87"/>
      <c r="W682" s="87"/>
      <c r="X682" s="87"/>
      <c r="Y682" s="87"/>
      <c r="Z682" s="87"/>
    </row>
    <row r="683" spans="1:26" ht="18" customHeight="1">
      <c r="A683" s="151"/>
      <c r="B683" s="191"/>
      <c r="C683" s="191"/>
      <c r="D683" s="191"/>
      <c r="E683" s="192"/>
      <c r="F683" s="192"/>
      <c r="G683" s="193"/>
      <c r="H683" s="192"/>
      <c r="I683" s="192"/>
      <c r="J683" s="192"/>
      <c r="K683" s="192"/>
      <c r="L683" s="192"/>
      <c r="M683" s="192"/>
      <c r="N683" s="191"/>
      <c r="O683" s="192"/>
      <c r="P683" s="192"/>
      <c r="Q683" s="87"/>
      <c r="R683" s="87"/>
      <c r="S683" s="87"/>
      <c r="T683" s="87"/>
      <c r="U683" s="87"/>
      <c r="V683" s="87"/>
      <c r="W683" s="87"/>
      <c r="X683" s="87"/>
      <c r="Y683" s="87"/>
      <c r="Z683" s="87"/>
    </row>
    <row r="684" spans="1:26" ht="18" customHeight="1">
      <c r="A684" s="151"/>
      <c r="B684" s="191"/>
      <c r="C684" s="191"/>
      <c r="D684" s="191"/>
      <c r="E684" s="192"/>
      <c r="F684" s="192"/>
      <c r="G684" s="193"/>
      <c r="H684" s="192"/>
      <c r="I684" s="192"/>
      <c r="J684" s="192"/>
      <c r="K684" s="192"/>
      <c r="L684" s="192"/>
      <c r="M684" s="192"/>
      <c r="N684" s="191"/>
      <c r="O684" s="192"/>
      <c r="P684" s="192"/>
      <c r="Q684" s="87"/>
      <c r="R684" s="87"/>
      <c r="S684" s="87"/>
      <c r="T684" s="87"/>
      <c r="U684" s="87"/>
      <c r="V684" s="87"/>
      <c r="W684" s="87"/>
      <c r="X684" s="87"/>
      <c r="Y684" s="87"/>
      <c r="Z684" s="87"/>
    </row>
    <row r="685" spans="1:26" ht="18" customHeight="1">
      <c r="A685" s="151"/>
      <c r="B685" s="191"/>
      <c r="C685" s="191"/>
      <c r="D685" s="191"/>
      <c r="E685" s="192"/>
      <c r="F685" s="192"/>
      <c r="G685" s="193"/>
      <c r="H685" s="192"/>
      <c r="I685" s="192"/>
      <c r="J685" s="192"/>
      <c r="K685" s="192"/>
      <c r="L685" s="192"/>
      <c r="M685" s="192"/>
      <c r="N685" s="191"/>
      <c r="O685" s="192"/>
      <c r="P685" s="192"/>
      <c r="Q685" s="87"/>
      <c r="R685" s="87"/>
      <c r="S685" s="87"/>
      <c r="T685" s="87"/>
      <c r="U685" s="87"/>
      <c r="V685" s="87"/>
      <c r="W685" s="87"/>
      <c r="X685" s="87"/>
      <c r="Y685" s="87"/>
      <c r="Z685" s="87"/>
    </row>
    <row r="686" spans="1:26" ht="18" customHeight="1">
      <c r="A686" s="151"/>
      <c r="B686" s="191"/>
      <c r="C686" s="191"/>
      <c r="D686" s="191"/>
      <c r="E686" s="192"/>
      <c r="F686" s="192"/>
      <c r="G686" s="193"/>
      <c r="H686" s="192"/>
      <c r="I686" s="192"/>
      <c r="J686" s="192"/>
      <c r="K686" s="192"/>
      <c r="L686" s="192"/>
      <c r="M686" s="192"/>
      <c r="N686" s="191"/>
      <c r="O686" s="192"/>
      <c r="P686" s="192"/>
      <c r="Q686" s="87"/>
      <c r="R686" s="87"/>
      <c r="S686" s="87"/>
      <c r="T686" s="87"/>
      <c r="U686" s="87"/>
      <c r="V686" s="87"/>
      <c r="W686" s="87"/>
      <c r="X686" s="87"/>
      <c r="Y686" s="87"/>
      <c r="Z686" s="87"/>
    </row>
    <row r="687" spans="1:26" ht="18" customHeight="1">
      <c r="A687" s="151"/>
      <c r="B687" s="191"/>
      <c r="C687" s="191"/>
      <c r="D687" s="191"/>
      <c r="E687" s="192"/>
      <c r="F687" s="192"/>
      <c r="G687" s="193"/>
      <c r="H687" s="192"/>
      <c r="I687" s="192"/>
      <c r="J687" s="192"/>
      <c r="K687" s="192"/>
      <c r="L687" s="192"/>
      <c r="M687" s="192"/>
      <c r="N687" s="191"/>
      <c r="O687" s="192"/>
      <c r="P687" s="192"/>
      <c r="Q687" s="87"/>
      <c r="R687" s="87"/>
      <c r="S687" s="87"/>
      <c r="T687" s="87"/>
      <c r="U687" s="87"/>
      <c r="V687" s="87"/>
      <c r="W687" s="87"/>
      <c r="X687" s="87"/>
      <c r="Y687" s="87"/>
      <c r="Z687" s="87"/>
    </row>
    <row r="688" spans="1:26" ht="18" customHeight="1">
      <c r="A688" s="151"/>
      <c r="B688" s="191"/>
      <c r="C688" s="191"/>
      <c r="D688" s="191"/>
      <c r="E688" s="192"/>
      <c r="F688" s="192"/>
      <c r="G688" s="193"/>
      <c r="H688" s="192"/>
      <c r="I688" s="192"/>
      <c r="J688" s="192"/>
      <c r="K688" s="192"/>
      <c r="L688" s="192"/>
      <c r="M688" s="192"/>
      <c r="N688" s="191"/>
      <c r="O688" s="192"/>
      <c r="P688" s="192"/>
      <c r="Q688" s="87"/>
      <c r="R688" s="87"/>
      <c r="S688" s="87"/>
      <c r="T688" s="87"/>
      <c r="U688" s="87"/>
      <c r="V688" s="87"/>
      <c r="W688" s="87"/>
      <c r="X688" s="87"/>
      <c r="Y688" s="87"/>
      <c r="Z688" s="87"/>
    </row>
    <row r="689" spans="1:26" ht="18" customHeight="1">
      <c r="A689" s="151"/>
      <c r="B689" s="191"/>
      <c r="C689" s="191"/>
      <c r="D689" s="191"/>
      <c r="E689" s="192"/>
      <c r="F689" s="192"/>
      <c r="G689" s="193"/>
      <c r="H689" s="192"/>
      <c r="I689" s="192"/>
      <c r="J689" s="192"/>
      <c r="K689" s="192"/>
      <c r="L689" s="192"/>
      <c r="M689" s="192"/>
      <c r="N689" s="191"/>
      <c r="O689" s="192"/>
      <c r="P689" s="192"/>
      <c r="Q689" s="87"/>
      <c r="R689" s="87"/>
      <c r="S689" s="87"/>
      <c r="T689" s="87"/>
      <c r="U689" s="87"/>
      <c r="V689" s="87"/>
      <c r="W689" s="87"/>
      <c r="X689" s="87"/>
      <c r="Y689" s="87"/>
      <c r="Z689" s="87"/>
    </row>
    <row r="690" spans="1:26" ht="18" customHeight="1">
      <c r="A690" s="151"/>
      <c r="B690" s="191"/>
      <c r="C690" s="191"/>
      <c r="D690" s="191"/>
      <c r="E690" s="192"/>
      <c r="F690" s="192"/>
      <c r="G690" s="193"/>
      <c r="H690" s="192"/>
      <c r="I690" s="192"/>
      <c r="J690" s="192"/>
      <c r="K690" s="192"/>
      <c r="L690" s="192"/>
      <c r="M690" s="192"/>
      <c r="N690" s="191"/>
      <c r="O690" s="192"/>
      <c r="P690" s="192"/>
      <c r="Q690" s="87"/>
      <c r="R690" s="87"/>
      <c r="S690" s="87"/>
      <c r="T690" s="87"/>
      <c r="U690" s="87"/>
      <c r="V690" s="87"/>
      <c r="W690" s="87"/>
      <c r="X690" s="87"/>
      <c r="Y690" s="87"/>
      <c r="Z690" s="87"/>
    </row>
    <row r="691" spans="1:26" ht="18" customHeight="1">
      <c r="A691" s="151"/>
      <c r="B691" s="191"/>
      <c r="C691" s="191"/>
      <c r="D691" s="191"/>
      <c r="E691" s="192"/>
      <c r="F691" s="192"/>
      <c r="G691" s="193"/>
      <c r="H691" s="192"/>
      <c r="I691" s="192"/>
      <c r="J691" s="192"/>
      <c r="K691" s="192"/>
      <c r="L691" s="192"/>
      <c r="M691" s="192"/>
      <c r="N691" s="191"/>
      <c r="O691" s="192"/>
      <c r="P691" s="192"/>
      <c r="Q691" s="87"/>
      <c r="R691" s="87"/>
      <c r="S691" s="87"/>
      <c r="T691" s="87"/>
      <c r="U691" s="87"/>
      <c r="V691" s="87"/>
      <c r="W691" s="87"/>
      <c r="X691" s="87"/>
      <c r="Y691" s="87"/>
      <c r="Z691" s="87"/>
    </row>
    <row r="692" spans="1:26" ht="18" customHeight="1">
      <c r="A692" s="151"/>
      <c r="B692" s="191"/>
      <c r="C692" s="191"/>
      <c r="D692" s="191"/>
      <c r="E692" s="192"/>
      <c r="F692" s="192"/>
      <c r="G692" s="193"/>
      <c r="H692" s="192"/>
      <c r="I692" s="192"/>
      <c r="J692" s="192"/>
      <c r="K692" s="192"/>
      <c r="L692" s="192"/>
      <c r="M692" s="192"/>
      <c r="N692" s="191"/>
      <c r="O692" s="192"/>
      <c r="P692" s="192"/>
      <c r="Q692" s="87"/>
      <c r="R692" s="87"/>
      <c r="S692" s="87"/>
      <c r="T692" s="87"/>
      <c r="U692" s="87"/>
      <c r="V692" s="87"/>
      <c r="W692" s="87"/>
      <c r="X692" s="87"/>
      <c r="Y692" s="87"/>
      <c r="Z692" s="87"/>
    </row>
    <row r="693" spans="1:26" ht="18" customHeight="1">
      <c r="A693" s="151"/>
      <c r="B693" s="191"/>
      <c r="C693" s="191"/>
      <c r="D693" s="191"/>
      <c r="E693" s="192"/>
      <c r="F693" s="192"/>
      <c r="G693" s="193"/>
      <c r="H693" s="192"/>
      <c r="I693" s="192"/>
      <c r="J693" s="192"/>
      <c r="K693" s="192"/>
      <c r="L693" s="192"/>
      <c r="M693" s="192"/>
      <c r="N693" s="191"/>
      <c r="O693" s="192"/>
      <c r="P693" s="192"/>
      <c r="Q693" s="87"/>
      <c r="R693" s="87"/>
      <c r="S693" s="87"/>
      <c r="T693" s="87"/>
      <c r="U693" s="87"/>
      <c r="V693" s="87"/>
      <c r="W693" s="87"/>
      <c r="X693" s="87"/>
      <c r="Y693" s="87"/>
      <c r="Z693" s="87"/>
    </row>
    <row r="694" spans="1:26" ht="18" customHeight="1">
      <c r="A694" s="151"/>
      <c r="B694" s="191"/>
      <c r="C694" s="191"/>
      <c r="D694" s="191"/>
      <c r="E694" s="192"/>
      <c r="F694" s="192"/>
      <c r="G694" s="193"/>
      <c r="H694" s="192"/>
      <c r="I694" s="192"/>
      <c r="J694" s="192"/>
      <c r="K694" s="192"/>
      <c r="L694" s="192"/>
      <c r="M694" s="192"/>
      <c r="N694" s="191"/>
      <c r="O694" s="192"/>
      <c r="P694" s="192"/>
      <c r="Q694" s="87"/>
      <c r="R694" s="87"/>
      <c r="S694" s="87"/>
      <c r="T694" s="87"/>
      <c r="U694" s="87"/>
      <c r="V694" s="87"/>
      <c r="W694" s="87"/>
      <c r="X694" s="87"/>
      <c r="Y694" s="87"/>
      <c r="Z694" s="87"/>
    </row>
    <row r="695" spans="1:26" ht="18" customHeight="1">
      <c r="A695" s="151"/>
      <c r="B695" s="191"/>
      <c r="C695" s="191"/>
      <c r="D695" s="191"/>
      <c r="E695" s="192"/>
      <c r="F695" s="192"/>
      <c r="G695" s="193"/>
      <c r="H695" s="192"/>
      <c r="I695" s="192"/>
      <c r="J695" s="192"/>
      <c r="K695" s="192"/>
      <c r="L695" s="192"/>
      <c r="M695" s="192"/>
      <c r="N695" s="191"/>
      <c r="O695" s="192"/>
      <c r="P695" s="192"/>
      <c r="Q695" s="87"/>
      <c r="R695" s="87"/>
      <c r="S695" s="87"/>
      <c r="T695" s="87"/>
      <c r="U695" s="87"/>
      <c r="V695" s="87"/>
      <c r="W695" s="87"/>
      <c r="X695" s="87"/>
      <c r="Y695" s="87"/>
      <c r="Z695" s="87"/>
    </row>
    <row r="696" spans="1:26" ht="18" customHeight="1">
      <c r="A696" s="151"/>
      <c r="B696" s="191"/>
      <c r="C696" s="191"/>
      <c r="D696" s="191"/>
      <c r="E696" s="192"/>
      <c r="F696" s="192"/>
      <c r="G696" s="193"/>
      <c r="H696" s="192"/>
      <c r="I696" s="192"/>
      <c r="J696" s="192"/>
      <c r="K696" s="192"/>
      <c r="L696" s="192"/>
      <c r="M696" s="192"/>
      <c r="N696" s="191"/>
      <c r="O696" s="192"/>
      <c r="P696" s="192"/>
      <c r="Q696" s="87"/>
      <c r="R696" s="87"/>
      <c r="S696" s="87"/>
      <c r="T696" s="87"/>
      <c r="U696" s="87"/>
      <c r="V696" s="87"/>
      <c r="W696" s="87"/>
      <c r="X696" s="87"/>
      <c r="Y696" s="87"/>
      <c r="Z696" s="87"/>
    </row>
    <row r="697" spans="1:26" ht="18" customHeight="1">
      <c r="A697" s="151"/>
      <c r="B697" s="191"/>
      <c r="C697" s="191"/>
      <c r="D697" s="191"/>
      <c r="E697" s="192"/>
      <c r="F697" s="192"/>
      <c r="G697" s="193"/>
      <c r="H697" s="192"/>
      <c r="I697" s="192"/>
      <c r="J697" s="192"/>
      <c r="K697" s="192"/>
      <c r="L697" s="192"/>
      <c r="M697" s="192"/>
      <c r="N697" s="191"/>
      <c r="O697" s="192"/>
      <c r="P697" s="192"/>
      <c r="Q697" s="87"/>
      <c r="R697" s="87"/>
      <c r="S697" s="87"/>
      <c r="T697" s="87"/>
      <c r="U697" s="87"/>
      <c r="V697" s="87"/>
      <c r="W697" s="87"/>
      <c r="X697" s="87"/>
      <c r="Y697" s="87"/>
      <c r="Z697" s="87"/>
    </row>
    <row r="698" spans="1:26" ht="18" customHeight="1">
      <c r="A698" s="151"/>
      <c r="B698" s="191"/>
      <c r="C698" s="191"/>
      <c r="D698" s="191"/>
      <c r="E698" s="192"/>
      <c r="F698" s="192"/>
      <c r="G698" s="193"/>
      <c r="H698" s="192"/>
      <c r="I698" s="192"/>
      <c r="J698" s="192"/>
      <c r="K698" s="192"/>
      <c r="L698" s="192"/>
      <c r="M698" s="192"/>
      <c r="N698" s="191"/>
      <c r="O698" s="192"/>
      <c r="P698" s="192"/>
      <c r="Q698" s="87"/>
      <c r="R698" s="87"/>
      <c r="S698" s="87"/>
      <c r="T698" s="87"/>
      <c r="U698" s="87"/>
      <c r="V698" s="87"/>
      <c r="W698" s="87"/>
      <c r="X698" s="87"/>
      <c r="Y698" s="87"/>
      <c r="Z698" s="87"/>
    </row>
    <row r="699" spans="1:26" ht="18" customHeight="1">
      <c r="A699" s="151"/>
      <c r="B699" s="191"/>
      <c r="C699" s="191"/>
      <c r="D699" s="191"/>
      <c r="E699" s="192"/>
      <c r="F699" s="192"/>
      <c r="G699" s="193"/>
      <c r="H699" s="192"/>
      <c r="I699" s="192"/>
      <c r="J699" s="192"/>
      <c r="K699" s="192"/>
      <c r="L699" s="192"/>
      <c r="M699" s="192"/>
      <c r="N699" s="191"/>
      <c r="O699" s="192"/>
      <c r="P699" s="192"/>
      <c r="Q699" s="87"/>
      <c r="R699" s="87"/>
      <c r="S699" s="87"/>
      <c r="T699" s="87"/>
      <c r="U699" s="87"/>
      <c r="V699" s="87"/>
      <c r="W699" s="87"/>
      <c r="X699" s="87"/>
      <c r="Y699" s="87"/>
      <c r="Z699" s="87"/>
    </row>
    <row r="700" spans="1:26" ht="18" customHeight="1">
      <c r="A700" s="151"/>
      <c r="B700" s="191"/>
      <c r="C700" s="191"/>
      <c r="D700" s="191"/>
      <c r="E700" s="192"/>
      <c r="F700" s="192"/>
      <c r="G700" s="193"/>
      <c r="H700" s="192"/>
      <c r="I700" s="192"/>
      <c r="J700" s="192"/>
      <c r="K700" s="192"/>
      <c r="L700" s="192"/>
      <c r="M700" s="192"/>
      <c r="N700" s="191"/>
      <c r="O700" s="192"/>
      <c r="P700" s="192"/>
      <c r="Q700" s="87"/>
      <c r="R700" s="87"/>
      <c r="S700" s="87"/>
      <c r="T700" s="87"/>
      <c r="U700" s="87"/>
      <c r="V700" s="87"/>
      <c r="W700" s="87"/>
      <c r="X700" s="87"/>
      <c r="Y700" s="87"/>
      <c r="Z700" s="87"/>
    </row>
    <row r="701" spans="1:26" ht="18" customHeight="1">
      <c r="A701" s="151"/>
      <c r="B701" s="191"/>
      <c r="C701" s="191"/>
      <c r="D701" s="191"/>
      <c r="E701" s="192"/>
      <c r="F701" s="192"/>
      <c r="G701" s="193"/>
      <c r="H701" s="192"/>
      <c r="I701" s="192"/>
      <c r="J701" s="192"/>
      <c r="K701" s="192"/>
      <c r="L701" s="192"/>
      <c r="M701" s="192"/>
      <c r="N701" s="191"/>
      <c r="O701" s="192"/>
      <c r="P701" s="192"/>
      <c r="Q701" s="87"/>
      <c r="R701" s="87"/>
      <c r="S701" s="87"/>
      <c r="T701" s="87"/>
      <c r="U701" s="87"/>
      <c r="V701" s="87"/>
      <c r="W701" s="87"/>
      <c r="X701" s="87"/>
      <c r="Y701" s="87"/>
      <c r="Z701" s="87"/>
    </row>
    <row r="702" spans="1:26" ht="18" customHeight="1">
      <c r="A702" s="151"/>
      <c r="B702" s="191"/>
      <c r="C702" s="191"/>
      <c r="D702" s="191"/>
      <c r="E702" s="192"/>
      <c r="F702" s="192"/>
      <c r="G702" s="193"/>
      <c r="H702" s="192"/>
      <c r="I702" s="192"/>
      <c r="J702" s="192"/>
      <c r="K702" s="192"/>
      <c r="L702" s="192"/>
      <c r="M702" s="192"/>
      <c r="N702" s="191"/>
      <c r="O702" s="192"/>
      <c r="P702" s="192"/>
      <c r="Q702" s="87"/>
      <c r="R702" s="87"/>
      <c r="S702" s="87"/>
      <c r="T702" s="87"/>
      <c r="U702" s="87"/>
      <c r="V702" s="87"/>
      <c r="W702" s="87"/>
      <c r="X702" s="87"/>
      <c r="Y702" s="87"/>
      <c r="Z702" s="87"/>
    </row>
    <row r="703" spans="1:26" ht="18" customHeight="1">
      <c r="A703" s="151"/>
      <c r="B703" s="191"/>
      <c r="C703" s="191"/>
      <c r="D703" s="191"/>
      <c r="E703" s="192"/>
      <c r="F703" s="192"/>
      <c r="G703" s="193"/>
      <c r="H703" s="192"/>
      <c r="I703" s="192"/>
      <c r="J703" s="192"/>
      <c r="K703" s="192"/>
      <c r="L703" s="192"/>
      <c r="M703" s="192"/>
      <c r="N703" s="191"/>
      <c r="O703" s="192"/>
      <c r="P703" s="192"/>
      <c r="Q703" s="87"/>
      <c r="R703" s="87"/>
      <c r="S703" s="87"/>
      <c r="T703" s="87"/>
      <c r="U703" s="87"/>
      <c r="V703" s="87"/>
      <c r="W703" s="87"/>
      <c r="X703" s="87"/>
      <c r="Y703" s="87"/>
      <c r="Z703" s="87"/>
    </row>
    <row r="704" spans="1:26" ht="18" customHeight="1">
      <c r="A704" s="151"/>
      <c r="B704" s="191"/>
      <c r="C704" s="191"/>
      <c r="D704" s="191"/>
      <c r="E704" s="192"/>
      <c r="F704" s="192"/>
      <c r="G704" s="193"/>
      <c r="H704" s="192"/>
      <c r="I704" s="192"/>
      <c r="J704" s="192"/>
      <c r="K704" s="192"/>
      <c r="L704" s="192"/>
      <c r="M704" s="192"/>
      <c r="N704" s="191"/>
      <c r="O704" s="192"/>
      <c r="P704" s="192"/>
      <c r="Q704" s="87"/>
      <c r="R704" s="87"/>
      <c r="S704" s="87"/>
      <c r="T704" s="87"/>
      <c r="U704" s="87"/>
      <c r="V704" s="87"/>
      <c r="W704" s="87"/>
      <c r="X704" s="87"/>
      <c r="Y704" s="87"/>
      <c r="Z704" s="87"/>
    </row>
    <row r="705" spans="1:26" ht="18" customHeight="1">
      <c r="A705" s="151"/>
      <c r="B705" s="191"/>
      <c r="C705" s="191"/>
      <c r="D705" s="191"/>
      <c r="E705" s="192"/>
      <c r="F705" s="192"/>
      <c r="G705" s="193"/>
      <c r="H705" s="192"/>
      <c r="I705" s="192"/>
      <c r="J705" s="192"/>
      <c r="K705" s="192"/>
      <c r="L705" s="192"/>
      <c r="M705" s="192"/>
      <c r="N705" s="191"/>
      <c r="O705" s="192"/>
      <c r="P705" s="192"/>
      <c r="Q705" s="87"/>
      <c r="R705" s="87"/>
      <c r="S705" s="87"/>
      <c r="T705" s="87"/>
      <c r="U705" s="87"/>
      <c r="V705" s="87"/>
      <c r="W705" s="87"/>
      <c r="X705" s="87"/>
      <c r="Y705" s="87"/>
      <c r="Z705" s="87"/>
    </row>
    <row r="706" spans="1:26" ht="18" customHeight="1">
      <c r="A706" s="151"/>
      <c r="B706" s="191"/>
      <c r="C706" s="191"/>
      <c r="D706" s="191"/>
      <c r="E706" s="192"/>
      <c r="F706" s="192"/>
      <c r="G706" s="193"/>
      <c r="H706" s="192"/>
      <c r="I706" s="192"/>
      <c r="J706" s="192"/>
      <c r="K706" s="192"/>
      <c r="L706" s="192"/>
      <c r="M706" s="192"/>
      <c r="N706" s="191"/>
      <c r="O706" s="192"/>
      <c r="P706" s="192"/>
      <c r="Q706" s="87"/>
      <c r="R706" s="87"/>
      <c r="S706" s="87"/>
      <c r="T706" s="87"/>
      <c r="U706" s="87"/>
      <c r="V706" s="87"/>
      <c r="W706" s="87"/>
      <c r="X706" s="87"/>
      <c r="Y706" s="87"/>
      <c r="Z706" s="87"/>
    </row>
    <row r="707" spans="1:26" ht="18" customHeight="1">
      <c r="A707" s="151"/>
      <c r="B707" s="191"/>
      <c r="C707" s="191"/>
      <c r="D707" s="191"/>
      <c r="E707" s="192"/>
      <c r="F707" s="192"/>
      <c r="G707" s="193"/>
      <c r="H707" s="192"/>
      <c r="I707" s="192"/>
      <c r="J707" s="192"/>
      <c r="K707" s="192"/>
      <c r="L707" s="192"/>
      <c r="M707" s="192"/>
      <c r="N707" s="191"/>
      <c r="O707" s="192"/>
      <c r="P707" s="192"/>
      <c r="Q707" s="87"/>
      <c r="R707" s="87"/>
      <c r="S707" s="87"/>
      <c r="T707" s="87"/>
      <c r="U707" s="87"/>
      <c r="V707" s="87"/>
      <c r="W707" s="87"/>
      <c r="X707" s="87"/>
      <c r="Y707" s="87"/>
      <c r="Z707" s="87"/>
    </row>
    <row r="708" spans="1:26" ht="18" customHeight="1">
      <c r="A708" s="151"/>
      <c r="B708" s="191"/>
      <c r="C708" s="191"/>
      <c r="D708" s="191"/>
      <c r="E708" s="192"/>
      <c r="F708" s="192"/>
      <c r="G708" s="193"/>
      <c r="H708" s="192"/>
      <c r="I708" s="192"/>
      <c r="J708" s="192"/>
      <c r="K708" s="192"/>
      <c r="L708" s="192"/>
      <c r="M708" s="192"/>
      <c r="N708" s="191"/>
      <c r="O708" s="192"/>
      <c r="P708" s="192"/>
      <c r="Q708" s="87"/>
      <c r="R708" s="87"/>
      <c r="S708" s="87"/>
      <c r="T708" s="87"/>
      <c r="U708" s="87"/>
      <c r="V708" s="87"/>
      <c r="W708" s="87"/>
      <c r="X708" s="87"/>
      <c r="Y708" s="87"/>
      <c r="Z708" s="87"/>
    </row>
    <row r="709" spans="1:26" ht="18" customHeight="1">
      <c r="A709" s="151"/>
      <c r="B709" s="191"/>
      <c r="C709" s="191"/>
      <c r="D709" s="191"/>
      <c r="E709" s="192"/>
      <c r="F709" s="192"/>
      <c r="G709" s="193"/>
      <c r="H709" s="192"/>
      <c r="I709" s="192"/>
      <c r="J709" s="192"/>
      <c r="K709" s="192"/>
      <c r="L709" s="192"/>
      <c r="M709" s="192"/>
      <c r="N709" s="191"/>
      <c r="O709" s="192"/>
      <c r="P709" s="192"/>
      <c r="Q709" s="87"/>
      <c r="R709" s="87"/>
      <c r="S709" s="87"/>
      <c r="T709" s="87"/>
      <c r="U709" s="87"/>
      <c r="V709" s="87"/>
      <c r="W709" s="87"/>
      <c r="X709" s="87"/>
      <c r="Y709" s="87"/>
      <c r="Z709" s="87"/>
    </row>
    <row r="710" spans="1:26" ht="18" customHeight="1">
      <c r="A710" s="151"/>
      <c r="B710" s="191"/>
      <c r="C710" s="191"/>
      <c r="D710" s="191"/>
      <c r="E710" s="192"/>
      <c r="F710" s="192"/>
      <c r="G710" s="193"/>
      <c r="H710" s="192"/>
      <c r="I710" s="192"/>
      <c r="J710" s="192"/>
      <c r="K710" s="192"/>
      <c r="L710" s="192"/>
      <c r="M710" s="192"/>
      <c r="N710" s="191"/>
      <c r="O710" s="192"/>
      <c r="P710" s="192"/>
      <c r="Q710" s="87"/>
      <c r="R710" s="87"/>
      <c r="S710" s="87"/>
      <c r="T710" s="87"/>
      <c r="U710" s="87"/>
      <c r="V710" s="87"/>
      <c r="W710" s="87"/>
      <c r="X710" s="87"/>
      <c r="Y710" s="87"/>
      <c r="Z710" s="87"/>
    </row>
    <row r="711" spans="1:26" ht="18" customHeight="1">
      <c r="A711" s="151"/>
      <c r="B711" s="191"/>
      <c r="C711" s="191"/>
      <c r="D711" s="191"/>
      <c r="E711" s="192"/>
      <c r="F711" s="192"/>
      <c r="G711" s="193"/>
      <c r="H711" s="192"/>
      <c r="I711" s="192"/>
      <c r="J711" s="192"/>
      <c r="K711" s="192"/>
      <c r="L711" s="192"/>
      <c r="M711" s="192"/>
      <c r="N711" s="191"/>
      <c r="O711" s="192"/>
      <c r="P711" s="192"/>
      <c r="Q711" s="87"/>
      <c r="R711" s="87"/>
      <c r="S711" s="87"/>
      <c r="T711" s="87"/>
      <c r="U711" s="87"/>
      <c r="V711" s="87"/>
      <c r="W711" s="87"/>
      <c r="X711" s="87"/>
      <c r="Y711" s="87"/>
      <c r="Z711" s="87"/>
    </row>
    <row r="712" spans="1:26" ht="18" customHeight="1">
      <c r="A712" s="151"/>
      <c r="B712" s="191"/>
      <c r="C712" s="191"/>
      <c r="D712" s="191"/>
      <c r="E712" s="192"/>
      <c r="F712" s="192"/>
      <c r="G712" s="193"/>
      <c r="H712" s="192"/>
      <c r="I712" s="192"/>
      <c r="J712" s="192"/>
      <c r="K712" s="192"/>
      <c r="L712" s="192"/>
      <c r="M712" s="192"/>
      <c r="N712" s="191"/>
      <c r="O712" s="192"/>
      <c r="P712" s="192"/>
      <c r="Q712" s="87"/>
      <c r="R712" s="87"/>
      <c r="S712" s="87"/>
      <c r="T712" s="87"/>
      <c r="U712" s="87"/>
      <c r="V712" s="87"/>
      <c r="W712" s="87"/>
      <c r="X712" s="87"/>
      <c r="Y712" s="87"/>
      <c r="Z712" s="87"/>
    </row>
    <row r="713" spans="1:26" ht="18" customHeight="1">
      <c r="A713" s="151"/>
      <c r="B713" s="191"/>
      <c r="C713" s="191"/>
      <c r="D713" s="191"/>
      <c r="E713" s="192"/>
      <c r="F713" s="192"/>
      <c r="G713" s="193"/>
      <c r="H713" s="192"/>
      <c r="I713" s="192"/>
      <c r="J713" s="192"/>
      <c r="K713" s="192"/>
      <c r="L713" s="192"/>
      <c r="M713" s="192"/>
      <c r="N713" s="191"/>
      <c r="O713" s="192"/>
      <c r="P713" s="192"/>
      <c r="Q713" s="87"/>
      <c r="R713" s="87"/>
      <c r="S713" s="87"/>
      <c r="T713" s="87"/>
      <c r="U713" s="87"/>
      <c r="V713" s="87"/>
      <c r="W713" s="87"/>
      <c r="X713" s="87"/>
      <c r="Y713" s="87"/>
      <c r="Z713" s="87"/>
    </row>
    <row r="714" spans="1:26" ht="18" customHeight="1">
      <c r="A714" s="151"/>
      <c r="B714" s="191"/>
      <c r="C714" s="191"/>
      <c r="D714" s="191"/>
      <c r="E714" s="192"/>
      <c r="F714" s="192"/>
      <c r="G714" s="193"/>
      <c r="H714" s="192"/>
      <c r="I714" s="192"/>
      <c r="J714" s="192"/>
      <c r="K714" s="192"/>
      <c r="L714" s="192"/>
      <c r="M714" s="192"/>
      <c r="N714" s="191"/>
      <c r="O714" s="192"/>
      <c r="P714" s="192"/>
      <c r="Q714" s="87"/>
      <c r="R714" s="87"/>
      <c r="S714" s="87"/>
      <c r="T714" s="87"/>
      <c r="U714" s="87"/>
      <c r="V714" s="87"/>
      <c r="W714" s="87"/>
      <c r="X714" s="87"/>
      <c r="Y714" s="87"/>
      <c r="Z714" s="87"/>
    </row>
    <row r="715" spans="1:26" ht="18" customHeight="1">
      <c r="A715" s="151"/>
      <c r="B715" s="191"/>
      <c r="C715" s="191"/>
      <c r="D715" s="191"/>
      <c r="E715" s="192"/>
      <c r="F715" s="192"/>
      <c r="G715" s="193"/>
      <c r="H715" s="192"/>
      <c r="I715" s="192"/>
      <c r="J715" s="192"/>
      <c r="K715" s="192"/>
      <c r="L715" s="192"/>
      <c r="M715" s="192"/>
      <c r="N715" s="191"/>
      <c r="O715" s="192"/>
      <c r="P715" s="192"/>
      <c r="Q715" s="87"/>
      <c r="R715" s="87"/>
      <c r="S715" s="87"/>
      <c r="T715" s="87"/>
      <c r="U715" s="87"/>
      <c r="V715" s="87"/>
      <c r="W715" s="87"/>
      <c r="X715" s="87"/>
      <c r="Y715" s="87"/>
      <c r="Z715" s="87"/>
    </row>
    <row r="716" spans="1:26" ht="18" customHeight="1">
      <c r="A716" s="151"/>
      <c r="B716" s="191"/>
      <c r="C716" s="191"/>
      <c r="D716" s="191"/>
      <c r="E716" s="192"/>
      <c r="F716" s="192"/>
      <c r="G716" s="193"/>
      <c r="H716" s="192"/>
      <c r="I716" s="192"/>
      <c r="J716" s="192"/>
      <c r="K716" s="192"/>
      <c r="L716" s="192"/>
      <c r="M716" s="192"/>
      <c r="N716" s="191"/>
      <c r="O716" s="192"/>
      <c r="P716" s="192"/>
      <c r="Q716" s="87"/>
      <c r="R716" s="87"/>
      <c r="S716" s="87"/>
      <c r="T716" s="87"/>
      <c r="U716" s="87"/>
      <c r="V716" s="87"/>
      <c r="W716" s="87"/>
      <c r="X716" s="87"/>
      <c r="Y716" s="87"/>
      <c r="Z716" s="87"/>
    </row>
    <row r="717" spans="1:26" ht="18" customHeight="1">
      <c r="A717" s="151"/>
      <c r="B717" s="191"/>
      <c r="C717" s="191"/>
      <c r="D717" s="191"/>
      <c r="E717" s="192"/>
      <c r="F717" s="192"/>
      <c r="G717" s="193"/>
      <c r="H717" s="192"/>
      <c r="I717" s="192"/>
      <c r="J717" s="192"/>
      <c r="K717" s="192"/>
      <c r="L717" s="192"/>
      <c r="M717" s="192"/>
      <c r="N717" s="191"/>
      <c r="O717" s="192"/>
      <c r="P717" s="192"/>
      <c r="Q717" s="87"/>
      <c r="R717" s="87"/>
      <c r="S717" s="87"/>
      <c r="T717" s="87"/>
      <c r="U717" s="87"/>
      <c r="V717" s="87"/>
      <c r="W717" s="87"/>
      <c r="X717" s="87"/>
      <c r="Y717" s="87"/>
      <c r="Z717" s="87"/>
    </row>
    <row r="718" spans="1:26" ht="18" customHeight="1">
      <c r="A718" s="151"/>
      <c r="B718" s="191"/>
      <c r="C718" s="191"/>
      <c r="D718" s="191"/>
      <c r="E718" s="192"/>
      <c r="F718" s="192"/>
      <c r="G718" s="193"/>
      <c r="H718" s="192"/>
      <c r="I718" s="192"/>
      <c r="J718" s="192"/>
      <c r="K718" s="192"/>
      <c r="L718" s="192"/>
      <c r="M718" s="192"/>
      <c r="N718" s="191"/>
      <c r="O718" s="192"/>
      <c r="P718" s="192"/>
      <c r="Q718" s="87"/>
      <c r="R718" s="87"/>
      <c r="S718" s="87"/>
      <c r="T718" s="87"/>
      <c r="U718" s="87"/>
      <c r="V718" s="87"/>
      <c r="W718" s="87"/>
      <c r="X718" s="87"/>
      <c r="Y718" s="87"/>
      <c r="Z718" s="87"/>
    </row>
    <row r="719" spans="1:26" ht="18" customHeight="1">
      <c r="A719" s="151"/>
      <c r="B719" s="191"/>
      <c r="C719" s="191"/>
      <c r="D719" s="191"/>
      <c r="E719" s="192"/>
      <c r="F719" s="192"/>
      <c r="G719" s="193"/>
      <c r="H719" s="192"/>
      <c r="I719" s="192"/>
      <c r="J719" s="192"/>
      <c r="K719" s="192"/>
      <c r="L719" s="192"/>
      <c r="M719" s="192"/>
      <c r="N719" s="191"/>
      <c r="O719" s="192"/>
      <c r="P719" s="192"/>
      <c r="Q719" s="87"/>
      <c r="R719" s="87"/>
      <c r="S719" s="87"/>
      <c r="T719" s="87"/>
      <c r="U719" s="87"/>
      <c r="V719" s="87"/>
      <c r="W719" s="87"/>
      <c r="X719" s="87"/>
      <c r="Y719" s="87"/>
      <c r="Z719" s="87"/>
    </row>
    <row r="720" spans="1:26" ht="18" customHeight="1">
      <c r="A720" s="151"/>
      <c r="B720" s="191"/>
      <c r="C720" s="191"/>
      <c r="D720" s="191"/>
      <c r="E720" s="192"/>
      <c r="F720" s="192"/>
      <c r="G720" s="193"/>
      <c r="H720" s="192"/>
      <c r="I720" s="192"/>
      <c r="J720" s="192"/>
      <c r="K720" s="192"/>
      <c r="L720" s="192"/>
      <c r="M720" s="192"/>
      <c r="N720" s="191"/>
      <c r="O720" s="192"/>
      <c r="P720" s="192"/>
      <c r="Q720" s="87"/>
      <c r="R720" s="87"/>
      <c r="S720" s="87"/>
      <c r="T720" s="87"/>
      <c r="U720" s="87"/>
      <c r="V720" s="87"/>
      <c r="W720" s="87"/>
      <c r="X720" s="87"/>
      <c r="Y720" s="87"/>
      <c r="Z720" s="87"/>
    </row>
    <row r="721" spans="1:26" ht="18" customHeight="1">
      <c r="A721" s="151"/>
      <c r="B721" s="191"/>
      <c r="C721" s="191"/>
      <c r="D721" s="191"/>
      <c r="E721" s="192"/>
      <c r="F721" s="192"/>
      <c r="G721" s="193"/>
      <c r="H721" s="192"/>
      <c r="I721" s="192"/>
      <c r="J721" s="192"/>
      <c r="K721" s="192"/>
      <c r="L721" s="192"/>
      <c r="M721" s="192"/>
      <c r="N721" s="191"/>
      <c r="O721" s="192"/>
      <c r="P721" s="192"/>
      <c r="Q721" s="87"/>
      <c r="R721" s="87"/>
      <c r="S721" s="87"/>
      <c r="T721" s="87"/>
      <c r="U721" s="87"/>
      <c r="V721" s="87"/>
      <c r="W721" s="87"/>
      <c r="X721" s="87"/>
      <c r="Y721" s="87"/>
      <c r="Z721" s="87"/>
    </row>
    <row r="722" spans="1:26" ht="18" customHeight="1">
      <c r="A722" s="151"/>
      <c r="B722" s="191"/>
      <c r="C722" s="191"/>
      <c r="D722" s="191"/>
      <c r="E722" s="192"/>
      <c r="F722" s="192"/>
      <c r="G722" s="193"/>
      <c r="H722" s="192"/>
      <c r="I722" s="192"/>
      <c r="J722" s="192"/>
      <c r="K722" s="192"/>
      <c r="L722" s="192"/>
      <c r="M722" s="192"/>
      <c r="N722" s="191"/>
      <c r="O722" s="192"/>
      <c r="P722" s="192"/>
      <c r="Q722" s="87"/>
      <c r="R722" s="87"/>
      <c r="S722" s="87"/>
      <c r="T722" s="87"/>
      <c r="U722" s="87"/>
      <c r="V722" s="87"/>
      <c r="W722" s="87"/>
      <c r="X722" s="87"/>
      <c r="Y722" s="87"/>
      <c r="Z722" s="87"/>
    </row>
    <row r="723" spans="1:26" ht="18" customHeight="1">
      <c r="A723" s="151"/>
      <c r="B723" s="191"/>
      <c r="C723" s="191"/>
      <c r="D723" s="191"/>
      <c r="E723" s="192"/>
      <c r="F723" s="192"/>
      <c r="G723" s="193"/>
      <c r="H723" s="192"/>
      <c r="I723" s="192"/>
      <c r="J723" s="192"/>
      <c r="K723" s="192"/>
      <c r="L723" s="192"/>
      <c r="M723" s="192"/>
      <c r="N723" s="191"/>
      <c r="O723" s="192"/>
      <c r="P723" s="192"/>
      <c r="Q723" s="87"/>
      <c r="R723" s="87"/>
      <c r="S723" s="87"/>
      <c r="T723" s="87"/>
      <c r="U723" s="87"/>
      <c r="V723" s="87"/>
      <c r="W723" s="87"/>
      <c r="X723" s="87"/>
      <c r="Y723" s="87"/>
      <c r="Z723" s="87"/>
    </row>
    <row r="724" spans="1:26" ht="18" customHeight="1">
      <c r="A724" s="151"/>
      <c r="B724" s="191"/>
      <c r="C724" s="191"/>
      <c r="D724" s="191"/>
      <c r="E724" s="192"/>
      <c r="F724" s="192"/>
      <c r="G724" s="193"/>
      <c r="H724" s="192"/>
      <c r="I724" s="192"/>
      <c r="J724" s="192"/>
      <c r="K724" s="192"/>
      <c r="L724" s="192"/>
      <c r="M724" s="192"/>
      <c r="N724" s="191"/>
      <c r="O724" s="192"/>
      <c r="P724" s="192"/>
      <c r="Q724" s="87"/>
      <c r="R724" s="87"/>
      <c r="S724" s="87"/>
      <c r="T724" s="87"/>
      <c r="U724" s="87"/>
      <c r="V724" s="87"/>
      <c r="W724" s="87"/>
      <c r="X724" s="87"/>
      <c r="Y724" s="87"/>
      <c r="Z724" s="87"/>
    </row>
    <row r="725" spans="1:26" ht="18" customHeight="1">
      <c r="A725" s="151"/>
      <c r="B725" s="191"/>
      <c r="C725" s="191"/>
      <c r="D725" s="191"/>
      <c r="E725" s="192"/>
      <c r="F725" s="192"/>
      <c r="G725" s="193"/>
      <c r="H725" s="192"/>
      <c r="I725" s="192"/>
      <c r="J725" s="192"/>
      <c r="K725" s="192"/>
      <c r="L725" s="192"/>
      <c r="M725" s="192"/>
      <c r="N725" s="191"/>
      <c r="O725" s="192"/>
      <c r="P725" s="192"/>
      <c r="Q725" s="87"/>
      <c r="R725" s="87"/>
      <c r="S725" s="87"/>
      <c r="T725" s="87"/>
      <c r="U725" s="87"/>
      <c r="V725" s="87"/>
      <c r="W725" s="87"/>
      <c r="X725" s="87"/>
      <c r="Y725" s="87"/>
      <c r="Z725" s="87"/>
    </row>
    <row r="726" spans="1:26" ht="18" customHeight="1">
      <c r="A726" s="151"/>
      <c r="B726" s="191"/>
      <c r="C726" s="191"/>
      <c r="D726" s="191"/>
      <c r="E726" s="192"/>
      <c r="F726" s="192"/>
      <c r="G726" s="193"/>
      <c r="H726" s="192"/>
      <c r="I726" s="192"/>
      <c r="J726" s="192"/>
      <c r="K726" s="192"/>
      <c r="L726" s="192"/>
      <c r="M726" s="192"/>
      <c r="N726" s="191"/>
      <c r="O726" s="192"/>
      <c r="P726" s="192"/>
      <c r="Q726" s="87"/>
      <c r="R726" s="87"/>
      <c r="S726" s="87"/>
      <c r="T726" s="87"/>
      <c r="U726" s="87"/>
      <c r="V726" s="87"/>
      <c r="W726" s="87"/>
      <c r="X726" s="87"/>
      <c r="Y726" s="87"/>
      <c r="Z726" s="87"/>
    </row>
    <row r="727" spans="1:26" ht="18" customHeight="1">
      <c r="A727" s="151"/>
      <c r="B727" s="191"/>
      <c r="C727" s="191"/>
      <c r="D727" s="191"/>
      <c r="E727" s="192"/>
      <c r="F727" s="192"/>
      <c r="G727" s="193"/>
      <c r="H727" s="192"/>
      <c r="I727" s="192"/>
      <c r="J727" s="192"/>
      <c r="K727" s="192"/>
      <c r="L727" s="192"/>
      <c r="M727" s="192"/>
      <c r="N727" s="191"/>
      <c r="O727" s="192"/>
      <c r="P727" s="192"/>
      <c r="Q727" s="87"/>
      <c r="R727" s="87"/>
      <c r="S727" s="87"/>
      <c r="T727" s="87"/>
      <c r="U727" s="87"/>
      <c r="V727" s="87"/>
      <c r="W727" s="87"/>
      <c r="X727" s="87"/>
      <c r="Y727" s="87"/>
      <c r="Z727" s="87"/>
    </row>
    <row r="728" spans="1:26" ht="18" customHeight="1">
      <c r="A728" s="151"/>
      <c r="B728" s="191"/>
      <c r="C728" s="191"/>
      <c r="D728" s="191"/>
      <c r="E728" s="192"/>
      <c r="F728" s="192"/>
      <c r="G728" s="193"/>
      <c r="H728" s="192"/>
      <c r="I728" s="192"/>
      <c r="J728" s="192"/>
      <c r="K728" s="192"/>
      <c r="L728" s="192"/>
      <c r="M728" s="192"/>
      <c r="N728" s="191"/>
      <c r="O728" s="192"/>
      <c r="P728" s="192"/>
      <c r="Q728" s="87"/>
      <c r="R728" s="87"/>
      <c r="S728" s="87"/>
      <c r="T728" s="87"/>
      <c r="U728" s="87"/>
      <c r="V728" s="87"/>
      <c r="W728" s="87"/>
      <c r="X728" s="87"/>
      <c r="Y728" s="87"/>
      <c r="Z728" s="87"/>
    </row>
    <row r="729" spans="1:26" ht="18" customHeight="1">
      <c r="A729" s="151"/>
      <c r="B729" s="191"/>
      <c r="C729" s="191"/>
      <c r="D729" s="191"/>
      <c r="E729" s="192"/>
      <c r="F729" s="192"/>
      <c r="G729" s="193"/>
      <c r="H729" s="192"/>
      <c r="I729" s="192"/>
      <c r="J729" s="192"/>
      <c r="K729" s="192"/>
      <c r="L729" s="192"/>
      <c r="M729" s="192"/>
      <c r="N729" s="191"/>
      <c r="O729" s="192"/>
      <c r="P729" s="192"/>
      <c r="Q729" s="87"/>
      <c r="R729" s="87"/>
      <c r="S729" s="87"/>
      <c r="T729" s="87"/>
      <c r="U729" s="87"/>
      <c r="V729" s="87"/>
      <c r="W729" s="87"/>
      <c r="X729" s="87"/>
      <c r="Y729" s="87"/>
      <c r="Z729" s="87"/>
    </row>
    <row r="730" spans="1:26" ht="18" customHeight="1">
      <c r="A730" s="151"/>
      <c r="B730" s="191"/>
      <c r="C730" s="191"/>
      <c r="D730" s="191"/>
      <c r="E730" s="192"/>
      <c r="F730" s="192"/>
      <c r="G730" s="193"/>
      <c r="H730" s="192"/>
      <c r="I730" s="192"/>
      <c r="J730" s="192"/>
      <c r="K730" s="192"/>
      <c r="L730" s="192"/>
      <c r="M730" s="192"/>
      <c r="N730" s="191"/>
      <c r="O730" s="192"/>
      <c r="P730" s="192"/>
      <c r="Q730" s="87"/>
      <c r="R730" s="87"/>
      <c r="S730" s="87"/>
      <c r="T730" s="87"/>
      <c r="U730" s="87"/>
      <c r="V730" s="87"/>
      <c r="W730" s="87"/>
      <c r="X730" s="87"/>
      <c r="Y730" s="87"/>
      <c r="Z730" s="87"/>
    </row>
    <row r="731" spans="1:26" ht="18" customHeight="1">
      <c r="A731" s="151"/>
      <c r="B731" s="191"/>
      <c r="C731" s="191"/>
      <c r="D731" s="191"/>
      <c r="E731" s="192"/>
      <c r="F731" s="192"/>
      <c r="G731" s="193"/>
      <c r="H731" s="192"/>
      <c r="I731" s="192"/>
      <c r="J731" s="192"/>
      <c r="K731" s="192"/>
      <c r="L731" s="192"/>
      <c r="M731" s="192"/>
      <c r="N731" s="191"/>
      <c r="O731" s="192"/>
      <c r="P731" s="192"/>
      <c r="Q731" s="87"/>
      <c r="R731" s="87"/>
      <c r="S731" s="87"/>
      <c r="T731" s="87"/>
      <c r="U731" s="87"/>
      <c r="V731" s="87"/>
      <c r="W731" s="87"/>
      <c r="X731" s="87"/>
      <c r="Y731" s="87"/>
      <c r="Z731" s="87"/>
    </row>
    <row r="732" spans="1:26" ht="18" customHeight="1">
      <c r="A732" s="151"/>
      <c r="B732" s="191"/>
      <c r="C732" s="191"/>
      <c r="D732" s="191"/>
      <c r="E732" s="192"/>
      <c r="F732" s="192"/>
      <c r="G732" s="193"/>
      <c r="H732" s="192"/>
      <c r="I732" s="192"/>
      <c r="J732" s="192"/>
      <c r="K732" s="192"/>
      <c r="L732" s="192"/>
      <c r="M732" s="192"/>
      <c r="N732" s="191"/>
      <c r="O732" s="192"/>
      <c r="P732" s="192"/>
      <c r="Q732" s="87"/>
      <c r="R732" s="87"/>
      <c r="S732" s="87"/>
      <c r="T732" s="87"/>
      <c r="U732" s="87"/>
      <c r="V732" s="87"/>
      <c r="W732" s="87"/>
      <c r="X732" s="87"/>
      <c r="Y732" s="87"/>
      <c r="Z732" s="87"/>
    </row>
    <row r="733" spans="1:26" ht="18" customHeight="1">
      <c r="A733" s="151"/>
      <c r="B733" s="191"/>
      <c r="C733" s="191"/>
      <c r="D733" s="191"/>
      <c r="E733" s="192"/>
      <c r="F733" s="192"/>
      <c r="G733" s="193"/>
      <c r="H733" s="192"/>
      <c r="I733" s="192"/>
      <c r="J733" s="192"/>
      <c r="K733" s="192"/>
      <c r="L733" s="192"/>
      <c r="M733" s="192"/>
      <c r="N733" s="191"/>
      <c r="O733" s="192"/>
      <c r="P733" s="192"/>
      <c r="Q733" s="87"/>
      <c r="R733" s="87"/>
      <c r="S733" s="87"/>
      <c r="T733" s="87"/>
      <c r="U733" s="87"/>
      <c r="V733" s="87"/>
      <c r="W733" s="87"/>
      <c r="X733" s="87"/>
      <c r="Y733" s="87"/>
      <c r="Z733" s="87"/>
    </row>
    <row r="734" spans="1:26" ht="18" customHeight="1">
      <c r="A734" s="151"/>
      <c r="B734" s="191"/>
      <c r="C734" s="191"/>
      <c r="D734" s="191"/>
      <c r="E734" s="192"/>
      <c r="F734" s="192"/>
      <c r="G734" s="193"/>
      <c r="H734" s="192"/>
      <c r="I734" s="192"/>
      <c r="J734" s="192"/>
      <c r="K734" s="192"/>
      <c r="L734" s="192"/>
      <c r="M734" s="192"/>
      <c r="N734" s="191"/>
      <c r="O734" s="192"/>
      <c r="P734" s="192"/>
      <c r="Q734" s="87"/>
      <c r="R734" s="87"/>
      <c r="S734" s="87"/>
      <c r="T734" s="87"/>
      <c r="U734" s="87"/>
      <c r="V734" s="87"/>
      <c r="W734" s="87"/>
      <c r="X734" s="87"/>
      <c r="Y734" s="87"/>
      <c r="Z734" s="87"/>
    </row>
    <row r="735" spans="1:26" ht="18" customHeight="1">
      <c r="A735" s="151"/>
      <c r="B735" s="191"/>
      <c r="C735" s="191"/>
      <c r="D735" s="191"/>
      <c r="E735" s="192"/>
      <c r="F735" s="192"/>
      <c r="G735" s="193"/>
      <c r="H735" s="192"/>
      <c r="I735" s="192"/>
      <c r="J735" s="192"/>
      <c r="K735" s="192"/>
      <c r="L735" s="192"/>
      <c r="M735" s="192"/>
      <c r="N735" s="191"/>
      <c r="O735" s="192"/>
      <c r="P735" s="192"/>
      <c r="Q735" s="87"/>
      <c r="R735" s="87"/>
      <c r="S735" s="87"/>
      <c r="T735" s="87"/>
      <c r="U735" s="87"/>
      <c r="V735" s="87"/>
      <c r="W735" s="87"/>
      <c r="X735" s="87"/>
      <c r="Y735" s="87"/>
      <c r="Z735" s="87"/>
    </row>
    <row r="736" spans="1:26" ht="18" customHeight="1">
      <c r="A736" s="151"/>
      <c r="B736" s="191"/>
      <c r="C736" s="191"/>
      <c r="D736" s="191"/>
      <c r="E736" s="192"/>
      <c r="F736" s="192"/>
      <c r="G736" s="193"/>
      <c r="H736" s="192"/>
      <c r="I736" s="192"/>
      <c r="J736" s="192"/>
      <c r="K736" s="192"/>
      <c r="L736" s="192"/>
      <c r="M736" s="192"/>
      <c r="N736" s="191"/>
      <c r="O736" s="192"/>
      <c r="P736" s="192"/>
      <c r="Q736" s="87"/>
      <c r="R736" s="87"/>
      <c r="S736" s="87"/>
      <c r="T736" s="87"/>
      <c r="U736" s="87"/>
      <c r="V736" s="87"/>
      <c r="W736" s="87"/>
      <c r="X736" s="87"/>
      <c r="Y736" s="87"/>
      <c r="Z736" s="87"/>
    </row>
    <row r="737" spans="1:26" ht="18" customHeight="1">
      <c r="A737" s="151"/>
      <c r="B737" s="191"/>
      <c r="C737" s="191"/>
      <c r="D737" s="191"/>
      <c r="E737" s="192"/>
      <c r="F737" s="192"/>
      <c r="G737" s="193"/>
      <c r="H737" s="192"/>
      <c r="I737" s="192"/>
      <c r="J737" s="192"/>
      <c r="K737" s="192"/>
      <c r="L737" s="192"/>
      <c r="M737" s="192"/>
      <c r="N737" s="191"/>
      <c r="O737" s="192"/>
      <c r="P737" s="192"/>
      <c r="Q737" s="87"/>
      <c r="R737" s="87"/>
      <c r="S737" s="87"/>
      <c r="T737" s="87"/>
      <c r="U737" s="87"/>
      <c r="V737" s="87"/>
      <c r="W737" s="87"/>
      <c r="X737" s="87"/>
      <c r="Y737" s="87"/>
      <c r="Z737" s="87"/>
    </row>
    <row r="738" spans="1:26" ht="18" customHeight="1">
      <c r="A738" s="151"/>
      <c r="B738" s="191"/>
      <c r="C738" s="191"/>
      <c r="D738" s="191"/>
      <c r="E738" s="192"/>
      <c r="F738" s="192"/>
      <c r="G738" s="193"/>
      <c r="H738" s="192"/>
      <c r="I738" s="192"/>
      <c r="J738" s="192"/>
      <c r="K738" s="192"/>
      <c r="L738" s="192"/>
      <c r="M738" s="192"/>
      <c r="N738" s="191"/>
      <c r="O738" s="192"/>
      <c r="P738" s="192"/>
      <c r="Q738" s="87"/>
      <c r="R738" s="87"/>
      <c r="S738" s="87"/>
      <c r="T738" s="87"/>
      <c r="U738" s="87"/>
      <c r="V738" s="87"/>
      <c r="W738" s="87"/>
      <c r="X738" s="87"/>
      <c r="Y738" s="87"/>
      <c r="Z738" s="87"/>
    </row>
    <row r="739" spans="1:26" ht="18" customHeight="1">
      <c r="A739" s="151"/>
      <c r="B739" s="191"/>
      <c r="C739" s="191"/>
      <c r="D739" s="191"/>
      <c r="E739" s="192"/>
      <c r="F739" s="192"/>
      <c r="G739" s="193"/>
      <c r="H739" s="192"/>
      <c r="I739" s="192"/>
      <c r="J739" s="192"/>
      <c r="K739" s="192"/>
      <c r="L739" s="192"/>
      <c r="M739" s="192"/>
      <c r="N739" s="191"/>
      <c r="O739" s="192"/>
      <c r="P739" s="192"/>
      <c r="Q739" s="87"/>
      <c r="R739" s="87"/>
      <c r="S739" s="87"/>
      <c r="T739" s="87"/>
      <c r="U739" s="87"/>
      <c r="V739" s="87"/>
      <c r="W739" s="87"/>
      <c r="X739" s="87"/>
      <c r="Y739" s="87"/>
      <c r="Z739" s="87"/>
    </row>
    <row r="740" spans="1:26" ht="18" customHeight="1">
      <c r="A740" s="151"/>
      <c r="B740" s="191"/>
      <c r="C740" s="191"/>
      <c r="D740" s="191"/>
      <c r="E740" s="192"/>
      <c r="F740" s="192"/>
      <c r="G740" s="193"/>
      <c r="H740" s="192"/>
      <c r="I740" s="192"/>
      <c r="J740" s="192"/>
      <c r="K740" s="192"/>
      <c r="L740" s="192"/>
      <c r="M740" s="192"/>
      <c r="N740" s="191"/>
      <c r="O740" s="192"/>
      <c r="P740" s="192"/>
      <c r="Q740" s="87"/>
      <c r="R740" s="87"/>
      <c r="S740" s="87"/>
      <c r="T740" s="87"/>
      <c r="U740" s="87"/>
      <c r="V740" s="87"/>
      <c r="W740" s="87"/>
      <c r="X740" s="87"/>
      <c r="Y740" s="87"/>
      <c r="Z740" s="87"/>
    </row>
    <row r="741" spans="1:26" ht="18" customHeight="1">
      <c r="A741" s="151"/>
      <c r="B741" s="191"/>
      <c r="C741" s="191"/>
      <c r="D741" s="191"/>
      <c r="E741" s="192"/>
      <c r="F741" s="192"/>
      <c r="G741" s="193"/>
      <c r="H741" s="192"/>
      <c r="I741" s="192"/>
      <c r="J741" s="192"/>
      <c r="K741" s="192"/>
      <c r="L741" s="192"/>
      <c r="M741" s="192"/>
      <c r="N741" s="191"/>
      <c r="O741" s="192"/>
      <c r="P741" s="192"/>
      <c r="Q741" s="87"/>
      <c r="R741" s="87"/>
      <c r="S741" s="87"/>
      <c r="T741" s="87"/>
      <c r="U741" s="87"/>
      <c r="V741" s="87"/>
      <c r="W741" s="87"/>
      <c r="X741" s="87"/>
      <c r="Y741" s="87"/>
      <c r="Z741" s="87"/>
    </row>
    <row r="742" spans="1:26" ht="18" customHeight="1">
      <c r="A742" s="151"/>
      <c r="B742" s="191"/>
      <c r="C742" s="191"/>
      <c r="D742" s="191"/>
      <c r="E742" s="192"/>
      <c r="F742" s="192"/>
      <c r="G742" s="193"/>
      <c r="H742" s="192"/>
      <c r="I742" s="192"/>
      <c r="J742" s="192"/>
      <c r="K742" s="192"/>
      <c r="L742" s="192"/>
      <c r="M742" s="192"/>
      <c r="N742" s="191"/>
      <c r="O742" s="192"/>
      <c r="P742" s="192"/>
      <c r="Q742" s="87"/>
      <c r="R742" s="87"/>
      <c r="S742" s="87"/>
      <c r="T742" s="87"/>
      <c r="U742" s="87"/>
      <c r="V742" s="87"/>
      <c r="W742" s="87"/>
      <c r="X742" s="87"/>
      <c r="Y742" s="87"/>
      <c r="Z742" s="87"/>
    </row>
    <row r="743" spans="1:26" ht="18" customHeight="1">
      <c r="A743" s="151"/>
      <c r="B743" s="191"/>
      <c r="C743" s="191"/>
      <c r="D743" s="191"/>
      <c r="E743" s="192"/>
      <c r="F743" s="192"/>
      <c r="G743" s="193"/>
      <c r="H743" s="192"/>
      <c r="I743" s="192"/>
      <c r="J743" s="192"/>
      <c r="K743" s="192"/>
      <c r="L743" s="192"/>
      <c r="M743" s="192"/>
      <c r="N743" s="191"/>
      <c r="O743" s="192"/>
      <c r="P743" s="192"/>
      <c r="Q743" s="87"/>
      <c r="R743" s="87"/>
      <c r="S743" s="87"/>
      <c r="T743" s="87"/>
      <c r="U743" s="87"/>
      <c r="V743" s="87"/>
      <c r="W743" s="87"/>
      <c r="X743" s="87"/>
      <c r="Y743" s="87"/>
      <c r="Z743" s="87"/>
    </row>
    <row r="744" spans="1:26" ht="18" customHeight="1">
      <c r="A744" s="151"/>
      <c r="B744" s="191"/>
      <c r="C744" s="191"/>
      <c r="D744" s="191"/>
      <c r="E744" s="192"/>
      <c r="F744" s="192"/>
      <c r="G744" s="193"/>
      <c r="H744" s="192"/>
      <c r="I744" s="192"/>
      <c r="J744" s="192"/>
      <c r="K744" s="192"/>
      <c r="L744" s="192"/>
      <c r="M744" s="192"/>
      <c r="N744" s="191"/>
      <c r="O744" s="192"/>
      <c r="P744" s="192"/>
      <c r="Q744" s="87"/>
      <c r="R744" s="87"/>
      <c r="S744" s="87"/>
      <c r="T744" s="87"/>
      <c r="U744" s="87"/>
      <c r="V744" s="87"/>
      <c r="W744" s="87"/>
      <c r="X744" s="87"/>
      <c r="Y744" s="87"/>
      <c r="Z744" s="87"/>
    </row>
    <row r="745" spans="1:26" ht="18" customHeight="1">
      <c r="A745" s="151"/>
      <c r="B745" s="191"/>
      <c r="C745" s="191"/>
      <c r="D745" s="191"/>
      <c r="E745" s="192"/>
      <c r="F745" s="192"/>
      <c r="G745" s="193"/>
      <c r="H745" s="192"/>
      <c r="I745" s="192"/>
      <c r="J745" s="192"/>
      <c r="K745" s="192"/>
      <c r="L745" s="192"/>
      <c r="M745" s="192"/>
      <c r="N745" s="191"/>
      <c r="O745" s="192"/>
      <c r="P745" s="192"/>
      <c r="Q745" s="87"/>
      <c r="R745" s="87"/>
      <c r="S745" s="87"/>
      <c r="T745" s="87"/>
      <c r="U745" s="87"/>
      <c r="V745" s="87"/>
      <c r="W745" s="87"/>
      <c r="X745" s="87"/>
      <c r="Y745" s="87"/>
      <c r="Z745" s="87"/>
    </row>
    <row r="746" spans="1:26" ht="18" customHeight="1">
      <c r="A746" s="151"/>
      <c r="B746" s="191"/>
      <c r="C746" s="191"/>
      <c r="D746" s="191"/>
      <c r="E746" s="192"/>
      <c r="F746" s="192"/>
      <c r="G746" s="193"/>
      <c r="H746" s="192"/>
      <c r="I746" s="192"/>
      <c r="J746" s="192"/>
      <c r="K746" s="192"/>
      <c r="L746" s="192"/>
      <c r="M746" s="192"/>
      <c r="N746" s="191"/>
      <c r="O746" s="192"/>
      <c r="P746" s="192"/>
      <c r="Q746" s="87"/>
      <c r="R746" s="87"/>
      <c r="S746" s="87"/>
      <c r="T746" s="87"/>
      <c r="U746" s="87"/>
      <c r="V746" s="87"/>
      <c r="W746" s="87"/>
      <c r="X746" s="87"/>
      <c r="Y746" s="87"/>
      <c r="Z746" s="87"/>
    </row>
    <row r="747" spans="1:26" ht="18" customHeight="1">
      <c r="A747" s="151"/>
      <c r="B747" s="191"/>
      <c r="C747" s="191"/>
      <c r="D747" s="191"/>
      <c r="E747" s="192"/>
      <c r="F747" s="192"/>
      <c r="G747" s="193"/>
      <c r="H747" s="192"/>
      <c r="I747" s="192"/>
      <c r="J747" s="192"/>
      <c r="K747" s="192"/>
      <c r="L747" s="192"/>
      <c r="M747" s="192"/>
      <c r="N747" s="191"/>
      <c r="O747" s="192"/>
      <c r="P747" s="192"/>
      <c r="Q747" s="87"/>
      <c r="R747" s="87"/>
      <c r="S747" s="87"/>
      <c r="T747" s="87"/>
      <c r="U747" s="87"/>
      <c r="V747" s="87"/>
      <c r="W747" s="87"/>
      <c r="X747" s="87"/>
      <c r="Y747" s="87"/>
      <c r="Z747" s="87"/>
    </row>
    <row r="748" spans="1:26" ht="18" customHeight="1">
      <c r="A748" s="151"/>
      <c r="B748" s="191"/>
      <c r="C748" s="191"/>
      <c r="D748" s="191"/>
      <c r="E748" s="192"/>
      <c r="F748" s="192"/>
      <c r="G748" s="193"/>
      <c r="H748" s="192"/>
      <c r="I748" s="192"/>
      <c r="J748" s="192"/>
      <c r="K748" s="192"/>
      <c r="L748" s="192"/>
      <c r="M748" s="192"/>
      <c r="N748" s="191"/>
      <c r="O748" s="192"/>
      <c r="P748" s="192"/>
      <c r="Q748" s="87"/>
      <c r="R748" s="87"/>
      <c r="S748" s="87"/>
      <c r="T748" s="87"/>
      <c r="U748" s="87"/>
      <c r="V748" s="87"/>
      <c r="W748" s="87"/>
      <c r="X748" s="87"/>
      <c r="Y748" s="87"/>
      <c r="Z748" s="87"/>
    </row>
    <row r="749" spans="1:26" ht="18" customHeight="1">
      <c r="A749" s="151"/>
      <c r="B749" s="191"/>
      <c r="C749" s="191"/>
      <c r="D749" s="191"/>
      <c r="E749" s="192"/>
      <c r="F749" s="192"/>
      <c r="G749" s="193"/>
      <c r="H749" s="192"/>
      <c r="I749" s="192"/>
      <c r="J749" s="192"/>
      <c r="K749" s="192"/>
      <c r="L749" s="192"/>
      <c r="M749" s="192"/>
      <c r="N749" s="191"/>
      <c r="O749" s="192"/>
      <c r="P749" s="192"/>
      <c r="Q749" s="87"/>
      <c r="R749" s="87"/>
      <c r="S749" s="87"/>
      <c r="T749" s="87"/>
      <c r="U749" s="87"/>
      <c r="V749" s="87"/>
      <c r="W749" s="87"/>
      <c r="X749" s="87"/>
      <c r="Y749" s="87"/>
      <c r="Z749" s="87"/>
    </row>
    <row r="750" spans="1:26" ht="18" customHeight="1">
      <c r="A750" s="151"/>
      <c r="B750" s="191"/>
      <c r="C750" s="191"/>
      <c r="D750" s="191"/>
      <c r="E750" s="192"/>
      <c r="F750" s="192"/>
      <c r="G750" s="193"/>
      <c r="H750" s="192"/>
      <c r="I750" s="192"/>
      <c r="J750" s="192"/>
      <c r="K750" s="192"/>
      <c r="L750" s="192"/>
      <c r="M750" s="192"/>
      <c r="N750" s="191"/>
      <c r="O750" s="192"/>
      <c r="P750" s="192"/>
      <c r="Q750" s="87"/>
      <c r="R750" s="87"/>
      <c r="S750" s="87"/>
      <c r="T750" s="87"/>
      <c r="U750" s="87"/>
      <c r="V750" s="87"/>
      <c r="W750" s="87"/>
      <c r="X750" s="87"/>
      <c r="Y750" s="87"/>
      <c r="Z750" s="87"/>
    </row>
    <row r="751" spans="1:26" ht="18" customHeight="1">
      <c r="A751" s="151"/>
      <c r="B751" s="191"/>
      <c r="C751" s="191"/>
      <c r="D751" s="191"/>
      <c r="E751" s="192"/>
      <c r="F751" s="192"/>
      <c r="G751" s="193"/>
      <c r="H751" s="192"/>
      <c r="I751" s="192"/>
      <c r="J751" s="192"/>
      <c r="K751" s="192"/>
      <c r="L751" s="192"/>
      <c r="M751" s="192"/>
      <c r="N751" s="191"/>
      <c r="O751" s="192"/>
      <c r="P751" s="192"/>
      <c r="Q751" s="87"/>
      <c r="R751" s="87"/>
      <c r="S751" s="87"/>
      <c r="T751" s="87"/>
      <c r="U751" s="87"/>
      <c r="V751" s="87"/>
      <c r="W751" s="87"/>
      <c r="X751" s="87"/>
      <c r="Y751" s="87"/>
      <c r="Z751" s="87"/>
    </row>
    <row r="752" spans="1:26" ht="18" customHeight="1">
      <c r="A752" s="151"/>
      <c r="B752" s="191"/>
      <c r="C752" s="191"/>
      <c r="D752" s="191"/>
      <c r="E752" s="192"/>
      <c r="F752" s="192"/>
      <c r="G752" s="193"/>
      <c r="H752" s="192"/>
      <c r="I752" s="192"/>
      <c r="J752" s="192"/>
      <c r="K752" s="192"/>
      <c r="L752" s="192"/>
      <c r="M752" s="192"/>
      <c r="N752" s="191"/>
      <c r="O752" s="192"/>
      <c r="P752" s="192"/>
      <c r="Q752" s="87"/>
      <c r="R752" s="87"/>
      <c r="S752" s="87"/>
      <c r="T752" s="87"/>
      <c r="U752" s="87"/>
      <c r="V752" s="87"/>
      <c r="W752" s="87"/>
      <c r="X752" s="87"/>
      <c r="Y752" s="87"/>
      <c r="Z752" s="87"/>
    </row>
    <row r="753" spans="1:26" ht="18" customHeight="1">
      <c r="A753" s="151"/>
      <c r="B753" s="191"/>
      <c r="C753" s="191"/>
      <c r="D753" s="191"/>
      <c r="E753" s="192"/>
      <c r="F753" s="192"/>
      <c r="G753" s="193"/>
      <c r="H753" s="192"/>
      <c r="I753" s="192"/>
      <c r="J753" s="192"/>
      <c r="K753" s="192"/>
      <c r="L753" s="192"/>
      <c r="M753" s="192"/>
      <c r="N753" s="191"/>
      <c r="O753" s="192"/>
      <c r="P753" s="192"/>
      <c r="Q753" s="87"/>
      <c r="R753" s="87"/>
      <c r="S753" s="87"/>
      <c r="T753" s="87"/>
      <c r="U753" s="87"/>
      <c r="V753" s="87"/>
      <c r="W753" s="87"/>
      <c r="X753" s="87"/>
      <c r="Y753" s="87"/>
      <c r="Z753" s="87"/>
    </row>
    <row r="754" spans="1:26" ht="18" customHeight="1">
      <c r="A754" s="151"/>
      <c r="B754" s="191"/>
      <c r="C754" s="191"/>
      <c r="D754" s="191"/>
      <c r="E754" s="192"/>
      <c r="F754" s="192"/>
      <c r="G754" s="193"/>
      <c r="H754" s="192"/>
      <c r="I754" s="192"/>
      <c r="J754" s="192"/>
      <c r="K754" s="192"/>
      <c r="L754" s="192"/>
      <c r="M754" s="192"/>
      <c r="N754" s="191"/>
      <c r="O754" s="192"/>
      <c r="P754" s="192"/>
      <c r="Q754" s="87"/>
      <c r="R754" s="87"/>
      <c r="S754" s="87"/>
      <c r="T754" s="87"/>
      <c r="U754" s="87"/>
      <c r="V754" s="87"/>
      <c r="W754" s="87"/>
      <c r="X754" s="87"/>
      <c r="Y754" s="87"/>
      <c r="Z754" s="87"/>
    </row>
    <row r="755" spans="1:26" ht="18" customHeight="1">
      <c r="A755" s="151"/>
      <c r="B755" s="191"/>
      <c r="C755" s="191"/>
      <c r="D755" s="191"/>
      <c r="E755" s="192"/>
      <c r="F755" s="192"/>
      <c r="G755" s="193"/>
      <c r="H755" s="192"/>
      <c r="I755" s="192"/>
      <c r="J755" s="192"/>
      <c r="K755" s="192"/>
      <c r="L755" s="192"/>
      <c r="M755" s="192"/>
      <c r="N755" s="191"/>
      <c r="O755" s="192"/>
      <c r="P755" s="192"/>
      <c r="Q755" s="87"/>
      <c r="R755" s="87"/>
      <c r="S755" s="87"/>
      <c r="T755" s="87"/>
      <c r="U755" s="87"/>
      <c r="V755" s="87"/>
      <c r="W755" s="87"/>
      <c r="X755" s="87"/>
      <c r="Y755" s="87"/>
      <c r="Z755" s="87"/>
    </row>
    <row r="756" spans="1:26" ht="18" customHeight="1">
      <c r="A756" s="151"/>
      <c r="B756" s="191"/>
      <c r="C756" s="191"/>
      <c r="D756" s="191"/>
      <c r="E756" s="192"/>
      <c r="F756" s="192"/>
      <c r="G756" s="193"/>
      <c r="H756" s="192"/>
      <c r="I756" s="192"/>
      <c r="J756" s="192"/>
      <c r="K756" s="192"/>
      <c r="L756" s="192"/>
      <c r="M756" s="192"/>
      <c r="N756" s="191"/>
      <c r="O756" s="192"/>
      <c r="P756" s="192"/>
      <c r="Q756" s="87"/>
      <c r="R756" s="87"/>
      <c r="S756" s="87"/>
      <c r="T756" s="87"/>
      <c r="U756" s="87"/>
      <c r="V756" s="87"/>
      <c r="W756" s="87"/>
      <c r="X756" s="87"/>
      <c r="Y756" s="87"/>
      <c r="Z756" s="87"/>
    </row>
    <row r="757" spans="1:26" ht="18" customHeight="1">
      <c r="A757" s="151"/>
      <c r="B757" s="191"/>
      <c r="C757" s="191"/>
      <c r="D757" s="191"/>
      <c r="E757" s="192"/>
      <c r="F757" s="192"/>
      <c r="G757" s="193"/>
      <c r="H757" s="192"/>
      <c r="I757" s="192"/>
      <c r="J757" s="192"/>
      <c r="K757" s="192"/>
      <c r="L757" s="192"/>
      <c r="M757" s="192"/>
      <c r="N757" s="191"/>
      <c r="O757" s="192"/>
      <c r="P757" s="192"/>
      <c r="Q757" s="87"/>
      <c r="R757" s="87"/>
      <c r="S757" s="87"/>
      <c r="T757" s="87"/>
      <c r="U757" s="87"/>
      <c r="V757" s="87"/>
      <c r="W757" s="87"/>
      <c r="X757" s="87"/>
      <c r="Y757" s="87"/>
      <c r="Z757" s="87"/>
    </row>
    <row r="758" spans="1:26" ht="18" customHeight="1">
      <c r="A758" s="151"/>
      <c r="B758" s="191"/>
      <c r="C758" s="191"/>
      <c r="D758" s="191"/>
      <c r="E758" s="192"/>
      <c r="F758" s="192"/>
      <c r="G758" s="193"/>
      <c r="H758" s="192"/>
      <c r="I758" s="192"/>
      <c r="J758" s="192"/>
      <c r="K758" s="192"/>
      <c r="L758" s="192"/>
      <c r="M758" s="192"/>
      <c r="N758" s="191"/>
      <c r="O758" s="192"/>
      <c r="P758" s="192"/>
      <c r="Q758" s="87"/>
      <c r="R758" s="87"/>
      <c r="S758" s="87"/>
      <c r="T758" s="87"/>
      <c r="U758" s="87"/>
      <c r="V758" s="87"/>
      <c r="W758" s="87"/>
      <c r="X758" s="87"/>
      <c r="Y758" s="87"/>
      <c r="Z758" s="87"/>
    </row>
    <row r="759" spans="1:26" ht="18" customHeight="1">
      <c r="A759" s="151"/>
      <c r="B759" s="191"/>
      <c r="C759" s="191"/>
      <c r="D759" s="191"/>
      <c r="E759" s="192"/>
      <c r="F759" s="192"/>
      <c r="G759" s="193"/>
      <c r="H759" s="192"/>
      <c r="I759" s="192"/>
      <c r="J759" s="192"/>
      <c r="K759" s="192"/>
      <c r="L759" s="192"/>
      <c r="M759" s="192"/>
      <c r="N759" s="191"/>
      <c r="O759" s="192"/>
      <c r="P759" s="192"/>
      <c r="Q759" s="87"/>
      <c r="R759" s="87"/>
      <c r="S759" s="87"/>
      <c r="T759" s="87"/>
      <c r="U759" s="87"/>
      <c r="V759" s="87"/>
      <c r="W759" s="87"/>
      <c r="X759" s="87"/>
      <c r="Y759" s="87"/>
      <c r="Z759" s="87"/>
    </row>
    <row r="760" spans="1:26" ht="18" customHeight="1">
      <c r="A760" s="151"/>
      <c r="B760" s="191"/>
      <c r="C760" s="191"/>
      <c r="D760" s="191"/>
      <c r="E760" s="192"/>
      <c r="F760" s="192"/>
      <c r="G760" s="193"/>
      <c r="H760" s="192"/>
      <c r="I760" s="192"/>
      <c r="J760" s="192"/>
      <c r="K760" s="192"/>
      <c r="L760" s="192"/>
      <c r="M760" s="192"/>
      <c r="N760" s="191"/>
      <c r="O760" s="192"/>
      <c r="P760" s="192"/>
      <c r="Q760" s="87"/>
      <c r="R760" s="87"/>
      <c r="S760" s="87"/>
      <c r="T760" s="87"/>
      <c r="U760" s="87"/>
      <c r="V760" s="87"/>
      <c r="W760" s="87"/>
      <c r="X760" s="87"/>
      <c r="Y760" s="87"/>
      <c r="Z760" s="87"/>
    </row>
    <row r="761" spans="1:26" ht="18" customHeight="1">
      <c r="A761" s="151"/>
      <c r="B761" s="191"/>
      <c r="C761" s="191"/>
      <c r="D761" s="191"/>
      <c r="E761" s="192"/>
      <c r="F761" s="192"/>
      <c r="G761" s="193"/>
      <c r="H761" s="192"/>
      <c r="I761" s="192"/>
      <c r="J761" s="192"/>
      <c r="K761" s="192"/>
      <c r="L761" s="192"/>
      <c r="M761" s="192"/>
      <c r="N761" s="191"/>
      <c r="O761" s="192"/>
      <c r="P761" s="192"/>
      <c r="Q761" s="87"/>
      <c r="R761" s="87"/>
      <c r="S761" s="87"/>
      <c r="T761" s="87"/>
      <c r="U761" s="87"/>
      <c r="V761" s="87"/>
      <c r="W761" s="87"/>
      <c r="X761" s="87"/>
      <c r="Y761" s="87"/>
      <c r="Z761" s="87"/>
    </row>
    <row r="762" spans="1:26" ht="18" customHeight="1">
      <c r="A762" s="151"/>
      <c r="B762" s="191"/>
      <c r="C762" s="191"/>
      <c r="D762" s="191"/>
      <c r="E762" s="192"/>
      <c r="F762" s="192"/>
      <c r="G762" s="193"/>
      <c r="H762" s="192"/>
      <c r="I762" s="192"/>
      <c r="J762" s="192"/>
      <c r="K762" s="192"/>
      <c r="L762" s="192"/>
      <c r="M762" s="192"/>
      <c r="N762" s="191"/>
      <c r="O762" s="192"/>
      <c r="P762" s="192"/>
      <c r="Q762" s="87"/>
      <c r="R762" s="87"/>
      <c r="S762" s="87"/>
      <c r="T762" s="87"/>
      <c r="U762" s="87"/>
      <c r="V762" s="87"/>
      <c r="W762" s="87"/>
      <c r="X762" s="87"/>
      <c r="Y762" s="87"/>
      <c r="Z762" s="87"/>
    </row>
    <row r="763" spans="1:26" ht="18" customHeight="1">
      <c r="A763" s="151"/>
      <c r="B763" s="191"/>
      <c r="C763" s="191"/>
      <c r="D763" s="191"/>
      <c r="E763" s="192"/>
      <c r="F763" s="192"/>
      <c r="G763" s="193"/>
      <c r="H763" s="192"/>
      <c r="I763" s="192"/>
      <c r="J763" s="192"/>
      <c r="K763" s="192"/>
      <c r="L763" s="192"/>
      <c r="M763" s="192"/>
      <c r="N763" s="191"/>
      <c r="O763" s="192"/>
      <c r="P763" s="192"/>
      <c r="Q763" s="87"/>
      <c r="R763" s="87"/>
      <c r="S763" s="87"/>
      <c r="T763" s="87"/>
      <c r="U763" s="87"/>
      <c r="V763" s="87"/>
      <c r="W763" s="87"/>
      <c r="X763" s="87"/>
      <c r="Y763" s="87"/>
      <c r="Z763" s="87"/>
    </row>
    <row r="764" spans="1:26" ht="18" customHeight="1">
      <c r="A764" s="151"/>
      <c r="B764" s="191"/>
      <c r="C764" s="191"/>
      <c r="D764" s="191"/>
      <c r="E764" s="192"/>
      <c r="F764" s="192"/>
      <c r="G764" s="193"/>
      <c r="H764" s="192"/>
      <c r="I764" s="192"/>
      <c r="J764" s="192"/>
      <c r="K764" s="192"/>
      <c r="L764" s="192"/>
      <c r="M764" s="192"/>
      <c r="N764" s="191"/>
      <c r="O764" s="192"/>
      <c r="P764" s="192"/>
      <c r="Q764" s="87"/>
      <c r="R764" s="87"/>
      <c r="S764" s="87"/>
      <c r="T764" s="87"/>
      <c r="U764" s="87"/>
      <c r="V764" s="87"/>
      <c r="W764" s="87"/>
      <c r="X764" s="87"/>
      <c r="Y764" s="87"/>
      <c r="Z764" s="87"/>
    </row>
    <row r="765" spans="1:26" ht="18" customHeight="1">
      <c r="A765" s="151"/>
      <c r="B765" s="191"/>
      <c r="C765" s="191"/>
      <c r="D765" s="191"/>
      <c r="E765" s="192"/>
      <c r="F765" s="192"/>
      <c r="G765" s="193"/>
      <c r="H765" s="192"/>
      <c r="I765" s="192"/>
      <c r="J765" s="192"/>
      <c r="K765" s="192"/>
      <c r="L765" s="192"/>
      <c r="M765" s="192"/>
      <c r="N765" s="191"/>
      <c r="O765" s="192"/>
      <c r="P765" s="192"/>
      <c r="Q765" s="87"/>
      <c r="R765" s="87"/>
      <c r="S765" s="87"/>
      <c r="T765" s="87"/>
      <c r="U765" s="87"/>
      <c r="V765" s="87"/>
      <c r="W765" s="87"/>
      <c r="X765" s="87"/>
      <c r="Y765" s="87"/>
      <c r="Z765" s="87"/>
    </row>
    <row r="766" spans="1:26" ht="18" customHeight="1">
      <c r="A766" s="151"/>
      <c r="B766" s="191"/>
      <c r="C766" s="191"/>
      <c r="D766" s="191"/>
      <c r="E766" s="192"/>
      <c r="F766" s="192"/>
      <c r="G766" s="193"/>
      <c r="H766" s="192"/>
      <c r="I766" s="192"/>
      <c r="J766" s="192"/>
      <c r="K766" s="192"/>
      <c r="L766" s="192"/>
      <c r="M766" s="192"/>
      <c r="N766" s="191"/>
      <c r="O766" s="192"/>
      <c r="P766" s="192"/>
      <c r="Q766" s="87"/>
      <c r="R766" s="87"/>
      <c r="S766" s="87"/>
      <c r="T766" s="87"/>
      <c r="U766" s="87"/>
      <c r="V766" s="87"/>
      <c r="W766" s="87"/>
      <c r="X766" s="87"/>
      <c r="Y766" s="87"/>
      <c r="Z766" s="87"/>
    </row>
    <row r="767" spans="1:26" ht="18" customHeight="1">
      <c r="A767" s="151"/>
      <c r="B767" s="191"/>
      <c r="C767" s="191"/>
      <c r="D767" s="191"/>
      <c r="E767" s="192"/>
      <c r="F767" s="192"/>
      <c r="G767" s="193"/>
      <c r="H767" s="192"/>
      <c r="I767" s="192"/>
      <c r="J767" s="192"/>
      <c r="K767" s="192"/>
      <c r="L767" s="192"/>
      <c r="M767" s="192"/>
      <c r="N767" s="191"/>
      <c r="O767" s="192"/>
      <c r="P767" s="192"/>
      <c r="Q767" s="87"/>
      <c r="R767" s="87"/>
      <c r="S767" s="87"/>
      <c r="T767" s="87"/>
      <c r="U767" s="87"/>
      <c r="V767" s="87"/>
      <c r="W767" s="87"/>
      <c r="X767" s="87"/>
      <c r="Y767" s="87"/>
      <c r="Z767" s="87"/>
    </row>
    <row r="768" spans="1:26" ht="18" customHeight="1">
      <c r="A768" s="151"/>
      <c r="B768" s="191"/>
      <c r="C768" s="191"/>
      <c r="D768" s="191"/>
      <c r="E768" s="192"/>
      <c r="F768" s="192"/>
      <c r="G768" s="193"/>
      <c r="H768" s="192"/>
      <c r="I768" s="192"/>
      <c r="J768" s="192"/>
      <c r="K768" s="192"/>
      <c r="L768" s="192"/>
      <c r="M768" s="192"/>
      <c r="N768" s="191"/>
      <c r="O768" s="192"/>
      <c r="P768" s="192"/>
      <c r="Q768" s="87"/>
      <c r="R768" s="87"/>
      <c r="S768" s="87"/>
      <c r="T768" s="87"/>
      <c r="U768" s="87"/>
      <c r="V768" s="87"/>
      <c r="W768" s="87"/>
      <c r="X768" s="87"/>
      <c r="Y768" s="87"/>
      <c r="Z768" s="87"/>
    </row>
    <row r="769" spans="1:26" ht="18" customHeight="1">
      <c r="A769" s="151"/>
      <c r="B769" s="191"/>
      <c r="C769" s="191"/>
      <c r="D769" s="191"/>
      <c r="E769" s="192"/>
      <c r="F769" s="192"/>
      <c r="G769" s="193"/>
      <c r="H769" s="192"/>
      <c r="I769" s="192"/>
      <c r="J769" s="192"/>
      <c r="K769" s="192"/>
      <c r="L769" s="192"/>
      <c r="M769" s="192"/>
      <c r="N769" s="191"/>
      <c r="O769" s="192"/>
      <c r="P769" s="192"/>
      <c r="Q769" s="87"/>
      <c r="R769" s="87"/>
      <c r="S769" s="87"/>
      <c r="T769" s="87"/>
      <c r="U769" s="87"/>
      <c r="V769" s="87"/>
      <c r="W769" s="87"/>
      <c r="X769" s="87"/>
      <c r="Y769" s="87"/>
      <c r="Z769" s="87"/>
    </row>
    <row r="770" spans="1:26" ht="18" customHeight="1">
      <c r="A770" s="151"/>
      <c r="B770" s="191"/>
      <c r="C770" s="191"/>
      <c r="D770" s="191"/>
      <c r="E770" s="192"/>
      <c r="F770" s="192"/>
      <c r="G770" s="193"/>
      <c r="H770" s="192"/>
      <c r="I770" s="192"/>
      <c r="J770" s="192"/>
      <c r="K770" s="192"/>
      <c r="L770" s="192"/>
      <c r="M770" s="192"/>
      <c r="N770" s="191"/>
      <c r="O770" s="192"/>
      <c r="P770" s="192"/>
      <c r="Q770" s="87"/>
      <c r="R770" s="87"/>
      <c r="S770" s="87"/>
      <c r="T770" s="87"/>
      <c r="U770" s="87"/>
      <c r="V770" s="87"/>
      <c r="W770" s="87"/>
      <c r="X770" s="87"/>
      <c r="Y770" s="87"/>
      <c r="Z770" s="87"/>
    </row>
    <row r="771" spans="1:26" ht="18" customHeight="1">
      <c r="A771" s="151"/>
      <c r="B771" s="191"/>
      <c r="C771" s="191"/>
      <c r="D771" s="191"/>
      <c r="E771" s="192"/>
      <c r="F771" s="192"/>
      <c r="G771" s="193"/>
      <c r="H771" s="192"/>
      <c r="I771" s="192"/>
      <c r="J771" s="192"/>
      <c r="K771" s="192"/>
      <c r="L771" s="192"/>
      <c r="M771" s="192"/>
      <c r="N771" s="191"/>
      <c r="O771" s="192"/>
      <c r="P771" s="192"/>
      <c r="Q771" s="87"/>
      <c r="R771" s="87"/>
      <c r="S771" s="87"/>
      <c r="T771" s="87"/>
      <c r="U771" s="87"/>
      <c r="V771" s="87"/>
      <c r="W771" s="87"/>
      <c r="X771" s="87"/>
      <c r="Y771" s="87"/>
      <c r="Z771" s="87"/>
    </row>
    <row r="772" spans="1:26" ht="18" customHeight="1">
      <c r="A772" s="151"/>
      <c r="B772" s="191"/>
      <c r="C772" s="191"/>
      <c r="D772" s="191"/>
      <c r="E772" s="192"/>
      <c r="F772" s="192"/>
      <c r="G772" s="193"/>
      <c r="H772" s="192"/>
      <c r="I772" s="192"/>
      <c r="J772" s="192"/>
      <c r="K772" s="192"/>
      <c r="L772" s="192"/>
      <c r="M772" s="192"/>
      <c r="N772" s="191"/>
      <c r="O772" s="192"/>
      <c r="P772" s="192"/>
      <c r="Q772" s="87"/>
      <c r="R772" s="87"/>
      <c r="S772" s="87"/>
      <c r="T772" s="87"/>
      <c r="U772" s="87"/>
      <c r="V772" s="87"/>
      <c r="W772" s="87"/>
      <c r="X772" s="87"/>
      <c r="Y772" s="87"/>
      <c r="Z772" s="87"/>
    </row>
    <row r="773" spans="1:26" ht="18" customHeight="1">
      <c r="A773" s="151"/>
      <c r="B773" s="191"/>
      <c r="C773" s="191"/>
      <c r="D773" s="191"/>
      <c r="E773" s="192"/>
      <c r="F773" s="192"/>
      <c r="G773" s="193"/>
      <c r="H773" s="192"/>
      <c r="I773" s="192"/>
      <c r="J773" s="192"/>
      <c r="K773" s="192"/>
      <c r="L773" s="192"/>
      <c r="M773" s="192"/>
      <c r="N773" s="191"/>
      <c r="O773" s="192"/>
      <c r="P773" s="192"/>
      <c r="Q773" s="87"/>
      <c r="R773" s="87"/>
      <c r="S773" s="87"/>
      <c r="T773" s="87"/>
      <c r="U773" s="87"/>
      <c r="V773" s="87"/>
      <c r="W773" s="87"/>
      <c r="X773" s="87"/>
      <c r="Y773" s="87"/>
      <c r="Z773" s="87"/>
    </row>
    <row r="774" spans="1:26" ht="18" customHeight="1">
      <c r="A774" s="151"/>
      <c r="B774" s="191"/>
      <c r="C774" s="191"/>
      <c r="D774" s="191"/>
      <c r="E774" s="192"/>
      <c r="F774" s="192"/>
      <c r="G774" s="193"/>
      <c r="H774" s="192"/>
      <c r="I774" s="192"/>
      <c r="J774" s="192"/>
      <c r="K774" s="192"/>
      <c r="L774" s="192"/>
      <c r="M774" s="192"/>
      <c r="N774" s="191"/>
      <c r="O774" s="192"/>
      <c r="P774" s="192"/>
      <c r="Q774" s="87"/>
      <c r="R774" s="87"/>
      <c r="S774" s="87"/>
      <c r="T774" s="87"/>
      <c r="U774" s="87"/>
      <c r="V774" s="87"/>
      <c r="W774" s="87"/>
      <c r="X774" s="87"/>
      <c r="Y774" s="87"/>
      <c r="Z774" s="87"/>
    </row>
    <row r="775" spans="1:26" ht="18" customHeight="1">
      <c r="A775" s="151"/>
      <c r="B775" s="191"/>
      <c r="C775" s="191"/>
      <c r="D775" s="191"/>
      <c r="E775" s="192"/>
      <c r="F775" s="192"/>
      <c r="G775" s="193"/>
      <c r="H775" s="192"/>
      <c r="I775" s="192"/>
      <c r="J775" s="192"/>
      <c r="K775" s="192"/>
      <c r="L775" s="192"/>
      <c r="M775" s="192"/>
      <c r="N775" s="191"/>
      <c r="O775" s="192"/>
      <c r="P775" s="192"/>
      <c r="Q775" s="87"/>
      <c r="R775" s="87"/>
      <c r="S775" s="87"/>
      <c r="T775" s="87"/>
      <c r="U775" s="87"/>
      <c r="V775" s="87"/>
      <c r="W775" s="87"/>
      <c r="X775" s="87"/>
      <c r="Y775" s="87"/>
      <c r="Z775" s="87"/>
    </row>
    <row r="776" spans="1:26" ht="18" customHeight="1">
      <c r="A776" s="151"/>
      <c r="B776" s="191"/>
      <c r="C776" s="191"/>
      <c r="D776" s="191"/>
      <c r="E776" s="192"/>
      <c r="F776" s="192"/>
      <c r="G776" s="193"/>
      <c r="H776" s="192"/>
      <c r="I776" s="192"/>
      <c r="J776" s="192"/>
      <c r="K776" s="192"/>
      <c r="L776" s="192"/>
      <c r="M776" s="192"/>
      <c r="N776" s="191"/>
      <c r="O776" s="192"/>
      <c r="P776" s="192"/>
      <c r="Q776" s="87"/>
      <c r="R776" s="87"/>
      <c r="S776" s="87"/>
      <c r="T776" s="87"/>
      <c r="U776" s="87"/>
      <c r="V776" s="87"/>
      <c r="W776" s="87"/>
      <c r="X776" s="87"/>
      <c r="Y776" s="87"/>
      <c r="Z776" s="87"/>
    </row>
    <row r="777" spans="1:26" ht="18" customHeight="1">
      <c r="A777" s="151"/>
      <c r="B777" s="191"/>
      <c r="C777" s="191"/>
      <c r="D777" s="191"/>
      <c r="E777" s="192"/>
      <c r="F777" s="192"/>
      <c r="G777" s="193"/>
      <c r="H777" s="192"/>
      <c r="I777" s="192"/>
      <c r="J777" s="192"/>
      <c r="K777" s="192"/>
      <c r="L777" s="192"/>
      <c r="M777" s="192"/>
      <c r="N777" s="191"/>
      <c r="O777" s="192"/>
      <c r="P777" s="192"/>
      <c r="Q777" s="87"/>
      <c r="R777" s="87"/>
      <c r="S777" s="87"/>
      <c r="T777" s="87"/>
      <c r="U777" s="87"/>
      <c r="V777" s="87"/>
      <c r="W777" s="87"/>
      <c r="X777" s="87"/>
      <c r="Y777" s="87"/>
      <c r="Z777" s="87"/>
    </row>
    <row r="778" spans="1:26" ht="18" customHeight="1">
      <c r="A778" s="151"/>
      <c r="B778" s="191"/>
      <c r="C778" s="191"/>
      <c r="D778" s="191"/>
      <c r="E778" s="192"/>
      <c r="F778" s="192"/>
      <c r="G778" s="193"/>
      <c r="H778" s="192"/>
      <c r="I778" s="192"/>
      <c r="J778" s="192"/>
      <c r="K778" s="192"/>
      <c r="L778" s="192"/>
      <c r="M778" s="192"/>
      <c r="N778" s="191"/>
      <c r="O778" s="192"/>
      <c r="P778" s="192"/>
      <c r="Q778" s="87"/>
      <c r="R778" s="87"/>
      <c r="S778" s="87"/>
      <c r="T778" s="87"/>
      <c r="U778" s="87"/>
      <c r="V778" s="87"/>
      <c r="W778" s="87"/>
      <c r="X778" s="87"/>
      <c r="Y778" s="87"/>
      <c r="Z778" s="87"/>
    </row>
    <row r="779" spans="1:26" ht="18" customHeight="1">
      <c r="A779" s="151"/>
      <c r="B779" s="191"/>
      <c r="C779" s="191"/>
      <c r="D779" s="191"/>
      <c r="E779" s="192"/>
      <c r="F779" s="192"/>
      <c r="G779" s="193"/>
      <c r="H779" s="192"/>
      <c r="I779" s="192"/>
      <c r="J779" s="192"/>
      <c r="K779" s="192"/>
      <c r="L779" s="192"/>
      <c r="M779" s="192"/>
      <c r="N779" s="191"/>
      <c r="O779" s="192"/>
      <c r="P779" s="192"/>
      <c r="Q779" s="87"/>
      <c r="R779" s="87"/>
      <c r="S779" s="87"/>
      <c r="T779" s="87"/>
      <c r="U779" s="87"/>
      <c r="V779" s="87"/>
      <c r="W779" s="87"/>
      <c r="X779" s="87"/>
      <c r="Y779" s="87"/>
      <c r="Z779" s="87"/>
    </row>
    <row r="780" spans="1:26" ht="18" customHeight="1">
      <c r="A780" s="151"/>
      <c r="B780" s="191"/>
      <c r="C780" s="191"/>
      <c r="D780" s="191"/>
      <c r="E780" s="192"/>
      <c r="F780" s="192"/>
      <c r="G780" s="193"/>
      <c r="H780" s="192"/>
      <c r="I780" s="192"/>
      <c r="J780" s="192"/>
      <c r="K780" s="192"/>
      <c r="L780" s="192"/>
      <c r="M780" s="192"/>
      <c r="N780" s="191"/>
      <c r="O780" s="192"/>
      <c r="P780" s="192"/>
      <c r="Q780" s="87"/>
      <c r="R780" s="87"/>
      <c r="S780" s="87"/>
      <c r="T780" s="87"/>
      <c r="U780" s="87"/>
      <c r="V780" s="87"/>
      <c r="W780" s="87"/>
      <c r="X780" s="87"/>
      <c r="Y780" s="87"/>
      <c r="Z780" s="87"/>
    </row>
    <row r="781" spans="1:26" ht="18" customHeight="1">
      <c r="A781" s="151"/>
      <c r="B781" s="191"/>
      <c r="C781" s="191"/>
      <c r="D781" s="191"/>
      <c r="E781" s="192"/>
      <c r="F781" s="192"/>
      <c r="G781" s="193"/>
      <c r="H781" s="192"/>
      <c r="I781" s="192"/>
      <c r="J781" s="192"/>
      <c r="K781" s="192"/>
      <c r="L781" s="192"/>
      <c r="M781" s="192"/>
      <c r="N781" s="191"/>
      <c r="O781" s="192"/>
      <c r="P781" s="192"/>
      <c r="Q781" s="87"/>
      <c r="R781" s="87"/>
      <c r="S781" s="87"/>
      <c r="T781" s="87"/>
      <c r="U781" s="87"/>
      <c r="V781" s="87"/>
      <c r="W781" s="87"/>
      <c r="X781" s="87"/>
      <c r="Y781" s="87"/>
      <c r="Z781" s="87"/>
    </row>
    <row r="782" spans="1:26" ht="18" customHeight="1">
      <c r="A782" s="151"/>
      <c r="B782" s="191"/>
      <c r="C782" s="191"/>
      <c r="D782" s="191"/>
      <c r="E782" s="192"/>
      <c r="F782" s="192"/>
      <c r="G782" s="193"/>
      <c r="H782" s="192"/>
      <c r="I782" s="192"/>
      <c r="J782" s="192"/>
      <c r="K782" s="192"/>
      <c r="L782" s="192"/>
      <c r="M782" s="192"/>
      <c r="N782" s="191"/>
      <c r="O782" s="192"/>
      <c r="P782" s="192"/>
      <c r="Q782" s="87"/>
      <c r="R782" s="87"/>
      <c r="S782" s="87"/>
      <c r="T782" s="87"/>
      <c r="U782" s="87"/>
      <c r="V782" s="87"/>
      <c r="W782" s="87"/>
      <c r="X782" s="87"/>
      <c r="Y782" s="87"/>
      <c r="Z782" s="87"/>
    </row>
    <row r="783" spans="1:26" ht="18" customHeight="1">
      <c r="A783" s="151"/>
      <c r="B783" s="191"/>
      <c r="C783" s="191"/>
      <c r="D783" s="191"/>
      <c r="E783" s="192"/>
      <c r="F783" s="192"/>
      <c r="G783" s="193"/>
      <c r="H783" s="192"/>
      <c r="I783" s="192"/>
      <c r="J783" s="192"/>
      <c r="K783" s="192"/>
      <c r="L783" s="192"/>
      <c r="M783" s="192"/>
      <c r="N783" s="191"/>
      <c r="O783" s="192"/>
      <c r="P783" s="192"/>
      <c r="Q783" s="87"/>
      <c r="R783" s="87"/>
      <c r="S783" s="87"/>
      <c r="T783" s="87"/>
      <c r="U783" s="87"/>
      <c r="V783" s="87"/>
      <c r="W783" s="87"/>
      <c r="X783" s="87"/>
      <c r="Y783" s="87"/>
      <c r="Z783" s="87"/>
    </row>
    <row r="784" spans="1:26" ht="18" customHeight="1">
      <c r="A784" s="151"/>
      <c r="B784" s="191"/>
      <c r="C784" s="191"/>
      <c r="D784" s="191"/>
      <c r="E784" s="192"/>
      <c r="F784" s="192"/>
      <c r="G784" s="193"/>
      <c r="H784" s="192"/>
      <c r="I784" s="192"/>
      <c r="J784" s="192"/>
      <c r="K784" s="192"/>
      <c r="L784" s="192"/>
      <c r="M784" s="192"/>
      <c r="N784" s="191"/>
      <c r="O784" s="192"/>
      <c r="P784" s="192"/>
      <c r="Q784" s="87"/>
      <c r="R784" s="87"/>
      <c r="S784" s="87"/>
      <c r="T784" s="87"/>
      <c r="U784" s="87"/>
      <c r="V784" s="87"/>
      <c r="W784" s="87"/>
      <c r="X784" s="87"/>
      <c r="Y784" s="87"/>
      <c r="Z784" s="87"/>
    </row>
    <row r="785" spans="1:26" ht="18" customHeight="1">
      <c r="A785" s="151"/>
      <c r="B785" s="191"/>
      <c r="C785" s="191"/>
      <c r="D785" s="191"/>
      <c r="E785" s="192"/>
      <c r="F785" s="192"/>
      <c r="G785" s="193"/>
      <c r="H785" s="192"/>
      <c r="I785" s="192"/>
      <c r="J785" s="192"/>
      <c r="K785" s="192"/>
      <c r="L785" s="192"/>
      <c r="M785" s="192"/>
      <c r="N785" s="191"/>
      <c r="O785" s="192"/>
      <c r="P785" s="192"/>
      <c r="Q785" s="87"/>
      <c r="R785" s="87"/>
      <c r="S785" s="87"/>
      <c r="T785" s="87"/>
      <c r="U785" s="87"/>
      <c r="V785" s="87"/>
      <c r="W785" s="87"/>
      <c r="X785" s="87"/>
      <c r="Y785" s="87"/>
      <c r="Z785" s="87"/>
    </row>
    <row r="786" spans="1:26" ht="18" customHeight="1">
      <c r="A786" s="151"/>
      <c r="B786" s="191"/>
      <c r="C786" s="191"/>
      <c r="D786" s="191"/>
      <c r="E786" s="192"/>
      <c r="F786" s="192"/>
      <c r="G786" s="193"/>
      <c r="H786" s="192"/>
      <c r="I786" s="192"/>
      <c r="J786" s="192"/>
      <c r="K786" s="192"/>
      <c r="L786" s="192"/>
      <c r="M786" s="192"/>
      <c r="N786" s="191"/>
      <c r="O786" s="192"/>
      <c r="P786" s="192"/>
      <c r="Q786" s="87"/>
      <c r="R786" s="87"/>
      <c r="S786" s="87"/>
      <c r="T786" s="87"/>
      <c r="U786" s="87"/>
      <c r="V786" s="87"/>
      <c r="W786" s="87"/>
      <c r="X786" s="87"/>
      <c r="Y786" s="87"/>
      <c r="Z786" s="87"/>
    </row>
    <row r="787" spans="1:26" ht="18" customHeight="1">
      <c r="A787" s="151"/>
      <c r="B787" s="191"/>
      <c r="C787" s="191"/>
      <c r="D787" s="191"/>
      <c r="E787" s="192"/>
      <c r="F787" s="192"/>
      <c r="G787" s="193"/>
      <c r="H787" s="192"/>
      <c r="I787" s="192"/>
      <c r="J787" s="192"/>
      <c r="K787" s="192"/>
      <c r="L787" s="192"/>
      <c r="M787" s="192"/>
      <c r="N787" s="191"/>
      <c r="O787" s="192"/>
      <c r="P787" s="192"/>
      <c r="Q787" s="87"/>
      <c r="R787" s="87"/>
      <c r="S787" s="87"/>
      <c r="T787" s="87"/>
      <c r="U787" s="87"/>
      <c r="V787" s="87"/>
      <c r="W787" s="87"/>
      <c r="X787" s="87"/>
      <c r="Y787" s="87"/>
      <c r="Z787" s="87"/>
    </row>
    <row r="788" spans="1:26" ht="18" customHeight="1">
      <c r="A788" s="151"/>
      <c r="B788" s="191"/>
      <c r="C788" s="191"/>
      <c r="D788" s="191"/>
      <c r="E788" s="192"/>
      <c r="F788" s="192"/>
      <c r="G788" s="193"/>
      <c r="H788" s="192"/>
      <c r="I788" s="192"/>
      <c r="J788" s="192"/>
      <c r="K788" s="192"/>
      <c r="L788" s="192"/>
      <c r="M788" s="192"/>
      <c r="N788" s="191"/>
      <c r="O788" s="192"/>
      <c r="P788" s="192"/>
      <c r="Q788" s="87"/>
      <c r="R788" s="87"/>
      <c r="S788" s="87"/>
      <c r="T788" s="87"/>
      <c r="U788" s="87"/>
      <c r="V788" s="87"/>
      <c r="W788" s="87"/>
      <c r="X788" s="87"/>
      <c r="Y788" s="87"/>
      <c r="Z788" s="87"/>
    </row>
    <row r="789" spans="1:26" ht="18" customHeight="1">
      <c r="A789" s="151"/>
      <c r="B789" s="191"/>
      <c r="C789" s="191"/>
      <c r="D789" s="191"/>
      <c r="E789" s="192"/>
      <c r="F789" s="192"/>
      <c r="G789" s="193"/>
      <c r="H789" s="192"/>
      <c r="I789" s="192"/>
      <c r="J789" s="192"/>
      <c r="K789" s="192"/>
      <c r="L789" s="192"/>
      <c r="M789" s="192"/>
      <c r="N789" s="191"/>
      <c r="O789" s="192"/>
      <c r="P789" s="192"/>
      <c r="Q789" s="87"/>
      <c r="R789" s="87"/>
      <c r="S789" s="87"/>
      <c r="T789" s="87"/>
      <c r="U789" s="87"/>
      <c r="V789" s="87"/>
      <c r="W789" s="87"/>
      <c r="X789" s="87"/>
      <c r="Y789" s="87"/>
      <c r="Z789" s="87"/>
    </row>
    <row r="790" spans="1:26" ht="18" customHeight="1">
      <c r="A790" s="151"/>
      <c r="B790" s="191"/>
      <c r="C790" s="191"/>
      <c r="D790" s="191"/>
      <c r="E790" s="192"/>
      <c r="F790" s="192"/>
      <c r="G790" s="193"/>
      <c r="H790" s="192"/>
      <c r="I790" s="192"/>
      <c r="J790" s="192"/>
      <c r="K790" s="192"/>
      <c r="L790" s="192"/>
      <c r="M790" s="192"/>
      <c r="N790" s="191"/>
      <c r="O790" s="192"/>
      <c r="P790" s="192"/>
      <c r="Q790" s="87"/>
      <c r="R790" s="87"/>
      <c r="S790" s="87"/>
      <c r="T790" s="87"/>
      <c r="U790" s="87"/>
      <c r="V790" s="87"/>
      <c r="W790" s="87"/>
      <c r="X790" s="87"/>
      <c r="Y790" s="87"/>
      <c r="Z790" s="87"/>
    </row>
    <row r="791" spans="1:26" ht="18" customHeight="1">
      <c r="A791" s="151"/>
      <c r="B791" s="191"/>
      <c r="C791" s="191"/>
      <c r="D791" s="191"/>
      <c r="E791" s="192"/>
      <c r="F791" s="192"/>
      <c r="G791" s="193"/>
      <c r="H791" s="192"/>
      <c r="I791" s="192"/>
      <c r="J791" s="192"/>
      <c r="K791" s="192"/>
      <c r="L791" s="192"/>
      <c r="M791" s="192"/>
      <c r="N791" s="191"/>
      <c r="O791" s="192"/>
      <c r="P791" s="192"/>
      <c r="Q791" s="87"/>
      <c r="R791" s="87"/>
      <c r="S791" s="87"/>
      <c r="T791" s="87"/>
      <c r="U791" s="87"/>
      <c r="V791" s="87"/>
      <c r="W791" s="87"/>
      <c r="X791" s="87"/>
      <c r="Y791" s="87"/>
      <c r="Z791" s="87"/>
    </row>
    <row r="792" spans="1:26" ht="18" customHeight="1">
      <c r="A792" s="151"/>
      <c r="B792" s="191"/>
      <c r="C792" s="191"/>
      <c r="D792" s="191"/>
      <c r="E792" s="192"/>
      <c r="F792" s="192"/>
      <c r="G792" s="193"/>
      <c r="H792" s="192"/>
      <c r="I792" s="192"/>
      <c r="J792" s="192"/>
      <c r="K792" s="192"/>
      <c r="L792" s="192"/>
      <c r="M792" s="192"/>
      <c r="N792" s="191"/>
      <c r="O792" s="192"/>
      <c r="P792" s="192"/>
      <c r="Q792" s="87"/>
      <c r="R792" s="87"/>
      <c r="S792" s="87"/>
      <c r="T792" s="87"/>
      <c r="U792" s="87"/>
      <c r="V792" s="87"/>
      <c r="W792" s="87"/>
      <c r="X792" s="87"/>
      <c r="Y792" s="87"/>
      <c r="Z792" s="87"/>
    </row>
    <row r="793" spans="1:26" ht="18" customHeight="1">
      <c r="A793" s="151"/>
      <c r="B793" s="191"/>
      <c r="C793" s="191"/>
      <c r="D793" s="191"/>
      <c r="E793" s="192"/>
      <c r="F793" s="192"/>
      <c r="G793" s="193"/>
      <c r="H793" s="192"/>
      <c r="I793" s="192"/>
      <c r="J793" s="192"/>
      <c r="K793" s="192"/>
      <c r="L793" s="192"/>
      <c r="M793" s="192"/>
      <c r="N793" s="191"/>
      <c r="O793" s="192"/>
      <c r="P793" s="192"/>
      <c r="Q793" s="87"/>
      <c r="R793" s="87"/>
      <c r="S793" s="87"/>
      <c r="T793" s="87"/>
      <c r="U793" s="87"/>
      <c r="V793" s="87"/>
      <c r="W793" s="87"/>
      <c r="X793" s="87"/>
      <c r="Y793" s="87"/>
      <c r="Z793" s="87"/>
    </row>
    <row r="794" spans="1:26" ht="18" customHeight="1">
      <c r="A794" s="151"/>
      <c r="B794" s="191"/>
      <c r="C794" s="191"/>
      <c r="D794" s="191"/>
      <c r="E794" s="192"/>
      <c r="F794" s="192"/>
      <c r="G794" s="193"/>
      <c r="H794" s="192"/>
      <c r="I794" s="192"/>
      <c r="J794" s="192"/>
      <c r="K794" s="192"/>
      <c r="L794" s="192"/>
      <c r="M794" s="192"/>
      <c r="N794" s="191"/>
      <c r="O794" s="192"/>
      <c r="P794" s="192"/>
      <c r="Q794" s="87"/>
      <c r="R794" s="87"/>
      <c r="S794" s="87"/>
      <c r="T794" s="87"/>
      <c r="U794" s="87"/>
      <c r="V794" s="87"/>
      <c r="W794" s="87"/>
      <c r="X794" s="87"/>
      <c r="Y794" s="87"/>
      <c r="Z794" s="87"/>
    </row>
    <row r="795" spans="1:26" ht="18" customHeight="1">
      <c r="A795" s="151"/>
      <c r="B795" s="191"/>
      <c r="C795" s="191"/>
      <c r="D795" s="191"/>
      <c r="E795" s="192"/>
      <c r="F795" s="192"/>
      <c r="G795" s="193"/>
      <c r="H795" s="192"/>
      <c r="I795" s="192"/>
      <c r="J795" s="192"/>
      <c r="K795" s="192"/>
      <c r="L795" s="192"/>
      <c r="M795" s="192"/>
      <c r="N795" s="191"/>
      <c r="O795" s="192"/>
      <c r="P795" s="192"/>
      <c r="Q795" s="87"/>
      <c r="R795" s="87"/>
      <c r="S795" s="87"/>
      <c r="T795" s="87"/>
      <c r="U795" s="87"/>
      <c r="V795" s="87"/>
      <c r="W795" s="87"/>
      <c r="X795" s="87"/>
      <c r="Y795" s="87"/>
      <c r="Z795" s="87"/>
    </row>
    <row r="796" spans="1:26" ht="18" customHeight="1">
      <c r="A796" s="151"/>
      <c r="B796" s="191"/>
      <c r="C796" s="191"/>
      <c r="D796" s="191"/>
      <c r="E796" s="192"/>
      <c r="F796" s="192"/>
      <c r="G796" s="193"/>
      <c r="H796" s="192"/>
      <c r="I796" s="192"/>
      <c r="J796" s="192"/>
      <c r="K796" s="192"/>
      <c r="L796" s="192"/>
      <c r="M796" s="192"/>
      <c r="N796" s="191"/>
      <c r="O796" s="192"/>
      <c r="P796" s="192"/>
      <c r="Q796" s="87"/>
      <c r="R796" s="87"/>
      <c r="S796" s="87"/>
      <c r="T796" s="87"/>
      <c r="U796" s="87"/>
      <c r="V796" s="87"/>
      <c r="W796" s="87"/>
      <c r="X796" s="87"/>
      <c r="Y796" s="87"/>
      <c r="Z796" s="87"/>
    </row>
    <row r="797" spans="1:26" ht="18" customHeight="1">
      <c r="A797" s="151"/>
      <c r="B797" s="191"/>
      <c r="C797" s="191"/>
      <c r="D797" s="191"/>
      <c r="E797" s="192"/>
      <c r="F797" s="192"/>
      <c r="G797" s="193"/>
      <c r="H797" s="192"/>
      <c r="I797" s="192"/>
      <c r="J797" s="192"/>
      <c r="K797" s="192"/>
      <c r="L797" s="192"/>
      <c r="M797" s="192"/>
      <c r="N797" s="191"/>
      <c r="O797" s="192"/>
      <c r="P797" s="192"/>
      <c r="Q797" s="87"/>
      <c r="R797" s="87"/>
      <c r="S797" s="87"/>
      <c r="T797" s="87"/>
      <c r="U797" s="87"/>
      <c r="V797" s="87"/>
      <c r="W797" s="87"/>
      <c r="X797" s="87"/>
      <c r="Y797" s="87"/>
      <c r="Z797" s="87"/>
    </row>
    <row r="798" spans="1:26" ht="18" customHeight="1">
      <c r="A798" s="151"/>
      <c r="B798" s="191"/>
      <c r="C798" s="191"/>
      <c r="D798" s="191"/>
      <c r="E798" s="192"/>
      <c r="F798" s="192"/>
      <c r="G798" s="193"/>
      <c r="H798" s="192"/>
      <c r="I798" s="192"/>
      <c r="J798" s="192"/>
      <c r="K798" s="192"/>
      <c r="L798" s="192"/>
      <c r="M798" s="192"/>
      <c r="N798" s="191"/>
      <c r="O798" s="192"/>
      <c r="P798" s="192"/>
      <c r="Q798" s="87"/>
      <c r="R798" s="87"/>
      <c r="S798" s="87"/>
      <c r="T798" s="87"/>
      <c r="U798" s="87"/>
      <c r="V798" s="87"/>
      <c r="W798" s="87"/>
      <c r="X798" s="87"/>
      <c r="Y798" s="87"/>
      <c r="Z798" s="87"/>
    </row>
    <row r="799" spans="1:26" ht="18" customHeight="1">
      <c r="A799" s="151"/>
      <c r="B799" s="191"/>
      <c r="C799" s="191"/>
      <c r="D799" s="191"/>
      <c r="E799" s="192"/>
      <c r="F799" s="192"/>
      <c r="G799" s="193"/>
      <c r="H799" s="192"/>
      <c r="I799" s="192"/>
      <c r="J799" s="192"/>
      <c r="K799" s="192"/>
      <c r="L799" s="192"/>
      <c r="M799" s="192"/>
      <c r="N799" s="191"/>
      <c r="O799" s="192"/>
      <c r="P799" s="192"/>
      <c r="Q799" s="87"/>
      <c r="R799" s="87"/>
      <c r="S799" s="87"/>
      <c r="T799" s="87"/>
      <c r="U799" s="87"/>
      <c r="V799" s="87"/>
      <c r="W799" s="87"/>
      <c r="X799" s="87"/>
      <c r="Y799" s="87"/>
      <c r="Z799" s="87"/>
    </row>
    <row r="800" spans="1:26" ht="18" customHeight="1">
      <c r="A800" s="151"/>
      <c r="B800" s="191"/>
      <c r="C800" s="191"/>
      <c r="D800" s="191"/>
      <c r="E800" s="192"/>
      <c r="F800" s="192"/>
      <c r="G800" s="193"/>
      <c r="H800" s="192"/>
      <c r="I800" s="192"/>
      <c r="J800" s="192"/>
      <c r="K800" s="192"/>
      <c r="L800" s="192"/>
      <c r="M800" s="192"/>
      <c r="N800" s="191"/>
      <c r="O800" s="192"/>
      <c r="P800" s="192"/>
      <c r="Q800" s="87"/>
      <c r="R800" s="87"/>
      <c r="S800" s="87"/>
      <c r="T800" s="87"/>
      <c r="U800" s="87"/>
      <c r="V800" s="87"/>
      <c r="W800" s="87"/>
      <c r="X800" s="87"/>
      <c r="Y800" s="87"/>
      <c r="Z800" s="87"/>
    </row>
    <row r="801" spans="1:26" ht="18" customHeight="1">
      <c r="A801" s="151"/>
      <c r="B801" s="191"/>
      <c r="C801" s="191"/>
      <c r="D801" s="191"/>
      <c r="E801" s="192"/>
      <c r="F801" s="192"/>
      <c r="G801" s="193"/>
      <c r="H801" s="192"/>
      <c r="I801" s="192"/>
      <c r="J801" s="192"/>
      <c r="K801" s="192"/>
      <c r="L801" s="192"/>
      <c r="M801" s="192"/>
      <c r="N801" s="191"/>
      <c r="O801" s="192"/>
      <c r="P801" s="192"/>
      <c r="Q801" s="87"/>
      <c r="R801" s="87"/>
      <c r="S801" s="87"/>
      <c r="T801" s="87"/>
      <c r="U801" s="87"/>
      <c r="V801" s="87"/>
      <c r="W801" s="87"/>
      <c r="X801" s="87"/>
      <c r="Y801" s="87"/>
      <c r="Z801" s="87"/>
    </row>
    <row r="802" spans="1:26" ht="18" customHeight="1">
      <c r="A802" s="151"/>
      <c r="B802" s="191"/>
      <c r="C802" s="191"/>
      <c r="D802" s="191"/>
      <c r="E802" s="192"/>
      <c r="F802" s="192"/>
      <c r="G802" s="193"/>
      <c r="H802" s="192"/>
      <c r="I802" s="192"/>
      <c r="J802" s="192"/>
      <c r="K802" s="192"/>
      <c r="L802" s="192"/>
      <c r="M802" s="192"/>
      <c r="N802" s="191"/>
      <c r="O802" s="192"/>
      <c r="P802" s="192"/>
      <c r="Q802" s="87"/>
      <c r="R802" s="87"/>
      <c r="S802" s="87"/>
      <c r="T802" s="87"/>
      <c r="U802" s="87"/>
      <c r="V802" s="87"/>
      <c r="W802" s="87"/>
      <c r="X802" s="87"/>
      <c r="Y802" s="87"/>
      <c r="Z802" s="87"/>
    </row>
    <row r="803" spans="1:26" ht="18" customHeight="1">
      <c r="A803" s="151"/>
      <c r="B803" s="191"/>
      <c r="C803" s="191"/>
      <c r="D803" s="191"/>
      <c r="E803" s="192"/>
      <c r="F803" s="192"/>
      <c r="G803" s="193"/>
      <c r="H803" s="192"/>
      <c r="I803" s="192"/>
      <c r="J803" s="192"/>
      <c r="K803" s="192"/>
      <c r="L803" s="192"/>
      <c r="M803" s="192"/>
      <c r="N803" s="191"/>
      <c r="O803" s="192"/>
      <c r="P803" s="192"/>
      <c r="Q803" s="87"/>
      <c r="R803" s="87"/>
      <c r="S803" s="87"/>
      <c r="T803" s="87"/>
      <c r="U803" s="87"/>
      <c r="V803" s="87"/>
      <c r="W803" s="87"/>
      <c r="X803" s="87"/>
      <c r="Y803" s="87"/>
      <c r="Z803" s="87"/>
    </row>
    <row r="804" spans="1:26" ht="18" customHeight="1">
      <c r="A804" s="151"/>
      <c r="B804" s="191"/>
      <c r="C804" s="191"/>
      <c r="D804" s="191"/>
      <c r="E804" s="192"/>
      <c r="F804" s="192"/>
      <c r="G804" s="193"/>
      <c r="H804" s="192"/>
      <c r="I804" s="192"/>
      <c r="J804" s="192"/>
      <c r="K804" s="192"/>
      <c r="L804" s="192"/>
      <c r="M804" s="192"/>
      <c r="N804" s="191"/>
      <c r="O804" s="192"/>
      <c r="P804" s="192"/>
      <c r="Q804" s="87"/>
      <c r="R804" s="87"/>
      <c r="S804" s="87"/>
      <c r="T804" s="87"/>
      <c r="U804" s="87"/>
      <c r="V804" s="87"/>
      <c r="W804" s="87"/>
      <c r="X804" s="87"/>
      <c r="Y804" s="87"/>
      <c r="Z804" s="87"/>
    </row>
    <row r="805" spans="1:26" ht="18" customHeight="1">
      <c r="A805" s="151"/>
      <c r="B805" s="191"/>
      <c r="C805" s="191"/>
      <c r="D805" s="191"/>
      <c r="E805" s="192"/>
      <c r="F805" s="192"/>
      <c r="G805" s="193"/>
      <c r="H805" s="192"/>
      <c r="I805" s="192"/>
      <c r="J805" s="192"/>
      <c r="K805" s="192"/>
      <c r="L805" s="192"/>
      <c r="M805" s="192"/>
      <c r="N805" s="191"/>
      <c r="O805" s="192"/>
      <c r="P805" s="192"/>
      <c r="Q805" s="87"/>
      <c r="R805" s="87"/>
      <c r="S805" s="87"/>
      <c r="T805" s="87"/>
      <c r="U805" s="87"/>
      <c r="V805" s="87"/>
      <c r="W805" s="87"/>
      <c r="X805" s="87"/>
      <c r="Y805" s="87"/>
      <c r="Z805" s="87"/>
    </row>
    <row r="806" spans="1:26" ht="18" customHeight="1">
      <c r="A806" s="151"/>
      <c r="B806" s="191"/>
      <c r="C806" s="191"/>
      <c r="D806" s="191"/>
      <c r="E806" s="192"/>
      <c r="F806" s="192"/>
      <c r="G806" s="193"/>
      <c r="H806" s="192"/>
      <c r="I806" s="192"/>
      <c r="J806" s="192"/>
      <c r="K806" s="192"/>
      <c r="L806" s="192"/>
      <c r="M806" s="192"/>
      <c r="N806" s="191"/>
      <c r="O806" s="192"/>
      <c r="P806" s="192"/>
      <c r="Q806" s="87"/>
      <c r="R806" s="87"/>
      <c r="S806" s="87"/>
      <c r="T806" s="87"/>
      <c r="U806" s="87"/>
      <c r="V806" s="87"/>
      <c r="W806" s="87"/>
      <c r="X806" s="87"/>
      <c r="Y806" s="87"/>
      <c r="Z806" s="87"/>
    </row>
    <row r="807" spans="1:26" ht="18" customHeight="1">
      <c r="A807" s="151"/>
      <c r="B807" s="191"/>
      <c r="C807" s="191"/>
      <c r="D807" s="191"/>
      <c r="E807" s="192"/>
      <c r="F807" s="192"/>
      <c r="G807" s="193"/>
      <c r="H807" s="192"/>
      <c r="I807" s="192"/>
      <c r="J807" s="192"/>
      <c r="K807" s="192"/>
      <c r="L807" s="192"/>
      <c r="M807" s="192"/>
      <c r="N807" s="191"/>
      <c r="O807" s="192"/>
      <c r="P807" s="192"/>
      <c r="Q807" s="87"/>
      <c r="R807" s="87"/>
      <c r="S807" s="87"/>
      <c r="T807" s="87"/>
      <c r="U807" s="87"/>
      <c r="V807" s="87"/>
      <c r="W807" s="87"/>
      <c r="X807" s="87"/>
      <c r="Y807" s="87"/>
      <c r="Z807" s="87"/>
    </row>
    <row r="808" spans="1:26" ht="18" customHeight="1">
      <c r="A808" s="151"/>
      <c r="B808" s="191"/>
      <c r="C808" s="191"/>
      <c r="D808" s="191"/>
      <c r="E808" s="192"/>
      <c r="F808" s="192"/>
      <c r="G808" s="193"/>
      <c r="H808" s="192"/>
      <c r="I808" s="192"/>
      <c r="J808" s="192"/>
      <c r="K808" s="192"/>
      <c r="L808" s="192"/>
      <c r="M808" s="192"/>
      <c r="N808" s="191"/>
      <c r="O808" s="192"/>
      <c r="P808" s="192"/>
      <c r="Q808" s="87"/>
      <c r="R808" s="87"/>
      <c r="S808" s="87"/>
      <c r="T808" s="87"/>
      <c r="U808" s="87"/>
      <c r="V808" s="87"/>
      <c r="W808" s="87"/>
      <c r="X808" s="87"/>
      <c r="Y808" s="87"/>
      <c r="Z808" s="87"/>
    </row>
    <row r="809" spans="1:26" ht="18" customHeight="1">
      <c r="A809" s="151"/>
      <c r="B809" s="191"/>
      <c r="C809" s="191"/>
      <c r="D809" s="191"/>
      <c r="E809" s="192"/>
      <c r="F809" s="192"/>
      <c r="G809" s="193"/>
      <c r="H809" s="192"/>
      <c r="I809" s="192"/>
      <c r="J809" s="192"/>
      <c r="K809" s="192"/>
      <c r="L809" s="192"/>
      <c r="M809" s="192"/>
      <c r="N809" s="191"/>
      <c r="O809" s="192"/>
      <c r="P809" s="192"/>
      <c r="Q809" s="87"/>
      <c r="R809" s="87"/>
      <c r="S809" s="87"/>
      <c r="T809" s="87"/>
      <c r="U809" s="87"/>
      <c r="V809" s="87"/>
      <c r="W809" s="87"/>
      <c r="X809" s="87"/>
      <c r="Y809" s="87"/>
      <c r="Z809" s="87"/>
    </row>
    <row r="810" spans="1:26" ht="18" customHeight="1">
      <c r="A810" s="151"/>
      <c r="B810" s="191"/>
      <c r="C810" s="191"/>
      <c r="D810" s="191"/>
      <c r="E810" s="192"/>
      <c r="F810" s="192"/>
      <c r="G810" s="193"/>
      <c r="H810" s="192"/>
      <c r="I810" s="192"/>
      <c r="J810" s="192"/>
      <c r="K810" s="192"/>
      <c r="L810" s="192"/>
      <c r="M810" s="192"/>
      <c r="N810" s="191"/>
      <c r="O810" s="192"/>
      <c r="P810" s="192"/>
      <c r="Q810" s="87"/>
      <c r="R810" s="87"/>
      <c r="S810" s="87"/>
      <c r="T810" s="87"/>
      <c r="U810" s="87"/>
      <c r="V810" s="87"/>
      <c r="W810" s="87"/>
      <c r="X810" s="87"/>
      <c r="Y810" s="87"/>
      <c r="Z810" s="87"/>
    </row>
    <row r="811" spans="1:26" ht="18" customHeight="1">
      <c r="A811" s="151"/>
      <c r="B811" s="191"/>
      <c r="C811" s="191"/>
      <c r="D811" s="191"/>
      <c r="E811" s="192"/>
      <c r="F811" s="192"/>
      <c r="G811" s="193"/>
      <c r="H811" s="192"/>
      <c r="I811" s="192"/>
      <c r="J811" s="192"/>
      <c r="K811" s="192"/>
      <c r="L811" s="192"/>
      <c r="M811" s="192"/>
      <c r="N811" s="191"/>
      <c r="O811" s="192"/>
      <c r="P811" s="192"/>
      <c r="Q811" s="87"/>
      <c r="R811" s="87"/>
      <c r="S811" s="87"/>
      <c r="T811" s="87"/>
      <c r="U811" s="87"/>
      <c r="V811" s="87"/>
      <c r="W811" s="87"/>
      <c r="X811" s="87"/>
      <c r="Y811" s="87"/>
      <c r="Z811" s="87"/>
    </row>
    <row r="812" spans="1:26" ht="18" customHeight="1">
      <c r="A812" s="151"/>
      <c r="B812" s="191"/>
      <c r="C812" s="191"/>
      <c r="D812" s="191"/>
      <c r="E812" s="192"/>
      <c r="F812" s="192"/>
      <c r="G812" s="193"/>
      <c r="H812" s="192"/>
      <c r="I812" s="192"/>
      <c r="J812" s="192"/>
      <c r="K812" s="192"/>
      <c r="L812" s="192"/>
      <c r="M812" s="192"/>
      <c r="N812" s="191"/>
      <c r="O812" s="192"/>
      <c r="P812" s="192"/>
      <c r="Q812" s="87"/>
      <c r="R812" s="87"/>
      <c r="S812" s="87"/>
      <c r="T812" s="87"/>
      <c r="U812" s="87"/>
      <c r="V812" s="87"/>
      <c r="W812" s="87"/>
      <c r="X812" s="87"/>
      <c r="Y812" s="87"/>
      <c r="Z812" s="87"/>
    </row>
    <row r="813" spans="1:26" ht="18" customHeight="1">
      <c r="A813" s="151"/>
      <c r="B813" s="191"/>
      <c r="C813" s="191"/>
      <c r="D813" s="191"/>
      <c r="E813" s="192"/>
      <c r="F813" s="192"/>
      <c r="G813" s="193"/>
      <c r="H813" s="192"/>
      <c r="I813" s="192"/>
      <c r="J813" s="192"/>
      <c r="K813" s="192"/>
      <c r="L813" s="192"/>
      <c r="M813" s="192"/>
      <c r="N813" s="191"/>
      <c r="O813" s="192"/>
      <c r="P813" s="192"/>
      <c r="Q813" s="87"/>
      <c r="R813" s="87"/>
      <c r="S813" s="87"/>
      <c r="T813" s="87"/>
      <c r="U813" s="87"/>
      <c r="V813" s="87"/>
      <c r="W813" s="87"/>
      <c r="X813" s="87"/>
      <c r="Y813" s="87"/>
      <c r="Z813" s="87"/>
    </row>
    <row r="814" spans="1:26" ht="18" customHeight="1">
      <c r="A814" s="151"/>
      <c r="B814" s="191"/>
      <c r="C814" s="191"/>
      <c r="D814" s="191"/>
      <c r="E814" s="192"/>
      <c r="F814" s="192"/>
      <c r="G814" s="193"/>
      <c r="H814" s="192"/>
      <c r="I814" s="192"/>
      <c r="J814" s="192"/>
      <c r="K814" s="192"/>
      <c r="L814" s="192"/>
      <c r="M814" s="192"/>
      <c r="N814" s="191"/>
      <c r="O814" s="192"/>
      <c r="P814" s="192"/>
      <c r="Q814" s="87"/>
      <c r="R814" s="87"/>
      <c r="S814" s="87"/>
      <c r="T814" s="87"/>
      <c r="U814" s="87"/>
      <c r="V814" s="87"/>
      <c r="W814" s="87"/>
      <c r="X814" s="87"/>
      <c r="Y814" s="87"/>
      <c r="Z814" s="87"/>
    </row>
    <row r="815" spans="1:26" ht="18" customHeight="1">
      <c r="A815" s="151"/>
      <c r="B815" s="191"/>
      <c r="C815" s="191"/>
      <c r="D815" s="191"/>
      <c r="E815" s="192"/>
      <c r="F815" s="192"/>
      <c r="G815" s="193"/>
      <c r="H815" s="192"/>
      <c r="I815" s="192"/>
      <c r="J815" s="192"/>
      <c r="K815" s="192"/>
      <c r="L815" s="192"/>
      <c r="M815" s="192"/>
      <c r="N815" s="191"/>
      <c r="O815" s="192"/>
      <c r="P815" s="192"/>
      <c r="Q815" s="87"/>
      <c r="R815" s="87"/>
      <c r="S815" s="87"/>
      <c r="T815" s="87"/>
      <c r="U815" s="87"/>
      <c r="V815" s="87"/>
      <c r="W815" s="87"/>
      <c r="X815" s="87"/>
      <c r="Y815" s="87"/>
      <c r="Z815" s="87"/>
    </row>
    <row r="816" spans="1:26" ht="18" customHeight="1">
      <c r="A816" s="151"/>
      <c r="B816" s="191"/>
      <c r="C816" s="191"/>
      <c r="D816" s="191"/>
      <c r="E816" s="192"/>
      <c r="F816" s="192"/>
      <c r="G816" s="193"/>
      <c r="H816" s="192"/>
      <c r="I816" s="192"/>
      <c r="J816" s="192"/>
      <c r="K816" s="192"/>
      <c r="L816" s="192"/>
      <c r="M816" s="192"/>
      <c r="N816" s="191"/>
      <c r="O816" s="192"/>
      <c r="P816" s="192"/>
      <c r="Q816" s="87"/>
      <c r="R816" s="87"/>
      <c r="S816" s="87"/>
      <c r="T816" s="87"/>
      <c r="U816" s="87"/>
      <c r="V816" s="87"/>
      <c r="W816" s="87"/>
      <c r="X816" s="87"/>
      <c r="Y816" s="87"/>
      <c r="Z816" s="87"/>
    </row>
    <row r="817" spans="1:26" ht="18" customHeight="1">
      <c r="A817" s="151"/>
      <c r="B817" s="191"/>
      <c r="C817" s="191"/>
      <c r="D817" s="191"/>
      <c r="E817" s="192"/>
      <c r="F817" s="192"/>
      <c r="G817" s="193"/>
      <c r="H817" s="192"/>
      <c r="I817" s="192"/>
      <c r="J817" s="192"/>
      <c r="K817" s="192"/>
      <c r="L817" s="192"/>
      <c r="M817" s="192"/>
      <c r="N817" s="191"/>
      <c r="O817" s="192"/>
      <c r="P817" s="192"/>
      <c r="Q817" s="87"/>
      <c r="R817" s="87"/>
      <c r="S817" s="87"/>
      <c r="T817" s="87"/>
      <c r="U817" s="87"/>
      <c r="V817" s="87"/>
      <c r="W817" s="87"/>
      <c r="X817" s="87"/>
      <c r="Y817" s="87"/>
      <c r="Z817" s="87"/>
    </row>
    <row r="818" spans="1:26" ht="18" customHeight="1">
      <c r="A818" s="151"/>
      <c r="B818" s="191"/>
      <c r="C818" s="191"/>
      <c r="D818" s="191"/>
      <c r="E818" s="192"/>
      <c r="F818" s="192"/>
      <c r="G818" s="193"/>
      <c r="H818" s="192"/>
      <c r="I818" s="192"/>
      <c r="J818" s="192"/>
      <c r="K818" s="192"/>
      <c r="L818" s="192"/>
      <c r="M818" s="192"/>
      <c r="N818" s="191"/>
      <c r="O818" s="192"/>
      <c r="P818" s="192"/>
      <c r="Q818" s="87"/>
      <c r="R818" s="87"/>
      <c r="S818" s="87"/>
      <c r="T818" s="87"/>
      <c r="U818" s="87"/>
      <c r="V818" s="87"/>
      <c r="W818" s="87"/>
      <c r="X818" s="87"/>
      <c r="Y818" s="87"/>
      <c r="Z818" s="87"/>
    </row>
    <row r="819" spans="1:26" ht="18" customHeight="1">
      <c r="A819" s="151"/>
      <c r="B819" s="191"/>
      <c r="C819" s="191"/>
      <c r="D819" s="191"/>
      <c r="E819" s="192"/>
      <c r="F819" s="192"/>
      <c r="G819" s="193"/>
      <c r="H819" s="192"/>
      <c r="I819" s="192"/>
      <c r="J819" s="192"/>
      <c r="K819" s="192"/>
      <c r="L819" s="192"/>
      <c r="M819" s="192"/>
      <c r="N819" s="191"/>
      <c r="O819" s="192"/>
      <c r="P819" s="192"/>
      <c r="Q819" s="87"/>
      <c r="R819" s="87"/>
      <c r="S819" s="87"/>
      <c r="T819" s="87"/>
      <c r="U819" s="87"/>
      <c r="V819" s="87"/>
      <c r="W819" s="87"/>
      <c r="X819" s="87"/>
      <c r="Y819" s="87"/>
      <c r="Z819" s="87"/>
    </row>
    <row r="820" spans="1:26" ht="18" customHeight="1">
      <c r="A820" s="151"/>
      <c r="B820" s="191"/>
      <c r="C820" s="191"/>
      <c r="D820" s="191"/>
      <c r="E820" s="192"/>
      <c r="F820" s="192"/>
      <c r="G820" s="193"/>
      <c r="H820" s="192"/>
      <c r="I820" s="192"/>
      <c r="J820" s="192"/>
      <c r="K820" s="192"/>
      <c r="L820" s="192"/>
      <c r="M820" s="192"/>
      <c r="N820" s="191"/>
      <c r="O820" s="192"/>
      <c r="P820" s="192"/>
      <c r="Q820" s="87"/>
      <c r="R820" s="87"/>
      <c r="S820" s="87"/>
      <c r="T820" s="87"/>
      <c r="U820" s="87"/>
      <c r="V820" s="87"/>
      <c r="W820" s="87"/>
      <c r="X820" s="87"/>
      <c r="Y820" s="87"/>
      <c r="Z820" s="87"/>
    </row>
    <row r="821" spans="1:26" ht="18" customHeight="1">
      <c r="A821" s="151"/>
      <c r="B821" s="191"/>
      <c r="C821" s="191"/>
      <c r="D821" s="191"/>
      <c r="E821" s="192"/>
      <c r="F821" s="192"/>
      <c r="G821" s="193"/>
      <c r="H821" s="192"/>
      <c r="I821" s="192"/>
      <c r="J821" s="192"/>
      <c r="K821" s="192"/>
      <c r="L821" s="192"/>
      <c r="M821" s="192"/>
      <c r="N821" s="191"/>
      <c r="O821" s="192"/>
      <c r="P821" s="192"/>
      <c r="Q821" s="87"/>
      <c r="R821" s="87"/>
      <c r="S821" s="87"/>
      <c r="T821" s="87"/>
      <c r="U821" s="87"/>
      <c r="V821" s="87"/>
      <c r="W821" s="87"/>
      <c r="X821" s="87"/>
      <c r="Y821" s="87"/>
      <c r="Z821" s="87"/>
    </row>
    <row r="822" spans="1:26" ht="18" customHeight="1">
      <c r="A822" s="151"/>
      <c r="B822" s="191"/>
      <c r="C822" s="191"/>
      <c r="D822" s="191"/>
      <c r="E822" s="192"/>
      <c r="F822" s="192"/>
      <c r="G822" s="193"/>
      <c r="H822" s="192"/>
      <c r="I822" s="192"/>
      <c r="J822" s="192"/>
      <c r="K822" s="192"/>
      <c r="L822" s="192"/>
      <c r="M822" s="192"/>
      <c r="N822" s="191"/>
      <c r="O822" s="192"/>
      <c r="P822" s="192"/>
      <c r="Q822" s="87"/>
      <c r="R822" s="87"/>
      <c r="S822" s="87"/>
      <c r="T822" s="87"/>
      <c r="U822" s="87"/>
      <c r="V822" s="87"/>
      <c r="W822" s="87"/>
      <c r="X822" s="87"/>
      <c r="Y822" s="87"/>
      <c r="Z822" s="87"/>
    </row>
    <row r="823" spans="1:26" ht="18" customHeight="1">
      <c r="A823" s="151"/>
      <c r="B823" s="191"/>
      <c r="C823" s="191"/>
      <c r="D823" s="191"/>
      <c r="E823" s="192"/>
      <c r="F823" s="192"/>
      <c r="G823" s="193"/>
      <c r="H823" s="192"/>
      <c r="I823" s="192"/>
      <c r="J823" s="192"/>
      <c r="K823" s="192"/>
      <c r="L823" s="192"/>
      <c r="M823" s="192"/>
      <c r="N823" s="191"/>
      <c r="O823" s="192"/>
      <c r="P823" s="192"/>
      <c r="Q823" s="87"/>
      <c r="R823" s="87"/>
      <c r="S823" s="87"/>
      <c r="T823" s="87"/>
      <c r="U823" s="87"/>
      <c r="V823" s="87"/>
      <c r="W823" s="87"/>
      <c r="X823" s="87"/>
      <c r="Y823" s="87"/>
      <c r="Z823" s="87"/>
    </row>
    <row r="824" spans="1:26" ht="18" customHeight="1">
      <c r="A824" s="151"/>
      <c r="B824" s="191"/>
      <c r="C824" s="191"/>
      <c r="D824" s="191"/>
      <c r="E824" s="192"/>
      <c r="F824" s="192"/>
      <c r="G824" s="193"/>
      <c r="H824" s="192"/>
      <c r="I824" s="192"/>
      <c r="J824" s="192"/>
      <c r="K824" s="192"/>
      <c r="L824" s="192"/>
      <c r="M824" s="192"/>
      <c r="N824" s="191"/>
      <c r="O824" s="192"/>
      <c r="P824" s="192"/>
      <c r="Q824" s="87"/>
      <c r="R824" s="87"/>
      <c r="S824" s="87"/>
      <c r="T824" s="87"/>
      <c r="U824" s="87"/>
      <c r="V824" s="87"/>
      <c r="W824" s="87"/>
      <c r="X824" s="87"/>
      <c r="Y824" s="87"/>
      <c r="Z824" s="87"/>
    </row>
    <row r="825" spans="1:26" ht="18" customHeight="1">
      <c r="A825" s="151"/>
      <c r="B825" s="191"/>
      <c r="C825" s="191"/>
      <c r="D825" s="191"/>
      <c r="E825" s="192"/>
      <c r="F825" s="192"/>
      <c r="G825" s="193"/>
      <c r="H825" s="192"/>
      <c r="I825" s="192"/>
      <c r="J825" s="192"/>
      <c r="K825" s="192"/>
      <c r="L825" s="192"/>
      <c r="M825" s="192"/>
      <c r="N825" s="191"/>
      <c r="O825" s="192"/>
      <c r="P825" s="192"/>
      <c r="Q825" s="87"/>
      <c r="R825" s="87"/>
      <c r="S825" s="87"/>
      <c r="T825" s="87"/>
      <c r="U825" s="87"/>
      <c r="V825" s="87"/>
      <c r="W825" s="87"/>
      <c r="X825" s="87"/>
      <c r="Y825" s="87"/>
      <c r="Z825" s="87"/>
    </row>
    <row r="826" spans="1:26" ht="18" customHeight="1">
      <c r="A826" s="151"/>
      <c r="B826" s="191"/>
      <c r="C826" s="191"/>
      <c r="D826" s="191"/>
      <c r="E826" s="192"/>
      <c r="F826" s="192"/>
      <c r="G826" s="193"/>
      <c r="H826" s="192"/>
      <c r="I826" s="192"/>
      <c r="J826" s="192"/>
      <c r="K826" s="192"/>
      <c r="L826" s="192"/>
      <c r="M826" s="192"/>
      <c r="N826" s="191"/>
      <c r="O826" s="192"/>
      <c r="P826" s="192"/>
      <c r="Q826" s="87"/>
      <c r="R826" s="87"/>
      <c r="S826" s="87"/>
      <c r="T826" s="87"/>
      <c r="U826" s="87"/>
      <c r="V826" s="87"/>
      <c r="W826" s="87"/>
      <c r="X826" s="87"/>
      <c r="Y826" s="87"/>
      <c r="Z826" s="87"/>
    </row>
    <row r="827" spans="1:26" ht="18" customHeight="1">
      <c r="A827" s="151"/>
      <c r="B827" s="191"/>
      <c r="C827" s="191"/>
      <c r="D827" s="191"/>
      <c r="E827" s="192"/>
      <c r="F827" s="192"/>
      <c r="G827" s="193"/>
      <c r="H827" s="192"/>
      <c r="I827" s="192"/>
      <c r="J827" s="192"/>
      <c r="K827" s="192"/>
      <c r="L827" s="192"/>
      <c r="M827" s="192"/>
      <c r="N827" s="191"/>
      <c r="O827" s="192"/>
      <c r="P827" s="192"/>
      <c r="Q827" s="87"/>
      <c r="R827" s="87"/>
      <c r="S827" s="87"/>
      <c r="T827" s="87"/>
      <c r="U827" s="87"/>
      <c r="V827" s="87"/>
      <c r="W827" s="87"/>
      <c r="X827" s="87"/>
      <c r="Y827" s="87"/>
      <c r="Z827" s="87"/>
    </row>
    <row r="828" spans="1:26" ht="18" customHeight="1">
      <c r="A828" s="151"/>
      <c r="B828" s="191"/>
      <c r="C828" s="191"/>
      <c r="D828" s="191"/>
      <c r="E828" s="192"/>
      <c r="F828" s="192"/>
      <c r="G828" s="193"/>
      <c r="H828" s="192"/>
      <c r="I828" s="192"/>
      <c r="J828" s="192"/>
      <c r="K828" s="192"/>
      <c r="L828" s="192"/>
      <c r="M828" s="192"/>
      <c r="N828" s="191"/>
      <c r="O828" s="192"/>
      <c r="P828" s="192"/>
      <c r="Q828" s="87"/>
      <c r="R828" s="87"/>
      <c r="S828" s="87"/>
      <c r="T828" s="87"/>
      <c r="U828" s="87"/>
      <c r="V828" s="87"/>
      <c r="W828" s="87"/>
      <c r="X828" s="87"/>
      <c r="Y828" s="87"/>
      <c r="Z828" s="87"/>
    </row>
    <row r="829" spans="1:26" ht="18" customHeight="1">
      <c r="A829" s="151"/>
      <c r="B829" s="191"/>
      <c r="C829" s="191"/>
      <c r="D829" s="191"/>
      <c r="E829" s="192"/>
      <c r="F829" s="192"/>
      <c r="G829" s="193"/>
      <c r="H829" s="192"/>
      <c r="I829" s="192"/>
      <c r="J829" s="192"/>
      <c r="K829" s="192"/>
      <c r="L829" s="192"/>
      <c r="M829" s="192"/>
      <c r="N829" s="191"/>
      <c r="O829" s="192"/>
      <c r="P829" s="192"/>
      <c r="Q829" s="87"/>
      <c r="R829" s="87"/>
      <c r="S829" s="87"/>
      <c r="T829" s="87"/>
      <c r="U829" s="87"/>
      <c r="V829" s="87"/>
      <c r="W829" s="87"/>
      <c r="X829" s="87"/>
      <c r="Y829" s="87"/>
      <c r="Z829" s="87"/>
    </row>
    <row r="830" spans="1:26" ht="18" customHeight="1">
      <c r="A830" s="151"/>
      <c r="B830" s="191"/>
      <c r="C830" s="191"/>
      <c r="D830" s="191"/>
      <c r="E830" s="192"/>
      <c r="F830" s="192"/>
      <c r="G830" s="193"/>
      <c r="H830" s="192"/>
      <c r="I830" s="192"/>
      <c r="J830" s="192"/>
      <c r="K830" s="192"/>
      <c r="L830" s="192"/>
      <c r="M830" s="192"/>
      <c r="N830" s="191"/>
      <c r="O830" s="192"/>
      <c r="P830" s="192"/>
      <c r="Q830" s="87"/>
      <c r="R830" s="87"/>
      <c r="S830" s="87"/>
      <c r="T830" s="87"/>
      <c r="U830" s="87"/>
      <c r="V830" s="87"/>
      <c r="W830" s="87"/>
      <c r="X830" s="87"/>
      <c r="Y830" s="87"/>
      <c r="Z830" s="87"/>
    </row>
    <row r="831" spans="1:26" ht="18" customHeight="1">
      <c r="A831" s="151"/>
      <c r="B831" s="191"/>
      <c r="C831" s="191"/>
      <c r="D831" s="191"/>
      <c r="E831" s="192"/>
      <c r="F831" s="192"/>
      <c r="G831" s="193"/>
      <c r="H831" s="192"/>
      <c r="I831" s="192"/>
      <c r="J831" s="192"/>
      <c r="K831" s="192"/>
      <c r="L831" s="192"/>
      <c r="M831" s="192"/>
      <c r="N831" s="191"/>
      <c r="O831" s="192"/>
      <c r="P831" s="192"/>
      <c r="Q831" s="87"/>
      <c r="R831" s="87"/>
      <c r="S831" s="87"/>
      <c r="T831" s="87"/>
      <c r="U831" s="87"/>
      <c r="V831" s="87"/>
      <c r="W831" s="87"/>
      <c r="X831" s="87"/>
      <c r="Y831" s="87"/>
      <c r="Z831" s="87"/>
    </row>
    <row r="832" spans="1:26" ht="18" customHeight="1">
      <c r="A832" s="151"/>
      <c r="B832" s="191"/>
      <c r="C832" s="191"/>
      <c r="D832" s="191"/>
      <c r="E832" s="192"/>
      <c r="F832" s="192"/>
      <c r="G832" s="193"/>
      <c r="H832" s="192"/>
      <c r="I832" s="192"/>
      <c r="J832" s="192"/>
      <c r="K832" s="192"/>
      <c r="L832" s="192"/>
      <c r="M832" s="192"/>
      <c r="N832" s="191"/>
      <c r="O832" s="192"/>
      <c r="P832" s="192"/>
      <c r="Q832" s="87"/>
      <c r="R832" s="87"/>
      <c r="S832" s="87"/>
      <c r="T832" s="87"/>
      <c r="U832" s="87"/>
      <c r="V832" s="87"/>
      <c r="W832" s="87"/>
      <c r="X832" s="87"/>
      <c r="Y832" s="87"/>
      <c r="Z832" s="87"/>
    </row>
    <row r="833" spans="1:26" ht="18" customHeight="1">
      <c r="A833" s="151"/>
      <c r="B833" s="191"/>
      <c r="C833" s="191"/>
      <c r="D833" s="191"/>
      <c r="E833" s="192"/>
      <c r="F833" s="192"/>
      <c r="G833" s="193"/>
      <c r="H833" s="192"/>
      <c r="I833" s="192"/>
      <c r="J833" s="192"/>
      <c r="K833" s="192"/>
      <c r="L833" s="192"/>
      <c r="M833" s="192"/>
      <c r="N833" s="191"/>
      <c r="O833" s="192"/>
      <c r="P833" s="192"/>
      <c r="Q833" s="87"/>
      <c r="R833" s="87"/>
      <c r="S833" s="87"/>
      <c r="T833" s="87"/>
      <c r="U833" s="87"/>
      <c r="V833" s="87"/>
      <c r="W833" s="87"/>
      <c r="X833" s="87"/>
      <c r="Y833" s="87"/>
      <c r="Z833" s="87"/>
    </row>
    <row r="834" spans="1:26" ht="18" customHeight="1">
      <c r="A834" s="151"/>
      <c r="B834" s="191"/>
      <c r="C834" s="191"/>
      <c r="D834" s="191"/>
      <c r="E834" s="192"/>
      <c r="F834" s="192"/>
      <c r="G834" s="193"/>
      <c r="H834" s="192"/>
      <c r="I834" s="192"/>
      <c r="J834" s="192"/>
      <c r="K834" s="192"/>
      <c r="L834" s="192"/>
      <c r="M834" s="192"/>
      <c r="N834" s="191"/>
      <c r="O834" s="192"/>
      <c r="P834" s="192"/>
      <c r="Q834" s="87"/>
      <c r="R834" s="87"/>
      <c r="S834" s="87"/>
      <c r="T834" s="87"/>
      <c r="U834" s="87"/>
      <c r="V834" s="87"/>
      <c r="W834" s="87"/>
      <c r="X834" s="87"/>
      <c r="Y834" s="87"/>
      <c r="Z834" s="87"/>
    </row>
    <row r="835" spans="1:26" ht="18" customHeight="1">
      <c r="A835" s="151"/>
      <c r="B835" s="191"/>
      <c r="C835" s="191"/>
      <c r="D835" s="191"/>
      <c r="E835" s="192"/>
      <c r="F835" s="192"/>
      <c r="G835" s="193"/>
      <c r="H835" s="192"/>
      <c r="I835" s="192"/>
      <c r="J835" s="192"/>
      <c r="K835" s="192"/>
      <c r="L835" s="192"/>
      <c r="M835" s="192"/>
      <c r="N835" s="191"/>
      <c r="O835" s="192"/>
      <c r="P835" s="192"/>
      <c r="Q835" s="87"/>
      <c r="R835" s="87"/>
      <c r="S835" s="87"/>
      <c r="T835" s="87"/>
      <c r="U835" s="87"/>
      <c r="V835" s="87"/>
      <c r="W835" s="87"/>
      <c r="X835" s="87"/>
      <c r="Y835" s="87"/>
      <c r="Z835" s="87"/>
    </row>
    <row r="836" spans="1:26" ht="18" customHeight="1">
      <c r="A836" s="151"/>
      <c r="B836" s="191"/>
      <c r="C836" s="191"/>
      <c r="D836" s="191"/>
      <c r="E836" s="192"/>
      <c r="F836" s="192"/>
      <c r="G836" s="193"/>
      <c r="H836" s="192"/>
      <c r="I836" s="192"/>
      <c r="J836" s="192"/>
      <c r="K836" s="192"/>
      <c r="L836" s="192"/>
      <c r="M836" s="192"/>
      <c r="N836" s="191"/>
      <c r="O836" s="192"/>
      <c r="P836" s="192"/>
      <c r="Q836" s="87"/>
      <c r="R836" s="87"/>
      <c r="S836" s="87"/>
      <c r="T836" s="87"/>
      <c r="U836" s="87"/>
      <c r="V836" s="87"/>
      <c r="W836" s="87"/>
      <c r="X836" s="87"/>
      <c r="Y836" s="87"/>
      <c r="Z836" s="87"/>
    </row>
    <row r="837" spans="1:26" ht="18" customHeight="1">
      <c r="A837" s="151"/>
      <c r="B837" s="191"/>
      <c r="C837" s="191"/>
      <c r="D837" s="191"/>
      <c r="E837" s="192"/>
      <c r="F837" s="192"/>
      <c r="G837" s="193"/>
      <c r="H837" s="192"/>
      <c r="I837" s="192"/>
      <c r="J837" s="192"/>
      <c r="K837" s="192"/>
      <c r="L837" s="192"/>
      <c r="M837" s="192"/>
      <c r="N837" s="191"/>
      <c r="O837" s="192"/>
      <c r="P837" s="192"/>
      <c r="Q837" s="87"/>
      <c r="R837" s="87"/>
      <c r="S837" s="87"/>
      <c r="T837" s="87"/>
      <c r="U837" s="87"/>
      <c r="V837" s="87"/>
      <c r="W837" s="87"/>
      <c r="X837" s="87"/>
      <c r="Y837" s="87"/>
      <c r="Z837" s="87"/>
    </row>
    <row r="838" spans="1:26" ht="18" customHeight="1">
      <c r="A838" s="151"/>
      <c r="B838" s="191"/>
      <c r="C838" s="191"/>
      <c r="D838" s="191"/>
      <c r="E838" s="192"/>
      <c r="F838" s="192"/>
      <c r="G838" s="193"/>
      <c r="H838" s="192"/>
      <c r="I838" s="192"/>
      <c r="J838" s="192"/>
      <c r="K838" s="192"/>
      <c r="L838" s="192"/>
      <c r="M838" s="192"/>
      <c r="N838" s="191"/>
      <c r="O838" s="192"/>
      <c r="P838" s="192"/>
      <c r="Q838" s="87"/>
      <c r="R838" s="87"/>
      <c r="S838" s="87"/>
      <c r="T838" s="87"/>
      <c r="U838" s="87"/>
      <c r="V838" s="87"/>
      <c r="W838" s="87"/>
      <c r="X838" s="87"/>
      <c r="Y838" s="87"/>
      <c r="Z838" s="87"/>
    </row>
    <row r="839" spans="1:26" ht="18" customHeight="1">
      <c r="A839" s="151"/>
      <c r="B839" s="191"/>
      <c r="C839" s="191"/>
      <c r="D839" s="191"/>
      <c r="E839" s="192"/>
      <c r="F839" s="192"/>
      <c r="G839" s="193"/>
      <c r="H839" s="192"/>
      <c r="I839" s="192"/>
      <c r="J839" s="192"/>
      <c r="K839" s="192"/>
      <c r="L839" s="192"/>
      <c r="M839" s="192"/>
      <c r="N839" s="191"/>
      <c r="O839" s="192"/>
      <c r="P839" s="192"/>
      <c r="Q839" s="87"/>
      <c r="R839" s="87"/>
      <c r="S839" s="87"/>
      <c r="T839" s="87"/>
      <c r="U839" s="87"/>
      <c r="V839" s="87"/>
      <c r="W839" s="87"/>
      <c r="X839" s="87"/>
      <c r="Y839" s="87"/>
      <c r="Z839" s="87"/>
    </row>
    <row r="840" spans="1:26" ht="18" customHeight="1">
      <c r="A840" s="151"/>
      <c r="B840" s="191"/>
      <c r="C840" s="191"/>
      <c r="D840" s="191"/>
      <c r="E840" s="192"/>
      <c r="F840" s="192"/>
      <c r="G840" s="193"/>
      <c r="H840" s="192"/>
      <c r="I840" s="192"/>
      <c r="J840" s="192"/>
      <c r="K840" s="192"/>
      <c r="L840" s="192"/>
      <c r="M840" s="192"/>
      <c r="N840" s="191"/>
      <c r="O840" s="192"/>
      <c r="P840" s="192"/>
      <c r="Q840" s="87"/>
      <c r="R840" s="87"/>
      <c r="S840" s="87"/>
      <c r="T840" s="87"/>
      <c r="U840" s="87"/>
      <c r="V840" s="87"/>
      <c r="W840" s="87"/>
      <c r="X840" s="87"/>
      <c r="Y840" s="87"/>
      <c r="Z840" s="87"/>
    </row>
    <row r="841" spans="1:26" ht="18" customHeight="1">
      <c r="A841" s="151"/>
      <c r="B841" s="191"/>
      <c r="C841" s="191"/>
      <c r="D841" s="191"/>
      <c r="E841" s="192"/>
      <c r="F841" s="192"/>
      <c r="G841" s="193"/>
      <c r="H841" s="192"/>
      <c r="I841" s="192"/>
      <c r="J841" s="192"/>
      <c r="K841" s="192"/>
      <c r="L841" s="192"/>
      <c r="M841" s="192"/>
      <c r="N841" s="191"/>
      <c r="O841" s="192"/>
      <c r="P841" s="192"/>
      <c r="Q841" s="87"/>
      <c r="R841" s="87"/>
      <c r="S841" s="87"/>
      <c r="T841" s="87"/>
      <c r="U841" s="87"/>
      <c r="V841" s="87"/>
      <c r="W841" s="87"/>
      <c r="X841" s="87"/>
      <c r="Y841" s="87"/>
      <c r="Z841" s="87"/>
    </row>
    <row r="842" spans="1:26" ht="18" customHeight="1">
      <c r="A842" s="151"/>
      <c r="B842" s="191"/>
      <c r="C842" s="191"/>
      <c r="D842" s="191"/>
      <c r="E842" s="192"/>
      <c r="F842" s="192"/>
      <c r="G842" s="193"/>
      <c r="H842" s="192"/>
      <c r="I842" s="192"/>
      <c r="J842" s="192"/>
      <c r="K842" s="192"/>
      <c r="L842" s="192"/>
      <c r="M842" s="192"/>
      <c r="N842" s="191"/>
      <c r="O842" s="192"/>
      <c r="P842" s="192"/>
      <c r="Q842" s="87"/>
      <c r="R842" s="87"/>
      <c r="S842" s="87"/>
      <c r="T842" s="87"/>
      <c r="U842" s="87"/>
      <c r="V842" s="87"/>
      <c r="W842" s="87"/>
      <c r="X842" s="87"/>
      <c r="Y842" s="87"/>
      <c r="Z842" s="87"/>
    </row>
    <row r="843" spans="1:26" ht="18" customHeight="1">
      <c r="A843" s="151"/>
      <c r="B843" s="191"/>
      <c r="C843" s="191"/>
      <c r="D843" s="191"/>
      <c r="E843" s="192"/>
      <c r="F843" s="192"/>
      <c r="G843" s="193"/>
      <c r="H843" s="192"/>
      <c r="I843" s="192"/>
      <c r="J843" s="192"/>
      <c r="K843" s="192"/>
      <c r="L843" s="192"/>
      <c r="M843" s="192"/>
      <c r="N843" s="191"/>
      <c r="O843" s="192"/>
      <c r="P843" s="192"/>
      <c r="Q843" s="87"/>
      <c r="R843" s="87"/>
      <c r="S843" s="87"/>
      <c r="T843" s="87"/>
      <c r="U843" s="87"/>
      <c r="V843" s="87"/>
      <c r="W843" s="87"/>
      <c r="X843" s="87"/>
      <c r="Y843" s="87"/>
      <c r="Z843" s="87"/>
    </row>
    <row r="844" spans="1:26" ht="18" customHeight="1">
      <c r="A844" s="151"/>
      <c r="B844" s="191"/>
      <c r="C844" s="191"/>
      <c r="D844" s="191"/>
      <c r="E844" s="192"/>
      <c r="F844" s="192"/>
      <c r="G844" s="193"/>
      <c r="H844" s="192"/>
      <c r="I844" s="192"/>
      <c r="J844" s="192"/>
      <c r="K844" s="192"/>
      <c r="L844" s="192"/>
      <c r="M844" s="192"/>
      <c r="N844" s="191"/>
      <c r="O844" s="192"/>
      <c r="P844" s="192"/>
      <c r="Q844" s="87"/>
      <c r="R844" s="87"/>
      <c r="S844" s="87"/>
      <c r="T844" s="87"/>
      <c r="U844" s="87"/>
      <c r="V844" s="87"/>
      <c r="W844" s="87"/>
      <c r="X844" s="87"/>
      <c r="Y844" s="87"/>
      <c r="Z844" s="87"/>
    </row>
    <row r="845" spans="1:26" ht="18" customHeight="1">
      <c r="A845" s="151"/>
      <c r="B845" s="191"/>
      <c r="C845" s="191"/>
      <c r="D845" s="191"/>
      <c r="E845" s="192"/>
      <c r="F845" s="192"/>
      <c r="G845" s="193"/>
      <c r="H845" s="192"/>
      <c r="I845" s="192"/>
      <c r="J845" s="192"/>
      <c r="K845" s="192"/>
      <c r="L845" s="192"/>
      <c r="M845" s="192"/>
      <c r="N845" s="191"/>
      <c r="O845" s="192"/>
      <c r="P845" s="192"/>
      <c r="Q845" s="87"/>
      <c r="R845" s="87"/>
      <c r="S845" s="87"/>
      <c r="T845" s="87"/>
      <c r="U845" s="87"/>
      <c r="V845" s="87"/>
      <c r="W845" s="87"/>
      <c r="X845" s="87"/>
      <c r="Y845" s="87"/>
      <c r="Z845" s="87"/>
    </row>
    <row r="846" spans="1:26" ht="18" customHeight="1">
      <c r="A846" s="151"/>
      <c r="B846" s="191"/>
      <c r="C846" s="191"/>
      <c r="D846" s="191"/>
      <c r="E846" s="192"/>
      <c r="F846" s="192"/>
      <c r="G846" s="193"/>
      <c r="H846" s="192"/>
      <c r="I846" s="192"/>
      <c r="J846" s="192"/>
      <c r="K846" s="192"/>
      <c r="L846" s="192"/>
      <c r="M846" s="192"/>
      <c r="N846" s="191"/>
      <c r="O846" s="192"/>
      <c r="P846" s="192"/>
      <c r="Q846" s="87"/>
      <c r="R846" s="87"/>
      <c r="S846" s="87"/>
      <c r="T846" s="87"/>
      <c r="U846" s="87"/>
      <c r="V846" s="87"/>
      <c r="W846" s="87"/>
      <c r="X846" s="87"/>
      <c r="Y846" s="87"/>
      <c r="Z846" s="87"/>
    </row>
    <row r="847" spans="1:26" ht="18" customHeight="1">
      <c r="A847" s="151"/>
      <c r="B847" s="191"/>
      <c r="C847" s="191"/>
      <c r="D847" s="191"/>
      <c r="E847" s="192"/>
      <c r="F847" s="192"/>
      <c r="G847" s="193"/>
      <c r="H847" s="192"/>
      <c r="I847" s="192"/>
      <c r="J847" s="192"/>
      <c r="K847" s="192"/>
      <c r="L847" s="192"/>
      <c r="M847" s="192"/>
      <c r="N847" s="191"/>
      <c r="O847" s="192"/>
      <c r="P847" s="192"/>
      <c r="Q847" s="87"/>
      <c r="R847" s="87"/>
      <c r="S847" s="87"/>
      <c r="T847" s="87"/>
      <c r="U847" s="87"/>
      <c r="V847" s="87"/>
      <c r="W847" s="87"/>
      <c r="X847" s="87"/>
      <c r="Y847" s="87"/>
      <c r="Z847" s="87"/>
    </row>
    <row r="848" spans="1:26" ht="18" customHeight="1">
      <c r="A848" s="151"/>
      <c r="B848" s="191"/>
      <c r="C848" s="191"/>
      <c r="D848" s="191"/>
      <c r="E848" s="192"/>
      <c r="F848" s="192"/>
      <c r="G848" s="193"/>
      <c r="H848" s="192"/>
      <c r="I848" s="192"/>
      <c r="J848" s="192"/>
      <c r="K848" s="192"/>
      <c r="L848" s="192"/>
      <c r="M848" s="192"/>
      <c r="N848" s="191"/>
      <c r="O848" s="192"/>
      <c r="P848" s="192"/>
      <c r="Q848" s="87"/>
      <c r="R848" s="87"/>
      <c r="S848" s="87"/>
      <c r="T848" s="87"/>
      <c r="U848" s="87"/>
      <c r="V848" s="87"/>
      <c r="W848" s="87"/>
      <c r="X848" s="87"/>
      <c r="Y848" s="87"/>
      <c r="Z848" s="87"/>
    </row>
    <row r="849" spans="1:26" ht="18" customHeight="1">
      <c r="A849" s="151"/>
      <c r="B849" s="191"/>
      <c r="C849" s="191"/>
      <c r="D849" s="191"/>
      <c r="E849" s="192"/>
      <c r="F849" s="192"/>
      <c r="G849" s="193"/>
      <c r="H849" s="192"/>
      <c r="I849" s="192"/>
      <c r="J849" s="192"/>
      <c r="K849" s="192"/>
      <c r="L849" s="192"/>
      <c r="M849" s="192"/>
      <c r="N849" s="191"/>
      <c r="O849" s="192"/>
      <c r="P849" s="192"/>
      <c r="Q849" s="87"/>
      <c r="R849" s="87"/>
      <c r="S849" s="87"/>
      <c r="T849" s="87"/>
      <c r="U849" s="87"/>
      <c r="V849" s="87"/>
      <c r="W849" s="87"/>
      <c r="X849" s="87"/>
      <c r="Y849" s="87"/>
      <c r="Z849" s="87"/>
    </row>
    <row r="850" spans="1:26" ht="18" customHeight="1">
      <c r="A850" s="151"/>
      <c r="B850" s="191"/>
      <c r="C850" s="191"/>
      <c r="D850" s="191"/>
      <c r="E850" s="192"/>
      <c r="F850" s="192"/>
      <c r="G850" s="193"/>
      <c r="H850" s="192"/>
      <c r="I850" s="192"/>
      <c r="J850" s="192"/>
      <c r="K850" s="192"/>
      <c r="L850" s="192"/>
      <c r="M850" s="192"/>
      <c r="N850" s="191"/>
      <c r="O850" s="192"/>
      <c r="P850" s="192"/>
      <c r="Q850" s="87"/>
      <c r="R850" s="87"/>
      <c r="S850" s="87"/>
      <c r="T850" s="87"/>
      <c r="U850" s="87"/>
      <c r="V850" s="87"/>
      <c r="W850" s="87"/>
      <c r="X850" s="87"/>
      <c r="Y850" s="87"/>
      <c r="Z850" s="87"/>
    </row>
    <row r="851" spans="1:26" ht="18" customHeight="1">
      <c r="A851" s="151"/>
      <c r="B851" s="191"/>
      <c r="C851" s="191"/>
      <c r="D851" s="191"/>
      <c r="E851" s="192"/>
      <c r="F851" s="192"/>
      <c r="G851" s="193"/>
      <c r="H851" s="192"/>
      <c r="I851" s="192"/>
      <c r="J851" s="192"/>
      <c r="K851" s="192"/>
      <c r="L851" s="192"/>
      <c r="M851" s="192"/>
      <c r="N851" s="191"/>
      <c r="O851" s="192"/>
      <c r="P851" s="192"/>
      <c r="Q851" s="87"/>
      <c r="R851" s="87"/>
      <c r="S851" s="87"/>
      <c r="T851" s="87"/>
      <c r="U851" s="87"/>
      <c r="V851" s="87"/>
      <c r="W851" s="87"/>
      <c r="X851" s="87"/>
      <c r="Y851" s="87"/>
      <c r="Z851" s="87"/>
    </row>
    <row r="852" spans="1:26" ht="18" customHeight="1">
      <c r="A852" s="151"/>
      <c r="B852" s="191"/>
      <c r="C852" s="191"/>
      <c r="D852" s="191"/>
      <c r="E852" s="192"/>
      <c r="F852" s="192"/>
      <c r="G852" s="193"/>
      <c r="H852" s="192"/>
      <c r="I852" s="192"/>
      <c r="J852" s="192"/>
      <c r="K852" s="192"/>
      <c r="L852" s="192"/>
      <c r="M852" s="192"/>
      <c r="N852" s="191"/>
      <c r="O852" s="192"/>
      <c r="P852" s="192"/>
      <c r="Q852" s="87"/>
      <c r="R852" s="87"/>
      <c r="S852" s="87"/>
      <c r="T852" s="87"/>
      <c r="U852" s="87"/>
      <c r="V852" s="87"/>
      <c r="W852" s="87"/>
      <c r="X852" s="87"/>
      <c r="Y852" s="87"/>
      <c r="Z852" s="87"/>
    </row>
    <row r="853" spans="1:26" ht="18" customHeight="1">
      <c r="A853" s="151"/>
      <c r="B853" s="191"/>
      <c r="C853" s="191"/>
      <c r="D853" s="191"/>
      <c r="E853" s="192"/>
      <c r="F853" s="192"/>
      <c r="G853" s="193"/>
      <c r="H853" s="192"/>
      <c r="I853" s="192"/>
      <c r="J853" s="192"/>
      <c r="K853" s="192"/>
      <c r="L853" s="192"/>
      <c r="M853" s="192"/>
      <c r="N853" s="191"/>
      <c r="O853" s="192"/>
      <c r="P853" s="192"/>
      <c r="Q853" s="87"/>
      <c r="R853" s="87"/>
      <c r="S853" s="87"/>
      <c r="T853" s="87"/>
      <c r="U853" s="87"/>
      <c r="V853" s="87"/>
      <c r="W853" s="87"/>
      <c r="X853" s="87"/>
      <c r="Y853" s="87"/>
      <c r="Z853" s="87"/>
    </row>
    <row r="854" spans="1:26" ht="18" customHeight="1">
      <c r="A854" s="151"/>
      <c r="B854" s="191"/>
      <c r="C854" s="191"/>
      <c r="D854" s="191"/>
      <c r="E854" s="192"/>
      <c r="F854" s="192"/>
      <c r="G854" s="193"/>
      <c r="H854" s="192"/>
      <c r="I854" s="192"/>
      <c r="J854" s="192"/>
      <c r="K854" s="192"/>
      <c r="L854" s="192"/>
      <c r="M854" s="192"/>
      <c r="N854" s="191"/>
      <c r="O854" s="192"/>
      <c r="P854" s="192"/>
      <c r="Q854" s="87"/>
      <c r="R854" s="87"/>
      <c r="S854" s="87"/>
      <c r="T854" s="87"/>
      <c r="U854" s="87"/>
      <c r="V854" s="87"/>
      <c r="W854" s="87"/>
      <c r="X854" s="87"/>
      <c r="Y854" s="87"/>
      <c r="Z854" s="87"/>
    </row>
    <row r="855" spans="1:26" ht="18" customHeight="1">
      <c r="A855" s="151"/>
      <c r="B855" s="191"/>
      <c r="C855" s="191"/>
      <c r="D855" s="191"/>
      <c r="E855" s="192"/>
      <c r="F855" s="192"/>
      <c r="G855" s="193"/>
      <c r="H855" s="192"/>
      <c r="I855" s="192"/>
      <c r="J855" s="192"/>
      <c r="K855" s="192"/>
      <c r="L855" s="192"/>
      <c r="M855" s="192"/>
      <c r="N855" s="191"/>
      <c r="O855" s="192"/>
      <c r="P855" s="192"/>
      <c r="Q855" s="87"/>
      <c r="R855" s="87"/>
      <c r="S855" s="87"/>
      <c r="T855" s="87"/>
      <c r="U855" s="87"/>
      <c r="V855" s="87"/>
      <c r="W855" s="87"/>
      <c r="X855" s="87"/>
      <c r="Y855" s="87"/>
      <c r="Z855" s="87"/>
    </row>
    <row r="856" spans="1:26" ht="18" customHeight="1">
      <c r="A856" s="151"/>
      <c r="B856" s="191"/>
      <c r="C856" s="191"/>
      <c r="D856" s="191"/>
      <c r="E856" s="192"/>
      <c r="F856" s="192"/>
      <c r="G856" s="193"/>
      <c r="H856" s="192"/>
      <c r="I856" s="192"/>
      <c r="J856" s="192"/>
      <c r="K856" s="192"/>
      <c r="L856" s="192"/>
      <c r="M856" s="192"/>
      <c r="N856" s="191"/>
      <c r="O856" s="192"/>
      <c r="P856" s="192"/>
      <c r="Q856" s="87"/>
      <c r="R856" s="87"/>
      <c r="S856" s="87"/>
      <c r="T856" s="87"/>
      <c r="U856" s="87"/>
      <c r="V856" s="87"/>
      <c r="W856" s="87"/>
      <c r="X856" s="87"/>
      <c r="Y856" s="87"/>
      <c r="Z856" s="87"/>
    </row>
    <row r="857" spans="1:26" ht="18" customHeight="1">
      <c r="A857" s="151"/>
      <c r="B857" s="191"/>
      <c r="C857" s="191"/>
      <c r="D857" s="191"/>
      <c r="E857" s="192"/>
      <c r="F857" s="192"/>
      <c r="G857" s="193"/>
      <c r="H857" s="192"/>
      <c r="I857" s="192"/>
      <c r="J857" s="192"/>
      <c r="K857" s="192"/>
      <c r="L857" s="192"/>
      <c r="M857" s="192"/>
      <c r="N857" s="191"/>
      <c r="O857" s="192"/>
      <c r="P857" s="192"/>
      <c r="Q857" s="87"/>
      <c r="R857" s="87"/>
      <c r="S857" s="87"/>
      <c r="T857" s="87"/>
      <c r="U857" s="87"/>
      <c r="V857" s="87"/>
      <c r="W857" s="87"/>
      <c r="X857" s="87"/>
      <c r="Y857" s="87"/>
      <c r="Z857" s="87"/>
    </row>
    <row r="858" spans="1:26" ht="18" customHeight="1">
      <c r="A858" s="151"/>
      <c r="B858" s="191"/>
      <c r="C858" s="191"/>
      <c r="D858" s="191"/>
      <c r="E858" s="192"/>
      <c r="F858" s="192"/>
      <c r="G858" s="193"/>
      <c r="H858" s="192"/>
      <c r="I858" s="192"/>
      <c r="J858" s="192"/>
      <c r="K858" s="192"/>
      <c r="L858" s="192"/>
      <c r="M858" s="192"/>
      <c r="N858" s="191"/>
      <c r="O858" s="192"/>
      <c r="P858" s="192"/>
      <c r="Q858" s="87"/>
      <c r="R858" s="87"/>
      <c r="S858" s="87"/>
      <c r="T858" s="87"/>
      <c r="U858" s="87"/>
      <c r="V858" s="87"/>
      <c r="W858" s="87"/>
      <c r="X858" s="87"/>
      <c r="Y858" s="87"/>
      <c r="Z858" s="87"/>
    </row>
    <row r="859" spans="1:26" ht="18" customHeight="1">
      <c r="A859" s="151"/>
      <c r="B859" s="191"/>
      <c r="C859" s="191"/>
      <c r="D859" s="191"/>
      <c r="E859" s="192"/>
      <c r="F859" s="192"/>
      <c r="G859" s="193"/>
      <c r="H859" s="192"/>
      <c r="I859" s="192"/>
      <c r="J859" s="192"/>
      <c r="K859" s="192"/>
      <c r="L859" s="192"/>
      <c r="M859" s="192"/>
      <c r="N859" s="191"/>
      <c r="O859" s="192"/>
      <c r="P859" s="192"/>
      <c r="Q859" s="87"/>
      <c r="R859" s="87"/>
      <c r="S859" s="87"/>
      <c r="T859" s="87"/>
      <c r="U859" s="87"/>
      <c r="V859" s="87"/>
      <c r="W859" s="87"/>
      <c r="X859" s="87"/>
      <c r="Y859" s="87"/>
      <c r="Z859" s="87"/>
    </row>
    <row r="860" spans="1:26" ht="18" customHeight="1">
      <c r="A860" s="151"/>
      <c r="B860" s="191"/>
      <c r="C860" s="191"/>
      <c r="D860" s="191"/>
      <c r="E860" s="192"/>
      <c r="F860" s="192"/>
      <c r="G860" s="193"/>
      <c r="H860" s="192"/>
      <c r="I860" s="192"/>
      <c r="J860" s="192"/>
      <c r="K860" s="192"/>
      <c r="L860" s="192"/>
      <c r="M860" s="192"/>
      <c r="N860" s="191"/>
      <c r="O860" s="192"/>
      <c r="P860" s="192"/>
      <c r="Q860" s="87"/>
      <c r="R860" s="87"/>
      <c r="S860" s="87"/>
      <c r="T860" s="87"/>
      <c r="U860" s="87"/>
      <c r="V860" s="87"/>
      <c r="W860" s="87"/>
      <c r="X860" s="87"/>
      <c r="Y860" s="87"/>
      <c r="Z860" s="87"/>
    </row>
    <row r="861" spans="1:26" ht="18" customHeight="1">
      <c r="A861" s="151"/>
      <c r="B861" s="191"/>
      <c r="C861" s="191"/>
      <c r="D861" s="191"/>
      <c r="E861" s="192"/>
      <c r="F861" s="192"/>
      <c r="G861" s="193"/>
      <c r="H861" s="192"/>
      <c r="I861" s="192"/>
      <c r="J861" s="192"/>
      <c r="K861" s="192"/>
      <c r="L861" s="192"/>
      <c r="M861" s="192"/>
      <c r="N861" s="191"/>
      <c r="O861" s="192"/>
      <c r="P861" s="192"/>
      <c r="Q861" s="87"/>
      <c r="R861" s="87"/>
      <c r="S861" s="87"/>
      <c r="T861" s="87"/>
      <c r="U861" s="87"/>
      <c r="V861" s="87"/>
      <c r="W861" s="87"/>
      <c r="X861" s="87"/>
      <c r="Y861" s="87"/>
      <c r="Z861" s="87"/>
    </row>
    <row r="862" spans="1:26" ht="18" customHeight="1">
      <c r="A862" s="151"/>
      <c r="B862" s="191"/>
      <c r="C862" s="191"/>
      <c r="D862" s="191"/>
      <c r="E862" s="192"/>
      <c r="F862" s="192"/>
      <c r="G862" s="193"/>
      <c r="H862" s="192"/>
      <c r="I862" s="192"/>
      <c r="J862" s="192"/>
      <c r="K862" s="192"/>
      <c r="L862" s="192"/>
      <c r="M862" s="192"/>
      <c r="N862" s="191"/>
      <c r="O862" s="192"/>
      <c r="P862" s="192"/>
      <c r="Q862" s="87"/>
      <c r="R862" s="87"/>
      <c r="S862" s="87"/>
      <c r="T862" s="87"/>
      <c r="U862" s="87"/>
      <c r="V862" s="87"/>
      <c r="W862" s="87"/>
      <c r="X862" s="87"/>
      <c r="Y862" s="87"/>
      <c r="Z862" s="87"/>
    </row>
    <row r="863" spans="1:26" ht="18" customHeight="1">
      <c r="A863" s="151"/>
      <c r="B863" s="191"/>
      <c r="C863" s="191"/>
      <c r="D863" s="191"/>
      <c r="E863" s="192"/>
      <c r="F863" s="192"/>
      <c r="G863" s="193"/>
      <c r="H863" s="192"/>
      <c r="I863" s="192"/>
      <c r="J863" s="192"/>
      <c r="K863" s="192"/>
      <c r="L863" s="192"/>
      <c r="M863" s="192"/>
      <c r="N863" s="191"/>
      <c r="O863" s="192"/>
      <c r="P863" s="192"/>
      <c r="Q863" s="87"/>
      <c r="R863" s="87"/>
      <c r="S863" s="87"/>
      <c r="T863" s="87"/>
      <c r="U863" s="87"/>
      <c r="V863" s="87"/>
      <c r="W863" s="87"/>
      <c r="X863" s="87"/>
      <c r="Y863" s="87"/>
      <c r="Z863" s="87"/>
    </row>
    <row r="864" spans="1:26" ht="18" customHeight="1">
      <c r="A864" s="151"/>
      <c r="B864" s="191"/>
      <c r="C864" s="191"/>
      <c r="D864" s="191"/>
      <c r="E864" s="192"/>
      <c r="F864" s="192"/>
      <c r="G864" s="193"/>
      <c r="H864" s="192"/>
      <c r="I864" s="192"/>
      <c r="J864" s="192"/>
      <c r="K864" s="192"/>
      <c r="L864" s="192"/>
      <c r="M864" s="192"/>
      <c r="N864" s="191"/>
      <c r="O864" s="192"/>
      <c r="P864" s="192"/>
      <c r="Q864" s="87"/>
      <c r="R864" s="87"/>
      <c r="S864" s="87"/>
      <c r="T864" s="87"/>
      <c r="U864" s="87"/>
      <c r="V864" s="87"/>
      <c r="W864" s="87"/>
      <c r="X864" s="87"/>
      <c r="Y864" s="87"/>
      <c r="Z864" s="87"/>
    </row>
    <row r="865" spans="1:26" ht="18" customHeight="1">
      <c r="A865" s="151"/>
      <c r="B865" s="191"/>
      <c r="C865" s="191"/>
      <c r="D865" s="191"/>
      <c r="E865" s="192"/>
      <c r="F865" s="192"/>
      <c r="G865" s="193"/>
      <c r="H865" s="192"/>
      <c r="I865" s="192"/>
      <c r="J865" s="192"/>
      <c r="K865" s="192"/>
      <c r="L865" s="192"/>
      <c r="M865" s="192"/>
      <c r="N865" s="191"/>
      <c r="O865" s="192"/>
      <c r="P865" s="192"/>
      <c r="Q865" s="87"/>
      <c r="R865" s="87"/>
      <c r="S865" s="87"/>
      <c r="T865" s="87"/>
      <c r="U865" s="87"/>
      <c r="V865" s="87"/>
      <c r="W865" s="87"/>
      <c r="X865" s="87"/>
      <c r="Y865" s="87"/>
      <c r="Z865" s="87"/>
    </row>
    <row r="866" spans="1:26" ht="18" customHeight="1">
      <c r="A866" s="151"/>
      <c r="B866" s="191"/>
      <c r="C866" s="191"/>
      <c r="D866" s="191"/>
      <c r="E866" s="192"/>
      <c r="F866" s="192"/>
      <c r="G866" s="193"/>
      <c r="H866" s="192"/>
      <c r="I866" s="192"/>
      <c r="J866" s="192"/>
      <c r="K866" s="192"/>
      <c r="L866" s="192"/>
      <c r="M866" s="192"/>
      <c r="N866" s="191"/>
      <c r="O866" s="192"/>
      <c r="P866" s="192"/>
      <c r="Q866" s="87"/>
      <c r="R866" s="87"/>
      <c r="S866" s="87"/>
      <c r="T866" s="87"/>
      <c r="U866" s="87"/>
      <c r="V866" s="87"/>
      <c r="W866" s="87"/>
      <c r="X866" s="87"/>
      <c r="Y866" s="87"/>
      <c r="Z866" s="87"/>
    </row>
    <row r="867" spans="1:26" ht="18" customHeight="1">
      <c r="A867" s="151"/>
      <c r="B867" s="191"/>
      <c r="C867" s="191"/>
      <c r="D867" s="191"/>
      <c r="E867" s="192"/>
      <c r="F867" s="192"/>
      <c r="G867" s="193"/>
      <c r="H867" s="192"/>
      <c r="I867" s="192"/>
      <c r="J867" s="192"/>
      <c r="K867" s="192"/>
      <c r="L867" s="192"/>
      <c r="M867" s="192"/>
      <c r="N867" s="191"/>
      <c r="O867" s="192"/>
      <c r="P867" s="192"/>
      <c r="Q867" s="87"/>
      <c r="R867" s="87"/>
      <c r="S867" s="87"/>
      <c r="T867" s="87"/>
      <c r="U867" s="87"/>
      <c r="V867" s="87"/>
      <c r="W867" s="87"/>
      <c r="X867" s="87"/>
      <c r="Y867" s="87"/>
      <c r="Z867" s="87"/>
    </row>
    <row r="868" spans="1:26" ht="18" customHeight="1">
      <c r="A868" s="151"/>
      <c r="B868" s="191"/>
      <c r="C868" s="191"/>
      <c r="D868" s="191"/>
      <c r="E868" s="192"/>
      <c r="F868" s="192"/>
      <c r="G868" s="193"/>
      <c r="H868" s="192"/>
      <c r="I868" s="192"/>
      <c r="J868" s="192"/>
      <c r="K868" s="192"/>
      <c r="L868" s="192"/>
      <c r="M868" s="192"/>
      <c r="N868" s="191"/>
      <c r="O868" s="192"/>
      <c r="P868" s="192"/>
      <c r="Q868" s="87"/>
      <c r="R868" s="87"/>
      <c r="S868" s="87"/>
      <c r="T868" s="87"/>
      <c r="U868" s="87"/>
      <c r="V868" s="87"/>
      <c r="W868" s="87"/>
      <c r="X868" s="87"/>
      <c r="Y868" s="87"/>
      <c r="Z868" s="87"/>
    </row>
    <row r="869" spans="1:26" ht="18" customHeight="1">
      <c r="A869" s="151"/>
      <c r="B869" s="191"/>
      <c r="C869" s="191"/>
      <c r="D869" s="191"/>
      <c r="E869" s="192"/>
      <c r="F869" s="192"/>
      <c r="G869" s="193"/>
      <c r="H869" s="192"/>
      <c r="I869" s="192"/>
      <c r="J869" s="192"/>
      <c r="K869" s="192"/>
      <c r="L869" s="192"/>
      <c r="M869" s="192"/>
      <c r="N869" s="191"/>
      <c r="O869" s="192"/>
      <c r="P869" s="192"/>
      <c r="Q869" s="87"/>
      <c r="R869" s="87"/>
      <c r="S869" s="87"/>
      <c r="T869" s="87"/>
      <c r="U869" s="87"/>
      <c r="V869" s="87"/>
      <c r="W869" s="87"/>
      <c r="X869" s="87"/>
      <c r="Y869" s="87"/>
      <c r="Z869" s="87"/>
    </row>
    <row r="870" spans="1:26" ht="18" customHeight="1">
      <c r="A870" s="151"/>
      <c r="B870" s="191"/>
      <c r="C870" s="191"/>
      <c r="D870" s="191"/>
      <c r="E870" s="192"/>
      <c r="F870" s="192"/>
      <c r="G870" s="193"/>
      <c r="H870" s="192"/>
      <c r="I870" s="192"/>
      <c r="J870" s="192"/>
      <c r="K870" s="192"/>
      <c r="L870" s="192"/>
      <c r="M870" s="192"/>
      <c r="N870" s="191"/>
      <c r="O870" s="192"/>
      <c r="P870" s="192"/>
      <c r="Q870" s="87"/>
      <c r="R870" s="87"/>
      <c r="S870" s="87"/>
      <c r="T870" s="87"/>
      <c r="U870" s="87"/>
      <c r="V870" s="87"/>
      <c r="W870" s="87"/>
      <c r="X870" s="87"/>
      <c r="Y870" s="87"/>
      <c r="Z870" s="87"/>
    </row>
    <row r="871" spans="1:26" ht="18" customHeight="1">
      <c r="A871" s="151"/>
      <c r="B871" s="191"/>
      <c r="C871" s="191"/>
      <c r="D871" s="191"/>
      <c r="E871" s="192"/>
      <c r="F871" s="192"/>
      <c r="G871" s="193"/>
      <c r="H871" s="192"/>
      <c r="I871" s="192"/>
      <c r="J871" s="192"/>
      <c r="K871" s="192"/>
      <c r="L871" s="192"/>
      <c r="M871" s="192"/>
      <c r="N871" s="191"/>
      <c r="O871" s="192"/>
      <c r="P871" s="192"/>
      <c r="Q871" s="87"/>
      <c r="R871" s="87"/>
      <c r="S871" s="87"/>
      <c r="T871" s="87"/>
      <c r="U871" s="87"/>
      <c r="V871" s="87"/>
      <c r="W871" s="87"/>
      <c r="X871" s="87"/>
      <c r="Y871" s="87"/>
      <c r="Z871" s="87"/>
    </row>
    <row r="872" spans="1:26" ht="18" customHeight="1">
      <c r="A872" s="151"/>
      <c r="B872" s="191"/>
      <c r="C872" s="191"/>
      <c r="D872" s="191"/>
      <c r="E872" s="192"/>
      <c r="F872" s="192"/>
      <c r="G872" s="193"/>
      <c r="H872" s="192"/>
      <c r="I872" s="192"/>
      <c r="J872" s="192"/>
      <c r="K872" s="192"/>
      <c r="L872" s="192"/>
      <c r="M872" s="192"/>
      <c r="N872" s="191"/>
      <c r="O872" s="192"/>
      <c r="P872" s="192"/>
      <c r="Q872" s="87"/>
      <c r="R872" s="87"/>
      <c r="S872" s="87"/>
      <c r="T872" s="87"/>
      <c r="U872" s="87"/>
      <c r="V872" s="87"/>
      <c r="W872" s="87"/>
      <c r="X872" s="87"/>
      <c r="Y872" s="87"/>
      <c r="Z872" s="87"/>
    </row>
    <row r="873" spans="1:26" ht="18" customHeight="1">
      <c r="A873" s="151"/>
      <c r="B873" s="191"/>
      <c r="C873" s="191"/>
      <c r="D873" s="191"/>
      <c r="E873" s="192"/>
      <c r="F873" s="192"/>
      <c r="G873" s="193"/>
      <c r="H873" s="192"/>
      <c r="I873" s="192"/>
      <c r="J873" s="192"/>
      <c r="K873" s="192"/>
      <c r="L873" s="192"/>
      <c r="M873" s="192"/>
      <c r="N873" s="191"/>
      <c r="O873" s="192"/>
      <c r="P873" s="192"/>
      <c r="Q873" s="87"/>
      <c r="R873" s="87"/>
      <c r="S873" s="87"/>
      <c r="T873" s="87"/>
      <c r="U873" s="87"/>
      <c r="V873" s="87"/>
      <c r="W873" s="87"/>
      <c r="X873" s="87"/>
      <c r="Y873" s="87"/>
      <c r="Z873" s="87"/>
    </row>
    <row r="874" spans="1:26" ht="18" customHeight="1">
      <c r="A874" s="151"/>
      <c r="B874" s="191"/>
      <c r="C874" s="191"/>
      <c r="D874" s="191"/>
      <c r="E874" s="192"/>
      <c r="F874" s="192"/>
      <c r="G874" s="193"/>
      <c r="H874" s="192"/>
      <c r="I874" s="192"/>
      <c r="J874" s="192"/>
      <c r="K874" s="192"/>
      <c r="L874" s="192"/>
      <c r="M874" s="192"/>
      <c r="N874" s="191"/>
      <c r="O874" s="192"/>
      <c r="P874" s="192"/>
      <c r="Q874" s="87"/>
      <c r="R874" s="87"/>
      <c r="S874" s="87"/>
      <c r="T874" s="87"/>
      <c r="U874" s="87"/>
      <c r="V874" s="87"/>
      <c r="W874" s="87"/>
      <c r="X874" s="87"/>
      <c r="Y874" s="87"/>
      <c r="Z874" s="87"/>
    </row>
    <row r="875" spans="1:26" ht="18" customHeight="1">
      <c r="A875" s="151"/>
      <c r="B875" s="191"/>
      <c r="C875" s="191"/>
      <c r="D875" s="191"/>
      <c r="E875" s="192"/>
      <c r="F875" s="192"/>
      <c r="G875" s="193"/>
      <c r="H875" s="192"/>
      <c r="I875" s="192"/>
      <c r="J875" s="192"/>
      <c r="K875" s="192"/>
      <c r="L875" s="192"/>
      <c r="M875" s="192"/>
      <c r="N875" s="191"/>
      <c r="O875" s="192"/>
      <c r="P875" s="192"/>
      <c r="Q875" s="87"/>
      <c r="R875" s="87"/>
      <c r="S875" s="87"/>
      <c r="T875" s="87"/>
      <c r="U875" s="87"/>
      <c r="V875" s="87"/>
      <c r="W875" s="87"/>
      <c r="X875" s="87"/>
      <c r="Y875" s="87"/>
      <c r="Z875" s="87"/>
    </row>
    <row r="876" spans="1:26" ht="18" customHeight="1">
      <c r="A876" s="151"/>
      <c r="B876" s="191"/>
      <c r="C876" s="191"/>
      <c r="D876" s="191"/>
      <c r="E876" s="192"/>
      <c r="F876" s="192"/>
      <c r="G876" s="193"/>
      <c r="H876" s="192"/>
      <c r="I876" s="192"/>
      <c r="J876" s="192"/>
      <c r="K876" s="192"/>
      <c r="L876" s="192"/>
      <c r="M876" s="192"/>
      <c r="N876" s="191"/>
      <c r="O876" s="192"/>
      <c r="P876" s="192"/>
      <c r="Q876" s="87"/>
      <c r="R876" s="87"/>
      <c r="S876" s="87"/>
      <c r="T876" s="87"/>
      <c r="U876" s="87"/>
      <c r="V876" s="87"/>
      <c r="W876" s="87"/>
      <c r="X876" s="87"/>
      <c r="Y876" s="87"/>
      <c r="Z876" s="87"/>
    </row>
    <row r="877" spans="1:26" ht="18" customHeight="1">
      <c r="A877" s="151"/>
      <c r="B877" s="191"/>
      <c r="C877" s="191"/>
      <c r="D877" s="191"/>
      <c r="E877" s="192"/>
      <c r="F877" s="192"/>
      <c r="G877" s="193"/>
      <c r="H877" s="192"/>
      <c r="I877" s="192"/>
      <c r="J877" s="192"/>
      <c r="K877" s="192"/>
      <c r="L877" s="192"/>
      <c r="M877" s="192"/>
      <c r="N877" s="191"/>
      <c r="O877" s="192"/>
      <c r="P877" s="192"/>
      <c r="Q877" s="87"/>
      <c r="R877" s="87"/>
      <c r="S877" s="87"/>
      <c r="T877" s="87"/>
      <c r="U877" s="87"/>
      <c r="V877" s="87"/>
      <c r="W877" s="87"/>
      <c r="X877" s="87"/>
      <c r="Y877" s="87"/>
      <c r="Z877" s="87"/>
    </row>
    <row r="878" spans="1:26" ht="18" customHeight="1">
      <c r="A878" s="151"/>
      <c r="B878" s="191"/>
      <c r="C878" s="191"/>
      <c r="D878" s="191"/>
      <c r="E878" s="192"/>
      <c r="F878" s="192"/>
      <c r="G878" s="193"/>
      <c r="H878" s="192"/>
      <c r="I878" s="192"/>
      <c r="J878" s="192"/>
      <c r="K878" s="192"/>
      <c r="L878" s="192"/>
      <c r="M878" s="192"/>
      <c r="N878" s="191"/>
      <c r="O878" s="192"/>
      <c r="P878" s="192"/>
      <c r="Q878" s="87"/>
      <c r="R878" s="87"/>
      <c r="S878" s="87"/>
      <c r="T878" s="87"/>
      <c r="U878" s="87"/>
      <c r="V878" s="87"/>
      <c r="W878" s="87"/>
      <c r="X878" s="87"/>
      <c r="Y878" s="87"/>
      <c r="Z878" s="87"/>
    </row>
    <row r="879" spans="1:26" ht="18" customHeight="1">
      <c r="A879" s="151"/>
      <c r="B879" s="191"/>
      <c r="C879" s="191"/>
      <c r="D879" s="191"/>
      <c r="E879" s="192"/>
      <c r="F879" s="192"/>
      <c r="G879" s="193"/>
      <c r="H879" s="192"/>
      <c r="I879" s="192"/>
      <c r="J879" s="192"/>
      <c r="K879" s="192"/>
      <c r="L879" s="192"/>
      <c r="M879" s="192"/>
      <c r="N879" s="191"/>
      <c r="O879" s="192"/>
      <c r="P879" s="192"/>
      <c r="Q879" s="87"/>
      <c r="R879" s="87"/>
      <c r="S879" s="87"/>
      <c r="T879" s="87"/>
      <c r="U879" s="87"/>
      <c r="V879" s="87"/>
      <c r="W879" s="87"/>
      <c r="X879" s="87"/>
      <c r="Y879" s="87"/>
      <c r="Z879" s="87"/>
    </row>
    <row r="880" spans="1:26" ht="18" customHeight="1">
      <c r="A880" s="151"/>
      <c r="B880" s="191"/>
      <c r="C880" s="191"/>
      <c r="D880" s="191"/>
      <c r="E880" s="192"/>
      <c r="F880" s="192"/>
      <c r="G880" s="193"/>
      <c r="H880" s="192"/>
      <c r="I880" s="192"/>
      <c r="J880" s="192"/>
      <c r="K880" s="192"/>
      <c r="L880" s="192"/>
      <c r="M880" s="192"/>
      <c r="N880" s="191"/>
      <c r="O880" s="192"/>
      <c r="P880" s="192"/>
      <c r="Q880" s="87"/>
      <c r="R880" s="87"/>
      <c r="S880" s="87"/>
      <c r="T880" s="87"/>
      <c r="U880" s="87"/>
      <c r="V880" s="87"/>
      <c r="W880" s="87"/>
      <c r="X880" s="87"/>
      <c r="Y880" s="87"/>
      <c r="Z880" s="87"/>
    </row>
    <row r="881" spans="1:26" ht="18" customHeight="1">
      <c r="A881" s="151"/>
      <c r="B881" s="191"/>
      <c r="C881" s="191"/>
      <c r="D881" s="191"/>
      <c r="E881" s="192"/>
      <c r="F881" s="192"/>
      <c r="G881" s="193"/>
      <c r="H881" s="192"/>
      <c r="I881" s="192"/>
      <c r="J881" s="192"/>
      <c r="K881" s="192"/>
      <c r="L881" s="192"/>
      <c r="M881" s="192"/>
      <c r="N881" s="191"/>
      <c r="O881" s="192"/>
      <c r="P881" s="192"/>
      <c r="Q881" s="87"/>
      <c r="R881" s="87"/>
      <c r="S881" s="87"/>
      <c r="T881" s="87"/>
      <c r="U881" s="87"/>
      <c r="V881" s="87"/>
      <c r="W881" s="87"/>
      <c r="X881" s="87"/>
      <c r="Y881" s="87"/>
      <c r="Z881" s="87"/>
    </row>
    <row r="882" spans="1:26" ht="18" customHeight="1">
      <c r="A882" s="151"/>
      <c r="B882" s="191"/>
      <c r="C882" s="191"/>
      <c r="D882" s="191"/>
      <c r="E882" s="192"/>
      <c r="F882" s="192"/>
      <c r="G882" s="193"/>
      <c r="H882" s="192"/>
      <c r="I882" s="192"/>
      <c r="J882" s="192"/>
      <c r="K882" s="192"/>
      <c r="L882" s="192"/>
      <c r="M882" s="192"/>
      <c r="N882" s="191"/>
      <c r="O882" s="192"/>
      <c r="P882" s="192"/>
      <c r="Q882" s="87"/>
      <c r="R882" s="87"/>
      <c r="S882" s="87"/>
      <c r="T882" s="87"/>
      <c r="U882" s="87"/>
      <c r="V882" s="87"/>
      <c r="W882" s="87"/>
      <c r="X882" s="87"/>
      <c r="Y882" s="87"/>
      <c r="Z882" s="87"/>
    </row>
    <row r="883" spans="1:26" ht="18" customHeight="1">
      <c r="A883" s="151"/>
      <c r="B883" s="191"/>
      <c r="C883" s="191"/>
      <c r="D883" s="191"/>
      <c r="E883" s="192"/>
      <c r="F883" s="192"/>
      <c r="G883" s="193"/>
      <c r="H883" s="192"/>
      <c r="I883" s="192"/>
      <c r="J883" s="192"/>
      <c r="K883" s="192"/>
      <c r="L883" s="192"/>
      <c r="M883" s="192"/>
      <c r="N883" s="191"/>
      <c r="O883" s="192"/>
      <c r="P883" s="192"/>
      <c r="Q883" s="87"/>
      <c r="R883" s="87"/>
      <c r="S883" s="87"/>
      <c r="T883" s="87"/>
      <c r="U883" s="87"/>
      <c r="V883" s="87"/>
      <c r="W883" s="87"/>
      <c r="X883" s="87"/>
      <c r="Y883" s="87"/>
      <c r="Z883" s="87"/>
    </row>
    <row r="884" spans="1:26" ht="18" customHeight="1">
      <c r="A884" s="151"/>
      <c r="B884" s="191"/>
      <c r="C884" s="191"/>
      <c r="D884" s="191"/>
      <c r="E884" s="192"/>
      <c r="F884" s="192"/>
      <c r="G884" s="193"/>
      <c r="H884" s="192"/>
      <c r="I884" s="192"/>
      <c r="J884" s="192"/>
      <c r="K884" s="192"/>
      <c r="L884" s="192"/>
      <c r="M884" s="192"/>
      <c r="N884" s="191"/>
      <c r="O884" s="192"/>
      <c r="P884" s="192"/>
      <c r="Q884" s="87"/>
      <c r="R884" s="87"/>
      <c r="S884" s="87"/>
      <c r="T884" s="87"/>
      <c r="U884" s="87"/>
      <c r="V884" s="87"/>
      <c r="W884" s="87"/>
      <c r="X884" s="87"/>
      <c r="Y884" s="87"/>
      <c r="Z884" s="87"/>
    </row>
    <row r="885" spans="1:26" ht="18" customHeight="1">
      <c r="A885" s="151"/>
      <c r="B885" s="191"/>
      <c r="C885" s="191"/>
      <c r="D885" s="191"/>
      <c r="E885" s="192"/>
      <c r="F885" s="192"/>
      <c r="G885" s="193"/>
      <c r="H885" s="192"/>
      <c r="I885" s="192"/>
      <c r="J885" s="192"/>
      <c r="K885" s="192"/>
      <c r="L885" s="192"/>
      <c r="M885" s="192"/>
      <c r="N885" s="191"/>
      <c r="O885" s="192"/>
      <c r="P885" s="192"/>
      <c r="Q885" s="87"/>
      <c r="R885" s="87"/>
      <c r="S885" s="87"/>
      <c r="T885" s="87"/>
      <c r="U885" s="87"/>
      <c r="V885" s="87"/>
      <c r="W885" s="87"/>
      <c r="X885" s="87"/>
      <c r="Y885" s="87"/>
      <c r="Z885" s="87"/>
    </row>
    <row r="886" spans="1:26" ht="18" customHeight="1">
      <c r="A886" s="151"/>
      <c r="B886" s="191"/>
      <c r="C886" s="191"/>
      <c r="D886" s="191"/>
      <c r="E886" s="192"/>
      <c r="F886" s="192"/>
      <c r="G886" s="193"/>
      <c r="H886" s="192"/>
      <c r="I886" s="192"/>
      <c r="J886" s="192"/>
      <c r="K886" s="192"/>
      <c r="L886" s="192"/>
      <c r="M886" s="192"/>
      <c r="N886" s="191"/>
      <c r="O886" s="192"/>
      <c r="P886" s="192"/>
      <c r="Q886" s="87"/>
      <c r="R886" s="87"/>
      <c r="S886" s="87"/>
      <c r="T886" s="87"/>
      <c r="U886" s="87"/>
      <c r="V886" s="87"/>
      <c r="W886" s="87"/>
      <c r="X886" s="87"/>
      <c r="Y886" s="87"/>
      <c r="Z886" s="87"/>
    </row>
    <row r="887" spans="1:26" ht="18" customHeight="1">
      <c r="A887" s="151"/>
      <c r="B887" s="191"/>
      <c r="C887" s="191"/>
      <c r="D887" s="191"/>
      <c r="E887" s="192"/>
      <c r="F887" s="192"/>
      <c r="G887" s="193"/>
      <c r="H887" s="192"/>
      <c r="I887" s="192"/>
      <c r="J887" s="192"/>
      <c r="K887" s="192"/>
      <c r="L887" s="192"/>
      <c r="M887" s="192"/>
      <c r="N887" s="191"/>
      <c r="O887" s="192"/>
      <c r="P887" s="192"/>
      <c r="Q887" s="87"/>
      <c r="R887" s="87"/>
      <c r="S887" s="87"/>
      <c r="T887" s="87"/>
      <c r="U887" s="87"/>
      <c r="V887" s="87"/>
      <c r="W887" s="87"/>
      <c r="X887" s="87"/>
      <c r="Y887" s="87"/>
      <c r="Z887" s="87"/>
    </row>
    <row r="888" spans="1:26" ht="18" customHeight="1">
      <c r="A888" s="151"/>
      <c r="B888" s="191"/>
      <c r="C888" s="191"/>
      <c r="D888" s="191"/>
      <c r="E888" s="192"/>
      <c r="F888" s="192"/>
      <c r="G888" s="193"/>
      <c r="H888" s="192"/>
      <c r="I888" s="192"/>
      <c r="J888" s="192"/>
      <c r="K888" s="192"/>
      <c r="L888" s="192"/>
      <c r="M888" s="192"/>
      <c r="N888" s="191"/>
      <c r="O888" s="192"/>
      <c r="P888" s="192"/>
      <c r="Q888" s="87"/>
      <c r="R888" s="87"/>
      <c r="S888" s="87"/>
      <c r="T888" s="87"/>
      <c r="U888" s="87"/>
      <c r="V888" s="87"/>
      <c r="W888" s="87"/>
      <c r="X888" s="87"/>
      <c r="Y888" s="87"/>
      <c r="Z888" s="87"/>
    </row>
    <row r="889" spans="1:26" ht="18" customHeight="1">
      <c r="A889" s="151"/>
      <c r="B889" s="191"/>
      <c r="C889" s="191"/>
      <c r="D889" s="191"/>
      <c r="E889" s="192"/>
      <c r="F889" s="192"/>
      <c r="G889" s="193"/>
      <c r="H889" s="192"/>
      <c r="I889" s="192"/>
      <c r="J889" s="192"/>
      <c r="K889" s="192"/>
      <c r="L889" s="192"/>
      <c r="M889" s="192"/>
      <c r="N889" s="191"/>
      <c r="O889" s="192"/>
      <c r="P889" s="192"/>
      <c r="Q889" s="87"/>
      <c r="R889" s="87"/>
      <c r="S889" s="87"/>
      <c r="T889" s="87"/>
      <c r="U889" s="87"/>
      <c r="V889" s="87"/>
      <c r="W889" s="87"/>
      <c r="X889" s="87"/>
      <c r="Y889" s="87"/>
      <c r="Z889" s="87"/>
    </row>
    <row r="890" spans="1:26" ht="18" customHeight="1">
      <c r="A890" s="151"/>
      <c r="B890" s="191"/>
      <c r="C890" s="191"/>
      <c r="D890" s="191"/>
      <c r="E890" s="192"/>
      <c r="F890" s="192"/>
      <c r="G890" s="193"/>
      <c r="H890" s="192"/>
      <c r="I890" s="192"/>
      <c r="J890" s="192"/>
      <c r="K890" s="192"/>
      <c r="L890" s="192"/>
      <c r="M890" s="192"/>
      <c r="N890" s="191"/>
      <c r="O890" s="192"/>
      <c r="P890" s="192"/>
      <c r="Q890" s="87"/>
      <c r="R890" s="87"/>
      <c r="S890" s="87"/>
      <c r="T890" s="87"/>
      <c r="U890" s="87"/>
      <c r="V890" s="87"/>
      <c r="W890" s="87"/>
      <c r="X890" s="87"/>
      <c r="Y890" s="87"/>
      <c r="Z890" s="87"/>
    </row>
    <row r="891" spans="1:26" ht="18" customHeight="1">
      <c r="A891" s="151"/>
      <c r="B891" s="191"/>
      <c r="C891" s="191"/>
      <c r="D891" s="191"/>
      <c r="E891" s="192"/>
      <c r="F891" s="192"/>
      <c r="G891" s="193"/>
      <c r="H891" s="192"/>
      <c r="I891" s="192"/>
      <c r="J891" s="192"/>
      <c r="K891" s="192"/>
      <c r="L891" s="192"/>
      <c r="M891" s="192"/>
      <c r="N891" s="191"/>
      <c r="O891" s="192"/>
      <c r="P891" s="192"/>
      <c r="Q891" s="87"/>
      <c r="R891" s="87"/>
      <c r="S891" s="87"/>
      <c r="T891" s="87"/>
      <c r="U891" s="87"/>
      <c r="V891" s="87"/>
      <c r="W891" s="87"/>
      <c r="X891" s="87"/>
      <c r="Y891" s="87"/>
      <c r="Z891" s="87"/>
    </row>
    <row r="892" spans="1:26" ht="18" customHeight="1">
      <c r="A892" s="151"/>
      <c r="B892" s="191"/>
      <c r="C892" s="191"/>
      <c r="D892" s="191"/>
      <c r="E892" s="192"/>
      <c r="F892" s="192"/>
      <c r="G892" s="193"/>
      <c r="H892" s="192"/>
      <c r="I892" s="192"/>
      <c r="J892" s="192"/>
      <c r="K892" s="192"/>
      <c r="L892" s="192"/>
      <c r="M892" s="192"/>
      <c r="N892" s="191"/>
      <c r="O892" s="192"/>
      <c r="P892" s="192"/>
      <c r="Q892" s="87"/>
      <c r="R892" s="87"/>
      <c r="S892" s="87"/>
      <c r="T892" s="87"/>
      <c r="U892" s="87"/>
      <c r="V892" s="87"/>
      <c r="W892" s="87"/>
      <c r="X892" s="87"/>
      <c r="Y892" s="87"/>
      <c r="Z892" s="87"/>
    </row>
    <row r="893" spans="1:26" ht="18" customHeight="1">
      <c r="A893" s="151"/>
      <c r="B893" s="191"/>
      <c r="C893" s="191"/>
      <c r="D893" s="191"/>
      <c r="E893" s="192"/>
      <c r="F893" s="192"/>
      <c r="G893" s="193"/>
      <c r="H893" s="192"/>
      <c r="I893" s="192"/>
      <c r="J893" s="192"/>
      <c r="K893" s="192"/>
      <c r="L893" s="192"/>
      <c r="M893" s="192"/>
      <c r="N893" s="191"/>
      <c r="O893" s="192"/>
      <c r="P893" s="192"/>
      <c r="Q893" s="87"/>
      <c r="R893" s="87"/>
      <c r="S893" s="87"/>
      <c r="T893" s="87"/>
      <c r="U893" s="87"/>
      <c r="V893" s="87"/>
      <c r="W893" s="87"/>
      <c r="X893" s="87"/>
      <c r="Y893" s="87"/>
      <c r="Z893" s="87"/>
    </row>
    <row r="894" spans="1:26" ht="18" customHeight="1">
      <c r="A894" s="151"/>
      <c r="B894" s="191"/>
      <c r="C894" s="191"/>
      <c r="D894" s="191"/>
      <c r="E894" s="192"/>
      <c r="F894" s="192"/>
      <c r="G894" s="193"/>
      <c r="H894" s="192"/>
      <c r="I894" s="192"/>
      <c r="J894" s="192"/>
      <c r="K894" s="192"/>
      <c r="L894" s="192"/>
      <c r="M894" s="192"/>
      <c r="N894" s="191"/>
      <c r="O894" s="192"/>
      <c r="P894" s="192"/>
      <c r="Q894" s="87"/>
      <c r="R894" s="87"/>
      <c r="S894" s="87"/>
      <c r="T894" s="87"/>
      <c r="U894" s="87"/>
      <c r="V894" s="87"/>
      <c r="W894" s="87"/>
      <c r="X894" s="87"/>
      <c r="Y894" s="87"/>
      <c r="Z894" s="87"/>
    </row>
    <row r="895" spans="1:26" ht="18" customHeight="1">
      <c r="A895" s="151"/>
      <c r="B895" s="191"/>
      <c r="C895" s="191"/>
      <c r="D895" s="191"/>
      <c r="E895" s="192"/>
      <c r="F895" s="192"/>
      <c r="G895" s="193"/>
      <c r="H895" s="192"/>
      <c r="I895" s="192"/>
      <c r="J895" s="192"/>
      <c r="K895" s="192"/>
      <c r="L895" s="192"/>
      <c r="M895" s="192"/>
      <c r="N895" s="191"/>
      <c r="O895" s="192"/>
      <c r="P895" s="192"/>
      <c r="Q895" s="87"/>
      <c r="R895" s="87"/>
      <c r="S895" s="87"/>
      <c r="T895" s="87"/>
      <c r="U895" s="87"/>
      <c r="V895" s="87"/>
      <c r="W895" s="87"/>
      <c r="X895" s="87"/>
      <c r="Y895" s="87"/>
      <c r="Z895" s="87"/>
    </row>
    <row r="896" spans="1:26" ht="18" customHeight="1">
      <c r="A896" s="151"/>
      <c r="B896" s="191"/>
      <c r="C896" s="191"/>
      <c r="D896" s="191"/>
      <c r="E896" s="192"/>
      <c r="F896" s="192"/>
      <c r="G896" s="193"/>
      <c r="H896" s="192"/>
      <c r="I896" s="192"/>
      <c r="J896" s="192"/>
      <c r="K896" s="192"/>
      <c r="L896" s="192"/>
      <c r="M896" s="192"/>
      <c r="N896" s="191"/>
      <c r="O896" s="192"/>
      <c r="P896" s="192"/>
      <c r="Q896" s="87"/>
      <c r="R896" s="87"/>
      <c r="S896" s="87"/>
      <c r="T896" s="87"/>
      <c r="U896" s="87"/>
      <c r="V896" s="87"/>
      <c r="W896" s="87"/>
      <c r="X896" s="87"/>
      <c r="Y896" s="87"/>
      <c r="Z896" s="87"/>
    </row>
    <row r="897" spans="1:26" ht="18" customHeight="1">
      <c r="A897" s="151"/>
      <c r="B897" s="191"/>
      <c r="C897" s="191"/>
      <c r="D897" s="191"/>
      <c r="E897" s="192"/>
      <c r="F897" s="192"/>
      <c r="G897" s="193"/>
      <c r="H897" s="192"/>
      <c r="I897" s="192"/>
      <c r="J897" s="192"/>
      <c r="K897" s="192"/>
      <c r="L897" s="192"/>
      <c r="M897" s="192"/>
      <c r="N897" s="191"/>
      <c r="O897" s="192"/>
      <c r="P897" s="192"/>
      <c r="Q897" s="87"/>
      <c r="R897" s="87"/>
      <c r="S897" s="87"/>
      <c r="T897" s="87"/>
      <c r="U897" s="87"/>
      <c r="V897" s="87"/>
      <c r="W897" s="87"/>
      <c r="X897" s="87"/>
      <c r="Y897" s="87"/>
      <c r="Z897" s="87"/>
    </row>
    <row r="898" spans="1:26" ht="18" customHeight="1">
      <c r="A898" s="151"/>
      <c r="B898" s="191"/>
      <c r="C898" s="191"/>
      <c r="D898" s="191"/>
      <c r="E898" s="192"/>
      <c r="F898" s="192"/>
      <c r="G898" s="193"/>
      <c r="H898" s="192"/>
      <c r="I898" s="192"/>
      <c r="J898" s="192"/>
      <c r="K898" s="192"/>
      <c r="L898" s="192"/>
      <c r="M898" s="192"/>
      <c r="N898" s="191"/>
      <c r="O898" s="192"/>
      <c r="P898" s="192"/>
      <c r="Q898" s="87"/>
      <c r="R898" s="87"/>
      <c r="S898" s="87"/>
      <c r="T898" s="87"/>
      <c r="U898" s="87"/>
      <c r="V898" s="87"/>
      <c r="W898" s="87"/>
      <c r="X898" s="87"/>
      <c r="Y898" s="87"/>
      <c r="Z898" s="87"/>
    </row>
    <row r="899" spans="1:26" ht="18" customHeight="1">
      <c r="A899" s="151"/>
      <c r="B899" s="191"/>
      <c r="C899" s="191"/>
      <c r="D899" s="191"/>
      <c r="E899" s="192"/>
      <c r="F899" s="192"/>
      <c r="G899" s="193"/>
      <c r="H899" s="192"/>
      <c r="I899" s="192"/>
      <c r="J899" s="192"/>
      <c r="K899" s="192"/>
      <c r="L899" s="192"/>
      <c r="M899" s="192"/>
      <c r="N899" s="191"/>
      <c r="O899" s="192"/>
      <c r="P899" s="192"/>
      <c r="Q899" s="87"/>
      <c r="R899" s="87"/>
      <c r="S899" s="87"/>
      <c r="T899" s="87"/>
      <c r="U899" s="87"/>
      <c r="V899" s="87"/>
      <c r="W899" s="87"/>
      <c r="X899" s="87"/>
      <c r="Y899" s="87"/>
      <c r="Z899" s="87"/>
    </row>
    <row r="900" spans="1:26" ht="18" customHeight="1">
      <c r="A900" s="151"/>
      <c r="B900" s="191"/>
      <c r="C900" s="191"/>
      <c r="D900" s="191"/>
      <c r="E900" s="192"/>
      <c r="F900" s="192"/>
      <c r="G900" s="193"/>
      <c r="H900" s="192"/>
      <c r="I900" s="192"/>
      <c r="J900" s="192"/>
      <c r="K900" s="192"/>
      <c r="L900" s="192"/>
      <c r="M900" s="192"/>
      <c r="N900" s="191"/>
      <c r="O900" s="192"/>
      <c r="P900" s="192"/>
      <c r="Q900" s="87"/>
      <c r="R900" s="87"/>
      <c r="S900" s="87"/>
      <c r="T900" s="87"/>
      <c r="U900" s="87"/>
      <c r="V900" s="87"/>
      <c r="W900" s="87"/>
      <c r="X900" s="87"/>
      <c r="Y900" s="87"/>
      <c r="Z900" s="87"/>
    </row>
    <row r="901" spans="1:26" ht="18" customHeight="1">
      <c r="A901" s="151"/>
      <c r="B901" s="191"/>
      <c r="C901" s="191"/>
      <c r="D901" s="191"/>
      <c r="E901" s="192"/>
      <c r="F901" s="192"/>
      <c r="G901" s="193"/>
      <c r="H901" s="192"/>
      <c r="I901" s="192"/>
      <c r="J901" s="192"/>
      <c r="K901" s="192"/>
      <c r="L901" s="192"/>
      <c r="M901" s="192"/>
      <c r="N901" s="191"/>
      <c r="O901" s="192"/>
      <c r="P901" s="192"/>
      <c r="Q901" s="87"/>
      <c r="R901" s="87"/>
      <c r="S901" s="87"/>
      <c r="T901" s="87"/>
      <c r="U901" s="87"/>
      <c r="V901" s="87"/>
      <c r="W901" s="87"/>
      <c r="X901" s="87"/>
      <c r="Y901" s="87"/>
      <c r="Z901" s="87"/>
    </row>
    <row r="902" spans="1:26" ht="18" customHeight="1">
      <c r="A902" s="151"/>
      <c r="B902" s="191"/>
      <c r="C902" s="191"/>
      <c r="D902" s="191"/>
      <c r="E902" s="192"/>
      <c r="F902" s="192"/>
      <c r="G902" s="193"/>
      <c r="H902" s="192"/>
      <c r="I902" s="192"/>
      <c r="J902" s="192"/>
      <c r="K902" s="192"/>
      <c r="L902" s="192"/>
      <c r="M902" s="192"/>
      <c r="N902" s="191"/>
      <c r="O902" s="192"/>
      <c r="P902" s="192"/>
      <c r="Q902" s="87"/>
      <c r="R902" s="87"/>
      <c r="S902" s="87"/>
      <c r="T902" s="87"/>
      <c r="U902" s="87"/>
      <c r="V902" s="87"/>
      <c r="W902" s="87"/>
      <c r="X902" s="87"/>
      <c r="Y902" s="87"/>
      <c r="Z902" s="87"/>
    </row>
    <row r="903" spans="1:26" ht="18" customHeight="1">
      <c r="A903" s="151"/>
      <c r="B903" s="191"/>
      <c r="C903" s="191"/>
      <c r="D903" s="191"/>
      <c r="E903" s="192"/>
      <c r="F903" s="192"/>
      <c r="G903" s="193"/>
      <c r="H903" s="192"/>
      <c r="I903" s="192"/>
      <c r="J903" s="192"/>
      <c r="K903" s="192"/>
      <c r="L903" s="192"/>
      <c r="M903" s="192"/>
      <c r="N903" s="191"/>
      <c r="O903" s="192"/>
      <c r="P903" s="192"/>
      <c r="Q903" s="87"/>
      <c r="R903" s="87"/>
      <c r="S903" s="87"/>
      <c r="T903" s="87"/>
      <c r="U903" s="87"/>
      <c r="V903" s="87"/>
      <c r="W903" s="87"/>
      <c r="X903" s="87"/>
      <c r="Y903" s="87"/>
      <c r="Z903" s="87"/>
    </row>
    <row r="904" spans="1:26" ht="18" customHeight="1">
      <c r="A904" s="151"/>
      <c r="B904" s="191"/>
      <c r="C904" s="191"/>
      <c r="D904" s="191"/>
      <c r="E904" s="192"/>
      <c r="F904" s="192"/>
      <c r="G904" s="193"/>
      <c r="H904" s="192"/>
      <c r="I904" s="192"/>
      <c r="J904" s="192"/>
      <c r="K904" s="192"/>
      <c r="L904" s="192"/>
      <c r="M904" s="192"/>
      <c r="N904" s="191"/>
      <c r="O904" s="192"/>
      <c r="P904" s="192"/>
      <c r="Q904" s="87"/>
      <c r="R904" s="87"/>
      <c r="S904" s="87"/>
      <c r="T904" s="87"/>
      <c r="U904" s="87"/>
      <c r="V904" s="87"/>
      <c r="W904" s="87"/>
      <c r="X904" s="87"/>
      <c r="Y904" s="87"/>
      <c r="Z904" s="87"/>
    </row>
    <row r="905" spans="1:26" ht="18" customHeight="1">
      <c r="A905" s="151"/>
      <c r="B905" s="191"/>
      <c r="C905" s="191"/>
      <c r="D905" s="191"/>
      <c r="E905" s="192"/>
      <c r="F905" s="192"/>
      <c r="G905" s="193"/>
      <c r="H905" s="192"/>
      <c r="I905" s="192"/>
      <c r="J905" s="192"/>
      <c r="K905" s="192"/>
      <c r="L905" s="192"/>
      <c r="M905" s="192"/>
      <c r="N905" s="191"/>
      <c r="O905" s="192"/>
      <c r="P905" s="192"/>
      <c r="Q905" s="87"/>
      <c r="R905" s="87"/>
      <c r="S905" s="87"/>
      <c r="T905" s="87"/>
      <c r="U905" s="87"/>
      <c r="V905" s="87"/>
      <c r="W905" s="87"/>
      <c r="X905" s="87"/>
      <c r="Y905" s="87"/>
      <c r="Z905" s="87"/>
    </row>
    <row r="906" spans="1:26" ht="18" customHeight="1">
      <c r="A906" s="151"/>
      <c r="B906" s="191"/>
      <c r="C906" s="191"/>
      <c r="D906" s="191"/>
      <c r="E906" s="192"/>
      <c r="F906" s="192"/>
      <c r="G906" s="193"/>
      <c r="H906" s="192"/>
      <c r="I906" s="192"/>
      <c r="J906" s="192"/>
      <c r="K906" s="192"/>
      <c r="L906" s="192"/>
      <c r="M906" s="192"/>
      <c r="N906" s="191"/>
      <c r="O906" s="192"/>
      <c r="P906" s="192"/>
      <c r="Q906" s="87"/>
      <c r="R906" s="87"/>
      <c r="S906" s="87"/>
      <c r="T906" s="87"/>
      <c r="U906" s="87"/>
      <c r="V906" s="87"/>
      <c r="W906" s="87"/>
      <c r="X906" s="87"/>
      <c r="Y906" s="87"/>
      <c r="Z906" s="87"/>
    </row>
    <row r="907" spans="1:26" ht="18" customHeight="1">
      <c r="A907" s="151"/>
      <c r="B907" s="191"/>
      <c r="C907" s="191"/>
      <c r="D907" s="191"/>
      <c r="E907" s="192"/>
      <c r="F907" s="192"/>
      <c r="G907" s="193"/>
      <c r="H907" s="192"/>
      <c r="I907" s="192"/>
      <c r="J907" s="192"/>
      <c r="K907" s="192"/>
      <c r="L907" s="192"/>
      <c r="M907" s="192"/>
      <c r="N907" s="191"/>
      <c r="O907" s="192"/>
      <c r="P907" s="192"/>
      <c r="Q907" s="87"/>
      <c r="R907" s="87"/>
      <c r="S907" s="87"/>
      <c r="T907" s="87"/>
      <c r="U907" s="87"/>
      <c r="V907" s="87"/>
      <c r="W907" s="87"/>
      <c r="X907" s="87"/>
      <c r="Y907" s="87"/>
      <c r="Z907" s="87"/>
    </row>
    <row r="908" spans="1:26" ht="18" customHeight="1">
      <c r="A908" s="151"/>
      <c r="B908" s="191"/>
      <c r="C908" s="191"/>
      <c r="D908" s="191"/>
      <c r="E908" s="192"/>
      <c r="F908" s="192"/>
      <c r="G908" s="193"/>
      <c r="H908" s="192"/>
      <c r="I908" s="192"/>
      <c r="J908" s="192"/>
      <c r="K908" s="192"/>
      <c r="L908" s="192"/>
      <c r="M908" s="192"/>
      <c r="N908" s="191"/>
      <c r="O908" s="192"/>
      <c r="P908" s="192"/>
      <c r="Q908" s="87"/>
      <c r="R908" s="87"/>
      <c r="S908" s="87"/>
      <c r="T908" s="87"/>
      <c r="U908" s="87"/>
      <c r="V908" s="87"/>
      <c r="W908" s="87"/>
      <c r="X908" s="87"/>
      <c r="Y908" s="87"/>
      <c r="Z908" s="87"/>
    </row>
    <row r="909" spans="1:26" ht="18" customHeight="1">
      <c r="A909" s="151"/>
      <c r="B909" s="191"/>
      <c r="C909" s="191"/>
      <c r="D909" s="191"/>
      <c r="E909" s="192"/>
      <c r="F909" s="192"/>
      <c r="G909" s="193"/>
      <c r="H909" s="192"/>
      <c r="I909" s="192"/>
      <c r="J909" s="192"/>
      <c r="K909" s="192"/>
      <c r="L909" s="192"/>
      <c r="M909" s="192"/>
      <c r="N909" s="191"/>
      <c r="O909" s="192"/>
      <c r="P909" s="192"/>
      <c r="Q909" s="87"/>
      <c r="R909" s="87"/>
      <c r="S909" s="87"/>
      <c r="T909" s="87"/>
      <c r="U909" s="87"/>
      <c r="V909" s="87"/>
      <c r="W909" s="87"/>
      <c r="X909" s="87"/>
      <c r="Y909" s="87"/>
      <c r="Z909" s="87"/>
    </row>
    <row r="910" spans="1:26" ht="18" customHeight="1">
      <c r="A910" s="151"/>
      <c r="B910" s="191"/>
      <c r="C910" s="191"/>
      <c r="D910" s="191"/>
      <c r="E910" s="192"/>
      <c r="F910" s="192"/>
      <c r="G910" s="193"/>
      <c r="H910" s="192"/>
      <c r="I910" s="192"/>
      <c r="J910" s="192"/>
      <c r="K910" s="192"/>
      <c r="L910" s="192"/>
      <c r="M910" s="192"/>
      <c r="N910" s="191"/>
      <c r="O910" s="192"/>
      <c r="P910" s="192"/>
      <c r="Q910" s="87"/>
      <c r="R910" s="87"/>
      <c r="S910" s="87"/>
      <c r="T910" s="87"/>
      <c r="U910" s="87"/>
      <c r="V910" s="87"/>
      <c r="W910" s="87"/>
      <c r="X910" s="87"/>
      <c r="Y910" s="87"/>
      <c r="Z910" s="87"/>
    </row>
    <row r="911" spans="1:26" ht="18" customHeight="1">
      <c r="A911" s="151"/>
      <c r="B911" s="191"/>
      <c r="C911" s="191"/>
      <c r="D911" s="191"/>
      <c r="E911" s="192"/>
      <c r="F911" s="192"/>
      <c r="G911" s="193"/>
      <c r="H911" s="192"/>
      <c r="I911" s="192"/>
      <c r="J911" s="192"/>
      <c r="K911" s="192"/>
      <c r="L911" s="192"/>
      <c r="M911" s="192"/>
      <c r="N911" s="191"/>
      <c r="O911" s="192"/>
      <c r="P911" s="192"/>
      <c r="Q911" s="87"/>
      <c r="R911" s="87"/>
      <c r="S911" s="87"/>
      <c r="T911" s="87"/>
      <c r="U911" s="87"/>
      <c r="V911" s="87"/>
      <c r="W911" s="87"/>
      <c r="X911" s="87"/>
      <c r="Y911" s="87"/>
      <c r="Z911" s="87"/>
    </row>
    <row r="912" spans="1:26" ht="18" customHeight="1">
      <c r="A912" s="151"/>
      <c r="B912" s="191"/>
      <c r="C912" s="191"/>
      <c r="D912" s="191"/>
      <c r="E912" s="192"/>
      <c r="F912" s="192"/>
      <c r="G912" s="193"/>
      <c r="H912" s="192"/>
      <c r="I912" s="192"/>
      <c r="J912" s="192"/>
      <c r="K912" s="192"/>
      <c r="L912" s="192"/>
      <c r="M912" s="192"/>
      <c r="N912" s="191"/>
      <c r="O912" s="192"/>
      <c r="P912" s="192"/>
      <c r="Q912" s="87"/>
      <c r="R912" s="87"/>
      <c r="S912" s="87"/>
      <c r="T912" s="87"/>
      <c r="U912" s="87"/>
      <c r="V912" s="87"/>
      <c r="W912" s="87"/>
      <c r="X912" s="87"/>
      <c r="Y912" s="87"/>
      <c r="Z912" s="87"/>
    </row>
    <row r="913" spans="1:26" ht="18" customHeight="1">
      <c r="A913" s="151"/>
      <c r="B913" s="191"/>
      <c r="C913" s="191"/>
      <c r="D913" s="191"/>
      <c r="E913" s="192"/>
      <c r="F913" s="192"/>
      <c r="G913" s="193"/>
      <c r="H913" s="192"/>
      <c r="I913" s="192"/>
      <c r="J913" s="192"/>
      <c r="K913" s="192"/>
      <c r="L913" s="192"/>
      <c r="M913" s="192"/>
      <c r="N913" s="191"/>
      <c r="O913" s="192"/>
      <c r="P913" s="192"/>
      <c r="Q913" s="87"/>
      <c r="R913" s="87"/>
      <c r="S913" s="87"/>
      <c r="T913" s="87"/>
      <c r="U913" s="87"/>
      <c r="V913" s="87"/>
      <c r="W913" s="87"/>
      <c r="X913" s="87"/>
      <c r="Y913" s="87"/>
      <c r="Z913" s="87"/>
    </row>
    <row r="914" spans="1:26" ht="18" customHeight="1">
      <c r="A914" s="151"/>
      <c r="B914" s="191"/>
      <c r="C914" s="191"/>
      <c r="D914" s="191"/>
      <c r="E914" s="192"/>
      <c r="F914" s="192"/>
      <c r="G914" s="193"/>
      <c r="H914" s="192"/>
      <c r="I914" s="192"/>
      <c r="J914" s="192"/>
      <c r="K914" s="192"/>
      <c r="L914" s="192"/>
      <c r="M914" s="192"/>
      <c r="N914" s="191"/>
      <c r="O914" s="192"/>
      <c r="P914" s="192"/>
      <c r="Q914" s="87"/>
      <c r="R914" s="87"/>
      <c r="S914" s="87"/>
      <c r="T914" s="87"/>
      <c r="U914" s="87"/>
      <c r="V914" s="87"/>
      <c r="W914" s="87"/>
      <c r="X914" s="87"/>
      <c r="Y914" s="87"/>
      <c r="Z914" s="87"/>
    </row>
    <row r="915" spans="1:26" ht="18" customHeight="1">
      <c r="A915" s="151"/>
      <c r="B915" s="191"/>
      <c r="C915" s="191"/>
      <c r="D915" s="191"/>
      <c r="E915" s="192"/>
      <c r="F915" s="192"/>
      <c r="G915" s="193"/>
      <c r="H915" s="192"/>
      <c r="I915" s="192"/>
      <c r="J915" s="192"/>
      <c r="K915" s="192"/>
      <c r="L915" s="192"/>
      <c r="M915" s="192"/>
      <c r="N915" s="191"/>
      <c r="O915" s="192"/>
      <c r="P915" s="192"/>
      <c r="Q915" s="87"/>
      <c r="R915" s="87"/>
      <c r="S915" s="87"/>
      <c r="T915" s="87"/>
      <c r="U915" s="87"/>
      <c r="V915" s="87"/>
      <c r="W915" s="87"/>
      <c r="X915" s="87"/>
      <c r="Y915" s="87"/>
      <c r="Z915" s="87"/>
    </row>
    <row r="916" spans="1:26" ht="18" customHeight="1">
      <c r="A916" s="151"/>
      <c r="B916" s="191"/>
      <c r="C916" s="191"/>
      <c r="D916" s="191"/>
      <c r="E916" s="192"/>
      <c r="F916" s="192"/>
      <c r="G916" s="193"/>
      <c r="H916" s="192"/>
      <c r="I916" s="192"/>
      <c r="J916" s="192"/>
      <c r="K916" s="192"/>
      <c r="L916" s="192"/>
      <c r="M916" s="192"/>
      <c r="N916" s="191"/>
      <c r="O916" s="192"/>
      <c r="P916" s="192"/>
      <c r="Q916" s="87"/>
      <c r="R916" s="87"/>
      <c r="S916" s="87"/>
      <c r="T916" s="87"/>
      <c r="U916" s="87"/>
      <c r="V916" s="87"/>
      <c r="W916" s="87"/>
      <c r="X916" s="87"/>
      <c r="Y916" s="87"/>
      <c r="Z916" s="87"/>
    </row>
    <row r="917" spans="1:26" ht="18" customHeight="1">
      <c r="A917" s="151"/>
      <c r="B917" s="191"/>
      <c r="C917" s="191"/>
      <c r="D917" s="191"/>
      <c r="E917" s="192"/>
      <c r="F917" s="192"/>
      <c r="G917" s="193"/>
      <c r="H917" s="192"/>
      <c r="I917" s="192"/>
      <c r="J917" s="192"/>
      <c r="K917" s="192"/>
      <c r="L917" s="192"/>
      <c r="M917" s="192"/>
      <c r="N917" s="191"/>
      <c r="O917" s="192"/>
      <c r="P917" s="192"/>
      <c r="Q917" s="87"/>
      <c r="R917" s="87"/>
      <c r="S917" s="87"/>
      <c r="T917" s="87"/>
      <c r="U917" s="87"/>
      <c r="V917" s="87"/>
      <c r="W917" s="87"/>
      <c r="X917" s="87"/>
      <c r="Y917" s="87"/>
      <c r="Z917" s="87"/>
    </row>
    <row r="918" spans="1:26" ht="18" customHeight="1">
      <c r="A918" s="151"/>
      <c r="B918" s="191"/>
      <c r="C918" s="191"/>
      <c r="D918" s="191"/>
      <c r="E918" s="192"/>
      <c r="F918" s="192"/>
      <c r="G918" s="193"/>
      <c r="H918" s="192"/>
      <c r="I918" s="192"/>
      <c r="J918" s="192"/>
      <c r="K918" s="192"/>
      <c r="L918" s="192"/>
      <c r="M918" s="192"/>
      <c r="N918" s="191"/>
      <c r="O918" s="192"/>
      <c r="P918" s="192"/>
      <c r="Q918" s="87"/>
      <c r="R918" s="87"/>
      <c r="S918" s="87"/>
      <c r="T918" s="87"/>
      <c r="U918" s="87"/>
      <c r="V918" s="87"/>
      <c r="W918" s="87"/>
      <c r="X918" s="87"/>
      <c r="Y918" s="87"/>
      <c r="Z918" s="87"/>
    </row>
    <row r="919" spans="1:26" ht="18" customHeight="1">
      <c r="A919" s="151"/>
      <c r="B919" s="191"/>
      <c r="C919" s="191"/>
      <c r="D919" s="191"/>
      <c r="E919" s="192"/>
      <c r="F919" s="192"/>
      <c r="G919" s="193"/>
      <c r="H919" s="192"/>
      <c r="I919" s="192"/>
      <c r="J919" s="192"/>
      <c r="K919" s="192"/>
      <c r="L919" s="192"/>
      <c r="M919" s="192"/>
      <c r="N919" s="191"/>
      <c r="O919" s="192"/>
      <c r="P919" s="192"/>
      <c r="Q919" s="87"/>
      <c r="R919" s="87"/>
      <c r="S919" s="87"/>
      <c r="T919" s="87"/>
      <c r="U919" s="87"/>
      <c r="V919" s="87"/>
      <c r="W919" s="87"/>
      <c r="X919" s="87"/>
      <c r="Y919" s="87"/>
      <c r="Z919" s="87"/>
    </row>
    <row r="920" spans="1:26" ht="18" customHeight="1">
      <c r="A920" s="151"/>
      <c r="B920" s="191"/>
      <c r="C920" s="191"/>
      <c r="D920" s="191"/>
      <c r="E920" s="192"/>
      <c r="F920" s="192"/>
      <c r="G920" s="193"/>
      <c r="H920" s="192"/>
      <c r="I920" s="192"/>
      <c r="J920" s="192"/>
      <c r="K920" s="192"/>
      <c r="L920" s="192"/>
      <c r="M920" s="192"/>
      <c r="N920" s="191"/>
      <c r="O920" s="192"/>
      <c r="P920" s="192"/>
      <c r="Q920" s="87"/>
      <c r="R920" s="87"/>
      <c r="S920" s="87"/>
      <c r="T920" s="87"/>
      <c r="U920" s="87"/>
      <c r="V920" s="87"/>
      <c r="W920" s="87"/>
      <c r="X920" s="87"/>
      <c r="Y920" s="87"/>
      <c r="Z920" s="87"/>
    </row>
    <row r="921" spans="1:26" ht="18" customHeight="1">
      <c r="A921" s="151"/>
      <c r="B921" s="191"/>
      <c r="C921" s="191"/>
      <c r="D921" s="191"/>
      <c r="E921" s="192"/>
      <c r="F921" s="192"/>
      <c r="G921" s="193"/>
      <c r="H921" s="192"/>
      <c r="I921" s="192"/>
      <c r="J921" s="192"/>
      <c r="K921" s="192"/>
      <c r="L921" s="192"/>
      <c r="M921" s="192"/>
      <c r="N921" s="191"/>
      <c r="O921" s="192"/>
      <c r="P921" s="192"/>
      <c r="Q921" s="87"/>
      <c r="R921" s="87"/>
      <c r="S921" s="87"/>
      <c r="T921" s="87"/>
      <c r="U921" s="87"/>
      <c r="V921" s="87"/>
      <c r="W921" s="87"/>
      <c r="X921" s="87"/>
      <c r="Y921" s="87"/>
      <c r="Z921" s="87"/>
    </row>
    <row r="922" spans="1:26" ht="18" customHeight="1">
      <c r="A922" s="151"/>
      <c r="B922" s="191"/>
      <c r="C922" s="191"/>
      <c r="D922" s="191"/>
      <c r="E922" s="192"/>
      <c r="F922" s="192"/>
      <c r="G922" s="193"/>
      <c r="H922" s="192"/>
      <c r="I922" s="192"/>
      <c r="J922" s="192"/>
      <c r="K922" s="192"/>
      <c r="L922" s="192"/>
      <c r="M922" s="192"/>
      <c r="N922" s="191"/>
      <c r="O922" s="192"/>
      <c r="P922" s="192"/>
      <c r="Q922" s="87"/>
      <c r="R922" s="87"/>
      <c r="S922" s="87"/>
      <c r="T922" s="87"/>
      <c r="U922" s="87"/>
      <c r="V922" s="87"/>
      <c r="W922" s="87"/>
      <c r="X922" s="87"/>
      <c r="Y922" s="87"/>
      <c r="Z922" s="87"/>
    </row>
    <row r="923" spans="1:26" ht="18" customHeight="1">
      <c r="A923" s="151"/>
      <c r="B923" s="191"/>
      <c r="C923" s="191"/>
      <c r="D923" s="191"/>
      <c r="E923" s="192"/>
      <c r="F923" s="192"/>
      <c r="G923" s="193"/>
      <c r="H923" s="192"/>
      <c r="I923" s="192"/>
      <c r="J923" s="192"/>
      <c r="K923" s="192"/>
      <c r="L923" s="192"/>
      <c r="M923" s="192"/>
      <c r="N923" s="191"/>
      <c r="O923" s="192"/>
      <c r="P923" s="192"/>
      <c r="Q923" s="87"/>
      <c r="R923" s="87"/>
      <c r="S923" s="87"/>
      <c r="T923" s="87"/>
      <c r="U923" s="87"/>
      <c r="V923" s="87"/>
      <c r="W923" s="87"/>
      <c r="X923" s="87"/>
      <c r="Y923" s="87"/>
      <c r="Z923" s="87"/>
    </row>
    <row r="924" spans="1:26" ht="18" customHeight="1">
      <c r="A924" s="151"/>
      <c r="B924" s="191"/>
      <c r="C924" s="191"/>
      <c r="D924" s="191"/>
      <c r="E924" s="192"/>
      <c r="F924" s="192"/>
      <c r="G924" s="193"/>
      <c r="H924" s="192"/>
      <c r="I924" s="192"/>
      <c r="J924" s="192"/>
      <c r="K924" s="192"/>
      <c r="L924" s="192"/>
      <c r="M924" s="192"/>
      <c r="N924" s="191"/>
      <c r="O924" s="192"/>
      <c r="P924" s="192"/>
      <c r="Q924" s="87"/>
      <c r="R924" s="87"/>
      <c r="S924" s="87"/>
      <c r="T924" s="87"/>
      <c r="U924" s="87"/>
      <c r="V924" s="87"/>
      <c r="W924" s="87"/>
      <c r="X924" s="87"/>
      <c r="Y924" s="87"/>
      <c r="Z924" s="87"/>
    </row>
    <row r="925" spans="1:26" ht="18" customHeight="1">
      <c r="A925" s="151"/>
      <c r="B925" s="191"/>
      <c r="C925" s="191"/>
      <c r="D925" s="191"/>
      <c r="E925" s="192"/>
      <c r="F925" s="192"/>
      <c r="G925" s="193"/>
      <c r="H925" s="192"/>
      <c r="I925" s="192"/>
      <c r="J925" s="192"/>
      <c r="K925" s="192"/>
      <c r="L925" s="192"/>
      <c r="M925" s="192"/>
      <c r="N925" s="191"/>
      <c r="O925" s="192"/>
      <c r="P925" s="192"/>
      <c r="Q925" s="87"/>
      <c r="R925" s="87"/>
      <c r="S925" s="87"/>
      <c r="T925" s="87"/>
      <c r="U925" s="87"/>
      <c r="V925" s="87"/>
      <c r="W925" s="87"/>
      <c r="X925" s="87"/>
      <c r="Y925" s="87"/>
      <c r="Z925" s="87"/>
    </row>
    <row r="926" spans="1:26" ht="18" customHeight="1">
      <c r="A926" s="151"/>
      <c r="B926" s="191"/>
      <c r="C926" s="191"/>
      <c r="D926" s="191"/>
      <c r="E926" s="192"/>
      <c r="F926" s="192"/>
      <c r="G926" s="193"/>
      <c r="H926" s="192"/>
      <c r="I926" s="192"/>
      <c r="J926" s="192"/>
      <c r="K926" s="192"/>
      <c r="L926" s="192"/>
      <c r="M926" s="192"/>
      <c r="N926" s="191"/>
      <c r="O926" s="192"/>
      <c r="P926" s="192"/>
      <c r="Q926" s="87"/>
      <c r="R926" s="87"/>
      <c r="S926" s="87"/>
      <c r="T926" s="87"/>
      <c r="U926" s="87"/>
      <c r="V926" s="87"/>
      <c r="W926" s="87"/>
      <c r="X926" s="87"/>
      <c r="Y926" s="87"/>
      <c r="Z926" s="87"/>
    </row>
    <row r="927" spans="1:26" ht="18" customHeight="1">
      <c r="A927" s="151"/>
      <c r="B927" s="191"/>
      <c r="C927" s="191"/>
      <c r="D927" s="191"/>
      <c r="E927" s="192"/>
      <c r="F927" s="192"/>
      <c r="G927" s="193"/>
      <c r="H927" s="192"/>
      <c r="I927" s="192"/>
      <c r="J927" s="192"/>
      <c r="K927" s="192"/>
      <c r="L927" s="192"/>
      <c r="M927" s="192"/>
      <c r="N927" s="191"/>
      <c r="O927" s="192"/>
      <c r="P927" s="192"/>
      <c r="Q927" s="87"/>
      <c r="R927" s="87"/>
      <c r="S927" s="87"/>
      <c r="T927" s="87"/>
      <c r="U927" s="87"/>
      <c r="V927" s="87"/>
      <c r="W927" s="87"/>
      <c r="X927" s="87"/>
      <c r="Y927" s="87"/>
      <c r="Z927" s="87"/>
    </row>
    <row r="928" spans="1:26" ht="18" customHeight="1">
      <c r="A928" s="151"/>
      <c r="B928" s="191"/>
      <c r="C928" s="191"/>
      <c r="D928" s="191"/>
      <c r="E928" s="192"/>
      <c r="F928" s="192"/>
      <c r="G928" s="193"/>
      <c r="H928" s="192"/>
      <c r="I928" s="192"/>
      <c r="J928" s="192"/>
      <c r="K928" s="192"/>
      <c r="L928" s="192"/>
      <c r="M928" s="192"/>
      <c r="N928" s="191"/>
      <c r="O928" s="192"/>
      <c r="P928" s="192"/>
      <c r="Q928" s="87"/>
      <c r="R928" s="87"/>
      <c r="S928" s="87"/>
      <c r="T928" s="87"/>
      <c r="U928" s="87"/>
      <c r="V928" s="87"/>
      <c r="W928" s="87"/>
      <c r="X928" s="87"/>
      <c r="Y928" s="87"/>
      <c r="Z928" s="87"/>
    </row>
    <row r="929" spans="1:26" ht="18" customHeight="1">
      <c r="A929" s="151"/>
      <c r="B929" s="191"/>
      <c r="C929" s="191"/>
      <c r="D929" s="191"/>
      <c r="E929" s="192"/>
      <c r="F929" s="192"/>
      <c r="G929" s="193"/>
      <c r="H929" s="192"/>
      <c r="I929" s="192"/>
      <c r="J929" s="192"/>
      <c r="K929" s="192"/>
      <c r="L929" s="192"/>
      <c r="M929" s="192"/>
      <c r="N929" s="191"/>
      <c r="O929" s="192"/>
      <c r="P929" s="192"/>
      <c r="Q929" s="87"/>
      <c r="R929" s="87"/>
      <c r="S929" s="87"/>
      <c r="T929" s="87"/>
      <c r="U929" s="87"/>
      <c r="V929" s="87"/>
      <c r="W929" s="87"/>
      <c r="X929" s="87"/>
      <c r="Y929" s="87"/>
      <c r="Z929" s="87"/>
    </row>
    <row r="930" spans="1:26" ht="18" customHeight="1">
      <c r="A930" s="151"/>
      <c r="B930" s="191"/>
      <c r="C930" s="191"/>
      <c r="D930" s="191"/>
      <c r="E930" s="192"/>
      <c r="F930" s="192"/>
      <c r="G930" s="193"/>
      <c r="H930" s="192"/>
      <c r="I930" s="192"/>
      <c r="J930" s="192"/>
      <c r="K930" s="192"/>
      <c r="L930" s="192"/>
      <c r="M930" s="192"/>
      <c r="N930" s="191"/>
      <c r="O930" s="192"/>
      <c r="P930" s="192"/>
      <c r="Q930" s="87"/>
      <c r="R930" s="87"/>
      <c r="S930" s="87"/>
      <c r="T930" s="87"/>
      <c r="U930" s="87"/>
      <c r="V930" s="87"/>
      <c r="W930" s="87"/>
      <c r="X930" s="87"/>
      <c r="Y930" s="87"/>
      <c r="Z930" s="87"/>
    </row>
    <row r="931" spans="1:26" ht="18" customHeight="1">
      <c r="A931" s="151"/>
      <c r="B931" s="191"/>
      <c r="C931" s="191"/>
      <c r="D931" s="191"/>
      <c r="E931" s="192"/>
      <c r="F931" s="192"/>
      <c r="G931" s="193"/>
      <c r="H931" s="192"/>
      <c r="I931" s="192"/>
      <c r="J931" s="192"/>
      <c r="K931" s="192"/>
      <c r="L931" s="192"/>
      <c r="M931" s="192"/>
      <c r="N931" s="191"/>
      <c r="O931" s="192"/>
      <c r="P931" s="192"/>
      <c r="Q931" s="87"/>
      <c r="R931" s="87"/>
      <c r="S931" s="87"/>
      <c r="T931" s="87"/>
      <c r="U931" s="87"/>
      <c r="V931" s="87"/>
      <c r="W931" s="87"/>
      <c r="X931" s="87"/>
      <c r="Y931" s="87"/>
      <c r="Z931" s="87"/>
    </row>
    <row r="932" spans="1:26" ht="18" customHeight="1">
      <c r="A932" s="151"/>
      <c r="B932" s="191"/>
      <c r="C932" s="191"/>
      <c r="D932" s="191"/>
      <c r="E932" s="192"/>
      <c r="F932" s="192"/>
      <c r="G932" s="193"/>
      <c r="H932" s="192"/>
      <c r="I932" s="192"/>
      <c r="J932" s="192"/>
      <c r="K932" s="192"/>
      <c r="L932" s="192"/>
      <c r="M932" s="192"/>
      <c r="N932" s="191"/>
      <c r="O932" s="192"/>
      <c r="P932" s="192"/>
      <c r="Q932" s="87"/>
      <c r="R932" s="87"/>
      <c r="S932" s="87"/>
      <c r="T932" s="87"/>
      <c r="U932" s="87"/>
      <c r="V932" s="87"/>
      <c r="W932" s="87"/>
      <c r="X932" s="87"/>
      <c r="Y932" s="87"/>
      <c r="Z932" s="87"/>
    </row>
    <row r="933" spans="1:26" ht="18" customHeight="1">
      <c r="A933" s="151"/>
      <c r="B933" s="191"/>
      <c r="C933" s="191"/>
      <c r="D933" s="191"/>
      <c r="E933" s="192"/>
      <c r="F933" s="192"/>
      <c r="G933" s="193"/>
      <c r="H933" s="192"/>
      <c r="I933" s="192"/>
      <c r="J933" s="192"/>
      <c r="K933" s="192"/>
      <c r="L933" s="192"/>
      <c r="M933" s="192"/>
      <c r="N933" s="191"/>
      <c r="O933" s="192"/>
      <c r="P933" s="192"/>
      <c r="Q933" s="87"/>
      <c r="R933" s="87"/>
      <c r="S933" s="87"/>
      <c r="T933" s="87"/>
      <c r="U933" s="87"/>
      <c r="V933" s="87"/>
      <c r="W933" s="87"/>
      <c r="X933" s="87"/>
      <c r="Y933" s="87"/>
      <c r="Z933" s="87"/>
    </row>
    <row r="934" spans="1:26" ht="18" customHeight="1">
      <c r="A934" s="151"/>
      <c r="B934" s="191"/>
      <c r="C934" s="191"/>
      <c r="D934" s="191"/>
      <c r="E934" s="192"/>
      <c r="F934" s="192"/>
      <c r="G934" s="193"/>
      <c r="H934" s="192"/>
      <c r="I934" s="192"/>
      <c r="J934" s="192"/>
      <c r="K934" s="192"/>
      <c r="L934" s="192"/>
      <c r="M934" s="192"/>
      <c r="N934" s="191"/>
      <c r="O934" s="192"/>
      <c r="P934" s="192"/>
      <c r="Q934" s="87"/>
      <c r="R934" s="87"/>
      <c r="S934" s="87"/>
      <c r="T934" s="87"/>
      <c r="U934" s="87"/>
      <c r="V934" s="87"/>
      <c r="W934" s="87"/>
      <c r="X934" s="87"/>
      <c r="Y934" s="87"/>
      <c r="Z934" s="87"/>
    </row>
    <row r="935" spans="1:26" ht="18" customHeight="1">
      <c r="A935" s="151"/>
      <c r="B935" s="191"/>
      <c r="C935" s="191"/>
      <c r="D935" s="191"/>
      <c r="E935" s="192"/>
      <c r="F935" s="192"/>
      <c r="G935" s="193"/>
      <c r="H935" s="192"/>
      <c r="I935" s="192"/>
      <c r="J935" s="192"/>
      <c r="K935" s="192"/>
      <c r="L935" s="192"/>
      <c r="M935" s="192"/>
      <c r="N935" s="191"/>
      <c r="O935" s="192"/>
      <c r="P935" s="192"/>
      <c r="Q935" s="87"/>
      <c r="R935" s="87"/>
      <c r="S935" s="87"/>
      <c r="T935" s="87"/>
      <c r="U935" s="87"/>
      <c r="V935" s="87"/>
      <c r="W935" s="87"/>
      <c r="X935" s="87"/>
      <c r="Y935" s="87"/>
      <c r="Z935" s="87"/>
    </row>
    <row r="936" spans="1:26" ht="18" customHeight="1">
      <c r="A936" s="151"/>
      <c r="B936" s="191"/>
      <c r="C936" s="191"/>
      <c r="D936" s="191"/>
      <c r="E936" s="192"/>
      <c r="F936" s="192"/>
      <c r="G936" s="193"/>
      <c r="H936" s="192"/>
      <c r="I936" s="192"/>
      <c r="J936" s="192"/>
      <c r="K936" s="192"/>
      <c r="L936" s="192"/>
      <c r="M936" s="192"/>
      <c r="N936" s="191"/>
      <c r="O936" s="192"/>
      <c r="P936" s="192"/>
      <c r="Q936" s="87"/>
      <c r="R936" s="87"/>
      <c r="S936" s="87"/>
      <c r="T936" s="87"/>
      <c r="U936" s="87"/>
      <c r="V936" s="87"/>
      <c r="W936" s="87"/>
      <c r="X936" s="87"/>
      <c r="Y936" s="87"/>
      <c r="Z936" s="87"/>
    </row>
    <row r="937" spans="1:26" ht="18" customHeight="1">
      <c r="A937" s="151"/>
      <c r="B937" s="191"/>
      <c r="C937" s="191"/>
      <c r="D937" s="191"/>
      <c r="E937" s="192"/>
      <c r="F937" s="192"/>
      <c r="G937" s="193"/>
      <c r="H937" s="192"/>
      <c r="I937" s="192"/>
      <c r="J937" s="192"/>
      <c r="K937" s="192"/>
      <c r="L937" s="192"/>
      <c r="M937" s="192"/>
      <c r="N937" s="191"/>
      <c r="O937" s="192"/>
      <c r="P937" s="192"/>
      <c r="Q937" s="87"/>
      <c r="R937" s="87"/>
      <c r="S937" s="87"/>
      <c r="T937" s="87"/>
      <c r="U937" s="87"/>
      <c r="V937" s="87"/>
      <c r="W937" s="87"/>
      <c r="X937" s="87"/>
      <c r="Y937" s="87"/>
      <c r="Z937" s="87"/>
    </row>
    <row r="938" spans="1:26" ht="18" customHeight="1">
      <c r="A938" s="151"/>
      <c r="B938" s="191"/>
      <c r="C938" s="191"/>
      <c r="D938" s="191"/>
      <c r="E938" s="192"/>
      <c r="F938" s="192"/>
      <c r="G938" s="193"/>
      <c r="H938" s="192"/>
      <c r="I938" s="192"/>
      <c r="J938" s="192"/>
      <c r="K938" s="192"/>
      <c r="L938" s="192"/>
      <c r="M938" s="192"/>
      <c r="N938" s="191"/>
      <c r="O938" s="192"/>
      <c r="P938" s="192"/>
      <c r="Q938" s="87"/>
      <c r="R938" s="87"/>
      <c r="S938" s="87"/>
      <c r="T938" s="87"/>
      <c r="U938" s="87"/>
      <c r="V938" s="87"/>
      <c r="W938" s="87"/>
      <c r="X938" s="87"/>
      <c r="Y938" s="87"/>
      <c r="Z938" s="87"/>
    </row>
    <row r="939" spans="1:26" ht="18" customHeight="1">
      <c r="A939" s="151"/>
      <c r="B939" s="191"/>
      <c r="C939" s="191"/>
      <c r="D939" s="191"/>
      <c r="E939" s="192"/>
      <c r="F939" s="192"/>
      <c r="G939" s="193"/>
      <c r="H939" s="192"/>
      <c r="I939" s="192"/>
      <c r="J939" s="192"/>
      <c r="K939" s="192"/>
      <c r="L939" s="192"/>
      <c r="M939" s="192"/>
      <c r="N939" s="191"/>
      <c r="O939" s="192"/>
      <c r="P939" s="192"/>
      <c r="Q939" s="87"/>
      <c r="R939" s="87"/>
      <c r="S939" s="87"/>
      <c r="T939" s="87"/>
      <c r="U939" s="87"/>
      <c r="V939" s="87"/>
      <c r="W939" s="87"/>
      <c r="X939" s="87"/>
      <c r="Y939" s="87"/>
      <c r="Z939" s="87"/>
    </row>
    <row r="940" spans="1:26" ht="18" customHeight="1">
      <c r="A940" s="151"/>
      <c r="B940" s="191"/>
      <c r="C940" s="191"/>
      <c r="D940" s="191"/>
      <c r="E940" s="192"/>
      <c r="F940" s="192"/>
      <c r="G940" s="193"/>
      <c r="H940" s="192"/>
      <c r="I940" s="192"/>
      <c r="J940" s="192"/>
      <c r="K940" s="192"/>
      <c r="L940" s="192"/>
      <c r="M940" s="192"/>
      <c r="N940" s="191"/>
      <c r="O940" s="192"/>
      <c r="P940" s="192"/>
      <c r="Q940" s="87"/>
      <c r="R940" s="87"/>
      <c r="S940" s="87"/>
      <c r="T940" s="87"/>
      <c r="U940" s="87"/>
      <c r="V940" s="87"/>
      <c r="W940" s="87"/>
      <c r="X940" s="87"/>
      <c r="Y940" s="87"/>
      <c r="Z940" s="87"/>
    </row>
    <row r="941" spans="1:26" ht="18" customHeight="1">
      <c r="A941" s="151"/>
      <c r="B941" s="191"/>
      <c r="C941" s="191"/>
      <c r="D941" s="191"/>
      <c r="E941" s="192"/>
      <c r="F941" s="192"/>
      <c r="G941" s="193"/>
      <c r="H941" s="192"/>
      <c r="I941" s="192"/>
      <c r="J941" s="192"/>
      <c r="K941" s="192"/>
      <c r="L941" s="192"/>
      <c r="M941" s="192"/>
      <c r="N941" s="191"/>
      <c r="O941" s="192"/>
      <c r="P941" s="192"/>
      <c r="Q941" s="87"/>
      <c r="R941" s="87"/>
      <c r="S941" s="87"/>
      <c r="T941" s="87"/>
      <c r="U941" s="87"/>
      <c r="V941" s="87"/>
      <c r="W941" s="87"/>
      <c r="X941" s="87"/>
      <c r="Y941" s="87"/>
      <c r="Z941" s="87"/>
    </row>
    <row r="942" spans="1:26" ht="18" customHeight="1">
      <c r="A942" s="151"/>
      <c r="B942" s="191"/>
      <c r="C942" s="191"/>
      <c r="D942" s="191"/>
      <c r="E942" s="192"/>
      <c r="F942" s="192"/>
      <c r="G942" s="193"/>
      <c r="H942" s="192"/>
      <c r="I942" s="192"/>
      <c r="J942" s="192"/>
      <c r="K942" s="192"/>
      <c r="L942" s="192"/>
      <c r="M942" s="192"/>
      <c r="N942" s="191"/>
      <c r="O942" s="192"/>
      <c r="P942" s="192"/>
      <c r="Q942" s="87"/>
      <c r="R942" s="87"/>
      <c r="S942" s="87"/>
      <c r="T942" s="87"/>
      <c r="U942" s="87"/>
      <c r="V942" s="87"/>
      <c r="W942" s="87"/>
      <c r="X942" s="87"/>
      <c r="Y942" s="87"/>
      <c r="Z942" s="87"/>
    </row>
    <row r="943" spans="1:26" ht="18" customHeight="1">
      <c r="A943" s="151"/>
      <c r="B943" s="191"/>
      <c r="C943" s="191"/>
      <c r="D943" s="191"/>
      <c r="E943" s="192"/>
      <c r="F943" s="192"/>
      <c r="G943" s="193"/>
      <c r="H943" s="192"/>
      <c r="I943" s="192"/>
      <c r="J943" s="192"/>
      <c r="K943" s="192"/>
      <c r="L943" s="192"/>
      <c r="M943" s="192"/>
      <c r="N943" s="191"/>
      <c r="O943" s="192"/>
      <c r="P943" s="192"/>
      <c r="Q943" s="87"/>
      <c r="R943" s="87"/>
      <c r="S943" s="87"/>
      <c r="T943" s="87"/>
      <c r="U943" s="87"/>
      <c r="V943" s="87"/>
      <c r="W943" s="87"/>
      <c r="X943" s="87"/>
      <c r="Y943" s="87"/>
      <c r="Z943" s="87"/>
    </row>
    <row r="944" spans="1:26" ht="18" customHeight="1">
      <c r="A944" s="151"/>
      <c r="B944" s="191"/>
      <c r="C944" s="191"/>
      <c r="D944" s="191"/>
      <c r="E944" s="192"/>
      <c r="F944" s="192"/>
      <c r="G944" s="193"/>
      <c r="H944" s="192"/>
      <c r="I944" s="192"/>
      <c r="J944" s="192"/>
      <c r="K944" s="192"/>
      <c r="L944" s="192"/>
      <c r="M944" s="192"/>
      <c r="N944" s="191"/>
      <c r="O944" s="192"/>
      <c r="P944" s="192"/>
      <c r="Q944" s="87"/>
      <c r="R944" s="87"/>
      <c r="S944" s="87"/>
      <c r="T944" s="87"/>
      <c r="U944" s="87"/>
      <c r="V944" s="87"/>
      <c r="W944" s="87"/>
      <c r="X944" s="87"/>
      <c r="Y944" s="87"/>
      <c r="Z944" s="87"/>
    </row>
    <row r="945" spans="1:26" ht="18" customHeight="1">
      <c r="A945" s="151"/>
      <c r="B945" s="191"/>
      <c r="C945" s="191"/>
      <c r="D945" s="191"/>
      <c r="E945" s="192"/>
      <c r="F945" s="192"/>
      <c r="G945" s="193"/>
      <c r="H945" s="192"/>
      <c r="I945" s="192"/>
      <c r="J945" s="192"/>
      <c r="K945" s="192"/>
      <c r="L945" s="192"/>
      <c r="M945" s="192"/>
      <c r="N945" s="191"/>
      <c r="O945" s="192"/>
      <c r="P945" s="192"/>
      <c r="Q945" s="87"/>
      <c r="R945" s="87"/>
      <c r="S945" s="87"/>
      <c r="T945" s="87"/>
      <c r="U945" s="87"/>
      <c r="V945" s="87"/>
      <c r="W945" s="87"/>
      <c r="X945" s="87"/>
      <c r="Y945" s="87"/>
      <c r="Z945" s="87"/>
    </row>
    <row r="946" spans="1:26" ht="18" customHeight="1">
      <c r="A946" s="151"/>
      <c r="B946" s="191"/>
      <c r="C946" s="191"/>
      <c r="D946" s="191"/>
      <c r="E946" s="192"/>
      <c r="F946" s="192"/>
      <c r="G946" s="193"/>
      <c r="H946" s="192"/>
      <c r="I946" s="192"/>
      <c r="J946" s="192"/>
      <c r="K946" s="192"/>
      <c r="L946" s="192"/>
      <c r="M946" s="192"/>
      <c r="N946" s="191"/>
      <c r="O946" s="192"/>
      <c r="P946" s="192"/>
      <c r="Q946" s="87"/>
      <c r="R946" s="87"/>
      <c r="S946" s="87"/>
      <c r="T946" s="87"/>
      <c r="U946" s="87"/>
      <c r="V946" s="87"/>
      <c r="W946" s="87"/>
      <c r="X946" s="87"/>
      <c r="Y946" s="87"/>
      <c r="Z946" s="87"/>
    </row>
    <row r="947" spans="1:26" ht="18" customHeight="1">
      <c r="A947" s="151"/>
      <c r="B947" s="191"/>
      <c r="C947" s="191"/>
      <c r="D947" s="191"/>
      <c r="E947" s="192"/>
      <c r="F947" s="192"/>
      <c r="G947" s="193"/>
      <c r="H947" s="192"/>
      <c r="I947" s="192"/>
      <c r="J947" s="192"/>
      <c r="K947" s="192"/>
      <c r="L947" s="192"/>
      <c r="M947" s="192"/>
      <c r="N947" s="191"/>
      <c r="O947" s="192"/>
      <c r="P947" s="192"/>
      <c r="Q947" s="87"/>
      <c r="R947" s="87"/>
      <c r="S947" s="87"/>
      <c r="T947" s="87"/>
      <c r="U947" s="87"/>
      <c r="V947" s="87"/>
      <c r="W947" s="87"/>
      <c r="X947" s="87"/>
      <c r="Y947" s="87"/>
      <c r="Z947" s="87"/>
    </row>
    <row r="948" spans="1:26" ht="18" customHeight="1">
      <c r="A948" s="151"/>
      <c r="B948" s="191"/>
      <c r="C948" s="191"/>
      <c r="D948" s="191"/>
      <c r="E948" s="192"/>
      <c r="F948" s="192"/>
      <c r="G948" s="193"/>
      <c r="H948" s="192"/>
      <c r="I948" s="192"/>
      <c r="J948" s="192"/>
      <c r="K948" s="192"/>
      <c r="L948" s="192"/>
      <c r="M948" s="192"/>
      <c r="N948" s="191"/>
      <c r="O948" s="192"/>
      <c r="P948" s="192"/>
      <c r="Q948" s="87"/>
      <c r="R948" s="87"/>
      <c r="S948" s="87"/>
      <c r="T948" s="87"/>
      <c r="U948" s="87"/>
      <c r="V948" s="87"/>
      <c r="W948" s="87"/>
      <c r="X948" s="87"/>
      <c r="Y948" s="87"/>
      <c r="Z948" s="87"/>
    </row>
    <row r="949" spans="1:26" ht="18" customHeight="1">
      <c r="A949" s="151"/>
      <c r="B949" s="191"/>
      <c r="C949" s="191"/>
      <c r="D949" s="191"/>
      <c r="E949" s="192"/>
      <c r="F949" s="192"/>
      <c r="G949" s="193"/>
      <c r="H949" s="192"/>
      <c r="I949" s="192"/>
      <c r="J949" s="192"/>
      <c r="K949" s="192"/>
      <c r="L949" s="192"/>
      <c r="M949" s="192"/>
      <c r="N949" s="191"/>
      <c r="O949" s="192"/>
      <c r="P949" s="192"/>
      <c r="Q949" s="87"/>
      <c r="R949" s="87"/>
      <c r="S949" s="87"/>
      <c r="T949" s="87"/>
      <c r="U949" s="87"/>
      <c r="V949" s="87"/>
      <c r="W949" s="87"/>
      <c r="X949" s="87"/>
      <c r="Y949" s="87"/>
      <c r="Z949" s="87"/>
    </row>
    <row r="950" spans="1:26" ht="18" customHeight="1">
      <c r="A950" s="151"/>
      <c r="B950" s="191"/>
      <c r="C950" s="191"/>
      <c r="D950" s="191"/>
      <c r="E950" s="192"/>
      <c r="F950" s="192"/>
      <c r="G950" s="193"/>
      <c r="H950" s="192"/>
      <c r="I950" s="192"/>
      <c r="J950" s="192"/>
      <c r="K950" s="192"/>
      <c r="L950" s="192"/>
      <c r="M950" s="192"/>
      <c r="N950" s="191"/>
      <c r="O950" s="192"/>
      <c r="P950" s="192"/>
      <c r="Q950" s="87"/>
      <c r="R950" s="87"/>
      <c r="S950" s="87"/>
      <c r="T950" s="87"/>
      <c r="U950" s="87"/>
      <c r="V950" s="87"/>
      <c r="W950" s="87"/>
      <c r="X950" s="87"/>
      <c r="Y950" s="87"/>
      <c r="Z950" s="87"/>
    </row>
    <row r="951" spans="1:26" ht="18" customHeight="1">
      <c r="A951" s="151"/>
      <c r="B951" s="191"/>
      <c r="C951" s="191"/>
      <c r="D951" s="191"/>
      <c r="E951" s="192"/>
      <c r="F951" s="192"/>
      <c r="G951" s="193"/>
      <c r="H951" s="192"/>
      <c r="I951" s="192"/>
      <c r="J951" s="192"/>
      <c r="K951" s="192"/>
      <c r="L951" s="192"/>
      <c r="M951" s="192"/>
      <c r="N951" s="191"/>
      <c r="O951" s="192"/>
      <c r="P951" s="192"/>
      <c r="Q951" s="87"/>
      <c r="R951" s="87"/>
      <c r="S951" s="87"/>
      <c r="T951" s="87"/>
      <c r="U951" s="87"/>
      <c r="V951" s="87"/>
      <c r="W951" s="87"/>
      <c r="X951" s="87"/>
      <c r="Y951" s="87"/>
      <c r="Z951" s="87"/>
    </row>
    <row r="952" spans="1:26" ht="18" customHeight="1">
      <c r="A952" s="151"/>
      <c r="B952" s="191"/>
      <c r="C952" s="191"/>
      <c r="D952" s="191"/>
      <c r="E952" s="192"/>
      <c r="F952" s="192"/>
      <c r="G952" s="193"/>
      <c r="H952" s="192"/>
      <c r="I952" s="192"/>
      <c r="J952" s="192"/>
      <c r="K952" s="192"/>
      <c r="L952" s="192"/>
      <c r="M952" s="192"/>
      <c r="N952" s="191"/>
      <c r="O952" s="192"/>
      <c r="P952" s="192"/>
      <c r="Q952" s="87"/>
      <c r="R952" s="87"/>
      <c r="S952" s="87"/>
      <c r="T952" s="87"/>
      <c r="U952" s="87"/>
      <c r="V952" s="87"/>
      <c r="W952" s="87"/>
      <c r="X952" s="87"/>
      <c r="Y952" s="87"/>
      <c r="Z952" s="87"/>
    </row>
    <row r="953" spans="1:26" ht="18" customHeight="1">
      <c r="A953" s="151"/>
      <c r="B953" s="191"/>
      <c r="C953" s="191"/>
      <c r="D953" s="191"/>
      <c r="E953" s="192"/>
      <c r="F953" s="192"/>
      <c r="G953" s="193"/>
      <c r="H953" s="192"/>
      <c r="I953" s="192"/>
      <c r="J953" s="192"/>
      <c r="K953" s="192"/>
      <c r="L953" s="192"/>
      <c r="M953" s="192"/>
      <c r="N953" s="191"/>
      <c r="O953" s="192"/>
      <c r="P953" s="192"/>
      <c r="Q953" s="87"/>
      <c r="R953" s="87"/>
      <c r="S953" s="87"/>
      <c r="T953" s="87"/>
      <c r="U953" s="87"/>
      <c r="V953" s="87"/>
      <c r="W953" s="87"/>
      <c r="X953" s="87"/>
      <c r="Y953" s="87"/>
      <c r="Z953" s="87"/>
    </row>
    <row r="954" spans="1:26" ht="18" customHeight="1">
      <c r="A954" s="151"/>
      <c r="B954" s="191"/>
      <c r="C954" s="191"/>
      <c r="D954" s="191"/>
      <c r="E954" s="192"/>
      <c r="F954" s="192"/>
      <c r="G954" s="193"/>
      <c r="H954" s="192"/>
      <c r="I954" s="192"/>
      <c r="J954" s="192"/>
      <c r="K954" s="192"/>
      <c r="L954" s="192"/>
      <c r="M954" s="192"/>
      <c r="N954" s="191"/>
      <c r="O954" s="192"/>
      <c r="P954" s="192"/>
      <c r="Q954" s="87"/>
      <c r="R954" s="87"/>
      <c r="S954" s="87"/>
      <c r="T954" s="87"/>
      <c r="U954" s="87"/>
      <c r="V954" s="87"/>
      <c r="W954" s="87"/>
      <c r="X954" s="87"/>
      <c r="Y954" s="87"/>
      <c r="Z954" s="87"/>
    </row>
    <row r="955" spans="1:26" ht="18" customHeight="1">
      <c r="A955" s="151"/>
      <c r="B955" s="191"/>
      <c r="C955" s="191"/>
      <c r="D955" s="191"/>
      <c r="E955" s="192"/>
      <c r="F955" s="192"/>
      <c r="G955" s="193"/>
      <c r="H955" s="192"/>
      <c r="I955" s="192"/>
      <c r="J955" s="192"/>
      <c r="K955" s="192"/>
      <c r="L955" s="192"/>
      <c r="M955" s="192"/>
      <c r="N955" s="191"/>
      <c r="O955" s="192"/>
      <c r="P955" s="192"/>
      <c r="Q955" s="87"/>
      <c r="R955" s="87"/>
      <c r="S955" s="87"/>
      <c r="T955" s="87"/>
      <c r="U955" s="87"/>
      <c r="V955" s="87"/>
      <c r="W955" s="87"/>
      <c r="X955" s="87"/>
      <c r="Y955" s="87"/>
      <c r="Z955" s="87"/>
    </row>
    <row r="956" spans="1:26" ht="18" customHeight="1">
      <c r="A956" s="151"/>
      <c r="B956" s="191"/>
      <c r="C956" s="191"/>
      <c r="D956" s="191"/>
      <c r="E956" s="192"/>
      <c r="F956" s="192"/>
      <c r="G956" s="193"/>
      <c r="H956" s="192"/>
      <c r="I956" s="192"/>
      <c r="J956" s="192"/>
      <c r="K956" s="192"/>
      <c r="L956" s="192"/>
      <c r="M956" s="192"/>
      <c r="N956" s="191"/>
      <c r="O956" s="192"/>
      <c r="P956" s="192"/>
      <c r="Q956" s="87"/>
      <c r="R956" s="87"/>
      <c r="S956" s="87"/>
      <c r="T956" s="87"/>
      <c r="U956" s="87"/>
      <c r="V956" s="87"/>
      <c r="W956" s="87"/>
      <c r="X956" s="87"/>
      <c r="Y956" s="87"/>
      <c r="Z956" s="87"/>
    </row>
    <row r="957" spans="1:26" ht="18" customHeight="1">
      <c r="A957" s="151"/>
      <c r="B957" s="191"/>
      <c r="C957" s="191"/>
      <c r="D957" s="191"/>
      <c r="E957" s="192"/>
      <c r="F957" s="192"/>
      <c r="G957" s="193"/>
      <c r="H957" s="192"/>
      <c r="I957" s="192"/>
      <c r="J957" s="192"/>
      <c r="K957" s="192"/>
      <c r="L957" s="192"/>
      <c r="M957" s="192"/>
      <c r="N957" s="191"/>
      <c r="O957" s="192"/>
      <c r="P957" s="192"/>
      <c r="Q957" s="87"/>
      <c r="R957" s="87"/>
      <c r="S957" s="87"/>
      <c r="T957" s="87"/>
      <c r="U957" s="87"/>
      <c r="V957" s="87"/>
      <c r="W957" s="87"/>
      <c r="X957" s="87"/>
      <c r="Y957" s="87"/>
      <c r="Z957" s="87"/>
    </row>
    <row r="958" spans="1:26" ht="18" customHeight="1">
      <c r="A958" s="151"/>
      <c r="B958" s="191"/>
      <c r="C958" s="191"/>
      <c r="D958" s="191"/>
      <c r="E958" s="192"/>
      <c r="F958" s="192"/>
      <c r="G958" s="193"/>
      <c r="H958" s="192"/>
      <c r="I958" s="192"/>
      <c r="J958" s="192"/>
      <c r="K958" s="192"/>
      <c r="L958" s="192"/>
      <c r="M958" s="192"/>
      <c r="N958" s="191"/>
      <c r="O958" s="192"/>
      <c r="P958" s="192"/>
      <c r="Q958" s="87"/>
      <c r="R958" s="87"/>
      <c r="S958" s="87"/>
      <c r="T958" s="87"/>
      <c r="U958" s="87"/>
      <c r="V958" s="87"/>
      <c r="W958" s="87"/>
      <c r="X958" s="87"/>
      <c r="Y958" s="87"/>
      <c r="Z958" s="87"/>
    </row>
    <row r="959" spans="1:26" ht="18" customHeight="1">
      <c r="A959" s="151"/>
      <c r="B959" s="191"/>
      <c r="C959" s="191"/>
      <c r="D959" s="191"/>
      <c r="E959" s="192"/>
      <c r="F959" s="192"/>
      <c r="G959" s="193"/>
      <c r="H959" s="192"/>
      <c r="I959" s="192"/>
      <c r="J959" s="192"/>
      <c r="K959" s="192"/>
      <c r="L959" s="192"/>
      <c r="M959" s="192"/>
      <c r="N959" s="191"/>
      <c r="O959" s="192"/>
      <c r="P959" s="192"/>
      <c r="Q959" s="87"/>
      <c r="R959" s="87"/>
      <c r="S959" s="87"/>
      <c r="T959" s="87"/>
      <c r="U959" s="87"/>
      <c r="V959" s="87"/>
      <c r="W959" s="87"/>
      <c r="X959" s="87"/>
      <c r="Y959" s="87"/>
      <c r="Z959" s="87"/>
    </row>
    <row r="960" spans="1:26" ht="18" customHeight="1">
      <c r="A960" s="151"/>
      <c r="B960" s="191"/>
      <c r="C960" s="191"/>
      <c r="D960" s="191"/>
      <c r="E960" s="192"/>
      <c r="F960" s="192"/>
      <c r="G960" s="193"/>
      <c r="H960" s="192"/>
      <c r="I960" s="192"/>
      <c r="J960" s="192"/>
      <c r="K960" s="192"/>
      <c r="L960" s="192"/>
      <c r="M960" s="192"/>
      <c r="N960" s="191"/>
      <c r="O960" s="192"/>
      <c r="P960" s="192"/>
      <c r="Q960" s="87"/>
      <c r="R960" s="87"/>
      <c r="S960" s="87"/>
      <c r="T960" s="87"/>
      <c r="U960" s="87"/>
      <c r="V960" s="87"/>
      <c r="W960" s="87"/>
      <c r="X960" s="87"/>
      <c r="Y960" s="87"/>
      <c r="Z960" s="87"/>
    </row>
    <row r="961" spans="1:26" ht="18" customHeight="1">
      <c r="A961" s="151"/>
      <c r="B961" s="191"/>
      <c r="C961" s="191"/>
      <c r="D961" s="191"/>
      <c r="E961" s="192"/>
      <c r="F961" s="192"/>
      <c r="G961" s="193"/>
      <c r="H961" s="192"/>
      <c r="I961" s="192"/>
      <c r="J961" s="192"/>
      <c r="K961" s="192"/>
      <c r="L961" s="192"/>
      <c r="M961" s="192"/>
      <c r="N961" s="191"/>
      <c r="O961" s="192"/>
      <c r="P961" s="192"/>
      <c r="Q961" s="87"/>
      <c r="R961" s="87"/>
      <c r="S961" s="87"/>
      <c r="T961" s="87"/>
      <c r="U961" s="87"/>
      <c r="V961" s="87"/>
      <c r="W961" s="87"/>
      <c r="X961" s="87"/>
      <c r="Y961" s="87"/>
      <c r="Z961" s="87"/>
    </row>
    <row r="962" spans="1:26" ht="18" customHeight="1">
      <c r="A962" s="151"/>
      <c r="B962" s="191"/>
      <c r="C962" s="191"/>
      <c r="D962" s="191"/>
      <c r="E962" s="192"/>
      <c r="F962" s="192"/>
      <c r="G962" s="193"/>
      <c r="H962" s="192"/>
      <c r="I962" s="192"/>
      <c r="J962" s="192"/>
      <c r="K962" s="192"/>
      <c r="L962" s="192"/>
      <c r="M962" s="192"/>
      <c r="N962" s="191"/>
      <c r="O962" s="192"/>
      <c r="P962" s="192"/>
      <c r="Q962" s="87"/>
      <c r="R962" s="87"/>
      <c r="S962" s="87"/>
      <c r="T962" s="87"/>
      <c r="U962" s="87"/>
      <c r="V962" s="87"/>
      <c r="W962" s="87"/>
      <c r="X962" s="87"/>
      <c r="Y962" s="87"/>
      <c r="Z962" s="87"/>
    </row>
    <row r="963" spans="1:26" ht="18" customHeight="1">
      <c r="A963" s="151"/>
      <c r="B963" s="191"/>
      <c r="C963" s="191"/>
      <c r="D963" s="191"/>
      <c r="E963" s="192"/>
      <c r="F963" s="192"/>
      <c r="G963" s="193"/>
      <c r="H963" s="192"/>
      <c r="I963" s="192"/>
      <c r="J963" s="192"/>
      <c r="K963" s="192"/>
      <c r="L963" s="192"/>
      <c r="M963" s="192"/>
      <c r="N963" s="191"/>
      <c r="O963" s="192"/>
      <c r="P963" s="192"/>
      <c r="Q963" s="87"/>
      <c r="R963" s="87"/>
      <c r="S963" s="87"/>
      <c r="T963" s="87"/>
      <c r="U963" s="87"/>
      <c r="V963" s="87"/>
      <c r="W963" s="87"/>
      <c r="X963" s="87"/>
      <c r="Y963" s="87"/>
      <c r="Z963" s="87"/>
    </row>
    <row r="964" spans="1:26" ht="18" customHeight="1">
      <c r="A964" s="151"/>
      <c r="B964" s="191"/>
      <c r="C964" s="191"/>
      <c r="D964" s="191"/>
      <c r="E964" s="192"/>
      <c r="F964" s="192"/>
      <c r="G964" s="193"/>
      <c r="H964" s="192"/>
      <c r="I964" s="192"/>
      <c r="J964" s="192"/>
      <c r="K964" s="192"/>
      <c r="L964" s="192"/>
      <c r="M964" s="192"/>
      <c r="N964" s="191"/>
      <c r="O964" s="192"/>
      <c r="P964" s="192"/>
      <c r="Q964" s="87"/>
      <c r="R964" s="87"/>
      <c r="S964" s="87"/>
      <c r="T964" s="87"/>
      <c r="U964" s="87"/>
      <c r="V964" s="87"/>
      <c r="W964" s="87"/>
      <c r="X964" s="87"/>
      <c r="Y964" s="87"/>
      <c r="Z964" s="87"/>
    </row>
    <row r="965" spans="1:26" ht="18" customHeight="1">
      <c r="A965" s="151"/>
      <c r="B965" s="191"/>
      <c r="C965" s="191"/>
      <c r="D965" s="191"/>
      <c r="E965" s="192"/>
      <c r="F965" s="192"/>
      <c r="G965" s="193"/>
      <c r="H965" s="192"/>
      <c r="I965" s="192"/>
      <c r="J965" s="192"/>
      <c r="K965" s="192"/>
      <c r="L965" s="192"/>
      <c r="M965" s="192"/>
      <c r="N965" s="191"/>
      <c r="O965" s="192"/>
      <c r="P965" s="192"/>
      <c r="Q965" s="87"/>
      <c r="R965" s="87"/>
      <c r="S965" s="87"/>
      <c r="T965" s="87"/>
      <c r="U965" s="87"/>
      <c r="V965" s="87"/>
      <c r="W965" s="87"/>
      <c r="X965" s="87"/>
      <c r="Y965" s="87"/>
      <c r="Z965" s="87"/>
    </row>
    <row r="966" spans="1:26" ht="18" customHeight="1">
      <c r="A966" s="151"/>
      <c r="B966" s="191"/>
      <c r="C966" s="191"/>
      <c r="D966" s="191"/>
      <c r="E966" s="192"/>
      <c r="F966" s="192"/>
      <c r="G966" s="193"/>
      <c r="H966" s="192"/>
      <c r="I966" s="192"/>
      <c r="J966" s="192"/>
      <c r="K966" s="192"/>
      <c r="L966" s="192"/>
      <c r="M966" s="192"/>
      <c r="N966" s="191"/>
      <c r="O966" s="192"/>
      <c r="P966" s="192"/>
      <c r="Q966" s="87"/>
      <c r="R966" s="87"/>
      <c r="S966" s="87"/>
      <c r="T966" s="87"/>
      <c r="U966" s="87"/>
      <c r="V966" s="87"/>
      <c r="W966" s="87"/>
      <c r="X966" s="87"/>
      <c r="Y966" s="87"/>
      <c r="Z966" s="87"/>
    </row>
    <row r="967" spans="1:26" ht="18" customHeight="1">
      <c r="A967" s="151"/>
      <c r="B967" s="191"/>
      <c r="C967" s="191"/>
      <c r="D967" s="191"/>
      <c r="E967" s="192"/>
      <c r="F967" s="192"/>
      <c r="G967" s="193"/>
      <c r="H967" s="192"/>
      <c r="I967" s="192"/>
      <c r="J967" s="192"/>
      <c r="K967" s="192"/>
      <c r="L967" s="192"/>
      <c r="M967" s="192"/>
      <c r="N967" s="191"/>
      <c r="O967" s="192"/>
      <c r="P967" s="192"/>
      <c r="Q967" s="87"/>
      <c r="R967" s="87"/>
      <c r="S967" s="87"/>
      <c r="T967" s="87"/>
      <c r="U967" s="87"/>
      <c r="V967" s="87"/>
      <c r="W967" s="87"/>
      <c r="X967" s="87"/>
      <c r="Y967" s="87"/>
      <c r="Z967" s="87"/>
    </row>
    <row r="968" spans="1:26" ht="18" customHeight="1">
      <c r="A968" s="151"/>
      <c r="B968" s="191"/>
      <c r="C968" s="191"/>
      <c r="D968" s="191"/>
      <c r="E968" s="192"/>
      <c r="F968" s="192"/>
      <c r="G968" s="193"/>
      <c r="H968" s="192"/>
      <c r="I968" s="192"/>
      <c r="J968" s="192"/>
      <c r="K968" s="192"/>
      <c r="L968" s="192"/>
      <c r="M968" s="192"/>
      <c r="N968" s="191"/>
      <c r="O968" s="192"/>
      <c r="P968" s="192"/>
      <c r="Q968" s="87"/>
      <c r="R968" s="87"/>
      <c r="S968" s="87"/>
      <c r="T968" s="87"/>
      <c r="U968" s="87"/>
      <c r="V968" s="87"/>
      <c r="W968" s="87"/>
      <c r="X968" s="87"/>
      <c r="Y968" s="87"/>
      <c r="Z968" s="87"/>
    </row>
    <row r="969" spans="1:26" ht="18" customHeight="1">
      <c r="A969" s="151"/>
      <c r="B969" s="191"/>
      <c r="C969" s="191"/>
      <c r="D969" s="191"/>
      <c r="E969" s="192"/>
      <c r="F969" s="192"/>
      <c r="G969" s="193"/>
      <c r="H969" s="192"/>
      <c r="I969" s="192"/>
      <c r="J969" s="192"/>
      <c r="K969" s="192"/>
      <c r="L969" s="192"/>
      <c r="M969" s="192"/>
      <c r="N969" s="191"/>
      <c r="O969" s="192"/>
      <c r="P969" s="192"/>
      <c r="Q969" s="87"/>
      <c r="R969" s="87"/>
      <c r="S969" s="87"/>
      <c r="T969" s="87"/>
      <c r="U969" s="87"/>
      <c r="V969" s="87"/>
      <c r="W969" s="87"/>
      <c r="X969" s="87"/>
      <c r="Y969" s="87"/>
      <c r="Z969" s="87"/>
    </row>
    <row r="970" spans="1:26" ht="18" customHeight="1">
      <c r="A970" s="151"/>
      <c r="B970" s="191"/>
      <c r="C970" s="191"/>
      <c r="D970" s="191"/>
      <c r="E970" s="192"/>
      <c r="F970" s="192"/>
      <c r="G970" s="193"/>
      <c r="H970" s="192"/>
      <c r="I970" s="192"/>
      <c r="J970" s="192"/>
      <c r="K970" s="192"/>
      <c r="L970" s="192"/>
      <c r="M970" s="192"/>
      <c r="N970" s="191"/>
      <c r="O970" s="192"/>
      <c r="P970" s="192"/>
      <c r="Q970" s="87"/>
      <c r="R970" s="87"/>
      <c r="S970" s="87"/>
      <c r="T970" s="87"/>
      <c r="U970" s="87"/>
      <c r="V970" s="87"/>
      <c r="W970" s="87"/>
      <c r="X970" s="87"/>
      <c r="Y970" s="87"/>
      <c r="Z970" s="87"/>
    </row>
    <row r="971" spans="1:26" ht="18" customHeight="1">
      <c r="A971" s="151"/>
      <c r="B971" s="191"/>
      <c r="C971" s="191"/>
      <c r="D971" s="191"/>
      <c r="E971" s="192"/>
      <c r="F971" s="192"/>
      <c r="G971" s="193"/>
      <c r="H971" s="192"/>
      <c r="I971" s="192"/>
      <c r="J971" s="192"/>
      <c r="K971" s="192"/>
      <c r="L971" s="192"/>
      <c r="M971" s="192"/>
      <c r="N971" s="191"/>
      <c r="O971" s="192"/>
      <c r="P971" s="192"/>
      <c r="Q971" s="87"/>
      <c r="R971" s="87"/>
      <c r="S971" s="87"/>
      <c r="T971" s="87"/>
      <c r="U971" s="87"/>
      <c r="V971" s="87"/>
      <c r="W971" s="87"/>
      <c r="X971" s="87"/>
      <c r="Y971" s="87"/>
      <c r="Z971" s="87"/>
    </row>
    <row r="972" spans="1:26" ht="18" customHeight="1">
      <c r="A972" s="151"/>
      <c r="B972" s="191"/>
      <c r="C972" s="191"/>
      <c r="D972" s="191"/>
      <c r="E972" s="192"/>
      <c r="F972" s="192"/>
      <c r="G972" s="193"/>
      <c r="H972" s="192"/>
      <c r="I972" s="192"/>
      <c r="J972" s="192"/>
      <c r="K972" s="192"/>
      <c r="L972" s="192"/>
      <c r="M972" s="192"/>
      <c r="N972" s="191"/>
      <c r="O972" s="192"/>
      <c r="P972" s="192"/>
      <c r="Q972" s="87"/>
      <c r="R972" s="87"/>
      <c r="S972" s="87"/>
      <c r="T972" s="87"/>
      <c r="U972" s="87"/>
      <c r="V972" s="87"/>
      <c r="W972" s="87"/>
      <c r="X972" s="87"/>
      <c r="Y972" s="87"/>
      <c r="Z972" s="87"/>
    </row>
    <row r="973" spans="1:26" ht="18" customHeight="1">
      <c r="A973" s="151"/>
      <c r="B973" s="191"/>
      <c r="C973" s="191"/>
      <c r="D973" s="191"/>
      <c r="E973" s="192"/>
      <c r="F973" s="192"/>
      <c r="G973" s="193"/>
      <c r="H973" s="192"/>
      <c r="I973" s="192"/>
      <c r="J973" s="192"/>
      <c r="K973" s="192"/>
      <c r="L973" s="192"/>
      <c r="M973" s="192"/>
      <c r="N973" s="191"/>
      <c r="O973" s="192"/>
      <c r="P973" s="192"/>
      <c r="Q973" s="87"/>
      <c r="R973" s="87"/>
      <c r="S973" s="87"/>
      <c r="T973" s="87"/>
      <c r="U973" s="87"/>
      <c r="V973" s="87"/>
      <c r="W973" s="87"/>
      <c r="X973" s="87"/>
      <c r="Y973" s="87"/>
      <c r="Z973" s="87"/>
    </row>
    <row r="974" spans="1:26" ht="18" customHeight="1">
      <c r="A974" s="151"/>
      <c r="B974" s="191"/>
      <c r="C974" s="191"/>
      <c r="D974" s="191"/>
      <c r="E974" s="192"/>
      <c r="F974" s="192"/>
      <c r="G974" s="193"/>
      <c r="H974" s="192"/>
      <c r="I974" s="192"/>
      <c r="J974" s="192"/>
      <c r="K974" s="192"/>
      <c r="L974" s="192"/>
      <c r="M974" s="192"/>
      <c r="N974" s="191"/>
      <c r="O974" s="192"/>
      <c r="P974" s="192"/>
      <c r="Q974" s="87"/>
      <c r="R974" s="87"/>
      <c r="S974" s="87"/>
      <c r="T974" s="87"/>
      <c r="U974" s="87"/>
      <c r="V974" s="87"/>
      <c r="W974" s="87"/>
      <c r="X974" s="87"/>
      <c r="Y974" s="87"/>
      <c r="Z974" s="87"/>
    </row>
    <row r="975" spans="1:26" ht="18" customHeight="1">
      <c r="A975" s="151"/>
      <c r="B975" s="191"/>
      <c r="C975" s="191"/>
      <c r="D975" s="191"/>
      <c r="E975" s="192"/>
      <c r="F975" s="192"/>
      <c r="G975" s="193"/>
      <c r="H975" s="192"/>
      <c r="I975" s="192"/>
      <c r="J975" s="192"/>
      <c r="K975" s="192"/>
      <c r="L975" s="192"/>
      <c r="M975" s="192"/>
      <c r="N975" s="191"/>
      <c r="O975" s="192"/>
      <c r="P975" s="192"/>
      <c r="Q975" s="87"/>
      <c r="R975" s="87"/>
      <c r="S975" s="87"/>
      <c r="T975" s="87"/>
      <c r="U975" s="87"/>
      <c r="V975" s="87"/>
      <c r="W975" s="87"/>
      <c r="X975" s="87"/>
      <c r="Y975" s="87"/>
      <c r="Z975" s="87"/>
    </row>
    <row r="976" spans="1:26" ht="18" customHeight="1">
      <c r="A976" s="151"/>
      <c r="B976" s="191"/>
      <c r="C976" s="191"/>
      <c r="D976" s="191"/>
      <c r="E976" s="192"/>
      <c r="F976" s="192"/>
      <c r="G976" s="193"/>
      <c r="H976" s="192"/>
      <c r="I976" s="192"/>
      <c r="J976" s="192"/>
      <c r="K976" s="192"/>
      <c r="L976" s="192"/>
      <c r="M976" s="192"/>
      <c r="N976" s="191"/>
      <c r="O976" s="192"/>
      <c r="P976" s="192"/>
      <c r="Q976" s="87"/>
      <c r="R976" s="87"/>
      <c r="S976" s="87"/>
      <c r="T976" s="87"/>
      <c r="U976" s="87"/>
      <c r="V976" s="87"/>
      <c r="W976" s="87"/>
      <c r="X976" s="87"/>
      <c r="Y976" s="87"/>
      <c r="Z976" s="87"/>
    </row>
    <row r="977" spans="1:26" ht="18" customHeight="1">
      <c r="A977" s="151"/>
      <c r="B977" s="191"/>
      <c r="C977" s="191"/>
      <c r="D977" s="191"/>
      <c r="E977" s="192"/>
      <c r="F977" s="192"/>
      <c r="G977" s="193"/>
      <c r="H977" s="192"/>
      <c r="I977" s="192"/>
      <c r="J977" s="192"/>
      <c r="K977" s="192"/>
      <c r="L977" s="192"/>
      <c r="M977" s="192"/>
      <c r="N977" s="191"/>
      <c r="O977" s="192"/>
      <c r="P977" s="192"/>
      <c r="Q977" s="87"/>
      <c r="R977" s="87"/>
      <c r="S977" s="87"/>
      <c r="T977" s="87"/>
      <c r="U977" s="87"/>
      <c r="V977" s="87"/>
      <c r="W977" s="87"/>
      <c r="X977" s="87"/>
      <c r="Y977" s="87"/>
      <c r="Z977" s="87"/>
    </row>
    <row r="978" spans="1:26" ht="18" customHeight="1">
      <c r="A978" s="151"/>
      <c r="B978" s="191"/>
      <c r="C978" s="191"/>
      <c r="D978" s="191"/>
      <c r="E978" s="192"/>
      <c r="F978" s="192"/>
      <c r="G978" s="193"/>
      <c r="H978" s="192"/>
      <c r="I978" s="192"/>
      <c r="J978" s="192"/>
      <c r="K978" s="192"/>
      <c r="L978" s="192"/>
      <c r="M978" s="192"/>
      <c r="N978" s="191"/>
      <c r="O978" s="192"/>
      <c r="P978" s="192"/>
      <c r="Q978" s="87"/>
      <c r="R978" s="87"/>
      <c r="S978" s="87"/>
      <c r="T978" s="87"/>
      <c r="U978" s="87"/>
      <c r="V978" s="87"/>
      <c r="W978" s="87"/>
      <c r="X978" s="87"/>
      <c r="Y978" s="87"/>
      <c r="Z978" s="87"/>
    </row>
    <row r="979" spans="1:26" ht="18" customHeight="1">
      <c r="A979" s="151"/>
      <c r="B979" s="191"/>
      <c r="C979" s="191"/>
      <c r="D979" s="191"/>
      <c r="E979" s="192"/>
      <c r="F979" s="192"/>
      <c r="G979" s="193"/>
      <c r="H979" s="192"/>
      <c r="I979" s="192"/>
      <c r="J979" s="192"/>
      <c r="K979" s="192"/>
      <c r="L979" s="192"/>
      <c r="M979" s="192"/>
      <c r="N979" s="191"/>
      <c r="O979" s="192"/>
      <c r="P979" s="192"/>
      <c r="Q979" s="87"/>
      <c r="R979" s="87"/>
      <c r="S979" s="87"/>
      <c r="T979" s="87"/>
      <c r="U979" s="87"/>
      <c r="V979" s="87"/>
      <c r="W979" s="87"/>
      <c r="X979" s="87"/>
      <c r="Y979" s="87"/>
      <c r="Z979" s="87"/>
    </row>
    <row r="980" spans="1:26" ht="18" customHeight="1">
      <c r="A980" s="151"/>
      <c r="B980" s="191"/>
      <c r="C980" s="191"/>
      <c r="D980" s="191"/>
      <c r="E980" s="192"/>
      <c r="F980" s="192"/>
      <c r="G980" s="193"/>
      <c r="H980" s="192"/>
      <c r="I980" s="192"/>
      <c r="J980" s="192"/>
      <c r="K980" s="192"/>
      <c r="L980" s="192"/>
      <c r="M980" s="192"/>
      <c r="N980" s="191"/>
      <c r="O980" s="192"/>
      <c r="P980" s="192"/>
      <c r="Q980" s="87"/>
      <c r="R980" s="87"/>
      <c r="S980" s="87"/>
      <c r="T980" s="87"/>
      <c r="U980" s="87"/>
      <c r="V980" s="87"/>
      <c r="W980" s="87"/>
      <c r="X980" s="87"/>
      <c r="Y980" s="87"/>
      <c r="Z980" s="87"/>
    </row>
    <row r="981" spans="1:26" ht="18" customHeight="1">
      <c r="A981" s="151"/>
      <c r="B981" s="191"/>
      <c r="C981" s="191"/>
      <c r="D981" s="191"/>
      <c r="E981" s="192"/>
      <c r="F981" s="192"/>
      <c r="G981" s="193"/>
      <c r="H981" s="192"/>
      <c r="I981" s="192"/>
      <c r="J981" s="192"/>
      <c r="K981" s="192"/>
      <c r="L981" s="192"/>
      <c r="M981" s="192"/>
      <c r="N981" s="191"/>
      <c r="O981" s="192"/>
      <c r="P981" s="192"/>
      <c r="Q981" s="87"/>
      <c r="R981" s="87"/>
      <c r="S981" s="87"/>
      <c r="T981" s="87"/>
      <c r="U981" s="87"/>
      <c r="V981" s="87"/>
      <c r="W981" s="87"/>
      <c r="X981" s="87"/>
      <c r="Y981" s="87"/>
      <c r="Z981" s="87"/>
    </row>
    <row r="982" spans="1:26" ht="18" customHeight="1">
      <c r="A982" s="151"/>
      <c r="B982" s="191"/>
      <c r="C982" s="191"/>
      <c r="D982" s="191"/>
      <c r="E982" s="192"/>
      <c r="F982" s="192"/>
      <c r="G982" s="193"/>
      <c r="H982" s="192"/>
      <c r="I982" s="192"/>
      <c r="J982" s="192"/>
      <c r="K982" s="192"/>
      <c r="L982" s="192"/>
      <c r="M982" s="192"/>
      <c r="N982" s="191"/>
      <c r="O982" s="192"/>
      <c r="P982" s="192"/>
      <c r="Q982" s="87"/>
      <c r="R982" s="87"/>
      <c r="S982" s="87"/>
      <c r="T982" s="87"/>
      <c r="U982" s="87"/>
      <c r="V982" s="87"/>
      <c r="W982" s="87"/>
      <c r="X982" s="87"/>
      <c r="Y982" s="87"/>
      <c r="Z982" s="87"/>
    </row>
    <row r="983" spans="1:26" ht="18" customHeight="1">
      <c r="A983" s="151"/>
      <c r="B983" s="191"/>
      <c r="C983" s="191"/>
      <c r="D983" s="191"/>
      <c r="E983" s="192"/>
      <c r="F983" s="192"/>
      <c r="G983" s="193"/>
      <c r="H983" s="192"/>
      <c r="I983" s="192"/>
      <c r="J983" s="192"/>
      <c r="K983" s="192"/>
      <c r="L983" s="192"/>
      <c r="M983" s="192"/>
      <c r="N983" s="191"/>
      <c r="O983" s="192"/>
      <c r="P983" s="192"/>
      <c r="Q983" s="87"/>
      <c r="R983" s="87"/>
      <c r="S983" s="87"/>
      <c r="T983" s="87"/>
      <c r="U983" s="87"/>
      <c r="V983" s="87"/>
      <c r="W983" s="87"/>
      <c r="X983" s="87"/>
      <c r="Y983" s="87"/>
      <c r="Z983" s="87"/>
    </row>
    <row r="984" spans="1:26" ht="18" customHeight="1">
      <c r="A984" s="151"/>
      <c r="B984" s="191"/>
      <c r="C984" s="191"/>
      <c r="D984" s="191"/>
      <c r="E984" s="192"/>
      <c r="F984" s="192"/>
      <c r="G984" s="193"/>
      <c r="H984" s="192"/>
      <c r="I984" s="192"/>
      <c r="J984" s="192"/>
      <c r="K984" s="192"/>
      <c r="L984" s="192"/>
      <c r="M984" s="192"/>
      <c r="N984" s="191"/>
      <c r="O984" s="192"/>
      <c r="P984" s="192"/>
      <c r="Q984" s="87"/>
      <c r="R984" s="87"/>
      <c r="S984" s="87"/>
      <c r="T984" s="87"/>
      <c r="U984" s="87"/>
      <c r="V984" s="87"/>
      <c r="W984" s="87"/>
      <c r="X984" s="87"/>
      <c r="Y984" s="87"/>
      <c r="Z984" s="87"/>
    </row>
    <row r="985" spans="1:26" ht="18" customHeight="1">
      <c r="A985" s="151"/>
      <c r="B985" s="191"/>
      <c r="C985" s="191"/>
      <c r="D985" s="191"/>
      <c r="E985" s="192"/>
      <c r="F985" s="192"/>
      <c r="G985" s="193"/>
      <c r="H985" s="192"/>
      <c r="I985" s="192"/>
      <c r="J985" s="192"/>
      <c r="K985" s="192"/>
      <c r="L985" s="192"/>
      <c r="M985" s="192"/>
      <c r="N985" s="191"/>
      <c r="O985" s="192"/>
      <c r="P985" s="192"/>
      <c r="Q985" s="87"/>
      <c r="R985" s="87"/>
      <c r="S985" s="87"/>
      <c r="T985" s="87"/>
      <c r="U985" s="87"/>
      <c r="V985" s="87"/>
      <c r="W985" s="87"/>
      <c r="X985" s="87"/>
      <c r="Y985" s="87"/>
      <c r="Z985" s="87"/>
    </row>
    <row r="986" spans="1:26" ht="18" customHeight="1">
      <c r="A986" s="151"/>
      <c r="B986" s="191"/>
      <c r="C986" s="191"/>
      <c r="D986" s="191"/>
      <c r="E986" s="192"/>
      <c r="F986" s="192"/>
      <c r="G986" s="193"/>
      <c r="H986" s="192"/>
      <c r="I986" s="192"/>
      <c r="J986" s="192"/>
      <c r="K986" s="192"/>
      <c r="L986" s="192"/>
      <c r="M986" s="192"/>
      <c r="N986" s="191"/>
      <c r="O986" s="192"/>
      <c r="P986" s="192"/>
      <c r="Q986" s="87"/>
      <c r="R986" s="87"/>
      <c r="S986" s="87"/>
      <c r="T986" s="87"/>
      <c r="U986" s="87"/>
      <c r="V986" s="87"/>
      <c r="W986" s="87"/>
      <c r="X986" s="87"/>
      <c r="Y986" s="87"/>
      <c r="Z986" s="87"/>
    </row>
    <row r="987" spans="1:26" ht="18" customHeight="1">
      <c r="A987" s="151"/>
      <c r="B987" s="191"/>
      <c r="C987" s="191"/>
      <c r="D987" s="191"/>
      <c r="E987" s="192"/>
      <c r="F987" s="192"/>
      <c r="G987" s="193"/>
      <c r="H987" s="192"/>
      <c r="I987" s="192"/>
      <c r="J987" s="192"/>
      <c r="K987" s="192"/>
      <c r="L987" s="192"/>
      <c r="M987" s="192"/>
      <c r="N987" s="191"/>
      <c r="O987" s="192"/>
      <c r="P987" s="192"/>
      <c r="Q987" s="87"/>
      <c r="R987" s="87"/>
      <c r="S987" s="87"/>
      <c r="T987" s="87"/>
      <c r="U987" s="87"/>
      <c r="V987" s="87"/>
      <c r="W987" s="87"/>
      <c r="X987" s="87"/>
      <c r="Y987" s="87"/>
      <c r="Z987" s="87"/>
    </row>
    <row r="988" spans="1:26" ht="18" customHeight="1">
      <c r="A988" s="151"/>
      <c r="B988" s="191"/>
      <c r="C988" s="191"/>
      <c r="D988" s="191"/>
      <c r="E988" s="192"/>
      <c r="F988" s="192"/>
      <c r="G988" s="193"/>
      <c r="H988" s="192"/>
      <c r="I988" s="192"/>
      <c r="J988" s="192"/>
      <c r="K988" s="192"/>
      <c r="L988" s="192"/>
      <c r="M988" s="192"/>
      <c r="N988" s="191"/>
      <c r="O988" s="192"/>
      <c r="P988" s="192"/>
      <c r="Q988" s="87"/>
      <c r="R988" s="87"/>
      <c r="S988" s="87"/>
      <c r="T988" s="87"/>
      <c r="U988" s="87"/>
      <c r="V988" s="87"/>
      <c r="W988" s="87"/>
      <c r="X988" s="87"/>
      <c r="Y988" s="87"/>
      <c r="Z988" s="87"/>
    </row>
    <row r="989" spans="1:26" ht="18" customHeight="1">
      <c r="A989" s="151"/>
      <c r="B989" s="191"/>
      <c r="C989" s="191"/>
      <c r="D989" s="191"/>
      <c r="E989" s="192"/>
      <c r="F989" s="192"/>
      <c r="G989" s="193"/>
      <c r="H989" s="192"/>
      <c r="I989" s="192"/>
      <c r="J989" s="192"/>
      <c r="K989" s="192"/>
      <c r="L989" s="192"/>
      <c r="M989" s="192"/>
      <c r="N989" s="191"/>
      <c r="O989" s="192"/>
      <c r="P989" s="192"/>
      <c r="Q989" s="87"/>
      <c r="R989" s="87"/>
      <c r="S989" s="87"/>
      <c r="T989" s="87"/>
      <c r="U989" s="87"/>
      <c r="V989" s="87"/>
      <c r="W989" s="87"/>
      <c r="X989" s="87"/>
      <c r="Y989" s="87"/>
      <c r="Z989" s="87"/>
    </row>
    <row r="990" spans="1:26" ht="18" customHeight="1">
      <c r="A990" s="151"/>
      <c r="B990" s="191"/>
      <c r="C990" s="191"/>
      <c r="D990" s="191"/>
      <c r="E990" s="192"/>
      <c r="F990" s="192"/>
      <c r="G990" s="193"/>
      <c r="H990" s="192"/>
      <c r="I990" s="192"/>
      <c r="J990" s="192"/>
      <c r="K990" s="192"/>
      <c r="L990" s="192"/>
      <c r="M990" s="192"/>
      <c r="N990" s="191"/>
      <c r="O990" s="192"/>
      <c r="P990" s="192"/>
      <c r="Q990" s="87"/>
      <c r="R990" s="87"/>
      <c r="S990" s="87"/>
      <c r="T990" s="87"/>
      <c r="U990" s="87"/>
      <c r="V990" s="87"/>
      <c r="W990" s="87"/>
      <c r="X990" s="87"/>
      <c r="Y990" s="87"/>
      <c r="Z990" s="87"/>
    </row>
    <row r="991" spans="1:26" ht="18" customHeight="1">
      <c r="A991" s="151"/>
      <c r="B991" s="191"/>
      <c r="C991" s="191"/>
      <c r="D991" s="191"/>
      <c r="E991" s="192"/>
      <c r="F991" s="192"/>
      <c r="G991" s="193"/>
      <c r="H991" s="192"/>
      <c r="I991" s="192"/>
      <c r="J991" s="192"/>
      <c r="K991" s="192"/>
      <c r="L991" s="192"/>
      <c r="M991" s="192"/>
      <c r="N991" s="191"/>
      <c r="O991" s="192"/>
      <c r="P991" s="192"/>
      <c r="Q991" s="87"/>
      <c r="R991" s="87"/>
      <c r="S991" s="87"/>
      <c r="T991" s="87"/>
      <c r="U991" s="87"/>
      <c r="V991" s="87"/>
      <c r="W991" s="87"/>
      <c r="X991" s="87"/>
      <c r="Y991" s="87"/>
      <c r="Z991" s="87"/>
    </row>
    <row r="992" spans="1:26" ht="18" customHeight="1">
      <c r="A992" s="151"/>
      <c r="B992" s="191"/>
      <c r="C992" s="191"/>
      <c r="D992" s="191"/>
      <c r="E992" s="192"/>
      <c r="F992" s="192"/>
      <c r="G992" s="193"/>
      <c r="H992" s="192"/>
      <c r="I992" s="192"/>
      <c r="J992" s="192"/>
      <c r="K992" s="192"/>
      <c r="L992" s="192"/>
      <c r="M992" s="192"/>
      <c r="N992" s="191"/>
      <c r="O992" s="192"/>
      <c r="P992" s="192"/>
      <c r="Q992" s="87"/>
      <c r="R992" s="87"/>
      <c r="S992" s="87"/>
      <c r="T992" s="87"/>
      <c r="U992" s="87"/>
      <c r="V992" s="87"/>
      <c r="W992" s="87"/>
      <c r="X992" s="87"/>
      <c r="Y992" s="87"/>
      <c r="Z992" s="87"/>
    </row>
    <row r="993" spans="1:26" ht="18" customHeight="1">
      <c r="A993" s="151"/>
      <c r="B993" s="191"/>
      <c r="C993" s="191"/>
      <c r="D993" s="191"/>
      <c r="E993" s="192"/>
      <c r="F993" s="192"/>
      <c r="G993" s="193"/>
      <c r="H993" s="192"/>
      <c r="I993" s="192"/>
      <c r="J993" s="192"/>
      <c r="K993" s="192"/>
      <c r="L993" s="192"/>
      <c r="M993" s="192"/>
      <c r="N993" s="191"/>
      <c r="O993" s="192"/>
      <c r="P993" s="192"/>
      <c r="Q993" s="87"/>
      <c r="R993" s="87"/>
      <c r="S993" s="87"/>
      <c r="T993" s="87"/>
      <c r="U993" s="87"/>
      <c r="V993" s="87"/>
      <c r="W993" s="87"/>
      <c r="X993" s="87"/>
      <c r="Y993" s="87"/>
      <c r="Z993" s="87"/>
    </row>
    <row r="994" spans="1:26" ht="18" customHeight="1">
      <c r="A994" s="151"/>
      <c r="B994" s="191"/>
      <c r="C994" s="191"/>
      <c r="D994" s="191"/>
      <c r="E994" s="192"/>
      <c r="F994" s="192"/>
      <c r="G994" s="193"/>
      <c r="H994" s="192"/>
      <c r="I994" s="192"/>
      <c r="J994" s="192"/>
      <c r="K994" s="192"/>
      <c r="L994" s="192"/>
      <c r="M994" s="192"/>
      <c r="N994" s="191"/>
      <c r="O994" s="192"/>
      <c r="P994" s="192"/>
      <c r="Q994" s="87"/>
      <c r="R994" s="87"/>
      <c r="S994" s="87"/>
      <c r="T994" s="87"/>
      <c r="U994" s="87"/>
      <c r="V994" s="87"/>
      <c r="W994" s="87"/>
      <c r="X994" s="87"/>
      <c r="Y994" s="87"/>
      <c r="Z994" s="87"/>
    </row>
    <row r="995" spans="1:26" ht="18" customHeight="1">
      <c r="A995" s="151"/>
      <c r="B995" s="191"/>
      <c r="C995" s="191"/>
      <c r="D995" s="191"/>
      <c r="E995" s="192"/>
      <c r="F995" s="192"/>
      <c r="G995" s="193"/>
      <c r="H995" s="192"/>
      <c r="I995" s="192"/>
      <c r="J995" s="192"/>
      <c r="K995" s="192"/>
      <c r="L995" s="192"/>
      <c r="M995" s="192"/>
      <c r="N995" s="191"/>
      <c r="O995" s="192"/>
      <c r="P995" s="192"/>
      <c r="Q995" s="87"/>
      <c r="R995" s="87"/>
      <c r="S995" s="87"/>
      <c r="T995" s="87"/>
      <c r="U995" s="87"/>
      <c r="V995" s="87"/>
      <c r="W995" s="87"/>
      <c r="X995" s="87"/>
      <c r="Y995" s="87"/>
      <c r="Z995" s="87"/>
    </row>
    <row r="996" spans="1:26" ht="18" customHeight="1">
      <c r="A996" s="151"/>
      <c r="B996" s="191"/>
      <c r="C996" s="191"/>
      <c r="D996" s="191"/>
      <c r="E996" s="192"/>
      <c r="F996" s="192"/>
      <c r="G996" s="193"/>
      <c r="H996" s="192"/>
      <c r="I996" s="192"/>
      <c r="J996" s="192"/>
      <c r="K996" s="192"/>
      <c r="L996" s="192"/>
      <c r="M996" s="192"/>
      <c r="N996" s="191"/>
      <c r="O996" s="192"/>
      <c r="P996" s="192"/>
      <c r="Q996" s="87"/>
      <c r="R996" s="87"/>
      <c r="S996" s="87"/>
      <c r="T996" s="87"/>
      <c r="U996" s="87"/>
      <c r="V996" s="87"/>
      <c r="W996" s="87"/>
      <c r="X996" s="87"/>
      <c r="Y996" s="87"/>
      <c r="Z996" s="87"/>
    </row>
    <row r="997" spans="1:26" ht="18" customHeight="1">
      <c r="A997" s="151"/>
      <c r="B997" s="191"/>
      <c r="C997" s="191"/>
      <c r="D997" s="191"/>
      <c r="E997" s="192"/>
      <c r="F997" s="192"/>
      <c r="G997" s="193"/>
      <c r="H997" s="192"/>
      <c r="I997" s="192"/>
      <c r="J997" s="192"/>
      <c r="K997" s="192"/>
      <c r="L997" s="192"/>
      <c r="M997" s="192"/>
      <c r="N997" s="191"/>
      <c r="O997" s="192"/>
      <c r="P997" s="192"/>
      <c r="Q997" s="87"/>
      <c r="R997" s="87"/>
      <c r="S997" s="87"/>
      <c r="T997" s="87"/>
      <c r="U997" s="87"/>
      <c r="V997" s="87"/>
      <c r="W997" s="87"/>
      <c r="X997" s="87"/>
      <c r="Y997" s="87"/>
      <c r="Z997" s="87"/>
    </row>
    <row r="998" spans="1:26" ht="18" customHeight="1">
      <c r="A998" s="151"/>
      <c r="B998" s="191"/>
      <c r="C998" s="191"/>
      <c r="D998" s="191"/>
      <c r="E998" s="192"/>
      <c r="F998" s="192"/>
      <c r="G998" s="193"/>
      <c r="H998" s="192"/>
      <c r="I998" s="192"/>
      <c r="J998" s="192"/>
      <c r="K998" s="192"/>
      <c r="L998" s="192"/>
      <c r="M998" s="192"/>
      <c r="N998" s="191"/>
      <c r="O998" s="192"/>
      <c r="P998" s="192"/>
      <c r="Q998" s="87"/>
      <c r="R998" s="87"/>
      <c r="S998" s="87"/>
      <c r="T998" s="87"/>
      <c r="U998" s="87"/>
      <c r="V998" s="87"/>
      <c r="W998" s="87"/>
      <c r="X998" s="87"/>
      <c r="Y998" s="87"/>
      <c r="Z998" s="87"/>
    </row>
    <row r="999" spans="1:26" ht="18" customHeight="1">
      <c r="A999" s="151"/>
      <c r="B999" s="191"/>
      <c r="C999" s="191"/>
      <c r="D999" s="191"/>
      <c r="E999" s="192"/>
      <c r="F999" s="192"/>
      <c r="G999" s="193"/>
      <c r="H999" s="192"/>
      <c r="I999" s="192"/>
      <c r="J999" s="192"/>
      <c r="K999" s="192"/>
      <c r="L999" s="192"/>
      <c r="M999" s="192"/>
      <c r="N999" s="191"/>
      <c r="O999" s="192"/>
      <c r="P999" s="192"/>
      <c r="Q999" s="87"/>
      <c r="R999" s="87"/>
      <c r="S999" s="87"/>
      <c r="T999" s="87"/>
      <c r="U999" s="87"/>
      <c r="V999" s="87"/>
      <c r="W999" s="87"/>
      <c r="X999" s="87"/>
      <c r="Y999" s="87"/>
      <c r="Z999" s="87"/>
    </row>
    <row r="1000" spans="1:26" ht="18" customHeight="1">
      <c r="A1000" s="151"/>
      <c r="B1000" s="191"/>
      <c r="C1000" s="191"/>
      <c r="D1000" s="191"/>
      <c r="E1000" s="192"/>
      <c r="F1000" s="192"/>
      <c r="G1000" s="193"/>
      <c r="H1000" s="192"/>
      <c r="I1000" s="192"/>
      <c r="J1000" s="192"/>
      <c r="K1000" s="192"/>
      <c r="L1000" s="192"/>
      <c r="M1000" s="192"/>
      <c r="N1000" s="191"/>
      <c r="O1000" s="192"/>
      <c r="P1000" s="192"/>
      <c r="Q1000" s="87"/>
      <c r="R1000" s="87"/>
      <c r="S1000" s="87"/>
      <c r="T1000" s="87"/>
      <c r="U1000" s="87"/>
      <c r="V1000" s="87"/>
      <c r="W1000" s="87"/>
      <c r="X1000" s="87"/>
      <c r="Y1000" s="87"/>
      <c r="Z1000" s="87"/>
    </row>
  </sheetData>
  <autoFilter ref="A6:Q111" xr:uid="{00000000-0009-0000-0000-000009000000}"/>
  <mergeCells count="2">
    <mergeCell ref="C1:E5"/>
    <mergeCell ref="M3:M4"/>
  </mergeCells>
  <conditionalFormatting sqref="K3">
    <cfRule type="cellIs" dxfId="94" priority="1" operator="greaterThan">
      <formula>0</formula>
    </cfRule>
    <cfRule type="cellIs" dxfId="93" priority="2" operator="lessThan">
      <formula>0</formula>
    </cfRule>
  </conditionalFormatting>
  <printOptions gridLines="1"/>
  <pageMargins left="0.25" right="0.25" top="0.75" bottom="0.75" header="0" footer="0"/>
  <pageSetup orientation="landscape"/>
  <headerFooter>
    <oddHeader>&amp;C2014 Ag Mechanics Donor List Chapters, Clubs Exhibitors - Please write Thank You Letters to our gracious Donors.  Donor Listing may also be found at http:/www.JAMShow.org</oddHeader>
    <oddFooter>&amp;L_x000D_#000000 USAA Classification: Public&amp;CFinal Version of listing can be found at http://jamshow.org (including label merge versions)</oddFooter>
  </headerFooter>
  <drawing r:id="rId1"/>
  <extLst>
    <ext xmlns:x14="http://schemas.microsoft.com/office/spreadsheetml/2009/9/main" uri="{CCE6A557-97BC-4b89-ADB6-D9C93CAAB3DF}">
      <x14:dataValidations xmlns:xm="http://schemas.microsoft.com/office/excel/2006/main" count="2">
        <x14:dataValidation type="list" allowBlank="1" showErrorMessage="1" xr:uid="{00000000-0002-0000-0900-000000000000}">
          <x14:formula1>
            <xm:f>'Balance Sheet 2024'!$E$5:$E$32</xm:f>
          </x14:formula1>
          <xm:sqref>A53</xm:sqref>
        </x14:dataValidation>
        <x14:dataValidation type="list" allowBlank="1" showErrorMessage="1" xr:uid="{00000000-0002-0000-0900-000001000000}">
          <x14:formula1>
            <xm:f>'Balance Sheet 2019'!$E$5:$E$31</xm:f>
          </x14:formula1>
          <xm:sqref>A22:A25 A27:A32 A34:A52 A54:A95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2026 Sponsors</vt:lpstr>
      <vt:lpstr>2026 - Full Balance Sheet</vt:lpstr>
      <vt:lpstr>2025 Donors</vt:lpstr>
      <vt:lpstr>2025 - Needs Updating</vt:lpstr>
      <vt:lpstr>2025</vt:lpstr>
      <vt:lpstr>Sheet8</vt:lpstr>
      <vt:lpstr>Lookup 2024</vt:lpstr>
      <vt:lpstr>Donors 2024</vt:lpstr>
      <vt:lpstr>Expenses 2024</vt:lpstr>
      <vt:lpstr>Budget 2024</vt:lpstr>
      <vt:lpstr>Balance Sheet 2024</vt:lpstr>
      <vt:lpstr>Benefits 2024</vt:lpstr>
      <vt:lpstr>Benefits 2021 (2)</vt:lpstr>
      <vt:lpstr>Benefits 2021</vt:lpstr>
      <vt:lpstr>Trade Show 2020</vt:lpstr>
      <vt:lpstr>Balance Sheet 2020</vt:lpstr>
      <vt:lpstr>Donors 2020</vt:lpstr>
      <vt:lpstr>Benefits 2020</vt:lpstr>
      <vt:lpstr>2020 Benefits Pricing</vt:lpstr>
      <vt:lpstr>Lookup</vt:lpstr>
      <vt:lpstr>Donors Board 19</vt:lpstr>
      <vt:lpstr>Budget 20</vt:lpstr>
      <vt:lpstr>Balance Sheet 2019</vt:lpstr>
      <vt:lpstr>Donors 2019</vt:lpstr>
      <vt:lpstr>Sheet3</vt:lpstr>
      <vt:lpstr>Sheet4</vt:lpstr>
      <vt:lpstr>Expenses 2019</vt:lpstr>
      <vt:lpstr>Donors 2018</vt:lpstr>
      <vt:lpstr>Expenses 2018</vt:lpstr>
      <vt:lpstr>Sheet2</vt:lpstr>
      <vt:lpstr>Sheet1</vt:lpstr>
      <vt:lpstr>Benefits 18</vt:lpstr>
      <vt:lpstr>Mailing Labels</vt:lpstr>
      <vt:lpstr>Benefits 2019</vt:lpstr>
      <vt:lpstr>Donors 2017</vt:lpstr>
      <vt:lpstr>Expenses 2017</vt:lpstr>
      <vt:lpstr>Sheet6</vt:lpstr>
      <vt:lpstr>Sheet5</vt:lpstr>
      <vt:lpstr>Donors 2016</vt:lpstr>
      <vt:lpstr>Expenses 2016</vt:lpstr>
      <vt:lpstr>Labels</vt:lpstr>
      <vt:lpstr>2016 Reporting</vt:lpstr>
      <vt:lpstr>Expenses 2015</vt:lpstr>
      <vt:lpstr>Donors 2015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Cassidy Leamon</dc:creator>
  <cp:lastModifiedBy>Cassidy Leamon</cp:lastModifiedBy>
  <dcterms:created xsi:type="dcterms:W3CDTF">2026-04-08T23:32:29Z</dcterms:created>
  <dcterms:modified xsi:type="dcterms:W3CDTF">2026-04-08T23:32:29Z</dcterms:modified>
</cp:coreProperties>
</file>